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974B5C30-B829-4E38-BA9C-725B5EC929D5}" xr6:coauthVersionLast="45" xr6:coauthVersionMax="47" xr10:uidLastSave="{00000000-0000-0000-0000-000000000000}"/>
  <bookViews>
    <workbookView xWindow="-120" yWindow="-120" windowWidth="29040" windowHeight="15720" tabRatio="822" activeTab="5" xr2:uid="{00000000-000D-0000-FFFF-FFFF00000000}"/>
  </bookViews>
  <sheets>
    <sheet name="节奏总纲" sheetId="52" r:id="rId1"/>
    <sheet name="其他调用" sheetId="63" r:id="rId2"/>
    <sheet name="前期规划" sheetId="60" r:id="rId3"/>
    <sheet name="节奏预期" sheetId="49" r:id="rId4"/>
    <sheet name="装备强化" sheetId="50" r:id="rId5"/>
    <sheet name="装备突破" sheetId="51" r:id="rId6"/>
    <sheet name="经验产销验证" sheetId="55" r:id="rId7"/>
    <sheet name="银币消耗" sheetId="54" r:id="rId8"/>
    <sheet name="属性汇总" sheetId="56" r:id="rId9"/>
    <sheet name="活动投放" sheetId="62" r:id="rId10"/>
    <sheet name="装备产销验证" sheetId="59" r:id="rId11"/>
    <sheet name="套装设计" sheetId="64" r:id="rId12"/>
    <sheet name="传奇词条" sheetId="65" r:id="rId13"/>
    <sheet name="装备材料合成与装备图纸分解" sheetId="66" r:id="rId14"/>
    <sheet name="实力加成" sheetId="67" r:id="rId15"/>
    <sheet name="属性计算" sheetId="35" state="hidden" r:id="rId16"/>
  </sheets>
  <functionGroups builtInGroupCount="19"/>
  <externalReferences>
    <externalReference r:id="rId17"/>
    <externalReference r:id="rId18"/>
    <externalReference r:id="rId19"/>
    <externalReference r:id="rId20"/>
  </externalReferenc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</workbook>
</file>

<file path=xl/calcChain.xml><?xml version="1.0" encoding="utf-8"?>
<calcChain xmlns="http://schemas.openxmlformats.org/spreadsheetml/2006/main">
  <c r="CV6" i="50" l="1"/>
  <c r="CV7" i="50"/>
  <c r="CV8" i="50"/>
  <c r="CV9" i="50"/>
  <c r="CV10" i="50"/>
  <c r="CV11" i="50"/>
  <c r="CV12" i="50"/>
  <c r="CV13" i="50"/>
  <c r="CV14" i="50"/>
  <c r="CV15" i="50"/>
  <c r="CV16" i="50"/>
  <c r="CV17" i="50"/>
  <c r="CV18" i="50"/>
  <c r="CV19" i="50"/>
  <c r="CV20" i="50"/>
  <c r="CV21" i="50"/>
  <c r="CV51" i="50"/>
  <c r="CV52" i="50"/>
  <c r="CV53" i="50"/>
  <c r="CV54" i="50"/>
  <c r="CV55" i="50"/>
  <c r="CV56" i="50"/>
  <c r="CV57" i="50"/>
  <c r="CV58" i="50"/>
  <c r="CV59" i="50"/>
  <c r="CV60" i="50"/>
  <c r="CV61" i="50"/>
  <c r="CV62" i="50"/>
  <c r="CV63" i="50"/>
  <c r="CV64" i="50"/>
  <c r="CV65" i="50"/>
  <c r="CV66" i="50"/>
  <c r="BS187" i="51" l="1"/>
  <c r="BS188" i="51"/>
  <c r="BS189" i="51"/>
  <c r="BS190" i="51"/>
  <c r="BS186" i="51"/>
  <c r="BS142" i="51"/>
  <c r="BS143" i="51"/>
  <c r="BS144" i="51"/>
  <c r="BS145" i="51"/>
  <c r="BS141" i="51"/>
  <c r="BS97" i="51"/>
  <c r="BS98" i="51"/>
  <c r="BS99" i="51"/>
  <c r="BS100" i="51"/>
  <c r="BS96" i="51"/>
  <c r="BS52" i="51"/>
  <c r="BS53" i="51"/>
  <c r="BS54" i="51"/>
  <c r="BS55" i="51"/>
  <c r="BS51" i="51"/>
  <c r="BS7" i="51"/>
  <c r="BS8" i="51"/>
  <c r="BS9" i="51"/>
  <c r="BS10" i="51"/>
  <c r="BS6" i="51"/>
  <c r="AD1089" i="52" l="1"/>
  <c r="AE1089" i="52"/>
  <c r="AF1089" i="52"/>
  <c r="AG1089" i="52"/>
  <c r="AH1089" i="52"/>
  <c r="AD1090" i="52"/>
  <c r="AE1090" i="52"/>
  <c r="AF1090" i="52"/>
  <c r="AG1090" i="52"/>
  <c r="AH1090" i="52"/>
  <c r="AD1091" i="52"/>
  <c r="AE1091" i="52"/>
  <c r="AF1091" i="52"/>
  <c r="AG1091" i="52"/>
  <c r="AH1091" i="52"/>
  <c r="AD1092" i="52"/>
  <c r="AE1092" i="52"/>
  <c r="AF1092" i="52"/>
  <c r="AG1092" i="52"/>
  <c r="AH1092" i="52"/>
  <c r="AD1093" i="52"/>
  <c r="AE1093" i="52"/>
  <c r="AF1093" i="52"/>
  <c r="AG1093" i="52"/>
  <c r="AH1093" i="52"/>
  <c r="AD1094" i="52"/>
  <c r="AE1094" i="52"/>
  <c r="AF1094" i="52"/>
  <c r="AG1094" i="52"/>
  <c r="AH1094" i="52"/>
  <c r="AD1095" i="52"/>
  <c r="AE1095" i="52"/>
  <c r="AF1095" i="52"/>
  <c r="AG1095" i="52"/>
  <c r="AH1095" i="52"/>
  <c r="AD1096" i="52"/>
  <c r="AE1096" i="52"/>
  <c r="AF1096" i="52"/>
  <c r="AG1096" i="52"/>
  <c r="AH1096" i="52"/>
  <c r="AD1097" i="52"/>
  <c r="AE1097" i="52"/>
  <c r="AF1097" i="52"/>
  <c r="AG1097" i="52"/>
  <c r="AH1097" i="52"/>
  <c r="AD1098" i="52"/>
  <c r="AE1098" i="52"/>
  <c r="AF1098" i="52"/>
  <c r="AG1098" i="52"/>
  <c r="AH1098" i="52"/>
  <c r="AD1099" i="52"/>
  <c r="AE1099" i="52"/>
  <c r="AF1099" i="52"/>
  <c r="AG1099" i="52"/>
  <c r="AH1099" i="52"/>
  <c r="AD1100" i="52"/>
  <c r="AE1100" i="52"/>
  <c r="AF1100" i="52"/>
  <c r="AG1100" i="52"/>
  <c r="AH1100" i="52"/>
  <c r="AD1101" i="52"/>
  <c r="AE1101" i="52"/>
  <c r="AF1101" i="52"/>
  <c r="AG1101" i="52"/>
  <c r="AH1101" i="52"/>
  <c r="AD1102" i="52"/>
  <c r="AE1102" i="52"/>
  <c r="AF1102" i="52"/>
  <c r="AG1102" i="52"/>
  <c r="AH1102" i="52"/>
  <c r="AD1103" i="52"/>
  <c r="AE1103" i="52"/>
  <c r="AF1103" i="52"/>
  <c r="AG1103" i="52"/>
  <c r="AH1103" i="52"/>
  <c r="AD1104" i="52"/>
  <c r="AE1104" i="52"/>
  <c r="AF1104" i="52"/>
  <c r="AG1104" i="52"/>
  <c r="AH1104" i="52"/>
  <c r="AD1105" i="52"/>
  <c r="AE1105" i="52"/>
  <c r="AF1105" i="52"/>
  <c r="AG1105" i="52"/>
  <c r="AH1105" i="52"/>
  <c r="AD1106" i="52"/>
  <c r="AE1106" i="52"/>
  <c r="AF1106" i="52"/>
  <c r="AG1106" i="52"/>
  <c r="AH1106" i="52"/>
  <c r="AD1107" i="52"/>
  <c r="AE1107" i="52"/>
  <c r="AF1107" i="52"/>
  <c r="AG1107" i="52"/>
  <c r="AH1107" i="52"/>
  <c r="AD1108" i="52"/>
  <c r="AE1108" i="52"/>
  <c r="AF1108" i="52"/>
  <c r="AG1108" i="52"/>
  <c r="AH1108" i="52"/>
  <c r="AD1109" i="52"/>
  <c r="AE1109" i="52"/>
  <c r="AF1109" i="52"/>
  <c r="AG1109" i="52"/>
  <c r="AH1109" i="52"/>
  <c r="AD1110" i="52"/>
  <c r="AE1110" i="52"/>
  <c r="AF1110" i="52"/>
  <c r="AG1110" i="52"/>
  <c r="AH1110" i="52"/>
  <c r="AD1111" i="52"/>
  <c r="AE1111" i="52"/>
  <c r="AF1111" i="52"/>
  <c r="AG1111" i="52"/>
  <c r="AH1111" i="52"/>
  <c r="AD1112" i="52"/>
  <c r="AE1112" i="52"/>
  <c r="AF1112" i="52"/>
  <c r="AG1112" i="52"/>
  <c r="AH1112" i="52"/>
  <c r="AD1113" i="52"/>
  <c r="AE1113" i="52"/>
  <c r="AF1113" i="52"/>
  <c r="AG1113" i="52"/>
  <c r="AH1113" i="52"/>
  <c r="AD1114" i="52"/>
  <c r="AE1114" i="52"/>
  <c r="AF1114" i="52"/>
  <c r="AG1114" i="52"/>
  <c r="AH1114" i="52"/>
  <c r="AD1115" i="52"/>
  <c r="AE1115" i="52"/>
  <c r="AF1115" i="52"/>
  <c r="AG1115" i="52"/>
  <c r="AH1115" i="52"/>
  <c r="AD1116" i="52"/>
  <c r="AE1116" i="52"/>
  <c r="AF1116" i="52"/>
  <c r="AG1116" i="52"/>
  <c r="AH1116" i="52"/>
  <c r="AD1117" i="52"/>
  <c r="AE1117" i="52"/>
  <c r="AF1117" i="52"/>
  <c r="AG1117" i="52"/>
  <c r="AH1117" i="52"/>
  <c r="AD1118" i="52"/>
  <c r="AE1118" i="52"/>
  <c r="AF1118" i="52"/>
  <c r="AG1118" i="52"/>
  <c r="AH1118" i="52"/>
  <c r="AD1119" i="52"/>
  <c r="AE1119" i="52"/>
  <c r="AF1119" i="52"/>
  <c r="AG1119" i="52"/>
  <c r="AH1119" i="52"/>
  <c r="AD1120" i="52"/>
  <c r="AE1120" i="52"/>
  <c r="AF1120" i="52"/>
  <c r="AG1120" i="52"/>
  <c r="AH1120" i="52"/>
  <c r="AD1121" i="52"/>
  <c r="AE1121" i="52"/>
  <c r="AF1121" i="52"/>
  <c r="AG1121" i="52"/>
  <c r="AH1121" i="52"/>
  <c r="AD1122" i="52"/>
  <c r="AE1122" i="52"/>
  <c r="AF1122" i="52"/>
  <c r="AG1122" i="52"/>
  <c r="AH1122" i="52"/>
  <c r="AD1123" i="52"/>
  <c r="AE1123" i="52"/>
  <c r="AF1123" i="52"/>
  <c r="AG1123" i="52"/>
  <c r="AH1123" i="52"/>
  <c r="AD1124" i="52"/>
  <c r="AE1124" i="52"/>
  <c r="AF1124" i="52"/>
  <c r="AG1124" i="52"/>
  <c r="AH1124" i="52"/>
  <c r="AD1125" i="52"/>
  <c r="AE1125" i="52"/>
  <c r="AF1125" i="52"/>
  <c r="AG1125" i="52"/>
  <c r="AH1125" i="52"/>
  <c r="AD1126" i="52"/>
  <c r="AE1126" i="52"/>
  <c r="AF1126" i="52"/>
  <c r="AG1126" i="52"/>
  <c r="AH1126" i="52"/>
  <c r="AD1127" i="52"/>
  <c r="AE1127" i="52"/>
  <c r="AF1127" i="52"/>
  <c r="AG1127" i="52"/>
  <c r="AH1127" i="52"/>
  <c r="AD1128" i="52"/>
  <c r="AE1128" i="52"/>
  <c r="AF1128" i="52"/>
  <c r="AG1128" i="52"/>
  <c r="AH1128" i="52"/>
  <c r="AD1129" i="52"/>
  <c r="AE1129" i="52"/>
  <c r="AF1129" i="52"/>
  <c r="AG1129" i="52"/>
  <c r="AH1129" i="52"/>
  <c r="AD1130" i="52"/>
  <c r="AE1130" i="52"/>
  <c r="AF1130" i="52"/>
  <c r="AG1130" i="52"/>
  <c r="AH1130" i="52"/>
  <c r="AD1131" i="52"/>
  <c r="AE1131" i="52"/>
  <c r="AF1131" i="52"/>
  <c r="AG1131" i="52"/>
  <c r="AH1131" i="52"/>
  <c r="AD1132" i="52"/>
  <c r="AE1132" i="52"/>
  <c r="AF1132" i="52"/>
  <c r="AG1132" i="52"/>
  <c r="AH1132" i="52"/>
  <c r="AD1133" i="52"/>
  <c r="AE1133" i="52"/>
  <c r="AF1133" i="52"/>
  <c r="AG1133" i="52"/>
  <c r="AH1133" i="52"/>
  <c r="AD1134" i="52"/>
  <c r="AE1134" i="52"/>
  <c r="AF1134" i="52"/>
  <c r="AG1134" i="52"/>
  <c r="AH1134" i="52"/>
  <c r="AD1135" i="52"/>
  <c r="AE1135" i="52"/>
  <c r="AF1135" i="52"/>
  <c r="AG1135" i="52"/>
  <c r="AH1135" i="52"/>
  <c r="AD1136" i="52"/>
  <c r="AE1136" i="52"/>
  <c r="AF1136" i="52"/>
  <c r="AG1136" i="52"/>
  <c r="AH1136" i="52"/>
  <c r="AD1137" i="52"/>
  <c r="AE1137" i="52"/>
  <c r="AF1137" i="52"/>
  <c r="AG1137" i="52"/>
  <c r="AH1137" i="52"/>
  <c r="AD1138" i="52"/>
  <c r="AE1138" i="52"/>
  <c r="AF1138" i="52"/>
  <c r="AG1138" i="52"/>
  <c r="AH1138" i="52"/>
  <c r="AD1139" i="52"/>
  <c r="AE1139" i="52"/>
  <c r="AF1139" i="52"/>
  <c r="AG1139" i="52"/>
  <c r="AH1139" i="52"/>
  <c r="AD1140" i="52"/>
  <c r="AE1140" i="52"/>
  <c r="AF1140" i="52"/>
  <c r="AG1140" i="52"/>
  <c r="AH1140" i="52"/>
  <c r="AD1141" i="52"/>
  <c r="AE1141" i="52"/>
  <c r="AF1141" i="52"/>
  <c r="AG1141" i="52"/>
  <c r="AH1141" i="52"/>
  <c r="AD1142" i="52"/>
  <c r="AE1142" i="52"/>
  <c r="AF1142" i="52"/>
  <c r="AG1142" i="52"/>
  <c r="AH1142" i="52"/>
  <c r="AD1143" i="52"/>
  <c r="AE1143" i="52"/>
  <c r="AF1143" i="52"/>
  <c r="AG1143" i="52"/>
  <c r="AH1143" i="52"/>
  <c r="AD1144" i="52"/>
  <c r="AE1144" i="52"/>
  <c r="AF1144" i="52"/>
  <c r="AG1144" i="52"/>
  <c r="AH1144" i="52"/>
  <c r="AD1145" i="52"/>
  <c r="AE1145" i="52"/>
  <c r="AF1145" i="52"/>
  <c r="AG1145" i="52"/>
  <c r="AH1145" i="52"/>
  <c r="AD1146" i="52"/>
  <c r="AE1146" i="52"/>
  <c r="AF1146" i="52"/>
  <c r="AG1146" i="52"/>
  <c r="AH1146" i="52"/>
  <c r="AD1147" i="52"/>
  <c r="AE1147" i="52"/>
  <c r="AF1147" i="52"/>
  <c r="AG1147" i="52"/>
  <c r="AH1147" i="52"/>
  <c r="AD1148" i="52"/>
  <c r="AE1148" i="52"/>
  <c r="AF1148" i="52"/>
  <c r="AG1148" i="52"/>
  <c r="AH1148" i="52"/>
  <c r="AD1149" i="52"/>
  <c r="AE1149" i="52"/>
  <c r="AF1149" i="52"/>
  <c r="AG1149" i="52"/>
  <c r="AH1149" i="52"/>
  <c r="AD1150" i="52"/>
  <c r="AE1150" i="52"/>
  <c r="AF1150" i="52"/>
  <c r="AG1150" i="52"/>
  <c r="AH1150" i="52"/>
  <c r="AD1151" i="52"/>
  <c r="AE1151" i="52"/>
  <c r="AF1151" i="52"/>
  <c r="AG1151" i="52"/>
  <c r="AH1151" i="52"/>
  <c r="AD1152" i="52"/>
  <c r="AE1152" i="52"/>
  <c r="AF1152" i="52"/>
  <c r="AG1152" i="52"/>
  <c r="AH1152" i="52"/>
  <c r="AD1153" i="52"/>
  <c r="AE1153" i="52"/>
  <c r="AF1153" i="52"/>
  <c r="AG1153" i="52"/>
  <c r="AH1153" i="52"/>
  <c r="AD1154" i="52"/>
  <c r="AE1154" i="52"/>
  <c r="AF1154" i="52"/>
  <c r="AG1154" i="52"/>
  <c r="AH1154" i="52"/>
  <c r="AD1155" i="52"/>
  <c r="AE1155" i="52"/>
  <c r="AF1155" i="52"/>
  <c r="AG1155" i="52"/>
  <c r="AH1155" i="52"/>
  <c r="AD1156" i="52"/>
  <c r="AE1156" i="52"/>
  <c r="AF1156" i="52"/>
  <c r="AG1156" i="52"/>
  <c r="AH1156" i="52"/>
  <c r="AD1157" i="52"/>
  <c r="AE1157" i="52"/>
  <c r="AF1157" i="52"/>
  <c r="AG1157" i="52"/>
  <c r="AH1157" i="52"/>
  <c r="AD1158" i="52"/>
  <c r="AE1158" i="52"/>
  <c r="AF1158" i="52"/>
  <c r="AG1158" i="52"/>
  <c r="AH1158" i="52"/>
  <c r="AD1159" i="52"/>
  <c r="AE1159" i="52"/>
  <c r="AF1159" i="52"/>
  <c r="AG1159" i="52"/>
  <c r="AH1159" i="52"/>
  <c r="AD1160" i="52"/>
  <c r="AE1160" i="52"/>
  <c r="AF1160" i="52"/>
  <c r="AG1160" i="52"/>
  <c r="AH1160" i="52"/>
  <c r="AD1161" i="52"/>
  <c r="AE1161" i="52"/>
  <c r="AF1161" i="52"/>
  <c r="AG1161" i="52"/>
  <c r="AH1161" i="52"/>
  <c r="AD1162" i="52"/>
  <c r="AE1162" i="52"/>
  <c r="AF1162" i="52"/>
  <c r="AG1162" i="52"/>
  <c r="AH1162" i="52"/>
  <c r="AD1163" i="52"/>
  <c r="AE1163" i="52"/>
  <c r="AF1163" i="52"/>
  <c r="AG1163" i="52"/>
  <c r="AH1163" i="52"/>
  <c r="AD1164" i="52"/>
  <c r="AE1164" i="52"/>
  <c r="AF1164" i="52"/>
  <c r="AG1164" i="52"/>
  <c r="AH1164" i="52"/>
  <c r="AD1165" i="52"/>
  <c r="AE1165" i="52"/>
  <c r="AF1165" i="52"/>
  <c r="AG1165" i="52"/>
  <c r="AH1165" i="52"/>
  <c r="AD1166" i="52"/>
  <c r="AE1166" i="52"/>
  <c r="AF1166" i="52"/>
  <c r="AG1166" i="52"/>
  <c r="AH1166" i="52"/>
  <c r="AD1167" i="52"/>
  <c r="AE1167" i="52"/>
  <c r="AF1167" i="52"/>
  <c r="AG1167" i="52"/>
  <c r="AH1167" i="52"/>
  <c r="AD1168" i="52"/>
  <c r="AE1168" i="52"/>
  <c r="AF1168" i="52"/>
  <c r="AG1168" i="52"/>
  <c r="AH1168" i="52"/>
  <c r="AD1169" i="52"/>
  <c r="AE1169" i="52"/>
  <c r="AF1169" i="52"/>
  <c r="AG1169" i="52"/>
  <c r="AH1169" i="52"/>
  <c r="AD1170" i="52"/>
  <c r="AE1170" i="52"/>
  <c r="AF1170" i="52"/>
  <c r="AG1170" i="52"/>
  <c r="AH1170" i="52"/>
  <c r="AD1171" i="52"/>
  <c r="AE1171" i="52"/>
  <c r="AF1171" i="52"/>
  <c r="AG1171" i="52"/>
  <c r="AH1171" i="52"/>
  <c r="AD1172" i="52"/>
  <c r="AE1172" i="52"/>
  <c r="AF1172" i="52"/>
  <c r="AG1172" i="52"/>
  <c r="AH1172" i="52"/>
  <c r="AD1173" i="52"/>
  <c r="AE1173" i="52"/>
  <c r="AF1173" i="52"/>
  <c r="AG1173" i="52"/>
  <c r="AH1173" i="52"/>
  <c r="AD1174" i="52"/>
  <c r="AE1174" i="52"/>
  <c r="AF1174" i="52"/>
  <c r="AG1174" i="52"/>
  <c r="AH1174" i="52"/>
  <c r="AD1175" i="52"/>
  <c r="AE1175" i="52"/>
  <c r="AF1175" i="52"/>
  <c r="AG1175" i="52"/>
  <c r="AH1175" i="52"/>
  <c r="AD1176" i="52"/>
  <c r="AE1176" i="52"/>
  <c r="AF1176" i="52"/>
  <c r="AG1176" i="52"/>
  <c r="AH1176" i="52"/>
  <c r="AD1177" i="52"/>
  <c r="AE1177" i="52"/>
  <c r="AF1177" i="52"/>
  <c r="AG1177" i="52"/>
  <c r="AH1177" i="52"/>
  <c r="AD1178" i="52"/>
  <c r="AE1178" i="52"/>
  <c r="AF1178" i="52"/>
  <c r="AG1178" i="52"/>
  <c r="AH1178" i="52"/>
  <c r="AD1179" i="52"/>
  <c r="AE1179" i="52"/>
  <c r="AF1179" i="52"/>
  <c r="AG1179" i="52"/>
  <c r="AH1179" i="52"/>
  <c r="AD1180" i="52"/>
  <c r="AE1180" i="52"/>
  <c r="AF1180" i="52"/>
  <c r="AG1180" i="52"/>
  <c r="AH1180" i="52"/>
  <c r="AD1181" i="52"/>
  <c r="AE1181" i="52"/>
  <c r="AF1181" i="52"/>
  <c r="AG1181" i="52"/>
  <c r="AH1181" i="52"/>
  <c r="AD1182" i="52"/>
  <c r="AE1182" i="52"/>
  <c r="AF1182" i="52"/>
  <c r="AG1182" i="52"/>
  <c r="AH1182" i="52"/>
  <c r="AD1183" i="52"/>
  <c r="AE1183" i="52"/>
  <c r="AF1183" i="52"/>
  <c r="AG1183" i="52"/>
  <c r="AH1183" i="52"/>
  <c r="AD1184" i="52"/>
  <c r="AE1184" i="52"/>
  <c r="AF1184" i="52"/>
  <c r="AG1184" i="52"/>
  <c r="AH1184" i="52"/>
  <c r="AD1185" i="52"/>
  <c r="AE1185" i="52"/>
  <c r="AF1185" i="52"/>
  <c r="AG1185" i="52"/>
  <c r="AH1185" i="52"/>
  <c r="AD1186" i="52"/>
  <c r="AE1186" i="52"/>
  <c r="AF1186" i="52"/>
  <c r="AG1186" i="52"/>
  <c r="AH1186" i="52"/>
  <c r="AD1187" i="52"/>
  <c r="AE1187" i="52"/>
  <c r="AF1187" i="52"/>
  <c r="AG1187" i="52"/>
  <c r="AH1187" i="52"/>
  <c r="AD1188" i="52"/>
  <c r="AE1188" i="52"/>
  <c r="AF1188" i="52"/>
  <c r="AG1188" i="52"/>
  <c r="AH1188" i="52"/>
  <c r="AD1189" i="52"/>
  <c r="AE1189" i="52"/>
  <c r="AF1189" i="52"/>
  <c r="AG1189" i="52"/>
  <c r="AH1189" i="52"/>
  <c r="AD1190" i="52"/>
  <c r="AE1190" i="52"/>
  <c r="AF1190" i="52"/>
  <c r="AG1190" i="52"/>
  <c r="AH1190" i="52"/>
  <c r="AD1191" i="52"/>
  <c r="AE1191" i="52"/>
  <c r="AF1191" i="52"/>
  <c r="AG1191" i="52"/>
  <c r="AH1191" i="52"/>
  <c r="AD1192" i="52"/>
  <c r="AE1192" i="52"/>
  <c r="AF1192" i="52"/>
  <c r="AG1192" i="52"/>
  <c r="AH1192" i="52"/>
  <c r="AD1193" i="52"/>
  <c r="AE1193" i="52"/>
  <c r="AF1193" i="52"/>
  <c r="AG1193" i="52"/>
  <c r="AH1193" i="52"/>
  <c r="AD1194" i="52"/>
  <c r="AE1194" i="52"/>
  <c r="AF1194" i="52"/>
  <c r="AG1194" i="52"/>
  <c r="AH1194" i="52"/>
  <c r="AD1195" i="52"/>
  <c r="AE1195" i="52"/>
  <c r="AF1195" i="52"/>
  <c r="AG1195" i="52"/>
  <c r="AH1195" i="52"/>
  <c r="AD1196" i="52"/>
  <c r="AE1196" i="52"/>
  <c r="AF1196" i="52"/>
  <c r="AG1196" i="52"/>
  <c r="AH1196" i="52"/>
  <c r="AD1197" i="52"/>
  <c r="AE1197" i="52"/>
  <c r="AF1197" i="52"/>
  <c r="AG1197" i="52"/>
  <c r="AH1197" i="52"/>
  <c r="AD1198" i="52"/>
  <c r="AE1198" i="52"/>
  <c r="AF1198" i="52"/>
  <c r="AG1198" i="52"/>
  <c r="AH1198" i="52"/>
  <c r="AD1199" i="52"/>
  <c r="AE1199" i="52"/>
  <c r="AF1199" i="52"/>
  <c r="AG1199" i="52"/>
  <c r="AH1199" i="52"/>
  <c r="AD1200" i="52"/>
  <c r="AE1200" i="52"/>
  <c r="AF1200" i="52"/>
  <c r="AG1200" i="52"/>
  <c r="AH1200" i="52"/>
  <c r="AD1201" i="52"/>
  <c r="AE1201" i="52"/>
  <c r="AF1201" i="52"/>
  <c r="AG1201" i="52"/>
  <c r="AH1201" i="52"/>
  <c r="AD1202" i="52"/>
  <c r="AE1202" i="52"/>
  <c r="AF1202" i="52"/>
  <c r="AG1202" i="52"/>
  <c r="AH1202" i="52"/>
  <c r="AD1203" i="52"/>
  <c r="AE1203" i="52"/>
  <c r="AF1203" i="52"/>
  <c r="AG1203" i="52"/>
  <c r="AH1203" i="52"/>
  <c r="AD1204" i="52"/>
  <c r="AE1204" i="52"/>
  <c r="AF1204" i="52"/>
  <c r="AG1204" i="52"/>
  <c r="AH1204" i="52"/>
  <c r="AD1205" i="52"/>
  <c r="AE1205" i="52"/>
  <c r="AF1205" i="52"/>
  <c r="AG1205" i="52"/>
  <c r="AH1205" i="52"/>
  <c r="AD1206" i="52"/>
  <c r="AE1206" i="52"/>
  <c r="AF1206" i="52"/>
  <c r="AG1206" i="52"/>
  <c r="AH1206" i="52"/>
  <c r="AD1207" i="52"/>
  <c r="AE1207" i="52"/>
  <c r="AF1207" i="52"/>
  <c r="AG1207" i="52"/>
  <c r="AH1207" i="52"/>
  <c r="AD1208" i="52"/>
  <c r="AE1208" i="52"/>
  <c r="AF1208" i="52"/>
  <c r="AG1208" i="52"/>
  <c r="AH1208" i="52"/>
  <c r="AD1209" i="52"/>
  <c r="AE1209" i="52"/>
  <c r="AF1209" i="52"/>
  <c r="AG1209" i="52"/>
  <c r="AH1209" i="52"/>
  <c r="AD1210" i="52"/>
  <c r="AE1210" i="52"/>
  <c r="AF1210" i="52"/>
  <c r="AG1210" i="52"/>
  <c r="AH1210" i="52"/>
  <c r="AD1211" i="52"/>
  <c r="AE1211" i="52"/>
  <c r="AF1211" i="52"/>
  <c r="AG1211" i="52"/>
  <c r="AH1211" i="52"/>
  <c r="AD1212" i="52"/>
  <c r="AE1212" i="52"/>
  <c r="AF1212" i="52"/>
  <c r="AG1212" i="52"/>
  <c r="AH1212" i="52"/>
  <c r="AD1213" i="52"/>
  <c r="AE1213" i="52"/>
  <c r="AF1213" i="52"/>
  <c r="AG1213" i="52"/>
  <c r="AH1213" i="52"/>
  <c r="AD1214" i="52"/>
  <c r="AE1214" i="52"/>
  <c r="AF1214" i="52"/>
  <c r="AG1214" i="52"/>
  <c r="AH1214" i="52"/>
  <c r="AD1215" i="52"/>
  <c r="AE1215" i="52"/>
  <c r="AF1215" i="52"/>
  <c r="AG1215" i="52"/>
  <c r="AH1215" i="52"/>
  <c r="AD1216" i="52"/>
  <c r="AE1216" i="52"/>
  <c r="AF1216" i="52"/>
  <c r="AG1216" i="52"/>
  <c r="AH1216" i="52"/>
  <c r="AD1217" i="52"/>
  <c r="AE1217" i="52"/>
  <c r="AF1217" i="52"/>
  <c r="AG1217" i="52"/>
  <c r="AH1217" i="52"/>
  <c r="AD1218" i="52"/>
  <c r="AE1218" i="52"/>
  <c r="AF1218" i="52"/>
  <c r="AG1218" i="52"/>
  <c r="AH1218" i="52"/>
  <c r="AD1219" i="52"/>
  <c r="AE1219" i="52"/>
  <c r="AF1219" i="52"/>
  <c r="AG1219" i="52"/>
  <c r="AH1219" i="52"/>
  <c r="AD1220" i="52"/>
  <c r="AE1220" i="52"/>
  <c r="AF1220" i="52"/>
  <c r="AG1220" i="52"/>
  <c r="AH1220" i="52"/>
  <c r="AD1221" i="52"/>
  <c r="AE1221" i="52"/>
  <c r="AF1221" i="52"/>
  <c r="AG1221" i="52"/>
  <c r="AH1221" i="52"/>
  <c r="AD1222" i="52"/>
  <c r="AE1222" i="52"/>
  <c r="AF1222" i="52"/>
  <c r="AG1222" i="52"/>
  <c r="AH1222" i="52"/>
  <c r="AD1223" i="52"/>
  <c r="AE1223" i="52"/>
  <c r="AF1223" i="52"/>
  <c r="AG1223" i="52"/>
  <c r="AH1223" i="52"/>
  <c r="AD1224" i="52"/>
  <c r="AE1224" i="52"/>
  <c r="AF1224" i="52"/>
  <c r="AG1224" i="52"/>
  <c r="AH1224" i="52"/>
  <c r="AD1225" i="52"/>
  <c r="AE1225" i="52"/>
  <c r="AF1225" i="52"/>
  <c r="AG1225" i="52"/>
  <c r="AH1225" i="52"/>
  <c r="AD1226" i="52"/>
  <c r="AE1226" i="52"/>
  <c r="AF1226" i="52"/>
  <c r="AG1226" i="52"/>
  <c r="AH1226" i="52"/>
  <c r="AD1227" i="52"/>
  <c r="AE1227" i="52"/>
  <c r="AF1227" i="52"/>
  <c r="AG1227" i="52"/>
  <c r="AH1227" i="52"/>
  <c r="AD1228" i="52"/>
  <c r="AE1228" i="52"/>
  <c r="AF1228" i="52"/>
  <c r="AG1228" i="52"/>
  <c r="AH1228" i="52"/>
  <c r="AD1229" i="52"/>
  <c r="AE1229" i="52"/>
  <c r="AF1229" i="52"/>
  <c r="AG1229" i="52"/>
  <c r="AH1229" i="52"/>
  <c r="AD1230" i="52"/>
  <c r="AE1230" i="52"/>
  <c r="AF1230" i="52"/>
  <c r="AG1230" i="52"/>
  <c r="AH1230" i="52"/>
  <c r="AD1231" i="52"/>
  <c r="AE1231" i="52"/>
  <c r="AF1231" i="52"/>
  <c r="AG1231" i="52"/>
  <c r="AH1231" i="52"/>
  <c r="AD1232" i="52"/>
  <c r="AE1232" i="52"/>
  <c r="AF1232" i="52"/>
  <c r="AG1232" i="52"/>
  <c r="AH1232" i="52"/>
  <c r="AD1233" i="52"/>
  <c r="AE1233" i="52"/>
  <c r="AF1233" i="52"/>
  <c r="AG1233" i="52"/>
  <c r="AH1233" i="52"/>
  <c r="AD1234" i="52"/>
  <c r="AE1234" i="52"/>
  <c r="AF1234" i="52"/>
  <c r="AG1234" i="52"/>
  <c r="AH1234" i="52"/>
  <c r="AD1235" i="52"/>
  <c r="AE1235" i="52"/>
  <c r="AF1235" i="52"/>
  <c r="AG1235" i="52"/>
  <c r="AH1235" i="52"/>
  <c r="AD1236" i="52"/>
  <c r="AE1236" i="52"/>
  <c r="AF1236" i="52"/>
  <c r="AG1236" i="52"/>
  <c r="AH1236" i="52"/>
  <c r="AD1237" i="52"/>
  <c r="AE1237" i="52"/>
  <c r="AF1237" i="52"/>
  <c r="AG1237" i="52"/>
  <c r="AH1237" i="52"/>
  <c r="AD1238" i="52"/>
  <c r="AE1238" i="52"/>
  <c r="AF1238" i="52"/>
  <c r="AG1238" i="52"/>
  <c r="AH1238" i="52"/>
  <c r="AD1239" i="52"/>
  <c r="AE1239" i="52"/>
  <c r="AF1239" i="52"/>
  <c r="AG1239" i="52"/>
  <c r="AH1239" i="52"/>
  <c r="AD1240" i="52"/>
  <c r="AE1240" i="52"/>
  <c r="AF1240" i="52"/>
  <c r="AG1240" i="52"/>
  <c r="AH1240" i="52"/>
  <c r="AD1241" i="52"/>
  <c r="AE1241" i="52"/>
  <c r="AF1241" i="52"/>
  <c r="AG1241" i="52"/>
  <c r="AH1241" i="52"/>
  <c r="AD1242" i="52"/>
  <c r="AE1242" i="52"/>
  <c r="AF1242" i="52"/>
  <c r="AG1242" i="52"/>
  <c r="AH1242" i="52"/>
  <c r="AD1243" i="52"/>
  <c r="AE1243" i="52"/>
  <c r="AF1243" i="52"/>
  <c r="AG1243" i="52"/>
  <c r="AH1243" i="52"/>
  <c r="AD1244" i="52"/>
  <c r="AE1244" i="52"/>
  <c r="AF1244" i="52"/>
  <c r="AG1244" i="52"/>
  <c r="AH1244" i="52"/>
  <c r="AD1245" i="52"/>
  <c r="AE1245" i="52"/>
  <c r="AF1245" i="52"/>
  <c r="AG1245" i="52"/>
  <c r="AH1245" i="52"/>
  <c r="AD1246" i="52"/>
  <c r="AE1246" i="52"/>
  <c r="AF1246" i="52"/>
  <c r="AG1246" i="52"/>
  <c r="AH1246" i="52"/>
  <c r="AD1247" i="52"/>
  <c r="AE1247" i="52"/>
  <c r="AF1247" i="52"/>
  <c r="AG1247" i="52"/>
  <c r="AH1247" i="52"/>
  <c r="AD1248" i="52"/>
  <c r="AE1248" i="52"/>
  <c r="AF1248" i="52"/>
  <c r="AG1248" i="52"/>
  <c r="AH1248" i="52"/>
  <c r="AD1249" i="52"/>
  <c r="AE1249" i="52"/>
  <c r="AF1249" i="52"/>
  <c r="AG1249" i="52"/>
  <c r="AH1249" i="52"/>
  <c r="AD1250" i="52"/>
  <c r="AE1250" i="52"/>
  <c r="AF1250" i="52"/>
  <c r="AG1250" i="52"/>
  <c r="AH1250" i="52"/>
  <c r="AD1251" i="52"/>
  <c r="AE1251" i="52"/>
  <c r="AF1251" i="52"/>
  <c r="AG1251" i="52"/>
  <c r="AH1251" i="52"/>
  <c r="AD1252" i="52"/>
  <c r="AE1252" i="52"/>
  <c r="AF1252" i="52"/>
  <c r="AG1252" i="52"/>
  <c r="AH1252" i="52"/>
  <c r="AD1253" i="52"/>
  <c r="AE1253" i="52"/>
  <c r="AF1253" i="52"/>
  <c r="AG1253" i="52"/>
  <c r="AH1253" i="52"/>
  <c r="AD1254" i="52"/>
  <c r="AE1254" i="52"/>
  <c r="AF1254" i="52"/>
  <c r="AG1254" i="52"/>
  <c r="AH1254" i="52"/>
  <c r="AD1255" i="52"/>
  <c r="AE1255" i="52"/>
  <c r="AF1255" i="52"/>
  <c r="AG1255" i="52"/>
  <c r="AH1255" i="52"/>
  <c r="AD1256" i="52"/>
  <c r="AE1256" i="52"/>
  <c r="AF1256" i="52"/>
  <c r="AG1256" i="52"/>
  <c r="AH1256" i="52"/>
  <c r="AD1257" i="52"/>
  <c r="AE1257" i="52"/>
  <c r="AF1257" i="52"/>
  <c r="AG1257" i="52"/>
  <c r="AH1257" i="52"/>
  <c r="AD1258" i="52"/>
  <c r="AE1258" i="52"/>
  <c r="AF1258" i="52"/>
  <c r="AG1258" i="52"/>
  <c r="AH1258" i="52"/>
  <c r="AD1259" i="52"/>
  <c r="AE1259" i="52"/>
  <c r="AF1259" i="52"/>
  <c r="AG1259" i="52"/>
  <c r="AH1259" i="52"/>
  <c r="AD1260" i="52"/>
  <c r="AE1260" i="52"/>
  <c r="AF1260" i="52"/>
  <c r="AG1260" i="52"/>
  <c r="AH1260" i="52"/>
  <c r="AD1261" i="52"/>
  <c r="AE1261" i="52"/>
  <c r="AF1261" i="52"/>
  <c r="AG1261" i="52"/>
  <c r="AH1261" i="52"/>
  <c r="AD1262" i="52"/>
  <c r="AE1262" i="52"/>
  <c r="AF1262" i="52"/>
  <c r="AG1262" i="52"/>
  <c r="AH1262" i="52"/>
  <c r="AD1263" i="52"/>
  <c r="AE1263" i="52"/>
  <c r="AF1263" i="52"/>
  <c r="AG1263" i="52"/>
  <c r="AH1263" i="52"/>
  <c r="AD1264" i="52"/>
  <c r="AE1264" i="52"/>
  <c r="AF1264" i="52"/>
  <c r="AG1264" i="52"/>
  <c r="AH1264" i="52"/>
  <c r="AD1265" i="52"/>
  <c r="AE1265" i="52"/>
  <c r="AF1265" i="52"/>
  <c r="AG1265" i="52"/>
  <c r="AH1265" i="52"/>
  <c r="AD1266" i="52"/>
  <c r="AE1266" i="52"/>
  <c r="AF1266" i="52"/>
  <c r="AG1266" i="52"/>
  <c r="AH1266" i="52"/>
  <c r="AD1267" i="52"/>
  <c r="AE1267" i="52"/>
  <c r="AF1267" i="52"/>
  <c r="AG1267" i="52"/>
  <c r="AH1267" i="52"/>
  <c r="AD1268" i="52"/>
  <c r="AE1268" i="52"/>
  <c r="AF1268" i="52"/>
  <c r="AG1268" i="52"/>
  <c r="AH1268" i="52"/>
  <c r="AD1269" i="52"/>
  <c r="AE1269" i="52"/>
  <c r="AF1269" i="52"/>
  <c r="AG1269" i="52"/>
  <c r="AH1269" i="52"/>
  <c r="AD1270" i="52"/>
  <c r="AE1270" i="52"/>
  <c r="AF1270" i="52"/>
  <c r="AG1270" i="52"/>
  <c r="AH1270" i="52"/>
  <c r="AD1271" i="52"/>
  <c r="AE1271" i="52"/>
  <c r="AF1271" i="52"/>
  <c r="AG1271" i="52"/>
  <c r="AH1271" i="52"/>
  <c r="AD1272" i="52"/>
  <c r="AE1272" i="52"/>
  <c r="AF1272" i="52"/>
  <c r="AG1272" i="52"/>
  <c r="AH1272" i="52"/>
  <c r="AD1273" i="52"/>
  <c r="AE1273" i="52"/>
  <c r="AF1273" i="52"/>
  <c r="AG1273" i="52"/>
  <c r="AH1273" i="52"/>
  <c r="AD1274" i="52"/>
  <c r="AE1274" i="52"/>
  <c r="AF1274" i="52"/>
  <c r="AG1274" i="52"/>
  <c r="AH1274" i="52"/>
  <c r="AD1275" i="52"/>
  <c r="AE1275" i="52"/>
  <c r="AF1275" i="52"/>
  <c r="AG1275" i="52"/>
  <c r="AH1275" i="52"/>
  <c r="AD1276" i="52"/>
  <c r="AE1276" i="52"/>
  <c r="AF1276" i="52"/>
  <c r="AG1276" i="52"/>
  <c r="AH1276" i="52"/>
  <c r="AD1277" i="52"/>
  <c r="AE1277" i="52"/>
  <c r="AF1277" i="52"/>
  <c r="AG1277" i="52"/>
  <c r="AH1277" i="52"/>
  <c r="AD1278" i="52"/>
  <c r="AE1278" i="52"/>
  <c r="AF1278" i="52"/>
  <c r="AG1278" i="52"/>
  <c r="AH1278" i="52"/>
  <c r="AD1279" i="52"/>
  <c r="AE1279" i="52"/>
  <c r="AF1279" i="52"/>
  <c r="AG1279" i="52"/>
  <c r="AH1279" i="52"/>
  <c r="AD1280" i="52"/>
  <c r="AE1280" i="52"/>
  <c r="AF1280" i="52"/>
  <c r="AG1280" i="52"/>
  <c r="AH1280" i="52"/>
  <c r="AD1281" i="52"/>
  <c r="AE1281" i="52"/>
  <c r="AF1281" i="52"/>
  <c r="AG1281" i="52"/>
  <c r="AH1281" i="52"/>
  <c r="AD1282" i="52"/>
  <c r="AE1282" i="52"/>
  <c r="AF1282" i="52"/>
  <c r="AG1282" i="52"/>
  <c r="AH1282" i="52"/>
  <c r="AD1283" i="52"/>
  <c r="AE1283" i="52"/>
  <c r="AF1283" i="52"/>
  <c r="AG1283" i="52"/>
  <c r="AH1283" i="52"/>
  <c r="AD1284" i="52"/>
  <c r="AE1284" i="52"/>
  <c r="AF1284" i="52"/>
  <c r="AG1284" i="52"/>
  <c r="AH1284" i="52"/>
  <c r="AD1285" i="52"/>
  <c r="AE1285" i="52"/>
  <c r="AF1285" i="52"/>
  <c r="AG1285" i="52"/>
  <c r="AH1285" i="52"/>
  <c r="AD1286" i="52"/>
  <c r="AE1286" i="52"/>
  <c r="AF1286" i="52"/>
  <c r="AG1286" i="52"/>
  <c r="AH1286" i="52"/>
  <c r="AD1287" i="52"/>
  <c r="AE1287" i="52"/>
  <c r="AF1287" i="52"/>
  <c r="AG1287" i="52"/>
  <c r="AH1287" i="52"/>
  <c r="AD1288" i="52"/>
  <c r="AE1288" i="52"/>
  <c r="AF1288" i="52"/>
  <c r="AG1288" i="52"/>
  <c r="AH1288" i="52"/>
  <c r="AD1289" i="52"/>
  <c r="AE1289" i="52"/>
  <c r="AF1289" i="52"/>
  <c r="AG1289" i="52"/>
  <c r="AH1289" i="52"/>
  <c r="AD1290" i="52"/>
  <c r="AE1290" i="52"/>
  <c r="AF1290" i="52"/>
  <c r="AG1290" i="52"/>
  <c r="AH1290" i="52"/>
  <c r="AD1291" i="52"/>
  <c r="AE1291" i="52"/>
  <c r="AF1291" i="52"/>
  <c r="AG1291" i="52"/>
  <c r="AH1291" i="52"/>
  <c r="AD1292" i="52"/>
  <c r="AE1292" i="52"/>
  <c r="AF1292" i="52"/>
  <c r="AG1292" i="52"/>
  <c r="AH1292" i="52"/>
  <c r="AD1293" i="52"/>
  <c r="AE1293" i="52"/>
  <c r="AF1293" i="52"/>
  <c r="AG1293" i="52"/>
  <c r="AH1293" i="52"/>
  <c r="AD1294" i="52"/>
  <c r="AE1294" i="52"/>
  <c r="AF1294" i="52"/>
  <c r="AG1294" i="52"/>
  <c r="AH1294" i="52"/>
  <c r="AD1295" i="52"/>
  <c r="AE1295" i="52"/>
  <c r="AF1295" i="52"/>
  <c r="AG1295" i="52"/>
  <c r="AH1295" i="52"/>
  <c r="AD1296" i="52"/>
  <c r="AE1296" i="52"/>
  <c r="AF1296" i="52"/>
  <c r="AG1296" i="52"/>
  <c r="AH1296" i="52"/>
  <c r="AD1297" i="52"/>
  <c r="AE1297" i="52"/>
  <c r="AF1297" i="52"/>
  <c r="AG1297" i="52"/>
  <c r="AH1297" i="52"/>
  <c r="AD1298" i="52"/>
  <c r="AE1298" i="52"/>
  <c r="AF1298" i="52"/>
  <c r="AG1298" i="52"/>
  <c r="AH1298" i="52"/>
  <c r="AD1299" i="52"/>
  <c r="AE1299" i="52"/>
  <c r="AF1299" i="52"/>
  <c r="AG1299" i="52"/>
  <c r="AH1299" i="52"/>
  <c r="AD1300" i="52"/>
  <c r="AE1300" i="52"/>
  <c r="AF1300" i="52"/>
  <c r="AG1300" i="52"/>
  <c r="AH1300" i="52"/>
  <c r="AD1301" i="52"/>
  <c r="AE1301" i="52"/>
  <c r="AF1301" i="52"/>
  <c r="AG1301" i="52"/>
  <c r="AH1301" i="52"/>
  <c r="AD1302" i="52"/>
  <c r="AE1302" i="52"/>
  <c r="AF1302" i="52"/>
  <c r="AG1302" i="52"/>
  <c r="AH1302" i="52"/>
  <c r="AD1303" i="52"/>
  <c r="AE1303" i="52"/>
  <c r="AF1303" i="52"/>
  <c r="AG1303" i="52"/>
  <c r="AH1303" i="52"/>
  <c r="AD1304" i="52"/>
  <c r="AE1304" i="52"/>
  <c r="AF1304" i="52"/>
  <c r="AG1304" i="52"/>
  <c r="AH1304" i="52"/>
  <c r="AD1305" i="52"/>
  <c r="AE1305" i="52"/>
  <c r="AF1305" i="52"/>
  <c r="AG1305" i="52"/>
  <c r="AH1305" i="52"/>
  <c r="AD1306" i="52"/>
  <c r="AE1306" i="52"/>
  <c r="AF1306" i="52"/>
  <c r="AG1306" i="52"/>
  <c r="AH1306" i="52"/>
  <c r="AD1307" i="52"/>
  <c r="AE1307" i="52"/>
  <c r="AF1307" i="52"/>
  <c r="AG1307" i="52"/>
  <c r="AH1307" i="52"/>
  <c r="AD1308" i="52"/>
  <c r="AE1308" i="52"/>
  <c r="AF1308" i="52"/>
  <c r="AG1308" i="52"/>
  <c r="AH1308" i="52"/>
  <c r="AD1309" i="52"/>
  <c r="AE1309" i="52"/>
  <c r="AF1309" i="52"/>
  <c r="AG1309" i="52"/>
  <c r="AH1309" i="52"/>
  <c r="AD1310" i="52"/>
  <c r="AE1310" i="52"/>
  <c r="AF1310" i="52"/>
  <c r="AG1310" i="52"/>
  <c r="AH1310" i="52"/>
  <c r="AD1311" i="52"/>
  <c r="AE1311" i="52"/>
  <c r="AF1311" i="52"/>
  <c r="AG1311" i="52"/>
  <c r="AH1311" i="52"/>
  <c r="AD1312" i="52"/>
  <c r="AE1312" i="52"/>
  <c r="AF1312" i="52"/>
  <c r="AG1312" i="52"/>
  <c r="AH1312" i="52"/>
  <c r="AD1313" i="52"/>
  <c r="AE1313" i="52"/>
  <c r="AF1313" i="52"/>
  <c r="AG1313" i="52"/>
  <c r="AH1313" i="52"/>
  <c r="AD1314" i="52"/>
  <c r="AE1314" i="52"/>
  <c r="AF1314" i="52"/>
  <c r="AG1314" i="52"/>
  <c r="AH1314" i="52"/>
  <c r="AD1315" i="52"/>
  <c r="AE1315" i="52"/>
  <c r="AF1315" i="52"/>
  <c r="AG1315" i="52"/>
  <c r="AH1315" i="52"/>
  <c r="AD1316" i="52"/>
  <c r="AE1316" i="52"/>
  <c r="AF1316" i="52"/>
  <c r="AG1316" i="52"/>
  <c r="AH1316" i="52"/>
  <c r="AD1317" i="52"/>
  <c r="AE1317" i="52"/>
  <c r="AF1317" i="52"/>
  <c r="AG1317" i="52"/>
  <c r="AH1317" i="52"/>
  <c r="AD1318" i="52"/>
  <c r="AE1318" i="52"/>
  <c r="AF1318" i="52"/>
  <c r="AG1318" i="52"/>
  <c r="AH1318" i="52"/>
  <c r="AD1319" i="52"/>
  <c r="AE1319" i="52"/>
  <c r="AF1319" i="52"/>
  <c r="AG1319" i="52"/>
  <c r="AH1319" i="52"/>
  <c r="AD1320" i="52"/>
  <c r="AE1320" i="52"/>
  <c r="AF1320" i="52"/>
  <c r="AG1320" i="52"/>
  <c r="AH1320" i="52"/>
  <c r="AD1321" i="52"/>
  <c r="AE1321" i="52"/>
  <c r="AF1321" i="52"/>
  <c r="AG1321" i="52"/>
  <c r="AH1321" i="52"/>
  <c r="AD1322" i="52"/>
  <c r="AE1322" i="52"/>
  <c r="AF1322" i="52"/>
  <c r="AG1322" i="52"/>
  <c r="AH1322" i="52"/>
  <c r="AD1323" i="52"/>
  <c r="AE1323" i="52"/>
  <c r="AF1323" i="52"/>
  <c r="AG1323" i="52"/>
  <c r="AH1323" i="52"/>
  <c r="AD1324" i="52"/>
  <c r="AE1324" i="52"/>
  <c r="AF1324" i="52"/>
  <c r="AG1324" i="52"/>
  <c r="AH1324" i="52"/>
  <c r="AD1325" i="52"/>
  <c r="AE1325" i="52"/>
  <c r="AF1325" i="52"/>
  <c r="AG1325" i="52"/>
  <c r="AH1325" i="52"/>
  <c r="AD1326" i="52"/>
  <c r="AE1326" i="52"/>
  <c r="AF1326" i="52"/>
  <c r="AG1326" i="52"/>
  <c r="AH1326" i="52"/>
  <c r="AD1327" i="52"/>
  <c r="AE1327" i="52"/>
  <c r="AF1327" i="52"/>
  <c r="AG1327" i="52"/>
  <c r="AH1327" i="52"/>
  <c r="AD1328" i="52"/>
  <c r="AE1328" i="52"/>
  <c r="AF1328" i="52"/>
  <c r="AG1328" i="52"/>
  <c r="AH1328" i="52"/>
  <c r="AD1329" i="52"/>
  <c r="AE1329" i="52"/>
  <c r="AF1329" i="52"/>
  <c r="AG1329" i="52"/>
  <c r="AH1329" i="52"/>
  <c r="AD1330" i="52"/>
  <c r="AE1330" i="52"/>
  <c r="AF1330" i="52"/>
  <c r="AG1330" i="52"/>
  <c r="AH1330" i="52"/>
  <c r="AD1331" i="52"/>
  <c r="AE1331" i="52"/>
  <c r="AF1331" i="52"/>
  <c r="AG1331" i="52"/>
  <c r="AH1331" i="52"/>
  <c r="AD1332" i="52"/>
  <c r="AE1332" i="52"/>
  <c r="AF1332" i="52"/>
  <c r="AG1332" i="52"/>
  <c r="AH1332" i="52"/>
  <c r="AD1333" i="52"/>
  <c r="AE1333" i="52"/>
  <c r="AF1333" i="52"/>
  <c r="AG1333" i="52"/>
  <c r="AH1333" i="52"/>
  <c r="AD1334" i="52"/>
  <c r="AE1334" i="52"/>
  <c r="AF1334" i="52"/>
  <c r="AG1334" i="52"/>
  <c r="AH1334" i="52"/>
  <c r="AD1335" i="52"/>
  <c r="AE1335" i="52"/>
  <c r="AF1335" i="52"/>
  <c r="AG1335" i="52"/>
  <c r="AH1335" i="52"/>
  <c r="AD1336" i="52"/>
  <c r="AE1336" i="52"/>
  <c r="AF1336" i="52"/>
  <c r="AG1336" i="52"/>
  <c r="AH1336" i="52"/>
  <c r="AD1337" i="52"/>
  <c r="AE1337" i="52"/>
  <c r="AF1337" i="52"/>
  <c r="AG1337" i="52"/>
  <c r="AH1337" i="52"/>
  <c r="AD1338" i="52"/>
  <c r="AE1338" i="52"/>
  <c r="AF1338" i="52"/>
  <c r="AG1338" i="52"/>
  <c r="AH1338" i="52"/>
  <c r="AD1339" i="52"/>
  <c r="AE1339" i="52"/>
  <c r="AF1339" i="52"/>
  <c r="AG1339" i="52"/>
  <c r="AH1339" i="52"/>
  <c r="AD1340" i="52"/>
  <c r="AE1340" i="52"/>
  <c r="AF1340" i="52"/>
  <c r="AG1340" i="52"/>
  <c r="AH1340" i="52"/>
  <c r="AD1341" i="52"/>
  <c r="AE1341" i="52"/>
  <c r="AF1341" i="52"/>
  <c r="AG1341" i="52"/>
  <c r="AH1341" i="52"/>
  <c r="AD1342" i="52"/>
  <c r="AE1342" i="52"/>
  <c r="AF1342" i="52"/>
  <c r="AG1342" i="52"/>
  <c r="AH1342" i="52"/>
  <c r="AD1343" i="52"/>
  <c r="AE1343" i="52"/>
  <c r="AF1343" i="52"/>
  <c r="AG1343" i="52"/>
  <c r="AH1343" i="52"/>
  <c r="AD1344" i="52"/>
  <c r="AE1344" i="52"/>
  <c r="AF1344" i="52"/>
  <c r="AG1344" i="52"/>
  <c r="AH1344" i="52"/>
  <c r="AD1345" i="52"/>
  <c r="AE1345" i="52"/>
  <c r="AF1345" i="52"/>
  <c r="AG1345" i="52"/>
  <c r="AH1345" i="52"/>
  <c r="AD1346" i="52"/>
  <c r="AE1346" i="52"/>
  <c r="AF1346" i="52"/>
  <c r="AG1346" i="52"/>
  <c r="AH1346" i="52"/>
  <c r="AD1347" i="52"/>
  <c r="AE1347" i="52"/>
  <c r="AF1347" i="52"/>
  <c r="AG1347" i="52"/>
  <c r="AH1347" i="52"/>
  <c r="AD1348" i="52"/>
  <c r="AE1348" i="52"/>
  <c r="AF1348" i="52"/>
  <c r="AG1348" i="52"/>
  <c r="AH1348" i="52"/>
  <c r="AD1349" i="52"/>
  <c r="AE1349" i="52"/>
  <c r="AF1349" i="52"/>
  <c r="AG1349" i="52"/>
  <c r="AH1349" i="52"/>
  <c r="AD1350" i="52"/>
  <c r="AE1350" i="52"/>
  <c r="AF1350" i="52"/>
  <c r="AG1350" i="52"/>
  <c r="AH1350" i="52"/>
  <c r="AD1351" i="52"/>
  <c r="AE1351" i="52"/>
  <c r="AF1351" i="52"/>
  <c r="AG1351" i="52"/>
  <c r="AH1351" i="52"/>
  <c r="AD1352" i="52"/>
  <c r="AE1352" i="52"/>
  <c r="AF1352" i="52"/>
  <c r="AG1352" i="52"/>
  <c r="AH1352" i="52"/>
  <c r="AD1353" i="52"/>
  <c r="AE1353" i="52"/>
  <c r="AF1353" i="52"/>
  <c r="AG1353" i="52"/>
  <c r="AH1353" i="52"/>
  <c r="AD1354" i="52"/>
  <c r="AE1354" i="52"/>
  <c r="AF1354" i="52"/>
  <c r="AG1354" i="52"/>
  <c r="AH1354" i="52"/>
  <c r="AD1355" i="52"/>
  <c r="AE1355" i="52"/>
  <c r="AF1355" i="52"/>
  <c r="AG1355" i="52"/>
  <c r="AH1355" i="52"/>
  <c r="AD1356" i="52"/>
  <c r="AE1356" i="52"/>
  <c r="AF1356" i="52"/>
  <c r="AG1356" i="52"/>
  <c r="AH1356" i="52"/>
  <c r="AD1357" i="52"/>
  <c r="AE1357" i="52"/>
  <c r="AF1357" i="52"/>
  <c r="AG1357" i="52"/>
  <c r="AH1357" i="52"/>
  <c r="AD1358" i="52"/>
  <c r="AE1358" i="52"/>
  <c r="AF1358" i="52"/>
  <c r="AG1358" i="52"/>
  <c r="AH1358" i="52"/>
  <c r="AD1359" i="52"/>
  <c r="AE1359" i="52"/>
  <c r="AF1359" i="52"/>
  <c r="AG1359" i="52"/>
  <c r="AH1359" i="52"/>
  <c r="AD1360" i="52"/>
  <c r="AE1360" i="52"/>
  <c r="AF1360" i="52"/>
  <c r="AG1360" i="52"/>
  <c r="AH1360" i="52"/>
  <c r="AD1361" i="52"/>
  <c r="AE1361" i="52"/>
  <c r="AF1361" i="52"/>
  <c r="AG1361" i="52"/>
  <c r="AH1361" i="52"/>
  <c r="AD1362" i="52"/>
  <c r="AE1362" i="52"/>
  <c r="AF1362" i="52"/>
  <c r="AG1362" i="52"/>
  <c r="AH1362" i="52"/>
  <c r="AD1363" i="52"/>
  <c r="AE1363" i="52"/>
  <c r="AF1363" i="52"/>
  <c r="AG1363" i="52"/>
  <c r="AH1363" i="52"/>
  <c r="AD1364" i="52"/>
  <c r="AE1364" i="52"/>
  <c r="AF1364" i="52"/>
  <c r="AG1364" i="52"/>
  <c r="AH1364" i="52"/>
  <c r="AD1365" i="52"/>
  <c r="AE1365" i="52"/>
  <c r="AF1365" i="52"/>
  <c r="AG1365" i="52"/>
  <c r="AH1365" i="52"/>
  <c r="AD1366" i="52"/>
  <c r="AE1366" i="52"/>
  <c r="AF1366" i="52"/>
  <c r="AG1366" i="52"/>
  <c r="AH1366" i="52"/>
  <c r="AD1367" i="52"/>
  <c r="AE1367" i="52"/>
  <c r="AF1367" i="52"/>
  <c r="AG1367" i="52"/>
  <c r="AH1367" i="52"/>
  <c r="AD1368" i="52"/>
  <c r="AE1368" i="52"/>
  <c r="AF1368" i="52"/>
  <c r="AG1368" i="52"/>
  <c r="AH1368" i="52"/>
  <c r="AD1369" i="52"/>
  <c r="AE1369" i="52"/>
  <c r="AF1369" i="52"/>
  <c r="AG1369" i="52"/>
  <c r="AH1369" i="52"/>
  <c r="AD1370" i="52"/>
  <c r="AE1370" i="52"/>
  <c r="AF1370" i="52"/>
  <c r="AG1370" i="52"/>
  <c r="AH1370" i="52"/>
  <c r="AD1371" i="52"/>
  <c r="AE1371" i="52"/>
  <c r="AF1371" i="52"/>
  <c r="AG1371" i="52"/>
  <c r="AH1371" i="52"/>
  <c r="AD1372" i="52"/>
  <c r="AE1372" i="52"/>
  <c r="AF1372" i="52"/>
  <c r="AG1372" i="52"/>
  <c r="AH1372" i="52"/>
  <c r="AD1373" i="52"/>
  <c r="AE1373" i="52"/>
  <c r="AF1373" i="52"/>
  <c r="AG1373" i="52"/>
  <c r="AH1373" i="52"/>
  <c r="AD1374" i="52"/>
  <c r="AE1374" i="52"/>
  <c r="AF1374" i="52"/>
  <c r="AG1374" i="52"/>
  <c r="AH1374" i="52"/>
  <c r="AD1375" i="52"/>
  <c r="AE1375" i="52"/>
  <c r="AF1375" i="52"/>
  <c r="AG1375" i="52"/>
  <c r="AH1375" i="52"/>
  <c r="AD1376" i="52"/>
  <c r="AE1376" i="52"/>
  <c r="AF1376" i="52"/>
  <c r="AG1376" i="52"/>
  <c r="AH1376" i="52"/>
  <c r="AD1377" i="52"/>
  <c r="AE1377" i="52"/>
  <c r="AF1377" i="52"/>
  <c r="AG1377" i="52"/>
  <c r="AH1377" i="52"/>
  <c r="AD1378" i="52"/>
  <c r="AE1378" i="52"/>
  <c r="AF1378" i="52"/>
  <c r="AG1378" i="52"/>
  <c r="AH1378" i="52"/>
  <c r="AD1379" i="52"/>
  <c r="AE1379" i="52"/>
  <c r="AF1379" i="52"/>
  <c r="AG1379" i="52"/>
  <c r="AH1379" i="52"/>
  <c r="AD1380" i="52"/>
  <c r="AE1380" i="52"/>
  <c r="AF1380" i="52"/>
  <c r="AG1380" i="52"/>
  <c r="AH1380" i="52"/>
  <c r="AD1381" i="52"/>
  <c r="AE1381" i="52"/>
  <c r="AF1381" i="52"/>
  <c r="AG1381" i="52"/>
  <c r="AH1381" i="52"/>
  <c r="AD1382" i="52"/>
  <c r="AE1382" i="52"/>
  <c r="AF1382" i="52"/>
  <c r="AG1382" i="52"/>
  <c r="AH1382" i="52"/>
  <c r="AD1383" i="52"/>
  <c r="AE1383" i="52"/>
  <c r="AF1383" i="52"/>
  <c r="AG1383" i="52"/>
  <c r="AH1383" i="52"/>
  <c r="AD1384" i="52"/>
  <c r="AE1384" i="52"/>
  <c r="AF1384" i="52"/>
  <c r="AG1384" i="52"/>
  <c r="AH1384" i="52"/>
  <c r="AD1385" i="52"/>
  <c r="AE1385" i="52"/>
  <c r="AF1385" i="52"/>
  <c r="AG1385" i="52"/>
  <c r="AH1385" i="52"/>
  <c r="AD1386" i="52"/>
  <c r="AE1386" i="52"/>
  <c r="AF1386" i="52"/>
  <c r="AG1386" i="52"/>
  <c r="AH1386" i="52"/>
  <c r="AD1387" i="52"/>
  <c r="AE1387" i="52"/>
  <c r="AF1387" i="52"/>
  <c r="AG1387" i="52"/>
  <c r="AH1387" i="52"/>
  <c r="AD1388" i="52"/>
  <c r="AE1388" i="52"/>
  <c r="AF1388" i="52"/>
  <c r="AG1388" i="52"/>
  <c r="AH1388" i="52"/>
  <c r="AD1389" i="52"/>
  <c r="AE1389" i="52"/>
  <c r="AF1389" i="52"/>
  <c r="AG1389" i="52"/>
  <c r="AH1389" i="52"/>
  <c r="AD1390" i="52"/>
  <c r="AE1390" i="52"/>
  <c r="AF1390" i="52"/>
  <c r="AG1390" i="52"/>
  <c r="AH1390" i="52"/>
  <c r="AD1391" i="52"/>
  <c r="AE1391" i="52"/>
  <c r="AF1391" i="52"/>
  <c r="AG1391" i="52"/>
  <c r="AH1391" i="52"/>
  <c r="AD1392" i="52"/>
  <c r="AE1392" i="52"/>
  <c r="AF1392" i="52"/>
  <c r="AG1392" i="52"/>
  <c r="AH1392" i="52"/>
  <c r="AD1393" i="52"/>
  <c r="AE1393" i="52"/>
  <c r="AF1393" i="52"/>
  <c r="AG1393" i="52"/>
  <c r="AH1393" i="52"/>
  <c r="AD1394" i="52"/>
  <c r="AE1394" i="52"/>
  <c r="AF1394" i="52"/>
  <c r="AG1394" i="52"/>
  <c r="AH1394" i="52"/>
  <c r="AD1395" i="52"/>
  <c r="AE1395" i="52"/>
  <c r="AF1395" i="52"/>
  <c r="AG1395" i="52"/>
  <c r="AH1395" i="52"/>
  <c r="AD1396" i="52"/>
  <c r="AE1396" i="52"/>
  <c r="AF1396" i="52"/>
  <c r="AG1396" i="52"/>
  <c r="AH1396" i="52"/>
  <c r="AD1397" i="52"/>
  <c r="AE1397" i="52"/>
  <c r="AF1397" i="52"/>
  <c r="AG1397" i="52"/>
  <c r="AH1397" i="52"/>
  <c r="AD1398" i="52"/>
  <c r="AE1398" i="52"/>
  <c r="AF1398" i="52"/>
  <c r="AG1398" i="52"/>
  <c r="AH1398" i="52"/>
  <c r="AD1399" i="52"/>
  <c r="AE1399" i="52"/>
  <c r="AF1399" i="52"/>
  <c r="AG1399" i="52"/>
  <c r="AH1399" i="52"/>
  <c r="AD1400" i="52"/>
  <c r="AE1400" i="52"/>
  <c r="AF1400" i="52"/>
  <c r="AG1400" i="52"/>
  <c r="AH1400" i="52"/>
  <c r="AD1401" i="52"/>
  <c r="AE1401" i="52"/>
  <c r="AF1401" i="52"/>
  <c r="AG1401" i="52"/>
  <c r="AH1401" i="52"/>
  <c r="AD1402" i="52"/>
  <c r="AE1402" i="52"/>
  <c r="AF1402" i="52"/>
  <c r="AG1402" i="52"/>
  <c r="AH1402" i="52"/>
  <c r="AD1403" i="52"/>
  <c r="AE1403" i="52"/>
  <c r="AF1403" i="52"/>
  <c r="AG1403" i="52"/>
  <c r="AH1403" i="52"/>
  <c r="AD1404" i="52"/>
  <c r="AE1404" i="52"/>
  <c r="AF1404" i="52"/>
  <c r="AG1404" i="52"/>
  <c r="AH1404" i="52"/>
  <c r="AD1405" i="52"/>
  <c r="AE1405" i="52"/>
  <c r="AF1405" i="52"/>
  <c r="AG1405" i="52"/>
  <c r="AH1405" i="52"/>
  <c r="AD1406" i="52"/>
  <c r="AE1406" i="52"/>
  <c r="AF1406" i="52"/>
  <c r="AG1406" i="52"/>
  <c r="AH1406" i="52"/>
  <c r="AD1407" i="52"/>
  <c r="AE1407" i="52"/>
  <c r="AF1407" i="52"/>
  <c r="AG1407" i="52"/>
  <c r="AH1407" i="52"/>
  <c r="AD1408" i="52"/>
  <c r="AE1408" i="52"/>
  <c r="AF1408" i="52"/>
  <c r="AG1408" i="52"/>
  <c r="AH1408" i="52"/>
  <c r="AD1409" i="52"/>
  <c r="AE1409" i="52"/>
  <c r="AF1409" i="52"/>
  <c r="AG1409" i="52"/>
  <c r="AH1409" i="52"/>
  <c r="AD1410" i="52"/>
  <c r="AE1410" i="52"/>
  <c r="AF1410" i="52"/>
  <c r="AG1410" i="52"/>
  <c r="AH1410" i="52"/>
  <c r="AD1411" i="52"/>
  <c r="AE1411" i="52"/>
  <c r="AF1411" i="52"/>
  <c r="AG1411" i="52"/>
  <c r="AH1411" i="52"/>
  <c r="AD1412" i="52"/>
  <c r="AE1412" i="52"/>
  <c r="AF1412" i="52"/>
  <c r="AG1412" i="52"/>
  <c r="AH1412" i="52"/>
  <c r="AD1413" i="52"/>
  <c r="AE1413" i="52"/>
  <c r="AF1413" i="52"/>
  <c r="AG1413" i="52"/>
  <c r="AH1413" i="52"/>
  <c r="AD1414" i="52"/>
  <c r="AE1414" i="52"/>
  <c r="AF1414" i="52"/>
  <c r="AG1414" i="52"/>
  <c r="AH1414" i="52"/>
  <c r="AD1415" i="52"/>
  <c r="AE1415" i="52"/>
  <c r="AF1415" i="52"/>
  <c r="AG1415" i="52"/>
  <c r="AH1415" i="52"/>
  <c r="AD1416" i="52"/>
  <c r="AE1416" i="52"/>
  <c r="AF1416" i="52"/>
  <c r="AG1416" i="52"/>
  <c r="AH1416" i="52"/>
  <c r="AD1417" i="52"/>
  <c r="AE1417" i="52"/>
  <c r="AF1417" i="52"/>
  <c r="AG1417" i="52"/>
  <c r="AH1417" i="52"/>
  <c r="AD1418" i="52"/>
  <c r="AE1418" i="52"/>
  <c r="AF1418" i="52"/>
  <c r="AG1418" i="52"/>
  <c r="AH1418" i="52"/>
  <c r="AD1419" i="52"/>
  <c r="AE1419" i="52"/>
  <c r="AF1419" i="52"/>
  <c r="AG1419" i="52"/>
  <c r="AH1419" i="52"/>
  <c r="AD1420" i="52"/>
  <c r="AE1420" i="52"/>
  <c r="AF1420" i="52"/>
  <c r="AG1420" i="52"/>
  <c r="AH1420" i="52"/>
  <c r="AD1421" i="52"/>
  <c r="AE1421" i="52"/>
  <c r="AF1421" i="52"/>
  <c r="AG1421" i="52"/>
  <c r="AH1421" i="52"/>
  <c r="AD1422" i="52"/>
  <c r="AE1422" i="52"/>
  <c r="AF1422" i="52"/>
  <c r="AG1422" i="52"/>
  <c r="AH1422" i="52"/>
  <c r="AD1423" i="52"/>
  <c r="AE1423" i="52"/>
  <c r="AF1423" i="52"/>
  <c r="AG1423" i="52"/>
  <c r="AH1423" i="52"/>
  <c r="AD1424" i="52"/>
  <c r="AE1424" i="52"/>
  <c r="AF1424" i="52"/>
  <c r="AG1424" i="52"/>
  <c r="AH1424" i="52"/>
  <c r="AD1425" i="52"/>
  <c r="AE1425" i="52"/>
  <c r="AF1425" i="52"/>
  <c r="AG1425" i="52"/>
  <c r="AH1425" i="52"/>
  <c r="AD1426" i="52"/>
  <c r="AE1426" i="52"/>
  <c r="AF1426" i="52"/>
  <c r="AG1426" i="52"/>
  <c r="AH1426" i="52"/>
  <c r="AD1427" i="52"/>
  <c r="AE1427" i="52"/>
  <c r="AF1427" i="52"/>
  <c r="AG1427" i="52"/>
  <c r="AH1427" i="52"/>
  <c r="AD1428" i="52"/>
  <c r="AE1428" i="52"/>
  <c r="AF1428" i="52"/>
  <c r="AG1428" i="52"/>
  <c r="AH1428" i="52"/>
  <c r="AD1429" i="52"/>
  <c r="AE1429" i="52"/>
  <c r="AF1429" i="52"/>
  <c r="AG1429" i="52"/>
  <c r="AH1429" i="52"/>
  <c r="AD1430" i="52"/>
  <c r="AE1430" i="52"/>
  <c r="AF1430" i="52"/>
  <c r="AG1430" i="52"/>
  <c r="AH1430" i="52"/>
  <c r="AD1431" i="52"/>
  <c r="AE1431" i="52"/>
  <c r="AF1431" i="52"/>
  <c r="AG1431" i="52"/>
  <c r="AH1431" i="52"/>
  <c r="AD1432" i="52"/>
  <c r="AE1432" i="52"/>
  <c r="AF1432" i="52"/>
  <c r="AG1432" i="52"/>
  <c r="AH1432" i="52"/>
  <c r="AD1433" i="52"/>
  <c r="AE1433" i="52"/>
  <c r="AF1433" i="52"/>
  <c r="AG1433" i="52"/>
  <c r="AH1433" i="52"/>
  <c r="AD1434" i="52"/>
  <c r="AE1434" i="52"/>
  <c r="AF1434" i="52"/>
  <c r="AG1434" i="52"/>
  <c r="AH1434" i="52"/>
  <c r="AD1435" i="52"/>
  <c r="AE1435" i="52"/>
  <c r="AF1435" i="52"/>
  <c r="AG1435" i="52"/>
  <c r="AH1435" i="52"/>
  <c r="AD1436" i="52"/>
  <c r="AE1436" i="52"/>
  <c r="AF1436" i="52"/>
  <c r="AG1436" i="52"/>
  <c r="AH1436" i="52"/>
  <c r="AD1437" i="52"/>
  <c r="AE1437" i="52"/>
  <c r="AF1437" i="52"/>
  <c r="AG1437" i="52"/>
  <c r="AH1437" i="52"/>
  <c r="AD1438" i="52"/>
  <c r="AE1438" i="52"/>
  <c r="AF1438" i="52"/>
  <c r="AG1438" i="52"/>
  <c r="AH1438" i="52"/>
  <c r="AD1439" i="52"/>
  <c r="AE1439" i="52"/>
  <c r="AF1439" i="52"/>
  <c r="AG1439" i="52"/>
  <c r="AH1439" i="52"/>
  <c r="AD1440" i="52"/>
  <c r="AE1440" i="52"/>
  <c r="AF1440" i="52"/>
  <c r="AG1440" i="52"/>
  <c r="AH1440" i="52"/>
  <c r="AD1441" i="52"/>
  <c r="AE1441" i="52"/>
  <c r="AF1441" i="52"/>
  <c r="AG1441" i="52"/>
  <c r="AH1441" i="52"/>
  <c r="AD1442" i="52"/>
  <c r="AE1442" i="52"/>
  <c r="AF1442" i="52"/>
  <c r="AG1442" i="52"/>
  <c r="AH1442" i="52"/>
  <c r="AD1443" i="52"/>
  <c r="AE1443" i="52"/>
  <c r="AF1443" i="52"/>
  <c r="AG1443" i="52"/>
  <c r="AH1443" i="52"/>
  <c r="AD1444" i="52"/>
  <c r="AE1444" i="52"/>
  <c r="AF1444" i="52"/>
  <c r="AG1444" i="52"/>
  <c r="AH1444" i="52"/>
  <c r="AD1445" i="52"/>
  <c r="AE1445" i="52"/>
  <c r="AF1445" i="52"/>
  <c r="AG1445" i="52"/>
  <c r="AH1445" i="52"/>
  <c r="AD1446" i="52"/>
  <c r="AE1446" i="52"/>
  <c r="AF1446" i="52"/>
  <c r="AG1446" i="52"/>
  <c r="AH1446" i="52"/>
  <c r="AD1447" i="52"/>
  <c r="AE1447" i="52"/>
  <c r="AF1447" i="52"/>
  <c r="AG1447" i="52"/>
  <c r="AH1447" i="52"/>
  <c r="AD1448" i="52"/>
  <c r="AE1448" i="52"/>
  <c r="AF1448" i="52"/>
  <c r="AG1448" i="52"/>
  <c r="AH1448" i="52"/>
  <c r="AD1449" i="52"/>
  <c r="AE1449" i="52"/>
  <c r="AF1449" i="52"/>
  <c r="AG1449" i="52"/>
  <c r="AH1449" i="52"/>
  <c r="AD1450" i="52"/>
  <c r="AE1450" i="52"/>
  <c r="AF1450" i="52"/>
  <c r="AG1450" i="52"/>
  <c r="AH1450" i="52"/>
  <c r="AD1451" i="52"/>
  <c r="AE1451" i="52"/>
  <c r="AF1451" i="52"/>
  <c r="AG1451" i="52"/>
  <c r="AH1451" i="52"/>
  <c r="AD1452" i="52"/>
  <c r="AE1452" i="52"/>
  <c r="AF1452" i="52"/>
  <c r="AG1452" i="52"/>
  <c r="AH1452" i="52"/>
  <c r="AD1453" i="52"/>
  <c r="AE1453" i="52"/>
  <c r="AF1453" i="52"/>
  <c r="AG1453" i="52"/>
  <c r="AH1453" i="52"/>
  <c r="AD1454" i="52"/>
  <c r="AE1454" i="52"/>
  <c r="AF1454" i="52"/>
  <c r="AG1454" i="52"/>
  <c r="AH1454" i="52"/>
  <c r="AD1455" i="52"/>
  <c r="AE1455" i="52"/>
  <c r="AF1455" i="52"/>
  <c r="AG1455" i="52"/>
  <c r="AH1455" i="52"/>
  <c r="AD1456" i="52"/>
  <c r="AE1456" i="52"/>
  <c r="AF1456" i="52"/>
  <c r="AG1456" i="52"/>
  <c r="AH1456" i="52"/>
  <c r="AD1457" i="52"/>
  <c r="AE1457" i="52"/>
  <c r="AF1457" i="52"/>
  <c r="AG1457" i="52"/>
  <c r="AH1457" i="52"/>
  <c r="AD1458" i="52"/>
  <c r="AE1458" i="52"/>
  <c r="AF1458" i="52"/>
  <c r="AG1458" i="52"/>
  <c r="AH1458" i="52"/>
  <c r="AD1459" i="52"/>
  <c r="AE1459" i="52"/>
  <c r="AF1459" i="52"/>
  <c r="AG1459" i="52"/>
  <c r="AH1459" i="52"/>
  <c r="AD1460" i="52"/>
  <c r="AE1460" i="52"/>
  <c r="AF1460" i="52"/>
  <c r="AG1460" i="52"/>
  <c r="AH1460" i="52"/>
  <c r="AD1461" i="52"/>
  <c r="AE1461" i="52"/>
  <c r="AF1461" i="52"/>
  <c r="AG1461" i="52"/>
  <c r="AH1461" i="52"/>
  <c r="AD1462" i="52"/>
  <c r="AE1462" i="52"/>
  <c r="AF1462" i="52"/>
  <c r="AG1462" i="52"/>
  <c r="AH1462" i="52"/>
  <c r="AD1463" i="52"/>
  <c r="AE1463" i="52"/>
  <c r="AF1463" i="52"/>
  <c r="AG1463" i="52"/>
  <c r="AH1463" i="52"/>
  <c r="AD1464" i="52"/>
  <c r="AE1464" i="52"/>
  <c r="AF1464" i="52"/>
  <c r="AG1464" i="52"/>
  <c r="AH1464" i="52"/>
  <c r="AD1465" i="52"/>
  <c r="AE1465" i="52"/>
  <c r="AF1465" i="52"/>
  <c r="AG1465" i="52"/>
  <c r="AH1465" i="52"/>
  <c r="AD1466" i="52"/>
  <c r="AE1466" i="52"/>
  <c r="AF1466" i="52"/>
  <c r="AG1466" i="52"/>
  <c r="AH1466" i="52"/>
  <c r="AD1467" i="52"/>
  <c r="AE1467" i="52"/>
  <c r="AF1467" i="52"/>
  <c r="AG1467" i="52"/>
  <c r="AH1467" i="52"/>
  <c r="AD1468" i="52"/>
  <c r="AE1468" i="52"/>
  <c r="AF1468" i="52"/>
  <c r="AG1468" i="52"/>
  <c r="AH1468" i="52"/>
  <c r="AD1469" i="52"/>
  <c r="AE1469" i="52"/>
  <c r="AF1469" i="52"/>
  <c r="AG1469" i="52"/>
  <c r="AH1469" i="52"/>
  <c r="AD1470" i="52"/>
  <c r="AE1470" i="52"/>
  <c r="AF1470" i="52"/>
  <c r="AG1470" i="52"/>
  <c r="AH1470" i="52"/>
  <c r="AD1471" i="52"/>
  <c r="AE1471" i="52"/>
  <c r="AF1471" i="52"/>
  <c r="AG1471" i="52"/>
  <c r="AH1471" i="52"/>
  <c r="AD1472" i="52"/>
  <c r="AE1472" i="52"/>
  <c r="AF1472" i="52"/>
  <c r="AG1472" i="52"/>
  <c r="AH1472" i="52"/>
  <c r="AD1473" i="52"/>
  <c r="AE1473" i="52"/>
  <c r="AF1473" i="52"/>
  <c r="AG1473" i="52"/>
  <c r="AH1473" i="52"/>
  <c r="AD1474" i="52"/>
  <c r="AE1474" i="52"/>
  <c r="AF1474" i="52"/>
  <c r="AG1474" i="52"/>
  <c r="AH1474" i="52"/>
  <c r="AD1475" i="52"/>
  <c r="AE1475" i="52"/>
  <c r="AF1475" i="52"/>
  <c r="AG1475" i="52"/>
  <c r="AH1475" i="52"/>
  <c r="AD1476" i="52"/>
  <c r="AE1476" i="52"/>
  <c r="AF1476" i="52"/>
  <c r="AG1476" i="52"/>
  <c r="AH1476" i="52"/>
  <c r="AD1477" i="52"/>
  <c r="AE1477" i="52"/>
  <c r="AF1477" i="52"/>
  <c r="AG1477" i="52"/>
  <c r="AH1477" i="52"/>
  <c r="AD1478" i="52"/>
  <c r="AE1478" i="52"/>
  <c r="AF1478" i="52"/>
  <c r="AG1478" i="52"/>
  <c r="AH1478" i="52"/>
  <c r="AD1479" i="52"/>
  <c r="AE1479" i="52"/>
  <c r="AF1479" i="52"/>
  <c r="AG1479" i="52"/>
  <c r="AH1479" i="52"/>
  <c r="AD1480" i="52"/>
  <c r="AE1480" i="52"/>
  <c r="AF1480" i="52"/>
  <c r="AG1480" i="52"/>
  <c r="AH1480" i="52"/>
  <c r="AD1481" i="52"/>
  <c r="AE1481" i="52"/>
  <c r="AF1481" i="52"/>
  <c r="AG1481" i="52"/>
  <c r="AH1481" i="52"/>
  <c r="AD1482" i="52"/>
  <c r="AE1482" i="52"/>
  <c r="AF1482" i="52"/>
  <c r="AG1482" i="52"/>
  <c r="AH1482" i="52"/>
  <c r="AD1483" i="52"/>
  <c r="AE1483" i="52"/>
  <c r="AF1483" i="52"/>
  <c r="AG1483" i="52"/>
  <c r="AH1483" i="52"/>
  <c r="AD1484" i="52"/>
  <c r="AE1484" i="52"/>
  <c r="AF1484" i="52"/>
  <c r="AG1484" i="52"/>
  <c r="AH1484" i="52"/>
  <c r="AD1485" i="52"/>
  <c r="AE1485" i="52"/>
  <c r="AF1485" i="52"/>
  <c r="AG1485" i="52"/>
  <c r="AH1485" i="52"/>
  <c r="AD1486" i="52"/>
  <c r="AE1486" i="52"/>
  <c r="AF1486" i="52"/>
  <c r="AG1486" i="52"/>
  <c r="AH1486" i="52"/>
  <c r="AD1487" i="52"/>
  <c r="AE1487" i="52"/>
  <c r="AF1487" i="52"/>
  <c r="AG1487" i="52"/>
  <c r="AH1487" i="52"/>
  <c r="AD1488" i="52"/>
  <c r="AE1488" i="52"/>
  <c r="AF1488" i="52"/>
  <c r="AG1488" i="52"/>
  <c r="AH1488" i="52"/>
  <c r="AD1489" i="52"/>
  <c r="AE1489" i="52"/>
  <c r="AF1489" i="52"/>
  <c r="AG1489" i="52"/>
  <c r="AH1489" i="52"/>
  <c r="AD1490" i="52"/>
  <c r="AE1490" i="52"/>
  <c r="AF1490" i="52"/>
  <c r="AG1490" i="52"/>
  <c r="AH1490" i="52"/>
  <c r="AD1491" i="52"/>
  <c r="AE1491" i="52"/>
  <c r="AF1491" i="52"/>
  <c r="AG1491" i="52"/>
  <c r="AH1491" i="52"/>
  <c r="AD1492" i="52"/>
  <c r="AE1492" i="52"/>
  <c r="AF1492" i="52"/>
  <c r="AG1492" i="52"/>
  <c r="AH1492" i="52"/>
  <c r="AD1493" i="52"/>
  <c r="AE1493" i="52"/>
  <c r="AF1493" i="52"/>
  <c r="AG1493" i="52"/>
  <c r="AH1493" i="52"/>
  <c r="AD1494" i="52"/>
  <c r="AE1494" i="52"/>
  <c r="AF1494" i="52"/>
  <c r="AG1494" i="52"/>
  <c r="AH1494" i="52"/>
  <c r="AD1495" i="52"/>
  <c r="AE1495" i="52"/>
  <c r="AF1495" i="52"/>
  <c r="AG1495" i="52"/>
  <c r="AH1495" i="52"/>
  <c r="AD1496" i="52"/>
  <c r="AE1496" i="52"/>
  <c r="AF1496" i="52"/>
  <c r="AG1496" i="52"/>
  <c r="AH1496" i="52"/>
  <c r="AD1497" i="52"/>
  <c r="AE1497" i="52"/>
  <c r="AF1497" i="52"/>
  <c r="AG1497" i="52"/>
  <c r="AH1497" i="52"/>
  <c r="AD1498" i="52"/>
  <c r="AE1498" i="52"/>
  <c r="AF1498" i="52"/>
  <c r="AG1498" i="52"/>
  <c r="AH1498" i="52"/>
  <c r="AD1499" i="52"/>
  <c r="AE1499" i="52"/>
  <c r="AF1499" i="52"/>
  <c r="AG1499" i="52"/>
  <c r="AH1499" i="52"/>
  <c r="AD1500" i="52"/>
  <c r="AE1500" i="52"/>
  <c r="AF1500" i="52"/>
  <c r="AG1500" i="52"/>
  <c r="AH1500" i="52"/>
  <c r="AD1501" i="52"/>
  <c r="AE1501" i="52"/>
  <c r="AF1501" i="52"/>
  <c r="AG1501" i="52"/>
  <c r="AH1501" i="52"/>
  <c r="AD1502" i="52"/>
  <c r="AE1502" i="52"/>
  <c r="AF1502" i="52"/>
  <c r="AG1502" i="52"/>
  <c r="AH1502" i="52"/>
  <c r="AD1503" i="52"/>
  <c r="AE1503" i="52"/>
  <c r="AF1503" i="52"/>
  <c r="AG1503" i="52"/>
  <c r="AH1503" i="52"/>
  <c r="AD1504" i="52"/>
  <c r="AE1504" i="52"/>
  <c r="AF1504" i="52"/>
  <c r="AG1504" i="52"/>
  <c r="AH1504" i="52"/>
  <c r="AD1505" i="52"/>
  <c r="AE1505" i="52"/>
  <c r="AF1505" i="52"/>
  <c r="AG1505" i="52"/>
  <c r="AH1505" i="52"/>
  <c r="AD1506" i="52"/>
  <c r="AE1506" i="52"/>
  <c r="AF1506" i="52"/>
  <c r="AG1506" i="52"/>
  <c r="AH1506" i="52"/>
  <c r="AD1507" i="52"/>
  <c r="AE1507" i="52"/>
  <c r="AF1507" i="52"/>
  <c r="AG1507" i="52"/>
  <c r="AH1507" i="52"/>
  <c r="AD1508" i="52"/>
  <c r="AE1508" i="52"/>
  <c r="AF1508" i="52"/>
  <c r="AG1508" i="52"/>
  <c r="AH1508" i="52"/>
  <c r="AD1509" i="52"/>
  <c r="AE1509" i="52"/>
  <c r="AF1509" i="52"/>
  <c r="AG1509" i="52"/>
  <c r="AH1509" i="52"/>
  <c r="AD1510" i="52"/>
  <c r="AE1510" i="52"/>
  <c r="AF1510" i="52"/>
  <c r="AG1510" i="52"/>
  <c r="AH1510" i="52"/>
  <c r="AD1511" i="52"/>
  <c r="AE1511" i="52"/>
  <c r="AF1511" i="52"/>
  <c r="AG1511" i="52"/>
  <c r="AH1511" i="52"/>
  <c r="AD1512" i="52"/>
  <c r="AE1512" i="52"/>
  <c r="AF1512" i="52"/>
  <c r="AG1512" i="52"/>
  <c r="AH1512" i="52"/>
  <c r="AD1513" i="52"/>
  <c r="AE1513" i="52"/>
  <c r="AF1513" i="52"/>
  <c r="AG1513" i="52"/>
  <c r="AH1513" i="52"/>
  <c r="AD1514" i="52"/>
  <c r="AE1514" i="52"/>
  <c r="AF1514" i="52"/>
  <c r="AG1514" i="52"/>
  <c r="AH1514" i="52"/>
  <c r="AD1515" i="52"/>
  <c r="AE1515" i="52"/>
  <c r="AF1515" i="52"/>
  <c r="AG1515" i="52"/>
  <c r="AH1515" i="52"/>
  <c r="AD1516" i="52"/>
  <c r="AE1516" i="52"/>
  <c r="AF1516" i="52"/>
  <c r="AG1516" i="52"/>
  <c r="AH1516" i="52"/>
  <c r="AD1517" i="52"/>
  <c r="AE1517" i="52"/>
  <c r="AF1517" i="52"/>
  <c r="AG1517" i="52"/>
  <c r="AH1517" i="52"/>
  <c r="AD1518" i="52"/>
  <c r="AE1518" i="52"/>
  <c r="AF1518" i="52"/>
  <c r="AG1518" i="52"/>
  <c r="AH1518" i="52"/>
  <c r="AD1519" i="52"/>
  <c r="AE1519" i="52"/>
  <c r="AF1519" i="52"/>
  <c r="AG1519" i="52"/>
  <c r="AH1519" i="52"/>
  <c r="AD1520" i="52"/>
  <c r="AE1520" i="52"/>
  <c r="AF1520" i="52"/>
  <c r="AG1520" i="52"/>
  <c r="AH1520" i="52"/>
  <c r="AD1521" i="52"/>
  <c r="AE1521" i="52"/>
  <c r="AF1521" i="52"/>
  <c r="AG1521" i="52"/>
  <c r="AH1521" i="52"/>
  <c r="AD1522" i="52"/>
  <c r="AE1522" i="52"/>
  <c r="AF1522" i="52"/>
  <c r="AG1522" i="52"/>
  <c r="AH1522" i="52"/>
  <c r="AD1523" i="52"/>
  <c r="AE1523" i="52"/>
  <c r="AF1523" i="52"/>
  <c r="AG1523" i="52"/>
  <c r="AH1523" i="52"/>
  <c r="AD1524" i="52"/>
  <c r="AE1524" i="52"/>
  <c r="AF1524" i="52"/>
  <c r="AG1524" i="52"/>
  <c r="AH1524" i="52"/>
  <c r="AD1525" i="52"/>
  <c r="AE1525" i="52"/>
  <c r="AF1525" i="52"/>
  <c r="AG1525" i="52"/>
  <c r="AH1525" i="52"/>
  <c r="AD1526" i="52"/>
  <c r="AE1526" i="52"/>
  <c r="AF1526" i="52"/>
  <c r="AG1526" i="52"/>
  <c r="AH1526" i="52"/>
  <c r="AD1527" i="52"/>
  <c r="AE1527" i="52"/>
  <c r="AF1527" i="52"/>
  <c r="AG1527" i="52"/>
  <c r="AH1527" i="52"/>
  <c r="AD1528" i="52"/>
  <c r="AE1528" i="52"/>
  <c r="AF1528" i="52"/>
  <c r="AG1528" i="52"/>
  <c r="AH1528" i="52"/>
  <c r="AD1529" i="52"/>
  <c r="AE1529" i="52"/>
  <c r="AF1529" i="52"/>
  <c r="AG1529" i="52"/>
  <c r="AH1529" i="52"/>
  <c r="AD1530" i="52"/>
  <c r="AE1530" i="52"/>
  <c r="AF1530" i="52"/>
  <c r="AG1530" i="52"/>
  <c r="AH1530" i="52"/>
  <c r="AD1531" i="52"/>
  <c r="AE1531" i="52"/>
  <c r="AF1531" i="52"/>
  <c r="AG1531" i="52"/>
  <c r="AH1531" i="52"/>
  <c r="AD1532" i="52"/>
  <c r="AE1532" i="52"/>
  <c r="AF1532" i="52"/>
  <c r="AG1532" i="52"/>
  <c r="AH1532" i="52"/>
  <c r="AD1533" i="52"/>
  <c r="AE1533" i="52"/>
  <c r="AF1533" i="52"/>
  <c r="AG1533" i="52"/>
  <c r="AH1533" i="52"/>
  <c r="AD1534" i="52"/>
  <c r="AE1534" i="52"/>
  <c r="AF1534" i="52"/>
  <c r="AG1534" i="52"/>
  <c r="AH1534" i="52"/>
  <c r="AD1535" i="52"/>
  <c r="AE1535" i="52"/>
  <c r="AF1535" i="52"/>
  <c r="AG1535" i="52"/>
  <c r="AH1535" i="52"/>
  <c r="AD1536" i="52"/>
  <c r="AE1536" i="52"/>
  <c r="AF1536" i="52"/>
  <c r="AG1536" i="52"/>
  <c r="AH1536" i="52"/>
  <c r="AD1537" i="52"/>
  <c r="AE1537" i="52"/>
  <c r="AF1537" i="52"/>
  <c r="AG1537" i="52"/>
  <c r="AH1537" i="52"/>
  <c r="AD1538" i="52"/>
  <c r="AE1538" i="52"/>
  <c r="AF1538" i="52"/>
  <c r="AG1538" i="52"/>
  <c r="AH1538" i="52"/>
  <c r="AD1539" i="52"/>
  <c r="AE1539" i="52"/>
  <c r="AF1539" i="52"/>
  <c r="AG1539" i="52"/>
  <c r="AH1539" i="52"/>
  <c r="AD1540" i="52"/>
  <c r="AE1540" i="52"/>
  <c r="AF1540" i="52"/>
  <c r="AG1540" i="52"/>
  <c r="AH1540" i="52"/>
  <c r="AD1541" i="52"/>
  <c r="AE1541" i="52"/>
  <c r="AF1541" i="52"/>
  <c r="AG1541" i="52"/>
  <c r="AH1541" i="52"/>
  <c r="AD1542" i="52"/>
  <c r="AE1542" i="52"/>
  <c r="AF1542" i="52"/>
  <c r="AG1542" i="52"/>
  <c r="AH1542" i="52"/>
  <c r="AD1543" i="52"/>
  <c r="AE1543" i="52"/>
  <c r="AF1543" i="52"/>
  <c r="AG1543" i="52"/>
  <c r="AH1543" i="52"/>
  <c r="AD1544" i="52"/>
  <c r="AE1544" i="52"/>
  <c r="AF1544" i="52"/>
  <c r="AG1544" i="52"/>
  <c r="AH1544" i="52"/>
  <c r="AD1545" i="52"/>
  <c r="AE1545" i="52"/>
  <c r="AF1545" i="52"/>
  <c r="AG1545" i="52"/>
  <c r="AH1545" i="52"/>
  <c r="AD1546" i="52"/>
  <c r="AE1546" i="52"/>
  <c r="AF1546" i="52"/>
  <c r="AG1546" i="52"/>
  <c r="AH1546" i="52"/>
  <c r="AD1547" i="52"/>
  <c r="AE1547" i="52"/>
  <c r="AF1547" i="52"/>
  <c r="AG1547" i="52"/>
  <c r="AH1547" i="52"/>
  <c r="AD1548" i="52"/>
  <c r="AE1548" i="52"/>
  <c r="AF1548" i="52"/>
  <c r="AG1548" i="52"/>
  <c r="AH1548" i="52"/>
  <c r="AD1549" i="52"/>
  <c r="AE1549" i="52"/>
  <c r="AF1549" i="52"/>
  <c r="AG1549" i="52"/>
  <c r="AH1549" i="52"/>
  <c r="AD1550" i="52"/>
  <c r="AE1550" i="52"/>
  <c r="AF1550" i="52"/>
  <c r="AG1550" i="52"/>
  <c r="AH1550" i="52"/>
  <c r="AD1551" i="52"/>
  <c r="AE1551" i="52"/>
  <c r="AF1551" i="52"/>
  <c r="AG1551" i="52"/>
  <c r="AH1551" i="52"/>
  <c r="AD1552" i="52"/>
  <c r="AE1552" i="52"/>
  <c r="AF1552" i="52"/>
  <c r="AG1552" i="52"/>
  <c r="AH1552" i="52"/>
  <c r="AD1553" i="52"/>
  <c r="AE1553" i="52"/>
  <c r="AF1553" i="52"/>
  <c r="AG1553" i="52"/>
  <c r="AH1553" i="52"/>
  <c r="AD1554" i="52"/>
  <c r="AE1554" i="52"/>
  <c r="AF1554" i="52"/>
  <c r="AG1554" i="52"/>
  <c r="AH1554" i="52"/>
  <c r="AD1555" i="52"/>
  <c r="AE1555" i="52"/>
  <c r="AF1555" i="52"/>
  <c r="AG1555" i="52"/>
  <c r="AH1555" i="52"/>
  <c r="AD1556" i="52"/>
  <c r="AE1556" i="52"/>
  <c r="AF1556" i="52"/>
  <c r="AG1556" i="52"/>
  <c r="AH1556" i="52"/>
  <c r="AD1557" i="52"/>
  <c r="AE1557" i="52"/>
  <c r="AF1557" i="52"/>
  <c r="AG1557" i="52"/>
  <c r="AH1557" i="52"/>
  <c r="AD1558" i="52"/>
  <c r="AE1558" i="52"/>
  <c r="AF1558" i="52"/>
  <c r="AG1558" i="52"/>
  <c r="AH1558" i="52"/>
  <c r="AD1559" i="52"/>
  <c r="AE1559" i="52"/>
  <c r="AF1559" i="52"/>
  <c r="AG1559" i="52"/>
  <c r="AH1559" i="52"/>
  <c r="AD1560" i="52"/>
  <c r="AE1560" i="52"/>
  <c r="AF1560" i="52"/>
  <c r="AG1560" i="52"/>
  <c r="AH1560" i="52"/>
  <c r="AD1561" i="52"/>
  <c r="AE1561" i="52"/>
  <c r="AF1561" i="52"/>
  <c r="AG1561" i="52"/>
  <c r="AH1561" i="52"/>
  <c r="AD1562" i="52"/>
  <c r="AE1562" i="52"/>
  <c r="AF1562" i="52"/>
  <c r="AG1562" i="52"/>
  <c r="AH1562" i="52"/>
  <c r="AD1563" i="52"/>
  <c r="AE1563" i="52"/>
  <c r="AF1563" i="52"/>
  <c r="AG1563" i="52"/>
  <c r="AH1563" i="52"/>
  <c r="AD1564" i="52"/>
  <c r="AE1564" i="52"/>
  <c r="AF1564" i="52"/>
  <c r="AG1564" i="52"/>
  <c r="AH1564" i="52"/>
  <c r="AD1565" i="52"/>
  <c r="AE1565" i="52"/>
  <c r="AF1565" i="52"/>
  <c r="AG1565" i="52"/>
  <c r="AH1565" i="52"/>
  <c r="AD1566" i="52"/>
  <c r="AE1566" i="52"/>
  <c r="AF1566" i="52"/>
  <c r="AG1566" i="52"/>
  <c r="AH1566" i="52"/>
  <c r="AD1567" i="52"/>
  <c r="AE1567" i="52"/>
  <c r="AF1567" i="52"/>
  <c r="AG1567" i="52"/>
  <c r="AH1567" i="52"/>
  <c r="AD1568" i="52"/>
  <c r="AE1568" i="52"/>
  <c r="AF1568" i="52"/>
  <c r="AG1568" i="52"/>
  <c r="AH1568" i="52"/>
  <c r="AD1569" i="52"/>
  <c r="AE1569" i="52"/>
  <c r="AF1569" i="52"/>
  <c r="AG1569" i="52"/>
  <c r="AH1569" i="52"/>
  <c r="AD1570" i="52"/>
  <c r="AE1570" i="52"/>
  <c r="AF1570" i="52"/>
  <c r="AG1570" i="52"/>
  <c r="AH1570" i="52"/>
  <c r="AD1571" i="52"/>
  <c r="AE1571" i="52"/>
  <c r="AF1571" i="52"/>
  <c r="AG1571" i="52"/>
  <c r="AH1571" i="52"/>
  <c r="AD1572" i="52"/>
  <c r="AE1572" i="52"/>
  <c r="AF1572" i="52"/>
  <c r="AG1572" i="52"/>
  <c r="AH1572" i="52"/>
  <c r="AD1573" i="52"/>
  <c r="AE1573" i="52"/>
  <c r="AF1573" i="52"/>
  <c r="AG1573" i="52"/>
  <c r="AH1573" i="52"/>
  <c r="AD1574" i="52"/>
  <c r="AE1574" i="52"/>
  <c r="AF1574" i="52"/>
  <c r="AG1574" i="52"/>
  <c r="AH1574" i="52"/>
  <c r="AD1575" i="52"/>
  <c r="AE1575" i="52"/>
  <c r="AF1575" i="52"/>
  <c r="AG1575" i="52"/>
  <c r="AH1575" i="52"/>
  <c r="AD1576" i="52"/>
  <c r="AE1576" i="52"/>
  <c r="AF1576" i="52"/>
  <c r="AG1576" i="52"/>
  <c r="AH1576" i="52"/>
  <c r="AD1577" i="52"/>
  <c r="AE1577" i="52"/>
  <c r="AF1577" i="52"/>
  <c r="AG1577" i="52"/>
  <c r="AH1577" i="52"/>
  <c r="AD1578" i="52"/>
  <c r="AE1578" i="52"/>
  <c r="AF1578" i="52"/>
  <c r="AG1578" i="52"/>
  <c r="AH1578" i="52"/>
  <c r="AD1579" i="52"/>
  <c r="AE1579" i="52"/>
  <c r="AF1579" i="52"/>
  <c r="AG1579" i="52"/>
  <c r="AH1579" i="52"/>
  <c r="AD1580" i="52"/>
  <c r="AE1580" i="52"/>
  <c r="AF1580" i="52"/>
  <c r="AG1580" i="52"/>
  <c r="AH1580" i="52"/>
  <c r="AD1581" i="52"/>
  <c r="AE1581" i="52"/>
  <c r="AF1581" i="52"/>
  <c r="AG1581" i="52"/>
  <c r="AH1581" i="52"/>
  <c r="AD1582" i="52"/>
  <c r="AE1582" i="52"/>
  <c r="AF1582" i="52"/>
  <c r="AG1582" i="52"/>
  <c r="AH1582" i="52"/>
  <c r="AD1583" i="52"/>
  <c r="AE1583" i="52"/>
  <c r="AF1583" i="52"/>
  <c r="AG1583" i="52"/>
  <c r="AH1583" i="52"/>
  <c r="AD1584" i="52"/>
  <c r="AE1584" i="52"/>
  <c r="AF1584" i="52"/>
  <c r="AG1584" i="52"/>
  <c r="AH1584" i="52"/>
  <c r="AD1585" i="52"/>
  <c r="AE1585" i="52"/>
  <c r="AF1585" i="52"/>
  <c r="AG1585" i="52"/>
  <c r="AH1585" i="52"/>
  <c r="AD1586" i="52"/>
  <c r="AE1586" i="52"/>
  <c r="AF1586" i="52"/>
  <c r="AG1586" i="52"/>
  <c r="AH1586" i="52"/>
  <c r="AD1587" i="52"/>
  <c r="AE1587" i="52"/>
  <c r="AF1587" i="52"/>
  <c r="AG1587" i="52"/>
  <c r="AH1587" i="52"/>
  <c r="AD1588" i="52"/>
  <c r="AE1588" i="52"/>
  <c r="AF1588" i="52"/>
  <c r="AG1588" i="52"/>
  <c r="AH1588" i="52"/>
  <c r="AD1589" i="52"/>
  <c r="AE1589" i="52"/>
  <c r="AF1589" i="52"/>
  <c r="AG1589" i="52"/>
  <c r="AH1589" i="52"/>
  <c r="AD1590" i="52"/>
  <c r="AE1590" i="52"/>
  <c r="AF1590" i="52"/>
  <c r="AG1590" i="52"/>
  <c r="AH1590" i="52"/>
  <c r="AD1591" i="52"/>
  <c r="AE1591" i="52"/>
  <c r="AF1591" i="52"/>
  <c r="AG1591" i="52"/>
  <c r="AH1591" i="52"/>
  <c r="AD1592" i="52"/>
  <c r="AE1592" i="52"/>
  <c r="AF1592" i="52"/>
  <c r="AG1592" i="52"/>
  <c r="AH1592" i="52"/>
  <c r="AD1593" i="52"/>
  <c r="AE1593" i="52"/>
  <c r="AF1593" i="52"/>
  <c r="AG1593" i="52"/>
  <c r="AH1593" i="52"/>
  <c r="AD1594" i="52"/>
  <c r="AE1594" i="52"/>
  <c r="AF1594" i="52"/>
  <c r="AG1594" i="52"/>
  <c r="AH1594" i="52"/>
  <c r="AD1595" i="52"/>
  <c r="AE1595" i="52"/>
  <c r="AF1595" i="52"/>
  <c r="AG1595" i="52"/>
  <c r="AH1595" i="52"/>
  <c r="AD1596" i="52"/>
  <c r="AE1596" i="52"/>
  <c r="AF1596" i="52"/>
  <c r="AG1596" i="52"/>
  <c r="AH1596" i="52"/>
  <c r="AD1597" i="52"/>
  <c r="AE1597" i="52"/>
  <c r="AF1597" i="52"/>
  <c r="AG1597" i="52"/>
  <c r="AH1597" i="52"/>
  <c r="AD1598" i="52"/>
  <c r="AE1598" i="52"/>
  <c r="AF1598" i="52"/>
  <c r="AG1598" i="52"/>
  <c r="AH1598" i="52"/>
  <c r="AD1599" i="52"/>
  <c r="AE1599" i="52"/>
  <c r="AF1599" i="52"/>
  <c r="AG1599" i="52"/>
  <c r="AH1599" i="52"/>
  <c r="AD1600" i="52"/>
  <c r="AE1600" i="52"/>
  <c r="AF1600" i="52"/>
  <c r="AG1600" i="52"/>
  <c r="AH1600" i="52"/>
  <c r="AD1601" i="52"/>
  <c r="AE1601" i="52"/>
  <c r="AF1601" i="52"/>
  <c r="AG1601" i="52"/>
  <c r="AH1601" i="52"/>
  <c r="AD1602" i="52"/>
  <c r="AE1602" i="52"/>
  <c r="AF1602" i="52"/>
  <c r="AG1602" i="52"/>
  <c r="AH1602" i="52"/>
  <c r="AD1603" i="52"/>
  <c r="AE1603" i="52"/>
  <c r="AF1603" i="52"/>
  <c r="AG1603" i="52"/>
  <c r="AH1603" i="52"/>
  <c r="AD1604" i="52"/>
  <c r="AE1604" i="52"/>
  <c r="AF1604" i="52"/>
  <c r="AG1604" i="52"/>
  <c r="AH1604" i="52"/>
  <c r="AD1605" i="52"/>
  <c r="AE1605" i="52"/>
  <c r="AF1605" i="52"/>
  <c r="AG1605" i="52"/>
  <c r="AH1605" i="52"/>
  <c r="AD1606" i="52"/>
  <c r="AE1606" i="52"/>
  <c r="AF1606" i="52"/>
  <c r="AG1606" i="52"/>
  <c r="AH1606" i="52"/>
  <c r="AD1607" i="52"/>
  <c r="AE1607" i="52"/>
  <c r="AF1607" i="52"/>
  <c r="AG1607" i="52"/>
  <c r="AH1607" i="52"/>
  <c r="AD1608" i="52"/>
  <c r="AE1608" i="52"/>
  <c r="AF1608" i="52"/>
  <c r="AG1608" i="52"/>
  <c r="AH1608" i="52"/>
  <c r="AD1609" i="52"/>
  <c r="AE1609" i="52"/>
  <c r="AF1609" i="52"/>
  <c r="AG1609" i="52"/>
  <c r="AH1609" i="52"/>
  <c r="AD1610" i="52"/>
  <c r="AE1610" i="52"/>
  <c r="AF1610" i="52"/>
  <c r="AG1610" i="52"/>
  <c r="AH1610" i="52"/>
  <c r="AD1611" i="52"/>
  <c r="AE1611" i="52"/>
  <c r="AF1611" i="52"/>
  <c r="AG1611" i="52"/>
  <c r="AH1611" i="52"/>
  <c r="AD1612" i="52"/>
  <c r="AE1612" i="52"/>
  <c r="AF1612" i="52"/>
  <c r="AG1612" i="52"/>
  <c r="AH1612" i="52"/>
  <c r="AD1613" i="52"/>
  <c r="AE1613" i="52"/>
  <c r="AF1613" i="52"/>
  <c r="AG1613" i="52"/>
  <c r="AH1613" i="52"/>
  <c r="AD1614" i="52"/>
  <c r="AE1614" i="52"/>
  <c r="AF1614" i="52"/>
  <c r="AG1614" i="52"/>
  <c r="AH1614" i="52"/>
  <c r="AD1615" i="52"/>
  <c r="AE1615" i="52"/>
  <c r="AF1615" i="52"/>
  <c r="AG1615" i="52"/>
  <c r="AH1615" i="52"/>
  <c r="AD1616" i="52"/>
  <c r="AE1616" i="52"/>
  <c r="AF1616" i="52"/>
  <c r="AG1616" i="52"/>
  <c r="AH1616" i="52"/>
  <c r="AD1617" i="52"/>
  <c r="AE1617" i="52"/>
  <c r="AF1617" i="52"/>
  <c r="AG1617" i="52"/>
  <c r="AH1617" i="52"/>
  <c r="AD1618" i="52"/>
  <c r="AE1618" i="52"/>
  <c r="AF1618" i="52"/>
  <c r="AG1618" i="52"/>
  <c r="AH1618" i="52"/>
  <c r="AD1619" i="52"/>
  <c r="AE1619" i="52"/>
  <c r="AF1619" i="52"/>
  <c r="AG1619" i="52"/>
  <c r="AH1619" i="52"/>
  <c r="AD1620" i="52"/>
  <c r="AE1620" i="52"/>
  <c r="AF1620" i="52"/>
  <c r="AG1620" i="52"/>
  <c r="AH1620" i="52"/>
  <c r="AD1621" i="52"/>
  <c r="AE1621" i="52"/>
  <c r="AF1621" i="52"/>
  <c r="AG1621" i="52"/>
  <c r="AH1621" i="52"/>
  <c r="AD1622" i="52"/>
  <c r="AE1622" i="52"/>
  <c r="AF1622" i="52"/>
  <c r="AG1622" i="52"/>
  <c r="AH1622" i="52"/>
  <c r="AD1623" i="52"/>
  <c r="AE1623" i="52"/>
  <c r="AF1623" i="52"/>
  <c r="AG1623" i="52"/>
  <c r="AH1623" i="52"/>
  <c r="AD1624" i="52"/>
  <c r="AE1624" i="52"/>
  <c r="AF1624" i="52"/>
  <c r="AG1624" i="52"/>
  <c r="AH1624" i="52"/>
  <c r="AD1625" i="52"/>
  <c r="AE1625" i="52"/>
  <c r="AF1625" i="52"/>
  <c r="AG1625" i="52"/>
  <c r="AH1625" i="52"/>
  <c r="AD1626" i="52"/>
  <c r="AE1626" i="52"/>
  <c r="AF1626" i="52"/>
  <c r="AG1626" i="52"/>
  <c r="AH1626" i="52"/>
  <c r="AD1627" i="52"/>
  <c r="AE1627" i="52"/>
  <c r="AF1627" i="52"/>
  <c r="AG1627" i="52"/>
  <c r="AH1627" i="52"/>
  <c r="AD1628" i="52"/>
  <c r="AE1628" i="52"/>
  <c r="AF1628" i="52"/>
  <c r="AG1628" i="52"/>
  <c r="AH1628" i="52"/>
  <c r="AD1629" i="52"/>
  <c r="AE1629" i="52"/>
  <c r="AF1629" i="52"/>
  <c r="AG1629" i="52"/>
  <c r="AH1629" i="52"/>
  <c r="AD1630" i="52"/>
  <c r="AE1630" i="52"/>
  <c r="AF1630" i="52"/>
  <c r="AG1630" i="52"/>
  <c r="AH1630" i="52"/>
  <c r="AD1631" i="52"/>
  <c r="AE1631" i="52"/>
  <c r="AF1631" i="52"/>
  <c r="AG1631" i="52"/>
  <c r="AH1631" i="52"/>
  <c r="AD1632" i="52"/>
  <c r="AE1632" i="52"/>
  <c r="AF1632" i="52"/>
  <c r="AG1632" i="52"/>
  <c r="AH1632" i="52"/>
  <c r="AD1633" i="52"/>
  <c r="AE1633" i="52"/>
  <c r="AF1633" i="52"/>
  <c r="AG1633" i="52"/>
  <c r="AH1633" i="52"/>
  <c r="AD1634" i="52"/>
  <c r="AE1634" i="52"/>
  <c r="AF1634" i="52"/>
  <c r="AG1634" i="52"/>
  <c r="AH1634" i="52"/>
  <c r="AD1635" i="52"/>
  <c r="AE1635" i="52"/>
  <c r="AF1635" i="52"/>
  <c r="AG1635" i="52"/>
  <c r="AH1635" i="52"/>
  <c r="AD1636" i="52"/>
  <c r="AE1636" i="52"/>
  <c r="AF1636" i="52"/>
  <c r="AG1636" i="52"/>
  <c r="AH1636" i="52"/>
  <c r="AD1637" i="52"/>
  <c r="AE1637" i="52"/>
  <c r="AF1637" i="52"/>
  <c r="AG1637" i="52"/>
  <c r="AH1637" i="52"/>
  <c r="AD1638" i="52"/>
  <c r="AE1638" i="52"/>
  <c r="AF1638" i="52"/>
  <c r="AG1638" i="52"/>
  <c r="AH1638" i="52"/>
  <c r="AD1639" i="52"/>
  <c r="AE1639" i="52"/>
  <c r="AF1639" i="52"/>
  <c r="AG1639" i="52"/>
  <c r="AH1639" i="52"/>
  <c r="AD1640" i="52"/>
  <c r="AE1640" i="52"/>
  <c r="AF1640" i="52"/>
  <c r="AG1640" i="52"/>
  <c r="AH1640" i="52"/>
  <c r="AD1641" i="52"/>
  <c r="AE1641" i="52"/>
  <c r="AF1641" i="52"/>
  <c r="AG1641" i="52"/>
  <c r="AH1641" i="52"/>
  <c r="AD1642" i="52"/>
  <c r="AE1642" i="52"/>
  <c r="AF1642" i="52"/>
  <c r="AG1642" i="52"/>
  <c r="AH1642" i="52"/>
  <c r="AD1643" i="52"/>
  <c r="AE1643" i="52"/>
  <c r="AF1643" i="52"/>
  <c r="AG1643" i="52"/>
  <c r="AH1643" i="52"/>
  <c r="AD1644" i="52"/>
  <c r="AE1644" i="52"/>
  <c r="AF1644" i="52"/>
  <c r="AG1644" i="52"/>
  <c r="AH1644" i="52"/>
  <c r="AD1645" i="52"/>
  <c r="AE1645" i="52"/>
  <c r="AF1645" i="52"/>
  <c r="AG1645" i="52"/>
  <c r="AH1645" i="52"/>
  <c r="AD1646" i="52"/>
  <c r="AE1646" i="52"/>
  <c r="AF1646" i="52"/>
  <c r="AG1646" i="52"/>
  <c r="AH1646" i="52"/>
  <c r="AD1647" i="52"/>
  <c r="AE1647" i="52"/>
  <c r="AF1647" i="52"/>
  <c r="AG1647" i="52"/>
  <c r="AH1647" i="52"/>
  <c r="AD1648" i="52"/>
  <c r="AE1648" i="52"/>
  <c r="AF1648" i="52"/>
  <c r="AG1648" i="52"/>
  <c r="AH1648" i="52"/>
  <c r="AD1649" i="52"/>
  <c r="AE1649" i="52"/>
  <c r="AF1649" i="52"/>
  <c r="AG1649" i="52"/>
  <c r="AH1649" i="52"/>
  <c r="AD1650" i="52"/>
  <c r="AE1650" i="52"/>
  <c r="AF1650" i="52"/>
  <c r="AG1650" i="52"/>
  <c r="AH1650" i="52"/>
  <c r="AD1651" i="52"/>
  <c r="AE1651" i="52"/>
  <c r="AF1651" i="52"/>
  <c r="AG1651" i="52"/>
  <c r="AH1651" i="52"/>
  <c r="AD1652" i="52"/>
  <c r="AE1652" i="52"/>
  <c r="AF1652" i="52"/>
  <c r="AG1652" i="52"/>
  <c r="AH1652" i="52"/>
  <c r="AD1653" i="52"/>
  <c r="AE1653" i="52"/>
  <c r="AF1653" i="52"/>
  <c r="AG1653" i="52"/>
  <c r="AH1653" i="52"/>
  <c r="AD1654" i="52"/>
  <c r="AE1654" i="52"/>
  <c r="AF1654" i="52"/>
  <c r="AG1654" i="52"/>
  <c r="AH1654" i="52"/>
  <c r="AD1655" i="52"/>
  <c r="AE1655" i="52"/>
  <c r="AF1655" i="52"/>
  <c r="AG1655" i="52"/>
  <c r="AH1655" i="52"/>
  <c r="AD1656" i="52"/>
  <c r="AE1656" i="52"/>
  <c r="AF1656" i="52"/>
  <c r="AG1656" i="52"/>
  <c r="AH1656" i="52"/>
  <c r="AD1657" i="52"/>
  <c r="AE1657" i="52"/>
  <c r="AF1657" i="52"/>
  <c r="AG1657" i="52"/>
  <c r="AH1657" i="52"/>
  <c r="AD1658" i="52"/>
  <c r="AE1658" i="52"/>
  <c r="AF1658" i="52"/>
  <c r="AG1658" i="52"/>
  <c r="AH1658" i="52"/>
  <c r="AD1659" i="52"/>
  <c r="AE1659" i="52"/>
  <c r="AF1659" i="52"/>
  <c r="AG1659" i="52"/>
  <c r="AH1659" i="52"/>
  <c r="AD1660" i="52"/>
  <c r="AE1660" i="52"/>
  <c r="AF1660" i="52"/>
  <c r="AG1660" i="52"/>
  <c r="AH1660" i="52"/>
  <c r="AD1661" i="52"/>
  <c r="AE1661" i="52"/>
  <c r="AF1661" i="52"/>
  <c r="AG1661" i="52"/>
  <c r="AH1661" i="52"/>
  <c r="AD1662" i="52"/>
  <c r="AE1662" i="52"/>
  <c r="AF1662" i="52"/>
  <c r="AG1662" i="52"/>
  <c r="AH1662" i="52"/>
  <c r="AD1663" i="52"/>
  <c r="AE1663" i="52"/>
  <c r="AF1663" i="52"/>
  <c r="AG1663" i="52"/>
  <c r="AH1663" i="52"/>
  <c r="AD1664" i="52"/>
  <c r="AE1664" i="52"/>
  <c r="AF1664" i="52"/>
  <c r="AG1664" i="52"/>
  <c r="AH1664" i="52"/>
  <c r="AD1665" i="52"/>
  <c r="AE1665" i="52"/>
  <c r="AF1665" i="52"/>
  <c r="AG1665" i="52"/>
  <c r="AH1665" i="52"/>
  <c r="AD1666" i="52"/>
  <c r="AE1666" i="52"/>
  <c r="AF1666" i="52"/>
  <c r="AG1666" i="52"/>
  <c r="AH1666" i="52"/>
  <c r="AD1667" i="52"/>
  <c r="AE1667" i="52"/>
  <c r="AF1667" i="52"/>
  <c r="AG1667" i="52"/>
  <c r="AH1667" i="52"/>
  <c r="AD1668" i="52"/>
  <c r="AE1668" i="52"/>
  <c r="AF1668" i="52"/>
  <c r="AG1668" i="52"/>
  <c r="AH1668" i="52"/>
  <c r="AD1669" i="52"/>
  <c r="AE1669" i="52"/>
  <c r="AF1669" i="52"/>
  <c r="AG1669" i="52"/>
  <c r="AH1669" i="52"/>
  <c r="AD1670" i="52"/>
  <c r="AE1670" i="52"/>
  <c r="AF1670" i="52"/>
  <c r="AG1670" i="52"/>
  <c r="AH1670" i="52"/>
  <c r="AD1671" i="52"/>
  <c r="AE1671" i="52"/>
  <c r="AF1671" i="52"/>
  <c r="AG1671" i="52"/>
  <c r="AH1671" i="52"/>
  <c r="AD1672" i="52"/>
  <c r="AE1672" i="52"/>
  <c r="AF1672" i="52"/>
  <c r="AG1672" i="52"/>
  <c r="AH1672" i="52"/>
  <c r="AD1673" i="52"/>
  <c r="AE1673" i="52"/>
  <c r="AF1673" i="52"/>
  <c r="AG1673" i="52"/>
  <c r="AH1673" i="52"/>
  <c r="AD1674" i="52"/>
  <c r="AE1674" i="52"/>
  <c r="AF1674" i="52"/>
  <c r="AG1674" i="52"/>
  <c r="AH1674" i="52"/>
  <c r="AD1675" i="52"/>
  <c r="AE1675" i="52"/>
  <c r="AF1675" i="52"/>
  <c r="AG1675" i="52"/>
  <c r="AH1675" i="52"/>
  <c r="AD1676" i="52"/>
  <c r="AE1676" i="52"/>
  <c r="AF1676" i="52"/>
  <c r="AG1676" i="52"/>
  <c r="AH1676" i="52"/>
  <c r="AD1677" i="52"/>
  <c r="AE1677" i="52"/>
  <c r="AF1677" i="52"/>
  <c r="AG1677" i="52"/>
  <c r="AH1677" i="52"/>
  <c r="AD1678" i="52"/>
  <c r="AE1678" i="52"/>
  <c r="AF1678" i="52"/>
  <c r="AG1678" i="52"/>
  <c r="AH1678" i="52"/>
  <c r="AD1679" i="52"/>
  <c r="AE1679" i="52"/>
  <c r="AF1679" i="52"/>
  <c r="AG1679" i="52"/>
  <c r="AH1679" i="52"/>
  <c r="AD1680" i="52"/>
  <c r="AE1680" i="52"/>
  <c r="AF1680" i="52"/>
  <c r="AG1680" i="52"/>
  <c r="AH1680" i="52"/>
  <c r="AD1681" i="52"/>
  <c r="AE1681" i="52"/>
  <c r="AF1681" i="52"/>
  <c r="AG1681" i="52"/>
  <c r="AH1681" i="52"/>
  <c r="AD1682" i="52"/>
  <c r="AE1682" i="52"/>
  <c r="AF1682" i="52"/>
  <c r="AG1682" i="52"/>
  <c r="AH1682" i="52"/>
  <c r="AD1683" i="52"/>
  <c r="AE1683" i="52"/>
  <c r="AF1683" i="52"/>
  <c r="AG1683" i="52"/>
  <c r="AH1683" i="52"/>
  <c r="AD1684" i="52"/>
  <c r="AE1684" i="52"/>
  <c r="AF1684" i="52"/>
  <c r="AG1684" i="52"/>
  <c r="AH1684" i="52"/>
  <c r="AD1685" i="52"/>
  <c r="AE1685" i="52"/>
  <c r="AF1685" i="52"/>
  <c r="AG1685" i="52"/>
  <c r="AH1685" i="52"/>
  <c r="AD1686" i="52"/>
  <c r="AE1686" i="52"/>
  <c r="AF1686" i="52"/>
  <c r="AG1686" i="52"/>
  <c r="AH1686" i="52"/>
  <c r="AD1687" i="52"/>
  <c r="AE1687" i="52"/>
  <c r="AF1687" i="52"/>
  <c r="AG1687" i="52"/>
  <c r="AH1687" i="52"/>
  <c r="AD1688" i="52"/>
  <c r="AE1688" i="52"/>
  <c r="AF1688" i="52"/>
  <c r="AG1688" i="52"/>
  <c r="AH1688" i="52"/>
  <c r="AD1689" i="52"/>
  <c r="AE1689" i="52"/>
  <c r="AF1689" i="52"/>
  <c r="AG1689" i="52"/>
  <c r="AH1689" i="52"/>
  <c r="AD1690" i="52"/>
  <c r="AE1690" i="52"/>
  <c r="AF1690" i="52"/>
  <c r="AG1690" i="52"/>
  <c r="AH1690" i="52"/>
  <c r="AD1691" i="52"/>
  <c r="AE1691" i="52"/>
  <c r="AF1691" i="52"/>
  <c r="AG1691" i="52"/>
  <c r="AH1691" i="52"/>
  <c r="AD1692" i="52"/>
  <c r="AE1692" i="52"/>
  <c r="AF1692" i="52"/>
  <c r="AG1692" i="52"/>
  <c r="AH1692" i="52"/>
  <c r="AD1693" i="52"/>
  <c r="AE1693" i="52"/>
  <c r="AF1693" i="52"/>
  <c r="AG1693" i="52"/>
  <c r="AH1693" i="52"/>
  <c r="AD1694" i="52"/>
  <c r="AE1694" i="52"/>
  <c r="AF1694" i="52"/>
  <c r="AG1694" i="52"/>
  <c r="AH1694" i="52"/>
  <c r="AD1695" i="52"/>
  <c r="AE1695" i="52"/>
  <c r="AF1695" i="52"/>
  <c r="AG1695" i="52"/>
  <c r="AH1695" i="52"/>
  <c r="AD1696" i="52"/>
  <c r="AE1696" i="52"/>
  <c r="AF1696" i="52"/>
  <c r="AG1696" i="52"/>
  <c r="AH1696" i="52"/>
  <c r="AD1697" i="52"/>
  <c r="AE1697" i="52"/>
  <c r="AF1697" i="52"/>
  <c r="AG1697" i="52"/>
  <c r="AH1697" i="52"/>
  <c r="AD1698" i="52"/>
  <c r="AE1698" i="52"/>
  <c r="AF1698" i="52"/>
  <c r="AG1698" i="52"/>
  <c r="AH1698" i="52"/>
  <c r="AD1699" i="52"/>
  <c r="AE1699" i="52"/>
  <c r="AF1699" i="52"/>
  <c r="AG1699" i="52"/>
  <c r="AH1699" i="52"/>
  <c r="AD1700" i="52"/>
  <c r="AE1700" i="52"/>
  <c r="AF1700" i="52"/>
  <c r="AG1700" i="52"/>
  <c r="AH1700" i="52"/>
  <c r="AD1701" i="52"/>
  <c r="AE1701" i="52"/>
  <c r="AF1701" i="52"/>
  <c r="AG1701" i="52"/>
  <c r="AH1701" i="52"/>
  <c r="AD1702" i="52"/>
  <c r="AE1702" i="52"/>
  <c r="AF1702" i="52"/>
  <c r="AG1702" i="52"/>
  <c r="AH1702" i="52"/>
  <c r="AD1703" i="52"/>
  <c r="AE1703" i="52"/>
  <c r="AF1703" i="52"/>
  <c r="AG1703" i="52"/>
  <c r="AH1703" i="52"/>
  <c r="AD1704" i="52"/>
  <c r="AE1704" i="52"/>
  <c r="AF1704" i="52"/>
  <c r="AG1704" i="52"/>
  <c r="AH1704" i="52"/>
  <c r="AD1705" i="52"/>
  <c r="AE1705" i="52"/>
  <c r="AF1705" i="52"/>
  <c r="AG1705" i="52"/>
  <c r="AH1705" i="52"/>
  <c r="AD1706" i="52"/>
  <c r="AE1706" i="52"/>
  <c r="AF1706" i="52"/>
  <c r="AG1706" i="52"/>
  <c r="AH1706" i="52"/>
  <c r="AD1707" i="52"/>
  <c r="AE1707" i="52"/>
  <c r="AF1707" i="52"/>
  <c r="AG1707" i="52"/>
  <c r="AH1707" i="52"/>
  <c r="AD1708" i="52"/>
  <c r="AE1708" i="52"/>
  <c r="AF1708" i="52"/>
  <c r="AG1708" i="52"/>
  <c r="AH1708" i="52"/>
  <c r="AD1709" i="52"/>
  <c r="AE1709" i="52"/>
  <c r="AF1709" i="52"/>
  <c r="AG1709" i="52"/>
  <c r="AH1709" i="52"/>
  <c r="AD1710" i="52"/>
  <c r="AE1710" i="52"/>
  <c r="AF1710" i="52"/>
  <c r="AG1710" i="52"/>
  <c r="AH1710" i="52"/>
  <c r="AD1711" i="52"/>
  <c r="AE1711" i="52"/>
  <c r="AF1711" i="52"/>
  <c r="AG1711" i="52"/>
  <c r="AH1711" i="52"/>
  <c r="AD1712" i="52"/>
  <c r="AE1712" i="52"/>
  <c r="AF1712" i="52"/>
  <c r="AG1712" i="52"/>
  <c r="AH1712" i="52"/>
  <c r="AD1713" i="52"/>
  <c r="AE1713" i="52"/>
  <c r="AF1713" i="52"/>
  <c r="AG1713" i="52"/>
  <c r="AH1713" i="52"/>
  <c r="AD1714" i="52"/>
  <c r="AE1714" i="52"/>
  <c r="AF1714" i="52"/>
  <c r="AG1714" i="52"/>
  <c r="AH1714" i="52"/>
  <c r="AD1715" i="52"/>
  <c r="AE1715" i="52"/>
  <c r="AF1715" i="52"/>
  <c r="AG1715" i="52"/>
  <c r="AH1715" i="52"/>
  <c r="AD1716" i="52"/>
  <c r="AE1716" i="52"/>
  <c r="AF1716" i="52"/>
  <c r="AG1716" i="52"/>
  <c r="AH1716" i="52"/>
  <c r="AD1717" i="52"/>
  <c r="AE1717" i="52"/>
  <c r="AF1717" i="52"/>
  <c r="AG1717" i="52"/>
  <c r="AH1717" i="52"/>
  <c r="AD1718" i="52"/>
  <c r="AE1718" i="52"/>
  <c r="AF1718" i="52"/>
  <c r="AG1718" i="52"/>
  <c r="AH1718" i="52"/>
  <c r="AD1719" i="52"/>
  <c r="AE1719" i="52"/>
  <c r="AF1719" i="52"/>
  <c r="AG1719" i="52"/>
  <c r="AH1719" i="52"/>
  <c r="AD1720" i="52"/>
  <c r="AE1720" i="52"/>
  <c r="AF1720" i="52"/>
  <c r="AG1720" i="52"/>
  <c r="AH1720" i="52"/>
  <c r="AD1721" i="52"/>
  <c r="AE1721" i="52"/>
  <c r="AF1721" i="52"/>
  <c r="AG1721" i="52"/>
  <c r="AH1721" i="52"/>
  <c r="AD1722" i="52"/>
  <c r="AE1722" i="52"/>
  <c r="AF1722" i="52"/>
  <c r="AG1722" i="52"/>
  <c r="AH1722" i="52"/>
  <c r="AD1723" i="52"/>
  <c r="AE1723" i="52"/>
  <c r="AF1723" i="52"/>
  <c r="AG1723" i="52"/>
  <c r="AH1723" i="52"/>
  <c r="AD1724" i="52"/>
  <c r="AE1724" i="52"/>
  <c r="AF1724" i="52"/>
  <c r="AG1724" i="52"/>
  <c r="AH1724" i="52"/>
  <c r="AD1725" i="52"/>
  <c r="AE1725" i="52"/>
  <c r="AF1725" i="52"/>
  <c r="AG1725" i="52"/>
  <c r="AH1725" i="52"/>
  <c r="AD1726" i="52"/>
  <c r="AE1726" i="52"/>
  <c r="AF1726" i="52"/>
  <c r="AG1726" i="52"/>
  <c r="AH1726" i="52"/>
  <c r="AD1727" i="52"/>
  <c r="AE1727" i="52"/>
  <c r="AF1727" i="52"/>
  <c r="AG1727" i="52"/>
  <c r="AH1727" i="52"/>
  <c r="AD1728" i="52"/>
  <c r="AE1728" i="52"/>
  <c r="AF1728" i="52"/>
  <c r="AG1728" i="52"/>
  <c r="AH1728" i="52"/>
  <c r="AD1729" i="52"/>
  <c r="AE1729" i="52"/>
  <c r="AF1729" i="52"/>
  <c r="AG1729" i="52"/>
  <c r="AH1729" i="52"/>
  <c r="AD1730" i="52"/>
  <c r="AE1730" i="52"/>
  <c r="AF1730" i="52"/>
  <c r="AG1730" i="52"/>
  <c r="AH1730" i="52"/>
  <c r="AD1731" i="52"/>
  <c r="AE1731" i="52"/>
  <c r="AF1731" i="52"/>
  <c r="AG1731" i="52"/>
  <c r="AH1731" i="52"/>
  <c r="AD1732" i="52"/>
  <c r="AE1732" i="52"/>
  <c r="AF1732" i="52"/>
  <c r="AG1732" i="52"/>
  <c r="AH1732" i="52"/>
  <c r="AD1733" i="52"/>
  <c r="AE1733" i="52"/>
  <c r="AF1733" i="52"/>
  <c r="AG1733" i="52"/>
  <c r="AH1733" i="52"/>
  <c r="AD1734" i="52"/>
  <c r="AE1734" i="52"/>
  <c r="AF1734" i="52"/>
  <c r="AG1734" i="52"/>
  <c r="AH1734" i="52"/>
  <c r="AD1735" i="52"/>
  <c r="AE1735" i="52"/>
  <c r="AF1735" i="52"/>
  <c r="AG1735" i="52"/>
  <c r="AH1735" i="52"/>
  <c r="AD1736" i="52"/>
  <c r="AE1736" i="52"/>
  <c r="AF1736" i="52"/>
  <c r="AG1736" i="52"/>
  <c r="AH1736" i="52"/>
  <c r="AD1737" i="52"/>
  <c r="AE1737" i="52"/>
  <c r="AF1737" i="52"/>
  <c r="AG1737" i="52"/>
  <c r="AH1737" i="52"/>
  <c r="AD1738" i="52"/>
  <c r="AE1738" i="52"/>
  <c r="AF1738" i="52"/>
  <c r="AG1738" i="52"/>
  <c r="AH1738" i="52"/>
  <c r="AD1739" i="52"/>
  <c r="AE1739" i="52"/>
  <c r="AF1739" i="52"/>
  <c r="AG1739" i="52"/>
  <c r="AH1739" i="52"/>
  <c r="AD1740" i="52"/>
  <c r="AE1740" i="52"/>
  <c r="AF1740" i="52"/>
  <c r="AG1740" i="52"/>
  <c r="AH1740" i="52"/>
  <c r="AD1741" i="52"/>
  <c r="AE1741" i="52"/>
  <c r="AF1741" i="52"/>
  <c r="AG1741" i="52"/>
  <c r="AH1741" i="52"/>
  <c r="AD1742" i="52"/>
  <c r="AE1742" i="52"/>
  <c r="AF1742" i="52"/>
  <c r="AG1742" i="52"/>
  <c r="AH1742" i="52"/>
  <c r="AD1743" i="52"/>
  <c r="AE1743" i="52"/>
  <c r="AF1743" i="52"/>
  <c r="AG1743" i="52"/>
  <c r="AH1743" i="52"/>
  <c r="AD1744" i="52"/>
  <c r="AE1744" i="52"/>
  <c r="AF1744" i="52"/>
  <c r="AG1744" i="52"/>
  <c r="AH1744" i="52"/>
  <c r="AD1745" i="52"/>
  <c r="AE1745" i="52"/>
  <c r="AF1745" i="52"/>
  <c r="AG1745" i="52"/>
  <c r="AH1745" i="52"/>
  <c r="AD1746" i="52"/>
  <c r="AE1746" i="52"/>
  <c r="AF1746" i="52"/>
  <c r="AG1746" i="52"/>
  <c r="AH1746" i="52"/>
  <c r="AD1747" i="52"/>
  <c r="AE1747" i="52"/>
  <c r="AF1747" i="52"/>
  <c r="AG1747" i="52"/>
  <c r="AH1747" i="52"/>
  <c r="AD1748" i="52"/>
  <c r="AE1748" i="52"/>
  <c r="AF1748" i="52"/>
  <c r="AG1748" i="52"/>
  <c r="AH1748" i="52"/>
  <c r="AD1749" i="52"/>
  <c r="AE1749" i="52"/>
  <c r="AF1749" i="52"/>
  <c r="AG1749" i="52"/>
  <c r="AH1749" i="52"/>
  <c r="AD1750" i="52"/>
  <c r="AE1750" i="52"/>
  <c r="AF1750" i="52"/>
  <c r="AG1750" i="52"/>
  <c r="AH1750" i="52"/>
  <c r="AD1751" i="52"/>
  <c r="AE1751" i="52"/>
  <c r="AF1751" i="52"/>
  <c r="AG1751" i="52"/>
  <c r="AH1751" i="52"/>
  <c r="AD1752" i="52"/>
  <c r="AE1752" i="52"/>
  <c r="AF1752" i="52"/>
  <c r="AG1752" i="52"/>
  <c r="AH1752" i="52"/>
  <c r="AD1753" i="52"/>
  <c r="AE1753" i="52"/>
  <c r="AF1753" i="52"/>
  <c r="AG1753" i="52"/>
  <c r="AH1753" i="52"/>
  <c r="AD1754" i="52"/>
  <c r="AE1754" i="52"/>
  <c r="AF1754" i="52"/>
  <c r="AG1754" i="52"/>
  <c r="AH1754" i="52"/>
  <c r="AD1755" i="52"/>
  <c r="AE1755" i="52"/>
  <c r="AF1755" i="52"/>
  <c r="AG1755" i="52"/>
  <c r="AH1755" i="52"/>
  <c r="AD1756" i="52"/>
  <c r="AE1756" i="52"/>
  <c r="AF1756" i="52"/>
  <c r="AG1756" i="52"/>
  <c r="AH1756" i="52"/>
  <c r="AD1757" i="52"/>
  <c r="AE1757" i="52"/>
  <c r="AF1757" i="52"/>
  <c r="AG1757" i="52"/>
  <c r="AH1757" i="52"/>
  <c r="AD1758" i="52"/>
  <c r="AE1758" i="52"/>
  <c r="AF1758" i="52"/>
  <c r="AG1758" i="52"/>
  <c r="AH1758" i="52"/>
  <c r="AD1759" i="52"/>
  <c r="AE1759" i="52"/>
  <c r="AF1759" i="52"/>
  <c r="AG1759" i="52"/>
  <c r="AH1759" i="52"/>
  <c r="AD1760" i="52"/>
  <c r="AE1760" i="52"/>
  <c r="AF1760" i="52"/>
  <c r="AG1760" i="52"/>
  <c r="AH1760" i="52"/>
  <c r="AD1761" i="52"/>
  <c r="AE1761" i="52"/>
  <c r="AF1761" i="52"/>
  <c r="AG1761" i="52"/>
  <c r="AH1761" i="52"/>
  <c r="AD1762" i="52"/>
  <c r="AE1762" i="52"/>
  <c r="AF1762" i="52"/>
  <c r="AG1762" i="52"/>
  <c r="AH1762" i="52"/>
  <c r="AD1763" i="52"/>
  <c r="AE1763" i="52"/>
  <c r="AF1763" i="52"/>
  <c r="AG1763" i="52"/>
  <c r="AH1763" i="52"/>
  <c r="AD1764" i="52"/>
  <c r="AE1764" i="52"/>
  <c r="AF1764" i="52"/>
  <c r="AG1764" i="52"/>
  <c r="AH1764" i="52"/>
  <c r="AD1765" i="52"/>
  <c r="AE1765" i="52"/>
  <c r="AF1765" i="52"/>
  <c r="AG1765" i="52"/>
  <c r="AH1765" i="52"/>
  <c r="AD1766" i="52"/>
  <c r="AE1766" i="52"/>
  <c r="AF1766" i="52"/>
  <c r="AG1766" i="52"/>
  <c r="AH1766" i="52"/>
  <c r="AD1767" i="52"/>
  <c r="AE1767" i="52"/>
  <c r="AF1767" i="52"/>
  <c r="AG1767" i="52"/>
  <c r="AH1767" i="52"/>
  <c r="AD1768" i="52"/>
  <c r="AE1768" i="52"/>
  <c r="AF1768" i="52"/>
  <c r="AG1768" i="52"/>
  <c r="AH1768" i="52"/>
  <c r="AD1769" i="52"/>
  <c r="AE1769" i="52"/>
  <c r="AF1769" i="52"/>
  <c r="AG1769" i="52"/>
  <c r="AH1769" i="52"/>
  <c r="AD1770" i="52"/>
  <c r="AE1770" i="52"/>
  <c r="AF1770" i="52"/>
  <c r="AG1770" i="52"/>
  <c r="AH1770" i="52"/>
  <c r="AD1771" i="52"/>
  <c r="AE1771" i="52"/>
  <c r="AF1771" i="52"/>
  <c r="AG1771" i="52"/>
  <c r="AH1771" i="52"/>
  <c r="AD1772" i="52"/>
  <c r="AE1772" i="52"/>
  <c r="AF1772" i="52"/>
  <c r="AG1772" i="52"/>
  <c r="AH1772" i="52"/>
  <c r="AD1773" i="52"/>
  <c r="AE1773" i="52"/>
  <c r="AF1773" i="52"/>
  <c r="AG1773" i="52"/>
  <c r="AH1773" i="52"/>
  <c r="AD1774" i="52"/>
  <c r="AE1774" i="52"/>
  <c r="AF1774" i="52"/>
  <c r="AG1774" i="52"/>
  <c r="AH1774" i="52"/>
  <c r="AD1775" i="52"/>
  <c r="AE1775" i="52"/>
  <c r="AF1775" i="52"/>
  <c r="AG1775" i="52"/>
  <c r="AH1775" i="52"/>
  <c r="AD1776" i="52"/>
  <c r="AE1776" i="52"/>
  <c r="AF1776" i="52"/>
  <c r="AG1776" i="52"/>
  <c r="AH1776" i="52"/>
  <c r="AD1777" i="52"/>
  <c r="AE1777" i="52"/>
  <c r="AF1777" i="52"/>
  <c r="AG1777" i="52"/>
  <c r="AH1777" i="52"/>
  <c r="AD1778" i="52"/>
  <c r="AE1778" i="52"/>
  <c r="AF1778" i="52"/>
  <c r="AG1778" i="52"/>
  <c r="AH1778" i="52"/>
  <c r="AD1779" i="52"/>
  <c r="AE1779" i="52"/>
  <c r="AF1779" i="52"/>
  <c r="AG1779" i="52"/>
  <c r="AH1779" i="52"/>
  <c r="AD1780" i="52"/>
  <c r="AE1780" i="52"/>
  <c r="AF1780" i="52"/>
  <c r="AG1780" i="52"/>
  <c r="AH1780" i="52"/>
  <c r="AD1781" i="52"/>
  <c r="AE1781" i="52"/>
  <c r="AF1781" i="52"/>
  <c r="AG1781" i="52"/>
  <c r="AH1781" i="52"/>
  <c r="AD1782" i="52"/>
  <c r="AE1782" i="52"/>
  <c r="AF1782" i="52"/>
  <c r="AG1782" i="52"/>
  <c r="AH1782" i="52"/>
  <c r="AD1783" i="52"/>
  <c r="AE1783" i="52"/>
  <c r="AF1783" i="52"/>
  <c r="AG1783" i="52"/>
  <c r="AH1783" i="52"/>
  <c r="AD1784" i="52"/>
  <c r="AE1784" i="52"/>
  <c r="AF1784" i="52"/>
  <c r="AG1784" i="52"/>
  <c r="AH1784" i="52"/>
  <c r="AD1785" i="52"/>
  <c r="AE1785" i="52"/>
  <c r="AF1785" i="52"/>
  <c r="AG1785" i="52"/>
  <c r="AH1785" i="52"/>
  <c r="AD1786" i="52"/>
  <c r="AE1786" i="52"/>
  <c r="AF1786" i="52"/>
  <c r="AG1786" i="52"/>
  <c r="AH1786" i="52"/>
  <c r="AD1787" i="52"/>
  <c r="AE1787" i="52"/>
  <c r="AF1787" i="52"/>
  <c r="AG1787" i="52"/>
  <c r="AH1787" i="52"/>
  <c r="AD1788" i="52"/>
  <c r="AE1788" i="52"/>
  <c r="AF1788" i="52"/>
  <c r="AG1788" i="52"/>
  <c r="AH1788" i="52"/>
  <c r="AD1789" i="52"/>
  <c r="AE1789" i="52"/>
  <c r="AF1789" i="52"/>
  <c r="AG1789" i="52"/>
  <c r="AH1789" i="52"/>
  <c r="AD1790" i="52"/>
  <c r="AE1790" i="52"/>
  <c r="AF1790" i="52"/>
  <c r="AG1790" i="52"/>
  <c r="AH1790" i="52"/>
  <c r="AD1791" i="52"/>
  <c r="AE1791" i="52"/>
  <c r="AF1791" i="52"/>
  <c r="AG1791" i="52"/>
  <c r="AH1791" i="52"/>
  <c r="AD1792" i="52"/>
  <c r="AE1792" i="52"/>
  <c r="AF1792" i="52"/>
  <c r="AG1792" i="52"/>
  <c r="AH1792" i="52"/>
  <c r="AD1793" i="52"/>
  <c r="AE1793" i="52"/>
  <c r="AF1793" i="52"/>
  <c r="AG1793" i="52"/>
  <c r="AH1793" i="52"/>
  <c r="AD1794" i="52"/>
  <c r="AE1794" i="52"/>
  <c r="AF1794" i="52"/>
  <c r="AG1794" i="52"/>
  <c r="AH1794" i="52"/>
  <c r="AD1795" i="52"/>
  <c r="AE1795" i="52"/>
  <c r="AF1795" i="52"/>
  <c r="AG1795" i="52"/>
  <c r="AH1795" i="52"/>
  <c r="AD1796" i="52"/>
  <c r="AE1796" i="52"/>
  <c r="AF1796" i="52"/>
  <c r="AG1796" i="52"/>
  <c r="AH1796" i="52"/>
  <c r="AD1797" i="52"/>
  <c r="AE1797" i="52"/>
  <c r="AF1797" i="52"/>
  <c r="AG1797" i="52"/>
  <c r="AH1797" i="52"/>
  <c r="AD1798" i="52"/>
  <c r="AE1798" i="52"/>
  <c r="AF1798" i="52"/>
  <c r="AG1798" i="52"/>
  <c r="AH1798" i="52"/>
  <c r="AD1799" i="52"/>
  <c r="AE1799" i="52"/>
  <c r="AF1799" i="52"/>
  <c r="AG1799" i="52"/>
  <c r="AH1799" i="52"/>
  <c r="AD1800" i="52"/>
  <c r="AE1800" i="52"/>
  <c r="AF1800" i="52"/>
  <c r="AG1800" i="52"/>
  <c r="AH1800" i="52"/>
  <c r="AD1801" i="52"/>
  <c r="AE1801" i="52"/>
  <c r="AF1801" i="52"/>
  <c r="AG1801" i="52"/>
  <c r="AH1801" i="52"/>
  <c r="AD1802" i="52"/>
  <c r="AE1802" i="52"/>
  <c r="AF1802" i="52"/>
  <c r="AG1802" i="52"/>
  <c r="AH1802" i="52"/>
  <c r="AD1803" i="52"/>
  <c r="AE1803" i="52"/>
  <c r="AF1803" i="52"/>
  <c r="AG1803" i="52"/>
  <c r="AH1803" i="52"/>
  <c r="AD1804" i="52"/>
  <c r="AE1804" i="52"/>
  <c r="AF1804" i="52"/>
  <c r="AG1804" i="52"/>
  <c r="AH1804" i="52"/>
  <c r="AD1805" i="52"/>
  <c r="AE1805" i="52"/>
  <c r="AF1805" i="52"/>
  <c r="AG1805" i="52"/>
  <c r="AH1805" i="52"/>
  <c r="AD1806" i="52"/>
  <c r="AE1806" i="52"/>
  <c r="AF1806" i="52"/>
  <c r="AG1806" i="52"/>
  <c r="AH1806" i="52"/>
  <c r="AD1807" i="52"/>
  <c r="AE1807" i="52"/>
  <c r="AF1807" i="52"/>
  <c r="AG1807" i="52"/>
  <c r="AH1807" i="52"/>
  <c r="AD1808" i="52"/>
  <c r="AE1808" i="52"/>
  <c r="AF1808" i="52"/>
  <c r="AG1808" i="52"/>
  <c r="AH1808" i="52"/>
  <c r="AD1809" i="52"/>
  <c r="AE1809" i="52"/>
  <c r="AF1809" i="52"/>
  <c r="AG1809" i="52"/>
  <c r="AH1809" i="52"/>
  <c r="AD1810" i="52"/>
  <c r="AE1810" i="52"/>
  <c r="AF1810" i="52"/>
  <c r="AG1810" i="52"/>
  <c r="AH1810" i="52"/>
  <c r="AD1811" i="52"/>
  <c r="AE1811" i="52"/>
  <c r="AF1811" i="52"/>
  <c r="AG1811" i="52"/>
  <c r="AH1811" i="52"/>
  <c r="AD1812" i="52"/>
  <c r="AE1812" i="52"/>
  <c r="AF1812" i="52"/>
  <c r="AG1812" i="52"/>
  <c r="AH1812" i="52"/>
  <c r="AD1813" i="52"/>
  <c r="AE1813" i="52"/>
  <c r="AF1813" i="52"/>
  <c r="AG1813" i="52"/>
  <c r="AH1813" i="52"/>
  <c r="AD1814" i="52"/>
  <c r="AE1814" i="52"/>
  <c r="AF1814" i="52"/>
  <c r="AG1814" i="52"/>
  <c r="AH1814" i="52"/>
  <c r="AD1815" i="52"/>
  <c r="AE1815" i="52"/>
  <c r="AF1815" i="52"/>
  <c r="AG1815" i="52"/>
  <c r="AH1815" i="52"/>
  <c r="AD1816" i="52"/>
  <c r="AE1816" i="52"/>
  <c r="AF1816" i="52"/>
  <c r="AG1816" i="52"/>
  <c r="AH1816" i="52"/>
  <c r="AD1817" i="52"/>
  <c r="AE1817" i="52"/>
  <c r="AF1817" i="52"/>
  <c r="AG1817" i="52"/>
  <c r="AH1817" i="52"/>
  <c r="AD1818" i="52"/>
  <c r="AE1818" i="52"/>
  <c r="AF1818" i="52"/>
  <c r="AG1818" i="52"/>
  <c r="AH1818" i="52"/>
  <c r="AD1819" i="52"/>
  <c r="AE1819" i="52"/>
  <c r="AF1819" i="52"/>
  <c r="AG1819" i="52"/>
  <c r="AH1819" i="52"/>
  <c r="AD1820" i="52"/>
  <c r="AE1820" i="52"/>
  <c r="AF1820" i="52"/>
  <c r="AG1820" i="52"/>
  <c r="AH1820" i="52"/>
  <c r="AD1821" i="52"/>
  <c r="AE1821" i="52"/>
  <c r="AF1821" i="52"/>
  <c r="AG1821" i="52"/>
  <c r="AH1821" i="52"/>
  <c r="AD1822" i="52"/>
  <c r="AE1822" i="52"/>
  <c r="AF1822" i="52"/>
  <c r="AG1822" i="52"/>
  <c r="AH1822" i="52"/>
  <c r="AD1823" i="52"/>
  <c r="AE1823" i="52"/>
  <c r="AF1823" i="52"/>
  <c r="AG1823" i="52"/>
  <c r="AH1823" i="52"/>
  <c r="AD1824" i="52"/>
  <c r="AE1824" i="52"/>
  <c r="AF1824" i="52"/>
  <c r="AG1824" i="52"/>
  <c r="AH1824" i="52"/>
  <c r="AD1825" i="52"/>
  <c r="AE1825" i="52"/>
  <c r="AF1825" i="52"/>
  <c r="AG1825" i="52"/>
  <c r="AH1825" i="52"/>
  <c r="AD1826" i="52"/>
  <c r="AE1826" i="52"/>
  <c r="AF1826" i="52"/>
  <c r="AG1826" i="52"/>
  <c r="AH1826" i="52"/>
  <c r="AD1827" i="52"/>
  <c r="AE1827" i="52"/>
  <c r="AF1827" i="52"/>
  <c r="AG1827" i="52"/>
  <c r="AH1827" i="52"/>
  <c r="AD1828" i="52"/>
  <c r="AE1828" i="52"/>
  <c r="AF1828" i="52"/>
  <c r="AG1828" i="52"/>
  <c r="AH1828" i="52"/>
  <c r="AD1829" i="52"/>
  <c r="AE1829" i="52"/>
  <c r="AF1829" i="52"/>
  <c r="AG1829" i="52"/>
  <c r="AH1829" i="52"/>
  <c r="AD1830" i="52"/>
  <c r="AE1830" i="52"/>
  <c r="AF1830" i="52"/>
  <c r="AG1830" i="52"/>
  <c r="AH1830" i="52"/>
  <c r="AD1831" i="52"/>
  <c r="AE1831" i="52"/>
  <c r="AF1831" i="52"/>
  <c r="AG1831" i="52"/>
  <c r="AH1831" i="52"/>
  <c r="AD1832" i="52"/>
  <c r="AE1832" i="52"/>
  <c r="AF1832" i="52"/>
  <c r="AG1832" i="52"/>
  <c r="AH1832" i="52"/>
  <c r="AD1833" i="52"/>
  <c r="AE1833" i="52"/>
  <c r="AF1833" i="52"/>
  <c r="AG1833" i="52"/>
  <c r="AH1833" i="52"/>
  <c r="AD1834" i="52"/>
  <c r="AE1834" i="52"/>
  <c r="AF1834" i="52"/>
  <c r="AG1834" i="52"/>
  <c r="AH1834" i="52"/>
  <c r="AD1835" i="52"/>
  <c r="AE1835" i="52"/>
  <c r="AF1835" i="52"/>
  <c r="AG1835" i="52"/>
  <c r="AH1835" i="52"/>
  <c r="AD1836" i="52"/>
  <c r="AE1836" i="52"/>
  <c r="AF1836" i="52"/>
  <c r="AG1836" i="52"/>
  <c r="AH1836" i="52"/>
  <c r="AD1837" i="52"/>
  <c r="AE1837" i="52"/>
  <c r="AF1837" i="52"/>
  <c r="AG1837" i="52"/>
  <c r="AH1837" i="52"/>
  <c r="AD1838" i="52"/>
  <c r="AE1838" i="52"/>
  <c r="AF1838" i="52"/>
  <c r="AG1838" i="52"/>
  <c r="AH1838" i="52"/>
  <c r="AD1839" i="52"/>
  <c r="AE1839" i="52"/>
  <c r="AF1839" i="52"/>
  <c r="AG1839" i="52"/>
  <c r="AH1839" i="52"/>
  <c r="AD1840" i="52"/>
  <c r="AE1840" i="52"/>
  <c r="AF1840" i="52"/>
  <c r="AG1840" i="52"/>
  <c r="AH1840" i="52"/>
  <c r="AD1841" i="52"/>
  <c r="AE1841" i="52"/>
  <c r="AF1841" i="52"/>
  <c r="AG1841" i="52"/>
  <c r="AH1841" i="52"/>
  <c r="AD1842" i="52"/>
  <c r="AE1842" i="52"/>
  <c r="AF1842" i="52"/>
  <c r="AG1842" i="52"/>
  <c r="AH1842" i="52"/>
  <c r="AD1843" i="52"/>
  <c r="AE1843" i="52"/>
  <c r="AF1843" i="52"/>
  <c r="AG1843" i="52"/>
  <c r="AH1843" i="52"/>
  <c r="AD1844" i="52"/>
  <c r="AE1844" i="52"/>
  <c r="AF1844" i="52"/>
  <c r="AG1844" i="52"/>
  <c r="AH1844" i="52"/>
  <c r="AD1845" i="52"/>
  <c r="AE1845" i="52"/>
  <c r="AF1845" i="52"/>
  <c r="AG1845" i="52"/>
  <c r="AH1845" i="52"/>
  <c r="AD1846" i="52"/>
  <c r="AE1846" i="52"/>
  <c r="AF1846" i="52"/>
  <c r="AG1846" i="52"/>
  <c r="AH1846" i="52"/>
  <c r="AD1847" i="52"/>
  <c r="AE1847" i="52"/>
  <c r="AF1847" i="52"/>
  <c r="AG1847" i="52"/>
  <c r="AH1847" i="52"/>
  <c r="AD1848" i="52"/>
  <c r="AE1848" i="52"/>
  <c r="AF1848" i="52"/>
  <c r="AG1848" i="52"/>
  <c r="AH1848" i="52"/>
  <c r="AD1849" i="52"/>
  <c r="AE1849" i="52"/>
  <c r="AF1849" i="52"/>
  <c r="AG1849" i="52"/>
  <c r="AH1849" i="52"/>
  <c r="AD1850" i="52"/>
  <c r="AE1850" i="52"/>
  <c r="AF1850" i="52"/>
  <c r="AG1850" i="52"/>
  <c r="AH1850" i="52"/>
  <c r="AD1851" i="52"/>
  <c r="AE1851" i="52"/>
  <c r="AF1851" i="52"/>
  <c r="AG1851" i="52"/>
  <c r="AH1851" i="52"/>
  <c r="AD1852" i="52"/>
  <c r="AE1852" i="52"/>
  <c r="AF1852" i="52"/>
  <c r="AG1852" i="52"/>
  <c r="AH1852" i="52"/>
  <c r="AD1853" i="52"/>
  <c r="AE1853" i="52"/>
  <c r="AF1853" i="52"/>
  <c r="AG1853" i="52"/>
  <c r="AH1853" i="52"/>
  <c r="AD1854" i="52"/>
  <c r="AE1854" i="52"/>
  <c r="AF1854" i="52"/>
  <c r="AG1854" i="52"/>
  <c r="AH1854" i="52"/>
  <c r="AD1855" i="52"/>
  <c r="AE1855" i="52"/>
  <c r="AF1855" i="52"/>
  <c r="AG1855" i="52"/>
  <c r="AH1855" i="52"/>
  <c r="AD1856" i="52"/>
  <c r="AE1856" i="52"/>
  <c r="AF1856" i="52"/>
  <c r="AG1856" i="52"/>
  <c r="AH1856" i="52"/>
  <c r="AD1857" i="52"/>
  <c r="AE1857" i="52"/>
  <c r="AF1857" i="52"/>
  <c r="AG1857" i="52"/>
  <c r="AH1857" i="52"/>
  <c r="AD1858" i="52"/>
  <c r="AE1858" i="52"/>
  <c r="AF1858" i="52"/>
  <c r="AG1858" i="52"/>
  <c r="AH1858" i="52"/>
  <c r="AD1859" i="52"/>
  <c r="AE1859" i="52"/>
  <c r="AF1859" i="52"/>
  <c r="AG1859" i="52"/>
  <c r="AH1859" i="52"/>
  <c r="AD1860" i="52"/>
  <c r="AE1860" i="52"/>
  <c r="AF1860" i="52"/>
  <c r="AG1860" i="52"/>
  <c r="AH1860" i="52"/>
  <c r="AD1861" i="52"/>
  <c r="AE1861" i="52"/>
  <c r="AF1861" i="52"/>
  <c r="AG1861" i="52"/>
  <c r="AH1861" i="52"/>
  <c r="AD1862" i="52"/>
  <c r="AE1862" i="52"/>
  <c r="AF1862" i="52"/>
  <c r="AG1862" i="52"/>
  <c r="AH1862" i="52"/>
  <c r="AD1863" i="52"/>
  <c r="AE1863" i="52"/>
  <c r="AF1863" i="52"/>
  <c r="AG1863" i="52"/>
  <c r="AH1863" i="52"/>
  <c r="AD1864" i="52"/>
  <c r="AE1864" i="52"/>
  <c r="AF1864" i="52"/>
  <c r="AG1864" i="52"/>
  <c r="AH1864" i="52"/>
  <c r="AD1865" i="52"/>
  <c r="AE1865" i="52"/>
  <c r="AF1865" i="52"/>
  <c r="AG1865" i="52"/>
  <c r="AH1865" i="52"/>
  <c r="AD1866" i="52"/>
  <c r="AE1866" i="52"/>
  <c r="AF1866" i="52"/>
  <c r="AG1866" i="52"/>
  <c r="AH1866" i="52"/>
  <c r="AD1867" i="52"/>
  <c r="AE1867" i="52"/>
  <c r="AF1867" i="52"/>
  <c r="AG1867" i="52"/>
  <c r="AH1867" i="52"/>
  <c r="AD1868" i="52"/>
  <c r="AE1868" i="52"/>
  <c r="AF1868" i="52"/>
  <c r="AG1868" i="52"/>
  <c r="AH1868" i="52"/>
  <c r="AD1869" i="52"/>
  <c r="AE1869" i="52"/>
  <c r="AF1869" i="52"/>
  <c r="AG1869" i="52"/>
  <c r="AH1869" i="52"/>
  <c r="AD1870" i="52"/>
  <c r="AE1870" i="52"/>
  <c r="AF1870" i="52"/>
  <c r="AG1870" i="52"/>
  <c r="AH1870" i="52"/>
  <c r="AD1871" i="52"/>
  <c r="AE1871" i="52"/>
  <c r="AF1871" i="52"/>
  <c r="AG1871" i="52"/>
  <c r="AH1871" i="52"/>
  <c r="AD1872" i="52"/>
  <c r="AE1872" i="52"/>
  <c r="AF1872" i="52"/>
  <c r="AG1872" i="52"/>
  <c r="AH1872" i="52"/>
  <c r="AD1873" i="52"/>
  <c r="AE1873" i="52"/>
  <c r="AF1873" i="52"/>
  <c r="AG1873" i="52"/>
  <c r="AH1873" i="52"/>
  <c r="AD1874" i="52"/>
  <c r="AE1874" i="52"/>
  <c r="AF1874" i="52"/>
  <c r="AG1874" i="52"/>
  <c r="AH1874" i="52"/>
  <c r="AD1875" i="52"/>
  <c r="AE1875" i="52"/>
  <c r="AF1875" i="52"/>
  <c r="AG1875" i="52"/>
  <c r="AH1875" i="52"/>
  <c r="AD1876" i="52"/>
  <c r="AE1876" i="52"/>
  <c r="AF1876" i="52"/>
  <c r="AG1876" i="52"/>
  <c r="AH1876" i="52"/>
  <c r="AD1877" i="52"/>
  <c r="AE1877" i="52"/>
  <c r="AF1877" i="52"/>
  <c r="AG1877" i="52"/>
  <c r="AH1877" i="52"/>
  <c r="AD1878" i="52"/>
  <c r="AE1878" i="52"/>
  <c r="AF1878" i="52"/>
  <c r="AG1878" i="52"/>
  <c r="AH1878" i="52"/>
  <c r="AD1879" i="52"/>
  <c r="AE1879" i="52"/>
  <c r="AF1879" i="52"/>
  <c r="AG1879" i="52"/>
  <c r="AH1879" i="52"/>
  <c r="AD1880" i="52"/>
  <c r="AE1880" i="52"/>
  <c r="AF1880" i="52"/>
  <c r="AG1880" i="52"/>
  <c r="AH1880" i="52"/>
  <c r="AD1881" i="52"/>
  <c r="AE1881" i="52"/>
  <c r="AF1881" i="52"/>
  <c r="AG1881" i="52"/>
  <c r="AH1881" i="52"/>
  <c r="AD1882" i="52"/>
  <c r="AE1882" i="52"/>
  <c r="AF1882" i="52"/>
  <c r="AG1882" i="52"/>
  <c r="AH1882" i="52"/>
  <c r="AD1883" i="52"/>
  <c r="AE1883" i="52"/>
  <c r="AF1883" i="52"/>
  <c r="AG1883" i="52"/>
  <c r="AH1883" i="52"/>
  <c r="AD1884" i="52"/>
  <c r="AE1884" i="52"/>
  <c r="AF1884" i="52"/>
  <c r="AG1884" i="52"/>
  <c r="AH1884" i="52"/>
  <c r="AD1885" i="52"/>
  <c r="AE1885" i="52"/>
  <c r="AF1885" i="52"/>
  <c r="AG1885" i="52"/>
  <c r="AH1885" i="52"/>
  <c r="AD1886" i="52"/>
  <c r="AE1886" i="52"/>
  <c r="AF1886" i="52"/>
  <c r="AG1886" i="52"/>
  <c r="AH1886" i="52"/>
  <c r="AD1887" i="52"/>
  <c r="AE1887" i="52"/>
  <c r="AF1887" i="52"/>
  <c r="AG1887" i="52"/>
  <c r="AH1887" i="52"/>
  <c r="AD1888" i="52"/>
  <c r="AE1888" i="52"/>
  <c r="AF1888" i="52"/>
  <c r="AG1888" i="52"/>
  <c r="AH1888" i="52"/>
  <c r="AD1889" i="52"/>
  <c r="AE1889" i="52"/>
  <c r="AF1889" i="52"/>
  <c r="AG1889" i="52"/>
  <c r="AH1889" i="52"/>
  <c r="AD1890" i="52"/>
  <c r="AE1890" i="52"/>
  <c r="AF1890" i="52"/>
  <c r="AG1890" i="52"/>
  <c r="AH1890" i="52"/>
  <c r="AD1891" i="52"/>
  <c r="AE1891" i="52"/>
  <c r="AF1891" i="52"/>
  <c r="AG1891" i="52"/>
  <c r="AH1891" i="52"/>
  <c r="AD1892" i="52"/>
  <c r="AE1892" i="52"/>
  <c r="AF1892" i="52"/>
  <c r="AG1892" i="52"/>
  <c r="AH1892" i="52"/>
  <c r="AD1893" i="52"/>
  <c r="AE1893" i="52"/>
  <c r="AF1893" i="52"/>
  <c r="AG1893" i="52"/>
  <c r="AH1893" i="52"/>
  <c r="AD1894" i="52"/>
  <c r="AE1894" i="52"/>
  <c r="AF1894" i="52"/>
  <c r="AG1894" i="52"/>
  <c r="AH1894" i="52"/>
  <c r="AD1895" i="52"/>
  <c r="AE1895" i="52"/>
  <c r="AF1895" i="52"/>
  <c r="AG1895" i="52"/>
  <c r="AH1895" i="52"/>
  <c r="AD1896" i="52"/>
  <c r="AE1896" i="52"/>
  <c r="AF1896" i="52"/>
  <c r="AG1896" i="52"/>
  <c r="AH1896" i="52"/>
  <c r="AD1897" i="52"/>
  <c r="AE1897" i="52"/>
  <c r="AF1897" i="52"/>
  <c r="AG1897" i="52"/>
  <c r="AH1897" i="52"/>
  <c r="AD1898" i="52"/>
  <c r="AE1898" i="52"/>
  <c r="AF1898" i="52"/>
  <c r="AG1898" i="52"/>
  <c r="AH1898" i="52"/>
  <c r="AD1899" i="52"/>
  <c r="AE1899" i="52"/>
  <c r="AF1899" i="52"/>
  <c r="AG1899" i="52"/>
  <c r="AH1899" i="52"/>
  <c r="AD1900" i="52"/>
  <c r="AE1900" i="52"/>
  <c r="AF1900" i="52"/>
  <c r="AG1900" i="52"/>
  <c r="AH1900" i="52"/>
  <c r="AD1901" i="52"/>
  <c r="AE1901" i="52"/>
  <c r="AF1901" i="52"/>
  <c r="AG1901" i="52"/>
  <c r="AH1901" i="52"/>
  <c r="AD1902" i="52"/>
  <c r="AE1902" i="52"/>
  <c r="AF1902" i="52"/>
  <c r="AG1902" i="52"/>
  <c r="AH1902" i="52"/>
  <c r="AD1903" i="52"/>
  <c r="AE1903" i="52"/>
  <c r="AF1903" i="52"/>
  <c r="AG1903" i="52"/>
  <c r="AH1903" i="52"/>
  <c r="AD1904" i="52"/>
  <c r="AE1904" i="52"/>
  <c r="AF1904" i="52"/>
  <c r="AG1904" i="52"/>
  <c r="AH1904" i="52"/>
  <c r="AD1905" i="52"/>
  <c r="AE1905" i="52"/>
  <c r="AF1905" i="52"/>
  <c r="AG1905" i="52"/>
  <c r="AH1905" i="52"/>
  <c r="AD1906" i="52"/>
  <c r="AE1906" i="52"/>
  <c r="AF1906" i="52"/>
  <c r="AG1906" i="52"/>
  <c r="AH1906" i="52"/>
  <c r="AD1907" i="52"/>
  <c r="AE1907" i="52"/>
  <c r="AF1907" i="52"/>
  <c r="AG1907" i="52"/>
  <c r="AH1907" i="52"/>
  <c r="AD1908" i="52"/>
  <c r="AE1908" i="52"/>
  <c r="AF1908" i="52"/>
  <c r="AG1908" i="52"/>
  <c r="AH1908" i="52"/>
  <c r="AD1909" i="52"/>
  <c r="AE1909" i="52"/>
  <c r="AF1909" i="52"/>
  <c r="AG1909" i="52"/>
  <c r="AH1909" i="52"/>
  <c r="AD1910" i="52"/>
  <c r="AE1910" i="52"/>
  <c r="AF1910" i="52"/>
  <c r="AG1910" i="52"/>
  <c r="AH1910" i="52"/>
  <c r="AD1911" i="52"/>
  <c r="AE1911" i="52"/>
  <c r="AF1911" i="52"/>
  <c r="AG1911" i="52"/>
  <c r="AH1911" i="52"/>
  <c r="AD1912" i="52"/>
  <c r="AE1912" i="52"/>
  <c r="AF1912" i="52"/>
  <c r="AG1912" i="52"/>
  <c r="AH1912" i="52"/>
  <c r="AD1913" i="52"/>
  <c r="AE1913" i="52"/>
  <c r="AF1913" i="52"/>
  <c r="AG1913" i="52"/>
  <c r="AH1913" i="52"/>
  <c r="AD1914" i="52"/>
  <c r="AE1914" i="52"/>
  <c r="AF1914" i="52"/>
  <c r="AG1914" i="52"/>
  <c r="AH1914" i="52"/>
  <c r="AD1915" i="52"/>
  <c r="AE1915" i="52"/>
  <c r="AF1915" i="52"/>
  <c r="AG1915" i="52"/>
  <c r="AH1915" i="52"/>
  <c r="AD1916" i="52"/>
  <c r="AE1916" i="52"/>
  <c r="AF1916" i="52"/>
  <c r="AG1916" i="52"/>
  <c r="AH1916" i="52"/>
  <c r="AD1917" i="52"/>
  <c r="AE1917" i="52"/>
  <c r="AF1917" i="52"/>
  <c r="AG1917" i="52"/>
  <c r="AH1917" i="52"/>
  <c r="AD1918" i="52"/>
  <c r="AE1918" i="52"/>
  <c r="AF1918" i="52"/>
  <c r="AG1918" i="52"/>
  <c r="AH1918" i="52"/>
  <c r="AD1919" i="52"/>
  <c r="AE1919" i="52"/>
  <c r="AF1919" i="52"/>
  <c r="AG1919" i="52"/>
  <c r="AH1919" i="52"/>
  <c r="AD1920" i="52"/>
  <c r="AE1920" i="52"/>
  <c r="AF1920" i="52"/>
  <c r="AG1920" i="52"/>
  <c r="AH1920" i="52"/>
  <c r="AD1921" i="52"/>
  <c r="AE1921" i="52"/>
  <c r="AF1921" i="52"/>
  <c r="AG1921" i="52"/>
  <c r="AH1921" i="52"/>
  <c r="AD1922" i="52"/>
  <c r="AE1922" i="52"/>
  <c r="AF1922" i="52"/>
  <c r="AG1922" i="52"/>
  <c r="AH1922" i="52"/>
  <c r="AD1923" i="52"/>
  <c r="AE1923" i="52"/>
  <c r="AF1923" i="52"/>
  <c r="AG1923" i="52"/>
  <c r="AH1923" i="52"/>
  <c r="AD1924" i="52"/>
  <c r="AE1924" i="52"/>
  <c r="AF1924" i="52"/>
  <c r="AG1924" i="52"/>
  <c r="AH1924" i="52"/>
  <c r="AD1925" i="52"/>
  <c r="AE1925" i="52"/>
  <c r="AF1925" i="52"/>
  <c r="AG1925" i="52"/>
  <c r="AH1925" i="52"/>
  <c r="AD1926" i="52"/>
  <c r="AE1926" i="52"/>
  <c r="AF1926" i="52"/>
  <c r="AG1926" i="52"/>
  <c r="AH1926" i="52"/>
  <c r="AD1927" i="52"/>
  <c r="AE1927" i="52"/>
  <c r="AF1927" i="52"/>
  <c r="AG1927" i="52"/>
  <c r="AH1927" i="52"/>
  <c r="AD1928" i="52"/>
  <c r="AE1928" i="52"/>
  <c r="AF1928" i="52"/>
  <c r="AG1928" i="52"/>
  <c r="AH1928" i="52"/>
  <c r="AD1929" i="52"/>
  <c r="AE1929" i="52"/>
  <c r="AF1929" i="52"/>
  <c r="AG1929" i="52"/>
  <c r="AH1929" i="52"/>
  <c r="AD1930" i="52"/>
  <c r="AE1930" i="52"/>
  <c r="AF1930" i="52"/>
  <c r="AG1930" i="52"/>
  <c r="AH1930" i="52"/>
  <c r="AD1931" i="52"/>
  <c r="AE1931" i="52"/>
  <c r="AF1931" i="52"/>
  <c r="AG1931" i="52"/>
  <c r="AH1931" i="52"/>
  <c r="AD1932" i="52"/>
  <c r="AE1932" i="52"/>
  <c r="AF1932" i="52"/>
  <c r="AG1932" i="52"/>
  <c r="AH1932" i="52"/>
  <c r="AD1933" i="52"/>
  <c r="AE1933" i="52"/>
  <c r="AF1933" i="52"/>
  <c r="AG1933" i="52"/>
  <c r="AH1933" i="52"/>
  <c r="AD1934" i="52"/>
  <c r="AE1934" i="52"/>
  <c r="AF1934" i="52"/>
  <c r="AG1934" i="52"/>
  <c r="AH1934" i="52"/>
  <c r="AD1935" i="52"/>
  <c r="AE1935" i="52"/>
  <c r="AF1935" i="52"/>
  <c r="AG1935" i="52"/>
  <c r="AH1935" i="52"/>
  <c r="AD1936" i="52"/>
  <c r="AE1936" i="52"/>
  <c r="AF1936" i="52"/>
  <c r="AG1936" i="52"/>
  <c r="AH1936" i="52"/>
  <c r="AD1937" i="52"/>
  <c r="AE1937" i="52"/>
  <c r="AF1937" i="52"/>
  <c r="AG1937" i="52"/>
  <c r="AH1937" i="52"/>
  <c r="AD1938" i="52"/>
  <c r="AE1938" i="52"/>
  <c r="AF1938" i="52"/>
  <c r="AG1938" i="52"/>
  <c r="AH1938" i="52"/>
  <c r="AD1939" i="52"/>
  <c r="AE1939" i="52"/>
  <c r="AF1939" i="52"/>
  <c r="AG1939" i="52"/>
  <c r="AH1939" i="52"/>
  <c r="AD1940" i="52"/>
  <c r="AE1940" i="52"/>
  <c r="AF1940" i="52"/>
  <c r="AG1940" i="52"/>
  <c r="AH1940" i="52"/>
  <c r="AD1941" i="52"/>
  <c r="AE1941" i="52"/>
  <c r="AF1941" i="52"/>
  <c r="AG1941" i="52"/>
  <c r="AH1941" i="52"/>
  <c r="AD1942" i="52"/>
  <c r="AE1942" i="52"/>
  <c r="AF1942" i="52"/>
  <c r="AG1942" i="52"/>
  <c r="AH1942" i="52"/>
  <c r="AD1943" i="52"/>
  <c r="AE1943" i="52"/>
  <c r="AF1943" i="52"/>
  <c r="AG1943" i="52"/>
  <c r="AH1943" i="52"/>
  <c r="AD1944" i="52"/>
  <c r="AE1944" i="52"/>
  <c r="AF1944" i="52"/>
  <c r="AG1944" i="52"/>
  <c r="AH1944" i="52"/>
  <c r="AD1945" i="52"/>
  <c r="AE1945" i="52"/>
  <c r="AF1945" i="52"/>
  <c r="AG1945" i="52"/>
  <c r="AH1945" i="52"/>
  <c r="AD1946" i="52"/>
  <c r="AE1946" i="52"/>
  <c r="AF1946" i="52"/>
  <c r="AG1946" i="52"/>
  <c r="AH1946" i="52"/>
  <c r="AD1947" i="52"/>
  <c r="AE1947" i="52"/>
  <c r="AF1947" i="52"/>
  <c r="AG1947" i="52"/>
  <c r="AH1947" i="52"/>
  <c r="AD1948" i="52"/>
  <c r="AE1948" i="52"/>
  <c r="AF1948" i="52"/>
  <c r="AG1948" i="52"/>
  <c r="AH1948" i="52"/>
  <c r="AD1949" i="52"/>
  <c r="AE1949" i="52"/>
  <c r="AF1949" i="52"/>
  <c r="AG1949" i="52"/>
  <c r="AH1949" i="52"/>
  <c r="AD1950" i="52"/>
  <c r="AE1950" i="52"/>
  <c r="AF1950" i="52"/>
  <c r="AG1950" i="52"/>
  <c r="AH1950" i="52"/>
  <c r="AD1951" i="52"/>
  <c r="AE1951" i="52"/>
  <c r="AF1951" i="52"/>
  <c r="AG1951" i="52"/>
  <c r="AH1951" i="52"/>
  <c r="AD1952" i="52"/>
  <c r="AE1952" i="52"/>
  <c r="AF1952" i="52"/>
  <c r="AG1952" i="52"/>
  <c r="AH1952" i="52"/>
  <c r="AD1953" i="52"/>
  <c r="AE1953" i="52"/>
  <c r="AF1953" i="52"/>
  <c r="AG1953" i="52"/>
  <c r="AH1953" i="52"/>
  <c r="AD1954" i="52"/>
  <c r="AE1954" i="52"/>
  <c r="AF1954" i="52"/>
  <c r="AG1954" i="52"/>
  <c r="AH1954" i="52"/>
  <c r="AD1955" i="52"/>
  <c r="AE1955" i="52"/>
  <c r="AF1955" i="52"/>
  <c r="AG1955" i="52"/>
  <c r="AH1955" i="52"/>
  <c r="AD1956" i="52"/>
  <c r="AE1956" i="52"/>
  <c r="AF1956" i="52"/>
  <c r="AG1956" i="52"/>
  <c r="AH1956" i="52"/>
  <c r="AD1957" i="52"/>
  <c r="AE1957" i="52"/>
  <c r="AF1957" i="52"/>
  <c r="AG1957" i="52"/>
  <c r="AH1957" i="52"/>
  <c r="AD1958" i="52"/>
  <c r="AE1958" i="52"/>
  <c r="AF1958" i="52"/>
  <c r="AG1958" i="52"/>
  <c r="AH1958" i="52"/>
  <c r="AD1959" i="52"/>
  <c r="AE1959" i="52"/>
  <c r="AF1959" i="52"/>
  <c r="AG1959" i="52"/>
  <c r="AH1959" i="52"/>
  <c r="AD1960" i="52"/>
  <c r="AE1960" i="52"/>
  <c r="AF1960" i="52"/>
  <c r="AG1960" i="52"/>
  <c r="AH1960" i="52"/>
  <c r="AD1961" i="52"/>
  <c r="AE1961" i="52"/>
  <c r="AF1961" i="52"/>
  <c r="AG1961" i="52"/>
  <c r="AH1961" i="52"/>
  <c r="AD1962" i="52"/>
  <c r="AE1962" i="52"/>
  <c r="AF1962" i="52"/>
  <c r="AG1962" i="52"/>
  <c r="AH1962" i="52"/>
  <c r="AD1963" i="52"/>
  <c r="AE1963" i="52"/>
  <c r="AF1963" i="52"/>
  <c r="AG1963" i="52"/>
  <c r="AH1963" i="52"/>
  <c r="AD1964" i="52"/>
  <c r="AE1964" i="52"/>
  <c r="AF1964" i="52"/>
  <c r="AG1964" i="52"/>
  <c r="AH1964" i="52"/>
  <c r="AD1965" i="52"/>
  <c r="AE1965" i="52"/>
  <c r="AF1965" i="52"/>
  <c r="AG1965" i="52"/>
  <c r="AH1965" i="52"/>
  <c r="AD1966" i="52"/>
  <c r="AE1966" i="52"/>
  <c r="AF1966" i="52"/>
  <c r="AG1966" i="52"/>
  <c r="AH1966" i="52"/>
  <c r="AD1967" i="52"/>
  <c r="AE1967" i="52"/>
  <c r="AF1967" i="52"/>
  <c r="AG1967" i="52"/>
  <c r="AH1967" i="52"/>
  <c r="AD1968" i="52"/>
  <c r="AE1968" i="52"/>
  <c r="AF1968" i="52"/>
  <c r="AG1968" i="52"/>
  <c r="AH1968" i="52"/>
  <c r="AD1969" i="52"/>
  <c r="AE1969" i="52"/>
  <c r="AF1969" i="52"/>
  <c r="AG1969" i="52"/>
  <c r="AH1969" i="52"/>
  <c r="AD1970" i="52"/>
  <c r="AE1970" i="52"/>
  <c r="AF1970" i="52"/>
  <c r="AG1970" i="52"/>
  <c r="AH1970" i="52"/>
  <c r="AD1971" i="52"/>
  <c r="AE1971" i="52"/>
  <c r="AF1971" i="52"/>
  <c r="AG1971" i="52"/>
  <c r="AH1971" i="52"/>
  <c r="AD1972" i="52"/>
  <c r="AE1972" i="52"/>
  <c r="AF1972" i="52"/>
  <c r="AG1972" i="52"/>
  <c r="AH1972" i="52"/>
  <c r="AD1973" i="52"/>
  <c r="AE1973" i="52"/>
  <c r="AF1973" i="52"/>
  <c r="AG1973" i="52"/>
  <c r="AH1973" i="52"/>
  <c r="AD1974" i="52"/>
  <c r="AE1974" i="52"/>
  <c r="AF1974" i="52"/>
  <c r="AG1974" i="52"/>
  <c r="AH1974" i="52"/>
  <c r="AD1975" i="52"/>
  <c r="AE1975" i="52"/>
  <c r="AF1975" i="52"/>
  <c r="AG1975" i="52"/>
  <c r="AH1975" i="52"/>
  <c r="AD1976" i="52"/>
  <c r="AE1976" i="52"/>
  <c r="AF1976" i="52"/>
  <c r="AG1976" i="52"/>
  <c r="AH1976" i="52"/>
  <c r="AD1977" i="52"/>
  <c r="AE1977" i="52"/>
  <c r="AF1977" i="52"/>
  <c r="AG1977" i="52"/>
  <c r="AH1977" i="52"/>
  <c r="AD1978" i="52"/>
  <c r="AE1978" i="52"/>
  <c r="AF1978" i="52"/>
  <c r="AG1978" i="52"/>
  <c r="AH1978" i="52"/>
  <c r="AD1979" i="52"/>
  <c r="AE1979" i="52"/>
  <c r="AF1979" i="52"/>
  <c r="AG1979" i="52"/>
  <c r="AH1979" i="52"/>
  <c r="AD1980" i="52"/>
  <c r="AE1980" i="52"/>
  <c r="AF1980" i="52"/>
  <c r="AG1980" i="52"/>
  <c r="AH1980" i="52"/>
  <c r="AD1981" i="52"/>
  <c r="AE1981" i="52"/>
  <c r="AF1981" i="52"/>
  <c r="AG1981" i="52"/>
  <c r="AH1981" i="52"/>
  <c r="AD1982" i="52"/>
  <c r="AE1982" i="52"/>
  <c r="AF1982" i="52"/>
  <c r="AG1982" i="52"/>
  <c r="AH1982" i="52"/>
  <c r="AD1983" i="52"/>
  <c r="AE1983" i="52"/>
  <c r="AF1983" i="52"/>
  <c r="AG1983" i="52"/>
  <c r="AH1983" i="52"/>
  <c r="AD1984" i="52"/>
  <c r="AE1984" i="52"/>
  <c r="AF1984" i="52"/>
  <c r="AG1984" i="52"/>
  <c r="AH1984" i="52"/>
  <c r="AD1985" i="52"/>
  <c r="AE1985" i="52"/>
  <c r="AF1985" i="52"/>
  <c r="AG1985" i="52"/>
  <c r="AH1985" i="52"/>
  <c r="AD1986" i="52"/>
  <c r="AE1986" i="52"/>
  <c r="AF1986" i="52"/>
  <c r="AG1986" i="52"/>
  <c r="AH1986" i="52"/>
  <c r="AD1987" i="52"/>
  <c r="AE1987" i="52"/>
  <c r="AF1987" i="52"/>
  <c r="AG1987" i="52"/>
  <c r="AH1987" i="52"/>
  <c r="AD1988" i="52"/>
  <c r="AE1988" i="52"/>
  <c r="AF1988" i="52"/>
  <c r="AG1988" i="52"/>
  <c r="AH1988" i="52"/>
  <c r="AD1989" i="52"/>
  <c r="AE1989" i="52"/>
  <c r="AF1989" i="52"/>
  <c r="AG1989" i="52"/>
  <c r="AH1989" i="52"/>
  <c r="AD1990" i="52"/>
  <c r="AE1990" i="52"/>
  <c r="AF1990" i="52"/>
  <c r="AG1990" i="52"/>
  <c r="AH1990" i="52"/>
  <c r="AD1991" i="52"/>
  <c r="AE1991" i="52"/>
  <c r="AF1991" i="52"/>
  <c r="AG1991" i="52"/>
  <c r="AH1991" i="52"/>
  <c r="AD1992" i="52"/>
  <c r="AE1992" i="52"/>
  <c r="AF1992" i="52"/>
  <c r="AG1992" i="52"/>
  <c r="AH1992" i="52"/>
  <c r="AD1993" i="52"/>
  <c r="AE1993" i="52"/>
  <c r="AF1993" i="52"/>
  <c r="AG1993" i="52"/>
  <c r="AH1993" i="52"/>
  <c r="AD1994" i="52"/>
  <c r="AE1994" i="52"/>
  <c r="AF1994" i="52"/>
  <c r="AG1994" i="52"/>
  <c r="AH1994" i="52"/>
  <c r="AD1995" i="52"/>
  <c r="AE1995" i="52"/>
  <c r="AF1995" i="52"/>
  <c r="AG1995" i="52"/>
  <c r="AH1995" i="52"/>
  <c r="AD1996" i="52"/>
  <c r="AE1996" i="52"/>
  <c r="AF1996" i="52"/>
  <c r="AG1996" i="52"/>
  <c r="AH1996" i="52"/>
  <c r="AD1997" i="52"/>
  <c r="AE1997" i="52"/>
  <c r="AF1997" i="52"/>
  <c r="AG1997" i="52"/>
  <c r="AH1997" i="52"/>
  <c r="AD1998" i="52"/>
  <c r="AE1998" i="52"/>
  <c r="AF1998" i="52"/>
  <c r="AG1998" i="52"/>
  <c r="AH1998" i="52"/>
  <c r="AD1999" i="52"/>
  <c r="AE1999" i="52"/>
  <c r="AF1999" i="52"/>
  <c r="AG1999" i="52"/>
  <c r="AH1999" i="52"/>
  <c r="AD2000" i="52"/>
  <c r="AE2000" i="52"/>
  <c r="AF2000" i="52"/>
  <c r="AG2000" i="52"/>
  <c r="AH2000" i="52"/>
  <c r="AD2001" i="52"/>
  <c r="AE2001" i="52"/>
  <c r="AF2001" i="52"/>
  <c r="AG2001" i="52"/>
  <c r="AH2001" i="52"/>
  <c r="AD2002" i="52"/>
  <c r="AE2002" i="52"/>
  <c r="AF2002" i="52"/>
  <c r="AG2002" i="52"/>
  <c r="AH2002" i="52"/>
  <c r="AD2003" i="52"/>
  <c r="AE2003" i="52"/>
  <c r="AF2003" i="52"/>
  <c r="AG2003" i="52"/>
  <c r="AH2003" i="52"/>
  <c r="AD1074" i="52"/>
  <c r="AE1074" i="52"/>
  <c r="AF1074" i="52"/>
  <c r="AG1074" i="52"/>
  <c r="AH1074" i="52"/>
  <c r="AD1075" i="52"/>
  <c r="AE1075" i="52"/>
  <c r="AF1075" i="52"/>
  <c r="AG1075" i="52"/>
  <c r="AH1075" i="52"/>
  <c r="AD1076" i="52"/>
  <c r="AE1076" i="52"/>
  <c r="AF1076" i="52"/>
  <c r="AG1076" i="52"/>
  <c r="AH1076" i="52"/>
  <c r="AD1077" i="52"/>
  <c r="AE1077" i="52"/>
  <c r="AF1077" i="52"/>
  <c r="AG1077" i="52"/>
  <c r="AH1077" i="52"/>
  <c r="AD1078" i="52"/>
  <c r="AE1078" i="52"/>
  <c r="AF1078" i="52"/>
  <c r="AG1078" i="52"/>
  <c r="AH1078" i="52"/>
  <c r="AD1079" i="52"/>
  <c r="AE1079" i="52"/>
  <c r="AF1079" i="52"/>
  <c r="AG1079" i="52"/>
  <c r="AH1079" i="52"/>
  <c r="AD1080" i="52"/>
  <c r="AE1080" i="52"/>
  <c r="AF1080" i="52"/>
  <c r="AG1080" i="52"/>
  <c r="AH1080" i="52"/>
  <c r="AD1081" i="52"/>
  <c r="AE1081" i="52"/>
  <c r="AF1081" i="52"/>
  <c r="AG1081" i="52"/>
  <c r="AH1081" i="52"/>
  <c r="AD1082" i="52"/>
  <c r="AE1082" i="52"/>
  <c r="AF1082" i="52"/>
  <c r="AG1082" i="52"/>
  <c r="AH1082" i="52"/>
  <c r="AD1083" i="52"/>
  <c r="AE1083" i="52"/>
  <c r="AF1083" i="52"/>
  <c r="AG1083" i="52"/>
  <c r="AH1083" i="52"/>
  <c r="AD1084" i="52"/>
  <c r="AE1084" i="52"/>
  <c r="AF1084" i="52"/>
  <c r="AG1084" i="52"/>
  <c r="AH1084" i="52"/>
  <c r="AD1085" i="52"/>
  <c r="AE1085" i="52"/>
  <c r="AF1085" i="52"/>
  <c r="AG1085" i="52"/>
  <c r="AH1085" i="52"/>
  <c r="AD1086" i="52"/>
  <c r="AE1086" i="52"/>
  <c r="AF1086" i="52"/>
  <c r="AG1086" i="52"/>
  <c r="AH1086" i="52"/>
  <c r="AD1087" i="52"/>
  <c r="AE1087" i="52"/>
  <c r="AF1087" i="52"/>
  <c r="AG1087" i="52"/>
  <c r="AH1087" i="52"/>
  <c r="AD1088" i="52"/>
  <c r="AE1088" i="52"/>
  <c r="AF1088" i="52"/>
  <c r="AG1088" i="52"/>
  <c r="AH1088" i="52"/>
  <c r="E28" i="60"/>
  <c r="I232" i="51" l="1"/>
  <c r="I231" i="51"/>
  <c r="I230" i="51"/>
  <c r="I229" i="51"/>
  <c r="I228" i="51"/>
  <c r="I227" i="51"/>
  <c r="I226" i="51"/>
  <c r="I225" i="51"/>
  <c r="I224" i="51"/>
  <c r="I223" i="51"/>
  <c r="I222" i="51"/>
  <c r="I221" i="51"/>
  <c r="I220" i="51"/>
  <c r="I219" i="51"/>
  <c r="I218" i="51"/>
  <c r="I217" i="51"/>
  <c r="I216" i="51"/>
  <c r="G217" i="51"/>
  <c r="G218" i="51"/>
  <c r="G219" i="51"/>
  <c r="G220" i="51"/>
  <c r="G221" i="51"/>
  <c r="G222" i="51"/>
  <c r="G223" i="51"/>
  <c r="G224" i="51"/>
  <c r="G225" i="51"/>
  <c r="G226" i="51"/>
  <c r="G227" i="51"/>
  <c r="G228" i="51"/>
  <c r="G229" i="51"/>
  <c r="G230" i="51"/>
  <c r="G231" i="51"/>
  <c r="G232" i="51"/>
  <c r="G216" i="51"/>
  <c r="N26" i="50" l="1"/>
  <c r="N27" i="50"/>
  <c r="N28" i="50"/>
  <c r="N29" i="50"/>
  <c r="N30" i="50"/>
  <c r="N50" i="50" s="1"/>
  <c r="N70" i="50" s="1"/>
  <c r="N90" i="50" s="1"/>
  <c r="N110" i="50" s="1"/>
  <c r="N130" i="50" s="1"/>
  <c r="N150" i="50" s="1"/>
  <c r="N170" i="50" s="1"/>
  <c r="N190" i="50" s="1"/>
  <c r="N210" i="50" s="1"/>
  <c r="N230" i="50" s="1"/>
  <c r="N250" i="50" s="1"/>
  <c r="N270" i="50" s="1"/>
  <c r="N290" i="50" s="1"/>
  <c r="N31" i="50"/>
  <c r="N51" i="50" s="1"/>
  <c r="N71" i="50" s="1"/>
  <c r="N91" i="50" s="1"/>
  <c r="N111" i="50" s="1"/>
  <c r="N131" i="50" s="1"/>
  <c r="N151" i="50" s="1"/>
  <c r="N171" i="50" s="1"/>
  <c r="N191" i="50" s="1"/>
  <c r="N211" i="50" s="1"/>
  <c r="N231" i="50" s="1"/>
  <c r="N251" i="50" s="1"/>
  <c r="N271" i="50" s="1"/>
  <c r="N291" i="50" s="1"/>
  <c r="N32" i="50"/>
  <c r="N52" i="50" s="1"/>
  <c r="N72" i="50" s="1"/>
  <c r="N92" i="50" s="1"/>
  <c r="N112" i="50" s="1"/>
  <c r="N132" i="50" s="1"/>
  <c r="N152" i="50" s="1"/>
  <c r="N172" i="50" s="1"/>
  <c r="N192" i="50" s="1"/>
  <c r="N212" i="50" s="1"/>
  <c r="N232" i="50" s="1"/>
  <c r="N252" i="50" s="1"/>
  <c r="N272" i="50" s="1"/>
  <c r="N292" i="50" s="1"/>
  <c r="N33" i="50"/>
  <c r="N53" i="50" s="1"/>
  <c r="N73" i="50" s="1"/>
  <c r="N93" i="50" s="1"/>
  <c r="N113" i="50" s="1"/>
  <c r="N133" i="50" s="1"/>
  <c r="N153" i="50" s="1"/>
  <c r="N173" i="50" s="1"/>
  <c r="N193" i="50" s="1"/>
  <c r="N213" i="50" s="1"/>
  <c r="N233" i="50" s="1"/>
  <c r="N253" i="50" s="1"/>
  <c r="N273" i="50" s="1"/>
  <c r="N293" i="50" s="1"/>
  <c r="N34" i="50"/>
  <c r="N54" i="50" s="1"/>
  <c r="N74" i="50" s="1"/>
  <c r="N94" i="50" s="1"/>
  <c r="N114" i="50" s="1"/>
  <c r="N134" i="50" s="1"/>
  <c r="N154" i="50" s="1"/>
  <c r="N174" i="50" s="1"/>
  <c r="N194" i="50" s="1"/>
  <c r="N214" i="50" s="1"/>
  <c r="N234" i="50" s="1"/>
  <c r="N254" i="50" s="1"/>
  <c r="N274" i="50" s="1"/>
  <c r="N294" i="50" s="1"/>
  <c r="N35" i="50"/>
  <c r="N55" i="50" s="1"/>
  <c r="N75" i="50" s="1"/>
  <c r="N95" i="50" s="1"/>
  <c r="N115" i="50" s="1"/>
  <c r="N135" i="50" s="1"/>
  <c r="N155" i="50" s="1"/>
  <c r="N175" i="50" s="1"/>
  <c r="N195" i="50" s="1"/>
  <c r="N215" i="50" s="1"/>
  <c r="N235" i="50" s="1"/>
  <c r="N255" i="50" s="1"/>
  <c r="N275" i="50" s="1"/>
  <c r="N295" i="50" s="1"/>
  <c r="N36" i="50"/>
  <c r="N56" i="50" s="1"/>
  <c r="N76" i="50" s="1"/>
  <c r="N96" i="50" s="1"/>
  <c r="N116" i="50" s="1"/>
  <c r="N136" i="50" s="1"/>
  <c r="N156" i="50" s="1"/>
  <c r="N176" i="50" s="1"/>
  <c r="N196" i="50" s="1"/>
  <c r="N216" i="50" s="1"/>
  <c r="N236" i="50" s="1"/>
  <c r="N256" i="50" s="1"/>
  <c r="N276" i="50" s="1"/>
  <c r="N296" i="50" s="1"/>
  <c r="N37" i="50"/>
  <c r="N57" i="50" s="1"/>
  <c r="N77" i="50" s="1"/>
  <c r="N97" i="50" s="1"/>
  <c r="N117" i="50" s="1"/>
  <c r="N137" i="50" s="1"/>
  <c r="N157" i="50" s="1"/>
  <c r="N177" i="50" s="1"/>
  <c r="N197" i="50" s="1"/>
  <c r="N217" i="50" s="1"/>
  <c r="N237" i="50" s="1"/>
  <c r="N257" i="50" s="1"/>
  <c r="N277" i="50" s="1"/>
  <c r="N297" i="50" s="1"/>
  <c r="N38" i="50"/>
  <c r="N39" i="50"/>
  <c r="N40" i="50"/>
  <c r="N41" i="50"/>
  <c r="N42" i="50"/>
  <c r="N43" i="50"/>
  <c r="N63" i="50" s="1"/>
  <c r="N83" i="50" s="1"/>
  <c r="N103" i="50" s="1"/>
  <c r="N123" i="50" s="1"/>
  <c r="N143" i="50" s="1"/>
  <c r="N163" i="50" s="1"/>
  <c r="N183" i="50" s="1"/>
  <c r="N203" i="50" s="1"/>
  <c r="N223" i="50" s="1"/>
  <c r="N243" i="50" s="1"/>
  <c r="N263" i="50" s="1"/>
  <c r="N283" i="50" s="1"/>
  <c r="N303" i="50" s="1"/>
  <c r="N44" i="50"/>
  <c r="N64" i="50" s="1"/>
  <c r="N84" i="50" s="1"/>
  <c r="N104" i="50" s="1"/>
  <c r="N124" i="50" s="1"/>
  <c r="N144" i="50" s="1"/>
  <c r="N164" i="50" s="1"/>
  <c r="N184" i="50" s="1"/>
  <c r="N204" i="50" s="1"/>
  <c r="N224" i="50" s="1"/>
  <c r="N244" i="50" s="1"/>
  <c r="N264" i="50" s="1"/>
  <c r="N284" i="50" s="1"/>
  <c r="N304" i="50" s="1"/>
  <c r="N45" i="50"/>
  <c r="N65" i="50" s="1"/>
  <c r="N85" i="50" s="1"/>
  <c r="N105" i="50" s="1"/>
  <c r="N125" i="50" s="1"/>
  <c r="N145" i="50" s="1"/>
  <c r="N165" i="50" s="1"/>
  <c r="N185" i="50" s="1"/>
  <c r="N205" i="50" s="1"/>
  <c r="N225" i="50" s="1"/>
  <c r="N245" i="50" s="1"/>
  <c r="N265" i="50" s="1"/>
  <c r="N285" i="50" s="1"/>
  <c r="N46" i="50"/>
  <c r="N66" i="50" s="1"/>
  <c r="N86" i="50" s="1"/>
  <c r="N106" i="50" s="1"/>
  <c r="N126" i="50" s="1"/>
  <c r="N146" i="50" s="1"/>
  <c r="N166" i="50" s="1"/>
  <c r="N186" i="50" s="1"/>
  <c r="N206" i="50" s="1"/>
  <c r="N226" i="50" s="1"/>
  <c r="N246" i="50" s="1"/>
  <c r="N266" i="50" s="1"/>
  <c r="N286" i="50" s="1"/>
  <c r="N47" i="50"/>
  <c r="N67" i="50" s="1"/>
  <c r="N87" i="50" s="1"/>
  <c r="N107" i="50" s="1"/>
  <c r="N127" i="50" s="1"/>
  <c r="N147" i="50" s="1"/>
  <c r="N167" i="50" s="1"/>
  <c r="N187" i="50" s="1"/>
  <c r="N207" i="50" s="1"/>
  <c r="N227" i="50" s="1"/>
  <c r="N247" i="50" s="1"/>
  <c r="N267" i="50" s="1"/>
  <c r="N287" i="50" s="1"/>
  <c r="N48" i="50"/>
  <c r="N68" i="50" s="1"/>
  <c r="N88" i="50" s="1"/>
  <c r="N108" i="50" s="1"/>
  <c r="N128" i="50" s="1"/>
  <c r="N148" i="50" s="1"/>
  <c r="N168" i="50" s="1"/>
  <c r="N188" i="50" s="1"/>
  <c r="N208" i="50" s="1"/>
  <c r="N228" i="50" s="1"/>
  <c r="N248" i="50" s="1"/>
  <c r="N268" i="50" s="1"/>
  <c r="N288" i="50" s="1"/>
  <c r="N49" i="50"/>
  <c r="N69" i="50" s="1"/>
  <c r="N89" i="50" s="1"/>
  <c r="N109" i="50" s="1"/>
  <c r="N129" i="50" s="1"/>
  <c r="N149" i="50" s="1"/>
  <c r="N169" i="50" s="1"/>
  <c r="N189" i="50" s="1"/>
  <c r="N209" i="50" s="1"/>
  <c r="N229" i="50" s="1"/>
  <c r="N249" i="50" s="1"/>
  <c r="N269" i="50" s="1"/>
  <c r="N289" i="50" s="1"/>
  <c r="N58" i="50"/>
  <c r="N78" i="50" s="1"/>
  <c r="N98" i="50" s="1"/>
  <c r="N118" i="50" s="1"/>
  <c r="N138" i="50" s="1"/>
  <c r="N158" i="50" s="1"/>
  <c r="N178" i="50" s="1"/>
  <c r="N198" i="50" s="1"/>
  <c r="N218" i="50" s="1"/>
  <c r="N238" i="50" s="1"/>
  <c r="N258" i="50" s="1"/>
  <c r="N278" i="50" s="1"/>
  <c r="N298" i="50" s="1"/>
  <c r="N59" i="50"/>
  <c r="N79" i="50" s="1"/>
  <c r="N99" i="50" s="1"/>
  <c r="N119" i="50" s="1"/>
  <c r="N139" i="50" s="1"/>
  <c r="N159" i="50" s="1"/>
  <c r="N179" i="50" s="1"/>
  <c r="N199" i="50" s="1"/>
  <c r="N219" i="50" s="1"/>
  <c r="N239" i="50" s="1"/>
  <c r="N259" i="50" s="1"/>
  <c r="N279" i="50" s="1"/>
  <c r="N299" i="50" s="1"/>
  <c r="N60" i="50"/>
  <c r="N80" i="50" s="1"/>
  <c r="N100" i="50" s="1"/>
  <c r="N120" i="50" s="1"/>
  <c r="N140" i="50" s="1"/>
  <c r="N160" i="50" s="1"/>
  <c r="N180" i="50" s="1"/>
  <c r="N200" i="50" s="1"/>
  <c r="N220" i="50" s="1"/>
  <c r="N240" i="50" s="1"/>
  <c r="N260" i="50" s="1"/>
  <c r="N280" i="50" s="1"/>
  <c r="N300" i="50" s="1"/>
  <c r="N61" i="50"/>
  <c r="N81" i="50" s="1"/>
  <c r="N101" i="50" s="1"/>
  <c r="N121" i="50" s="1"/>
  <c r="N141" i="50" s="1"/>
  <c r="N161" i="50" s="1"/>
  <c r="N181" i="50" s="1"/>
  <c r="N201" i="50" s="1"/>
  <c r="N221" i="50" s="1"/>
  <c r="N241" i="50" s="1"/>
  <c r="N261" i="50" s="1"/>
  <c r="N281" i="50" s="1"/>
  <c r="N301" i="50" s="1"/>
  <c r="N62" i="50"/>
  <c r="N82" i="50"/>
  <c r="N102" i="50" s="1"/>
  <c r="N122" i="50" s="1"/>
  <c r="N142" i="50" s="1"/>
  <c r="N162" i="50" s="1"/>
  <c r="N182" i="50" s="1"/>
  <c r="N202" i="50" s="1"/>
  <c r="N222" i="50" s="1"/>
  <c r="N242" i="50" s="1"/>
  <c r="N262" i="50" s="1"/>
  <c r="N282" i="50" s="1"/>
  <c r="N302" i="50" s="1"/>
  <c r="N25" i="50"/>
  <c r="H66" i="51" l="1"/>
  <c r="H67" i="51" s="1"/>
  <c r="H68" i="51" s="1"/>
  <c r="H69" i="51" s="1"/>
  <c r="H70" i="51" s="1"/>
  <c r="H71" i="51" s="1"/>
  <c r="H72" i="51" s="1"/>
  <c r="H73" i="51" s="1"/>
  <c r="H74" i="51" s="1"/>
  <c r="H75" i="51" s="1"/>
  <c r="H76" i="51" s="1"/>
  <c r="H77" i="51" s="1"/>
  <c r="H78" i="51" s="1"/>
  <c r="H79" i="51" s="1"/>
  <c r="I66" i="51"/>
  <c r="I67" i="51" s="1"/>
  <c r="I68" i="51" s="1"/>
  <c r="I69" i="51" s="1"/>
  <c r="I70" i="51" s="1"/>
  <c r="I71" i="51" s="1"/>
  <c r="I72" i="51" s="1"/>
  <c r="I73" i="51" s="1"/>
  <c r="I74" i="51" s="1"/>
  <c r="I75" i="51" s="1"/>
  <c r="I76" i="51" s="1"/>
  <c r="I77" i="51" s="1"/>
  <c r="I78" i="51" s="1"/>
  <c r="I79" i="51" s="1"/>
  <c r="G66" i="51"/>
  <c r="G67" i="51" s="1"/>
  <c r="G68" i="51" s="1"/>
  <c r="G69" i="51" s="1"/>
  <c r="G70" i="51" s="1"/>
  <c r="G71" i="51" s="1"/>
  <c r="F67" i="51"/>
  <c r="F68" i="51" s="1"/>
  <c r="F69" i="51" s="1"/>
  <c r="F70" i="51" s="1"/>
  <c r="F71" i="51" s="1"/>
  <c r="F66" i="51"/>
  <c r="E67" i="51"/>
  <c r="E66" i="51"/>
  <c r="J201" i="67" l="1"/>
  <c r="J200" i="67"/>
  <c r="J199" i="67"/>
  <c r="J198" i="67"/>
  <c r="J197" i="67"/>
  <c r="J196" i="67"/>
  <c r="J195" i="67"/>
  <c r="J194" i="67"/>
  <c r="J193" i="67"/>
  <c r="J192" i="67"/>
  <c r="J191" i="67"/>
  <c r="J190" i="67"/>
  <c r="J189" i="67"/>
  <c r="J188" i="67"/>
  <c r="J187" i="67"/>
  <c r="J186" i="67"/>
  <c r="J185" i="67"/>
  <c r="J184" i="67"/>
  <c r="J183" i="67"/>
  <c r="J182" i="67"/>
  <c r="J181" i="67"/>
  <c r="J180" i="67"/>
  <c r="J179" i="67"/>
  <c r="J178" i="67"/>
  <c r="J177" i="67"/>
  <c r="J176" i="67"/>
  <c r="J175" i="67"/>
  <c r="J174" i="67"/>
  <c r="J173" i="67"/>
  <c r="J172" i="67"/>
  <c r="J171" i="67"/>
  <c r="J170" i="67"/>
  <c r="J169" i="67"/>
  <c r="J168" i="67"/>
  <c r="J167" i="67"/>
  <c r="J166" i="67"/>
  <c r="J161" i="67"/>
  <c r="J160" i="67"/>
  <c r="J159" i="67"/>
  <c r="J158" i="67"/>
  <c r="J157" i="67"/>
  <c r="J156" i="67"/>
  <c r="J155" i="67"/>
  <c r="J154" i="67"/>
  <c r="J153" i="67"/>
  <c r="J152" i="67"/>
  <c r="J151" i="67"/>
  <c r="J150" i="67"/>
  <c r="J149" i="67"/>
  <c r="J148" i="67"/>
  <c r="J147" i="67"/>
  <c r="J146" i="67"/>
  <c r="J145" i="67"/>
  <c r="J144" i="67"/>
  <c r="J143" i="67"/>
  <c r="J142" i="67"/>
  <c r="J141" i="67"/>
  <c r="J140" i="67"/>
  <c r="J139" i="67"/>
  <c r="J138" i="67"/>
  <c r="J137" i="67"/>
  <c r="J136" i="67"/>
  <c r="J135" i="67"/>
  <c r="J134" i="67"/>
  <c r="J133" i="67"/>
  <c r="J132" i="67"/>
  <c r="J131" i="67"/>
  <c r="J130" i="67"/>
  <c r="J129" i="67"/>
  <c r="J128" i="67"/>
  <c r="J127" i="67"/>
  <c r="J126" i="67"/>
  <c r="J121" i="67"/>
  <c r="J120" i="67"/>
  <c r="J119" i="67"/>
  <c r="J118" i="67"/>
  <c r="J117" i="67"/>
  <c r="J116" i="67"/>
  <c r="J115" i="67"/>
  <c r="J114" i="67"/>
  <c r="J113" i="67"/>
  <c r="J112" i="67"/>
  <c r="J111" i="67"/>
  <c r="J110" i="67"/>
  <c r="J109" i="67"/>
  <c r="J108" i="67"/>
  <c r="J107" i="67"/>
  <c r="J106" i="67"/>
  <c r="J105" i="67"/>
  <c r="J104" i="67"/>
  <c r="J103" i="67"/>
  <c r="J102" i="67"/>
  <c r="J101" i="67"/>
  <c r="J100" i="67"/>
  <c r="J99" i="67"/>
  <c r="J98" i="67"/>
  <c r="J97" i="67"/>
  <c r="J96" i="67"/>
  <c r="J95" i="67"/>
  <c r="J94" i="67"/>
  <c r="J93" i="67"/>
  <c r="J92" i="67"/>
  <c r="J91" i="67"/>
  <c r="J90" i="67"/>
  <c r="J89" i="67"/>
  <c r="J88" i="67"/>
  <c r="J87" i="67"/>
  <c r="J86" i="67"/>
  <c r="J81" i="67"/>
  <c r="J80" i="67"/>
  <c r="J79" i="67"/>
  <c r="J78" i="67"/>
  <c r="J77" i="67"/>
  <c r="J76" i="67"/>
  <c r="J75" i="67"/>
  <c r="J74" i="67"/>
  <c r="J73" i="67"/>
  <c r="J72" i="67"/>
  <c r="J71" i="67"/>
  <c r="J70" i="67"/>
  <c r="J69" i="67"/>
  <c r="J68" i="67"/>
  <c r="J67" i="67"/>
  <c r="J66" i="67"/>
  <c r="J65" i="67"/>
  <c r="J64" i="67"/>
  <c r="J63" i="67"/>
  <c r="J62" i="67"/>
  <c r="J61" i="67"/>
  <c r="J60" i="67"/>
  <c r="J59" i="67"/>
  <c r="J58" i="67"/>
  <c r="J57" i="67"/>
  <c r="J56" i="67"/>
  <c r="J55" i="67"/>
  <c r="J54" i="67"/>
  <c r="J53" i="67"/>
  <c r="J52" i="67"/>
  <c r="J51" i="67"/>
  <c r="J50" i="67"/>
  <c r="J49" i="67"/>
  <c r="J48" i="67"/>
  <c r="J47" i="67"/>
  <c r="J46" i="67"/>
  <c r="J7" i="67"/>
  <c r="J8" i="67"/>
  <c r="J9" i="67"/>
  <c r="J10" i="67"/>
  <c r="J11" i="67"/>
  <c r="J12" i="67"/>
  <c r="J13" i="67"/>
  <c r="J14" i="67"/>
  <c r="J15" i="67"/>
  <c r="J16" i="67"/>
  <c r="J17" i="67"/>
  <c r="J18" i="67"/>
  <c r="J19" i="67"/>
  <c r="J20" i="67"/>
  <c r="J21" i="67"/>
  <c r="J22" i="67"/>
  <c r="J23" i="67"/>
  <c r="J24" i="67"/>
  <c r="J25" i="67"/>
  <c r="J26" i="67"/>
  <c r="J27" i="67"/>
  <c r="J28" i="67"/>
  <c r="J29" i="67"/>
  <c r="J30" i="67"/>
  <c r="J31" i="67"/>
  <c r="J32" i="67"/>
  <c r="J33" i="67"/>
  <c r="J34" i="67"/>
  <c r="J35" i="67"/>
  <c r="J36" i="67"/>
  <c r="J37" i="67"/>
  <c r="J38" i="67"/>
  <c r="J39" i="67"/>
  <c r="J40" i="67"/>
  <c r="J41" i="67"/>
  <c r="J6" i="67"/>
  <c r="D7" i="67"/>
  <c r="D8" i="67" s="1"/>
  <c r="D9" i="67" s="1"/>
  <c r="D10" i="67" s="1"/>
  <c r="D11" i="67" s="1"/>
  <c r="D12" i="67" s="1"/>
  <c r="D13" i="67" s="1"/>
  <c r="D14" i="67" s="1"/>
  <c r="D15" i="67" s="1"/>
  <c r="D16" i="67" s="1"/>
  <c r="D17" i="67" s="1"/>
  <c r="D18" i="67" s="1"/>
  <c r="D19" i="67" s="1"/>
  <c r="D20" i="67" s="1"/>
  <c r="E7" i="67"/>
  <c r="F7" i="67"/>
  <c r="G7" i="67"/>
  <c r="E8" i="67"/>
  <c r="F8" i="67"/>
  <c r="G8" i="67"/>
  <c r="E9" i="67"/>
  <c r="E10" i="67" s="1"/>
  <c r="E11" i="67" s="1"/>
  <c r="E12" i="67" s="1"/>
  <c r="E13" i="67" s="1"/>
  <c r="E14" i="67" s="1"/>
  <c r="E15" i="67" s="1"/>
  <c r="E16" i="67" s="1"/>
  <c r="E17" i="67" s="1"/>
  <c r="E18" i="67" s="1"/>
  <c r="E19" i="67" s="1"/>
  <c r="E20" i="67" s="1"/>
  <c r="F9" i="67"/>
  <c r="F10" i="67" s="1"/>
  <c r="F11" i="67" s="1"/>
  <c r="F12" i="67" s="1"/>
  <c r="F13" i="67" s="1"/>
  <c r="F14" i="67" s="1"/>
  <c r="F15" i="67" s="1"/>
  <c r="F16" i="67" s="1"/>
  <c r="F17" i="67" s="1"/>
  <c r="F18" i="67" s="1"/>
  <c r="F19" i="67" s="1"/>
  <c r="F20" i="67" s="1"/>
  <c r="G9" i="67"/>
  <c r="G10" i="67" s="1"/>
  <c r="G11" i="67" s="1"/>
  <c r="G12" i="67" s="1"/>
  <c r="G13" i="67" s="1"/>
  <c r="G14" i="67" s="1"/>
  <c r="G15" i="67" s="1"/>
  <c r="G16" i="67" s="1"/>
  <c r="G17" i="67" s="1"/>
  <c r="G18" i="67" s="1"/>
  <c r="G19" i="67" s="1"/>
  <c r="G20" i="67" s="1"/>
  <c r="E6" i="67"/>
  <c r="F6" i="67"/>
  <c r="G6" i="67"/>
  <c r="D6" i="67"/>
  <c r="M11" i="65" l="1"/>
  <c r="M12" i="65"/>
  <c r="M13" i="65"/>
  <c r="M14" i="65"/>
  <c r="M15" i="65"/>
  <c r="M16" i="65"/>
  <c r="M17" i="65"/>
  <c r="M18" i="65"/>
  <c r="M19" i="65"/>
  <c r="M20" i="65"/>
  <c r="M21" i="65"/>
  <c r="M22" i="65"/>
  <c r="M23" i="65"/>
  <c r="M24" i="65"/>
  <c r="M9" i="65"/>
  <c r="I40" i="64" l="1"/>
  <c r="H9" i="66" l="1"/>
  <c r="J9" i="66"/>
  <c r="H11" i="66"/>
  <c r="J11" i="66"/>
  <c r="K17" i="62"/>
  <c r="E8" i="66"/>
  <c r="F8" i="66"/>
  <c r="G8" i="66"/>
  <c r="H8" i="66"/>
  <c r="I8" i="66"/>
  <c r="J8" i="66"/>
  <c r="F6" i="66"/>
  <c r="G6" i="66"/>
  <c r="I6" i="66"/>
  <c r="E6" i="66"/>
  <c r="J13" i="62" l="1"/>
  <c r="J6" i="66" s="1"/>
  <c r="H13" i="62"/>
  <c r="H6" i="66" s="1"/>
  <c r="E33" i="60" l="1"/>
  <c r="E36" i="60" s="1"/>
  <c r="F33" i="60"/>
  <c r="F36" i="60" s="1"/>
  <c r="G33" i="60"/>
  <c r="G36" i="60" s="1"/>
  <c r="D33" i="60"/>
  <c r="A24" i="60"/>
  <c r="A25" i="60"/>
  <c r="A26" i="60"/>
  <c r="A27" i="60"/>
  <c r="A28" i="60"/>
  <c r="A23" i="60"/>
  <c r="E35" i="60"/>
  <c r="E34" i="60"/>
  <c r="E23" i="60"/>
  <c r="F23" i="60"/>
  <c r="E24" i="60"/>
  <c r="F24" i="60"/>
  <c r="E25" i="60"/>
  <c r="F25" i="60"/>
  <c r="E26" i="60"/>
  <c r="F26" i="60"/>
  <c r="E27" i="60"/>
  <c r="F27" i="60"/>
  <c r="F28" i="60"/>
  <c r="F22" i="60"/>
  <c r="G22" i="60"/>
  <c r="E22" i="60"/>
  <c r="U12" i="60" s="1"/>
  <c r="G23" i="60"/>
  <c r="U15" i="60"/>
  <c r="T12" i="60"/>
  <c r="T13" i="60"/>
  <c r="T14" i="60"/>
  <c r="U14" i="60"/>
  <c r="T15" i="60"/>
  <c r="T16" i="60"/>
  <c r="T17" i="60"/>
  <c r="T18" i="60"/>
  <c r="T19" i="60"/>
  <c r="T20" i="60"/>
  <c r="T21" i="60"/>
  <c r="T22" i="60"/>
  <c r="T23" i="60"/>
  <c r="T24" i="60"/>
  <c r="T25" i="60"/>
  <c r="T26" i="60"/>
  <c r="T27" i="60"/>
  <c r="T28" i="60"/>
  <c r="T29" i="60"/>
  <c r="T30" i="60"/>
  <c r="T31" i="60"/>
  <c r="T32" i="60"/>
  <c r="T33" i="60"/>
  <c r="T34" i="60"/>
  <c r="T35" i="60"/>
  <c r="T36" i="60"/>
  <c r="T37" i="60"/>
  <c r="T38" i="60"/>
  <c r="T39" i="60"/>
  <c r="T40" i="60"/>
  <c r="T41" i="60"/>
  <c r="T42" i="60"/>
  <c r="T43" i="60"/>
  <c r="T44" i="60"/>
  <c r="T45" i="60"/>
  <c r="T46" i="60"/>
  <c r="T47" i="60"/>
  <c r="T48" i="60"/>
  <c r="T49" i="60"/>
  <c r="T50" i="60"/>
  <c r="T51" i="60"/>
  <c r="T52" i="60"/>
  <c r="T53" i="60"/>
  <c r="T11" i="60"/>
  <c r="V12" i="60" l="1"/>
  <c r="U17" i="60"/>
  <c r="U36" i="60"/>
  <c r="U22" i="60"/>
  <c r="U46" i="60"/>
  <c r="U53" i="60"/>
  <c r="V41" i="60"/>
  <c r="U24" i="60"/>
  <c r="U31" i="60"/>
  <c r="V15" i="60"/>
  <c r="U29" i="60"/>
  <c r="U19" i="60"/>
  <c r="U26" i="60"/>
  <c r="V35" i="60"/>
  <c r="V29" i="60"/>
  <c r="V46" i="60"/>
  <c r="U43" i="60"/>
  <c r="U28" i="60"/>
  <c r="V19" i="60"/>
  <c r="V34" i="60"/>
  <c r="U34" i="60"/>
  <c r="U48" i="60"/>
  <c r="U41" i="60"/>
  <c r="G41" i="60"/>
  <c r="G35" i="60"/>
  <c r="F41" i="60"/>
  <c r="E41" i="60"/>
  <c r="G34" i="60"/>
  <c r="F38" i="60"/>
  <c r="F35" i="60"/>
  <c r="F34" i="60"/>
  <c r="G37" i="60"/>
  <c r="G40" i="60"/>
  <c r="F43" i="60"/>
  <c r="F40" i="60"/>
  <c r="F37" i="60"/>
  <c r="G38" i="60"/>
  <c r="E38" i="60"/>
  <c r="G43" i="60"/>
  <c r="E43" i="60"/>
  <c r="E40" i="60"/>
  <c r="E37" i="60"/>
  <c r="G42" i="60"/>
  <c r="G39" i="60"/>
  <c r="F42" i="60"/>
  <c r="F39" i="60"/>
  <c r="E42" i="60"/>
  <c r="E39" i="60"/>
  <c r="V49" i="60"/>
  <c r="V44" i="60"/>
  <c r="V39" i="60"/>
  <c r="V13" i="60"/>
  <c r="V38" i="60"/>
  <c r="V23" i="60"/>
  <c r="V33" i="60"/>
  <c r="V22" i="60"/>
  <c r="V18" i="60"/>
  <c r="V11" i="60"/>
  <c r="V28" i="60"/>
  <c r="V17" i="60"/>
  <c r="V32" i="60"/>
  <c r="V48" i="60"/>
  <c r="G25" i="60"/>
  <c r="V53" i="60"/>
  <c r="V37" i="60"/>
  <c r="V47" i="60"/>
  <c r="V42" i="60"/>
  <c r="V43" i="60"/>
  <c r="G28" i="60"/>
  <c r="V27" i="60"/>
  <c r="V52" i="60"/>
  <c r="V36" i="60"/>
  <c r="V31" i="60"/>
  <c r="V26" i="60"/>
  <c r="V21" i="60"/>
  <c r="V16" i="60"/>
  <c r="G27" i="60"/>
  <c r="W14" i="60" s="1"/>
  <c r="G24" i="60"/>
  <c r="W11" i="60" s="1"/>
  <c r="V20" i="60"/>
  <c r="H33" i="60"/>
  <c r="V51" i="60"/>
  <c r="V30" i="60"/>
  <c r="V25" i="60"/>
  <c r="V14" i="60"/>
  <c r="V50" i="60"/>
  <c r="V45" i="60"/>
  <c r="V40" i="60"/>
  <c r="V24" i="60"/>
  <c r="G26" i="60"/>
  <c r="U38" i="60"/>
  <c r="U45" i="60"/>
  <c r="U21" i="60"/>
  <c r="U52" i="60"/>
  <c r="U40" i="60"/>
  <c r="U23" i="60"/>
  <c r="U42" i="60"/>
  <c r="U30" i="60"/>
  <c r="U18" i="60"/>
  <c r="U49" i="60"/>
  <c r="U25" i="60"/>
  <c r="U44" i="60"/>
  <c r="U32" i="60"/>
  <c r="U20" i="60"/>
  <c r="U50" i="60"/>
  <c r="U33" i="60"/>
  <c r="U16" i="60"/>
  <c r="U47" i="60"/>
  <c r="U35" i="60"/>
  <c r="U37" i="60"/>
  <c r="U51" i="60"/>
  <c r="U39" i="60"/>
  <c r="U27" i="60"/>
  <c r="U13" i="60"/>
  <c r="U11" i="60"/>
  <c r="Y11" i="60"/>
  <c r="W33" i="60" l="1"/>
  <c r="W47" i="60"/>
  <c r="W29" i="60"/>
  <c r="W34" i="60"/>
  <c r="W19" i="60"/>
  <c r="W26" i="60"/>
  <c r="W40" i="60"/>
  <c r="W38" i="60"/>
  <c r="H35" i="60"/>
  <c r="H34" i="60"/>
  <c r="H36" i="60"/>
  <c r="H37" i="60"/>
  <c r="H43" i="60"/>
  <c r="H38" i="60"/>
  <c r="H39" i="60"/>
  <c r="H40" i="60"/>
  <c r="H41" i="60"/>
  <c r="H42" i="60"/>
  <c r="W49" i="60"/>
  <c r="W28" i="60"/>
  <c r="W16" i="60"/>
  <c r="W39" i="60"/>
  <c r="W24" i="60"/>
  <c r="W50" i="60"/>
  <c r="W42" i="60"/>
  <c r="W52" i="60"/>
  <c r="W20" i="60"/>
  <c r="W45" i="60"/>
  <c r="W44" i="60"/>
  <c r="W51" i="60"/>
  <c r="W32" i="60"/>
  <c r="W30" i="60"/>
  <c r="W48" i="60"/>
  <c r="W18" i="60"/>
  <c r="W13" i="60"/>
  <c r="W35" i="60"/>
  <c r="W43" i="60"/>
  <c r="W46" i="60"/>
  <c r="W22" i="60"/>
  <c r="W17" i="60"/>
  <c r="W15" i="60"/>
  <c r="H22" i="60"/>
  <c r="H26" i="60"/>
  <c r="H23" i="60"/>
  <c r="H25" i="60"/>
  <c r="H24" i="60"/>
  <c r="H27" i="60"/>
  <c r="H28" i="60"/>
  <c r="W12" i="60"/>
  <c r="W53" i="60"/>
  <c r="W37" i="60"/>
  <c r="W27" i="60"/>
  <c r="W25" i="60"/>
  <c r="W31" i="60"/>
  <c r="W21" i="60"/>
  <c r="W41" i="60"/>
  <c r="W36" i="60"/>
  <c r="W23" i="60"/>
  <c r="X51" i="60" l="1"/>
  <c r="X28" i="60"/>
  <c r="X27" i="60"/>
  <c r="X21" i="60"/>
  <c r="X39" i="60"/>
  <c r="X18" i="60"/>
  <c r="X34" i="60"/>
  <c r="X43" i="60"/>
  <c r="X31" i="60"/>
  <c r="X24" i="60"/>
  <c r="X49" i="60"/>
  <c r="X47" i="60"/>
  <c r="X35" i="60"/>
  <c r="X17" i="60"/>
  <c r="X16" i="60"/>
  <c r="X41" i="60"/>
  <c r="X30" i="60"/>
  <c r="X53" i="60"/>
  <c r="X20" i="60"/>
  <c r="X11" i="60"/>
  <c r="X45" i="60"/>
  <c r="X25" i="60"/>
  <c r="X50" i="60"/>
  <c r="X14" i="60"/>
  <c r="X13" i="60"/>
  <c r="X12" i="60"/>
  <c r="X26" i="60"/>
  <c r="X36" i="60"/>
  <c r="X29" i="60"/>
  <c r="X22" i="60"/>
  <c r="X15" i="60"/>
  <c r="X42" i="60"/>
  <c r="X38" i="60"/>
  <c r="X52" i="60"/>
  <c r="X33" i="60"/>
  <c r="X19" i="60"/>
  <c r="X48" i="60"/>
  <c r="X40" i="60"/>
  <c r="X37" i="60"/>
  <c r="X32" i="60"/>
  <c r="X23" i="60"/>
  <c r="X46" i="60"/>
  <c r="X44" i="60"/>
  <c r="Q5" i="63" l="1"/>
  <c r="R5" i="63"/>
  <c r="S5" i="63"/>
  <c r="T5" i="63"/>
  <c r="U5" i="63"/>
  <c r="Q6" i="63"/>
  <c r="R6" i="63"/>
  <c r="S6" i="63"/>
  <c r="T6" i="63"/>
  <c r="U6" i="63"/>
  <c r="Q7" i="63"/>
  <c r="R7" i="63"/>
  <c r="S7" i="63"/>
  <c r="T7" i="63"/>
  <c r="U7" i="63"/>
  <c r="Q8" i="63"/>
  <c r="R8" i="63"/>
  <c r="S8" i="63"/>
  <c r="T8" i="63"/>
  <c r="U8" i="63"/>
  <c r="Q9" i="63"/>
  <c r="R9" i="63"/>
  <c r="S9" i="63"/>
  <c r="T9" i="63"/>
  <c r="U9" i="63"/>
  <c r="Q10" i="63"/>
  <c r="R10" i="63"/>
  <c r="S10" i="63"/>
  <c r="T10" i="63"/>
  <c r="U10" i="63"/>
  <c r="Q11" i="63"/>
  <c r="R11" i="63"/>
  <c r="S11" i="63"/>
  <c r="T11" i="63"/>
  <c r="U11" i="63"/>
  <c r="Q12" i="63"/>
  <c r="R12" i="63"/>
  <c r="S12" i="63"/>
  <c r="T12" i="63"/>
  <c r="U12" i="63"/>
  <c r="Q13" i="63"/>
  <c r="R13" i="63"/>
  <c r="S13" i="63"/>
  <c r="T13" i="63"/>
  <c r="U13" i="63"/>
  <c r="Q14" i="63"/>
  <c r="R14" i="63"/>
  <c r="S14" i="63"/>
  <c r="T14" i="63"/>
  <c r="U14" i="63"/>
  <c r="Q15" i="63"/>
  <c r="R15" i="63"/>
  <c r="S15" i="63"/>
  <c r="T15" i="63"/>
  <c r="U15" i="63"/>
  <c r="Q16" i="63"/>
  <c r="R16" i="63"/>
  <c r="S16" i="63"/>
  <c r="T16" i="63"/>
  <c r="U16" i="63"/>
  <c r="Q17" i="63"/>
  <c r="R17" i="63"/>
  <c r="S17" i="63"/>
  <c r="T17" i="63"/>
  <c r="U17" i="63"/>
  <c r="Q18" i="63"/>
  <c r="R18" i="63"/>
  <c r="S18" i="63"/>
  <c r="T18" i="63"/>
  <c r="U18" i="63"/>
  <c r="Q19" i="63"/>
  <c r="R19" i="63"/>
  <c r="S19" i="63"/>
  <c r="T19" i="63"/>
  <c r="U19" i="63"/>
  <c r="Q20" i="63"/>
  <c r="R20" i="63"/>
  <c r="S20" i="63"/>
  <c r="T20" i="63"/>
  <c r="U20" i="63"/>
  <c r="Q21" i="63"/>
  <c r="R21" i="63"/>
  <c r="S21" i="63"/>
  <c r="T21" i="63"/>
  <c r="U21" i="63"/>
  <c r="Q22" i="63"/>
  <c r="R22" i="63"/>
  <c r="S22" i="63"/>
  <c r="T22" i="63"/>
  <c r="U22" i="63"/>
  <c r="Q23" i="63"/>
  <c r="R23" i="63"/>
  <c r="S23" i="63"/>
  <c r="T23" i="63"/>
  <c r="U23" i="63"/>
  <c r="Q24" i="63"/>
  <c r="R24" i="63"/>
  <c r="S24" i="63"/>
  <c r="T24" i="63"/>
  <c r="U24" i="63"/>
  <c r="Q25" i="63"/>
  <c r="R25" i="63"/>
  <c r="S25" i="63"/>
  <c r="T25" i="63"/>
  <c r="U25" i="63"/>
  <c r="Q26" i="63"/>
  <c r="R26" i="63"/>
  <c r="S26" i="63"/>
  <c r="T26" i="63"/>
  <c r="U26" i="63"/>
  <c r="Q27" i="63"/>
  <c r="R27" i="63"/>
  <c r="S27" i="63"/>
  <c r="T27" i="63"/>
  <c r="U27" i="63"/>
  <c r="Q28" i="63"/>
  <c r="R28" i="63"/>
  <c r="S28" i="63"/>
  <c r="T28" i="63"/>
  <c r="U28" i="63"/>
  <c r="Q29" i="63"/>
  <c r="R29" i="63"/>
  <c r="S29" i="63"/>
  <c r="T29" i="63"/>
  <c r="U29" i="63"/>
  <c r="Q30" i="63"/>
  <c r="R30" i="63"/>
  <c r="S30" i="63"/>
  <c r="T30" i="63"/>
  <c r="U30" i="63"/>
  <c r="Q31" i="63"/>
  <c r="R31" i="63"/>
  <c r="S31" i="63"/>
  <c r="T31" i="63"/>
  <c r="U31" i="63"/>
  <c r="Q32" i="63"/>
  <c r="R32" i="63"/>
  <c r="S32" i="63"/>
  <c r="T32" i="63"/>
  <c r="U32" i="63"/>
  <c r="Q33" i="63"/>
  <c r="R33" i="63"/>
  <c r="S33" i="63"/>
  <c r="T33" i="63"/>
  <c r="U33" i="63"/>
  <c r="Q34" i="63"/>
  <c r="R34" i="63"/>
  <c r="S34" i="63"/>
  <c r="T34" i="63"/>
  <c r="U34" i="63"/>
  <c r="Q35" i="63"/>
  <c r="R35" i="63"/>
  <c r="S35" i="63"/>
  <c r="T35" i="63"/>
  <c r="U35" i="63"/>
  <c r="Q36" i="63"/>
  <c r="R36" i="63"/>
  <c r="S36" i="63"/>
  <c r="T36" i="63"/>
  <c r="U36" i="63"/>
  <c r="Q37" i="63"/>
  <c r="R37" i="63"/>
  <c r="S37" i="63"/>
  <c r="T37" i="63"/>
  <c r="U37" i="63"/>
  <c r="Q38" i="63"/>
  <c r="R38" i="63"/>
  <c r="S38" i="63"/>
  <c r="T38" i="63"/>
  <c r="U38" i="63"/>
  <c r="Q39" i="63"/>
  <c r="R39" i="63"/>
  <c r="S39" i="63"/>
  <c r="T39" i="63"/>
  <c r="U39" i="63"/>
  <c r="Q40" i="63"/>
  <c r="R40" i="63"/>
  <c r="S40" i="63"/>
  <c r="T40" i="63"/>
  <c r="U40" i="63"/>
  <c r="Q41" i="63"/>
  <c r="R41" i="63"/>
  <c r="S41" i="63"/>
  <c r="T41" i="63"/>
  <c r="U41" i="63"/>
  <c r="Q42" i="63"/>
  <c r="R42" i="63"/>
  <c r="S42" i="63"/>
  <c r="T42" i="63"/>
  <c r="U42" i="63"/>
  <c r="Q43" i="63"/>
  <c r="R43" i="63"/>
  <c r="S43" i="63"/>
  <c r="T43" i="63"/>
  <c r="U43" i="63"/>
  <c r="Q44" i="63"/>
  <c r="R44" i="63"/>
  <c r="S44" i="63"/>
  <c r="T44" i="63"/>
  <c r="U44" i="63"/>
  <c r="Q45" i="63"/>
  <c r="R45" i="63"/>
  <c r="S45" i="63"/>
  <c r="T45" i="63"/>
  <c r="U45" i="63"/>
  <c r="Q46" i="63"/>
  <c r="R46" i="63"/>
  <c r="S46" i="63"/>
  <c r="T46" i="63"/>
  <c r="U46" i="63"/>
  <c r="Q47" i="63"/>
  <c r="R47" i="63"/>
  <c r="S47" i="63"/>
  <c r="T47" i="63"/>
  <c r="U47" i="63"/>
  <c r="Q48" i="63"/>
  <c r="R48" i="63"/>
  <c r="S48" i="63"/>
  <c r="T48" i="63"/>
  <c r="U48" i="63"/>
  <c r="Q49" i="63"/>
  <c r="R49" i="63"/>
  <c r="S49" i="63"/>
  <c r="T49" i="63"/>
  <c r="U49" i="63"/>
  <c r="Q50" i="63"/>
  <c r="R50" i="63"/>
  <c r="S50" i="63"/>
  <c r="T50" i="63"/>
  <c r="U50" i="63"/>
  <c r="Q51" i="63"/>
  <c r="R51" i="63"/>
  <c r="S51" i="63"/>
  <c r="T51" i="63"/>
  <c r="U51" i="63"/>
  <c r="Q52" i="63"/>
  <c r="R52" i="63"/>
  <c r="S52" i="63"/>
  <c r="T52" i="63"/>
  <c r="U52" i="63"/>
  <c r="Q53" i="63"/>
  <c r="R53" i="63"/>
  <c r="S53" i="63"/>
  <c r="T53" i="63"/>
  <c r="U53" i="63"/>
  <c r="Q54" i="63"/>
  <c r="R54" i="63"/>
  <c r="S54" i="63"/>
  <c r="T54" i="63"/>
  <c r="U54" i="63"/>
  <c r="Q55" i="63"/>
  <c r="R55" i="63"/>
  <c r="S55" i="63"/>
  <c r="T55" i="63"/>
  <c r="U55" i="63"/>
  <c r="Q56" i="63"/>
  <c r="R56" i="63"/>
  <c r="S56" i="63"/>
  <c r="T56" i="63"/>
  <c r="U56" i="63"/>
  <c r="Q57" i="63"/>
  <c r="R57" i="63"/>
  <c r="S57" i="63"/>
  <c r="T57" i="63"/>
  <c r="U57" i="63"/>
  <c r="Q58" i="63"/>
  <c r="R58" i="63"/>
  <c r="S58" i="63"/>
  <c r="T58" i="63"/>
  <c r="U58" i="63"/>
  <c r="Q59" i="63"/>
  <c r="R59" i="63"/>
  <c r="S59" i="63"/>
  <c r="T59" i="63"/>
  <c r="U59" i="63"/>
  <c r="Q60" i="63"/>
  <c r="R60" i="63"/>
  <c r="S60" i="63"/>
  <c r="T60" i="63"/>
  <c r="U60" i="63"/>
  <c r="Q61" i="63"/>
  <c r="R61" i="63"/>
  <c r="S61" i="63"/>
  <c r="T61" i="63"/>
  <c r="U61" i="63"/>
  <c r="Q62" i="63"/>
  <c r="R62" i="63"/>
  <c r="S62" i="63"/>
  <c r="T62" i="63"/>
  <c r="U62" i="63"/>
  <c r="Q63" i="63"/>
  <c r="R63" i="63"/>
  <c r="S63" i="63"/>
  <c r="T63" i="63"/>
  <c r="U63" i="63"/>
  <c r="Q64" i="63"/>
  <c r="R64" i="63"/>
  <c r="S64" i="63"/>
  <c r="T64" i="63"/>
  <c r="U64" i="63"/>
  <c r="Q65" i="63"/>
  <c r="R65" i="63"/>
  <c r="S65" i="63"/>
  <c r="T65" i="63"/>
  <c r="U65" i="63"/>
  <c r="Q66" i="63"/>
  <c r="R66" i="63"/>
  <c r="S66" i="63"/>
  <c r="T66" i="63"/>
  <c r="U66" i="63"/>
  <c r="Q67" i="63"/>
  <c r="R67" i="63"/>
  <c r="S67" i="63"/>
  <c r="T67" i="63"/>
  <c r="U67" i="63"/>
  <c r="Q68" i="63"/>
  <c r="R68" i="63"/>
  <c r="S68" i="63"/>
  <c r="T68" i="63"/>
  <c r="U68" i="63"/>
  <c r="Q69" i="63"/>
  <c r="R69" i="63"/>
  <c r="S69" i="63"/>
  <c r="T69" i="63"/>
  <c r="U69" i="63"/>
  <c r="Q70" i="63"/>
  <c r="R70" i="63"/>
  <c r="S70" i="63"/>
  <c r="T70" i="63"/>
  <c r="U70" i="63"/>
  <c r="Q71" i="63"/>
  <c r="R71" i="63"/>
  <c r="S71" i="63"/>
  <c r="T71" i="63"/>
  <c r="U71" i="63"/>
  <c r="Q72" i="63"/>
  <c r="R72" i="63"/>
  <c r="S72" i="63"/>
  <c r="T72" i="63"/>
  <c r="U72" i="63"/>
  <c r="Q73" i="63"/>
  <c r="R73" i="63"/>
  <c r="S73" i="63"/>
  <c r="T73" i="63"/>
  <c r="U73" i="63"/>
  <c r="Q74" i="63"/>
  <c r="R74" i="63"/>
  <c r="S74" i="63"/>
  <c r="T74" i="63"/>
  <c r="U74" i="63"/>
  <c r="Q75" i="63"/>
  <c r="R75" i="63"/>
  <c r="S75" i="63"/>
  <c r="T75" i="63"/>
  <c r="U75" i="63"/>
  <c r="Q76" i="63"/>
  <c r="R76" i="63"/>
  <c r="S76" i="63"/>
  <c r="T76" i="63"/>
  <c r="U76" i="63"/>
  <c r="Q77" i="63"/>
  <c r="R77" i="63"/>
  <c r="S77" i="63"/>
  <c r="T77" i="63"/>
  <c r="U77" i="63"/>
  <c r="Q78" i="63"/>
  <c r="R78" i="63"/>
  <c r="S78" i="63"/>
  <c r="T78" i="63"/>
  <c r="U78" i="63"/>
  <c r="Q79" i="63"/>
  <c r="R79" i="63"/>
  <c r="S79" i="63"/>
  <c r="T79" i="63"/>
  <c r="U79" i="63"/>
  <c r="Q80" i="63"/>
  <c r="R80" i="63"/>
  <c r="S80" i="63"/>
  <c r="T80" i="63"/>
  <c r="U80" i="63"/>
  <c r="Q81" i="63"/>
  <c r="R81" i="63"/>
  <c r="S81" i="63"/>
  <c r="T81" i="63"/>
  <c r="U81" i="63"/>
  <c r="Q82" i="63"/>
  <c r="R82" i="63"/>
  <c r="S82" i="63"/>
  <c r="T82" i="63"/>
  <c r="U82" i="63"/>
  <c r="Q83" i="63"/>
  <c r="R83" i="63"/>
  <c r="S83" i="63"/>
  <c r="T83" i="63"/>
  <c r="U83" i="63"/>
  <c r="Q84" i="63"/>
  <c r="R84" i="63"/>
  <c r="S84" i="63"/>
  <c r="T84" i="63"/>
  <c r="U84" i="63"/>
  <c r="Q85" i="63"/>
  <c r="R85" i="63"/>
  <c r="S85" i="63"/>
  <c r="T85" i="63"/>
  <c r="U85" i="63"/>
  <c r="Q86" i="63"/>
  <c r="R86" i="63"/>
  <c r="S86" i="63"/>
  <c r="T86" i="63"/>
  <c r="U86" i="63"/>
  <c r="Q87" i="63"/>
  <c r="R87" i="63"/>
  <c r="S87" i="63"/>
  <c r="T87" i="63"/>
  <c r="U87" i="63"/>
  <c r="Q88" i="63"/>
  <c r="R88" i="63"/>
  <c r="S88" i="63"/>
  <c r="T88" i="63"/>
  <c r="U88" i="63"/>
  <c r="Q89" i="63"/>
  <c r="R89" i="63"/>
  <c r="S89" i="63"/>
  <c r="T89" i="63"/>
  <c r="U89" i="63"/>
  <c r="Q90" i="63"/>
  <c r="R90" i="63"/>
  <c r="S90" i="63"/>
  <c r="T90" i="63"/>
  <c r="U90" i="63"/>
  <c r="Q91" i="63"/>
  <c r="R91" i="63"/>
  <c r="S91" i="63"/>
  <c r="T91" i="63"/>
  <c r="U91" i="63"/>
  <c r="Q92" i="63"/>
  <c r="R92" i="63"/>
  <c r="S92" i="63"/>
  <c r="T92" i="63"/>
  <c r="U92" i="63"/>
  <c r="Q93" i="63"/>
  <c r="R93" i="63"/>
  <c r="S93" i="63"/>
  <c r="T93" i="63"/>
  <c r="U93" i="63"/>
  <c r="Q94" i="63"/>
  <c r="R94" i="63"/>
  <c r="S94" i="63"/>
  <c r="T94" i="63"/>
  <c r="U94" i="63"/>
  <c r="Q95" i="63"/>
  <c r="R95" i="63"/>
  <c r="S95" i="63"/>
  <c r="T95" i="63"/>
  <c r="U95" i="63"/>
  <c r="Q96" i="63"/>
  <c r="R96" i="63"/>
  <c r="S96" i="63"/>
  <c r="T96" i="63"/>
  <c r="U96" i="63"/>
  <c r="Q97" i="63"/>
  <c r="R97" i="63"/>
  <c r="S97" i="63"/>
  <c r="T97" i="63"/>
  <c r="U97" i="63"/>
  <c r="Q98" i="63"/>
  <c r="R98" i="63"/>
  <c r="S98" i="63"/>
  <c r="T98" i="63"/>
  <c r="U98" i="63"/>
  <c r="Q99" i="63"/>
  <c r="R99" i="63"/>
  <c r="S99" i="63"/>
  <c r="T99" i="63"/>
  <c r="U99" i="63"/>
  <c r="Q100" i="63"/>
  <c r="R100" i="63"/>
  <c r="S100" i="63"/>
  <c r="T100" i="63"/>
  <c r="U100" i="63"/>
  <c r="Q101" i="63"/>
  <c r="R101" i="63"/>
  <c r="S101" i="63"/>
  <c r="T101" i="63"/>
  <c r="U101" i="63"/>
  <c r="Q102" i="63"/>
  <c r="R102" i="63"/>
  <c r="S102" i="63"/>
  <c r="T102" i="63"/>
  <c r="U102" i="63"/>
  <c r="Q103" i="63"/>
  <c r="R103" i="63"/>
  <c r="S103" i="63"/>
  <c r="T103" i="63"/>
  <c r="U103" i="63"/>
  <c r="Q104" i="63"/>
  <c r="R104" i="63"/>
  <c r="S104" i="63"/>
  <c r="T104" i="63"/>
  <c r="U104" i="63"/>
  <c r="Q105" i="63"/>
  <c r="R105" i="63"/>
  <c r="S105" i="63"/>
  <c r="T105" i="63"/>
  <c r="U105" i="63"/>
  <c r="Q106" i="63"/>
  <c r="R106" i="63"/>
  <c r="S106" i="63"/>
  <c r="T106" i="63"/>
  <c r="U106" i="63"/>
  <c r="Q107" i="63"/>
  <c r="R107" i="63"/>
  <c r="S107" i="63"/>
  <c r="T107" i="63"/>
  <c r="U107" i="63"/>
  <c r="Q108" i="63"/>
  <c r="R108" i="63"/>
  <c r="S108" i="63"/>
  <c r="T108" i="63"/>
  <c r="U108" i="63"/>
  <c r="Q109" i="63"/>
  <c r="R109" i="63"/>
  <c r="S109" i="63"/>
  <c r="T109" i="63"/>
  <c r="U109" i="63"/>
  <c r="Q110" i="63"/>
  <c r="R110" i="63"/>
  <c r="S110" i="63"/>
  <c r="T110" i="63"/>
  <c r="U110" i="63"/>
  <c r="Q111" i="63"/>
  <c r="R111" i="63"/>
  <c r="S111" i="63"/>
  <c r="T111" i="63"/>
  <c r="U111" i="63"/>
  <c r="Q112" i="63"/>
  <c r="R112" i="63"/>
  <c r="S112" i="63"/>
  <c r="T112" i="63"/>
  <c r="U112" i="63"/>
  <c r="Q113" i="63"/>
  <c r="R113" i="63"/>
  <c r="S113" i="63"/>
  <c r="T113" i="63"/>
  <c r="U113" i="63"/>
  <c r="Q114" i="63"/>
  <c r="R114" i="63"/>
  <c r="S114" i="63"/>
  <c r="T114" i="63"/>
  <c r="U114" i="63"/>
  <c r="Q115" i="63"/>
  <c r="R115" i="63"/>
  <c r="S115" i="63"/>
  <c r="T115" i="63"/>
  <c r="U115" i="63"/>
  <c r="Q116" i="63"/>
  <c r="R116" i="63"/>
  <c r="S116" i="63"/>
  <c r="T116" i="63"/>
  <c r="U116" i="63"/>
  <c r="Q117" i="63"/>
  <c r="R117" i="63"/>
  <c r="S117" i="63"/>
  <c r="T117" i="63"/>
  <c r="U117" i="63"/>
  <c r="Q118" i="63"/>
  <c r="R118" i="63"/>
  <c r="S118" i="63"/>
  <c r="T118" i="63"/>
  <c r="U118" i="63"/>
  <c r="Q119" i="63"/>
  <c r="R119" i="63"/>
  <c r="S119" i="63"/>
  <c r="T119" i="63"/>
  <c r="U119" i="63"/>
  <c r="Q120" i="63"/>
  <c r="R120" i="63"/>
  <c r="S120" i="63"/>
  <c r="T120" i="63"/>
  <c r="U120" i="63"/>
  <c r="Q121" i="63"/>
  <c r="R121" i="63"/>
  <c r="S121" i="63"/>
  <c r="T121" i="63"/>
  <c r="U121" i="63"/>
  <c r="Q122" i="63"/>
  <c r="R122" i="63"/>
  <c r="S122" i="63"/>
  <c r="T122" i="63"/>
  <c r="U122" i="63"/>
  <c r="Q123" i="63"/>
  <c r="R123" i="63"/>
  <c r="S123" i="63"/>
  <c r="T123" i="63"/>
  <c r="U123" i="63"/>
  <c r="Q124" i="63"/>
  <c r="R124" i="63"/>
  <c r="S124" i="63"/>
  <c r="T124" i="63"/>
  <c r="U124" i="63"/>
  <c r="Q125" i="63"/>
  <c r="R125" i="63"/>
  <c r="S125" i="63"/>
  <c r="T125" i="63"/>
  <c r="U125" i="63"/>
  <c r="Q126" i="63"/>
  <c r="R126" i="63"/>
  <c r="S126" i="63"/>
  <c r="T126" i="63"/>
  <c r="U126" i="63"/>
  <c r="Q127" i="63"/>
  <c r="R127" i="63"/>
  <c r="S127" i="63"/>
  <c r="T127" i="63"/>
  <c r="U127" i="63"/>
  <c r="Q128" i="63"/>
  <c r="R128" i="63"/>
  <c r="S128" i="63"/>
  <c r="T128" i="63"/>
  <c r="U128" i="63"/>
  <c r="Q129" i="63"/>
  <c r="R129" i="63"/>
  <c r="S129" i="63"/>
  <c r="T129" i="63"/>
  <c r="U129" i="63"/>
  <c r="Q130" i="63"/>
  <c r="R130" i="63"/>
  <c r="S130" i="63"/>
  <c r="T130" i="63"/>
  <c r="U130" i="63"/>
  <c r="Q131" i="63"/>
  <c r="R131" i="63"/>
  <c r="S131" i="63"/>
  <c r="T131" i="63"/>
  <c r="U131" i="63"/>
  <c r="Q132" i="63"/>
  <c r="R132" i="63"/>
  <c r="S132" i="63"/>
  <c r="T132" i="63"/>
  <c r="U132" i="63"/>
  <c r="Q133" i="63"/>
  <c r="R133" i="63"/>
  <c r="S133" i="63"/>
  <c r="T133" i="63"/>
  <c r="U133" i="63"/>
  <c r="Q134" i="63"/>
  <c r="R134" i="63"/>
  <c r="S134" i="63"/>
  <c r="T134" i="63"/>
  <c r="U134" i="63"/>
  <c r="Q135" i="63"/>
  <c r="R135" i="63"/>
  <c r="S135" i="63"/>
  <c r="T135" i="63"/>
  <c r="U135" i="63"/>
  <c r="Q136" i="63"/>
  <c r="R136" i="63"/>
  <c r="S136" i="63"/>
  <c r="T136" i="63"/>
  <c r="U136" i="63"/>
  <c r="Q137" i="63"/>
  <c r="R137" i="63"/>
  <c r="S137" i="63"/>
  <c r="T137" i="63"/>
  <c r="U137" i="63"/>
  <c r="Q138" i="63"/>
  <c r="R138" i="63"/>
  <c r="S138" i="63"/>
  <c r="T138" i="63"/>
  <c r="U138" i="63"/>
  <c r="Q139" i="63"/>
  <c r="R139" i="63"/>
  <c r="S139" i="63"/>
  <c r="T139" i="63"/>
  <c r="U139" i="63"/>
  <c r="Q140" i="63"/>
  <c r="R140" i="63"/>
  <c r="S140" i="63"/>
  <c r="T140" i="63"/>
  <c r="U140" i="63"/>
  <c r="Q141" i="63"/>
  <c r="R141" i="63"/>
  <c r="S141" i="63"/>
  <c r="T141" i="63"/>
  <c r="U141" i="63"/>
  <c r="Q142" i="63"/>
  <c r="R142" i="63"/>
  <c r="S142" i="63"/>
  <c r="T142" i="63"/>
  <c r="U142" i="63"/>
  <c r="Q143" i="63"/>
  <c r="R143" i="63"/>
  <c r="S143" i="63"/>
  <c r="T143" i="63"/>
  <c r="U143" i="63"/>
  <c r="Q144" i="63"/>
  <c r="R144" i="63"/>
  <c r="S144" i="63"/>
  <c r="T144" i="63"/>
  <c r="U144" i="63"/>
  <c r="Q145" i="63"/>
  <c r="R145" i="63"/>
  <c r="S145" i="63"/>
  <c r="T145" i="63"/>
  <c r="U145" i="63"/>
  <c r="Q146" i="63"/>
  <c r="R146" i="63"/>
  <c r="S146" i="63"/>
  <c r="T146" i="63"/>
  <c r="U146" i="63"/>
  <c r="Q147" i="63"/>
  <c r="R147" i="63"/>
  <c r="S147" i="63"/>
  <c r="T147" i="63"/>
  <c r="U147" i="63"/>
  <c r="Q148" i="63"/>
  <c r="R148" i="63"/>
  <c r="S148" i="63"/>
  <c r="T148" i="63"/>
  <c r="U148" i="63"/>
  <c r="Q149" i="63"/>
  <c r="R149" i="63"/>
  <c r="S149" i="63"/>
  <c r="T149" i="63"/>
  <c r="U149" i="63"/>
  <c r="Q150" i="63"/>
  <c r="R150" i="63"/>
  <c r="S150" i="63"/>
  <c r="T150" i="63"/>
  <c r="U150" i="63"/>
  <c r="Q151" i="63"/>
  <c r="R151" i="63"/>
  <c r="S151" i="63"/>
  <c r="T151" i="63"/>
  <c r="U151" i="63"/>
  <c r="Q152" i="63"/>
  <c r="R152" i="63"/>
  <c r="S152" i="63"/>
  <c r="T152" i="63"/>
  <c r="U152" i="63"/>
  <c r="Q153" i="63"/>
  <c r="R153" i="63"/>
  <c r="S153" i="63"/>
  <c r="T153" i="63"/>
  <c r="U153" i="63"/>
  <c r="Q154" i="63"/>
  <c r="R154" i="63"/>
  <c r="S154" i="63"/>
  <c r="T154" i="63"/>
  <c r="U154" i="63"/>
  <c r="Q155" i="63"/>
  <c r="R155" i="63"/>
  <c r="S155" i="63"/>
  <c r="T155" i="63"/>
  <c r="U155" i="63"/>
  <c r="Q156" i="63"/>
  <c r="R156" i="63"/>
  <c r="S156" i="63"/>
  <c r="T156" i="63"/>
  <c r="U156" i="63"/>
  <c r="Q157" i="63"/>
  <c r="R157" i="63"/>
  <c r="S157" i="63"/>
  <c r="T157" i="63"/>
  <c r="U157" i="63"/>
  <c r="Q158" i="63"/>
  <c r="R158" i="63"/>
  <c r="S158" i="63"/>
  <c r="T158" i="63"/>
  <c r="U158" i="63"/>
  <c r="Q159" i="63"/>
  <c r="R159" i="63"/>
  <c r="S159" i="63"/>
  <c r="T159" i="63"/>
  <c r="U159" i="63"/>
  <c r="Q160" i="63"/>
  <c r="R160" i="63"/>
  <c r="S160" i="63"/>
  <c r="T160" i="63"/>
  <c r="U160" i="63"/>
  <c r="Q161" i="63"/>
  <c r="R161" i="63"/>
  <c r="S161" i="63"/>
  <c r="T161" i="63"/>
  <c r="U161" i="63"/>
  <c r="Q162" i="63"/>
  <c r="R162" i="63"/>
  <c r="S162" i="63"/>
  <c r="T162" i="63"/>
  <c r="U162" i="63"/>
  <c r="Q163" i="63"/>
  <c r="R163" i="63"/>
  <c r="S163" i="63"/>
  <c r="T163" i="63"/>
  <c r="U163" i="63"/>
  <c r="R4" i="63"/>
  <c r="S4" i="63"/>
  <c r="T4" i="63"/>
  <c r="U4" i="63"/>
  <c r="Q4" i="63"/>
  <c r="E185" i="51" l="1"/>
  <c r="F185" i="51"/>
  <c r="G185" i="51"/>
  <c r="H185" i="51"/>
  <c r="I185" i="51"/>
  <c r="D185" i="51"/>
  <c r="B39" i="49" l="1"/>
  <c r="AX39" i="56" s="1"/>
  <c r="AX79" i="56" s="1"/>
  <c r="AX119" i="56" s="1"/>
  <c r="AX159" i="56" s="1"/>
  <c r="AX199" i="56" s="1"/>
  <c r="B40" i="49"/>
  <c r="AX40" i="56" s="1"/>
  <c r="AX80" i="56" s="1"/>
  <c r="AX120" i="56" s="1"/>
  <c r="AX160" i="56" s="1"/>
  <c r="AX200" i="56" s="1"/>
  <c r="B41" i="49"/>
  <c r="AX41" i="56" s="1"/>
  <c r="AX81" i="56" s="1"/>
  <c r="AX121" i="56" s="1"/>
  <c r="AX161" i="56" s="1"/>
  <c r="AX201" i="56" s="1"/>
  <c r="I17" i="65" l="1"/>
  <c r="J17" i="65"/>
  <c r="L17" i="65" s="1"/>
  <c r="I18" i="65"/>
  <c r="J18" i="65"/>
  <c r="L18" i="65" s="1"/>
  <c r="I19" i="65"/>
  <c r="J19" i="65"/>
  <c r="L19" i="65" s="1"/>
  <c r="I20" i="65"/>
  <c r="J20" i="65"/>
  <c r="L20" i="65" s="1"/>
  <c r="I21" i="65"/>
  <c r="J21" i="65"/>
  <c r="I22" i="65"/>
  <c r="J22" i="65"/>
  <c r="L22" i="65" s="1"/>
  <c r="I23" i="65"/>
  <c r="J23" i="65"/>
  <c r="L23" i="65" s="1"/>
  <c r="I24" i="65"/>
  <c r="J24" i="65"/>
  <c r="L24" i="65" s="1"/>
  <c r="I25" i="65"/>
  <c r="J25" i="65"/>
  <c r="I26" i="65"/>
  <c r="J26" i="65"/>
  <c r="I27" i="65"/>
  <c r="J27" i="65"/>
  <c r="I28" i="65"/>
  <c r="J28" i="65"/>
  <c r="L21" i="65" l="1"/>
  <c r="I9" i="65"/>
  <c r="J9" i="65"/>
  <c r="L9" i="65" s="1"/>
  <c r="I10" i="65" l="1"/>
  <c r="J10" i="65"/>
  <c r="L10" i="65" s="1"/>
  <c r="I11" i="65"/>
  <c r="J11" i="65"/>
  <c r="L11" i="65" s="1"/>
  <c r="I12" i="65"/>
  <c r="J12" i="65"/>
  <c r="L12" i="65" s="1"/>
  <c r="I13" i="65"/>
  <c r="J13" i="65"/>
  <c r="L13" i="65" s="1"/>
  <c r="I14" i="65"/>
  <c r="J14" i="65"/>
  <c r="L14" i="65" s="1"/>
  <c r="I15" i="65"/>
  <c r="J15" i="65"/>
  <c r="L15" i="65" s="1"/>
  <c r="I16" i="65"/>
  <c r="J16" i="65"/>
  <c r="L16" i="65" s="1"/>
  <c r="I25" i="64"/>
  <c r="I23" i="64"/>
  <c r="M10" i="64" l="1"/>
  <c r="I13" i="64"/>
  <c r="M41" i="64" l="1"/>
  <c r="M40" i="64"/>
  <c r="M25" i="64"/>
  <c r="M13" i="64"/>
  <c r="M19" i="64"/>
  <c r="M37" i="64"/>
  <c r="M20" i="64"/>
  <c r="M35" i="64"/>
  <c r="M31" i="64"/>
  <c r="M17" i="64"/>
  <c r="M29" i="64"/>
  <c r="M21" i="64"/>
  <c r="M24" i="64"/>
  <c r="M27" i="64"/>
  <c r="M30" i="64"/>
  <c r="M33" i="64"/>
  <c r="M36" i="64"/>
  <c r="M39" i="64"/>
  <c r="M16" i="64"/>
  <c r="M11" i="64"/>
  <c r="M32" i="64"/>
  <c r="M26" i="64"/>
  <c r="M23" i="64"/>
  <c r="M12" i="64"/>
  <c r="M34" i="64"/>
  <c r="M18" i="64"/>
  <c r="M22" i="64"/>
  <c r="M28" i="64"/>
  <c r="M14" i="64"/>
  <c r="M38" i="64"/>
  <c r="M15" i="64"/>
  <c r="Q10" i="64"/>
  <c r="P10" i="64"/>
  <c r="O10" i="64"/>
  <c r="N10" i="64"/>
  <c r="N41" i="64" l="1"/>
  <c r="N40" i="64"/>
  <c r="Q13" i="64"/>
  <c r="Q41" i="64"/>
  <c r="Q40" i="64"/>
  <c r="O41" i="64"/>
  <c r="O40" i="64"/>
  <c r="P41" i="64"/>
  <c r="P40" i="64"/>
  <c r="P22" i="64"/>
  <c r="P25" i="64"/>
  <c r="P28" i="64"/>
  <c r="P31" i="64"/>
  <c r="P34" i="64"/>
  <c r="P37" i="64"/>
  <c r="P21" i="64"/>
  <c r="P14" i="64"/>
  <c r="P17" i="64"/>
  <c r="P20" i="64"/>
  <c r="P29" i="64"/>
  <c r="P12" i="64"/>
  <c r="P11" i="64"/>
  <c r="P35" i="64"/>
  <c r="P30" i="64"/>
  <c r="P36" i="64"/>
  <c r="P26" i="64"/>
  <c r="P38" i="64"/>
  <c r="P32" i="64"/>
  <c r="P18" i="64"/>
  <c r="P27" i="64"/>
  <c r="P16" i="64"/>
  <c r="P23" i="64"/>
  <c r="P15" i="64"/>
  <c r="P24" i="64"/>
  <c r="P33" i="64"/>
  <c r="P19" i="64"/>
  <c r="P39" i="64"/>
  <c r="N22" i="64"/>
  <c r="N25" i="64"/>
  <c r="N28" i="64"/>
  <c r="N31" i="64"/>
  <c r="N34" i="64"/>
  <c r="N37" i="64"/>
  <c r="N21" i="64"/>
  <c r="N14" i="64"/>
  <c r="N17" i="64"/>
  <c r="N20" i="64"/>
  <c r="N33" i="64"/>
  <c r="N39" i="64"/>
  <c r="N19" i="64"/>
  <c r="N23" i="64"/>
  <c r="N26" i="64"/>
  <c r="N29" i="64"/>
  <c r="N32" i="64"/>
  <c r="N35" i="64"/>
  <c r="N38" i="64"/>
  <c r="N12" i="64"/>
  <c r="N15" i="64"/>
  <c r="N18" i="64"/>
  <c r="N27" i="64"/>
  <c r="N36" i="64"/>
  <c r="N11" i="64"/>
  <c r="N16" i="64"/>
  <c r="N30" i="64"/>
  <c r="N24" i="64"/>
  <c r="O22" i="64"/>
  <c r="O25" i="64"/>
  <c r="O28" i="64"/>
  <c r="O31" i="64"/>
  <c r="O21" i="64"/>
  <c r="O18" i="64"/>
  <c r="O33" i="64"/>
  <c r="O16" i="64"/>
  <c r="O37" i="64"/>
  <c r="O11" i="64"/>
  <c r="O27" i="64"/>
  <c r="O23" i="64"/>
  <c r="O26" i="64"/>
  <c r="O29" i="64"/>
  <c r="O32" i="64"/>
  <c r="O35" i="64"/>
  <c r="O38" i="64"/>
  <c r="O12" i="64"/>
  <c r="O15" i="64"/>
  <c r="O36" i="64"/>
  <c r="O17" i="64"/>
  <c r="O30" i="64"/>
  <c r="O20" i="64"/>
  <c r="O39" i="64"/>
  <c r="O14" i="64"/>
  <c r="O24" i="64"/>
  <c r="O19" i="64"/>
  <c r="O34" i="64"/>
  <c r="N13" i="64"/>
  <c r="Q26" i="64"/>
  <c r="Q35" i="64"/>
  <c r="Q18" i="64"/>
  <c r="Q22" i="64"/>
  <c r="Q25" i="64"/>
  <c r="Q28" i="64"/>
  <c r="Q31" i="64"/>
  <c r="Q34" i="64"/>
  <c r="Q37" i="64"/>
  <c r="Q21" i="64"/>
  <c r="Q14" i="64"/>
  <c r="Q17" i="64"/>
  <c r="Q20" i="64"/>
  <c r="Q23" i="64"/>
  <c r="Q12" i="64"/>
  <c r="Q27" i="64"/>
  <c r="Q39" i="64"/>
  <c r="Q11" i="64"/>
  <c r="Q29" i="64"/>
  <c r="Q38" i="64"/>
  <c r="Q15" i="64"/>
  <c r="Q33" i="64"/>
  <c r="Q16" i="64"/>
  <c r="Q32" i="64"/>
  <c r="Q36" i="64"/>
  <c r="Q30" i="64"/>
  <c r="Q19" i="64"/>
  <c r="Q24" i="64"/>
  <c r="P13" i="64"/>
  <c r="O13" i="64"/>
  <c r="K10" i="64"/>
  <c r="L10" i="64"/>
  <c r="J10" i="64"/>
  <c r="K41" i="64" l="1"/>
  <c r="K40" i="64"/>
  <c r="J41" i="64"/>
  <c r="J40" i="64"/>
  <c r="L41" i="64"/>
  <c r="L40" i="64"/>
  <c r="K19" i="64"/>
  <c r="K26" i="64"/>
  <c r="K35" i="64"/>
  <c r="K18" i="64"/>
  <c r="K21" i="64"/>
  <c r="K24" i="64"/>
  <c r="K27" i="64"/>
  <c r="K30" i="64"/>
  <c r="K33" i="64"/>
  <c r="K36" i="64"/>
  <c r="K39" i="64"/>
  <c r="K16" i="64"/>
  <c r="K29" i="64"/>
  <c r="K23" i="64"/>
  <c r="K38" i="64"/>
  <c r="K32" i="64"/>
  <c r="K15" i="64"/>
  <c r="K22" i="64"/>
  <c r="K25" i="64"/>
  <c r="K28" i="64"/>
  <c r="K31" i="64"/>
  <c r="K34" i="64"/>
  <c r="K37" i="64"/>
  <c r="K11" i="64"/>
  <c r="K14" i="64"/>
  <c r="K17" i="64"/>
  <c r="K20" i="64"/>
  <c r="K12" i="64"/>
  <c r="K13" i="64"/>
  <c r="L21" i="64"/>
  <c r="L30" i="64"/>
  <c r="L36" i="64"/>
  <c r="L19" i="64"/>
  <c r="L18" i="64"/>
  <c r="L24" i="64"/>
  <c r="L33" i="64"/>
  <c r="L39" i="64"/>
  <c r="L16" i="64"/>
  <c r="L12" i="64"/>
  <c r="L27" i="64"/>
  <c r="L38" i="64"/>
  <c r="L35" i="64"/>
  <c r="L20" i="64"/>
  <c r="L22" i="64"/>
  <c r="L25" i="64"/>
  <c r="L28" i="64"/>
  <c r="L31" i="64"/>
  <c r="L34" i="64"/>
  <c r="L37" i="64"/>
  <c r="L11" i="64"/>
  <c r="L14" i="64"/>
  <c r="L17" i="64"/>
  <c r="L26" i="64"/>
  <c r="L15" i="64"/>
  <c r="L32" i="64"/>
  <c r="L23" i="64"/>
  <c r="L29" i="64"/>
  <c r="L13" i="64"/>
  <c r="J21" i="64"/>
  <c r="J24" i="64"/>
  <c r="J27" i="64"/>
  <c r="J30" i="64"/>
  <c r="J33" i="64"/>
  <c r="J36" i="64"/>
  <c r="J39" i="64"/>
  <c r="J16" i="64"/>
  <c r="J19" i="64"/>
  <c r="J28" i="64"/>
  <c r="J34" i="64"/>
  <c r="J11" i="64"/>
  <c r="J20" i="64"/>
  <c r="J25" i="64"/>
  <c r="J37" i="64"/>
  <c r="J17" i="64"/>
  <c r="J15" i="64"/>
  <c r="J31" i="64"/>
  <c r="J14" i="64"/>
  <c r="J35" i="64"/>
  <c r="J12" i="64"/>
  <c r="J22" i="64"/>
  <c r="J38" i="64"/>
  <c r="J23" i="64"/>
  <c r="J26" i="64"/>
  <c r="J29" i="64"/>
  <c r="J32" i="64"/>
  <c r="J18" i="64"/>
  <c r="J13" i="64"/>
  <c r="O5" i="50"/>
  <c r="I102" i="51" l="1"/>
  <c r="G102" i="51"/>
  <c r="H117" i="51"/>
  <c r="F117" i="51"/>
  <c r="E117" i="51"/>
  <c r="D117" i="51"/>
  <c r="H116" i="51"/>
  <c r="F116" i="51"/>
  <c r="E116" i="51"/>
  <c r="D116" i="51"/>
  <c r="H115" i="51"/>
  <c r="F115" i="51"/>
  <c r="E115" i="51"/>
  <c r="D115" i="51"/>
  <c r="H114" i="51"/>
  <c r="F114" i="51"/>
  <c r="E114" i="51"/>
  <c r="D114" i="51"/>
  <c r="H113" i="51"/>
  <c r="F113" i="51"/>
  <c r="E113" i="51"/>
  <c r="D113" i="51"/>
  <c r="H112" i="51"/>
  <c r="F112" i="51"/>
  <c r="E112" i="51"/>
  <c r="D112" i="51"/>
  <c r="H111" i="51"/>
  <c r="F111" i="51"/>
  <c r="E111" i="51"/>
  <c r="D111" i="51"/>
  <c r="H110" i="51"/>
  <c r="F110" i="51"/>
  <c r="E110" i="51"/>
  <c r="D110" i="51"/>
  <c r="H109" i="51"/>
  <c r="F109" i="51"/>
  <c r="E109" i="51"/>
  <c r="D109" i="51"/>
  <c r="H108" i="51"/>
  <c r="F108" i="51"/>
  <c r="E108" i="51"/>
  <c r="D108" i="51"/>
  <c r="H107" i="51"/>
  <c r="F107" i="51"/>
  <c r="E107" i="51"/>
  <c r="D107" i="51"/>
  <c r="H106" i="51"/>
  <c r="F106" i="51"/>
  <c r="E106" i="51"/>
  <c r="D106" i="51"/>
  <c r="H105" i="51"/>
  <c r="F105" i="51"/>
  <c r="E105" i="51"/>
  <c r="D105" i="51"/>
  <c r="H104" i="51"/>
  <c r="F104" i="51"/>
  <c r="E104" i="51"/>
  <c r="D104" i="51"/>
  <c r="H103" i="51"/>
  <c r="F103" i="51"/>
  <c r="E103" i="51"/>
  <c r="D103" i="51"/>
  <c r="H102" i="51"/>
  <c r="F102" i="51"/>
  <c r="E102" i="51"/>
  <c r="D102" i="51"/>
  <c r="I59" i="51"/>
  <c r="I58" i="51"/>
  <c r="I57" i="51"/>
  <c r="I56" i="51"/>
  <c r="I55" i="51"/>
  <c r="I54" i="51"/>
  <c r="I53" i="51"/>
  <c r="I52" i="51"/>
  <c r="I51" i="51"/>
  <c r="I50" i="51"/>
  <c r="I49" i="51"/>
  <c r="I48" i="51"/>
  <c r="I47" i="51"/>
  <c r="I46" i="51"/>
  <c r="I45" i="51"/>
  <c r="I103" i="51" s="1"/>
  <c r="G45" i="51"/>
  <c r="G103" i="51" s="1"/>
  <c r="G46" i="51"/>
  <c r="G104" i="51" s="1"/>
  <c r="G47" i="51"/>
  <c r="G105" i="51" s="1"/>
  <c r="G48" i="51"/>
  <c r="G49" i="51"/>
  <c r="G50" i="51"/>
  <c r="G51" i="51"/>
  <c r="G52" i="51"/>
  <c r="G53" i="51"/>
  <c r="G54" i="51"/>
  <c r="G55" i="51"/>
  <c r="G56" i="51"/>
  <c r="G57" i="51"/>
  <c r="G58" i="51"/>
  <c r="G59" i="51"/>
  <c r="G109" i="51" l="1"/>
  <c r="G108" i="51"/>
  <c r="I114" i="51"/>
  <c r="G107" i="51"/>
  <c r="I113" i="51"/>
  <c r="G106" i="51"/>
  <c r="I111" i="51"/>
  <c r="I110" i="51"/>
  <c r="I109" i="51"/>
  <c r="I108" i="51"/>
  <c r="I107" i="51"/>
  <c r="I106" i="51"/>
  <c r="I112" i="51"/>
  <c r="I117" i="51"/>
  <c r="I105" i="51"/>
  <c r="I116" i="51"/>
  <c r="I104" i="51"/>
  <c r="I115" i="51"/>
  <c r="E60" i="62"/>
  <c r="F60" i="62"/>
  <c r="E62" i="62"/>
  <c r="F62" i="62"/>
  <c r="L62" i="62" l="1"/>
  <c r="M62" i="62"/>
  <c r="N62" i="62"/>
  <c r="O62" i="62"/>
  <c r="N60" i="62"/>
  <c r="O60" i="62"/>
  <c r="L60" i="62"/>
  <c r="M60" i="62"/>
  <c r="I38" i="62"/>
  <c r="J38" i="62"/>
  <c r="K38" i="62"/>
  <c r="H38" i="62"/>
  <c r="I17" i="62" l="1"/>
  <c r="F17" i="62"/>
  <c r="G17" i="62"/>
  <c r="F59" i="62" s="1"/>
  <c r="E17" i="62"/>
  <c r="N59" i="62" l="1"/>
  <c r="O59" i="62"/>
  <c r="E59" i="62"/>
  <c r="F61" i="62"/>
  <c r="E61" i="62"/>
  <c r="E57" i="62"/>
  <c r="F57" i="62"/>
  <c r="E58" i="62"/>
  <c r="F58" i="62"/>
  <c r="L58" i="62" l="1"/>
  <c r="M58" i="62"/>
  <c r="N58" i="62"/>
  <c r="O58" i="62"/>
  <c r="N61" i="62"/>
  <c r="O61" i="62"/>
  <c r="L61" i="62"/>
  <c r="M61" i="62"/>
  <c r="L57" i="62"/>
  <c r="M57" i="62"/>
  <c r="N57" i="62"/>
  <c r="O57" i="62"/>
  <c r="L59" i="62"/>
  <c r="M59" i="62"/>
  <c r="R39" i="62"/>
  <c r="R40" i="62"/>
  <c r="R41" i="62"/>
  <c r="N503" i="63"/>
  <c r="M503" i="63"/>
  <c r="L503" i="63"/>
  <c r="K503" i="63"/>
  <c r="J503" i="63"/>
  <c r="N502" i="63"/>
  <c r="M502" i="63"/>
  <c r="L502" i="63"/>
  <c r="K502" i="63"/>
  <c r="J502" i="63"/>
  <c r="N501" i="63"/>
  <c r="M501" i="63"/>
  <c r="L501" i="63"/>
  <c r="K501" i="63"/>
  <c r="J501" i="63"/>
  <c r="N500" i="63"/>
  <c r="M500" i="63"/>
  <c r="L500" i="63"/>
  <c r="K500" i="63"/>
  <c r="J500" i="63"/>
  <c r="N499" i="63"/>
  <c r="M499" i="63"/>
  <c r="L499" i="63"/>
  <c r="K499" i="63"/>
  <c r="J499" i="63"/>
  <c r="N498" i="63"/>
  <c r="M498" i="63"/>
  <c r="L498" i="63"/>
  <c r="K498" i="63"/>
  <c r="J498" i="63"/>
  <c r="N497" i="63"/>
  <c r="M497" i="63"/>
  <c r="L497" i="63"/>
  <c r="K497" i="63"/>
  <c r="J497" i="63"/>
  <c r="N496" i="63"/>
  <c r="M496" i="63"/>
  <c r="L496" i="63"/>
  <c r="K496" i="63"/>
  <c r="J496" i="63"/>
  <c r="N495" i="63"/>
  <c r="M495" i="63"/>
  <c r="L495" i="63"/>
  <c r="K495" i="63"/>
  <c r="J495" i="63"/>
  <c r="N494" i="63"/>
  <c r="M494" i="63"/>
  <c r="L494" i="63"/>
  <c r="K494" i="63"/>
  <c r="J494" i="63"/>
  <c r="N493" i="63"/>
  <c r="M493" i="63"/>
  <c r="L493" i="63"/>
  <c r="K493" i="63"/>
  <c r="J493" i="63"/>
  <c r="N492" i="63"/>
  <c r="M492" i="63"/>
  <c r="L492" i="63"/>
  <c r="K492" i="63"/>
  <c r="J492" i="63"/>
  <c r="N491" i="63"/>
  <c r="M491" i="63"/>
  <c r="L491" i="63"/>
  <c r="K491" i="63"/>
  <c r="J491" i="63"/>
  <c r="N490" i="63"/>
  <c r="M490" i="63"/>
  <c r="L490" i="63"/>
  <c r="K490" i="63"/>
  <c r="J490" i="63"/>
  <c r="N489" i="63"/>
  <c r="M489" i="63"/>
  <c r="L489" i="63"/>
  <c r="K489" i="63"/>
  <c r="J489" i="63"/>
  <c r="N488" i="63"/>
  <c r="M488" i="63"/>
  <c r="L488" i="63"/>
  <c r="K488" i="63"/>
  <c r="J488" i="63"/>
  <c r="N487" i="63"/>
  <c r="M487" i="63"/>
  <c r="L487" i="63"/>
  <c r="K487" i="63"/>
  <c r="J487" i="63"/>
  <c r="N486" i="63"/>
  <c r="M486" i="63"/>
  <c r="L486" i="63"/>
  <c r="K486" i="63"/>
  <c r="J486" i="63"/>
  <c r="N485" i="63"/>
  <c r="M485" i="63"/>
  <c r="L485" i="63"/>
  <c r="K485" i="63"/>
  <c r="J485" i="63"/>
  <c r="N484" i="63"/>
  <c r="M484" i="63"/>
  <c r="L484" i="63"/>
  <c r="K484" i="63"/>
  <c r="J484" i="63"/>
  <c r="N483" i="63"/>
  <c r="M483" i="63"/>
  <c r="L483" i="63"/>
  <c r="K483" i="63"/>
  <c r="J483" i="63"/>
  <c r="N482" i="63"/>
  <c r="M482" i="63"/>
  <c r="L482" i="63"/>
  <c r="K482" i="63"/>
  <c r="J482" i="63"/>
  <c r="N481" i="63"/>
  <c r="M481" i="63"/>
  <c r="L481" i="63"/>
  <c r="K481" i="63"/>
  <c r="J481" i="63"/>
  <c r="N480" i="63"/>
  <c r="M480" i="63"/>
  <c r="L480" i="63"/>
  <c r="K480" i="63"/>
  <c r="J480" i="63"/>
  <c r="N479" i="63"/>
  <c r="M479" i="63"/>
  <c r="L479" i="63"/>
  <c r="K479" i="63"/>
  <c r="J479" i="63"/>
  <c r="N478" i="63"/>
  <c r="M478" i="63"/>
  <c r="L478" i="63"/>
  <c r="K478" i="63"/>
  <c r="J478" i="63"/>
  <c r="N477" i="63"/>
  <c r="M477" i="63"/>
  <c r="L477" i="63"/>
  <c r="K477" i="63"/>
  <c r="J477" i="63"/>
  <c r="N476" i="63"/>
  <c r="M476" i="63"/>
  <c r="L476" i="63"/>
  <c r="K476" i="63"/>
  <c r="J476" i="63"/>
  <c r="N475" i="63"/>
  <c r="M475" i="63"/>
  <c r="L475" i="63"/>
  <c r="K475" i="63"/>
  <c r="J475" i="63"/>
  <c r="N474" i="63"/>
  <c r="M474" i="63"/>
  <c r="L474" i="63"/>
  <c r="K474" i="63"/>
  <c r="J474" i="63"/>
  <c r="N473" i="63"/>
  <c r="M473" i="63"/>
  <c r="L473" i="63"/>
  <c r="K473" i="63"/>
  <c r="J473" i="63"/>
  <c r="N472" i="63"/>
  <c r="M472" i="63"/>
  <c r="L472" i="63"/>
  <c r="K472" i="63"/>
  <c r="J472" i="63"/>
  <c r="N471" i="63"/>
  <c r="M471" i="63"/>
  <c r="L471" i="63"/>
  <c r="K471" i="63"/>
  <c r="J471" i="63"/>
  <c r="N470" i="63"/>
  <c r="M470" i="63"/>
  <c r="L470" i="63"/>
  <c r="K470" i="63"/>
  <c r="J470" i="63"/>
  <c r="N469" i="63"/>
  <c r="M469" i="63"/>
  <c r="L469" i="63"/>
  <c r="K469" i="63"/>
  <c r="J469" i="63"/>
  <c r="N468" i="63"/>
  <c r="M468" i="63"/>
  <c r="L468" i="63"/>
  <c r="K468" i="63"/>
  <c r="J468" i="63"/>
  <c r="N467" i="63"/>
  <c r="M467" i="63"/>
  <c r="L467" i="63"/>
  <c r="K467" i="63"/>
  <c r="J467" i="63"/>
  <c r="N466" i="63"/>
  <c r="M466" i="63"/>
  <c r="L466" i="63"/>
  <c r="K466" i="63"/>
  <c r="J466" i="63"/>
  <c r="N465" i="63"/>
  <c r="M465" i="63"/>
  <c r="L465" i="63"/>
  <c r="K465" i="63"/>
  <c r="J465" i="63"/>
  <c r="N464" i="63"/>
  <c r="M464" i="63"/>
  <c r="L464" i="63"/>
  <c r="K464" i="63"/>
  <c r="J464" i="63"/>
  <c r="N463" i="63"/>
  <c r="M463" i="63"/>
  <c r="L463" i="63"/>
  <c r="K463" i="63"/>
  <c r="J463" i="63"/>
  <c r="N462" i="63"/>
  <c r="M462" i="63"/>
  <c r="L462" i="63"/>
  <c r="K462" i="63"/>
  <c r="J462" i="63"/>
  <c r="N461" i="63"/>
  <c r="M461" i="63"/>
  <c r="L461" i="63"/>
  <c r="K461" i="63"/>
  <c r="J461" i="63"/>
  <c r="N460" i="63"/>
  <c r="M460" i="63"/>
  <c r="L460" i="63"/>
  <c r="K460" i="63"/>
  <c r="J460" i="63"/>
  <c r="N459" i="63"/>
  <c r="M459" i="63"/>
  <c r="L459" i="63"/>
  <c r="K459" i="63"/>
  <c r="J459" i="63"/>
  <c r="N458" i="63"/>
  <c r="M458" i="63"/>
  <c r="L458" i="63"/>
  <c r="K458" i="63"/>
  <c r="J458" i="63"/>
  <c r="N457" i="63"/>
  <c r="M457" i="63"/>
  <c r="L457" i="63"/>
  <c r="K457" i="63"/>
  <c r="J457" i="63"/>
  <c r="N456" i="63"/>
  <c r="M456" i="63"/>
  <c r="L456" i="63"/>
  <c r="K456" i="63"/>
  <c r="J456" i="63"/>
  <c r="N455" i="63"/>
  <c r="M455" i="63"/>
  <c r="L455" i="63"/>
  <c r="K455" i="63"/>
  <c r="J455" i="63"/>
  <c r="N454" i="63"/>
  <c r="M454" i="63"/>
  <c r="L454" i="63"/>
  <c r="K454" i="63"/>
  <c r="J454" i="63"/>
  <c r="N453" i="63"/>
  <c r="M453" i="63"/>
  <c r="L453" i="63"/>
  <c r="K453" i="63"/>
  <c r="J453" i="63"/>
  <c r="N452" i="63"/>
  <c r="M452" i="63"/>
  <c r="L452" i="63"/>
  <c r="K452" i="63"/>
  <c r="J452" i="63"/>
  <c r="N451" i="63"/>
  <c r="M451" i="63"/>
  <c r="L451" i="63"/>
  <c r="K451" i="63"/>
  <c r="J451" i="63"/>
  <c r="N450" i="63"/>
  <c r="M450" i="63"/>
  <c r="L450" i="63"/>
  <c r="K450" i="63"/>
  <c r="J450" i="63"/>
  <c r="N449" i="63"/>
  <c r="M449" i="63"/>
  <c r="L449" i="63"/>
  <c r="K449" i="63"/>
  <c r="J449" i="63"/>
  <c r="N448" i="63"/>
  <c r="M448" i="63"/>
  <c r="L448" i="63"/>
  <c r="K448" i="63"/>
  <c r="J448" i="63"/>
  <c r="N447" i="63"/>
  <c r="M447" i="63"/>
  <c r="L447" i="63"/>
  <c r="K447" i="63"/>
  <c r="J447" i="63"/>
  <c r="N446" i="63"/>
  <c r="M446" i="63"/>
  <c r="L446" i="63"/>
  <c r="K446" i="63"/>
  <c r="J446" i="63"/>
  <c r="N445" i="63"/>
  <c r="M445" i="63"/>
  <c r="L445" i="63"/>
  <c r="K445" i="63"/>
  <c r="J445" i="63"/>
  <c r="N444" i="63"/>
  <c r="M444" i="63"/>
  <c r="L444" i="63"/>
  <c r="K444" i="63"/>
  <c r="J444" i="63"/>
  <c r="N443" i="63"/>
  <c r="M443" i="63"/>
  <c r="L443" i="63"/>
  <c r="K443" i="63"/>
  <c r="J443" i="63"/>
  <c r="N442" i="63"/>
  <c r="M442" i="63"/>
  <c r="L442" i="63"/>
  <c r="K442" i="63"/>
  <c r="J442" i="63"/>
  <c r="N441" i="63"/>
  <c r="M441" i="63"/>
  <c r="L441" i="63"/>
  <c r="K441" i="63"/>
  <c r="J441" i="63"/>
  <c r="N440" i="63"/>
  <c r="M440" i="63"/>
  <c r="L440" i="63"/>
  <c r="K440" i="63"/>
  <c r="J440" i="63"/>
  <c r="N439" i="63"/>
  <c r="M439" i="63"/>
  <c r="L439" i="63"/>
  <c r="K439" i="63"/>
  <c r="J439" i="63"/>
  <c r="N438" i="63"/>
  <c r="M438" i="63"/>
  <c r="L438" i="63"/>
  <c r="K438" i="63"/>
  <c r="J438" i="63"/>
  <c r="N437" i="63"/>
  <c r="M437" i="63"/>
  <c r="L437" i="63"/>
  <c r="K437" i="63"/>
  <c r="J437" i="63"/>
  <c r="N436" i="63"/>
  <c r="M436" i="63"/>
  <c r="L436" i="63"/>
  <c r="K436" i="63"/>
  <c r="J436" i="63"/>
  <c r="N435" i="63"/>
  <c r="M435" i="63"/>
  <c r="L435" i="63"/>
  <c r="K435" i="63"/>
  <c r="J435" i="63"/>
  <c r="N434" i="63"/>
  <c r="M434" i="63"/>
  <c r="L434" i="63"/>
  <c r="K434" i="63"/>
  <c r="J434" i="63"/>
  <c r="N433" i="63"/>
  <c r="M433" i="63"/>
  <c r="L433" i="63"/>
  <c r="K433" i="63"/>
  <c r="J433" i="63"/>
  <c r="N432" i="63"/>
  <c r="M432" i="63"/>
  <c r="L432" i="63"/>
  <c r="K432" i="63"/>
  <c r="J432" i="63"/>
  <c r="N431" i="63"/>
  <c r="M431" i="63"/>
  <c r="L431" i="63"/>
  <c r="K431" i="63"/>
  <c r="J431" i="63"/>
  <c r="N430" i="63"/>
  <c r="M430" i="63"/>
  <c r="L430" i="63"/>
  <c r="K430" i="63"/>
  <c r="J430" i="63"/>
  <c r="N429" i="63"/>
  <c r="M429" i="63"/>
  <c r="L429" i="63"/>
  <c r="K429" i="63"/>
  <c r="J429" i="63"/>
  <c r="N428" i="63"/>
  <c r="M428" i="63"/>
  <c r="L428" i="63"/>
  <c r="K428" i="63"/>
  <c r="J428" i="63"/>
  <c r="N427" i="63"/>
  <c r="M427" i="63"/>
  <c r="L427" i="63"/>
  <c r="K427" i="63"/>
  <c r="J427" i="63"/>
  <c r="N426" i="63"/>
  <c r="M426" i="63"/>
  <c r="L426" i="63"/>
  <c r="K426" i="63"/>
  <c r="J426" i="63"/>
  <c r="N425" i="63"/>
  <c r="M425" i="63"/>
  <c r="L425" i="63"/>
  <c r="K425" i="63"/>
  <c r="J425" i="63"/>
  <c r="N424" i="63"/>
  <c r="M424" i="63"/>
  <c r="L424" i="63"/>
  <c r="K424" i="63"/>
  <c r="J424" i="63"/>
  <c r="N423" i="63"/>
  <c r="M423" i="63"/>
  <c r="L423" i="63"/>
  <c r="K423" i="63"/>
  <c r="J423" i="63"/>
  <c r="N422" i="63"/>
  <c r="M422" i="63"/>
  <c r="L422" i="63"/>
  <c r="K422" i="63"/>
  <c r="J422" i="63"/>
  <c r="N421" i="63"/>
  <c r="M421" i="63"/>
  <c r="L421" i="63"/>
  <c r="K421" i="63"/>
  <c r="J421" i="63"/>
  <c r="N420" i="63"/>
  <c r="M420" i="63"/>
  <c r="L420" i="63"/>
  <c r="K420" i="63"/>
  <c r="J420" i="63"/>
  <c r="N419" i="63"/>
  <c r="M419" i="63"/>
  <c r="L419" i="63"/>
  <c r="K419" i="63"/>
  <c r="J419" i="63"/>
  <c r="N418" i="63"/>
  <c r="M418" i="63"/>
  <c r="L418" i="63"/>
  <c r="K418" i="63"/>
  <c r="J418" i="63"/>
  <c r="N417" i="63"/>
  <c r="M417" i="63"/>
  <c r="L417" i="63"/>
  <c r="K417" i="63"/>
  <c r="J417" i="63"/>
  <c r="N416" i="63"/>
  <c r="M416" i="63"/>
  <c r="L416" i="63"/>
  <c r="K416" i="63"/>
  <c r="J416" i="63"/>
  <c r="N415" i="63"/>
  <c r="M415" i="63"/>
  <c r="L415" i="63"/>
  <c r="K415" i="63"/>
  <c r="J415" i="63"/>
  <c r="N414" i="63"/>
  <c r="M414" i="63"/>
  <c r="L414" i="63"/>
  <c r="K414" i="63"/>
  <c r="J414" i="63"/>
  <c r="N413" i="63"/>
  <c r="M413" i="63"/>
  <c r="L413" i="63"/>
  <c r="K413" i="63"/>
  <c r="J413" i="63"/>
  <c r="N412" i="63"/>
  <c r="M412" i="63"/>
  <c r="L412" i="63"/>
  <c r="K412" i="63"/>
  <c r="J412" i="63"/>
  <c r="N411" i="63"/>
  <c r="M411" i="63"/>
  <c r="L411" i="63"/>
  <c r="K411" i="63"/>
  <c r="J411" i="63"/>
  <c r="N410" i="63"/>
  <c r="M410" i="63"/>
  <c r="L410" i="63"/>
  <c r="K410" i="63"/>
  <c r="J410" i="63"/>
  <c r="N409" i="63"/>
  <c r="M409" i="63"/>
  <c r="L409" i="63"/>
  <c r="K409" i="63"/>
  <c r="J409" i="63"/>
  <c r="N408" i="63"/>
  <c r="M408" i="63"/>
  <c r="L408" i="63"/>
  <c r="K408" i="63"/>
  <c r="J408" i="63"/>
  <c r="N407" i="63"/>
  <c r="M407" i="63"/>
  <c r="L407" i="63"/>
  <c r="K407" i="63"/>
  <c r="J407" i="63"/>
  <c r="N406" i="63"/>
  <c r="M406" i="63"/>
  <c r="L406" i="63"/>
  <c r="K406" i="63"/>
  <c r="J406" i="63"/>
  <c r="N405" i="63"/>
  <c r="M405" i="63"/>
  <c r="L405" i="63"/>
  <c r="K405" i="63"/>
  <c r="J405" i="63"/>
  <c r="N404" i="63"/>
  <c r="M404" i="63"/>
  <c r="L404" i="63"/>
  <c r="K404" i="63"/>
  <c r="J404" i="63"/>
  <c r="N403" i="63"/>
  <c r="M403" i="63"/>
  <c r="L403" i="63"/>
  <c r="K403" i="63"/>
  <c r="J403" i="63"/>
  <c r="N402" i="63"/>
  <c r="M402" i="63"/>
  <c r="L402" i="63"/>
  <c r="K402" i="63"/>
  <c r="J402" i="63"/>
  <c r="N401" i="63"/>
  <c r="M401" i="63"/>
  <c r="L401" i="63"/>
  <c r="K401" i="63"/>
  <c r="J401" i="63"/>
  <c r="N400" i="63"/>
  <c r="M400" i="63"/>
  <c r="L400" i="63"/>
  <c r="K400" i="63"/>
  <c r="J400" i="63"/>
  <c r="N399" i="63"/>
  <c r="M399" i="63"/>
  <c r="L399" i="63"/>
  <c r="K399" i="63"/>
  <c r="J399" i="63"/>
  <c r="N398" i="63"/>
  <c r="M398" i="63"/>
  <c r="L398" i="63"/>
  <c r="K398" i="63"/>
  <c r="J398" i="63"/>
  <c r="N397" i="63"/>
  <c r="M397" i="63"/>
  <c r="L397" i="63"/>
  <c r="K397" i="63"/>
  <c r="J397" i="63"/>
  <c r="N396" i="63"/>
  <c r="M396" i="63"/>
  <c r="L396" i="63"/>
  <c r="K396" i="63"/>
  <c r="J396" i="63"/>
  <c r="N395" i="63"/>
  <c r="M395" i="63"/>
  <c r="L395" i="63"/>
  <c r="K395" i="63"/>
  <c r="J395" i="63"/>
  <c r="N394" i="63"/>
  <c r="M394" i="63"/>
  <c r="L394" i="63"/>
  <c r="K394" i="63"/>
  <c r="J394" i="63"/>
  <c r="N393" i="63"/>
  <c r="M393" i="63"/>
  <c r="L393" i="63"/>
  <c r="K393" i="63"/>
  <c r="J393" i="63"/>
  <c r="N392" i="63"/>
  <c r="M392" i="63"/>
  <c r="L392" i="63"/>
  <c r="K392" i="63"/>
  <c r="J392" i="63"/>
  <c r="N391" i="63"/>
  <c r="M391" i="63"/>
  <c r="L391" i="63"/>
  <c r="K391" i="63"/>
  <c r="J391" i="63"/>
  <c r="N390" i="63"/>
  <c r="M390" i="63"/>
  <c r="L390" i="63"/>
  <c r="K390" i="63"/>
  <c r="J390" i="63"/>
  <c r="N389" i="63"/>
  <c r="M389" i="63"/>
  <c r="L389" i="63"/>
  <c r="K389" i="63"/>
  <c r="J389" i="63"/>
  <c r="N388" i="63"/>
  <c r="M388" i="63"/>
  <c r="L388" i="63"/>
  <c r="K388" i="63"/>
  <c r="J388" i="63"/>
  <c r="N387" i="63"/>
  <c r="M387" i="63"/>
  <c r="L387" i="63"/>
  <c r="K387" i="63"/>
  <c r="J387" i="63"/>
  <c r="N386" i="63"/>
  <c r="M386" i="63"/>
  <c r="L386" i="63"/>
  <c r="K386" i="63"/>
  <c r="J386" i="63"/>
  <c r="N385" i="63"/>
  <c r="M385" i="63"/>
  <c r="L385" i="63"/>
  <c r="K385" i="63"/>
  <c r="J385" i="63"/>
  <c r="N384" i="63"/>
  <c r="M384" i="63"/>
  <c r="L384" i="63"/>
  <c r="K384" i="63"/>
  <c r="J384" i="63"/>
  <c r="N383" i="63"/>
  <c r="M383" i="63"/>
  <c r="L383" i="63"/>
  <c r="K383" i="63"/>
  <c r="J383" i="63"/>
  <c r="N382" i="63"/>
  <c r="M382" i="63"/>
  <c r="L382" i="63"/>
  <c r="K382" i="63"/>
  <c r="J382" i="63"/>
  <c r="N381" i="63"/>
  <c r="M381" i="63"/>
  <c r="L381" i="63"/>
  <c r="K381" i="63"/>
  <c r="J381" i="63"/>
  <c r="N380" i="63"/>
  <c r="M380" i="63"/>
  <c r="L380" i="63"/>
  <c r="K380" i="63"/>
  <c r="J380" i="63"/>
  <c r="N379" i="63"/>
  <c r="M379" i="63"/>
  <c r="L379" i="63"/>
  <c r="K379" i="63"/>
  <c r="J379" i="63"/>
  <c r="N378" i="63"/>
  <c r="M378" i="63"/>
  <c r="L378" i="63"/>
  <c r="K378" i="63"/>
  <c r="J378" i="63"/>
  <c r="N377" i="63"/>
  <c r="M377" i="63"/>
  <c r="L377" i="63"/>
  <c r="K377" i="63"/>
  <c r="J377" i="63"/>
  <c r="N376" i="63"/>
  <c r="M376" i="63"/>
  <c r="L376" i="63"/>
  <c r="K376" i="63"/>
  <c r="J376" i="63"/>
  <c r="N375" i="63"/>
  <c r="M375" i="63"/>
  <c r="L375" i="63"/>
  <c r="K375" i="63"/>
  <c r="J375" i="63"/>
  <c r="N374" i="63"/>
  <c r="M374" i="63"/>
  <c r="L374" i="63"/>
  <c r="K374" i="63"/>
  <c r="J374" i="63"/>
  <c r="N373" i="63"/>
  <c r="M373" i="63"/>
  <c r="L373" i="63"/>
  <c r="K373" i="63"/>
  <c r="J373" i="63"/>
  <c r="N372" i="63"/>
  <c r="M372" i="63"/>
  <c r="L372" i="63"/>
  <c r="K372" i="63"/>
  <c r="J372" i="63"/>
  <c r="N371" i="63"/>
  <c r="M371" i="63"/>
  <c r="L371" i="63"/>
  <c r="K371" i="63"/>
  <c r="J371" i="63"/>
  <c r="N370" i="63"/>
  <c r="M370" i="63"/>
  <c r="L370" i="63"/>
  <c r="K370" i="63"/>
  <c r="J370" i="63"/>
  <c r="N369" i="63"/>
  <c r="M369" i="63"/>
  <c r="L369" i="63"/>
  <c r="K369" i="63"/>
  <c r="J369" i="63"/>
  <c r="N368" i="63"/>
  <c r="M368" i="63"/>
  <c r="L368" i="63"/>
  <c r="K368" i="63"/>
  <c r="J368" i="63"/>
  <c r="N367" i="63"/>
  <c r="M367" i="63"/>
  <c r="L367" i="63"/>
  <c r="K367" i="63"/>
  <c r="J367" i="63"/>
  <c r="N366" i="63"/>
  <c r="M366" i="63"/>
  <c r="L366" i="63"/>
  <c r="K366" i="63"/>
  <c r="J366" i="63"/>
  <c r="N365" i="63"/>
  <c r="M365" i="63"/>
  <c r="L365" i="63"/>
  <c r="K365" i="63"/>
  <c r="J365" i="63"/>
  <c r="N364" i="63"/>
  <c r="M364" i="63"/>
  <c r="L364" i="63"/>
  <c r="K364" i="63"/>
  <c r="J364" i="63"/>
  <c r="N363" i="63"/>
  <c r="M363" i="63"/>
  <c r="L363" i="63"/>
  <c r="K363" i="63"/>
  <c r="J363" i="63"/>
  <c r="N362" i="63"/>
  <c r="M362" i="63"/>
  <c r="L362" i="63"/>
  <c r="K362" i="63"/>
  <c r="J362" i="63"/>
  <c r="N361" i="63"/>
  <c r="M361" i="63"/>
  <c r="L361" i="63"/>
  <c r="K361" i="63"/>
  <c r="J361" i="63"/>
  <c r="N360" i="63"/>
  <c r="M360" i="63"/>
  <c r="L360" i="63"/>
  <c r="K360" i="63"/>
  <c r="J360" i="63"/>
  <c r="N359" i="63"/>
  <c r="M359" i="63"/>
  <c r="L359" i="63"/>
  <c r="K359" i="63"/>
  <c r="J359" i="63"/>
  <c r="N358" i="63"/>
  <c r="M358" i="63"/>
  <c r="L358" i="63"/>
  <c r="K358" i="63"/>
  <c r="J358" i="63"/>
  <c r="N357" i="63"/>
  <c r="M357" i="63"/>
  <c r="L357" i="63"/>
  <c r="K357" i="63"/>
  <c r="J357" i="63"/>
  <c r="N356" i="63"/>
  <c r="M356" i="63"/>
  <c r="L356" i="63"/>
  <c r="K356" i="63"/>
  <c r="J356" i="63"/>
  <c r="N355" i="63"/>
  <c r="M355" i="63"/>
  <c r="L355" i="63"/>
  <c r="K355" i="63"/>
  <c r="J355" i="63"/>
  <c r="N354" i="63"/>
  <c r="M354" i="63"/>
  <c r="L354" i="63"/>
  <c r="K354" i="63"/>
  <c r="J354" i="63"/>
  <c r="N353" i="63"/>
  <c r="M353" i="63"/>
  <c r="L353" i="63"/>
  <c r="K353" i="63"/>
  <c r="J353" i="63"/>
  <c r="N352" i="63"/>
  <c r="M352" i="63"/>
  <c r="L352" i="63"/>
  <c r="K352" i="63"/>
  <c r="J352" i="63"/>
  <c r="N351" i="63"/>
  <c r="M351" i="63"/>
  <c r="L351" i="63"/>
  <c r="K351" i="63"/>
  <c r="J351" i="63"/>
  <c r="N350" i="63"/>
  <c r="M350" i="63"/>
  <c r="L350" i="63"/>
  <c r="K350" i="63"/>
  <c r="J350" i="63"/>
  <c r="N349" i="63"/>
  <c r="M349" i="63"/>
  <c r="L349" i="63"/>
  <c r="K349" i="63"/>
  <c r="J349" i="63"/>
  <c r="N348" i="63"/>
  <c r="M348" i="63"/>
  <c r="L348" i="63"/>
  <c r="K348" i="63"/>
  <c r="J348" i="63"/>
  <c r="N347" i="63"/>
  <c r="M347" i="63"/>
  <c r="L347" i="63"/>
  <c r="K347" i="63"/>
  <c r="J347" i="63"/>
  <c r="N346" i="63"/>
  <c r="M346" i="63"/>
  <c r="L346" i="63"/>
  <c r="K346" i="63"/>
  <c r="J346" i="63"/>
  <c r="N345" i="63"/>
  <c r="M345" i="63"/>
  <c r="L345" i="63"/>
  <c r="K345" i="63"/>
  <c r="J345" i="63"/>
  <c r="N344" i="63"/>
  <c r="M344" i="63"/>
  <c r="L344" i="63"/>
  <c r="K344" i="63"/>
  <c r="J344" i="63"/>
  <c r="N343" i="63"/>
  <c r="M343" i="63"/>
  <c r="L343" i="63"/>
  <c r="K343" i="63"/>
  <c r="J343" i="63"/>
  <c r="N342" i="63"/>
  <c r="M342" i="63"/>
  <c r="L342" i="63"/>
  <c r="K342" i="63"/>
  <c r="J342" i="63"/>
  <c r="N341" i="63"/>
  <c r="M341" i="63"/>
  <c r="L341" i="63"/>
  <c r="K341" i="63"/>
  <c r="J341" i="63"/>
  <c r="N340" i="63"/>
  <c r="M340" i="63"/>
  <c r="L340" i="63"/>
  <c r="K340" i="63"/>
  <c r="J340" i="63"/>
  <c r="N339" i="63"/>
  <c r="M339" i="63"/>
  <c r="L339" i="63"/>
  <c r="K339" i="63"/>
  <c r="J339" i="63"/>
  <c r="N338" i="63"/>
  <c r="M338" i="63"/>
  <c r="L338" i="63"/>
  <c r="K338" i="63"/>
  <c r="J338" i="63"/>
  <c r="N337" i="63"/>
  <c r="M337" i="63"/>
  <c r="L337" i="63"/>
  <c r="K337" i="63"/>
  <c r="J337" i="63"/>
  <c r="N336" i="63"/>
  <c r="M336" i="63"/>
  <c r="L336" i="63"/>
  <c r="K336" i="63"/>
  <c r="J336" i="63"/>
  <c r="N335" i="63"/>
  <c r="M335" i="63"/>
  <c r="L335" i="63"/>
  <c r="K335" i="63"/>
  <c r="J335" i="63"/>
  <c r="N334" i="63"/>
  <c r="M334" i="63"/>
  <c r="L334" i="63"/>
  <c r="K334" i="63"/>
  <c r="J334" i="63"/>
  <c r="N333" i="63"/>
  <c r="M333" i="63"/>
  <c r="L333" i="63"/>
  <c r="K333" i="63"/>
  <c r="J333" i="63"/>
  <c r="N332" i="63"/>
  <c r="M332" i="63"/>
  <c r="L332" i="63"/>
  <c r="K332" i="63"/>
  <c r="J332" i="63"/>
  <c r="N331" i="63"/>
  <c r="M331" i="63"/>
  <c r="L331" i="63"/>
  <c r="K331" i="63"/>
  <c r="J331" i="63"/>
  <c r="N330" i="63"/>
  <c r="M330" i="63"/>
  <c r="L330" i="63"/>
  <c r="K330" i="63"/>
  <c r="J330" i="63"/>
  <c r="N329" i="63"/>
  <c r="M329" i="63"/>
  <c r="L329" i="63"/>
  <c r="K329" i="63"/>
  <c r="J329" i="63"/>
  <c r="N328" i="63"/>
  <c r="M328" i="63"/>
  <c r="L328" i="63"/>
  <c r="K328" i="63"/>
  <c r="J328" i="63"/>
  <c r="N327" i="63"/>
  <c r="M327" i="63"/>
  <c r="L327" i="63"/>
  <c r="K327" i="63"/>
  <c r="J327" i="63"/>
  <c r="N326" i="63"/>
  <c r="M326" i="63"/>
  <c r="L326" i="63"/>
  <c r="K326" i="63"/>
  <c r="J326" i="63"/>
  <c r="N325" i="63"/>
  <c r="M325" i="63"/>
  <c r="L325" i="63"/>
  <c r="K325" i="63"/>
  <c r="J325" i="63"/>
  <c r="N324" i="63"/>
  <c r="M324" i="63"/>
  <c r="L324" i="63"/>
  <c r="K324" i="63"/>
  <c r="J324" i="63"/>
  <c r="N323" i="63"/>
  <c r="M323" i="63"/>
  <c r="L323" i="63"/>
  <c r="K323" i="63"/>
  <c r="J323" i="63"/>
  <c r="N322" i="63"/>
  <c r="M322" i="63"/>
  <c r="L322" i="63"/>
  <c r="K322" i="63"/>
  <c r="J322" i="63"/>
  <c r="N321" i="63"/>
  <c r="M321" i="63"/>
  <c r="L321" i="63"/>
  <c r="K321" i="63"/>
  <c r="J321" i="63"/>
  <c r="N320" i="63"/>
  <c r="M320" i="63"/>
  <c r="L320" i="63"/>
  <c r="K320" i="63"/>
  <c r="J320" i="63"/>
  <c r="N319" i="63"/>
  <c r="M319" i="63"/>
  <c r="L319" i="63"/>
  <c r="K319" i="63"/>
  <c r="J319" i="63"/>
  <c r="N318" i="63"/>
  <c r="M318" i="63"/>
  <c r="L318" i="63"/>
  <c r="K318" i="63"/>
  <c r="J318" i="63"/>
  <c r="N317" i="63"/>
  <c r="M317" i="63"/>
  <c r="L317" i="63"/>
  <c r="K317" i="63"/>
  <c r="J317" i="63"/>
  <c r="N316" i="63"/>
  <c r="M316" i="63"/>
  <c r="L316" i="63"/>
  <c r="K316" i="63"/>
  <c r="J316" i="63"/>
  <c r="N315" i="63"/>
  <c r="M315" i="63"/>
  <c r="L315" i="63"/>
  <c r="K315" i="63"/>
  <c r="J315" i="63"/>
  <c r="N314" i="63"/>
  <c r="M314" i="63"/>
  <c r="L314" i="63"/>
  <c r="K314" i="63"/>
  <c r="J314" i="63"/>
  <c r="N313" i="63"/>
  <c r="M313" i="63"/>
  <c r="L313" i="63"/>
  <c r="K313" i="63"/>
  <c r="J313" i="63"/>
  <c r="N312" i="63"/>
  <c r="M312" i="63"/>
  <c r="L312" i="63"/>
  <c r="K312" i="63"/>
  <c r="J312" i="63"/>
  <c r="N311" i="63"/>
  <c r="M311" i="63"/>
  <c r="L311" i="63"/>
  <c r="K311" i="63"/>
  <c r="J311" i="63"/>
  <c r="N310" i="63"/>
  <c r="M310" i="63"/>
  <c r="L310" i="63"/>
  <c r="K310" i="63"/>
  <c r="J310" i="63"/>
  <c r="N309" i="63"/>
  <c r="M309" i="63"/>
  <c r="L309" i="63"/>
  <c r="K309" i="63"/>
  <c r="J309" i="63"/>
  <c r="N308" i="63"/>
  <c r="M308" i="63"/>
  <c r="L308" i="63"/>
  <c r="K308" i="63"/>
  <c r="J308" i="63"/>
  <c r="N307" i="63"/>
  <c r="M307" i="63"/>
  <c r="L307" i="63"/>
  <c r="K307" i="63"/>
  <c r="J307" i="63"/>
  <c r="N306" i="63"/>
  <c r="M306" i="63"/>
  <c r="L306" i="63"/>
  <c r="K306" i="63"/>
  <c r="J306" i="63"/>
  <c r="N305" i="63"/>
  <c r="M305" i="63"/>
  <c r="L305" i="63"/>
  <c r="K305" i="63"/>
  <c r="J305" i="63"/>
  <c r="N304" i="63"/>
  <c r="M304" i="63"/>
  <c r="L304" i="63"/>
  <c r="K304" i="63"/>
  <c r="J304" i="63"/>
  <c r="N303" i="63"/>
  <c r="M303" i="63"/>
  <c r="L303" i="63"/>
  <c r="K303" i="63"/>
  <c r="J303" i="63"/>
  <c r="N302" i="63"/>
  <c r="M302" i="63"/>
  <c r="L302" i="63"/>
  <c r="K302" i="63"/>
  <c r="J302" i="63"/>
  <c r="N301" i="63"/>
  <c r="M301" i="63"/>
  <c r="L301" i="63"/>
  <c r="K301" i="63"/>
  <c r="J301" i="63"/>
  <c r="N300" i="63"/>
  <c r="M300" i="63"/>
  <c r="L300" i="63"/>
  <c r="K300" i="63"/>
  <c r="J300" i="63"/>
  <c r="N299" i="63"/>
  <c r="M299" i="63"/>
  <c r="L299" i="63"/>
  <c r="K299" i="63"/>
  <c r="J299" i="63"/>
  <c r="N298" i="63"/>
  <c r="M298" i="63"/>
  <c r="L298" i="63"/>
  <c r="K298" i="63"/>
  <c r="J298" i="63"/>
  <c r="N297" i="63"/>
  <c r="M297" i="63"/>
  <c r="L297" i="63"/>
  <c r="K297" i="63"/>
  <c r="J297" i="63"/>
  <c r="N296" i="63"/>
  <c r="M296" i="63"/>
  <c r="L296" i="63"/>
  <c r="K296" i="63"/>
  <c r="J296" i="63"/>
  <c r="N295" i="63"/>
  <c r="M295" i="63"/>
  <c r="L295" i="63"/>
  <c r="K295" i="63"/>
  <c r="J295" i="63"/>
  <c r="N294" i="63"/>
  <c r="M294" i="63"/>
  <c r="L294" i="63"/>
  <c r="K294" i="63"/>
  <c r="J294" i="63"/>
  <c r="N293" i="63"/>
  <c r="M293" i="63"/>
  <c r="L293" i="63"/>
  <c r="K293" i="63"/>
  <c r="J293" i="63"/>
  <c r="N292" i="63"/>
  <c r="M292" i="63"/>
  <c r="L292" i="63"/>
  <c r="K292" i="63"/>
  <c r="J292" i="63"/>
  <c r="N291" i="63"/>
  <c r="M291" i="63"/>
  <c r="L291" i="63"/>
  <c r="K291" i="63"/>
  <c r="J291" i="63"/>
  <c r="N290" i="63"/>
  <c r="M290" i="63"/>
  <c r="L290" i="63"/>
  <c r="K290" i="63"/>
  <c r="J290" i="63"/>
  <c r="N289" i="63"/>
  <c r="M289" i="63"/>
  <c r="L289" i="63"/>
  <c r="K289" i="63"/>
  <c r="J289" i="63"/>
  <c r="N288" i="63"/>
  <c r="M288" i="63"/>
  <c r="L288" i="63"/>
  <c r="K288" i="63"/>
  <c r="J288" i="63"/>
  <c r="N287" i="63"/>
  <c r="M287" i="63"/>
  <c r="L287" i="63"/>
  <c r="K287" i="63"/>
  <c r="J287" i="63"/>
  <c r="N286" i="63"/>
  <c r="M286" i="63"/>
  <c r="L286" i="63"/>
  <c r="K286" i="63"/>
  <c r="J286" i="63"/>
  <c r="N285" i="63"/>
  <c r="M285" i="63"/>
  <c r="L285" i="63"/>
  <c r="K285" i="63"/>
  <c r="J285" i="63"/>
  <c r="N284" i="63"/>
  <c r="M284" i="63"/>
  <c r="L284" i="63"/>
  <c r="K284" i="63"/>
  <c r="J284" i="63"/>
  <c r="N283" i="63"/>
  <c r="M283" i="63"/>
  <c r="L283" i="63"/>
  <c r="K283" i="63"/>
  <c r="J283" i="63"/>
  <c r="N282" i="63"/>
  <c r="M282" i="63"/>
  <c r="L282" i="63"/>
  <c r="K282" i="63"/>
  <c r="J282" i="63"/>
  <c r="N281" i="63"/>
  <c r="M281" i="63"/>
  <c r="L281" i="63"/>
  <c r="K281" i="63"/>
  <c r="J281" i="63"/>
  <c r="N280" i="63"/>
  <c r="M280" i="63"/>
  <c r="L280" i="63"/>
  <c r="K280" i="63"/>
  <c r="J280" i="63"/>
  <c r="N279" i="63"/>
  <c r="M279" i="63"/>
  <c r="L279" i="63"/>
  <c r="K279" i="63"/>
  <c r="J279" i="63"/>
  <c r="N278" i="63"/>
  <c r="M278" i="63"/>
  <c r="L278" i="63"/>
  <c r="K278" i="63"/>
  <c r="J278" i="63"/>
  <c r="N277" i="63"/>
  <c r="M277" i="63"/>
  <c r="L277" i="63"/>
  <c r="K277" i="63"/>
  <c r="J277" i="63"/>
  <c r="N276" i="63"/>
  <c r="M276" i="63"/>
  <c r="L276" i="63"/>
  <c r="K276" i="63"/>
  <c r="J276" i="63"/>
  <c r="N275" i="63"/>
  <c r="M275" i="63"/>
  <c r="L275" i="63"/>
  <c r="K275" i="63"/>
  <c r="J275" i="63"/>
  <c r="N274" i="63"/>
  <c r="M274" i="63"/>
  <c r="L274" i="63"/>
  <c r="K274" i="63"/>
  <c r="J274" i="63"/>
  <c r="N273" i="63"/>
  <c r="M273" i="63"/>
  <c r="L273" i="63"/>
  <c r="K273" i="63"/>
  <c r="J273" i="63"/>
  <c r="N272" i="63"/>
  <c r="M272" i="63"/>
  <c r="L272" i="63"/>
  <c r="K272" i="63"/>
  <c r="J272" i="63"/>
  <c r="N271" i="63"/>
  <c r="M271" i="63"/>
  <c r="L271" i="63"/>
  <c r="K271" i="63"/>
  <c r="J271" i="63"/>
  <c r="N270" i="63"/>
  <c r="M270" i="63"/>
  <c r="L270" i="63"/>
  <c r="K270" i="63"/>
  <c r="J270" i="63"/>
  <c r="N269" i="63"/>
  <c r="M269" i="63"/>
  <c r="L269" i="63"/>
  <c r="K269" i="63"/>
  <c r="J269" i="63"/>
  <c r="N268" i="63"/>
  <c r="M268" i="63"/>
  <c r="L268" i="63"/>
  <c r="K268" i="63"/>
  <c r="J268" i="63"/>
  <c r="N267" i="63"/>
  <c r="M267" i="63"/>
  <c r="L267" i="63"/>
  <c r="K267" i="63"/>
  <c r="J267" i="63"/>
  <c r="N266" i="63"/>
  <c r="M266" i="63"/>
  <c r="L266" i="63"/>
  <c r="K266" i="63"/>
  <c r="J266" i="63"/>
  <c r="N265" i="63"/>
  <c r="M265" i="63"/>
  <c r="L265" i="63"/>
  <c r="K265" i="63"/>
  <c r="J265" i="63"/>
  <c r="N264" i="63"/>
  <c r="M264" i="63"/>
  <c r="L264" i="63"/>
  <c r="K264" i="63"/>
  <c r="J264" i="63"/>
  <c r="N263" i="63"/>
  <c r="M263" i="63"/>
  <c r="L263" i="63"/>
  <c r="K263" i="63"/>
  <c r="J263" i="63"/>
  <c r="N262" i="63"/>
  <c r="M262" i="63"/>
  <c r="L262" i="63"/>
  <c r="K262" i="63"/>
  <c r="J262" i="63"/>
  <c r="N261" i="63"/>
  <c r="M261" i="63"/>
  <c r="L261" i="63"/>
  <c r="K261" i="63"/>
  <c r="J261" i="63"/>
  <c r="N260" i="63"/>
  <c r="M260" i="63"/>
  <c r="L260" i="63"/>
  <c r="K260" i="63"/>
  <c r="J260" i="63"/>
  <c r="N259" i="63"/>
  <c r="M259" i="63"/>
  <c r="L259" i="63"/>
  <c r="K259" i="63"/>
  <c r="J259" i="63"/>
  <c r="N258" i="63"/>
  <c r="M258" i="63"/>
  <c r="L258" i="63"/>
  <c r="K258" i="63"/>
  <c r="J258" i="63"/>
  <c r="N257" i="63"/>
  <c r="M257" i="63"/>
  <c r="L257" i="63"/>
  <c r="K257" i="63"/>
  <c r="J257" i="63"/>
  <c r="N256" i="63"/>
  <c r="M256" i="63"/>
  <c r="L256" i="63"/>
  <c r="K256" i="63"/>
  <c r="J256" i="63"/>
  <c r="N255" i="63"/>
  <c r="M255" i="63"/>
  <c r="L255" i="63"/>
  <c r="K255" i="63"/>
  <c r="J255" i="63"/>
  <c r="N254" i="63"/>
  <c r="M254" i="63"/>
  <c r="L254" i="63"/>
  <c r="K254" i="63"/>
  <c r="J254" i="63"/>
  <c r="N253" i="63"/>
  <c r="M253" i="63"/>
  <c r="L253" i="63"/>
  <c r="K253" i="63"/>
  <c r="J253" i="63"/>
  <c r="N252" i="63"/>
  <c r="M252" i="63"/>
  <c r="L252" i="63"/>
  <c r="K252" i="63"/>
  <c r="J252" i="63"/>
  <c r="N251" i="63"/>
  <c r="M251" i="63"/>
  <c r="L251" i="63"/>
  <c r="K251" i="63"/>
  <c r="J251" i="63"/>
  <c r="N250" i="63"/>
  <c r="M250" i="63"/>
  <c r="L250" i="63"/>
  <c r="K250" i="63"/>
  <c r="J250" i="63"/>
  <c r="N249" i="63"/>
  <c r="M249" i="63"/>
  <c r="L249" i="63"/>
  <c r="K249" i="63"/>
  <c r="J249" i="63"/>
  <c r="N248" i="63"/>
  <c r="M248" i="63"/>
  <c r="L248" i="63"/>
  <c r="K248" i="63"/>
  <c r="J248" i="63"/>
  <c r="N247" i="63"/>
  <c r="M247" i="63"/>
  <c r="L247" i="63"/>
  <c r="K247" i="63"/>
  <c r="J247" i="63"/>
  <c r="N246" i="63"/>
  <c r="M246" i="63"/>
  <c r="L246" i="63"/>
  <c r="K246" i="63"/>
  <c r="J246" i="63"/>
  <c r="N245" i="63"/>
  <c r="M245" i="63"/>
  <c r="L245" i="63"/>
  <c r="K245" i="63"/>
  <c r="J245" i="63"/>
  <c r="N244" i="63"/>
  <c r="M244" i="63"/>
  <c r="L244" i="63"/>
  <c r="K244" i="63"/>
  <c r="J244" i="63"/>
  <c r="N243" i="63"/>
  <c r="M243" i="63"/>
  <c r="L243" i="63"/>
  <c r="K243" i="63"/>
  <c r="J243" i="63"/>
  <c r="N242" i="63"/>
  <c r="M242" i="63"/>
  <c r="L242" i="63"/>
  <c r="K242" i="63"/>
  <c r="J242" i="63"/>
  <c r="N241" i="63"/>
  <c r="M241" i="63"/>
  <c r="L241" i="63"/>
  <c r="K241" i="63"/>
  <c r="J241" i="63"/>
  <c r="N240" i="63"/>
  <c r="M240" i="63"/>
  <c r="L240" i="63"/>
  <c r="K240" i="63"/>
  <c r="J240" i="63"/>
  <c r="N239" i="63"/>
  <c r="M239" i="63"/>
  <c r="L239" i="63"/>
  <c r="K239" i="63"/>
  <c r="J239" i="63"/>
  <c r="N238" i="63"/>
  <c r="M238" i="63"/>
  <c r="L238" i="63"/>
  <c r="K238" i="63"/>
  <c r="J238" i="63"/>
  <c r="N237" i="63"/>
  <c r="M237" i="63"/>
  <c r="L237" i="63"/>
  <c r="K237" i="63"/>
  <c r="J237" i="63"/>
  <c r="N236" i="63"/>
  <c r="M236" i="63"/>
  <c r="L236" i="63"/>
  <c r="K236" i="63"/>
  <c r="J236" i="63"/>
  <c r="N235" i="63"/>
  <c r="M235" i="63"/>
  <c r="L235" i="63"/>
  <c r="K235" i="63"/>
  <c r="J235" i="63"/>
  <c r="N234" i="63"/>
  <c r="M234" i="63"/>
  <c r="L234" i="63"/>
  <c r="K234" i="63"/>
  <c r="J234" i="63"/>
  <c r="N233" i="63"/>
  <c r="M233" i="63"/>
  <c r="L233" i="63"/>
  <c r="K233" i="63"/>
  <c r="J233" i="63"/>
  <c r="N232" i="63"/>
  <c r="M232" i="63"/>
  <c r="L232" i="63"/>
  <c r="K232" i="63"/>
  <c r="J232" i="63"/>
  <c r="N231" i="63"/>
  <c r="M231" i="63"/>
  <c r="L231" i="63"/>
  <c r="K231" i="63"/>
  <c r="J231" i="63"/>
  <c r="N230" i="63"/>
  <c r="M230" i="63"/>
  <c r="L230" i="63"/>
  <c r="K230" i="63"/>
  <c r="J230" i="63"/>
  <c r="N229" i="63"/>
  <c r="M229" i="63"/>
  <c r="L229" i="63"/>
  <c r="K229" i="63"/>
  <c r="J229" i="63"/>
  <c r="N228" i="63"/>
  <c r="M228" i="63"/>
  <c r="L228" i="63"/>
  <c r="K228" i="63"/>
  <c r="J228" i="63"/>
  <c r="N227" i="63"/>
  <c r="M227" i="63"/>
  <c r="L227" i="63"/>
  <c r="K227" i="63"/>
  <c r="J227" i="63"/>
  <c r="N226" i="63"/>
  <c r="M226" i="63"/>
  <c r="L226" i="63"/>
  <c r="K226" i="63"/>
  <c r="J226" i="63"/>
  <c r="N225" i="63"/>
  <c r="M225" i="63"/>
  <c r="L225" i="63"/>
  <c r="K225" i="63"/>
  <c r="J225" i="63"/>
  <c r="N224" i="63"/>
  <c r="M224" i="63"/>
  <c r="L224" i="63"/>
  <c r="K224" i="63"/>
  <c r="J224" i="63"/>
  <c r="N223" i="63"/>
  <c r="M223" i="63"/>
  <c r="L223" i="63"/>
  <c r="K223" i="63"/>
  <c r="J223" i="63"/>
  <c r="N222" i="63"/>
  <c r="M222" i="63"/>
  <c r="L222" i="63"/>
  <c r="K222" i="63"/>
  <c r="J222" i="63"/>
  <c r="N221" i="63"/>
  <c r="M221" i="63"/>
  <c r="L221" i="63"/>
  <c r="K221" i="63"/>
  <c r="J221" i="63"/>
  <c r="N220" i="63"/>
  <c r="M220" i="63"/>
  <c r="L220" i="63"/>
  <c r="K220" i="63"/>
  <c r="J220" i="63"/>
  <c r="N219" i="63"/>
  <c r="M219" i="63"/>
  <c r="L219" i="63"/>
  <c r="K219" i="63"/>
  <c r="J219" i="63"/>
  <c r="N218" i="63"/>
  <c r="M218" i="63"/>
  <c r="L218" i="63"/>
  <c r="K218" i="63"/>
  <c r="J218" i="63"/>
  <c r="N217" i="63"/>
  <c r="M217" i="63"/>
  <c r="L217" i="63"/>
  <c r="K217" i="63"/>
  <c r="J217" i="63"/>
  <c r="N216" i="63"/>
  <c r="M216" i="63"/>
  <c r="L216" i="63"/>
  <c r="K216" i="63"/>
  <c r="J216" i="63"/>
  <c r="N215" i="63"/>
  <c r="M215" i="63"/>
  <c r="L215" i="63"/>
  <c r="K215" i="63"/>
  <c r="J215" i="63"/>
  <c r="N214" i="63"/>
  <c r="M214" i="63"/>
  <c r="L214" i="63"/>
  <c r="K214" i="63"/>
  <c r="J214" i="63"/>
  <c r="N213" i="63"/>
  <c r="M213" i="63"/>
  <c r="L213" i="63"/>
  <c r="K213" i="63"/>
  <c r="J213" i="63"/>
  <c r="N212" i="63"/>
  <c r="M212" i="63"/>
  <c r="L212" i="63"/>
  <c r="K212" i="63"/>
  <c r="J212" i="63"/>
  <c r="N211" i="63"/>
  <c r="M211" i="63"/>
  <c r="L211" i="63"/>
  <c r="K211" i="63"/>
  <c r="J211" i="63"/>
  <c r="N210" i="63"/>
  <c r="M210" i="63"/>
  <c r="L210" i="63"/>
  <c r="K210" i="63"/>
  <c r="J210" i="63"/>
  <c r="N209" i="63"/>
  <c r="M209" i="63"/>
  <c r="L209" i="63"/>
  <c r="K209" i="63"/>
  <c r="J209" i="63"/>
  <c r="N208" i="63"/>
  <c r="M208" i="63"/>
  <c r="L208" i="63"/>
  <c r="K208" i="63"/>
  <c r="J208" i="63"/>
  <c r="N207" i="63"/>
  <c r="M207" i="63"/>
  <c r="L207" i="63"/>
  <c r="K207" i="63"/>
  <c r="J207" i="63"/>
  <c r="N206" i="63"/>
  <c r="M206" i="63"/>
  <c r="L206" i="63"/>
  <c r="K206" i="63"/>
  <c r="J206" i="63"/>
  <c r="N205" i="63"/>
  <c r="M205" i="63"/>
  <c r="L205" i="63"/>
  <c r="K205" i="63"/>
  <c r="J205" i="63"/>
  <c r="N204" i="63"/>
  <c r="M204" i="63"/>
  <c r="L204" i="63"/>
  <c r="K204" i="63"/>
  <c r="J204" i="63"/>
  <c r="N203" i="63"/>
  <c r="M203" i="63"/>
  <c r="L203" i="63"/>
  <c r="K203" i="63"/>
  <c r="J203" i="63"/>
  <c r="N202" i="63"/>
  <c r="M202" i="63"/>
  <c r="L202" i="63"/>
  <c r="K202" i="63"/>
  <c r="J202" i="63"/>
  <c r="N201" i="63"/>
  <c r="M201" i="63"/>
  <c r="L201" i="63"/>
  <c r="K201" i="63"/>
  <c r="J201" i="63"/>
  <c r="N200" i="63"/>
  <c r="M200" i="63"/>
  <c r="L200" i="63"/>
  <c r="K200" i="63"/>
  <c r="J200" i="63"/>
  <c r="N199" i="63"/>
  <c r="M199" i="63"/>
  <c r="L199" i="63"/>
  <c r="K199" i="63"/>
  <c r="J199" i="63"/>
  <c r="N198" i="63"/>
  <c r="M198" i="63"/>
  <c r="L198" i="63"/>
  <c r="K198" i="63"/>
  <c r="J198" i="63"/>
  <c r="N197" i="63"/>
  <c r="M197" i="63"/>
  <c r="L197" i="63"/>
  <c r="K197" i="63"/>
  <c r="J197" i="63"/>
  <c r="N196" i="63"/>
  <c r="M196" i="63"/>
  <c r="L196" i="63"/>
  <c r="K196" i="63"/>
  <c r="J196" i="63"/>
  <c r="N195" i="63"/>
  <c r="M195" i="63"/>
  <c r="L195" i="63"/>
  <c r="K195" i="63"/>
  <c r="J195" i="63"/>
  <c r="N194" i="63"/>
  <c r="M194" i="63"/>
  <c r="L194" i="63"/>
  <c r="K194" i="63"/>
  <c r="J194" i="63"/>
  <c r="N193" i="63"/>
  <c r="M193" i="63"/>
  <c r="L193" i="63"/>
  <c r="K193" i="63"/>
  <c r="J193" i="63"/>
  <c r="N192" i="63"/>
  <c r="M192" i="63"/>
  <c r="L192" i="63"/>
  <c r="K192" i="63"/>
  <c r="J192" i="63"/>
  <c r="N191" i="63"/>
  <c r="M191" i="63"/>
  <c r="L191" i="63"/>
  <c r="K191" i="63"/>
  <c r="J191" i="63"/>
  <c r="N190" i="63"/>
  <c r="M190" i="63"/>
  <c r="L190" i="63"/>
  <c r="K190" i="63"/>
  <c r="J190" i="63"/>
  <c r="N189" i="63"/>
  <c r="M189" i="63"/>
  <c r="L189" i="63"/>
  <c r="K189" i="63"/>
  <c r="J189" i="63"/>
  <c r="N188" i="63"/>
  <c r="M188" i="63"/>
  <c r="L188" i="63"/>
  <c r="K188" i="63"/>
  <c r="J188" i="63"/>
  <c r="N187" i="63"/>
  <c r="M187" i="63"/>
  <c r="L187" i="63"/>
  <c r="K187" i="63"/>
  <c r="J187" i="63"/>
  <c r="N186" i="63"/>
  <c r="M186" i="63"/>
  <c r="L186" i="63"/>
  <c r="K186" i="63"/>
  <c r="J186" i="63"/>
  <c r="N185" i="63"/>
  <c r="M185" i="63"/>
  <c r="L185" i="63"/>
  <c r="K185" i="63"/>
  <c r="J185" i="63"/>
  <c r="N184" i="63"/>
  <c r="M184" i="63"/>
  <c r="L184" i="63"/>
  <c r="K184" i="63"/>
  <c r="J184" i="63"/>
  <c r="N183" i="63"/>
  <c r="M183" i="63"/>
  <c r="L183" i="63"/>
  <c r="K183" i="63"/>
  <c r="J183" i="63"/>
  <c r="N182" i="63"/>
  <c r="M182" i="63"/>
  <c r="L182" i="63"/>
  <c r="K182" i="63"/>
  <c r="J182" i="63"/>
  <c r="N181" i="63"/>
  <c r="M181" i="63"/>
  <c r="L181" i="63"/>
  <c r="K181" i="63"/>
  <c r="J181" i="63"/>
  <c r="N180" i="63"/>
  <c r="M180" i="63"/>
  <c r="L180" i="63"/>
  <c r="K180" i="63"/>
  <c r="J180" i="63"/>
  <c r="N179" i="63"/>
  <c r="M179" i="63"/>
  <c r="L179" i="63"/>
  <c r="K179" i="63"/>
  <c r="J179" i="63"/>
  <c r="N178" i="63"/>
  <c r="M178" i="63"/>
  <c r="L178" i="63"/>
  <c r="K178" i="63"/>
  <c r="J178" i="63"/>
  <c r="N177" i="63"/>
  <c r="M177" i="63"/>
  <c r="L177" i="63"/>
  <c r="K177" i="63"/>
  <c r="J177" i="63"/>
  <c r="N176" i="63"/>
  <c r="M176" i="63"/>
  <c r="L176" i="63"/>
  <c r="K176" i="63"/>
  <c r="J176" i="63"/>
  <c r="N175" i="63"/>
  <c r="M175" i="63"/>
  <c r="L175" i="63"/>
  <c r="K175" i="63"/>
  <c r="J175" i="63"/>
  <c r="N174" i="63"/>
  <c r="M174" i="63"/>
  <c r="L174" i="63"/>
  <c r="K174" i="63"/>
  <c r="J174" i="63"/>
  <c r="N173" i="63"/>
  <c r="M173" i="63"/>
  <c r="L173" i="63"/>
  <c r="K173" i="63"/>
  <c r="J173" i="63"/>
  <c r="N172" i="63"/>
  <c r="M172" i="63"/>
  <c r="L172" i="63"/>
  <c r="K172" i="63"/>
  <c r="J172" i="63"/>
  <c r="N171" i="63"/>
  <c r="M171" i="63"/>
  <c r="L171" i="63"/>
  <c r="K171" i="63"/>
  <c r="J171" i="63"/>
  <c r="N170" i="63"/>
  <c r="M170" i="63"/>
  <c r="L170" i="63"/>
  <c r="K170" i="63"/>
  <c r="J170" i="63"/>
  <c r="N169" i="63"/>
  <c r="M169" i="63"/>
  <c r="L169" i="63"/>
  <c r="K169" i="63"/>
  <c r="J169" i="63"/>
  <c r="N168" i="63"/>
  <c r="M168" i="63"/>
  <c r="L168" i="63"/>
  <c r="K168" i="63"/>
  <c r="J168" i="63"/>
  <c r="N167" i="63"/>
  <c r="M167" i="63"/>
  <c r="L167" i="63"/>
  <c r="K167" i="63"/>
  <c r="J167" i="63"/>
  <c r="N166" i="63"/>
  <c r="M166" i="63"/>
  <c r="L166" i="63"/>
  <c r="K166" i="63"/>
  <c r="J166" i="63"/>
  <c r="N165" i="63"/>
  <c r="M165" i="63"/>
  <c r="L165" i="63"/>
  <c r="K165" i="63"/>
  <c r="J165" i="63"/>
  <c r="N164" i="63"/>
  <c r="M164" i="63"/>
  <c r="L164" i="63"/>
  <c r="K164" i="63"/>
  <c r="J164" i="63"/>
  <c r="N163" i="63"/>
  <c r="M163" i="63"/>
  <c r="L163" i="63"/>
  <c r="K163" i="63"/>
  <c r="J163" i="63"/>
  <c r="G163" i="63"/>
  <c r="F163" i="63"/>
  <c r="E163" i="63"/>
  <c r="D163" i="63"/>
  <c r="C163" i="63"/>
  <c r="N162" i="63"/>
  <c r="M162" i="63"/>
  <c r="L162" i="63"/>
  <c r="K162" i="63"/>
  <c r="J162" i="63"/>
  <c r="G162" i="63"/>
  <c r="F162" i="63"/>
  <c r="E162" i="63"/>
  <c r="D162" i="63"/>
  <c r="C162" i="63"/>
  <c r="N161" i="63"/>
  <c r="M161" i="63"/>
  <c r="L161" i="63"/>
  <c r="K161" i="63"/>
  <c r="J161" i="63"/>
  <c r="G161" i="63"/>
  <c r="F161" i="63"/>
  <c r="E161" i="63"/>
  <c r="D161" i="63"/>
  <c r="C161" i="63"/>
  <c r="N160" i="63"/>
  <c r="M160" i="63"/>
  <c r="L160" i="63"/>
  <c r="K160" i="63"/>
  <c r="J160" i="63"/>
  <c r="G160" i="63"/>
  <c r="F160" i="63"/>
  <c r="E160" i="63"/>
  <c r="D160" i="63"/>
  <c r="C160" i="63"/>
  <c r="N159" i="63"/>
  <c r="M159" i="63"/>
  <c r="L159" i="63"/>
  <c r="K159" i="63"/>
  <c r="J159" i="63"/>
  <c r="G159" i="63"/>
  <c r="F159" i="63"/>
  <c r="E159" i="63"/>
  <c r="D159" i="63"/>
  <c r="C159" i="63"/>
  <c r="N158" i="63"/>
  <c r="M158" i="63"/>
  <c r="L158" i="63"/>
  <c r="K158" i="63"/>
  <c r="J158" i="63"/>
  <c r="G158" i="63"/>
  <c r="F158" i="63"/>
  <c r="E158" i="63"/>
  <c r="D158" i="63"/>
  <c r="C158" i="63"/>
  <c r="N157" i="63"/>
  <c r="M157" i="63"/>
  <c r="L157" i="63"/>
  <c r="K157" i="63"/>
  <c r="J157" i="63"/>
  <c r="G157" i="63"/>
  <c r="F157" i="63"/>
  <c r="E157" i="63"/>
  <c r="D157" i="63"/>
  <c r="C157" i="63"/>
  <c r="N156" i="63"/>
  <c r="M156" i="63"/>
  <c r="L156" i="63"/>
  <c r="K156" i="63"/>
  <c r="J156" i="63"/>
  <c r="G156" i="63"/>
  <c r="F156" i="63"/>
  <c r="E156" i="63"/>
  <c r="D156" i="63"/>
  <c r="C156" i="63"/>
  <c r="N155" i="63"/>
  <c r="M155" i="63"/>
  <c r="L155" i="63"/>
  <c r="K155" i="63"/>
  <c r="J155" i="63"/>
  <c r="G155" i="63"/>
  <c r="F155" i="63"/>
  <c r="E155" i="63"/>
  <c r="D155" i="63"/>
  <c r="C155" i="63"/>
  <c r="N154" i="63"/>
  <c r="M154" i="63"/>
  <c r="L154" i="63"/>
  <c r="K154" i="63"/>
  <c r="J154" i="63"/>
  <c r="G154" i="63"/>
  <c r="F154" i="63"/>
  <c r="E154" i="63"/>
  <c r="D154" i="63"/>
  <c r="C154" i="63"/>
  <c r="N153" i="63"/>
  <c r="M153" i="63"/>
  <c r="L153" i="63"/>
  <c r="K153" i="63"/>
  <c r="J153" i="63"/>
  <c r="G153" i="63"/>
  <c r="F153" i="63"/>
  <c r="E153" i="63"/>
  <c r="D153" i="63"/>
  <c r="C153" i="63"/>
  <c r="N152" i="63"/>
  <c r="M152" i="63"/>
  <c r="L152" i="63"/>
  <c r="K152" i="63"/>
  <c r="J152" i="63"/>
  <c r="G152" i="63"/>
  <c r="F152" i="63"/>
  <c r="E152" i="63"/>
  <c r="D152" i="63"/>
  <c r="C152" i="63"/>
  <c r="N151" i="63"/>
  <c r="M151" i="63"/>
  <c r="L151" i="63"/>
  <c r="K151" i="63"/>
  <c r="J151" i="63"/>
  <c r="G151" i="63"/>
  <c r="F151" i="63"/>
  <c r="E151" i="63"/>
  <c r="D151" i="63"/>
  <c r="C151" i="63"/>
  <c r="N150" i="63"/>
  <c r="M150" i="63"/>
  <c r="L150" i="63"/>
  <c r="K150" i="63"/>
  <c r="J150" i="63"/>
  <c r="G150" i="63"/>
  <c r="F150" i="63"/>
  <c r="E150" i="63"/>
  <c r="D150" i="63"/>
  <c r="C150" i="63"/>
  <c r="N149" i="63"/>
  <c r="M149" i="63"/>
  <c r="L149" i="63"/>
  <c r="K149" i="63"/>
  <c r="J149" i="63"/>
  <c r="G149" i="63"/>
  <c r="F149" i="63"/>
  <c r="E149" i="63"/>
  <c r="D149" i="63"/>
  <c r="C149" i="63"/>
  <c r="N148" i="63"/>
  <c r="M148" i="63"/>
  <c r="L148" i="63"/>
  <c r="K148" i="63"/>
  <c r="J148" i="63"/>
  <c r="G148" i="63"/>
  <c r="F148" i="63"/>
  <c r="E148" i="63"/>
  <c r="D148" i="63"/>
  <c r="C148" i="63"/>
  <c r="N147" i="63"/>
  <c r="M147" i="63"/>
  <c r="L147" i="63"/>
  <c r="K147" i="63"/>
  <c r="J147" i="63"/>
  <c r="G147" i="63"/>
  <c r="F147" i="63"/>
  <c r="E147" i="63"/>
  <c r="D147" i="63"/>
  <c r="C147" i="63"/>
  <c r="N146" i="63"/>
  <c r="M146" i="63"/>
  <c r="L146" i="63"/>
  <c r="K146" i="63"/>
  <c r="J146" i="63"/>
  <c r="G146" i="63"/>
  <c r="F146" i="63"/>
  <c r="E146" i="63"/>
  <c r="D146" i="63"/>
  <c r="C146" i="63"/>
  <c r="N145" i="63"/>
  <c r="M145" i="63"/>
  <c r="L145" i="63"/>
  <c r="K145" i="63"/>
  <c r="J145" i="63"/>
  <c r="G145" i="63"/>
  <c r="F145" i="63"/>
  <c r="E145" i="63"/>
  <c r="D145" i="63"/>
  <c r="C145" i="63"/>
  <c r="N144" i="63"/>
  <c r="M144" i="63"/>
  <c r="L144" i="63"/>
  <c r="K144" i="63"/>
  <c r="J144" i="63"/>
  <c r="G144" i="63"/>
  <c r="F144" i="63"/>
  <c r="E144" i="63"/>
  <c r="D144" i="63"/>
  <c r="C144" i="63"/>
  <c r="N143" i="63"/>
  <c r="M143" i="63"/>
  <c r="L143" i="63"/>
  <c r="K143" i="63"/>
  <c r="J143" i="63"/>
  <c r="G143" i="63"/>
  <c r="F143" i="63"/>
  <c r="E143" i="63"/>
  <c r="D143" i="63"/>
  <c r="C143" i="63"/>
  <c r="N142" i="63"/>
  <c r="M142" i="63"/>
  <c r="L142" i="63"/>
  <c r="K142" i="63"/>
  <c r="J142" i="63"/>
  <c r="G142" i="63"/>
  <c r="F142" i="63"/>
  <c r="E142" i="63"/>
  <c r="D142" i="63"/>
  <c r="C142" i="63"/>
  <c r="N141" i="63"/>
  <c r="M141" i="63"/>
  <c r="L141" i="63"/>
  <c r="K141" i="63"/>
  <c r="J141" i="63"/>
  <c r="G141" i="63"/>
  <c r="F141" i="63"/>
  <c r="E141" i="63"/>
  <c r="D141" i="63"/>
  <c r="C141" i="63"/>
  <c r="N140" i="63"/>
  <c r="M140" i="63"/>
  <c r="L140" i="63"/>
  <c r="K140" i="63"/>
  <c r="J140" i="63"/>
  <c r="G140" i="63"/>
  <c r="F140" i="63"/>
  <c r="E140" i="63"/>
  <c r="D140" i="63"/>
  <c r="C140" i="63"/>
  <c r="N139" i="63"/>
  <c r="M139" i="63"/>
  <c r="L139" i="63"/>
  <c r="K139" i="63"/>
  <c r="J139" i="63"/>
  <c r="G139" i="63"/>
  <c r="F139" i="63"/>
  <c r="E139" i="63"/>
  <c r="D139" i="63"/>
  <c r="C139" i="63"/>
  <c r="N138" i="63"/>
  <c r="M138" i="63"/>
  <c r="L138" i="63"/>
  <c r="K138" i="63"/>
  <c r="J138" i="63"/>
  <c r="G138" i="63"/>
  <c r="F138" i="63"/>
  <c r="E138" i="63"/>
  <c r="D138" i="63"/>
  <c r="C138" i="63"/>
  <c r="N137" i="63"/>
  <c r="M137" i="63"/>
  <c r="L137" i="63"/>
  <c r="K137" i="63"/>
  <c r="J137" i="63"/>
  <c r="G137" i="63"/>
  <c r="F137" i="63"/>
  <c r="E137" i="63"/>
  <c r="D137" i="63"/>
  <c r="C137" i="63"/>
  <c r="N136" i="63"/>
  <c r="M136" i="63"/>
  <c r="L136" i="63"/>
  <c r="K136" i="63"/>
  <c r="J136" i="63"/>
  <c r="G136" i="63"/>
  <c r="F136" i="63"/>
  <c r="E136" i="63"/>
  <c r="D136" i="63"/>
  <c r="C136" i="63"/>
  <c r="N135" i="63"/>
  <c r="M135" i="63"/>
  <c r="L135" i="63"/>
  <c r="K135" i="63"/>
  <c r="J135" i="63"/>
  <c r="G135" i="63"/>
  <c r="F135" i="63"/>
  <c r="E135" i="63"/>
  <c r="D135" i="63"/>
  <c r="C135" i="63"/>
  <c r="N134" i="63"/>
  <c r="M134" i="63"/>
  <c r="L134" i="63"/>
  <c r="K134" i="63"/>
  <c r="J134" i="63"/>
  <c r="G134" i="63"/>
  <c r="F134" i="63"/>
  <c r="E134" i="63"/>
  <c r="D134" i="63"/>
  <c r="C134" i="63"/>
  <c r="N133" i="63"/>
  <c r="M133" i="63"/>
  <c r="L133" i="63"/>
  <c r="K133" i="63"/>
  <c r="J133" i="63"/>
  <c r="G133" i="63"/>
  <c r="F133" i="63"/>
  <c r="E133" i="63"/>
  <c r="D133" i="63"/>
  <c r="C133" i="63"/>
  <c r="N132" i="63"/>
  <c r="M132" i="63"/>
  <c r="L132" i="63"/>
  <c r="K132" i="63"/>
  <c r="J132" i="63"/>
  <c r="G132" i="63"/>
  <c r="F132" i="63"/>
  <c r="E132" i="63"/>
  <c r="D132" i="63"/>
  <c r="C132" i="63"/>
  <c r="N131" i="63"/>
  <c r="M131" i="63"/>
  <c r="L131" i="63"/>
  <c r="K131" i="63"/>
  <c r="J131" i="63"/>
  <c r="G131" i="63"/>
  <c r="F131" i="63"/>
  <c r="E131" i="63"/>
  <c r="D131" i="63"/>
  <c r="C131" i="63"/>
  <c r="N130" i="63"/>
  <c r="M130" i="63"/>
  <c r="L130" i="63"/>
  <c r="K130" i="63"/>
  <c r="J130" i="63"/>
  <c r="G130" i="63"/>
  <c r="F130" i="63"/>
  <c r="E130" i="63"/>
  <c r="D130" i="63"/>
  <c r="C130" i="63"/>
  <c r="N129" i="63"/>
  <c r="M129" i="63"/>
  <c r="L129" i="63"/>
  <c r="K129" i="63"/>
  <c r="J129" i="63"/>
  <c r="G129" i="63"/>
  <c r="F129" i="63"/>
  <c r="E129" i="63"/>
  <c r="D129" i="63"/>
  <c r="C129" i="63"/>
  <c r="N128" i="63"/>
  <c r="M128" i="63"/>
  <c r="L128" i="63"/>
  <c r="K128" i="63"/>
  <c r="J128" i="63"/>
  <c r="G128" i="63"/>
  <c r="F128" i="63"/>
  <c r="E128" i="63"/>
  <c r="D128" i="63"/>
  <c r="C128" i="63"/>
  <c r="N127" i="63"/>
  <c r="M127" i="63"/>
  <c r="L127" i="63"/>
  <c r="K127" i="63"/>
  <c r="J127" i="63"/>
  <c r="G127" i="63"/>
  <c r="F127" i="63"/>
  <c r="E127" i="63"/>
  <c r="D127" i="63"/>
  <c r="C127" i="63"/>
  <c r="N126" i="63"/>
  <c r="M126" i="63"/>
  <c r="L126" i="63"/>
  <c r="K126" i="63"/>
  <c r="J126" i="63"/>
  <c r="G126" i="63"/>
  <c r="F126" i="63"/>
  <c r="E126" i="63"/>
  <c r="D126" i="63"/>
  <c r="C126" i="63"/>
  <c r="N125" i="63"/>
  <c r="M125" i="63"/>
  <c r="L125" i="63"/>
  <c r="K125" i="63"/>
  <c r="J125" i="63"/>
  <c r="G125" i="63"/>
  <c r="F125" i="63"/>
  <c r="E125" i="63"/>
  <c r="D125" i="63"/>
  <c r="C125" i="63"/>
  <c r="N124" i="63"/>
  <c r="M124" i="63"/>
  <c r="L124" i="63"/>
  <c r="K124" i="63"/>
  <c r="J124" i="63"/>
  <c r="G124" i="63"/>
  <c r="F124" i="63"/>
  <c r="E124" i="63"/>
  <c r="D124" i="63"/>
  <c r="C124" i="63"/>
  <c r="N123" i="63"/>
  <c r="M123" i="63"/>
  <c r="L123" i="63"/>
  <c r="K123" i="63"/>
  <c r="J123" i="63"/>
  <c r="G123" i="63"/>
  <c r="F123" i="63"/>
  <c r="E123" i="63"/>
  <c r="D123" i="63"/>
  <c r="C123" i="63"/>
  <c r="N122" i="63"/>
  <c r="M122" i="63"/>
  <c r="L122" i="63"/>
  <c r="K122" i="63"/>
  <c r="J122" i="63"/>
  <c r="G122" i="63"/>
  <c r="F122" i="63"/>
  <c r="E122" i="63"/>
  <c r="D122" i="63"/>
  <c r="C122" i="63"/>
  <c r="N121" i="63"/>
  <c r="M121" i="63"/>
  <c r="L121" i="63"/>
  <c r="K121" i="63"/>
  <c r="J121" i="63"/>
  <c r="G121" i="63"/>
  <c r="F121" i="63"/>
  <c r="E121" i="63"/>
  <c r="D121" i="63"/>
  <c r="C121" i="63"/>
  <c r="N120" i="63"/>
  <c r="M120" i="63"/>
  <c r="L120" i="63"/>
  <c r="K120" i="63"/>
  <c r="J120" i="63"/>
  <c r="G120" i="63"/>
  <c r="F120" i="63"/>
  <c r="E120" i="63"/>
  <c r="D120" i="63"/>
  <c r="C120" i="63"/>
  <c r="N119" i="63"/>
  <c r="M119" i="63"/>
  <c r="L119" i="63"/>
  <c r="K119" i="63"/>
  <c r="J119" i="63"/>
  <c r="G119" i="63"/>
  <c r="F119" i="63"/>
  <c r="E119" i="63"/>
  <c r="D119" i="63"/>
  <c r="C119" i="63"/>
  <c r="N118" i="63"/>
  <c r="M118" i="63"/>
  <c r="L118" i="63"/>
  <c r="K118" i="63"/>
  <c r="J118" i="63"/>
  <c r="G118" i="63"/>
  <c r="F118" i="63"/>
  <c r="E118" i="63"/>
  <c r="D118" i="63"/>
  <c r="C118" i="63"/>
  <c r="N117" i="63"/>
  <c r="M117" i="63"/>
  <c r="L117" i="63"/>
  <c r="K117" i="63"/>
  <c r="J117" i="63"/>
  <c r="G117" i="63"/>
  <c r="F117" i="63"/>
  <c r="E117" i="63"/>
  <c r="D117" i="63"/>
  <c r="C117" i="63"/>
  <c r="N116" i="63"/>
  <c r="M116" i="63"/>
  <c r="L116" i="63"/>
  <c r="K116" i="63"/>
  <c r="J116" i="63"/>
  <c r="G116" i="63"/>
  <c r="F116" i="63"/>
  <c r="E116" i="63"/>
  <c r="D116" i="63"/>
  <c r="C116" i="63"/>
  <c r="N115" i="63"/>
  <c r="M115" i="63"/>
  <c r="L115" i="63"/>
  <c r="K115" i="63"/>
  <c r="J115" i="63"/>
  <c r="G115" i="63"/>
  <c r="F115" i="63"/>
  <c r="E115" i="63"/>
  <c r="D115" i="63"/>
  <c r="C115" i="63"/>
  <c r="N114" i="63"/>
  <c r="M114" i="63"/>
  <c r="L114" i="63"/>
  <c r="K114" i="63"/>
  <c r="J114" i="63"/>
  <c r="G114" i="63"/>
  <c r="F114" i="63"/>
  <c r="E114" i="63"/>
  <c r="D114" i="63"/>
  <c r="C114" i="63"/>
  <c r="N113" i="63"/>
  <c r="M113" i="63"/>
  <c r="L113" i="63"/>
  <c r="K113" i="63"/>
  <c r="J113" i="63"/>
  <c r="G113" i="63"/>
  <c r="F113" i="63"/>
  <c r="E113" i="63"/>
  <c r="D113" i="63"/>
  <c r="C113" i="63"/>
  <c r="N112" i="63"/>
  <c r="M112" i="63"/>
  <c r="L112" i="63"/>
  <c r="K112" i="63"/>
  <c r="J112" i="63"/>
  <c r="G112" i="63"/>
  <c r="F112" i="63"/>
  <c r="E112" i="63"/>
  <c r="D112" i="63"/>
  <c r="C112" i="63"/>
  <c r="N111" i="63"/>
  <c r="M111" i="63"/>
  <c r="L111" i="63"/>
  <c r="K111" i="63"/>
  <c r="J111" i="63"/>
  <c r="G111" i="63"/>
  <c r="F111" i="63"/>
  <c r="E111" i="63"/>
  <c r="D111" i="63"/>
  <c r="C111" i="63"/>
  <c r="N110" i="63"/>
  <c r="M110" i="63"/>
  <c r="L110" i="63"/>
  <c r="K110" i="63"/>
  <c r="J110" i="63"/>
  <c r="G110" i="63"/>
  <c r="F110" i="63"/>
  <c r="E110" i="63"/>
  <c r="D110" i="63"/>
  <c r="C110" i="63"/>
  <c r="N109" i="63"/>
  <c r="M109" i="63"/>
  <c r="L109" i="63"/>
  <c r="K109" i="63"/>
  <c r="J109" i="63"/>
  <c r="G109" i="63"/>
  <c r="F109" i="63"/>
  <c r="E109" i="63"/>
  <c r="D109" i="63"/>
  <c r="C109" i="63"/>
  <c r="N108" i="63"/>
  <c r="M108" i="63"/>
  <c r="L108" i="63"/>
  <c r="K108" i="63"/>
  <c r="J108" i="63"/>
  <c r="G108" i="63"/>
  <c r="F108" i="63"/>
  <c r="E108" i="63"/>
  <c r="D108" i="63"/>
  <c r="C108" i="63"/>
  <c r="N107" i="63"/>
  <c r="M107" i="63"/>
  <c r="L107" i="63"/>
  <c r="K107" i="63"/>
  <c r="J107" i="63"/>
  <c r="G107" i="63"/>
  <c r="F107" i="63"/>
  <c r="E107" i="63"/>
  <c r="D107" i="63"/>
  <c r="C107" i="63"/>
  <c r="N106" i="63"/>
  <c r="M106" i="63"/>
  <c r="L106" i="63"/>
  <c r="K106" i="63"/>
  <c r="J106" i="63"/>
  <c r="G106" i="63"/>
  <c r="F106" i="63"/>
  <c r="E106" i="63"/>
  <c r="D106" i="63"/>
  <c r="C106" i="63"/>
  <c r="N105" i="63"/>
  <c r="M105" i="63"/>
  <c r="L105" i="63"/>
  <c r="K105" i="63"/>
  <c r="J105" i="63"/>
  <c r="G105" i="63"/>
  <c r="F105" i="63"/>
  <c r="E105" i="63"/>
  <c r="D105" i="63"/>
  <c r="C105" i="63"/>
  <c r="N104" i="63"/>
  <c r="M104" i="63"/>
  <c r="L104" i="63"/>
  <c r="K104" i="63"/>
  <c r="J104" i="63"/>
  <c r="G104" i="63"/>
  <c r="F104" i="63"/>
  <c r="E104" i="63"/>
  <c r="D104" i="63"/>
  <c r="C104" i="63"/>
  <c r="N103" i="63"/>
  <c r="M103" i="63"/>
  <c r="L103" i="63"/>
  <c r="K103" i="63"/>
  <c r="J103" i="63"/>
  <c r="G103" i="63"/>
  <c r="F103" i="63"/>
  <c r="E103" i="63"/>
  <c r="D103" i="63"/>
  <c r="C103" i="63"/>
  <c r="N102" i="63"/>
  <c r="M102" i="63"/>
  <c r="L102" i="63"/>
  <c r="K102" i="63"/>
  <c r="J102" i="63"/>
  <c r="G102" i="63"/>
  <c r="F102" i="63"/>
  <c r="E102" i="63"/>
  <c r="D102" i="63"/>
  <c r="C102" i="63"/>
  <c r="N101" i="63"/>
  <c r="M101" i="63"/>
  <c r="L101" i="63"/>
  <c r="K101" i="63"/>
  <c r="J101" i="63"/>
  <c r="G101" i="63"/>
  <c r="F101" i="63"/>
  <c r="E101" i="63"/>
  <c r="D101" i="63"/>
  <c r="C101" i="63"/>
  <c r="N100" i="63"/>
  <c r="M100" i="63"/>
  <c r="L100" i="63"/>
  <c r="K100" i="63"/>
  <c r="J100" i="63"/>
  <c r="G100" i="63"/>
  <c r="F100" i="63"/>
  <c r="E100" i="63"/>
  <c r="D100" i="63"/>
  <c r="C100" i="63"/>
  <c r="N99" i="63"/>
  <c r="M99" i="63"/>
  <c r="L99" i="63"/>
  <c r="K99" i="63"/>
  <c r="J99" i="63"/>
  <c r="G99" i="63"/>
  <c r="F99" i="63"/>
  <c r="E99" i="63"/>
  <c r="D99" i="63"/>
  <c r="C99" i="63"/>
  <c r="N98" i="63"/>
  <c r="M98" i="63"/>
  <c r="L98" i="63"/>
  <c r="K98" i="63"/>
  <c r="J98" i="63"/>
  <c r="G98" i="63"/>
  <c r="F98" i="63"/>
  <c r="E98" i="63"/>
  <c r="D98" i="63"/>
  <c r="C98" i="63"/>
  <c r="N97" i="63"/>
  <c r="M97" i="63"/>
  <c r="L97" i="63"/>
  <c r="K97" i="63"/>
  <c r="J97" i="63"/>
  <c r="G97" i="63"/>
  <c r="F97" i="63"/>
  <c r="E97" i="63"/>
  <c r="D97" i="63"/>
  <c r="C97" i="63"/>
  <c r="N96" i="63"/>
  <c r="M96" i="63"/>
  <c r="L96" i="63"/>
  <c r="K96" i="63"/>
  <c r="J96" i="63"/>
  <c r="G96" i="63"/>
  <c r="F96" i="63"/>
  <c r="E96" i="63"/>
  <c r="D96" i="63"/>
  <c r="C96" i="63"/>
  <c r="N95" i="63"/>
  <c r="M95" i="63"/>
  <c r="L95" i="63"/>
  <c r="K95" i="63"/>
  <c r="J95" i="63"/>
  <c r="G95" i="63"/>
  <c r="F95" i="63"/>
  <c r="E95" i="63"/>
  <c r="D95" i="63"/>
  <c r="C95" i="63"/>
  <c r="N94" i="63"/>
  <c r="M94" i="63"/>
  <c r="L94" i="63"/>
  <c r="K94" i="63"/>
  <c r="J94" i="63"/>
  <c r="G94" i="63"/>
  <c r="F94" i="63"/>
  <c r="E94" i="63"/>
  <c r="D94" i="63"/>
  <c r="C94" i="63"/>
  <c r="N93" i="63"/>
  <c r="M93" i="63"/>
  <c r="L93" i="63"/>
  <c r="K93" i="63"/>
  <c r="J93" i="63"/>
  <c r="G93" i="63"/>
  <c r="F93" i="63"/>
  <c r="E93" i="63"/>
  <c r="D93" i="63"/>
  <c r="C93" i="63"/>
  <c r="N92" i="63"/>
  <c r="M92" i="63"/>
  <c r="L92" i="63"/>
  <c r="K92" i="63"/>
  <c r="J92" i="63"/>
  <c r="G92" i="63"/>
  <c r="F92" i="63"/>
  <c r="E92" i="63"/>
  <c r="D92" i="63"/>
  <c r="C92" i="63"/>
  <c r="N91" i="63"/>
  <c r="M91" i="63"/>
  <c r="L91" i="63"/>
  <c r="K91" i="63"/>
  <c r="J91" i="63"/>
  <c r="G91" i="63"/>
  <c r="F91" i="63"/>
  <c r="E91" i="63"/>
  <c r="D91" i="63"/>
  <c r="C91" i="63"/>
  <c r="N90" i="63"/>
  <c r="M90" i="63"/>
  <c r="L90" i="63"/>
  <c r="K90" i="63"/>
  <c r="J90" i="63"/>
  <c r="G90" i="63"/>
  <c r="F90" i="63"/>
  <c r="E90" i="63"/>
  <c r="D90" i="63"/>
  <c r="C90" i="63"/>
  <c r="N89" i="63"/>
  <c r="M89" i="63"/>
  <c r="L89" i="63"/>
  <c r="K89" i="63"/>
  <c r="J89" i="63"/>
  <c r="G89" i="63"/>
  <c r="F89" i="63"/>
  <c r="E89" i="63"/>
  <c r="D89" i="63"/>
  <c r="C89" i="63"/>
  <c r="N88" i="63"/>
  <c r="M88" i="63"/>
  <c r="L88" i="63"/>
  <c r="K88" i="63"/>
  <c r="J88" i="63"/>
  <c r="G88" i="63"/>
  <c r="F88" i="63"/>
  <c r="E88" i="63"/>
  <c r="D88" i="63"/>
  <c r="C88" i="63"/>
  <c r="N87" i="63"/>
  <c r="M87" i="63"/>
  <c r="L87" i="63"/>
  <c r="K87" i="63"/>
  <c r="J87" i="63"/>
  <c r="G87" i="63"/>
  <c r="F87" i="63"/>
  <c r="E87" i="63"/>
  <c r="D87" i="63"/>
  <c r="C87" i="63"/>
  <c r="N86" i="63"/>
  <c r="M86" i="63"/>
  <c r="L86" i="63"/>
  <c r="K86" i="63"/>
  <c r="J86" i="63"/>
  <c r="G86" i="63"/>
  <c r="F86" i="63"/>
  <c r="E86" i="63"/>
  <c r="D86" i="63"/>
  <c r="C86" i="63"/>
  <c r="N85" i="63"/>
  <c r="M85" i="63"/>
  <c r="L85" i="63"/>
  <c r="K85" i="63"/>
  <c r="J85" i="63"/>
  <c r="G85" i="63"/>
  <c r="F85" i="63"/>
  <c r="E85" i="63"/>
  <c r="D85" i="63"/>
  <c r="C85" i="63"/>
  <c r="N84" i="63"/>
  <c r="M84" i="63"/>
  <c r="L84" i="63"/>
  <c r="K84" i="63"/>
  <c r="J84" i="63"/>
  <c r="G84" i="63"/>
  <c r="F84" i="63"/>
  <c r="E84" i="63"/>
  <c r="D84" i="63"/>
  <c r="C84" i="63"/>
  <c r="N83" i="63"/>
  <c r="M83" i="63"/>
  <c r="L83" i="63"/>
  <c r="K83" i="63"/>
  <c r="J83" i="63"/>
  <c r="G83" i="63"/>
  <c r="F83" i="63"/>
  <c r="E83" i="63"/>
  <c r="D83" i="63"/>
  <c r="C83" i="63"/>
  <c r="N82" i="63"/>
  <c r="M82" i="63"/>
  <c r="L82" i="63"/>
  <c r="K82" i="63"/>
  <c r="J82" i="63"/>
  <c r="G82" i="63"/>
  <c r="F82" i="63"/>
  <c r="E82" i="63"/>
  <c r="D82" i="63"/>
  <c r="C82" i="63"/>
  <c r="N81" i="63"/>
  <c r="M81" i="63"/>
  <c r="L81" i="63"/>
  <c r="K81" i="63"/>
  <c r="J81" i="63"/>
  <c r="G81" i="63"/>
  <c r="F81" i="63"/>
  <c r="E81" i="63"/>
  <c r="D81" i="63"/>
  <c r="C81" i="63"/>
  <c r="N80" i="63"/>
  <c r="M80" i="63"/>
  <c r="L80" i="63"/>
  <c r="K80" i="63"/>
  <c r="J80" i="63"/>
  <c r="G80" i="63"/>
  <c r="F80" i="63"/>
  <c r="E80" i="63"/>
  <c r="D80" i="63"/>
  <c r="C80" i="63"/>
  <c r="N79" i="63"/>
  <c r="M79" i="63"/>
  <c r="L79" i="63"/>
  <c r="K79" i="63"/>
  <c r="J79" i="63"/>
  <c r="G79" i="63"/>
  <c r="F79" i="63"/>
  <c r="E79" i="63"/>
  <c r="D79" i="63"/>
  <c r="C79" i="63"/>
  <c r="N78" i="63"/>
  <c r="M78" i="63"/>
  <c r="L78" i="63"/>
  <c r="K78" i="63"/>
  <c r="J78" i="63"/>
  <c r="G78" i="63"/>
  <c r="F78" i="63"/>
  <c r="E78" i="63"/>
  <c r="D78" i="63"/>
  <c r="C78" i="63"/>
  <c r="N77" i="63"/>
  <c r="M77" i="63"/>
  <c r="L77" i="63"/>
  <c r="K77" i="63"/>
  <c r="J77" i="63"/>
  <c r="G77" i="63"/>
  <c r="F77" i="63"/>
  <c r="E77" i="63"/>
  <c r="D77" i="63"/>
  <c r="C77" i="63"/>
  <c r="N76" i="63"/>
  <c r="M76" i="63"/>
  <c r="L76" i="63"/>
  <c r="K76" i="63"/>
  <c r="J76" i="63"/>
  <c r="G76" i="63"/>
  <c r="F76" i="63"/>
  <c r="E76" i="63"/>
  <c r="D76" i="63"/>
  <c r="C76" i="63"/>
  <c r="N75" i="63"/>
  <c r="M75" i="63"/>
  <c r="L75" i="63"/>
  <c r="K75" i="63"/>
  <c r="J75" i="63"/>
  <c r="G75" i="63"/>
  <c r="F75" i="63"/>
  <c r="E75" i="63"/>
  <c r="D75" i="63"/>
  <c r="C75" i="63"/>
  <c r="N74" i="63"/>
  <c r="M74" i="63"/>
  <c r="L74" i="63"/>
  <c r="K74" i="63"/>
  <c r="J74" i="63"/>
  <c r="G74" i="63"/>
  <c r="F74" i="63"/>
  <c r="E74" i="63"/>
  <c r="D74" i="63"/>
  <c r="C74" i="63"/>
  <c r="N73" i="63"/>
  <c r="M73" i="63"/>
  <c r="L73" i="63"/>
  <c r="K73" i="63"/>
  <c r="J73" i="63"/>
  <c r="G73" i="63"/>
  <c r="F73" i="63"/>
  <c r="E73" i="63"/>
  <c r="D73" i="63"/>
  <c r="C73" i="63"/>
  <c r="N72" i="63"/>
  <c r="M72" i="63"/>
  <c r="L72" i="63"/>
  <c r="K72" i="63"/>
  <c r="J72" i="63"/>
  <c r="G72" i="63"/>
  <c r="F72" i="63"/>
  <c r="E72" i="63"/>
  <c r="D72" i="63"/>
  <c r="C72" i="63"/>
  <c r="N71" i="63"/>
  <c r="M71" i="63"/>
  <c r="L71" i="63"/>
  <c r="K71" i="63"/>
  <c r="J71" i="63"/>
  <c r="G71" i="63"/>
  <c r="F71" i="63"/>
  <c r="E71" i="63"/>
  <c r="D71" i="63"/>
  <c r="C71" i="63"/>
  <c r="N70" i="63"/>
  <c r="M70" i="63"/>
  <c r="L70" i="63"/>
  <c r="K70" i="63"/>
  <c r="J70" i="63"/>
  <c r="G70" i="63"/>
  <c r="F70" i="63"/>
  <c r="E70" i="63"/>
  <c r="D70" i="63"/>
  <c r="C70" i="63"/>
  <c r="N69" i="63"/>
  <c r="M69" i="63"/>
  <c r="L69" i="63"/>
  <c r="K69" i="63"/>
  <c r="J69" i="63"/>
  <c r="G69" i="63"/>
  <c r="F69" i="63"/>
  <c r="E69" i="63"/>
  <c r="D69" i="63"/>
  <c r="C69" i="63"/>
  <c r="N68" i="63"/>
  <c r="M68" i="63"/>
  <c r="L68" i="63"/>
  <c r="K68" i="63"/>
  <c r="J68" i="63"/>
  <c r="G68" i="63"/>
  <c r="F68" i="63"/>
  <c r="E68" i="63"/>
  <c r="D68" i="63"/>
  <c r="C68" i="63"/>
  <c r="N67" i="63"/>
  <c r="M67" i="63"/>
  <c r="L67" i="63"/>
  <c r="K67" i="63"/>
  <c r="J67" i="63"/>
  <c r="G67" i="63"/>
  <c r="F67" i="63"/>
  <c r="E67" i="63"/>
  <c r="D67" i="63"/>
  <c r="C67" i="63"/>
  <c r="N66" i="63"/>
  <c r="M66" i="63"/>
  <c r="L66" i="63"/>
  <c r="K66" i="63"/>
  <c r="J66" i="63"/>
  <c r="G66" i="63"/>
  <c r="F66" i="63"/>
  <c r="E66" i="63"/>
  <c r="D66" i="63"/>
  <c r="C66" i="63"/>
  <c r="N65" i="63"/>
  <c r="M65" i="63"/>
  <c r="L65" i="63"/>
  <c r="K65" i="63"/>
  <c r="J65" i="63"/>
  <c r="G65" i="63"/>
  <c r="F65" i="63"/>
  <c r="E65" i="63"/>
  <c r="D65" i="63"/>
  <c r="C65" i="63"/>
  <c r="N64" i="63"/>
  <c r="M64" i="63"/>
  <c r="L64" i="63"/>
  <c r="K64" i="63"/>
  <c r="J64" i="63"/>
  <c r="G64" i="63"/>
  <c r="F64" i="63"/>
  <c r="E64" i="63"/>
  <c r="D64" i="63"/>
  <c r="C64" i="63"/>
  <c r="N63" i="63"/>
  <c r="M63" i="63"/>
  <c r="L63" i="63"/>
  <c r="K63" i="63"/>
  <c r="J63" i="63"/>
  <c r="G63" i="63"/>
  <c r="F63" i="63"/>
  <c r="E63" i="63"/>
  <c r="D63" i="63"/>
  <c r="C63" i="63"/>
  <c r="N62" i="63"/>
  <c r="M62" i="63"/>
  <c r="L62" i="63"/>
  <c r="K62" i="63"/>
  <c r="J62" i="63"/>
  <c r="G62" i="63"/>
  <c r="F62" i="63"/>
  <c r="E62" i="63"/>
  <c r="D62" i="63"/>
  <c r="C62" i="63"/>
  <c r="N61" i="63"/>
  <c r="M61" i="63"/>
  <c r="L61" i="63"/>
  <c r="K61" i="63"/>
  <c r="J61" i="63"/>
  <c r="G61" i="63"/>
  <c r="F61" i="63"/>
  <c r="E61" i="63"/>
  <c r="D61" i="63"/>
  <c r="C61" i="63"/>
  <c r="N60" i="63"/>
  <c r="M60" i="63"/>
  <c r="L60" i="63"/>
  <c r="K60" i="63"/>
  <c r="J60" i="63"/>
  <c r="G60" i="63"/>
  <c r="F60" i="63"/>
  <c r="E60" i="63"/>
  <c r="D60" i="63"/>
  <c r="C60" i="63"/>
  <c r="N59" i="63"/>
  <c r="M59" i="63"/>
  <c r="L59" i="63"/>
  <c r="K59" i="63"/>
  <c r="J59" i="63"/>
  <c r="G59" i="63"/>
  <c r="F59" i="63"/>
  <c r="E59" i="63"/>
  <c r="D59" i="63"/>
  <c r="C59" i="63"/>
  <c r="N58" i="63"/>
  <c r="M58" i="63"/>
  <c r="L58" i="63"/>
  <c r="K58" i="63"/>
  <c r="J58" i="63"/>
  <c r="G58" i="63"/>
  <c r="F58" i="63"/>
  <c r="E58" i="63"/>
  <c r="D58" i="63"/>
  <c r="C58" i="63"/>
  <c r="N57" i="63"/>
  <c r="M57" i="63"/>
  <c r="L57" i="63"/>
  <c r="K57" i="63"/>
  <c r="J57" i="63"/>
  <c r="G57" i="63"/>
  <c r="F57" i="63"/>
  <c r="E57" i="63"/>
  <c r="D57" i="63"/>
  <c r="C57" i="63"/>
  <c r="N56" i="63"/>
  <c r="M56" i="63"/>
  <c r="L56" i="63"/>
  <c r="K56" i="63"/>
  <c r="J56" i="63"/>
  <c r="G56" i="63"/>
  <c r="F56" i="63"/>
  <c r="E56" i="63"/>
  <c r="D56" i="63"/>
  <c r="C56" i="63"/>
  <c r="N55" i="63"/>
  <c r="M55" i="63"/>
  <c r="L55" i="63"/>
  <c r="K55" i="63"/>
  <c r="J55" i="63"/>
  <c r="G55" i="63"/>
  <c r="F55" i="63"/>
  <c r="E55" i="63"/>
  <c r="D55" i="63"/>
  <c r="C55" i="63"/>
  <c r="N54" i="63"/>
  <c r="M54" i="63"/>
  <c r="L54" i="63"/>
  <c r="K54" i="63"/>
  <c r="J54" i="63"/>
  <c r="G54" i="63"/>
  <c r="F54" i="63"/>
  <c r="E54" i="63"/>
  <c r="D54" i="63"/>
  <c r="C54" i="63"/>
  <c r="N53" i="63"/>
  <c r="M53" i="63"/>
  <c r="L53" i="63"/>
  <c r="K53" i="63"/>
  <c r="J53" i="63"/>
  <c r="G53" i="63"/>
  <c r="F53" i="63"/>
  <c r="E53" i="63"/>
  <c r="D53" i="63"/>
  <c r="C53" i="63"/>
  <c r="N52" i="63"/>
  <c r="M52" i="63"/>
  <c r="L52" i="63"/>
  <c r="K52" i="63"/>
  <c r="J52" i="63"/>
  <c r="G52" i="63"/>
  <c r="F52" i="63"/>
  <c r="E52" i="63"/>
  <c r="D52" i="63"/>
  <c r="C52" i="63"/>
  <c r="N51" i="63"/>
  <c r="M51" i="63"/>
  <c r="L51" i="63"/>
  <c r="K51" i="63"/>
  <c r="J51" i="63"/>
  <c r="G51" i="63"/>
  <c r="F51" i="63"/>
  <c r="E51" i="63"/>
  <c r="D51" i="63"/>
  <c r="C51" i="63"/>
  <c r="N50" i="63"/>
  <c r="M50" i="63"/>
  <c r="L50" i="63"/>
  <c r="K50" i="63"/>
  <c r="J50" i="63"/>
  <c r="G50" i="63"/>
  <c r="F50" i="63"/>
  <c r="E50" i="63"/>
  <c r="D50" i="63"/>
  <c r="C50" i="63"/>
  <c r="N49" i="63"/>
  <c r="M49" i="63"/>
  <c r="L49" i="63"/>
  <c r="K49" i="63"/>
  <c r="J49" i="63"/>
  <c r="G49" i="63"/>
  <c r="F49" i="63"/>
  <c r="E49" i="63"/>
  <c r="D49" i="63"/>
  <c r="C49" i="63"/>
  <c r="N48" i="63"/>
  <c r="M48" i="63"/>
  <c r="L48" i="63"/>
  <c r="K48" i="63"/>
  <c r="J48" i="63"/>
  <c r="G48" i="63"/>
  <c r="F48" i="63"/>
  <c r="E48" i="63"/>
  <c r="D48" i="63"/>
  <c r="C48" i="63"/>
  <c r="N47" i="63"/>
  <c r="M47" i="63"/>
  <c r="L47" i="63"/>
  <c r="K47" i="63"/>
  <c r="J47" i="63"/>
  <c r="G47" i="63"/>
  <c r="F47" i="63"/>
  <c r="E47" i="63"/>
  <c r="D47" i="63"/>
  <c r="C47" i="63"/>
  <c r="N46" i="63"/>
  <c r="M46" i="63"/>
  <c r="L46" i="63"/>
  <c r="K46" i="63"/>
  <c r="J46" i="63"/>
  <c r="G46" i="63"/>
  <c r="F46" i="63"/>
  <c r="E46" i="63"/>
  <c r="D46" i="63"/>
  <c r="C46" i="63"/>
  <c r="N45" i="63"/>
  <c r="M45" i="63"/>
  <c r="L45" i="63"/>
  <c r="K45" i="63"/>
  <c r="J45" i="63"/>
  <c r="G45" i="63"/>
  <c r="F45" i="63"/>
  <c r="E45" i="63"/>
  <c r="D45" i="63"/>
  <c r="C45" i="63"/>
  <c r="N44" i="63"/>
  <c r="M44" i="63"/>
  <c r="L44" i="63"/>
  <c r="K44" i="63"/>
  <c r="J44" i="63"/>
  <c r="G44" i="63"/>
  <c r="F44" i="63"/>
  <c r="E44" i="63"/>
  <c r="D44" i="63"/>
  <c r="C44" i="63"/>
  <c r="N43" i="63"/>
  <c r="M43" i="63"/>
  <c r="L43" i="63"/>
  <c r="K43" i="63"/>
  <c r="J43" i="63"/>
  <c r="G43" i="63"/>
  <c r="F43" i="63"/>
  <c r="E43" i="63"/>
  <c r="D43" i="63"/>
  <c r="C43" i="63"/>
  <c r="N42" i="63"/>
  <c r="M42" i="63"/>
  <c r="L42" i="63"/>
  <c r="K42" i="63"/>
  <c r="J42" i="63"/>
  <c r="G42" i="63"/>
  <c r="F42" i="63"/>
  <c r="E42" i="63"/>
  <c r="D42" i="63"/>
  <c r="C42" i="63"/>
  <c r="N41" i="63"/>
  <c r="M41" i="63"/>
  <c r="L41" i="63"/>
  <c r="K41" i="63"/>
  <c r="J41" i="63"/>
  <c r="G41" i="63"/>
  <c r="F41" i="63"/>
  <c r="E41" i="63"/>
  <c r="D41" i="63"/>
  <c r="C41" i="63"/>
  <c r="N40" i="63"/>
  <c r="M40" i="63"/>
  <c r="L40" i="63"/>
  <c r="K40" i="63"/>
  <c r="J40" i="63"/>
  <c r="G40" i="63"/>
  <c r="F40" i="63"/>
  <c r="E40" i="63"/>
  <c r="D40" i="63"/>
  <c r="C40" i="63"/>
  <c r="N39" i="63"/>
  <c r="M39" i="63"/>
  <c r="L39" i="63"/>
  <c r="K39" i="63"/>
  <c r="J39" i="63"/>
  <c r="G39" i="63"/>
  <c r="F39" i="63"/>
  <c r="E39" i="63"/>
  <c r="D39" i="63"/>
  <c r="C39" i="63"/>
  <c r="N38" i="63"/>
  <c r="M38" i="63"/>
  <c r="L38" i="63"/>
  <c r="K38" i="63"/>
  <c r="J38" i="63"/>
  <c r="G38" i="63"/>
  <c r="F38" i="63"/>
  <c r="E38" i="63"/>
  <c r="D38" i="63"/>
  <c r="C38" i="63"/>
  <c r="N37" i="63"/>
  <c r="M37" i="63"/>
  <c r="L37" i="63"/>
  <c r="K37" i="63"/>
  <c r="J37" i="63"/>
  <c r="G37" i="63"/>
  <c r="F37" i="63"/>
  <c r="E37" i="63"/>
  <c r="D37" i="63"/>
  <c r="C37" i="63"/>
  <c r="N36" i="63"/>
  <c r="M36" i="63"/>
  <c r="L36" i="63"/>
  <c r="K36" i="63"/>
  <c r="J36" i="63"/>
  <c r="G36" i="63"/>
  <c r="F36" i="63"/>
  <c r="E36" i="63"/>
  <c r="D36" i="63"/>
  <c r="C36" i="63"/>
  <c r="N35" i="63"/>
  <c r="M35" i="63"/>
  <c r="L35" i="63"/>
  <c r="K35" i="63"/>
  <c r="J35" i="63"/>
  <c r="G35" i="63"/>
  <c r="F35" i="63"/>
  <c r="E35" i="63"/>
  <c r="D35" i="63"/>
  <c r="C35" i="63"/>
  <c r="N34" i="63"/>
  <c r="M34" i="63"/>
  <c r="L34" i="63"/>
  <c r="K34" i="63"/>
  <c r="J34" i="63"/>
  <c r="G34" i="63"/>
  <c r="F34" i="63"/>
  <c r="E34" i="63"/>
  <c r="D34" i="63"/>
  <c r="C34" i="63"/>
  <c r="N33" i="63"/>
  <c r="M33" i="63"/>
  <c r="L33" i="63"/>
  <c r="K33" i="63"/>
  <c r="J33" i="63"/>
  <c r="G33" i="63"/>
  <c r="F33" i="63"/>
  <c r="E33" i="63"/>
  <c r="D33" i="63"/>
  <c r="C33" i="63"/>
  <c r="N32" i="63"/>
  <c r="M32" i="63"/>
  <c r="L32" i="63"/>
  <c r="K32" i="63"/>
  <c r="J32" i="63"/>
  <c r="G32" i="63"/>
  <c r="F32" i="63"/>
  <c r="E32" i="63"/>
  <c r="D32" i="63"/>
  <c r="C32" i="63"/>
  <c r="N31" i="63"/>
  <c r="M31" i="63"/>
  <c r="L31" i="63"/>
  <c r="K31" i="63"/>
  <c r="J31" i="63"/>
  <c r="G31" i="63"/>
  <c r="F31" i="63"/>
  <c r="E31" i="63"/>
  <c r="D31" i="63"/>
  <c r="C31" i="63"/>
  <c r="N30" i="63"/>
  <c r="M30" i="63"/>
  <c r="L30" i="63"/>
  <c r="K30" i="63"/>
  <c r="J30" i="63"/>
  <c r="G30" i="63"/>
  <c r="F30" i="63"/>
  <c r="E30" i="63"/>
  <c r="D30" i="63"/>
  <c r="C30" i="63"/>
  <c r="N29" i="63"/>
  <c r="M29" i="63"/>
  <c r="L29" i="63"/>
  <c r="K29" i="63"/>
  <c r="J29" i="63"/>
  <c r="G29" i="63"/>
  <c r="F29" i="63"/>
  <c r="E29" i="63"/>
  <c r="D29" i="63"/>
  <c r="C29" i="63"/>
  <c r="N28" i="63"/>
  <c r="M28" i="63"/>
  <c r="L28" i="63"/>
  <c r="K28" i="63"/>
  <c r="J28" i="63"/>
  <c r="G28" i="63"/>
  <c r="F28" i="63"/>
  <c r="E28" i="63"/>
  <c r="D28" i="63"/>
  <c r="C28" i="63"/>
  <c r="N27" i="63"/>
  <c r="M27" i="63"/>
  <c r="L27" i="63"/>
  <c r="K27" i="63"/>
  <c r="J27" i="63"/>
  <c r="G27" i="63"/>
  <c r="F27" i="63"/>
  <c r="E27" i="63"/>
  <c r="D27" i="63"/>
  <c r="C27" i="63"/>
  <c r="N26" i="63"/>
  <c r="M26" i="63"/>
  <c r="L26" i="63"/>
  <c r="K26" i="63"/>
  <c r="J26" i="63"/>
  <c r="G26" i="63"/>
  <c r="F26" i="63"/>
  <c r="E26" i="63"/>
  <c r="D26" i="63"/>
  <c r="C26" i="63"/>
  <c r="N25" i="63"/>
  <c r="M25" i="63"/>
  <c r="L25" i="63"/>
  <c r="K25" i="63"/>
  <c r="J25" i="63"/>
  <c r="G25" i="63"/>
  <c r="F25" i="63"/>
  <c r="E25" i="63"/>
  <c r="D25" i="63"/>
  <c r="C25" i="63"/>
  <c r="N24" i="63"/>
  <c r="M24" i="63"/>
  <c r="L24" i="63"/>
  <c r="K24" i="63"/>
  <c r="J24" i="63"/>
  <c r="G24" i="63"/>
  <c r="F24" i="63"/>
  <c r="E24" i="63"/>
  <c r="D24" i="63"/>
  <c r="C24" i="63"/>
  <c r="N23" i="63"/>
  <c r="M23" i="63"/>
  <c r="L23" i="63"/>
  <c r="K23" i="63"/>
  <c r="J23" i="63"/>
  <c r="G23" i="63"/>
  <c r="F23" i="63"/>
  <c r="E23" i="63"/>
  <c r="D23" i="63"/>
  <c r="C23" i="63"/>
  <c r="N22" i="63"/>
  <c r="M22" i="63"/>
  <c r="L22" i="63"/>
  <c r="K22" i="63"/>
  <c r="J22" i="63"/>
  <c r="G22" i="63"/>
  <c r="F22" i="63"/>
  <c r="E22" i="63"/>
  <c r="D22" i="63"/>
  <c r="C22" i="63"/>
  <c r="N21" i="63"/>
  <c r="M21" i="63"/>
  <c r="L21" i="63"/>
  <c r="K21" i="63"/>
  <c r="J21" i="63"/>
  <c r="G21" i="63"/>
  <c r="F21" i="63"/>
  <c r="E21" i="63"/>
  <c r="D21" i="63"/>
  <c r="C21" i="63"/>
  <c r="N20" i="63"/>
  <c r="M20" i="63"/>
  <c r="L20" i="63"/>
  <c r="K20" i="63"/>
  <c r="J20" i="63"/>
  <c r="G20" i="63"/>
  <c r="F20" i="63"/>
  <c r="E20" i="63"/>
  <c r="D20" i="63"/>
  <c r="C20" i="63"/>
  <c r="N19" i="63"/>
  <c r="M19" i="63"/>
  <c r="L19" i="63"/>
  <c r="K19" i="63"/>
  <c r="J19" i="63"/>
  <c r="G19" i="63"/>
  <c r="F19" i="63"/>
  <c r="E19" i="63"/>
  <c r="D19" i="63"/>
  <c r="C19" i="63"/>
  <c r="N18" i="63"/>
  <c r="M18" i="63"/>
  <c r="L18" i="63"/>
  <c r="K18" i="63"/>
  <c r="J18" i="63"/>
  <c r="G18" i="63"/>
  <c r="F18" i="63"/>
  <c r="E18" i="63"/>
  <c r="D18" i="63"/>
  <c r="C18" i="63"/>
  <c r="N17" i="63"/>
  <c r="M17" i="63"/>
  <c r="L17" i="63"/>
  <c r="K17" i="63"/>
  <c r="J17" i="63"/>
  <c r="G17" i="63"/>
  <c r="F17" i="63"/>
  <c r="E17" i="63"/>
  <c r="D17" i="63"/>
  <c r="C17" i="63"/>
  <c r="N16" i="63"/>
  <c r="M16" i="63"/>
  <c r="L16" i="63"/>
  <c r="K16" i="63"/>
  <c r="J16" i="63"/>
  <c r="G16" i="63"/>
  <c r="F16" i="63"/>
  <c r="E16" i="63"/>
  <c r="D16" i="63"/>
  <c r="C16" i="63"/>
  <c r="N15" i="63"/>
  <c r="M15" i="63"/>
  <c r="L15" i="63"/>
  <c r="K15" i="63"/>
  <c r="J15" i="63"/>
  <c r="G15" i="63"/>
  <c r="F15" i="63"/>
  <c r="E15" i="63"/>
  <c r="D15" i="63"/>
  <c r="C15" i="63"/>
  <c r="N14" i="63"/>
  <c r="M14" i="63"/>
  <c r="L14" i="63"/>
  <c r="K14" i="63"/>
  <c r="J14" i="63"/>
  <c r="G14" i="63"/>
  <c r="F14" i="63"/>
  <c r="E14" i="63"/>
  <c r="D14" i="63"/>
  <c r="C14" i="63"/>
  <c r="N13" i="63"/>
  <c r="M13" i="63"/>
  <c r="L13" i="63"/>
  <c r="K13" i="63"/>
  <c r="J13" i="63"/>
  <c r="G13" i="63"/>
  <c r="F13" i="63"/>
  <c r="E13" i="63"/>
  <c r="D13" i="63"/>
  <c r="C13" i="63"/>
  <c r="N12" i="63"/>
  <c r="M12" i="63"/>
  <c r="L12" i="63"/>
  <c r="K12" i="63"/>
  <c r="J12" i="63"/>
  <c r="G12" i="63"/>
  <c r="F12" i="63"/>
  <c r="E12" i="63"/>
  <c r="D12" i="63"/>
  <c r="C12" i="63"/>
  <c r="N11" i="63"/>
  <c r="M11" i="63"/>
  <c r="L11" i="63"/>
  <c r="K11" i="63"/>
  <c r="J11" i="63"/>
  <c r="G11" i="63"/>
  <c r="F11" i="63"/>
  <c r="E11" i="63"/>
  <c r="D11" i="63"/>
  <c r="C11" i="63"/>
  <c r="N10" i="63"/>
  <c r="M10" i="63"/>
  <c r="L10" i="63"/>
  <c r="K10" i="63"/>
  <c r="J10" i="63"/>
  <c r="G10" i="63"/>
  <c r="F10" i="63"/>
  <c r="E10" i="63"/>
  <c r="D10" i="63"/>
  <c r="C10" i="63"/>
  <c r="N9" i="63"/>
  <c r="M9" i="63"/>
  <c r="L9" i="63"/>
  <c r="K9" i="63"/>
  <c r="J9" i="63"/>
  <c r="G9" i="63"/>
  <c r="F9" i="63"/>
  <c r="E9" i="63"/>
  <c r="D9" i="63"/>
  <c r="C9" i="63"/>
  <c r="N8" i="63"/>
  <c r="M8" i="63"/>
  <c r="L8" i="63"/>
  <c r="K8" i="63"/>
  <c r="J8" i="63"/>
  <c r="G8" i="63"/>
  <c r="F8" i="63"/>
  <c r="E8" i="63"/>
  <c r="D8" i="63"/>
  <c r="C8" i="63"/>
  <c r="N7" i="63"/>
  <c r="M7" i="63"/>
  <c r="L7" i="63"/>
  <c r="K7" i="63"/>
  <c r="J7" i="63"/>
  <c r="G7" i="63"/>
  <c r="F7" i="63"/>
  <c r="E7" i="63"/>
  <c r="D7" i="63"/>
  <c r="C7" i="63"/>
  <c r="N6" i="63"/>
  <c r="M6" i="63"/>
  <c r="L6" i="63"/>
  <c r="K6" i="63"/>
  <c r="J6" i="63"/>
  <c r="G6" i="63"/>
  <c r="F6" i="63"/>
  <c r="E6" i="63"/>
  <c r="D6" i="63"/>
  <c r="C6" i="63"/>
  <c r="N5" i="63"/>
  <c r="M5" i="63"/>
  <c r="L5" i="63"/>
  <c r="K5" i="63"/>
  <c r="J5" i="63"/>
  <c r="G5" i="63"/>
  <c r="F5" i="63"/>
  <c r="E5" i="63"/>
  <c r="D5" i="63"/>
  <c r="C5" i="63"/>
  <c r="N4" i="63"/>
  <c r="M4" i="63"/>
  <c r="L4" i="63"/>
  <c r="K4" i="63"/>
  <c r="J4" i="63"/>
  <c r="G4" i="63"/>
  <c r="F4" i="63"/>
  <c r="E4" i="63"/>
  <c r="D4" i="63"/>
  <c r="C4" i="63"/>
  <c r="DA7" i="59" l="1"/>
  <c r="DG7" i="59" s="1"/>
  <c r="DB7" i="59"/>
  <c r="DH7" i="59" s="1"/>
  <c r="DC7" i="59"/>
  <c r="DD7" i="59"/>
  <c r="DE7" i="59"/>
  <c r="DK7" i="59" s="1"/>
  <c r="DF7" i="59"/>
  <c r="DL7" i="59" s="1"/>
  <c r="DA8" i="59"/>
  <c r="DG8" i="59" s="1"/>
  <c r="DB8" i="59"/>
  <c r="DH8" i="59" s="1"/>
  <c r="DC8" i="59"/>
  <c r="DI8" i="59" s="1"/>
  <c r="DD8" i="59"/>
  <c r="DJ8" i="59" s="1"/>
  <c r="DE8" i="59"/>
  <c r="DK8" i="59" s="1"/>
  <c r="DF8" i="59"/>
  <c r="DL8" i="59" s="1"/>
  <c r="DA9" i="59"/>
  <c r="DG9" i="59" s="1"/>
  <c r="DB9" i="59"/>
  <c r="DH9" i="59" s="1"/>
  <c r="DC9" i="59"/>
  <c r="DD9" i="59"/>
  <c r="DE9" i="59"/>
  <c r="DK9" i="59" s="1"/>
  <c r="DF9" i="59"/>
  <c r="DL9" i="59" s="1"/>
  <c r="DA10" i="59"/>
  <c r="DG10" i="59" s="1"/>
  <c r="DB10" i="59"/>
  <c r="DH10" i="59" s="1"/>
  <c r="DC10" i="59"/>
  <c r="DI10" i="59" s="1"/>
  <c r="DD10" i="59"/>
  <c r="DJ10" i="59" s="1"/>
  <c r="DE10" i="59"/>
  <c r="DK10" i="59" s="1"/>
  <c r="DF10" i="59"/>
  <c r="DL10" i="59" s="1"/>
  <c r="DA11" i="59"/>
  <c r="DG11" i="59" s="1"/>
  <c r="DB11" i="59"/>
  <c r="DH11" i="59" s="1"/>
  <c r="DC11" i="59"/>
  <c r="DD11" i="59"/>
  <c r="DE11" i="59"/>
  <c r="DK11" i="59" s="1"/>
  <c r="DF11" i="59"/>
  <c r="DL11" i="59" s="1"/>
  <c r="DA12" i="59"/>
  <c r="DG12" i="59" s="1"/>
  <c r="DB12" i="59"/>
  <c r="DH12" i="59" s="1"/>
  <c r="DC12" i="59"/>
  <c r="DI12" i="59" s="1"/>
  <c r="DD12" i="59"/>
  <c r="DJ12" i="59" s="1"/>
  <c r="DE12" i="59"/>
  <c r="DK12" i="59" s="1"/>
  <c r="DF12" i="59"/>
  <c r="DL12" i="59" s="1"/>
  <c r="DA13" i="59"/>
  <c r="DG13" i="59" s="1"/>
  <c r="DB13" i="59"/>
  <c r="DH13" i="59" s="1"/>
  <c r="DC13" i="59"/>
  <c r="DD13" i="59"/>
  <c r="DE13" i="59"/>
  <c r="DK13" i="59" s="1"/>
  <c r="DF13" i="59"/>
  <c r="DL13" i="59" s="1"/>
  <c r="DA14" i="59"/>
  <c r="DG14" i="59" s="1"/>
  <c r="DB14" i="59"/>
  <c r="DH14" i="59" s="1"/>
  <c r="DC14" i="59"/>
  <c r="DI14" i="59" s="1"/>
  <c r="DD14" i="59"/>
  <c r="DJ14" i="59" s="1"/>
  <c r="DE14" i="59"/>
  <c r="DK14" i="59" s="1"/>
  <c r="DF14" i="59"/>
  <c r="DL14" i="59" s="1"/>
  <c r="DA15" i="59"/>
  <c r="DG15" i="59" s="1"/>
  <c r="DB15" i="59"/>
  <c r="DH15" i="59" s="1"/>
  <c r="DC15" i="59"/>
  <c r="DD15" i="59"/>
  <c r="DE15" i="59"/>
  <c r="DK15" i="59" s="1"/>
  <c r="DF15" i="59"/>
  <c r="DL15" i="59" s="1"/>
  <c r="DA16" i="59"/>
  <c r="DG16" i="59" s="1"/>
  <c r="DB16" i="59"/>
  <c r="DH16" i="59" s="1"/>
  <c r="DC16" i="59"/>
  <c r="DI16" i="59" s="1"/>
  <c r="DD16" i="59"/>
  <c r="DJ16" i="59" s="1"/>
  <c r="DE16" i="59"/>
  <c r="DK16" i="59" s="1"/>
  <c r="DF16" i="59"/>
  <c r="DL16" i="59" s="1"/>
  <c r="DA17" i="59"/>
  <c r="DG17" i="59" s="1"/>
  <c r="DB17" i="59"/>
  <c r="DH17" i="59" s="1"/>
  <c r="DC17" i="59"/>
  <c r="DD17" i="59"/>
  <c r="DJ17" i="59" s="1"/>
  <c r="DE17" i="59"/>
  <c r="DK17" i="59" s="1"/>
  <c r="DF17" i="59"/>
  <c r="DL17" i="59" s="1"/>
  <c r="DA18" i="59"/>
  <c r="DG18" i="59" s="1"/>
  <c r="DB18" i="59"/>
  <c r="DH18" i="59" s="1"/>
  <c r="DC18" i="59"/>
  <c r="DI18" i="59" s="1"/>
  <c r="DD18" i="59"/>
  <c r="DJ18" i="59" s="1"/>
  <c r="DE18" i="59"/>
  <c r="DK18" i="59" s="1"/>
  <c r="DF18" i="59"/>
  <c r="DL18" i="59" s="1"/>
  <c r="DA19" i="59"/>
  <c r="DG19" i="59" s="1"/>
  <c r="DB19" i="59"/>
  <c r="DH19" i="59" s="1"/>
  <c r="DC19" i="59"/>
  <c r="DD19" i="59"/>
  <c r="DE19" i="59"/>
  <c r="DK19" i="59" s="1"/>
  <c r="DF19" i="59"/>
  <c r="DL19" i="59" s="1"/>
  <c r="DA20" i="59"/>
  <c r="DG20" i="59" s="1"/>
  <c r="DB20" i="59"/>
  <c r="DH20" i="59" s="1"/>
  <c r="DC20" i="59"/>
  <c r="DI20" i="59" s="1"/>
  <c r="DD20" i="59"/>
  <c r="DJ20" i="59" s="1"/>
  <c r="DE20" i="59"/>
  <c r="DK20" i="59" s="1"/>
  <c r="DF20" i="59"/>
  <c r="DL20" i="59" s="1"/>
  <c r="DA21" i="59"/>
  <c r="DG21" i="59" s="1"/>
  <c r="DB21" i="59"/>
  <c r="DH21" i="59" s="1"/>
  <c r="DC21" i="59"/>
  <c r="DI21" i="59" s="1"/>
  <c r="DD21" i="59"/>
  <c r="DJ21" i="59" s="1"/>
  <c r="DE21" i="59"/>
  <c r="DF21" i="59"/>
  <c r="DL21" i="59" s="1"/>
  <c r="DA22" i="59"/>
  <c r="DG22" i="59" s="1"/>
  <c r="DB22" i="59"/>
  <c r="DH22" i="59" s="1"/>
  <c r="DC22" i="59"/>
  <c r="DI22" i="59" s="1"/>
  <c r="DD22" i="59"/>
  <c r="DJ22" i="59" s="1"/>
  <c r="DE22" i="59"/>
  <c r="DK22" i="59" s="1"/>
  <c r="DF22" i="59"/>
  <c r="DL22" i="59" s="1"/>
  <c r="DA23" i="59"/>
  <c r="DG23" i="59" s="1"/>
  <c r="DB23" i="59"/>
  <c r="DH23" i="59" s="1"/>
  <c r="DC23" i="59"/>
  <c r="DI23" i="59" s="1"/>
  <c r="DD23" i="59"/>
  <c r="DJ23" i="59" s="1"/>
  <c r="DE23" i="59"/>
  <c r="DK23" i="59" s="1"/>
  <c r="DF23" i="59"/>
  <c r="DL23" i="59" s="1"/>
  <c r="DA24" i="59"/>
  <c r="DG24" i="59" s="1"/>
  <c r="DB24" i="59"/>
  <c r="DH24" i="59" s="1"/>
  <c r="DC24" i="59"/>
  <c r="DI24" i="59" s="1"/>
  <c r="DD24" i="59"/>
  <c r="DJ24" i="59" s="1"/>
  <c r="DE24" i="59"/>
  <c r="DK24" i="59" s="1"/>
  <c r="DF24" i="59"/>
  <c r="DL24" i="59" s="1"/>
  <c r="DA25" i="59"/>
  <c r="DG25" i="59" s="1"/>
  <c r="DB25" i="59"/>
  <c r="DH25" i="59" s="1"/>
  <c r="DC25" i="59"/>
  <c r="DD25" i="59"/>
  <c r="DE25" i="59"/>
  <c r="DK25" i="59" s="1"/>
  <c r="DF25" i="59"/>
  <c r="DL25" i="59" s="1"/>
  <c r="DA26" i="59"/>
  <c r="DG26" i="59" s="1"/>
  <c r="DB26" i="59"/>
  <c r="DH26" i="59" s="1"/>
  <c r="DC26" i="59"/>
  <c r="DI26" i="59" s="1"/>
  <c r="DD26" i="59"/>
  <c r="DJ26" i="59" s="1"/>
  <c r="DE26" i="59"/>
  <c r="DK26" i="59" s="1"/>
  <c r="DF26" i="59"/>
  <c r="DL26" i="59" s="1"/>
  <c r="DA27" i="59"/>
  <c r="DG27" i="59" s="1"/>
  <c r="DB27" i="59"/>
  <c r="DH27" i="59" s="1"/>
  <c r="DC27" i="59"/>
  <c r="DI27" i="59" s="1"/>
  <c r="DD27" i="59"/>
  <c r="DJ27" i="59" s="1"/>
  <c r="DE27" i="59"/>
  <c r="DK27" i="59" s="1"/>
  <c r="DF27" i="59"/>
  <c r="DL27" i="59" s="1"/>
  <c r="DA28" i="59"/>
  <c r="DG28" i="59" s="1"/>
  <c r="DB28" i="59"/>
  <c r="DH28" i="59" s="1"/>
  <c r="DC28" i="59"/>
  <c r="DI28" i="59" s="1"/>
  <c r="DD28" i="59"/>
  <c r="DJ28" i="59" s="1"/>
  <c r="DE28" i="59"/>
  <c r="DK28" i="59" s="1"/>
  <c r="DF28" i="59"/>
  <c r="DL28" i="59" s="1"/>
  <c r="DA29" i="59"/>
  <c r="DG29" i="59" s="1"/>
  <c r="DB29" i="59"/>
  <c r="DH29" i="59" s="1"/>
  <c r="DC29" i="59"/>
  <c r="DI29" i="59" s="1"/>
  <c r="DD29" i="59"/>
  <c r="DJ29" i="59" s="1"/>
  <c r="DE29" i="59"/>
  <c r="DK29" i="59" s="1"/>
  <c r="DF29" i="59"/>
  <c r="DL29" i="59" s="1"/>
  <c r="DA30" i="59"/>
  <c r="DG30" i="59" s="1"/>
  <c r="DB30" i="59"/>
  <c r="DH30" i="59" s="1"/>
  <c r="DC30" i="59"/>
  <c r="DI30" i="59" s="1"/>
  <c r="DD30" i="59"/>
  <c r="DJ30" i="59" s="1"/>
  <c r="DE30" i="59"/>
  <c r="DK30" i="59" s="1"/>
  <c r="DF30" i="59"/>
  <c r="DL30" i="59" s="1"/>
  <c r="DA31" i="59"/>
  <c r="DG31" i="59" s="1"/>
  <c r="DB31" i="59"/>
  <c r="DH31" i="59" s="1"/>
  <c r="DC31" i="59"/>
  <c r="DI31" i="59" s="1"/>
  <c r="DD31" i="59"/>
  <c r="DJ31" i="59" s="1"/>
  <c r="DE31" i="59"/>
  <c r="DK31" i="59" s="1"/>
  <c r="DF31" i="59"/>
  <c r="DL31" i="59" s="1"/>
  <c r="DA32" i="59"/>
  <c r="DG32" i="59" s="1"/>
  <c r="DB32" i="59"/>
  <c r="DH32" i="59" s="1"/>
  <c r="DC32" i="59"/>
  <c r="DI32" i="59" s="1"/>
  <c r="DD32" i="59"/>
  <c r="DJ32" i="59" s="1"/>
  <c r="DE32" i="59"/>
  <c r="DK32" i="59" s="1"/>
  <c r="DF32" i="59"/>
  <c r="DL32" i="59" s="1"/>
  <c r="DA33" i="59"/>
  <c r="DG33" i="59" s="1"/>
  <c r="DB33" i="59"/>
  <c r="DH33" i="59" s="1"/>
  <c r="DC33" i="59"/>
  <c r="DI33" i="59" s="1"/>
  <c r="DD33" i="59"/>
  <c r="DE33" i="59"/>
  <c r="DK33" i="59" s="1"/>
  <c r="DF33" i="59"/>
  <c r="DL33" i="59" s="1"/>
  <c r="DA34" i="59"/>
  <c r="DG34" i="59" s="1"/>
  <c r="DB34" i="59"/>
  <c r="DH34" i="59" s="1"/>
  <c r="DC34" i="59"/>
  <c r="DI34" i="59" s="1"/>
  <c r="DD34" i="59"/>
  <c r="DJ34" i="59" s="1"/>
  <c r="DE34" i="59"/>
  <c r="DK34" i="59" s="1"/>
  <c r="DF34" i="59"/>
  <c r="DL34" i="59" s="1"/>
  <c r="DA35" i="59"/>
  <c r="DG35" i="59" s="1"/>
  <c r="DB35" i="59"/>
  <c r="DH35" i="59" s="1"/>
  <c r="DC35" i="59"/>
  <c r="DI35" i="59" s="1"/>
  <c r="DD35" i="59"/>
  <c r="DJ35" i="59" s="1"/>
  <c r="DE35" i="59"/>
  <c r="DK35" i="59" s="1"/>
  <c r="DF35" i="59"/>
  <c r="DL35" i="59" s="1"/>
  <c r="DA36" i="59"/>
  <c r="DG36" i="59" s="1"/>
  <c r="DB36" i="59"/>
  <c r="DH36" i="59" s="1"/>
  <c r="DC36" i="59"/>
  <c r="DI36" i="59" s="1"/>
  <c r="DD36" i="59"/>
  <c r="DJ36" i="59" s="1"/>
  <c r="DE36" i="59"/>
  <c r="DK36" i="59" s="1"/>
  <c r="DF36" i="59"/>
  <c r="DL36" i="59" s="1"/>
  <c r="DA37" i="59"/>
  <c r="DG37" i="59" s="1"/>
  <c r="DB37" i="59"/>
  <c r="DH37" i="59" s="1"/>
  <c r="DC37" i="59"/>
  <c r="DI37" i="59" s="1"/>
  <c r="DD37" i="59"/>
  <c r="DJ37" i="59" s="1"/>
  <c r="DE37" i="59"/>
  <c r="DK37" i="59" s="1"/>
  <c r="DF37" i="59"/>
  <c r="DL37" i="59" s="1"/>
  <c r="DA38" i="59"/>
  <c r="DG38" i="59" s="1"/>
  <c r="DB38" i="59"/>
  <c r="DH38" i="59" s="1"/>
  <c r="DC38" i="59"/>
  <c r="DI38" i="59" s="1"/>
  <c r="DD38" i="59"/>
  <c r="DJ38" i="59" s="1"/>
  <c r="DE38" i="59"/>
  <c r="DK38" i="59" s="1"/>
  <c r="DF38" i="59"/>
  <c r="DL38" i="59" s="1"/>
  <c r="DA39" i="59"/>
  <c r="DG39" i="59" s="1"/>
  <c r="DB39" i="59"/>
  <c r="DH39" i="59" s="1"/>
  <c r="DC39" i="59"/>
  <c r="DI39" i="59" s="1"/>
  <c r="DD39" i="59"/>
  <c r="DJ39" i="59" s="1"/>
  <c r="DE39" i="59"/>
  <c r="DK39" i="59" s="1"/>
  <c r="DF39" i="59"/>
  <c r="DL39" i="59" s="1"/>
  <c r="DA40" i="59"/>
  <c r="DG40" i="59" s="1"/>
  <c r="DB40" i="59"/>
  <c r="DH40" i="59" s="1"/>
  <c r="DC40" i="59"/>
  <c r="DI40" i="59" s="1"/>
  <c r="DD40" i="59"/>
  <c r="DJ40" i="59" s="1"/>
  <c r="DE40" i="59"/>
  <c r="DK40" i="59" s="1"/>
  <c r="DF40" i="59"/>
  <c r="DL40" i="59" s="1"/>
  <c r="DA41" i="59"/>
  <c r="DG41" i="59" s="1"/>
  <c r="DB41" i="59"/>
  <c r="DH41" i="59" s="1"/>
  <c r="DC41" i="59"/>
  <c r="DI41" i="59" s="1"/>
  <c r="DD41" i="59"/>
  <c r="DJ41" i="59" s="1"/>
  <c r="DE41" i="59"/>
  <c r="DK41" i="59" s="1"/>
  <c r="DF41" i="59"/>
  <c r="DL41" i="59" s="1"/>
  <c r="DA42" i="59"/>
  <c r="DG42" i="59" s="1"/>
  <c r="DB42" i="59"/>
  <c r="DH42" i="59" s="1"/>
  <c r="DC42" i="59"/>
  <c r="DI42" i="59" s="1"/>
  <c r="DD42" i="59"/>
  <c r="DJ42" i="59" s="1"/>
  <c r="DE42" i="59"/>
  <c r="DK42" i="59" s="1"/>
  <c r="DF42" i="59"/>
  <c r="DL42" i="59" s="1"/>
  <c r="DA43" i="59"/>
  <c r="DG43" i="59" s="1"/>
  <c r="DB43" i="59"/>
  <c r="DH43" i="59" s="1"/>
  <c r="DC43" i="59"/>
  <c r="DI43" i="59" s="1"/>
  <c r="DD43" i="59"/>
  <c r="DJ43" i="59" s="1"/>
  <c r="DE43" i="59"/>
  <c r="DK43" i="59" s="1"/>
  <c r="DF43" i="59"/>
  <c r="DL43" i="59" s="1"/>
  <c r="DA44" i="59"/>
  <c r="DG44" i="59" s="1"/>
  <c r="DB44" i="59"/>
  <c r="DH44" i="59" s="1"/>
  <c r="DC44" i="59"/>
  <c r="DI44" i="59" s="1"/>
  <c r="DD44" i="59"/>
  <c r="DJ44" i="59" s="1"/>
  <c r="DE44" i="59"/>
  <c r="DK44" i="59" s="1"/>
  <c r="DF44" i="59"/>
  <c r="DL44" i="59" s="1"/>
  <c r="DA45" i="59"/>
  <c r="DG45" i="59" s="1"/>
  <c r="DB45" i="59"/>
  <c r="DH45" i="59" s="1"/>
  <c r="DC45" i="59"/>
  <c r="DI45" i="59" s="1"/>
  <c r="DD45" i="59"/>
  <c r="DJ45" i="59" s="1"/>
  <c r="DE45" i="59"/>
  <c r="DK45" i="59" s="1"/>
  <c r="DF45" i="59"/>
  <c r="DL45" i="59" s="1"/>
  <c r="DA46" i="59"/>
  <c r="DG46" i="59" s="1"/>
  <c r="DB46" i="59"/>
  <c r="DH46" i="59" s="1"/>
  <c r="DC46" i="59"/>
  <c r="DI46" i="59" s="1"/>
  <c r="DD46" i="59"/>
  <c r="DJ46" i="59" s="1"/>
  <c r="DE46" i="59"/>
  <c r="DK46" i="59" s="1"/>
  <c r="DF46" i="59"/>
  <c r="DL46" i="59" s="1"/>
  <c r="DA47" i="59"/>
  <c r="DG47" i="59" s="1"/>
  <c r="DB47" i="59"/>
  <c r="DH47" i="59" s="1"/>
  <c r="DC47" i="59"/>
  <c r="DI47" i="59" s="1"/>
  <c r="DD47" i="59"/>
  <c r="DJ47" i="59" s="1"/>
  <c r="DE47" i="59"/>
  <c r="DK47" i="59" s="1"/>
  <c r="DF47" i="59"/>
  <c r="DL47" i="59" s="1"/>
  <c r="DA48" i="59"/>
  <c r="DG48" i="59" s="1"/>
  <c r="DB48" i="59"/>
  <c r="DH48" i="59" s="1"/>
  <c r="DC48" i="59"/>
  <c r="DI48" i="59" s="1"/>
  <c r="DD48" i="59"/>
  <c r="DJ48" i="59" s="1"/>
  <c r="DE48" i="59"/>
  <c r="DK48" i="59" s="1"/>
  <c r="DF48" i="59"/>
  <c r="DL48" i="59" s="1"/>
  <c r="DA49" i="59"/>
  <c r="DG49" i="59" s="1"/>
  <c r="DB49" i="59"/>
  <c r="DH49" i="59" s="1"/>
  <c r="DC49" i="59"/>
  <c r="DI49" i="59" s="1"/>
  <c r="DD49" i="59"/>
  <c r="DJ49" i="59" s="1"/>
  <c r="DE49" i="59"/>
  <c r="DK49" i="59" s="1"/>
  <c r="DF49" i="59"/>
  <c r="DL49" i="59" s="1"/>
  <c r="DA50" i="59"/>
  <c r="DG50" i="59" s="1"/>
  <c r="DB50" i="59"/>
  <c r="DH50" i="59" s="1"/>
  <c r="DC50" i="59"/>
  <c r="DI50" i="59" s="1"/>
  <c r="DD50" i="59"/>
  <c r="DJ50" i="59" s="1"/>
  <c r="DE50" i="59"/>
  <c r="DK50" i="59" s="1"/>
  <c r="DF50" i="59"/>
  <c r="DL50" i="59" s="1"/>
  <c r="DA51" i="59"/>
  <c r="DG51" i="59" s="1"/>
  <c r="DB51" i="59"/>
  <c r="DH51" i="59" s="1"/>
  <c r="DC51" i="59"/>
  <c r="DI51" i="59" s="1"/>
  <c r="DD51" i="59"/>
  <c r="DJ51" i="59" s="1"/>
  <c r="DE51" i="59"/>
  <c r="DK51" i="59" s="1"/>
  <c r="DF51" i="59"/>
  <c r="DL51" i="59" s="1"/>
  <c r="DA52" i="59"/>
  <c r="DG52" i="59" s="1"/>
  <c r="DB52" i="59"/>
  <c r="DH52" i="59" s="1"/>
  <c r="DC52" i="59"/>
  <c r="DI52" i="59" s="1"/>
  <c r="DD52" i="59"/>
  <c r="DJ52" i="59" s="1"/>
  <c r="DE52" i="59"/>
  <c r="DK52" i="59" s="1"/>
  <c r="DF52" i="59"/>
  <c r="DL52" i="59" s="1"/>
  <c r="DA53" i="59"/>
  <c r="DG53" i="59" s="1"/>
  <c r="DB53" i="59"/>
  <c r="DH53" i="59" s="1"/>
  <c r="DC53" i="59"/>
  <c r="DI53" i="59" s="1"/>
  <c r="DD53" i="59"/>
  <c r="DJ53" i="59" s="1"/>
  <c r="DE53" i="59"/>
  <c r="DK53" i="59" s="1"/>
  <c r="DF53" i="59"/>
  <c r="DL53" i="59" s="1"/>
  <c r="DA54" i="59"/>
  <c r="DG54" i="59" s="1"/>
  <c r="DB54" i="59"/>
  <c r="DH54" i="59" s="1"/>
  <c r="DC54" i="59"/>
  <c r="DI54" i="59" s="1"/>
  <c r="DD54" i="59"/>
  <c r="DJ54" i="59" s="1"/>
  <c r="DE54" i="59"/>
  <c r="DK54" i="59" s="1"/>
  <c r="DF54" i="59"/>
  <c r="DL54" i="59" s="1"/>
  <c r="DA55" i="59"/>
  <c r="DG55" i="59" s="1"/>
  <c r="DB55" i="59"/>
  <c r="DH55" i="59" s="1"/>
  <c r="DC55" i="59"/>
  <c r="DI55" i="59" s="1"/>
  <c r="DD55" i="59"/>
  <c r="DJ55" i="59" s="1"/>
  <c r="DE55" i="59"/>
  <c r="DK55" i="59" s="1"/>
  <c r="DF55" i="59"/>
  <c r="DL55" i="59" s="1"/>
  <c r="DA56" i="59"/>
  <c r="DG56" i="59" s="1"/>
  <c r="DB56" i="59"/>
  <c r="DH56" i="59" s="1"/>
  <c r="DC56" i="59"/>
  <c r="DI56" i="59" s="1"/>
  <c r="DD56" i="59"/>
  <c r="DJ56" i="59" s="1"/>
  <c r="DE56" i="59"/>
  <c r="DK56" i="59" s="1"/>
  <c r="DF56" i="59"/>
  <c r="DL56" i="59" s="1"/>
  <c r="DA57" i="59"/>
  <c r="DG57" i="59" s="1"/>
  <c r="DB57" i="59"/>
  <c r="DH57" i="59" s="1"/>
  <c r="DC57" i="59"/>
  <c r="DI57" i="59" s="1"/>
  <c r="DD57" i="59"/>
  <c r="DJ57" i="59" s="1"/>
  <c r="DE57" i="59"/>
  <c r="DK57" i="59" s="1"/>
  <c r="DF57" i="59"/>
  <c r="DL57" i="59" s="1"/>
  <c r="DA58" i="59"/>
  <c r="DG58" i="59" s="1"/>
  <c r="DB58" i="59"/>
  <c r="DH58" i="59" s="1"/>
  <c r="DC58" i="59"/>
  <c r="DI58" i="59" s="1"/>
  <c r="DD58" i="59"/>
  <c r="DJ58" i="59" s="1"/>
  <c r="DE58" i="59"/>
  <c r="DK58" i="59" s="1"/>
  <c r="DF58" i="59"/>
  <c r="DL58" i="59" s="1"/>
  <c r="DA59" i="59"/>
  <c r="DG59" i="59" s="1"/>
  <c r="DB59" i="59"/>
  <c r="DH59" i="59" s="1"/>
  <c r="DC59" i="59"/>
  <c r="DI59" i="59" s="1"/>
  <c r="DD59" i="59"/>
  <c r="DJ59" i="59" s="1"/>
  <c r="DE59" i="59"/>
  <c r="DK59" i="59" s="1"/>
  <c r="DF59" i="59"/>
  <c r="DL59" i="59" s="1"/>
  <c r="DA60" i="59"/>
  <c r="DG60" i="59" s="1"/>
  <c r="DB60" i="59"/>
  <c r="DH60" i="59" s="1"/>
  <c r="DC60" i="59"/>
  <c r="DI60" i="59" s="1"/>
  <c r="DD60" i="59"/>
  <c r="DJ60" i="59" s="1"/>
  <c r="DE60" i="59"/>
  <c r="DK60" i="59" s="1"/>
  <c r="DF60" i="59"/>
  <c r="DL60" i="59" s="1"/>
  <c r="DA61" i="59"/>
  <c r="DG61" i="59" s="1"/>
  <c r="DB61" i="59"/>
  <c r="DH61" i="59" s="1"/>
  <c r="DC61" i="59"/>
  <c r="DI61" i="59" s="1"/>
  <c r="DD61" i="59"/>
  <c r="DJ61" i="59" s="1"/>
  <c r="DE61" i="59"/>
  <c r="DK61" i="59" s="1"/>
  <c r="DF61" i="59"/>
  <c r="DL61" i="59" s="1"/>
  <c r="DA62" i="59"/>
  <c r="DG62" i="59" s="1"/>
  <c r="DB62" i="59"/>
  <c r="DH62" i="59" s="1"/>
  <c r="DC62" i="59"/>
  <c r="DI62" i="59" s="1"/>
  <c r="DD62" i="59"/>
  <c r="DJ62" i="59" s="1"/>
  <c r="DE62" i="59"/>
  <c r="DK62" i="59" s="1"/>
  <c r="DF62" i="59"/>
  <c r="DL62" i="59" s="1"/>
  <c r="DA63" i="59"/>
  <c r="DG63" i="59" s="1"/>
  <c r="DB63" i="59"/>
  <c r="DH63" i="59" s="1"/>
  <c r="DC63" i="59"/>
  <c r="DI63" i="59" s="1"/>
  <c r="DD63" i="59"/>
  <c r="DJ63" i="59" s="1"/>
  <c r="DE63" i="59"/>
  <c r="DK63" i="59" s="1"/>
  <c r="DF63" i="59"/>
  <c r="DL63" i="59" s="1"/>
  <c r="DA64" i="59"/>
  <c r="DG64" i="59" s="1"/>
  <c r="DB64" i="59"/>
  <c r="DH64" i="59" s="1"/>
  <c r="DC64" i="59"/>
  <c r="DI64" i="59" s="1"/>
  <c r="DD64" i="59"/>
  <c r="DJ64" i="59" s="1"/>
  <c r="DE64" i="59"/>
  <c r="DK64" i="59" s="1"/>
  <c r="DF64" i="59"/>
  <c r="DL64" i="59" s="1"/>
  <c r="DB6" i="59"/>
  <c r="DH6" i="59" s="1"/>
  <c r="DC6" i="59"/>
  <c r="DI6" i="59" s="1"/>
  <c r="DD6" i="59"/>
  <c r="DJ6" i="59" s="1"/>
  <c r="DE6" i="59"/>
  <c r="DK6" i="59" s="1"/>
  <c r="DF6" i="59"/>
  <c r="DL6" i="59" s="1"/>
  <c r="DA6" i="59"/>
  <c r="DG6" i="59" s="1"/>
  <c r="CF7" i="59"/>
  <c r="CL7" i="59" s="1"/>
  <c r="CG7" i="59"/>
  <c r="CM7" i="59" s="1"/>
  <c r="CH7" i="59"/>
  <c r="CN7" i="59" s="1"/>
  <c r="CI7" i="59"/>
  <c r="CO7" i="59" s="1"/>
  <c r="CJ7" i="59"/>
  <c r="CP7" i="59" s="1"/>
  <c r="CK7" i="59"/>
  <c r="CQ7" i="59" s="1"/>
  <c r="CF8" i="59"/>
  <c r="CL8" i="59" s="1"/>
  <c r="CG8" i="59"/>
  <c r="CM8" i="59" s="1"/>
  <c r="CH8" i="59"/>
  <c r="CN8" i="59" s="1"/>
  <c r="CI8" i="59"/>
  <c r="CO8" i="59" s="1"/>
  <c r="CJ8" i="59"/>
  <c r="CP8" i="59" s="1"/>
  <c r="CK8" i="59"/>
  <c r="CQ8" i="59" s="1"/>
  <c r="CF9" i="59"/>
  <c r="CL9" i="59" s="1"/>
  <c r="CG9" i="59"/>
  <c r="CM9" i="59" s="1"/>
  <c r="CH9" i="59"/>
  <c r="CN9" i="59" s="1"/>
  <c r="CI9" i="59"/>
  <c r="CO9" i="59" s="1"/>
  <c r="CJ9" i="59"/>
  <c r="CP9" i="59" s="1"/>
  <c r="CK9" i="59"/>
  <c r="CQ9" i="59" s="1"/>
  <c r="CF10" i="59"/>
  <c r="CL10" i="59" s="1"/>
  <c r="CG10" i="59"/>
  <c r="CM10" i="59" s="1"/>
  <c r="CH10" i="59"/>
  <c r="CN10" i="59" s="1"/>
  <c r="CI10" i="59"/>
  <c r="CO10" i="59" s="1"/>
  <c r="CJ10" i="59"/>
  <c r="CP10" i="59" s="1"/>
  <c r="CK10" i="59"/>
  <c r="CQ10" i="59" s="1"/>
  <c r="CF11" i="59"/>
  <c r="CL11" i="59" s="1"/>
  <c r="CG11" i="59"/>
  <c r="CM11" i="59" s="1"/>
  <c r="CH11" i="59"/>
  <c r="CN11" i="59" s="1"/>
  <c r="CI11" i="59"/>
  <c r="CO11" i="59" s="1"/>
  <c r="CJ11" i="59"/>
  <c r="CP11" i="59" s="1"/>
  <c r="CK11" i="59"/>
  <c r="CQ11" i="59" s="1"/>
  <c r="CF12" i="59"/>
  <c r="CL12" i="59" s="1"/>
  <c r="CG12" i="59"/>
  <c r="CM12" i="59" s="1"/>
  <c r="CH12" i="59"/>
  <c r="CN12" i="59" s="1"/>
  <c r="CI12" i="59"/>
  <c r="CO12" i="59" s="1"/>
  <c r="CJ12" i="59"/>
  <c r="CP12" i="59" s="1"/>
  <c r="CK12" i="59"/>
  <c r="CQ12" i="59" s="1"/>
  <c r="CF13" i="59"/>
  <c r="CL13" i="59" s="1"/>
  <c r="CG13" i="59"/>
  <c r="CM13" i="59" s="1"/>
  <c r="CH13" i="59"/>
  <c r="CN13" i="59" s="1"/>
  <c r="CI13" i="59"/>
  <c r="CO13" i="59" s="1"/>
  <c r="CJ13" i="59"/>
  <c r="CP13" i="59" s="1"/>
  <c r="CK13" i="59"/>
  <c r="CQ13" i="59" s="1"/>
  <c r="CF14" i="59"/>
  <c r="CL14" i="59" s="1"/>
  <c r="CG14" i="59"/>
  <c r="CM14" i="59" s="1"/>
  <c r="CH14" i="59"/>
  <c r="CN14" i="59" s="1"/>
  <c r="CI14" i="59"/>
  <c r="CO14" i="59" s="1"/>
  <c r="CJ14" i="59"/>
  <c r="CP14" i="59" s="1"/>
  <c r="CK14" i="59"/>
  <c r="CQ14" i="59" s="1"/>
  <c r="CF15" i="59"/>
  <c r="CL15" i="59" s="1"/>
  <c r="CG15" i="59"/>
  <c r="CM15" i="59" s="1"/>
  <c r="CH15" i="59"/>
  <c r="CN15" i="59" s="1"/>
  <c r="CI15" i="59"/>
  <c r="CO15" i="59" s="1"/>
  <c r="CJ15" i="59"/>
  <c r="CP15" i="59" s="1"/>
  <c r="CK15" i="59"/>
  <c r="CQ15" i="59" s="1"/>
  <c r="CF16" i="59"/>
  <c r="CL16" i="59" s="1"/>
  <c r="CG16" i="59"/>
  <c r="CM16" i="59" s="1"/>
  <c r="CH16" i="59"/>
  <c r="CI16" i="59"/>
  <c r="CO16" i="59" s="1"/>
  <c r="CJ16" i="59"/>
  <c r="CP16" i="59" s="1"/>
  <c r="CK16" i="59"/>
  <c r="CQ16" i="59" s="1"/>
  <c r="CF17" i="59"/>
  <c r="CL17" i="59" s="1"/>
  <c r="CG17" i="59"/>
  <c r="CM17" i="59" s="1"/>
  <c r="CH17" i="59"/>
  <c r="CN17" i="59" s="1"/>
  <c r="CI17" i="59"/>
  <c r="CO17" i="59" s="1"/>
  <c r="CJ17" i="59"/>
  <c r="CP17" i="59" s="1"/>
  <c r="CK17" i="59"/>
  <c r="CQ17" i="59" s="1"/>
  <c r="CF18" i="59"/>
  <c r="CL18" i="59" s="1"/>
  <c r="CG18" i="59"/>
  <c r="CM18" i="59" s="1"/>
  <c r="CH18" i="59"/>
  <c r="CN18" i="59" s="1"/>
  <c r="CI18" i="59"/>
  <c r="CO18" i="59" s="1"/>
  <c r="CJ18" i="59"/>
  <c r="CP18" i="59" s="1"/>
  <c r="CK18" i="59"/>
  <c r="CQ18" i="59" s="1"/>
  <c r="CF19" i="59"/>
  <c r="CL19" i="59" s="1"/>
  <c r="CG19" i="59"/>
  <c r="CM19" i="59" s="1"/>
  <c r="CH19" i="59"/>
  <c r="CN19" i="59" s="1"/>
  <c r="CI19" i="59"/>
  <c r="CO19" i="59" s="1"/>
  <c r="CJ19" i="59"/>
  <c r="CP19" i="59" s="1"/>
  <c r="CK19" i="59"/>
  <c r="CQ19" i="59" s="1"/>
  <c r="CF20" i="59"/>
  <c r="CL20" i="59" s="1"/>
  <c r="CG20" i="59"/>
  <c r="CM20" i="59" s="1"/>
  <c r="CH20" i="59"/>
  <c r="CN20" i="59" s="1"/>
  <c r="CI20" i="59"/>
  <c r="CO20" i="59" s="1"/>
  <c r="CJ20" i="59"/>
  <c r="CP20" i="59" s="1"/>
  <c r="CK20" i="59"/>
  <c r="CQ20" i="59" s="1"/>
  <c r="CF21" i="59"/>
  <c r="CL21" i="59" s="1"/>
  <c r="CG21" i="59"/>
  <c r="CM21" i="59" s="1"/>
  <c r="CH21" i="59"/>
  <c r="CN21" i="59" s="1"/>
  <c r="CI21" i="59"/>
  <c r="CO21" i="59" s="1"/>
  <c r="CJ21" i="59"/>
  <c r="CP21" i="59" s="1"/>
  <c r="CK21" i="59"/>
  <c r="CQ21" i="59" s="1"/>
  <c r="CF22" i="59"/>
  <c r="CL22" i="59" s="1"/>
  <c r="CG22" i="59"/>
  <c r="CM22" i="59" s="1"/>
  <c r="CH22" i="59"/>
  <c r="CN22" i="59" s="1"/>
  <c r="CI22" i="59"/>
  <c r="CO22" i="59" s="1"/>
  <c r="CJ22" i="59"/>
  <c r="CP22" i="59" s="1"/>
  <c r="CK22" i="59"/>
  <c r="CQ22" i="59" s="1"/>
  <c r="CF23" i="59"/>
  <c r="CL23" i="59" s="1"/>
  <c r="CG23" i="59"/>
  <c r="CM23" i="59" s="1"/>
  <c r="CH23" i="59"/>
  <c r="CN23" i="59" s="1"/>
  <c r="CI23" i="59"/>
  <c r="CO23" i="59" s="1"/>
  <c r="CJ23" i="59"/>
  <c r="CP23" i="59" s="1"/>
  <c r="CK23" i="59"/>
  <c r="CQ23" i="59" s="1"/>
  <c r="CF24" i="59"/>
  <c r="CL24" i="59" s="1"/>
  <c r="CG24" i="59"/>
  <c r="CM24" i="59" s="1"/>
  <c r="CH24" i="59"/>
  <c r="CN24" i="59" s="1"/>
  <c r="CI24" i="59"/>
  <c r="CO24" i="59" s="1"/>
  <c r="CJ24" i="59"/>
  <c r="CP24" i="59" s="1"/>
  <c r="CK24" i="59"/>
  <c r="CQ24" i="59" s="1"/>
  <c r="CF25" i="59"/>
  <c r="CL25" i="59" s="1"/>
  <c r="CG25" i="59"/>
  <c r="CM25" i="59" s="1"/>
  <c r="CH25" i="59"/>
  <c r="CN25" i="59" s="1"/>
  <c r="CI25" i="59"/>
  <c r="CO25" i="59" s="1"/>
  <c r="CJ25" i="59"/>
  <c r="CP25" i="59" s="1"/>
  <c r="CK25" i="59"/>
  <c r="CQ25" i="59" s="1"/>
  <c r="CF26" i="59"/>
  <c r="CL26" i="59" s="1"/>
  <c r="CG26" i="59"/>
  <c r="CM26" i="59" s="1"/>
  <c r="CH26" i="59"/>
  <c r="CN26" i="59" s="1"/>
  <c r="CI26" i="59"/>
  <c r="CO26" i="59" s="1"/>
  <c r="CJ26" i="59"/>
  <c r="CP26" i="59" s="1"/>
  <c r="CK26" i="59"/>
  <c r="CQ26" i="59" s="1"/>
  <c r="CF27" i="59"/>
  <c r="CL27" i="59" s="1"/>
  <c r="CG27" i="59"/>
  <c r="CM27" i="59" s="1"/>
  <c r="CH27" i="59"/>
  <c r="CN27" i="59" s="1"/>
  <c r="CI27" i="59"/>
  <c r="CO27" i="59" s="1"/>
  <c r="CJ27" i="59"/>
  <c r="CP27" i="59" s="1"/>
  <c r="CK27" i="59"/>
  <c r="CQ27" i="59" s="1"/>
  <c r="CF28" i="59"/>
  <c r="CL28" i="59" s="1"/>
  <c r="CG28" i="59"/>
  <c r="CM28" i="59" s="1"/>
  <c r="CH28" i="59"/>
  <c r="CN28" i="59" s="1"/>
  <c r="CI28" i="59"/>
  <c r="CO28" i="59" s="1"/>
  <c r="CJ28" i="59"/>
  <c r="CP28" i="59" s="1"/>
  <c r="CK28" i="59"/>
  <c r="CQ28" i="59" s="1"/>
  <c r="CF29" i="59"/>
  <c r="CL29" i="59" s="1"/>
  <c r="CG29" i="59"/>
  <c r="CM29" i="59" s="1"/>
  <c r="CH29" i="59"/>
  <c r="CN29" i="59" s="1"/>
  <c r="CI29" i="59"/>
  <c r="CO29" i="59" s="1"/>
  <c r="CJ29" i="59"/>
  <c r="CP29" i="59" s="1"/>
  <c r="CK29" i="59"/>
  <c r="CQ29" i="59" s="1"/>
  <c r="CF30" i="59"/>
  <c r="CL30" i="59" s="1"/>
  <c r="CG30" i="59"/>
  <c r="CM30" i="59" s="1"/>
  <c r="CH30" i="59"/>
  <c r="CN30" i="59" s="1"/>
  <c r="CI30" i="59"/>
  <c r="CO30" i="59" s="1"/>
  <c r="CJ30" i="59"/>
  <c r="CP30" i="59" s="1"/>
  <c r="CK30" i="59"/>
  <c r="CQ30" i="59" s="1"/>
  <c r="CF31" i="59"/>
  <c r="CL31" i="59" s="1"/>
  <c r="CG31" i="59"/>
  <c r="CM31" i="59" s="1"/>
  <c r="CH31" i="59"/>
  <c r="CN31" i="59" s="1"/>
  <c r="CI31" i="59"/>
  <c r="CO31" i="59" s="1"/>
  <c r="CJ31" i="59"/>
  <c r="CP31" i="59" s="1"/>
  <c r="CK31" i="59"/>
  <c r="CQ31" i="59" s="1"/>
  <c r="CF32" i="59"/>
  <c r="CL32" i="59" s="1"/>
  <c r="CG32" i="59"/>
  <c r="CM32" i="59" s="1"/>
  <c r="CH32" i="59"/>
  <c r="CN32" i="59" s="1"/>
  <c r="CI32" i="59"/>
  <c r="CO32" i="59" s="1"/>
  <c r="CJ32" i="59"/>
  <c r="CP32" i="59" s="1"/>
  <c r="CK32" i="59"/>
  <c r="CQ32" i="59" s="1"/>
  <c r="CF33" i="59"/>
  <c r="CL33" i="59" s="1"/>
  <c r="CG33" i="59"/>
  <c r="CM33" i="59" s="1"/>
  <c r="CH33" i="59"/>
  <c r="CN33" i="59" s="1"/>
  <c r="CI33" i="59"/>
  <c r="CO33" i="59" s="1"/>
  <c r="CJ33" i="59"/>
  <c r="CP33" i="59" s="1"/>
  <c r="CK33" i="59"/>
  <c r="CQ33" i="59" s="1"/>
  <c r="CF34" i="59"/>
  <c r="CL34" i="59" s="1"/>
  <c r="CG34" i="59"/>
  <c r="CM34" i="59" s="1"/>
  <c r="CH34" i="59"/>
  <c r="CN34" i="59" s="1"/>
  <c r="CI34" i="59"/>
  <c r="CO34" i="59" s="1"/>
  <c r="CJ34" i="59"/>
  <c r="CP34" i="59" s="1"/>
  <c r="CK34" i="59"/>
  <c r="CQ34" i="59" s="1"/>
  <c r="CF35" i="59"/>
  <c r="CL35" i="59" s="1"/>
  <c r="CG35" i="59"/>
  <c r="CM35" i="59" s="1"/>
  <c r="CH35" i="59"/>
  <c r="CN35" i="59" s="1"/>
  <c r="CI35" i="59"/>
  <c r="CO35" i="59" s="1"/>
  <c r="CJ35" i="59"/>
  <c r="CP35" i="59" s="1"/>
  <c r="CK35" i="59"/>
  <c r="CQ35" i="59" s="1"/>
  <c r="CF36" i="59"/>
  <c r="CL36" i="59" s="1"/>
  <c r="CG36" i="59"/>
  <c r="CM36" i="59" s="1"/>
  <c r="CH36" i="59"/>
  <c r="CN36" i="59" s="1"/>
  <c r="CI36" i="59"/>
  <c r="CO36" i="59" s="1"/>
  <c r="CJ36" i="59"/>
  <c r="CP36" i="59" s="1"/>
  <c r="CK36" i="59"/>
  <c r="CQ36" i="59" s="1"/>
  <c r="CF37" i="59"/>
  <c r="CL37" i="59" s="1"/>
  <c r="CG37" i="59"/>
  <c r="CM37" i="59" s="1"/>
  <c r="CH37" i="59"/>
  <c r="CN37" i="59" s="1"/>
  <c r="CI37" i="59"/>
  <c r="CO37" i="59" s="1"/>
  <c r="CJ37" i="59"/>
  <c r="CP37" i="59" s="1"/>
  <c r="CK37" i="59"/>
  <c r="CQ37" i="59" s="1"/>
  <c r="CF38" i="59"/>
  <c r="CL38" i="59" s="1"/>
  <c r="CG38" i="59"/>
  <c r="CM38" i="59" s="1"/>
  <c r="CH38" i="59"/>
  <c r="CN38" i="59" s="1"/>
  <c r="CI38" i="59"/>
  <c r="CO38" i="59" s="1"/>
  <c r="CJ38" i="59"/>
  <c r="CP38" i="59" s="1"/>
  <c r="CK38" i="59"/>
  <c r="CQ38" i="59" s="1"/>
  <c r="CF39" i="59"/>
  <c r="CL39" i="59" s="1"/>
  <c r="CG39" i="59"/>
  <c r="CM39" i="59" s="1"/>
  <c r="CH39" i="59"/>
  <c r="CN39" i="59" s="1"/>
  <c r="CI39" i="59"/>
  <c r="CO39" i="59" s="1"/>
  <c r="CJ39" i="59"/>
  <c r="CP39" i="59" s="1"/>
  <c r="CK39" i="59"/>
  <c r="CQ39" i="59" s="1"/>
  <c r="CF40" i="59"/>
  <c r="CL40" i="59" s="1"/>
  <c r="CG40" i="59"/>
  <c r="CM40" i="59" s="1"/>
  <c r="CH40" i="59"/>
  <c r="CN40" i="59" s="1"/>
  <c r="CI40" i="59"/>
  <c r="CO40" i="59" s="1"/>
  <c r="CJ40" i="59"/>
  <c r="CP40" i="59" s="1"/>
  <c r="CK40" i="59"/>
  <c r="CQ40" i="59" s="1"/>
  <c r="CF41" i="59"/>
  <c r="CL41" i="59" s="1"/>
  <c r="CG41" i="59"/>
  <c r="CM41" i="59" s="1"/>
  <c r="CH41" i="59"/>
  <c r="CN41" i="59" s="1"/>
  <c r="CI41" i="59"/>
  <c r="CO41" i="59" s="1"/>
  <c r="CJ41" i="59"/>
  <c r="CP41" i="59" s="1"/>
  <c r="CK41" i="59"/>
  <c r="CQ41" i="59" s="1"/>
  <c r="CF42" i="59"/>
  <c r="CL42" i="59" s="1"/>
  <c r="CG42" i="59"/>
  <c r="CM42" i="59" s="1"/>
  <c r="CH42" i="59"/>
  <c r="CN42" i="59" s="1"/>
  <c r="CI42" i="59"/>
  <c r="CO42" i="59" s="1"/>
  <c r="CJ42" i="59"/>
  <c r="CP42" i="59" s="1"/>
  <c r="CK42" i="59"/>
  <c r="CQ42" i="59" s="1"/>
  <c r="CF43" i="59"/>
  <c r="CL43" i="59" s="1"/>
  <c r="CG43" i="59"/>
  <c r="CM43" i="59" s="1"/>
  <c r="CH43" i="59"/>
  <c r="CN43" i="59" s="1"/>
  <c r="CI43" i="59"/>
  <c r="CO43" i="59" s="1"/>
  <c r="CJ43" i="59"/>
  <c r="CP43" i="59" s="1"/>
  <c r="CK43" i="59"/>
  <c r="CQ43" i="59" s="1"/>
  <c r="CF44" i="59"/>
  <c r="CL44" i="59" s="1"/>
  <c r="CG44" i="59"/>
  <c r="CM44" i="59" s="1"/>
  <c r="CH44" i="59"/>
  <c r="CN44" i="59" s="1"/>
  <c r="CI44" i="59"/>
  <c r="CO44" i="59" s="1"/>
  <c r="CJ44" i="59"/>
  <c r="CP44" i="59" s="1"/>
  <c r="CK44" i="59"/>
  <c r="CQ44" i="59" s="1"/>
  <c r="CF45" i="59"/>
  <c r="CL45" i="59" s="1"/>
  <c r="CG45" i="59"/>
  <c r="CM45" i="59" s="1"/>
  <c r="CH45" i="59"/>
  <c r="CN45" i="59" s="1"/>
  <c r="CI45" i="59"/>
  <c r="CO45" i="59" s="1"/>
  <c r="CJ45" i="59"/>
  <c r="CP45" i="59" s="1"/>
  <c r="CK45" i="59"/>
  <c r="CQ45" i="59" s="1"/>
  <c r="CF46" i="59"/>
  <c r="CL46" i="59" s="1"/>
  <c r="CG46" i="59"/>
  <c r="CM46" i="59" s="1"/>
  <c r="CH46" i="59"/>
  <c r="CN46" i="59" s="1"/>
  <c r="CI46" i="59"/>
  <c r="CO46" i="59" s="1"/>
  <c r="CJ46" i="59"/>
  <c r="CP46" i="59" s="1"/>
  <c r="CK46" i="59"/>
  <c r="CQ46" i="59" s="1"/>
  <c r="CF47" i="59"/>
  <c r="CL47" i="59" s="1"/>
  <c r="CG47" i="59"/>
  <c r="CM47" i="59" s="1"/>
  <c r="CH47" i="59"/>
  <c r="CN47" i="59" s="1"/>
  <c r="CI47" i="59"/>
  <c r="CO47" i="59" s="1"/>
  <c r="CJ47" i="59"/>
  <c r="CP47" i="59" s="1"/>
  <c r="CK47" i="59"/>
  <c r="CQ47" i="59" s="1"/>
  <c r="CF48" i="59"/>
  <c r="CL48" i="59" s="1"/>
  <c r="CG48" i="59"/>
  <c r="CM48" i="59" s="1"/>
  <c r="CH48" i="59"/>
  <c r="CN48" i="59" s="1"/>
  <c r="CI48" i="59"/>
  <c r="CO48" i="59" s="1"/>
  <c r="CJ48" i="59"/>
  <c r="CP48" i="59" s="1"/>
  <c r="CK48" i="59"/>
  <c r="CQ48" i="59" s="1"/>
  <c r="CF49" i="59"/>
  <c r="CL49" i="59" s="1"/>
  <c r="CG49" i="59"/>
  <c r="CM49" i="59" s="1"/>
  <c r="CH49" i="59"/>
  <c r="CN49" i="59" s="1"/>
  <c r="CI49" i="59"/>
  <c r="CO49" i="59" s="1"/>
  <c r="CJ49" i="59"/>
  <c r="CP49" i="59" s="1"/>
  <c r="CK49" i="59"/>
  <c r="CQ49" i="59" s="1"/>
  <c r="CF50" i="59"/>
  <c r="CL50" i="59" s="1"/>
  <c r="CG50" i="59"/>
  <c r="CM50" i="59" s="1"/>
  <c r="CH50" i="59"/>
  <c r="CN50" i="59" s="1"/>
  <c r="CI50" i="59"/>
  <c r="CO50" i="59" s="1"/>
  <c r="CJ50" i="59"/>
  <c r="CP50" i="59" s="1"/>
  <c r="CK50" i="59"/>
  <c r="CQ50" i="59" s="1"/>
  <c r="CF51" i="59"/>
  <c r="CL51" i="59" s="1"/>
  <c r="CG51" i="59"/>
  <c r="CM51" i="59" s="1"/>
  <c r="CH51" i="59"/>
  <c r="CN51" i="59" s="1"/>
  <c r="CI51" i="59"/>
  <c r="CO51" i="59" s="1"/>
  <c r="CJ51" i="59"/>
  <c r="CP51" i="59" s="1"/>
  <c r="CK51" i="59"/>
  <c r="CQ51" i="59" s="1"/>
  <c r="CF52" i="59"/>
  <c r="CL52" i="59" s="1"/>
  <c r="CG52" i="59"/>
  <c r="CM52" i="59" s="1"/>
  <c r="CH52" i="59"/>
  <c r="CN52" i="59" s="1"/>
  <c r="CI52" i="59"/>
  <c r="CO52" i="59" s="1"/>
  <c r="CJ52" i="59"/>
  <c r="CP52" i="59" s="1"/>
  <c r="CK52" i="59"/>
  <c r="CQ52" i="59" s="1"/>
  <c r="CF53" i="59"/>
  <c r="CL53" i="59" s="1"/>
  <c r="CG53" i="59"/>
  <c r="CM53" i="59" s="1"/>
  <c r="CH53" i="59"/>
  <c r="CN53" i="59" s="1"/>
  <c r="CI53" i="59"/>
  <c r="CO53" i="59" s="1"/>
  <c r="CJ53" i="59"/>
  <c r="CP53" i="59" s="1"/>
  <c r="CK53" i="59"/>
  <c r="CQ53" i="59" s="1"/>
  <c r="CF54" i="59"/>
  <c r="CL54" i="59" s="1"/>
  <c r="CG54" i="59"/>
  <c r="CM54" i="59" s="1"/>
  <c r="CH54" i="59"/>
  <c r="CN54" i="59" s="1"/>
  <c r="CI54" i="59"/>
  <c r="CO54" i="59" s="1"/>
  <c r="CJ54" i="59"/>
  <c r="CP54" i="59" s="1"/>
  <c r="CK54" i="59"/>
  <c r="CQ54" i="59" s="1"/>
  <c r="CF55" i="59"/>
  <c r="CL55" i="59" s="1"/>
  <c r="CG55" i="59"/>
  <c r="CM55" i="59" s="1"/>
  <c r="CH55" i="59"/>
  <c r="CN55" i="59" s="1"/>
  <c r="CI55" i="59"/>
  <c r="CO55" i="59" s="1"/>
  <c r="CJ55" i="59"/>
  <c r="CP55" i="59" s="1"/>
  <c r="CK55" i="59"/>
  <c r="CQ55" i="59" s="1"/>
  <c r="CF56" i="59"/>
  <c r="CL56" i="59" s="1"/>
  <c r="CG56" i="59"/>
  <c r="CM56" i="59" s="1"/>
  <c r="CH56" i="59"/>
  <c r="CN56" i="59" s="1"/>
  <c r="CI56" i="59"/>
  <c r="CO56" i="59" s="1"/>
  <c r="CJ56" i="59"/>
  <c r="CP56" i="59" s="1"/>
  <c r="CK56" i="59"/>
  <c r="CQ56" i="59" s="1"/>
  <c r="CF57" i="59"/>
  <c r="CL57" i="59" s="1"/>
  <c r="CG57" i="59"/>
  <c r="CM57" i="59" s="1"/>
  <c r="CH57" i="59"/>
  <c r="CN57" i="59" s="1"/>
  <c r="CI57" i="59"/>
  <c r="CO57" i="59" s="1"/>
  <c r="CJ57" i="59"/>
  <c r="CP57" i="59" s="1"/>
  <c r="CK57" i="59"/>
  <c r="CQ57" i="59" s="1"/>
  <c r="CF58" i="59"/>
  <c r="CL58" i="59" s="1"/>
  <c r="CG58" i="59"/>
  <c r="CM58" i="59" s="1"/>
  <c r="CH58" i="59"/>
  <c r="CN58" i="59" s="1"/>
  <c r="CI58" i="59"/>
  <c r="CO58" i="59" s="1"/>
  <c r="CJ58" i="59"/>
  <c r="CP58" i="59" s="1"/>
  <c r="CK58" i="59"/>
  <c r="CQ58" i="59" s="1"/>
  <c r="CF59" i="59"/>
  <c r="CL59" i="59" s="1"/>
  <c r="CG59" i="59"/>
  <c r="CM59" i="59" s="1"/>
  <c r="CH59" i="59"/>
  <c r="CN59" i="59" s="1"/>
  <c r="CI59" i="59"/>
  <c r="CO59" i="59" s="1"/>
  <c r="CJ59" i="59"/>
  <c r="CP59" i="59" s="1"/>
  <c r="CK59" i="59"/>
  <c r="CQ59" i="59" s="1"/>
  <c r="CF60" i="59"/>
  <c r="CL60" i="59" s="1"/>
  <c r="CG60" i="59"/>
  <c r="CM60" i="59" s="1"/>
  <c r="CH60" i="59"/>
  <c r="CN60" i="59" s="1"/>
  <c r="CI60" i="59"/>
  <c r="CO60" i="59" s="1"/>
  <c r="CJ60" i="59"/>
  <c r="CP60" i="59" s="1"/>
  <c r="CK60" i="59"/>
  <c r="CQ60" i="59" s="1"/>
  <c r="CF61" i="59"/>
  <c r="CL61" i="59" s="1"/>
  <c r="CG61" i="59"/>
  <c r="CM61" i="59" s="1"/>
  <c r="CH61" i="59"/>
  <c r="CN61" i="59" s="1"/>
  <c r="CI61" i="59"/>
  <c r="CO61" i="59" s="1"/>
  <c r="CJ61" i="59"/>
  <c r="CP61" i="59" s="1"/>
  <c r="CK61" i="59"/>
  <c r="CQ61" i="59" s="1"/>
  <c r="CF62" i="59"/>
  <c r="CL62" i="59" s="1"/>
  <c r="CG62" i="59"/>
  <c r="CM62" i="59" s="1"/>
  <c r="CH62" i="59"/>
  <c r="CN62" i="59" s="1"/>
  <c r="CI62" i="59"/>
  <c r="CO62" i="59" s="1"/>
  <c r="CJ62" i="59"/>
  <c r="CP62" i="59" s="1"/>
  <c r="CK62" i="59"/>
  <c r="CQ62" i="59" s="1"/>
  <c r="CF63" i="59"/>
  <c r="CL63" i="59" s="1"/>
  <c r="CG63" i="59"/>
  <c r="CM63" i="59" s="1"/>
  <c r="CH63" i="59"/>
  <c r="CN63" i="59" s="1"/>
  <c r="CI63" i="59"/>
  <c r="CO63" i="59" s="1"/>
  <c r="CJ63" i="59"/>
  <c r="CP63" i="59" s="1"/>
  <c r="CK63" i="59"/>
  <c r="CQ63" i="59" s="1"/>
  <c r="CF64" i="59"/>
  <c r="CL64" i="59" s="1"/>
  <c r="CG64" i="59"/>
  <c r="CM64" i="59" s="1"/>
  <c r="CH64" i="59"/>
  <c r="CN64" i="59" s="1"/>
  <c r="CI64" i="59"/>
  <c r="CO64" i="59" s="1"/>
  <c r="CJ64" i="59"/>
  <c r="CP64" i="59" s="1"/>
  <c r="CK64" i="59"/>
  <c r="CQ64" i="59" s="1"/>
  <c r="CG6" i="59"/>
  <c r="CM6" i="59" s="1"/>
  <c r="CH6" i="59"/>
  <c r="CN6" i="59" s="1"/>
  <c r="CI6" i="59"/>
  <c r="CO6" i="59" s="1"/>
  <c r="CJ6" i="59"/>
  <c r="CP6" i="59" s="1"/>
  <c r="CK6" i="59"/>
  <c r="CQ6" i="59" s="1"/>
  <c r="CF6" i="59"/>
  <c r="CL6" i="59" s="1"/>
  <c r="BK7" i="59"/>
  <c r="BQ7" i="59" s="1"/>
  <c r="BL7" i="59"/>
  <c r="BR7" i="59" s="1"/>
  <c r="BM7" i="59"/>
  <c r="BS7" i="59" s="1"/>
  <c r="BN7" i="59"/>
  <c r="BT7" i="59" s="1"/>
  <c r="BO7" i="59"/>
  <c r="BU7" i="59" s="1"/>
  <c r="BP7" i="59"/>
  <c r="BV7" i="59" s="1"/>
  <c r="BK8" i="59"/>
  <c r="BQ8" i="59" s="1"/>
  <c r="BL8" i="59"/>
  <c r="BR8" i="59" s="1"/>
  <c r="BM8" i="59"/>
  <c r="BS8" i="59" s="1"/>
  <c r="BN8" i="59"/>
  <c r="BT8" i="59" s="1"/>
  <c r="BO8" i="59"/>
  <c r="BU8" i="59" s="1"/>
  <c r="BP8" i="59"/>
  <c r="BV8" i="59" s="1"/>
  <c r="BK9" i="59"/>
  <c r="BQ9" i="59" s="1"/>
  <c r="BL9" i="59"/>
  <c r="BR9" i="59" s="1"/>
  <c r="BM9" i="59"/>
  <c r="BS9" i="59" s="1"/>
  <c r="BN9" i="59"/>
  <c r="BT9" i="59" s="1"/>
  <c r="BO9" i="59"/>
  <c r="BU9" i="59" s="1"/>
  <c r="BP9" i="59"/>
  <c r="BV9" i="59" s="1"/>
  <c r="BK10" i="59"/>
  <c r="BQ10" i="59" s="1"/>
  <c r="BL10" i="59"/>
  <c r="BR10" i="59" s="1"/>
  <c r="BM10" i="59"/>
  <c r="BS10" i="59" s="1"/>
  <c r="BN10" i="59"/>
  <c r="BT10" i="59" s="1"/>
  <c r="BO10" i="59"/>
  <c r="BU10" i="59" s="1"/>
  <c r="BP10" i="59"/>
  <c r="BV10" i="59" s="1"/>
  <c r="BK11" i="59"/>
  <c r="BQ11" i="59" s="1"/>
  <c r="BL11" i="59"/>
  <c r="BR11" i="59" s="1"/>
  <c r="BM11" i="59"/>
  <c r="BS11" i="59" s="1"/>
  <c r="BN11" i="59"/>
  <c r="BT11" i="59" s="1"/>
  <c r="BO11" i="59"/>
  <c r="BU11" i="59" s="1"/>
  <c r="BP11" i="59"/>
  <c r="BV11" i="59" s="1"/>
  <c r="BK12" i="59"/>
  <c r="BQ12" i="59" s="1"/>
  <c r="BL12" i="59"/>
  <c r="BR12" i="59" s="1"/>
  <c r="BM12" i="59"/>
  <c r="BS12" i="59" s="1"/>
  <c r="BN12" i="59"/>
  <c r="BT12" i="59" s="1"/>
  <c r="BO12" i="59"/>
  <c r="BU12" i="59" s="1"/>
  <c r="BP12" i="59"/>
  <c r="BV12" i="59" s="1"/>
  <c r="BK13" i="59"/>
  <c r="BQ13" i="59" s="1"/>
  <c r="BL13" i="59"/>
  <c r="BR13" i="59" s="1"/>
  <c r="BM13" i="59"/>
  <c r="BS13" i="59" s="1"/>
  <c r="BN13" i="59"/>
  <c r="BT13" i="59" s="1"/>
  <c r="BO13" i="59"/>
  <c r="BU13" i="59" s="1"/>
  <c r="BP13" i="59"/>
  <c r="BV13" i="59" s="1"/>
  <c r="BK14" i="59"/>
  <c r="BQ14" i="59" s="1"/>
  <c r="BL14" i="59"/>
  <c r="BR14" i="59" s="1"/>
  <c r="BM14" i="59"/>
  <c r="BS14" i="59" s="1"/>
  <c r="BN14" i="59"/>
  <c r="BT14" i="59" s="1"/>
  <c r="BO14" i="59"/>
  <c r="BU14" i="59" s="1"/>
  <c r="BP14" i="59"/>
  <c r="BV14" i="59" s="1"/>
  <c r="BK15" i="59"/>
  <c r="BQ15" i="59" s="1"/>
  <c r="BL15" i="59"/>
  <c r="BR15" i="59" s="1"/>
  <c r="BM15" i="59"/>
  <c r="BS15" i="59" s="1"/>
  <c r="BN15" i="59"/>
  <c r="BT15" i="59" s="1"/>
  <c r="BO15" i="59"/>
  <c r="BU15" i="59" s="1"/>
  <c r="BP15" i="59"/>
  <c r="BV15" i="59" s="1"/>
  <c r="BK16" i="59"/>
  <c r="BQ16" i="59" s="1"/>
  <c r="BL16" i="59"/>
  <c r="BR16" i="59" s="1"/>
  <c r="BM16" i="59"/>
  <c r="BS16" i="59" s="1"/>
  <c r="BN16" i="59"/>
  <c r="BT16" i="59" s="1"/>
  <c r="BO16" i="59"/>
  <c r="BU16" i="59" s="1"/>
  <c r="BP16" i="59"/>
  <c r="BV16" i="59" s="1"/>
  <c r="BK17" i="59"/>
  <c r="BQ17" i="59" s="1"/>
  <c r="BL17" i="59"/>
  <c r="BR17" i="59" s="1"/>
  <c r="BM17" i="59"/>
  <c r="BS17" i="59" s="1"/>
  <c r="BN17" i="59"/>
  <c r="BT17" i="59" s="1"/>
  <c r="BO17" i="59"/>
  <c r="BU17" i="59" s="1"/>
  <c r="BP17" i="59"/>
  <c r="BV17" i="59" s="1"/>
  <c r="BK18" i="59"/>
  <c r="BQ18" i="59" s="1"/>
  <c r="BL18" i="59"/>
  <c r="BR18" i="59" s="1"/>
  <c r="BM18" i="59"/>
  <c r="BS18" i="59" s="1"/>
  <c r="BN18" i="59"/>
  <c r="BT18" i="59" s="1"/>
  <c r="BO18" i="59"/>
  <c r="BU18" i="59" s="1"/>
  <c r="BP18" i="59"/>
  <c r="BV18" i="59" s="1"/>
  <c r="BK19" i="59"/>
  <c r="BQ19" i="59" s="1"/>
  <c r="BL19" i="59"/>
  <c r="BR19" i="59" s="1"/>
  <c r="BM19" i="59"/>
  <c r="BS19" i="59" s="1"/>
  <c r="BN19" i="59"/>
  <c r="BT19" i="59" s="1"/>
  <c r="BO19" i="59"/>
  <c r="BU19" i="59" s="1"/>
  <c r="BP19" i="59"/>
  <c r="BV19" i="59" s="1"/>
  <c r="BK20" i="59"/>
  <c r="BQ20" i="59" s="1"/>
  <c r="BL20" i="59"/>
  <c r="BR20" i="59" s="1"/>
  <c r="BM20" i="59"/>
  <c r="BS20" i="59" s="1"/>
  <c r="BN20" i="59"/>
  <c r="BT20" i="59" s="1"/>
  <c r="BO20" i="59"/>
  <c r="BU20" i="59" s="1"/>
  <c r="BP20" i="59"/>
  <c r="BV20" i="59" s="1"/>
  <c r="BK21" i="59"/>
  <c r="BQ21" i="59" s="1"/>
  <c r="BL21" i="59"/>
  <c r="BR21" i="59" s="1"/>
  <c r="BM21" i="59"/>
  <c r="BS21" i="59" s="1"/>
  <c r="BN21" i="59"/>
  <c r="BT21" i="59" s="1"/>
  <c r="BO21" i="59"/>
  <c r="BU21" i="59" s="1"/>
  <c r="BP21" i="59"/>
  <c r="BV21" i="59" s="1"/>
  <c r="BK22" i="59"/>
  <c r="BQ22" i="59" s="1"/>
  <c r="BL22" i="59"/>
  <c r="BR22" i="59" s="1"/>
  <c r="BM22" i="59"/>
  <c r="BS22" i="59" s="1"/>
  <c r="BN22" i="59"/>
  <c r="BT22" i="59" s="1"/>
  <c r="BO22" i="59"/>
  <c r="BU22" i="59" s="1"/>
  <c r="BP22" i="59"/>
  <c r="BV22" i="59" s="1"/>
  <c r="BK23" i="59"/>
  <c r="BQ23" i="59" s="1"/>
  <c r="BL23" i="59"/>
  <c r="BR23" i="59" s="1"/>
  <c r="BM23" i="59"/>
  <c r="BS23" i="59" s="1"/>
  <c r="BN23" i="59"/>
  <c r="BT23" i="59" s="1"/>
  <c r="BO23" i="59"/>
  <c r="BU23" i="59" s="1"/>
  <c r="BP23" i="59"/>
  <c r="BV23" i="59" s="1"/>
  <c r="BK24" i="59"/>
  <c r="BQ24" i="59" s="1"/>
  <c r="BL24" i="59"/>
  <c r="BR24" i="59" s="1"/>
  <c r="BM24" i="59"/>
  <c r="BS24" i="59" s="1"/>
  <c r="BN24" i="59"/>
  <c r="BT24" i="59" s="1"/>
  <c r="BO24" i="59"/>
  <c r="BU24" i="59" s="1"/>
  <c r="BP24" i="59"/>
  <c r="BV24" i="59" s="1"/>
  <c r="BK25" i="59"/>
  <c r="BQ25" i="59" s="1"/>
  <c r="BL25" i="59"/>
  <c r="BR25" i="59" s="1"/>
  <c r="BM25" i="59"/>
  <c r="BS25" i="59" s="1"/>
  <c r="BN25" i="59"/>
  <c r="BT25" i="59" s="1"/>
  <c r="BO25" i="59"/>
  <c r="BU25" i="59" s="1"/>
  <c r="BP25" i="59"/>
  <c r="BV25" i="59" s="1"/>
  <c r="BK26" i="59"/>
  <c r="BQ26" i="59" s="1"/>
  <c r="BL26" i="59"/>
  <c r="BR26" i="59" s="1"/>
  <c r="BM26" i="59"/>
  <c r="BS26" i="59" s="1"/>
  <c r="BN26" i="59"/>
  <c r="BT26" i="59" s="1"/>
  <c r="BO26" i="59"/>
  <c r="BU26" i="59" s="1"/>
  <c r="BP26" i="59"/>
  <c r="BV26" i="59" s="1"/>
  <c r="BK27" i="59"/>
  <c r="BQ27" i="59" s="1"/>
  <c r="BL27" i="59"/>
  <c r="BR27" i="59" s="1"/>
  <c r="BM27" i="59"/>
  <c r="BS27" i="59" s="1"/>
  <c r="BN27" i="59"/>
  <c r="BT27" i="59" s="1"/>
  <c r="BO27" i="59"/>
  <c r="BU27" i="59" s="1"/>
  <c r="BP27" i="59"/>
  <c r="BV27" i="59" s="1"/>
  <c r="BK28" i="59"/>
  <c r="BQ28" i="59" s="1"/>
  <c r="BL28" i="59"/>
  <c r="BR28" i="59" s="1"/>
  <c r="BM28" i="59"/>
  <c r="BS28" i="59" s="1"/>
  <c r="BN28" i="59"/>
  <c r="BT28" i="59" s="1"/>
  <c r="BO28" i="59"/>
  <c r="BU28" i="59" s="1"/>
  <c r="BP28" i="59"/>
  <c r="BV28" i="59" s="1"/>
  <c r="BK29" i="59"/>
  <c r="BQ29" i="59" s="1"/>
  <c r="BL29" i="59"/>
  <c r="BR29" i="59" s="1"/>
  <c r="BM29" i="59"/>
  <c r="BS29" i="59" s="1"/>
  <c r="BN29" i="59"/>
  <c r="BT29" i="59" s="1"/>
  <c r="BO29" i="59"/>
  <c r="BU29" i="59" s="1"/>
  <c r="BP29" i="59"/>
  <c r="BV29" i="59" s="1"/>
  <c r="BK30" i="59"/>
  <c r="BQ30" i="59" s="1"/>
  <c r="BL30" i="59"/>
  <c r="BR30" i="59" s="1"/>
  <c r="BM30" i="59"/>
  <c r="BS30" i="59" s="1"/>
  <c r="BN30" i="59"/>
  <c r="BT30" i="59" s="1"/>
  <c r="BO30" i="59"/>
  <c r="BU30" i="59" s="1"/>
  <c r="BP30" i="59"/>
  <c r="BV30" i="59" s="1"/>
  <c r="BK31" i="59"/>
  <c r="BQ31" i="59" s="1"/>
  <c r="BL31" i="59"/>
  <c r="BR31" i="59" s="1"/>
  <c r="BM31" i="59"/>
  <c r="BS31" i="59" s="1"/>
  <c r="BN31" i="59"/>
  <c r="BT31" i="59" s="1"/>
  <c r="BO31" i="59"/>
  <c r="BU31" i="59" s="1"/>
  <c r="BP31" i="59"/>
  <c r="BV31" i="59" s="1"/>
  <c r="BK32" i="59"/>
  <c r="BQ32" i="59" s="1"/>
  <c r="BL32" i="59"/>
  <c r="BR32" i="59" s="1"/>
  <c r="BM32" i="59"/>
  <c r="BS32" i="59" s="1"/>
  <c r="BN32" i="59"/>
  <c r="BT32" i="59" s="1"/>
  <c r="BO32" i="59"/>
  <c r="BU32" i="59" s="1"/>
  <c r="BP32" i="59"/>
  <c r="BV32" i="59" s="1"/>
  <c r="BK33" i="59"/>
  <c r="BQ33" i="59" s="1"/>
  <c r="BL33" i="59"/>
  <c r="BR33" i="59" s="1"/>
  <c r="BM33" i="59"/>
  <c r="BS33" i="59" s="1"/>
  <c r="BN33" i="59"/>
  <c r="BT33" i="59" s="1"/>
  <c r="BO33" i="59"/>
  <c r="BU33" i="59" s="1"/>
  <c r="BP33" i="59"/>
  <c r="BV33" i="59" s="1"/>
  <c r="BK34" i="59"/>
  <c r="BQ34" i="59" s="1"/>
  <c r="BL34" i="59"/>
  <c r="BR34" i="59" s="1"/>
  <c r="BM34" i="59"/>
  <c r="BS34" i="59" s="1"/>
  <c r="BN34" i="59"/>
  <c r="BT34" i="59" s="1"/>
  <c r="BO34" i="59"/>
  <c r="BU34" i="59" s="1"/>
  <c r="BP34" i="59"/>
  <c r="BV34" i="59" s="1"/>
  <c r="BK35" i="59"/>
  <c r="BQ35" i="59" s="1"/>
  <c r="BL35" i="59"/>
  <c r="BR35" i="59" s="1"/>
  <c r="BM35" i="59"/>
  <c r="BS35" i="59" s="1"/>
  <c r="BN35" i="59"/>
  <c r="BT35" i="59" s="1"/>
  <c r="BO35" i="59"/>
  <c r="BU35" i="59" s="1"/>
  <c r="BP35" i="59"/>
  <c r="BV35" i="59" s="1"/>
  <c r="BK36" i="59"/>
  <c r="BQ36" i="59" s="1"/>
  <c r="BL36" i="59"/>
  <c r="BR36" i="59" s="1"/>
  <c r="BM36" i="59"/>
  <c r="BS36" i="59" s="1"/>
  <c r="BN36" i="59"/>
  <c r="BT36" i="59" s="1"/>
  <c r="BO36" i="59"/>
  <c r="BU36" i="59" s="1"/>
  <c r="BP36" i="59"/>
  <c r="BV36" i="59" s="1"/>
  <c r="BK37" i="59"/>
  <c r="BQ37" i="59" s="1"/>
  <c r="BL37" i="59"/>
  <c r="BR37" i="59" s="1"/>
  <c r="BM37" i="59"/>
  <c r="BS37" i="59" s="1"/>
  <c r="BN37" i="59"/>
  <c r="BT37" i="59" s="1"/>
  <c r="BO37" i="59"/>
  <c r="BU37" i="59" s="1"/>
  <c r="BP37" i="59"/>
  <c r="BV37" i="59" s="1"/>
  <c r="BK38" i="59"/>
  <c r="BQ38" i="59" s="1"/>
  <c r="BL38" i="59"/>
  <c r="BR38" i="59" s="1"/>
  <c r="BM38" i="59"/>
  <c r="BS38" i="59" s="1"/>
  <c r="BN38" i="59"/>
  <c r="BT38" i="59" s="1"/>
  <c r="BO38" i="59"/>
  <c r="BU38" i="59" s="1"/>
  <c r="BP38" i="59"/>
  <c r="BV38" i="59" s="1"/>
  <c r="BK39" i="59"/>
  <c r="BQ39" i="59" s="1"/>
  <c r="BL39" i="59"/>
  <c r="BR39" i="59" s="1"/>
  <c r="BM39" i="59"/>
  <c r="BS39" i="59" s="1"/>
  <c r="BN39" i="59"/>
  <c r="BT39" i="59" s="1"/>
  <c r="BO39" i="59"/>
  <c r="BU39" i="59" s="1"/>
  <c r="BP39" i="59"/>
  <c r="BV39" i="59" s="1"/>
  <c r="BK40" i="59"/>
  <c r="BQ40" i="59" s="1"/>
  <c r="BL40" i="59"/>
  <c r="BR40" i="59" s="1"/>
  <c r="BM40" i="59"/>
  <c r="BS40" i="59" s="1"/>
  <c r="BN40" i="59"/>
  <c r="BT40" i="59" s="1"/>
  <c r="BO40" i="59"/>
  <c r="BU40" i="59" s="1"/>
  <c r="BP40" i="59"/>
  <c r="BV40" i="59" s="1"/>
  <c r="BK41" i="59"/>
  <c r="BQ41" i="59" s="1"/>
  <c r="BL41" i="59"/>
  <c r="BR41" i="59" s="1"/>
  <c r="BM41" i="59"/>
  <c r="BS41" i="59" s="1"/>
  <c r="BN41" i="59"/>
  <c r="BT41" i="59" s="1"/>
  <c r="BO41" i="59"/>
  <c r="BU41" i="59" s="1"/>
  <c r="BP41" i="59"/>
  <c r="BV41" i="59" s="1"/>
  <c r="BK42" i="59"/>
  <c r="BQ42" i="59" s="1"/>
  <c r="BL42" i="59"/>
  <c r="BR42" i="59" s="1"/>
  <c r="BM42" i="59"/>
  <c r="BS42" i="59" s="1"/>
  <c r="BN42" i="59"/>
  <c r="BT42" i="59" s="1"/>
  <c r="BO42" i="59"/>
  <c r="BU42" i="59" s="1"/>
  <c r="BP42" i="59"/>
  <c r="BV42" i="59" s="1"/>
  <c r="BK43" i="59"/>
  <c r="BQ43" i="59" s="1"/>
  <c r="BL43" i="59"/>
  <c r="BR43" i="59" s="1"/>
  <c r="BM43" i="59"/>
  <c r="BS43" i="59" s="1"/>
  <c r="BN43" i="59"/>
  <c r="BT43" i="59" s="1"/>
  <c r="BO43" i="59"/>
  <c r="BU43" i="59" s="1"/>
  <c r="BP43" i="59"/>
  <c r="BV43" i="59" s="1"/>
  <c r="BK44" i="59"/>
  <c r="BQ44" i="59" s="1"/>
  <c r="BL44" i="59"/>
  <c r="BR44" i="59" s="1"/>
  <c r="BM44" i="59"/>
  <c r="BS44" i="59" s="1"/>
  <c r="BN44" i="59"/>
  <c r="BT44" i="59" s="1"/>
  <c r="BO44" i="59"/>
  <c r="BU44" i="59" s="1"/>
  <c r="BP44" i="59"/>
  <c r="BV44" i="59" s="1"/>
  <c r="BK45" i="59"/>
  <c r="BQ45" i="59" s="1"/>
  <c r="BL45" i="59"/>
  <c r="BR45" i="59" s="1"/>
  <c r="BM45" i="59"/>
  <c r="BS45" i="59" s="1"/>
  <c r="BN45" i="59"/>
  <c r="BT45" i="59" s="1"/>
  <c r="BO45" i="59"/>
  <c r="BU45" i="59" s="1"/>
  <c r="BP45" i="59"/>
  <c r="BV45" i="59" s="1"/>
  <c r="BK46" i="59"/>
  <c r="BQ46" i="59" s="1"/>
  <c r="BL46" i="59"/>
  <c r="BR46" i="59" s="1"/>
  <c r="BM46" i="59"/>
  <c r="BS46" i="59" s="1"/>
  <c r="BN46" i="59"/>
  <c r="BT46" i="59" s="1"/>
  <c r="BO46" i="59"/>
  <c r="BU46" i="59" s="1"/>
  <c r="BP46" i="59"/>
  <c r="BV46" i="59" s="1"/>
  <c r="BK47" i="59"/>
  <c r="BQ47" i="59" s="1"/>
  <c r="BL47" i="59"/>
  <c r="BR47" i="59" s="1"/>
  <c r="BM47" i="59"/>
  <c r="BS47" i="59" s="1"/>
  <c r="BN47" i="59"/>
  <c r="BT47" i="59" s="1"/>
  <c r="BO47" i="59"/>
  <c r="BU47" i="59" s="1"/>
  <c r="BP47" i="59"/>
  <c r="BV47" i="59" s="1"/>
  <c r="BK48" i="59"/>
  <c r="BQ48" i="59" s="1"/>
  <c r="BL48" i="59"/>
  <c r="BR48" i="59" s="1"/>
  <c r="BM48" i="59"/>
  <c r="BS48" i="59" s="1"/>
  <c r="BN48" i="59"/>
  <c r="BT48" i="59" s="1"/>
  <c r="BO48" i="59"/>
  <c r="BU48" i="59" s="1"/>
  <c r="BP48" i="59"/>
  <c r="BV48" i="59" s="1"/>
  <c r="BK49" i="59"/>
  <c r="BQ49" i="59" s="1"/>
  <c r="BL49" i="59"/>
  <c r="BR49" i="59" s="1"/>
  <c r="BM49" i="59"/>
  <c r="BS49" i="59" s="1"/>
  <c r="BN49" i="59"/>
  <c r="BT49" i="59" s="1"/>
  <c r="BO49" i="59"/>
  <c r="BU49" i="59" s="1"/>
  <c r="BP49" i="59"/>
  <c r="BV49" i="59" s="1"/>
  <c r="BK50" i="59"/>
  <c r="BQ50" i="59" s="1"/>
  <c r="BL50" i="59"/>
  <c r="BR50" i="59" s="1"/>
  <c r="BM50" i="59"/>
  <c r="BS50" i="59" s="1"/>
  <c r="BN50" i="59"/>
  <c r="BT50" i="59" s="1"/>
  <c r="BO50" i="59"/>
  <c r="BU50" i="59" s="1"/>
  <c r="BP50" i="59"/>
  <c r="BV50" i="59" s="1"/>
  <c r="BK51" i="59"/>
  <c r="BQ51" i="59" s="1"/>
  <c r="BL51" i="59"/>
  <c r="BR51" i="59" s="1"/>
  <c r="BM51" i="59"/>
  <c r="BS51" i="59" s="1"/>
  <c r="BN51" i="59"/>
  <c r="BT51" i="59" s="1"/>
  <c r="BO51" i="59"/>
  <c r="BU51" i="59" s="1"/>
  <c r="BP51" i="59"/>
  <c r="BV51" i="59" s="1"/>
  <c r="BK52" i="59"/>
  <c r="BQ52" i="59" s="1"/>
  <c r="BL52" i="59"/>
  <c r="BR52" i="59" s="1"/>
  <c r="BM52" i="59"/>
  <c r="BS52" i="59" s="1"/>
  <c r="BN52" i="59"/>
  <c r="BT52" i="59" s="1"/>
  <c r="BO52" i="59"/>
  <c r="BU52" i="59" s="1"/>
  <c r="BP52" i="59"/>
  <c r="BV52" i="59" s="1"/>
  <c r="BK53" i="59"/>
  <c r="BQ53" i="59" s="1"/>
  <c r="BL53" i="59"/>
  <c r="BR53" i="59" s="1"/>
  <c r="BM53" i="59"/>
  <c r="BS53" i="59" s="1"/>
  <c r="BN53" i="59"/>
  <c r="BT53" i="59" s="1"/>
  <c r="BO53" i="59"/>
  <c r="BU53" i="59" s="1"/>
  <c r="BP53" i="59"/>
  <c r="BV53" i="59" s="1"/>
  <c r="BK54" i="59"/>
  <c r="BQ54" i="59" s="1"/>
  <c r="BL54" i="59"/>
  <c r="BR54" i="59" s="1"/>
  <c r="BM54" i="59"/>
  <c r="BS54" i="59" s="1"/>
  <c r="BN54" i="59"/>
  <c r="BT54" i="59" s="1"/>
  <c r="BO54" i="59"/>
  <c r="BU54" i="59" s="1"/>
  <c r="BP54" i="59"/>
  <c r="BV54" i="59" s="1"/>
  <c r="BK55" i="59"/>
  <c r="BQ55" i="59" s="1"/>
  <c r="BL55" i="59"/>
  <c r="BR55" i="59" s="1"/>
  <c r="BM55" i="59"/>
  <c r="BS55" i="59" s="1"/>
  <c r="BN55" i="59"/>
  <c r="BT55" i="59" s="1"/>
  <c r="BO55" i="59"/>
  <c r="BU55" i="59" s="1"/>
  <c r="BP55" i="59"/>
  <c r="BV55" i="59" s="1"/>
  <c r="BK56" i="59"/>
  <c r="BQ56" i="59" s="1"/>
  <c r="BL56" i="59"/>
  <c r="BR56" i="59" s="1"/>
  <c r="BM56" i="59"/>
  <c r="BS56" i="59" s="1"/>
  <c r="BN56" i="59"/>
  <c r="BT56" i="59" s="1"/>
  <c r="BO56" i="59"/>
  <c r="BU56" i="59" s="1"/>
  <c r="BP56" i="59"/>
  <c r="BV56" i="59" s="1"/>
  <c r="BK57" i="59"/>
  <c r="BQ57" i="59" s="1"/>
  <c r="BL57" i="59"/>
  <c r="BR57" i="59" s="1"/>
  <c r="BM57" i="59"/>
  <c r="BS57" i="59" s="1"/>
  <c r="BN57" i="59"/>
  <c r="BT57" i="59" s="1"/>
  <c r="BO57" i="59"/>
  <c r="BU57" i="59" s="1"/>
  <c r="BP57" i="59"/>
  <c r="BV57" i="59" s="1"/>
  <c r="BK58" i="59"/>
  <c r="BQ58" i="59" s="1"/>
  <c r="BL58" i="59"/>
  <c r="BR58" i="59" s="1"/>
  <c r="BM58" i="59"/>
  <c r="BS58" i="59" s="1"/>
  <c r="BN58" i="59"/>
  <c r="BT58" i="59" s="1"/>
  <c r="BO58" i="59"/>
  <c r="BU58" i="59" s="1"/>
  <c r="BP58" i="59"/>
  <c r="BV58" i="59" s="1"/>
  <c r="BK59" i="59"/>
  <c r="BQ59" i="59" s="1"/>
  <c r="BL59" i="59"/>
  <c r="BR59" i="59" s="1"/>
  <c r="BM59" i="59"/>
  <c r="BS59" i="59" s="1"/>
  <c r="BN59" i="59"/>
  <c r="BT59" i="59" s="1"/>
  <c r="BO59" i="59"/>
  <c r="BU59" i="59" s="1"/>
  <c r="BP59" i="59"/>
  <c r="BV59" i="59" s="1"/>
  <c r="BK60" i="59"/>
  <c r="BQ60" i="59" s="1"/>
  <c r="BL60" i="59"/>
  <c r="BR60" i="59" s="1"/>
  <c r="BM60" i="59"/>
  <c r="BS60" i="59" s="1"/>
  <c r="BN60" i="59"/>
  <c r="BT60" i="59" s="1"/>
  <c r="BO60" i="59"/>
  <c r="BU60" i="59" s="1"/>
  <c r="BP60" i="59"/>
  <c r="BV60" i="59" s="1"/>
  <c r="BK61" i="59"/>
  <c r="BQ61" i="59" s="1"/>
  <c r="BL61" i="59"/>
  <c r="BR61" i="59" s="1"/>
  <c r="BM61" i="59"/>
  <c r="BS61" i="59" s="1"/>
  <c r="BN61" i="59"/>
  <c r="BT61" i="59" s="1"/>
  <c r="BO61" i="59"/>
  <c r="BU61" i="59" s="1"/>
  <c r="BP61" i="59"/>
  <c r="BV61" i="59" s="1"/>
  <c r="BK62" i="59"/>
  <c r="BQ62" i="59" s="1"/>
  <c r="BL62" i="59"/>
  <c r="BR62" i="59" s="1"/>
  <c r="BM62" i="59"/>
  <c r="BS62" i="59" s="1"/>
  <c r="BN62" i="59"/>
  <c r="BT62" i="59" s="1"/>
  <c r="BO62" i="59"/>
  <c r="BU62" i="59" s="1"/>
  <c r="BP62" i="59"/>
  <c r="BV62" i="59" s="1"/>
  <c r="BK63" i="59"/>
  <c r="BQ63" i="59" s="1"/>
  <c r="BL63" i="59"/>
  <c r="BR63" i="59" s="1"/>
  <c r="BM63" i="59"/>
  <c r="BS63" i="59" s="1"/>
  <c r="BN63" i="59"/>
  <c r="BT63" i="59" s="1"/>
  <c r="BO63" i="59"/>
  <c r="BU63" i="59" s="1"/>
  <c r="BP63" i="59"/>
  <c r="BV63" i="59" s="1"/>
  <c r="BK64" i="59"/>
  <c r="BQ64" i="59" s="1"/>
  <c r="BL64" i="59"/>
  <c r="BR64" i="59" s="1"/>
  <c r="BM64" i="59"/>
  <c r="BS64" i="59" s="1"/>
  <c r="BN64" i="59"/>
  <c r="BT64" i="59" s="1"/>
  <c r="BO64" i="59"/>
  <c r="BU64" i="59" s="1"/>
  <c r="BP64" i="59"/>
  <c r="BV64" i="59" s="1"/>
  <c r="BL6" i="59"/>
  <c r="BR6" i="59" s="1"/>
  <c r="BM6" i="59"/>
  <c r="BS6" i="59" s="1"/>
  <c r="BN6" i="59"/>
  <c r="BT6" i="59" s="1"/>
  <c r="BO6" i="59"/>
  <c r="BU6" i="59" s="1"/>
  <c r="BP6" i="59"/>
  <c r="BV6" i="59" s="1"/>
  <c r="BK6" i="59"/>
  <c r="BQ6" i="59" s="1"/>
  <c r="DJ33" i="59"/>
  <c r="DJ25" i="59"/>
  <c r="DI25" i="59"/>
  <c r="DK21" i="59"/>
  <c r="DJ19" i="59"/>
  <c r="DI19" i="59"/>
  <c r="DI17" i="59"/>
  <c r="DJ15" i="59"/>
  <c r="DI15" i="59"/>
  <c r="DJ13" i="59"/>
  <c r="DI13" i="59"/>
  <c r="DJ11" i="59"/>
  <c r="DI11" i="59"/>
  <c r="DJ9" i="59"/>
  <c r="DI9" i="59"/>
  <c r="DJ7" i="59"/>
  <c r="DI7" i="59"/>
  <c r="CN16" i="59"/>
  <c r="AP7" i="59"/>
  <c r="AV7" i="59" s="1"/>
  <c r="AQ7" i="59"/>
  <c r="AW7" i="59" s="1"/>
  <c r="AR7" i="59"/>
  <c r="AX7" i="59" s="1"/>
  <c r="AS7" i="59"/>
  <c r="AY7" i="59" s="1"/>
  <c r="AT7" i="59"/>
  <c r="AZ7" i="59" s="1"/>
  <c r="AU7" i="59"/>
  <c r="BA7" i="59" s="1"/>
  <c r="AP8" i="59"/>
  <c r="AV8" i="59" s="1"/>
  <c r="AQ8" i="59"/>
  <c r="AW8" i="59" s="1"/>
  <c r="AR8" i="59"/>
  <c r="AX8" i="59" s="1"/>
  <c r="AS8" i="59"/>
  <c r="AY8" i="59" s="1"/>
  <c r="AT8" i="59"/>
  <c r="AZ8" i="59" s="1"/>
  <c r="AU8" i="59"/>
  <c r="BA8" i="59" s="1"/>
  <c r="AP9" i="59"/>
  <c r="AV9" i="59" s="1"/>
  <c r="AQ9" i="59"/>
  <c r="AW9" i="59" s="1"/>
  <c r="AR9" i="59"/>
  <c r="AX9" i="59" s="1"/>
  <c r="AS9" i="59"/>
  <c r="AY9" i="59" s="1"/>
  <c r="AT9" i="59"/>
  <c r="AZ9" i="59" s="1"/>
  <c r="AU9" i="59"/>
  <c r="BA9" i="59" s="1"/>
  <c r="AP10" i="59"/>
  <c r="AV10" i="59" s="1"/>
  <c r="AQ10" i="59"/>
  <c r="AW10" i="59" s="1"/>
  <c r="AR10" i="59"/>
  <c r="AX10" i="59" s="1"/>
  <c r="AS10" i="59"/>
  <c r="AY10" i="59" s="1"/>
  <c r="AT10" i="59"/>
  <c r="AZ10" i="59" s="1"/>
  <c r="AU10" i="59"/>
  <c r="BA10" i="59" s="1"/>
  <c r="AP11" i="59"/>
  <c r="AV11" i="59" s="1"/>
  <c r="AQ11" i="59"/>
  <c r="AW11" i="59" s="1"/>
  <c r="AR11" i="59"/>
  <c r="AX11" i="59" s="1"/>
  <c r="AS11" i="59"/>
  <c r="AY11" i="59" s="1"/>
  <c r="AT11" i="59"/>
  <c r="AZ11" i="59" s="1"/>
  <c r="AU11" i="59"/>
  <c r="BA11" i="59" s="1"/>
  <c r="AP12" i="59"/>
  <c r="AV12" i="59" s="1"/>
  <c r="AQ12" i="59"/>
  <c r="AW12" i="59" s="1"/>
  <c r="AR12" i="59"/>
  <c r="AX12" i="59" s="1"/>
  <c r="AS12" i="59"/>
  <c r="AY12" i="59" s="1"/>
  <c r="AT12" i="59"/>
  <c r="AZ12" i="59" s="1"/>
  <c r="AU12" i="59"/>
  <c r="BA12" i="59" s="1"/>
  <c r="AP13" i="59"/>
  <c r="AV13" i="59" s="1"/>
  <c r="AQ13" i="59"/>
  <c r="AW13" i="59" s="1"/>
  <c r="AR13" i="59"/>
  <c r="AX13" i="59" s="1"/>
  <c r="AS13" i="59"/>
  <c r="AY13" i="59" s="1"/>
  <c r="AT13" i="59"/>
  <c r="AZ13" i="59" s="1"/>
  <c r="AU13" i="59"/>
  <c r="BA13" i="59" s="1"/>
  <c r="AP14" i="59"/>
  <c r="AV14" i="59" s="1"/>
  <c r="AQ14" i="59"/>
  <c r="AW14" i="59" s="1"/>
  <c r="AR14" i="59"/>
  <c r="AX14" i="59" s="1"/>
  <c r="AS14" i="59"/>
  <c r="AY14" i="59" s="1"/>
  <c r="AT14" i="59"/>
  <c r="AZ14" i="59" s="1"/>
  <c r="AU14" i="59"/>
  <c r="BA14" i="59" s="1"/>
  <c r="AP15" i="59"/>
  <c r="AV15" i="59" s="1"/>
  <c r="AQ15" i="59"/>
  <c r="AW15" i="59" s="1"/>
  <c r="AR15" i="59"/>
  <c r="AX15" i="59" s="1"/>
  <c r="AS15" i="59"/>
  <c r="AY15" i="59" s="1"/>
  <c r="AT15" i="59"/>
  <c r="AZ15" i="59" s="1"/>
  <c r="AU15" i="59"/>
  <c r="BA15" i="59" s="1"/>
  <c r="AP16" i="59"/>
  <c r="AV16" i="59" s="1"/>
  <c r="AQ16" i="59"/>
  <c r="AW16" i="59" s="1"/>
  <c r="AR16" i="59"/>
  <c r="AX16" i="59" s="1"/>
  <c r="AS16" i="59"/>
  <c r="AY16" i="59" s="1"/>
  <c r="AT16" i="59"/>
  <c r="AZ16" i="59" s="1"/>
  <c r="AU16" i="59"/>
  <c r="BA16" i="59" s="1"/>
  <c r="AP17" i="59"/>
  <c r="AV17" i="59" s="1"/>
  <c r="AQ17" i="59"/>
  <c r="AW17" i="59" s="1"/>
  <c r="AR17" i="59"/>
  <c r="AX17" i="59" s="1"/>
  <c r="AS17" i="59"/>
  <c r="AY17" i="59" s="1"/>
  <c r="AT17" i="59"/>
  <c r="AZ17" i="59" s="1"/>
  <c r="AU17" i="59"/>
  <c r="BA17" i="59" s="1"/>
  <c r="AP18" i="59"/>
  <c r="AV18" i="59" s="1"/>
  <c r="AQ18" i="59"/>
  <c r="AW18" i="59" s="1"/>
  <c r="AR18" i="59"/>
  <c r="AX18" i="59" s="1"/>
  <c r="AS18" i="59"/>
  <c r="AY18" i="59" s="1"/>
  <c r="AT18" i="59"/>
  <c r="AZ18" i="59" s="1"/>
  <c r="AU18" i="59"/>
  <c r="BA18" i="59" s="1"/>
  <c r="AP19" i="59"/>
  <c r="AV19" i="59" s="1"/>
  <c r="AQ19" i="59"/>
  <c r="AW19" i="59" s="1"/>
  <c r="AR19" i="59"/>
  <c r="AX19" i="59" s="1"/>
  <c r="AS19" i="59"/>
  <c r="AY19" i="59" s="1"/>
  <c r="AT19" i="59"/>
  <c r="AZ19" i="59" s="1"/>
  <c r="AU19" i="59"/>
  <c r="BA19" i="59" s="1"/>
  <c r="AP20" i="59"/>
  <c r="AV20" i="59" s="1"/>
  <c r="AQ20" i="59"/>
  <c r="AW20" i="59" s="1"/>
  <c r="AR20" i="59"/>
  <c r="AX20" i="59" s="1"/>
  <c r="AS20" i="59"/>
  <c r="AY20" i="59" s="1"/>
  <c r="AT20" i="59"/>
  <c r="AZ20" i="59" s="1"/>
  <c r="AU20" i="59"/>
  <c r="BA20" i="59" s="1"/>
  <c r="AP21" i="59"/>
  <c r="AV21" i="59" s="1"/>
  <c r="AQ21" i="59"/>
  <c r="AW21" i="59" s="1"/>
  <c r="AR21" i="59"/>
  <c r="AX21" i="59" s="1"/>
  <c r="AS21" i="59"/>
  <c r="AY21" i="59" s="1"/>
  <c r="AT21" i="59"/>
  <c r="AZ21" i="59" s="1"/>
  <c r="AU21" i="59"/>
  <c r="BA21" i="59" s="1"/>
  <c r="AP22" i="59"/>
  <c r="AV22" i="59" s="1"/>
  <c r="AQ22" i="59"/>
  <c r="AW22" i="59" s="1"/>
  <c r="AR22" i="59"/>
  <c r="AX22" i="59" s="1"/>
  <c r="AS22" i="59"/>
  <c r="AY22" i="59" s="1"/>
  <c r="AT22" i="59"/>
  <c r="AZ22" i="59" s="1"/>
  <c r="AU22" i="59"/>
  <c r="BA22" i="59" s="1"/>
  <c r="AP23" i="59"/>
  <c r="AV23" i="59" s="1"/>
  <c r="AQ23" i="59"/>
  <c r="AW23" i="59" s="1"/>
  <c r="AR23" i="59"/>
  <c r="AX23" i="59" s="1"/>
  <c r="AS23" i="59"/>
  <c r="AY23" i="59" s="1"/>
  <c r="AT23" i="59"/>
  <c r="AZ23" i="59" s="1"/>
  <c r="AU23" i="59"/>
  <c r="BA23" i="59" s="1"/>
  <c r="AP24" i="59"/>
  <c r="AV24" i="59" s="1"/>
  <c r="AQ24" i="59"/>
  <c r="AW24" i="59" s="1"/>
  <c r="AR24" i="59"/>
  <c r="AX24" i="59" s="1"/>
  <c r="AS24" i="59"/>
  <c r="AY24" i="59" s="1"/>
  <c r="AT24" i="59"/>
  <c r="AZ24" i="59" s="1"/>
  <c r="AU24" i="59"/>
  <c r="BA24" i="59" s="1"/>
  <c r="AP25" i="59"/>
  <c r="AV25" i="59" s="1"/>
  <c r="AQ25" i="59"/>
  <c r="AW25" i="59" s="1"/>
  <c r="AR25" i="59"/>
  <c r="AX25" i="59" s="1"/>
  <c r="AS25" i="59"/>
  <c r="AY25" i="59" s="1"/>
  <c r="AT25" i="59"/>
  <c r="AZ25" i="59" s="1"/>
  <c r="AU25" i="59"/>
  <c r="BA25" i="59" s="1"/>
  <c r="AP26" i="59"/>
  <c r="AV26" i="59" s="1"/>
  <c r="AQ26" i="59"/>
  <c r="AW26" i="59" s="1"/>
  <c r="AR26" i="59"/>
  <c r="AX26" i="59" s="1"/>
  <c r="AS26" i="59"/>
  <c r="AY26" i="59" s="1"/>
  <c r="AT26" i="59"/>
  <c r="AZ26" i="59" s="1"/>
  <c r="AU26" i="59"/>
  <c r="BA26" i="59" s="1"/>
  <c r="AP27" i="59"/>
  <c r="AV27" i="59" s="1"/>
  <c r="AQ27" i="59"/>
  <c r="AW27" i="59" s="1"/>
  <c r="AR27" i="59"/>
  <c r="AX27" i="59" s="1"/>
  <c r="AS27" i="59"/>
  <c r="AY27" i="59" s="1"/>
  <c r="AT27" i="59"/>
  <c r="AZ27" i="59" s="1"/>
  <c r="AU27" i="59"/>
  <c r="BA27" i="59" s="1"/>
  <c r="AP28" i="59"/>
  <c r="AV28" i="59" s="1"/>
  <c r="AQ28" i="59"/>
  <c r="AW28" i="59" s="1"/>
  <c r="AR28" i="59"/>
  <c r="AX28" i="59" s="1"/>
  <c r="AS28" i="59"/>
  <c r="AY28" i="59" s="1"/>
  <c r="AT28" i="59"/>
  <c r="AZ28" i="59" s="1"/>
  <c r="AU28" i="59"/>
  <c r="BA28" i="59" s="1"/>
  <c r="AP29" i="59"/>
  <c r="AV29" i="59" s="1"/>
  <c r="AQ29" i="59"/>
  <c r="AW29" i="59" s="1"/>
  <c r="AR29" i="59"/>
  <c r="AX29" i="59" s="1"/>
  <c r="AS29" i="59"/>
  <c r="AY29" i="59" s="1"/>
  <c r="AT29" i="59"/>
  <c r="AZ29" i="59" s="1"/>
  <c r="AU29" i="59"/>
  <c r="BA29" i="59" s="1"/>
  <c r="AP30" i="59"/>
  <c r="AV30" i="59" s="1"/>
  <c r="AQ30" i="59"/>
  <c r="AW30" i="59" s="1"/>
  <c r="AR30" i="59"/>
  <c r="AX30" i="59" s="1"/>
  <c r="AS30" i="59"/>
  <c r="AY30" i="59" s="1"/>
  <c r="AT30" i="59"/>
  <c r="AZ30" i="59" s="1"/>
  <c r="AU30" i="59"/>
  <c r="BA30" i="59" s="1"/>
  <c r="AP31" i="59"/>
  <c r="AV31" i="59" s="1"/>
  <c r="AQ31" i="59"/>
  <c r="AW31" i="59" s="1"/>
  <c r="AR31" i="59"/>
  <c r="AX31" i="59" s="1"/>
  <c r="AS31" i="59"/>
  <c r="AY31" i="59" s="1"/>
  <c r="AT31" i="59"/>
  <c r="AZ31" i="59" s="1"/>
  <c r="AU31" i="59"/>
  <c r="BA31" i="59" s="1"/>
  <c r="AP32" i="59"/>
  <c r="AV32" i="59" s="1"/>
  <c r="AQ32" i="59"/>
  <c r="AW32" i="59" s="1"/>
  <c r="AR32" i="59"/>
  <c r="AX32" i="59" s="1"/>
  <c r="AS32" i="59"/>
  <c r="AY32" i="59" s="1"/>
  <c r="AT32" i="59"/>
  <c r="AZ32" i="59" s="1"/>
  <c r="AU32" i="59"/>
  <c r="BA32" i="59" s="1"/>
  <c r="AP33" i="59"/>
  <c r="AV33" i="59" s="1"/>
  <c r="AQ33" i="59"/>
  <c r="AW33" i="59" s="1"/>
  <c r="AR33" i="59"/>
  <c r="AX33" i="59" s="1"/>
  <c r="AS33" i="59"/>
  <c r="AY33" i="59" s="1"/>
  <c r="AT33" i="59"/>
  <c r="AZ33" i="59" s="1"/>
  <c r="AU33" i="59"/>
  <c r="BA33" i="59" s="1"/>
  <c r="AP34" i="59"/>
  <c r="AV34" i="59" s="1"/>
  <c r="AQ34" i="59"/>
  <c r="AW34" i="59" s="1"/>
  <c r="AR34" i="59"/>
  <c r="AX34" i="59" s="1"/>
  <c r="AS34" i="59"/>
  <c r="AY34" i="59" s="1"/>
  <c r="AT34" i="59"/>
  <c r="AZ34" i="59" s="1"/>
  <c r="AU34" i="59"/>
  <c r="BA34" i="59" s="1"/>
  <c r="AP35" i="59"/>
  <c r="AV35" i="59" s="1"/>
  <c r="AQ35" i="59"/>
  <c r="AW35" i="59" s="1"/>
  <c r="AR35" i="59"/>
  <c r="AX35" i="59" s="1"/>
  <c r="AS35" i="59"/>
  <c r="AY35" i="59" s="1"/>
  <c r="AT35" i="59"/>
  <c r="AZ35" i="59" s="1"/>
  <c r="AU35" i="59"/>
  <c r="BA35" i="59" s="1"/>
  <c r="AP36" i="59"/>
  <c r="AV36" i="59" s="1"/>
  <c r="AQ36" i="59"/>
  <c r="AW36" i="59" s="1"/>
  <c r="AR36" i="59"/>
  <c r="AX36" i="59" s="1"/>
  <c r="AS36" i="59"/>
  <c r="AY36" i="59" s="1"/>
  <c r="AT36" i="59"/>
  <c r="AZ36" i="59" s="1"/>
  <c r="AU36" i="59"/>
  <c r="BA36" i="59" s="1"/>
  <c r="AP37" i="59"/>
  <c r="AV37" i="59" s="1"/>
  <c r="AQ37" i="59"/>
  <c r="AW37" i="59" s="1"/>
  <c r="AR37" i="59"/>
  <c r="AX37" i="59" s="1"/>
  <c r="AS37" i="59"/>
  <c r="AY37" i="59" s="1"/>
  <c r="AT37" i="59"/>
  <c r="AZ37" i="59" s="1"/>
  <c r="AU37" i="59"/>
  <c r="BA37" i="59" s="1"/>
  <c r="AP38" i="59"/>
  <c r="AV38" i="59" s="1"/>
  <c r="AQ38" i="59"/>
  <c r="AW38" i="59" s="1"/>
  <c r="AR38" i="59"/>
  <c r="AX38" i="59" s="1"/>
  <c r="AS38" i="59"/>
  <c r="AY38" i="59" s="1"/>
  <c r="AT38" i="59"/>
  <c r="AZ38" i="59" s="1"/>
  <c r="AU38" i="59"/>
  <c r="BA38" i="59" s="1"/>
  <c r="AP39" i="59"/>
  <c r="AV39" i="59" s="1"/>
  <c r="AQ39" i="59"/>
  <c r="AW39" i="59" s="1"/>
  <c r="AR39" i="59"/>
  <c r="AX39" i="59" s="1"/>
  <c r="AS39" i="59"/>
  <c r="AY39" i="59" s="1"/>
  <c r="AT39" i="59"/>
  <c r="AZ39" i="59" s="1"/>
  <c r="AU39" i="59"/>
  <c r="BA39" i="59" s="1"/>
  <c r="AP40" i="59"/>
  <c r="AV40" i="59" s="1"/>
  <c r="AQ40" i="59"/>
  <c r="AW40" i="59" s="1"/>
  <c r="AR40" i="59"/>
  <c r="AX40" i="59" s="1"/>
  <c r="AS40" i="59"/>
  <c r="AY40" i="59" s="1"/>
  <c r="AT40" i="59"/>
  <c r="AZ40" i="59" s="1"/>
  <c r="AU40" i="59"/>
  <c r="BA40" i="59" s="1"/>
  <c r="AP41" i="59"/>
  <c r="AV41" i="59" s="1"/>
  <c r="AQ41" i="59"/>
  <c r="AW41" i="59" s="1"/>
  <c r="AR41" i="59"/>
  <c r="AX41" i="59" s="1"/>
  <c r="AS41" i="59"/>
  <c r="AY41" i="59" s="1"/>
  <c r="AT41" i="59"/>
  <c r="AZ41" i="59" s="1"/>
  <c r="AU41" i="59"/>
  <c r="BA41" i="59" s="1"/>
  <c r="AP42" i="59"/>
  <c r="AV42" i="59" s="1"/>
  <c r="AQ42" i="59"/>
  <c r="AW42" i="59" s="1"/>
  <c r="AR42" i="59"/>
  <c r="AX42" i="59" s="1"/>
  <c r="AS42" i="59"/>
  <c r="AY42" i="59" s="1"/>
  <c r="AT42" i="59"/>
  <c r="AZ42" i="59" s="1"/>
  <c r="AU42" i="59"/>
  <c r="BA42" i="59" s="1"/>
  <c r="AP43" i="59"/>
  <c r="AV43" i="59" s="1"/>
  <c r="AQ43" i="59"/>
  <c r="AW43" i="59" s="1"/>
  <c r="AR43" i="59"/>
  <c r="AX43" i="59" s="1"/>
  <c r="AS43" i="59"/>
  <c r="AY43" i="59" s="1"/>
  <c r="AT43" i="59"/>
  <c r="AZ43" i="59" s="1"/>
  <c r="AU43" i="59"/>
  <c r="BA43" i="59" s="1"/>
  <c r="AP44" i="59"/>
  <c r="AV44" i="59" s="1"/>
  <c r="AQ44" i="59"/>
  <c r="AW44" i="59" s="1"/>
  <c r="AR44" i="59"/>
  <c r="AX44" i="59" s="1"/>
  <c r="AS44" i="59"/>
  <c r="AY44" i="59" s="1"/>
  <c r="AT44" i="59"/>
  <c r="AZ44" i="59" s="1"/>
  <c r="AU44" i="59"/>
  <c r="BA44" i="59" s="1"/>
  <c r="AP45" i="59"/>
  <c r="AV45" i="59" s="1"/>
  <c r="AQ45" i="59"/>
  <c r="AW45" i="59" s="1"/>
  <c r="AR45" i="59"/>
  <c r="AX45" i="59" s="1"/>
  <c r="AS45" i="59"/>
  <c r="AY45" i="59" s="1"/>
  <c r="AT45" i="59"/>
  <c r="AZ45" i="59" s="1"/>
  <c r="AU45" i="59"/>
  <c r="BA45" i="59" s="1"/>
  <c r="AP46" i="59"/>
  <c r="AV46" i="59" s="1"/>
  <c r="AQ46" i="59"/>
  <c r="AW46" i="59" s="1"/>
  <c r="AR46" i="59"/>
  <c r="AX46" i="59" s="1"/>
  <c r="AS46" i="59"/>
  <c r="AY46" i="59" s="1"/>
  <c r="AT46" i="59"/>
  <c r="AZ46" i="59" s="1"/>
  <c r="AU46" i="59"/>
  <c r="BA46" i="59" s="1"/>
  <c r="AP47" i="59"/>
  <c r="AV47" i="59" s="1"/>
  <c r="AQ47" i="59"/>
  <c r="AW47" i="59" s="1"/>
  <c r="AR47" i="59"/>
  <c r="AX47" i="59" s="1"/>
  <c r="AS47" i="59"/>
  <c r="AY47" i="59" s="1"/>
  <c r="AT47" i="59"/>
  <c r="AZ47" i="59" s="1"/>
  <c r="AU47" i="59"/>
  <c r="BA47" i="59" s="1"/>
  <c r="AP48" i="59"/>
  <c r="AV48" i="59" s="1"/>
  <c r="AQ48" i="59"/>
  <c r="AW48" i="59" s="1"/>
  <c r="AR48" i="59"/>
  <c r="AX48" i="59" s="1"/>
  <c r="AS48" i="59"/>
  <c r="AY48" i="59" s="1"/>
  <c r="AT48" i="59"/>
  <c r="AZ48" i="59" s="1"/>
  <c r="AU48" i="59"/>
  <c r="BA48" i="59" s="1"/>
  <c r="AP49" i="59"/>
  <c r="AV49" i="59" s="1"/>
  <c r="AQ49" i="59"/>
  <c r="AW49" i="59" s="1"/>
  <c r="AR49" i="59"/>
  <c r="AX49" i="59" s="1"/>
  <c r="AS49" i="59"/>
  <c r="AY49" i="59" s="1"/>
  <c r="AT49" i="59"/>
  <c r="AZ49" i="59" s="1"/>
  <c r="AU49" i="59"/>
  <c r="BA49" i="59" s="1"/>
  <c r="AP50" i="59"/>
  <c r="AV50" i="59" s="1"/>
  <c r="AQ50" i="59"/>
  <c r="AW50" i="59" s="1"/>
  <c r="AR50" i="59"/>
  <c r="AX50" i="59" s="1"/>
  <c r="AS50" i="59"/>
  <c r="AY50" i="59" s="1"/>
  <c r="AT50" i="59"/>
  <c r="AZ50" i="59" s="1"/>
  <c r="AU50" i="59"/>
  <c r="BA50" i="59" s="1"/>
  <c r="AP51" i="59"/>
  <c r="AV51" i="59" s="1"/>
  <c r="AQ51" i="59"/>
  <c r="AW51" i="59" s="1"/>
  <c r="AR51" i="59"/>
  <c r="AX51" i="59" s="1"/>
  <c r="AS51" i="59"/>
  <c r="AY51" i="59" s="1"/>
  <c r="AT51" i="59"/>
  <c r="AZ51" i="59" s="1"/>
  <c r="AU51" i="59"/>
  <c r="BA51" i="59" s="1"/>
  <c r="AP52" i="59"/>
  <c r="AV52" i="59" s="1"/>
  <c r="AQ52" i="59"/>
  <c r="AW52" i="59" s="1"/>
  <c r="AR52" i="59"/>
  <c r="AX52" i="59" s="1"/>
  <c r="AS52" i="59"/>
  <c r="AY52" i="59" s="1"/>
  <c r="AT52" i="59"/>
  <c r="AZ52" i="59" s="1"/>
  <c r="AU52" i="59"/>
  <c r="BA52" i="59" s="1"/>
  <c r="AP53" i="59"/>
  <c r="AV53" i="59" s="1"/>
  <c r="AQ53" i="59"/>
  <c r="AW53" i="59" s="1"/>
  <c r="AR53" i="59"/>
  <c r="AX53" i="59" s="1"/>
  <c r="AS53" i="59"/>
  <c r="AY53" i="59" s="1"/>
  <c r="AT53" i="59"/>
  <c r="AZ53" i="59" s="1"/>
  <c r="AU53" i="59"/>
  <c r="BA53" i="59" s="1"/>
  <c r="AP54" i="59"/>
  <c r="AV54" i="59" s="1"/>
  <c r="AQ54" i="59"/>
  <c r="AW54" i="59" s="1"/>
  <c r="AR54" i="59"/>
  <c r="AX54" i="59" s="1"/>
  <c r="AS54" i="59"/>
  <c r="AY54" i="59" s="1"/>
  <c r="AT54" i="59"/>
  <c r="AZ54" i="59" s="1"/>
  <c r="AU54" i="59"/>
  <c r="BA54" i="59" s="1"/>
  <c r="AP55" i="59"/>
  <c r="AV55" i="59" s="1"/>
  <c r="AQ55" i="59"/>
  <c r="AW55" i="59" s="1"/>
  <c r="AR55" i="59"/>
  <c r="AX55" i="59" s="1"/>
  <c r="AS55" i="59"/>
  <c r="AY55" i="59" s="1"/>
  <c r="AT55" i="59"/>
  <c r="AZ55" i="59" s="1"/>
  <c r="AU55" i="59"/>
  <c r="BA55" i="59" s="1"/>
  <c r="AP56" i="59"/>
  <c r="AV56" i="59" s="1"/>
  <c r="AQ56" i="59"/>
  <c r="AW56" i="59" s="1"/>
  <c r="AR56" i="59"/>
  <c r="AX56" i="59" s="1"/>
  <c r="AS56" i="59"/>
  <c r="AY56" i="59" s="1"/>
  <c r="AT56" i="59"/>
  <c r="AZ56" i="59" s="1"/>
  <c r="AU56" i="59"/>
  <c r="BA56" i="59" s="1"/>
  <c r="AP57" i="59"/>
  <c r="AV57" i="59" s="1"/>
  <c r="AQ57" i="59"/>
  <c r="AW57" i="59" s="1"/>
  <c r="AR57" i="59"/>
  <c r="AX57" i="59" s="1"/>
  <c r="AS57" i="59"/>
  <c r="AY57" i="59" s="1"/>
  <c r="AT57" i="59"/>
  <c r="AZ57" i="59" s="1"/>
  <c r="AU57" i="59"/>
  <c r="BA57" i="59" s="1"/>
  <c r="AP58" i="59"/>
  <c r="AV58" i="59" s="1"/>
  <c r="AQ58" i="59"/>
  <c r="AW58" i="59" s="1"/>
  <c r="AR58" i="59"/>
  <c r="AX58" i="59" s="1"/>
  <c r="AS58" i="59"/>
  <c r="AY58" i="59" s="1"/>
  <c r="AT58" i="59"/>
  <c r="AZ58" i="59" s="1"/>
  <c r="AU58" i="59"/>
  <c r="BA58" i="59" s="1"/>
  <c r="AP59" i="59"/>
  <c r="AV59" i="59" s="1"/>
  <c r="AQ59" i="59"/>
  <c r="AW59" i="59" s="1"/>
  <c r="AR59" i="59"/>
  <c r="AX59" i="59" s="1"/>
  <c r="AS59" i="59"/>
  <c r="AY59" i="59" s="1"/>
  <c r="AT59" i="59"/>
  <c r="AZ59" i="59" s="1"/>
  <c r="AU59" i="59"/>
  <c r="BA59" i="59" s="1"/>
  <c r="AP60" i="59"/>
  <c r="AV60" i="59" s="1"/>
  <c r="AQ60" i="59"/>
  <c r="AW60" i="59" s="1"/>
  <c r="AR60" i="59"/>
  <c r="AX60" i="59" s="1"/>
  <c r="AS60" i="59"/>
  <c r="AY60" i="59" s="1"/>
  <c r="AT60" i="59"/>
  <c r="AZ60" i="59" s="1"/>
  <c r="AU60" i="59"/>
  <c r="BA60" i="59" s="1"/>
  <c r="AP61" i="59"/>
  <c r="AV61" i="59" s="1"/>
  <c r="AQ61" i="59"/>
  <c r="AW61" i="59" s="1"/>
  <c r="AR61" i="59"/>
  <c r="AX61" i="59" s="1"/>
  <c r="AS61" i="59"/>
  <c r="AY61" i="59" s="1"/>
  <c r="AT61" i="59"/>
  <c r="AZ61" i="59" s="1"/>
  <c r="AU61" i="59"/>
  <c r="BA61" i="59" s="1"/>
  <c r="AP62" i="59"/>
  <c r="AV62" i="59" s="1"/>
  <c r="AQ62" i="59"/>
  <c r="AW62" i="59" s="1"/>
  <c r="AR62" i="59"/>
  <c r="AX62" i="59" s="1"/>
  <c r="AS62" i="59"/>
  <c r="AY62" i="59" s="1"/>
  <c r="AT62" i="59"/>
  <c r="AZ62" i="59" s="1"/>
  <c r="AU62" i="59"/>
  <c r="BA62" i="59" s="1"/>
  <c r="AP63" i="59"/>
  <c r="AV63" i="59" s="1"/>
  <c r="AQ63" i="59"/>
  <c r="AW63" i="59" s="1"/>
  <c r="AR63" i="59"/>
  <c r="AX63" i="59" s="1"/>
  <c r="AS63" i="59"/>
  <c r="AY63" i="59" s="1"/>
  <c r="AT63" i="59"/>
  <c r="AZ63" i="59" s="1"/>
  <c r="AU63" i="59"/>
  <c r="BA63" i="59" s="1"/>
  <c r="AP64" i="59"/>
  <c r="AV64" i="59" s="1"/>
  <c r="AQ64" i="59"/>
  <c r="AW64" i="59" s="1"/>
  <c r="AR64" i="59"/>
  <c r="AX64" i="59" s="1"/>
  <c r="AS64" i="59"/>
  <c r="AY64" i="59" s="1"/>
  <c r="AT64" i="59"/>
  <c r="AZ64" i="59" s="1"/>
  <c r="AU64" i="59"/>
  <c r="BA64" i="59" s="1"/>
  <c r="AQ6" i="59"/>
  <c r="AW6" i="59" s="1"/>
  <c r="AR6" i="59"/>
  <c r="AX6" i="59" s="1"/>
  <c r="AS6" i="59"/>
  <c r="AY6" i="59" s="1"/>
  <c r="AT6" i="59"/>
  <c r="AZ6" i="59" s="1"/>
  <c r="AU6" i="59"/>
  <c r="BA6" i="59" s="1"/>
  <c r="AP6" i="59"/>
  <c r="AV6" i="59" s="1"/>
  <c r="I7" i="59" l="1"/>
  <c r="O7" i="59" s="1"/>
  <c r="J7" i="59"/>
  <c r="P7" i="59" s="1"/>
  <c r="K7" i="59"/>
  <c r="Q7" i="59" s="1"/>
  <c r="L7" i="59"/>
  <c r="R7" i="59" s="1"/>
  <c r="M7" i="59"/>
  <c r="S7" i="59" s="1"/>
  <c r="N7" i="59"/>
  <c r="T7" i="59" s="1"/>
  <c r="I8" i="59"/>
  <c r="O8" i="59" s="1"/>
  <c r="J8" i="59"/>
  <c r="P8" i="59" s="1"/>
  <c r="K8" i="59"/>
  <c r="Q8" i="59" s="1"/>
  <c r="L8" i="59"/>
  <c r="R8" i="59" s="1"/>
  <c r="M8" i="59"/>
  <c r="S8" i="59" s="1"/>
  <c r="N8" i="59"/>
  <c r="T8" i="59" s="1"/>
  <c r="I9" i="59"/>
  <c r="O9" i="59" s="1"/>
  <c r="J9" i="59"/>
  <c r="P9" i="59" s="1"/>
  <c r="K9" i="59"/>
  <c r="Q9" i="59" s="1"/>
  <c r="L9" i="59"/>
  <c r="R9" i="59" s="1"/>
  <c r="M9" i="59"/>
  <c r="S9" i="59" s="1"/>
  <c r="N9" i="59"/>
  <c r="T9" i="59" s="1"/>
  <c r="I10" i="59"/>
  <c r="O10" i="59" s="1"/>
  <c r="J10" i="59"/>
  <c r="P10" i="59" s="1"/>
  <c r="K10" i="59"/>
  <c r="Q10" i="59" s="1"/>
  <c r="L10" i="59"/>
  <c r="R10" i="59" s="1"/>
  <c r="M10" i="59"/>
  <c r="S10" i="59" s="1"/>
  <c r="N10" i="59"/>
  <c r="T10" i="59" s="1"/>
  <c r="I11" i="59"/>
  <c r="O11" i="59" s="1"/>
  <c r="J11" i="59"/>
  <c r="P11" i="59" s="1"/>
  <c r="K11" i="59"/>
  <c r="Q11" i="59" s="1"/>
  <c r="L11" i="59"/>
  <c r="R11" i="59" s="1"/>
  <c r="M11" i="59"/>
  <c r="S11" i="59" s="1"/>
  <c r="N11" i="59"/>
  <c r="T11" i="59" s="1"/>
  <c r="I12" i="59"/>
  <c r="O12" i="59" s="1"/>
  <c r="J12" i="59"/>
  <c r="P12" i="59" s="1"/>
  <c r="K12" i="59"/>
  <c r="Q12" i="59" s="1"/>
  <c r="L12" i="59"/>
  <c r="R12" i="59" s="1"/>
  <c r="M12" i="59"/>
  <c r="S12" i="59" s="1"/>
  <c r="N12" i="59"/>
  <c r="T12" i="59" s="1"/>
  <c r="I13" i="59"/>
  <c r="O13" i="59" s="1"/>
  <c r="J13" i="59"/>
  <c r="P13" i="59" s="1"/>
  <c r="K13" i="59"/>
  <c r="Q13" i="59" s="1"/>
  <c r="L13" i="59"/>
  <c r="R13" i="59" s="1"/>
  <c r="M13" i="59"/>
  <c r="S13" i="59" s="1"/>
  <c r="N13" i="59"/>
  <c r="T13" i="59" s="1"/>
  <c r="I14" i="59"/>
  <c r="O14" i="59" s="1"/>
  <c r="J14" i="59"/>
  <c r="P14" i="59" s="1"/>
  <c r="K14" i="59"/>
  <c r="Q14" i="59" s="1"/>
  <c r="L14" i="59"/>
  <c r="R14" i="59" s="1"/>
  <c r="M14" i="59"/>
  <c r="S14" i="59" s="1"/>
  <c r="N14" i="59"/>
  <c r="T14" i="59" s="1"/>
  <c r="I15" i="59"/>
  <c r="O15" i="59" s="1"/>
  <c r="J15" i="59"/>
  <c r="P15" i="59" s="1"/>
  <c r="K15" i="59"/>
  <c r="Q15" i="59" s="1"/>
  <c r="L15" i="59"/>
  <c r="R15" i="59" s="1"/>
  <c r="M15" i="59"/>
  <c r="S15" i="59" s="1"/>
  <c r="N15" i="59"/>
  <c r="T15" i="59" s="1"/>
  <c r="I16" i="59"/>
  <c r="O16" i="59" s="1"/>
  <c r="J16" i="59"/>
  <c r="P16" i="59" s="1"/>
  <c r="K16" i="59"/>
  <c r="Q16" i="59" s="1"/>
  <c r="L16" i="59"/>
  <c r="R16" i="59" s="1"/>
  <c r="M16" i="59"/>
  <c r="S16" i="59" s="1"/>
  <c r="N16" i="59"/>
  <c r="T16" i="59" s="1"/>
  <c r="I17" i="59"/>
  <c r="O17" i="59" s="1"/>
  <c r="J17" i="59"/>
  <c r="P17" i="59" s="1"/>
  <c r="K17" i="59"/>
  <c r="Q17" i="59" s="1"/>
  <c r="L17" i="59"/>
  <c r="R17" i="59" s="1"/>
  <c r="M17" i="59"/>
  <c r="S17" i="59" s="1"/>
  <c r="N17" i="59"/>
  <c r="T17" i="59" s="1"/>
  <c r="I18" i="59"/>
  <c r="O18" i="59" s="1"/>
  <c r="J18" i="59"/>
  <c r="P18" i="59" s="1"/>
  <c r="K18" i="59"/>
  <c r="Q18" i="59" s="1"/>
  <c r="L18" i="59"/>
  <c r="R18" i="59" s="1"/>
  <c r="M18" i="59"/>
  <c r="S18" i="59" s="1"/>
  <c r="N18" i="59"/>
  <c r="T18" i="59" s="1"/>
  <c r="I19" i="59"/>
  <c r="O19" i="59" s="1"/>
  <c r="J19" i="59"/>
  <c r="P19" i="59" s="1"/>
  <c r="K19" i="59"/>
  <c r="Q19" i="59" s="1"/>
  <c r="L19" i="59"/>
  <c r="R19" i="59" s="1"/>
  <c r="M19" i="59"/>
  <c r="S19" i="59" s="1"/>
  <c r="N19" i="59"/>
  <c r="T19" i="59" s="1"/>
  <c r="I20" i="59"/>
  <c r="O20" i="59" s="1"/>
  <c r="J20" i="59"/>
  <c r="P20" i="59" s="1"/>
  <c r="K20" i="59"/>
  <c r="Q20" i="59" s="1"/>
  <c r="L20" i="59"/>
  <c r="R20" i="59" s="1"/>
  <c r="M20" i="59"/>
  <c r="S20" i="59" s="1"/>
  <c r="N20" i="59"/>
  <c r="T20" i="59" s="1"/>
  <c r="I21" i="59"/>
  <c r="O21" i="59" s="1"/>
  <c r="J21" i="59"/>
  <c r="P21" i="59" s="1"/>
  <c r="K21" i="59"/>
  <c r="Q21" i="59" s="1"/>
  <c r="L21" i="59"/>
  <c r="R21" i="59" s="1"/>
  <c r="M21" i="59"/>
  <c r="S21" i="59" s="1"/>
  <c r="N21" i="59"/>
  <c r="T21" i="59" s="1"/>
  <c r="I22" i="59"/>
  <c r="O22" i="59" s="1"/>
  <c r="J22" i="59"/>
  <c r="P22" i="59" s="1"/>
  <c r="K22" i="59"/>
  <c r="Q22" i="59" s="1"/>
  <c r="L22" i="59"/>
  <c r="R22" i="59" s="1"/>
  <c r="M22" i="59"/>
  <c r="S22" i="59" s="1"/>
  <c r="N22" i="59"/>
  <c r="T22" i="59" s="1"/>
  <c r="I23" i="59"/>
  <c r="O23" i="59" s="1"/>
  <c r="J23" i="59"/>
  <c r="P23" i="59" s="1"/>
  <c r="K23" i="59"/>
  <c r="Q23" i="59" s="1"/>
  <c r="L23" i="59"/>
  <c r="R23" i="59" s="1"/>
  <c r="M23" i="59"/>
  <c r="S23" i="59" s="1"/>
  <c r="N23" i="59"/>
  <c r="T23" i="59" s="1"/>
  <c r="I24" i="59"/>
  <c r="O24" i="59" s="1"/>
  <c r="J24" i="59"/>
  <c r="P24" i="59" s="1"/>
  <c r="K24" i="59"/>
  <c r="Q24" i="59" s="1"/>
  <c r="L24" i="59"/>
  <c r="R24" i="59" s="1"/>
  <c r="M24" i="59"/>
  <c r="S24" i="59" s="1"/>
  <c r="N24" i="59"/>
  <c r="T24" i="59" s="1"/>
  <c r="I25" i="59"/>
  <c r="O25" i="59" s="1"/>
  <c r="J25" i="59"/>
  <c r="P25" i="59" s="1"/>
  <c r="K25" i="59"/>
  <c r="Q25" i="59" s="1"/>
  <c r="L25" i="59"/>
  <c r="R25" i="59" s="1"/>
  <c r="M25" i="59"/>
  <c r="S25" i="59" s="1"/>
  <c r="N25" i="59"/>
  <c r="T25" i="59" s="1"/>
  <c r="I26" i="59"/>
  <c r="O26" i="59" s="1"/>
  <c r="J26" i="59"/>
  <c r="P26" i="59" s="1"/>
  <c r="K26" i="59"/>
  <c r="Q26" i="59" s="1"/>
  <c r="L26" i="59"/>
  <c r="R26" i="59" s="1"/>
  <c r="M26" i="59"/>
  <c r="S26" i="59" s="1"/>
  <c r="N26" i="59"/>
  <c r="T26" i="59" s="1"/>
  <c r="I27" i="59"/>
  <c r="O27" i="59" s="1"/>
  <c r="J27" i="59"/>
  <c r="P27" i="59" s="1"/>
  <c r="K27" i="59"/>
  <c r="Q27" i="59" s="1"/>
  <c r="L27" i="59"/>
  <c r="R27" i="59" s="1"/>
  <c r="M27" i="59"/>
  <c r="S27" i="59" s="1"/>
  <c r="N27" i="59"/>
  <c r="T27" i="59" s="1"/>
  <c r="I28" i="59"/>
  <c r="O28" i="59" s="1"/>
  <c r="J28" i="59"/>
  <c r="P28" i="59" s="1"/>
  <c r="K28" i="59"/>
  <c r="Q28" i="59" s="1"/>
  <c r="L28" i="59"/>
  <c r="R28" i="59" s="1"/>
  <c r="M28" i="59"/>
  <c r="S28" i="59" s="1"/>
  <c r="N28" i="59"/>
  <c r="T28" i="59" s="1"/>
  <c r="I29" i="59"/>
  <c r="O29" i="59" s="1"/>
  <c r="J29" i="59"/>
  <c r="P29" i="59" s="1"/>
  <c r="K29" i="59"/>
  <c r="Q29" i="59" s="1"/>
  <c r="L29" i="59"/>
  <c r="R29" i="59" s="1"/>
  <c r="M29" i="59"/>
  <c r="S29" i="59" s="1"/>
  <c r="N29" i="59"/>
  <c r="T29" i="59" s="1"/>
  <c r="I30" i="59"/>
  <c r="O30" i="59" s="1"/>
  <c r="J30" i="59"/>
  <c r="P30" i="59" s="1"/>
  <c r="K30" i="59"/>
  <c r="Q30" i="59" s="1"/>
  <c r="L30" i="59"/>
  <c r="R30" i="59" s="1"/>
  <c r="M30" i="59"/>
  <c r="S30" i="59" s="1"/>
  <c r="N30" i="59"/>
  <c r="T30" i="59" s="1"/>
  <c r="I31" i="59"/>
  <c r="O31" i="59" s="1"/>
  <c r="J31" i="59"/>
  <c r="P31" i="59" s="1"/>
  <c r="K31" i="59"/>
  <c r="Q31" i="59" s="1"/>
  <c r="L31" i="59"/>
  <c r="R31" i="59" s="1"/>
  <c r="M31" i="59"/>
  <c r="S31" i="59" s="1"/>
  <c r="N31" i="59"/>
  <c r="T31" i="59" s="1"/>
  <c r="I32" i="59"/>
  <c r="O32" i="59" s="1"/>
  <c r="J32" i="59"/>
  <c r="P32" i="59" s="1"/>
  <c r="K32" i="59"/>
  <c r="Q32" i="59" s="1"/>
  <c r="L32" i="59"/>
  <c r="R32" i="59" s="1"/>
  <c r="M32" i="59"/>
  <c r="S32" i="59" s="1"/>
  <c r="N32" i="59"/>
  <c r="T32" i="59" s="1"/>
  <c r="I33" i="59"/>
  <c r="O33" i="59" s="1"/>
  <c r="J33" i="59"/>
  <c r="P33" i="59" s="1"/>
  <c r="K33" i="59"/>
  <c r="Q33" i="59" s="1"/>
  <c r="L33" i="59"/>
  <c r="R33" i="59" s="1"/>
  <c r="M33" i="59"/>
  <c r="S33" i="59" s="1"/>
  <c r="N33" i="59"/>
  <c r="T33" i="59" s="1"/>
  <c r="I34" i="59"/>
  <c r="O34" i="59" s="1"/>
  <c r="J34" i="59"/>
  <c r="P34" i="59" s="1"/>
  <c r="K34" i="59"/>
  <c r="Q34" i="59" s="1"/>
  <c r="L34" i="59"/>
  <c r="R34" i="59" s="1"/>
  <c r="M34" i="59"/>
  <c r="S34" i="59" s="1"/>
  <c r="N34" i="59"/>
  <c r="T34" i="59" s="1"/>
  <c r="I35" i="59"/>
  <c r="O35" i="59" s="1"/>
  <c r="J35" i="59"/>
  <c r="P35" i="59" s="1"/>
  <c r="K35" i="59"/>
  <c r="Q35" i="59" s="1"/>
  <c r="L35" i="59"/>
  <c r="R35" i="59" s="1"/>
  <c r="M35" i="59"/>
  <c r="S35" i="59" s="1"/>
  <c r="N35" i="59"/>
  <c r="T35" i="59" s="1"/>
  <c r="I36" i="59"/>
  <c r="O36" i="59" s="1"/>
  <c r="J36" i="59"/>
  <c r="P36" i="59" s="1"/>
  <c r="K36" i="59"/>
  <c r="Q36" i="59" s="1"/>
  <c r="L36" i="59"/>
  <c r="R36" i="59" s="1"/>
  <c r="M36" i="59"/>
  <c r="S36" i="59" s="1"/>
  <c r="N36" i="59"/>
  <c r="T36" i="59" s="1"/>
  <c r="I37" i="59"/>
  <c r="O37" i="59" s="1"/>
  <c r="J37" i="59"/>
  <c r="P37" i="59" s="1"/>
  <c r="K37" i="59"/>
  <c r="Q37" i="59" s="1"/>
  <c r="L37" i="59"/>
  <c r="R37" i="59" s="1"/>
  <c r="M37" i="59"/>
  <c r="S37" i="59" s="1"/>
  <c r="N37" i="59"/>
  <c r="T37" i="59" s="1"/>
  <c r="I38" i="59"/>
  <c r="O38" i="59" s="1"/>
  <c r="J38" i="59"/>
  <c r="P38" i="59" s="1"/>
  <c r="K38" i="59"/>
  <c r="Q38" i="59" s="1"/>
  <c r="L38" i="59"/>
  <c r="R38" i="59" s="1"/>
  <c r="M38" i="59"/>
  <c r="S38" i="59" s="1"/>
  <c r="N38" i="59"/>
  <c r="T38" i="59" s="1"/>
  <c r="I39" i="59"/>
  <c r="O39" i="59" s="1"/>
  <c r="J39" i="59"/>
  <c r="P39" i="59" s="1"/>
  <c r="K39" i="59"/>
  <c r="Q39" i="59" s="1"/>
  <c r="L39" i="59"/>
  <c r="R39" i="59" s="1"/>
  <c r="M39" i="59"/>
  <c r="S39" i="59" s="1"/>
  <c r="N39" i="59"/>
  <c r="T39" i="59" s="1"/>
  <c r="I40" i="59"/>
  <c r="O40" i="59" s="1"/>
  <c r="J40" i="59"/>
  <c r="P40" i="59" s="1"/>
  <c r="K40" i="59"/>
  <c r="Q40" i="59" s="1"/>
  <c r="L40" i="59"/>
  <c r="R40" i="59" s="1"/>
  <c r="M40" i="59"/>
  <c r="S40" i="59" s="1"/>
  <c r="N40" i="59"/>
  <c r="T40" i="59" s="1"/>
  <c r="I41" i="59"/>
  <c r="O41" i="59" s="1"/>
  <c r="J41" i="59"/>
  <c r="P41" i="59" s="1"/>
  <c r="K41" i="59"/>
  <c r="Q41" i="59" s="1"/>
  <c r="L41" i="59"/>
  <c r="R41" i="59" s="1"/>
  <c r="M41" i="59"/>
  <c r="S41" i="59" s="1"/>
  <c r="N41" i="59"/>
  <c r="T41" i="59" s="1"/>
  <c r="I42" i="59"/>
  <c r="O42" i="59" s="1"/>
  <c r="J42" i="59"/>
  <c r="P42" i="59" s="1"/>
  <c r="K42" i="59"/>
  <c r="Q42" i="59" s="1"/>
  <c r="L42" i="59"/>
  <c r="R42" i="59" s="1"/>
  <c r="M42" i="59"/>
  <c r="S42" i="59" s="1"/>
  <c r="N42" i="59"/>
  <c r="T42" i="59" s="1"/>
  <c r="I43" i="59"/>
  <c r="O43" i="59" s="1"/>
  <c r="J43" i="59"/>
  <c r="P43" i="59" s="1"/>
  <c r="K43" i="59"/>
  <c r="Q43" i="59" s="1"/>
  <c r="L43" i="59"/>
  <c r="R43" i="59" s="1"/>
  <c r="M43" i="59"/>
  <c r="S43" i="59" s="1"/>
  <c r="N43" i="59"/>
  <c r="T43" i="59" s="1"/>
  <c r="I44" i="59"/>
  <c r="O44" i="59" s="1"/>
  <c r="J44" i="59"/>
  <c r="P44" i="59" s="1"/>
  <c r="K44" i="59"/>
  <c r="Q44" i="59" s="1"/>
  <c r="L44" i="59"/>
  <c r="R44" i="59" s="1"/>
  <c r="M44" i="59"/>
  <c r="S44" i="59" s="1"/>
  <c r="N44" i="59"/>
  <c r="T44" i="59" s="1"/>
  <c r="I45" i="59"/>
  <c r="O45" i="59" s="1"/>
  <c r="J45" i="59"/>
  <c r="P45" i="59" s="1"/>
  <c r="K45" i="59"/>
  <c r="Q45" i="59" s="1"/>
  <c r="L45" i="59"/>
  <c r="R45" i="59" s="1"/>
  <c r="M45" i="59"/>
  <c r="S45" i="59" s="1"/>
  <c r="N45" i="59"/>
  <c r="T45" i="59" s="1"/>
  <c r="I46" i="59"/>
  <c r="O46" i="59" s="1"/>
  <c r="J46" i="59"/>
  <c r="P46" i="59" s="1"/>
  <c r="K46" i="59"/>
  <c r="Q46" i="59" s="1"/>
  <c r="L46" i="59"/>
  <c r="R46" i="59" s="1"/>
  <c r="M46" i="59"/>
  <c r="S46" i="59" s="1"/>
  <c r="N46" i="59"/>
  <c r="T46" i="59" s="1"/>
  <c r="I47" i="59"/>
  <c r="O47" i="59" s="1"/>
  <c r="J47" i="59"/>
  <c r="P47" i="59" s="1"/>
  <c r="K47" i="59"/>
  <c r="Q47" i="59" s="1"/>
  <c r="L47" i="59"/>
  <c r="R47" i="59" s="1"/>
  <c r="M47" i="59"/>
  <c r="S47" i="59" s="1"/>
  <c r="N47" i="59"/>
  <c r="T47" i="59" s="1"/>
  <c r="I48" i="59"/>
  <c r="O48" i="59" s="1"/>
  <c r="J48" i="59"/>
  <c r="P48" i="59" s="1"/>
  <c r="K48" i="59"/>
  <c r="Q48" i="59" s="1"/>
  <c r="L48" i="59"/>
  <c r="R48" i="59" s="1"/>
  <c r="M48" i="59"/>
  <c r="S48" i="59" s="1"/>
  <c r="N48" i="59"/>
  <c r="T48" i="59" s="1"/>
  <c r="I49" i="59"/>
  <c r="O49" i="59" s="1"/>
  <c r="J49" i="59"/>
  <c r="P49" i="59" s="1"/>
  <c r="K49" i="59"/>
  <c r="Q49" i="59" s="1"/>
  <c r="L49" i="59"/>
  <c r="R49" i="59" s="1"/>
  <c r="M49" i="59"/>
  <c r="S49" i="59" s="1"/>
  <c r="N49" i="59"/>
  <c r="T49" i="59" s="1"/>
  <c r="I50" i="59"/>
  <c r="O50" i="59" s="1"/>
  <c r="J50" i="59"/>
  <c r="P50" i="59" s="1"/>
  <c r="K50" i="59"/>
  <c r="Q50" i="59" s="1"/>
  <c r="L50" i="59"/>
  <c r="R50" i="59" s="1"/>
  <c r="M50" i="59"/>
  <c r="S50" i="59" s="1"/>
  <c r="N50" i="59"/>
  <c r="T50" i="59" s="1"/>
  <c r="I51" i="59"/>
  <c r="O51" i="59" s="1"/>
  <c r="J51" i="59"/>
  <c r="P51" i="59" s="1"/>
  <c r="K51" i="59"/>
  <c r="Q51" i="59" s="1"/>
  <c r="L51" i="59"/>
  <c r="R51" i="59" s="1"/>
  <c r="M51" i="59"/>
  <c r="S51" i="59" s="1"/>
  <c r="N51" i="59"/>
  <c r="T51" i="59" s="1"/>
  <c r="I52" i="59"/>
  <c r="O52" i="59" s="1"/>
  <c r="J52" i="59"/>
  <c r="P52" i="59" s="1"/>
  <c r="K52" i="59"/>
  <c r="Q52" i="59" s="1"/>
  <c r="L52" i="59"/>
  <c r="R52" i="59" s="1"/>
  <c r="M52" i="59"/>
  <c r="S52" i="59" s="1"/>
  <c r="N52" i="59"/>
  <c r="T52" i="59" s="1"/>
  <c r="I53" i="59"/>
  <c r="O53" i="59" s="1"/>
  <c r="J53" i="59"/>
  <c r="P53" i="59" s="1"/>
  <c r="K53" i="59"/>
  <c r="Q53" i="59" s="1"/>
  <c r="L53" i="59"/>
  <c r="R53" i="59" s="1"/>
  <c r="M53" i="59"/>
  <c r="S53" i="59" s="1"/>
  <c r="N53" i="59"/>
  <c r="T53" i="59" s="1"/>
  <c r="I54" i="59"/>
  <c r="O54" i="59" s="1"/>
  <c r="J54" i="59"/>
  <c r="P54" i="59" s="1"/>
  <c r="K54" i="59"/>
  <c r="Q54" i="59" s="1"/>
  <c r="L54" i="59"/>
  <c r="R54" i="59" s="1"/>
  <c r="M54" i="59"/>
  <c r="S54" i="59" s="1"/>
  <c r="N54" i="59"/>
  <c r="T54" i="59" s="1"/>
  <c r="I55" i="59"/>
  <c r="O55" i="59" s="1"/>
  <c r="J55" i="59"/>
  <c r="P55" i="59" s="1"/>
  <c r="K55" i="59"/>
  <c r="Q55" i="59" s="1"/>
  <c r="L55" i="59"/>
  <c r="R55" i="59" s="1"/>
  <c r="M55" i="59"/>
  <c r="S55" i="59" s="1"/>
  <c r="N55" i="59"/>
  <c r="T55" i="59" s="1"/>
  <c r="I56" i="59"/>
  <c r="O56" i="59" s="1"/>
  <c r="J56" i="59"/>
  <c r="P56" i="59" s="1"/>
  <c r="K56" i="59"/>
  <c r="Q56" i="59" s="1"/>
  <c r="L56" i="59"/>
  <c r="R56" i="59" s="1"/>
  <c r="M56" i="59"/>
  <c r="S56" i="59" s="1"/>
  <c r="N56" i="59"/>
  <c r="T56" i="59" s="1"/>
  <c r="I57" i="59"/>
  <c r="O57" i="59" s="1"/>
  <c r="J57" i="59"/>
  <c r="P57" i="59" s="1"/>
  <c r="K57" i="59"/>
  <c r="Q57" i="59" s="1"/>
  <c r="L57" i="59"/>
  <c r="R57" i="59" s="1"/>
  <c r="M57" i="59"/>
  <c r="S57" i="59" s="1"/>
  <c r="N57" i="59"/>
  <c r="T57" i="59" s="1"/>
  <c r="I58" i="59"/>
  <c r="O58" i="59" s="1"/>
  <c r="J58" i="59"/>
  <c r="P58" i="59" s="1"/>
  <c r="K58" i="59"/>
  <c r="Q58" i="59" s="1"/>
  <c r="L58" i="59"/>
  <c r="R58" i="59" s="1"/>
  <c r="M58" i="59"/>
  <c r="S58" i="59" s="1"/>
  <c r="N58" i="59"/>
  <c r="T58" i="59" s="1"/>
  <c r="I59" i="59"/>
  <c r="O59" i="59" s="1"/>
  <c r="J59" i="59"/>
  <c r="P59" i="59" s="1"/>
  <c r="K59" i="59"/>
  <c r="Q59" i="59" s="1"/>
  <c r="L59" i="59"/>
  <c r="R59" i="59" s="1"/>
  <c r="M59" i="59"/>
  <c r="S59" i="59" s="1"/>
  <c r="N59" i="59"/>
  <c r="T59" i="59" s="1"/>
  <c r="I60" i="59"/>
  <c r="O60" i="59" s="1"/>
  <c r="J60" i="59"/>
  <c r="P60" i="59" s="1"/>
  <c r="K60" i="59"/>
  <c r="Q60" i="59" s="1"/>
  <c r="L60" i="59"/>
  <c r="R60" i="59" s="1"/>
  <c r="M60" i="59"/>
  <c r="S60" i="59" s="1"/>
  <c r="N60" i="59"/>
  <c r="T60" i="59" s="1"/>
  <c r="I61" i="59"/>
  <c r="O61" i="59" s="1"/>
  <c r="J61" i="59"/>
  <c r="P61" i="59" s="1"/>
  <c r="K61" i="59"/>
  <c r="Q61" i="59" s="1"/>
  <c r="L61" i="59"/>
  <c r="R61" i="59" s="1"/>
  <c r="M61" i="59"/>
  <c r="S61" i="59" s="1"/>
  <c r="N61" i="59"/>
  <c r="T61" i="59" s="1"/>
  <c r="I62" i="59"/>
  <c r="O62" i="59" s="1"/>
  <c r="J62" i="59"/>
  <c r="P62" i="59" s="1"/>
  <c r="K62" i="59"/>
  <c r="Q62" i="59" s="1"/>
  <c r="L62" i="59"/>
  <c r="R62" i="59" s="1"/>
  <c r="M62" i="59"/>
  <c r="S62" i="59" s="1"/>
  <c r="N62" i="59"/>
  <c r="T62" i="59" s="1"/>
  <c r="I63" i="59"/>
  <c r="O63" i="59" s="1"/>
  <c r="J63" i="59"/>
  <c r="P63" i="59" s="1"/>
  <c r="K63" i="59"/>
  <c r="Q63" i="59" s="1"/>
  <c r="L63" i="59"/>
  <c r="R63" i="59" s="1"/>
  <c r="M63" i="59"/>
  <c r="S63" i="59" s="1"/>
  <c r="N63" i="59"/>
  <c r="T63" i="59" s="1"/>
  <c r="I64" i="59"/>
  <c r="O64" i="59" s="1"/>
  <c r="J64" i="59"/>
  <c r="P64" i="59" s="1"/>
  <c r="K64" i="59"/>
  <c r="Q64" i="59" s="1"/>
  <c r="L64" i="59"/>
  <c r="R64" i="59" s="1"/>
  <c r="M64" i="59"/>
  <c r="S64" i="59" s="1"/>
  <c r="N64" i="59"/>
  <c r="T64" i="59" s="1"/>
  <c r="J6" i="59"/>
  <c r="P6" i="59" s="1"/>
  <c r="K6" i="59"/>
  <c r="Q6" i="59" s="1"/>
  <c r="L6" i="59"/>
  <c r="R6" i="59" s="1"/>
  <c r="M6" i="59"/>
  <c r="S6" i="59" s="1"/>
  <c r="N6" i="59"/>
  <c r="T6" i="59" s="1"/>
  <c r="I6" i="59"/>
  <c r="O6" i="59" s="1"/>
  <c r="BU187" i="51"/>
  <c r="BU188" i="51"/>
  <c r="BU189" i="51"/>
  <c r="BU190" i="51"/>
  <c r="BU186" i="51"/>
  <c r="BU142" i="51"/>
  <c r="BU143" i="51"/>
  <c r="BU144" i="51"/>
  <c r="BU145" i="51"/>
  <c r="BU141" i="51"/>
  <c r="BU97" i="51"/>
  <c r="BU98" i="51"/>
  <c r="BU99" i="51"/>
  <c r="BU100" i="51"/>
  <c r="BU96" i="51"/>
  <c r="BU52" i="51"/>
  <c r="BU53" i="51"/>
  <c r="BU54" i="51"/>
  <c r="BU55" i="51"/>
  <c r="BU51" i="51"/>
  <c r="AN6" i="56" l="1"/>
  <c r="AO6" i="56"/>
  <c r="AP6" i="56"/>
  <c r="AQ6" i="56"/>
  <c r="AR6" i="56"/>
  <c r="AN7" i="56"/>
  <c r="AO7" i="56"/>
  <c r="AP7" i="56"/>
  <c r="AQ7" i="56"/>
  <c r="AR7" i="56"/>
  <c r="AN8" i="56"/>
  <c r="AO8" i="56"/>
  <c r="AP8" i="56"/>
  <c r="AQ8" i="56"/>
  <c r="AR8" i="56"/>
  <c r="AN9" i="56"/>
  <c r="AO9" i="56"/>
  <c r="AP9" i="56"/>
  <c r="AQ9" i="56"/>
  <c r="AR9" i="56"/>
  <c r="AN10" i="56"/>
  <c r="AO10" i="56"/>
  <c r="AP10" i="56"/>
  <c r="AQ10" i="56"/>
  <c r="AR10" i="56"/>
  <c r="AN11" i="56"/>
  <c r="AO11" i="56"/>
  <c r="AP11" i="56"/>
  <c r="AQ11" i="56"/>
  <c r="AR11" i="56"/>
  <c r="AN12" i="56"/>
  <c r="AO12" i="56"/>
  <c r="AP12" i="56"/>
  <c r="AQ12" i="56"/>
  <c r="AR12" i="56"/>
  <c r="AN13" i="56"/>
  <c r="AO13" i="56"/>
  <c r="AP13" i="56"/>
  <c r="AQ13" i="56"/>
  <c r="AR13" i="56"/>
  <c r="AN14" i="56"/>
  <c r="AO14" i="56"/>
  <c r="AP14" i="56"/>
  <c r="AQ14" i="56"/>
  <c r="AR14" i="56"/>
  <c r="AN15" i="56"/>
  <c r="AO15" i="56"/>
  <c r="AP15" i="56"/>
  <c r="AQ15" i="56"/>
  <c r="AR15" i="56"/>
  <c r="AN16" i="56"/>
  <c r="AO16" i="56"/>
  <c r="AP16" i="56"/>
  <c r="AQ16" i="56"/>
  <c r="AR16" i="56"/>
  <c r="AN17" i="56"/>
  <c r="AO17" i="56"/>
  <c r="AP17" i="56"/>
  <c r="AQ17" i="56"/>
  <c r="AR17" i="56"/>
  <c r="AN18" i="56"/>
  <c r="AO18" i="56"/>
  <c r="AP18" i="56"/>
  <c r="AQ18" i="56"/>
  <c r="AR18" i="56"/>
  <c r="AN19" i="56"/>
  <c r="AO19" i="56"/>
  <c r="AP19" i="56"/>
  <c r="AQ19" i="56"/>
  <c r="AR19" i="56"/>
  <c r="AN20" i="56"/>
  <c r="AO20" i="56"/>
  <c r="AP20" i="56"/>
  <c r="AQ20" i="56"/>
  <c r="AR20" i="56"/>
  <c r="AN21" i="56"/>
  <c r="AO21" i="56"/>
  <c r="AP21" i="56"/>
  <c r="AQ21" i="56"/>
  <c r="AR21" i="56"/>
  <c r="AN22" i="56"/>
  <c r="AO22" i="56"/>
  <c r="AP22" i="56"/>
  <c r="AQ22" i="56"/>
  <c r="AR22" i="56"/>
  <c r="AN23" i="56"/>
  <c r="AO23" i="56"/>
  <c r="AP23" i="56"/>
  <c r="AQ23" i="56"/>
  <c r="AR23" i="56"/>
  <c r="AN24" i="56"/>
  <c r="AO24" i="56"/>
  <c r="AP24" i="56"/>
  <c r="AQ24" i="56"/>
  <c r="AR24" i="56"/>
  <c r="AN25" i="56"/>
  <c r="AO25" i="56"/>
  <c r="AP25" i="56"/>
  <c r="AQ25" i="56"/>
  <c r="AR25" i="56"/>
  <c r="AN26" i="56"/>
  <c r="AO26" i="56"/>
  <c r="AP26" i="56"/>
  <c r="AQ26" i="56"/>
  <c r="AR26" i="56"/>
  <c r="AN27" i="56"/>
  <c r="AO27" i="56"/>
  <c r="AP27" i="56"/>
  <c r="AQ27" i="56"/>
  <c r="AR27" i="56"/>
  <c r="AN28" i="56"/>
  <c r="AO28" i="56"/>
  <c r="AP28" i="56"/>
  <c r="AQ28" i="56"/>
  <c r="AR28" i="56"/>
  <c r="AN29" i="56"/>
  <c r="AO29" i="56"/>
  <c r="AP29" i="56"/>
  <c r="AQ29" i="56"/>
  <c r="AR29" i="56"/>
  <c r="AN30" i="56"/>
  <c r="AO30" i="56"/>
  <c r="AP30" i="56"/>
  <c r="AQ30" i="56"/>
  <c r="AR30" i="56"/>
  <c r="AN31" i="56"/>
  <c r="AO31" i="56"/>
  <c r="AP31" i="56"/>
  <c r="AQ31" i="56"/>
  <c r="AR31" i="56"/>
  <c r="AN32" i="56"/>
  <c r="AO32" i="56"/>
  <c r="AP32" i="56"/>
  <c r="AQ32" i="56"/>
  <c r="AR32" i="56"/>
  <c r="AN33" i="56"/>
  <c r="AO33" i="56"/>
  <c r="AP33" i="56"/>
  <c r="AQ33" i="56"/>
  <c r="AR33" i="56"/>
  <c r="AN34" i="56"/>
  <c r="AO34" i="56"/>
  <c r="AP34" i="56"/>
  <c r="AQ34" i="56"/>
  <c r="AR34" i="56"/>
  <c r="AN35" i="56"/>
  <c r="AO35" i="56"/>
  <c r="AP35" i="56"/>
  <c r="AQ35" i="56"/>
  <c r="AR35" i="56"/>
  <c r="AN36" i="56"/>
  <c r="AO36" i="56"/>
  <c r="AP36" i="56"/>
  <c r="AQ36" i="56"/>
  <c r="AR36" i="56"/>
  <c r="AN37" i="56"/>
  <c r="AO37" i="56"/>
  <c r="AP37" i="56"/>
  <c r="AQ37" i="56"/>
  <c r="AR37" i="56"/>
  <c r="AN38" i="56"/>
  <c r="AO38" i="56"/>
  <c r="AP38" i="56"/>
  <c r="AQ38" i="56"/>
  <c r="AR38" i="56"/>
  <c r="AN39" i="56"/>
  <c r="AO39" i="56"/>
  <c r="AP39" i="56"/>
  <c r="AQ39" i="56"/>
  <c r="AR39" i="56"/>
  <c r="AN40" i="56"/>
  <c r="AO40" i="56"/>
  <c r="AP40" i="56"/>
  <c r="AQ40" i="56"/>
  <c r="AR40" i="56"/>
  <c r="AN41" i="56"/>
  <c r="AO41" i="56"/>
  <c r="AP41" i="56"/>
  <c r="AQ41" i="56"/>
  <c r="AR41" i="56"/>
  <c r="AN42" i="56"/>
  <c r="AO42" i="56"/>
  <c r="AP42" i="56"/>
  <c r="AQ42" i="56"/>
  <c r="AR42" i="56"/>
  <c r="AN43" i="56"/>
  <c r="AO43" i="56"/>
  <c r="AP43" i="56"/>
  <c r="AQ43" i="56"/>
  <c r="AR43" i="56"/>
  <c r="AN44" i="56"/>
  <c r="AO44" i="56"/>
  <c r="AP44" i="56"/>
  <c r="AQ44" i="56"/>
  <c r="AR44" i="56"/>
  <c r="AN45" i="56"/>
  <c r="AO45" i="56"/>
  <c r="AP45" i="56"/>
  <c r="AQ45" i="56"/>
  <c r="AR45" i="56"/>
  <c r="AN46" i="56"/>
  <c r="AO46" i="56"/>
  <c r="AP46" i="56"/>
  <c r="AQ46" i="56"/>
  <c r="AR46" i="56"/>
  <c r="AN47" i="56"/>
  <c r="AO47" i="56"/>
  <c r="AP47" i="56"/>
  <c r="AQ47" i="56"/>
  <c r="AR47" i="56"/>
  <c r="AN48" i="56"/>
  <c r="AO48" i="56"/>
  <c r="AP48" i="56"/>
  <c r="AQ48" i="56"/>
  <c r="AR48" i="56"/>
  <c r="AN49" i="56"/>
  <c r="AO49" i="56"/>
  <c r="AP49" i="56"/>
  <c r="AQ49" i="56"/>
  <c r="AR49" i="56"/>
  <c r="AN50" i="56"/>
  <c r="AO50" i="56"/>
  <c r="AP50" i="56"/>
  <c r="AQ50" i="56"/>
  <c r="AR50" i="56"/>
  <c r="AN51" i="56"/>
  <c r="AO51" i="56"/>
  <c r="AP51" i="56"/>
  <c r="AQ51" i="56"/>
  <c r="AR51" i="56"/>
  <c r="AN52" i="56"/>
  <c r="AO52" i="56"/>
  <c r="AP52" i="56"/>
  <c r="AQ52" i="56"/>
  <c r="AR52" i="56"/>
  <c r="AN53" i="56"/>
  <c r="AO53" i="56"/>
  <c r="AP53" i="56"/>
  <c r="AQ53" i="56"/>
  <c r="AR53" i="56"/>
  <c r="AN54" i="56"/>
  <c r="AO54" i="56"/>
  <c r="AP54" i="56"/>
  <c r="AQ54" i="56"/>
  <c r="AR54" i="56"/>
  <c r="AN55" i="56"/>
  <c r="AO55" i="56"/>
  <c r="AP55" i="56"/>
  <c r="AQ55" i="56"/>
  <c r="AR55" i="56"/>
  <c r="AN56" i="56"/>
  <c r="AO56" i="56"/>
  <c r="AP56" i="56"/>
  <c r="AQ56" i="56"/>
  <c r="AR56" i="56"/>
  <c r="AN57" i="56"/>
  <c r="AO57" i="56"/>
  <c r="AP57" i="56"/>
  <c r="AQ57" i="56"/>
  <c r="AR57" i="56"/>
  <c r="AN58" i="56"/>
  <c r="AO58" i="56"/>
  <c r="AP58" i="56"/>
  <c r="AQ58" i="56"/>
  <c r="AR58" i="56"/>
  <c r="AN59" i="56"/>
  <c r="AO59" i="56"/>
  <c r="AP59" i="56"/>
  <c r="AQ59" i="56"/>
  <c r="AR59" i="56"/>
  <c r="AN60" i="56"/>
  <c r="AO60" i="56"/>
  <c r="AP60" i="56"/>
  <c r="AQ60" i="56"/>
  <c r="AR60" i="56"/>
  <c r="AN61" i="56"/>
  <c r="AO61" i="56"/>
  <c r="AP61" i="56"/>
  <c r="AQ61" i="56"/>
  <c r="AR61" i="56"/>
  <c r="AN62" i="56"/>
  <c r="AO62" i="56"/>
  <c r="AP62" i="56"/>
  <c r="AQ62" i="56"/>
  <c r="AR62" i="56"/>
  <c r="AN63" i="56"/>
  <c r="AO63" i="56"/>
  <c r="AP63" i="56"/>
  <c r="AQ63" i="56"/>
  <c r="AR63" i="56"/>
  <c r="AO5" i="56"/>
  <c r="AP5" i="56"/>
  <c r="AQ5" i="56"/>
  <c r="AR5" i="56"/>
  <c r="AN5" i="56"/>
  <c r="Y6" i="56"/>
  <c r="Z6" i="56"/>
  <c r="AA6" i="56"/>
  <c r="AB6" i="56"/>
  <c r="AC6" i="56"/>
  <c r="Y7" i="56"/>
  <c r="Z7" i="56"/>
  <c r="AA7" i="56"/>
  <c r="AB7" i="56"/>
  <c r="AC7" i="56"/>
  <c r="Y8" i="56"/>
  <c r="Z8" i="56"/>
  <c r="AA8" i="56"/>
  <c r="AB8" i="56"/>
  <c r="AC8" i="56"/>
  <c r="Y9" i="56"/>
  <c r="Z9" i="56"/>
  <c r="AA9" i="56"/>
  <c r="AB9" i="56"/>
  <c r="AC9" i="56"/>
  <c r="Y10" i="56"/>
  <c r="Z10" i="56"/>
  <c r="AA10" i="56"/>
  <c r="AB10" i="56"/>
  <c r="AC10" i="56"/>
  <c r="Y11" i="56"/>
  <c r="Z11" i="56"/>
  <c r="AA11" i="56"/>
  <c r="AB11" i="56"/>
  <c r="AC11" i="56"/>
  <c r="Y12" i="56"/>
  <c r="Z12" i="56"/>
  <c r="AA12" i="56"/>
  <c r="AB12" i="56"/>
  <c r="AC12" i="56"/>
  <c r="Y13" i="56"/>
  <c r="Z13" i="56"/>
  <c r="AA13" i="56"/>
  <c r="AB13" i="56"/>
  <c r="AC13" i="56"/>
  <c r="Y14" i="56"/>
  <c r="Z14" i="56"/>
  <c r="AA14" i="56"/>
  <c r="AB14" i="56"/>
  <c r="AC14" i="56"/>
  <c r="Y15" i="56"/>
  <c r="Z15" i="56"/>
  <c r="AA15" i="56"/>
  <c r="AB15" i="56"/>
  <c r="AC15" i="56"/>
  <c r="Y16" i="56"/>
  <c r="Z16" i="56"/>
  <c r="AA16" i="56"/>
  <c r="AB16" i="56"/>
  <c r="AC16" i="56"/>
  <c r="Y17" i="56"/>
  <c r="Z17" i="56"/>
  <c r="AA17" i="56"/>
  <c r="AB17" i="56"/>
  <c r="AC17" i="56"/>
  <c r="Y18" i="56"/>
  <c r="Z18" i="56"/>
  <c r="AA18" i="56"/>
  <c r="AB18" i="56"/>
  <c r="AC18" i="56"/>
  <c r="Y19" i="56"/>
  <c r="Z19" i="56"/>
  <c r="AA19" i="56"/>
  <c r="AB19" i="56"/>
  <c r="AC19" i="56"/>
  <c r="Y20" i="56"/>
  <c r="Z20" i="56"/>
  <c r="AA20" i="56"/>
  <c r="AB20" i="56"/>
  <c r="AC20" i="56"/>
  <c r="Y21" i="56"/>
  <c r="Z21" i="56"/>
  <c r="AA21" i="56"/>
  <c r="AB21" i="56"/>
  <c r="AC21" i="56"/>
  <c r="Y22" i="56"/>
  <c r="Z22" i="56"/>
  <c r="AA22" i="56"/>
  <c r="AB22" i="56"/>
  <c r="AC22" i="56"/>
  <c r="Y23" i="56"/>
  <c r="Z23" i="56"/>
  <c r="AA23" i="56"/>
  <c r="AB23" i="56"/>
  <c r="AC23" i="56"/>
  <c r="Y24" i="56"/>
  <c r="Z24" i="56"/>
  <c r="AA24" i="56"/>
  <c r="AB24" i="56"/>
  <c r="AC24" i="56"/>
  <c r="Y25" i="56"/>
  <c r="Z25" i="56"/>
  <c r="AA25" i="56"/>
  <c r="AB25" i="56"/>
  <c r="AC25" i="56"/>
  <c r="Y26" i="56"/>
  <c r="Z26" i="56"/>
  <c r="AA26" i="56"/>
  <c r="AB26" i="56"/>
  <c r="AC26" i="56"/>
  <c r="Y27" i="56"/>
  <c r="Z27" i="56"/>
  <c r="AA27" i="56"/>
  <c r="AB27" i="56"/>
  <c r="AC27" i="56"/>
  <c r="Y28" i="56"/>
  <c r="Z28" i="56"/>
  <c r="AA28" i="56"/>
  <c r="AB28" i="56"/>
  <c r="AC28" i="56"/>
  <c r="Y29" i="56"/>
  <c r="Z29" i="56"/>
  <c r="AA29" i="56"/>
  <c r="AB29" i="56"/>
  <c r="AC29" i="56"/>
  <c r="Y30" i="56"/>
  <c r="Z30" i="56"/>
  <c r="AA30" i="56"/>
  <c r="AB30" i="56"/>
  <c r="AC30" i="56"/>
  <c r="Y31" i="56"/>
  <c r="Z31" i="56"/>
  <c r="AA31" i="56"/>
  <c r="AB31" i="56"/>
  <c r="AC31" i="56"/>
  <c r="Y32" i="56"/>
  <c r="Z32" i="56"/>
  <c r="AA32" i="56"/>
  <c r="AB32" i="56"/>
  <c r="AC32" i="56"/>
  <c r="Y33" i="56"/>
  <c r="Z33" i="56"/>
  <c r="AA33" i="56"/>
  <c r="AB33" i="56"/>
  <c r="AC33" i="56"/>
  <c r="Y34" i="56"/>
  <c r="Z34" i="56"/>
  <c r="AA34" i="56"/>
  <c r="AB34" i="56"/>
  <c r="AC34" i="56"/>
  <c r="Y35" i="56"/>
  <c r="Z35" i="56"/>
  <c r="AA35" i="56"/>
  <c r="AB35" i="56"/>
  <c r="AC35" i="56"/>
  <c r="Y36" i="56"/>
  <c r="Z36" i="56"/>
  <c r="AA36" i="56"/>
  <c r="AB36" i="56"/>
  <c r="AC36" i="56"/>
  <c r="Y37" i="56"/>
  <c r="Z37" i="56"/>
  <c r="AA37" i="56"/>
  <c r="AB37" i="56"/>
  <c r="AC37" i="56"/>
  <c r="Y38" i="56"/>
  <c r="Z38" i="56"/>
  <c r="AA38" i="56"/>
  <c r="AB38" i="56"/>
  <c r="AC38" i="56"/>
  <c r="Y39" i="56"/>
  <c r="Z39" i="56"/>
  <c r="AA39" i="56"/>
  <c r="AB39" i="56"/>
  <c r="AC39" i="56"/>
  <c r="Y40" i="56"/>
  <c r="Z40" i="56"/>
  <c r="AA40" i="56"/>
  <c r="AB40" i="56"/>
  <c r="AC40" i="56"/>
  <c r="Y41" i="56"/>
  <c r="Z41" i="56"/>
  <c r="AA41" i="56"/>
  <c r="AB41" i="56"/>
  <c r="AC41" i="56"/>
  <c r="Y42" i="56"/>
  <c r="Z42" i="56"/>
  <c r="AA42" i="56"/>
  <c r="AB42" i="56"/>
  <c r="AC42" i="56"/>
  <c r="Y43" i="56"/>
  <c r="Z43" i="56"/>
  <c r="AA43" i="56"/>
  <c r="AB43" i="56"/>
  <c r="AC43" i="56"/>
  <c r="Y44" i="56"/>
  <c r="Z44" i="56"/>
  <c r="AA44" i="56"/>
  <c r="AB44" i="56"/>
  <c r="AC44" i="56"/>
  <c r="Y45" i="56"/>
  <c r="Z45" i="56"/>
  <c r="AA45" i="56"/>
  <c r="AB45" i="56"/>
  <c r="AC45" i="56"/>
  <c r="Y46" i="56"/>
  <c r="Z46" i="56"/>
  <c r="AA46" i="56"/>
  <c r="AB46" i="56"/>
  <c r="AC46" i="56"/>
  <c r="Y47" i="56"/>
  <c r="Z47" i="56"/>
  <c r="AA47" i="56"/>
  <c r="AB47" i="56"/>
  <c r="AC47" i="56"/>
  <c r="Y48" i="56"/>
  <c r="Z48" i="56"/>
  <c r="AA48" i="56"/>
  <c r="AB48" i="56"/>
  <c r="AC48" i="56"/>
  <c r="Y49" i="56"/>
  <c r="Z49" i="56"/>
  <c r="AA49" i="56"/>
  <c r="AB49" i="56"/>
  <c r="AC49" i="56"/>
  <c r="Y50" i="56"/>
  <c r="Z50" i="56"/>
  <c r="AA50" i="56"/>
  <c r="AB50" i="56"/>
  <c r="AC50" i="56"/>
  <c r="Y51" i="56"/>
  <c r="Z51" i="56"/>
  <c r="AA51" i="56"/>
  <c r="AB51" i="56"/>
  <c r="AC51" i="56"/>
  <c r="Y52" i="56"/>
  <c r="Z52" i="56"/>
  <c r="AA52" i="56"/>
  <c r="AB52" i="56"/>
  <c r="AC52" i="56"/>
  <c r="Y53" i="56"/>
  <c r="Z53" i="56"/>
  <c r="AA53" i="56"/>
  <c r="AB53" i="56"/>
  <c r="AC53" i="56"/>
  <c r="Y54" i="56"/>
  <c r="Z54" i="56"/>
  <c r="AA54" i="56"/>
  <c r="AB54" i="56"/>
  <c r="AC54" i="56"/>
  <c r="Y55" i="56"/>
  <c r="Z55" i="56"/>
  <c r="AA55" i="56"/>
  <c r="AB55" i="56"/>
  <c r="AC55" i="56"/>
  <c r="Y56" i="56"/>
  <c r="Z56" i="56"/>
  <c r="AA56" i="56"/>
  <c r="AB56" i="56"/>
  <c r="AC56" i="56"/>
  <c r="Y57" i="56"/>
  <c r="Z57" i="56"/>
  <c r="AA57" i="56"/>
  <c r="AB57" i="56"/>
  <c r="AC57" i="56"/>
  <c r="Y58" i="56"/>
  <c r="Z58" i="56"/>
  <c r="AA58" i="56"/>
  <c r="AB58" i="56"/>
  <c r="AC58" i="56"/>
  <c r="Y59" i="56"/>
  <c r="Z59" i="56"/>
  <c r="AA59" i="56"/>
  <c r="AB59" i="56"/>
  <c r="AC59" i="56"/>
  <c r="Y60" i="56"/>
  <c r="Z60" i="56"/>
  <c r="AA60" i="56"/>
  <c r="AB60" i="56"/>
  <c r="AC60" i="56"/>
  <c r="Y61" i="56"/>
  <c r="Z61" i="56"/>
  <c r="AA61" i="56"/>
  <c r="AB61" i="56"/>
  <c r="AC61" i="56"/>
  <c r="Y62" i="56"/>
  <c r="Z62" i="56"/>
  <c r="AA62" i="56"/>
  <c r="AB62" i="56"/>
  <c r="AC62" i="56"/>
  <c r="Y63" i="56"/>
  <c r="Z63" i="56"/>
  <c r="AA63" i="56"/>
  <c r="AB63" i="56"/>
  <c r="AC63" i="56"/>
  <c r="Z5" i="56"/>
  <c r="AA5" i="56"/>
  <c r="AB5" i="56"/>
  <c r="AC5" i="56"/>
  <c r="Y5" i="56"/>
  <c r="J6" i="56"/>
  <c r="K6" i="56"/>
  <c r="L6" i="56"/>
  <c r="M6" i="56"/>
  <c r="N6" i="56"/>
  <c r="J7" i="56"/>
  <c r="K7" i="56"/>
  <c r="L7" i="56"/>
  <c r="M7" i="56"/>
  <c r="N7" i="56"/>
  <c r="J8" i="56"/>
  <c r="K8" i="56"/>
  <c r="L8" i="56"/>
  <c r="M8" i="56"/>
  <c r="N8" i="56"/>
  <c r="J9" i="56"/>
  <c r="K9" i="56"/>
  <c r="L9" i="56"/>
  <c r="M9" i="56"/>
  <c r="N9" i="56"/>
  <c r="J10" i="56"/>
  <c r="K10" i="56"/>
  <c r="L10" i="56"/>
  <c r="M10" i="56"/>
  <c r="N10" i="56"/>
  <c r="J11" i="56"/>
  <c r="K11" i="56"/>
  <c r="L11" i="56"/>
  <c r="M11" i="56"/>
  <c r="N11" i="56"/>
  <c r="J12" i="56"/>
  <c r="K12" i="56"/>
  <c r="L12" i="56"/>
  <c r="M12" i="56"/>
  <c r="N12" i="56"/>
  <c r="J13" i="56"/>
  <c r="K13" i="56"/>
  <c r="L13" i="56"/>
  <c r="M13" i="56"/>
  <c r="N13" i="56"/>
  <c r="J14" i="56"/>
  <c r="K14" i="56"/>
  <c r="L14" i="56"/>
  <c r="M14" i="56"/>
  <c r="N14" i="56"/>
  <c r="J15" i="56"/>
  <c r="K15" i="56"/>
  <c r="L15" i="56"/>
  <c r="M15" i="56"/>
  <c r="N15" i="56"/>
  <c r="J16" i="56"/>
  <c r="K16" i="56"/>
  <c r="L16" i="56"/>
  <c r="M16" i="56"/>
  <c r="N16" i="56"/>
  <c r="J17" i="56"/>
  <c r="K17" i="56"/>
  <c r="L17" i="56"/>
  <c r="M17" i="56"/>
  <c r="N17" i="56"/>
  <c r="J18" i="56"/>
  <c r="K18" i="56"/>
  <c r="L18" i="56"/>
  <c r="M18" i="56"/>
  <c r="N18" i="56"/>
  <c r="J19" i="56"/>
  <c r="K19" i="56"/>
  <c r="L19" i="56"/>
  <c r="M19" i="56"/>
  <c r="N19" i="56"/>
  <c r="J20" i="56"/>
  <c r="K20" i="56"/>
  <c r="L20" i="56"/>
  <c r="M20" i="56"/>
  <c r="N20" i="56"/>
  <c r="J21" i="56"/>
  <c r="K21" i="56"/>
  <c r="L21" i="56"/>
  <c r="M21" i="56"/>
  <c r="N21" i="56"/>
  <c r="J22" i="56"/>
  <c r="K22" i="56"/>
  <c r="L22" i="56"/>
  <c r="M22" i="56"/>
  <c r="N22" i="56"/>
  <c r="J23" i="56"/>
  <c r="K23" i="56"/>
  <c r="L23" i="56"/>
  <c r="M23" i="56"/>
  <c r="N23" i="56"/>
  <c r="J24" i="56"/>
  <c r="K24" i="56"/>
  <c r="L24" i="56"/>
  <c r="M24" i="56"/>
  <c r="N24" i="56"/>
  <c r="J25" i="56"/>
  <c r="K25" i="56"/>
  <c r="L25" i="56"/>
  <c r="M25" i="56"/>
  <c r="N25" i="56"/>
  <c r="J26" i="56"/>
  <c r="K26" i="56"/>
  <c r="L26" i="56"/>
  <c r="M26" i="56"/>
  <c r="N26" i="56"/>
  <c r="J27" i="56"/>
  <c r="K27" i="56"/>
  <c r="L27" i="56"/>
  <c r="M27" i="56"/>
  <c r="N27" i="56"/>
  <c r="J28" i="56"/>
  <c r="K28" i="56"/>
  <c r="L28" i="56"/>
  <c r="M28" i="56"/>
  <c r="N28" i="56"/>
  <c r="J29" i="56"/>
  <c r="K29" i="56"/>
  <c r="L29" i="56"/>
  <c r="M29" i="56"/>
  <c r="N29" i="56"/>
  <c r="J30" i="56"/>
  <c r="K30" i="56"/>
  <c r="L30" i="56"/>
  <c r="M30" i="56"/>
  <c r="N30" i="56"/>
  <c r="J31" i="56"/>
  <c r="K31" i="56"/>
  <c r="L31" i="56"/>
  <c r="M31" i="56"/>
  <c r="N31" i="56"/>
  <c r="J32" i="56"/>
  <c r="K32" i="56"/>
  <c r="L32" i="56"/>
  <c r="M32" i="56"/>
  <c r="N32" i="56"/>
  <c r="J33" i="56"/>
  <c r="K33" i="56"/>
  <c r="L33" i="56"/>
  <c r="M33" i="56"/>
  <c r="N33" i="56"/>
  <c r="J34" i="56"/>
  <c r="K34" i="56"/>
  <c r="L34" i="56"/>
  <c r="M34" i="56"/>
  <c r="N34" i="56"/>
  <c r="J35" i="56"/>
  <c r="K35" i="56"/>
  <c r="L35" i="56"/>
  <c r="M35" i="56"/>
  <c r="N35" i="56"/>
  <c r="J36" i="56"/>
  <c r="K36" i="56"/>
  <c r="L36" i="56"/>
  <c r="M36" i="56"/>
  <c r="N36" i="56"/>
  <c r="J37" i="56"/>
  <c r="K37" i="56"/>
  <c r="L37" i="56"/>
  <c r="M37" i="56"/>
  <c r="N37" i="56"/>
  <c r="J38" i="56"/>
  <c r="K38" i="56"/>
  <c r="L38" i="56"/>
  <c r="M38" i="56"/>
  <c r="N38" i="56"/>
  <c r="J39" i="56"/>
  <c r="K39" i="56"/>
  <c r="L39" i="56"/>
  <c r="M39" i="56"/>
  <c r="N39" i="56"/>
  <c r="J40" i="56"/>
  <c r="K40" i="56"/>
  <c r="L40" i="56"/>
  <c r="M40" i="56"/>
  <c r="N40" i="56"/>
  <c r="J41" i="56"/>
  <c r="K41" i="56"/>
  <c r="L41" i="56"/>
  <c r="M41" i="56"/>
  <c r="N41" i="56"/>
  <c r="J42" i="56"/>
  <c r="K42" i="56"/>
  <c r="L42" i="56"/>
  <c r="M42" i="56"/>
  <c r="N42" i="56"/>
  <c r="J43" i="56"/>
  <c r="K43" i="56"/>
  <c r="L43" i="56"/>
  <c r="M43" i="56"/>
  <c r="N43" i="56"/>
  <c r="J44" i="56"/>
  <c r="K44" i="56"/>
  <c r="L44" i="56"/>
  <c r="M44" i="56"/>
  <c r="N44" i="56"/>
  <c r="J45" i="56"/>
  <c r="K45" i="56"/>
  <c r="L45" i="56"/>
  <c r="M45" i="56"/>
  <c r="N45" i="56"/>
  <c r="J46" i="56"/>
  <c r="K46" i="56"/>
  <c r="L46" i="56"/>
  <c r="M46" i="56"/>
  <c r="N46" i="56"/>
  <c r="J47" i="56"/>
  <c r="K47" i="56"/>
  <c r="L47" i="56"/>
  <c r="M47" i="56"/>
  <c r="N47" i="56"/>
  <c r="J48" i="56"/>
  <c r="K48" i="56"/>
  <c r="L48" i="56"/>
  <c r="M48" i="56"/>
  <c r="N48" i="56"/>
  <c r="J49" i="56"/>
  <c r="K49" i="56"/>
  <c r="L49" i="56"/>
  <c r="M49" i="56"/>
  <c r="N49" i="56"/>
  <c r="J50" i="56"/>
  <c r="K50" i="56"/>
  <c r="L50" i="56"/>
  <c r="M50" i="56"/>
  <c r="N50" i="56"/>
  <c r="J51" i="56"/>
  <c r="K51" i="56"/>
  <c r="L51" i="56"/>
  <c r="M51" i="56"/>
  <c r="N51" i="56"/>
  <c r="J52" i="56"/>
  <c r="K52" i="56"/>
  <c r="L52" i="56"/>
  <c r="M52" i="56"/>
  <c r="N52" i="56"/>
  <c r="J53" i="56"/>
  <c r="K53" i="56"/>
  <c r="L53" i="56"/>
  <c r="M53" i="56"/>
  <c r="N53" i="56"/>
  <c r="J54" i="56"/>
  <c r="K54" i="56"/>
  <c r="L54" i="56"/>
  <c r="M54" i="56"/>
  <c r="N54" i="56"/>
  <c r="J55" i="56"/>
  <c r="K55" i="56"/>
  <c r="L55" i="56"/>
  <c r="M55" i="56"/>
  <c r="N55" i="56"/>
  <c r="J56" i="56"/>
  <c r="K56" i="56"/>
  <c r="L56" i="56"/>
  <c r="M56" i="56"/>
  <c r="N56" i="56"/>
  <c r="J57" i="56"/>
  <c r="K57" i="56"/>
  <c r="L57" i="56"/>
  <c r="M57" i="56"/>
  <c r="N57" i="56"/>
  <c r="J58" i="56"/>
  <c r="K58" i="56"/>
  <c r="L58" i="56"/>
  <c r="M58" i="56"/>
  <c r="N58" i="56"/>
  <c r="J59" i="56"/>
  <c r="K59" i="56"/>
  <c r="L59" i="56"/>
  <c r="M59" i="56"/>
  <c r="N59" i="56"/>
  <c r="J60" i="56"/>
  <c r="K60" i="56"/>
  <c r="L60" i="56"/>
  <c r="M60" i="56"/>
  <c r="N60" i="56"/>
  <c r="J61" i="56"/>
  <c r="K61" i="56"/>
  <c r="L61" i="56"/>
  <c r="M61" i="56"/>
  <c r="N61" i="56"/>
  <c r="J62" i="56"/>
  <c r="K62" i="56"/>
  <c r="L62" i="56"/>
  <c r="M62" i="56"/>
  <c r="N62" i="56"/>
  <c r="J63" i="56"/>
  <c r="K63" i="56"/>
  <c r="L63" i="56"/>
  <c r="M63" i="56"/>
  <c r="N63" i="56"/>
  <c r="K5" i="56"/>
  <c r="L5" i="56"/>
  <c r="M5" i="56"/>
  <c r="N5" i="56"/>
  <c r="J5" i="56"/>
  <c r="M6" i="54"/>
  <c r="N6" i="54"/>
  <c r="O6" i="54"/>
  <c r="P6" i="54"/>
  <c r="Q6" i="54"/>
  <c r="M7" i="54"/>
  <c r="N7" i="54"/>
  <c r="O7" i="54"/>
  <c r="P7" i="54"/>
  <c r="Q7" i="54"/>
  <c r="M8" i="54"/>
  <c r="N8" i="54"/>
  <c r="O8" i="54"/>
  <c r="P8" i="54"/>
  <c r="Q8" i="54"/>
  <c r="M9" i="54"/>
  <c r="N9" i="54"/>
  <c r="O9" i="54"/>
  <c r="P9" i="54"/>
  <c r="Q9" i="54"/>
  <c r="M10" i="54"/>
  <c r="N10" i="54"/>
  <c r="O10" i="54"/>
  <c r="P10" i="54"/>
  <c r="Q10" i="54"/>
  <c r="M11" i="54"/>
  <c r="N11" i="54"/>
  <c r="O11" i="54"/>
  <c r="P11" i="54"/>
  <c r="Q11" i="54"/>
  <c r="M12" i="54"/>
  <c r="N12" i="54"/>
  <c r="O12" i="54"/>
  <c r="P12" i="54"/>
  <c r="Q12" i="54"/>
  <c r="M13" i="54"/>
  <c r="N13" i="54"/>
  <c r="O13" i="54"/>
  <c r="P13" i="54"/>
  <c r="Q13" i="54"/>
  <c r="M14" i="54"/>
  <c r="N14" i="54"/>
  <c r="O14" i="54"/>
  <c r="P14" i="54"/>
  <c r="Q14" i="54"/>
  <c r="M15" i="54"/>
  <c r="N15" i="54"/>
  <c r="O15" i="54"/>
  <c r="P15" i="54"/>
  <c r="Q15" i="54"/>
  <c r="M16" i="54"/>
  <c r="N16" i="54"/>
  <c r="O16" i="54"/>
  <c r="P16" i="54"/>
  <c r="Q16" i="54"/>
  <c r="M17" i="54"/>
  <c r="N17" i="54"/>
  <c r="O17" i="54"/>
  <c r="P17" i="54"/>
  <c r="Q17" i="54"/>
  <c r="M18" i="54"/>
  <c r="N18" i="54"/>
  <c r="O18" i="54"/>
  <c r="P18" i="54"/>
  <c r="Q18" i="54"/>
  <c r="M19" i="54"/>
  <c r="N19" i="54"/>
  <c r="O19" i="54"/>
  <c r="P19" i="54"/>
  <c r="Q19" i="54"/>
  <c r="M20" i="54"/>
  <c r="N20" i="54"/>
  <c r="O20" i="54"/>
  <c r="P20" i="54"/>
  <c r="Q20" i="54"/>
  <c r="M21" i="54"/>
  <c r="N21" i="54"/>
  <c r="O21" i="54"/>
  <c r="P21" i="54"/>
  <c r="Q21" i="54"/>
  <c r="M22" i="54"/>
  <c r="N22" i="54"/>
  <c r="O22" i="54"/>
  <c r="P22" i="54"/>
  <c r="Q22" i="54"/>
  <c r="M23" i="54"/>
  <c r="N23" i="54"/>
  <c r="O23" i="54"/>
  <c r="P23" i="54"/>
  <c r="Q23" i="54"/>
  <c r="M24" i="54"/>
  <c r="N24" i="54"/>
  <c r="O24" i="54"/>
  <c r="P24" i="54"/>
  <c r="Q24" i="54"/>
  <c r="M25" i="54"/>
  <c r="N25" i="54"/>
  <c r="O25" i="54"/>
  <c r="P25" i="54"/>
  <c r="Q25" i="54"/>
  <c r="M26" i="54"/>
  <c r="N26" i="54"/>
  <c r="O26" i="54"/>
  <c r="P26" i="54"/>
  <c r="Q26" i="54"/>
  <c r="M27" i="54"/>
  <c r="N27" i="54"/>
  <c r="O27" i="54"/>
  <c r="P27" i="54"/>
  <c r="Q27" i="54"/>
  <c r="M28" i="54"/>
  <c r="N28" i="54"/>
  <c r="O28" i="54"/>
  <c r="P28" i="54"/>
  <c r="Q28" i="54"/>
  <c r="M29" i="54"/>
  <c r="N29" i="54"/>
  <c r="O29" i="54"/>
  <c r="P29" i="54"/>
  <c r="Q29" i="54"/>
  <c r="M30" i="54"/>
  <c r="N30" i="54"/>
  <c r="O30" i="54"/>
  <c r="P30" i="54"/>
  <c r="Q30" i="54"/>
  <c r="M31" i="54"/>
  <c r="N31" i="54"/>
  <c r="O31" i="54"/>
  <c r="P31" i="54"/>
  <c r="Q31" i="54"/>
  <c r="M32" i="54"/>
  <c r="N32" i="54"/>
  <c r="O32" i="54"/>
  <c r="P32" i="54"/>
  <c r="Q32" i="54"/>
  <c r="M33" i="54"/>
  <c r="N33" i="54"/>
  <c r="O33" i="54"/>
  <c r="P33" i="54"/>
  <c r="Q33" i="54"/>
  <c r="M34" i="54"/>
  <c r="N34" i="54"/>
  <c r="O34" i="54"/>
  <c r="P34" i="54"/>
  <c r="Q34" i="54"/>
  <c r="M35" i="54"/>
  <c r="N35" i="54"/>
  <c r="O35" i="54"/>
  <c r="P35" i="54"/>
  <c r="Q35" i="54"/>
  <c r="M36" i="54"/>
  <c r="N36" i="54"/>
  <c r="O36" i="54"/>
  <c r="P36" i="54"/>
  <c r="Q36" i="54"/>
  <c r="M37" i="54"/>
  <c r="N37" i="54"/>
  <c r="O37" i="54"/>
  <c r="P37" i="54"/>
  <c r="Q37" i="54"/>
  <c r="M38" i="54"/>
  <c r="N38" i="54"/>
  <c r="O38" i="54"/>
  <c r="P38" i="54"/>
  <c r="Q38" i="54"/>
  <c r="M39" i="54"/>
  <c r="N39" i="54"/>
  <c r="O39" i="54"/>
  <c r="P39" i="54"/>
  <c r="Q39" i="54"/>
  <c r="M40" i="54"/>
  <c r="N40" i="54"/>
  <c r="O40" i="54"/>
  <c r="P40" i="54"/>
  <c r="Q40" i="54"/>
  <c r="M41" i="54"/>
  <c r="N41" i="54"/>
  <c r="O41" i="54"/>
  <c r="P41" i="54"/>
  <c r="Q41" i="54"/>
  <c r="M42" i="54"/>
  <c r="N42" i="54"/>
  <c r="O42" i="54"/>
  <c r="P42" i="54"/>
  <c r="Q42" i="54"/>
  <c r="M43" i="54"/>
  <c r="N43" i="54"/>
  <c r="O43" i="54"/>
  <c r="P43" i="54"/>
  <c r="Q43" i="54"/>
  <c r="M44" i="54"/>
  <c r="N44" i="54"/>
  <c r="O44" i="54"/>
  <c r="P44" i="54"/>
  <c r="Q44" i="54"/>
  <c r="M45" i="54"/>
  <c r="N45" i="54"/>
  <c r="O45" i="54"/>
  <c r="P45" i="54"/>
  <c r="Q45" i="54"/>
  <c r="M46" i="54"/>
  <c r="N46" i="54"/>
  <c r="O46" i="54"/>
  <c r="P46" i="54"/>
  <c r="Q46" i="54"/>
  <c r="M47" i="54"/>
  <c r="N47" i="54"/>
  <c r="O47" i="54"/>
  <c r="P47" i="54"/>
  <c r="Q47" i="54"/>
  <c r="M48" i="54"/>
  <c r="N48" i="54"/>
  <c r="O48" i="54"/>
  <c r="P48" i="54"/>
  <c r="Q48" i="54"/>
  <c r="M49" i="54"/>
  <c r="N49" i="54"/>
  <c r="O49" i="54"/>
  <c r="P49" i="54"/>
  <c r="Q49" i="54"/>
  <c r="M50" i="54"/>
  <c r="N50" i="54"/>
  <c r="O50" i="54"/>
  <c r="P50" i="54"/>
  <c r="Q50" i="54"/>
  <c r="M51" i="54"/>
  <c r="N51" i="54"/>
  <c r="O51" i="54"/>
  <c r="P51" i="54"/>
  <c r="Q51" i="54"/>
  <c r="M52" i="54"/>
  <c r="N52" i="54"/>
  <c r="O52" i="54"/>
  <c r="P52" i="54"/>
  <c r="Q52" i="54"/>
  <c r="M53" i="54"/>
  <c r="N53" i="54"/>
  <c r="O53" i="54"/>
  <c r="P53" i="54"/>
  <c r="Q53" i="54"/>
  <c r="M54" i="54"/>
  <c r="N54" i="54"/>
  <c r="O54" i="54"/>
  <c r="P54" i="54"/>
  <c r="Q54" i="54"/>
  <c r="M55" i="54"/>
  <c r="N55" i="54"/>
  <c r="O55" i="54"/>
  <c r="P55" i="54"/>
  <c r="Q55" i="54"/>
  <c r="M56" i="54"/>
  <c r="N56" i="54"/>
  <c r="O56" i="54"/>
  <c r="P56" i="54"/>
  <c r="Q56" i="54"/>
  <c r="M57" i="54"/>
  <c r="N57" i="54"/>
  <c r="O57" i="54"/>
  <c r="P57" i="54"/>
  <c r="Q57" i="54"/>
  <c r="M58" i="54"/>
  <c r="N58" i="54"/>
  <c r="O58" i="54"/>
  <c r="P58" i="54"/>
  <c r="Q58" i="54"/>
  <c r="M59" i="54"/>
  <c r="N59" i="54"/>
  <c r="O59" i="54"/>
  <c r="P59" i="54"/>
  <c r="Q59" i="54"/>
  <c r="M60" i="54"/>
  <c r="N60" i="54"/>
  <c r="O60" i="54"/>
  <c r="P60" i="54"/>
  <c r="Q60" i="54"/>
  <c r="M61" i="54"/>
  <c r="N61" i="54"/>
  <c r="O61" i="54"/>
  <c r="P61" i="54"/>
  <c r="Q61" i="54"/>
  <c r="M62" i="54"/>
  <c r="N62" i="54"/>
  <c r="O62" i="54"/>
  <c r="P62" i="54"/>
  <c r="Q62" i="54"/>
  <c r="M63" i="54"/>
  <c r="N63" i="54"/>
  <c r="O63" i="54"/>
  <c r="P63" i="54"/>
  <c r="Q63" i="54"/>
  <c r="N5" i="54"/>
  <c r="O5" i="54"/>
  <c r="P5" i="54"/>
  <c r="Q5" i="54"/>
  <c r="M5" i="54"/>
  <c r="B4" i="54"/>
  <c r="L6" i="55"/>
  <c r="V6" i="55" s="1"/>
  <c r="M6" i="55"/>
  <c r="W6" i="55" s="1"/>
  <c r="N6" i="55"/>
  <c r="X6" i="55" s="1"/>
  <c r="O6" i="55"/>
  <c r="Y6" i="55" s="1"/>
  <c r="P6" i="55"/>
  <c r="Z6" i="55" s="1"/>
  <c r="L7" i="55"/>
  <c r="V7" i="55" s="1"/>
  <c r="M7" i="55"/>
  <c r="W7" i="55" s="1"/>
  <c r="N7" i="55"/>
  <c r="X7" i="55" s="1"/>
  <c r="O7" i="55"/>
  <c r="Y7" i="55" s="1"/>
  <c r="P7" i="55"/>
  <c r="Z7" i="55" s="1"/>
  <c r="L8" i="55"/>
  <c r="V8" i="55" s="1"/>
  <c r="M8" i="55"/>
  <c r="W8" i="55" s="1"/>
  <c r="N8" i="55"/>
  <c r="X8" i="55" s="1"/>
  <c r="O8" i="55"/>
  <c r="Y8" i="55" s="1"/>
  <c r="P8" i="55"/>
  <c r="Z8" i="55" s="1"/>
  <c r="L9" i="55"/>
  <c r="V9" i="55" s="1"/>
  <c r="M9" i="55"/>
  <c r="W9" i="55" s="1"/>
  <c r="N9" i="55"/>
  <c r="X9" i="55" s="1"/>
  <c r="O9" i="55"/>
  <c r="Y9" i="55" s="1"/>
  <c r="P9" i="55"/>
  <c r="Z9" i="55" s="1"/>
  <c r="L10" i="55"/>
  <c r="V10" i="55" s="1"/>
  <c r="M10" i="55"/>
  <c r="W10" i="55" s="1"/>
  <c r="N10" i="55"/>
  <c r="X10" i="55" s="1"/>
  <c r="O10" i="55"/>
  <c r="Y10" i="55" s="1"/>
  <c r="P10" i="55"/>
  <c r="Z10" i="55" s="1"/>
  <c r="L11" i="55"/>
  <c r="V11" i="55" s="1"/>
  <c r="M11" i="55"/>
  <c r="W11" i="55" s="1"/>
  <c r="N11" i="55"/>
  <c r="X11" i="55" s="1"/>
  <c r="O11" i="55"/>
  <c r="Y11" i="55" s="1"/>
  <c r="P11" i="55"/>
  <c r="Z11" i="55" s="1"/>
  <c r="L12" i="55"/>
  <c r="V12" i="55" s="1"/>
  <c r="M12" i="55"/>
  <c r="W12" i="55" s="1"/>
  <c r="N12" i="55"/>
  <c r="X12" i="55" s="1"/>
  <c r="O12" i="55"/>
  <c r="Y12" i="55" s="1"/>
  <c r="P12" i="55"/>
  <c r="Z12" i="55" s="1"/>
  <c r="L13" i="55"/>
  <c r="V13" i="55" s="1"/>
  <c r="M13" i="55"/>
  <c r="W13" i="55" s="1"/>
  <c r="N13" i="55"/>
  <c r="X13" i="55" s="1"/>
  <c r="O13" i="55"/>
  <c r="Y13" i="55" s="1"/>
  <c r="P13" i="55"/>
  <c r="Z13" i="55" s="1"/>
  <c r="L14" i="55"/>
  <c r="V14" i="55" s="1"/>
  <c r="M14" i="55"/>
  <c r="W14" i="55" s="1"/>
  <c r="N14" i="55"/>
  <c r="X14" i="55" s="1"/>
  <c r="O14" i="55"/>
  <c r="Y14" i="55" s="1"/>
  <c r="P14" i="55"/>
  <c r="Z14" i="55" s="1"/>
  <c r="L15" i="55"/>
  <c r="V15" i="55" s="1"/>
  <c r="M15" i="55"/>
  <c r="W15" i="55" s="1"/>
  <c r="N15" i="55"/>
  <c r="X15" i="55" s="1"/>
  <c r="O15" i="55"/>
  <c r="Y15" i="55" s="1"/>
  <c r="P15" i="55"/>
  <c r="Z15" i="55" s="1"/>
  <c r="L16" i="55"/>
  <c r="V16" i="55" s="1"/>
  <c r="M16" i="55"/>
  <c r="W16" i="55" s="1"/>
  <c r="N16" i="55"/>
  <c r="X16" i="55" s="1"/>
  <c r="O16" i="55"/>
  <c r="Y16" i="55" s="1"/>
  <c r="P16" i="55"/>
  <c r="Z16" i="55" s="1"/>
  <c r="L17" i="55"/>
  <c r="V17" i="55" s="1"/>
  <c r="M17" i="55"/>
  <c r="W17" i="55" s="1"/>
  <c r="N17" i="55"/>
  <c r="X17" i="55" s="1"/>
  <c r="O17" i="55"/>
  <c r="Y17" i="55" s="1"/>
  <c r="P17" i="55"/>
  <c r="Z17" i="55" s="1"/>
  <c r="L18" i="55"/>
  <c r="V18" i="55" s="1"/>
  <c r="M18" i="55"/>
  <c r="W18" i="55" s="1"/>
  <c r="N18" i="55"/>
  <c r="X18" i="55" s="1"/>
  <c r="O18" i="55"/>
  <c r="Y18" i="55" s="1"/>
  <c r="P18" i="55"/>
  <c r="Z18" i="55" s="1"/>
  <c r="L19" i="55"/>
  <c r="V19" i="55" s="1"/>
  <c r="M19" i="55"/>
  <c r="W19" i="55" s="1"/>
  <c r="N19" i="55"/>
  <c r="X19" i="55" s="1"/>
  <c r="O19" i="55"/>
  <c r="Y19" i="55" s="1"/>
  <c r="P19" i="55"/>
  <c r="Z19" i="55" s="1"/>
  <c r="L20" i="55"/>
  <c r="V20" i="55" s="1"/>
  <c r="M20" i="55"/>
  <c r="W20" i="55" s="1"/>
  <c r="N20" i="55"/>
  <c r="X20" i="55" s="1"/>
  <c r="O20" i="55"/>
  <c r="Y20" i="55" s="1"/>
  <c r="P20" i="55"/>
  <c r="Z20" i="55" s="1"/>
  <c r="L21" i="55"/>
  <c r="V21" i="55" s="1"/>
  <c r="M21" i="55"/>
  <c r="W21" i="55" s="1"/>
  <c r="N21" i="55"/>
  <c r="X21" i="55" s="1"/>
  <c r="O21" i="55"/>
  <c r="Y21" i="55" s="1"/>
  <c r="P21" i="55"/>
  <c r="Z21" i="55" s="1"/>
  <c r="L22" i="55"/>
  <c r="V22" i="55" s="1"/>
  <c r="M22" i="55"/>
  <c r="W22" i="55" s="1"/>
  <c r="N22" i="55"/>
  <c r="X22" i="55" s="1"/>
  <c r="O22" i="55"/>
  <c r="Y22" i="55" s="1"/>
  <c r="P22" i="55"/>
  <c r="Z22" i="55" s="1"/>
  <c r="L23" i="55"/>
  <c r="V23" i="55" s="1"/>
  <c r="M23" i="55"/>
  <c r="W23" i="55" s="1"/>
  <c r="N23" i="55"/>
  <c r="X23" i="55" s="1"/>
  <c r="O23" i="55"/>
  <c r="Y23" i="55" s="1"/>
  <c r="P23" i="55"/>
  <c r="Z23" i="55" s="1"/>
  <c r="L24" i="55"/>
  <c r="V24" i="55" s="1"/>
  <c r="M24" i="55"/>
  <c r="W24" i="55" s="1"/>
  <c r="N24" i="55"/>
  <c r="X24" i="55" s="1"/>
  <c r="O24" i="55"/>
  <c r="Y24" i="55" s="1"/>
  <c r="P24" i="55"/>
  <c r="Z24" i="55" s="1"/>
  <c r="L25" i="55"/>
  <c r="V25" i="55" s="1"/>
  <c r="M25" i="55"/>
  <c r="W25" i="55" s="1"/>
  <c r="N25" i="55"/>
  <c r="X25" i="55" s="1"/>
  <c r="O25" i="55"/>
  <c r="Y25" i="55" s="1"/>
  <c r="P25" i="55"/>
  <c r="Z25" i="55" s="1"/>
  <c r="L26" i="55"/>
  <c r="V26" i="55" s="1"/>
  <c r="M26" i="55"/>
  <c r="W26" i="55" s="1"/>
  <c r="N26" i="55"/>
  <c r="X26" i="55" s="1"/>
  <c r="O26" i="55"/>
  <c r="Y26" i="55" s="1"/>
  <c r="P26" i="55"/>
  <c r="Z26" i="55" s="1"/>
  <c r="L27" i="55"/>
  <c r="V27" i="55" s="1"/>
  <c r="M27" i="55"/>
  <c r="W27" i="55" s="1"/>
  <c r="N27" i="55"/>
  <c r="X27" i="55" s="1"/>
  <c r="O27" i="55"/>
  <c r="Y27" i="55" s="1"/>
  <c r="P27" i="55"/>
  <c r="Z27" i="55" s="1"/>
  <c r="L28" i="55"/>
  <c r="V28" i="55" s="1"/>
  <c r="M28" i="55"/>
  <c r="W28" i="55" s="1"/>
  <c r="N28" i="55"/>
  <c r="X28" i="55" s="1"/>
  <c r="O28" i="55"/>
  <c r="Y28" i="55" s="1"/>
  <c r="P28" i="55"/>
  <c r="Z28" i="55" s="1"/>
  <c r="L29" i="55"/>
  <c r="V29" i="55" s="1"/>
  <c r="M29" i="55"/>
  <c r="W29" i="55" s="1"/>
  <c r="N29" i="55"/>
  <c r="X29" i="55" s="1"/>
  <c r="O29" i="55"/>
  <c r="Y29" i="55" s="1"/>
  <c r="P29" i="55"/>
  <c r="Z29" i="55" s="1"/>
  <c r="L30" i="55"/>
  <c r="V30" i="55" s="1"/>
  <c r="M30" i="55"/>
  <c r="W30" i="55" s="1"/>
  <c r="N30" i="55"/>
  <c r="X30" i="55" s="1"/>
  <c r="O30" i="55"/>
  <c r="Y30" i="55" s="1"/>
  <c r="P30" i="55"/>
  <c r="Z30" i="55" s="1"/>
  <c r="L31" i="55"/>
  <c r="V31" i="55" s="1"/>
  <c r="M31" i="55"/>
  <c r="W31" i="55" s="1"/>
  <c r="N31" i="55"/>
  <c r="X31" i="55" s="1"/>
  <c r="O31" i="55"/>
  <c r="Y31" i="55" s="1"/>
  <c r="P31" i="55"/>
  <c r="Z31" i="55" s="1"/>
  <c r="L32" i="55"/>
  <c r="V32" i="55" s="1"/>
  <c r="M32" i="55"/>
  <c r="W32" i="55" s="1"/>
  <c r="N32" i="55"/>
  <c r="X32" i="55" s="1"/>
  <c r="O32" i="55"/>
  <c r="Y32" i="55" s="1"/>
  <c r="P32" i="55"/>
  <c r="Z32" i="55" s="1"/>
  <c r="L33" i="55"/>
  <c r="V33" i="55" s="1"/>
  <c r="M33" i="55"/>
  <c r="W33" i="55" s="1"/>
  <c r="N33" i="55"/>
  <c r="X33" i="55" s="1"/>
  <c r="O33" i="55"/>
  <c r="Y33" i="55" s="1"/>
  <c r="P33" i="55"/>
  <c r="Z33" i="55" s="1"/>
  <c r="L34" i="55"/>
  <c r="V34" i="55" s="1"/>
  <c r="M34" i="55"/>
  <c r="W34" i="55" s="1"/>
  <c r="N34" i="55"/>
  <c r="X34" i="55" s="1"/>
  <c r="O34" i="55"/>
  <c r="Y34" i="55" s="1"/>
  <c r="P34" i="55"/>
  <c r="Z34" i="55" s="1"/>
  <c r="L35" i="55"/>
  <c r="V35" i="55" s="1"/>
  <c r="M35" i="55"/>
  <c r="W35" i="55" s="1"/>
  <c r="N35" i="55"/>
  <c r="X35" i="55" s="1"/>
  <c r="O35" i="55"/>
  <c r="Y35" i="55" s="1"/>
  <c r="P35" i="55"/>
  <c r="Z35" i="55" s="1"/>
  <c r="L36" i="55"/>
  <c r="V36" i="55" s="1"/>
  <c r="M36" i="55"/>
  <c r="W36" i="55" s="1"/>
  <c r="N36" i="55"/>
  <c r="X36" i="55" s="1"/>
  <c r="O36" i="55"/>
  <c r="Y36" i="55" s="1"/>
  <c r="P36" i="55"/>
  <c r="Z36" i="55" s="1"/>
  <c r="L37" i="55"/>
  <c r="V37" i="55" s="1"/>
  <c r="M37" i="55"/>
  <c r="W37" i="55" s="1"/>
  <c r="N37" i="55"/>
  <c r="X37" i="55" s="1"/>
  <c r="O37" i="55"/>
  <c r="Y37" i="55" s="1"/>
  <c r="P37" i="55"/>
  <c r="Z37" i="55" s="1"/>
  <c r="L38" i="55"/>
  <c r="V38" i="55" s="1"/>
  <c r="M38" i="55"/>
  <c r="W38" i="55" s="1"/>
  <c r="N38" i="55"/>
  <c r="X38" i="55" s="1"/>
  <c r="O38" i="55"/>
  <c r="Y38" i="55" s="1"/>
  <c r="P38" i="55"/>
  <c r="Z38" i="55" s="1"/>
  <c r="L39" i="55"/>
  <c r="V39" i="55" s="1"/>
  <c r="M39" i="55"/>
  <c r="W39" i="55" s="1"/>
  <c r="N39" i="55"/>
  <c r="X39" i="55" s="1"/>
  <c r="O39" i="55"/>
  <c r="Y39" i="55" s="1"/>
  <c r="P39" i="55"/>
  <c r="Z39" i="55" s="1"/>
  <c r="L40" i="55"/>
  <c r="V40" i="55" s="1"/>
  <c r="M40" i="55"/>
  <c r="W40" i="55" s="1"/>
  <c r="N40" i="55"/>
  <c r="X40" i="55" s="1"/>
  <c r="O40" i="55"/>
  <c r="Y40" i="55" s="1"/>
  <c r="P40" i="55"/>
  <c r="Z40" i="55" s="1"/>
  <c r="L41" i="55"/>
  <c r="V41" i="55" s="1"/>
  <c r="M41" i="55"/>
  <c r="W41" i="55" s="1"/>
  <c r="N41" i="55"/>
  <c r="X41" i="55" s="1"/>
  <c r="O41" i="55"/>
  <c r="Y41" i="55" s="1"/>
  <c r="P41" i="55"/>
  <c r="Z41" i="55" s="1"/>
  <c r="L42" i="55"/>
  <c r="V42" i="55" s="1"/>
  <c r="M42" i="55"/>
  <c r="W42" i="55" s="1"/>
  <c r="N42" i="55"/>
  <c r="X42" i="55" s="1"/>
  <c r="O42" i="55"/>
  <c r="Y42" i="55" s="1"/>
  <c r="P42" i="55"/>
  <c r="Z42" i="55" s="1"/>
  <c r="L43" i="55"/>
  <c r="V43" i="55" s="1"/>
  <c r="M43" i="55"/>
  <c r="W43" i="55" s="1"/>
  <c r="N43" i="55"/>
  <c r="X43" i="55" s="1"/>
  <c r="O43" i="55"/>
  <c r="Y43" i="55" s="1"/>
  <c r="P43" i="55"/>
  <c r="Z43" i="55" s="1"/>
  <c r="L44" i="55"/>
  <c r="V44" i="55" s="1"/>
  <c r="M44" i="55"/>
  <c r="W44" i="55" s="1"/>
  <c r="N44" i="55"/>
  <c r="X44" i="55" s="1"/>
  <c r="O44" i="55"/>
  <c r="Y44" i="55" s="1"/>
  <c r="P44" i="55"/>
  <c r="Z44" i="55" s="1"/>
  <c r="L45" i="55"/>
  <c r="V45" i="55" s="1"/>
  <c r="M45" i="55"/>
  <c r="W45" i="55" s="1"/>
  <c r="N45" i="55"/>
  <c r="X45" i="55" s="1"/>
  <c r="O45" i="55"/>
  <c r="Y45" i="55" s="1"/>
  <c r="P45" i="55"/>
  <c r="Z45" i="55" s="1"/>
  <c r="L46" i="55"/>
  <c r="V46" i="55" s="1"/>
  <c r="M46" i="55"/>
  <c r="W46" i="55" s="1"/>
  <c r="N46" i="55"/>
  <c r="X46" i="55" s="1"/>
  <c r="O46" i="55"/>
  <c r="Y46" i="55" s="1"/>
  <c r="P46" i="55"/>
  <c r="Z46" i="55" s="1"/>
  <c r="L47" i="55"/>
  <c r="V47" i="55" s="1"/>
  <c r="M47" i="55"/>
  <c r="W47" i="55" s="1"/>
  <c r="N47" i="55"/>
  <c r="X47" i="55" s="1"/>
  <c r="O47" i="55"/>
  <c r="Y47" i="55" s="1"/>
  <c r="P47" i="55"/>
  <c r="Z47" i="55" s="1"/>
  <c r="L48" i="55"/>
  <c r="V48" i="55" s="1"/>
  <c r="M48" i="55"/>
  <c r="W48" i="55" s="1"/>
  <c r="N48" i="55"/>
  <c r="X48" i="55" s="1"/>
  <c r="O48" i="55"/>
  <c r="Y48" i="55" s="1"/>
  <c r="P48" i="55"/>
  <c r="Z48" i="55" s="1"/>
  <c r="L49" i="55"/>
  <c r="V49" i="55" s="1"/>
  <c r="M49" i="55"/>
  <c r="W49" i="55" s="1"/>
  <c r="N49" i="55"/>
  <c r="X49" i="55" s="1"/>
  <c r="O49" i="55"/>
  <c r="Y49" i="55" s="1"/>
  <c r="P49" i="55"/>
  <c r="Z49" i="55" s="1"/>
  <c r="L50" i="55"/>
  <c r="V50" i="55" s="1"/>
  <c r="M50" i="55"/>
  <c r="W50" i="55" s="1"/>
  <c r="N50" i="55"/>
  <c r="X50" i="55" s="1"/>
  <c r="O50" i="55"/>
  <c r="Y50" i="55" s="1"/>
  <c r="P50" i="55"/>
  <c r="Z50" i="55" s="1"/>
  <c r="L51" i="55"/>
  <c r="V51" i="55" s="1"/>
  <c r="M51" i="55"/>
  <c r="W51" i="55" s="1"/>
  <c r="N51" i="55"/>
  <c r="X51" i="55" s="1"/>
  <c r="O51" i="55"/>
  <c r="Y51" i="55" s="1"/>
  <c r="P51" i="55"/>
  <c r="Z51" i="55" s="1"/>
  <c r="L52" i="55"/>
  <c r="V52" i="55" s="1"/>
  <c r="M52" i="55"/>
  <c r="W52" i="55" s="1"/>
  <c r="N52" i="55"/>
  <c r="X52" i="55" s="1"/>
  <c r="O52" i="55"/>
  <c r="Y52" i="55" s="1"/>
  <c r="P52" i="55"/>
  <c r="Z52" i="55" s="1"/>
  <c r="L53" i="55"/>
  <c r="V53" i="55" s="1"/>
  <c r="M53" i="55"/>
  <c r="W53" i="55" s="1"/>
  <c r="N53" i="55"/>
  <c r="X53" i="55" s="1"/>
  <c r="O53" i="55"/>
  <c r="Y53" i="55" s="1"/>
  <c r="P53" i="55"/>
  <c r="Z53" i="55" s="1"/>
  <c r="L54" i="55"/>
  <c r="V54" i="55" s="1"/>
  <c r="M54" i="55"/>
  <c r="W54" i="55" s="1"/>
  <c r="N54" i="55"/>
  <c r="X54" i="55" s="1"/>
  <c r="O54" i="55"/>
  <c r="Y54" i="55" s="1"/>
  <c r="P54" i="55"/>
  <c r="Z54" i="55" s="1"/>
  <c r="L55" i="55"/>
  <c r="V55" i="55" s="1"/>
  <c r="M55" i="55"/>
  <c r="W55" i="55" s="1"/>
  <c r="N55" i="55"/>
  <c r="X55" i="55" s="1"/>
  <c r="O55" i="55"/>
  <c r="Y55" i="55" s="1"/>
  <c r="P55" i="55"/>
  <c r="Z55" i="55" s="1"/>
  <c r="L56" i="55"/>
  <c r="V56" i="55" s="1"/>
  <c r="M56" i="55"/>
  <c r="W56" i="55" s="1"/>
  <c r="N56" i="55"/>
  <c r="X56" i="55" s="1"/>
  <c r="O56" i="55"/>
  <c r="Y56" i="55" s="1"/>
  <c r="P56" i="55"/>
  <c r="Z56" i="55" s="1"/>
  <c r="L57" i="55"/>
  <c r="V57" i="55" s="1"/>
  <c r="M57" i="55"/>
  <c r="W57" i="55" s="1"/>
  <c r="N57" i="55"/>
  <c r="X57" i="55" s="1"/>
  <c r="O57" i="55"/>
  <c r="Y57" i="55" s="1"/>
  <c r="P57" i="55"/>
  <c r="Z57" i="55" s="1"/>
  <c r="L58" i="55"/>
  <c r="V58" i="55" s="1"/>
  <c r="M58" i="55"/>
  <c r="W58" i="55" s="1"/>
  <c r="N58" i="55"/>
  <c r="X58" i="55" s="1"/>
  <c r="O58" i="55"/>
  <c r="Y58" i="55" s="1"/>
  <c r="P58" i="55"/>
  <c r="Z58" i="55" s="1"/>
  <c r="L59" i="55"/>
  <c r="V59" i="55" s="1"/>
  <c r="M59" i="55"/>
  <c r="W59" i="55" s="1"/>
  <c r="N59" i="55"/>
  <c r="X59" i="55" s="1"/>
  <c r="O59" i="55"/>
  <c r="Y59" i="55" s="1"/>
  <c r="P59" i="55"/>
  <c r="Z59" i="55" s="1"/>
  <c r="L60" i="55"/>
  <c r="V60" i="55" s="1"/>
  <c r="M60" i="55"/>
  <c r="W60" i="55" s="1"/>
  <c r="N60" i="55"/>
  <c r="X60" i="55" s="1"/>
  <c r="O60" i="55"/>
  <c r="Y60" i="55" s="1"/>
  <c r="P60" i="55"/>
  <c r="Z60" i="55" s="1"/>
  <c r="L61" i="55"/>
  <c r="V61" i="55" s="1"/>
  <c r="M61" i="55"/>
  <c r="W61" i="55" s="1"/>
  <c r="N61" i="55"/>
  <c r="X61" i="55" s="1"/>
  <c r="O61" i="55"/>
  <c r="Y61" i="55" s="1"/>
  <c r="P61" i="55"/>
  <c r="Z61" i="55" s="1"/>
  <c r="L62" i="55"/>
  <c r="V62" i="55" s="1"/>
  <c r="M62" i="55"/>
  <c r="W62" i="55" s="1"/>
  <c r="N62" i="55"/>
  <c r="X62" i="55" s="1"/>
  <c r="O62" i="55"/>
  <c r="Y62" i="55" s="1"/>
  <c r="P62" i="55"/>
  <c r="Z62" i="55" s="1"/>
  <c r="L63" i="55"/>
  <c r="V63" i="55" s="1"/>
  <c r="M63" i="55"/>
  <c r="W63" i="55" s="1"/>
  <c r="N63" i="55"/>
  <c r="X63" i="55" s="1"/>
  <c r="O63" i="55"/>
  <c r="Y63" i="55" s="1"/>
  <c r="P63" i="55"/>
  <c r="Z63" i="55" s="1"/>
  <c r="M5" i="55"/>
  <c r="W5" i="55" s="1"/>
  <c r="N5" i="55"/>
  <c r="X5" i="55" s="1"/>
  <c r="O5" i="55"/>
  <c r="Y5" i="55" s="1"/>
  <c r="P5" i="55"/>
  <c r="Z5" i="55" s="1"/>
  <c r="L5" i="55"/>
  <c r="V5" i="55" s="1"/>
  <c r="B4" i="55"/>
  <c r="BH190" i="51"/>
  <c r="BH189" i="51"/>
  <c r="BH188" i="51"/>
  <c r="BH187" i="51"/>
  <c r="BH186" i="51"/>
  <c r="BH145" i="51"/>
  <c r="BH144" i="51"/>
  <c r="BH143" i="51"/>
  <c r="BH142" i="51"/>
  <c r="BH141" i="51"/>
  <c r="BH100" i="51"/>
  <c r="BH99" i="51"/>
  <c r="BH98" i="51"/>
  <c r="BH97" i="51"/>
  <c r="BH96" i="51"/>
  <c r="BH55" i="51"/>
  <c r="BH54" i="51"/>
  <c r="BH53" i="51"/>
  <c r="BH52" i="51"/>
  <c r="BH51" i="51"/>
  <c r="BH10" i="51"/>
  <c r="BH9" i="51"/>
  <c r="BH8" i="51"/>
  <c r="BH7" i="51"/>
  <c r="BH6" i="51"/>
  <c r="E24" i="62" l="1" a="1"/>
  <c r="E24" i="62" s="1"/>
  <c r="G24" i="62" a="1"/>
  <c r="G24" i="62" s="1"/>
  <c r="I24" i="62" a="1"/>
  <c r="I24" i="62" s="1"/>
  <c r="I9" i="66" s="1"/>
  <c r="F24" i="62" a="1"/>
  <c r="F24" i="62" s="1"/>
  <c r="F9" i="66" s="1"/>
  <c r="R5" i="50"/>
  <c r="G15" i="50"/>
  <c r="G12" i="50" s="1"/>
  <c r="G14" i="50"/>
  <c r="H14" i="62" s="1"/>
  <c r="H7" i="66" s="1"/>
  <c r="G121" i="51"/>
  <c r="G84" i="51"/>
  <c r="G83" i="51"/>
  <c r="Z9" i="60"/>
  <c r="AA9" i="60" s="1"/>
  <c r="K14" i="60"/>
  <c r="J14" i="60"/>
  <c r="I14" i="60"/>
  <c r="H14" i="60"/>
  <c r="G14" i="60"/>
  <c r="D14" i="60"/>
  <c r="C14" i="60"/>
  <c r="Y49" i="60"/>
  <c r="AC23" i="60"/>
  <c r="AC31" i="60"/>
  <c r="Z13" i="60"/>
  <c r="AC42" i="60"/>
  <c r="AC11" i="60"/>
  <c r="Y46" i="60"/>
  <c r="AB42" i="60"/>
  <c r="AB25" i="60"/>
  <c r="AA13" i="60"/>
  <c r="Z23" i="60"/>
  <c r="AC36" i="60"/>
  <c r="AB35" i="60"/>
  <c r="AA17" i="60"/>
  <c r="AC48" i="60"/>
  <c r="AA43" i="60"/>
  <c r="Y23" i="60"/>
  <c r="AB31" i="60"/>
  <c r="Z50" i="60"/>
  <c r="Y50" i="60"/>
  <c r="Z47" i="60"/>
  <c r="Y34" i="60"/>
  <c r="Z32" i="60"/>
  <c r="Y28" i="60"/>
  <c r="AA52" i="60"/>
  <c r="Y53" i="60"/>
  <c r="AA22" i="60"/>
  <c r="AB29" i="60"/>
  <c r="AA49" i="60"/>
  <c r="Y32" i="60"/>
  <c r="AA34" i="60"/>
  <c r="Y15" i="60"/>
  <c r="Z21" i="60"/>
  <c r="Y20" i="60"/>
  <c r="AA12" i="60"/>
  <c r="AC15" i="60"/>
  <c r="Y47" i="60"/>
  <c r="AA36" i="60"/>
  <c r="Y38" i="60"/>
  <c r="AC34" i="60"/>
  <c r="Z41" i="60"/>
  <c r="Z33" i="60"/>
  <c r="Y44" i="60"/>
  <c r="AB24" i="60"/>
  <c r="AC14" i="60"/>
  <c r="Y48" i="60"/>
  <c r="Z44" i="60"/>
  <c r="AB21" i="60"/>
  <c r="Y18" i="60"/>
  <c r="Z36" i="60"/>
  <c r="Z49" i="60"/>
  <c r="AB11" i="60"/>
  <c r="Z45" i="60"/>
  <c r="AA19" i="60"/>
  <c r="Y41" i="60"/>
  <c r="AB41" i="60"/>
  <c r="Z40" i="60"/>
  <c r="AB48" i="60"/>
  <c r="AA21" i="60"/>
  <c r="AA33" i="60"/>
  <c r="AC27" i="60"/>
  <c r="AB22" i="60"/>
  <c r="AB14" i="60"/>
  <c r="Z48" i="60"/>
  <c r="AC46" i="60"/>
  <c r="AC40" i="60"/>
  <c r="AC24" i="60"/>
  <c r="AB46" i="60"/>
  <c r="AB43" i="60"/>
  <c r="AB13" i="60"/>
  <c r="AA51" i="60"/>
  <c r="AB27" i="60"/>
  <c r="Z12" i="60"/>
  <c r="AC44" i="60"/>
  <c r="Z42" i="60"/>
  <c r="AB52" i="60"/>
  <c r="AC17" i="60"/>
  <c r="AC28" i="60"/>
  <c r="AA11" i="60"/>
  <c r="Y42" i="60"/>
  <c r="AB37" i="60"/>
  <c r="AC51" i="60"/>
  <c r="AB45" i="60"/>
  <c r="Y39" i="60"/>
  <c r="AA46" i="60"/>
  <c r="Z15" i="60"/>
  <c r="Z37" i="60"/>
  <c r="AB32" i="60"/>
  <c r="AC30" i="60"/>
  <c r="AC35" i="60"/>
  <c r="AC50" i="60"/>
  <c r="Z20" i="60"/>
  <c r="AB47" i="60"/>
  <c r="AC45" i="60"/>
  <c r="Y26" i="60"/>
  <c r="AC53" i="60"/>
  <c r="Y33" i="60"/>
  <c r="Z53" i="60"/>
  <c r="Y36" i="60"/>
  <c r="AA41" i="60"/>
  <c r="Y29" i="60"/>
  <c r="AA30" i="60"/>
  <c r="AA16" i="60"/>
  <c r="AA50" i="60"/>
  <c r="Y37" i="60"/>
  <c r="Y35" i="60"/>
  <c r="AA18" i="60"/>
  <c r="AA25" i="60"/>
  <c r="AC19" i="60"/>
  <c r="Z38" i="60"/>
  <c r="Z11" i="60"/>
  <c r="AB51" i="60"/>
  <c r="Z39" i="60"/>
  <c r="Y24" i="60"/>
  <c r="Y19" i="60"/>
  <c r="AB38" i="60"/>
  <c r="AA42" i="60"/>
  <c r="AC38" i="60"/>
  <c r="Y40" i="60"/>
  <c r="AC13" i="60"/>
  <c r="Y27" i="60"/>
  <c r="AC41" i="60"/>
  <c r="AC16" i="60"/>
  <c r="Y14" i="60"/>
  <c r="Z46" i="60"/>
  <c r="Z25" i="60"/>
  <c r="Y30" i="60"/>
  <c r="AB34" i="60"/>
  <c r="Z27" i="60"/>
  <c r="AB26" i="60"/>
  <c r="AB19" i="60"/>
  <c r="Z19" i="60"/>
  <c r="Z24" i="60"/>
  <c r="Y21" i="60"/>
  <c r="Z30" i="60"/>
  <c r="AA26" i="60"/>
  <c r="AB44" i="60"/>
  <c r="Z16" i="60"/>
  <c r="AA27" i="60"/>
  <c r="AA47" i="60"/>
  <c r="AA20" i="60"/>
  <c r="Z43" i="60"/>
  <c r="AA37" i="60"/>
  <c r="AB23" i="60"/>
  <c r="AA39" i="60"/>
  <c r="AC22" i="60"/>
  <c r="AC29" i="60"/>
  <c r="Z26" i="60"/>
  <c r="Z34" i="60"/>
  <c r="Y31" i="60"/>
  <c r="AC32" i="60"/>
  <c r="AC49" i="60"/>
  <c r="AA15" i="60"/>
  <c r="Z29" i="60"/>
  <c r="AA48" i="60"/>
  <c r="Y12" i="60"/>
  <c r="AC37" i="60"/>
  <c r="AC25" i="60"/>
  <c r="AA24" i="60"/>
  <c r="AC20" i="60"/>
  <c r="AC33" i="60"/>
  <c r="Y17" i="60"/>
  <c r="AB30" i="60"/>
  <c r="AC26" i="60"/>
  <c r="AB49" i="60"/>
  <c r="Z22" i="60"/>
  <c r="AC39" i="60"/>
  <c r="AB20" i="60"/>
  <c r="Z28" i="60"/>
  <c r="AB33" i="60"/>
  <c r="AB15" i="60"/>
  <c r="Z31" i="60"/>
  <c r="AA31" i="60"/>
  <c r="Z14" i="60"/>
  <c r="AA32" i="60"/>
  <c r="AC47" i="60"/>
  <c r="AA35" i="60"/>
  <c r="Y52" i="60"/>
  <c r="AC21" i="60"/>
  <c r="AA44" i="60"/>
  <c r="Y43" i="60"/>
  <c r="AA14" i="60"/>
  <c r="AB16" i="60"/>
  <c r="Z17" i="60"/>
  <c r="AA23" i="60"/>
  <c r="AB28" i="60"/>
  <c r="AA45" i="60"/>
  <c r="AC12" i="60"/>
  <c r="Z52" i="60"/>
  <c r="AB39" i="60"/>
  <c r="Y22" i="60"/>
  <c r="Y16" i="60"/>
  <c r="AB18" i="60"/>
  <c r="Y25" i="60"/>
  <c r="AA28" i="60"/>
  <c r="Y51" i="60"/>
  <c r="AB53" i="60"/>
  <c r="AB17" i="60"/>
  <c r="AB12" i="60"/>
  <c r="Z18" i="60"/>
  <c r="AB36" i="60"/>
  <c r="Z51" i="60"/>
  <c r="AA29" i="60"/>
  <c r="AC18" i="60"/>
  <c r="AB50" i="60"/>
  <c r="AB40" i="60"/>
  <c r="Z35" i="60"/>
  <c r="Y45" i="60"/>
  <c r="AC43" i="60"/>
  <c r="Y13" i="60"/>
  <c r="AC52" i="60"/>
  <c r="AA40" i="60"/>
  <c r="AA38" i="60"/>
  <c r="AA53" i="60"/>
  <c r="H19" i="66" l="1"/>
  <c r="H18" i="66" s="1"/>
  <c r="E43" i="62"/>
  <c r="M43" i="62" s="1"/>
  <c r="G9" i="66"/>
  <c r="E41" i="62"/>
  <c r="E9" i="66"/>
  <c r="J35" i="62" a="1"/>
  <c r="J35" i="62" s="1"/>
  <c r="J13" i="66" s="1"/>
  <c r="I35" i="62" a="1"/>
  <c r="I35" i="62" s="1"/>
  <c r="I13" i="66" s="1"/>
  <c r="E42" i="62"/>
  <c r="F35" i="62" a="1"/>
  <c r="F35" i="62" s="1"/>
  <c r="F13" i="66" s="1"/>
  <c r="H35" i="62" a="1"/>
  <c r="H35" i="62" s="1"/>
  <c r="H25" i="62" a="1"/>
  <c r="H25" i="62" s="1"/>
  <c r="G25" i="62" a="1"/>
  <c r="G25" i="62" s="1"/>
  <c r="I25" i="62" a="1"/>
  <c r="I25" i="62" s="1"/>
  <c r="J25" i="62" a="1"/>
  <c r="J25" i="62" s="1"/>
  <c r="E35" i="62" a="1"/>
  <c r="E35" i="62" s="1"/>
  <c r="E13" i="66" s="1"/>
  <c r="F25" i="62" a="1"/>
  <c r="F25" i="62" s="1"/>
  <c r="G35" i="62" a="1"/>
  <c r="G35" i="62" s="1"/>
  <c r="G13" i="66" s="1"/>
  <c r="E25" i="62" a="1"/>
  <c r="E25" i="62" s="1"/>
  <c r="G85" i="51"/>
  <c r="G86" i="51"/>
  <c r="G87" i="51"/>
  <c r="G88" i="51"/>
  <c r="G89" i="51"/>
  <c r="E56" i="62"/>
  <c r="G90" i="51"/>
  <c r="I26" i="62"/>
  <c r="E44" i="62"/>
  <c r="AH5" i="50"/>
  <c r="G11" i="50"/>
  <c r="Z5" i="50"/>
  <c r="AC9" i="60"/>
  <c r="AD9" i="60" s="1"/>
  <c r="L43" i="62" l="1"/>
  <c r="F48" i="62"/>
  <c r="H10" i="66"/>
  <c r="H27" i="62"/>
  <c r="H12" i="66" s="1"/>
  <c r="E54" i="62"/>
  <c r="H13" i="66"/>
  <c r="E45" i="62"/>
  <c r="E10" i="66"/>
  <c r="F50" i="62"/>
  <c r="M50" i="62" s="1"/>
  <c r="J27" i="62"/>
  <c r="J12" i="66" s="1"/>
  <c r="J10" i="66"/>
  <c r="F49" i="62"/>
  <c r="L49" i="62" s="1"/>
  <c r="I10" i="66"/>
  <c r="I27" i="62"/>
  <c r="I12" i="66" s="1"/>
  <c r="E47" i="62"/>
  <c r="G10" i="66"/>
  <c r="F44" i="62"/>
  <c r="M44" i="62" s="1"/>
  <c r="I11" i="66"/>
  <c r="E46" i="62"/>
  <c r="F10" i="66"/>
  <c r="J36" i="62"/>
  <c r="E52" i="62"/>
  <c r="H36" i="62"/>
  <c r="E55" i="62"/>
  <c r="E51" i="62"/>
  <c r="E53" i="62"/>
  <c r="M53" i="62" s="1"/>
  <c r="E49" i="62"/>
  <c r="N49" i="62" s="1"/>
  <c r="I36" i="62"/>
  <c r="E50" i="62"/>
  <c r="O50" i="62" s="1"/>
  <c r="E48" i="62"/>
  <c r="L48" i="62" s="1"/>
  <c r="O56" i="62"/>
  <c r="N56" i="62"/>
  <c r="O44" i="62"/>
  <c r="N44" i="62"/>
  <c r="L47" i="62"/>
  <c r="M47" i="62"/>
  <c r="N48" i="62"/>
  <c r="O48" i="62"/>
  <c r="N55" i="62"/>
  <c r="O55" i="62"/>
  <c r="L44" i="62"/>
  <c r="L54" i="62"/>
  <c r="M54" i="62"/>
  <c r="AP5" i="50"/>
  <c r="L50" i="62" l="1"/>
  <c r="F54" i="62"/>
  <c r="H14" i="66"/>
  <c r="F56" i="62"/>
  <c r="J14" i="66"/>
  <c r="M49" i="62"/>
  <c r="F55" i="62"/>
  <c r="L55" i="62" s="1"/>
  <c r="I14" i="66"/>
  <c r="M48" i="62"/>
  <c r="N50" i="62"/>
  <c r="O49" i="62"/>
  <c r="L53" i="62"/>
  <c r="M55" i="62" l="1"/>
  <c r="L56" i="62"/>
  <c r="M56" i="62"/>
  <c r="N54" i="62"/>
  <c r="O54" i="62"/>
  <c r="BU7" i="51" l="1"/>
  <c r="BU8" i="51"/>
  <c r="BU9" i="51"/>
  <c r="BU10" i="51"/>
  <c r="BU6" i="51"/>
  <c r="F15" i="50"/>
  <c r="H15" i="50"/>
  <c r="M45" i="51"/>
  <c r="M85" i="51" s="1"/>
  <c r="M125" i="51" s="1"/>
  <c r="M165" i="51" s="1"/>
  <c r="D136" i="51" l="1"/>
  <c r="E136" i="51"/>
  <c r="F136" i="51"/>
  <c r="D133" i="51"/>
  <c r="E133" i="51"/>
  <c r="F133" i="51"/>
  <c r="D134" i="51"/>
  <c r="E134" i="51"/>
  <c r="F134" i="51"/>
  <c r="D135" i="51"/>
  <c r="E135" i="51"/>
  <c r="F135" i="51"/>
  <c r="D37" i="51"/>
  <c r="E37" i="51"/>
  <c r="F37" i="51"/>
  <c r="H37" i="51"/>
  <c r="D38" i="51"/>
  <c r="E38" i="51"/>
  <c r="F38" i="51"/>
  <c r="H38" i="51"/>
  <c r="D39" i="51"/>
  <c r="E39" i="51"/>
  <c r="F39" i="51"/>
  <c r="H39" i="51"/>
  <c r="D40" i="51"/>
  <c r="E40" i="51"/>
  <c r="F40" i="51"/>
  <c r="H40" i="51"/>
  <c r="F11" i="50"/>
  <c r="H11" i="50"/>
  <c r="I15" i="50"/>
  <c r="I11" i="50" s="1"/>
  <c r="Q140" i="52"/>
  <c r="P140" i="52"/>
  <c r="N140" i="52"/>
  <c r="G140" i="52"/>
  <c r="F140" i="52"/>
  <c r="BE40" i="52"/>
  <c r="BD40" i="52"/>
  <c r="BC40" i="52"/>
  <c r="BB40" i="52"/>
  <c r="BA40" i="52"/>
  <c r="AX40" i="52"/>
  <c r="AW40" i="52"/>
  <c r="AV40" i="52"/>
  <c r="AU40" i="52"/>
  <c r="AT40" i="52"/>
  <c r="AQ40" i="52"/>
  <c r="AP40" i="52"/>
  <c r="AO40" i="52"/>
  <c r="AN40" i="52"/>
  <c r="AM40" i="52"/>
  <c r="AH40" i="52"/>
  <c r="AG40" i="52"/>
  <c r="AF40" i="52"/>
  <c r="AE40" i="52"/>
  <c r="AD40" i="52"/>
  <c r="AA40" i="52"/>
  <c r="Z40" i="52"/>
  <c r="Y40" i="52"/>
  <c r="X40" i="52"/>
  <c r="W40" i="52"/>
  <c r="T40" i="52"/>
  <c r="S40" i="52"/>
  <c r="R40" i="52"/>
  <c r="Q40" i="52"/>
  <c r="P40" i="52"/>
  <c r="N40" i="52"/>
  <c r="K40" i="52"/>
  <c r="J40" i="52"/>
  <c r="I40" i="52"/>
  <c r="G40" i="52"/>
  <c r="F40" i="52"/>
  <c r="E15" i="50"/>
  <c r="E11" i="50" s="1"/>
  <c r="D15" i="50"/>
  <c r="D12" i="50" s="1"/>
  <c r="H14" i="50"/>
  <c r="I14" i="62" s="1"/>
  <c r="I7" i="66" s="1"/>
  <c r="F14" i="50"/>
  <c r="G14" i="62" s="1"/>
  <c r="G7" i="66" s="1"/>
  <c r="E14" i="50"/>
  <c r="F14" i="62" s="1"/>
  <c r="F7" i="66" s="1"/>
  <c r="D14" i="50"/>
  <c r="E14" i="62" s="1"/>
  <c r="E7" i="66" s="1"/>
  <c r="B7" i="49"/>
  <c r="B8" i="49"/>
  <c r="B9" i="49"/>
  <c r="B10" i="49"/>
  <c r="B11" i="49"/>
  <c r="B12" i="49"/>
  <c r="B13" i="49"/>
  <c r="B14" i="49"/>
  <c r="B15" i="49"/>
  <c r="B16" i="49"/>
  <c r="B17" i="49"/>
  <c r="B18" i="49"/>
  <c r="B19" i="49"/>
  <c r="B20" i="49"/>
  <c r="B21" i="49"/>
  <c r="B22" i="49"/>
  <c r="B23" i="49"/>
  <c r="B24" i="49"/>
  <c r="B25" i="49"/>
  <c r="B26" i="49"/>
  <c r="B27" i="49"/>
  <c r="B28" i="49"/>
  <c r="B29" i="49"/>
  <c r="B30" i="49"/>
  <c r="B31" i="49"/>
  <c r="B32" i="49"/>
  <c r="B33" i="49"/>
  <c r="B34" i="49"/>
  <c r="B35" i="49"/>
  <c r="B36" i="49"/>
  <c r="B37" i="49"/>
  <c r="B38" i="49"/>
  <c r="R50" i="60"/>
  <c r="I19" i="66" l="1"/>
  <c r="I18" i="66" s="1"/>
  <c r="R31" i="62"/>
  <c r="AX31" i="56"/>
  <c r="AX71" i="56" s="1"/>
  <c r="AX111" i="56" s="1"/>
  <c r="AX151" i="56" s="1"/>
  <c r="AX191" i="56" s="1"/>
  <c r="R37" i="62"/>
  <c r="AX37" i="56"/>
  <c r="AX77" i="56" s="1"/>
  <c r="AX117" i="56" s="1"/>
  <c r="AX157" i="56" s="1"/>
  <c r="AX197" i="56" s="1"/>
  <c r="R32" i="62"/>
  <c r="AX32" i="56"/>
  <c r="AX72" i="56" s="1"/>
  <c r="AX112" i="56" s="1"/>
  <c r="AX152" i="56" s="1"/>
  <c r="AX192" i="56" s="1"/>
  <c r="R36" i="62"/>
  <c r="AX36" i="56"/>
  <c r="AX76" i="56" s="1"/>
  <c r="AX116" i="56" s="1"/>
  <c r="AX156" i="56" s="1"/>
  <c r="AX196" i="56" s="1"/>
  <c r="R33" i="62"/>
  <c r="AX33" i="56"/>
  <c r="AX73" i="56" s="1"/>
  <c r="AX113" i="56" s="1"/>
  <c r="AX153" i="56" s="1"/>
  <c r="AX193" i="56" s="1"/>
  <c r="R35" i="62"/>
  <c r="AX35" i="56"/>
  <c r="AX75" i="56" s="1"/>
  <c r="AX115" i="56" s="1"/>
  <c r="AX155" i="56" s="1"/>
  <c r="AX195" i="56" s="1"/>
  <c r="R38" i="62"/>
  <c r="AX38" i="56"/>
  <c r="AX78" i="56" s="1"/>
  <c r="AX118" i="56" s="1"/>
  <c r="AX158" i="56" s="1"/>
  <c r="AX198" i="56" s="1"/>
  <c r="R34" i="62"/>
  <c r="AX34" i="56"/>
  <c r="AX74" i="56" s="1"/>
  <c r="AX114" i="56" s="1"/>
  <c r="AX154" i="56" s="1"/>
  <c r="AX194" i="56" s="1"/>
  <c r="R15" i="62"/>
  <c r="AX15" i="56"/>
  <c r="AX55" i="56" s="1"/>
  <c r="AX95" i="56" s="1"/>
  <c r="AX135" i="56" s="1"/>
  <c r="AX175" i="56" s="1"/>
  <c r="R8" i="62"/>
  <c r="AX8" i="56"/>
  <c r="AX48" i="56" s="1"/>
  <c r="AX88" i="56" s="1"/>
  <c r="AX128" i="56" s="1"/>
  <c r="AX168" i="56" s="1"/>
  <c r="R19" i="62"/>
  <c r="AX19" i="56"/>
  <c r="AX59" i="56" s="1"/>
  <c r="AX99" i="56" s="1"/>
  <c r="AX139" i="56" s="1"/>
  <c r="AX179" i="56" s="1"/>
  <c r="R30" i="62"/>
  <c r="AX30" i="56"/>
  <c r="AX70" i="56" s="1"/>
  <c r="AX110" i="56" s="1"/>
  <c r="AX150" i="56" s="1"/>
  <c r="AX190" i="56" s="1"/>
  <c r="R29" i="62"/>
  <c r="AX29" i="56"/>
  <c r="AX69" i="56" s="1"/>
  <c r="AX109" i="56" s="1"/>
  <c r="AX149" i="56" s="1"/>
  <c r="AX189" i="56" s="1"/>
  <c r="R28" i="62"/>
  <c r="AX28" i="56"/>
  <c r="AX68" i="56" s="1"/>
  <c r="AX108" i="56" s="1"/>
  <c r="AX148" i="56" s="1"/>
  <c r="AX188" i="56" s="1"/>
  <c r="R26" i="62"/>
  <c r="AX26" i="56"/>
  <c r="AX66" i="56" s="1"/>
  <c r="AX106" i="56" s="1"/>
  <c r="AX146" i="56" s="1"/>
  <c r="AX186" i="56" s="1"/>
  <c r="R25" i="62"/>
  <c r="AX25" i="56"/>
  <c r="AX65" i="56" s="1"/>
  <c r="AX105" i="56" s="1"/>
  <c r="AX145" i="56" s="1"/>
  <c r="AX185" i="56" s="1"/>
  <c r="R13" i="62"/>
  <c r="AX13" i="56"/>
  <c r="AX53" i="56" s="1"/>
  <c r="AX93" i="56" s="1"/>
  <c r="AX133" i="56" s="1"/>
  <c r="AX173" i="56" s="1"/>
  <c r="R22" i="62"/>
  <c r="AX22" i="56"/>
  <c r="AX62" i="56" s="1"/>
  <c r="AX102" i="56" s="1"/>
  <c r="AX142" i="56" s="1"/>
  <c r="AX182" i="56" s="1"/>
  <c r="R9" i="62"/>
  <c r="AX9" i="56"/>
  <c r="AX49" i="56" s="1"/>
  <c r="AX89" i="56" s="1"/>
  <c r="AX129" i="56" s="1"/>
  <c r="AX169" i="56" s="1"/>
  <c r="R20" i="62"/>
  <c r="AX20" i="56"/>
  <c r="AX60" i="56" s="1"/>
  <c r="AX100" i="56" s="1"/>
  <c r="AX140" i="56" s="1"/>
  <c r="AX180" i="56" s="1"/>
  <c r="R18" i="62"/>
  <c r="AX18" i="56"/>
  <c r="AX58" i="56" s="1"/>
  <c r="AX98" i="56" s="1"/>
  <c r="AX138" i="56" s="1"/>
  <c r="AX178" i="56" s="1"/>
  <c r="R14" i="62"/>
  <c r="AX14" i="56"/>
  <c r="AX54" i="56" s="1"/>
  <c r="AX94" i="56" s="1"/>
  <c r="AX134" i="56" s="1"/>
  <c r="AX174" i="56" s="1"/>
  <c r="R24" i="62"/>
  <c r="AX24" i="56"/>
  <c r="AX64" i="56" s="1"/>
  <c r="AX104" i="56" s="1"/>
  <c r="AX144" i="56" s="1"/>
  <c r="AX184" i="56" s="1"/>
  <c r="R12" i="62"/>
  <c r="AX12" i="56"/>
  <c r="AX52" i="56" s="1"/>
  <c r="AX92" i="56" s="1"/>
  <c r="AX132" i="56" s="1"/>
  <c r="AX172" i="56" s="1"/>
  <c r="R10" i="62"/>
  <c r="AX10" i="56"/>
  <c r="AX50" i="56" s="1"/>
  <c r="AX90" i="56" s="1"/>
  <c r="AX130" i="56" s="1"/>
  <c r="AX170" i="56" s="1"/>
  <c r="R21" i="62"/>
  <c r="AX21" i="56"/>
  <c r="AX61" i="56" s="1"/>
  <c r="AX101" i="56" s="1"/>
  <c r="AX141" i="56" s="1"/>
  <c r="AX181" i="56" s="1"/>
  <c r="R17" i="62"/>
  <c r="AX17" i="56"/>
  <c r="AX57" i="56" s="1"/>
  <c r="AX97" i="56" s="1"/>
  <c r="AX137" i="56" s="1"/>
  <c r="AX177" i="56" s="1"/>
  <c r="R16" i="62"/>
  <c r="AX16" i="56"/>
  <c r="AX56" i="56" s="1"/>
  <c r="AX96" i="56" s="1"/>
  <c r="AX136" i="56" s="1"/>
  <c r="AX176" i="56" s="1"/>
  <c r="R27" i="62"/>
  <c r="AX27" i="56"/>
  <c r="AX67" i="56" s="1"/>
  <c r="AX107" i="56" s="1"/>
  <c r="AX147" i="56" s="1"/>
  <c r="AX187" i="56" s="1"/>
  <c r="R23" i="62"/>
  <c r="AX23" i="56"/>
  <c r="AX63" i="56" s="1"/>
  <c r="AX103" i="56" s="1"/>
  <c r="AX143" i="56" s="1"/>
  <c r="AX183" i="56" s="1"/>
  <c r="R11" i="62"/>
  <c r="AX11" i="56"/>
  <c r="AX51" i="56" s="1"/>
  <c r="AX91" i="56" s="1"/>
  <c r="AX131" i="56" s="1"/>
  <c r="AX171" i="56" s="1"/>
  <c r="R7" i="62"/>
  <c r="AX7" i="56"/>
  <c r="AX47" i="56" s="1"/>
  <c r="AX87" i="56" s="1"/>
  <c r="AX127" i="56" s="1"/>
  <c r="AX167" i="56" s="1"/>
  <c r="E95" i="51"/>
  <c r="F97" i="51"/>
  <c r="D95" i="51"/>
  <c r="E96" i="51"/>
  <c r="E97" i="51"/>
  <c r="G122" i="51"/>
  <c r="D96" i="51"/>
  <c r="F95" i="51"/>
  <c r="D97" i="51"/>
  <c r="E98" i="51"/>
  <c r="D98" i="51"/>
  <c r="F98" i="51"/>
  <c r="F96" i="51"/>
  <c r="B76" i="49"/>
  <c r="R76" i="62" s="1"/>
  <c r="M36" i="51"/>
  <c r="B72" i="49"/>
  <c r="R72" i="62" s="1"/>
  <c r="M32" i="51"/>
  <c r="B64" i="49"/>
  <c r="R64" i="62" s="1"/>
  <c r="M24" i="51"/>
  <c r="B63" i="49"/>
  <c r="R63" i="62" s="1"/>
  <c r="M23" i="51"/>
  <c r="B62" i="49"/>
  <c r="R62" i="62" s="1"/>
  <c r="M22" i="51"/>
  <c r="B47" i="49"/>
  <c r="R47" i="62" s="1"/>
  <c r="M7" i="51"/>
  <c r="B48" i="49"/>
  <c r="R48" i="62" s="1"/>
  <c r="M8" i="51"/>
  <c r="B49" i="49"/>
  <c r="R49" i="62" s="1"/>
  <c r="M9" i="51"/>
  <c r="B60" i="49"/>
  <c r="R60" i="62" s="1"/>
  <c r="M20" i="51"/>
  <c r="B71" i="49"/>
  <c r="R71" i="62" s="1"/>
  <c r="M31" i="51"/>
  <c r="B69" i="49"/>
  <c r="R69" i="62" s="1"/>
  <c r="M29" i="51"/>
  <c r="B57" i="49"/>
  <c r="R57" i="62" s="1"/>
  <c r="M17" i="51"/>
  <c r="B52" i="49"/>
  <c r="R52" i="62" s="1"/>
  <c r="M12" i="51"/>
  <c r="B51" i="49"/>
  <c r="R51" i="62" s="1"/>
  <c r="M11" i="51"/>
  <c r="B74" i="49"/>
  <c r="R74" i="62" s="1"/>
  <c r="M34" i="51"/>
  <c r="B81" i="49"/>
  <c r="R81" i="62" s="1"/>
  <c r="M41" i="51"/>
  <c r="B80" i="49"/>
  <c r="R80" i="62" s="1"/>
  <c r="M40" i="51"/>
  <c r="B68" i="49"/>
  <c r="R68" i="62" s="1"/>
  <c r="M28" i="51"/>
  <c r="B56" i="49"/>
  <c r="R56" i="62" s="1"/>
  <c r="M16" i="51"/>
  <c r="B70" i="49"/>
  <c r="R70" i="62" s="1"/>
  <c r="M30" i="51"/>
  <c r="B79" i="49"/>
  <c r="R79" i="62" s="1"/>
  <c r="M39" i="51"/>
  <c r="B67" i="49"/>
  <c r="R67" i="62" s="1"/>
  <c r="M27" i="51"/>
  <c r="B55" i="49"/>
  <c r="R55" i="62" s="1"/>
  <c r="M15" i="51"/>
  <c r="B75" i="49"/>
  <c r="R75" i="62" s="1"/>
  <c r="M35" i="51"/>
  <c r="B50" i="49"/>
  <c r="R50" i="62" s="1"/>
  <c r="M10" i="51"/>
  <c r="B61" i="49"/>
  <c r="R61" i="62" s="1"/>
  <c r="M21" i="51"/>
  <c r="B59" i="49"/>
  <c r="R59" i="62" s="1"/>
  <c r="M19" i="51"/>
  <c r="B78" i="49"/>
  <c r="R78" i="62" s="1"/>
  <c r="M38" i="51"/>
  <c r="B66" i="49"/>
  <c r="R66" i="62" s="1"/>
  <c r="M26" i="51"/>
  <c r="B54" i="49"/>
  <c r="R54" i="62" s="1"/>
  <c r="M14" i="51"/>
  <c r="M33" i="51"/>
  <c r="B58" i="49"/>
  <c r="R58" i="62" s="1"/>
  <c r="M18" i="51"/>
  <c r="M37" i="51"/>
  <c r="B65" i="49"/>
  <c r="R65" i="62" s="1"/>
  <c r="M25" i="51"/>
  <c r="B53" i="49"/>
  <c r="R53" i="62" s="1"/>
  <c r="M13" i="51"/>
  <c r="D11" i="50"/>
  <c r="E12" i="50"/>
  <c r="F12" i="50"/>
  <c r="H12" i="50"/>
  <c r="I12" i="50"/>
  <c r="B77" i="49"/>
  <c r="R77" i="62" s="1"/>
  <c r="B73" i="49"/>
  <c r="R73" i="62" s="1"/>
  <c r="BC50" i="60"/>
  <c r="M55" i="51" l="1"/>
  <c r="M95" i="51" s="1"/>
  <c r="M135" i="51" s="1"/>
  <c r="M175" i="51" s="1"/>
  <c r="AF14" i="56"/>
  <c r="M80" i="51"/>
  <c r="M120" i="51" s="1"/>
  <c r="M160" i="51" s="1"/>
  <c r="M200" i="51" s="1"/>
  <c r="AF39" i="56"/>
  <c r="M65" i="51"/>
  <c r="M105" i="51" s="1"/>
  <c r="M145" i="51" s="1"/>
  <c r="M185" i="51" s="1"/>
  <c r="AF24" i="56"/>
  <c r="M69" i="51"/>
  <c r="M109" i="51" s="1"/>
  <c r="M149" i="51" s="1"/>
  <c r="M189" i="51" s="1"/>
  <c r="AF28" i="56"/>
  <c r="M63" i="51"/>
  <c r="M103" i="51" s="1"/>
  <c r="M143" i="51" s="1"/>
  <c r="M183" i="51" s="1"/>
  <c r="AF22" i="56"/>
  <c r="M74" i="51"/>
  <c r="M114" i="51" s="1"/>
  <c r="M154" i="51" s="1"/>
  <c r="M194" i="51" s="1"/>
  <c r="AF33" i="56"/>
  <c r="M78" i="51"/>
  <c r="M118" i="51" s="1"/>
  <c r="M158" i="51" s="1"/>
  <c r="M198" i="51" s="1"/>
  <c r="AF37" i="56"/>
  <c r="M81" i="51"/>
  <c r="M121" i="51" s="1"/>
  <c r="M161" i="51" s="1"/>
  <c r="M201" i="51" s="1"/>
  <c r="AF40" i="56"/>
  <c r="M59" i="51"/>
  <c r="M99" i="51" s="1"/>
  <c r="M139" i="51" s="1"/>
  <c r="M179" i="51" s="1"/>
  <c r="AF18" i="56"/>
  <c r="M64" i="51"/>
  <c r="M104" i="51" s="1"/>
  <c r="M144" i="51" s="1"/>
  <c r="M184" i="51" s="1"/>
  <c r="AF23" i="56"/>
  <c r="M70" i="51"/>
  <c r="M110" i="51" s="1"/>
  <c r="M150" i="51" s="1"/>
  <c r="M190" i="51" s="1"/>
  <c r="AF29" i="56"/>
  <c r="M49" i="51"/>
  <c r="M89" i="51" s="1"/>
  <c r="M129" i="51" s="1"/>
  <c r="M169" i="51" s="1"/>
  <c r="AF8" i="56"/>
  <c r="M72" i="51"/>
  <c r="M112" i="51" s="1"/>
  <c r="M152" i="51" s="1"/>
  <c r="M192" i="51" s="1"/>
  <c r="AF31" i="56"/>
  <c r="M53" i="51"/>
  <c r="M93" i="51" s="1"/>
  <c r="M133" i="51" s="1"/>
  <c r="M173" i="51" s="1"/>
  <c r="AF12" i="56"/>
  <c r="M71" i="51"/>
  <c r="M111" i="51" s="1"/>
  <c r="M151" i="51" s="1"/>
  <c r="M191" i="51" s="1"/>
  <c r="AF30" i="56"/>
  <c r="M77" i="51"/>
  <c r="M117" i="51" s="1"/>
  <c r="M157" i="51" s="1"/>
  <c r="M197" i="51" s="1"/>
  <c r="AF36" i="56"/>
  <c r="M51" i="51"/>
  <c r="M91" i="51" s="1"/>
  <c r="M131" i="51" s="1"/>
  <c r="M171" i="51" s="1"/>
  <c r="AF10" i="56"/>
  <c r="M58" i="51"/>
  <c r="M98" i="51" s="1"/>
  <c r="M138" i="51" s="1"/>
  <c r="M178" i="51" s="1"/>
  <c r="AF17" i="56"/>
  <c r="M62" i="51"/>
  <c r="M102" i="51" s="1"/>
  <c r="M142" i="51" s="1"/>
  <c r="M182" i="51" s="1"/>
  <c r="AF21" i="56"/>
  <c r="M60" i="51"/>
  <c r="M100" i="51" s="1"/>
  <c r="M140" i="51" s="1"/>
  <c r="M180" i="51" s="1"/>
  <c r="AF19" i="56"/>
  <c r="M56" i="51"/>
  <c r="M96" i="51" s="1"/>
  <c r="M136" i="51" s="1"/>
  <c r="M176" i="51" s="1"/>
  <c r="AF15" i="56"/>
  <c r="M52" i="51"/>
  <c r="M92" i="51" s="1"/>
  <c r="M132" i="51" s="1"/>
  <c r="M172" i="51" s="1"/>
  <c r="AF11" i="56"/>
  <c r="M48" i="51"/>
  <c r="M88" i="51" s="1"/>
  <c r="M128" i="51" s="1"/>
  <c r="M168" i="51" s="1"/>
  <c r="AF7" i="56"/>
  <c r="M76" i="51"/>
  <c r="M116" i="51" s="1"/>
  <c r="M156" i="51" s="1"/>
  <c r="M196" i="51" s="1"/>
  <c r="AF35" i="56"/>
  <c r="M67" i="51"/>
  <c r="M107" i="51" s="1"/>
  <c r="M147" i="51" s="1"/>
  <c r="M187" i="51" s="1"/>
  <c r="AF26" i="56"/>
  <c r="M50" i="51"/>
  <c r="M90" i="51" s="1"/>
  <c r="M130" i="51" s="1"/>
  <c r="M170" i="51" s="1"/>
  <c r="AF9" i="56"/>
  <c r="M73" i="51"/>
  <c r="M113" i="51" s="1"/>
  <c r="M153" i="51" s="1"/>
  <c r="M193" i="51" s="1"/>
  <c r="AF32" i="56"/>
  <c r="M66" i="51"/>
  <c r="M106" i="51" s="1"/>
  <c r="M146" i="51" s="1"/>
  <c r="M186" i="51" s="1"/>
  <c r="AF25" i="56"/>
  <c r="G123" i="51"/>
  <c r="M61" i="51"/>
  <c r="M101" i="51" s="1"/>
  <c r="M141" i="51" s="1"/>
  <c r="M181" i="51" s="1"/>
  <c r="AF20" i="56"/>
  <c r="M75" i="51"/>
  <c r="M115" i="51" s="1"/>
  <c r="M155" i="51" s="1"/>
  <c r="M195" i="51" s="1"/>
  <c r="AF34" i="56"/>
  <c r="M68" i="51"/>
  <c r="M108" i="51" s="1"/>
  <c r="M148" i="51" s="1"/>
  <c r="M188" i="51" s="1"/>
  <c r="AF27" i="56"/>
  <c r="M57" i="51"/>
  <c r="M97" i="51" s="1"/>
  <c r="M137" i="51" s="1"/>
  <c r="M177" i="51" s="1"/>
  <c r="AF16" i="56"/>
  <c r="M47" i="51"/>
  <c r="M87" i="51" s="1"/>
  <c r="M127" i="51" s="1"/>
  <c r="M167" i="51" s="1"/>
  <c r="AF6" i="56"/>
  <c r="M79" i="51"/>
  <c r="M119" i="51" s="1"/>
  <c r="M159" i="51" s="1"/>
  <c r="M199" i="51" s="1"/>
  <c r="AF38" i="56"/>
  <c r="M54" i="51"/>
  <c r="M94" i="51" s="1"/>
  <c r="M134" i="51" s="1"/>
  <c r="M174" i="51" s="1"/>
  <c r="AF13" i="56"/>
  <c r="B120" i="49"/>
  <c r="R120" i="62" s="1"/>
  <c r="B97" i="49"/>
  <c r="R97" i="62" s="1"/>
  <c r="B100" i="49"/>
  <c r="R100" i="62" s="1"/>
  <c r="B105" i="49"/>
  <c r="R105" i="62" s="1"/>
  <c r="B118" i="49"/>
  <c r="R118" i="62" s="1"/>
  <c r="B90" i="49"/>
  <c r="R90" i="62" s="1"/>
  <c r="B91" i="49"/>
  <c r="R91" i="62" s="1"/>
  <c r="B87" i="49"/>
  <c r="R87" i="62" s="1"/>
  <c r="B104" i="49"/>
  <c r="R104" i="62" s="1"/>
  <c r="B107" i="49"/>
  <c r="R107" i="62" s="1"/>
  <c r="B96" i="49"/>
  <c r="R96" i="62" s="1"/>
  <c r="B121" i="49"/>
  <c r="R121" i="62" s="1"/>
  <c r="B109" i="49"/>
  <c r="R109" i="62" s="1"/>
  <c r="B89" i="49"/>
  <c r="R89" i="62" s="1"/>
  <c r="B99" i="49"/>
  <c r="R99" i="62" s="1"/>
  <c r="B92" i="49"/>
  <c r="R92" i="62" s="1"/>
  <c r="B102" i="49"/>
  <c r="R102" i="62" s="1"/>
  <c r="B112" i="49"/>
  <c r="R112" i="62" s="1"/>
  <c r="B119" i="49"/>
  <c r="R119" i="62" s="1"/>
  <c r="B108" i="49"/>
  <c r="R108" i="62" s="1"/>
  <c r="B111" i="49"/>
  <c r="R111" i="62" s="1"/>
  <c r="B88" i="49"/>
  <c r="R88" i="62" s="1"/>
  <c r="B94" i="49"/>
  <c r="R94" i="62" s="1"/>
  <c r="B115" i="49"/>
  <c r="R115" i="62" s="1"/>
  <c r="B98" i="49"/>
  <c r="R98" i="62" s="1"/>
  <c r="B93" i="49"/>
  <c r="R93" i="62" s="1"/>
  <c r="B106" i="49"/>
  <c r="R106" i="62" s="1"/>
  <c r="B101" i="49"/>
  <c r="R101" i="62" s="1"/>
  <c r="B114" i="49"/>
  <c r="R114" i="62" s="1"/>
  <c r="B95" i="49"/>
  <c r="R95" i="62" s="1"/>
  <c r="B110" i="49"/>
  <c r="R110" i="62" s="1"/>
  <c r="B103" i="49"/>
  <c r="R103" i="62" s="1"/>
  <c r="B116" i="49"/>
  <c r="R116" i="62" s="1"/>
  <c r="B113" i="49"/>
  <c r="R113" i="62" s="1"/>
  <c r="B117" i="49"/>
  <c r="R117" i="62" s="1"/>
  <c r="R51" i="60"/>
  <c r="G124" i="51" l="1"/>
  <c r="B132" i="49"/>
  <c r="R132" i="62" s="1"/>
  <c r="B129" i="49"/>
  <c r="R129" i="62" s="1"/>
  <c r="B152" i="49"/>
  <c r="B161" i="49"/>
  <c r="R161" i="62" s="1"/>
  <c r="B130" i="49"/>
  <c r="R130" i="62" s="1"/>
  <c r="B134" i="49"/>
  <c r="R134" i="62" s="1"/>
  <c r="B136" i="49"/>
  <c r="R136" i="62" s="1"/>
  <c r="B158" i="49"/>
  <c r="B141" i="49"/>
  <c r="R141" i="62" s="1"/>
  <c r="B128" i="49"/>
  <c r="R128" i="62" s="1"/>
  <c r="B147" i="49"/>
  <c r="R147" i="62" s="1"/>
  <c r="B145" i="49"/>
  <c r="R145" i="62" s="1"/>
  <c r="B154" i="49"/>
  <c r="R154" i="62" s="1"/>
  <c r="B144" i="49"/>
  <c r="R144" i="62" s="1"/>
  <c r="B139" i="49"/>
  <c r="R139" i="62" s="1"/>
  <c r="B143" i="49"/>
  <c r="R143" i="62" s="1"/>
  <c r="B140" i="49"/>
  <c r="R140" i="62" s="1"/>
  <c r="B142" i="49"/>
  <c r="R142" i="62" s="1"/>
  <c r="B133" i="49"/>
  <c r="R133" i="62" s="1"/>
  <c r="B148" i="49"/>
  <c r="R148" i="62" s="1"/>
  <c r="B127" i="49"/>
  <c r="R127" i="62" s="1"/>
  <c r="B155" i="49"/>
  <c r="B150" i="49"/>
  <c r="R150" i="62" s="1"/>
  <c r="B137" i="49"/>
  <c r="R137" i="62" s="1"/>
  <c r="B146" i="49"/>
  <c r="R146" i="62" s="1"/>
  <c r="B138" i="49"/>
  <c r="R138" i="62" s="1"/>
  <c r="B159" i="49"/>
  <c r="R159" i="62" s="1"/>
  <c r="B149" i="49"/>
  <c r="R149" i="62" s="1"/>
  <c r="B131" i="49"/>
  <c r="R131" i="62" s="1"/>
  <c r="B156" i="49"/>
  <c r="R156" i="62" s="1"/>
  <c r="B151" i="49"/>
  <c r="R151" i="62" s="1"/>
  <c r="B135" i="49"/>
  <c r="R135" i="62" s="1"/>
  <c r="B160" i="49"/>
  <c r="R160" i="62" s="1"/>
  <c r="B157" i="49"/>
  <c r="R157" i="62" s="1"/>
  <c r="B153" i="49"/>
  <c r="R153" i="62" s="1"/>
  <c r="BC51" i="60"/>
  <c r="BK141" i="51" l="1"/>
  <c r="B195" i="49"/>
  <c r="R195" i="62" s="1"/>
  <c r="R155" i="62"/>
  <c r="B198" i="49"/>
  <c r="R198" i="62" s="1"/>
  <c r="R158" i="62"/>
  <c r="B192" i="49"/>
  <c r="R192" i="62" s="1"/>
  <c r="R152" i="62"/>
  <c r="B169" i="49"/>
  <c r="R169" i="62" s="1"/>
  <c r="B172" i="49"/>
  <c r="R172" i="62" s="1"/>
  <c r="G125" i="51"/>
  <c r="B194" i="49"/>
  <c r="R194" i="62" s="1"/>
  <c r="B185" i="49"/>
  <c r="R185" i="62" s="1"/>
  <c r="B176" i="49"/>
  <c r="R176" i="62" s="1"/>
  <c r="B173" i="49"/>
  <c r="R173" i="62" s="1"/>
  <c r="B190" i="49"/>
  <c r="R190" i="62" s="1"/>
  <c r="B177" i="49"/>
  <c r="R177" i="62" s="1"/>
  <c r="B200" i="49"/>
  <c r="R200" i="62" s="1"/>
  <c r="B199" i="49"/>
  <c r="R199" i="62" s="1"/>
  <c r="B180" i="49"/>
  <c r="R180" i="62" s="1"/>
  <c r="B187" i="49"/>
  <c r="R187" i="62" s="1"/>
  <c r="B174" i="49"/>
  <c r="R174" i="62" s="1"/>
  <c r="B189" i="49"/>
  <c r="R189" i="62" s="1"/>
  <c r="B171" i="49"/>
  <c r="R171" i="62" s="1"/>
  <c r="B175" i="49"/>
  <c r="R175" i="62" s="1"/>
  <c r="B178" i="49"/>
  <c r="R178" i="62" s="1"/>
  <c r="B167" i="49"/>
  <c r="R167" i="62" s="1"/>
  <c r="B183" i="49"/>
  <c r="R183" i="62" s="1"/>
  <c r="B170" i="49"/>
  <c r="R170" i="62" s="1"/>
  <c r="B191" i="49"/>
  <c r="R191" i="62" s="1"/>
  <c r="B179" i="49"/>
  <c r="R179" i="62" s="1"/>
  <c r="B168" i="49"/>
  <c r="R168" i="62" s="1"/>
  <c r="B201" i="49"/>
  <c r="R201" i="62" s="1"/>
  <c r="B186" i="49"/>
  <c r="R186" i="62" s="1"/>
  <c r="B182" i="49"/>
  <c r="R182" i="62" s="1"/>
  <c r="B196" i="49"/>
  <c r="R196" i="62" s="1"/>
  <c r="B188" i="49"/>
  <c r="R188" i="62" s="1"/>
  <c r="B184" i="49"/>
  <c r="R184" i="62" s="1"/>
  <c r="B181" i="49"/>
  <c r="R181" i="62" s="1"/>
  <c r="B193" i="49"/>
  <c r="R193" i="62" s="1"/>
  <c r="B197" i="49"/>
  <c r="R197" i="62" s="1"/>
  <c r="R52" i="60"/>
  <c r="BK186" i="51" l="1"/>
  <c r="BK142" i="51"/>
  <c r="BN141" i="51"/>
  <c r="G126" i="51"/>
  <c r="BC52" i="60"/>
  <c r="BK6" i="51" l="1"/>
  <c r="BK7" i="51" s="1"/>
  <c r="BK143" i="51"/>
  <c r="BN142" i="51"/>
  <c r="BN186" i="51"/>
  <c r="BK187" i="51"/>
  <c r="BK51" i="51"/>
  <c r="BN51" i="51" s="1"/>
  <c r="BK96" i="51"/>
  <c r="BK97" i="51" s="1"/>
  <c r="G128" i="51"/>
  <c r="G127" i="51"/>
  <c r="R53" i="60"/>
  <c r="BN6" i="51" l="1"/>
  <c r="BK8" i="51"/>
  <c r="BK9" i="51" s="1"/>
  <c r="BN7" i="51"/>
  <c r="BK188" i="51"/>
  <c r="BN187" i="51"/>
  <c r="BN143" i="51"/>
  <c r="BK144" i="51"/>
  <c r="BN96" i="51"/>
  <c r="BK52" i="51"/>
  <c r="BK53" i="51" s="1"/>
  <c r="BK98" i="51"/>
  <c r="BN97" i="51"/>
  <c r="BC53" i="60"/>
  <c r="BN8" i="51" l="1"/>
  <c r="BK145" i="51"/>
  <c r="BN145" i="51" s="1"/>
  <c r="BN144" i="51"/>
  <c r="BK189" i="51"/>
  <c r="BN188" i="51"/>
  <c r="BN52" i="51"/>
  <c r="BK54" i="51"/>
  <c r="BN53" i="51"/>
  <c r="BK99" i="51"/>
  <c r="BN98" i="51"/>
  <c r="BK10" i="51"/>
  <c r="BN10" i="51" s="1"/>
  <c r="BN9" i="51"/>
  <c r="B6" i="49"/>
  <c r="D15" i="60"/>
  <c r="C15" i="60"/>
  <c r="D13" i="60"/>
  <c r="C13" i="60"/>
  <c r="D12" i="60"/>
  <c r="C12" i="60"/>
  <c r="C11" i="60"/>
  <c r="BK190" i="51" l="1"/>
  <c r="BN190" i="51" s="1"/>
  <c r="BN189" i="51"/>
  <c r="BK55" i="51"/>
  <c r="BN55" i="51" s="1"/>
  <c r="BN54" i="51"/>
  <c r="BK100" i="51"/>
  <c r="BN100" i="51" s="1"/>
  <c r="BN99" i="51"/>
  <c r="AX6" i="56"/>
  <c r="AX46" i="56" s="1"/>
  <c r="AX86" i="56" s="1"/>
  <c r="AX126" i="56" s="1"/>
  <c r="AX166" i="56" s="1"/>
  <c r="R6" i="62"/>
  <c r="M6" i="51"/>
  <c r="B46" i="49"/>
  <c r="R46" i="62" s="1"/>
  <c r="CW187" i="50"/>
  <c r="CW188" i="50"/>
  <c r="CW189" i="50"/>
  <c r="CW190" i="50"/>
  <c r="CW186" i="50"/>
  <c r="CU187" i="50"/>
  <c r="CV187" i="50" s="1"/>
  <c r="CU188" i="50"/>
  <c r="CV188" i="50" s="1"/>
  <c r="CU189" i="50"/>
  <c r="CV189" i="50" s="1"/>
  <c r="CU190" i="50"/>
  <c r="CV190" i="50" s="1"/>
  <c r="CU186" i="50"/>
  <c r="CV186" i="50" s="1"/>
  <c r="CW142" i="50"/>
  <c r="CW143" i="50"/>
  <c r="CW144" i="50"/>
  <c r="CW145" i="50"/>
  <c r="CW141" i="50"/>
  <c r="CU142" i="50"/>
  <c r="CV142" i="50" s="1"/>
  <c r="CU143" i="50"/>
  <c r="CV143" i="50" s="1"/>
  <c r="CU144" i="50"/>
  <c r="CV144" i="50" s="1"/>
  <c r="CU145" i="50"/>
  <c r="CV145" i="50" s="1"/>
  <c r="CU141" i="50"/>
  <c r="CV141" i="50" s="1"/>
  <c r="CU97" i="50"/>
  <c r="CV97" i="50" s="1"/>
  <c r="CU98" i="50"/>
  <c r="CV98" i="50" s="1"/>
  <c r="CU99" i="50"/>
  <c r="CV99" i="50" s="1"/>
  <c r="CU100" i="50"/>
  <c r="CV100" i="50" s="1"/>
  <c r="CW97" i="50"/>
  <c r="CW98" i="50"/>
  <c r="CW99" i="50"/>
  <c r="CW100" i="50"/>
  <c r="CW96" i="50"/>
  <c r="CU96" i="50"/>
  <c r="CV96" i="50" s="1"/>
  <c r="CU52" i="50"/>
  <c r="CU53" i="50"/>
  <c r="CU54" i="50"/>
  <c r="CU55" i="50"/>
  <c r="CW52" i="50"/>
  <c r="CW53" i="50"/>
  <c r="CW54" i="50"/>
  <c r="CW55" i="50"/>
  <c r="CW51" i="50"/>
  <c r="CU51" i="50"/>
  <c r="CW7" i="50"/>
  <c r="CW8" i="50"/>
  <c r="CW9" i="50"/>
  <c r="CW10" i="50"/>
  <c r="CW6" i="50"/>
  <c r="CU7" i="50"/>
  <c r="CU8" i="50"/>
  <c r="CU9" i="50"/>
  <c r="CU10" i="50"/>
  <c r="CU6" i="50"/>
  <c r="BB46" i="62" l="1"/>
  <c r="AX46" i="62"/>
  <c r="BA46" i="62"/>
  <c r="BD46" i="62"/>
  <c r="AZ46" i="62"/>
  <c r="AY46" i="62"/>
  <c r="BC46" i="62"/>
  <c r="AW46" i="62"/>
  <c r="BD6" i="62"/>
  <c r="BC6" i="62"/>
  <c r="BB6" i="62"/>
  <c r="BA6" i="62"/>
  <c r="AA46" i="62"/>
  <c r="Z46" i="62"/>
  <c r="Y46" i="62"/>
  <c r="X46" i="62"/>
  <c r="W46" i="62"/>
  <c r="V46" i="62"/>
  <c r="AX6" i="62"/>
  <c r="AY6" i="62"/>
  <c r="AZ6" i="62"/>
  <c r="W6" i="62"/>
  <c r="X6" i="62"/>
  <c r="BE6" i="62" s="1"/>
  <c r="Z6" i="62"/>
  <c r="AW6" i="62"/>
  <c r="Y6" i="62"/>
  <c r="AA6" i="62"/>
  <c r="V6" i="62"/>
  <c r="AG46" i="62"/>
  <c r="AF46" i="62"/>
  <c r="AE46" i="62"/>
  <c r="AD46" i="62"/>
  <c r="AC46" i="62"/>
  <c r="AB46" i="62"/>
  <c r="AT46" i="62" a="1"/>
  <c r="AT46" i="62" s="1"/>
  <c r="AC6" i="62"/>
  <c r="AD6" i="62"/>
  <c r="AE6" i="62"/>
  <c r="AF6" i="62"/>
  <c r="AG6" i="62"/>
  <c r="AB6" i="62"/>
  <c r="AT6" i="62" a="1"/>
  <c r="AT6" i="62" s="1"/>
  <c r="M46" i="51"/>
  <c r="M86" i="51" s="1"/>
  <c r="M126" i="51" s="1"/>
  <c r="M166" i="51" s="1"/>
  <c r="AF5" i="56"/>
  <c r="B86" i="49"/>
  <c r="R86" i="62" s="1"/>
  <c r="AZ86" i="62" l="1"/>
  <c r="AY86" i="62"/>
  <c r="BC86" i="62"/>
  <c r="AX86" i="62"/>
  <c r="AW86" i="62"/>
  <c r="BA86" i="62"/>
  <c r="BD86" i="62"/>
  <c r="BB86" i="62"/>
  <c r="BE46" i="62"/>
  <c r="BF6" i="62"/>
  <c r="BF46" i="62"/>
  <c r="Y86" i="62"/>
  <c r="W86" i="62"/>
  <c r="Z86" i="62"/>
  <c r="X86" i="62"/>
  <c r="V86" i="62"/>
  <c r="AA86" i="62"/>
  <c r="AG86" i="62"/>
  <c r="AF86" i="62"/>
  <c r="AE86" i="62"/>
  <c r="AD86" i="62"/>
  <c r="AC86" i="62"/>
  <c r="AB86" i="62"/>
  <c r="AT86" i="62" a="1"/>
  <c r="AT86" i="62" s="1"/>
  <c r="AH6" i="62"/>
  <c r="AN6" i="62" s="1"/>
  <c r="AI6" i="62"/>
  <c r="AO6" i="62" s="1"/>
  <c r="AM6" i="62"/>
  <c r="AS6" i="62" s="1"/>
  <c r="AL6" i="62"/>
  <c r="AR6" i="62" s="1"/>
  <c r="AK6" i="62"/>
  <c r="AQ6" i="62" s="1"/>
  <c r="AJ6" i="62"/>
  <c r="AP6" i="62" s="1"/>
  <c r="AJ46" i="62"/>
  <c r="AP46" i="62" s="1"/>
  <c r="AL46" i="62"/>
  <c r="AR46" i="62" s="1"/>
  <c r="AM46" i="62"/>
  <c r="AS46" i="62" s="1"/>
  <c r="AK46" i="62"/>
  <c r="AQ46" i="62" s="1"/>
  <c r="AI46" i="62"/>
  <c r="AO46" i="62" s="1"/>
  <c r="AH46" i="62"/>
  <c r="AN46" i="62" s="1"/>
  <c r="B126" i="49"/>
  <c r="R126" i="62" s="1"/>
  <c r="BF86" i="62" l="1"/>
  <c r="BE86" i="62"/>
  <c r="AX126" i="62"/>
  <c r="AZ126" i="62"/>
  <c r="AW126" i="62"/>
  <c r="BD126" i="62"/>
  <c r="BC126" i="62"/>
  <c r="BB126" i="62"/>
  <c r="BA126" i="62"/>
  <c r="AY126" i="62"/>
  <c r="AA126" i="62"/>
  <c r="Y126" i="62"/>
  <c r="X126" i="62"/>
  <c r="W126" i="62"/>
  <c r="Z126" i="62"/>
  <c r="V126" i="62"/>
  <c r="AM86" i="62"/>
  <c r="AS86" i="62" s="1"/>
  <c r="AK86" i="62"/>
  <c r="AQ86" i="62" s="1"/>
  <c r="AJ86" i="62"/>
  <c r="AP86" i="62" s="1"/>
  <c r="AI86" i="62"/>
  <c r="AO86" i="62" s="1"/>
  <c r="AH86" i="62"/>
  <c r="AN86" i="62" s="1"/>
  <c r="AL86" i="62"/>
  <c r="AR86" i="62" s="1"/>
  <c r="AG126" i="62"/>
  <c r="AF126" i="62"/>
  <c r="AE126" i="62"/>
  <c r="AD126" i="62"/>
  <c r="AC126" i="62"/>
  <c r="AB126" i="62"/>
  <c r="AT126" i="62" a="1"/>
  <c r="AT126" i="62" s="1"/>
  <c r="B166" i="49"/>
  <c r="R166" i="62" s="1"/>
  <c r="BF126" i="62" l="1"/>
  <c r="BB166" i="62"/>
  <c r="BA166" i="62"/>
  <c r="AW166" i="62"/>
  <c r="BD166" i="62"/>
  <c r="AY166" i="62"/>
  <c r="BC166" i="62"/>
  <c r="AZ166" i="62"/>
  <c r="AX166" i="62"/>
  <c r="BE126" i="62"/>
  <c r="AA166" i="62"/>
  <c r="Z166" i="62"/>
  <c r="Y166" i="62"/>
  <c r="X166" i="62"/>
  <c r="W166" i="62"/>
  <c r="V166" i="62"/>
  <c r="AG166" i="62"/>
  <c r="AF166" i="62"/>
  <c r="AE166" i="62"/>
  <c r="AD166" i="62"/>
  <c r="AC166" i="62"/>
  <c r="AB166" i="62"/>
  <c r="AT166" i="62" a="1"/>
  <c r="AT166" i="62" s="1"/>
  <c r="AK126" i="62"/>
  <c r="AQ126" i="62" s="1"/>
  <c r="AL126" i="62"/>
  <c r="AR126" i="62" s="1"/>
  <c r="AM126" i="62"/>
  <c r="AS126" i="62" s="1"/>
  <c r="AH126" i="62"/>
  <c r="AN126" i="62" s="1"/>
  <c r="AJ126" i="62"/>
  <c r="AP126" i="62" s="1"/>
  <c r="AI126" i="62"/>
  <c r="AO126" i="62" s="1"/>
  <c r="H133" i="51"/>
  <c r="BF166" i="62" l="1"/>
  <c r="BE166" i="62"/>
  <c r="AL166" i="62"/>
  <c r="AR166" i="62" s="1"/>
  <c r="AM166" i="62"/>
  <c r="AS166" i="62" s="1"/>
  <c r="AK166" i="62"/>
  <c r="AQ166" i="62" s="1"/>
  <c r="AJ166" i="62"/>
  <c r="AP166" i="62" s="1"/>
  <c r="AI166" i="62"/>
  <c r="AO166" i="62" s="1"/>
  <c r="AH166" i="62"/>
  <c r="AN166" i="62" s="1"/>
  <c r="H134" i="51"/>
  <c r="H135" i="51" l="1"/>
  <c r="H136" i="51" l="1"/>
  <c r="CK187" i="50" l="1"/>
  <c r="CL187" i="50"/>
  <c r="CK188" i="50"/>
  <c r="CL188" i="50"/>
  <c r="CK189" i="50"/>
  <c r="CL189" i="50"/>
  <c r="CK190" i="50"/>
  <c r="CL190" i="50"/>
  <c r="CL186" i="50"/>
  <c r="CO186" i="50" s="1"/>
  <c r="CK186" i="50"/>
  <c r="CN186" i="50" s="1"/>
  <c r="CK142" i="50"/>
  <c r="CL142" i="50"/>
  <c r="CK143" i="50"/>
  <c r="CL143" i="50"/>
  <c r="CK144" i="50"/>
  <c r="CL144" i="50"/>
  <c r="CK145" i="50"/>
  <c r="CL145" i="50"/>
  <c r="CL141" i="50"/>
  <c r="CO141" i="50" s="1"/>
  <c r="CK141" i="50"/>
  <c r="CN141" i="50" s="1"/>
  <c r="CK97" i="50"/>
  <c r="CL97" i="50"/>
  <c r="CK98" i="50"/>
  <c r="CL98" i="50"/>
  <c r="CK99" i="50"/>
  <c r="CL99" i="50"/>
  <c r="CK100" i="50"/>
  <c r="CL100" i="50"/>
  <c r="CL96" i="50"/>
  <c r="CO96" i="50" s="1"/>
  <c r="CK96" i="50"/>
  <c r="CN96" i="50" s="1"/>
  <c r="CO187" i="50" l="1"/>
  <c r="CO188" i="50" s="1"/>
  <c r="CO189" i="50" s="1"/>
  <c r="CO190" i="50" s="1"/>
  <c r="CN187" i="50"/>
  <c r="CN188" i="50" s="1"/>
  <c r="CN189" i="50" s="1"/>
  <c r="CN190" i="50" s="1"/>
  <c r="CN97" i="50"/>
  <c r="CN98" i="50" s="1"/>
  <c r="CN99" i="50" s="1"/>
  <c r="CN100" i="50" s="1"/>
  <c r="CO142" i="50"/>
  <c r="CO143" i="50" s="1"/>
  <c r="CO144" i="50" s="1"/>
  <c r="CO145" i="50" s="1"/>
  <c r="CO97" i="50"/>
  <c r="CO98" i="50" s="1"/>
  <c r="CO99" i="50" s="1"/>
  <c r="CO100" i="50" s="1"/>
  <c r="CN142" i="50"/>
  <c r="CN143" i="50" s="1"/>
  <c r="CN144" i="50" s="1"/>
  <c r="CN145" i="50" s="1"/>
  <c r="CK52" i="50"/>
  <c r="CL52" i="50"/>
  <c r="CK53" i="50"/>
  <c r="CL53" i="50"/>
  <c r="CK54" i="50"/>
  <c r="CL54" i="50"/>
  <c r="CK55" i="50"/>
  <c r="CL55" i="50"/>
  <c r="CL51" i="50"/>
  <c r="CO51" i="50" s="1"/>
  <c r="CK51" i="50"/>
  <c r="CN51" i="50" s="1"/>
  <c r="CK7" i="50"/>
  <c r="CL7" i="50"/>
  <c r="CK8" i="50"/>
  <c r="CL8" i="50"/>
  <c r="CK9" i="50"/>
  <c r="CL9" i="50"/>
  <c r="CK10" i="50"/>
  <c r="CL10" i="50"/>
  <c r="CL6" i="50"/>
  <c r="CO6" i="50" s="1"/>
  <c r="CK6" i="50"/>
  <c r="CN6" i="50" s="1"/>
  <c r="AV182" i="50"/>
  <c r="AV183" i="50"/>
  <c r="AV184" i="50"/>
  <c r="AV185" i="50"/>
  <c r="AV186" i="50"/>
  <c r="AV187" i="50"/>
  <c r="AV188" i="50"/>
  <c r="AV189" i="50"/>
  <c r="AV190" i="50"/>
  <c r="AV191" i="50"/>
  <c r="AV192" i="50"/>
  <c r="AV193" i="50"/>
  <c r="AV194" i="50"/>
  <c r="AV195" i="50"/>
  <c r="AV196" i="50"/>
  <c r="AV197" i="50"/>
  <c r="AV198" i="50"/>
  <c r="AV199" i="50"/>
  <c r="AV200" i="50"/>
  <c r="AV201" i="50"/>
  <c r="AV142" i="50"/>
  <c r="AV143" i="50"/>
  <c r="AV144" i="50"/>
  <c r="AV145" i="50"/>
  <c r="AV146" i="50"/>
  <c r="AV147" i="50"/>
  <c r="AV148" i="50"/>
  <c r="AV149" i="50"/>
  <c r="AV150" i="50"/>
  <c r="AV151" i="50"/>
  <c r="AV152" i="50"/>
  <c r="AV153" i="50"/>
  <c r="AV154" i="50"/>
  <c r="AV155" i="50"/>
  <c r="AV156" i="50"/>
  <c r="AV157" i="50"/>
  <c r="AV158" i="50"/>
  <c r="AV159" i="50"/>
  <c r="AV160" i="50"/>
  <c r="AV161" i="50"/>
  <c r="AV102" i="50"/>
  <c r="AV103" i="50"/>
  <c r="AV104" i="50"/>
  <c r="AV105" i="50"/>
  <c r="AV106" i="50"/>
  <c r="AV107" i="50"/>
  <c r="AV108" i="50"/>
  <c r="AV109" i="50"/>
  <c r="AV110" i="50"/>
  <c r="AV111" i="50"/>
  <c r="AV112" i="50"/>
  <c r="AV113" i="50"/>
  <c r="AV114" i="50"/>
  <c r="AV115" i="50"/>
  <c r="AV116" i="50"/>
  <c r="AV117" i="50"/>
  <c r="AV118" i="50"/>
  <c r="AV119" i="50"/>
  <c r="AV120" i="50"/>
  <c r="AV121" i="50"/>
  <c r="AV62" i="50"/>
  <c r="AV63" i="50"/>
  <c r="AV64" i="50"/>
  <c r="AV65" i="50"/>
  <c r="AV66" i="50"/>
  <c r="AV67" i="50"/>
  <c r="AV68" i="50"/>
  <c r="AV69" i="50"/>
  <c r="AV70" i="50"/>
  <c r="AV71" i="50"/>
  <c r="AV72" i="50"/>
  <c r="AV73" i="50"/>
  <c r="AV74" i="50"/>
  <c r="AV75" i="50"/>
  <c r="AV76" i="50"/>
  <c r="AV77" i="50"/>
  <c r="AV78" i="50"/>
  <c r="AV79" i="50"/>
  <c r="AV80" i="50"/>
  <c r="AV81" i="50"/>
  <c r="AV41" i="50"/>
  <c r="AV8" i="50"/>
  <c r="AV9" i="50"/>
  <c r="AV10" i="50"/>
  <c r="AV11" i="50"/>
  <c r="AV12" i="50"/>
  <c r="AV13" i="50"/>
  <c r="AV14" i="50"/>
  <c r="AV15" i="50"/>
  <c r="AV16" i="50"/>
  <c r="AV17" i="50"/>
  <c r="AV18" i="50"/>
  <c r="AV19" i="50"/>
  <c r="AV20" i="50"/>
  <c r="AV21" i="50"/>
  <c r="AV22" i="50"/>
  <c r="AV23" i="50"/>
  <c r="AV24" i="50"/>
  <c r="AV25" i="50"/>
  <c r="AV26" i="50"/>
  <c r="AV27" i="50"/>
  <c r="AV28" i="50"/>
  <c r="AV29" i="50"/>
  <c r="AV30" i="50"/>
  <c r="AV31" i="50"/>
  <c r="AV32" i="50"/>
  <c r="AV33" i="50"/>
  <c r="AV34" i="50"/>
  <c r="AV35" i="50"/>
  <c r="AV36" i="50"/>
  <c r="AV37" i="50"/>
  <c r="AV38" i="50"/>
  <c r="AV39" i="50"/>
  <c r="AV40" i="50"/>
  <c r="O6" i="50"/>
  <c r="O7" i="50"/>
  <c r="O8" i="50"/>
  <c r="O9" i="50"/>
  <c r="O10" i="50"/>
  <c r="O11" i="50"/>
  <c r="R11" i="50" s="1"/>
  <c r="AH11" i="50" s="1"/>
  <c r="O12" i="50"/>
  <c r="O13" i="50"/>
  <c r="O14" i="50"/>
  <c r="O15" i="50"/>
  <c r="O16" i="50"/>
  <c r="O17" i="50"/>
  <c r="R17" i="50" s="1"/>
  <c r="AH17" i="50" s="1"/>
  <c r="O18" i="50"/>
  <c r="O19" i="50"/>
  <c r="O20" i="50"/>
  <c r="O21" i="50"/>
  <c r="O22" i="50"/>
  <c r="O23" i="50"/>
  <c r="R23" i="50" s="1"/>
  <c r="AH23" i="50" s="1"/>
  <c r="O24" i="50"/>
  <c r="O304" i="50"/>
  <c r="R304" i="50" s="1"/>
  <c r="AH304" i="50" s="1"/>
  <c r="O43" i="50"/>
  <c r="R43" i="50" s="1"/>
  <c r="AH43" i="50" s="1"/>
  <c r="O302" i="50"/>
  <c r="R302" i="50" s="1"/>
  <c r="AH302" i="50" s="1"/>
  <c r="O300" i="50"/>
  <c r="R300" i="50" s="1"/>
  <c r="AH300" i="50" s="1"/>
  <c r="O299" i="50"/>
  <c r="R299" i="50" s="1"/>
  <c r="AH299" i="50" s="1"/>
  <c r="O298" i="50"/>
  <c r="R298" i="50" s="1"/>
  <c r="AH298" i="50" s="1"/>
  <c r="O297" i="50"/>
  <c r="R297" i="50" s="1"/>
  <c r="AH297" i="50" s="1"/>
  <c r="O295" i="50"/>
  <c r="R295" i="50" s="1"/>
  <c r="AH295" i="50" s="1"/>
  <c r="O294" i="50"/>
  <c r="R294" i="50" s="1"/>
  <c r="AH294" i="50" s="1"/>
  <c r="O292" i="50"/>
  <c r="R292" i="50" s="1"/>
  <c r="AH292" i="50" s="1"/>
  <c r="O31" i="50"/>
  <c r="R31" i="50" s="1"/>
  <c r="AH31" i="50" s="1"/>
  <c r="O290" i="50"/>
  <c r="R290" i="50" s="1"/>
  <c r="AH290" i="50" s="1"/>
  <c r="O29" i="50"/>
  <c r="O288" i="50"/>
  <c r="R288" i="50" s="1"/>
  <c r="AH288" i="50" s="1"/>
  <c r="O287" i="50"/>
  <c r="R287" i="50" s="1"/>
  <c r="AH287" i="50" s="1"/>
  <c r="O286" i="50"/>
  <c r="I14" i="50"/>
  <c r="J14" i="62" s="1"/>
  <c r="C199" i="49"/>
  <c r="C200" i="49"/>
  <c r="C201" i="49"/>
  <c r="C195" i="49"/>
  <c r="C196" i="49"/>
  <c r="C197" i="49"/>
  <c r="C198" i="49"/>
  <c r="C185" i="49"/>
  <c r="C186" i="49"/>
  <c r="C187" i="49"/>
  <c r="C188" i="49"/>
  <c r="C189" i="49"/>
  <c r="C190" i="49"/>
  <c r="C191" i="49"/>
  <c r="C192" i="49"/>
  <c r="C193" i="49"/>
  <c r="C194" i="49"/>
  <c r="C161" i="49"/>
  <c r="C157" i="49"/>
  <c r="C158" i="49"/>
  <c r="C159" i="49"/>
  <c r="C160" i="49"/>
  <c r="C145" i="49"/>
  <c r="C146" i="49"/>
  <c r="C147" i="49"/>
  <c r="C148" i="49"/>
  <c r="C149" i="49"/>
  <c r="C150" i="49"/>
  <c r="C151" i="49"/>
  <c r="C152" i="49"/>
  <c r="C153" i="49"/>
  <c r="C154" i="49"/>
  <c r="C155" i="49"/>
  <c r="C156" i="49"/>
  <c r="C120" i="49"/>
  <c r="C121" i="49"/>
  <c r="C105" i="49"/>
  <c r="C106" i="49"/>
  <c r="C107" i="49"/>
  <c r="C108" i="49"/>
  <c r="C109" i="49"/>
  <c r="C110" i="49"/>
  <c r="C111" i="49"/>
  <c r="C112" i="49"/>
  <c r="C113" i="49"/>
  <c r="C114" i="49"/>
  <c r="C115" i="49"/>
  <c r="C116" i="49"/>
  <c r="C117" i="49"/>
  <c r="C118" i="49"/>
  <c r="C119" i="49"/>
  <c r="C80" i="49"/>
  <c r="C81" i="49"/>
  <c r="C65" i="49"/>
  <c r="C66" i="49"/>
  <c r="C67" i="49"/>
  <c r="C68" i="49"/>
  <c r="C69" i="49"/>
  <c r="C70" i="49"/>
  <c r="C71" i="49"/>
  <c r="C72" i="49"/>
  <c r="C73" i="49"/>
  <c r="C74" i="49"/>
  <c r="C75" i="49"/>
  <c r="C76" i="49"/>
  <c r="C77" i="49"/>
  <c r="C78" i="49"/>
  <c r="C79" i="49"/>
  <c r="R44" i="60"/>
  <c r="R45" i="60"/>
  <c r="R46" i="60"/>
  <c r="R47" i="60"/>
  <c r="R48" i="60"/>
  <c r="R49" i="60"/>
  <c r="C25" i="49"/>
  <c r="C26" i="49"/>
  <c r="C27" i="49"/>
  <c r="C28" i="49"/>
  <c r="C29" i="49"/>
  <c r="C30" i="49"/>
  <c r="C31" i="49"/>
  <c r="C32" i="49"/>
  <c r="C33" i="49"/>
  <c r="C34" i="49"/>
  <c r="C35" i="49"/>
  <c r="C36" i="49"/>
  <c r="C37" i="49"/>
  <c r="C38" i="49"/>
  <c r="C39" i="49"/>
  <c r="C40" i="49"/>
  <c r="C41" i="49"/>
  <c r="BC13" i="60"/>
  <c r="BC26" i="60"/>
  <c r="BC46" i="60"/>
  <c r="BC36" i="60"/>
  <c r="BC16" i="60"/>
  <c r="BC44" i="60"/>
  <c r="BC34" i="60"/>
  <c r="BC21" i="60"/>
  <c r="BC39" i="60"/>
  <c r="BC35" i="60"/>
  <c r="BC40" i="60"/>
  <c r="BC47" i="60"/>
  <c r="BC23" i="60"/>
  <c r="BC42" i="60"/>
  <c r="BC11" i="60"/>
  <c r="BC33" i="60"/>
  <c r="BC27" i="60"/>
  <c r="BC17" i="60"/>
  <c r="BC43" i="60"/>
  <c r="BC20" i="60"/>
  <c r="BC38" i="60"/>
  <c r="BC41" i="60"/>
  <c r="BC15" i="60"/>
  <c r="BC30" i="60"/>
  <c r="BC48" i="60"/>
  <c r="BC14" i="60"/>
  <c r="BC49" i="60"/>
  <c r="BC29" i="60"/>
  <c r="BC18" i="60"/>
  <c r="BC37" i="60"/>
  <c r="BC32" i="60"/>
  <c r="BC24" i="60"/>
  <c r="BC45" i="60"/>
  <c r="BC19" i="60"/>
  <c r="BC31" i="60"/>
  <c r="BC12" i="60"/>
  <c r="BC22" i="60"/>
  <c r="BC28" i="60"/>
  <c r="BC25" i="60"/>
  <c r="E26" i="62" l="1" a="1"/>
  <c r="E26" i="62" s="1"/>
  <c r="E11" i="66" s="1"/>
  <c r="E16" i="66" s="1"/>
  <c r="J7" i="66"/>
  <c r="B29" i="56"/>
  <c r="Q29" i="56"/>
  <c r="B29" i="55"/>
  <c r="B29" i="54"/>
  <c r="B28" i="56"/>
  <c r="Q28" i="56"/>
  <c r="B28" i="55"/>
  <c r="B28" i="54"/>
  <c r="B27" i="56"/>
  <c r="Q27" i="56"/>
  <c r="B27" i="55"/>
  <c r="B27" i="54"/>
  <c r="Q37" i="56"/>
  <c r="B37" i="56"/>
  <c r="B37" i="55"/>
  <c r="B37" i="54"/>
  <c r="B36" i="55"/>
  <c r="B36" i="56"/>
  <c r="B36" i="54"/>
  <c r="Q36" i="56"/>
  <c r="B35" i="55"/>
  <c r="B35" i="56"/>
  <c r="B35" i="54"/>
  <c r="Q35" i="56"/>
  <c r="B34" i="55"/>
  <c r="B34" i="54"/>
  <c r="Q34" i="56"/>
  <c r="B34" i="56"/>
  <c r="B31" i="56"/>
  <c r="B31" i="54"/>
  <c r="Q31" i="56"/>
  <c r="B31" i="55"/>
  <c r="B33" i="54"/>
  <c r="B33" i="56"/>
  <c r="Q33" i="56"/>
  <c r="B33" i="55"/>
  <c r="B30" i="54"/>
  <c r="B30" i="56"/>
  <c r="Q30" i="56"/>
  <c r="B30" i="55"/>
  <c r="B32" i="54"/>
  <c r="B32" i="56"/>
  <c r="Q32" i="56"/>
  <c r="B32" i="55"/>
  <c r="Q26" i="56"/>
  <c r="B26" i="56"/>
  <c r="B26" i="55"/>
  <c r="B26" i="54"/>
  <c r="B19" i="55"/>
  <c r="B19" i="54"/>
  <c r="Q19" i="56"/>
  <c r="B19" i="56"/>
  <c r="B18" i="55"/>
  <c r="Q18" i="56"/>
  <c r="B18" i="56"/>
  <c r="B18" i="54"/>
  <c r="B17" i="55"/>
  <c r="Q17" i="56"/>
  <c r="B17" i="56"/>
  <c r="B17" i="54"/>
  <c r="Q16" i="56"/>
  <c r="B16" i="56"/>
  <c r="B16" i="54"/>
  <c r="B16" i="55"/>
  <c r="Q15" i="56"/>
  <c r="B15" i="56"/>
  <c r="B15" i="54"/>
  <c r="B15" i="55"/>
  <c r="Q14" i="56"/>
  <c r="B14" i="56"/>
  <c r="B14" i="54"/>
  <c r="B14" i="55"/>
  <c r="B25" i="56"/>
  <c r="B25" i="54"/>
  <c r="B25" i="55"/>
  <c r="Q25" i="56"/>
  <c r="Q13" i="56"/>
  <c r="B13" i="56"/>
  <c r="B13" i="54"/>
  <c r="B13" i="55"/>
  <c r="B24" i="55"/>
  <c r="B24" i="56"/>
  <c r="B24" i="54"/>
  <c r="Q24" i="56"/>
  <c r="Q12" i="56"/>
  <c r="B12" i="56"/>
  <c r="B12" i="54"/>
  <c r="B12" i="55"/>
  <c r="B23" i="55"/>
  <c r="Q23" i="56"/>
  <c r="B23" i="56"/>
  <c r="B23" i="54"/>
  <c r="B11" i="56"/>
  <c r="B11" i="54"/>
  <c r="B11" i="55"/>
  <c r="Q11" i="56"/>
  <c r="B22" i="55"/>
  <c r="Q22" i="56"/>
  <c r="B22" i="56"/>
  <c r="B22" i="54"/>
  <c r="B10" i="56"/>
  <c r="B10" i="54"/>
  <c r="B10" i="55"/>
  <c r="Q10" i="56"/>
  <c r="Q21" i="56"/>
  <c r="B21" i="55"/>
  <c r="B21" i="56"/>
  <c r="B21" i="54"/>
  <c r="B9" i="56"/>
  <c r="B9" i="54"/>
  <c r="B9" i="55"/>
  <c r="Q9" i="56"/>
  <c r="B20" i="54"/>
  <c r="B20" i="55"/>
  <c r="Q20" i="56"/>
  <c r="B20" i="56"/>
  <c r="B8" i="54"/>
  <c r="B8" i="55"/>
  <c r="Q8" i="56"/>
  <c r="B8" i="56"/>
  <c r="B7" i="56"/>
  <c r="B7" i="54"/>
  <c r="B7" i="55"/>
  <c r="Q7" i="56"/>
  <c r="B39" i="54"/>
  <c r="B39" i="55"/>
  <c r="Q39" i="56"/>
  <c r="B39" i="56"/>
  <c r="B38" i="56"/>
  <c r="B38" i="55"/>
  <c r="B38" i="54"/>
  <c r="Q38" i="56"/>
  <c r="Q20" i="50"/>
  <c r="R20" i="50"/>
  <c r="AH20" i="50" s="1"/>
  <c r="Q8" i="50"/>
  <c r="R8" i="50"/>
  <c r="AH8" i="50" s="1"/>
  <c r="P19" i="50"/>
  <c r="R19" i="50"/>
  <c r="AH19" i="50" s="1"/>
  <c r="P7" i="50"/>
  <c r="R7" i="50"/>
  <c r="AH7" i="50" s="1"/>
  <c r="P21" i="50"/>
  <c r="R21" i="50"/>
  <c r="AH21" i="50" s="1"/>
  <c r="Q18" i="50"/>
  <c r="R18" i="50"/>
  <c r="AH18" i="50" s="1"/>
  <c r="Q6" i="50"/>
  <c r="R6" i="50"/>
  <c r="S286" i="50"/>
  <c r="R286" i="50"/>
  <c r="AH286" i="50" s="1"/>
  <c r="P16" i="50"/>
  <c r="R16" i="50"/>
  <c r="AH16" i="50" s="1"/>
  <c r="P15" i="50"/>
  <c r="R15" i="50"/>
  <c r="AH15" i="50" s="1"/>
  <c r="P14" i="50"/>
  <c r="R14" i="50"/>
  <c r="AH14" i="50" s="1"/>
  <c r="T29" i="50"/>
  <c r="R29" i="50"/>
  <c r="AH29" i="50" s="1"/>
  <c r="Q13" i="50"/>
  <c r="R13" i="50"/>
  <c r="AH13" i="50" s="1"/>
  <c r="Q24" i="50"/>
  <c r="R24" i="50"/>
  <c r="AH24" i="50" s="1"/>
  <c r="Q12" i="50"/>
  <c r="R12" i="50"/>
  <c r="AH12" i="50" s="1"/>
  <c r="P9" i="50"/>
  <c r="R9" i="50"/>
  <c r="AH9" i="50" s="1"/>
  <c r="P22" i="50"/>
  <c r="R22" i="50"/>
  <c r="AH22" i="50" s="1"/>
  <c r="P10" i="50"/>
  <c r="R10" i="50"/>
  <c r="AH10" i="50" s="1"/>
  <c r="B40" i="55"/>
  <c r="B40" i="56"/>
  <c r="B40" i="54"/>
  <c r="Q40" i="56"/>
  <c r="F26" i="62" a="1"/>
  <c r="F26" i="62" s="1"/>
  <c r="G26" i="62" a="1"/>
  <c r="G26" i="62" s="1"/>
  <c r="CN52" i="50"/>
  <c r="CN53" i="50" s="1"/>
  <c r="CN54" i="50" s="1"/>
  <c r="CN55" i="50" s="1"/>
  <c r="CO52" i="50"/>
  <c r="CO53" i="50" s="1"/>
  <c r="CO54" i="50" s="1"/>
  <c r="CO55" i="50" s="1"/>
  <c r="CN7" i="50"/>
  <c r="CN8" i="50" s="1"/>
  <c r="CN9" i="50" s="1"/>
  <c r="CN10" i="50" s="1"/>
  <c r="CO7" i="50"/>
  <c r="CO8" i="50" s="1"/>
  <c r="CO9" i="50" s="1"/>
  <c r="CO10" i="50" s="1"/>
  <c r="P20" i="50"/>
  <c r="P8" i="50"/>
  <c r="O289" i="50"/>
  <c r="O270" i="50"/>
  <c r="O262" i="50"/>
  <c r="O258" i="50"/>
  <c r="O207" i="50"/>
  <c r="O162" i="50"/>
  <c r="O82" i="50"/>
  <c r="O150" i="50"/>
  <c r="O142" i="50"/>
  <c r="O135" i="50"/>
  <c r="O120" i="50"/>
  <c r="O178" i="50"/>
  <c r="O242" i="50"/>
  <c r="O66" i="50"/>
  <c r="T15" i="50"/>
  <c r="O227" i="50"/>
  <c r="P24" i="50"/>
  <c r="S15" i="50"/>
  <c r="O282" i="50"/>
  <c r="O158" i="50"/>
  <c r="O274" i="50"/>
  <c r="O250" i="50"/>
  <c r="O247" i="50"/>
  <c r="P31" i="50"/>
  <c r="Q31" i="50"/>
  <c r="S31" i="50"/>
  <c r="T31" i="50"/>
  <c r="P43" i="50"/>
  <c r="Q43" i="50"/>
  <c r="S43" i="50"/>
  <c r="T43" i="50"/>
  <c r="P292" i="50"/>
  <c r="Q292" i="50"/>
  <c r="S292" i="50"/>
  <c r="P304" i="50"/>
  <c r="Q304" i="50"/>
  <c r="S304" i="50"/>
  <c r="P294" i="50"/>
  <c r="T294" i="50"/>
  <c r="Q294" i="50"/>
  <c r="S294" i="50"/>
  <c r="T302" i="50"/>
  <c r="P302" i="50"/>
  <c r="S302" i="50"/>
  <c r="O56" i="50"/>
  <c r="R56" i="50" s="1"/>
  <c r="AH56" i="50" s="1"/>
  <c r="O45" i="50"/>
  <c r="R45" i="50" s="1"/>
  <c r="AH45" i="50" s="1"/>
  <c r="S297" i="50"/>
  <c r="T297" i="50"/>
  <c r="P297" i="50"/>
  <c r="Q297" i="50"/>
  <c r="T290" i="50"/>
  <c r="P290" i="50"/>
  <c r="S290" i="50"/>
  <c r="S298" i="50"/>
  <c r="P298" i="50"/>
  <c r="Q298" i="50"/>
  <c r="P287" i="50"/>
  <c r="Q287" i="50"/>
  <c r="S287" i="50"/>
  <c r="T287" i="50"/>
  <c r="P299" i="50"/>
  <c r="Q299" i="50"/>
  <c r="S299" i="50"/>
  <c r="T299" i="50"/>
  <c r="O53" i="50"/>
  <c r="T288" i="50"/>
  <c r="P288" i="50"/>
  <c r="Q288" i="50"/>
  <c r="S288" i="50"/>
  <c r="P300" i="50"/>
  <c r="Q300" i="50"/>
  <c r="T300" i="50"/>
  <c r="S300" i="50"/>
  <c r="S295" i="50"/>
  <c r="Q295" i="50"/>
  <c r="T295" i="50"/>
  <c r="O61" i="50"/>
  <c r="O275" i="50"/>
  <c r="R275" i="50" s="1"/>
  <c r="AH275" i="50" s="1"/>
  <c r="O255" i="50"/>
  <c r="R255" i="50" s="1"/>
  <c r="AH255" i="50" s="1"/>
  <c r="O232" i="50"/>
  <c r="O204" i="50"/>
  <c r="O197" i="50"/>
  <c r="R197" i="50" s="1"/>
  <c r="AH197" i="50" s="1"/>
  <c r="O188" i="50"/>
  <c r="R188" i="50" s="1"/>
  <c r="AH188" i="50" s="1"/>
  <c r="O179" i="50"/>
  <c r="O166" i="50"/>
  <c r="O147" i="50"/>
  <c r="R147" i="50" s="1"/>
  <c r="AH147" i="50" s="1"/>
  <c r="O92" i="50"/>
  <c r="R92" i="50" s="1"/>
  <c r="AH92" i="50" s="1"/>
  <c r="O70" i="50"/>
  <c r="O57" i="50"/>
  <c r="R57" i="50" s="1"/>
  <c r="AH57" i="50" s="1"/>
  <c r="O54" i="50"/>
  <c r="O50" i="50"/>
  <c r="R50" i="50" s="1"/>
  <c r="AH50" i="50" s="1"/>
  <c r="O42" i="50"/>
  <c r="R42" i="50" s="1"/>
  <c r="AH42" i="50" s="1"/>
  <c r="O38" i="50"/>
  <c r="R38" i="50" s="1"/>
  <c r="AH38" i="50" s="1"/>
  <c r="O33" i="50"/>
  <c r="R33" i="50" s="1"/>
  <c r="AH33" i="50" s="1"/>
  <c r="O30" i="50"/>
  <c r="O26" i="50"/>
  <c r="R26" i="50" s="1"/>
  <c r="AH26" i="50" s="1"/>
  <c r="T20" i="50"/>
  <c r="T8" i="50"/>
  <c r="Q286" i="50"/>
  <c r="O220" i="50"/>
  <c r="O212" i="50"/>
  <c r="R212" i="50" s="1"/>
  <c r="AH212" i="50" s="1"/>
  <c r="O154" i="50"/>
  <c r="R154" i="50" s="1"/>
  <c r="AH154" i="50" s="1"/>
  <c r="O128" i="50"/>
  <c r="R128" i="50" s="1"/>
  <c r="AH128" i="50" s="1"/>
  <c r="O104" i="50"/>
  <c r="R104" i="50" s="1"/>
  <c r="AH104" i="50" s="1"/>
  <c r="O95" i="50"/>
  <c r="O75" i="50"/>
  <c r="R75" i="50" s="1"/>
  <c r="AH75" i="50" s="1"/>
  <c r="O67" i="50"/>
  <c r="R67" i="50" s="1"/>
  <c r="AH67" i="50" s="1"/>
  <c r="S20" i="50"/>
  <c r="T16" i="50"/>
  <c r="S8" i="50"/>
  <c r="P286" i="50"/>
  <c r="O277" i="50"/>
  <c r="R277" i="50" s="1"/>
  <c r="AH277" i="50" s="1"/>
  <c r="O259" i="50"/>
  <c r="R259" i="50" s="1"/>
  <c r="AH259" i="50" s="1"/>
  <c r="O228" i="50"/>
  <c r="O224" i="50"/>
  <c r="R224" i="50" s="1"/>
  <c r="AH224" i="50" s="1"/>
  <c r="O215" i="50"/>
  <c r="O200" i="50"/>
  <c r="R200" i="50" s="1"/>
  <c r="AH200" i="50" s="1"/>
  <c r="O190" i="50"/>
  <c r="O132" i="50"/>
  <c r="O124" i="50"/>
  <c r="O108" i="50"/>
  <c r="O99" i="50"/>
  <c r="R99" i="50" s="1"/>
  <c r="AH99" i="50" s="1"/>
  <c r="O87" i="50"/>
  <c r="R87" i="50" s="1"/>
  <c r="AH87" i="50" s="1"/>
  <c r="P66" i="50"/>
  <c r="O62" i="50"/>
  <c r="R62" i="50" s="1"/>
  <c r="AH62" i="50" s="1"/>
  <c r="O41" i="50"/>
  <c r="O37" i="50"/>
  <c r="O25" i="50"/>
  <c r="T25" i="50" s="1"/>
  <c r="P12" i="50"/>
  <c r="O254" i="50"/>
  <c r="R254" i="50" s="1"/>
  <c r="AH254" i="50" s="1"/>
  <c r="O187" i="50"/>
  <c r="R187" i="50" s="1"/>
  <c r="AH187" i="50" s="1"/>
  <c r="O146" i="50"/>
  <c r="R146" i="50" s="1"/>
  <c r="AH146" i="50" s="1"/>
  <c r="O139" i="50"/>
  <c r="R139" i="50" s="1"/>
  <c r="AH139" i="50" s="1"/>
  <c r="O119" i="50"/>
  <c r="O107" i="50"/>
  <c r="O94" i="50"/>
  <c r="O79" i="50"/>
  <c r="R79" i="50" s="1"/>
  <c r="AH79" i="50" s="1"/>
  <c r="O52" i="50"/>
  <c r="O48" i="50"/>
  <c r="O40" i="50"/>
  <c r="O36" i="50"/>
  <c r="O28" i="50"/>
  <c r="O246" i="50"/>
  <c r="O240" i="50"/>
  <c r="O219" i="50"/>
  <c r="R219" i="50" s="1"/>
  <c r="AH219" i="50" s="1"/>
  <c r="O214" i="50"/>
  <c r="O202" i="50"/>
  <c r="O195" i="50"/>
  <c r="R195" i="50" s="1"/>
  <c r="AH195" i="50" s="1"/>
  <c r="O186" i="50"/>
  <c r="O182" i="50"/>
  <c r="R182" i="50" s="1"/>
  <c r="AH182" i="50" s="1"/>
  <c r="O175" i="50"/>
  <c r="R175" i="50" s="1"/>
  <c r="AH175" i="50" s="1"/>
  <c r="O157" i="50"/>
  <c r="O130" i="50"/>
  <c r="O118" i="50"/>
  <c r="O106" i="50"/>
  <c r="O74" i="50"/>
  <c r="R74" i="50" s="1"/>
  <c r="AH74" i="50" s="1"/>
  <c r="O60" i="50"/>
  <c r="R60" i="50" s="1"/>
  <c r="AH60" i="50" s="1"/>
  <c r="O47" i="50"/>
  <c r="O44" i="50"/>
  <c r="R44" i="50" s="1"/>
  <c r="AH44" i="50" s="1"/>
  <c r="O35" i="50"/>
  <c r="O32" i="50"/>
  <c r="R32" i="50" s="1"/>
  <c r="AH32" i="50" s="1"/>
  <c r="T19" i="50"/>
  <c r="Q15" i="50"/>
  <c r="T10" i="50"/>
  <c r="T7" i="50"/>
  <c r="O257" i="50"/>
  <c r="O239" i="50"/>
  <c r="O226" i="50"/>
  <c r="O149" i="50"/>
  <c r="O138" i="50"/>
  <c r="O127" i="50"/>
  <c r="R127" i="50" s="1"/>
  <c r="AH127" i="50" s="1"/>
  <c r="O115" i="50"/>
  <c r="R115" i="50" s="1"/>
  <c r="AH115" i="50" s="1"/>
  <c r="O86" i="50"/>
  <c r="R86" i="50" s="1"/>
  <c r="AH86" i="50" s="1"/>
  <c r="O78" i="50"/>
  <c r="T78" i="50" s="1"/>
  <c r="O64" i="50"/>
  <c r="R64" i="50" s="1"/>
  <c r="AH64" i="50" s="1"/>
  <c r="O59" i="50"/>
  <c r="T22" i="50"/>
  <c r="S19" i="50"/>
  <c r="S10" i="50"/>
  <c r="S7" i="50"/>
  <c r="O280" i="50"/>
  <c r="O268" i="50"/>
  <c r="R268" i="50" s="1"/>
  <c r="AH268" i="50" s="1"/>
  <c r="O264" i="50"/>
  <c r="R264" i="50" s="1"/>
  <c r="AH264" i="50" s="1"/>
  <c r="O244" i="50"/>
  <c r="O210" i="50"/>
  <c r="O206" i="50"/>
  <c r="R206" i="50" s="1"/>
  <c r="AH206" i="50" s="1"/>
  <c r="O199" i="50"/>
  <c r="R199" i="50" s="1"/>
  <c r="AH199" i="50" s="1"/>
  <c r="O170" i="50"/>
  <c r="R170" i="50" s="1"/>
  <c r="AH170" i="50" s="1"/>
  <c r="O160" i="50"/>
  <c r="O134" i="50"/>
  <c r="R134" i="50" s="1"/>
  <c r="AH134" i="50" s="1"/>
  <c r="O110" i="50"/>
  <c r="R110" i="50" s="1"/>
  <c r="AH110" i="50" s="1"/>
  <c r="O102" i="50"/>
  <c r="O98" i="50"/>
  <c r="R98" i="50" s="1"/>
  <c r="AH98" i="50" s="1"/>
  <c r="O90" i="50"/>
  <c r="O77" i="50"/>
  <c r="S22" i="50"/>
  <c r="Q19" i="50"/>
  <c r="T14" i="50"/>
  <c r="Q7" i="50"/>
  <c r="O284" i="50"/>
  <c r="O279" i="50"/>
  <c r="O272" i="50"/>
  <c r="O267" i="50"/>
  <c r="O238" i="50"/>
  <c r="R238" i="50" s="1"/>
  <c r="AH238" i="50" s="1"/>
  <c r="O230" i="50"/>
  <c r="R230" i="50" s="1"/>
  <c r="AH230" i="50" s="1"/>
  <c r="O177" i="50"/>
  <c r="R177" i="50" s="1"/>
  <c r="AH177" i="50" s="1"/>
  <c r="O174" i="50"/>
  <c r="O148" i="50"/>
  <c r="O117" i="50"/>
  <c r="O114" i="50"/>
  <c r="O72" i="50"/>
  <c r="R72" i="50" s="1"/>
  <c r="AH72" i="50" s="1"/>
  <c r="O68" i="50"/>
  <c r="R68" i="50" s="1"/>
  <c r="AH68" i="50" s="1"/>
  <c r="O46" i="50"/>
  <c r="R46" i="50" s="1"/>
  <c r="AH46" i="50" s="1"/>
  <c r="O39" i="50"/>
  <c r="R39" i="50" s="1"/>
  <c r="AH39" i="50" s="1"/>
  <c r="O34" i="50"/>
  <c r="R34" i="50" s="1"/>
  <c r="AH34" i="50" s="1"/>
  <c r="O27" i="50"/>
  <c r="R27" i="50" s="1"/>
  <c r="AH27" i="50" s="1"/>
  <c r="S14" i="50"/>
  <c r="T9" i="50"/>
  <c r="O235" i="50"/>
  <c r="R235" i="50" s="1"/>
  <c r="AH235" i="50" s="1"/>
  <c r="O222" i="50"/>
  <c r="O218" i="50"/>
  <c r="R218" i="50" s="1"/>
  <c r="AH218" i="50" s="1"/>
  <c r="O194" i="50"/>
  <c r="R194" i="50" s="1"/>
  <c r="AH194" i="50" s="1"/>
  <c r="O184" i="50"/>
  <c r="O168" i="50"/>
  <c r="O164" i="50"/>
  <c r="R164" i="50" s="1"/>
  <c r="AH164" i="50" s="1"/>
  <c r="O152" i="50"/>
  <c r="R152" i="50" s="1"/>
  <c r="AH152" i="50" s="1"/>
  <c r="O137" i="50"/>
  <c r="R137" i="50" s="1"/>
  <c r="AH137" i="50" s="1"/>
  <c r="O126" i="50"/>
  <c r="O58" i="50"/>
  <c r="T21" i="50"/>
  <c r="Q14" i="50"/>
  <c r="S9" i="50"/>
  <c r="O278" i="50"/>
  <c r="O266" i="50"/>
  <c r="O260" i="50"/>
  <c r="R260" i="50" s="1"/>
  <c r="AH260" i="50" s="1"/>
  <c r="O252" i="50"/>
  <c r="R252" i="50" s="1"/>
  <c r="AH252" i="50" s="1"/>
  <c r="O234" i="50"/>
  <c r="O217" i="50"/>
  <c r="O198" i="50"/>
  <c r="O180" i="50"/>
  <c r="O167" i="50"/>
  <c r="O155" i="50"/>
  <c r="O144" i="50"/>
  <c r="O112" i="50"/>
  <c r="O100" i="50"/>
  <c r="O97" i="50"/>
  <c r="O88" i="50"/>
  <c r="R88" i="50" s="1"/>
  <c r="AH88" i="50" s="1"/>
  <c r="O55" i="50"/>
  <c r="R55" i="50" s="1"/>
  <c r="AH55" i="50" s="1"/>
  <c r="S21" i="50"/>
  <c r="P18" i="50"/>
  <c r="Q9" i="50"/>
  <c r="P6" i="50"/>
  <c r="O248" i="50"/>
  <c r="R248" i="50" s="1"/>
  <c r="AH248" i="50" s="1"/>
  <c r="O237" i="50"/>
  <c r="O208" i="50"/>
  <c r="O192" i="50"/>
  <c r="O172" i="50"/>
  <c r="O159" i="50"/>
  <c r="R159" i="50" s="1"/>
  <c r="AH159" i="50" s="1"/>
  <c r="O140" i="50"/>
  <c r="R140" i="50" s="1"/>
  <c r="AH140" i="50" s="1"/>
  <c r="O122" i="50"/>
  <c r="R122" i="50" s="1"/>
  <c r="AH122" i="50" s="1"/>
  <c r="O84" i="50"/>
  <c r="O80" i="50"/>
  <c r="R80" i="50" s="1"/>
  <c r="AH80" i="50" s="1"/>
  <c r="P17" i="50"/>
  <c r="Q17" i="50"/>
  <c r="S17" i="50"/>
  <c r="T304" i="50"/>
  <c r="Q302" i="50"/>
  <c r="P295" i="50"/>
  <c r="T292" i="50"/>
  <c r="Q290" i="50"/>
  <c r="Q157" i="50"/>
  <c r="P29" i="50"/>
  <c r="Q29" i="50"/>
  <c r="S29" i="50"/>
  <c r="P13" i="50"/>
  <c r="S13" i="50"/>
  <c r="T13" i="50"/>
  <c r="P23" i="50"/>
  <c r="Q23" i="50"/>
  <c r="S23" i="50"/>
  <c r="T23" i="50"/>
  <c r="P11" i="50"/>
  <c r="Q11" i="50"/>
  <c r="S11" i="50"/>
  <c r="T11" i="50"/>
  <c r="P124" i="50"/>
  <c r="T298" i="50"/>
  <c r="T286" i="50"/>
  <c r="T17" i="50"/>
  <c r="T24" i="50"/>
  <c r="Q22" i="50"/>
  <c r="T12" i="50"/>
  <c r="Q10" i="50"/>
  <c r="S24" i="50"/>
  <c r="S12" i="50"/>
  <c r="S64" i="50"/>
  <c r="Q57" i="50"/>
  <c r="Q21" i="50"/>
  <c r="S16" i="50"/>
  <c r="T66" i="50"/>
  <c r="T18" i="50"/>
  <c r="Q16" i="50"/>
  <c r="T6" i="50"/>
  <c r="S18" i="50"/>
  <c r="S6" i="50"/>
  <c r="G11" i="60"/>
  <c r="H11" i="60"/>
  <c r="I11" i="60"/>
  <c r="J11" i="60"/>
  <c r="K11" i="60"/>
  <c r="G12" i="60"/>
  <c r="H12" i="60"/>
  <c r="I12" i="60"/>
  <c r="J12" i="60"/>
  <c r="K12" i="60"/>
  <c r="G13" i="60"/>
  <c r="H13" i="60"/>
  <c r="I13" i="60"/>
  <c r="J13" i="60"/>
  <c r="K13" i="60"/>
  <c r="G15" i="60"/>
  <c r="H15" i="60"/>
  <c r="I15" i="60"/>
  <c r="J15" i="60"/>
  <c r="K15" i="60"/>
  <c r="K16" i="60"/>
  <c r="K17" i="60" s="1"/>
  <c r="J16" i="60"/>
  <c r="J17" i="60" s="1"/>
  <c r="I16" i="60"/>
  <c r="I17" i="60" s="1"/>
  <c r="H16" i="60"/>
  <c r="H17" i="60" s="1"/>
  <c r="G16" i="60"/>
  <c r="AD50" i="60"/>
  <c r="AD34" i="60"/>
  <c r="AD22" i="60"/>
  <c r="AD27" i="60"/>
  <c r="AD41" i="60"/>
  <c r="AD29" i="60"/>
  <c r="AD38" i="60"/>
  <c r="AD25" i="60"/>
  <c r="AD39" i="60"/>
  <c r="AD12" i="60"/>
  <c r="AD11" i="60"/>
  <c r="AD20" i="60"/>
  <c r="AD16" i="60"/>
  <c r="AD40" i="60"/>
  <c r="AD21" i="60"/>
  <c r="AD24" i="60"/>
  <c r="AD14" i="60"/>
  <c r="AD17" i="60"/>
  <c r="AD36" i="60"/>
  <c r="AD19" i="60"/>
  <c r="AD33" i="60"/>
  <c r="AD43" i="60"/>
  <c r="AD52" i="60"/>
  <c r="AD32" i="60"/>
  <c r="AD35" i="60"/>
  <c r="AD31" i="60"/>
  <c r="AD53" i="60"/>
  <c r="AD18" i="60"/>
  <c r="AD46" i="60"/>
  <c r="AD15" i="60"/>
  <c r="AD28" i="60"/>
  <c r="AD44" i="60"/>
  <c r="AD42" i="60"/>
  <c r="AD51" i="60"/>
  <c r="AD45" i="60"/>
  <c r="AD30" i="60"/>
  <c r="AD47" i="60"/>
  <c r="AD37" i="60"/>
  <c r="AD48" i="60"/>
  <c r="AD26" i="60"/>
  <c r="AD13" i="60"/>
  <c r="AD23" i="60"/>
  <c r="AD49" i="60"/>
  <c r="J19" i="66" l="1"/>
  <c r="J18" i="66" s="1"/>
  <c r="F41" i="62"/>
  <c r="M41" i="62" s="1"/>
  <c r="F43" i="62"/>
  <c r="G11" i="66"/>
  <c r="G16" i="66" s="1"/>
  <c r="F42" i="62"/>
  <c r="L42" i="62" s="1"/>
  <c r="F11" i="66"/>
  <c r="F16" i="66" s="1"/>
  <c r="N43" i="62"/>
  <c r="O43" i="62"/>
  <c r="Q64" i="50"/>
  <c r="T217" i="50"/>
  <c r="R217" i="50"/>
  <c r="AH217" i="50" s="1"/>
  <c r="S118" i="50"/>
  <c r="R118" i="50"/>
  <c r="AH118" i="50" s="1"/>
  <c r="P84" i="50"/>
  <c r="R84" i="50"/>
  <c r="AH84" i="50" s="1"/>
  <c r="T234" i="50"/>
  <c r="R234" i="50"/>
  <c r="AH234" i="50" s="1"/>
  <c r="P279" i="50"/>
  <c r="R279" i="50"/>
  <c r="AH279" i="50" s="1"/>
  <c r="T160" i="50"/>
  <c r="R160" i="50"/>
  <c r="AH160" i="50" s="1"/>
  <c r="S130" i="50"/>
  <c r="R130" i="50"/>
  <c r="AH130" i="50" s="1"/>
  <c r="S36" i="50"/>
  <c r="R36" i="50"/>
  <c r="AH36" i="50" s="1"/>
  <c r="Q95" i="50"/>
  <c r="R95" i="50"/>
  <c r="AH95" i="50" s="1"/>
  <c r="S250" i="50"/>
  <c r="R250" i="50"/>
  <c r="AH250" i="50" s="1"/>
  <c r="P135" i="50"/>
  <c r="R135" i="50"/>
  <c r="AH135" i="50" s="1"/>
  <c r="Q168" i="50"/>
  <c r="R168" i="50"/>
  <c r="AH168" i="50" s="1"/>
  <c r="P284" i="50"/>
  <c r="R284" i="50"/>
  <c r="AH284" i="50" s="1"/>
  <c r="Q59" i="50"/>
  <c r="R59" i="50"/>
  <c r="AH59" i="50" s="1"/>
  <c r="P157" i="50"/>
  <c r="R157" i="50"/>
  <c r="AH157" i="50" s="1"/>
  <c r="Q40" i="50"/>
  <c r="R40" i="50"/>
  <c r="AH40" i="50" s="1"/>
  <c r="P215" i="50"/>
  <c r="R215" i="50"/>
  <c r="AH215" i="50" s="1"/>
  <c r="T204" i="50"/>
  <c r="R204" i="50"/>
  <c r="AH204" i="50" s="1"/>
  <c r="S274" i="50"/>
  <c r="R274" i="50"/>
  <c r="AH274" i="50" s="1"/>
  <c r="S142" i="50"/>
  <c r="R142" i="50"/>
  <c r="AH142" i="50" s="1"/>
  <c r="Q257" i="50"/>
  <c r="R257" i="50"/>
  <c r="AH257" i="50" s="1"/>
  <c r="P190" i="50"/>
  <c r="R190" i="50"/>
  <c r="AH190" i="50" s="1"/>
  <c r="S48" i="50"/>
  <c r="R48" i="50"/>
  <c r="AH48" i="50" s="1"/>
  <c r="Q37" i="50"/>
  <c r="R37" i="50"/>
  <c r="AH37" i="50" s="1"/>
  <c r="T232" i="50"/>
  <c r="R232" i="50"/>
  <c r="AH232" i="50" s="1"/>
  <c r="P158" i="50"/>
  <c r="R158" i="50"/>
  <c r="AH158" i="50" s="1"/>
  <c r="P150" i="50"/>
  <c r="R150" i="50"/>
  <c r="AH150" i="50" s="1"/>
  <c r="P120" i="50"/>
  <c r="R120" i="50"/>
  <c r="AH120" i="50" s="1"/>
  <c r="S114" i="50"/>
  <c r="R114" i="50"/>
  <c r="AH114" i="50" s="1"/>
  <c r="S78" i="50"/>
  <c r="R78" i="50"/>
  <c r="AH78" i="50" s="1"/>
  <c r="Q52" i="50"/>
  <c r="R52" i="50"/>
  <c r="AH52" i="50" s="1"/>
  <c r="T41" i="50"/>
  <c r="R41" i="50"/>
  <c r="AH41" i="50" s="1"/>
  <c r="S228" i="50"/>
  <c r="R228" i="50"/>
  <c r="AH228" i="50" s="1"/>
  <c r="P282" i="50"/>
  <c r="R282" i="50"/>
  <c r="AH282" i="50" s="1"/>
  <c r="P82" i="50"/>
  <c r="R82" i="50"/>
  <c r="AH82" i="50" s="1"/>
  <c r="P266" i="50"/>
  <c r="R266" i="50"/>
  <c r="AH266" i="50" s="1"/>
  <c r="T172" i="50"/>
  <c r="R172" i="50"/>
  <c r="AH172" i="50" s="1"/>
  <c r="S100" i="50"/>
  <c r="R100" i="50"/>
  <c r="AH100" i="50" s="1"/>
  <c r="P278" i="50"/>
  <c r="R278" i="50"/>
  <c r="AH278" i="50" s="1"/>
  <c r="Q117" i="50"/>
  <c r="R117" i="50"/>
  <c r="AH117" i="50" s="1"/>
  <c r="P210" i="50"/>
  <c r="R210" i="50"/>
  <c r="AH210" i="50" s="1"/>
  <c r="P186" i="50"/>
  <c r="R186" i="50"/>
  <c r="AH186" i="50" s="1"/>
  <c r="T54" i="50"/>
  <c r="R54" i="50"/>
  <c r="AH54" i="50" s="1"/>
  <c r="P162" i="50"/>
  <c r="R162" i="50"/>
  <c r="AH162" i="50" s="1"/>
  <c r="T112" i="50"/>
  <c r="R112" i="50"/>
  <c r="AH112" i="50" s="1"/>
  <c r="T222" i="50"/>
  <c r="R222" i="50"/>
  <c r="AH222" i="50" s="1"/>
  <c r="T148" i="50"/>
  <c r="R148" i="50"/>
  <c r="AH148" i="50" s="1"/>
  <c r="T244" i="50"/>
  <c r="R244" i="50"/>
  <c r="AH244" i="50" s="1"/>
  <c r="S35" i="50"/>
  <c r="R35" i="50"/>
  <c r="AH35" i="50" s="1"/>
  <c r="Q94" i="50"/>
  <c r="R94" i="50"/>
  <c r="AH94" i="50" s="1"/>
  <c r="T220" i="50"/>
  <c r="R220" i="50"/>
  <c r="AH220" i="50" s="1"/>
  <c r="Q61" i="50"/>
  <c r="R61" i="50"/>
  <c r="AH61" i="50" s="1"/>
  <c r="T53" i="50"/>
  <c r="R53" i="50"/>
  <c r="AH53" i="50" s="1"/>
  <c r="P207" i="50"/>
  <c r="R207" i="50"/>
  <c r="AH207" i="50" s="1"/>
  <c r="S97" i="50"/>
  <c r="R97" i="50"/>
  <c r="AH97" i="50" s="1"/>
  <c r="S174" i="50"/>
  <c r="R174" i="50"/>
  <c r="AH174" i="50" s="1"/>
  <c r="T77" i="50"/>
  <c r="R77" i="50"/>
  <c r="AH77" i="50" s="1"/>
  <c r="Q202" i="50"/>
  <c r="R202" i="50"/>
  <c r="AH202" i="50" s="1"/>
  <c r="P107" i="50"/>
  <c r="R107" i="50"/>
  <c r="AH107" i="50" s="1"/>
  <c r="S282" i="50"/>
  <c r="Q70" i="50"/>
  <c r="R70" i="50"/>
  <c r="AH70" i="50" s="1"/>
  <c r="P227" i="50"/>
  <c r="R227" i="50"/>
  <c r="AH227" i="50" s="1"/>
  <c r="P258" i="50"/>
  <c r="R258" i="50"/>
  <c r="AH258" i="50" s="1"/>
  <c r="Q28" i="50"/>
  <c r="R28" i="50"/>
  <c r="AH28" i="50" s="1"/>
  <c r="T30" i="50"/>
  <c r="R30" i="50"/>
  <c r="AH30" i="50" s="1"/>
  <c r="Q279" i="50"/>
  <c r="Q237" i="50"/>
  <c r="R237" i="50"/>
  <c r="AH237" i="50" s="1"/>
  <c r="P155" i="50"/>
  <c r="R155" i="50"/>
  <c r="AH155" i="50" s="1"/>
  <c r="P90" i="50"/>
  <c r="R90" i="50"/>
  <c r="AH90" i="50" s="1"/>
  <c r="T138" i="50"/>
  <c r="R138" i="50"/>
  <c r="AH138" i="50" s="1"/>
  <c r="T47" i="50"/>
  <c r="R47" i="50"/>
  <c r="AH47" i="50" s="1"/>
  <c r="P214" i="50"/>
  <c r="R214" i="50"/>
  <c r="AH214" i="50" s="1"/>
  <c r="Q119" i="50"/>
  <c r="R119" i="50"/>
  <c r="AH119" i="50" s="1"/>
  <c r="S262" i="50"/>
  <c r="R262" i="50"/>
  <c r="AH262" i="50" s="1"/>
  <c r="P272" i="50"/>
  <c r="R272" i="50"/>
  <c r="AH272" i="50" s="1"/>
  <c r="T184" i="50"/>
  <c r="R184" i="50"/>
  <c r="AH184" i="50" s="1"/>
  <c r="Q192" i="50"/>
  <c r="R192" i="50"/>
  <c r="AH192" i="50" s="1"/>
  <c r="P167" i="50"/>
  <c r="R167" i="50"/>
  <c r="AH167" i="50" s="1"/>
  <c r="Q58" i="50"/>
  <c r="R58" i="50"/>
  <c r="AH58" i="50" s="1"/>
  <c r="T280" i="50"/>
  <c r="R280" i="50"/>
  <c r="AH280" i="50" s="1"/>
  <c r="Q149" i="50"/>
  <c r="R149" i="50"/>
  <c r="AH149" i="50" s="1"/>
  <c r="T108" i="50"/>
  <c r="R108" i="50"/>
  <c r="AH108" i="50" s="1"/>
  <c r="Q66" i="50"/>
  <c r="R66" i="50"/>
  <c r="AH66" i="50" s="1"/>
  <c r="P270" i="50"/>
  <c r="R270" i="50"/>
  <c r="AH270" i="50" s="1"/>
  <c r="T144" i="50"/>
  <c r="R144" i="50"/>
  <c r="AH144" i="50" s="1"/>
  <c r="S52" i="50"/>
  <c r="T180" i="50"/>
  <c r="R180" i="50"/>
  <c r="AH180" i="50" s="1"/>
  <c r="T126" i="50"/>
  <c r="R126" i="50"/>
  <c r="AH126" i="50" s="1"/>
  <c r="S102" i="50"/>
  <c r="R102" i="50"/>
  <c r="AH102" i="50" s="1"/>
  <c r="P226" i="50"/>
  <c r="R226" i="50"/>
  <c r="AH226" i="50" s="1"/>
  <c r="P240" i="50"/>
  <c r="R240" i="50"/>
  <c r="AH240" i="50" s="1"/>
  <c r="T124" i="50"/>
  <c r="R124" i="50"/>
  <c r="AH124" i="50" s="1"/>
  <c r="Q166" i="50"/>
  <c r="R166" i="50"/>
  <c r="AH166" i="50" s="1"/>
  <c r="P242" i="50"/>
  <c r="R242" i="50"/>
  <c r="AH242" i="50" s="1"/>
  <c r="P289" i="50"/>
  <c r="R289" i="50"/>
  <c r="AH289" i="50" s="1"/>
  <c r="AH6" i="50"/>
  <c r="Z13" i="50"/>
  <c r="Z19" i="50"/>
  <c r="Z24" i="50"/>
  <c r="Z7" i="50"/>
  <c r="Z12" i="50"/>
  <c r="Z18" i="50"/>
  <c r="Z22" i="50"/>
  <c r="Z14" i="50"/>
  <c r="Z6" i="50"/>
  <c r="Z17" i="50"/>
  <c r="Z8" i="50"/>
  <c r="Z23" i="50"/>
  <c r="Z10" i="50"/>
  <c r="Z21" i="50"/>
  <c r="Z9" i="50"/>
  <c r="Z16" i="50"/>
  <c r="Z11" i="50"/>
  <c r="Z20" i="50"/>
  <c r="Z15" i="50"/>
  <c r="T247" i="50"/>
  <c r="R247" i="50"/>
  <c r="AH247" i="50" s="1"/>
  <c r="T208" i="50"/>
  <c r="R208" i="50"/>
  <c r="AH208" i="50" s="1"/>
  <c r="S198" i="50"/>
  <c r="R198" i="50"/>
  <c r="AH198" i="50" s="1"/>
  <c r="P267" i="50"/>
  <c r="R267" i="50"/>
  <c r="AH267" i="50" s="1"/>
  <c r="P239" i="50"/>
  <c r="R239" i="50"/>
  <c r="AH239" i="50" s="1"/>
  <c r="S106" i="50"/>
  <c r="R106" i="50"/>
  <c r="AH106" i="50" s="1"/>
  <c r="S246" i="50"/>
  <c r="R246" i="50"/>
  <c r="AH246" i="50" s="1"/>
  <c r="T132" i="50"/>
  <c r="R132" i="50"/>
  <c r="AH132" i="50" s="1"/>
  <c r="P179" i="50"/>
  <c r="R179" i="50"/>
  <c r="AH179" i="50" s="1"/>
  <c r="S178" i="50"/>
  <c r="R178" i="50"/>
  <c r="AH178" i="50" s="1"/>
  <c r="Q25" i="50"/>
  <c r="R25" i="50"/>
  <c r="E27" i="62" a="1"/>
  <c r="E27" i="62" s="1"/>
  <c r="E36" i="62" a="1"/>
  <c r="E36" i="62" s="1"/>
  <c r="G36" i="62" a="1"/>
  <c r="G36" i="62" s="1"/>
  <c r="G27" i="62" a="1"/>
  <c r="G27" i="62" s="1"/>
  <c r="F27" i="62" a="1"/>
  <c r="F27" i="62" s="1"/>
  <c r="F36" i="62" a="1"/>
  <c r="F36" i="62" s="1"/>
  <c r="J12" i="49"/>
  <c r="J18" i="49"/>
  <c r="J28" i="49"/>
  <c r="J36" i="49"/>
  <c r="J7" i="49"/>
  <c r="J9" i="49"/>
  <c r="J11" i="49"/>
  <c r="J13" i="49"/>
  <c r="J15" i="49"/>
  <c r="J17" i="49"/>
  <c r="J19" i="49"/>
  <c r="J21" i="49"/>
  <c r="J23" i="49"/>
  <c r="I23" i="49" s="1"/>
  <c r="H23" i="49" s="1"/>
  <c r="J25" i="49"/>
  <c r="J27" i="49"/>
  <c r="J29" i="49"/>
  <c r="J31" i="49"/>
  <c r="J33" i="49"/>
  <c r="J35" i="49"/>
  <c r="I35" i="49" s="1"/>
  <c r="H35" i="49" s="1"/>
  <c r="J37" i="49"/>
  <c r="J39" i="49"/>
  <c r="J41" i="49"/>
  <c r="J14" i="49"/>
  <c r="J16" i="49"/>
  <c r="J26" i="49"/>
  <c r="I26" i="49" s="1"/>
  <c r="H26" i="49" s="1"/>
  <c r="J34" i="49"/>
  <c r="J8" i="49"/>
  <c r="J20" i="49"/>
  <c r="J30" i="49"/>
  <c r="J38" i="49"/>
  <c r="J24" i="49"/>
  <c r="I24" i="49" s="1"/>
  <c r="H24" i="49" s="1"/>
  <c r="J10" i="49"/>
  <c r="J22" i="49"/>
  <c r="J32" i="49"/>
  <c r="J40" i="49"/>
  <c r="J6" i="49"/>
  <c r="G17" i="60"/>
  <c r="T284" i="50"/>
  <c r="T36" i="50"/>
  <c r="Q82" i="50"/>
  <c r="S126" i="50"/>
  <c r="Q158" i="50"/>
  <c r="Q130" i="50"/>
  <c r="T130" i="50"/>
  <c r="T142" i="50"/>
  <c r="S244" i="50"/>
  <c r="S162" i="50"/>
  <c r="S138" i="50"/>
  <c r="Q162" i="50"/>
  <c r="P262" i="50"/>
  <c r="S227" i="50"/>
  <c r="S207" i="50"/>
  <c r="T207" i="50"/>
  <c r="T258" i="50"/>
  <c r="Q227" i="50"/>
  <c r="S258" i="50"/>
  <c r="T174" i="50"/>
  <c r="S90" i="50"/>
  <c r="Q120" i="50"/>
  <c r="Q190" i="50"/>
  <c r="Q77" i="50"/>
  <c r="Q262" i="50"/>
  <c r="P77" i="50"/>
  <c r="Q258" i="50"/>
  <c r="P148" i="50"/>
  <c r="Q167" i="50"/>
  <c r="Q207" i="50"/>
  <c r="Q289" i="50"/>
  <c r="T35" i="50"/>
  <c r="O89" i="50"/>
  <c r="O249" i="50"/>
  <c r="T162" i="50"/>
  <c r="T95" i="50"/>
  <c r="P232" i="50"/>
  <c r="O229" i="50"/>
  <c r="Q270" i="50"/>
  <c r="S95" i="50"/>
  <c r="O189" i="50"/>
  <c r="R189" i="50" s="1"/>
  <c r="AH189" i="50" s="1"/>
  <c r="S66" i="50"/>
  <c r="P95" i="50"/>
  <c r="S112" i="50"/>
  <c r="O129" i="50"/>
  <c r="O269" i="50"/>
  <c r="S61" i="50"/>
  <c r="P61" i="50"/>
  <c r="O169" i="50"/>
  <c r="O69" i="50"/>
  <c r="O109" i="50"/>
  <c r="O209" i="50"/>
  <c r="S270" i="50"/>
  <c r="T270" i="50"/>
  <c r="Q124" i="50"/>
  <c r="S289" i="50"/>
  <c r="T289" i="50"/>
  <c r="O49" i="50"/>
  <c r="S204" i="50"/>
  <c r="Q150" i="50"/>
  <c r="S54" i="50"/>
  <c r="P130" i="50"/>
  <c r="S77" i="50"/>
  <c r="Q282" i="50"/>
  <c r="P234" i="50"/>
  <c r="T246" i="50"/>
  <c r="Q244" i="50"/>
  <c r="Q118" i="50"/>
  <c r="P244" i="50"/>
  <c r="S144" i="50"/>
  <c r="S150" i="50"/>
  <c r="T262" i="50"/>
  <c r="P166" i="50"/>
  <c r="T37" i="50"/>
  <c r="S37" i="50"/>
  <c r="T210" i="50"/>
  <c r="T179" i="50"/>
  <c r="Q35" i="50"/>
  <c r="T167" i="50"/>
  <c r="P37" i="50"/>
  <c r="S82" i="50"/>
  <c r="T82" i="50"/>
  <c r="S124" i="50"/>
  <c r="P35" i="50"/>
  <c r="S167" i="50"/>
  <c r="S135" i="50"/>
  <c r="S210" i="50"/>
  <c r="S155" i="50"/>
  <c r="S222" i="50"/>
  <c r="T155" i="50"/>
  <c r="S28" i="50"/>
  <c r="S30" i="50"/>
  <c r="P142" i="50"/>
  <c r="T84" i="50"/>
  <c r="T59" i="50"/>
  <c r="S84" i="50"/>
  <c r="S59" i="50"/>
  <c r="P118" i="50"/>
  <c r="P59" i="50"/>
  <c r="T118" i="50"/>
  <c r="Q178" i="50"/>
  <c r="Q210" i="50"/>
  <c r="Q278" i="50"/>
  <c r="P178" i="50"/>
  <c r="P220" i="50"/>
  <c r="S148" i="50"/>
  <c r="Q267" i="50"/>
  <c r="S180" i="50"/>
  <c r="S132" i="50"/>
  <c r="P112" i="50"/>
  <c r="Q274" i="50"/>
  <c r="S40" i="50"/>
  <c r="T227" i="50"/>
  <c r="Q148" i="50"/>
  <c r="Q142" i="50"/>
  <c r="T150" i="50"/>
  <c r="S234" i="50"/>
  <c r="T242" i="50"/>
  <c r="Q214" i="50"/>
  <c r="T240" i="50"/>
  <c r="Q135" i="50"/>
  <c r="T135" i="50"/>
  <c r="T120" i="50"/>
  <c r="Q234" i="50"/>
  <c r="Q84" i="50"/>
  <c r="S257" i="50"/>
  <c r="S240" i="50"/>
  <c r="S25" i="50"/>
  <c r="T48" i="50"/>
  <c r="S120" i="50"/>
  <c r="Q155" i="50"/>
  <c r="T107" i="50"/>
  <c r="T198" i="50"/>
  <c r="T61" i="50"/>
  <c r="P25" i="50"/>
  <c r="S158" i="50"/>
  <c r="T158" i="50"/>
  <c r="T282" i="50"/>
  <c r="T178" i="50"/>
  <c r="Q102" i="50"/>
  <c r="S220" i="50"/>
  <c r="Q179" i="50"/>
  <c r="Q220" i="50"/>
  <c r="Q112" i="50"/>
  <c r="S179" i="50"/>
  <c r="Q47" i="50"/>
  <c r="P172" i="50"/>
  <c r="S168" i="50"/>
  <c r="T267" i="50"/>
  <c r="P47" i="50"/>
  <c r="Q250" i="50"/>
  <c r="S160" i="50"/>
  <c r="S119" i="50"/>
  <c r="Q242" i="50"/>
  <c r="S247" i="50"/>
  <c r="S267" i="50"/>
  <c r="T279" i="50"/>
  <c r="P250" i="50"/>
  <c r="Q160" i="50"/>
  <c r="P247" i="50"/>
  <c r="S192" i="50"/>
  <c r="T274" i="50"/>
  <c r="S284" i="50"/>
  <c r="P160" i="50"/>
  <c r="S279" i="50"/>
  <c r="S184" i="50"/>
  <c r="S242" i="50"/>
  <c r="S47" i="50"/>
  <c r="Q284" i="50"/>
  <c r="S208" i="50"/>
  <c r="Q247" i="50"/>
  <c r="T168" i="50"/>
  <c r="T106" i="50"/>
  <c r="Q208" i="50"/>
  <c r="Q226" i="50"/>
  <c r="P274" i="50"/>
  <c r="T250" i="50"/>
  <c r="P168" i="50"/>
  <c r="P119" i="50"/>
  <c r="Q106" i="50"/>
  <c r="T228" i="50"/>
  <c r="T114" i="50"/>
  <c r="S232" i="50"/>
  <c r="P208" i="50"/>
  <c r="S172" i="50"/>
  <c r="Q172" i="50"/>
  <c r="T119" i="50"/>
  <c r="P106" i="50"/>
  <c r="Q232" i="50"/>
  <c r="Q215" i="50"/>
  <c r="Q240" i="50"/>
  <c r="P34" i="50"/>
  <c r="S34" i="50"/>
  <c r="T34" i="50"/>
  <c r="P177" i="50"/>
  <c r="Q177" i="50"/>
  <c r="S177" i="50"/>
  <c r="T177" i="50"/>
  <c r="P264" i="50"/>
  <c r="Q264" i="50"/>
  <c r="S264" i="50"/>
  <c r="T264" i="50"/>
  <c r="S127" i="50"/>
  <c r="P127" i="50"/>
  <c r="Q127" i="50"/>
  <c r="T127" i="50"/>
  <c r="P32" i="50"/>
  <c r="S32" i="50"/>
  <c r="T32" i="50"/>
  <c r="Q32" i="50"/>
  <c r="Q79" i="50"/>
  <c r="S79" i="50"/>
  <c r="T79" i="50"/>
  <c r="P79" i="50"/>
  <c r="Q104" i="50"/>
  <c r="S104" i="50"/>
  <c r="T104" i="50"/>
  <c r="P104" i="50"/>
  <c r="Q42" i="50"/>
  <c r="P42" i="50"/>
  <c r="P197" i="50"/>
  <c r="T197" i="50"/>
  <c r="O65" i="50"/>
  <c r="R65" i="50" s="1"/>
  <c r="AH65" i="50" s="1"/>
  <c r="S42" i="50"/>
  <c r="Q90" i="50"/>
  <c r="P140" i="50"/>
  <c r="Q140" i="50"/>
  <c r="S140" i="50"/>
  <c r="T140" i="50"/>
  <c r="P55" i="50"/>
  <c r="Q55" i="50"/>
  <c r="S55" i="50"/>
  <c r="T55" i="50"/>
  <c r="P152" i="50"/>
  <c r="Q152" i="50"/>
  <c r="S152" i="50"/>
  <c r="T152" i="50"/>
  <c r="P39" i="50"/>
  <c r="Q39" i="50"/>
  <c r="S39" i="50"/>
  <c r="T39" i="50"/>
  <c r="P230" i="50"/>
  <c r="Q230" i="50"/>
  <c r="S230" i="50"/>
  <c r="T230" i="50"/>
  <c r="T98" i="50"/>
  <c r="P98" i="50"/>
  <c r="Q98" i="50"/>
  <c r="S98" i="50"/>
  <c r="P268" i="50"/>
  <c r="Q268" i="50"/>
  <c r="S268" i="50"/>
  <c r="Q138" i="50"/>
  <c r="P138" i="50"/>
  <c r="P195" i="50"/>
  <c r="S195" i="50"/>
  <c r="Q195" i="50"/>
  <c r="T195" i="50"/>
  <c r="P94" i="50"/>
  <c r="S94" i="50"/>
  <c r="T94" i="50"/>
  <c r="S190" i="50"/>
  <c r="T190" i="50"/>
  <c r="Q277" i="50"/>
  <c r="T277" i="50"/>
  <c r="P277" i="50"/>
  <c r="S277" i="50"/>
  <c r="Q128" i="50"/>
  <c r="S128" i="50"/>
  <c r="T128" i="50"/>
  <c r="P128" i="50"/>
  <c r="P50" i="50"/>
  <c r="Q50" i="50"/>
  <c r="S50" i="50"/>
  <c r="T50" i="50"/>
  <c r="P204" i="50"/>
  <c r="Q204" i="50"/>
  <c r="Q56" i="50"/>
  <c r="P56" i="50"/>
  <c r="S56" i="50"/>
  <c r="T56" i="50"/>
  <c r="P122" i="50"/>
  <c r="Q122" i="50"/>
  <c r="S122" i="50"/>
  <c r="T122" i="50"/>
  <c r="S197" i="50"/>
  <c r="S41" i="50"/>
  <c r="P159" i="50"/>
  <c r="Q159" i="50"/>
  <c r="S159" i="50"/>
  <c r="T159" i="50"/>
  <c r="P252" i="50"/>
  <c r="Q252" i="50"/>
  <c r="P164" i="50"/>
  <c r="Q164" i="50"/>
  <c r="S164" i="50"/>
  <c r="T164" i="50"/>
  <c r="P46" i="50"/>
  <c r="S46" i="50"/>
  <c r="T46" i="50"/>
  <c r="T238" i="50"/>
  <c r="S238" i="50"/>
  <c r="P280" i="50"/>
  <c r="Q280" i="50"/>
  <c r="S280" i="50"/>
  <c r="P149" i="50"/>
  <c r="T149" i="50"/>
  <c r="Q44" i="50"/>
  <c r="P44" i="50"/>
  <c r="S44" i="50"/>
  <c r="T44" i="50"/>
  <c r="S202" i="50"/>
  <c r="T202" i="50"/>
  <c r="P62" i="50"/>
  <c r="T62" i="50"/>
  <c r="Q62" i="50"/>
  <c r="S62" i="50"/>
  <c r="S200" i="50"/>
  <c r="T200" i="50"/>
  <c r="P200" i="50"/>
  <c r="Q200" i="50"/>
  <c r="Q54" i="50"/>
  <c r="P54" i="50"/>
  <c r="O76" i="50"/>
  <c r="R76" i="50" s="1"/>
  <c r="AH76" i="50" s="1"/>
  <c r="Q217" i="50"/>
  <c r="P88" i="50"/>
  <c r="T88" i="50"/>
  <c r="P102" i="50"/>
  <c r="P192" i="50"/>
  <c r="T192" i="50"/>
  <c r="Q197" i="50"/>
  <c r="S149" i="50"/>
  <c r="Q41" i="50"/>
  <c r="P97" i="50"/>
  <c r="Q97" i="50"/>
  <c r="P260" i="50"/>
  <c r="Q260" i="50"/>
  <c r="S260" i="50"/>
  <c r="T260" i="50"/>
  <c r="P68" i="50"/>
  <c r="Q68" i="50"/>
  <c r="S68" i="50"/>
  <c r="T68" i="50"/>
  <c r="P110" i="50"/>
  <c r="Q110" i="50"/>
  <c r="S110" i="50"/>
  <c r="T110" i="50"/>
  <c r="S226" i="50"/>
  <c r="T226" i="50"/>
  <c r="T214" i="50"/>
  <c r="S214" i="50"/>
  <c r="P57" i="50"/>
  <c r="S57" i="50"/>
  <c r="T57" i="50"/>
  <c r="P137" i="50"/>
  <c r="T137" i="50"/>
  <c r="S217" i="50"/>
  <c r="T266" i="50"/>
  <c r="S266" i="50"/>
  <c r="Q60" i="50"/>
  <c r="P60" i="50"/>
  <c r="P202" i="50"/>
  <c r="S107" i="50"/>
  <c r="Q184" i="50"/>
  <c r="T278" i="50"/>
  <c r="S278" i="50"/>
  <c r="P194" i="50"/>
  <c r="Q194" i="50"/>
  <c r="S194" i="50"/>
  <c r="T194" i="50"/>
  <c r="P74" i="50"/>
  <c r="S74" i="50"/>
  <c r="Q74" i="50"/>
  <c r="T74" i="50"/>
  <c r="P146" i="50"/>
  <c r="Q146" i="50"/>
  <c r="S146" i="50"/>
  <c r="T146" i="50"/>
  <c r="S224" i="50"/>
  <c r="T224" i="50"/>
  <c r="P224" i="50"/>
  <c r="Q224" i="50"/>
  <c r="P92" i="50"/>
  <c r="Q92" i="50"/>
  <c r="S92" i="50"/>
  <c r="T92" i="50"/>
  <c r="P41" i="50"/>
  <c r="P219" i="50"/>
  <c r="Q219" i="50"/>
  <c r="S219" i="50"/>
  <c r="T219" i="50"/>
  <c r="Q88" i="50"/>
  <c r="S88" i="50"/>
  <c r="Q46" i="50"/>
  <c r="S137" i="50"/>
  <c r="Q107" i="50"/>
  <c r="P184" i="50"/>
  <c r="P144" i="50"/>
  <c r="Q144" i="50"/>
  <c r="O63" i="50"/>
  <c r="R63" i="50" s="1"/>
  <c r="AH63" i="50" s="1"/>
  <c r="P218" i="50"/>
  <c r="Q218" i="50"/>
  <c r="S218" i="50"/>
  <c r="T218" i="50"/>
  <c r="P114" i="50"/>
  <c r="Q114" i="50"/>
  <c r="P170" i="50"/>
  <c r="Q170" i="50"/>
  <c r="S170" i="50"/>
  <c r="T170" i="50"/>
  <c r="P257" i="50"/>
  <c r="T257" i="50"/>
  <c r="P246" i="50"/>
  <c r="Q246" i="50"/>
  <c r="T187" i="50"/>
  <c r="Q187" i="50"/>
  <c r="S187" i="50"/>
  <c r="P187" i="50"/>
  <c r="P87" i="50"/>
  <c r="T87" i="50"/>
  <c r="Q87" i="50"/>
  <c r="S87" i="50"/>
  <c r="P228" i="50"/>
  <c r="Q228" i="50"/>
  <c r="P255" i="50"/>
  <c r="Q255" i="50"/>
  <c r="S255" i="50"/>
  <c r="T255" i="50"/>
  <c r="Q100" i="50"/>
  <c r="Q137" i="50"/>
  <c r="T186" i="50"/>
  <c r="Q238" i="50"/>
  <c r="S272" i="50"/>
  <c r="T239" i="50"/>
  <c r="T97" i="50"/>
  <c r="P237" i="50"/>
  <c r="S237" i="50"/>
  <c r="T237" i="50"/>
  <c r="P222" i="50"/>
  <c r="Q222" i="50"/>
  <c r="P117" i="50"/>
  <c r="S117" i="50"/>
  <c r="T117" i="50"/>
  <c r="P189" i="50"/>
  <c r="Q189" i="50"/>
  <c r="S189" i="50"/>
  <c r="T189" i="50"/>
  <c r="O51" i="50"/>
  <c r="R51" i="50" s="1"/>
  <c r="AH51" i="50" s="1"/>
  <c r="P28" i="50"/>
  <c r="T28" i="50"/>
  <c r="P254" i="50"/>
  <c r="Q254" i="50"/>
  <c r="S254" i="50"/>
  <c r="T254" i="50"/>
  <c r="P99" i="50"/>
  <c r="T99" i="50"/>
  <c r="Q99" i="50"/>
  <c r="S99" i="50"/>
  <c r="Q67" i="50"/>
  <c r="S67" i="50"/>
  <c r="T67" i="50"/>
  <c r="P67" i="50"/>
  <c r="P147" i="50"/>
  <c r="Q147" i="50"/>
  <c r="S147" i="50"/>
  <c r="T147" i="50"/>
  <c r="Q72" i="50"/>
  <c r="P72" i="50"/>
  <c r="P139" i="50"/>
  <c r="Q139" i="50"/>
  <c r="S139" i="50"/>
  <c r="T139" i="50"/>
  <c r="T154" i="50"/>
  <c r="S154" i="50"/>
  <c r="S186" i="50"/>
  <c r="Q186" i="50"/>
  <c r="P238" i="50"/>
  <c r="S239" i="50"/>
  <c r="S53" i="50"/>
  <c r="Q266" i="50"/>
  <c r="P248" i="50"/>
  <c r="Q248" i="50"/>
  <c r="S248" i="50"/>
  <c r="T248" i="50"/>
  <c r="P235" i="50"/>
  <c r="Q235" i="50"/>
  <c r="S235" i="50"/>
  <c r="T235" i="50"/>
  <c r="P129" i="50"/>
  <c r="S129" i="50"/>
  <c r="T199" i="50"/>
  <c r="P199" i="50"/>
  <c r="Q199" i="50"/>
  <c r="S199" i="50"/>
  <c r="P64" i="50"/>
  <c r="T64" i="50"/>
  <c r="Q36" i="50"/>
  <c r="P36" i="50"/>
  <c r="P108" i="50"/>
  <c r="Q108" i="50"/>
  <c r="Q212" i="50"/>
  <c r="S212" i="50"/>
  <c r="T212" i="50"/>
  <c r="P212" i="50"/>
  <c r="P26" i="50"/>
  <c r="Q26" i="50"/>
  <c r="S26" i="50"/>
  <c r="T26" i="50"/>
  <c r="P275" i="50"/>
  <c r="Q275" i="50"/>
  <c r="S275" i="50"/>
  <c r="T275" i="50"/>
  <c r="Q34" i="50"/>
  <c r="P134" i="50"/>
  <c r="Q134" i="50"/>
  <c r="S134" i="50"/>
  <c r="T134" i="50"/>
  <c r="T60" i="50"/>
  <c r="T252" i="50"/>
  <c r="Q272" i="50"/>
  <c r="Q239" i="50"/>
  <c r="Q53" i="50"/>
  <c r="T268" i="50"/>
  <c r="P80" i="50"/>
  <c r="Q80" i="50"/>
  <c r="S80" i="50"/>
  <c r="T80" i="50"/>
  <c r="P180" i="50"/>
  <c r="Q180" i="50"/>
  <c r="P206" i="50"/>
  <c r="Q206" i="50"/>
  <c r="S206" i="50"/>
  <c r="T206" i="50"/>
  <c r="Q78" i="50"/>
  <c r="P78" i="50"/>
  <c r="T157" i="50"/>
  <c r="S157" i="50"/>
  <c r="P40" i="50"/>
  <c r="T40" i="50"/>
  <c r="T259" i="50"/>
  <c r="S259" i="50"/>
  <c r="P259" i="50"/>
  <c r="Q259" i="50"/>
  <c r="P75" i="50"/>
  <c r="S75" i="50"/>
  <c r="T75" i="50"/>
  <c r="Q75" i="50"/>
  <c r="Q30" i="50"/>
  <c r="P30" i="50"/>
  <c r="S166" i="50"/>
  <c r="T166" i="50"/>
  <c r="S60" i="50"/>
  <c r="Q154" i="50"/>
  <c r="S252" i="50"/>
  <c r="P217" i="50"/>
  <c r="T272" i="50"/>
  <c r="S108" i="50"/>
  <c r="T215" i="50"/>
  <c r="P53" i="50"/>
  <c r="T102" i="50"/>
  <c r="P198" i="50"/>
  <c r="Q198" i="50"/>
  <c r="P58" i="50"/>
  <c r="S58" i="50"/>
  <c r="T58" i="50"/>
  <c r="P86" i="50"/>
  <c r="T86" i="50"/>
  <c r="Q86" i="50"/>
  <c r="S86" i="50"/>
  <c r="T175" i="50"/>
  <c r="Q175" i="50"/>
  <c r="P175" i="50"/>
  <c r="S175" i="50"/>
  <c r="Q48" i="50"/>
  <c r="P48" i="50"/>
  <c r="P132" i="50"/>
  <c r="Q132" i="50"/>
  <c r="P33" i="50"/>
  <c r="Q33" i="50"/>
  <c r="S33" i="50"/>
  <c r="T33" i="50"/>
  <c r="P100" i="50"/>
  <c r="T100" i="50"/>
  <c r="P70" i="50"/>
  <c r="S70" i="50"/>
  <c r="T70" i="50"/>
  <c r="T42" i="50"/>
  <c r="S72" i="50"/>
  <c r="T72" i="50"/>
  <c r="P154" i="50"/>
  <c r="S215" i="50"/>
  <c r="T90" i="50"/>
  <c r="P126" i="50"/>
  <c r="Q126" i="50"/>
  <c r="P27" i="50"/>
  <c r="Q27" i="50"/>
  <c r="S27" i="50"/>
  <c r="T27" i="50"/>
  <c r="P174" i="50"/>
  <c r="Q174" i="50"/>
  <c r="S115" i="50"/>
  <c r="P115" i="50"/>
  <c r="Q115" i="50"/>
  <c r="T115" i="50"/>
  <c r="P182" i="50"/>
  <c r="S182" i="50"/>
  <c r="Q182" i="50"/>
  <c r="T182" i="50"/>
  <c r="P52" i="50"/>
  <c r="T52" i="50"/>
  <c r="P38" i="50"/>
  <c r="Q38" i="50"/>
  <c r="S38" i="50"/>
  <c r="T38" i="50"/>
  <c r="P188" i="50"/>
  <c r="Q188" i="50"/>
  <c r="S188" i="50"/>
  <c r="T188" i="50"/>
  <c r="O81" i="50"/>
  <c r="R81" i="50" s="1"/>
  <c r="AH81" i="50" s="1"/>
  <c r="O73" i="50"/>
  <c r="R73" i="50" s="1"/>
  <c r="AH73" i="50" s="1"/>
  <c r="Q45" i="50"/>
  <c r="P45" i="50"/>
  <c r="S45" i="50"/>
  <c r="T45" i="50"/>
  <c r="O41" i="62" l="1"/>
  <c r="L41" i="62"/>
  <c r="N41" i="62"/>
  <c r="O42" i="62"/>
  <c r="N42" i="62"/>
  <c r="M42" i="62"/>
  <c r="F52" i="62"/>
  <c r="M52" i="62" s="1"/>
  <c r="F14" i="66"/>
  <c r="F19" i="66" s="1"/>
  <c r="F46" i="62"/>
  <c r="F12" i="66"/>
  <c r="F18" i="66" s="1"/>
  <c r="F53" i="62"/>
  <c r="N53" i="62" s="1"/>
  <c r="G14" i="66"/>
  <c r="G19" i="66" s="1"/>
  <c r="F51" i="62"/>
  <c r="N51" i="62" s="1"/>
  <c r="E14" i="66"/>
  <c r="E19" i="66" s="1"/>
  <c r="F47" i="62"/>
  <c r="O47" i="62" s="1"/>
  <c r="G12" i="66"/>
  <c r="G18" i="66" s="1"/>
  <c r="F45" i="62"/>
  <c r="L45" i="62" s="1"/>
  <c r="E12" i="66"/>
  <c r="E18" i="66" s="1"/>
  <c r="L52" i="62"/>
  <c r="L46" i="62"/>
  <c r="M46" i="62"/>
  <c r="N46" i="62"/>
  <c r="O46" i="62"/>
  <c r="O53" i="62"/>
  <c r="Q109" i="50"/>
  <c r="R109" i="50"/>
  <c r="AH109" i="50" s="1"/>
  <c r="P209" i="50"/>
  <c r="R209" i="50"/>
  <c r="AH209" i="50" s="1"/>
  <c r="P69" i="50"/>
  <c r="R69" i="50"/>
  <c r="AH69" i="50" s="1"/>
  <c r="P229" i="50"/>
  <c r="R229" i="50"/>
  <c r="AH229" i="50" s="1"/>
  <c r="T169" i="50"/>
  <c r="R169" i="50"/>
  <c r="AH169" i="50" s="1"/>
  <c r="AP6" i="50"/>
  <c r="AP12" i="50"/>
  <c r="AP18" i="50"/>
  <c r="AP24" i="50"/>
  <c r="AP13" i="50"/>
  <c r="AP19" i="50"/>
  <c r="AP14" i="50"/>
  <c r="AP8" i="50"/>
  <c r="AP15" i="50"/>
  <c r="AP9" i="50"/>
  <c r="AP10" i="50"/>
  <c r="AP7" i="50"/>
  <c r="AP20" i="50"/>
  <c r="AP17" i="50"/>
  <c r="AP21" i="50"/>
  <c r="AP22" i="50"/>
  <c r="AP23" i="50"/>
  <c r="AP16" i="50"/>
  <c r="AP11" i="50"/>
  <c r="Q49" i="50"/>
  <c r="R49" i="50"/>
  <c r="AH49" i="50" s="1"/>
  <c r="T269" i="50"/>
  <c r="R269" i="50"/>
  <c r="AH269" i="50" s="1"/>
  <c r="Q249" i="50"/>
  <c r="R249" i="50"/>
  <c r="AH249" i="50" s="1"/>
  <c r="Q129" i="50"/>
  <c r="R129" i="50"/>
  <c r="AH129" i="50" s="1"/>
  <c r="T89" i="50"/>
  <c r="R89" i="50"/>
  <c r="AH89" i="50" s="1"/>
  <c r="AH25" i="50"/>
  <c r="Z29" i="50"/>
  <c r="Z27" i="50"/>
  <c r="Z62" i="50"/>
  <c r="Z46" i="50"/>
  <c r="Z55" i="50"/>
  <c r="Z34" i="50"/>
  <c r="Z43" i="50"/>
  <c r="Z38" i="50"/>
  <c r="Z41" i="50"/>
  <c r="Z26" i="50"/>
  <c r="Z45" i="50"/>
  <c r="Z44" i="50"/>
  <c r="Z37" i="50"/>
  <c r="Z33" i="50"/>
  <c r="Z42" i="50"/>
  <c r="Z25" i="50"/>
  <c r="Z60" i="50"/>
  <c r="Z30" i="50"/>
  <c r="Z47" i="50"/>
  <c r="Z48" i="50"/>
  <c r="Z28" i="50"/>
  <c r="Z40" i="50"/>
  <c r="Z36" i="50"/>
  <c r="Z35" i="50"/>
  <c r="Z32" i="50"/>
  <c r="Z39" i="50"/>
  <c r="Z31" i="50"/>
  <c r="G23" i="49"/>
  <c r="T23" i="49"/>
  <c r="AF23" i="51" s="1"/>
  <c r="I6" i="49"/>
  <c r="I16" i="49"/>
  <c r="H16" i="49" s="1"/>
  <c r="I21" i="49"/>
  <c r="H21" i="49" s="1"/>
  <c r="G26" i="49"/>
  <c r="T26" i="49"/>
  <c r="AF26" i="51" s="1"/>
  <c r="I40" i="49"/>
  <c r="H40" i="49" s="1"/>
  <c r="I14" i="49"/>
  <c r="H14" i="49" s="1"/>
  <c r="I19" i="49"/>
  <c r="H19" i="49" s="1"/>
  <c r="I32" i="49"/>
  <c r="H32" i="49" s="1"/>
  <c r="I41" i="49"/>
  <c r="H41" i="49" s="1"/>
  <c r="I17" i="49"/>
  <c r="H17" i="49" s="1"/>
  <c r="I22" i="49"/>
  <c r="H22" i="49" s="1"/>
  <c r="I39" i="49"/>
  <c r="H39" i="49" s="1"/>
  <c r="I15" i="49"/>
  <c r="H15" i="49" s="1"/>
  <c r="I10" i="49"/>
  <c r="H10" i="49" s="1"/>
  <c r="I37" i="49"/>
  <c r="H37" i="49" s="1"/>
  <c r="I13" i="49"/>
  <c r="H13" i="49" s="1"/>
  <c r="I11" i="49"/>
  <c r="H11" i="49" s="1"/>
  <c r="G35" i="49"/>
  <c r="T35" i="49"/>
  <c r="AF35" i="51" s="1"/>
  <c r="I38" i="49"/>
  <c r="H38" i="49" s="1"/>
  <c r="I33" i="49"/>
  <c r="H33" i="49" s="1"/>
  <c r="I9" i="49"/>
  <c r="H9" i="49" s="1"/>
  <c r="T24" i="49"/>
  <c r="AF24" i="51" s="1"/>
  <c r="G24" i="49"/>
  <c r="I30" i="49"/>
  <c r="H30" i="49" s="1"/>
  <c r="I31" i="49"/>
  <c r="H31" i="49" s="1"/>
  <c r="I7" i="49"/>
  <c r="H7" i="49" s="1"/>
  <c r="I20" i="49"/>
  <c r="H20" i="49" s="1"/>
  <c r="I29" i="49"/>
  <c r="H29" i="49" s="1"/>
  <c r="I36" i="49"/>
  <c r="H36" i="49" s="1"/>
  <c r="I8" i="49"/>
  <c r="H8" i="49" s="1"/>
  <c r="I27" i="49"/>
  <c r="H27" i="49" s="1"/>
  <c r="I28" i="49"/>
  <c r="H28" i="49" s="1"/>
  <c r="I34" i="49"/>
  <c r="H34" i="49" s="1"/>
  <c r="I25" i="49"/>
  <c r="H25" i="49" s="1"/>
  <c r="I18" i="49"/>
  <c r="H18" i="49" s="1"/>
  <c r="I12" i="49"/>
  <c r="H12" i="49" s="1"/>
  <c r="P169" i="50"/>
  <c r="T249" i="50"/>
  <c r="P249" i="50"/>
  <c r="S249" i="50"/>
  <c r="S49" i="50"/>
  <c r="S109" i="50"/>
  <c r="P109" i="50"/>
  <c r="S89" i="50"/>
  <c r="T109" i="50"/>
  <c r="Q89" i="50"/>
  <c r="Q169" i="50"/>
  <c r="P89" i="50"/>
  <c r="S169" i="50"/>
  <c r="T129" i="50"/>
  <c r="P49" i="50"/>
  <c r="S69" i="50"/>
  <c r="T69" i="50"/>
  <c r="T209" i="50"/>
  <c r="S229" i="50"/>
  <c r="P269" i="50"/>
  <c r="S269" i="50"/>
  <c r="Q269" i="50"/>
  <c r="Q229" i="50"/>
  <c r="Q69" i="50"/>
  <c r="S209" i="50"/>
  <c r="Q209" i="50"/>
  <c r="T229" i="50"/>
  <c r="T49" i="50"/>
  <c r="O85" i="50"/>
  <c r="R85" i="50" s="1"/>
  <c r="AH85" i="50" s="1"/>
  <c r="Q73" i="50"/>
  <c r="P73" i="50"/>
  <c r="S73" i="50"/>
  <c r="T73" i="50"/>
  <c r="T65" i="50"/>
  <c r="P65" i="50"/>
  <c r="Q65" i="50"/>
  <c r="S65" i="50"/>
  <c r="P51" i="50"/>
  <c r="Q51" i="50"/>
  <c r="S51" i="50"/>
  <c r="T51" i="50"/>
  <c r="P76" i="50"/>
  <c r="T76" i="50"/>
  <c r="S76" i="50"/>
  <c r="Q76" i="50"/>
  <c r="P81" i="50"/>
  <c r="S81" i="50"/>
  <c r="T81" i="50"/>
  <c r="Q81" i="50"/>
  <c r="O71" i="50"/>
  <c r="R71" i="50" s="1"/>
  <c r="AH71" i="50" s="1"/>
  <c r="P63" i="50"/>
  <c r="Q63" i="50"/>
  <c r="S63" i="50"/>
  <c r="T63" i="50"/>
  <c r="O96" i="50"/>
  <c r="R96" i="50" s="1"/>
  <c r="AH96" i="50" s="1"/>
  <c r="O93" i="50"/>
  <c r="R93" i="50" s="1"/>
  <c r="AH93" i="50" s="1"/>
  <c r="O101" i="50"/>
  <c r="R101" i="50" s="1"/>
  <c r="AH101" i="50" s="1"/>
  <c r="O83" i="50"/>
  <c r="R83" i="50" s="1"/>
  <c r="AH83" i="50" s="1"/>
  <c r="M51" i="62" l="1"/>
  <c r="L51" i="62"/>
  <c r="Z51" i="50"/>
  <c r="Z58" i="50"/>
  <c r="O52" i="62"/>
  <c r="N52" i="62"/>
  <c r="O51" i="62"/>
  <c r="O45" i="62"/>
  <c r="N45" i="62"/>
  <c r="M45" i="62"/>
  <c r="I64" i="62" s="1"/>
  <c r="N47" i="62"/>
  <c r="H64" i="62"/>
  <c r="Z53" i="50"/>
  <c r="Z68" i="50"/>
  <c r="Z74" i="50"/>
  <c r="Z67" i="50"/>
  <c r="Z56" i="50"/>
  <c r="Z66" i="50"/>
  <c r="Z59" i="50"/>
  <c r="Z77" i="50"/>
  <c r="Z70" i="50"/>
  <c r="Z81" i="50"/>
  <c r="Z88" i="50"/>
  <c r="Z57" i="50"/>
  <c r="Z61" i="50"/>
  <c r="Z63" i="50"/>
  <c r="Z75" i="50"/>
  <c r="Z69" i="50"/>
  <c r="Z72" i="50"/>
  <c r="Z80" i="50"/>
  <c r="Z76" i="50"/>
  <c r="Z89" i="50"/>
  <c r="Z71" i="50"/>
  <c r="Z83" i="50"/>
  <c r="Z82" i="50"/>
  <c r="Z79" i="50"/>
  <c r="Z86" i="50"/>
  <c r="Z87" i="50"/>
  <c r="Z54" i="50"/>
  <c r="Z52" i="50"/>
  <c r="Z65" i="50"/>
  <c r="Z73" i="50"/>
  <c r="Z78" i="50"/>
  <c r="Z84" i="50"/>
  <c r="Z64" i="50"/>
  <c r="Z49" i="50"/>
  <c r="Z50" i="50"/>
  <c r="Z90" i="50"/>
  <c r="Z85" i="50"/>
  <c r="AP84" i="50"/>
  <c r="AP73" i="50"/>
  <c r="AP62" i="50"/>
  <c r="AP51" i="50"/>
  <c r="AP40" i="50"/>
  <c r="AP29" i="50"/>
  <c r="AP77" i="50"/>
  <c r="AP39" i="50"/>
  <c r="AP85" i="50"/>
  <c r="AP74" i="50"/>
  <c r="AP63" i="50"/>
  <c r="AP52" i="50"/>
  <c r="AP41" i="50"/>
  <c r="AP30" i="50"/>
  <c r="AP86" i="50"/>
  <c r="AP75" i="50"/>
  <c r="AP64" i="50"/>
  <c r="AP53" i="50"/>
  <c r="AP88" i="50"/>
  <c r="AP28" i="50"/>
  <c r="AP42" i="50"/>
  <c r="AP31" i="50"/>
  <c r="AP87" i="50"/>
  <c r="AP76" i="50"/>
  <c r="AP65" i="50"/>
  <c r="AP54" i="50"/>
  <c r="AP43" i="50"/>
  <c r="AP32" i="50"/>
  <c r="AP66" i="50"/>
  <c r="AP55" i="50"/>
  <c r="AP44" i="50"/>
  <c r="AP33" i="50"/>
  <c r="AP89" i="50"/>
  <c r="AP61" i="50"/>
  <c r="AP78" i="50"/>
  <c r="AP67" i="50"/>
  <c r="AP56" i="50"/>
  <c r="AP45" i="50"/>
  <c r="AP34" i="50"/>
  <c r="AP72" i="50"/>
  <c r="AP90" i="50"/>
  <c r="AP79" i="50"/>
  <c r="AP68" i="50"/>
  <c r="AP57" i="50"/>
  <c r="AP46" i="50"/>
  <c r="AP35" i="50"/>
  <c r="AP80" i="50"/>
  <c r="AP69" i="50"/>
  <c r="AP58" i="50"/>
  <c r="AP47" i="50"/>
  <c r="AP36" i="50"/>
  <c r="AP25" i="50"/>
  <c r="AP50" i="50"/>
  <c r="AP81" i="50"/>
  <c r="AP70" i="50"/>
  <c r="AP59" i="50"/>
  <c r="AP48" i="50"/>
  <c r="AP37" i="50"/>
  <c r="AP26" i="50"/>
  <c r="AP82" i="50"/>
  <c r="AP71" i="50"/>
  <c r="AP60" i="50"/>
  <c r="AP49" i="50"/>
  <c r="AP38" i="50"/>
  <c r="AP27" i="50"/>
  <c r="AP83" i="50"/>
  <c r="G25" i="49"/>
  <c r="T25" i="49"/>
  <c r="AF25" i="51" s="1"/>
  <c r="G17" i="49"/>
  <c r="T17" i="49"/>
  <c r="AF17" i="51" s="1"/>
  <c r="T28" i="49"/>
  <c r="AF28" i="51" s="1"/>
  <c r="G28" i="49"/>
  <c r="G33" i="49"/>
  <c r="T33" i="49"/>
  <c r="AF33" i="51" s="1"/>
  <c r="G41" i="49"/>
  <c r="T41" i="49"/>
  <c r="AF41" i="51" s="1"/>
  <c r="R24" i="51"/>
  <c r="BO24" i="50"/>
  <c r="Y24" i="51"/>
  <c r="Z24" i="49"/>
  <c r="O24" i="67" s="1"/>
  <c r="BV24" i="50"/>
  <c r="G34" i="49"/>
  <c r="T34" i="49"/>
  <c r="AF34" i="51" s="1"/>
  <c r="G27" i="49"/>
  <c r="T27" i="49"/>
  <c r="AF27" i="51" s="1"/>
  <c r="G38" i="49"/>
  <c r="T38" i="49"/>
  <c r="AF38" i="51" s="1"/>
  <c r="G32" i="49"/>
  <c r="T32" i="49"/>
  <c r="AF32" i="51" s="1"/>
  <c r="G22" i="49"/>
  <c r="T22" i="49"/>
  <c r="AF22" i="51" s="1"/>
  <c r="R35" i="51"/>
  <c r="Y35" i="51"/>
  <c r="BO35" i="50"/>
  <c r="BA35" i="50"/>
  <c r="BV35" i="50"/>
  <c r="Z35" i="49"/>
  <c r="O35" i="67" s="1"/>
  <c r="BH35" i="50"/>
  <c r="T8" i="49"/>
  <c r="AF8" i="51" s="1"/>
  <c r="G8" i="49"/>
  <c r="G19" i="49"/>
  <c r="T19" i="49"/>
  <c r="AF19" i="51" s="1"/>
  <c r="G36" i="49"/>
  <c r="T36" i="49"/>
  <c r="AF36" i="51" s="1"/>
  <c r="G14" i="49"/>
  <c r="T14" i="49"/>
  <c r="AF14" i="51" s="1"/>
  <c r="T40" i="49"/>
  <c r="AF40" i="51" s="1"/>
  <c r="G40" i="49"/>
  <c r="G20" i="49"/>
  <c r="T20" i="49"/>
  <c r="AF20" i="51" s="1"/>
  <c r="R26" i="51"/>
  <c r="BO26" i="50"/>
  <c r="Y26" i="51"/>
  <c r="BV26" i="50"/>
  <c r="Z26" i="49"/>
  <c r="O26" i="67" s="1"/>
  <c r="T11" i="49"/>
  <c r="AF11" i="51" s="1"/>
  <c r="G11" i="49"/>
  <c r="G13" i="49"/>
  <c r="T13" i="49"/>
  <c r="AF13" i="51" s="1"/>
  <c r="T7" i="49"/>
  <c r="AF7" i="51" s="1"/>
  <c r="G7" i="49"/>
  <c r="T37" i="49"/>
  <c r="AF37" i="51" s="1"/>
  <c r="G37" i="49"/>
  <c r="T29" i="49"/>
  <c r="AF29" i="51" s="1"/>
  <c r="G29" i="49"/>
  <c r="G31" i="49"/>
  <c r="T31" i="49"/>
  <c r="AF31" i="51" s="1"/>
  <c r="T10" i="49"/>
  <c r="AF10" i="51" s="1"/>
  <c r="G10" i="49"/>
  <c r="G21" i="49"/>
  <c r="T21" i="49"/>
  <c r="AF21" i="51" s="1"/>
  <c r="G15" i="49"/>
  <c r="T15" i="49"/>
  <c r="AF15" i="51" s="1"/>
  <c r="T30" i="49"/>
  <c r="AF30" i="51" s="1"/>
  <c r="G30" i="49"/>
  <c r="G16" i="49"/>
  <c r="T16" i="49"/>
  <c r="AF16" i="51" s="1"/>
  <c r="G18" i="49"/>
  <c r="T18" i="49"/>
  <c r="AF18" i="51" s="1"/>
  <c r="T39" i="49"/>
  <c r="AF39" i="51" s="1"/>
  <c r="G39" i="49"/>
  <c r="H6" i="49"/>
  <c r="U6" i="49"/>
  <c r="AG6" i="51" s="1"/>
  <c r="BO23" i="50"/>
  <c r="BV23" i="50"/>
  <c r="Z23" i="49"/>
  <c r="O23" i="67" s="1"/>
  <c r="R23" i="51"/>
  <c r="Y23" i="51"/>
  <c r="G12" i="49"/>
  <c r="T12" i="49"/>
  <c r="AF12" i="51" s="1"/>
  <c r="G9" i="49"/>
  <c r="T9" i="49"/>
  <c r="AF9" i="51" s="1"/>
  <c r="S83" i="50"/>
  <c r="T83" i="50"/>
  <c r="Q83" i="50"/>
  <c r="P83" i="50"/>
  <c r="P71" i="50"/>
  <c r="Q71" i="50"/>
  <c r="S71" i="50"/>
  <c r="T71" i="50"/>
  <c r="O103" i="50"/>
  <c r="R103" i="50" s="1"/>
  <c r="AH103" i="50" s="1"/>
  <c r="O91" i="50"/>
  <c r="R91" i="50" s="1"/>
  <c r="AH91" i="50" s="1"/>
  <c r="AP96" i="50" s="1"/>
  <c r="T101" i="50"/>
  <c r="S101" i="50"/>
  <c r="P101" i="50"/>
  <c r="Q101" i="50"/>
  <c r="O113" i="50"/>
  <c r="R113" i="50" s="1"/>
  <c r="AH113" i="50" s="1"/>
  <c r="P96" i="50"/>
  <c r="Q96" i="50"/>
  <c r="S96" i="50"/>
  <c r="T96" i="50"/>
  <c r="O116" i="50"/>
  <c r="R116" i="50" s="1"/>
  <c r="AH116" i="50" s="1"/>
  <c r="O121" i="50"/>
  <c r="R121" i="50" s="1"/>
  <c r="AH121" i="50" s="1"/>
  <c r="P85" i="50"/>
  <c r="Q85" i="50"/>
  <c r="S85" i="50"/>
  <c r="T85" i="50"/>
  <c r="P93" i="50"/>
  <c r="S93" i="50"/>
  <c r="T93" i="50"/>
  <c r="Q93" i="50"/>
  <c r="O105" i="50"/>
  <c r="R105" i="50" s="1"/>
  <c r="AD1066" i="52"/>
  <c r="AE1066" i="52"/>
  <c r="AF1066" i="52"/>
  <c r="AG1066" i="52"/>
  <c r="AH1066" i="52"/>
  <c r="AD1067" i="52"/>
  <c r="AE1067" i="52"/>
  <c r="AF1067" i="52"/>
  <c r="AG1067" i="52"/>
  <c r="AH1067" i="52"/>
  <c r="AD1068" i="52"/>
  <c r="AE1068" i="52"/>
  <c r="AF1068" i="52"/>
  <c r="AG1068" i="52"/>
  <c r="AH1068" i="52"/>
  <c r="AD1069" i="52"/>
  <c r="AE1069" i="52"/>
  <c r="AF1069" i="52"/>
  <c r="AG1069" i="52"/>
  <c r="AH1069" i="52"/>
  <c r="AD1070" i="52"/>
  <c r="AE1070" i="52"/>
  <c r="AF1070" i="52"/>
  <c r="AG1070" i="52"/>
  <c r="AH1070" i="52"/>
  <c r="AD1071" i="52"/>
  <c r="AE1071" i="52"/>
  <c r="AF1071" i="52"/>
  <c r="AG1071" i="52"/>
  <c r="AH1071" i="52"/>
  <c r="AD1072" i="52"/>
  <c r="AE1072" i="52"/>
  <c r="AF1072" i="52"/>
  <c r="AG1072" i="52"/>
  <c r="AH1072" i="52"/>
  <c r="AD1073" i="52"/>
  <c r="AE1073" i="52"/>
  <c r="AF1073" i="52"/>
  <c r="AG1073" i="52"/>
  <c r="AH1073" i="52"/>
  <c r="AD1049" i="52"/>
  <c r="AE1049" i="52"/>
  <c r="AF1049" i="52"/>
  <c r="AG1049" i="52"/>
  <c r="AH1049" i="52"/>
  <c r="AD1050" i="52"/>
  <c r="AE1050" i="52"/>
  <c r="AF1050" i="52"/>
  <c r="AG1050" i="52"/>
  <c r="AH1050" i="52"/>
  <c r="AD1051" i="52"/>
  <c r="AE1051" i="52"/>
  <c r="AF1051" i="52"/>
  <c r="AG1051" i="52"/>
  <c r="AH1051" i="52"/>
  <c r="AD1052" i="52"/>
  <c r="AE1052" i="52"/>
  <c r="AF1052" i="52"/>
  <c r="AG1052" i="52"/>
  <c r="AH1052" i="52"/>
  <c r="AD1053" i="52"/>
  <c r="AE1053" i="52"/>
  <c r="AF1053" i="52"/>
  <c r="AG1053" i="52"/>
  <c r="AH1053" i="52"/>
  <c r="AD1054" i="52"/>
  <c r="AE1054" i="52"/>
  <c r="AF1054" i="52"/>
  <c r="AG1054" i="52"/>
  <c r="AH1054" i="52"/>
  <c r="AD1055" i="52"/>
  <c r="AE1055" i="52"/>
  <c r="AF1055" i="52"/>
  <c r="AG1055" i="52"/>
  <c r="AH1055" i="52"/>
  <c r="AD1056" i="52"/>
  <c r="AE1056" i="52"/>
  <c r="AF1056" i="52"/>
  <c r="AG1056" i="52"/>
  <c r="AH1056" i="52"/>
  <c r="AD1057" i="52"/>
  <c r="AE1057" i="52"/>
  <c r="AF1057" i="52"/>
  <c r="AG1057" i="52"/>
  <c r="AH1057" i="52"/>
  <c r="AD1058" i="52"/>
  <c r="AE1058" i="52"/>
  <c r="AF1058" i="52"/>
  <c r="AG1058" i="52"/>
  <c r="AH1058" i="52"/>
  <c r="AD1059" i="52"/>
  <c r="AE1059" i="52"/>
  <c r="AF1059" i="52"/>
  <c r="AG1059" i="52"/>
  <c r="AH1059" i="52"/>
  <c r="AD1060" i="52"/>
  <c r="AE1060" i="52"/>
  <c r="AF1060" i="52"/>
  <c r="AG1060" i="52"/>
  <c r="AH1060" i="52"/>
  <c r="AD1061" i="52"/>
  <c r="AE1061" i="52"/>
  <c r="AF1061" i="52"/>
  <c r="AG1061" i="52"/>
  <c r="AH1061" i="52"/>
  <c r="AD1062" i="52"/>
  <c r="AE1062" i="52"/>
  <c r="AF1062" i="52"/>
  <c r="AG1062" i="52"/>
  <c r="AH1062" i="52"/>
  <c r="AD1063" i="52"/>
  <c r="AE1063" i="52"/>
  <c r="AF1063" i="52"/>
  <c r="AG1063" i="52"/>
  <c r="AH1063" i="52"/>
  <c r="AD1064" i="52"/>
  <c r="AE1064" i="52"/>
  <c r="AF1064" i="52"/>
  <c r="AG1064" i="52"/>
  <c r="AH1064" i="52"/>
  <c r="AD1065" i="52"/>
  <c r="AE1065" i="52"/>
  <c r="AF1065" i="52"/>
  <c r="AG1065" i="52"/>
  <c r="AH1065" i="52"/>
  <c r="AD1034" i="52"/>
  <c r="AE1034" i="52"/>
  <c r="AF1034" i="52"/>
  <c r="AG1034" i="52"/>
  <c r="AH1034" i="52"/>
  <c r="AD1035" i="52"/>
  <c r="AE1035" i="52"/>
  <c r="AF1035" i="52"/>
  <c r="AG1035" i="52"/>
  <c r="AH1035" i="52"/>
  <c r="AD1036" i="52"/>
  <c r="AE1036" i="52"/>
  <c r="AF1036" i="52"/>
  <c r="AG1036" i="52"/>
  <c r="AH1036" i="52"/>
  <c r="AD1037" i="52"/>
  <c r="AE1037" i="52"/>
  <c r="AF1037" i="52"/>
  <c r="AG1037" i="52"/>
  <c r="AH1037" i="52"/>
  <c r="AD1038" i="52"/>
  <c r="AE1038" i="52"/>
  <c r="AF1038" i="52"/>
  <c r="AG1038" i="52"/>
  <c r="AH1038" i="52"/>
  <c r="AD1039" i="52"/>
  <c r="AE1039" i="52"/>
  <c r="AF1039" i="52"/>
  <c r="AG1039" i="52"/>
  <c r="AH1039" i="52"/>
  <c r="AD1040" i="52"/>
  <c r="AE1040" i="52"/>
  <c r="AF1040" i="52"/>
  <c r="AG1040" i="52"/>
  <c r="AH1040" i="52"/>
  <c r="AD1041" i="52"/>
  <c r="AE1041" i="52"/>
  <c r="AF1041" i="52"/>
  <c r="AG1041" i="52"/>
  <c r="AH1041" i="52"/>
  <c r="AD1042" i="52"/>
  <c r="AE1042" i="52"/>
  <c r="AF1042" i="52"/>
  <c r="AG1042" i="52"/>
  <c r="AH1042" i="52"/>
  <c r="AD1043" i="52"/>
  <c r="AE1043" i="52"/>
  <c r="AF1043" i="52"/>
  <c r="AG1043" i="52"/>
  <c r="AH1043" i="52"/>
  <c r="AD1044" i="52"/>
  <c r="AE1044" i="52"/>
  <c r="AF1044" i="52"/>
  <c r="AG1044" i="52"/>
  <c r="AH1044" i="52"/>
  <c r="AD1045" i="52"/>
  <c r="AE1045" i="52"/>
  <c r="AF1045" i="52"/>
  <c r="AG1045" i="52"/>
  <c r="AH1045" i="52"/>
  <c r="AD1046" i="52"/>
  <c r="AE1046" i="52"/>
  <c r="AF1046" i="52"/>
  <c r="AG1046" i="52"/>
  <c r="AH1046" i="52"/>
  <c r="AD1047" i="52"/>
  <c r="AE1047" i="52"/>
  <c r="AF1047" i="52"/>
  <c r="AG1047" i="52"/>
  <c r="AH1047" i="52"/>
  <c r="AD1048" i="52"/>
  <c r="AE1048" i="52"/>
  <c r="AF1048" i="52"/>
  <c r="AG1048" i="52"/>
  <c r="AH1048" i="52"/>
  <c r="AD1004" i="52"/>
  <c r="AE1004" i="52"/>
  <c r="AF1004" i="52"/>
  <c r="AG1004" i="52"/>
  <c r="AH1004" i="52"/>
  <c r="AD1005" i="52"/>
  <c r="AE1005" i="52"/>
  <c r="AF1005" i="52"/>
  <c r="AG1005" i="52"/>
  <c r="AH1005" i="52"/>
  <c r="AD1006" i="52"/>
  <c r="AE1006" i="52"/>
  <c r="AF1006" i="52"/>
  <c r="AG1006" i="52"/>
  <c r="AH1006" i="52"/>
  <c r="AD1007" i="52"/>
  <c r="AE1007" i="52"/>
  <c r="AF1007" i="52"/>
  <c r="AG1007" i="52"/>
  <c r="AH1007" i="52"/>
  <c r="AD1008" i="52"/>
  <c r="AE1008" i="52"/>
  <c r="AF1008" i="52"/>
  <c r="AG1008" i="52"/>
  <c r="AH1008" i="52"/>
  <c r="AD1009" i="52"/>
  <c r="AE1009" i="52"/>
  <c r="AF1009" i="52"/>
  <c r="AG1009" i="52"/>
  <c r="AH1009" i="52"/>
  <c r="AD1010" i="52"/>
  <c r="AE1010" i="52"/>
  <c r="AF1010" i="52"/>
  <c r="AG1010" i="52"/>
  <c r="AH1010" i="52"/>
  <c r="AD1011" i="52"/>
  <c r="AE1011" i="52"/>
  <c r="AF1011" i="52"/>
  <c r="AG1011" i="52"/>
  <c r="AH1011" i="52"/>
  <c r="AD1012" i="52"/>
  <c r="AE1012" i="52"/>
  <c r="AF1012" i="52"/>
  <c r="AG1012" i="52"/>
  <c r="AH1012" i="52"/>
  <c r="AD1013" i="52"/>
  <c r="AE1013" i="52"/>
  <c r="AF1013" i="52"/>
  <c r="AG1013" i="52"/>
  <c r="AH1013" i="52"/>
  <c r="AD1014" i="52"/>
  <c r="AE1014" i="52"/>
  <c r="AF1014" i="52"/>
  <c r="AG1014" i="52"/>
  <c r="AH1014" i="52"/>
  <c r="AD1015" i="52"/>
  <c r="AE1015" i="52"/>
  <c r="AF1015" i="52"/>
  <c r="AG1015" i="52"/>
  <c r="AH1015" i="52"/>
  <c r="AD1016" i="52"/>
  <c r="AE1016" i="52"/>
  <c r="AF1016" i="52"/>
  <c r="AG1016" i="52"/>
  <c r="AH1016" i="52"/>
  <c r="AD1017" i="52"/>
  <c r="AE1017" i="52"/>
  <c r="AF1017" i="52"/>
  <c r="AG1017" i="52"/>
  <c r="AH1017" i="52"/>
  <c r="AD1018" i="52"/>
  <c r="AE1018" i="52"/>
  <c r="AF1018" i="52"/>
  <c r="AG1018" i="52"/>
  <c r="AH1018" i="52"/>
  <c r="AD1019" i="52"/>
  <c r="AE1019" i="52"/>
  <c r="AF1019" i="52"/>
  <c r="AG1019" i="52"/>
  <c r="AH1019" i="52"/>
  <c r="AD1020" i="52"/>
  <c r="AE1020" i="52"/>
  <c r="AF1020" i="52"/>
  <c r="AG1020" i="52"/>
  <c r="AH1020" i="52"/>
  <c r="AD1021" i="52"/>
  <c r="AE1021" i="52"/>
  <c r="AF1021" i="52"/>
  <c r="AG1021" i="52"/>
  <c r="AH1021" i="52"/>
  <c r="AD1022" i="52"/>
  <c r="AE1022" i="52"/>
  <c r="AF1022" i="52"/>
  <c r="AG1022" i="52"/>
  <c r="AH1022" i="52"/>
  <c r="AD1023" i="52"/>
  <c r="AE1023" i="52"/>
  <c r="AF1023" i="52"/>
  <c r="AG1023" i="52"/>
  <c r="AH1023" i="52"/>
  <c r="AD1024" i="52"/>
  <c r="AE1024" i="52"/>
  <c r="AF1024" i="52"/>
  <c r="AG1024" i="52"/>
  <c r="AH1024" i="52"/>
  <c r="AD1025" i="52"/>
  <c r="AE1025" i="52"/>
  <c r="AF1025" i="52"/>
  <c r="AG1025" i="52"/>
  <c r="AH1025" i="52"/>
  <c r="AD1026" i="52"/>
  <c r="AE1026" i="52"/>
  <c r="AF1026" i="52"/>
  <c r="AG1026" i="52"/>
  <c r="AH1026" i="52"/>
  <c r="AD1027" i="52"/>
  <c r="AE1027" i="52"/>
  <c r="AF1027" i="52"/>
  <c r="AG1027" i="52"/>
  <c r="AH1027" i="52"/>
  <c r="AD1028" i="52"/>
  <c r="AE1028" i="52"/>
  <c r="AF1028" i="52"/>
  <c r="AG1028" i="52"/>
  <c r="AH1028" i="52"/>
  <c r="AD1029" i="52"/>
  <c r="AE1029" i="52"/>
  <c r="AF1029" i="52"/>
  <c r="AG1029" i="52"/>
  <c r="AH1029" i="52"/>
  <c r="AD1030" i="52"/>
  <c r="AE1030" i="52"/>
  <c r="AF1030" i="52"/>
  <c r="AG1030" i="52"/>
  <c r="AH1030" i="52"/>
  <c r="AD1031" i="52"/>
  <c r="AE1031" i="52"/>
  <c r="AF1031" i="52"/>
  <c r="AG1031" i="52"/>
  <c r="AH1031" i="52"/>
  <c r="AD1032" i="52"/>
  <c r="AE1032" i="52"/>
  <c r="AF1032" i="52"/>
  <c r="AG1032" i="52"/>
  <c r="AH1032" i="52"/>
  <c r="AD1033" i="52"/>
  <c r="AE1033" i="52"/>
  <c r="AF1033" i="52"/>
  <c r="AG1033" i="52"/>
  <c r="AH1033" i="52"/>
  <c r="AD364" i="52"/>
  <c r="AE364" i="52"/>
  <c r="AF364" i="52"/>
  <c r="AG364" i="52"/>
  <c r="AH364" i="52"/>
  <c r="AD365" i="52"/>
  <c r="AE365" i="52"/>
  <c r="AF365" i="52"/>
  <c r="AG365" i="52"/>
  <c r="AH365" i="52"/>
  <c r="AD366" i="52"/>
  <c r="AE366" i="52"/>
  <c r="AF366" i="52"/>
  <c r="AG366" i="52"/>
  <c r="AH366" i="52"/>
  <c r="AD367" i="52"/>
  <c r="AE367" i="52"/>
  <c r="AF367" i="52"/>
  <c r="AG367" i="52"/>
  <c r="AH367" i="52"/>
  <c r="AD368" i="52"/>
  <c r="AE368" i="52"/>
  <c r="AF368" i="52"/>
  <c r="AG368" i="52"/>
  <c r="AH368" i="52"/>
  <c r="AD369" i="52"/>
  <c r="AE369" i="52"/>
  <c r="AF369" i="52"/>
  <c r="AG369" i="52"/>
  <c r="AH369" i="52"/>
  <c r="AD370" i="52"/>
  <c r="AE370" i="52"/>
  <c r="AF370" i="52"/>
  <c r="AG370" i="52"/>
  <c r="AH370" i="52"/>
  <c r="AD371" i="52"/>
  <c r="AE371" i="52"/>
  <c r="AF371" i="52"/>
  <c r="AG371" i="52"/>
  <c r="AH371" i="52"/>
  <c r="AD372" i="52"/>
  <c r="AE372" i="52"/>
  <c r="AF372" i="52"/>
  <c r="AG372" i="52"/>
  <c r="AH372" i="52"/>
  <c r="AD373" i="52"/>
  <c r="AE373" i="52"/>
  <c r="AF373" i="52"/>
  <c r="AG373" i="52"/>
  <c r="AH373" i="52"/>
  <c r="AD374" i="52"/>
  <c r="AE374" i="52"/>
  <c r="AF374" i="52"/>
  <c r="AG374" i="52"/>
  <c r="AH374" i="52"/>
  <c r="AD375" i="52"/>
  <c r="AE375" i="52"/>
  <c r="AF375" i="52"/>
  <c r="AG375" i="52"/>
  <c r="AH375" i="52"/>
  <c r="AD376" i="52"/>
  <c r="AE376" i="52"/>
  <c r="AF376" i="52"/>
  <c r="AG376" i="52"/>
  <c r="AH376" i="52"/>
  <c r="AD377" i="52"/>
  <c r="AE377" i="52"/>
  <c r="AF377" i="52"/>
  <c r="AG377" i="52"/>
  <c r="AH377" i="52"/>
  <c r="AD378" i="52"/>
  <c r="AE378" i="52"/>
  <c r="AF378" i="52"/>
  <c r="AG378" i="52"/>
  <c r="AH378" i="52"/>
  <c r="AD379" i="52"/>
  <c r="AE379" i="52"/>
  <c r="AF379" i="52"/>
  <c r="AG379" i="52"/>
  <c r="AH379" i="52"/>
  <c r="AD380" i="52"/>
  <c r="AE380" i="52"/>
  <c r="AF380" i="52"/>
  <c r="AG380" i="52"/>
  <c r="AH380" i="52"/>
  <c r="AD381" i="52"/>
  <c r="AE381" i="52"/>
  <c r="AF381" i="52"/>
  <c r="AG381" i="52"/>
  <c r="AH381" i="52"/>
  <c r="AD382" i="52"/>
  <c r="AE382" i="52"/>
  <c r="AF382" i="52"/>
  <c r="AG382" i="52"/>
  <c r="AH382" i="52"/>
  <c r="AD383" i="52"/>
  <c r="AE383" i="52"/>
  <c r="AF383" i="52"/>
  <c r="AG383" i="52"/>
  <c r="AH383" i="52"/>
  <c r="AD384" i="52"/>
  <c r="AE384" i="52"/>
  <c r="AF384" i="52"/>
  <c r="AG384" i="52"/>
  <c r="AH384" i="52"/>
  <c r="AD385" i="52"/>
  <c r="AE385" i="52"/>
  <c r="AF385" i="52"/>
  <c r="AG385" i="52"/>
  <c r="AH385" i="52"/>
  <c r="AD386" i="52"/>
  <c r="AE386" i="52"/>
  <c r="AF386" i="52"/>
  <c r="AG386" i="52"/>
  <c r="AH386" i="52"/>
  <c r="AD387" i="52"/>
  <c r="AE387" i="52"/>
  <c r="AF387" i="52"/>
  <c r="AG387" i="52"/>
  <c r="AH387" i="52"/>
  <c r="AD388" i="52"/>
  <c r="AE388" i="52"/>
  <c r="AF388" i="52"/>
  <c r="AG388" i="52"/>
  <c r="AH388" i="52"/>
  <c r="AD389" i="52"/>
  <c r="AE389" i="52"/>
  <c r="AF389" i="52"/>
  <c r="AG389" i="52"/>
  <c r="AH389" i="52"/>
  <c r="AD390" i="52"/>
  <c r="AE390" i="52"/>
  <c r="AF390" i="52"/>
  <c r="AG390" i="52"/>
  <c r="AH390" i="52"/>
  <c r="AD391" i="52"/>
  <c r="AE391" i="52"/>
  <c r="AF391" i="52"/>
  <c r="AG391" i="52"/>
  <c r="AH391" i="52"/>
  <c r="AD392" i="52"/>
  <c r="AE392" i="52"/>
  <c r="AF392" i="52"/>
  <c r="AG392" i="52"/>
  <c r="AH392" i="52"/>
  <c r="AD393" i="52"/>
  <c r="AE393" i="52"/>
  <c r="AF393" i="52"/>
  <c r="AG393" i="52"/>
  <c r="AH393" i="52"/>
  <c r="AD394" i="52"/>
  <c r="AE394" i="52"/>
  <c r="AF394" i="52"/>
  <c r="AG394" i="52"/>
  <c r="AH394" i="52"/>
  <c r="AD395" i="52"/>
  <c r="AE395" i="52"/>
  <c r="AF395" i="52"/>
  <c r="AG395" i="52"/>
  <c r="AH395" i="52"/>
  <c r="AD396" i="52"/>
  <c r="AE396" i="52"/>
  <c r="AF396" i="52"/>
  <c r="AG396" i="52"/>
  <c r="AH396" i="52"/>
  <c r="AD397" i="52"/>
  <c r="AE397" i="52"/>
  <c r="AF397" i="52"/>
  <c r="AG397" i="52"/>
  <c r="AH397" i="52"/>
  <c r="AD398" i="52"/>
  <c r="AE398" i="52"/>
  <c r="AF398" i="52"/>
  <c r="AG398" i="52"/>
  <c r="AH398" i="52"/>
  <c r="AD399" i="52"/>
  <c r="AE399" i="52"/>
  <c r="AF399" i="52"/>
  <c r="AG399" i="52"/>
  <c r="AH399" i="52"/>
  <c r="AD400" i="52"/>
  <c r="AE400" i="52"/>
  <c r="AF400" i="52"/>
  <c r="AG400" i="52"/>
  <c r="AH400" i="52"/>
  <c r="AD401" i="52"/>
  <c r="AE401" i="52"/>
  <c r="AF401" i="52"/>
  <c r="AG401" i="52"/>
  <c r="AH401" i="52"/>
  <c r="AD402" i="52"/>
  <c r="AE402" i="52"/>
  <c r="AF402" i="52"/>
  <c r="AG402" i="52"/>
  <c r="AH402" i="52"/>
  <c r="AD403" i="52"/>
  <c r="AE403" i="52"/>
  <c r="AF403" i="52"/>
  <c r="AG403" i="52"/>
  <c r="AH403" i="52"/>
  <c r="AD404" i="52"/>
  <c r="AE404" i="52"/>
  <c r="AF404" i="52"/>
  <c r="AG404" i="52"/>
  <c r="AH404" i="52"/>
  <c r="AD405" i="52"/>
  <c r="AE405" i="52"/>
  <c r="AF405" i="52"/>
  <c r="AG405" i="52"/>
  <c r="AH405" i="52"/>
  <c r="AD406" i="52"/>
  <c r="AE406" i="52"/>
  <c r="AF406" i="52"/>
  <c r="AG406" i="52"/>
  <c r="AH406" i="52"/>
  <c r="AD407" i="52"/>
  <c r="AE407" i="52"/>
  <c r="AF407" i="52"/>
  <c r="AG407" i="52"/>
  <c r="AH407" i="52"/>
  <c r="AD408" i="52"/>
  <c r="AE408" i="52"/>
  <c r="AF408" i="52"/>
  <c r="AG408" i="52"/>
  <c r="AH408" i="52"/>
  <c r="AD409" i="52"/>
  <c r="AE409" i="52"/>
  <c r="AF409" i="52"/>
  <c r="AG409" i="52"/>
  <c r="AH409" i="52"/>
  <c r="AD410" i="52"/>
  <c r="AE410" i="52"/>
  <c r="AF410" i="52"/>
  <c r="AG410" i="52"/>
  <c r="AH410" i="52"/>
  <c r="AD411" i="52"/>
  <c r="AE411" i="52"/>
  <c r="AF411" i="52"/>
  <c r="AG411" i="52"/>
  <c r="AH411" i="52"/>
  <c r="AD412" i="52"/>
  <c r="AE412" i="52"/>
  <c r="AF412" i="52"/>
  <c r="AG412" i="52"/>
  <c r="AH412" i="52"/>
  <c r="AD413" i="52"/>
  <c r="AE413" i="52"/>
  <c r="AF413" i="52"/>
  <c r="AG413" i="52"/>
  <c r="AH413" i="52"/>
  <c r="AD414" i="52"/>
  <c r="AE414" i="52"/>
  <c r="AF414" i="52"/>
  <c r="AG414" i="52"/>
  <c r="AH414" i="52"/>
  <c r="AD415" i="52"/>
  <c r="AE415" i="52"/>
  <c r="AF415" i="52"/>
  <c r="AG415" i="52"/>
  <c r="AH415" i="52"/>
  <c r="AD416" i="52"/>
  <c r="AE416" i="52"/>
  <c r="AF416" i="52"/>
  <c r="AG416" i="52"/>
  <c r="AH416" i="52"/>
  <c r="AD417" i="52"/>
  <c r="AE417" i="52"/>
  <c r="AF417" i="52"/>
  <c r="AG417" i="52"/>
  <c r="AH417" i="52"/>
  <c r="AD418" i="52"/>
  <c r="AE418" i="52"/>
  <c r="AF418" i="52"/>
  <c r="AG418" i="52"/>
  <c r="AH418" i="52"/>
  <c r="AD419" i="52"/>
  <c r="AE419" i="52"/>
  <c r="AF419" i="52"/>
  <c r="AG419" i="52"/>
  <c r="AH419" i="52"/>
  <c r="AD420" i="52"/>
  <c r="AE420" i="52"/>
  <c r="AF420" i="52"/>
  <c r="AG420" i="52"/>
  <c r="AH420" i="52"/>
  <c r="AD421" i="52"/>
  <c r="AE421" i="52"/>
  <c r="AF421" i="52"/>
  <c r="AG421" i="52"/>
  <c r="AH421" i="52"/>
  <c r="AD422" i="52"/>
  <c r="AE422" i="52"/>
  <c r="AF422" i="52"/>
  <c r="AG422" i="52"/>
  <c r="AH422" i="52"/>
  <c r="AD423" i="52"/>
  <c r="AE423" i="52"/>
  <c r="AF423" i="52"/>
  <c r="AG423" i="52"/>
  <c r="AH423" i="52"/>
  <c r="AD424" i="52"/>
  <c r="AE424" i="52"/>
  <c r="AF424" i="52"/>
  <c r="AG424" i="52"/>
  <c r="AH424" i="52"/>
  <c r="AD425" i="52"/>
  <c r="AE425" i="52"/>
  <c r="AF425" i="52"/>
  <c r="AG425" i="52"/>
  <c r="AH425" i="52"/>
  <c r="AD426" i="52"/>
  <c r="AE426" i="52"/>
  <c r="AF426" i="52"/>
  <c r="AG426" i="52"/>
  <c r="AH426" i="52"/>
  <c r="AD427" i="52"/>
  <c r="AE427" i="52"/>
  <c r="AF427" i="52"/>
  <c r="AG427" i="52"/>
  <c r="AH427" i="52"/>
  <c r="AD428" i="52"/>
  <c r="AE428" i="52"/>
  <c r="AF428" i="52"/>
  <c r="AG428" i="52"/>
  <c r="AH428" i="52"/>
  <c r="AD429" i="52"/>
  <c r="AE429" i="52"/>
  <c r="AF429" i="52"/>
  <c r="AG429" i="52"/>
  <c r="AH429" i="52"/>
  <c r="AD430" i="52"/>
  <c r="AE430" i="52"/>
  <c r="AF430" i="52"/>
  <c r="AG430" i="52"/>
  <c r="AH430" i="52"/>
  <c r="AD431" i="52"/>
  <c r="AE431" i="52"/>
  <c r="AF431" i="52"/>
  <c r="AG431" i="52"/>
  <c r="AH431" i="52"/>
  <c r="AD432" i="52"/>
  <c r="AE432" i="52"/>
  <c r="AF432" i="52"/>
  <c r="AG432" i="52"/>
  <c r="AH432" i="52"/>
  <c r="AD433" i="52"/>
  <c r="AE433" i="52"/>
  <c r="AF433" i="52"/>
  <c r="AG433" i="52"/>
  <c r="AH433" i="52"/>
  <c r="AD434" i="52"/>
  <c r="AE434" i="52"/>
  <c r="AF434" i="52"/>
  <c r="AG434" i="52"/>
  <c r="AH434" i="52"/>
  <c r="AD435" i="52"/>
  <c r="AE435" i="52"/>
  <c r="AF435" i="52"/>
  <c r="AG435" i="52"/>
  <c r="AH435" i="52"/>
  <c r="AD436" i="52"/>
  <c r="AE436" i="52"/>
  <c r="AF436" i="52"/>
  <c r="AG436" i="52"/>
  <c r="AH436" i="52"/>
  <c r="AD437" i="52"/>
  <c r="AE437" i="52"/>
  <c r="AF437" i="52"/>
  <c r="AG437" i="52"/>
  <c r="AH437" i="52"/>
  <c r="AD438" i="52"/>
  <c r="AE438" i="52"/>
  <c r="AF438" i="52"/>
  <c r="AG438" i="52"/>
  <c r="AH438" i="52"/>
  <c r="AD439" i="52"/>
  <c r="AE439" i="52"/>
  <c r="AF439" i="52"/>
  <c r="AG439" i="52"/>
  <c r="AH439" i="52"/>
  <c r="AD440" i="52"/>
  <c r="AE440" i="52"/>
  <c r="AF440" i="52"/>
  <c r="AG440" i="52"/>
  <c r="AH440" i="52"/>
  <c r="AD441" i="52"/>
  <c r="AE441" i="52"/>
  <c r="AF441" i="52"/>
  <c r="AG441" i="52"/>
  <c r="AH441" i="52"/>
  <c r="AD442" i="52"/>
  <c r="AE442" i="52"/>
  <c r="AF442" i="52"/>
  <c r="AG442" i="52"/>
  <c r="AH442" i="52"/>
  <c r="AD443" i="52"/>
  <c r="AE443" i="52"/>
  <c r="AF443" i="52"/>
  <c r="AG443" i="52"/>
  <c r="AH443" i="52"/>
  <c r="AD444" i="52"/>
  <c r="AE444" i="52"/>
  <c r="AF444" i="52"/>
  <c r="AG444" i="52"/>
  <c r="AH444" i="52"/>
  <c r="AD445" i="52"/>
  <c r="AE445" i="52"/>
  <c r="AF445" i="52"/>
  <c r="AG445" i="52"/>
  <c r="AH445" i="52"/>
  <c r="AD446" i="52"/>
  <c r="AE446" i="52"/>
  <c r="AF446" i="52"/>
  <c r="AG446" i="52"/>
  <c r="AH446" i="52"/>
  <c r="AD447" i="52"/>
  <c r="AE447" i="52"/>
  <c r="AF447" i="52"/>
  <c r="AG447" i="52"/>
  <c r="AH447" i="52"/>
  <c r="AD448" i="52"/>
  <c r="AE448" i="52"/>
  <c r="AF448" i="52"/>
  <c r="AG448" i="52"/>
  <c r="AH448" i="52"/>
  <c r="AD449" i="52"/>
  <c r="AE449" i="52"/>
  <c r="AF449" i="52"/>
  <c r="AG449" i="52"/>
  <c r="AH449" i="52"/>
  <c r="AD450" i="52"/>
  <c r="AE450" i="52"/>
  <c r="AF450" i="52"/>
  <c r="AG450" i="52"/>
  <c r="AH450" i="52"/>
  <c r="AD451" i="52"/>
  <c r="AE451" i="52"/>
  <c r="AF451" i="52"/>
  <c r="AG451" i="52"/>
  <c r="AH451" i="52"/>
  <c r="AD452" i="52"/>
  <c r="AE452" i="52"/>
  <c r="AF452" i="52"/>
  <c r="AG452" i="52"/>
  <c r="AH452" i="52"/>
  <c r="AD453" i="52"/>
  <c r="AE453" i="52"/>
  <c r="AF453" i="52"/>
  <c r="AG453" i="52"/>
  <c r="AH453" i="52"/>
  <c r="AD454" i="52"/>
  <c r="AE454" i="52"/>
  <c r="AF454" i="52"/>
  <c r="AG454" i="52"/>
  <c r="AH454" i="52"/>
  <c r="AD455" i="52"/>
  <c r="AE455" i="52"/>
  <c r="AF455" i="52"/>
  <c r="AG455" i="52"/>
  <c r="AH455" i="52"/>
  <c r="AD456" i="52"/>
  <c r="AE456" i="52"/>
  <c r="AF456" i="52"/>
  <c r="AG456" i="52"/>
  <c r="AH456" i="52"/>
  <c r="AD457" i="52"/>
  <c r="AE457" i="52"/>
  <c r="AF457" i="52"/>
  <c r="AG457" i="52"/>
  <c r="AH457" i="52"/>
  <c r="AD458" i="52"/>
  <c r="AE458" i="52"/>
  <c r="AF458" i="52"/>
  <c r="AG458" i="52"/>
  <c r="AH458" i="52"/>
  <c r="AD459" i="52"/>
  <c r="AE459" i="52"/>
  <c r="AF459" i="52"/>
  <c r="AG459" i="52"/>
  <c r="AH459" i="52"/>
  <c r="AD460" i="52"/>
  <c r="AE460" i="52"/>
  <c r="AF460" i="52"/>
  <c r="AG460" i="52"/>
  <c r="AH460" i="52"/>
  <c r="AD461" i="52"/>
  <c r="AE461" i="52"/>
  <c r="AF461" i="52"/>
  <c r="AG461" i="52"/>
  <c r="AH461" i="52"/>
  <c r="AD462" i="52"/>
  <c r="AE462" i="52"/>
  <c r="AF462" i="52"/>
  <c r="AG462" i="52"/>
  <c r="AH462" i="52"/>
  <c r="AD463" i="52"/>
  <c r="AE463" i="52"/>
  <c r="AF463" i="52"/>
  <c r="AG463" i="52"/>
  <c r="AH463" i="52"/>
  <c r="AD464" i="52"/>
  <c r="AE464" i="52"/>
  <c r="AF464" i="52"/>
  <c r="AG464" i="52"/>
  <c r="AH464" i="52"/>
  <c r="AD465" i="52"/>
  <c r="AE465" i="52"/>
  <c r="AF465" i="52"/>
  <c r="AG465" i="52"/>
  <c r="AH465" i="52"/>
  <c r="AD466" i="52"/>
  <c r="AE466" i="52"/>
  <c r="AF466" i="52"/>
  <c r="AG466" i="52"/>
  <c r="AH466" i="52"/>
  <c r="AD467" i="52"/>
  <c r="AE467" i="52"/>
  <c r="AF467" i="52"/>
  <c r="AG467" i="52"/>
  <c r="AH467" i="52"/>
  <c r="AD468" i="52"/>
  <c r="AE468" i="52"/>
  <c r="AF468" i="52"/>
  <c r="AG468" i="52"/>
  <c r="AH468" i="52"/>
  <c r="AD469" i="52"/>
  <c r="AE469" i="52"/>
  <c r="AF469" i="52"/>
  <c r="AG469" i="52"/>
  <c r="AH469" i="52"/>
  <c r="AD470" i="52"/>
  <c r="AE470" i="52"/>
  <c r="AF470" i="52"/>
  <c r="AG470" i="52"/>
  <c r="AH470" i="52"/>
  <c r="AD471" i="52"/>
  <c r="AE471" i="52"/>
  <c r="AF471" i="52"/>
  <c r="AG471" i="52"/>
  <c r="AH471" i="52"/>
  <c r="AD472" i="52"/>
  <c r="AE472" i="52"/>
  <c r="AF472" i="52"/>
  <c r="AG472" i="52"/>
  <c r="AH472" i="52"/>
  <c r="AD473" i="52"/>
  <c r="AE473" i="52"/>
  <c r="AF473" i="52"/>
  <c r="AG473" i="52"/>
  <c r="AH473" i="52"/>
  <c r="AD474" i="52"/>
  <c r="AE474" i="52"/>
  <c r="AF474" i="52"/>
  <c r="AG474" i="52"/>
  <c r="AH474" i="52"/>
  <c r="AD475" i="52"/>
  <c r="AE475" i="52"/>
  <c r="AF475" i="52"/>
  <c r="AG475" i="52"/>
  <c r="AH475" i="52"/>
  <c r="AD476" i="52"/>
  <c r="AE476" i="52"/>
  <c r="AF476" i="52"/>
  <c r="AG476" i="52"/>
  <c r="AH476" i="52"/>
  <c r="AD477" i="52"/>
  <c r="AE477" i="52"/>
  <c r="AF477" i="52"/>
  <c r="AG477" i="52"/>
  <c r="AH477" i="52"/>
  <c r="AD478" i="52"/>
  <c r="AE478" i="52"/>
  <c r="AF478" i="52"/>
  <c r="AG478" i="52"/>
  <c r="AH478" i="52"/>
  <c r="AD479" i="52"/>
  <c r="AE479" i="52"/>
  <c r="AF479" i="52"/>
  <c r="AG479" i="52"/>
  <c r="AH479" i="52"/>
  <c r="AD480" i="52"/>
  <c r="AE480" i="52"/>
  <c r="AF480" i="52"/>
  <c r="AG480" i="52"/>
  <c r="AH480" i="52"/>
  <c r="AD481" i="52"/>
  <c r="AE481" i="52"/>
  <c r="AF481" i="52"/>
  <c r="AG481" i="52"/>
  <c r="AH481" i="52"/>
  <c r="AD482" i="52"/>
  <c r="AE482" i="52"/>
  <c r="AF482" i="52"/>
  <c r="AG482" i="52"/>
  <c r="AH482" i="52"/>
  <c r="AD483" i="52"/>
  <c r="AE483" i="52"/>
  <c r="AF483" i="52"/>
  <c r="AG483" i="52"/>
  <c r="AH483" i="52"/>
  <c r="AD484" i="52"/>
  <c r="AE484" i="52"/>
  <c r="AF484" i="52"/>
  <c r="AG484" i="52"/>
  <c r="AH484" i="52"/>
  <c r="AD485" i="52"/>
  <c r="AE485" i="52"/>
  <c r="AF485" i="52"/>
  <c r="AG485" i="52"/>
  <c r="AH485" i="52"/>
  <c r="AD486" i="52"/>
  <c r="AE486" i="52"/>
  <c r="AF486" i="52"/>
  <c r="AG486" i="52"/>
  <c r="AH486" i="52"/>
  <c r="AD487" i="52"/>
  <c r="AE487" i="52"/>
  <c r="AF487" i="52"/>
  <c r="AG487" i="52"/>
  <c r="AH487" i="52"/>
  <c r="AD488" i="52"/>
  <c r="AE488" i="52"/>
  <c r="AF488" i="52"/>
  <c r="AG488" i="52"/>
  <c r="AH488" i="52"/>
  <c r="AD489" i="52"/>
  <c r="AE489" i="52"/>
  <c r="AF489" i="52"/>
  <c r="AG489" i="52"/>
  <c r="AH489" i="52"/>
  <c r="AD490" i="52"/>
  <c r="AE490" i="52"/>
  <c r="AF490" i="52"/>
  <c r="AG490" i="52"/>
  <c r="AH490" i="52"/>
  <c r="AD491" i="52"/>
  <c r="AE491" i="52"/>
  <c r="AF491" i="52"/>
  <c r="AG491" i="52"/>
  <c r="AH491" i="52"/>
  <c r="AD492" i="52"/>
  <c r="AE492" i="52"/>
  <c r="AF492" i="52"/>
  <c r="AG492" i="52"/>
  <c r="AH492" i="52"/>
  <c r="AD493" i="52"/>
  <c r="AE493" i="52"/>
  <c r="AF493" i="52"/>
  <c r="AG493" i="52"/>
  <c r="AH493" i="52"/>
  <c r="AD494" i="52"/>
  <c r="AE494" i="52"/>
  <c r="AF494" i="52"/>
  <c r="AG494" i="52"/>
  <c r="AH494" i="52"/>
  <c r="AD495" i="52"/>
  <c r="AE495" i="52"/>
  <c r="AF495" i="52"/>
  <c r="AG495" i="52"/>
  <c r="AH495" i="52"/>
  <c r="AD496" i="52"/>
  <c r="AE496" i="52"/>
  <c r="AF496" i="52"/>
  <c r="AG496" i="52"/>
  <c r="AH496" i="52"/>
  <c r="AD497" i="52"/>
  <c r="AE497" i="52"/>
  <c r="AF497" i="52"/>
  <c r="AG497" i="52"/>
  <c r="AH497" i="52"/>
  <c r="AD498" i="52"/>
  <c r="AE498" i="52"/>
  <c r="AF498" i="52"/>
  <c r="AG498" i="52"/>
  <c r="AH498" i="52"/>
  <c r="AD499" i="52"/>
  <c r="AE499" i="52"/>
  <c r="AF499" i="52"/>
  <c r="AG499" i="52"/>
  <c r="AH499" i="52"/>
  <c r="AD500" i="52"/>
  <c r="AE500" i="52"/>
  <c r="AF500" i="52"/>
  <c r="AG500" i="52"/>
  <c r="AH500" i="52"/>
  <c r="AD501" i="52"/>
  <c r="AE501" i="52"/>
  <c r="AF501" i="52"/>
  <c r="AG501" i="52"/>
  <c r="AH501" i="52"/>
  <c r="AD502" i="52"/>
  <c r="AE502" i="52"/>
  <c r="AF502" i="52"/>
  <c r="AG502" i="52"/>
  <c r="AH502" i="52"/>
  <c r="AD503" i="52"/>
  <c r="AE503" i="52"/>
  <c r="AF503" i="52"/>
  <c r="AG503" i="52"/>
  <c r="AH503" i="52"/>
  <c r="AD504" i="52"/>
  <c r="AE504" i="52"/>
  <c r="AF504" i="52"/>
  <c r="AG504" i="52"/>
  <c r="AH504" i="52"/>
  <c r="AD505" i="52"/>
  <c r="AE505" i="52"/>
  <c r="AF505" i="52"/>
  <c r="AG505" i="52"/>
  <c r="AH505" i="52"/>
  <c r="AD506" i="52"/>
  <c r="AE506" i="52"/>
  <c r="AF506" i="52"/>
  <c r="AG506" i="52"/>
  <c r="AH506" i="52"/>
  <c r="AD507" i="52"/>
  <c r="AE507" i="52"/>
  <c r="AF507" i="52"/>
  <c r="AG507" i="52"/>
  <c r="AH507" i="52"/>
  <c r="AD508" i="52"/>
  <c r="AE508" i="52"/>
  <c r="AF508" i="52"/>
  <c r="AG508" i="52"/>
  <c r="AH508" i="52"/>
  <c r="AD509" i="52"/>
  <c r="AE509" i="52"/>
  <c r="AF509" i="52"/>
  <c r="AG509" i="52"/>
  <c r="AH509" i="52"/>
  <c r="AD510" i="52"/>
  <c r="AE510" i="52"/>
  <c r="AF510" i="52"/>
  <c r="AG510" i="52"/>
  <c r="AH510" i="52"/>
  <c r="AD511" i="52"/>
  <c r="AE511" i="52"/>
  <c r="AF511" i="52"/>
  <c r="AG511" i="52"/>
  <c r="AH511" i="52"/>
  <c r="AD512" i="52"/>
  <c r="AE512" i="52"/>
  <c r="AF512" i="52"/>
  <c r="AG512" i="52"/>
  <c r="AH512" i="52"/>
  <c r="AD513" i="52"/>
  <c r="AE513" i="52"/>
  <c r="AF513" i="52"/>
  <c r="AG513" i="52"/>
  <c r="AH513" i="52"/>
  <c r="AD514" i="52"/>
  <c r="AE514" i="52"/>
  <c r="AF514" i="52"/>
  <c r="AG514" i="52"/>
  <c r="AH514" i="52"/>
  <c r="AD515" i="52"/>
  <c r="AE515" i="52"/>
  <c r="AF515" i="52"/>
  <c r="AG515" i="52"/>
  <c r="AH515" i="52"/>
  <c r="AD516" i="52"/>
  <c r="AE516" i="52"/>
  <c r="AF516" i="52"/>
  <c r="AG516" i="52"/>
  <c r="AH516" i="52"/>
  <c r="AD517" i="52"/>
  <c r="AE517" i="52"/>
  <c r="AF517" i="52"/>
  <c r="AG517" i="52"/>
  <c r="AH517" i="52"/>
  <c r="AD518" i="52"/>
  <c r="AE518" i="52"/>
  <c r="AF518" i="52"/>
  <c r="AG518" i="52"/>
  <c r="AH518" i="52"/>
  <c r="AD519" i="52"/>
  <c r="AE519" i="52"/>
  <c r="AF519" i="52"/>
  <c r="AG519" i="52"/>
  <c r="AH519" i="52"/>
  <c r="AD520" i="52"/>
  <c r="AE520" i="52"/>
  <c r="AF520" i="52"/>
  <c r="AG520" i="52"/>
  <c r="AH520" i="52"/>
  <c r="AD521" i="52"/>
  <c r="AE521" i="52"/>
  <c r="AF521" i="52"/>
  <c r="AG521" i="52"/>
  <c r="AH521" i="52"/>
  <c r="AD522" i="52"/>
  <c r="AE522" i="52"/>
  <c r="AF522" i="52"/>
  <c r="AG522" i="52"/>
  <c r="AH522" i="52"/>
  <c r="AD523" i="52"/>
  <c r="AE523" i="52"/>
  <c r="AF523" i="52"/>
  <c r="AG523" i="52"/>
  <c r="AH523" i="52"/>
  <c r="AD524" i="52"/>
  <c r="AE524" i="52"/>
  <c r="AF524" i="52"/>
  <c r="AG524" i="52"/>
  <c r="AH524" i="52"/>
  <c r="AD525" i="52"/>
  <c r="AE525" i="52"/>
  <c r="AF525" i="52"/>
  <c r="AG525" i="52"/>
  <c r="AH525" i="52"/>
  <c r="AD526" i="52"/>
  <c r="AE526" i="52"/>
  <c r="AF526" i="52"/>
  <c r="AG526" i="52"/>
  <c r="AH526" i="52"/>
  <c r="AD527" i="52"/>
  <c r="AE527" i="52"/>
  <c r="AF527" i="52"/>
  <c r="AG527" i="52"/>
  <c r="AH527" i="52"/>
  <c r="AD528" i="52"/>
  <c r="AE528" i="52"/>
  <c r="AF528" i="52"/>
  <c r="AG528" i="52"/>
  <c r="AH528" i="52"/>
  <c r="AD529" i="52"/>
  <c r="AE529" i="52"/>
  <c r="AF529" i="52"/>
  <c r="AG529" i="52"/>
  <c r="AH529" i="52"/>
  <c r="AD530" i="52"/>
  <c r="AE530" i="52"/>
  <c r="AF530" i="52"/>
  <c r="AG530" i="52"/>
  <c r="AH530" i="52"/>
  <c r="AD531" i="52"/>
  <c r="AE531" i="52"/>
  <c r="AF531" i="52"/>
  <c r="AG531" i="52"/>
  <c r="AH531" i="52"/>
  <c r="AD532" i="52"/>
  <c r="AE532" i="52"/>
  <c r="AF532" i="52"/>
  <c r="AG532" i="52"/>
  <c r="AH532" i="52"/>
  <c r="AD533" i="52"/>
  <c r="AE533" i="52"/>
  <c r="AF533" i="52"/>
  <c r="AG533" i="52"/>
  <c r="AH533" i="52"/>
  <c r="AD534" i="52"/>
  <c r="AE534" i="52"/>
  <c r="AF534" i="52"/>
  <c r="AG534" i="52"/>
  <c r="AH534" i="52"/>
  <c r="AD535" i="52"/>
  <c r="AE535" i="52"/>
  <c r="AF535" i="52"/>
  <c r="AG535" i="52"/>
  <c r="AH535" i="52"/>
  <c r="AD536" i="52"/>
  <c r="AE536" i="52"/>
  <c r="AF536" i="52"/>
  <c r="AG536" i="52"/>
  <c r="AH536" i="52"/>
  <c r="AD537" i="52"/>
  <c r="AE537" i="52"/>
  <c r="AF537" i="52"/>
  <c r="AG537" i="52"/>
  <c r="AH537" i="52"/>
  <c r="AD538" i="52"/>
  <c r="AE538" i="52"/>
  <c r="AF538" i="52"/>
  <c r="AG538" i="52"/>
  <c r="AH538" i="52"/>
  <c r="AD539" i="52"/>
  <c r="AE539" i="52"/>
  <c r="AF539" i="52"/>
  <c r="AG539" i="52"/>
  <c r="AH539" i="52"/>
  <c r="AD540" i="52"/>
  <c r="AE540" i="52"/>
  <c r="AF540" i="52"/>
  <c r="AG540" i="52"/>
  <c r="AH540" i="52"/>
  <c r="AD541" i="52"/>
  <c r="AE541" i="52"/>
  <c r="AF541" i="52"/>
  <c r="AG541" i="52"/>
  <c r="AH541" i="52"/>
  <c r="AD542" i="52"/>
  <c r="AE542" i="52"/>
  <c r="AF542" i="52"/>
  <c r="AG542" i="52"/>
  <c r="AH542" i="52"/>
  <c r="AD543" i="52"/>
  <c r="AE543" i="52"/>
  <c r="AF543" i="52"/>
  <c r="AG543" i="52"/>
  <c r="AH543" i="52"/>
  <c r="AD544" i="52"/>
  <c r="AE544" i="52"/>
  <c r="AF544" i="52"/>
  <c r="AG544" i="52"/>
  <c r="AH544" i="52"/>
  <c r="AD545" i="52"/>
  <c r="AE545" i="52"/>
  <c r="AF545" i="52"/>
  <c r="AG545" i="52"/>
  <c r="AH545" i="52"/>
  <c r="AD546" i="52"/>
  <c r="AE546" i="52"/>
  <c r="AF546" i="52"/>
  <c r="AG546" i="52"/>
  <c r="AH546" i="52"/>
  <c r="AD547" i="52"/>
  <c r="AE547" i="52"/>
  <c r="AF547" i="52"/>
  <c r="AG547" i="52"/>
  <c r="AH547" i="52"/>
  <c r="AD548" i="52"/>
  <c r="AE548" i="52"/>
  <c r="AF548" i="52"/>
  <c r="AG548" i="52"/>
  <c r="AH548" i="52"/>
  <c r="AD549" i="52"/>
  <c r="AE549" i="52"/>
  <c r="AF549" i="52"/>
  <c r="AG549" i="52"/>
  <c r="AH549" i="52"/>
  <c r="AD550" i="52"/>
  <c r="AE550" i="52"/>
  <c r="AF550" i="52"/>
  <c r="AG550" i="52"/>
  <c r="AH550" i="52"/>
  <c r="AD551" i="52"/>
  <c r="AE551" i="52"/>
  <c r="AF551" i="52"/>
  <c r="AG551" i="52"/>
  <c r="AH551" i="52"/>
  <c r="AD552" i="52"/>
  <c r="AE552" i="52"/>
  <c r="AF552" i="52"/>
  <c r="AG552" i="52"/>
  <c r="AH552" i="52"/>
  <c r="AD553" i="52"/>
  <c r="AE553" i="52"/>
  <c r="AF553" i="52"/>
  <c r="AG553" i="52"/>
  <c r="AH553" i="52"/>
  <c r="AD554" i="52"/>
  <c r="AE554" i="52"/>
  <c r="AF554" i="52"/>
  <c r="AG554" i="52"/>
  <c r="AH554" i="52"/>
  <c r="AD555" i="52"/>
  <c r="AE555" i="52"/>
  <c r="AF555" i="52"/>
  <c r="AG555" i="52"/>
  <c r="AH555" i="52"/>
  <c r="AD556" i="52"/>
  <c r="AE556" i="52"/>
  <c r="AF556" i="52"/>
  <c r="AG556" i="52"/>
  <c r="AH556" i="52"/>
  <c r="AD557" i="52"/>
  <c r="AE557" i="52"/>
  <c r="AF557" i="52"/>
  <c r="AG557" i="52"/>
  <c r="AH557" i="52"/>
  <c r="AD558" i="52"/>
  <c r="AE558" i="52"/>
  <c r="AF558" i="52"/>
  <c r="AG558" i="52"/>
  <c r="AH558" i="52"/>
  <c r="AD559" i="52"/>
  <c r="AE559" i="52"/>
  <c r="AF559" i="52"/>
  <c r="AG559" i="52"/>
  <c r="AH559" i="52"/>
  <c r="AD560" i="52"/>
  <c r="AE560" i="52"/>
  <c r="AF560" i="52"/>
  <c r="AG560" i="52"/>
  <c r="AH560" i="52"/>
  <c r="AD561" i="52"/>
  <c r="AE561" i="52"/>
  <c r="AF561" i="52"/>
  <c r="AG561" i="52"/>
  <c r="AH561" i="52"/>
  <c r="AD562" i="52"/>
  <c r="AE562" i="52"/>
  <c r="AF562" i="52"/>
  <c r="AG562" i="52"/>
  <c r="AH562" i="52"/>
  <c r="AD563" i="52"/>
  <c r="AE563" i="52"/>
  <c r="AF563" i="52"/>
  <c r="AG563" i="52"/>
  <c r="AH563" i="52"/>
  <c r="AD564" i="52"/>
  <c r="AE564" i="52"/>
  <c r="AF564" i="52"/>
  <c r="AG564" i="52"/>
  <c r="AH564" i="52"/>
  <c r="AD565" i="52"/>
  <c r="AE565" i="52"/>
  <c r="AF565" i="52"/>
  <c r="AG565" i="52"/>
  <c r="AH565" i="52"/>
  <c r="AD566" i="52"/>
  <c r="AE566" i="52"/>
  <c r="AF566" i="52"/>
  <c r="AG566" i="52"/>
  <c r="AH566" i="52"/>
  <c r="AD567" i="52"/>
  <c r="AE567" i="52"/>
  <c r="AF567" i="52"/>
  <c r="AG567" i="52"/>
  <c r="AH567" i="52"/>
  <c r="AD568" i="52"/>
  <c r="AE568" i="52"/>
  <c r="AF568" i="52"/>
  <c r="AG568" i="52"/>
  <c r="AH568" i="52"/>
  <c r="AD569" i="52"/>
  <c r="AE569" i="52"/>
  <c r="AF569" i="52"/>
  <c r="AG569" i="52"/>
  <c r="AH569" i="52"/>
  <c r="AD570" i="52"/>
  <c r="AE570" i="52"/>
  <c r="AF570" i="52"/>
  <c r="AG570" i="52"/>
  <c r="AH570" i="52"/>
  <c r="AD571" i="52"/>
  <c r="AE571" i="52"/>
  <c r="AF571" i="52"/>
  <c r="AG571" i="52"/>
  <c r="AH571" i="52"/>
  <c r="AD572" i="52"/>
  <c r="AE572" i="52"/>
  <c r="AF572" i="52"/>
  <c r="AG572" i="52"/>
  <c r="AH572" i="52"/>
  <c r="AD573" i="52"/>
  <c r="AE573" i="52"/>
  <c r="AF573" i="52"/>
  <c r="AG573" i="52"/>
  <c r="AH573" i="52"/>
  <c r="AD574" i="52"/>
  <c r="AE574" i="52"/>
  <c r="AF574" i="52"/>
  <c r="AG574" i="52"/>
  <c r="AH574" i="52"/>
  <c r="AD575" i="52"/>
  <c r="AE575" i="52"/>
  <c r="AF575" i="52"/>
  <c r="AG575" i="52"/>
  <c r="AH575" i="52"/>
  <c r="AD576" i="52"/>
  <c r="AE576" i="52"/>
  <c r="AF576" i="52"/>
  <c r="AG576" i="52"/>
  <c r="AH576" i="52"/>
  <c r="AD577" i="52"/>
  <c r="AE577" i="52"/>
  <c r="AF577" i="52"/>
  <c r="AG577" i="52"/>
  <c r="AH577" i="52"/>
  <c r="AD578" i="52"/>
  <c r="AE578" i="52"/>
  <c r="AF578" i="52"/>
  <c r="AG578" i="52"/>
  <c r="AH578" i="52"/>
  <c r="AD579" i="52"/>
  <c r="AE579" i="52"/>
  <c r="AF579" i="52"/>
  <c r="AG579" i="52"/>
  <c r="AH579" i="52"/>
  <c r="AD580" i="52"/>
  <c r="AE580" i="52"/>
  <c r="AF580" i="52"/>
  <c r="AG580" i="52"/>
  <c r="AH580" i="52"/>
  <c r="AD581" i="52"/>
  <c r="AE581" i="52"/>
  <c r="AF581" i="52"/>
  <c r="AG581" i="52"/>
  <c r="AH581" i="52"/>
  <c r="AD582" i="52"/>
  <c r="AE582" i="52"/>
  <c r="AF582" i="52"/>
  <c r="AG582" i="52"/>
  <c r="AH582" i="52"/>
  <c r="AD583" i="52"/>
  <c r="AE583" i="52"/>
  <c r="AF583" i="52"/>
  <c r="AG583" i="52"/>
  <c r="AH583" i="52"/>
  <c r="AD584" i="52"/>
  <c r="AE584" i="52"/>
  <c r="AF584" i="52"/>
  <c r="AG584" i="52"/>
  <c r="AH584" i="52"/>
  <c r="AD585" i="52"/>
  <c r="AE585" i="52"/>
  <c r="AF585" i="52"/>
  <c r="AG585" i="52"/>
  <c r="AH585" i="52"/>
  <c r="AD586" i="52"/>
  <c r="AE586" i="52"/>
  <c r="AF586" i="52"/>
  <c r="AG586" i="52"/>
  <c r="AH586" i="52"/>
  <c r="AD587" i="52"/>
  <c r="AE587" i="52"/>
  <c r="AF587" i="52"/>
  <c r="AG587" i="52"/>
  <c r="AH587" i="52"/>
  <c r="AD588" i="52"/>
  <c r="AE588" i="52"/>
  <c r="AF588" i="52"/>
  <c r="AG588" i="52"/>
  <c r="AH588" i="52"/>
  <c r="AD589" i="52"/>
  <c r="AE589" i="52"/>
  <c r="AF589" i="52"/>
  <c r="AG589" i="52"/>
  <c r="AH589" i="52"/>
  <c r="AD590" i="52"/>
  <c r="AE590" i="52"/>
  <c r="AF590" i="52"/>
  <c r="AG590" i="52"/>
  <c r="AH590" i="52"/>
  <c r="AD591" i="52"/>
  <c r="AE591" i="52"/>
  <c r="AF591" i="52"/>
  <c r="AG591" i="52"/>
  <c r="AH591" i="52"/>
  <c r="AD592" i="52"/>
  <c r="AE592" i="52"/>
  <c r="AF592" i="52"/>
  <c r="AG592" i="52"/>
  <c r="AH592" i="52"/>
  <c r="AD593" i="52"/>
  <c r="AE593" i="52"/>
  <c r="AF593" i="52"/>
  <c r="AG593" i="52"/>
  <c r="AH593" i="52"/>
  <c r="AD594" i="52"/>
  <c r="AE594" i="52"/>
  <c r="AF594" i="52"/>
  <c r="AG594" i="52"/>
  <c r="AH594" i="52"/>
  <c r="AD595" i="52"/>
  <c r="AE595" i="52"/>
  <c r="AF595" i="52"/>
  <c r="AG595" i="52"/>
  <c r="AH595" i="52"/>
  <c r="AD596" i="52"/>
  <c r="AE596" i="52"/>
  <c r="AF596" i="52"/>
  <c r="AG596" i="52"/>
  <c r="AH596" i="52"/>
  <c r="AD597" i="52"/>
  <c r="AE597" i="52"/>
  <c r="AF597" i="52"/>
  <c r="AG597" i="52"/>
  <c r="AH597" i="52"/>
  <c r="AD598" i="52"/>
  <c r="AE598" i="52"/>
  <c r="AF598" i="52"/>
  <c r="AG598" i="52"/>
  <c r="AH598" i="52"/>
  <c r="AD599" i="52"/>
  <c r="AE599" i="52"/>
  <c r="AF599" i="52"/>
  <c r="AG599" i="52"/>
  <c r="AH599" i="52"/>
  <c r="AD600" i="52"/>
  <c r="AE600" i="52"/>
  <c r="AF600" i="52"/>
  <c r="AG600" i="52"/>
  <c r="AH600" i="52"/>
  <c r="AD601" i="52"/>
  <c r="AE601" i="52"/>
  <c r="AF601" i="52"/>
  <c r="AG601" i="52"/>
  <c r="AH601" i="52"/>
  <c r="AD602" i="52"/>
  <c r="AE602" i="52"/>
  <c r="AF602" i="52"/>
  <c r="AG602" i="52"/>
  <c r="AH602" i="52"/>
  <c r="AD603" i="52"/>
  <c r="AE603" i="52"/>
  <c r="AF603" i="52"/>
  <c r="AG603" i="52"/>
  <c r="AH603" i="52"/>
  <c r="AD604" i="52"/>
  <c r="AE604" i="52"/>
  <c r="AF604" i="52"/>
  <c r="AG604" i="52"/>
  <c r="AH604" i="52"/>
  <c r="AD605" i="52"/>
  <c r="AE605" i="52"/>
  <c r="AF605" i="52"/>
  <c r="AG605" i="52"/>
  <c r="AH605" i="52"/>
  <c r="AD606" i="52"/>
  <c r="AE606" i="52"/>
  <c r="AF606" i="52"/>
  <c r="AG606" i="52"/>
  <c r="AH606" i="52"/>
  <c r="AD607" i="52"/>
  <c r="AE607" i="52"/>
  <c r="AF607" i="52"/>
  <c r="AG607" i="52"/>
  <c r="AH607" i="52"/>
  <c r="AD608" i="52"/>
  <c r="AE608" i="52"/>
  <c r="AF608" i="52"/>
  <c r="AG608" i="52"/>
  <c r="AH608" i="52"/>
  <c r="AD609" i="52"/>
  <c r="AE609" i="52"/>
  <c r="AF609" i="52"/>
  <c r="AG609" i="52"/>
  <c r="AH609" i="52"/>
  <c r="AD610" i="52"/>
  <c r="AE610" i="52"/>
  <c r="AF610" i="52"/>
  <c r="AG610" i="52"/>
  <c r="AH610" i="52"/>
  <c r="AD611" i="52"/>
  <c r="AE611" i="52"/>
  <c r="AF611" i="52"/>
  <c r="AG611" i="52"/>
  <c r="AH611" i="52"/>
  <c r="AD612" i="52"/>
  <c r="AE612" i="52"/>
  <c r="AF612" i="52"/>
  <c r="AG612" i="52"/>
  <c r="AH612" i="52"/>
  <c r="AD613" i="52"/>
  <c r="AE613" i="52"/>
  <c r="AF613" i="52"/>
  <c r="AG613" i="52"/>
  <c r="AH613" i="52"/>
  <c r="AD614" i="52"/>
  <c r="AE614" i="52"/>
  <c r="AF614" i="52"/>
  <c r="AG614" i="52"/>
  <c r="AH614" i="52"/>
  <c r="AD615" i="52"/>
  <c r="AE615" i="52"/>
  <c r="AF615" i="52"/>
  <c r="AG615" i="52"/>
  <c r="AH615" i="52"/>
  <c r="AD616" i="52"/>
  <c r="AE616" i="52"/>
  <c r="AF616" i="52"/>
  <c r="AG616" i="52"/>
  <c r="AH616" i="52"/>
  <c r="AD617" i="52"/>
  <c r="AE617" i="52"/>
  <c r="AF617" i="52"/>
  <c r="AG617" i="52"/>
  <c r="AH617" i="52"/>
  <c r="AD618" i="52"/>
  <c r="AE618" i="52"/>
  <c r="AF618" i="52"/>
  <c r="AG618" i="52"/>
  <c r="AH618" i="52"/>
  <c r="AD619" i="52"/>
  <c r="AE619" i="52"/>
  <c r="AF619" i="52"/>
  <c r="AG619" i="52"/>
  <c r="AH619" i="52"/>
  <c r="AD620" i="52"/>
  <c r="AE620" i="52"/>
  <c r="AF620" i="52"/>
  <c r="AG620" i="52"/>
  <c r="AH620" i="52"/>
  <c r="AD621" i="52"/>
  <c r="AE621" i="52"/>
  <c r="AF621" i="52"/>
  <c r="AG621" i="52"/>
  <c r="AH621" i="52"/>
  <c r="AD622" i="52"/>
  <c r="AE622" i="52"/>
  <c r="AF622" i="52"/>
  <c r="AG622" i="52"/>
  <c r="AH622" i="52"/>
  <c r="AD623" i="52"/>
  <c r="AE623" i="52"/>
  <c r="AF623" i="52"/>
  <c r="AG623" i="52"/>
  <c r="AH623" i="52"/>
  <c r="AD624" i="52"/>
  <c r="AE624" i="52"/>
  <c r="AF624" i="52"/>
  <c r="AG624" i="52"/>
  <c r="AH624" i="52"/>
  <c r="AD625" i="52"/>
  <c r="AE625" i="52"/>
  <c r="AF625" i="52"/>
  <c r="AG625" i="52"/>
  <c r="AH625" i="52"/>
  <c r="AD626" i="52"/>
  <c r="AE626" i="52"/>
  <c r="AF626" i="52"/>
  <c r="AG626" i="52"/>
  <c r="AH626" i="52"/>
  <c r="AD627" i="52"/>
  <c r="AE627" i="52"/>
  <c r="AF627" i="52"/>
  <c r="AG627" i="52"/>
  <c r="AH627" i="52"/>
  <c r="AD628" i="52"/>
  <c r="AE628" i="52"/>
  <c r="AF628" i="52"/>
  <c r="AG628" i="52"/>
  <c r="AH628" i="52"/>
  <c r="AD629" i="52"/>
  <c r="AE629" i="52"/>
  <c r="AF629" i="52"/>
  <c r="AG629" i="52"/>
  <c r="AH629" i="52"/>
  <c r="AD630" i="52"/>
  <c r="AE630" i="52"/>
  <c r="AF630" i="52"/>
  <c r="AG630" i="52"/>
  <c r="AH630" i="52"/>
  <c r="AD631" i="52"/>
  <c r="AE631" i="52"/>
  <c r="AF631" i="52"/>
  <c r="AG631" i="52"/>
  <c r="AH631" i="52"/>
  <c r="AD632" i="52"/>
  <c r="AE632" i="52"/>
  <c r="AF632" i="52"/>
  <c r="AG632" i="52"/>
  <c r="AH632" i="52"/>
  <c r="AD633" i="52"/>
  <c r="AE633" i="52"/>
  <c r="AF633" i="52"/>
  <c r="AG633" i="52"/>
  <c r="AH633" i="52"/>
  <c r="AD634" i="52"/>
  <c r="AE634" i="52"/>
  <c r="AF634" i="52"/>
  <c r="AG634" i="52"/>
  <c r="AH634" i="52"/>
  <c r="AD635" i="52"/>
  <c r="AE635" i="52"/>
  <c r="AF635" i="52"/>
  <c r="AG635" i="52"/>
  <c r="AH635" i="52"/>
  <c r="AD636" i="52"/>
  <c r="AE636" i="52"/>
  <c r="AF636" i="52"/>
  <c r="AG636" i="52"/>
  <c r="AH636" i="52"/>
  <c r="AD637" i="52"/>
  <c r="AE637" i="52"/>
  <c r="AF637" i="52"/>
  <c r="AG637" i="52"/>
  <c r="AH637" i="52"/>
  <c r="AD638" i="52"/>
  <c r="AE638" i="52"/>
  <c r="AF638" i="52"/>
  <c r="AG638" i="52"/>
  <c r="AH638" i="52"/>
  <c r="AD639" i="52"/>
  <c r="AE639" i="52"/>
  <c r="AF639" i="52"/>
  <c r="AG639" i="52"/>
  <c r="AH639" i="52"/>
  <c r="AD640" i="52"/>
  <c r="AE640" i="52"/>
  <c r="AF640" i="52"/>
  <c r="AG640" i="52"/>
  <c r="AH640" i="52"/>
  <c r="AD641" i="52"/>
  <c r="AE641" i="52"/>
  <c r="AF641" i="52"/>
  <c r="AG641" i="52"/>
  <c r="AH641" i="52"/>
  <c r="AD642" i="52"/>
  <c r="AE642" i="52"/>
  <c r="AF642" i="52"/>
  <c r="AG642" i="52"/>
  <c r="AH642" i="52"/>
  <c r="AD643" i="52"/>
  <c r="AE643" i="52"/>
  <c r="AF643" i="52"/>
  <c r="AG643" i="52"/>
  <c r="AH643" i="52"/>
  <c r="AD644" i="52"/>
  <c r="AE644" i="52"/>
  <c r="AF644" i="52"/>
  <c r="AG644" i="52"/>
  <c r="AH644" i="52"/>
  <c r="AD645" i="52"/>
  <c r="AE645" i="52"/>
  <c r="AF645" i="52"/>
  <c r="AG645" i="52"/>
  <c r="AH645" i="52"/>
  <c r="AD646" i="52"/>
  <c r="AE646" i="52"/>
  <c r="AF646" i="52"/>
  <c r="AG646" i="52"/>
  <c r="AH646" i="52"/>
  <c r="AD647" i="52"/>
  <c r="AE647" i="52"/>
  <c r="AF647" i="52"/>
  <c r="AG647" i="52"/>
  <c r="AH647" i="52"/>
  <c r="AD648" i="52"/>
  <c r="AE648" i="52"/>
  <c r="AF648" i="52"/>
  <c r="AG648" i="52"/>
  <c r="AH648" i="52"/>
  <c r="AD649" i="52"/>
  <c r="AE649" i="52"/>
  <c r="AF649" i="52"/>
  <c r="AG649" i="52"/>
  <c r="AH649" i="52"/>
  <c r="AD650" i="52"/>
  <c r="AE650" i="52"/>
  <c r="AF650" i="52"/>
  <c r="AG650" i="52"/>
  <c r="AH650" i="52"/>
  <c r="AD651" i="52"/>
  <c r="AE651" i="52"/>
  <c r="AF651" i="52"/>
  <c r="AG651" i="52"/>
  <c r="AH651" i="52"/>
  <c r="AD652" i="52"/>
  <c r="AE652" i="52"/>
  <c r="AF652" i="52"/>
  <c r="AG652" i="52"/>
  <c r="AH652" i="52"/>
  <c r="AD653" i="52"/>
  <c r="AE653" i="52"/>
  <c r="AF653" i="52"/>
  <c r="AG653" i="52"/>
  <c r="AH653" i="52"/>
  <c r="AD654" i="52"/>
  <c r="AE654" i="52"/>
  <c r="AF654" i="52"/>
  <c r="AG654" i="52"/>
  <c r="AH654" i="52"/>
  <c r="AD655" i="52"/>
  <c r="AE655" i="52"/>
  <c r="AF655" i="52"/>
  <c r="AG655" i="52"/>
  <c r="AH655" i="52"/>
  <c r="AD656" i="52"/>
  <c r="AE656" i="52"/>
  <c r="AF656" i="52"/>
  <c r="AG656" i="52"/>
  <c r="AH656" i="52"/>
  <c r="AD657" i="52"/>
  <c r="AE657" i="52"/>
  <c r="AF657" i="52"/>
  <c r="AG657" i="52"/>
  <c r="AH657" i="52"/>
  <c r="AD658" i="52"/>
  <c r="AE658" i="52"/>
  <c r="AF658" i="52"/>
  <c r="AG658" i="52"/>
  <c r="AH658" i="52"/>
  <c r="AD659" i="52"/>
  <c r="AE659" i="52"/>
  <c r="AF659" i="52"/>
  <c r="AG659" i="52"/>
  <c r="AH659" i="52"/>
  <c r="AD660" i="52"/>
  <c r="AE660" i="52"/>
  <c r="AF660" i="52"/>
  <c r="AG660" i="52"/>
  <c r="AH660" i="52"/>
  <c r="AD661" i="52"/>
  <c r="AE661" i="52"/>
  <c r="AF661" i="52"/>
  <c r="AG661" i="52"/>
  <c r="AH661" i="52"/>
  <c r="AD662" i="52"/>
  <c r="AE662" i="52"/>
  <c r="AF662" i="52"/>
  <c r="AG662" i="52"/>
  <c r="AH662" i="52"/>
  <c r="AD663" i="52"/>
  <c r="AE663" i="52"/>
  <c r="AF663" i="52"/>
  <c r="AG663" i="52"/>
  <c r="AH663" i="52"/>
  <c r="AD664" i="52"/>
  <c r="AE664" i="52"/>
  <c r="AF664" i="52"/>
  <c r="AG664" i="52"/>
  <c r="AH664" i="52"/>
  <c r="AD665" i="52"/>
  <c r="AE665" i="52"/>
  <c r="AF665" i="52"/>
  <c r="AG665" i="52"/>
  <c r="AH665" i="52"/>
  <c r="AD666" i="52"/>
  <c r="AE666" i="52"/>
  <c r="AF666" i="52"/>
  <c r="AG666" i="52"/>
  <c r="AH666" i="52"/>
  <c r="AD667" i="52"/>
  <c r="AE667" i="52"/>
  <c r="AF667" i="52"/>
  <c r="AG667" i="52"/>
  <c r="AH667" i="52"/>
  <c r="AD668" i="52"/>
  <c r="AE668" i="52"/>
  <c r="AF668" i="52"/>
  <c r="AG668" i="52"/>
  <c r="AH668" i="52"/>
  <c r="AD669" i="52"/>
  <c r="AE669" i="52"/>
  <c r="AF669" i="52"/>
  <c r="AG669" i="52"/>
  <c r="AH669" i="52"/>
  <c r="AD670" i="52"/>
  <c r="AE670" i="52"/>
  <c r="AF670" i="52"/>
  <c r="AG670" i="52"/>
  <c r="AH670" i="52"/>
  <c r="AD671" i="52"/>
  <c r="AE671" i="52"/>
  <c r="AF671" i="52"/>
  <c r="AG671" i="52"/>
  <c r="AH671" i="52"/>
  <c r="AD672" i="52"/>
  <c r="AE672" i="52"/>
  <c r="AF672" i="52"/>
  <c r="AG672" i="52"/>
  <c r="AH672" i="52"/>
  <c r="AD673" i="52"/>
  <c r="AE673" i="52"/>
  <c r="AF673" i="52"/>
  <c r="AG673" i="52"/>
  <c r="AH673" i="52"/>
  <c r="AD674" i="52"/>
  <c r="AE674" i="52"/>
  <c r="AF674" i="52"/>
  <c r="AG674" i="52"/>
  <c r="AH674" i="52"/>
  <c r="AD675" i="52"/>
  <c r="AE675" i="52"/>
  <c r="AF675" i="52"/>
  <c r="AG675" i="52"/>
  <c r="AH675" i="52"/>
  <c r="AD676" i="52"/>
  <c r="AE676" i="52"/>
  <c r="AF676" i="52"/>
  <c r="AG676" i="52"/>
  <c r="AH676" i="52"/>
  <c r="AD677" i="52"/>
  <c r="AE677" i="52"/>
  <c r="AF677" i="52"/>
  <c r="AG677" i="52"/>
  <c r="AH677" i="52"/>
  <c r="AD678" i="52"/>
  <c r="AE678" i="52"/>
  <c r="AF678" i="52"/>
  <c r="AG678" i="52"/>
  <c r="AH678" i="52"/>
  <c r="AD679" i="52"/>
  <c r="AE679" i="52"/>
  <c r="AF679" i="52"/>
  <c r="AG679" i="52"/>
  <c r="AH679" i="52"/>
  <c r="AD680" i="52"/>
  <c r="AE680" i="52"/>
  <c r="AF680" i="52"/>
  <c r="AG680" i="52"/>
  <c r="AH680" i="52"/>
  <c r="AD681" i="52"/>
  <c r="AE681" i="52"/>
  <c r="AF681" i="52"/>
  <c r="AG681" i="52"/>
  <c r="AH681" i="52"/>
  <c r="AD682" i="52"/>
  <c r="AE682" i="52"/>
  <c r="AF682" i="52"/>
  <c r="AG682" i="52"/>
  <c r="AH682" i="52"/>
  <c r="AD683" i="52"/>
  <c r="AE683" i="52"/>
  <c r="AF683" i="52"/>
  <c r="AG683" i="52"/>
  <c r="AH683" i="52"/>
  <c r="AD684" i="52"/>
  <c r="AE684" i="52"/>
  <c r="AF684" i="52"/>
  <c r="AG684" i="52"/>
  <c r="AH684" i="52"/>
  <c r="AD685" i="52"/>
  <c r="AE685" i="52"/>
  <c r="AF685" i="52"/>
  <c r="AG685" i="52"/>
  <c r="AH685" i="52"/>
  <c r="AD686" i="52"/>
  <c r="AE686" i="52"/>
  <c r="AF686" i="52"/>
  <c r="AG686" i="52"/>
  <c r="AH686" i="52"/>
  <c r="AD687" i="52"/>
  <c r="AE687" i="52"/>
  <c r="AF687" i="52"/>
  <c r="AG687" i="52"/>
  <c r="AH687" i="52"/>
  <c r="AD688" i="52"/>
  <c r="AE688" i="52"/>
  <c r="AF688" i="52"/>
  <c r="AG688" i="52"/>
  <c r="AH688" i="52"/>
  <c r="AD689" i="52"/>
  <c r="AE689" i="52"/>
  <c r="AF689" i="52"/>
  <c r="AG689" i="52"/>
  <c r="AH689" i="52"/>
  <c r="AD690" i="52"/>
  <c r="AE690" i="52"/>
  <c r="AF690" i="52"/>
  <c r="AG690" i="52"/>
  <c r="AH690" i="52"/>
  <c r="AD691" i="52"/>
  <c r="AE691" i="52"/>
  <c r="AF691" i="52"/>
  <c r="AG691" i="52"/>
  <c r="AH691" i="52"/>
  <c r="AD692" i="52"/>
  <c r="AE692" i="52"/>
  <c r="AF692" i="52"/>
  <c r="AG692" i="52"/>
  <c r="AH692" i="52"/>
  <c r="AD693" i="52"/>
  <c r="AE693" i="52"/>
  <c r="AF693" i="52"/>
  <c r="AG693" i="52"/>
  <c r="AH693" i="52"/>
  <c r="AD694" i="52"/>
  <c r="AE694" i="52"/>
  <c r="AF694" i="52"/>
  <c r="AG694" i="52"/>
  <c r="AH694" i="52"/>
  <c r="AD695" i="52"/>
  <c r="AE695" i="52"/>
  <c r="AF695" i="52"/>
  <c r="AG695" i="52"/>
  <c r="AH695" i="52"/>
  <c r="AD696" i="52"/>
  <c r="AE696" i="52"/>
  <c r="AF696" i="52"/>
  <c r="AG696" i="52"/>
  <c r="AH696" i="52"/>
  <c r="AD697" i="52"/>
  <c r="AE697" i="52"/>
  <c r="AF697" i="52"/>
  <c r="AG697" i="52"/>
  <c r="AH697" i="52"/>
  <c r="AD698" i="52"/>
  <c r="AE698" i="52"/>
  <c r="AF698" i="52"/>
  <c r="AG698" i="52"/>
  <c r="AH698" i="52"/>
  <c r="AD699" i="52"/>
  <c r="AE699" i="52"/>
  <c r="AF699" i="52"/>
  <c r="AG699" i="52"/>
  <c r="AH699" i="52"/>
  <c r="AD700" i="52"/>
  <c r="AE700" i="52"/>
  <c r="AF700" i="52"/>
  <c r="AG700" i="52"/>
  <c r="AH700" i="52"/>
  <c r="AD701" i="52"/>
  <c r="AE701" i="52"/>
  <c r="AF701" i="52"/>
  <c r="AG701" i="52"/>
  <c r="AH701" i="52"/>
  <c r="AD702" i="52"/>
  <c r="AE702" i="52"/>
  <c r="AF702" i="52"/>
  <c r="AG702" i="52"/>
  <c r="AH702" i="52"/>
  <c r="AD703" i="52"/>
  <c r="AE703" i="52"/>
  <c r="AF703" i="52"/>
  <c r="AG703" i="52"/>
  <c r="AH703" i="52"/>
  <c r="AD704" i="52"/>
  <c r="AE704" i="52"/>
  <c r="AF704" i="52"/>
  <c r="AG704" i="52"/>
  <c r="AH704" i="52"/>
  <c r="AD705" i="52"/>
  <c r="AE705" i="52"/>
  <c r="AF705" i="52"/>
  <c r="AG705" i="52"/>
  <c r="AH705" i="52"/>
  <c r="AD706" i="52"/>
  <c r="AE706" i="52"/>
  <c r="AF706" i="52"/>
  <c r="AG706" i="52"/>
  <c r="AH706" i="52"/>
  <c r="AD707" i="52"/>
  <c r="AE707" i="52"/>
  <c r="AF707" i="52"/>
  <c r="AG707" i="52"/>
  <c r="AH707" i="52"/>
  <c r="AD708" i="52"/>
  <c r="AE708" i="52"/>
  <c r="AF708" i="52"/>
  <c r="AG708" i="52"/>
  <c r="AH708" i="52"/>
  <c r="AD709" i="52"/>
  <c r="AE709" i="52"/>
  <c r="AF709" i="52"/>
  <c r="AG709" i="52"/>
  <c r="AH709" i="52"/>
  <c r="AD710" i="52"/>
  <c r="AE710" i="52"/>
  <c r="AF710" i="52"/>
  <c r="AG710" i="52"/>
  <c r="AH710" i="52"/>
  <c r="AD711" i="52"/>
  <c r="AE711" i="52"/>
  <c r="AF711" i="52"/>
  <c r="AG711" i="52"/>
  <c r="AH711" i="52"/>
  <c r="AD712" i="52"/>
  <c r="AE712" i="52"/>
  <c r="AF712" i="52"/>
  <c r="AG712" i="52"/>
  <c r="AH712" i="52"/>
  <c r="AD713" i="52"/>
  <c r="AE713" i="52"/>
  <c r="AF713" i="52"/>
  <c r="AG713" i="52"/>
  <c r="AH713" i="52"/>
  <c r="AD714" i="52"/>
  <c r="AE714" i="52"/>
  <c r="AF714" i="52"/>
  <c r="AG714" i="52"/>
  <c r="AH714" i="52"/>
  <c r="AD715" i="52"/>
  <c r="AE715" i="52"/>
  <c r="AF715" i="52"/>
  <c r="AG715" i="52"/>
  <c r="AH715" i="52"/>
  <c r="AD716" i="52"/>
  <c r="AE716" i="52"/>
  <c r="AF716" i="52"/>
  <c r="AG716" i="52"/>
  <c r="AH716" i="52"/>
  <c r="AD717" i="52"/>
  <c r="AE717" i="52"/>
  <c r="AF717" i="52"/>
  <c r="AG717" i="52"/>
  <c r="AH717" i="52"/>
  <c r="AD718" i="52"/>
  <c r="AE718" i="52"/>
  <c r="AF718" i="52"/>
  <c r="AG718" i="52"/>
  <c r="AH718" i="52"/>
  <c r="AD719" i="52"/>
  <c r="AE719" i="52"/>
  <c r="AF719" i="52"/>
  <c r="AG719" i="52"/>
  <c r="AH719" i="52"/>
  <c r="AD720" i="52"/>
  <c r="AE720" i="52"/>
  <c r="AF720" i="52"/>
  <c r="AG720" i="52"/>
  <c r="AH720" i="52"/>
  <c r="AD721" i="52"/>
  <c r="AE721" i="52"/>
  <c r="AF721" i="52"/>
  <c r="AG721" i="52"/>
  <c r="AH721" i="52"/>
  <c r="AD722" i="52"/>
  <c r="AE722" i="52"/>
  <c r="AF722" i="52"/>
  <c r="AG722" i="52"/>
  <c r="AH722" i="52"/>
  <c r="AD723" i="52"/>
  <c r="AE723" i="52"/>
  <c r="AF723" i="52"/>
  <c r="AG723" i="52"/>
  <c r="AH723" i="52"/>
  <c r="AD724" i="52"/>
  <c r="AE724" i="52"/>
  <c r="AF724" i="52"/>
  <c r="AG724" i="52"/>
  <c r="AH724" i="52"/>
  <c r="AD725" i="52"/>
  <c r="AE725" i="52"/>
  <c r="AF725" i="52"/>
  <c r="AG725" i="52"/>
  <c r="AH725" i="52"/>
  <c r="AD726" i="52"/>
  <c r="AE726" i="52"/>
  <c r="AF726" i="52"/>
  <c r="AG726" i="52"/>
  <c r="AH726" i="52"/>
  <c r="AD727" i="52"/>
  <c r="AE727" i="52"/>
  <c r="AF727" i="52"/>
  <c r="AG727" i="52"/>
  <c r="AH727" i="52"/>
  <c r="AD728" i="52"/>
  <c r="AE728" i="52"/>
  <c r="AF728" i="52"/>
  <c r="AG728" i="52"/>
  <c r="AH728" i="52"/>
  <c r="AD729" i="52"/>
  <c r="AE729" i="52"/>
  <c r="AF729" i="52"/>
  <c r="AG729" i="52"/>
  <c r="AH729" i="52"/>
  <c r="AD730" i="52"/>
  <c r="AE730" i="52"/>
  <c r="AF730" i="52"/>
  <c r="AG730" i="52"/>
  <c r="AH730" i="52"/>
  <c r="AD731" i="52"/>
  <c r="AE731" i="52"/>
  <c r="AF731" i="52"/>
  <c r="AG731" i="52"/>
  <c r="AH731" i="52"/>
  <c r="AD732" i="52"/>
  <c r="AE732" i="52"/>
  <c r="AF732" i="52"/>
  <c r="AG732" i="52"/>
  <c r="AH732" i="52"/>
  <c r="AD733" i="52"/>
  <c r="AE733" i="52"/>
  <c r="AF733" i="52"/>
  <c r="AG733" i="52"/>
  <c r="AH733" i="52"/>
  <c r="AD734" i="52"/>
  <c r="AE734" i="52"/>
  <c r="AF734" i="52"/>
  <c r="AG734" i="52"/>
  <c r="AH734" i="52"/>
  <c r="AD735" i="52"/>
  <c r="AE735" i="52"/>
  <c r="AF735" i="52"/>
  <c r="AG735" i="52"/>
  <c r="AH735" i="52"/>
  <c r="AD736" i="52"/>
  <c r="AE736" i="52"/>
  <c r="AF736" i="52"/>
  <c r="AG736" i="52"/>
  <c r="AH736" i="52"/>
  <c r="AD737" i="52"/>
  <c r="AE737" i="52"/>
  <c r="AF737" i="52"/>
  <c r="AG737" i="52"/>
  <c r="AH737" i="52"/>
  <c r="AD738" i="52"/>
  <c r="AE738" i="52"/>
  <c r="AF738" i="52"/>
  <c r="AG738" i="52"/>
  <c r="AH738" i="52"/>
  <c r="AD739" i="52"/>
  <c r="AE739" i="52"/>
  <c r="AF739" i="52"/>
  <c r="AG739" i="52"/>
  <c r="AH739" i="52"/>
  <c r="AD740" i="52"/>
  <c r="AE740" i="52"/>
  <c r="AF740" i="52"/>
  <c r="AG740" i="52"/>
  <c r="AH740" i="52"/>
  <c r="AD741" i="52"/>
  <c r="AE741" i="52"/>
  <c r="AF741" i="52"/>
  <c r="AG741" i="52"/>
  <c r="AH741" i="52"/>
  <c r="AD742" i="52"/>
  <c r="AE742" i="52"/>
  <c r="AF742" i="52"/>
  <c r="AG742" i="52"/>
  <c r="AH742" i="52"/>
  <c r="AD743" i="52"/>
  <c r="AE743" i="52"/>
  <c r="AF743" i="52"/>
  <c r="AG743" i="52"/>
  <c r="AH743" i="52"/>
  <c r="AD744" i="52"/>
  <c r="AE744" i="52"/>
  <c r="AF744" i="52"/>
  <c r="AG744" i="52"/>
  <c r="AH744" i="52"/>
  <c r="AD745" i="52"/>
  <c r="AE745" i="52"/>
  <c r="AF745" i="52"/>
  <c r="AG745" i="52"/>
  <c r="AH745" i="52"/>
  <c r="AD746" i="52"/>
  <c r="AE746" i="52"/>
  <c r="AF746" i="52"/>
  <c r="AG746" i="52"/>
  <c r="AH746" i="52"/>
  <c r="AD747" i="52"/>
  <c r="AE747" i="52"/>
  <c r="AF747" i="52"/>
  <c r="AG747" i="52"/>
  <c r="AH747" i="52"/>
  <c r="AD748" i="52"/>
  <c r="AE748" i="52"/>
  <c r="AF748" i="52"/>
  <c r="AG748" i="52"/>
  <c r="AH748" i="52"/>
  <c r="AD749" i="52"/>
  <c r="AE749" i="52"/>
  <c r="AF749" i="52"/>
  <c r="AG749" i="52"/>
  <c r="AH749" i="52"/>
  <c r="AD750" i="52"/>
  <c r="AE750" i="52"/>
  <c r="AF750" i="52"/>
  <c r="AG750" i="52"/>
  <c r="AH750" i="52"/>
  <c r="AD751" i="52"/>
  <c r="AE751" i="52"/>
  <c r="AF751" i="52"/>
  <c r="AG751" i="52"/>
  <c r="AH751" i="52"/>
  <c r="AD752" i="52"/>
  <c r="AE752" i="52"/>
  <c r="AF752" i="52"/>
  <c r="AG752" i="52"/>
  <c r="AH752" i="52"/>
  <c r="AD753" i="52"/>
  <c r="AE753" i="52"/>
  <c r="AF753" i="52"/>
  <c r="AG753" i="52"/>
  <c r="AH753" i="52"/>
  <c r="AD754" i="52"/>
  <c r="AE754" i="52"/>
  <c r="AF754" i="52"/>
  <c r="AG754" i="52"/>
  <c r="AH754" i="52"/>
  <c r="AD755" i="52"/>
  <c r="AE755" i="52"/>
  <c r="AF755" i="52"/>
  <c r="AG755" i="52"/>
  <c r="AH755" i="52"/>
  <c r="AD756" i="52"/>
  <c r="AE756" i="52"/>
  <c r="AF756" i="52"/>
  <c r="AG756" i="52"/>
  <c r="AH756" i="52"/>
  <c r="AD757" i="52"/>
  <c r="AE757" i="52"/>
  <c r="AF757" i="52"/>
  <c r="AG757" i="52"/>
  <c r="AH757" i="52"/>
  <c r="AD758" i="52"/>
  <c r="AE758" i="52"/>
  <c r="AF758" i="52"/>
  <c r="AG758" i="52"/>
  <c r="AH758" i="52"/>
  <c r="AD759" i="52"/>
  <c r="AE759" i="52"/>
  <c r="AF759" i="52"/>
  <c r="AG759" i="52"/>
  <c r="AH759" i="52"/>
  <c r="AD760" i="52"/>
  <c r="AE760" i="52"/>
  <c r="AF760" i="52"/>
  <c r="AG760" i="52"/>
  <c r="AH760" i="52"/>
  <c r="AD761" i="52"/>
  <c r="AE761" i="52"/>
  <c r="AF761" i="52"/>
  <c r="AG761" i="52"/>
  <c r="AH761" i="52"/>
  <c r="AD762" i="52"/>
  <c r="AE762" i="52"/>
  <c r="AF762" i="52"/>
  <c r="AG762" i="52"/>
  <c r="AH762" i="52"/>
  <c r="AD763" i="52"/>
  <c r="AE763" i="52"/>
  <c r="AF763" i="52"/>
  <c r="AG763" i="52"/>
  <c r="AH763" i="52"/>
  <c r="AD764" i="52"/>
  <c r="AE764" i="52"/>
  <c r="AF764" i="52"/>
  <c r="AG764" i="52"/>
  <c r="AH764" i="52"/>
  <c r="AD765" i="52"/>
  <c r="AE765" i="52"/>
  <c r="AF765" i="52"/>
  <c r="AG765" i="52"/>
  <c r="AH765" i="52"/>
  <c r="AD766" i="52"/>
  <c r="AE766" i="52"/>
  <c r="AF766" i="52"/>
  <c r="AG766" i="52"/>
  <c r="AH766" i="52"/>
  <c r="AD767" i="52"/>
  <c r="AE767" i="52"/>
  <c r="AF767" i="52"/>
  <c r="AG767" i="52"/>
  <c r="AH767" i="52"/>
  <c r="AD768" i="52"/>
  <c r="AE768" i="52"/>
  <c r="AF768" i="52"/>
  <c r="AG768" i="52"/>
  <c r="AH768" i="52"/>
  <c r="AD769" i="52"/>
  <c r="AE769" i="52"/>
  <c r="AF769" i="52"/>
  <c r="AG769" i="52"/>
  <c r="AH769" i="52"/>
  <c r="AD770" i="52"/>
  <c r="AE770" i="52"/>
  <c r="AF770" i="52"/>
  <c r="AG770" i="52"/>
  <c r="AH770" i="52"/>
  <c r="AD771" i="52"/>
  <c r="AE771" i="52"/>
  <c r="AF771" i="52"/>
  <c r="AG771" i="52"/>
  <c r="AH771" i="52"/>
  <c r="AD772" i="52"/>
  <c r="AE772" i="52"/>
  <c r="AF772" i="52"/>
  <c r="AG772" i="52"/>
  <c r="AH772" i="52"/>
  <c r="AD773" i="52"/>
  <c r="AE773" i="52"/>
  <c r="AF773" i="52"/>
  <c r="AG773" i="52"/>
  <c r="AH773" i="52"/>
  <c r="AD774" i="52"/>
  <c r="AE774" i="52"/>
  <c r="AF774" i="52"/>
  <c r="AG774" i="52"/>
  <c r="AH774" i="52"/>
  <c r="AD775" i="52"/>
  <c r="AE775" i="52"/>
  <c r="AF775" i="52"/>
  <c r="AG775" i="52"/>
  <c r="AH775" i="52"/>
  <c r="AD776" i="52"/>
  <c r="AE776" i="52"/>
  <c r="AF776" i="52"/>
  <c r="AG776" i="52"/>
  <c r="AH776" i="52"/>
  <c r="AD777" i="52"/>
  <c r="AE777" i="52"/>
  <c r="AF777" i="52"/>
  <c r="AG777" i="52"/>
  <c r="AH777" i="52"/>
  <c r="AD778" i="52"/>
  <c r="AE778" i="52"/>
  <c r="AF778" i="52"/>
  <c r="AG778" i="52"/>
  <c r="AH778" i="52"/>
  <c r="AD779" i="52"/>
  <c r="AE779" i="52"/>
  <c r="AF779" i="52"/>
  <c r="AG779" i="52"/>
  <c r="AH779" i="52"/>
  <c r="AD780" i="52"/>
  <c r="AE780" i="52"/>
  <c r="AF780" i="52"/>
  <c r="AG780" i="52"/>
  <c r="AH780" i="52"/>
  <c r="AD781" i="52"/>
  <c r="AE781" i="52"/>
  <c r="AF781" i="52"/>
  <c r="AG781" i="52"/>
  <c r="AH781" i="52"/>
  <c r="AD782" i="52"/>
  <c r="AE782" i="52"/>
  <c r="AF782" i="52"/>
  <c r="AG782" i="52"/>
  <c r="AH782" i="52"/>
  <c r="AD783" i="52"/>
  <c r="AE783" i="52"/>
  <c r="AF783" i="52"/>
  <c r="AG783" i="52"/>
  <c r="AH783" i="52"/>
  <c r="AD784" i="52"/>
  <c r="AE784" i="52"/>
  <c r="AF784" i="52"/>
  <c r="AG784" i="52"/>
  <c r="AH784" i="52"/>
  <c r="AD785" i="52"/>
  <c r="AE785" i="52"/>
  <c r="AF785" i="52"/>
  <c r="AG785" i="52"/>
  <c r="AH785" i="52"/>
  <c r="AD786" i="52"/>
  <c r="AE786" i="52"/>
  <c r="AF786" i="52"/>
  <c r="AG786" i="52"/>
  <c r="AH786" i="52"/>
  <c r="AD787" i="52"/>
  <c r="AE787" i="52"/>
  <c r="AF787" i="52"/>
  <c r="AG787" i="52"/>
  <c r="AH787" i="52"/>
  <c r="AD788" i="52"/>
  <c r="AE788" i="52"/>
  <c r="AF788" i="52"/>
  <c r="AG788" i="52"/>
  <c r="AH788" i="52"/>
  <c r="AD789" i="52"/>
  <c r="AE789" i="52"/>
  <c r="AF789" i="52"/>
  <c r="AG789" i="52"/>
  <c r="AH789" i="52"/>
  <c r="AD790" i="52"/>
  <c r="AE790" i="52"/>
  <c r="AF790" i="52"/>
  <c r="AG790" i="52"/>
  <c r="AH790" i="52"/>
  <c r="AD791" i="52"/>
  <c r="AE791" i="52"/>
  <c r="AF791" i="52"/>
  <c r="AG791" i="52"/>
  <c r="AH791" i="52"/>
  <c r="AD792" i="52"/>
  <c r="AE792" i="52"/>
  <c r="AF792" i="52"/>
  <c r="AG792" i="52"/>
  <c r="AH792" i="52"/>
  <c r="AD793" i="52"/>
  <c r="AE793" i="52"/>
  <c r="AF793" i="52"/>
  <c r="AG793" i="52"/>
  <c r="AH793" i="52"/>
  <c r="AD794" i="52"/>
  <c r="AE794" i="52"/>
  <c r="AF794" i="52"/>
  <c r="AG794" i="52"/>
  <c r="AH794" i="52"/>
  <c r="AD795" i="52"/>
  <c r="AE795" i="52"/>
  <c r="AF795" i="52"/>
  <c r="AG795" i="52"/>
  <c r="AH795" i="52"/>
  <c r="AD796" i="52"/>
  <c r="AE796" i="52"/>
  <c r="AF796" i="52"/>
  <c r="AG796" i="52"/>
  <c r="AH796" i="52"/>
  <c r="AD797" i="52"/>
  <c r="AE797" i="52"/>
  <c r="AF797" i="52"/>
  <c r="AG797" i="52"/>
  <c r="AH797" i="52"/>
  <c r="AD798" i="52"/>
  <c r="AE798" i="52"/>
  <c r="AF798" i="52"/>
  <c r="AG798" i="52"/>
  <c r="AH798" i="52"/>
  <c r="AD799" i="52"/>
  <c r="AE799" i="52"/>
  <c r="AF799" i="52"/>
  <c r="AG799" i="52"/>
  <c r="AH799" i="52"/>
  <c r="AD800" i="52"/>
  <c r="AE800" i="52"/>
  <c r="AF800" i="52"/>
  <c r="AG800" i="52"/>
  <c r="AH800" i="52"/>
  <c r="AD801" i="52"/>
  <c r="AE801" i="52"/>
  <c r="AF801" i="52"/>
  <c r="AG801" i="52"/>
  <c r="AH801" i="52"/>
  <c r="AD802" i="52"/>
  <c r="AE802" i="52"/>
  <c r="AF802" i="52"/>
  <c r="AG802" i="52"/>
  <c r="AH802" i="52"/>
  <c r="AD803" i="52"/>
  <c r="AE803" i="52"/>
  <c r="AF803" i="52"/>
  <c r="AG803" i="52"/>
  <c r="AH803" i="52"/>
  <c r="AD804" i="52"/>
  <c r="AE804" i="52"/>
  <c r="AF804" i="52"/>
  <c r="AG804" i="52"/>
  <c r="AH804" i="52"/>
  <c r="AD805" i="52"/>
  <c r="AE805" i="52"/>
  <c r="AF805" i="52"/>
  <c r="AG805" i="52"/>
  <c r="AH805" i="52"/>
  <c r="AD806" i="52"/>
  <c r="AE806" i="52"/>
  <c r="AF806" i="52"/>
  <c r="AG806" i="52"/>
  <c r="AH806" i="52"/>
  <c r="AD807" i="52"/>
  <c r="AE807" i="52"/>
  <c r="AF807" i="52"/>
  <c r="AG807" i="52"/>
  <c r="AH807" i="52"/>
  <c r="AD808" i="52"/>
  <c r="AE808" i="52"/>
  <c r="AF808" i="52"/>
  <c r="AG808" i="52"/>
  <c r="AH808" i="52"/>
  <c r="AD809" i="52"/>
  <c r="AE809" i="52"/>
  <c r="AF809" i="52"/>
  <c r="AG809" i="52"/>
  <c r="AH809" i="52"/>
  <c r="AD810" i="52"/>
  <c r="AE810" i="52"/>
  <c r="AF810" i="52"/>
  <c r="AG810" i="52"/>
  <c r="AH810" i="52"/>
  <c r="AD811" i="52"/>
  <c r="AE811" i="52"/>
  <c r="AF811" i="52"/>
  <c r="AG811" i="52"/>
  <c r="AH811" i="52"/>
  <c r="AD812" i="52"/>
  <c r="AE812" i="52"/>
  <c r="AF812" i="52"/>
  <c r="AG812" i="52"/>
  <c r="AH812" i="52"/>
  <c r="AD813" i="52"/>
  <c r="AE813" i="52"/>
  <c r="AF813" i="52"/>
  <c r="AG813" i="52"/>
  <c r="AH813" i="52"/>
  <c r="AD814" i="52"/>
  <c r="AE814" i="52"/>
  <c r="AF814" i="52"/>
  <c r="AG814" i="52"/>
  <c r="AH814" i="52"/>
  <c r="AD815" i="52"/>
  <c r="AE815" i="52"/>
  <c r="AF815" i="52"/>
  <c r="AG815" i="52"/>
  <c r="AH815" i="52"/>
  <c r="AD816" i="52"/>
  <c r="AE816" i="52"/>
  <c r="AF816" i="52"/>
  <c r="AG816" i="52"/>
  <c r="AH816" i="52"/>
  <c r="AD817" i="52"/>
  <c r="AE817" i="52"/>
  <c r="AF817" i="52"/>
  <c r="AG817" i="52"/>
  <c r="AH817" i="52"/>
  <c r="AD818" i="52"/>
  <c r="AE818" i="52"/>
  <c r="AF818" i="52"/>
  <c r="AG818" i="52"/>
  <c r="AH818" i="52"/>
  <c r="AD819" i="52"/>
  <c r="AE819" i="52"/>
  <c r="AF819" i="52"/>
  <c r="AG819" i="52"/>
  <c r="AH819" i="52"/>
  <c r="AD820" i="52"/>
  <c r="AE820" i="52"/>
  <c r="AF820" i="52"/>
  <c r="AG820" i="52"/>
  <c r="AH820" i="52"/>
  <c r="AD821" i="52"/>
  <c r="AE821" i="52"/>
  <c r="AF821" i="52"/>
  <c r="AG821" i="52"/>
  <c r="AH821" i="52"/>
  <c r="AD822" i="52"/>
  <c r="AE822" i="52"/>
  <c r="AF822" i="52"/>
  <c r="AG822" i="52"/>
  <c r="AH822" i="52"/>
  <c r="AD823" i="52"/>
  <c r="AE823" i="52"/>
  <c r="AF823" i="52"/>
  <c r="AG823" i="52"/>
  <c r="AH823" i="52"/>
  <c r="AD824" i="52"/>
  <c r="AE824" i="52"/>
  <c r="AF824" i="52"/>
  <c r="AG824" i="52"/>
  <c r="AH824" i="52"/>
  <c r="AD825" i="52"/>
  <c r="AE825" i="52"/>
  <c r="AF825" i="52"/>
  <c r="AG825" i="52"/>
  <c r="AH825" i="52"/>
  <c r="AD826" i="52"/>
  <c r="AE826" i="52"/>
  <c r="AF826" i="52"/>
  <c r="AG826" i="52"/>
  <c r="AH826" i="52"/>
  <c r="AD827" i="52"/>
  <c r="AE827" i="52"/>
  <c r="AF827" i="52"/>
  <c r="AG827" i="52"/>
  <c r="AH827" i="52"/>
  <c r="AD828" i="52"/>
  <c r="AE828" i="52"/>
  <c r="AF828" i="52"/>
  <c r="AG828" i="52"/>
  <c r="AH828" i="52"/>
  <c r="AD829" i="52"/>
  <c r="AE829" i="52"/>
  <c r="AF829" i="52"/>
  <c r="AG829" i="52"/>
  <c r="AH829" i="52"/>
  <c r="AD830" i="52"/>
  <c r="AE830" i="52"/>
  <c r="AF830" i="52"/>
  <c r="AG830" i="52"/>
  <c r="AH830" i="52"/>
  <c r="AD831" i="52"/>
  <c r="AE831" i="52"/>
  <c r="AF831" i="52"/>
  <c r="AG831" i="52"/>
  <c r="AH831" i="52"/>
  <c r="AD832" i="52"/>
  <c r="AE832" i="52"/>
  <c r="AF832" i="52"/>
  <c r="AG832" i="52"/>
  <c r="AH832" i="52"/>
  <c r="AD833" i="52"/>
  <c r="AE833" i="52"/>
  <c r="AF833" i="52"/>
  <c r="AG833" i="52"/>
  <c r="AH833" i="52"/>
  <c r="AD834" i="52"/>
  <c r="AE834" i="52"/>
  <c r="AF834" i="52"/>
  <c r="AG834" i="52"/>
  <c r="AH834" i="52"/>
  <c r="AD835" i="52"/>
  <c r="AE835" i="52"/>
  <c r="AF835" i="52"/>
  <c r="AG835" i="52"/>
  <c r="AH835" i="52"/>
  <c r="AD836" i="52"/>
  <c r="AE836" i="52"/>
  <c r="AF836" i="52"/>
  <c r="AG836" i="52"/>
  <c r="AH836" i="52"/>
  <c r="AD837" i="52"/>
  <c r="AE837" i="52"/>
  <c r="AF837" i="52"/>
  <c r="AG837" i="52"/>
  <c r="AH837" i="52"/>
  <c r="AD838" i="52"/>
  <c r="AE838" i="52"/>
  <c r="AF838" i="52"/>
  <c r="AG838" i="52"/>
  <c r="AH838" i="52"/>
  <c r="AD839" i="52"/>
  <c r="AE839" i="52"/>
  <c r="AF839" i="52"/>
  <c r="AG839" i="52"/>
  <c r="AH839" i="52"/>
  <c r="AD840" i="52"/>
  <c r="AE840" i="52"/>
  <c r="AF840" i="52"/>
  <c r="AG840" i="52"/>
  <c r="AH840" i="52"/>
  <c r="AD841" i="52"/>
  <c r="AE841" i="52"/>
  <c r="AF841" i="52"/>
  <c r="AG841" i="52"/>
  <c r="AH841" i="52"/>
  <c r="AD842" i="52"/>
  <c r="AE842" i="52"/>
  <c r="AF842" i="52"/>
  <c r="AG842" i="52"/>
  <c r="AH842" i="52"/>
  <c r="AD843" i="52"/>
  <c r="AE843" i="52"/>
  <c r="AF843" i="52"/>
  <c r="AG843" i="52"/>
  <c r="AH843" i="52"/>
  <c r="AD844" i="52"/>
  <c r="AE844" i="52"/>
  <c r="AF844" i="52"/>
  <c r="AG844" i="52"/>
  <c r="AH844" i="52"/>
  <c r="AD845" i="52"/>
  <c r="AE845" i="52"/>
  <c r="AF845" i="52"/>
  <c r="AG845" i="52"/>
  <c r="AH845" i="52"/>
  <c r="AD846" i="52"/>
  <c r="AE846" i="52"/>
  <c r="AF846" i="52"/>
  <c r="AG846" i="52"/>
  <c r="AH846" i="52"/>
  <c r="AD847" i="52"/>
  <c r="AE847" i="52"/>
  <c r="AF847" i="52"/>
  <c r="AG847" i="52"/>
  <c r="AH847" i="52"/>
  <c r="AD848" i="52"/>
  <c r="AE848" i="52"/>
  <c r="AF848" i="52"/>
  <c r="AG848" i="52"/>
  <c r="AH848" i="52"/>
  <c r="AD849" i="52"/>
  <c r="AE849" i="52"/>
  <c r="AF849" i="52"/>
  <c r="AG849" i="52"/>
  <c r="AH849" i="52"/>
  <c r="AD850" i="52"/>
  <c r="AE850" i="52"/>
  <c r="AF850" i="52"/>
  <c r="AG850" i="52"/>
  <c r="AH850" i="52"/>
  <c r="AD851" i="52"/>
  <c r="AE851" i="52"/>
  <c r="AF851" i="52"/>
  <c r="AG851" i="52"/>
  <c r="AH851" i="52"/>
  <c r="AD852" i="52"/>
  <c r="AE852" i="52"/>
  <c r="AF852" i="52"/>
  <c r="AG852" i="52"/>
  <c r="AH852" i="52"/>
  <c r="AD853" i="52"/>
  <c r="AE853" i="52"/>
  <c r="AF853" i="52"/>
  <c r="AG853" i="52"/>
  <c r="AH853" i="52"/>
  <c r="AD854" i="52"/>
  <c r="AE854" i="52"/>
  <c r="AF854" i="52"/>
  <c r="AG854" i="52"/>
  <c r="AH854" i="52"/>
  <c r="AD855" i="52"/>
  <c r="AE855" i="52"/>
  <c r="AF855" i="52"/>
  <c r="AG855" i="52"/>
  <c r="AH855" i="52"/>
  <c r="AD856" i="52"/>
  <c r="AE856" i="52"/>
  <c r="AF856" i="52"/>
  <c r="AG856" i="52"/>
  <c r="AH856" i="52"/>
  <c r="AD857" i="52"/>
  <c r="AE857" i="52"/>
  <c r="AF857" i="52"/>
  <c r="AG857" i="52"/>
  <c r="AH857" i="52"/>
  <c r="AD858" i="52"/>
  <c r="AE858" i="52"/>
  <c r="AF858" i="52"/>
  <c r="AG858" i="52"/>
  <c r="AH858" i="52"/>
  <c r="AD859" i="52"/>
  <c r="AE859" i="52"/>
  <c r="AF859" i="52"/>
  <c r="AG859" i="52"/>
  <c r="AH859" i="52"/>
  <c r="AD860" i="52"/>
  <c r="AE860" i="52"/>
  <c r="AF860" i="52"/>
  <c r="AG860" i="52"/>
  <c r="AH860" i="52"/>
  <c r="AD861" i="52"/>
  <c r="AE861" i="52"/>
  <c r="AF861" i="52"/>
  <c r="AG861" i="52"/>
  <c r="AH861" i="52"/>
  <c r="AD862" i="52"/>
  <c r="AE862" i="52"/>
  <c r="AF862" i="52"/>
  <c r="AG862" i="52"/>
  <c r="AH862" i="52"/>
  <c r="AD863" i="52"/>
  <c r="AE863" i="52"/>
  <c r="AF863" i="52"/>
  <c r="AG863" i="52"/>
  <c r="AH863" i="52"/>
  <c r="AD864" i="52"/>
  <c r="AE864" i="52"/>
  <c r="AF864" i="52"/>
  <c r="AG864" i="52"/>
  <c r="AH864" i="52"/>
  <c r="AD865" i="52"/>
  <c r="AE865" i="52"/>
  <c r="AF865" i="52"/>
  <c r="AG865" i="52"/>
  <c r="AH865" i="52"/>
  <c r="AD866" i="52"/>
  <c r="AE866" i="52"/>
  <c r="AF866" i="52"/>
  <c r="AG866" i="52"/>
  <c r="AH866" i="52"/>
  <c r="AD867" i="52"/>
  <c r="AE867" i="52"/>
  <c r="AF867" i="52"/>
  <c r="AG867" i="52"/>
  <c r="AH867" i="52"/>
  <c r="AD868" i="52"/>
  <c r="AE868" i="52"/>
  <c r="AF868" i="52"/>
  <c r="AG868" i="52"/>
  <c r="AH868" i="52"/>
  <c r="AD869" i="52"/>
  <c r="AE869" i="52"/>
  <c r="AF869" i="52"/>
  <c r="AG869" i="52"/>
  <c r="AH869" i="52"/>
  <c r="AD870" i="52"/>
  <c r="AE870" i="52"/>
  <c r="AF870" i="52"/>
  <c r="AG870" i="52"/>
  <c r="AH870" i="52"/>
  <c r="AD871" i="52"/>
  <c r="AE871" i="52"/>
  <c r="AF871" i="52"/>
  <c r="AG871" i="52"/>
  <c r="AH871" i="52"/>
  <c r="AD872" i="52"/>
  <c r="AE872" i="52"/>
  <c r="AF872" i="52"/>
  <c r="AG872" i="52"/>
  <c r="AH872" i="52"/>
  <c r="AD873" i="52"/>
  <c r="AE873" i="52"/>
  <c r="AF873" i="52"/>
  <c r="AG873" i="52"/>
  <c r="AH873" i="52"/>
  <c r="AD874" i="52"/>
  <c r="AE874" i="52"/>
  <c r="AF874" i="52"/>
  <c r="AG874" i="52"/>
  <c r="AH874" i="52"/>
  <c r="AD875" i="52"/>
  <c r="AE875" i="52"/>
  <c r="AF875" i="52"/>
  <c r="AG875" i="52"/>
  <c r="AH875" i="52"/>
  <c r="AD876" i="52"/>
  <c r="AE876" i="52"/>
  <c r="AF876" i="52"/>
  <c r="AG876" i="52"/>
  <c r="AH876" i="52"/>
  <c r="AD877" i="52"/>
  <c r="AE877" i="52"/>
  <c r="AF877" i="52"/>
  <c r="AG877" i="52"/>
  <c r="AH877" i="52"/>
  <c r="AD878" i="52"/>
  <c r="AE878" i="52"/>
  <c r="AF878" i="52"/>
  <c r="AG878" i="52"/>
  <c r="AH878" i="52"/>
  <c r="AD879" i="52"/>
  <c r="AE879" i="52"/>
  <c r="AF879" i="52"/>
  <c r="AG879" i="52"/>
  <c r="AH879" i="52"/>
  <c r="AD880" i="52"/>
  <c r="AE880" i="52"/>
  <c r="AF880" i="52"/>
  <c r="AG880" i="52"/>
  <c r="AH880" i="52"/>
  <c r="AD881" i="52"/>
  <c r="AE881" i="52"/>
  <c r="AF881" i="52"/>
  <c r="AG881" i="52"/>
  <c r="AH881" i="52"/>
  <c r="AD882" i="52"/>
  <c r="AE882" i="52"/>
  <c r="AF882" i="52"/>
  <c r="AG882" i="52"/>
  <c r="AH882" i="52"/>
  <c r="AD883" i="52"/>
  <c r="AE883" i="52"/>
  <c r="AF883" i="52"/>
  <c r="AG883" i="52"/>
  <c r="AH883" i="52"/>
  <c r="AD884" i="52"/>
  <c r="AE884" i="52"/>
  <c r="AF884" i="52"/>
  <c r="AG884" i="52"/>
  <c r="AH884" i="52"/>
  <c r="AD885" i="52"/>
  <c r="AE885" i="52"/>
  <c r="AF885" i="52"/>
  <c r="AG885" i="52"/>
  <c r="AH885" i="52"/>
  <c r="AD886" i="52"/>
  <c r="AE886" i="52"/>
  <c r="AF886" i="52"/>
  <c r="AG886" i="52"/>
  <c r="AH886" i="52"/>
  <c r="AD887" i="52"/>
  <c r="AE887" i="52"/>
  <c r="AF887" i="52"/>
  <c r="AG887" i="52"/>
  <c r="AH887" i="52"/>
  <c r="AD888" i="52"/>
  <c r="AE888" i="52"/>
  <c r="AF888" i="52"/>
  <c r="AG888" i="52"/>
  <c r="AH888" i="52"/>
  <c r="AD889" i="52"/>
  <c r="AE889" i="52"/>
  <c r="AF889" i="52"/>
  <c r="AG889" i="52"/>
  <c r="AH889" i="52"/>
  <c r="AD890" i="52"/>
  <c r="AE890" i="52"/>
  <c r="AF890" i="52"/>
  <c r="AG890" i="52"/>
  <c r="AH890" i="52"/>
  <c r="AD891" i="52"/>
  <c r="AE891" i="52"/>
  <c r="AF891" i="52"/>
  <c r="AG891" i="52"/>
  <c r="AH891" i="52"/>
  <c r="AD892" i="52"/>
  <c r="AE892" i="52"/>
  <c r="AF892" i="52"/>
  <c r="AG892" i="52"/>
  <c r="AH892" i="52"/>
  <c r="AD893" i="52"/>
  <c r="AE893" i="52"/>
  <c r="AF893" i="52"/>
  <c r="AG893" i="52"/>
  <c r="AH893" i="52"/>
  <c r="AD894" i="52"/>
  <c r="AE894" i="52"/>
  <c r="AF894" i="52"/>
  <c r="AG894" i="52"/>
  <c r="AH894" i="52"/>
  <c r="AD895" i="52"/>
  <c r="AE895" i="52"/>
  <c r="AF895" i="52"/>
  <c r="AG895" i="52"/>
  <c r="AH895" i="52"/>
  <c r="AD896" i="52"/>
  <c r="AE896" i="52"/>
  <c r="AF896" i="52"/>
  <c r="AG896" i="52"/>
  <c r="AH896" i="52"/>
  <c r="AD897" i="52"/>
  <c r="AE897" i="52"/>
  <c r="AF897" i="52"/>
  <c r="AG897" i="52"/>
  <c r="AH897" i="52"/>
  <c r="AD898" i="52"/>
  <c r="AE898" i="52"/>
  <c r="AF898" i="52"/>
  <c r="AG898" i="52"/>
  <c r="AH898" i="52"/>
  <c r="AD899" i="52"/>
  <c r="AE899" i="52"/>
  <c r="AF899" i="52"/>
  <c r="AG899" i="52"/>
  <c r="AH899" i="52"/>
  <c r="AD900" i="52"/>
  <c r="AE900" i="52"/>
  <c r="AF900" i="52"/>
  <c r="AG900" i="52"/>
  <c r="AH900" i="52"/>
  <c r="AD901" i="52"/>
  <c r="AE901" i="52"/>
  <c r="AF901" i="52"/>
  <c r="AG901" i="52"/>
  <c r="AH901" i="52"/>
  <c r="AD902" i="52"/>
  <c r="AE902" i="52"/>
  <c r="AF902" i="52"/>
  <c r="AG902" i="52"/>
  <c r="AH902" i="52"/>
  <c r="AD903" i="52"/>
  <c r="AE903" i="52"/>
  <c r="AF903" i="52"/>
  <c r="AG903" i="52"/>
  <c r="AH903" i="52"/>
  <c r="AD904" i="52"/>
  <c r="AE904" i="52"/>
  <c r="AF904" i="52"/>
  <c r="AG904" i="52"/>
  <c r="AH904" i="52"/>
  <c r="AD905" i="52"/>
  <c r="AE905" i="52"/>
  <c r="AF905" i="52"/>
  <c r="AG905" i="52"/>
  <c r="AH905" i="52"/>
  <c r="AD906" i="52"/>
  <c r="AE906" i="52"/>
  <c r="AF906" i="52"/>
  <c r="AG906" i="52"/>
  <c r="AH906" i="52"/>
  <c r="AD907" i="52"/>
  <c r="AE907" i="52"/>
  <c r="AF907" i="52"/>
  <c r="AG907" i="52"/>
  <c r="AH907" i="52"/>
  <c r="AD908" i="52"/>
  <c r="AE908" i="52"/>
  <c r="AF908" i="52"/>
  <c r="AG908" i="52"/>
  <c r="AH908" i="52"/>
  <c r="AD909" i="52"/>
  <c r="AE909" i="52"/>
  <c r="AF909" i="52"/>
  <c r="AG909" i="52"/>
  <c r="AH909" i="52"/>
  <c r="AD910" i="52"/>
  <c r="AE910" i="52"/>
  <c r="AF910" i="52"/>
  <c r="AG910" i="52"/>
  <c r="AH910" i="52"/>
  <c r="AD911" i="52"/>
  <c r="AE911" i="52"/>
  <c r="AF911" i="52"/>
  <c r="AG911" i="52"/>
  <c r="AH911" i="52"/>
  <c r="AD912" i="52"/>
  <c r="AE912" i="52"/>
  <c r="AF912" i="52"/>
  <c r="AG912" i="52"/>
  <c r="AH912" i="52"/>
  <c r="AD913" i="52"/>
  <c r="AE913" i="52"/>
  <c r="AF913" i="52"/>
  <c r="AG913" i="52"/>
  <c r="AH913" i="52"/>
  <c r="AD914" i="52"/>
  <c r="AE914" i="52"/>
  <c r="AF914" i="52"/>
  <c r="AG914" i="52"/>
  <c r="AH914" i="52"/>
  <c r="AD915" i="52"/>
  <c r="AE915" i="52"/>
  <c r="AF915" i="52"/>
  <c r="AG915" i="52"/>
  <c r="AH915" i="52"/>
  <c r="AD916" i="52"/>
  <c r="AE916" i="52"/>
  <c r="AF916" i="52"/>
  <c r="AG916" i="52"/>
  <c r="AH916" i="52"/>
  <c r="AD917" i="52"/>
  <c r="AE917" i="52"/>
  <c r="AF917" i="52"/>
  <c r="AG917" i="52"/>
  <c r="AH917" i="52"/>
  <c r="AD918" i="52"/>
  <c r="AE918" i="52"/>
  <c r="AF918" i="52"/>
  <c r="AG918" i="52"/>
  <c r="AH918" i="52"/>
  <c r="AD919" i="52"/>
  <c r="AE919" i="52"/>
  <c r="AF919" i="52"/>
  <c r="AG919" i="52"/>
  <c r="AH919" i="52"/>
  <c r="AD920" i="52"/>
  <c r="AE920" i="52"/>
  <c r="AF920" i="52"/>
  <c r="AG920" i="52"/>
  <c r="AH920" i="52"/>
  <c r="AD921" i="52"/>
  <c r="AE921" i="52"/>
  <c r="AF921" i="52"/>
  <c r="AG921" i="52"/>
  <c r="AH921" i="52"/>
  <c r="AD922" i="52"/>
  <c r="AE922" i="52"/>
  <c r="AF922" i="52"/>
  <c r="AG922" i="52"/>
  <c r="AH922" i="52"/>
  <c r="AD923" i="52"/>
  <c r="AE923" i="52"/>
  <c r="AF923" i="52"/>
  <c r="AG923" i="52"/>
  <c r="AH923" i="52"/>
  <c r="AD924" i="52"/>
  <c r="AE924" i="52"/>
  <c r="AF924" i="52"/>
  <c r="AG924" i="52"/>
  <c r="AH924" i="52"/>
  <c r="AD925" i="52"/>
  <c r="AE925" i="52"/>
  <c r="AF925" i="52"/>
  <c r="AG925" i="52"/>
  <c r="AH925" i="52"/>
  <c r="AD926" i="52"/>
  <c r="AE926" i="52"/>
  <c r="AF926" i="52"/>
  <c r="AG926" i="52"/>
  <c r="AH926" i="52"/>
  <c r="AD927" i="52"/>
  <c r="AE927" i="52"/>
  <c r="AF927" i="52"/>
  <c r="AG927" i="52"/>
  <c r="AH927" i="52"/>
  <c r="AD928" i="52"/>
  <c r="AE928" i="52"/>
  <c r="AF928" i="52"/>
  <c r="AG928" i="52"/>
  <c r="AH928" i="52"/>
  <c r="AD929" i="52"/>
  <c r="AE929" i="52"/>
  <c r="AF929" i="52"/>
  <c r="AG929" i="52"/>
  <c r="AH929" i="52"/>
  <c r="AD930" i="52"/>
  <c r="AE930" i="52"/>
  <c r="AF930" i="52"/>
  <c r="AG930" i="52"/>
  <c r="AH930" i="52"/>
  <c r="AD931" i="52"/>
  <c r="AE931" i="52"/>
  <c r="AF931" i="52"/>
  <c r="AG931" i="52"/>
  <c r="AH931" i="52"/>
  <c r="AD932" i="52"/>
  <c r="AE932" i="52"/>
  <c r="AF932" i="52"/>
  <c r="AG932" i="52"/>
  <c r="AH932" i="52"/>
  <c r="AD933" i="52"/>
  <c r="AE933" i="52"/>
  <c r="AF933" i="52"/>
  <c r="AG933" i="52"/>
  <c r="AH933" i="52"/>
  <c r="AD934" i="52"/>
  <c r="AE934" i="52"/>
  <c r="AF934" i="52"/>
  <c r="AG934" i="52"/>
  <c r="AH934" i="52"/>
  <c r="AD935" i="52"/>
  <c r="AE935" i="52"/>
  <c r="AF935" i="52"/>
  <c r="AG935" i="52"/>
  <c r="AH935" i="52"/>
  <c r="AD936" i="52"/>
  <c r="AE936" i="52"/>
  <c r="AF936" i="52"/>
  <c r="AG936" i="52"/>
  <c r="AH936" i="52"/>
  <c r="AD937" i="52"/>
  <c r="AE937" i="52"/>
  <c r="AF937" i="52"/>
  <c r="AG937" i="52"/>
  <c r="AH937" i="52"/>
  <c r="AD938" i="52"/>
  <c r="AE938" i="52"/>
  <c r="AF938" i="52"/>
  <c r="AG938" i="52"/>
  <c r="AH938" i="52"/>
  <c r="AD939" i="52"/>
  <c r="AE939" i="52"/>
  <c r="AF939" i="52"/>
  <c r="AG939" i="52"/>
  <c r="AH939" i="52"/>
  <c r="AD940" i="52"/>
  <c r="AE940" i="52"/>
  <c r="AF940" i="52"/>
  <c r="AG940" i="52"/>
  <c r="AH940" i="52"/>
  <c r="AD941" i="52"/>
  <c r="AE941" i="52"/>
  <c r="AF941" i="52"/>
  <c r="AG941" i="52"/>
  <c r="AH941" i="52"/>
  <c r="AD942" i="52"/>
  <c r="AE942" i="52"/>
  <c r="AF942" i="52"/>
  <c r="AG942" i="52"/>
  <c r="AH942" i="52"/>
  <c r="AD943" i="52"/>
  <c r="AE943" i="52"/>
  <c r="AF943" i="52"/>
  <c r="AG943" i="52"/>
  <c r="AH943" i="52"/>
  <c r="AD944" i="52"/>
  <c r="AE944" i="52"/>
  <c r="AF944" i="52"/>
  <c r="AG944" i="52"/>
  <c r="AH944" i="52"/>
  <c r="AD945" i="52"/>
  <c r="AE945" i="52"/>
  <c r="AF945" i="52"/>
  <c r="AG945" i="52"/>
  <c r="AH945" i="52"/>
  <c r="AD946" i="52"/>
  <c r="AE946" i="52"/>
  <c r="AF946" i="52"/>
  <c r="AG946" i="52"/>
  <c r="AH946" i="52"/>
  <c r="AD947" i="52"/>
  <c r="AE947" i="52"/>
  <c r="AF947" i="52"/>
  <c r="AG947" i="52"/>
  <c r="AH947" i="52"/>
  <c r="AD948" i="52"/>
  <c r="AE948" i="52"/>
  <c r="AF948" i="52"/>
  <c r="AG948" i="52"/>
  <c r="AH948" i="52"/>
  <c r="AD949" i="52"/>
  <c r="AE949" i="52"/>
  <c r="AF949" i="52"/>
  <c r="AG949" i="52"/>
  <c r="AH949" i="52"/>
  <c r="AD950" i="52"/>
  <c r="AE950" i="52"/>
  <c r="AF950" i="52"/>
  <c r="AG950" i="52"/>
  <c r="AH950" i="52"/>
  <c r="AD951" i="52"/>
  <c r="AE951" i="52"/>
  <c r="AF951" i="52"/>
  <c r="AG951" i="52"/>
  <c r="AH951" i="52"/>
  <c r="AD952" i="52"/>
  <c r="AE952" i="52"/>
  <c r="AF952" i="52"/>
  <c r="AG952" i="52"/>
  <c r="AH952" i="52"/>
  <c r="AD953" i="52"/>
  <c r="AE953" i="52"/>
  <c r="AF953" i="52"/>
  <c r="AG953" i="52"/>
  <c r="AH953" i="52"/>
  <c r="AD954" i="52"/>
  <c r="AE954" i="52"/>
  <c r="AF954" i="52"/>
  <c r="AG954" i="52"/>
  <c r="AH954" i="52"/>
  <c r="AD955" i="52"/>
  <c r="AE955" i="52"/>
  <c r="AF955" i="52"/>
  <c r="AG955" i="52"/>
  <c r="AH955" i="52"/>
  <c r="AD956" i="52"/>
  <c r="AE956" i="52"/>
  <c r="AF956" i="52"/>
  <c r="AG956" i="52"/>
  <c r="AH956" i="52"/>
  <c r="AD957" i="52"/>
  <c r="AE957" i="52"/>
  <c r="AF957" i="52"/>
  <c r="AG957" i="52"/>
  <c r="AH957" i="52"/>
  <c r="AD958" i="52"/>
  <c r="AE958" i="52"/>
  <c r="AF958" i="52"/>
  <c r="AG958" i="52"/>
  <c r="AH958" i="52"/>
  <c r="AD959" i="52"/>
  <c r="AE959" i="52"/>
  <c r="AF959" i="52"/>
  <c r="AG959" i="52"/>
  <c r="AH959" i="52"/>
  <c r="AD960" i="52"/>
  <c r="AE960" i="52"/>
  <c r="AF960" i="52"/>
  <c r="AG960" i="52"/>
  <c r="AH960" i="52"/>
  <c r="AD961" i="52"/>
  <c r="AE961" i="52"/>
  <c r="AF961" i="52"/>
  <c r="AG961" i="52"/>
  <c r="AH961" i="52"/>
  <c r="AD962" i="52"/>
  <c r="AE962" i="52"/>
  <c r="AF962" i="52"/>
  <c r="AG962" i="52"/>
  <c r="AH962" i="52"/>
  <c r="AD963" i="52"/>
  <c r="AE963" i="52"/>
  <c r="AF963" i="52"/>
  <c r="AG963" i="52"/>
  <c r="AH963" i="52"/>
  <c r="AD964" i="52"/>
  <c r="AE964" i="52"/>
  <c r="AF964" i="52"/>
  <c r="AG964" i="52"/>
  <c r="AH964" i="52"/>
  <c r="AD965" i="52"/>
  <c r="AE965" i="52"/>
  <c r="AF965" i="52"/>
  <c r="AG965" i="52"/>
  <c r="AH965" i="52"/>
  <c r="AD966" i="52"/>
  <c r="AE966" i="52"/>
  <c r="AF966" i="52"/>
  <c r="AG966" i="52"/>
  <c r="AH966" i="52"/>
  <c r="AD967" i="52"/>
  <c r="AE967" i="52"/>
  <c r="AF967" i="52"/>
  <c r="AG967" i="52"/>
  <c r="AH967" i="52"/>
  <c r="AD968" i="52"/>
  <c r="AE968" i="52"/>
  <c r="AF968" i="52"/>
  <c r="AG968" i="52"/>
  <c r="AH968" i="52"/>
  <c r="AD969" i="52"/>
  <c r="AE969" i="52"/>
  <c r="AF969" i="52"/>
  <c r="AG969" i="52"/>
  <c r="AH969" i="52"/>
  <c r="AD970" i="52"/>
  <c r="AE970" i="52"/>
  <c r="AF970" i="52"/>
  <c r="AG970" i="52"/>
  <c r="AH970" i="52"/>
  <c r="AD971" i="52"/>
  <c r="AE971" i="52"/>
  <c r="AF971" i="52"/>
  <c r="AG971" i="52"/>
  <c r="AH971" i="52"/>
  <c r="AD972" i="52"/>
  <c r="AE972" i="52"/>
  <c r="AF972" i="52"/>
  <c r="AG972" i="52"/>
  <c r="AH972" i="52"/>
  <c r="AD973" i="52"/>
  <c r="AE973" i="52"/>
  <c r="AF973" i="52"/>
  <c r="AG973" i="52"/>
  <c r="AH973" i="52"/>
  <c r="AD974" i="52"/>
  <c r="AE974" i="52"/>
  <c r="AF974" i="52"/>
  <c r="AG974" i="52"/>
  <c r="AH974" i="52"/>
  <c r="AD975" i="52"/>
  <c r="AE975" i="52"/>
  <c r="AF975" i="52"/>
  <c r="AG975" i="52"/>
  <c r="AH975" i="52"/>
  <c r="AD976" i="52"/>
  <c r="AE976" i="52"/>
  <c r="AF976" i="52"/>
  <c r="AG976" i="52"/>
  <c r="AH976" i="52"/>
  <c r="AD977" i="52"/>
  <c r="AE977" i="52"/>
  <c r="AF977" i="52"/>
  <c r="AG977" i="52"/>
  <c r="AH977" i="52"/>
  <c r="AD978" i="52"/>
  <c r="AE978" i="52"/>
  <c r="AF978" i="52"/>
  <c r="AG978" i="52"/>
  <c r="AH978" i="52"/>
  <c r="AD979" i="52"/>
  <c r="AE979" i="52"/>
  <c r="AF979" i="52"/>
  <c r="AG979" i="52"/>
  <c r="AH979" i="52"/>
  <c r="AD980" i="52"/>
  <c r="AE980" i="52"/>
  <c r="AF980" i="52"/>
  <c r="AG980" i="52"/>
  <c r="AH980" i="52"/>
  <c r="AD981" i="52"/>
  <c r="AE981" i="52"/>
  <c r="AF981" i="52"/>
  <c r="AG981" i="52"/>
  <c r="AH981" i="52"/>
  <c r="AD982" i="52"/>
  <c r="AE982" i="52"/>
  <c r="AF982" i="52"/>
  <c r="AG982" i="52"/>
  <c r="AH982" i="52"/>
  <c r="AD983" i="52"/>
  <c r="AE983" i="52"/>
  <c r="AF983" i="52"/>
  <c r="AG983" i="52"/>
  <c r="AH983" i="52"/>
  <c r="AD984" i="52"/>
  <c r="AE984" i="52"/>
  <c r="AF984" i="52"/>
  <c r="AG984" i="52"/>
  <c r="AH984" i="52"/>
  <c r="AD985" i="52"/>
  <c r="AE985" i="52"/>
  <c r="AF985" i="52"/>
  <c r="AG985" i="52"/>
  <c r="AH985" i="52"/>
  <c r="AD986" i="52"/>
  <c r="AE986" i="52"/>
  <c r="AF986" i="52"/>
  <c r="AG986" i="52"/>
  <c r="AH986" i="52"/>
  <c r="AD987" i="52"/>
  <c r="AE987" i="52"/>
  <c r="AF987" i="52"/>
  <c r="AG987" i="52"/>
  <c r="AH987" i="52"/>
  <c r="AD988" i="52"/>
  <c r="AE988" i="52"/>
  <c r="AF988" i="52"/>
  <c r="AG988" i="52"/>
  <c r="AH988" i="52"/>
  <c r="AD989" i="52"/>
  <c r="AE989" i="52"/>
  <c r="AF989" i="52"/>
  <c r="AG989" i="52"/>
  <c r="AH989" i="52"/>
  <c r="AD990" i="52"/>
  <c r="AE990" i="52"/>
  <c r="AF990" i="52"/>
  <c r="AG990" i="52"/>
  <c r="AH990" i="52"/>
  <c r="AD991" i="52"/>
  <c r="AE991" i="52"/>
  <c r="AF991" i="52"/>
  <c r="AG991" i="52"/>
  <c r="AH991" i="52"/>
  <c r="AD992" i="52"/>
  <c r="AE992" i="52"/>
  <c r="AF992" i="52"/>
  <c r="AG992" i="52"/>
  <c r="AH992" i="52"/>
  <c r="AD993" i="52"/>
  <c r="AE993" i="52"/>
  <c r="AF993" i="52"/>
  <c r="AG993" i="52"/>
  <c r="AH993" i="52"/>
  <c r="AD994" i="52"/>
  <c r="AE994" i="52"/>
  <c r="AF994" i="52"/>
  <c r="AG994" i="52"/>
  <c r="AH994" i="52"/>
  <c r="AD995" i="52"/>
  <c r="AE995" i="52"/>
  <c r="AF995" i="52"/>
  <c r="AG995" i="52"/>
  <c r="AH995" i="52"/>
  <c r="AD996" i="52"/>
  <c r="AE996" i="52"/>
  <c r="AF996" i="52"/>
  <c r="AG996" i="52"/>
  <c r="AH996" i="52"/>
  <c r="AD997" i="52"/>
  <c r="AE997" i="52"/>
  <c r="AF997" i="52"/>
  <c r="AG997" i="52"/>
  <c r="AH997" i="52"/>
  <c r="AD998" i="52"/>
  <c r="AE998" i="52"/>
  <c r="AF998" i="52"/>
  <c r="AG998" i="52"/>
  <c r="AH998" i="52"/>
  <c r="AD999" i="52"/>
  <c r="AE999" i="52"/>
  <c r="AF999" i="52"/>
  <c r="AG999" i="52"/>
  <c r="AH999" i="52"/>
  <c r="AD1000" i="52"/>
  <c r="AE1000" i="52"/>
  <c r="AF1000" i="52"/>
  <c r="AG1000" i="52"/>
  <c r="AH1000" i="52"/>
  <c r="AD1001" i="52"/>
  <c r="AE1001" i="52"/>
  <c r="AF1001" i="52"/>
  <c r="AG1001" i="52"/>
  <c r="AH1001" i="52"/>
  <c r="AD1002" i="52"/>
  <c r="AE1002" i="52"/>
  <c r="AF1002" i="52"/>
  <c r="AG1002" i="52"/>
  <c r="AH1002" i="52"/>
  <c r="AD1003" i="52"/>
  <c r="AE1003" i="52"/>
  <c r="AF1003" i="52"/>
  <c r="AG1003" i="52"/>
  <c r="AH1003" i="52"/>
  <c r="AM26" i="51" l="1"/>
  <c r="AM35" i="51"/>
  <c r="AM24" i="51"/>
  <c r="AM23" i="51"/>
  <c r="K64" i="62"/>
  <c r="J64" i="62"/>
  <c r="Z92" i="50"/>
  <c r="Z97" i="50"/>
  <c r="AP91" i="50"/>
  <c r="Z100" i="50"/>
  <c r="AP102" i="50"/>
  <c r="Z104" i="50"/>
  <c r="Z101" i="50"/>
  <c r="AP92" i="50"/>
  <c r="AP97" i="50"/>
  <c r="Z91" i="50"/>
  <c r="AP103" i="50"/>
  <c r="Z93" i="50"/>
  <c r="AP100" i="50"/>
  <c r="AP98" i="50"/>
  <c r="Z105" i="50"/>
  <c r="Z99" i="50"/>
  <c r="Z94" i="50"/>
  <c r="AP93" i="50"/>
  <c r="AP95" i="50"/>
  <c r="AP104" i="50"/>
  <c r="Z96" i="50"/>
  <c r="Z95" i="50"/>
  <c r="Z102" i="50"/>
  <c r="AP101" i="50"/>
  <c r="AP94" i="50"/>
  <c r="AP99" i="50"/>
  <c r="Z98" i="50"/>
  <c r="Z107" i="50"/>
  <c r="Z103" i="50"/>
  <c r="Z110" i="50"/>
  <c r="Z106" i="50"/>
  <c r="AH105" i="50"/>
  <c r="Z109" i="50"/>
  <c r="Z108" i="50"/>
  <c r="R19" i="51"/>
  <c r="Y19" i="51"/>
  <c r="BV19" i="50"/>
  <c r="BO19" i="50"/>
  <c r="Z19" i="49"/>
  <c r="O19" i="67" s="1"/>
  <c r="BA19" i="50"/>
  <c r="AT23" i="51"/>
  <c r="AZ23" i="51"/>
  <c r="R30" i="51"/>
  <c r="BO30" i="50"/>
  <c r="Y30" i="51"/>
  <c r="Z30" i="49"/>
  <c r="O30" i="67" s="1"/>
  <c r="BV30" i="50"/>
  <c r="R37" i="51"/>
  <c r="BA37" i="50"/>
  <c r="BH37" i="50"/>
  <c r="BO37" i="50"/>
  <c r="Z37" i="49"/>
  <c r="O37" i="67" s="1"/>
  <c r="Y37" i="51"/>
  <c r="BV37" i="50"/>
  <c r="BO15" i="50"/>
  <c r="R15" i="51"/>
  <c r="Y15" i="51"/>
  <c r="BV15" i="50"/>
  <c r="BH15" i="50"/>
  <c r="BA15" i="50"/>
  <c r="Z15" i="49"/>
  <c r="O15" i="67" s="1"/>
  <c r="BO8" i="50"/>
  <c r="BH8" i="50"/>
  <c r="BV8" i="50"/>
  <c r="BA8" i="50"/>
  <c r="Z8" i="49"/>
  <c r="O8" i="67" s="1"/>
  <c r="R8" i="51"/>
  <c r="Y8" i="51"/>
  <c r="BO38" i="50"/>
  <c r="Z38" i="49"/>
  <c r="O38" i="67" s="1"/>
  <c r="BA38" i="50"/>
  <c r="BH38" i="50"/>
  <c r="R38" i="51"/>
  <c r="Y38" i="51"/>
  <c r="BV38" i="50"/>
  <c r="Z7" i="49"/>
  <c r="O7" i="67" s="1"/>
  <c r="BV7" i="50"/>
  <c r="BO7" i="50"/>
  <c r="BH7" i="50"/>
  <c r="R7" i="51"/>
  <c r="BA7" i="50"/>
  <c r="Y7" i="51"/>
  <c r="R20" i="51"/>
  <c r="BA20" i="50"/>
  <c r="Y20" i="51"/>
  <c r="BO20" i="50"/>
  <c r="BV20" i="50"/>
  <c r="Z20" i="49"/>
  <c r="O20" i="67" s="1"/>
  <c r="BH20" i="50"/>
  <c r="BV41" i="50"/>
  <c r="BH41" i="50"/>
  <c r="Z41" i="49"/>
  <c r="O41" i="67" s="1"/>
  <c r="Y41" i="51"/>
  <c r="R41" i="51"/>
  <c r="BO41" i="50"/>
  <c r="BA41" i="50"/>
  <c r="S6" i="51"/>
  <c r="BP6" i="50"/>
  <c r="AA6" i="49"/>
  <c r="P6" i="67" s="1"/>
  <c r="Z6" i="51"/>
  <c r="R21" i="51"/>
  <c r="Y21" i="51"/>
  <c r="BH21" i="50"/>
  <c r="BV21" i="50"/>
  <c r="Z21" i="49"/>
  <c r="O21" i="67" s="1"/>
  <c r="BO21" i="50"/>
  <c r="BA13" i="50"/>
  <c r="BV13" i="50"/>
  <c r="BO13" i="50"/>
  <c r="BH13" i="50"/>
  <c r="R13" i="51"/>
  <c r="Z13" i="49"/>
  <c r="O13" i="67" s="1"/>
  <c r="Y13" i="51"/>
  <c r="AT35" i="51"/>
  <c r="AZ35" i="51"/>
  <c r="R27" i="51"/>
  <c r="Z27" i="49"/>
  <c r="O27" i="67" s="1"/>
  <c r="Y27" i="51"/>
  <c r="BO27" i="50"/>
  <c r="BV27" i="50"/>
  <c r="R33" i="51"/>
  <c r="BA33" i="50"/>
  <c r="Y33" i="51"/>
  <c r="Z33" i="49"/>
  <c r="O33" i="67" s="1"/>
  <c r="BV33" i="50"/>
  <c r="BH33" i="50"/>
  <c r="BO33" i="50"/>
  <c r="R40" i="51"/>
  <c r="Y40" i="51"/>
  <c r="BV40" i="50"/>
  <c r="BO40" i="50"/>
  <c r="BA40" i="50"/>
  <c r="BH40" i="50"/>
  <c r="Z40" i="49"/>
  <c r="O40" i="67" s="1"/>
  <c r="BO34" i="50"/>
  <c r="BA34" i="50"/>
  <c r="Z34" i="49"/>
  <c r="O34" i="67" s="1"/>
  <c r="R34" i="51"/>
  <c r="BV34" i="50"/>
  <c r="Y34" i="51"/>
  <c r="BH34" i="50"/>
  <c r="BV9" i="50"/>
  <c r="BA9" i="50"/>
  <c r="Z9" i="49"/>
  <c r="O9" i="67" s="1"/>
  <c r="BH9" i="50"/>
  <c r="R9" i="51"/>
  <c r="Y9" i="51"/>
  <c r="BO9" i="50"/>
  <c r="BO12" i="50"/>
  <c r="Z12" i="49"/>
  <c r="O12" i="67" s="1"/>
  <c r="BV12" i="50"/>
  <c r="BA12" i="50"/>
  <c r="R12" i="51"/>
  <c r="BH12" i="50"/>
  <c r="Y12" i="51"/>
  <c r="Y39" i="51"/>
  <c r="Z39" i="49"/>
  <c r="O39" i="67" s="1"/>
  <c r="BO39" i="50"/>
  <c r="R39" i="51"/>
  <c r="BV39" i="50"/>
  <c r="BH39" i="50"/>
  <c r="BA39" i="50"/>
  <c r="BV10" i="50"/>
  <c r="BH10" i="50"/>
  <c r="BA10" i="50"/>
  <c r="BO10" i="50"/>
  <c r="Z10" i="49"/>
  <c r="O10" i="67" s="1"/>
  <c r="R10" i="51"/>
  <c r="Y10" i="51"/>
  <c r="R11" i="51"/>
  <c r="Y11" i="51"/>
  <c r="BO11" i="50"/>
  <c r="BA11" i="50"/>
  <c r="BH11" i="50"/>
  <c r="Z11" i="49"/>
  <c r="O11" i="67" s="1"/>
  <c r="BV11" i="50"/>
  <c r="BA14" i="50"/>
  <c r="BO14" i="50"/>
  <c r="Z14" i="49"/>
  <c r="O14" i="67" s="1"/>
  <c r="R14" i="51"/>
  <c r="Y14" i="51"/>
  <c r="BV14" i="50"/>
  <c r="BH14" i="50"/>
  <c r="G6" i="49"/>
  <c r="T6" i="49"/>
  <c r="AF6" i="51" s="1"/>
  <c r="R18" i="51"/>
  <c r="Y18" i="51"/>
  <c r="BH18" i="50"/>
  <c r="BO18" i="50"/>
  <c r="BA18" i="50"/>
  <c r="BV18" i="50"/>
  <c r="Z18" i="49"/>
  <c r="O18" i="67" s="1"/>
  <c r="BO31" i="50"/>
  <c r="R31" i="51"/>
  <c r="Y31" i="51"/>
  <c r="BV31" i="50"/>
  <c r="Z31" i="49"/>
  <c r="O31" i="67" s="1"/>
  <c r="BV28" i="50"/>
  <c r="Z28" i="49"/>
  <c r="O28" i="67" s="1"/>
  <c r="R28" i="51"/>
  <c r="BO28" i="50"/>
  <c r="Y28" i="51"/>
  <c r="BV36" i="50"/>
  <c r="BA36" i="50"/>
  <c r="R36" i="51"/>
  <c r="Y36" i="51"/>
  <c r="Z36" i="49"/>
  <c r="O36" i="67" s="1"/>
  <c r="BO36" i="50"/>
  <c r="BH36" i="50"/>
  <c r="R17" i="51"/>
  <c r="BV17" i="50"/>
  <c r="Y17" i="51"/>
  <c r="BO17" i="50"/>
  <c r="BA17" i="50"/>
  <c r="Z17" i="49"/>
  <c r="O17" i="67" s="1"/>
  <c r="BH17" i="50"/>
  <c r="Z16" i="49"/>
  <c r="O16" i="67" s="1"/>
  <c r="Y16" i="51"/>
  <c r="R16" i="51"/>
  <c r="BV16" i="50"/>
  <c r="BO16" i="50"/>
  <c r="BH16" i="50"/>
  <c r="BA16" i="50"/>
  <c r="AT26" i="51"/>
  <c r="AZ26" i="51"/>
  <c r="R22" i="51"/>
  <c r="Y22" i="51"/>
  <c r="BV22" i="50"/>
  <c r="BO22" i="50"/>
  <c r="Z22" i="49"/>
  <c r="O22" i="67" s="1"/>
  <c r="BO29" i="50"/>
  <c r="R29" i="51"/>
  <c r="BV29" i="50"/>
  <c r="Y29" i="51"/>
  <c r="Z29" i="49"/>
  <c r="O29" i="67" s="1"/>
  <c r="Z25" i="49"/>
  <c r="O25" i="67" s="1"/>
  <c r="R25" i="51"/>
  <c r="Y25" i="51"/>
  <c r="BO25" i="50"/>
  <c r="BV25" i="50"/>
  <c r="AT24" i="51"/>
  <c r="AZ24" i="51"/>
  <c r="BV32" i="50"/>
  <c r="BO32" i="50"/>
  <c r="Z32" i="49"/>
  <c r="O32" i="67" s="1"/>
  <c r="R32" i="51"/>
  <c r="Y32" i="51"/>
  <c r="O136" i="50"/>
  <c r="R136" i="50" s="1"/>
  <c r="AH136" i="50" s="1"/>
  <c r="Q91" i="50"/>
  <c r="P91" i="50"/>
  <c r="S91" i="50"/>
  <c r="T91" i="50"/>
  <c r="O111" i="50"/>
  <c r="R111" i="50" s="1"/>
  <c r="AH111" i="50" s="1"/>
  <c r="S103" i="50"/>
  <c r="P103" i="50"/>
  <c r="Q103" i="50"/>
  <c r="T103" i="50"/>
  <c r="O123" i="50"/>
  <c r="R123" i="50" s="1"/>
  <c r="AH123" i="50" s="1"/>
  <c r="P113" i="50"/>
  <c r="S113" i="50"/>
  <c r="T113" i="50"/>
  <c r="Q113" i="50"/>
  <c r="P105" i="50"/>
  <c r="S105" i="50"/>
  <c r="T105" i="50"/>
  <c r="Q105" i="50"/>
  <c r="T121" i="50"/>
  <c r="Q121" i="50"/>
  <c r="S121" i="50"/>
  <c r="P121" i="50"/>
  <c r="O133" i="50"/>
  <c r="R133" i="50" s="1"/>
  <c r="AH133" i="50" s="1"/>
  <c r="O125" i="50"/>
  <c r="R125" i="50" s="1"/>
  <c r="O141" i="50"/>
  <c r="R141" i="50" s="1"/>
  <c r="AH141" i="50" s="1"/>
  <c r="Q116" i="50"/>
  <c r="S116" i="50"/>
  <c r="T116" i="50"/>
  <c r="P116" i="50"/>
  <c r="AV6" i="50"/>
  <c r="D26" i="51"/>
  <c r="E26" i="51"/>
  <c r="F26" i="51"/>
  <c r="H26" i="51"/>
  <c r="D27" i="51"/>
  <c r="E27" i="51"/>
  <c r="F27" i="51"/>
  <c r="H27" i="51"/>
  <c r="D28" i="51"/>
  <c r="E28" i="51"/>
  <c r="F28" i="51"/>
  <c r="H28" i="51"/>
  <c r="D29" i="51"/>
  <c r="E29" i="51"/>
  <c r="F29" i="51"/>
  <c r="H29" i="51"/>
  <c r="D30" i="51"/>
  <c r="E30" i="51"/>
  <c r="F30" i="51"/>
  <c r="H30" i="51"/>
  <c r="D31" i="51"/>
  <c r="E31" i="51"/>
  <c r="F31" i="51"/>
  <c r="H31" i="51"/>
  <c r="D32" i="51"/>
  <c r="E32" i="51"/>
  <c r="F32" i="51"/>
  <c r="H32" i="51"/>
  <c r="D33" i="51"/>
  <c r="E33" i="51"/>
  <c r="F33" i="51"/>
  <c r="H33" i="51"/>
  <c r="D34" i="51"/>
  <c r="E34" i="51"/>
  <c r="F34" i="51"/>
  <c r="H34" i="51"/>
  <c r="D35" i="51"/>
  <c r="E35" i="51"/>
  <c r="F35" i="51"/>
  <c r="H35" i="51"/>
  <c r="D36" i="51"/>
  <c r="E36" i="51"/>
  <c r="F36" i="51"/>
  <c r="H36" i="51"/>
  <c r="E25" i="51"/>
  <c r="F25" i="51"/>
  <c r="H25" i="51"/>
  <c r="D25" i="51"/>
  <c r="C24" i="49"/>
  <c r="C23" i="49"/>
  <c r="C22" i="49"/>
  <c r="C21" i="49"/>
  <c r="C20" i="49"/>
  <c r="C19" i="49"/>
  <c r="C18" i="49"/>
  <c r="C17" i="49"/>
  <c r="C16" i="49"/>
  <c r="C15" i="49"/>
  <c r="C14" i="49"/>
  <c r="C13" i="49"/>
  <c r="C12" i="49"/>
  <c r="C11" i="49"/>
  <c r="C10" i="49"/>
  <c r="C9" i="49"/>
  <c r="C8" i="49"/>
  <c r="C7" i="49"/>
  <c r="C64" i="49"/>
  <c r="C63" i="49"/>
  <c r="C62" i="49"/>
  <c r="C61" i="49"/>
  <c r="C60" i="49"/>
  <c r="C59" i="49"/>
  <c r="C58" i="49"/>
  <c r="C57" i="49"/>
  <c r="C56" i="49"/>
  <c r="C55" i="49"/>
  <c r="C54" i="49"/>
  <c r="C53" i="49"/>
  <c r="C52" i="49"/>
  <c r="C51" i="49"/>
  <c r="C50" i="49"/>
  <c r="C49" i="49"/>
  <c r="C48" i="49"/>
  <c r="C47" i="49"/>
  <c r="C104" i="49"/>
  <c r="C103" i="49"/>
  <c r="C102" i="49"/>
  <c r="C101" i="49"/>
  <c r="C100" i="49"/>
  <c r="C99" i="49"/>
  <c r="C98" i="49"/>
  <c r="C97" i="49"/>
  <c r="C96" i="49"/>
  <c r="C95" i="49"/>
  <c r="C94" i="49"/>
  <c r="C93" i="49"/>
  <c r="C92" i="49"/>
  <c r="C91" i="49"/>
  <c r="C90" i="49"/>
  <c r="C89" i="49"/>
  <c r="C88" i="49"/>
  <c r="C87" i="49"/>
  <c r="C184" i="49"/>
  <c r="C183" i="49"/>
  <c r="C182" i="49"/>
  <c r="C181" i="49"/>
  <c r="C180" i="49"/>
  <c r="C179" i="49"/>
  <c r="C178" i="49"/>
  <c r="C177" i="49"/>
  <c r="C176" i="49"/>
  <c r="C175" i="49"/>
  <c r="C174" i="49"/>
  <c r="C173" i="49"/>
  <c r="C172" i="49"/>
  <c r="C171" i="49"/>
  <c r="C170" i="49"/>
  <c r="C169" i="49"/>
  <c r="C168" i="49"/>
  <c r="C167" i="49"/>
  <c r="C144" i="49"/>
  <c r="AX9" i="60"/>
  <c r="AR9" i="60"/>
  <c r="AS9" i="60" s="1"/>
  <c r="AU9" i="60" s="1"/>
  <c r="AV9" i="60" s="1"/>
  <c r="AL9" i="60"/>
  <c r="AM9" i="60" s="1"/>
  <c r="AO9" i="60" s="1"/>
  <c r="AP9" i="60" s="1"/>
  <c r="AF9" i="60"/>
  <c r="AG9" i="60" s="1"/>
  <c r="AI9" i="60" s="1"/>
  <c r="AJ9" i="60" s="1"/>
  <c r="C143" i="49"/>
  <c r="C142" i="49"/>
  <c r="C141" i="49"/>
  <c r="C140" i="49"/>
  <c r="C139" i="49"/>
  <c r="C138" i="49"/>
  <c r="C137" i="49"/>
  <c r="C136" i="49"/>
  <c r="C135" i="49"/>
  <c r="C134" i="49"/>
  <c r="C133" i="49"/>
  <c r="C132" i="49"/>
  <c r="C131" i="49"/>
  <c r="C130" i="49"/>
  <c r="C129" i="49"/>
  <c r="C128" i="49"/>
  <c r="C127" i="49"/>
  <c r="R33" i="60"/>
  <c r="R34" i="60"/>
  <c r="R35" i="60"/>
  <c r="R36" i="60"/>
  <c r="R37" i="60"/>
  <c r="R38" i="60"/>
  <c r="R39" i="60"/>
  <c r="R40" i="60"/>
  <c r="R41" i="60"/>
  <c r="R42" i="60"/>
  <c r="R43" i="60"/>
  <c r="R19" i="60"/>
  <c r="R20" i="60"/>
  <c r="R21" i="60"/>
  <c r="R22" i="60"/>
  <c r="R23" i="60"/>
  <c r="R24" i="60"/>
  <c r="R25" i="60"/>
  <c r="R26" i="60"/>
  <c r="R27" i="60"/>
  <c r="R28" i="60"/>
  <c r="R29" i="60"/>
  <c r="R30" i="60"/>
  <c r="R31" i="60"/>
  <c r="R32" i="60"/>
  <c r="R13" i="60"/>
  <c r="R14" i="60"/>
  <c r="R15" i="60"/>
  <c r="R16" i="60"/>
  <c r="R17" i="60"/>
  <c r="R18" i="60"/>
  <c r="R12" i="60"/>
  <c r="R11" i="60"/>
  <c r="AM17" i="51" l="1"/>
  <c r="AM34" i="51"/>
  <c r="AM29" i="51"/>
  <c r="AM8" i="51"/>
  <c r="AM12" i="51"/>
  <c r="AM16" i="51"/>
  <c r="AM39" i="51"/>
  <c r="AM36" i="51"/>
  <c r="AM38" i="51"/>
  <c r="AM19" i="51"/>
  <c r="AM41" i="51"/>
  <c r="AM30" i="51"/>
  <c r="AM21" i="51"/>
  <c r="AM32" i="51"/>
  <c r="AM18" i="51"/>
  <c r="AM13" i="51"/>
  <c r="AM31" i="51"/>
  <c r="AM11" i="51"/>
  <c r="AM9" i="51"/>
  <c r="AM33" i="51"/>
  <c r="AN6" i="51"/>
  <c r="AM14" i="51"/>
  <c r="AM10" i="51"/>
  <c r="AM37" i="51"/>
  <c r="AM20" i="51"/>
  <c r="AM22" i="51"/>
  <c r="AM25" i="51"/>
  <c r="AM28" i="51"/>
  <c r="AM40" i="51"/>
  <c r="AM27" i="51"/>
  <c r="AM7" i="51"/>
  <c r="AM15" i="51"/>
  <c r="BH19" i="50"/>
  <c r="Q5" i="56"/>
  <c r="B5" i="55"/>
  <c r="B5" i="54"/>
  <c r="B5" i="56"/>
  <c r="Z118" i="50"/>
  <c r="Z116" i="50"/>
  <c r="Z119" i="50"/>
  <c r="Z115" i="50"/>
  <c r="Z114" i="50"/>
  <c r="Z124" i="50"/>
  <c r="Z112" i="50"/>
  <c r="Z120" i="50"/>
  <c r="Z122" i="50"/>
  <c r="Z113" i="50"/>
  <c r="Z121" i="50"/>
  <c r="Z111" i="50"/>
  <c r="Z117" i="50"/>
  <c r="Z123" i="50"/>
  <c r="Z126" i="50"/>
  <c r="Z129" i="50"/>
  <c r="Z125" i="50"/>
  <c r="Z130" i="50"/>
  <c r="AH125" i="50"/>
  <c r="AP125" i="50" s="1"/>
  <c r="Z127" i="50"/>
  <c r="AP119" i="50"/>
  <c r="AP116" i="50"/>
  <c r="AP123" i="50"/>
  <c r="AP115" i="50"/>
  <c r="AP106" i="50"/>
  <c r="AP108" i="50"/>
  <c r="AP112" i="50"/>
  <c r="AP114" i="50"/>
  <c r="AP121" i="50"/>
  <c r="AP118" i="50"/>
  <c r="AP110" i="50"/>
  <c r="AP122" i="50"/>
  <c r="AP124" i="50"/>
  <c r="BA24" i="50" s="1"/>
  <c r="AP107" i="50"/>
  <c r="AP111" i="50"/>
  <c r="BA22" i="50" s="1"/>
  <c r="AP105" i="50"/>
  <c r="BA21" i="50" s="1"/>
  <c r="AP120" i="50"/>
  <c r="AP109" i="50"/>
  <c r="AP117" i="50"/>
  <c r="BA23" i="50" s="1"/>
  <c r="AP113" i="50"/>
  <c r="Z128" i="50"/>
  <c r="Z138" i="50"/>
  <c r="AT36" i="51"/>
  <c r="AZ36" i="51"/>
  <c r="AT16" i="51"/>
  <c r="AZ16" i="51"/>
  <c r="AT41" i="51"/>
  <c r="AZ41" i="51"/>
  <c r="AT32" i="51"/>
  <c r="AZ32" i="51"/>
  <c r="AT17" i="51"/>
  <c r="AZ17" i="51"/>
  <c r="AT8" i="51"/>
  <c r="AZ8" i="51"/>
  <c r="Y6" i="51"/>
  <c r="BH6" i="50"/>
  <c r="BA6" i="50"/>
  <c r="Z6" i="49"/>
  <c r="O6" i="67" s="1"/>
  <c r="R6" i="51"/>
  <c r="BO6" i="50"/>
  <c r="BV6" i="50"/>
  <c r="AT29" i="51"/>
  <c r="AZ29" i="51"/>
  <c r="AT40" i="51"/>
  <c r="AZ40" i="51"/>
  <c r="AT13" i="51"/>
  <c r="AZ13" i="51"/>
  <c r="AT20" i="51"/>
  <c r="AZ20" i="51"/>
  <c r="AT7" i="51"/>
  <c r="AZ7" i="51"/>
  <c r="AT18" i="51"/>
  <c r="AZ18" i="51"/>
  <c r="AT9" i="51"/>
  <c r="AZ9" i="51"/>
  <c r="AT37" i="51"/>
  <c r="AZ37" i="51"/>
  <c r="AT39" i="51"/>
  <c r="AZ39" i="51"/>
  <c r="AT14" i="51"/>
  <c r="AZ14" i="51"/>
  <c r="AT10" i="51"/>
  <c r="AZ10" i="51"/>
  <c r="AT28" i="51"/>
  <c r="AZ28" i="51"/>
  <c r="AT15" i="51"/>
  <c r="AZ15" i="51"/>
  <c r="AT19" i="51"/>
  <c r="AZ19" i="51"/>
  <c r="AT31" i="51"/>
  <c r="AZ31" i="51"/>
  <c r="AT27" i="51"/>
  <c r="AZ27" i="51"/>
  <c r="AT38" i="51"/>
  <c r="AZ38" i="51"/>
  <c r="AT22" i="51"/>
  <c r="AZ22" i="51"/>
  <c r="AT12" i="51"/>
  <c r="AZ12" i="51"/>
  <c r="AT21" i="51"/>
  <c r="AZ21" i="51"/>
  <c r="AT11" i="51"/>
  <c r="AZ11" i="51"/>
  <c r="AT34" i="51"/>
  <c r="AZ34" i="51"/>
  <c r="AT25" i="51"/>
  <c r="AZ25" i="51"/>
  <c r="S6" i="49"/>
  <c r="AE6" i="51" s="1"/>
  <c r="F6" i="49"/>
  <c r="R6" i="49" s="1"/>
  <c r="AD6" i="51" s="1"/>
  <c r="AT33" i="51"/>
  <c r="AZ33" i="51"/>
  <c r="AT30" i="51"/>
  <c r="AZ30" i="51"/>
  <c r="I95" i="51"/>
  <c r="I98" i="51"/>
  <c r="I97" i="51"/>
  <c r="I96" i="51"/>
  <c r="H98" i="51"/>
  <c r="H95" i="51"/>
  <c r="H97" i="51"/>
  <c r="H96" i="51"/>
  <c r="O131" i="50"/>
  <c r="R131" i="50" s="1"/>
  <c r="AH131" i="50" s="1"/>
  <c r="AP138" i="50" s="1"/>
  <c r="P141" i="50"/>
  <c r="S141" i="50"/>
  <c r="T141" i="50"/>
  <c r="Q141" i="50"/>
  <c r="P111" i="50"/>
  <c r="T111" i="50"/>
  <c r="Q111" i="50"/>
  <c r="S111" i="50"/>
  <c r="O161" i="50"/>
  <c r="R161" i="50" s="1"/>
  <c r="AH161" i="50" s="1"/>
  <c r="P125" i="50"/>
  <c r="T125" i="50"/>
  <c r="S125" i="50"/>
  <c r="Q125" i="50"/>
  <c r="O145" i="50"/>
  <c r="R145" i="50" s="1"/>
  <c r="T133" i="50"/>
  <c r="P133" i="50"/>
  <c r="Q133" i="50"/>
  <c r="S133" i="50"/>
  <c r="O153" i="50"/>
  <c r="R153" i="50" s="1"/>
  <c r="AH153" i="50" s="1"/>
  <c r="P123" i="50"/>
  <c r="T123" i="50"/>
  <c r="Q123" i="50"/>
  <c r="S123" i="50"/>
  <c r="T136" i="50"/>
  <c r="P136" i="50"/>
  <c r="Q136" i="50"/>
  <c r="S136" i="50"/>
  <c r="O143" i="50"/>
  <c r="R143" i="50" s="1"/>
  <c r="AH143" i="50" s="1"/>
  <c r="O156" i="50"/>
  <c r="R156" i="50" s="1"/>
  <c r="AH156" i="50" s="1"/>
  <c r="AY9" i="60"/>
  <c r="AM6" i="51" l="1"/>
  <c r="BH23" i="50"/>
  <c r="BH22" i="50"/>
  <c r="BH24" i="50"/>
  <c r="AP129" i="50"/>
  <c r="AP130" i="50"/>
  <c r="AP137" i="50"/>
  <c r="AP128" i="50"/>
  <c r="AP126" i="50"/>
  <c r="Z141" i="50"/>
  <c r="Z132" i="50"/>
  <c r="Z134" i="50"/>
  <c r="AP140" i="50"/>
  <c r="BA26" i="50" s="1"/>
  <c r="AP143" i="50"/>
  <c r="Z137" i="50"/>
  <c r="Z131" i="50"/>
  <c r="AP142" i="50"/>
  <c r="Z133" i="50"/>
  <c r="AP136" i="50"/>
  <c r="AP141" i="50"/>
  <c r="AP133" i="50"/>
  <c r="Z140" i="50"/>
  <c r="Z139" i="50"/>
  <c r="AP135" i="50"/>
  <c r="Z144" i="50"/>
  <c r="Z142" i="50"/>
  <c r="Z135" i="50"/>
  <c r="AP139" i="50"/>
  <c r="Z136" i="50"/>
  <c r="AP134" i="50"/>
  <c r="AP131" i="50"/>
  <c r="Z143" i="50"/>
  <c r="Z145" i="50"/>
  <c r="Z149" i="50"/>
  <c r="AH145" i="50"/>
  <c r="AP148" i="50" s="1"/>
  <c r="BA27" i="50" s="1"/>
  <c r="Z148" i="50"/>
  <c r="AP144" i="50"/>
  <c r="AP127" i="50"/>
  <c r="Z146" i="50"/>
  <c r="AP132" i="50"/>
  <c r="BA25" i="50" s="1"/>
  <c r="Z150" i="50"/>
  <c r="Z147" i="50"/>
  <c r="W6" i="51"/>
  <c r="X6" i="49"/>
  <c r="P6" i="51"/>
  <c r="X6" i="51"/>
  <c r="Q6" i="51"/>
  <c r="Y6" i="49"/>
  <c r="AT6" i="51"/>
  <c r="AZ6" i="51"/>
  <c r="P161" i="50"/>
  <c r="T161" i="50"/>
  <c r="Q161" i="50"/>
  <c r="S161" i="50"/>
  <c r="O181" i="50"/>
  <c r="R181" i="50" s="1"/>
  <c r="AH181" i="50" s="1"/>
  <c r="O163" i="50"/>
  <c r="R163" i="50" s="1"/>
  <c r="AH163" i="50" s="1"/>
  <c r="P153" i="50"/>
  <c r="S153" i="50"/>
  <c r="T153" i="50"/>
  <c r="Q153" i="50"/>
  <c r="O176" i="50"/>
  <c r="R176" i="50" s="1"/>
  <c r="AH176" i="50" s="1"/>
  <c r="P143" i="50"/>
  <c r="Q143" i="50"/>
  <c r="S143" i="50"/>
  <c r="T143" i="50"/>
  <c r="T145" i="50"/>
  <c r="P145" i="50"/>
  <c r="S145" i="50"/>
  <c r="Q145" i="50"/>
  <c r="P156" i="50"/>
  <c r="Q156" i="50"/>
  <c r="S156" i="50"/>
  <c r="T156" i="50"/>
  <c r="O173" i="50"/>
  <c r="R173" i="50" s="1"/>
  <c r="AH173" i="50" s="1"/>
  <c r="O165" i="50"/>
  <c r="R165" i="50" s="1"/>
  <c r="P131" i="50"/>
  <c r="T131" i="50"/>
  <c r="Q131" i="50"/>
  <c r="S131" i="50"/>
  <c r="O151" i="50"/>
  <c r="R151" i="50" s="1"/>
  <c r="AH151" i="50" s="1"/>
  <c r="AP157" i="50" s="1"/>
  <c r="BA9" i="60"/>
  <c r="AK6" i="51" l="1"/>
  <c r="AL6" i="51"/>
  <c r="AS6" i="51"/>
  <c r="N6" i="67"/>
  <c r="AR6" i="51"/>
  <c r="M6" i="67"/>
  <c r="Z158" i="50"/>
  <c r="BH26" i="50"/>
  <c r="BH27" i="50"/>
  <c r="BH25" i="50"/>
  <c r="Z161" i="50"/>
  <c r="Z160" i="50"/>
  <c r="Z153" i="50"/>
  <c r="Z156" i="50"/>
  <c r="AP164" i="50"/>
  <c r="BA30" i="50" s="1"/>
  <c r="Z154" i="50"/>
  <c r="Z163" i="50"/>
  <c r="Z164" i="50"/>
  <c r="Z157" i="50"/>
  <c r="Z152" i="50"/>
  <c r="Z162" i="50"/>
  <c r="Z155" i="50"/>
  <c r="Z159" i="50"/>
  <c r="Z151" i="50"/>
  <c r="Z169" i="50"/>
  <c r="Z167" i="50"/>
  <c r="BA31" i="50"/>
  <c r="BA32" i="50"/>
  <c r="BA29" i="50"/>
  <c r="AP160" i="50"/>
  <c r="AP156" i="50"/>
  <c r="BA28" i="50" s="1"/>
  <c r="AP145" i="50"/>
  <c r="AP155" i="50"/>
  <c r="AP163" i="50"/>
  <c r="AP146" i="50"/>
  <c r="AP154" i="50"/>
  <c r="AP161" i="50"/>
  <c r="AP149" i="50"/>
  <c r="AP151" i="50"/>
  <c r="AP159" i="50"/>
  <c r="AP162" i="50"/>
  <c r="AP153" i="50"/>
  <c r="AP158" i="50"/>
  <c r="AP150" i="50"/>
  <c r="AP152" i="50"/>
  <c r="AP147" i="50"/>
  <c r="AH165" i="50"/>
  <c r="AP166" i="50" s="1"/>
  <c r="Z168" i="50"/>
  <c r="Z178" i="50"/>
  <c r="Z170" i="50"/>
  <c r="Z165" i="50"/>
  <c r="Z166" i="50"/>
  <c r="S151" i="50"/>
  <c r="T151" i="50"/>
  <c r="P151" i="50"/>
  <c r="Q151" i="50"/>
  <c r="O171" i="50"/>
  <c r="R171" i="50" s="1"/>
  <c r="AH171" i="50" s="1"/>
  <c r="AP178" i="50" s="1"/>
  <c r="S163" i="50"/>
  <c r="T163" i="50"/>
  <c r="P163" i="50"/>
  <c r="Q163" i="50"/>
  <c r="O183" i="50"/>
  <c r="R183" i="50" s="1"/>
  <c r="AH183" i="50" s="1"/>
  <c r="Q165" i="50"/>
  <c r="S165" i="50"/>
  <c r="P165" i="50"/>
  <c r="T165" i="50"/>
  <c r="T181" i="50"/>
  <c r="S181" i="50"/>
  <c r="P181" i="50"/>
  <c r="Q181" i="50"/>
  <c r="O185" i="50"/>
  <c r="R185" i="50" s="1"/>
  <c r="O201" i="50"/>
  <c r="R201" i="50" s="1"/>
  <c r="AH201" i="50" s="1"/>
  <c r="P173" i="50"/>
  <c r="T173" i="50"/>
  <c r="S173" i="50"/>
  <c r="Q173" i="50"/>
  <c r="O193" i="50"/>
  <c r="R193" i="50" s="1"/>
  <c r="AH193" i="50" s="1"/>
  <c r="Q176" i="50"/>
  <c r="S176" i="50"/>
  <c r="T176" i="50"/>
  <c r="P176" i="50"/>
  <c r="O196" i="50"/>
  <c r="R196" i="50" s="1"/>
  <c r="AH196" i="50" s="1"/>
  <c r="BB9" i="60"/>
  <c r="BH28" i="50" l="1"/>
  <c r="BH32" i="50"/>
  <c r="BH29" i="50"/>
  <c r="Z174" i="50"/>
  <c r="Z180" i="50"/>
  <c r="AP173" i="50"/>
  <c r="AP167" i="50"/>
  <c r="Z173" i="50"/>
  <c r="Z177" i="50"/>
  <c r="Z179" i="50"/>
  <c r="Z183" i="50"/>
  <c r="Z184" i="50"/>
  <c r="Z182" i="50"/>
  <c r="Z171" i="50"/>
  <c r="Z172" i="50"/>
  <c r="BH30" i="50"/>
  <c r="Z175" i="50"/>
  <c r="Z190" i="50"/>
  <c r="Z181" i="50"/>
  <c r="AP184" i="50"/>
  <c r="BH31" i="50"/>
  <c r="Z176" i="50"/>
  <c r="AP183" i="50"/>
  <c r="AP177" i="50"/>
  <c r="AP168" i="50"/>
  <c r="AP174" i="50"/>
  <c r="AH185" i="50"/>
  <c r="AP188" i="50" s="1"/>
  <c r="Z189" i="50"/>
  <c r="Z188" i="50"/>
  <c r="Z187" i="50"/>
  <c r="Z198" i="50"/>
  <c r="Z192" i="50"/>
  <c r="Z185" i="50"/>
  <c r="AP180" i="50"/>
  <c r="AP172" i="50"/>
  <c r="AP175" i="50"/>
  <c r="AP179" i="50"/>
  <c r="AP181" i="50"/>
  <c r="AP169" i="50"/>
  <c r="AP170" i="50"/>
  <c r="AP171" i="50"/>
  <c r="AP176" i="50"/>
  <c r="Z186" i="50"/>
  <c r="AP165" i="50"/>
  <c r="AP182" i="50"/>
  <c r="T196" i="50"/>
  <c r="P196" i="50"/>
  <c r="Q196" i="50"/>
  <c r="S196" i="50"/>
  <c r="P185" i="50"/>
  <c r="T185" i="50"/>
  <c r="S185" i="50"/>
  <c r="Q185" i="50"/>
  <c r="Q201" i="50"/>
  <c r="P201" i="50"/>
  <c r="S201" i="50"/>
  <c r="T201" i="50"/>
  <c r="O221" i="50"/>
  <c r="R221" i="50" s="1"/>
  <c r="AH221" i="50" s="1"/>
  <c r="P183" i="50"/>
  <c r="S183" i="50"/>
  <c r="T183" i="50"/>
  <c r="Q183" i="50"/>
  <c r="O216" i="50"/>
  <c r="R216" i="50" s="1"/>
  <c r="AH216" i="50" s="1"/>
  <c r="O203" i="50"/>
  <c r="R203" i="50" s="1"/>
  <c r="AH203" i="50" s="1"/>
  <c r="O205" i="50"/>
  <c r="R205" i="50" s="1"/>
  <c r="T193" i="50"/>
  <c r="S193" i="50"/>
  <c r="P193" i="50"/>
  <c r="Q193" i="50"/>
  <c r="P171" i="50"/>
  <c r="Q171" i="50"/>
  <c r="S171" i="50"/>
  <c r="T171" i="50"/>
  <c r="O213" i="50"/>
  <c r="R213" i="50" s="1"/>
  <c r="AH213" i="50" s="1"/>
  <c r="O191" i="50"/>
  <c r="R191" i="50" s="1"/>
  <c r="Z194" i="50" s="1"/>
  <c r="D16" i="60"/>
  <c r="C16" i="60"/>
  <c r="AP187" i="50" l="1"/>
  <c r="Z191" i="50"/>
  <c r="Z197" i="50"/>
  <c r="Z202" i="50"/>
  <c r="Z203" i="50"/>
  <c r="Z204" i="50"/>
  <c r="Z195" i="50"/>
  <c r="Z193" i="50"/>
  <c r="Z199" i="50"/>
  <c r="AH191" i="50"/>
  <c r="AP202" i="50" s="1"/>
  <c r="Z196" i="50"/>
  <c r="Z201" i="50"/>
  <c r="Z200" i="50"/>
  <c r="AP190" i="50"/>
  <c r="AP185" i="50"/>
  <c r="AP186" i="50"/>
  <c r="AP189" i="50"/>
  <c r="AH205" i="50"/>
  <c r="Z211" i="50"/>
  <c r="Z209" i="50"/>
  <c r="Z208" i="50"/>
  <c r="Z205" i="50"/>
  <c r="Z206" i="50"/>
  <c r="Z207" i="50"/>
  <c r="Z210" i="50"/>
  <c r="P221" i="50"/>
  <c r="T221" i="50"/>
  <c r="Q221" i="50"/>
  <c r="S221" i="50"/>
  <c r="O241" i="50"/>
  <c r="R241" i="50" s="1"/>
  <c r="AH241" i="50" s="1"/>
  <c r="T205" i="50"/>
  <c r="S205" i="50"/>
  <c r="P205" i="50"/>
  <c r="Q205" i="50"/>
  <c r="P203" i="50"/>
  <c r="S203" i="50"/>
  <c r="T203" i="50"/>
  <c r="Q203" i="50"/>
  <c r="P191" i="50"/>
  <c r="Q191" i="50"/>
  <c r="S191" i="50"/>
  <c r="T191" i="50"/>
  <c r="O223" i="50"/>
  <c r="R223" i="50" s="1"/>
  <c r="AH223" i="50" s="1"/>
  <c r="O211" i="50"/>
  <c r="R211" i="50" s="1"/>
  <c r="AH211" i="50" s="1"/>
  <c r="O225" i="50"/>
  <c r="R225" i="50" s="1"/>
  <c r="P213" i="50"/>
  <c r="S213" i="50"/>
  <c r="T213" i="50"/>
  <c r="Q213" i="50"/>
  <c r="O233" i="50"/>
  <c r="R233" i="50" s="1"/>
  <c r="AH233" i="50" s="1"/>
  <c r="Q216" i="50"/>
  <c r="P216" i="50"/>
  <c r="S216" i="50"/>
  <c r="T216" i="50"/>
  <c r="O236" i="50"/>
  <c r="R236" i="50" s="1"/>
  <c r="AH236" i="50" s="1"/>
  <c r="I85" i="51"/>
  <c r="AP195" i="50" l="1"/>
  <c r="AP191" i="50"/>
  <c r="AP193" i="50"/>
  <c r="AP200" i="50"/>
  <c r="AP223" i="50"/>
  <c r="Z220" i="50"/>
  <c r="Z226" i="50"/>
  <c r="Z219" i="50"/>
  <c r="Z224" i="50"/>
  <c r="Z222" i="50"/>
  <c r="Z215" i="50"/>
  <c r="Z221" i="50"/>
  <c r="AP218" i="50"/>
  <c r="Z214" i="50"/>
  <c r="AP192" i="50"/>
  <c r="AP204" i="50"/>
  <c r="AP194" i="50"/>
  <c r="AP198" i="50"/>
  <c r="AP199" i="50"/>
  <c r="AP203" i="50"/>
  <c r="AP201" i="50"/>
  <c r="Z223" i="50"/>
  <c r="Z216" i="50"/>
  <c r="Z217" i="50"/>
  <c r="Z212" i="50"/>
  <c r="Z213" i="50"/>
  <c r="AP196" i="50"/>
  <c r="Z218" i="50"/>
  <c r="AP197" i="50"/>
  <c r="AH225" i="50"/>
  <c r="AP225" i="50" s="1"/>
  <c r="Z230" i="50"/>
  <c r="Z229" i="50"/>
  <c r="Z225" i="50"/>
  <c r="Z228" i="50"/>
  <c r="Z227" i="50"/>
  <c r="AP214" i="50"/>
  <c r="AP210" i="50"/>
  <c r="AP205" i="50"/>
  <c r="AP207" i="50"/>
  <c r="AP213" i="50"/>
  <c r="AP224" i="50"/>
  <c r="AP215" i="50"/>
  <c r="AP217" i="50"/>
  <c r="AP220" i="50"/>
  <c r="AP209" i="50"/>
  <c r="AP219" i="50"/>
  <c r="AP222" i="50"/>
  <c r="AP211" i="50"/>
  <c r="AP216" i="50"/>
  <c r="AP221" i="50"/>
  <c r="AP206" i="50"/>
  <c r="AP212" i="50"/>
  <c r="AP208" i="50"/>
  <c r="P236" i="50"/>
  <c r="Q236" i="50"/>
  <c r="S236" i="50"/>
  <c r="T236" i="50"/>
  <c r="O245" i="50"/>
  <c r="R245" i="50" s="1"/>
  <c r="P225" i="50"/>
  <c r="S225" i="50"/>
  <c r="T225" i="50"/>
  <c r="Q225" i="50"/>
  <c r="O256" i="50"/>
  <c r="R256" i="50" s="1"/>
  <c r="AH256" i="50" s="1"/>
  <c r="P211" i="50"/>
  <c r="Q211" i="50"/>
  <c r="S211" i="50"/>
  <c r="T211" i="50"/>
  <c r="O231" i="50"/>
  <c r="R231" i="50" s="1"/>
  <c r="AH231" i="50" s="1"/>
  <c r="T223" i="50"/>
  <c r="P223" i="50"/>
  <c r="Q223" i="50"/>
  <c r="S223" i="50"/>
  <c r="O243" i="50"/>
  <c r="R243" i="50" s="1"/>
  <c r="AH243" i="50" s="1"/>
  <c r="P233" i="50"/>
  <c r="Q233" i="50"/>
  <c r="T233" i="50"/>
  <c r="S233" i="50"/>
  <c r="T241" i="50"/>
  <c r="S241" i="50"/>
  <c r="Q241" i="50"/>
  <c r="P241" i="50"/>
  <c r="O253" i="50"/>
  <c r="R253" i="50" s="1"/>
  <c r="AH253" i="50" s="1"/>
  <c r="O261" i="50"/>
  <c r="R261" i="50" s="1"/>
  <c r="AH261" i="50" s="1"/>
  <c r="AP228" i="50" l="1"/>
  <c r="AP243" i="50"/>
  <c r="AP230" i="50"/>
  <c r="AP239" i="50"/>
  <c r="AP226" i="50"/>
  <c r="AP229" i="50"/>
  <c r="AP238" i="50"/>
  <c r="AP235" i="50"/>
  <c r="Z235" i="50"/>
  <c r="Z243" i="50"/>
  <c r="AP244" i="50"/>
  <c r="Z232" i="50"/>
  <c r="AP231" i="50"/>
  <c r="AP240" i="50"/>
  <c r="Z242" i="50"/>
  <c r="Z233" i="50"/>
  <c r="Z239" i="50"/>
  <c r="Z241" i="50"/>
  <c r="AP237" i="50"/>
  <c r="Z236" i="50"/>
  <c r="Z234" i="50"/>
  <c r="Z244" i="50"/>
  <c r="AP236" i="50"/>
  <c r="AP234" i="50"/>
  <c r="Z240" i="50"/>
  <c r="AP232" i="50"/>
  <c r="Z237" i="50"/>
  <c r="Z238" i="50"/>
  <c r="Z231" i="50"/>
  <c r="AH245" i="50"/>
  <c r="AP249" i="50" s="1"/>
  <c r="Z248" i="50"/>
  <c r="Z250" i="50"/>
  <c r="Z246" i="50"/>
  <c r="Z245" i="50"/>
  <c r="Z247" i="50"/>
  <c r="Z249" i="50"/>
  <c r="AP233" i="50"/>
  <c r="AP241" i="50"/>
  <c r="AP242" i="50"/>
  <c r="AP227" i="50"/>
  <c r="T256" i="50"/>
  <c r="Q256" i="50"/>
  <c r="S256" i="50"/>
  <c r="AI256" i="50" s="1"/>
  <c r="P256" i="50"/>
  <c r="O263" i="50"/>
  <c r="R263" i="50" s="1"/>
  <c r="AH263" i="50" s="1"/>
  <c r="O296" i="50"/>
  <c r="R296" i="50" s="1"/>
  <c r="AH296" i="50" s="1"/>
  <c r="O276" i="50"/>
  <c r="R276" i="50" s="1"/>
  <c r="AH276" i="50" s="1"/>
  <c r="T253" i="50"/>
  <c r="P253" i="50"/>
  <c r="S253" i="50"/>
  <c r="Q253" i="50"/>
  <c r="AG253" i="50" s="1"/>
  <c r="P261" i="50"/>
  <c r="T261" i="50"/>
  <c r="Q261" i="50"/>
  <c r="AG261" i="50" s="1"/>
  <c r="S261" i="50"/>
  <c r="O301" i="50"/>
  <c r="R301" i="50" s="1"/>
  <c r="AH301" i="50" s="1"/>
  <c r="O281" i="50"/>
  <c r="R281" i="50" s="1"/>
  <c r="AH281" i="50" s="1"/>
  <c r="P243" i="50"/>
  <c r="Q243" i="50"/>
  <c r="AG243" i="50" s="1"/>
  <c r="S243" i="50"/>
  <c r="T243" i="50"/>
  <c r="O293" i="50"/>
  <c r="R293" i="50" s="1"/>
  <c r="AH293" i="50" s="1"/>
  <c r="O273" i="50"/>
  <c r="R273" i="50" s="1"/>
  <c r="AH273" i="50" s="1"/>
  <c r="P231" i="50"/>
  <c r="AF231" i="50" s="1"/>
  <c r="Q231" i="50"/>
  <c r="S231" i="50"/>
  <c r="T231" i="50"/>
  <c r="P245" i="50"/>
  <c r="T245" i="50"/>
  <c r="Q245" i="50"/>
  <c r="AG245" i="50" s="1"/>
  <c r="S245" i="50"/>
  <c r="O251" i="50"/>
  <c r="R251" i="50" s="1"/>
  <c r="AH251" i="50" s="1"/>
  <c r="O285" i="50"/>
  <c r="R285" i="50" s="1"/>
  <c r="O265" i="50"/>
  <c r="R265" i="50" s="1"/>
  <c r="D128" i="51"/>
  <c r="E128" i="51"/>
  <c r="F128" i="51"/>
  <c r="H128" i="51"/>
  <c r="D129" i="51"/>
  <c r="E129" i="51"/>
  <c r="F129" i="51"/>
  <c r="H129" i="51"/>
  <c r="D130" i="51"/>
  <c r="E130" i="51"/>
  <c r="F130" i="51"/>
  <c r="H130" i="51"/>
  <c r="D131" i="51"/>
  <c r="E131" i="51"/>
  <c r="F131" i="51"/>
  <c r="H131" i="51"/>
  <c r="D132" i="51"/>
  <c r="E132" i="51"/>
  <c r="F132" i="51"/>
  <c r="H132" i="51"/>
  <c r="D122" i="51"/>
  <c r="E122" i="51"/>
  <c r="D123" i="51"/>
  <c r="E123" i="51"/>
  <c r="D124" i="51"/>
  <c r="E124" i="51"/>
  <c r="F124" i="51"/>
  <c r="D125" i="51"/>
  <c r="E125" i="51"/>
  <c r="F125" i="51"/>
  <c r="H125" i="51"/>
  <c r="D126" i="51"/>
  <c r="E126" i="51"/>
  <c r="F126" i="51"/>
  <c r="H126" i="51"/>
  <c r="D127" i="51"/>
  <c r="E127" i="51"/>
  <c r="F127" i="51"/>
  <c r="H127" i="51"/>
  <c r="H122" i="51"/>
  <c r="D84" i="51"/>
  <c r="E84" i="51"/>
  <c r="F84" i="51"/>
  <c r="H84" i="51"/>
  <c r="I84" i="51"/>
  <c r="D85" i="51"/>
  <c r="E85" i="51"/>
  <c r="F85" i="51"/>
  <c r="H85" i="51"/>
  <c r="D86" i="51"/>
  <c r="E86" i="51"/>
  <c r="F86" i="51"/>
  <c r="H86" i="51"/>
  <c r="I86" i="51"/>
  <c r="D87" i="51"/>
  <c r="E87" i="51"/>
  <c r="F87" i="51"/>
  <c r="H87" i="51"/>
  <c r="I87" i="51"/>
  <c r="D88" i="51"/>
  <c r="E88" i="51"/>
  <c r="F88" i="51"/>
  <c r="H88" i="51"/>
  <c r="I88" i="51"/>
  <c r="D89" i="51"/>
  <c r="E89" i="51"/>
  <c r="F89" i="51"/>
  <c r="H89" i="51"/>
  <c r="I89" i="51"/>
  <c r="D90" i="51"/>
  <c r="E90" i="51"/>
  <c r="F90" i="51"/>
  <c r="H90" i="51"/>
  <c r="I90" i="51"/>
  <c r="D91" i="51"/>
  <c r="E91" i="51"/>
  <c r="F91" i="51"/>
  <c r="H91" i="51"/>
  <c r="I91" i="51"/>
  <c r="D92" i="51"/>
  <c r="E92" i="51"/>
  <c r="F92" i="51"/>
  <c r="H92" i="51"/>
  <c r="I92" i="51"/>
  <c r="D93" i="51"/>
  <c r="E93" i="51"/>
  <c r="F93" i="51"/>
  <c r="H93" i="51"/>
  <c r="I93" i="51"/>
  <c r="D94" i="51"/>
  <c r="E94" i="51"/>
  <c r="F94" i="51"/>
  <c r="H94" i="51"/>
  <c r="I94" i="51"/>
  <c r="AG302" i="50"/>
  <c r="AG304" i="50"/>
  <c r="AE292" i="50"/>
  <c r="AF294" i="50"/>
  <c r="AG295" i="50"/>
  <c r="AG297" i="50"/>
  <c r="AF298" i="50"/>
  <c r="AG299" i="50"/>
  <c r="AF300" i="50"/>
  <c r="AG277" i="50"/>
  <c r="AI279" i="50"/>
  <c r="AG280" i="50"/>
  <c r="AG282" i="50"/>
  <c r="AG284" i="50"/>
  <c r="AG286" i="50"/>
  <c r="AJ287" i="50"/>
  <c r="AG288" i="50"/>
  <c r="AG289" i="50"/>
  <c r="AG290" i="50"/>
  <c r="AJ264" i="50"/>
  <c r="AJ266" i="50"/>
  <c r="AG267" i="50"/>
  <c r="AF268" i="50"/>
  <c r="AG269" i="50"/>
  <c r="AF270" i="50"/>
  <c r="AF272" i="50"/>
  <c r="AF274" i="50"/>
  <c r="AG275" i="50"/>
  <c r="AJ241" i="50"/>
  <c r="AI242" i="50"/>
  <c r="AI244" i="50"/>
  <c r="AI246" i="50"/>
  <c r="AG247" i="50"/>
  <c r="AI248" i="50"/>
  <c r="AG249" i="50"/>
  <c r="AI250" i="50"/>
  <c r="AI252" i="50"/>
  <c r="AI254" i="50"/>
  <c r="AG255" i="50"/>
  <c r="AG257" i="50"/>
  <c r="AI258" i="50"/>
  <c r="AG259" i="50"/>
  <c r="AI260" i="50"/>
  <c r="AE205" i="50"/>
  <c r="AI208" i="50"/>
  <c r="AJ209" i="50"/>
  <c r="AF210" i="50"/>
  <c r="AI211" i="50"/>
  <c r="AI214" i="50"/>
  <c r="AJ215" i="50"/>
  <c r="AF216" i="50"/>
  <c r="AE217" i="50"/>
  <c r="AI220" i="50"/>
  <c r="AJ221" i="50"/>
  <c r="AF222" i="50"/>
  <c r="AI223" i="50"/>
  <c r="AF224" i="50"/>
  <c r="AI225" i="50"/>
  <c r="AI226" i="50"/>
  <c r="AJ227" i="50"/>
  <c r="AI228" i="50"/>
  <c r="AJ229" i="50"/>
  <c r="AG230" i="50"/>
  <c r="AF232" i="50"/>
  <c r="AF233" i="50"/>
  <c r="AF234" i="50"/>
  <c r="AF235" i="50"/>
  <c r="AI236" i="50"/>
  <c r="AF237" i="50"/>
  <c r="AF238" i="50"/>
  <c r="AV175" i="50"/>
  <c r="AV176" i="50"/>
  <c r="AV177" i="50"/>
  <c r="AV178" i="50"/>
  <c r="AV179" i="50"/>
  <c r="AV180" i="50"/>
  <c r="AV181" i="50"/>
  <c r="AV135" i="50"/>
  <c r="AV136" i="50"/>
  <c r="AV137" i="50"/>
  <c r="AV138" i="50"/>
  <c r="AV139" i="50"/>
  <c r="AV140" i="50"/>
  <c r="AV141" i="50"/>
  <c r="AV95" i="50"/>
  <c r="AV96" i="50"/>
  <c r="AV97" i="50"/>
  <c r="AV98" i="50"/>
  <c r="AV99" i="50"/>
  <c r="AV100" i="50"/>
  <c r="AV101" i="50"/>
  <c r="AV55" i="50"/>
  <c r="AV56" i="50"/>
  <c r="AV57" i="50"/>
  <c r="AV58" i="50"/>
  <c r="AV59" i="50"/>
  <c r="AV60" i="50"/>
  <c r="AV61" i="50"/>
  <c r="AM54" i="52"/>
  <c r="AN54" i="52"/>
  <c r="AO54" i="52"/>
  <c r="AP54" i="52"/>
  <c r="AQ54" i="52"/>
  <c r="AT54" i="52"/>
  <c r="AU54" i="52"/>
  <c r="AV54" i="52"/>
  <c r="AW54" i="52"/>
  <c r="AX54" i="52"/>
  <c r="AM55" i="52"/>
  <c r="AN55" i="52"/>
  <c r="AO55" i="52"/>
  <c r="AP55" i="52"/>
  <c r="AQ55" i="52"/>
  <c r="AT55" i="52"/>
  <c r="AU55" i="52"/>
  <c r="AV55" i="52"/>
  <c r="AW55" i="52"/>
  <c r="AX55" i="52"/>
  <c r="AM56" i="52"/>
  <c r="AN56" i="52"/>
  <c r="AO56" i="52"/>
  <c r="AP56" i="52"/>
  <c r="AQ56" i="52"/>
  <c r="AT56" i="52"/>
  <c r="AU56" i="52"/>
  <c r="AV56" i="52"/>
  <c r="AW56" i="52"/>
  <c r="AX56" i="52"/>
  <c r="AM57" i="52"/>
  <c r="AN57" i="52"/>
  <c r="AO57" i="52"/>
  <c r="AP57" i="52"/>
  <c r="AQ57" i="52"/>
  <c r="AT57" i="52"/>
  <c r="AU57" i="52"/>
  <c r="AV57" i="52"/>
  <c r="AW57" i="52"/>
  <c r="AX57" i="52"/>
  <c r="AM58" i="52"/>
  <c r="AN58" i="52"/>
  <c r="AO58" i="52"/>
  <c r="AP58" i="52"/>
  <c r="AQ58" i="52"/>
  <c r="AT58" i="52"/>
  <c r="AU58" i="52"/>
  <c r="AV58" i="52"/>
  <c r="AW58" i="52"/>
  <c r="AX58" i="52"/>
  <c r="AM59" i="52"/>
  <c r="AN59" i="52"/>
  <c r="AO59" i="52"/>
  <c r="AP59" i="52"/>
  <c r="AQ59" i="52"/>
  <c r="AT59" i="52"/>
  <c r="AU59" i="52"/>
  <c r="AV59" i="52"/>
  <c r="AW59" i="52"/>
  <c r="AX59" i="52"/>
  <c r="AM60" i="52"/>
  <c r="AN60" i="52"/>
  <c r="AO60" i="52"/>
  <c r="AP60" i="52"/>
  <c r="AQ60" i="52"/>
  <c r="AT60" i="52"/>
  <c r="AU60" i="52"/>
  <c r="AV60" i="52"/>
  <c r="AW60" i="52"/>
  <c r="AX60" i="52"/>
  <c r="AM61" i="52"/>
  <c r="AN61" i="52"/>
  <c r="AO61" i="52"/>
  <c r="AP61" i="52"/>
  <c r="AQ61" i="52"/>
  <c r="AT61" i="52"/>
  <c r="AU61" i="52"/>
  <c r="AV61" i="52"/>
  <c r="AW61" i="52"/>
  <c r="AX61" i="52"/>
  <c r="AM62" i="52"/>
  <c r="AN62" i="52"/>
  <c r="AO62" i="52"/>
  <c r="AP62" i="52"/>
  <c r="AQ62" i="52"/>
  <c r="AT62" i="52"/>
  <c r="AU62" i="52"/>
  <c r="AV62" i="52"/>
  <c r="AW62" i="52"/>
  <c r="AX62" i="52"/>
  <c r="AM63" i="52"/>
  <c r="AN63" i="52"/>
  <c r="AO63" i="52"/>
  <c r="AP63" i="52"/>
  <c r="AQ63" i="52"/>
  <c r="AT63" i="52"/>
  <c r="AU63" i="52"/>
  <c r="AV63" i="52"/>
  <c r="AW63" i="52"/>
  <c r="AX63" i="52"/>
  <c r="AM64" i="52"/>
  <c r="AN64" i="52"/>
  <c r="AO64" i="52"/>
  <c r="AP64" i="52"/>
  <c r="AQ64" i="52"/>
  <c r="AT64" i="52"/>
  <c r="AU64" i="52"/>
  <c r="AV64" i="52"/>
  <c r="AW64" i="52"/>
  <c r="AX64" i="52"/>
  <c r="AM65" i="52"/>
  <c r="AN65" i="52"/>
  <c r="AO65" i="52"/>
  <c r="AP65" i="52"/>
  <c r="AQ65" i="52"/>
  <c r="AT65" i="52"/>
  <c r="AU65" i="52"/>
  <c r="AV65" i="52"/>
  <c r="AW65" i="52"/>
  <c r="AX65" i="52"/>
  <c r="AM66" i="52"/>
  <c r="AN66" i="52"/>
  <c r="AO66" i="52"/>
  <c r="AP66" i="52"/>
  <c r="AQ66" i="52"/>
  <c r="AT66" i="52"/>
  <c r="AU66" i="52"/>
  <c r="AV66" i="52"/>
  <c r="AW66" i="52"/>
  <c r="AX66" i="52"/>
  <c r="AM67" i="52"/>
  <c r="AN67" i="52"/>
  <c r="AO67" i="52"/>
  <c r="AP67" i="52"/>
  <c r="AQ67" i="52"/>
  <c r="AT67" i="52"/>
  <c r="AU67" i="52"/>
  <c r="AV67" i="52"/>
  <c r="AW67" i="52"/>
  <c r="AX67" i="52"/>
  <c r="AM68" i="52"/>
  <c r="AN68" i="52"/>
  <c r="AO68" i="52"/>
  <c r="AP68" i="52"/>
  <c r="AQ68" i="52"/>
  <c r="AT68" i="52"/>
  <c r="AU68" i="52"/>
  <c r="AV68" i="52"/>
  <c r="AW68" i="52"/>
  <c r="AX68" i="52"/>
  <c r="AM69" i="52"/>
  <c r="AN69" i="52"/>
  <c r="AO69" i="52"/>
  <c r="AP69" i="52"/>
  <c r="AQ69" i="52"/>
  <c r="AT69" i="52"/>
  <c r="AU69" i="52"/>
  <c r="AV69" i="52"/>
  <c r="AW69" i="52"/>
  <c r="AX69" i="52"/>
  <c r="AM70" i="52"/>
  <c r="AN70" i="52"/>
  <c r="AO70" i="52"/>
  <c r="AP70" i="52"/>
  <c r="AQ70" i="52"/>
  <c r="AT70" i="52"/>
  <c r="AU70" i="52"/>
  <c r="AV70" i="52"/>
  <c r="AW70" i="52"/>
  <c r="AX70" i="52"/>
  <c r="AM71" i="52"/>
  <c r="AN71" i="52"/>
  <c r="AO71" i="52"/>
  <c r="AP71" i="52"/>
  <c r="AQ71" i="52"/>
  <c r="AT71" i="52"/>
  <c r="AU71" i="52"/>
  <c r="AV71" i="52"/>
  <c r="AW71" i="52"/>
  <c r="AX71" i="52"/>
  <c r="AM72" i="52"/>
  <c r="AN72" i="52"/>
  <c r="AO72" i="52"/>
  <c r="AP72" i="52"/>
  <c r="AQ72" i="52"/>
  <c r="AT72" i="52"/>
  <c r="AU72" i="52"/>
  <c r="AV72" i="52"/>
  <c r="AW72" i="52"/>
  <c r="AX72" i="52"/>
  <c r="AM73" i="52"/>
  <c r="AN73" i="52"/>
  <c r="AO73" i="52"/>
  <c r="AP73" i="52"/>
  <c r="AQ73" i="52"/>
  <c r="AT73" i="52"/>
  <c r="AU73" i="52"/>
  <c r="AV73" i="52"/>
  <c r="AW73" i="52"/>
  <c r="AX73" i="52"/>
  <c r="AM74" i="52"/>
  <c r="AN74" i="52"/>
  <c r="AO74" i="52"/>
  <c r="AP74" i="52"/>
  <c r="AQ74" i="52"/>
  <c r="AT74" i="52"/>
  <c r="AU74" i="52"/>
  <c r="AV74" i="52"/>
  <c r="AW74" i="52"/>
  <c r="AX74" i="52"/>
  <c r="AM75" i="52"/>
  <c r="AN75" i="52"/>
  <c r="AO75" i="52"/>
  <c r="AP75" i="52"/>
  <c r="AQ75" i="52"/>
  <c r="AT75" i="52"/>
  <c r="AU75" i="52"/>
  <c r="AV75" i="52"/>
  <c r="AW75" i="52"/>
  <c r="AX75" i="52"/>
  <c r="AM76" i="52"/>
  <c r="AN76" i="52"/>
  <c r="AO76" i="52"/>
  <c r="AP76" i="52"/>
  <c r="AQ76" i="52"/>
  <c r="AT76" i="52"/>
  <c r="AU76" i="52"/>
  <c r="AV76" i="52"/>
  <c r="AW76" i="52"/>
  <c r="AX76" i="52"/>
  <c r="AM77" i="52"/>
  <c r="AN77" i="52"/>
  <c r="AO77" i="52"/>
  <c r="AP77" i="52"/>
  <c r="AQ77" i="52"/>
  <c r="AT77" i="52"/>
  <c r="AU77" i="52"/>
  <c r="AV77" i="52"/>
  <c r="AW77" i="52"/>
  <c r="AX77" i="52"/>
  <c r="AM78" i="52"/>
  <c r="AN78" i="52"/>
  <c r="AO78" i="52"/>
  <c r="AP78" i="52"/>
  <c r="AQ78" i="52"/>
  <c r="AT78" i="52"/>
  <c r="AU78" i="52"/>
  <c r="AV78" i="52"/>
  <c r="AW78" i="52"/>
  <c r="AX78" i="52"/>
  <c r="AM79" i="52"/>
  <c r="AN79" i="52"/>
  <c r="AO79" i="52"/>
  <c r="AP79" i="52"/>
  <c r="AQ79" i="52"/>
  <c r="AT79" i="52"/>
  <c r="AU79" i="52"/>
  <c r="AV79" i="52"/>
  <c r="AW79" i="52"/>
  <c r="AX79" i="52"/>
  <c r="AM80" i="52"/>
  <c r="AN80" i="52"/>
  <c r="AO80" i="52"/>
  <c r="AP80" i="52"/>
  <c r="AQ80" i="52"/>
  <c r="AT80" i="52"/>
  <c r="AU80" i="52"/>
  <c r="AV80" i="52"/>
  <c r="AW80" i="52"/>
  <c r="AX80" i="52"/>
  <c r="AM81" i="52"/>
  <c r="AN81" i="52"/>
  <c r="AO81" i="52"/>
  <c r="AP81" i="52"/>
  <c r="AQ81" i="52"/>
  <c r="AT81" i="52"/>
  <c r="AU81" i="52"/>
  <c r="AV81" i="52"/>
  <c r="AW81" i="52"/>
  <c r="AX81" i="52"/>
  <c r="AM82" i="52"/>
  <c r="AN82" i="52"/>
  <c r="AO82" i="52"/>
  <c r="AP82" i="52"/>
  <c r="AQ82" i="52"/>
  <c r="AT82" i="52"/>
  <c r="AU82" i="52"/>
  <c r="AV82" i="52"/>
  <c r="AW82" i="52"/>
  <c r="AX82" i="52"/>
  <c r="AM83" i="52"/>
  <c r="AN83" i="52"/>
  <c r="AO83" i="52"/>
  <c r="AP83" i="52"/>
  <c r="AQ83" i="52"/>
  <c r="AT83" i="52"/>
  <c r="AU83" i="52"/>
  <c r="AV83" i="52"/>
  <c r="AW83" i="52"/>
  <c r="AX83" i="52"/>
  <c r="N114" i="52"/>
  <c r="P114" i="52"/>
  <c r="Q114" i="52"/>
  <c r="R114" i="52"/>
  <c r="S114" i="52"/>
  <c r="T114" i="52"/>
  <c r="W114" i="52"/>
  <c r="X114" i="52"/>
  <c r="Y114" i="52"/>
  <c r="Z114" i="52"/>
  <c r="AA114" i="52"/>
  <c r="N115" i="52"/>
  <c r="P115" i="52"/>
  <c r="Q115" i="52"/>
  <c r="R115" i="52"/>
  <c r="S115" i="52"/>
  <c r="T115" i="52"/>
  <c r="W115" i="52"/>
  <c r="X115" i="52"/>
  <c r="Y115" i="52"/>
  <c r="Z115" i="52"/>
  <c r="AA115" i="52"/>
  <c r="N116" i="52"/>
  <c r="P116" i="52"/>
  <c r="Q116" i="52"/>
  <c r="R116" i="52"/>
  <c r="S116" i="52"/>
  <c r="T116" i="52"/>
  <c r="W116" i="52"/>
  <c r="X116" i="52"/>
  <c r="Y116" i="52"/>
  <c r="Z116" i="52"/>
  <c r="AA116" i="52"/>
  <c r="N117" i="52"/>
  <c r="P117" i="52"/>
  <c r="Q117" i="52"/>
  <c r="R117" i="52"/>
  <c r="S117" i="52"/>
  <c r="T117" i="52"/>
  <c r="W117" i="52"/>
  <c r="X117" i="52"/>
  <c r="Y117" i="52"/>
  <c r="Z117" i="52"/>
  <c r="AA117" i="52"/>
  <c r="N118" i="52"/>
  <c r="P118" i="52"/>
  <c r="Q118" i="52"/>
  <c r="R118" i="52"/>
  <c r="S118" i="52"/>
  <c r="T118" i="52"/>
  <c r="W118" i="52"/>
  <c r="X118" i="52"/>
  <c r="Y118" i="52"/>
  <c r="Z118" i="52"/>
  <c r="AA118" i="52"/>
  <c r="N119" i="52"/>
  <c r="P119" i="52"/>
  <c r="Q119" i="52"/>
  <c r="R119" i="52"/>
  <c r="S119" i="52"/>
  <c r="T119" i="52"/>
  <c r="W119" i="52"/>
  <c r="X119" i="52"/>
  <c r="Y119" i="52"/>
  <c r="Z119" i="52"/>
  <c r="AA119" i="52"/>
  <c r="N120" i="52"/>
  <c r="P120" i="52"/>
  <c r="Q120" i="52"/>
  <c r="R120" i="52"/>
  <c r="S120" i="52"/>
  <c r="T120" i="52"/>
  <c r="W120" i="52"/>
  <c r="X120" i="52"/>
  <c r="Y120" i="52"/>
  <c r="Z120" i="52"/>
  <c r="AA120" i="52"/>
  <c r="N121" i="52"/>
  <c r="P121" i="52"/>
  <c r="Q121" i="52"/>
  <c r="R121" i="52"/>
  <c r="S121" i="52"/>
  <c r="T121" i="52"/>
  <c r="W121" i="52"/>
  <c r="X121" i="52"/>
  <c r="Y121" i="52"/>
  <c r="Z121" i="52"/>
  <c r="AA121" i="52"/>
  <c r="N122" i="52"/>
  <c r="P122" i="52"/>
  <c r="Q122" i="52"/>
  <c r="R122" i="52"/>
  <c r="S122" i="52"/>
  <c r="T122" i="52"/>
  <c r="W122" i="52"/>
  <c r="X122" i="52"/>
  <c r="Y122" i="52"/>
  <c r="Z122" i="52"/>
  <c r="AA122" i="52"/>
  <c r="N123" i="52"/>
  <c r="P123" i="52"/>
  <c r="Q123" i="52"/>
  <c r="R123" i="52"/>
  <c r="S123" i="52"/>
  <c r="T123" i="52"/>
  <c r="W123" i="52"/>
  <c r="X123" i="52"/>
  <c r="Y123" i="52"/>
  <c r="Z123" i="52"/>
  <c r="AA123" i="52"/>
  <c r="N124" i="52"/>
  <c r="P124" i="52"/>
  <c r="Q124" i="52"/>
  <c r="R124" i="52"/>
  <c r="S124" i="52"/>
  <c r="T124" i="52"/>
  <c r="W124" i="52"/>
  <c r="X124" i="52"/>
  <c r="Y124" i="52"/>
  <c r="Z124" i="52"/>
  <c r="AA124" i="52"/>
  <c r="N125" i="52"/>
  <c r="P125" i="52"/>
  <c r="Q125" i="52"/>
  <c r="R125" i="52"/>
  <c r="S125" i="52"/>
  <c r="T125" i="52"/>
  <c r="W125" i="52"/>
  <c r="X125" i="52"/>
  <c r="Y125" i="52"/>
  <c r="Z125" i="52"/>
  <c r="AA125" i="52"/>
  <c r="N126" i="52"/>
  <c r="P126" i="52"/>
  <c r="Q126" i="52"/>
  <c r="R126" i="52"/>
  <c r="S126" i="52"/>
  <c r="T126" i="52"/>
  <c r="W126" i="52"/>
  <c r="X126" i="52"/>
  <c r="Y126" i="52"/>
  <c r="Z126" i="52"/>
  <c r="AA126" i="52"/>
  <c r="N127" i="52"/>
  <c r="P127" i="52"/>
  <c r="Q127" i="52"/>
  <c r="R127" i="52"/>
  <c r="S127" i="52"/>
  <c r="T127" i="52"/>
  <c r="W127" i="52"/>
  <c r="X127" i="52"/>
  <c r="Y127" i="52"/>
  <c r="Z127" i="52"/>
  <c r="AA127" i="52"/>
  <c r="N128" i="52"/>
  <c r="P128" i="52"/>
  <c r="Q128" i="52"/>
  <c r="R128" i="52"/>
  <c r="S128" i="52"/>
  <c r="T128" i="52"/>
  <c r="W128" i="52"/>
  <c r="X128" i="52"/>
  <c r="Y128" i="52"/>
  <c r="Z128" i="52"/>
  <c r="AA128" i="52"/>
  <c r="N129" i="52"/>
  <c r="P129" i="52"/>
  <c r="Q129" i="52"/>
  <c r="R129" i="52"/>
  <c r="S129" i="52"/>
  <c r="T129" i="52"/>
  <c r="W129" i="52"/>
  <c r="X129" i="52"/>
  <c r="Y129" i="52"/>
  <c r="Z129" i="52"/>
  <c r="AA129" i="52"/>
  <c r="N130" i="52"/>
  <c r="P130" i="52"/>
  <c r="Q130" i="52"/>
  <c r="R130" i="52"/>
  <c r="S130" i="52"/>
  <c r="T130" i="52"/>
  <c r="W130" i="52"/>
  <c r="X130" i="52"/>
  <c r="Y130" i="52"/>
  <c r="Z130" i="52"/>
  <c r="AA130" i="52"/>
  <c r="N131" i="52"/>
  <c r="P131" i="52"/>
  <c r="Q131" i="52"/>
  <c r="R131" i="52"/>
  <c r="S131" i="52"/>
  <c r="T131" i="52"/>
  <c r="W131" i="52"/>
  <c r="X131" i="52"/>
  <c r="Y131" i="52"/>
  <c r="Z131" i="52"/>
  <c r="AA131" i="52"/>
  <c r="N132" i="52"/>
  <c r="P132" i="52"/>
  <c r="Q132" i="52"/>
  <c r="R132" i="52"/>
  <c r="S132" i="52"/>
  <c r="T132" i="52"/>
  <c r="W132" i="52"/>
  <c r="X132" i="52"/>
  <c r="Y132" i="52"/>
  <c r="Z132" i="52"/>
  <c r="AA132" i="52"/>
  <c r="N133" i="52"/>
  <c r="P133" i="52"/>
  <c r="Q133" i="52"/>
  <c r="R133" i="52"/>
  <c r="S133" i="52"/>
  <c r="T133" i="52"/>
  <c r="W133" i="52"/>
  <c r="X133" i="52"/>
  <c r="Y133" i="52"/>
  <c r="Z133" i="52"/>
  <c r="AA133" i="52"/>
  <c r="N134" i="52"/>
  <c r="P134" i="52"/>
  <c r="Q134" i="52"/>
  <c r="R134" i="52"/>
  <c r="S134" i="52"/>
  <c r="T134" i="52"/>
  <c r="W134" i="52"/>
  <c r="X134" i="52"/>
  <c r="Y134" i="52"/>
  <c r="Z134" i="52"/>
  <c r="AA134" i="52"/>
  <c r="N135" i="52"/>
  <c r="P135" i="52"/>
  <c r="Q135" i="52"/>
  <c r="R135" i="52"/>
  <c r="S135" i="52"/>
  <c r="T135" i="52"/>
  <c r="W135" i="52"/>
  <c r="X135" i="52"/>
  <c r="Y135" i="52"/>
  <c r="Z135" i="52"/>
  <c r="AA135" i="52"/>
  <c r="N136" i="52"/>
  <c r="P136" i="52"/>
  <c r="Q136" i="52"/>
  <c r="R136" i="52"/>
  <c r="S136" i="52"/>
  <c r="T136" i="52"/>
  <c r="W136" i="52"/>
  <c r="X136" i="52"/>
  <c r="Y136" i="52"/>
  <c r="Z136" i="52"/>
  <c r="AA136" i="52"/>
  <c r="N137" i="52"/>
  <c r="P137" i="52"/>
  <c r="Q137" i="52"/>
  <c r="R137" i="52"/>
  <c r="S137" i="52"/>
  <c r="T137" i="52"/>
  <c r="W137" i="52"/>
  <c r="X137" i="52"/>
  <c r="Y137" i="52"/>
  <c r="Z137" i="52"/>
  <c r="AA137" i="52"/>
  <c r="N138" i="52"/>
  <c r="P138" i="52"/>
  <c r="Q138" i="52"/>
  <c r="R138" i="52"/>
  <c r="S138" i="52"/>
  <c r="T138" i="52"/>
  <c r="W138" i="52"/>
  <c r="X138" i="52"/>
  <c r="Y138" i="52"/>
  <c r="Z138" i="52"/>
  <c r="AA138" i="52"/>
  <c r="N139" i="52"/>
  <c r="P139" i="52"/>
  <c r="Q139" i="52"/>
  <c r="R139" i="52"/>
  <c r="S139" i="52"/>
  <c r="T139" i="52"/>
  <c r="W139" i="52"/>
  <c r="X139" i="52"/>
  <c r="Y139" i="52"/>
  <c r="Z139" i="52"/>
  <c r="AA139" i="52"/>
  <c r="R140" i="52"/>
  <c r="S140" i="52"/>
  <c r="T140" i="52"/>
  <c r="W140" i="52"/>
  <c r="X140" i="52"/>
  <c r="Y140" i="52"/>
  <c r="Z140" i="52"/>
  <c r="AA140" i="52"/>
  <c r="N141" i="52"/>
  <c r="P141" i="52"/>
  <c r="Q141" i="52"/>
  <c r="R141" i="52"/>
  <c r="S141" i="52"/>
  <c r="T141" i="52"/>
  <c r="W141" i="52"/>
  <c r="X141" i="52"/>
  <c r="Y141" i="52"/>
  <c r="Z141" i="52"/>
  <c r="AA141" i="52"/>
  <c r="N142" i="52"/>
  <c r="P142" i="52"/>
  <c r="Q142" i="52"/>
  <c r="R142" i="52"/>
  <c r="S142" i="52"/>
  <c r="T142" i="52"/>
  <c r="W142" i="52"/>
  <c r="X142" i="52"/>
  <c r="Y142" i="52"/>
  <c r="Z142" i="52"/>
  <c r="AA142" i="52"/>
  <c r="N143" i="52"/>
  <c r="P143" i="52"/>
  <c r="Q143" i="52"/>
  <c r="R143" i="52"/>
  <c r="S143" i="52"/>
  <c r="T143" i="52"/>
  <c r="W143" i="52"/>
  <c r="X143" i="52"/>
  <c r="Y143" i="52"/>
  <c r="Z143" i="52"/>
  <c r="AA143" i="52"/>
  <c r="N144" i="52"/>
  <c r="P144" i="52"/>
  <c r="Q144" i="52"/>
  <c r="R144" i="52"/>
  <c r="S144" i="52"/>
  <c r="T144" i="52"/>
  <c r="W144" i="52"/>
  <c r="X144" i="52"/>
  <c r="Y144" i="52"/>
  <c r="Z144" i="52"/>
  <c r="AA144" i="52"/>
  <c r="N145" i="52"/>
  <c r="P145" i="52"/>
  <c r="Q145" i="52"/>
  <c r="R145" i="52"/>
  <c r="S145" i="52"/>
  <c r="T145" i="52"/>
  <c r="W145" i="52"/>
  <c r="X145" i="52"/>
  <c r="Y145" i="52"/>
  <c r="Z145" i="52"/>
  <c r="AA145" i="52"/>
  <c r="N146" i="52"/>
  <c r="P146" i="52"/>
  <c r="Q146" i="52"/>
  <c r="R146" i="52"/>
  <c r="S146" i="52"/>
  <c r="T146" i="52"/>
  <c r="W146" i="52"/>
  <c r="X146" i="52"/>
  <c r="Y146" i="52"/>
  <c r="Z146" i="52"/>
  <c r="AA146" i="52"/>
  <c r="N147" i="52"/>
  <c r="P147" i="52"/>
  <c r="Q147" i="52"/>
  <c r="R147" i="52"/>
  <c r="S147" i="52"/>
  <c r="T147" i="52"/>
  <c r="W147" i="52"/>
  <c r="X147" i="52"/>
  <c r="Y147" i="52"/>
  <c r="Z147" i="52"/>
  <c r="AA147" i="52"/>
  <c r="N148" i="52"/>
  <c r="P148" i="52"/>
  <c r="Q148" i="52"/>
  <c r="R148" i="52"/>
  <c r="S148" i="52"/>
  <c r="T148" i="52"/>
  <c r="W148" i="52"/>
  <c r="X148" i="52"/>
  <c r="Y148" i="52"/>
  <c r="Z148" i="52"/>
  <c r="AA148" i="52"/>
  <c r="N149" i="52"/>
  <c r="P149" i="52"/>
  <c r="Q149" i="52"/>
  <c r="R149" i="52"/>
  <c r="S149" i="52"/>
  <c r="T149" i="52"/>
  <c r="W149" i="52"/>
  <c r="X149" i="52"/>
  <c r="Y149" i="52"/>
  <c r="Z149" i="52"/>
  <c r="AA149" i="52"/>
  <c r="N150" i="52"/>
  <c r="P150" i="52"/>
  <c r="Q150" i="52"/>
  <c r="R150" i="52"/>
  <c r="S150" i="52"/>
  <c r="T150" i="52"/>
  <c r="W150" i="52"/>
  <c r="X150" i="52"/>
  <c r="Y150" i="52"/>
  <c r="Z150" i="52"/>
  <c r="AA150" i="52"/>
  <c r="N151" i="52"/>
  <c r="P151" i="52"/>
  <c r="Q151" i="52"/>
  <c r="R151" i="52"/>
  <c r="S151" i="52"/>
  <c r="T151" i="52"/>
  <c r="W151" i="52"/>
  <c r="X151" i="52"/>
  <c r="Y151" i="52"/>
  <c r="Z151" i="52"/>
  <c r="AA151" i="52"/>
  <c r="N152" i="52"/>
  <c r="P152" i="52"/>
  <c r="Q152" i="52"/>
  <c r="R152" i="52"/>
  <c r="S152" i="52"/>
  <c r="T152" i="52"/>
  <c r="W152" i="52"/>
  <c r="X152" i="52"/>
  <c r="Y152" i="52"/>
  <c r="Z152" i="52"/>
  <c r="AA152" i="52"/>
  <c r="N153" i="52"/>
  <c r="P153" i="52"/>
  <c r="Q153" i="52"/>
  <c r="R153" i="52"/>
  <c r="S153" i="52"/>
  <c r="T153" i="52"/>
  <c r="W153" i="52"/>
  <c r="X153" i="52"/>
  <c r="Y153" i="52"/>
  <c r="Z153" i="52"/>
  <c r="AA153" i="52"/>
  <c r="N154" i="52"/>
  <c r="P154" i="52"/>
  <c r="Q154" i="52"/>
  <c r="R154" i="52"/>
  <c r="S154" i="52"/>
  <c r="T154" i="52"/>
  <c r="W154" i="52"/>
  <c r="X154" i="52"/>
  <c r="Y154" i="52"/>
  <c r="Z154" i="52"/>
  <c r="AA154" i="52"/>
  <c r="N155" i="52"/>
  <c r="P155" i="52"/>
  <c r="Q155" i="52"/>
  <c r="R155" i="52"/>
  <c r="S155" i="52"/>
  <c r="T155" i="52"/>
  <c r="W155" i="52"/>
  <c r="X155" i="52"/>
  <c r="Y155" i="52"/>
  <c r="Z155" i="52"/>
  <c r="AA155" i="52"/>
  <c r="N156" i="52"/>
  <c r="P156" i="52"/>
  <c r="Q156" i="52"/>
  <c r="R156" i="52"/>
  <c r="S156" i="52"/>
  <c r="T156" i="52"/>
  <c r="W156" i="52"/>
  <c r="X156" i="52"/>
  <c r="Y156" i="52"/>
  <c r="Z156" i="52"/>
  <c r="AA156" i="52"/>
  <c r="N157" i="52"/>
  <c r="P157" i="52"/>
  <c r="Q157" i="52"/>
  <c r="R157" i="52"/>
  <c r="S157" i="52"/>
  <c r="T157" i="52"/>
  <c r="W157" i="52"/>
  <c r="X157" i="52"/>
  <c r="Y157" i="52"/>
  <c r="Z157" i="52"/>
  <c r="AA157" i="52"/>
  <c r="N158" i="52"/>
  <c r="P158" i="52"/>
  <c r="Q158" i="52"/>
  <c r="R158" i="52"/>
  <c r="S158" i="52"/>
  <c r="T158" i="52"/>
  <c r="W158" i="52"/>
  <c r="X158" i="52"/>
  <c r="Y158" i="52"/>
  <c r="Z158" i="52"/>
  <c r="AA158" i="52"/>
  <c r="N159" i="52"/>
  <c r="P159" i="52"/>
  <c r="Q159" i="52"/>
  <c r="R159" i="52"/>
  <c r="S159" i="52"/>
  <c r="T159" i="52"/>
  <c r="W159" i="52"/>
  <c r="X159" i="52"/>
  <c r="Y159" i="52"/>
  <c r="Z159" i="52"/>
  <c r="AA159" i="52"/>
  <c r="N160" i="52"/>
  <c r="P160" i="52"/>
  <c r="Q160" i="52"/>
  <c r="R160" i="52"/>
  <c r="S160" i="52"/>
  <c r="T160" i="52"/>
  <c r="W160" i="52"/>
  <c r="X160" i="52"/>
  <c r="Y160" i="52"/>
  <c r="Z160" i="52"/>
  <c r="AA160" i="52"/>
  <c r="N161" i="52"/>
  <c r="P161" i="52"/>
  <c r="Q161" i="52"/>
  <c r="R161" i="52"/>
  <c r="S161" i="52"/>
  <c r="T161" i="52"/>
  <c r="W161" i="52"/>
  <c r="X161" i="52"/>
  <c r="Y161" i="52"/>
  <c r="Z161" i="52"/>
  <c r="AA161" i="52"/>
  <c r="N162" i="52"/>
  <c r="P162" i="52"/>
  <c r="Q162" i="52"/>
  <c r="R162" i="52"/>
  <c r="S162" i="52"/>
  <c r="T162" i="52"/>
  <c r="W162" i="52"/>
  <c r="X162" i="52"/>
  <c r="Y162" i="52"/>
  <c r="Z162" i="52"/>
  <c r="AA162" i="52"/>
  <c r="N163" i="52"/>
  <c r="P163" i="52"/>
  <c r="Q163" i="52"/>
  <c r="R163" i="52"/>
  <c r="S163" i="52"/>
  <c r="T163" i="52"/>
  <c r="W163" i="52"/>
  <c r="X163" i="52"/>
  <c r="Y163" i="52"/>
  <c r="Z163" i="52"/>
  <c r="AA163" i="52"/>
  <c r="F153" i="52"/>
  <c r="G153" i="52"/>
  <c r="F154" i="52"/>
  <c r="G154" i="52"/>
  <c r="F155" i="52"/>
  <c r="G155" i="52"/>
  <c r="F156" i="52"/>
  <c r="G156" i="52"/>
  <c r="F157" i="52"/>
  <c r="G157" i="52"/>
  <c r="F158" i="52"/>
  <c r="G158" i="52"/>
  <c r="F159" i="52"/>
  <c r="G159" i="52"/>
  <c r="F160" i="52"/>
  <c r="G160" i="52"/>
  <c r="F161" i="52"/>
  <c r="G161" i="52"/>
  <c r="F162" i="52"/>
  <c r="G162" i="52"/>
  <c r="I74" i="52"/>
  <c r="J74" i="52"/>
  <c r="K74" i="52"/>
  <c r="I75" i="52"/>
  <c r="J75" i="52"/>
  <c r="K75" i="52"/>
  <c r="I76" i="52"/>
  <c r="J76" i="52"/>
  <c r="K76" i="52"/>
  <c r="I77" i="52"/>
  <c r="J77" i="52"/>
  <c r="K77" i="52"/>
  <c r="I78" i="52"/>
  <c r="J78" i="52"/>
  <c r="K78" i="52"/>
  <c r="I79" i="52"/>
  <c r="J79" i="52"/>
  <c r="K79" i="52"/>
  <c r="I80" i="52"/>
  <c r="J80" i="52"/>
  <c r="K80" i="52"/>
  <c r="I81" i="52"/>
  <c r="J81" i="52"/>
  <c r="K81" i="52"/>
  <c r="I82" i="52"/>
  <c r="J82" i="52"/>
  <c r="K82" i="52"/>
  <c r="I53" i="52"/>
  <c r="J53" i="52"/>
  <c r="K53" i="52"/>
  <c r="I54" i="52"/>
  <c r="J54" i="52"/>
  <c r="K54" i="52"/>
  <c r="I55" i="52"/>
  <c r="J55" i="52"/>
  <c r="K55" i="52"/>
  <c r="I56" i="52"/>
  <c r="J56" i="52"/>
  <c r="K56" i="52"/>
  <c r="I57" i="52"/>
  <c r="J57" i="52"/>
  <c r="K57" i="52"/>
  <c r="I58" i="52"/>
  <c r="J58" i="52"/>
  <c r="K58" i="52"/>
  <c r="I59" i="52"/>
  <c r="J59" i="52"/>
  <c r="K59" i="52"/>
  <c r="I60" i="52"/>
  <c r="J60" i="52"/>
  <c r="K60" i="52"/>
  <c r="I61" i="52"/>
  <c r="J61" i="52"/>
  <c r="K61" i="52"/>
  <c r="I62" i="52"/>
  <c r="J62" i="52"/>
  <c r="K62" i="52"/>
  <c r="I63" i="52"/>
  <c r="J63" i="52"/>
  <c r="K63" i="52"/>
  <c r="I64" i="52"/>
  <c r="J64" i="52"/>
  <c r="K64" i="52"/>
  <c r="I65" i="52"/>
  <c r="J65" i="52"/>
  <c r="K65" i="52"/>
  <c r="I66" i="52"/>
  <c r="J66" i="52"/>
  <c r="K66" i="52"/>
  <c r="I67" i="52"/>
  <c r="J67" i="52"/>
  <c r="K67" i="52"/>
  <c r="I68" i="52"/>
  <c r="J68" i="52"/>
  <c r="K68" i="52"/>
  <c r="I69" i="52"/>
  <c r="J69" i="52"/>
  <c r="K69" i="52"/>
  <c r="I70" i="52"/>
  <c r="J70" i="52"/>
  <c r="K70" i="52"/>
  <c r="I71" i="52"/>
  <c r="J71" i="52"/>
  <c r="K71" i="52"/>
  <c r="I72" i="52"/>
  <c r="J72" i="52"/>
  <c r="K72" i="52"/>
  <c r="I73" i="52"/>
  <c r="J73" i="52"/>
  <c r="K73" i="52"/>
  <c r="D35" i="52"/>
  <c r="C35" i="52"/>
  <c r="B35" i="52"/>
  <c r="D34" i="52"/>
  <c r="C34" i="52"/>
  <c r="B34" i="52"/>
  <c r="D33" i="52"/>
  <c r="C33" i="52"/>
  <c r="B33" i="52"/>
  <c r="D32" i="52"/>
  <c r="C32" i="52"/>
  <c r="B32" i="52"/>
  <c r="D31" i="52"/>
  <c r="C31" i="52"/>
  <c r="B31" i="52"/>
  <c r="D30" i="52"/>
  <c r="C30" i="52"/>
  <c r="B30" i="52"/>
  <c r="D29" i="52"/>
  <c r="C29" i="52"/>
  <c r="B29" i="52"/>
  <c r="D28" i="52"/>
  <c r="C28" i="52"/>
  <c r="B28" i="52"/>
  <c r="D27" i="52"/>
  <c r="C27" i="52"/>
  <c r="B27" i="52"/>
  <c r="D26" i="52"/>
  <c r="C26" i="52"/>
  <c r="B26" i="52"/>
  <c r="D25" i="52"/>
  <c r="C25" i="52"/>
  <c r="B25" i="52"/>
  <c r="D24" i="52"/>
  <c r="C24" i="52"/>
  <c r="B24" i="52"/>
  <c r="D17" i="52"/>
  <c r="C17" i="52"/>
  <c r="B17" i="52"/>
  <c r="D16" i="52"/>
  <c r="C16" i="52"/>
  <c r="B16" i="52"/>
  <c r="D15" i="52"/>
  <c r="C15" i="52"/>
  <c r="B15" i="52"/>
  <c r="D14" i="52"/>
  <c r="C14" i="52"/>
  <c r="B14" i="52"/>
  <c r="D13" i="52"/>
  <c r="C13" i="52"/>
  <c r="B13" i="52"/>
  <c r="D12" i="52"/>
  <c r="C12" i="52"/>
  <c r="B12" i="52"/>
  <c r="D11" i="52"/>
  <c r="C11" i="52"/>
  <c r="B11" i="52"/>
  <c r="D10" i="52"/>
  <c r="C10" i="52"/>
  <c r="B10" i="52"/>
  <c r="D9" i="52"/>
  <c r="C9" i="52"/>
  <c r="B9" i="52"/>
  <c r="D8" i="52"/>
  <c r="C8" i="52"/>
  <c r="B8" i="52"/>
  <c r="I4" i="52"/>
  <c r="J4" i="52"/>
  <c r="K4" i="52"/>
  <c r="I5" i="52"/>
  <c r="J5" i="52"/>
  <c r="K5" i="52"/>
  <c r="I6" i="52"/>
  <c r="J6" i="52"/>
  <c r="K6" i="52"/>
  <c r="I7" i="52"/>
  <c r="J7" i="52"/>
  <c r="K7" i="52"/>
  <c r="I8" i="52"/>
  <c r="J8" i="52"/>
  <c r="K8" i="52"/>
  <c r="I9" i="52"/>
  <c r="J9" i="52"/>
  <c r="K9" i="52"/>
  <c r="I10" i="52"/>
  <c r="J10" i="52"/>
  <c r="K10" i="52"/>
  <c r="I11" i="52"/>
  <c r="J11" i="52"/>
  <c r="K11" i="52"/>
  <c r="I12" i="52"/>
  <c r="J12" i="52"/>
  <c r="K12" i="52"/>
  <c r="I13" i="52"/>
  <c r="J13" i="52"/>
  <c r="K13" i="52"/>
  <c r="I14" i="52"/>
  <c r="J14" i="52"/>
  <c r="K14" i="52"/>
  <c r="I15" i="52"/>
  <c r="J15" i="52"/>
  <c r="K15" i="52"/>
  <c r="I16" i="52"/>
  <c r="J16" i="52"/>
  <c r="K16" i="52"/>
  <c r="I17" i="52"/>
  <c r="J17" i="52"/>
  <c r="K17" i="52"/>
  <c r="I18" i="52"/>
  <c r="J18" i="52"/>
  <c r="K18" i="52"/>
  <c r="I19" i="52"/>
  <c r="J19" i="52"/>
  <c r="K19" i="52"/>
  <c r="I20" i="52"/>
  <c r="J20" i="52"/>
  <c r="K20" i="52"/>
  <c r="I21" i="52"/>
  <c r="J21" i="52"/>
  <c r="K21" i="52"/>
  <c r="I22" i="52"/>
  <c r="J22" i="52"/>
  <c r="K22" i="52"/>
  <c r="I23" i="52"/>
  <c r="J23" i="52"/>
  <c r="K23" i="52"/>
  <c r="I24" i="52"/>
  <c r="J24" i="52"/>
  <c r="K24" i="52"/>
  <c r="I25" i="52"/>
  <c r="J25" i="52"/>
  <c r="K25" i="52"/>
  <c r="I26" i="52"/>
  <c r="J26" i="52"/>
  <c r="K26" i="52"/>
  <c r="I27" i="52"/>
  <c r="J27" i="52"/>
  <c r="K27" i="52"/>
  <c r="I28" i="52"/>
  <c r="J28" i="52"/>
  <c r="K28" i="52"/>
  <c r="I29" i="52"/>
  <c r="J29" i="52"/>
  <c r="K29" i="52"/>
  <c r="I30" i="52"/>
  <c r="J30" i="52"/>
  <c r="K30" i="52"/>
  <c r="I31" i="52"/>
  <c r="J31" i="52"/>
  <c r="K31" i="52"/>
  <c r="I32" i="52"/>
  <c r="J32" i="52"/>
  <c r="K32" i="52"/>
  <c r="I33" i="52"/>
  <c r="J33" i="52"/>
  <c r="K33" i="52"/>
  <c r="I34" i="52"/>
  <c r="J34" i="52"/>
  <c r="K34" i="52"/>
  <c r="I35" i="52"/>
  <c r="J35" i="52"/>
  <c r="K35" i="52"/>
  <c r="I36" i="52"/>
  <c r="J36" i="52"/>
  <c r="K36" i="52"/>
  <c r="I37" i="52"/>
  <c r="J37" i="52"/>
  <c r="K37" i="52"/>
  <c r="I38" i="52"/>
  <c r="J38" i="52"/>
  <c r="K38" i="52"/>
  <c r="I39" i="52"/>
  <c r="J39" i="52"/>
  <c r="K39" i="52"/>
  <c r="I41" i="52"/>
  <c r="J41" i="52"/>
  <c r="K41" i="52"/>
  <c r="I42" i="52"/>
  <c r="J42" i="52"/>
  <c r="K42" i="52"/>
  <c r="I43" i="52"/>
  <c r="J43" i="52"/>
  <c r="K43" i="52"/>
  <c r="I44" i="52"/>
  <c r="J44" i="52"/>
  <c r="K44" i="52"/>
  <c r="I45" i="52"/>
  <c r="J45" i="52"/>
  <c r="K45" i="52"/>
  <c r="I46" i="52"/>
  <c r="J46" i="52"/>
  <c r="K46" i="52"/>
  <c r="I47" i="52"/>
  <c r="J47" i="52"/>
  <c r="K47" i="52"/>
  <c r="I48" i="52"/>
  <c r="J48" i="52"/>
  <c r="K48" i="52"/>
  <c r="I49" i="52"/>
  <c r="J49" i="52"/>
  <c r="K49" i="52"/>
  <c r="I50" i="52"/>
  <c r="J50" i="52"/>
  <c r="K50" i="52"/>
  <c r="I51" i="52"/>
  <c r="J51" i="52"/>
  <c r="K51" i="52"/>
  <c r="I52" i="52"/>
  <c r="J52" i="52"/>
  <c r="K52" i="52"/>
  <c r="K3" i="52"/>
  <c r="J3" i="52"/>
  <c r="I3" i="52"/>
  <c r="F4" i="52"/>
  <c r="G4" i="52"/>
  <c r="F5" i="52"/>
  <c r="G5" i="52"/>
  <c r="F6" i="52"/>
  <c r="G6" i="52"/>
  <c r="F7" i="52"/>
  <c r="G7" i="52"/>
  <c r="F8" i="52"/>
  <c r="G8" i="52"/>
  <c r="F9" i="52"/>
  <c r="G9" i="52"/>
  <c r="F10" i="52"/>
  <c r="G10" i="52"/>
  <c r="F11" i="52"/>
  <c r="G11" i="52"/>
  <c r="F12" i="52"/>
  <c r="G12" i="52"/>
  <c r="F13" i="52"/>
  <c r="G13" i="52"/>
  <c r="F14" i="52"/>
  <c r="G14" i="52"/>
  <c r="F15" i="52"/>
  <c r="G15" i="52"/>
  <c r="F16" i="52"/>
  <c r="G16" i="52"/>
  <c r="F17" i="52"/>
  <c r="G17" i="52"/>
  <c r="F18" i="52"/>
  <c r="G18" i="52"/>
  <c r="F19" i="52"/>
  <c r="G19" i="52"/>
  <c r="F20" i="52"/>
  <c r="G20" i="52"/>
  <c r="F21" i="52"/>
  <c r="G21" i="52"/>
  <c r="F22" i="52"/>
  <c r="G22" i="52"/>
  <c r="F23" i="52"/>
  <c r="G23" i="52"/>
  <c r="F24" i="52"/>
  <c r="G24" i="52"/>
  <c r="F25" i="52"/>
  <c r="G25" i="52"/>
  <c r="F26" i="52"/>
  <c r="G26" i="52"/>
  <c r="F27" i="52"/>
  <c r="G27" i="52"/>
  <c r="F28" i="52"/>
  <c r="G28" i="52"/>
  <c r="F29" i="52"/>
  <c r="G29" i="52"/>
  <c r="F30" i="52"/>
  <c r="G30" i="52"/>
  <c r="F31" i="52"/>
  <c r="G31" i="52"/>
  <c r="F32" i="52"/>
  <c r="G32" i="52"/>
  <c r="F33" i="52"/>
  <c r="G33" i="52"/>
  <c r="F34" i="52"/>
  <c r="G34" i="52"/>
  <c r="F35" i="52"/>
  <c r="G35" i="52"/>
  <c r="F36" i="52"/>
  <c r="G36" i="52"/>
  <c r="F37" i="52"/>
  <c r="G37" i="52"/>
  <c r="F38" i="52"/>
  <c r="G38" i="52"/>
  <c r="F39" i="52"/>
  <c r="G39" i="52"/>
  <c r="F41" i="52"/>
  <c r="G41" i="52"/>
  <c r="F42" i="52"/>
  <c r="G42" i="52"/>
  <c r="F43" i="52"/>
  <c r="G43" i="52"/>
  <c r="F44" i="52"/>
  <c r="G44" i="52"/>
  <c r="F45" i="52"/>
  <c r="G45" i="52"/>
  <c r="F46" i="52"/>
  <c r="G46" i="52"/>
  <c r="F47" i="52"/>
  <c r="G47" i="52"/>
  <c r="F48" i="52"/>
  <c r="G48" i="52"/>
  <c r="F49" i="52"/>
  <c r="G49" i="52"/>
  <c r="F50" i="52"/>
  <c r="G50" i="52"/>
  <c r="F51" i="52"/>
  <c r="G51" i="52"/>
  <c r="F52" i="52"/>
  <c r="G52" i="52"/>
  <c r="F53" i="52"/>
  <c r="G53" i="52"/>
  <c r="F54" i="52"/>
  <c r="G54" i="52"/>
  <c r="F55" i="52"/>
  <c r="G55" i="52"/>
  <c r="F56" i="52"/>
  <c r="G56" i="52"/>
  <c r="F57" i="52"/>
  <c r="G57" i="52"/>
  <c r="F58" i="52"/>
  <c r="G58" i="52"/>
  <c r="F59" i="52"/>
  <c r="G59" i="52"/>
  <c r="F60" i="52"/>
  <c r="G60" i="52"/>
  <c r="F61" i="52"/>
  <c r="G61" i="52"/>
  <c r="F62" i="52"/>
  <c r="G62" i="52"/>
  <c r="F63" i="52"/>
  <c r="G63" i="52"/>
  <c r="F64" i="52"/>
  <c r="G64" i="52"/>
  <c r="F65" i="52"/>
  <c r="G65" i="52"/>
  <c r="F66" i="52"/>
  <c r="G66" i="52"/>
  <c r="F67" i="52"/>
  <c r="G67" i="52"/>
  <c r="F68" i="52"/>
  <c r="G68" i="52"/>
  <c r="F69" i="52"/>
  <c r="G69" i="52"/>
  <c r="F70" i="52"/>
  <c r="G70" i="52"/>
  <c r="F71" i="52"/>
  <c r="G71" i="52"/>
  <c r="F72" i="52"/>
  <c r="G72" i="52"/>
  <c r="F73" i="52"/>
  <c r="G73" i="52"/>
  <c r="F74" i="52"/>
  <c r="G74" i="52"/>
  <c r="F75" i="52"/>
  <c r="G75" i="52"/>
  <c r="F76" i="52"/>
  <c r="G76" i="52"/>
  <c r="F77" i="52"/>
  <c r="G77" i="52"/>
  <c r="F78" i="52"/>
  <c r="G78" i="52"/>
  <c r="F79" i="52"/>
  <c r="G79" i="52"/>
  <c r="F80" i="52"/>
  <c r="G80" i="52"/>
  <c r="F81" i="52"/>
  <c r="G81" i="52"/>
  <c r="F82" i="52"/>
  <c r="G82" i="52"/>
  <c r="F83" i="52"/>
  <c r="G83" i="52"/>
  <c r="F84" i="52"/>
  <c r="G84" i="52"/>
  <c r="F85" i="52"/>
  <c r="G85" i="52"/>
  <c r="F86" i="52"/>
  <c r="G86" i="52"/>
  <c r="F87" i="52"/>
  <c r="G87" i="52"/>
  <c r="F88" i="52"/>
  <c r="G88" i="52"/>
  <c r="F89" i="52"/>
  <c r="G89" i="52"/>
  <c r="F90" i="52"/>
  <c r="G90" i="52"/>
  <c r="F91" i="52"/>
  <c r="G91" i="52"/>
  <c r="F92" i="52"/>
  <c r="G92" i="52"/>
  <c r="F93" i="52"/>
  <c r="G93" i="52"/>
  <c r="F94" i="52"/>
  <c r="G94" i="52"/>
  <c r="F95" i="52"/>
  <c r="G95" i="52"/>
  <c r="F96" i="52"/>
  <c r="G96" i="52"/>
  <c r="F97" i="52"/>
  <c r="G97" i="52"/>
  <c r="F98" i="52"/>
  <c r="G98" i="52"/>
  <c r="F99" i="52"/>
  <c r="G99" i="52"/>
  <c r="F100" i="52"/>
  <c r="G100" i="52"/>
  <c r="F101" i="52"/>
  <c r="G101" i="52"/>
  <c r="F102" i="52"/>
  <c r="G102" i="52"/>
  <c r="F103" i="52"/>
  <c r="G103" i="52"/>
  <c r="F104" i="52"/>
  <c r="G104" i="52"/>
  <c r="F105" i="52"/>
  <c r="G105" i="52"/>
  <c r="F106" i="52"/>
  <c r="G106" i="52"/>
  <c r="F107" i="52"/>
  <c r="G107" i="52"/>
  <c r="F108" i="52"/>
  <c r="G108" i="52"/>
  <c r="F109" i="52"/>
  <c r="G109" i="52"/>
  <c r="F110" i="52"/>
  <c r="G110" i="52"/>
  <c r="F111" i="52"/>
  <c r="G111" i="52"/>
  <c r="F112" i="52"/>
  <c r="G112" i="52"/>
  <c r="F113" i="52"/>
  <c r="G113" i="52"/>
  <c r="F114" i="52"/>
  <c r="G114" i="52"/>
  <c r="F115" i="52"/>
  <c r="G115" i="52"/>
  <c r="F116" i="52"/>
  <c r="G116" i="52"/>
  <c r="F117" i="52"/>
  <c r="G117" i="52"/>
  <c r="F118" i="52"/>
  <c r="G118" i="52"/>
  <c r="F119" i="52"/>
  <c r="G119" i="52"/>
  <c r="F120" i="52"/>
  <c r="G120" i="52"/>
  <c r="F121" i="52"/>
  <c r="G121" i="52"/>
  <c r="F122" i="52"/>
  <c r="G122" i="52"/>
  <c r="F123" i="52"/>
  <c r="G123" i="52"/>
  <c r="F124" i="52"/>
  <c r="G124" i="52"/>
  <c r="F125" i="52"/>
  <c r="G125" i="52"/>
  <c r="F126" i="52"/>
  <c r="G126" i="52"/>
  <c r="F127" i="52"/>
  <c r="G127" i="52"/>
  <c r="F128" i="52"/>
  <c r="G128" i="52"/>
  <c r="F129" i="52"/>
  <c r="G129" i="52"/>
  <c r="F130" i="52"/>
  <c r="G130" i="52"/>
  <c r="F131" i="52"/>
  <c r="G131" i="52"/>
  <c r="F132" i="52"/>
  <c r="G132" i="52"/>
  <c r="F133" i="52"/>
  <c r="G133" i="52"/>
  <c r="F134" i="52"/>
  <c r="G134" i="52"/>
  <c r="F135" i="52"/>
  <c r="G135" i="52"/>
  <c r="F136" i="52"/>
  <c r="G136" i="52"/>
  <c r="F137" i="52"/>
  <c r="G137" i="52"/>
  <c r="F138" i="52"/>
  <c r="G138" i="52"/>
  <c r="F139" i="52"/>
  <c r="G139" i="52"/>
  <c r="F141" i="52"/>
  <c r="G141" i="52"/>
  <c r="F142" i="52"/>
  <c r="G142" i="52"/>
  <c r="F143" i="52"/>
  <c r="G143" i="52"/>
  <c r="F144" i="52"/>
  <c r="G144" i="52"/>
  <c r="F145" i="52"/>
  <c r="G145" i="52"/>
  <c r="F146" i="52"/>
  <c r="G146" i="52"/>
  <c r="F147" i="52"/>
  <c r="G147" i="52"/>
  <c r="F148" i="52"/>
  <c r="G148" i="52"/>
  <c r="F149" i="52"/>
  <c r="G149" i="52"/>
  <c r="F150" i="52"/>
  <c r="G150" i="52"/>
  <c r="F151" i="52"/>
  <c r="G151" i="52"/>
  <c r="F152" i="52"/>
  <c r="G152" i="52"/>
  <c r="G3" i="52"/>
  <c r="F3" i="52"/>
  <c r="Z252" i="50" l="1"/>
  <c r="Z254" i="50"/>
  <c r="Z255" i="50"/>
  <c r="Z251" i="50"/>
  <c r="Z253" i="50"/>
  <c r="Z260" i="50"/>
  <c r="Z257" i="50"/>
  <c r="Z259" i="50"/>
  <c r="Z263" i="50"/>
  <c r="Z264" i="50"/>
  <c r="Z256" i="50"/>
  <c r="Z262" i="50"/>
  <c r="Z261" i="50"/>
  <c r="Z258" i="50"/>
  <c r="AH265" i="50"/>
  <c r="Z265" i="50"/>
  <c r="Z268" i="50"/>
  <c r="Z269" i="50"/>
  <c r="Z270" i="50"/>
  <c r="Z267" i="50"/>
  <c r="Z266" i="50"/>
  <c r="AH285" i="50"/>
  <c r="AP264" i="50"/>
  <c r="AP261" i="50"/>
  <c r="AP257" i="50"/>
  <c r="AP250" i="50"/>
  <c r="AP256" i="50"/>
  <c r="AP248" i="50"/>
  <c r="AP251" i="50"/>
  <c r="AP263" i="50"/>
  <c r="AP258" i="50"/>
  <c r="AP247" i="50"/>
  <c r="AP245" i="50"/>
  <c r="AP262" i="50"/>
  <c r="AP254" i="50"/>
  <c r="AP253" i="50"/>
  <c r="AP246" i="50"/>
  <c r="AP252" i="50"/>
  <c r="AP260" i="50"/>
  <c r="AP255" i="50"/>
  <c r="AP259" i="50"/>
  <c r="S273" i="50"/>
  <c r="AI273" i="50" s="1"/>
  <c r="P273" i="50"/>
  <c r="AF273" i="50" s="1"/>
  <c r="Q273" i="50"/>
  <c r="AG273" i="50" s="1"/>
  <c r="T273" i="50"/>
  <c r="AJ273" i="50" s="1"/>
  <c r="O291" i="50"/>
  <c r="R291" i="50" s="1"/>
  <c r="AH291" i="50" s="1"/>
  <c r="O271" i="50"/>
  <c r="R271" i="50" s="1"/>
  <c r="AH271" i="50" s="1"/>
  <c r="P276" i="50"/>
  <c r="AF276" i="50" s="1"/>
  <c r="Q276" i="50"/>
  <c r="AG276" i="50" s="1"/>
  <c r="T276" i="50"/>
  <c r="AJ276" i="50" s="1"/>
  <c r="S276" i="50"/>
  <c r="AI276" i="50" s="1"/>
  <c r="P251" i="50"/>
  <c r="AF251" i="50" s="1"/>
  <c r="Q251" i="50"/>
  <c r="AG251" i="50" s="1"/>
  <c r="S251" i="50"/>
  <c r="AI251" i="50" s="1"/>
  <c r="T251" i="50"/>
  <c r="AJ251" i="50" s="1"/>
  <c r="P296" i="50"/>
  <c r="AF296" i="50" s="1"/>
  <c r="S296" i="50"/>
  <c r="AI296" i="50" s="1"/>
  <c r="T296" i="50"/>
  <c r="AJ296" i="50" s="1"/>
  <c r="Q296" i="50"/>
  <c r="AG296" i="50" s="1"/>
  <c r="Q265" i="50"/>
  <c r="AG265" i="50" s="1"/>
  <c r="T265" i="50"/>
  <c r="AJ265" i="50" s="1"/>
  <c r="P265" i="50"/>
  <c r="AF265" i="50" s="1"/>
  <c r="S265" i="50"/>
  <c r="AI265" i="50" s="1"/>
  <c r="S285" i="50"/>
  <c r="AI285" i="50" s="1"/>
  <c r="P285" i="50"/>
  <c r="AF285" i="50" s="1"/>
  <c r="Q285" i="50"/>
  <c r="AG285" i="50" s="1"/>
  <c r="T285" i="50"/>
  <c r="AJ285" i="50" s="1"/>
  <c r="P281" i="50"/>
  <c r="AF281" i="50" s="1"/>
  <c r="Q281" i="50"/>
  <c r="AG281" i="50" s="1"/>
  <c r="T281" i="50"/>
  <c r="AJ281" i="50" s="1"/>
  <c r="S281" i="50"/>
  <c r="AI281" i="50" s="1"/>
  <c r="P263" i="50"/>
  <c r="Q263" i="50"/>
  <c r="S263" i="50"/>
  <c r="AI263" i="50" s="1"/>
  <c r="T263" i="50"/>
  <c r="P293" i="50"/>
  <c r="Q293" i="50"/>
  <c r="AG293" i="50" s="1"/>
  <c r="T293" i="50"/>
  <c r="S293" i="50"/>
  <c r="AI293" i="50" s="1"/>
  <c r="Q301" i="50"/>
  <c r="S301" i="50"/>
  <c r="T301" i="50"/>
  <c r="P301" i="50"/>
  <c r="O303" i="50"/>
  <c r="O283" i="50"/>
  <c r="AJ217" i="50"/>
  <c r="AJ234" i="50"/>
  <c r="AF289" i="50"/>
  <c r="AE232" i="50"/>
  <c r="AI232" i="50"/>
  <c r="AE237" i="50"/>
  <c r="AI234" i="50"/>
  <c r="AJ237" i="50"/>
  <c r="AE260" i="50"/>
  <c r="AF290" i="50"/>
  <c r="AF286" i="50"/>
  <c r="AE238" i="50"/>
  <c r="AJ260" i="50"/>
  <c r="AF255" i="50"/>
  <c r="AI264" i="50"/>
  <c r="AE234" i="50"/>
  <c r="AJ232" i="50"/>
  <c r="AJ205" i="50"/>
  <c r="AF279" i="50"/>
  <c r="AJ238" i="50"/>
  <c r="AG234" i="50"/>
  <c r="AI209" i="50"/>
  <c r="AF262" i="50"/>
  <c r="AF284" i="50"/>
  <c r="AF280" i="50"/>
  <c r="AF277" i="50"/>
  <c r="AI249" i="50"/>
  <c r="AG260" i="50"/>
  <c r="AI255" i="50"/>
  <c r="AF247" i="50"/>
  <c r="AI268" i="50"/>
  <c r="AF278" i="50"/>
  <c r="AI238" i="50"/>
  <c r="AG232" i="50"/>
  <c r="AE227" i="50"/>
  <c r="AI224" i="50"/>
  <c r="AI217" i="50"/>
  <c r="AF208" i="50"/>
  <c r="AI261" i="50"/>
  <c r="AE256" i="50"/>
  <c r="AF249" i="50"/>
  <c r="AG268" i="50"/>
  <c r="AE289" i="50"/>
  <c r="AE285" i="50"/>
  <c r="AE279" i="50"/>
  <c r="AE277" i="50"/>
  <c r="AG238" i="50"/>
  <c r="AE236" i="50"/>
  <c r="AI227" i="50"/>
  <c r="AF220" i="50"/>
  <c r="AI259" i="50"/>
  <c r="AJ256" i="50"/>
  <c r="AE250" i="50"/>
  <c r="AI270" i="50"/>
  <c r="AJ289" i="50"/>
  <c r="AE287" i="50"/>
  <c r="AE281" i="50"/>
  <c r="AG279" i="50"/>
  <c r="AJ277" i="50"/>
  <c r="AG236" i="50"/>
  <c r="AE223" i="50"/>
  <c r="AI216" i="50"/>
  <c r="AF259" i="50"/>
  <c r="AI253" i="50"/>
  <c r="AJ250" i="50"/>
  <c r="AE244" i="50"/>
  <c r="AE240" i="50"/>
  <c r="AI274" i="50"/>
  <c r="AG270" i="50"/>
  <c r="AE262" i="50"/>
  <c r="AI289" i="50"/>
  <c r="AI287" i="50"/>
  <c r="AI277" i="50"/>
  <c r="AJ292" i="50"/>
  <c r="AF236" i="50"/>
  <c r="AF226" i="50"/>
  <c r="AF253" i="50"/>
  <c r="AI247" i="50"/>
  <c r="AJ244" i="50"/>
  <c r="AJ240" i="50"/>
  <c r="AG262" i="50"/>
  <c r="AG237" i="50"/>
  <c r="AJ236" i="50"/>
  <c r="AE235" i="50"/>
  <c r="AJ223" i="50"/>
  <c r="AI221" i="50"/>
  <c r="AI210" i="50"/>
  <c r="AI205" i="50"/>
  <c r="AF261" i="50"/>
  <c r="AE258" i="50"/>
  <c r="AI257" i="50"/>
  <c r="AG256" i="50"/>
  <c r="AE252" i="50"/>
  <c r="AG250" i="50"/>
  <c r="AE246" i="50"/>
  <c r="AI245" i="50"/>
  <c r="AG244" i="50"/>
  <c r="AE242" i="50"/>
  <c r="AI241" i="50"/>
  <c r="AG240" i="50"/>
  <c r="AI272" i="50"/>
  <c r="AI266" i="50"/>
  <c r="AG264" i="50"/>
  <c r="AJ262" i="50"/>
  <c r="AG287" i="50"/>
  <c r="AJ279" i="50"/>
  <c r="AI292" i="50"/>
  <c r="AJ235" i="50"/>
  <c r="AI230" i="50"/>
  <c r="AJ225" i="50"/>
  <c r="AG205" i="50"/>
  <c r="AJ258" i="50"/>
  <c r="AF257" i="50"/>
  <c r="AJ252" i="50"/>
  <c r="AJ246" i="50"/>
  <c r="AF245" i="50"/>
  <c r="AJ242" i="50"/>
  <c r="AG241" i="50"/>
  <c r="AG266" i="50"/>
  <c r="AF264" i="50"/>
  <c r="AF288" i="50"/>
  <c r="AF287" i="50"/>
  <c r="AF282" i="50"/>
  <c r="AI300" i="50"/>
  <c r="AG292" i="50"/>
  <c r="AG235" i="50"/>
  <c r="AE233" i="50"/>
  <c r="AE231" i="50"/>
  <c r="AI215" i="50"/>
  <c r="AE211" i="50"/>
  <c r="AF205" i="50"/>
  <c r="AG258" i="50"/>
  <c r="AE254" i="50"/>
  <c r="AG252" i="50"/>
  <c r="AE248" i="50"/>
  <c r="AG246" i="50"/>
  <c r="AG242" i="50"/>
  <c r="AF241" i="50"/>
  <c r="AF266" i="50"/>
  <c r="AF292" i="50"/>
  <c r="AJ233" i="50"/>
  <c r="AJ231" i="50"/>
  <c r="AE229" i="50"/>
  <c r="AI222" i="50"/>
  <c r="AJ211" i="50"/>
  <c r="AJ254" i="50"/>
  <c r="AJ248" i="50"/>
  <c r="AI243" i="50"/>
  <c r="AI239" i="50"/>
  <c r="AG233" i="50"/>
  <c r="AG231" i="50"/>
  <c r="AF214" i="50"/>
  <c r="AG254" i="50"/>
  <c r="AG248" i="50"/>
  <c r="AF243" i="50"/>
  <c r="AF239" i="50"/>
  <c r="AI298" i="50"/>
  <c r="AI294" i="50"/>
  <c r="AI304" i="50"/>
  <c r="F123" i="51"/>
  <c r="F122" i="51"/>
  <c r="AF304" i="50"/>
  <c r="AF302" i="50"/>
  <c r="AE301" i="50"/>
  <c r="AE304" i="50"/>
  <c r="AJ304" i="50"/>
  <c r="AE302" i="50"/>
  <c r="AJ302" i="50"/>
  <c r="AI302" i="50"/>
  <c r="AE300" i="50"/>
  <c r="AJ300" i="50"/>
  <c r="AF299" i="50"/>
  <c r="AE298" i="50"/>
  <c r="AJ298" i="50"/>
  <c r="AF297" i="50"/>
  <c r="AE296" i="50"/>
  <c r="AF295" i="50"/>
  <c r="AE294" i="50"/>
  <c r="AJ294" i="50"/>
  <c r="AG300" i="50"/>
  <c r="AG298" i="50"/>
  <c r="AG294" i="50"/>
  <c r="AE299" i="50"/>
  <c r="AJ299" i="50"/>
  <c r="AE297" i="50"/>
  <c r="AJ297" i="50"/>
  <c r="AE295" i="50"/>
  <c r="AJ295" i="50"/>
  <c r="AE293" i="50"/>
  <c r="AI299" i="50"/>
  <c r="AI297" i="50"/>
  <c r="AI295" i="50"/>
  <c r="AG278" i="50"/>
  <c r="AE290" i="50"/>
  <c r="AJ290" i="50"/>
  <c r="AE288" i="50"/>
  <c r="AJ288" i="50"/>
  <c r="AE286" i="50"/>
  <c r="AJ286" i="50"/>
  <c r="AE284" i="50"/>
  <c r="AJ284" i="50"/>
  <c r="AE282" i="50"/>
  <c r="AJ282" i="50"/>
  <c r="AJ280" i="50"/>
  <c r="AE280" i="50"/>
  <c r="AE278" i="50"/>
  <c r="AI290" i="50"/>
  <c r="AI288" i="50"/>
  <c r="AI286" i="50"/>
  <c r="AI284" i="50"/>
  <c r="AI282" i="50"/>
  <c r="AI280" i="50"/>
  <c r="AI278" i="50"/>
  <c r="AJ278" i="50"/>
  <c r="AG263" i="50"/>
  <c r="AE276" i="50"/>
  <c r="AF275" i="50"/>
  <c r="AE274" i="50"/>
  <c r="AJ274" i="50"/>
  <c r="AE272" i="50"/>
  <c r="AJ272" i="50"/>
  <c r="AE270" i="50"/>
  <c r="AJ270" i="50"/>
  <c r="AF269" i="50"/>
  <c r="AE268" i="50"/>
  <c r="AJ268" i="50"/>
  <c r="AF267" i="50"/>
  <c r="AE266" i="50"/>
  <c r="AE264" i="50"/>
  <c r="AG274" i="50"/>
  <c r="AG272" i="50"/>
  <c r="AE275" i="50"/>
  <c r="AJ275" i="50"/>
  <c r="AE273" i="50"/>
  <c r="AE269" i="50"/>
  <c r="AJ269" i="50"/>
  <c r="AE267" i="50"/>
  <c r="AJ267" i="50"/>
  <c r="AE265" i="50"/>
  <c r="AE263" i="50"/>
  <c r="AI262" i="50"/>
  <c r="AI275" i="50"/>
  <c r="AI269" i="50"/>
  <c r="AI267" i="50"/>
  <c r="AI240" i="50"/>
  <c r="AG239" i="50"/>
  <c r="AE261" i="50"/>
  <c r="AJ261" i="50"/>
  <c r="AF260" i="50"/>
  <c r="AE259" i="50"/>
  <c r="AJ259" i="50"/>
  <c r="AF258" i="50"/>
  <c r="AE257" i="50"/>
  <c r="AJ257" i="50"/>
  <c r="AF256" i="50"/>
  <c r="AE255" i="50"/>
  <c r="AJ255" i="50"/>
  <c r="AF254" i="50"/>
  <c r="AE253" i="50"/>
  <c r="AJ253" i="50"/>
  <c r="AF252" i="50"/>
  <c r="AE251" i="50"/>
  <c r="AF250" i="50"/>
  <c r="AE249" i="50"/>
  <c r="AJ249" i="50"/>
  <c r="AF248" i="50"/>
  <c r="AE247" i="50"/>
  <c r="AJ247" i="50"/>
  <c r="AF246" i="50"/>
  <c r="AE245" i="50"/>
  <c r="AJ245" i="50"/>
  <c r="AF244" i="50"/>
  <c r="AE243" i="50"/>
  <c r="AJ243" i="50"/>
  <c r="AF242" i="50"/>
  <c r="AE241" i="50"/>
  <c r="AF240" i="50"/>
  <c r="AE239" i="50"/>
  <c r="AF207" i="50"/>
  <c r="AG207" i="50"/>
  <c r="AJ207" i="50"/>
  <c r="AE207" i="50"/>
  <c r="AI207" i="50"/>
  <c r="AF219" i="50"/>
  <c r="AG219" i="50"/>
  <c r="AJ219" i="50"/>
  <c r="AE219" i="50"/>
  <c r="AI219" i="50"/>
  <c r="AE206" i="50"/>
  <c r="AG218" i="50"/>
  <c r="AJ218" i="50"/>
  <c r="AE218" i="50"/>
  <c r="AI218" i="50"/>
  <c r="AF218" i="50"/>
  <c r="AF213" i="50"/>
  <c r="AG213" i="50"/>
  <c r="AG212" i="50"/>
  <c r="AJ212" i="50"/>
  <c r="AE212" i="50"/>
  <c r="AF229" i="50"/>
  <c r="AG229" i="50"/>
  <c r="AG228" i="50"/>
  <c r="AJ228" i="50"/>
  <c r="AE228" i="50"/>
  <c r="AF217" i="50"/>
  <c r="AG217" i="50"/>
  <c r="AG216" i="50"/>
  <c r="AJ216" i="50"/>
  <c r="AE216" i="50"/>
  <c r="AE215" i="50"/>
  <c r="AF221" i="50"/>
  <c r="AG221" i="50"/>
  <c r="AG220" i="50"/>
  <c r="AJ220" i="50"/>
  <c r="AE220" i="50"/>
  <c r="AJ213" i="50"/>
  <c r="AI212" i="50"/>
  <c r="AF209" i="50"/>
  <c r="AG209" i="50"/>
  <c r="AG208" i="50"/>
  <c r="AJ208" i="50"/>
  <c r="AE208" i="50"/>
  <c r="AI237" i="50"/>
  <c r="AI235" i="50"/>
  <c r="AI233" i="50"/>
  <c r="AI231" i="50"/>
  <c r="AJ230" i="50"/>
  <c r="AF223" i="50"/>
  <c r="AG223" i="50"/>
  <c r="AG222" i="50"/>
  <c r="AJ222" i="50"/>
  <c r="AE222" i="50"/>
  <c r="AE221" i="50"/>
  <c r="AI213" i="50"/>
  <c r="AF212" i="50"/>
  <c r="AF211" i="50"/>
  <c r="AG211" i="50"/>
  <c r="AG210" i="50"/>
  <c r="AJ210" i="50"/>
  <c r="AE210" i="50"/>
  <c r="AE209" i="50"/>
  <c r="AF225" i="50"/>
  <c r="AG225" i="50"/>
  <c r="AG224" i="50"/>
  <c r="AJ224" i="50"/>
  <c r="AE224" i="50"/>
  <c r="AE230" i="50"/>
  <c r="AF230" i="50"/>
  <c r="AI229" i="50"/>
  <c r="AF228" i="50"/>
  <c r="AF227" i="50"/>
  <c r="AG227" i="50"/>
  <c r="AG226" i="50"/>
  <c r="AJ226" i="50"/>
  <c r="AE226" i="50"/>
  <c r="AE225" i="50"/>
  <c r="AF215" i="50"/>
  <c r="AG215" i="50"/>
  <c r="AG214" i="50"/>
  <c r="AJ214" i="50"/>
  <c r="AE214" i="50"/>
  <c r="AE213" i="50"/>
  <c r="AE271" i="50" l="1"/>
  <c r="AE283" i="50"/>
  <c r="R283" i="50"/>
  <c r="Z300" i="50"/>
  <c r="Z276" i="50"/>
  <c r="Z284" i="50"/>
  <c r="AE303" i="50"/>
  <c r="R303" i="50"/>
  <c r="AH303" i="50" s="1"/>
  <c r="Z294" i="50"/>
  <c r="Z275" i="50"/>
  <c r="Z293" i="50"/>
  <c r="Z301" i="50"/>
  <c r="Z278" i="50"/>
  <c r="Z279" i="50"/>
  <c r="Z291" i="50"/>
  <c r="Z286" i="50"/>
  <c r="Z277" i="50"/>
  <c r="Z287" i="50"/>
  <c r="Z302" i="50"/>
  <c r="Z272" i="50"/>
  <c r="Z280" i="50"/>
  <c r="Z288" i="50"/>
  <c r="Z299" i="50"/>
  <c r="Z271" i="50"/>
  <c r="Z282" i="50"/>
  <c r="Z285" i="50"/>
  <c r="Z298" i="50"/>
  <c r="Z274" i="50"/>
  <c r="Z290" i="50"/>
  <c r="Z297" i="50"/>
  <c r="Z273" i="50"/>
  <c r="Z289" i="50"/>
  <c r="Z303" i="50"/>
  <c r="Z281" i="50"/>
  <c r="Z296" i="50"/>
  <c r="Z295" i="50"/>
  <c r="AP277" i="50"/>
  <c r="AP281" i="50"/>
  <c r="AP275" i="50"/>
  <c r="AP274" i="50"/>
  <c r="AP276" i="50"/>
  <c r="AP280" i="50"/>
  <c r="AP270" i="50"/>
  <c r="AP282" i="50"/>
  <c r="AP271" i="50"/>
  <c r="AP278" i="50"/>
  <c r="AP273" i="50"/>
  <c r="AP268" i="50"/>
  <c r="AP272" i="50"/>
  <c r="AP265" i="50"/>
  <c r="AP269" i="50"/>
  <c r="AP279" i="50"/>
  <c r="AP266" i="50"/>
  <c r="AP267" i="50"/>
  <c r="S283" i="50"/>
  <c r="AI283" i="50" s="1"/>
  <c r="Q283" i="50"/>
  <c r="AG283" i="50" s="1"/>
  <c r="T283" i="50"/>
  <c r="AJ283" i="50" s="1"/>
  <c r="P283" i="50"/>
  <c r="AF283" i="50" s="1"/>
  <c r="P303" i="50"/>
  <c r="AF303" i="50" s="1"/>
  <c r="Q303" i="50"/>
  <c r="AG303" i="50" s="1"/>
  <c r="S303" i="50"/>
  <c r="AI303" i="50" s="1"/>
  <c r="T303" i="50"/>
  <c r="AJ303" i="50" s="1"/>
  <c r="S271" i="50"/>
  <c r="AI271" i="50" s="1"/>
  <c r="Q271" i="50"/>
  <c r="AG271" i="50" s="1"/>
  <c r="T271" i="50"/>
  <c r="AJ271" i="50" s="1"/>
  <c r="P271" i="50"/>
  <c r="AF271" i="50" s="1"/>
  <c r="P291" i="50"/>
  <c r="AF291" i="50" s="1"/>
  <c r="T291" i="50"/>
  <c r="AJ291" i="50" s="1"/>
  <c r="Q291" i="50"/>
  <c r="AG291" i="50" s="1"/>
  <c r="S291" i="50"/>
  <c r="AI291" i="50" s="1"/>
  <c r="AE291" i="50"/>
  <c r="I122" i="51"/>
  <c r="H124" i="51"/>
  <c r="H123" i="51"/>
  <c r="AJ301" i="50"/>
  <c r="AF301" i="50"/>
  <c r="AG301" i="50"/>
  <c r="AI301" i="50"/>
  <c r="AJ293" i="50"/>
  <c r="AF293" i="50"/>
  <c r="AF263" i="50"/>
  <c r="AJ263" i="50"/>
  <c r="AJ239" i="50"/>
  <c r="AJ206" i="50"/>
  <c r="AI206" i="50"/>
  <c r="AF206" i="50"/>
  <c r="AG206" i="50"/>
  <c r="Z304" i="50" l="1"/>
  <c r="AH283" i="50"/>
  <c r="Z283" i="50"/>
  <c r="Z292" i="50"/>
  <c r="I123" i="51"/>
  <c r="AP287" i="50" l="1"/>
  <c r="AP290" i="50"/>
  <c r="AP296" i="50"/>
  <c r="AP291" i="50"/>
  <c r="AP304" i="50"/>
  <c r="AP301" i="50"/>
  <c r="AP295" i="50"/>
  <c r="AP289" i="50"/>
  <c r="AP294" i="50"/>
  <c r="AP288" i="50"/>
  <c r="AP292" i="50"/>
  <c r="AP302" i="50"/>
  <c r="AP285" i="50"/>
  <c r="AP298" i="50"/>
  <c r="AP300" i="50"/>
  <c r="AP299" i="50"/>
  <c r="AP283" i="50"/>
  <c r="AP286" i="50"/>
  <c r="AP293" i="50"/>
  <c r="AP297" i="50"/>
  <c r="AP303" i="50"/>
  <c r="AP284" i="50"/>
  <c r="W255" i="50"/>
  <c r="W243" i="50"/>
  <c r="W253" i="50"/>
  <c r="W235" i="50"/>
  <c r="W257" i="50"/>
  <c r="W251" i="50"/>
  <c r="W261" i="50"/>
  <c r="W292" i="50"/>
  <c r="W245" i="50"/>
  <c r="W277" i="50"/>
  <c r="W262" i="50"/>
  <c r="W241" i="50"/>
  <c r="W249" i="50"/>
  <c r="W247" i="50"/>
  <c r="W259" i="50"/>
  <c r="W205" i="50"/>
  <c r="W239" i="50"/>
  <c r="W236" i="50"/>
  <c r="W281" i="50"/>
  <c r="W273" i="50"/>
  <c r="W265" i="50"/>
  <c r="W268" i="50"/>
  <c r="W260" i="50"/>
  <c r="W248" i="50"/>
  <c r="W211" i="50"/>
  <c r="W223" i="50"/>
  <c r="W206" i="50"/>
  <c r="W218" i="50"/>
  <c r="W230" i="50"/>
  <c r="W246" i="50"/>
  <c r="W213" i="50"/>
  <c r="W208" i="50"/>
  <c r="W238" i="50"/>
  <c r="W226" i="50"/>
  <c r="W301" i="50"/>
  <c r="W283" i="50"/>
  <c r="W303" i="50"/>
  <c r="W295" i="50"/>
  <c r="W300" i="50"/>
  <c r="W278" i="50"/>
  <c r="W291" i="50"/>
  <c r="W279" i="50"/>
  <c r="W263" i="50"/>
  <c r="W258" i="50"/>
  <c r="W225" i="50"/>
  <c r="W220" i="50"/>
  <c r="W240" i="50"/>
  <c r="W214" i="50"/>
  <c r="W294" i="50"/>
  <c r="W280" i="50"/>
  <c r="W270" i="50"/>
  <c r="W209" i="50"/>
  <c r="W304" i="50"/>
  <c r="W290" i="50"/>
  <c r="W289" i="50"/>
  <c r="W271" i="50"/>
  <c r="W276" i="50"/>
  <c r="W266" i="50"/>
  <c r="W256" i="50"/>
  <c r="W244" i="50"/>
  <c r="W215" i="50"/>
  <c r="W227" i="50"/>
  <c r="W210" i="50"/>
  <c r="W222" i="50"/>
  <c r="W232" i="50"/>
  <c r="W302" i="50"/>
  <c r="W293" i="50"/>
  <c r="W282" i="50"/>
  <c r="W285" i="50"/>
  <c r="W275" i="50"/>
  <c r="W272" i="50"/>
  <c r="W252" i="50"/>
  <c r="W219" i="50"/>
  <c r="W267" i="50"/>
  <c r="W250" i="50"/>
  <c r="W221" i="50"/>
  <c r="W233" i="50"/>
  <c r="W299" i="50"/>
  <c r="W298" i="50"/>
  <c r="W286" i="50"/>
  <c r="W288" i="50"/>
  <c r="W287" i="50"/>
  <c r="W269" i="50"/>
  <c r="W274" i="50"/>
  <c r="W254" i="50"/>
  <c r="W242" i="50"/>
  <c r="W234" i="50"/>
  <c r="W217" i="50"/>
  <c r="W229" i="50"/>
  <c r="W212" i="50"/>
  <c r="W224" i="50"/>
  <c r="W296" i="50"/>
  <c r="W284" i="50"/>
  <c r="W264" i="50"/>
  <c r="W207" i="50"/>
  <c r="W231" i="50"/>
  <c r="W297" i="50"/>
  <c r="W237" i="50"/>
  <c r="W228" i="50"/>
  <c r="W216" i="50"/>
  <c r="I124" i="51"/>
  <c r="I125" i="51" l="1"/>
  <c r="I126" i="51" l="1"/>
  <c r="E121" i="51"/>
  <c r="F121" i="51"/>
  <c r="H121" i="51"/>
  <c r="I121" i="51"/>
  <c r="D121" i="51"/>
  <c r="I127" i="51" l="1"/>
  <c r="I128" i="51" l="1"/>
  <c r="N4" i="52"/>
  <c r="N5" i="52"/>
  <c r="N6" i="52"/>
  <c r="N7" i="52"/>
  <c r="N8" i="52"/>
  <c r="N9" i="52"/>
  <c r="N10" i="52"/>
  <c r="N11" i="52"/>
  <c r="N12" i="52"/>
  <c r="N13" i="52"/>
  <c r="N14" i="52"/>
  <c r="N15" i="52"/>
  <c r="N16" i="52"/>
  <c r="N17" i="52"/>
  <c r="N18" i="52"/>
  <c r="N19" i="52"/>
  <c r="N20" i="52"/>
  <c r="N21" i="52"/>
  <c r="N22" i="52"/>
  <c r="N23" i="52"/>
  <c r="N24" i="52"/>
  <c r="N25" i="52"/>
  <c r="N26" i="52"/>
  <c r="N27" i="52"/>
  <c r="N28" i="52"/>
  <c r="N29" i="52"/>
  <c r="N30" i="52"/>
  <c r="N31" i="52"/>
  <c r="N32" i="52"/>
  <c r="N33" i="52"/>
  <c r="N34" i="52"/>
  <c r="N35" i="52"/>
  <c r="N36" i="52"/>
  <c r="N37" i="52"/>
  <c r="N38" i="52"/>
  <c r="N39" i="52"/>
  <c r="N41" i="52"/>
  <c r="N42" i="52"/>
  <c r="N43" i="52"/>
  <c r="N44" i="52"/>
  <c r="N45" i="52"/>
  <c r="N46" i="52"/>
  <c r="N47" i="52"/>
  <c r="N48" i="52"/>
  <c r="N49" i="52"/>
  <c r="N50" i="52"/>
  <c r="N51" i="52"/>
  <c r="N52" i="52"/>
  <c r="N53" i="52"/>
  <c r="N54" i="52"/>
  <c r="N55" i="52"/>
  <c r="N56" i="52"/>
  <c r="N57" i="52"/>
  <c r="N58" i="52"/>
  <c r="N59" i="52"/>
  <c r="N60" i="52"/>
  <c r="N61" i="52"/>
  <c r="N62" i="52"/>
  <c r="N63" i="52"/>
  <c r="N64" i="52"/>
  <c r="N65" i="52"/>
  <c r="N66" i="52"/>
  <c r="N67" i="52"/>
  <c r="N68" i="52"/>
  <c r="N69" i="52"/>
  <c r="N70" i="52"/>
  <c r="N71" i="52"/>
  <c r="N72" i="52"/>
  <c r="N73" i="52"/>
  <c r="N74" i="52"/>
  <c r="N75" i="52"/>
  <c r="N76" i="52"/>
  <c r="N77" i="52"/>
  <c r="N78" i="52"/>
  <c r="N79" i="52"/>
  <c r="N80" i="52"/>
  <c r="N81" i="52"/>
  <c r="N82" i="52"/>
  <c r="N83" i="52"/>
  <c r="N84" i="52"/>
  <c r="N85" i="52"/>
  <c r="N86" i="52"/>
  <c r="N87" i="52"/>
  <c r="N88" i="52"/>
  <c r="N89" i="52"/>
  <c r="N90" i="52"/>
  <c r="N91" i="52"/>
  <c r="N92" i="52"/>
  <c r="N93" i="52"/>
  <c r="N94" i="52"/>
  <c r="N95" i="52"/>
  <c r="N96" i="52"/>
  <c r="N97" i="52"/>
  <c r="N98" i="52"/>
  <c r="N99" i="52"/>
  <c r="N100" i="52"/>
  <c r="N101" i="52"/>
  <c r="N102" i="52"/>
  <c r="N103" i="52"/>
  <c r="N104" i="52"/>
  <c r="N105" i="52"/>
  <c r="N106" i="52"/>
  <c r="N107" i="52"/>
  <c r="N108" i="52"/>
  <c r="N109" i="52"/>
  <c r="N110" i="52"/>
  <c r="N111" i="52"/>
  <c r="N112" i="52"/>
  <c r="N113" i="52"/>
  <c r="N3" i="52"/>
  <c r="I129" i="51" l="1"/>
  <c r="AE113" i="50"/>
  <c r="AE126" i="50"/>
  <c r="I130" i="51" l="1"/>
  <c r="AF111" i="50"/>
  <c r="AG111" i="50"/>
  <c r="AI111" i="50"/>
  <c r="AJ111" i="50"/>
  <c r="AE110" i="50"/>
  <c r="AI110" i="50"/>
  <c r="AF110" i="50"/>
  <c r="AJ110" i="50"/>
  <c r="AG110" i="50"/>
  <c r="Q5" i="50"/>
  <c r="T5" i="50"/>
  <c r="S5" i="50"/>
  <c r="P5" i="50"/>
  <c r="AE108" i="50"/>
  <c r="AF108" i="50"/>
  <c r="AI108" i="50"/>
  <c r="AG108" i="50"/>
  <c r="AJ108" i="50"/>
  <c r="AI113" i="50"/>
  <c r="AJ113" i="50"/>
  <c r="AF113" i="50"/>
  <c r="AG113" i="50"/>
  <c r="AE107" i="50"/>
  <c r="AI107" i="50"/>
  <c r="AJ107" i="50"/>
  <c r="AF107" i="50"/>
  <c r="AG107" i="50"/>
  <c r="AE109" i="50"/>
  <c r="AF109" i="50"/>
  <c r="AG109" i="50"/>
  <c r="AI109" i="50"/>
  <c r="AJ109" i="50"/>
  <c r="AE112" i="50"/>
  <c r="AF112" i="50"/>
  <c r="AG112" i="50"/>
  <c r="AI112" i="50"/>
  <c r="AJ112" i="50"/>
  <c r="AF106" i="50"/>
  <c r="AG106" i="50"/>
  <c r="AE139" i="50"/>
  <c r="AF139" i="50"/>
  <c r="AG139" i="50"/>
  <c r="AI139" i="50"/>
  <c r="AJ139" i="50"/>
  <c r="AE194" i="50"/>
  <c r="AF194" i="50"/>
  <c r="AI194" i="50"/>
  <c r="AG194" i="50"/>
  <c r="AJ194" i="50"/>
  <c r="AE186" i="50"/>
  <c r="AF186" i="50"/>
  <c r="AG186" i="50"/>
  <c r="AJ186" i="50"/>
  <c r="AI186" i="50"/>
  <c r="AE178" i="50"/>
  <c r="AF178" i="50"/>
  <c r="AI178" i="50"/>
  <c r="AG178" i="50"/>
  <c r="AJ178" i="50"/>
  <c r="AE170" i="50"/>
  <c r="AF170" i="50"/>
  <c r="AI170" i="50"/>
  <c r="AG170" i="50"/>
  <c r="AJ170" i="50"/>
  <c r="AE162" i="50"/>
  <c r="AF162" i="50"/>
  <c r="AG162" i="50"/>
  <c r="AI162" i="50"/>
  <c r="AE130" i="50"/>
  <c r="AF130" i="50"/>
  <c r="AG130" i="50"/>
  <c r="AI130" i="50"/>
  <c r="AJ130" i="50"/>
  <c r="AE122" i="50"/>
  <c r="AF122" i="50"/>
  <c r="AI122" i="50"/>
  <c r="AG122" i="50"/>
  <c r="AJ122" i="50"/>
  <c r="AF114" i="50"/>
  <c r="AI114" i="50"/>
  <c r="AG114" i="50"/>
  <c r="AJ114" i="50"/>
  <c r="AE201" i="50"/>
  <c r="AF201" i="50"/>
  <c r="AJ201" i="50"/>
  <c r="AG201" i="50"/>
  <c r="AI201" i="50"/>
  <c r="AF193" i="50"/>
  <c r="AJ193" i="50"/>
  <c r="AG193" i="50"/>
  <c r="AI193" i="50"/>
  <c r="AF177" i="50"/>
  <c r="AG177" i="50"/>
  <c r="AE137" i="50"/>
  <c r="AF137" i="50"/>
  <c r="AJ137" i="50"/>
  <c r="AG137" i="50"/>
  <c r="AI137" i="50"/>
  <c r="AE129" i="50"/>
  <c r="AF129" i="50"/>
  <c r="AG129" i="50"/>
  <c r="AI129" i="50"/>
  <c r="AJ129" i="50"/>
  <c r="AE184" i="50"/>
  <c r="AF184" i="50"/>
  <c r="AI184" i="50"/>
  <c r="AG184" i="50"/>
  <c r="AJ184" i="50"/>
  <c r="AI176" i="50"/>
  <c r="AJ176" i="50"/>
  <c r="AF160" i="50"/>
  <c r="AI160" i="50"/>
  <c r="AG160" i="50"/>
  <c r="AJ160" i="50"/>
  <c r="AE152" i="50"/>
  <c r="AF152" i="50"/>
  <c r="AI152" i="50"/>
  <c r="AG152" i="50"/>
  <c r="AJ152" i="50"/>
  <c r="AE144" i="50"/>
  <c r="AF144" i="50"/>
  <c r="AI144" i="50"/>
  <c r="AG144" i="50"/>
  <c r="AJ144" i="50"/>
  <c r="AE136" i="50"/>
  <c r="AF136" i="50"/>
  <c r="AG136" i="50"/>
  <c r="AJ136" i="50"/>
  <c r="AE128" i="50"/>
  <c r="AF128" i="50"/>
  <c r="AI128" i="50"/>
  <c r="AG128" i="50"/>
  <c r="AJ128" i="50"/>
  <c r="AF131" i="50"/>
  <c r="AJ131" i="50"/>
  <c r="AG131" i="50"/>
  <c r="AI131" i="50"/>
  <c r="AE199" i="50"/>
  <c r="AJ199" i="50"/>
  <c r="AF199" i="50"/>
  <c r="AG199" i="50"/>
  <c r="AI199" i="50"/>
  <c r="AE191" i="50"/>
  <c r="AF191" i="50"/>
  <c r="AG191" i="50"/>
  <c r="AI191" i="50"/>
  <c r="AJ191" i="50"/>
  <c r="AE183" i="50"/>
  <c r="AF183" i="50"/>
  <c r="AG183" i="50"/>
  <c r="AJ183" i="50"/>
  <c r="AI183" i="50"/>
  <c r="AF167" i="50"/>
  <c r="AG167" i="50"/>
  <c r="AI167" i="50"/>
  <c r="AJ167" i="50"/>
  <c r="AE127" i="50"/>
  <c r="AF127" i="50"/>
  <c r="AG127" i="50"/>
  <c r="AJ127" i="50"/>
  <c r="AI127" i="50"/>
  <c r="AJ119" i="50"/>
  <c r="AF119" i="50"/>
  <c r="AG119" i="50"/>
  <c r="AI119" i="50"/>
  <c r="AE179" i="50"/>
  <c r="AF179" i="50"/>
  <c r="AJ179" i="50"/>
  <c r="AG179" i="50"/>
  <c r="AI179" i="50"/>
  <c r="AF123" i="50"/>
  <c r="AG123" i="50"/>
  <c r="AF198" i="50"/>
  <c r="AG198" i="50"/>
  <c r="AJ198" i="50"/>
  <c r="AI198" i="50"/>
  <c r="AE190" i="50"/>
  <c r="AF190" i="50"/>
  <c r="AG190" i="50"/>
  <c r="AJ190" i="50"/>
  <c r="AI190" i="50"/>
  <c r="AE182" i="50"/>
  <c r="AF182" i="50"/>
  <c r="AG182" i="50"/>
  <c r="AJ182" i="50"/>
  <c r="AI182" i="50"/>
  <c r="AE174" i="50"/>
  <c r="AE150" i="50"/>
  <c r="AF150" i="50"/>
  <c r="AG150" i="50"/>
  <c r="AI150" i="50"/>
  <c r="AJ150" i="50"/>
  <c r="AE142" i="50"/>
  <c r="AF142" i="50"/>
  <c r="AG142" i="50"/>
  <c r="AI142" i="50"/>
  <c r="AJ142" i="50"/>
  <c r="AE134" i="50"/>
  <c r="AF134" i="50"/>
  <c r="AG134" i="50"/>
  <c r="AI134" i="50"/>
  <c r="AJ134" i="50"/>
  <c r="AF126" i="50"/>
  <c r="AI126" i="50"/>
  <c r="AG126" i="50"/>
  <c r="AJ126" i="50"/>
  <c r="AE118" i="50"/>
  <c r="AF118" i="50"/>
  <c r="AI118" i="50"/>
  <c r="AG118" i="50"/>
  <c r="AJ118" i="50"/>
  <c r="AE189" i="50"/>
  <c r="AF189" i="50"/>
  <c r="AG189" i="50"/>
  <c r="AJ189" i="50"/>
  <c r="AI189" i="50"/>
  <c r="AE181" i="50"/>
  <c r="AF181" i="50"/>
  <c r="AG181" i="50"/>
  <c r="AI181" i="50"/>
  <c r="AJ181" i="50"/>
  <c r="AE157" i="50"/>
  <c r="AJ157" i="50"/>
  <c r="AF157" i="50"/>
  <c r="AG157" i="50"/>
  <c r="AI157" i="50"/>
  <c r="AF133" i="50"/>
  <c r="AG133" i="50"/>
  <c r="AJ133" i="50"/>
  <c r="AI133" i="50"/>
  <c r="AE117" i="50"/>
  <c r="AF117" i="50"/>
  <c r="AG117" i="50"/>
  <c r="AJ117" i="50"/>
  <c r="AI117" i="50"/>
  <c r="AE147" i="50"/>
  <c r="AF147" i="50"/>
  <c r="AG147" i="50"/>
  <c r="AI147" i="50"/>
  <c r="AJ147" i="50"/>
  <c r="AF204" i="50"/>
  <c r="AG204" i="50"/>
  <c r="AJ204" i="50"/>
  <c r="AE196" i="50"/>
  <c r="AF196" i="50"/>
  <c r="AG196" i="50"/>
  <c r="AJ196" i="50"/>
  <c r="AI196" i="50"/>
  <c r="AE188" i="50"/>
  <c r="AF188" i="50"/>
  <c r="AG188" i="50"/>
  <c r="AJ188" i="50"/>
  <c r="AI188" i="50"/>
  <c r="AE180" i="50"/>
  <c r="AF180" i="50"/>
  <c r="AG180" i="50"/>
  <c r="AI180" i="50"/>
  <c r="AJ180" i="50"/>
  <c r="AE140" i="50"/>
  <c r="AF140" i="50"/>
  <c r="AI140" i="50"/>
  <c r="AG140" i="50"/>
  <c r="AJ140" i="50"/>
  <c r="AE132" i="50"/>
  <c r="AF132" i="50"/>
  <c r="AI132" i="50"/>
  <c r="AG132" i="50"/>
  <c r="AJ132" i="50"/>
  <c r="AE124" i="50"/>
  <c r="AF124" i="50"/>
  <c r="AG124" i="50"/>
  <c r="AI124" i="50"/>
  <c r="AJ124" i="50"/>
  <c r="AE204" i="50"/>
  <c r="AE198" i="50"/>
  <c r="AE193" i="50"/>
  <c r="AE176" i="50"/>
  <c r="AE167" i="50"/>
  <c r="AE131" i="50"/>
  <c r="AJ162" i="50"/>
  <c r="AE160" i="50"/>
  <c r="AE123" i="50"/>
  <c r="AI136" i="50"/>
  <c r="AE133" i="50"/>
  <c r="AE119" i="50"/>
  <c r="AE111" i="50"/>
  <c r="AE114" i="50"/>
  <c r="AE106" i="50"/>
  <c r="AF174" i="50" l="1"/>
  <c r="X292" i="50"/>
  <c r="X205" i="50"/>
  <c r="X289" i="50"/>
  <c r="X288" i="50"/>
  <c r="X281" i="50"/>
  <c r="X278" i="50"/>
  <c r="X279" i="50"/>
  <c r="X286" i="50"/>
  <c r="X262" i="50"/>
  <c r="X280" i="50"/>
  <c r="X290" i="50"/>
  <c r="X283" i="50"/>
  <c r="X277" i="50"/>
  <c r="X239" i="50"/>
  <c r="X285" i="50"/>
  <c r="X282" i="50"/>
  <c r="X291" i="50"/>
  <c r="X287" i="50"/>
  <c r="X284" i="50"/>
  <c r="X296" i="50"/>
  <c r="X297" i="50"/>
  <c r="X274" i="50"/>
  <c r="X275" i="50"/>
  <c r="X298" i="50"/>
  <c r="X299" i="50"/>
  <c r="X264" i="50"/>
  <c r="X276" i="50"/>
  <c r="X240" i="50"/>
  <c r="X247" i="50"/>
  <c r="X245" i="50"/>
  <c r="X303" i="50"/>
  <c r="X300" i="50"/>
  <c r="X266" i="50"/>
  <c r="X273" i="50"/>
  <c r="X263" i="50"/>
  <c r="X251" i="50"/>
  <c r="X250" i="50"/>
  <c r="X302" i="50"/>
  <c r="X295" i="50"/>
  <c r="X268" i="50"/>
  <c r="X265" i="50"/>
  <c r="X269" i="50"/>
  <c r="X261" i="50"/>
  <c r="X244" i="50"/>
  <c r="X253" i="50"/>
  <c r="X304" i="50"/>
  <c r="X270" i="50"/>
  <c r="X267" i="50"/>
  <c r="X257" i="50"/>
  <c r="X249" i="50"/>
  <c r="X260" i="50"/>
  <c r="X255" i="50"/>
  <c r="X241" i="50"/>
  <c r="X301" i="50"/>
  <c r="X294" i="50"/>
  <c r="X293" i="50"/>
  <c r="X272" i="50"/>
  <c r="X271" i="50"/>
  <c r="X242" i="50"/>
  <c r="X248" i="50"/>
  <c r="X243" i="50"/>
  <c r="X256" i="50"/>
  <c r="X258" i="50"/>
  <c r="X207" i="50"/>
  <c r="X229" i="50"/>
  <c r="X215" i="50"/>
  <c r="X223" i="50"/>
  <c r="X224" i="50"/>
  <c r="X254" i="50"/>
  <c r="X208" i="50"/>
  <c r="X218" i="50"/>
  <c r="X232" i="50"/>
  <c r="X226" i="50"/>
  <c r="X231" i="50"/>
  <c r="X212" i="50"/>
  <c r="X252" i="50"/>
  <c r="X259" i="50"/>
  <c r="X209" i="50"/>
  <c r="X219" i="50"/>
  <c r="X234" i="50"/>
  <c r="X227" i="50"/>
  <c r="X233" i="50"/>
  <c r="X230" i="50"/>
  <c r="X206" i="50"/>
  <c r="X222" i="50"/>
  <c r="X246" i="50"/>
  <c r="X220" i="50"/>
  <c r="X216" i="50"/>
  <c r="X236" i="50"/>
  <c r="X210" i="50"/>
  <c r="X235" i="50"/>
  <c r="X213" i="50"/>
  <c r="X228" i="50"/>
  <c r="X225" i="50"/>
  <c r="X221" i="50"/>
  <c r="X217" i="50"/>
  <c r="X238" i="50"/>
  <c r="X211" i="50"/>
  <c r="X237" i="50"/>
  <c r="X214" i="50"/>
  <c r="AI174" i="50"/>
  <c r="AA277" i="50"/>
  <c r="AA252" i="50"/>
  <c r="AA242" i="50"/>
  <c r="AA251" i="50"/>
  <c r="AA209" i="50"/>
  <c r="AA208" i="50"/>
  <c r="AA205" i="50"/>
  <c r="AA267" i="50"/>
  <c r="AA250" i="50"/>
  <c r="AA241" i="50"/>
  <c r="AA253" i="50"/>
  <c r="AA240" i="50"/>
  <c r="AA215" i="50"/>
  <c r="AA239" i="50"/>
  <c r="AA249" i="50"/>
  <c r="AA293" i="50"/>
  <c r="AA294" i="50"/>
  <c r="AA299" i="50"/>
  <c r="AA262" i="50"/>
  <c r="AA260" i="50"/>
  <c r="AA248" i="50"/>
  <c r="AA243" i="50"/>
  <c r="AA255" i="50"/>
  <c r="AA218" i="50"/>
  <c r="AA227" i="50"/>
  <c r="AA259" i="50"/>
  <c r="AA292" i="50"/>
  <c r="AA279" i="50"/>
  <c r="AA254" i="50"/>
  <c r="AA244" i="50"/>
  <c r="AA265" i="50"/>
  <c r="AA258" i="50"/>
  <c r="AA246" i="50"/>
  <c r="AA245" i="50"/>
  <c r="AA257" i="50"/>
  <c r="AA220" i="50"/>
  <c r="AA268" i="50"/>
  <c r="AA256" i="50"/>
  <c r="AA247" i="50"/>
  <c r="AA261" i="50"/>
  <c r="AA301" i="50"/>
  <c r="AA285" i="50"/>
  <c r="AA284" i="50"/>
  <c r="AA282" i="50"/>
  <c r="AA278" i="50"/>
  <c r="AA303" i="50"/>
  <c r="AA298" i="50"/>
  <c r="AA283" i="50"/>
  <c r="AA288" i="50"/>
  <c r="AA269" i="50"/>
  <c r="AA281" i="50"/>
  <c r="AA291" i="50"/>
  <c r="AA264" i="50"/>
  <c r="AA275" i="50"/>
  <c r="AA302" i="50"/>
  <c r="AA280" i="50"/>
  <c r="AA270" i="50"/>
  <c r="AA273" i="50"/>
  <c r="AA263" i="50"/>
  <c r="AA234" i="50"/>
  <c r="AA231" i="50"/>
  <c r="AA304" i="50"/>
  <c r="AA300" i="50"/>
  <c r="AA296" i="50"/>
  <c r="AA286" i="50"/>
  <c r="AA287" i="50"/>
  <c r="AA274" i="50"/>
  <c r="AA214" i="50"/>
  <c r="AA235" i="50"/>
  <c r="AA219" i="50"/>
  <c r="AA295" i="50"/>
  <c r="AA297" i="50"/>
  <c r="AA289" i="50"/>
  <c r="AA290" i="50"/>
  <c r="AA271" i="50"/>
  <c r="AA272" i="50"/>
  <c r="AA232" i="50"/>
  <c r="AA207" i="50"/>
  <c r="AA229" i="50"/>
  <c r="AA224" i="50"/>
  <c r="AA221" i="50"/>
  <c r="AA266" i="50"/>
  <c r="AA276" i="50"/>
  <c r="AA212" i="50"/>
  <c r="AA226" i="50"/>
  <c r="AA233" i="50"/>
  <c r="AA223" i="50"/>
  <c r="AA238" i="50"/>
  <c r="AA217" i="50"/>
  <c r="AA206" i="50"/>
  <c r="AA225" i="50"/>
  <c r="AA211" i="50"/>
  <c r="AA228" i="50"/>
  <c r="AA237" i="50"/>
  <c r="AA210" i="50"/>
  <c r="AA236" i="50"/>
  <c r="AA222" i="50"/>
  <c r="AA213" i="50"/>
  <c r="AA230" i="50"/>
  <c r="AA216" i="50"/>
  <c r="AJ174" i="50"/>
  <c r="AB205" i="50"/>
  <c r="AB292" i="50"/>
  <c r="AB262" i="50"/>
  <c r="AB279" i="50"/>
  <c r="AB287" i="50"/>
  <c r="AB288" i="50"/>
  <c r="AB277" i="50"/>
  <c r="AB281" i="50"/>
  <c r="AB282" i="50"/>
  <c r="AB289" i="50"/>
  <c r="AB295" i="50"/>
  <c r="AB280" i="50"/>
  <c r="AB297" i="50"/>
  <c r="AB291" i="50"/>
  <c r="AB286" i="50"/>
  <c r="AB269" i="50"/>
  <c r="AB264" i="50"/>
  <c r="AB248" i="50"/>
  <c r="AB260" i="50"/>
  <c r="AB247" i="50"/>
  <c r="AB259" i="50"/>
  <c r="AB211" i="50"/>
  <c r="AB222" i="50"/>
  <c r="AB302" i="50"/>
  <c r="AB299" i="50"/>
  <c r="AB283" i="50"/>
  <c r="AB271" i="50"/>
  <c r="AB272" i="50"/>
  <c r="AB250" i="50"/>
  <c r="AB249" i="50"/>
  <c r="AB261" i="50"/>
  <c r="AB304" i="50"/>
  <c r="AB294" i="50"/>
  <c r="AB298" i="50"/>
  <c r="AB278" i="50"/>
  <c r="AB285" i="50"/>
  <c r="AB273" i="50"/>
  <c r="AB274" i="50"/>
  <c r="AB240" i="50"/>
  <c r="AB252" i="50"/>
  <c r="AB239" i="50"/>
  <c r="AB251" i="50"/>
  <c r="AB223" i="50"/>
  <c r="AB208" i="50"/>
  <c r="AB237" i="50"/>
  <c r="AB225" i="50"/>
  <c r="AB238" i="50"/>
  <c r="AB216" i="50"/>
  <c r="AB301" i="50"/>
  <c r="AB296" i="50"/>
  <c r="AB300" i="50"/>
  <c r="AB284" i="50"/>
  <c r="AB263" i="50"/>
  <c r="AB275" i="50"/>
  <c r="AB276" i="50"/>
  <c r="AB242" i="50"/>
  <c r="AB254" i="50"/>
  <c r="AB241" i="50"/>
  <c r="AB253" i="50"/>
  <c r="AB224" i="50"/>
  <c r="AB219" i="50"/>
  <c r="AB206" i="50"/>
  <c r="AB226" i="50"/>
  <c r="AB209" i="50"/>
  <c r="AB303" i="50"/>
  <c r="AB293" i="50"/>
  <c r="AB290" i="50"/>
  <c r="AB265" i="50"/>
  <c r="AB268" i="50"/>
  <c r="AB266" i="50"/>
  <c r="AB244" i="50"/>
  <c r="AB256" i="50"/>
  <c r="AB243" i="50"/>
  <c r="AB255" i="50"/>
  <c r="AB210" i="50"/>
  <c r="AB220" i="50"/>
  <c r="AB217" i="50"/>
  <c r="AB230" i="50"/>
  <c r="AB215" i="50"/>
  <c r="AB267" i="50"/>
  <c r="AB270" i="50"/>
  <c r="AB245" i="50"/>
  <c r="AB231" i="50"/>
  <c r="AB232" i="50"/>
  <c r="AB257" i="50"/>
  <c r="AB233" i="50"/>
  <c r="AB234" i="50"/>
  <c r="AB235" i="50"/>
  <c r="AB236" i="50"/>
  <c r="AB246" i="50"/>
  <c r="AB212" i="50"/>
  <c r="AB218" i="50"/>
  <c r="AB227" i="50"/>
  <c r="AB207" i="50"/>
  <c r="AB229" i="50"/>
  <c r="AB258" i="50"/>
  <c r="AB221" i="50"/>
  <c r="AB213" i="50"/>
  <c r="AB228" i="50"/>
  <c r="AB214" i="50"/>
  <c r="AG174" i="50"/>
  <c r="Y205" i="50"/>
  <c r="Y292" i="50"/>
  <c r="Y286" i="50"/>
  <c r="Y261" i="50"/>
  <c r="Y280" i="50"/>
  <c r="Y262" i="50"/>
  <c r="Y293" i="50"/>
  <c r="Y290" i="50"/>
  <c r="Y278" i="50"/>
  <c r="Y288" i="50"/>
  <c r="Y281" i="50"/>
  <c r="Y257" i="50"/>
  <c r="Y245" i="50"/>
  <c r="Y246" i="50"/>
  <c r="Y258" i="50"/>
  <c r="Y242" i="50"/>
  <c r="Y247" i="50"/>
  <c r="Y241" i="50"/>
  <c r="Y284" i="50"/>
  <c r="Y299" i="50"/>
  <c r="Y282" i="50"/>
  <c r="Y291" i="50"/>
  <c r="Y265" i="50"/>
  <c r="Y263" i="50"/>
  <c r="Y255" i="50"/>
  <c r="Y239" i="50"/>
  <c r="Y248" i="50"/>
  <c r="Y260" i="50"/>
  <c r="Y283" i="50"/>
  <c r="Y270" i="50"/>
  <c r="Y256" i="50"/>
  <c r="Y279" i="50"/>
  <c r="Y289" i="50"/>
  <c r="Y264" i="50"/>
  <c r="Y267" i="50"/>
  <c r="Y253" i="50"/>
  <c r="Y250" i="50"/>
  <c r="Y243" i="50"/>
  <c r="Y277" i="50"/>
  <c r="Y268" i="50"/>
  <c r="Y249" i="50"/>
  <c r="Y244" i="50"/>
  <c r="Y298" i="50"/>
  <c r="Y287" i="50"/>
  <c r="Y266" i="50"/>
  <c r="Y269" i="50"/>
  <c r="Y251" i="50"/>
  <c r="Y240" i="50"/>
  <c r="Y252" i="50"/>
  <c r="Y300" i="50"/>
  <c r="Y285" i="50"/>
  <c r="Y271" i="50"/>
  <c r="Y254" i="50"/>
  <c r="Y273" i="50"/>
  <c r="Y259" i="50"/>
  <c r="Y274" i="50"/>
  <c r="Y301" i="50"/>
  <c r="Y275" i="50"/>
  <c r="Y303" i="50"/>
  <c r="Y297" i="50"/>
  <c r="Y295" i="50"/>
  <c r="Y302" i="50"/>
  <c r="Y296" i="50"/>
  <c r="Y294" i="50"/>
  <c r="Y304" i="50"/>
  <c r="Y276" i="50"/>
  <c r="Y272" i="50"/>
  <c r="Y211" i="50"/>
  <c r="Y223" i="50"/>
  <c r="Y231" i="50"/>
  <c r="Y206" i="50"/>
  <c r="Y232" i="50"/>
  <c r="Y238" i="50"/>
  <c r="Y213" i="50"/>
  <c r="Y225" i="50"/>
  <c r="Y233" i="50"/>
  <c r="Y215" i="50"/>
  <c r="Y227" i="50"/>
  <c r="Y235" i="50"/>
  <c r="Y216" i="50"/>
  <c r="Y214" i="50"/>
  <c r="Y221" i="50"/>
  <c r="Y224" i="50"/>
  <c r="Y230" i="50"/>
  <c r="Y226" i="50"/>
  <c r="Y217" i="50"/>
  <c r="Y229" i="50"/>
  <c r="Y237" i="50"/>
  <c r="Y228" i="50"/>
  <c r="Y234" i="50"/>
  <c r="Y210" i="50"/>
  <c r="Y222" i="50"/>
  <c r="Y236" i="50"/>
  <c r="Y207" i="50"/>
  <c r="Y219" i="50"/>
  <c r="Y208" i="50"/>
  <c r="Y212" i="50"/>
  <c r="Y209" i="50"/>
  <c r="Y220" i="50"/>
  <c r="Y218" i="50"/>
  <c r="I131" i="51"/>
  <c r="AI204" i="50"/>
  <c r="AE203" i="50"/>
  <c r="AF203" i="50"/>
  <c r="AG203" i="50"/>
  <c r="AI203" i="50"/>
  <c r="AJ203" i="50"/>
  <c r="AE200" i="50"/>
  <c r="AF200" i="50"/>
  <c r="AG200" i="50"/>
  <c r="AJ200" i="50"/>
  <c r="AI200" i="50"/>
  <c r="AF176" i="50"/>
  <c r="AF187" i="50"/>
  <c r="AG187" i="50"/>
  <c r="AG176" i="50"/>
  <c r="AE177" i="50"/>
  <c r="AI192" i="50"/>
  <c r="AE192" i="50"/>
  <c r="AF192" i="50"/>
  <c r="AG192" i="50"/>
  <c r="AJ192" i="50"/>
  <c r="AI177" i="50"/>
  <c r="AJ177" i="50"/>
  <c r="AE138" i="50"/>
  <c r="AF138" i="50"/>
  <c r="AG138" i="50"/>
  <c r="AI138" i="50"/>
  <c r="AJ138" i="50"/>
  <c r="AE141" i="50"/>
  <c r="AF141" i="50"/>
  <c r="AG141" i="50"/>
  <c r="AI141" i="50"/>
  <c r="AJ141" i="50"/>
  <c r="AE172" i="50"/>
  <c r="AI172" i="50"/>
  <c r="AF172" i="50"/>
  <c r="AG172" i="50"/>
  <c r="AJ172" i="50"/>
  <c r="AI123" i="50"/>
  <c r="AE146" i="50"/>
  <c r="AF146" i="50"/>
  <c r="AG146" i="50"/>
  <c r="AI146" i="50"/>
  <c r="AJ146" i="50"/>
  <c r="AE143" i="50"/>
  <c r="AF143" i="50"/>
  <c r="AG143" i="50"/>
  <c r="AI143" i="50"/>
  <c r="AJ143" i="50"/>
  <c r="AE149" i="50"/>
  <c r="AF149" i="50"/>
  <c r="AG149" i="50"/>
  <c r="AI149" i="50"/>
  <c r="AJ149" i="50"/>
  <c r="AE154" i="50"/>
  <c r="AF154" i="50"/>
  <c r="AI154" i="50"/>
  <c r="AJ154" i="50"/>
  <c r="AG154" i="50"/>
  <c r="AJ123" i="50"/>
  <c r="AI106" i="50"/>
  <c r="AE116" i="50"/>
  <c r="AG116" i="50"/>
  <c r="AI116" i="50"/>
  <c r="AF116" i="50"/>
  <c r="AE121" i="50"/>
  <c r="AI121" i="50"/>
  <c r="AF121" i="50"/>
  <c r="AG121" i="50"/>
  <c r="AJ121" i="50"/>
  <c r="AJ120" i="50"/>
  <c r="AF120" i="50"/>
  <c r="AE120" i="50"/>
  <c r="AG120" i="50"/>
  <c r="AI120" i="50"/>
  <c r="AJ106" i="50"/>
  <c r="I133" i="51" l="1"/>
  <c r="I132" i="51"/>
  <c r="AJ202" i="50"/>
  <c r="AE202" i="50"/>
  <c r="AI202" i="50"/>
  <c r="AG202" i="50"/>
  <c r="AF202" i="50"/>
  <c r="AI187" i="50"/>
  <c r="AJ187" i="50"/>
  <c r="AE187" i="50"/>
  <c r="AE197" i="50"/>
  <c r="AJ197" i="50"/>
  <c r="AE159" i="50"/>
  <c r="AF159" i="50"/>
  <c r="AG159" i="50"/>
  <c r="AI159" i="50"/>
  <c r="AJ159" i="50"/>
  <c r="AE148" i="50"/>
  <c r="AF148" i="50"/>
  <c r="AG148" i="50"/>
  <c r="AI148" i="50"/>
  <c r="AJ148" i="50"/>
  <c r="AE164" i="50"/>
  <c r="AF164" i="50"/>
  <c r="AG164" i="50"/>
  <c r="AI164" i="50"/>
  <c r="AJ164" i="50"/>
  <c r="AJ153" i="50"/>
  <c r="AE153" i="50"/>
  <c r="AF153" i="50"/>
  <c r="AG153" i="50"/>
  <c r="AI153" i="50"/>
  <c r="AE156" i="50"/>
  <c r="AF156" i="50"/>
  <c r="AG156" i="50"/>
  <c r="AI156" i="50"/>
  <c r="AJ156" i="50"/>
  <c r="AE151" i="50"/>
  <c r="AF151" i="50"/>
  <c r="AG151" i="50"/>
  <c r="AI151" i="50"/>
  <c r="AJ151" i="50"/>
  <c r="AJ116" i="50"/>
  <c r="I134" i="51" l="1"/>
  <c r="AF197" i="50"/>
  <c r="AI197" i="50"/>
  <c r="AG197" i="50"/>
  <c r="AE166" i="50"/>
  <c r="AF166" i="50"/>
  <c r="AG166" i="50"/>
  <c r="AJ166" i="50"/>
  <c r="AI166" i="50"/>
  <c r="AE161" i="50"/>
  <c r="AF161" i="50"/>
  <c r="AG161" i="50"/>
  <c r="AI161" i="50"/>
  <c r="AJ161" i="50"/>
  <c r="AE158" i="50"/>
  <c r="AF158" i="50"/>
  <c r="AG158" i="50"/>
  <c r="AJ158" i="50"/>
  <c r="AI158" i="50"/>
  <c r="AG169" i="50"/>
  <c r="AE169" i="50"/>
  <c r="AF169" i="50"/>
  <c r="AI169" i="50"/>
  <c r="AJ169" i="50"/>
  <c r="AJ163" i="50"/>
  <c r="AE163" i="50"/>
  <c r="AF163" i="50"/>
  <c r="AI163" i="50"/>
  <c r="AG163" i="50"/>
  <c r="I136" i="51" l="1"/>
  <c r="I135" i="51"/>
  <c r="AG173" i="50"/>
  <c r="AI173" i="50"/>
  <c r="AJ173" i="50"/>
  <c r="AE173" i="50"/>
  <c r="AF173" i="50"/>
  <c r="AI168" i="50"/>
  <c r="AJ168" i="50"/>
  <c r="AE168" i="50"/>
  <c r="AF168" i="50"/>
  <c r="AG168" i="50"/>
  <c r="AJ171" i="50"/>
  <c r="AE171" i="50"/>
  <c r="AF171" i="50"/>
  <c r="AG171" i="50"/>
  <c r="AI171" i="50"/>
  <c r="AH363" i="52" l="1"/>
  <c r="AG363" i="52"/>
  <c r="AF363" i="52"/>
  <c r="AE363" i="52"/>
  <c r="AD363" i="52"/>
  <c r="AH362" i="52"/>
  <c r="AG362" i="52"/>
  <c r="AF362" i="52"/>
  <c r="AE362" i="52"/>
  <c r="AD362" i="52"/>
  <c r="AH361" i="52"/>
  <c r="AG361" i="52"/>
  <c r="AF361" i="52"/>
  <c r="AE361" i="52"/>
  <c r="AD361" i="52"/>
  <c r="AH360" i="52"/>
  <c r="AG360" i="52"/>
  <c r="AF360" i="52"/>
  <c r="AE360" i="52"/>
  <c r="AD360" i="52"/>
  <c r="AH359" i="52"/>
  <c r="AG359" i="52"/>
  <c r="AF359" i="52"/>
  <c r="AE359" i="52"/>
  <c r="AD359" i="52"/>
  <c r="AH358" i="52"/>
  <c r="AG358" i="52"/>
  <c r="AF358" i="52"/>
  <c r="AE358" i="52"/>
  <c r="AD358" i="52"/>
  <c r="AH357" i="52"/>
  <c r="AG357" i="52"/>
  <c r="AF357" i="52"/>
  <c r="AE357" i="52"/>
  <c r="AD357" i="52"/>
  <c r="AH356" i="52"/>
  <c r="AG356" i="52"/>
  <c r="AF356" i="52"/>
  <c r="AE356" i="52"/>
  <c r="AD356" i="52"/>
  <c r="AH355" i="52"/>
  <c r="AG355" i="52"/>
  <c r="AF355" i="52"/>
  <c r="AE355" i="52"/>
  <c r="AD355" i="52"/>
  <c r="AH354" i="52"/>
  <c r="AG354" i="52"/>
  <c r="AF354" i="52"/>
  <c r="AE354" i="52"/>
  <c r="AD354" i="52"/>
  <c r="AH353" i="52"/>
  <c r="AG353" i="52"/>
  <c r="AF353" i="52"/>
  <c r="AE353" i="52"/>
  <c r="AD353" i="52"/>
  <c r="AH352" i="52"/>
  <c r="AG352" i="52"/>
  <c r="AF352" i="52"/>
  <c r="AE352" i="52"/>
  <c r="AD352" i="52"/>
  <c r="AH351" i="52"/>
  <c r="AG351" i="52"/>
  <c r="AF351" i="52"/>
  <c r="AE351" i="52"/>
  <c r="AD351" i="52"/>
  <c r="AH350" i="52"/>
  <c r="AG350" i="52"/>
  <c r="AF350" i="52"/>
  <c r="AE350" i="52"/>
  <c r="AD350" i="52"/>
  <c r="AH349" i="52"/>
  <c r="AG349" i="52"/>
  <c r="AF349" i="52"/>
  <c r="AE349" i="52"/>
  <c r="AD349" i="52"/>
  <c r="AH348" i="52"/>
  <c r="AG348" i="52"/>
  <c r="AF348" i="52"/>
  <c r="AE348" i="52"/>
  <c r="AD348" i="52"/>
  <c r="AH347" i="52"/>
  <c r="AG347" i="52"/>
  <c r="AF347" i="52"/>
  <c r="AE347" i="52"/>
  <c r="AD347" i="52"/>
  <c r="AH346" i="52"/>
  <c r="AG346" i="52"/>
  <c r="AF346" i="52"/>
  <c r="AE346" i="52"/>
  <c r="AD346" i="52"/>
  <c r="AH345" i="52"/>
  <c r="AG345" i="52"/>
  <c r="AF345" i="52"/>
  <c r="AE345" i="52"/>
  <c r="AD345" i="52"/>
  <c r="AH344" i="52"/>
  <c r="AG344" i="52"/>
  <c r="AF344" i="52"/>
  <c r="AE344" i="52"/>
  <c r="AD344" i="52"/>
  <c r="AH343" i="52"/>
  <c r="AG343" i="52"/>
  <c r="AF343" i="52"/>
  <c r="AE343" i="52"/>
  <c r="AD343" i="52"/>
  <c r="AH342" i="52"/>
  <c r="AG342" i="52"/>
  <c r="AF342" i="52"/>
  <c r="AE342" i="52"/>
  <c r="AD342" i="52"/>
  <c r="AH341" i="52"/>
  <c r="AG341" i="52"/>
  <c r="AF341" i="52"/>
  <c r="AE341" i="52"/>
  <c r="AD341" i="52"/>
  <c r="AH340" i="52"/>
  <c r="AG340" i="52"/>
  <c r="AF340" i="52"/>
  <c r="AE340" i="52"/>
  <c r="AD340" i="52"/>
  <c r="AH339" i="52"/>
  <c r="AG339" i="52"/>
  <c r="AF339" i="52"/>
  <c r="AE339" i="52"/>
  <c r="AD339" i="52"/>
  <c r="AH338" i="52"/>
  <c r="AG338" i="52"/>
  <c r="AF338" i="52"/>
  <c r="AE338" i="52"/>
  <c r="AD338" i="52"/>
  <c r="AH337" i="52"/>
  <c r="AG337" i="52"/>
  <c r="AF337" i="52"/>
  <c r="AE337" i="52"/>
  <c r="AD337" i="52"/>
  <c r="AH336" i="52"/>
  <c r="AG336" i="52"/>
  <c r="AF336" i="52"/>
  <c r="AE336" i="52"/>
  <c r="AD336" i="52"/>
  <c r="AH335" i="52"/>
  <c r="AG335" i="52"/>
  <c r="AF335" i="52"/>
  <c r="AE335" i="52"/>
  <c r="AD335" i="52"/>
  <c r="AH334" i="52"/>
  <c r="AG334" i="52"/>
  <c r="AF334" i="52"/>
  <c r="AE334" i="52"/>
  <c r="AD334" i="52"/>
  <c r="AH333" i="52"/>
  <c r="AG333" i="52"/>
  <c r="AF333" i="52"/>
  <c r="AE333" i="52"/>
  <c r="AD333" i="52"/>
  <c r="AH332" i="52"/>
  <c r="AG332" i="52"/>
  <c r="AF332" i="52"/>
  <c r="AE332" i="52"/>
  <c r="AD332" i="52"/>
  <c r="AH331" i="52"/>
  <c r="AG331" i="52"/>
  <c r="AF331" i="52"/>
  <c r="AE331" i="52"/>
  <c r="AD331" i="52"/>
  <c r="AH330" i="52"/>
  <c r="AG330" i="52"/>
  <c r="AF330" i="52"/>
  <c r="AE330" i="52"/>
  <c r="AD330" i="52"/>
  <c r="AH329" i="52"/>
  <c r="AG329" i="52"/>
  <c r="AF329" i="52"/>
  <c r="AE329" i="52"/>
  <c r="AD329" i="52"/>
  <c r="AH328" i="52"/>
  <c r="AG328" i="52"/>
  <c r="AF328" i="52"/>
  <c r="AE328" i="52"/>
  <c r="AD328" i="52"/>
  <c r="AH327" i="52"/>
  <c r="AG327" i="52"/>
  <c r="AF327" i="52"/>
  <c r="AE327" i="52"/>
  <c r="AD327" i="52"/>
  <c r="AH326" i="52"/>
  <c r="AG326" i="52"/>
  <c r="AF326" i="52"/>
  <c r="AE326" i="52"/>
  <c r="AD326" i="52"/>
  <c r="AH325" i="52"/>
  <c r="AG325" i="52"/>
  <c r="AF325" i="52"/>
  <c r="AE325" i="52"/>
  <c r="AD325" i="52"/>
  <c r="AH324" i="52"/>
  <c r="AG324" i="52"/>
  <c r="AF324" i="52"/>
  <c r="AE324" i="52"/>
  <c r="AD324" i="52"/>
  <c r="AH323" i="52"/>
  <c r="AG323" i="52"/>
  <c r="AF323" i="52"/>
  <c r="AE323" i="52"/>
  <c r="AD323" i="52"/>
  <c r="AH322" i="52"/>
  <c r="AG322" i="52"/>
  <c r="AF322" i="52"/>
  <c r="AE322" i="52"/>
  <c r="AD322" i="52"/>
  <c r="AH321" i="52"/>
  <c r="AG321" i="52"/>
  <c r="AF321" i="52"/>
  <c r="AE321" i="52"/>
  <c r="AD321" i="52"/>
  <c r="AH320" i="52"/>
  <c r="AG320" i="52"/>
  <c r="AF320" i="52"/>
  <c r="AE320" i="52"/>
  <c r="AD320" i="52"/>
  <c r="AH319" i="52"/>
  <c r="AG319" i="52"/>
  <c r="AF319" i="52"/>
  <c r="AE319" i="52"/>
  <c r="AD319" i="52"/>
  <c r="AH318" i="52"/>
  <c r="AG318" i="52"/>
  <c r="AF318" i="52"/>
  <c r="AE318" i="52"/>
  <c r="AD318" i="52"/>
  <c r="AH317" i="52"/>
  <c r="AG317" i="52"/>
  <c r="AF317" i="52"/>
  <c r="AE317" i="52"/>
  <c r="AD317" i="52"/>
  <c r="AH316" i="52"/>
  <c r="AG316" i="52"/>
  <c r="AF316" i="52"/>
  <c r="AE316" i="52"/>
  <c r="AD316" i="52"/>
  <c r="AH315" i="52"/>
  <c r="AG315" i="52"/>
  <c r="AF315" i="52"/>
  <c r="AE315" i="52"/>
  <c r="AD315" i="52"/>
  <c r="AH314" i="52"/>
  <c r="AG314" i="52"/>
  <c r="AF314" i="52"/>
  <c r="AE314" i="52"/>
  <c r="AD314" i="52"/>
  <c r="AH313" i="52"/>
  <c r="AG313" i="52"/>
  <c r="AF313" i="52"/>
  <c r="AE313" i="52"/>
  <c r="AD313" i="52"/>
  <c r="AH312" i="52"/>
  <c r="AG312" i="52"/>
  <c r="AF312" i="52"/>
  <c r="AE312" i="52"/>
  <c r="AD312" i="52"/>
  <c r="AH311" i="52"/>
  <c r="AG311" i="52"/>
  <c r="AF311" i="52"/>
  <c r="AE311" i="52"/>
  <c r="AD311" i="52"/>
  <c r="AH310" i="52"/>
  <c r="AG310" i="52"/>
  <c r="AF310" i="52"/>
  <c r="AE310" i="52"/>
  <c r="AD310" i="52"/>
  <c r="AH309" i="52"/>
  <c r="AG309" i="52"/>
  <c r="AF309" i="52"/>
  <c r="AE309" i="52"/>
  <c r="AD309" i="52"/>
  <c r="AH308" i="52"/>
  <c r="AG308" i="52"/>
  <c r="AF308" i="52"/>
  <c r="AE308" i="52"/>
  <c r="AD308" i="52"/>
  <c r="AH307" i="52"/>
  <c r="AG307" i="52"/>
  <c r="AF307" i="52"/>
  <c r="AE307" i="52"/>
  <c r="AD307" i="52"/>
  <c r="AH306" i="52"/>
  <c r="AG306" i="52"/>
  <c r="AF306" i="52"/>
  <c r="AE306" i="52"/>
  <c r="AD306" i="52"/>
  <c r="AH305" i="52"/>
  <c r="AG305" i="52"/>
  <c r="AF305" i="52"/>
  <c r="AE305" i="52"/>
  <c r="AD305" i="52"/>
  <c r="AH304" i="52"/>
  <c r="AG304" i="52"/>
  <c r="AF304" i="52"/>
  <c r="AE304" i="52"/>
  <c r="AD304" i="52"/>
  <c r="AH303" i="52"/>
  <c r="AG303" i="52"/>
  <c r="AF303" i="52"/>
  <c r="AE303" i="52"/>
  <c r="AD303" i="52"/>
  <c r="AH302" i="52"/>
  <c r="AG302" i="52"/>
  <c r="AF302" i="52"/>
  <c r="AE302" i="52"/>
  <c r="AD302" i="52"/>
  <c r="AH301" i="52"/>
  <c r="AG301" i="52"/>
  <c r="AF301" i="52"/>
  <c r="AE301" i="52"/>
  <c r="AD301" i="52"/>
  <c r="AH300" i="52"/>
  <c r="AG300" i="52"/>
  <c r="AF300" i="52"/>
  <c r="AE300" i="52"/>
  <c r="AD300" i="52"/>
  <c r="AH299" i="52"/>
  <c r="AG299" i="52"/>
  <c r="AF299" i="52"/>
  <c r="AE299" i="52"/>
  <c r="AD299" i="52"/>
  <c r="AH298" i="52"/>
  <c r="AG298" i="52"/>
  <c r="AF298" i="52"/>
  <c r="AE298" i="52"/>
  <c r="AD298" i="52"/>
  <c r="AH297" i="52"/>
  <c r="AG297" i="52"/>
  <c r="AF297" i="52"/>
  <c r="AE297" i="52"/>
  <c r="AD297" i="52"/>
  <c r="AH296" i="52"/>
  <c r="AG296" i="52"/>
  <c r="AF296" i="52"/>
  <c r="AE296" i="52"/>
  <c r="AD296" i="52"/>
  <c r="AH295" i="52"/>
  <c r="AG295" i="52"/>
  <c r="AF295" i="52"/>
  <c r="AE295" i="52"/>
  <c r="AD295" i="52"/>
  <c r="AH294" i="52"/>
  <c r="AG294" i="52"/>
  <c r="AF294" i="52"/>
  <c r="AE294" i="52"/>
  <c r="AD294" i="52"/>
  <c r="AH293" i="52"/>
  <c r="AG293" i="52"/>
  <c r="AF293" i="52"/>
  <c r="AE293" i="52"/>
  <c r="AD293" i="52"/>
  <c r="AH292" i="52"/>
  <c r="AG292" i="52"/>
  <c r="AF292" i="52"/>
  <c r="AE292" i="52"/>
  <c r="AD292" i="52"/>
  <c r="AH291" i="52"/>
  <c r="AG291" i="52"/>
  <c r="AF291" i="52"/>
  <c r="AE291" i="52"/>
  <c r="AD291" i="52"/>
  <c r="AH290" i="52"/>
  <c r="AG290" i="52"/>
  <c r="AF290" i="52"/>
  <c r="AE290" i="52"/>
  <c r="AD290" i="52"/>
  <c r="AH289" i="52"/>
  <c r="AG289" i="52"/>
  <c r="AF289" i="52"/>
  <c r="AE289" i="52"/>
  <c r="AD289" i="52"/>
  <c r="AH288" i="52"/>
  <c r="AG288" i="52"/>
  <c r="AF288" i="52"/>
  <c r="AE288" i="52"/>
  <c r="AD288" i="52"/>
  <c r="AH287" i="52"/>
  <c r="AG287" i="52"/>
  <c r="AF287" i="52"/>
  <c r="AE287" i="52"/>
  <c r="AD287" i="52"/>
  <c r="AH286" i="52"/>
  <c r="AG286" i="52"/>
  <c r="AF286" i="52"/>
  <c r="AE286" i="52"/>
  <c r="AD286" i="52"/>
  <c r="AH285" i="52"/>
  <c r="AG285" i="52"/>
  <c r="AF285" i="52"/>
  <c r="AE285" i="52"/>
  <c r="AD285" i="52"/>
  <c r="AH284" i="52"/>
  <c r="AG284" i="52"/>
  <c r="AF284" i="52"/>
  <c r="AE284" i="52"/>
  <c r="AD284" i="52"/>
  <c r="AH283" i="52"/>
  <c r="AG283" i="52"/>
  <c r="AF283" i="52"/>
  <c r="AE283" i="52"/>
  <c r="AD283" i="52"/>
  <c r="AH282" i="52"/>
  <c r="AG282" i="52"/>
  <c r="AF282" i="52"/>
  <c r="AE282" i="52"/>
  <c r="AD282" i="52"/>
  <c r="AH281" i="52"/>
  <c r="AG281" i="52"/>
  <c r="AF281" i="52"/>
  <c r="AE281" i="52"/>
  <c r="AD281" i="52"/>
  <c r="AH280" i="52"/>
  <c r="AG280" i="52"/>
  <c r="AF280" i="52"/>
  <c r="AE280" i="52"/>
  <c r="AD280" i="52"/>
  <c r="AH279" i="52"/>
  <c r="AG279" i="52"/>
  <c r="AF279" i="52"/>
  <c r="AE279" i="52"/>
  <c r="AD279" i="52"/>
  <c r="AH278" i="52"/>
  <c r="AG278" i="52"/>
  <c r="AF278" i="52"/>
  <c r="AE278" i="52"/>
  <c r="AD278" i="52"/>
  <c r="AH277" i="52"/>
  <c r="AG277" i="52"/>
  <c r="AF277" i="52"/>
  <c r="AE277" i="52"/>
  <c r="AD277" i="52"/>
  <c r="AH276" i="52"/>
  <c r="AG276" i="52"/>
  <c r="AF276" i="52"/>
  <c r="AE276" i="52"/>
  <c r="AD276" i="52"/>
  <c r="AH275" i="52"/>
  <c r="AG275" i="52"/>
  <c r="AF275" i="52"/>
  <c r="AE275" i="52"/>
  <c r="AD275" i="52"/>
  <c r="AH274" i="52"/>
  <c r="AG274" i="52"/>
  <c r="AF274" i="52"/>
  <c r="AE274" i="52"/>
  <c r="AD274" i="52"/>
  <c r="AH273" i="52"/>
  <c r="AG273" i="52"/>
  <c r="AF273" i="52"/>
  <c r="AE273" i="52"/>
  <c r="AD273" i="52"/>
  <c r="AH272" i="52"/>
  <c r="AG272" i="52"/>
  <c r="AF272" i="52"/>
  <c r="AE272" i="52"/>
  <c r="AD272" i="52"/>
  <c r="AH271" i="52"/>
  <c r="AG271" i="52"/>
  <c r="AF271" i="52"/>
  <c r="AE271" i="52"/>
  <c r="AD271" i="52"/>
  <c r="AH270" i="52"/>
  <c r="AG270" i="52"/>
  <c r="AF270" i="52"/>
  <c r="AE270" i="52"/>
  <c r="AD270" i="52"/>
  <c r="AH269" i="52"/>
  <c r="AG269" i="52"/>
  <c r="AF269" i="52"/>
  <c r="AE269" i="52"/>
  <c r="AD269" i="52"/>
  <c r="AH268" i="52"/>
  <c r="AG268" i="52"/>
  <c r="AF268" i="52"/>
  <c r="AE268" i="52"/>
  <c r="AD268" i="52"/>
  <c r="AH267" i="52"/>
  <c r="AG267" i="52"/>
  <c r="AF267" i="52"/>
  <c r="AE267" i="52"/>
  <c r="AD267" i="52"/>
  <c r="AH266" i="52"/>
  <c r="AG266" i="52"/>
  <c r="AF266" i="52"/>
  <c r="AE266" i="52"/>
  <c r="AD266" i="52"/>
  <c r="AH265" i="52"/>
  <c r="AG265" i="52"/>
  <c r="AF265" i="52"/>
  <c r="AE265" i="52"/>
  <c r="AD265" i="52"/>
  <c r="AH264" i="52"/>
  <c r="AG264" i="52"/>
  <c r="AF264" i="52"/>
  <c r="AE264" i="52"/>
  <c r="AD264" i="52"/>
  <c r="AH263" i="52"/>
  <c r="AG263" i="52"/>
  <c r="AF263" i="52"/>
  <c r="AE263" i="52"/>
  <c r="AD263" i="52"/>
  <c r="AH262" i="52"/>
  <c r="AG262" i="52"/>
  <c r="AF262" i="52"/>
  <c r="AE262" i="52"/>
  <c r="AD262" i="52"/>
  <c r="AH261" i="52"/>
  <c r="AG261" i="52"/>
  <c r="AF261" i="52"/>
  <c r="AE261" i="52"/>
  <c r="AD261" i="52"/>
  <c r="AH260" i="52"/>
  <c r="AG260" i="52"/>
  <c r="AF260" i="52"/>
  <c r="AE260" i="52"/>
  <c r="AD260" i="52"/>
  <c r="AH259" i="52"/>
  <c r="AG259" i="52"/>
  <c r="AF259" i="52"/>
  <c r="AE259" i="52"/>
  <c r="AD259" i="52"/>
  <c r="AH258" i="52"/>
  <c r="AG258" i="52"/>
  <c r="AF258" i="52"/>
  <c r="AE258" i="52"/>
  <c r="AD258" i="52"/>
  <c r="AH257" i="52"/>
  <c r="AG257" i="52"/>
  <c r="AF257" i="52"/>
  <c r="AE257" i="52"/>
  <c r="AD257" i="52"/>
  <c r="AH256" i="52"/>
  <c r="AG256" i="52"/>
  <c r="AF256" i="52"/>
  <c r="AE256" i="52"/>
  <c r="AD256" i="52"/>
  <c r="AH255" i="52"/>
  <c r="AG255" i="52"/>
  <c r="AF255" i="52"/>
  <c r="AE255" i="52"/>
  <c r="AD255" i="52"/>
  <c r="AH254" i="52"/>
  <c r="AG254" i="52"/>
  <c r="AF254" i="52"/>
  <c r="AE254" i="52"/>
  <c r="AD254" i="52"/>
  <c r="AH253" i="52"/>
  <c r="AG253" i="52"/>
  <c r="AF253" i="52"/>
  <c r="AE253" i="52"/>
  <c r="AD253" i="52"/>
  <c r="AH252" i="52"/>
  <c r="AG252" i="52"/>
  <c r="AF252" i="52"/>
  <c r="AE252" i="52"/>
  <c r="AD252" i="52"/>
  <c r="AH251" i="52"/>
  <c r="AG251" i="52"/>
  <c r="AF251" i="52"/>
  <c r="AE251" i="52"/>
  <c r="AD251" i="52"/>
  <c r="AH250" i="52"/>
  <c r="AG250" i="52"/>
  <c r="AF250" i="52"/>
  <c r="AE250" i="52"/>
  <c r="AD250" i="52"/>
  <c r="AH249" i="52"/>
  <c r="AG249" i="52"/>
  <c r="AF249" i="52"/>
  <c r="AE249" i="52"/>
  <c r="AD249" i="52"/>
  <c r="AH248" i="52"/>
  <c r="AG248" i="52"/>
  <c r="AF248" i="52"/>
  <c r="AE248" i="52"/>
  <c r="AD248" i="52"/>
  <c r="AH247" i="52"/>
  <c r="AG247" i="52"/>
  <c r="AF247" i="52"/>
  <c r="AE247" i="52"/>
  <c r="AD247" i="52"/>
  <c r="AH246" i="52"/>
  <c r="AG246" i="52"/>
  <c r="AF246" i="52"/>
  <c r="AE246" i="52"/>
  <c r="AD246" i="52"/>
  <c r="AH245" i="52"/>
  <c r="AG245" i="52"/>
  <c r="AF245" i="52"/>
  <c r="AE245" i="52"/>
  <c r="AD245" i="52"/>
  <c r="AH244" i="52"/>
  <c r="AG244" i="52"/>
  <c r="AF244" i="52"/>
  <c r="AE244" i="52"/>
  <c r="AD244" i="52"/>
  <c r="AH243" i="52"/>
  <c r="AG243" i="52"/>
  <c r="AF243" i="52"/>
  <c r="AE243" i="52"/>
  <c r="AD243" i="52"/>
  <c r="AH242" i="52"/>
  <c r="AG242" i="52"/>
  <c r="AF242" i="52"/>
  <c r="AE242" i="52"/>
  <c r="AD242" i="52"/>
  <c r="AH241" i="52"/>
  <c r="AG241" i="52"/>
  <c r="AF241" i="52"/>
  <c r="AE241" i="52"/>
  <c r="AD241" i="52"/>
  <c r="AH240" i="52"/>
  <c r="AG240" i="52"/>
  <c r="AF240" i="52"/>
  <c r="AE240" i="52"/>
  <c r="AD240" i="52"/>
  <c r="AH239" i="52"/>
  <c r="AG239" i="52"/>
  <c r="AF239" i="52"/>
  <c r="AE239" i="52"/>
  <c r="AD239" i="52"/>
  <c r="AH238" i="52"/>
  <c r="AG238" i="52"/>
  <c r="AF238" i="52"/>
  <c r="AE238" i="52"/>
  <c r="AD238" i="52"/>
  <c r="AH237" i="52"/>
  <c r="AG237" i="52"/>
  <c r="AF237" i="52"/>
  <c r="AE237" i="52"/>
  <c r="AD237" i="52"/>
  <c r="AH236" i="52"/>
  <c r="AG236" i="52"/>
  <c r="AF236" i="52"/>
  <c r="AE236" i="52"/>
  <c r="AD236" i="52"/>
  <c r="AH235" i="52"/>
  <c r="AG235" i="52"/>
  <c r="AF235" i="52"/>
  <c r="AE235" i="52"/>
  <c r="AD235" i="52"/>
  <c r="AH234" i="52"/>
  <c r="AG234" i="52"/>
  <c r="AF234" i="52"/>
  <c r="AE234" i="52"/>
  <c r="AD234" i="52"/>
  <c r="AH233" i="52"/>
  <c r="AG233" i="52"/>
  <c r="AF233" i="52"/>
  <c r="AE233" i="52"/>
  <c r="AD233" i="52"/>
  <c r="AH232" i="52"/>
  <c r="AG232" i="52"/>
  <c r="AF232" i="52"/>
  <c r="AE232" i="52"/>
  <c r="AD232" i="52"/>
  <c r="AH231" i="52"/>
  <c r="AG231" i="52"/>
  <c r="AF231" i="52"/>
  <c r="AE231" i="52"/>
  <c r="AD231" i="52"/>
  <c r="AH230" i="52"/>
  <c r="AG230" i="52"/>
  <c r="AF230" i="52"/>
  <c r="AE230" i="52"/>
  <c r="AD230" i="52"/>
  <c r="AH229" i="52"/>
  <c r="AG229" i="52"/>
  <c r="AF229" i="52"/>
  <c r="AE229" i="52"/>
  <c r="AD229" i="52"/>
  <c r="AH228" i="52"/>
  <c r="AG228" i="52"/>
  <c r="AF228" i="52"/>
  <c r="AE228" i="52"/>
  <c r="AD228" i="52"/>
  <c r="AH227" i="52"/>
  <c r="AG227" i="52"/>
  <c r="AF227" i="52"/>
  <c r="AE227" i="52"/>
  <c r="AD227" i="52"/>
  <c r="AH226" i="52"/>
  <c r="AG226" i="52"/>
  <c r="AF226" i="52"/>
  <c r="AE226" i="52"/>
  <c r="AD226" i="52"/>
  <c r="AH225" i="52"/>
  <c r="AG225" i="52"/>
  <c r="AF225" i="52"/>
  <c r="AE225" i="52"/>
  <c r="AD225" i="52"/>
  <c r="AH224" i="52"/>
  <c r="AG224" i="52"/>
  <c r="AF224" i="52"/>
  <c r="AE224" i="52"/>
  <c r="AD224" i="52"/>
  <c r="AH223" i="52"/>
  <c r="AG223" i="52"/>
  <c r="AF223" i="52"/>
  <c r="AE223" i="52"/>
  <c r="AD223" i="52"/>
  <c r="AH222" i="52"/>
  <c r="AG222" i="52"/>
  <c r="AF222" i="52"/>
  <c r="AE222" i="52"/>
  <c r="AD222" i="52"/>
  <c r="AH221" i="52"/>
  <c r="AG221" i="52"/>
  <c r="AF221" i="52"/>
  <c r="AE221" i="52"/>
  <c r="AD221" i="52"/>
  <c r="AH220" i="52"/>
  <c r="AG220" i="52"/>
  <c r="AF220" i="52"/>
  <c r="AE220" i="52"/>
  <c r="AD220" i="52"/>
  <c r="AH219" i="52"/>
  <c r="AG219" i="52"/>
  <c r="AF219" i="52"/>
  <c r="AE219" i="52"/>
  <c r="AD219" i="52"/>
  <c r="AH218" i="52"/>
  <c r="AG218" i="52"/>
  <c r="AF218" i="52"/>
  <c r="AE218" i="52"/>
  <c r="AD218" i="52"/>
  <c r="AH217" i="52"/>
  <c r="AG217" i="52"/>
  <c r="AF217" i="52"/>
  <c r="AE217" i="52"/>
  <c r="AD217" i="52"/>
  <c r="AH216" i="52"/>
  <c r="AG216" i="52"/>
  <c r="AF216" i="52"/>
  <c r="AE216" i="52"/>
  <c r="AD216" i="52"/>
  <c r="AH215" i="52"/>
  <c r="AG215" i="52"/>
  <c r="AF215" i="52"/>
  <c r="AE215" i="52"/>
  <c r="AD215" i="52"/>
  <c r="AH214" i="52"/>
  <c r="AG214" i="52"/>
  <c r="AF214" i="52"/>
  <c r="AE214" i="52"/>
  <c r="AD214" i="52"/>
  <c r="AH213" i="52"/>
  <c r="AG213" i="52"/>
  <c r="AF213" i="52"/>
  <c r="AE213" i="52"/>
  <c r="AD213" i="52"/>
  <c r="AH212" i="52"/>
  <c r="AG212" i="52"/>
  <c r="AF212" i="52"/>
  <c r="AE212" i="52"/>
  <c r="AD212" i="52"/>
  <c r="AH211" i="52"/>
  <c r="AG211" i="52"/>
  <c r="AF211" i="52"/>
  <c r="AE211" i="52"/>
  <c r="AD211" i="52"/>
  <c r="AH210" i="52"/>
  <c r="AG210" i="52"/>
  <c r="AF210" i="52"/>
  <c r="AE210" i="52"/>
  <c r="AD210" i="52"/>
  <c r="AH209" i="52"/>
  <c r="AG209" i="52"/>
  <c r="AF209" i="52"/>
  <c r="AE209" i="52"/>
  <c r="AD209" i="52"/>
  <c r="AH208" i="52"/>
  <c r="AG208" i="52"/>
  <c r="AF208" i="52"/>
  <c r="AE208" i="52"/>
  <c r="AD208" i="52"/>
  <c r="AH207" i="52"/>
  <c r="AG207" i="52"/>
  <c r="AF207" i="52"/>
  <c r="AE207" i="52"/>
  <c r="AD207" i="52"/>
  <c r="AH206" i="52"/>
  <c r="AG206" i="52"/>
  <c r="AF206" i="52"/>
  <c r="AE206" i="52"/>
  <c r="AD206" i="52"/>
  <c r="AH205" i="52"/>
  <c r="AG205" i="52"/>
  <c r="AF205" i="52"/>
  <c r="AE205" i="52"/>
  <c r="AD205" i="52"/>
  <c r="AH204" i="52"/>
  <c r="AG204" i="52"/>
  <c r="AF204" i="52"/>
  <c r="AE204" i="52"/>
  <c r="AD204" i="52"/>
  <c r="AH203" i="52"/>
  <c r="AG203" i="52"/>
  <c r="AF203" i="52"/>
  <c r="AE203" i="52"/>
  <c r="AD203" i="52"/>
  <c r="AH202" i="52"/>
  <c r="AG202" i="52"/>
  <c r="AF202" i="52"/>
  <c r="AE202" i="52"/>
  <c r="AD202" i="52"/>
  <c r="AH201" i="52"/>
  <c r="AG201" i="52"/>
  <c r="AF201" i="52"/>
  <c r="AE201" i="52"/>
  <c r="AD201" i="52"/>
  <c r="AH200" i="52"/>
  <c r="AG200" i="52"/>
  <c r="AF200" i="52"/>
  <c r="AE200" i="52"/>
  <c r="AD200" i="52"/>
  <c r="AH199" i="52"/>
  <c r="AG199" i="52"/>
  <c r="AF199" i="52"/>
  <c r="AE199" i="52"/>
  <c r="AD199" i="52"/>
  <c r="AH198" i="52"/>
  <c r="AG198" i="52"/>
  <c r="AF198" i="52"/>
  <c r="AE198" i="52"/>
  <c r="AD198" i="52"/>
  <c r="AH197" i="52"/>
  <c r="AG197" i="52"/>
  <c r="AF197" i="52"/>
  <c r="AE197" i="52"/>
  <c r="AD197" i="52"/>
  <c r="AH196" i="52"/>
  <c r="AG196" i="52"/>
  <c r="AF196" i="52"/>
  <c r="AE196" i="52"/>
  <c r="AD196" i="52"/>
  <c r="AH195" i="52"/>
  <c r="AG195" i="52"/>
  <c r="AF195" i="52"/>
  <c r="AE195" i="52"/>
  <c r="AD195" i="52"/>
  <c r="AH194" i="52"/>
  <c r="AG194" i="52"/>
  <c r="AF194" i="52"/>
  <c r="AE194" i="52"/>
  <c r="AD194" i="52"/>
  <c r="AH193" i="52"/>
  <c r="AG193" i="52"/>
  <c r="AF193" i="52"/>
  <c r="AE193" i="52"/>
  <c r="AD193" i="52"/>
  <c r="AH192" i="52"/>
  <c r="AG192" i="52"/>
  <c r="AF192" i="52"/>
  <c r="AE192" i="52"/>
  <c r="AD192" i="52"/>
  <c r="AH191" i="52"/>
  <c r="AG191" i="52"/>
  <c r="AF191" i="52"/>
  <c r="AE191" i="52"/>
  <c r="AD191" i="52"/>
  <c r="AH190" i="52"/>
  <c r="AG190" i="52"/>
  <c r="AF190" i="52"/>
  <c r="AE190" i="52"/>
  <c r="AD190" i="52"/>
  <c r="AH189" i="52"/>
  <c r="AG189" i="52"/>
  <c r="AF189" i="52"/>
  <c r="AE189" i="52"/>
  <c r="AD189" i="52"/>
  <c r="AH188" i="52"/>
  <c r="AG188" i="52"/>
  <c r="AF188" i="52"/>
  <c r="AE188" i="52"/>
  <c r="AD188" i="52"/>
  <c r="AH187" i="52"/>
  <c r="AG187" i="52"/>
  <c r="AF187" i="52"/>
  <c r="AE187" i="52"/>
  <c r="AD187" i="52"/>
  <c r="AH186" i="52"/>
  <c r="AG186" i="52"/>
  <c r="AF186" i="52"/>
  <c r="AE186" i="52"/>
  <c r="AD186" i="52"/>
  <c r="AH185" i="52"/>
  <c r="AG185" i="52"/>
  <c r="AF185" i="52"/>
  <c r="AE185" i="52"/>
  <c r="AD185" i="52"/>
  <c r="AH184" i="52"/>
  <c r="AG184" i="52"/>
  <c r="AF184" i="52"/>
  <c r="AE184" i="52"/>
  <c r="AD184" i="52"/>
  <c r="AH183" i="52"/>
  <c r="AG183" i="52"/>
  <c r="AF183" i="52"/>
  <c r="AE183" i="52"/>
  <c r="AD183" i="52"/>
  <c r="AH182" i="52"/>
  <c r="AG182" i="52"/>
  <c r="AF182" i="52"/>
  <c r="AE182" i="52"/>
  <c r="AD182" i="52"/>
  <c r="AH181" i="52"/>
  <c r="AG181" i="52"/>
  <c r="AF181" i="52"/>
  <c r="AE181" i="52"/>
  <c r="AD181" i="52"/>
  <c r="AH180" i="52"/>
  <c r="AG180" i="52"/>
  <c r="AF180" i="52"/>
  <c r="AE180" i="52"/>
  <c r="AD180" i="52"/>
  <c r="AH179" i="52"/>
  <c r="AG179" i="52"/>
  <c r="AF179" i="52"/>
  <c r="AE179" i="52"/>
  <c r="AD179" i="52"/>
  <c r="AH178" i="52"/>
  <c r="AG178" i="52"/>
  <c r="AF178" i="52"/>
  <c r="AE178" i="52"/>
  <c r="AD178" i="52"/>
  <c r="AH177" i="52"/>
  <c r="AG177" i="52"/>
  <c r="AF177" i="52"/>
  <c r="AE177" i="52"/>
  <c r="AD177" i="52"/>
  <c r="AH176" i="52"/>
  <c r="AG176" i="52"/>
  <c r="AF176" i="52"/>
  <c r="AE176" i="52"/>
  <c r="AD176" i="52"/>
  <c r="AH175" i="52"/>
  <c r="AG175" i="52"/>
  <c r="AF175" i="52"/>
  <c r="AE175" i="52"/>
  <c r="AD175" i="52"/>
  <c r="AH174" i="52"/>
  <c r="AG174" i="52"/>
  <c r="AF174" i="52"/>
  <c r="AE174" i="52"/>
  <c r="AD174" i="52"/>
  <c r="AH173" i="52"/>
  <c r="AG173" i="52"/>
  <c r="AF173" i="52"/>
  <c r="AE173" i="52"/>
  <c r="AD173" i="52"/>
  <c r="AH172" i="52"/>
  <c r="AG172" i="52"/>
  <c r="AF172" i="52"/>
  <c r="AE172" i="52"/>
  <c r="AD172" i="52"/>
  <c r="AH171" i="52"/>
  <c r="AG171" i="52"/>
  <c r="AF171" i="52"/>
  <c r="AE171" i="52"/>
  <c r="AD171" i="52"/>
  <c r="AH170" i="52"/>
  <c r="AG170" i="52"/>
  <c r="AF170" i="52"/>
  <c r="AE170" i="52"/>
  <c r="AD170" i="52"/>
  <c r="AH169" i="52"/>
  <c r="AG169" i="52"/>
  <c r="AF169" i="52"/>
  <c r="AE169" i="52"/>
  <c r="AD169" i="52"/>
  <c r="AH168" i="52"/>
  <c r="AG168" i="52"/>
  <c r="AF168" i="52"/>
  <c r="AE168" i="52"/>
  <c r="AD168" i="52"/>
  <c r="AH167" i="52"/>
  <c r="AG167" i="52"/>
  <c r="AF167" i="52"/>
  <c r="AE167" i="52"/>
  <c r="AD167" i="52"/>
  <c r="AH166" i="52"/>
  <c r="AG166" i="52"/>
  <c r="AF166" i="52"/>
  <c r="AE166" i="52"/>
  <c r="AD166" i="52"/>
  <c r="AH165" i="52"/>
  <c r="AG165" i="52"/>
  <c r="AF165" i="52"/>
  <c r="AE165" i="52"/>
  <c r="AD165" i="52"/>
  <c r="AH164" i="52"/>
  <c r="AG164" i="52"/>
  <c r="AF164" i="52"/>
  <c r="AE164" i="52"/>
  <c r="AD164" i="52"/>
  <c r="AH163" i="52"/>
  <c r="AG163" i="52"/>
  <c r="AF163" i="52"/>
  <c r="AE163" i="52"/>
  <c r="AD163" i="52"/>
  <c r="AH162" i="52"/>
  <c r="AG162" i="52"/>
  <c r="AF162" i="52"/>
  <c r="AE162" i="52"/>
  <c r="AD162" i="52"/>
  <c r="AH161" i="52"/>
  <c r="AG161" i="52"/>
  <c r="AF161" i="52"/>
  <c r="AE161" i="52"/>
  <c r="AD161" i="52"/>
  <c r="AH160" i="52"/>
  <c r="AG160" i="52"/>
  <c r="AF160" i="52"/>
  <c r="AE160" i="52"/>
  <c r="AD160" i="52"/>
  <c r="AH159" i="52"/>
  <c r="AG159" i="52"/>
  <c r="AF159" i="52"/>
  <c r="AE159" i="52"/>
  <c r="AD159" i="52"/>
  <c r="AH158" i="52"/>
  <c r="AG158" i="52"/>
  <c r="AF158" i="52"/>
  <c r="AE158" i="52"/>
  <c r="AD158" i="52"/>
  <c r="AH157" i="52"/>
  <c r="AG157" i="52"/>
  <c r="AF157" i="52"/>
  <c r="AE157" i="52"/>
  <c r="AD157" i="52"/>
  <c r="AH156" i="52"/>
  <c r="AG156" i="52"/>
  <c r="AF156" i="52"/>
  <c r="AE156" i="52"/>
  <c r="AD156" i="52"/>
  <c r="AH155" i="52"/>
  <c r="AG155" i="52"/>
  <c r="AF155" i="52"/>
  <c r="AE155" i="52"/>
  <c r="AD155" i="52"/>
  <c r="AH154" i="52"/>
  <c r="AG154" i="52"/>
  <c r="AF154" i="52"/>
  <c r="AE154" i="52"/>
  <c r="AD154" i="52"/>
  <c r="AH153" i="52"/>
  <c r="AG153" i="52"/>
  <c r="AF153" i="52"/>
  <c r="AE153" i="52"/>
  <c r="AD153" i="52"/>
  <c r="AH152" i="52"/>
  <c r="AG152" i="52"/>
  <c r="AF152" i="52"/>
  <c r="AE152" i="52"/>
  <c r="AD152" i="52"/>
  <c r="AH151" i="52"/>
  <c r="AG151" i="52"/>
  <c r="AF151" i="52"/>
  <c r="AE151" i="52"/>
  <c r="AD151" i="52"/>
  <c r="AH150" i="52"/>
  <c r="AG150" i="52"/>
  <c r="AF150" i="52"/>
  <c r="AE150" i="52"/>
  <c r="AD150" i="52"/>
  <c r="AH149" i="52"/>
  <c r="AG149" i="52"/>
  <c r="AF149" i="52"/>
  <c r="AE149" i="52"/>
  <c r="AD149" i="52"/>
  <c r="AH148" i="52"/>
  <c r="AG148" i="52"/>
  <c r="AF148" i="52"/>
  <c r="AE148" i="52"/>
  <c r="AD148" i="52"/>
  <c r="AH147" i="52"/>
  <c r="AG147" i="52"/>
  <c r="AF147" i="52"/>
  <c r="AE147" i="52"/>
  <c r="AD147" i="52"/>
  <c r="AH146" i="52"/>
  <c r="AG146" i="52"/>
  <c r="AF146" i="52"/>
  <c r="AE146" i="52"/>
  <c r="AD146" i="52"/>
  <c r="AH145" i="52"/>
  <c r="AG145" i="52"/>
  <c r="AF145" i="52"/>
  <c r="AE145" i="52"/>
  <c r="AD145" i="52"/>
  <c r="AH144" i="52"/>
  <c r="AG144" i="52"/>
  <c r="AF144" i="52"/>
  <c r="AE144" i="52"/>
  <c r="AD144" i="52"/>
  <c r="AH143" i="52"/>
  <c r="AG143" i="52"/>
  <c r="AF143" i="52"/>
  <c r="AE143" i="52"/>
  <c r="AD143" i="52"/>
  <c r="AH142" i="52"/>
  <c r="AG142" i="52"/>
  <c r="AF142" i="52"/>
  <c r="AE142" i="52"/>
  <c r="AD142" i="52"/>
  <c r="AH141" i="52"/>
  <c r="AG141" i="52"/>
  <c r="AF141" i="52"/>
  <c r="AE141" i="52"/>
  <c r="AD141" i="52"/>
  <c r="AH140" i="52"/>
  <c r="AG140" i="52"/>
  <c r="AF140" i="52"/>
  <c r="AE140" i="52"/>
  <c r="AD140" i="52"/>
  <c r="AH139" i="52"/>
  <c r="AG139" i="52"/>
  <c r="AF139" i="52"/>
  <c r="AE139" i="52"/>
  <c r="AD139" i="52"/>
  <c r="AH138" i="52"/>
  <c r="AG138" i="52"/>
  <c r="AF138" i="52"/>
  <c r="AE138" i="52"/>
  <c r="AD138" i="52"/>
  <c r="AH137" i="52"/>
  <c r="AG137" i="52"/>
  <c r="AF137" i="52"/>
  <c r="AE137" i="52"/>
  <c r="AD137" i="52"/>
  <c r="AH136" i="52"/>
  <c r="AG136" i="52"/>
  <c r="AF136" i="52"/>
  <c r="AE136" i="52"/>
  <c r="AD136" i="52"/>
  <c r="AH135" i="52"/>
  <c r="AG135" i="52"/>
  <c r="AF135" i="52"/>
  <c r="AE135" i="52"/>
  <c r="AD135" i="52"/>
  <c r="AH134" i="52"/>
  <c r="AG134" i="52"/>
  <c r="AF134" i="52"/>
  <c r="AE134" i="52"/>
  <c r="AD134" i="52"/>
  <c r="AH133" i="52"/>
  <c r="AG133" i="52"/>
  <c r="AF133" i="52"/>
  <c r="AE133" i="52"/>
  <c r="AD133" i="52"/>
  <c r="AH132" i="52"/>
  <c r="AG132" i="52"/>
  <c r="AF132" i="52"/>
  <c r="AE132" i="52"/>
  <c r="AD132" i="52"/>
  <c r="AH131" i="52"/>
  <c r="AG131" i="52"/>
  <c r="AF131" i="52"/>
  <c r="AE131" i="52"/>
  <c r="AD131" i="52"/>
  <c r="AH130" i="52"/>
  <c r="AG130" i="52"/>
  <c r="AF130" i="52"/>
  <c r="AE130" i="52"/>
  <c r="AD130" i="52"/>
  <c r="AH129" i="52"/>
  <c r="AG129" i="52"/>
  <c r="AF129" i="52"/>
  <c r="AE129" i="52"/>
  <c r="AD129" i="52"/>
  <c r="AH128" i="52"/>
  <c r="AG128" i="52"/>
  <c r="AF128" i="52"/>
  <c r="AE128" i="52"/>
  <c r="AD128" i="52"/>
  <c r="AH127" i="52"/>
  <c r="AG127" i="52"/>
  <c r="AF127" i="52"/>
  <c r="AE127" i="52"/>
  <c r="AD127" i="52"/>
  <c r="AH126" i="52"/>
  <c r="AG126" i="52"/>
  <c r="AF126" i="52"/>
  <c r="AE126" i="52"/>
  <c r="AD126" i="52"/>
  <c r="AH125" i="52"/>
  <c r="AG125" i="52"/>
  <c r="AF125" i="52"/>
  <c r="AE125" i="52"/>
  <c r="AD125" i="52"/>
  <c r="AH124" i="52"/>
  <c r="AG124" i="52"/>
  <c r="AF124" i="52"/>
  <c r="AE124" i="52"/>
  <c r="AD124" i="52"/>
  <c r="AH123" i="52"/>
  <c r="AG123" i="52"/>
  <c r="AF123" i="52"/>
  <c r="AE123" i="52"/>
  <c r="AD123" i="52"/>
  <c r="AH122" i="52"/>
  <c r="AG122" i="52"/>
  <c r="AF122" i="52"/>
  <c r="AE122" i="52"/>
  <c r="AD122" i="52"/>
  <c r="AH121" i="52"/>
  <c r="AG121" i="52"/>
  <c r="AF121" i="52"/>
  <c r="AE121" i="52"/>
  <c r="AD121" i="52"/>
  <c r="AH120" i="52"/>
  <c r="AG120" i="52"/>
  <c r="AF120" i="52"/>
  <c r="AE120" i="52"/>
  <c r="AD120" i="52"/>
  <c r="AH119" i="52"/>
  <c r="AG119" i="52"/>
  <c r="AF119" i="52"/>
  <c r="AE119" i="52"/>
  <c r="AD119" i="52"/>
  <c r="AH118" i="52"/>
  <c r="AG118" i="52"/>
  <c r="AF118" i="52"/>
  <c r="AE118" i="52"/>
  <c r="AD118" i="52"/>
  <c r="AH117" i="52"/>
  <c r="AG117" i="52"/>
  <c r="AF117" i="52"/>
  <c r="AE117" i="52"/>
  <c r="AD117" i="52"/>
  <c r="AH116" i="52"/>
  <c r="AG116" i="52"/>
  <c r="AF116" i="52"/>
  <c r="AE116" i="52"/>
  <c r="AD116" i="52"/>
  <c r="AH115" i="52"/>
  <c r="AG115" i="52"/>
  <c r="AF115" i="52"/>
  <c r="AE115" i="52"/>
  <c r="AD115" i="52"/>
  <c r="AH114" i="52"/>
  <c r="AG114" i="52"/>
  <c r="AF114" i="52"/>
  <c r="AE114" i="52"/>
  <c r="AD114" i="52"/>
  <c r="AH113" i="52"/>
  <c r="AG113" i="52"/>
  <c r="AF113" i="52"/>
  <c r="AE113" i="52"/>
  <c r="AD113" i="52"/>
  <c r="AA113" i="52"/>
  <c r="Z113" i="52"/>
  <c r="Y113" i="52"/>
  <c r="X113" i="52"/>
  <c r="W113" i="52"/>
  <c r="T113" i="52"/>
  <c r="S113" i="52"/>
  <c r="R113" i="52"/>
  <c r="Q113" i="52"/>
  <c r="P113" i="52"/>
  <c r="AH112" i="52"/>
  <c r="AG112" i="52"/>
  <c r="AF112" i="52"/>
  <c r="AE112" i="52"/>
  <c r="AD112" i="52"/>
  <c r="AA112" i="52"/>
  <c r="Z112" i="52"/>
  <c r="Y112" i="52"/>
  <c r="X112" i="52"/>
  <c r="W112" i="52"/>
  <c r="T112" i="52"/>
  <c r="S112" i="52"/>
  <c r="R112" i="52"/>
  <c r="Q112" i="52"/>
  <c r="P112" i="52"/>
  <c r="AH111" i="52"/>
  <c r="AG111" i="52"/>
  <c r="AF111" i="52"/>
  <c r="AE111" i="52"/>
  <c r="AD111" i="52"/>
  <c r="AA111" i="52"/>
  <c r="Z111" i="52"/>
  <c r="Y111" i="52"/>
  <c r="X111" i="52"/>
  <c r="W111" i="52"/>
  <c r="T111" i="52"/>
  <c r="S111" i="52"/>
  <c r="R111" i="52"/>
  <c r="Q111" i="52"/>
  <c r="P111" i="52"/>
  <c r="AH110" i="52"/>
  <c r="AG110" i="52"/>
  <c r="AF110" i="52"/>
  <c r="AE110" i="52"/>
  <c r="AD110" i="52"/>
  <c r="AA110" i="52"/>
  <c r="Z110" i="52"/>
  <c r="Y110" i="52"/>
  <c r="X110" i="52"/>
  <c r="W110" i="52"/>
  <c r="T110" i="52"/>
  <c r="S110" i="52"/>
  <c r="R110" i="52"/>
  <c r="Q110" i="52"/>
  <c r="P110" i="52"/>
  <c r="AH109" i="52"/>
  <c r="AG109" i="52"/>
  <c r="AF109" i="52"/>
  <c r="AE109" i="52"/>
  <c r="AD109" i="52"/>
  <c r="AA109" i="52"/>
  <c r="Z109" i="52"/>
  <c r="Y109" i="52"/>
  <c r="X109" i="52"/>
  <c r="W109" i="52"/>
  <c r="T109" i="52"/>
  <c r="S109" i="52"/>
  <c r="R109" i="52"/>
  <c r="Q109" i="52"/>
  <c r="P109" i="52"/>
  <c r="AH108" i="52"/>
  <c r="AG108" i="52"/>
  <c r="AF108" i="52"/>
  <c r="AE108" i="52"/>
  <c r="AD108" i="52"/>
  <c r="AA108" i="52"/>
  <c r="Z108" i="52"/>
  <c r="Y108" i="52"/>
  <c r="X108" i="52"/>
  <c r="W108" i="52"/>
  <c r="T108" i="52"/>
  <c r="S108" i="52"/>
  <c r="R108" i="52"/>
  <c r="Q108" i="52"/>
  <c r="P108" i="52"/>
  <c r="AH107" i="52"/>
  <c r="AG107" i="52"/>
  <c r="AF107" i="52"/>
  <c r="AE107" i="52"/>
  <c r="AD107" i="52"/>
  <c r="AA107" i="52"/>
  <c r="Z107" i="52"/>
  <c r="Y107" i="52"/>
  <c r="X107" i="52"/>
  <c r="W107" i="52"/>
  <c r="T107" i="52"/>
  <c r="S107" i="52"/>
  <c r="R107" i="52"/>
  <c r="Q107" i="52"/>
  <c r="P107" i="52"/>
  <c r="AH106" i="52"/>
  <c r="AG106" i="52"/>
  <c r="AF106" i="52"/>
  <c r="AE106" i="52"/>
  <c r="AD106" i="52"/>
  <c r="AA106" i="52"/>
  <c r="Z106" i="52"/>
  <c r="Y106" i="52"/>
  <c r="X106" i="52"/>
  <c r="W106" i="52"/>
  <c r="T106" i="52"/>
  <c r="S106" i="52"/>
  <c r="R106" i="52"/>
  <c r="Q106" i="52"/>
  <c r="P106" i="52"/>
  <c r="AH105" i="52"/>
  <c r="AG105" i="52"/>
  <c r="AF105" i="52"/>
  <c r="AE105" i="52"/>
  <c r="AD105" i="52"/>
  <c r="AA105" i="52"/>
  <c r="Z105" i="52"/>
  <c r="Y105" i="52"/>
  <c r="X105" i="52"/>
  <c r="W105" i="52"/>
  <c r="T105" i="52"/>
  <c r="S105" i="52"/>
  <c r="R105" i="52"/>
  <c r="Q105" i="52"/>
  <c r="P105" i="52"/>
  <c r="AH104" i="52"/>
  <c r="AG104" i="52"/>
  <c r="AF104" i="52"/>
  <c r="AE104" i="52"/>
  <c r="AD104" i="52"/>
  <c r="AA104" i="52"/>
  <c r="Z104" i="52"/>
  <c r="Y104" i="52"/>
  <c r="X104" i="52"/>
  <c r="W104" i="52"/>
  <c r="T104" i="52"/>
  <c r="S104" i="52"/>
  <c r="R104" i="52"/>
  <c r="Q104" i="52"/>
  <c r="P104" i="52"/>
  <c r="AH103" i="52"/>
  <c r="AG103" i="52"/>
  <c r="AF103" i="52"/>
  <c r="AE103" i="52"/>
  <c r="AD103" i="52"/>
  <c r="AA103" i="52"/>
  <c r="Z103" i="52"/>
  <c r="Y103" i="52"/>
  <c r="X103" i="52"/>
  <c r="W103" i="52"/>
  <c r="T103" i="52"/>
  <c r="S103" i="52"/>
  <c r="R103" i="52"/>
  <c r="Q103" i="52"/>
  <c r="P103" i="52"/>
  <c r="AH102" i="52"/>
  <c r="AG102" i="52"/>
  <c r="AF102" i="52"/>
  <c r="AE102" i="52"/>
  <c r="AD102" i="52"/>
  <c r="AA102" i="52"/>
  <c r="Z102" i="52"/>
  <c r="Y102" i="52"/>
  <c r="X102" i="52"/>
  <c r="W102" i="52"/>
  <c r="T102" i="52"/>
  <c r="S102" i="52"/>
  <c r="R102" i="52"/>
  <c r="Q102" i="52"/>
  <c r="P102" i="52"/>
  <c r="AH101" i="52"/>
  <c r="AG101" i="52"/>
  <c r="AF101" i="52"/>
  <c r="AE101" i="52"/>
  <c r="AD101" i="52"/>
  <c r="AA101" i="52"/>
  <c r="Z101" i="52"/>
  <c r="Y101" i="52"/>
  <c r="X101" i="52"/>
  <c r="W101" i="52"/>
  <c r="T101" i="52"/>
  <c r="S101" i="52"/>
  <c r="R101" i="52"/>
  <c r="Q101" i="52"/>
  <c r="P101" i="52"/>
  <c r="AH100" i="52"/>
  <c r="AG100" i="52"/>
  <c r="AF100" i="52"/>
  <c r="AE100" i="52"/>
  <c r="AD100" i="52"/>
  <c r="AA100" i="52"/>
  <c r="Z100" i="52"/>
  <c r="Y100" i="52"/>
  <c r="X100" i="52"/>
  <c r="W100" i="52"/>
  <c r="T100" i="52"/>
  <c r="S100" i="52"/>
  <c r="R100" i="52"/>
  <c r="Q100" i="52"/>
  <c r="P100" i="52"/>
  <c r="AH99" i="52"/>
  <c r="AG99" i="52"/>
  <c r="AF99" i="52"/>
  <c r="AE99" i="52"/>
  <c r="AD99" i="52"/>
  <c r="AA99" i="52"/>
  <c r="Z99" i="52"/>
  <c r="Y99" i="52"/>
  <c r="X99" i="52"/>
  <c r="W99" i="52"/>
  <c r="T99" i="52"/>
  <c r="S99" i="52"/>
  <c r="R99" i="52"/>
  <c r="Q99" i="52"/>
  <c r="P99" i="52"/>
  <c r="AH98" i="52"/>
  <c r="AG98" i="52"/>
  <c r="AF98" i="52"/>
  <c r="AE98" i="52"/>
  <c r="AD98" i="52"/>
  <c r="AA98" i="52"/>
  <c r="Z98" i="52"/>
  <c r="Y98" i="52"/>
  <c r="X98" i="52"/>
  <c r="W98" i="52"/>
  <c r="T98" i="52"/>
  <c r="S98" i="52"/>
  <c r="R98" i="52"/>
  <c r="Q98" i="52"/>
  <c r="P98" i="52"/>
  <c r="AH97" i="52"/>
  <c r="AG97" i="52"/>
  <c r="AF97" i="52"/>
  <c r="AE97" i="52"/>
  <c r="AD97" i="52"/>
  <c r="AA97" i="52"/>
  <c r="Z97" i="52"/>
  <c r="Y97" i="52"/>
  <c r="X97" i="52"/>
  <c r="W97" i="52"/>
  <c r="T97" i="52"/>
  <c r="S97" i="52"/>
  <c r="R97" i="52"/>
  <c r="Q97" i="52"/>
  <c r="P97" i="52"/>
  <c r="AH96" i="52"/>
  <c r="AG96" i="52"/>
  <c r="AF96" i="52"/>
  <c r="AE96" i="52"/>
  <c r="AD96" i="52"/>
  <c r="AA96" i="52"/>
  <c r="Z96" i="52"/>
  <c r="Y96" i="52"/>
  <c r="X96" i="52"/>
  <c r="W96" i="52"/>
  <c r="T96" i="52"/>
  <c r="S96" i="52"/>
  <c r="R96" i="52"/>
  <c r="Q96" i="52"/>
  <c r="P96" i="52"/>
  <c r="AH95" i="52"/>
  <c r="AG95" i="52"/>
  <c r="AF95" i="52"/>
  <c r="AE95" i="52"/>
  <c r="AD95" i="52"/>
  <c r="AA95" i="52"/>
  <c r="Z95" i="52"/>
  <c r="Y95" i="52"/>
  <c r="X95" i="52"/>
  <c r="W95" i="52"/>
  <c r="T95" i="52"/>
  <c r="S95" i="52"/>
  <c r="R95" i="52"/>
  <c r="Q95" i="52"/>
  <c r="P95" i="52"/>
  <c r="AH94" i="52"/>
  <c r="AG94" i="52"/>
  <c r="AF94" i="52"/>
  <c r="AE94" i="52"/>
  <c r="AD94" i="52"/>
  <c r="AA94" i="52"/>
  <c r="Z94" i="52"/>
  <c r="Y94" i="52"/>
  <c r="X94" i="52"/>
  <c r="W94" i="52"/>
  <c r="T94" i="52"/>
  <c r="S94" i="52"/>
  <c r="R94" i="52"/>
  <c r="Q94" i="52"/>
  <c r="P94" i="52"/>
  <c r="AH93" i="52"/>
  <c r="AG93" i="52"/>
  <c r="AF93" i="52"/>
  <c r="AE93" i="52"/>
  <c r="AD93" i="52"/>
  <c r="AA93" i="52"/>
  <c r="Z93" i="52"/>
  <c r="Y93" i="52"/>
  <c r="X93" i="52"/>
  <c r="W93" i="52"/>
  <c r="T93" i="52"/>
  <c r="S93" i="52"/>
  <c r="R93" i="52"/>
  <c r="Q93" i="52"/>
  <c r="P93" i="52"/>
  <c r="AH92" i="52"/>
  <c r="AG92" i="52"/>
  <c r="AF92" i="52"/>
  <c r="AE92" i="52"/>
  <c r="AD92" i="52"/>
  <c r="AA92" i="52"/>
  <c r="Z92" i="52"/>
  <c r="Y92" i="52"/>
  <c r="X92" i="52"/>
  <c r="W92" i="52"/>
  <c r="T92" i="52"/>
  <c r="S92" i="52"/>
  <c r="R92" i="52"/>
  <c r="Q92" i="52"/>
  <c r="P92" i="52"/>
  <c r="AH91" i="52"/>
  <c r="AG91" i="52"/>
  <c r="AF91" i="52"/>
  <c r="AE91" i="52"/>
  <c r="AD91" i="52"/>
  <c r="AA91" i="52"/>
  <c r="Z91" i="52"/>
  <c r="Y91" i="52"/>
  <c r="X91" i="52"/>
  <c r="W91" i="52"/>
  <c r="T91" i="52"/>
  <c r="S91" i="52"/>
  <c r="R91" i="52"/>
  <c r="Q91" i="52"/>
  <c r="P91" i="52"/>
  <c r="AH90" i="52"/>
  <c r="AG90" i="52"/>
  <c r="AF90" i="52"/>
  <c r="AE90" i="52"/>
  <c r="AD90" i="52"/>
  <c r="AA90" i="52"/>
  <c r="Z90" i="52"/>
  <c r="Y90" i="52"/>
  <c r="X90" i="52"/>
  <c r="W90" i="52"/>
  <c r="T90" i="52"/>
  <c r="S90" i="52"/>
  <c r="R90" i="52"/>
  <c r="Q90" i="52"/>
  <c r="P90" i="52"/>
  <c r="AH89" i="52"/>
  <c r="AG89" i="52"/>
  <c r="AF89" i="52"/>
  <c r="AE89" i="52"/>
  <c r="AD89" i="52"/>
  <c r="AA89" i="52"/>
  <c r="Z89" i="52"/>
  <c r="Y89" i="52"/>
  <c r="X89" i="52"/>
  <c r="W89" i="52"/>
  <c r="T89" i="52"/>
  <c r="S89" i="52"/>
  <c r="R89" i="52"/>
  <c r="Q89" i="52"/>
  <c r="P89" i="52"/>
  <c r="AH88" i="52"/>
  <c r="AG88" i="52"/>
  <c r="AF88" i="52"/>
  <c r="AE88" i="52"/>
  <c r="AD88" i="52"/>
  <c r="AA88" i="52"/>
  <c r="Z88" i="52"/>
  <c r="Y88" i="52"/>
  <c r="X88" i="52"/>
  <c r="W88" i="52"/>
  <c r="T88" i="52"/>
  <c r="S88" i="52"/>
  <c r="R88" i="52"/>
  <c r="Q88" i="52"/>
  <c r="P88" i="52"/>
  <c r="AH87" i="52"/>
  <c r="AG87" i="52"/>
  <c r="AF87" i="52"/>
  <c r="AE87" i="52"/>
  <c r="AD87" i="52"/>
  <c r="AA87" i="52"/>
  <c r="Z87" i="52"/>
  <c r="Y87" i="52"/>
  <c r="X87" i="52"/>
  <c r="W87" i="52"/>
  <c r="T87" i="52"/>
  <c r="S87" i="52"/>
  <c r="R87" i="52"/>
  <c r="Q87" i="52"/>
  <c r="P87" i="52"/>
  <c r="AH86" i="52"/>
  <c r="AG86" i="52"/>
  <c r="AF86" i="52"/>
  <c r="AE86" i="52"/>
  <c r="AD86" i="52"/>
  <c r="AA86" i="52"/>
  <c r="Z86" i="52"/>
  <c r="Y86" i="52"/>
  <c r="X86" i="52"/>
  <c r="W86" i="52"/>
  <c r="T86" i="52"/>
  <c r="S86" i="52"/>
  <c r="R86" i="52"/>
  <c r="Q86" i="52"/>
  <c r="P86" i="52"/>
  <c r="AH85" i="52"/>
  <c r="AG85" i="52"/>
  <c r="AF85" i="52"/>
  <c r="AE85" i="52"/>
  <c r="AD85" i="52"/>
  <c r="AA85" i="52"/>
  <c r="Z85" i="52"/>
  <c r="Y85" i="52"/>
  <c r="X85" i="52"/>
  <c r="W85" i="52"/>
  <c r="T85" i="52"/>
  <c r="S85" i="52"/>
  <c r="R85" i="52"/>
  <c r="Q85" i="52"/>
  <c r="P85" i="52"/>
  <c r="AH84" i="52"/>
  <c r="AG84" i="52"/>
  <c r="AF84" i="52"/>
  <c r="AE84" i="52"/>
  <c r="AD84" i="52"/>
  <c r="AA84" i="52"/>
  <c r="Z84" i="52"/>
  <c r="Y84" i="52"/>
  <c r="X84" i="52"/>
  <c r="W84" i="52"/>
  <c r="T84" i="52"/>
  <c r="S84" i="52"/>
  <c r="R84" i="52"/>
  <c r="Q84" i="52"/>
  <c r="P84" i="52"/>
  <c r="AH83" i="52"/>
  <c r="AG83" i="52"/>
  <c r="AF83" i="52"/>
  <c r="AE83" i="52"/>
  <c r="AD83" i="52"/>
  <c r="AA83" i="52"/>
  <c r="Z83" i="52"/>
  <c r="Y83" i="52"/>
  <c r="X83" i="52"/>
  <c r="W83" i="52"/>
  <c r="T83" i="52"/>
  <c r="S83" i="52"/>
  <c r="R83" i="52"/>
  <c r="Q83" i="52"/>
  <c r="P83" i="52"/>
  <c r="AH82" i="52"/>
  <c r="AG82" i="52"/>
  <c r="AF82" i="52"/>
  <c r="AE82" i="52"/>
  <c r="AD82" i="52"/>
  <c r="AA82" i="52"/>
  <c r="Z82" i="52"/>
  <c r="Y82" i="52"/>
  <c r="X82" i="52"/>
  <c r="W82" i="52"/>
  <c r="T82" i="52"/>
  <c r="S82" i="52"/>
  <c r="R82" i="52"/>
  <c r="Q82" i="52"/>
  <c r="P82" i="52"/>
  <c r="AH81" i="52"/>
  <c r="AG81" i="52"/>
  <c r="AF81" i="52"/>
  <c r="AE81" i="52"/>
  <c r="AD81" i="52"/>
  <c r="AA81" i="52"/>
  <c r="Z81" i="52"/>
  <c r="Y81" i="52"/>
  <c r="X81" i="52"/>
  <c r="W81" i="52"/>
  <c r="T81" i="52"/>
  <c r="S81" i="52"/>
  <c r="R81" i="52"/>
  <c r="Q81" i="52"/>
  <c r="P81" i="52"/>
  <c r="AH80" i="52"/>
  <c r="AG80" i="52"/>
  <c r="AF80" i="52"/>
  <c r="AE80" i="52"/>
  <c r="AD80" i="52"/>
  <c r="AA80" i="52"/>
  <c r="Z80" i="52"/>
  <c r="Y80" i="52"/>
  <c r="X80" i="52"/>
  <c r="W80" i="52"/>
  <c r="T80" i="52"/>
  <c r="S80" i="52"/>
  <c r="R80" i="52"/>
  <c r="Q80" i="52"/>
  <c r="P80" i="52"/>
  <c r="AH79" i="52"/>
  <c r="AG79" i="52"/>
  <c r="AF79" i="52"/>
  <c r="AE79" i="52"/>
  <c r="AD79" i="52"/>
  <c r="AA79" i="52"/>
  <c r="Z79" i="52"/>
  <c r="Y79" i="52"/>
  <c r="X79" i="52"/>
  <c r="W79" i="52"/>
  <c r="T79" i="52"/>
  <c r="S79" i="52"/>
  <c r="R79" i="52"/>
  <c r="Q79" i="52"/>
  <c r="P79" i="52"/>
  <c r="AH78" i="52"/>
  <c r="AG78" i="52"/>
  <c r="AF78" i="52"/>
  <c r="AE78" i="52"/>
  <c r="AD78" i="52"/>
  <c r="AA78" i="52"/>
  <c r="Z78" i="52"/>
  <c r="Y78" i="52"/>
  <c r="X78" i="52"/>
  <c r="W78" i="52"/>
  <c r="T78" i="52"/>
  <c r="S78" i="52"/>
  <c r="R78" i="52"/>
  <c r="Q78" i="52"/>
  <c r="P78" i="52"/>
  <c r="AH77" i="52"/>
  <c r="AG77" i="52"/>
  <c r="AF77" i="52"/>
  <c r="AE77" i="52"/>
  <c r="AD77" i="52"/>
  <c r="AA77" i="52"/>
  <c r="Z77" i="52"/>
  <c r="Y77" i="52"/>
  <c r="X77" i="52"/>
  <c r="W77" i="52"/>
  <c r="T77" i="52"/>
  <c r="S77" i="52"/>
  <c r="R77" i="52"/>
  <c r="Q77" i="52"/>
  <c r="P77" i="52"/>
  <c r="AH76" i="52"/>
  <c r="AG76" i="52"/>
  <c r="AF76" i="52"/>
  <c r="AE76" i="52"/>
  <c r="AD76" i="52"/>
  <c r="AA76" i="52"/>
  <c r="Z76" i="52"/>
  <c r="Y76" i="52"/>
  <c r="X76" i="52"/>
  <c r="W76" i="52"/>
  <c r="T76" i="52"/>
  <c r="S76" i="52"/>
  <c r="R76" i="52"/>
  <c r="Q76" i="52"/>
  <c r="P76" i="52"/>
  <c r="AH75" i="52"/>
  <c r="AG75" i="52"/>
  <c r="AF75" i="52"/>
  <c r="AE75" i="52"/>
  <c r="AD75" i="52"/>
  <c r="AA75" i="52"/>
  <c r="Z75" i="52"/>
  <c r="Y75" i="52"/>
  <c r="X75" i="52"/>
  <c r="W75" i="52"/>
  <c r="T75" i="52"/>
  <c r="S75" i="52"/>
  <c r="R75" i="52"/>
  <c r="Q75" i="52"/>
  <c r="P75" i="52"/>
  <c r="AH74" i="52"/>
  <c r="AG74" i="52"/>
  <c r="AF74" i="52"/>
  <c r="AE74" i="52"/>
  <c r="AD74" i="52"/>
  <c r="AA74" i="52"/>
  <c r="Z74" i="52"/>
  <c r="Y74" i="52"/>
  <c r="X74" i="52"/>
  <c r="W74" i="52"/>
  <c r="T74" i="52"/>
  <c r="S74" i="52"/>
  <c r="R74" i="52"/>
  <c r="Q74" i="52"/>
  <c r="P74" i="52"/>
  <c r="AH73" i="52"/>
  <c r="AG73" i="52"/>
  <c r="AF73" i="52"/>
  <c r="AE73" i="52"/>
  <c r="AD73" i="52"/>
  <c r="AA73" i="52"/>
  <c r="Z73" i="52"/>
  <c r="Y73" i="52"/>
  <c r="X73" i="52"/>
  <c r="W73" i="52"/>
  <c r="T73" i="52"/>
  <c r="S73" i="52"/>
  <c r="R73" i="52"/>
  <c r="Q73" i="52"/>
  <c r="P73" i="52"/>
  <c r="AH72" i="52"/>
  <c r="AG72" i="52"/>
  <c r="AF72" i="52"/>
  <c r="AE72" i="52"/>
  <c r="AD72" i="52"/>
  <c r="AA72" i="52"/>
  <c r="Z72" i="52"/>
  <c r="Y72" i="52"/>
  <c r="X72" i="52"/>
  <c r="W72" i="52"/>
  <c r="T72" i="52"/>
  <c r="S72" i="52"/>
  <c r="R72" i="52"/>
  <c r="Q72" i="52"/>
  <c r="P72" i="52"/>
  <c r="AH71" i="52"/>
  <c r="AG71" i="52"/>
  <c r="AF71" i="52"/>
  <c r="AE71" i="52"/>
  <c r="AD71" i="52"/>
  <c r="AA71" i="52"/>
  <c r="Z71" i="52"/>
  <c r="Y71" i="52"/>
  <c r="X71" i="52"/>
  <c r="W71" i="52"/>
  <c r="T71" i="52"/>
  <c r="S71" i="52"/>
  <c r="R71" i="52"/>
  <c r="Q71" i="52"/>
  <c r="P71" i="52"/>
  <c r="AH70" i="52"/>
  <c r="AG70" i="52"/>
  <c r="AF70" i="52"/>
  <c r="AE70" i="52"/>
  <c r="AD70" i="52"/>
  <c r="AA70" i="52"/>
  <c r="Z70" i="52"/>
  <c r="Y70" i="52"/>
  <c r="X70" i="52"/>
  <c r="W70" i="52"/>
  <c r="T70" i="52"/>
  <c r="S70" i="52"/>
  <c r="R70" i="52"/>
  <c r="Q70" i="52"/>
  <c r="P70" i="52"/>
  <c r="AH69" i="52"/>
  <c r="AG69" i="52"/>
  <c r="AF69" i="52"/>
  <c r="AE69" i="52"/>
  <c r="AD69" i="52"/>
  <c r="AA69" i="52"/>
  <c r="Z69" i="52"/>
  <c r="Y69" i="52"/>
  <c r="X69" i="52"/>
  <c r="W69" i="52"/>
  <c r="T69" i="52"/>
  <c r="S69" i="52"/>
  <c r="R69" i="52"/>
  <c r="Q69" i="52"/>
  <c r="P69" i="52"/>
  <c r="AH68" i="52"/>
  <c r="AG68" i="52"/>
  <c r="AF68" i="52"/>
  <c r="AE68" i="52"/>
  <c r="AD68" i="52"/>
  <c r="AA68" i="52"/>
  <c r="Z68" i="52"/>
  <c r="Y68" i="52"/>
  <c r="X68" i="52"/>
  <c r="W68" i="52"/>
  <c r="T68" i="52"/>
  <c r="S68" i="52"/>
  <c r="R68" i="52"/>
  <c r="Q68" i="52"/>
  <c r="P68" i="52"/>
  <c r="AH67" i="52"/>
  <c r="AG67" i="52"/>
  <c r="AF67" i="52"/>
  <c r="AE67" i="52"/>
  <c r="AD67" i="52"/>
  <c r="AA67" i="52"/>
  <c r="Z67" i="52"/>
  <c r="Y67" i="52"/>
  <c r="X67" i="52"/>
  <c r="W67" i="52"/>
  <c r="T67" i="52"/>
  <c r="S67" i="52"/>
  <c r="R67" i="52"/>
  <c r="Q67" i="52"/>
  <c r="P67" i="52"/>
  <c r="AH66" i="52"/>
  <c r="AG66" i="52"/>
  <c r="AF66" i="52"/>
  <c r="AE66" i="52"/>
  <c r="AD66" i="52"/>
  <c r="AA66" i="52"/>
  <c r="Z66" i="52"/>
  <c r="Y66" i="52"/>
  <c r="X66" i="52"/>
  <c r="W66" i="52"/>
  <c r="T66" i="52"/>
  <c r="S66" i="52"/>
  <c r="R66" i="52"/>
  <c r="Q66" i="52"/>
  <c r="P66" i="52"/>
  <c r="AH65" i="52"/>
  <c r="AG65" i="52"/>
  <c r="AF65" i="52"/>
  <c r="AE65" i="52"/>
  <c r="AD65" i="52"/>
  <c r="AA65" i="52"/>
  <c r="Z65" i="52"/>
  <c r="Y65" i="52"/>
  <c r="X65" i="52"/>
  <c r="W65" i="52"/>
  <c r="T65" i="52"/>
  <c r="S65" i="52"/>
  <c r="R65" i="52"/>
  <c r="Q65" i="52"/>
  <c r="P65" i="52"/>
  <c r="AH64" i="52"/>
  <c r="AG64" i="52"/>
  <c r="AF64" i="52"/>
  <c r="AE64" i="52"/>
  <c r="AD64" i="52"/>
  <c r="AA64" i="52"/>
  <c r="Z64" i="52"/>
  <c r="Y64" i="52"/>
  <c r="X64" i="52"/>
  <c r="W64" i="52"/>
  <c r="T64" i="52"/>
  <c r="S64" i="52"/>
  <c r="R64" i="52"/>
  <c r="Q64" i="52"/>
  <c r="P64" i="52"/>
  <c r="AH63" i="52"/>
  <c r="AG63" i="52"/>
  <c r="AF63" i="52"/>
  <c r="AE63" i="52"/>
  <c r="AD63" i="52"/>
  <c r="AA63" i="52"/>
  <c r="Z63" i="52"/>
  <c r="Y63" i="52"/>
  <c r="X63" i="52"/>
  <c r="W63" i="52"/>
  <c r="T63" i="52"/>
  <c r="S63" i="52"/>
  <c r="R63" i="52"/>
  <c r="Q63" i="52"/>
  <c r="P63" i="52"/>
  <c r="AH62" i="52"/>
  <c r="AG62" i="52"/>
  <c r="AF62" i="52"/>
  <c r="AE62" i="52"/>
  <c r="AD62" i="52"/>
  <c r="AA62" i="52"/>
  <c r="Z62" i="52"/>
  <c r="Y62" i="52"/>
  <c r="X62" i="52"/>
  <c r="W62" i="52"/>
  <c r="T62" i="52"/>
  <c r="S62" i="52"/>
  <c r="R62" i="52"/>
  <c r="Q62" i="52"/>
  <c r="P62" i="52"/>
  <c r="AH61" i="52"/>
  <c r="AG61" i="52"/>
  <c r="AF61" i="52"/>
  <c r="AE61" i="52"/>
  <c r="AD61" i="52"/>
  <c r="AA61" i="52"/>
  <c r="Z61" i="52"/>
  <c r="Y61" i="52"/>
  <c r="X61" i="52"/>
  <c r="W61" i="52"/>
  <c r="T61" i="52"/>
  <c r="S61" i="52"/>
  <c r="R61" i="52"/>
  <c r="Q61" i="52"/>
  <c r="P61" i="52"/>
  <c r="AH60" i="52"/>
  <c r="AG60" i="52"/>
  <c r="AF60" i="52"/>
  <c r="AE60" i="52"/>
  <c r="AD60" i="52"/>
  <c r="AA60" i="52"/>
  <c r="Z60" i="52"/>
  <c r="Y60" i="52"/>
  <c r="X60" i="52"/>
  <c r="W60" i="52"/>
  <c r="T60" i="52"/>
  <c r="S60" i="52"/>
  <c r="R60" i="52"/>
  <c r="Q60" i="52"/>
  <c r="P60" i="52"/>
  <c r="AH59" i="52"/>
  <c r="AG59" i="52"/>
  <c r="AF59" i="52"/>
  <c r="AE59" i="52"/>
  <c r="AD59" i="52"/>
  <c r="AA59" i="52"/>
  <c r="Z59" i="52"/>
  <c r="Y59" i="52"/>
  <c r="X59" i="52"/>
  <c r="W59" i="52"/>
  <c r="T59" i="52"/>
  <c r="S59" i="52"/>
  <c r="R59" i="52"/>
  <c r="Q59" i="52"/>
  <c r="P59" i="52"/>
  <c r="AH58" i="52"/>
  <c r="AG58" i="52"/>
  <c r="AF58" i="52"/>
  <c r="AE58" i="52"/>
  <c r="AD58" i="52"/>
  <c r="AA58" i="52"/>
  <c r="Z58" i="52"/>
  <c r="Y58" i="52"/>
  <c r="X58" i="52"/>
  <c r="W58" i="52"/>
  <c r="T58" i="52"/>
  <c r="S58" i="52"/>
  <c r="R58" i="52"/>
  <c r="Q58" i="52"/>
  <c r="P58" i="52"/>
  <c r="AH57" i="52"/>
  <c r="AG57" i="52"/>
  <c r="AF57" i="52"/>
  <c r="AE57" i="52"/>
  <c r="AD57" i="52"/>
  <c r="AA57" i="52"/>
  <c r="Z57" i="52"/>
  <c r="Y57" i="52"/>
  <c r="X57" i="52"/>
  <c r="W57" i="52"/>
  <c r="T57" i="52"/>
  <c r="S57" i="52"/>
  <c r="R57" i="52"/>
  <c r="Q57" i="52"/>
  <c r="P57" i="52"/>
  <c r="AH56" i="52"/>
  <c r="AG56" i="52"/>
  <c r="AF56" i="52"/>
  <c r="AE56" i="52"/>
  <c r="AD56" i="52"/>
  <c r="AA56" i="52"/>
  <c r="Z56" i="52"/>
  <c r="Y56" i="52"/>
  <c r="X56" i="52"/>
  <c r="W56" i="52"/>
  <c r="T56" i="52"/>
  <c r="S56" i="52"/>
  <c r="R56" i="52"/>
  <c r="Q56" i="52"/>
  <c r="P56" i="52"/>
  <c r="AH55" i="52"/>
  <c r="AG55" i="52"/>
  <c r="AF55" i="52"/>
  <c r="AE55" i="52"/>
  <c r="AD55" i="52"/>
  <c r="AA55" i="52"/>
  <c r="Z55" i="52"/>
  <c r="Y55" i="52"/>
  <c r="X55" i="52"/>
  <c r="W55" i="52"/>
  <c r="T55" i="52"/>
  <c r="S55" i="52"/>
  <c r="R55" i="52"/>
  <c r="Q55" i="52"/>
  <c r="P55" i="52"/>
  <c r="AH54" i="52"/>
  <c r="AG54" i="52"/>
  <c r="AF54" i="52"/>
  <c r="AE54" i="52"/>
  <c r="AD54" i="52"/>
  <c r="AA54" i="52"/>
  <c r="Z54" i="52"/>
  <c r="Y54" i="52"/>
  <c r="X54" i="52"/>
  <c r="W54" i="52"/>
  <c r="T54" i="52"/>
  <c r="S54" i="52"/>
  <c r="R54" i="52"/>
  <c r="Q54" i="52"/>
  <c r="P54" i="52"/>
  <c r="BE53" i="52"/>
  <c r="BD53" i="52"/>
  <c r="BC53" i="52"/>
  <c r="BB53" i="52"/>
  <c r="BA53" i="52"/>
  <c r="AX53" i="52"/>
  <c r="AW53" i="52"/>
  <c r="AV53" i="52"/>
  <c r="AU53" i="52"/>
  <c r="AT53" i="52"/>
  <c r="AQ53" i="52"/>
  <c r="AP53" i="52"/>
  <c r="AO53" i="52"/>
  <c r="AN53" i="52"/>
  <c r="AM53" i="52"/>
  <c r="AH53" i="52"/>
  <c r="AG53" i="52"/>
  <c r="AF53" i="52"/>
  <c r="AE53" i="52"/>
  <c r="AD53" i="52"/>
  <c r="AA53" i="52"/>
  <c r="Z53" i="52"/>
  <c r="Y53" i="52"/>
  <c r="X53" i="52"/>
  <c r="W53" i="52"/>
  <c r="T53" i="52"/>
  <c r="S53" i="52"/>
  <c r="R53" i="52"/>
  <c r="Q53" i="52"/>
  <c r="P53" i="52"/>
  <c r="BE52" i="52"/>
  <c r="BD52" i="52"/>
  <c r="BC52" i="52"/>
  <c r="BB52" i="52"/>
  <c r="BA52" i="52"/>
  <c r="AX52" i="52"/>
  <c r="AW52" i="52"/>
  <c r="AV52" i="52"/>
  <c r="AU52" i="52"/>
  <c r="AT52" i="52"/>
  <c r="AQ52" i="52"/>
  <c r="AP52" i="52"/>
  <c r="AO52" i="52"/>
  <c r="AN52" i="52"/>
  <c r="AM52" i="52"/>
  <c r="AH52" i="52"/>
  <c r="AG52" i="52"/>
  <c r="AF52" i="52"/>
  <c r="AE52" i="52"/>
  <c r="AD52" i="52"/>
  <c r="AA52" i="52"/>
  <c r="Z52" i="52"/>
  <c r="Y52" i="52"/>
  <c r="X52" i="52"/>
  <c r="W52" i="52"/>
  <c r="T52" i="52"/>
  <c r="S52" i="52"/>
  <c r="R52" i="52"/>
  <c r="Q52" i="52"/>
  <c r="P52" i="52"/>
  <c r="BE51" i="52"/>
  <c r="BD51" i="52"/>
  <c r="BC51" i="52"/>
  <c r="BB51" i="52"/>
  <c r="BA51" i="52"/>
  <c r="AX51" i="52"/>
  <c r="AW51" i="52"/>
  <c r="AV51" i="52"/>
  <c r="AU51" i="52"/>
  <c r="AT51" i="52"/>
  <c r="AQ51" i="52"/>
  <c r="AP51" i="52"/>
  <c r="AO51" i="52"/>
  <c r="AN51" i="52"/>
  <c r="AM51" i="52"/>
  <c r="AH51" i="52"/>
  <c r="AG51" i="52"/>
  <c r="AF51" i="52"/>
  <c r="AE51" i="52"/>
  <c r="AD51" i="52"/>
  <c r="AA51" i="52"/>
  <c r="Z51" i="52"/>
  <c r="Y51" i="52"/>
  <c r="X51" i="52"/>
  <c r="W51" i="52"/>
  <c r="T51" i="52"/>
  <c r="S51" i="52"/>
  <c r="R51" i="52"/>
  <c r="Q51" i="52"/>
  <c r="P51" i="52"/>
  <c r="BE50" i="52"/>
  <c r="BD50" i="52"/>
  <c r="BC50" i="52"/>
  <c r="BB50" i="52"/>
  <c r="BA50" i="52"/>
  <c r="AX50" i="52"/>
  <c r="AW50" i="52"/>
  <c r="AV50" i="52"/>
  <c r="AU50" i="52"/>
  <c r="AT50" i="52"/>
  <c r="AQ50" i="52"/>
  <c r="AP50" i="52"/>
  <c r="AO50" i="52"/>
  <c r="AN50" i="52"/>
  <c r="AM50" i="52"/>
  <c r="AH50" i="52"/>
  <c r="AG50" i="52"/>
  <c r="AF50" i="52"/>
  <c r="AE50" i="52"/>
  <c r="AD50" i="52"/>
  <c r="AA50" i="52"/>
  <c r="Z50" i="52"/>
  <c r="Y50" i="52"/>
  <c r="X50" i="52"/>
  <c r="W50" i="52"/>
  <c r="T50" i="52"/>
  <c r="S50" i="52"/>
  <c r="R50" i="52"/>
  <c r="Q50" i="52"/>
  <c r="P50" i="52"/>
  <c r="BE49" i="52"/>
  <c r="BD49" i="52"/>
  <c r="BC49" i="52"/>
  <c r="BB49" i="52"/>
  <c r="BA49" i="52"/>
  <c r="AX49" i="52"/>
  <c r="AW49" i="52"/>
  <c r="AV49" i="52"/>
  <c r="AU49" i="52"/>
  <c r="AT49" i="52"/>
  <c r="AQ49" i="52"/>
  <c r="AP49" i="52"/>
  <c r="AO49" i="52"/>
  <c r="AN49" i="52"/>
  <c r="AM49" i="52"/>
  <c r="AH49" i="52"/>
  <c r="AG49" i="52"/>
  <c r="AF49" i="52"/>
  <c r="AE49" i="52"/>
  <c r="AD49" i="52"/>
  <c r="AA49" i="52"/>
  <c r="Z49" i="52"/>
  <c r="Y49" i="52"/>
  <c r="X49" i="52"/>
  <c r="W49" i="52"/>
  <c r="T49" i="52"/>
  <c r="S49" i="52"/>
  <c r="R49" i="52"/>
  <c r="Q49" i="52"/>
  <c r="P49" i="52"/>
  <c r="BE48" i="52"/>
  <c r="BD48" i="52"/>
  <c r="BC48" i="52"/>
  <c r="BB48" i="52"/>
  <c r="BA48" i="52"/>
  <c r="AX48" i="52"/>
  <c r="AW48" i="52"/>
  <c r="AV48" i="52"/>
  <c r="AU48" i="52"/>
  <c r="AT48" i="52"/>
  <c r="AQ48" i="52"/>
  <c r="AP48" i="52"/>
  <c r="AO48" i="52"/>
  <c r="AN48" i="52"/>
  <c r="AM48" i="52"/>
  <c r="AH48" i="52"/>
  <c r="AG48" i="52"/>
  <c r="AF48" i="52"/>
  <c r="AE48" i="52"/>
  <c r="AD48" i="52"/>
  <c r="AA48" i="52"/>
  <c r="Z48" i="52"/>
  <c r="Y48" i="52"/>
  <c r="X48" i="52"/>
  <c r="W48" i="52"/>
  <c r="T48" i="52"/>
  <c r="S48" i="52"/>
  <c r="R48" i="52"/>
  <c r="Q48" i="52"/>
  <c r="P48" i="52"/>
  <c r="BE47" i="52"/>
  <c r="BD47" i="52"/>
  <c r="BC47" i="52"/>
  <c r="BB47" i="52"/>
  <c r="BA47" i="52"/>
  <c r="AX47" i="52"/>
  <c r="AW47" i="52"/>
  <c r="AV47" i="52"/>
  <c r="AU47" i="52"/>
  <c r="AT47" i="52"/>
  <c r="AQ47" i="52"/>
  <c r="AP47" i="52"/>
  <c r="AO47" i="52"/>
  <c r="AN47" i="52"/>
  <c r="AM47" i="52"/>
  <c r="AH47" i="52"/>
  <c r="AG47" i="52"/>
  <c r="AF47" i="52"/>
  <c r="AE47" i="52"/>
  <c r="AD47" i="52"/>
  <c r="AA47" i="52"/>
  <c r="Z47" i="52"/>
  <c r="Y47" i="52"/>
  <c r="X47" i="52"/>
  <c r="W47" i="52"/>
  <c r="T47" i="52"/>
  <c r="S47" i="52"/>
  <c r="R47" i="52"/>
  <c r="Q47" i="52"/>
  <c r="P47" i="52"/>
  <c r="BE46" i="52"/>
  <c r="BD46" i="52"/>
  <c r="BC46" i="52"/>
  <c r="BB46" i="52"/>
  <c r="BA46" i="52"/>
  <c r="AX46" i="52"/>
  <c r="AW46" i="52"/>
  <c r="AV46" i="52"/>
  <c r="AU46" i="52"/>
  <c r="AT46" i="52"/>
  <c r="AQ46" i="52"/>
  <c r="AP46" i="52"/>
  <c r="AO46" i="52"/>
  <c r="AN46" i="52"/>
  <c r="AM46" i="52"/>
  <c r="AH46" i="52"/>
  <c r="AG46" i="52"/>
  <c r="AF46" i="52"/>
  <c r="AE46" i="52"/>
  <c r="AD46" i="52"/>
  <c r="AA46" i="52"/>
  <c r="Z46" i="52"/>
  <c r="Y46" i="52"/>
  <c r="X46" i="52"/>
  <c r="W46" i="52"/>
  <c r="T46" i="52"/>
  <c r="S46" i="52"/>
  <c r="R46" i="52"/>
  <c r="Q46" i="52"/>
  <c r="P46" i="52"/>
  <c r="BE45" i="52"/>
  <c r="BD45" i="52"/>
  <c r="BC45" i="52"/>
  <c r="BB45" i="52"/>
  <c r="BA45" i="52"/>
  <c r="AX45" i="52"/>
  <c r="AW45" i="52"/>
  <c r="AV45" i="52"/>
  <c r="AU45" i="52"/>
  <c r="AT45" i="52"/>
  <c r="AQ45" i="52"/>
  <c r="AP45" i="52"/>
  <c r="AO45" i="52"/>
  <c r="AN45" i="52"/>
  <c r="AM45" i="52"/>
  <c r="AH45" i="52"/>
  <c r="AG45" i="52"/>
  <c r="AF45" i="52"/>
  <c r="AE45" i="52"/>
  <c r="AD45" i="52"/>
  <c r="AA45" i="52"/>
  <c r="Z45" i="52"/>
  <c r="Y45" i="52"/>
  <c r="X45" i="52"/>
  <c r="W45" i="52"/>
  <c r="T45" i="52"/>
  <c r="S45" i="52"/>
  <c r="R45" i="52"/>
  <c r="Q45" i="52"/>
  <c r="P45" i="52"/>
  <c r="BE44" i="52"/>
  <c r="BD44" i="52"/>
  <c r="BC44" i="52"/>
  <c r="BB44" i="52"/>
  <c r="BA44" i="52"/>
  <c r="AX44" i="52"/>
  <c r="AW44" i="52"/>
  <c r="AV44" i="52"/>
  <c r="AU44" i="52"/>
  <c r="AT44" i="52"/>
  <c r="AQ44" i="52"/>
  <c r="AP44" i="52"/>
  <c r="AO44" i="52"/>
  <c r="AN44" i="52"/>
  <c r="AM44" i="52"/>
  <c r="AH44" i="52"/>
  <c r="AG44" i="52"/>
  <c r="AF44" i="52"/>
  <c r="AE44" i="52"/>
  <c r="AD44" i="52"/>
  <c r="AA44" i="52"/>
  <c r="Z44" i="52"/>
  <c r="Y44" i="52"/>
  <c r="X44" i="52"/>
  <c r="W44" i="52"/>
  <c r="T44" i="52"/>
  <c r="S44" i="52"/>
  <c r="R44" i="52"/>
  <c r="Q44" i="52"/>
  <c r="P44" i="52"/>
  <c r="BE43" i="52"/>
  <c r="BD43" i="52"/>
  <c r="BC43" i="52"/>
  <c r="BB43" i="52"/>
  <c r="BA43" i="52"/>
  <c r="AX43" i="52"/>
  <c r="AW43" i="52"/>
  <c r="AV43" i="52"/>
  <c r="AU43" i="52"/>
  <c r="AT43" i="52"/>
  <c r="AQ43" i="52"/>
  <c r="AP43" i="52"/>
  <c r="AO43" i="52"/>
  <c r="AN43" i="52"/>
  <c r="AM43" i="52"/>
  <c r="AH43" i="52"/>
  <c r="AG43" i="52"/>
  <c r="AF43" i="52"/>
  <c r="AE43" i="52"/>
  <c r="AD43" i="52"/>
  <c r="AA43" i="52"/>
  <c r="Z43" i="52"/>
  <c r="Y43" i="52"/>
  <c r="X43" i="52"/>
  <c r="W43" i="52"/>
  <c r="T43" i="52"/>
  <c r="S43" i="52"/>
  <c r="R43" i="52"/>
  <c r="Q43" i="52"/>
  <c r="P43" i="52"/>
  <c r="BE42" i="52"/>
  <c r="BD42" i="52"/>
  <c r="BC42" i="52"/>
  <c r="BB42" i="52"/>
  <c r="BA42" i="52"/>
  <c r="AX42" i="52"/>
  <c r="AW42" i="52"/>
  <c r="AV42" i="52"/>
  <c r="AU42" i="52"/>
  <c r="AT42" i="52"/>
  <c r="AQ42" i="52"/>
  <c r="AP42" i="52"/>
  <c r="AO42" i="52"/>
  <c r="AN42" i="52"/>
  <c r="AM42" i="52"/>
  <c r="AH42" i="52"/>
  <c r="AG42" i="52"/>
  <c r="AF42" i="52"/>
  <c r="AE42" i="52"/>
  <c r="AD42" i="52"/>
  <c r="AA42" i="52"/>
  <c r="Z42" i="52"/>
  <c r="Y42" i="52"/>
  <c r="X42" i="52"/>
  <c r="W42" i="52"/>
  <c r="T42" i="52"/>
  <c r="S42" i="52"/>
  <c r="R42" i="52"/>
  <c r="Q42" i="52"/>
  <c r="P42" i="52"/>
  <c r="BE41" i="52"/>
  <c r="BD41" i="52"/>
  <c r="BC41" i="52"/>
  <c r="BB41" i="52"/>
  <c r="BA41" i="52"/>
  <c r="AX41" i="52"/>
  <c r="AW41" i="52"/>
  <c r="AV41" i="52"/>
  <c r="AU41" i="52"/>
  <c r="AT41" i="52"/>
  <c r="AQ41" i="52"/>
  <c r="AP41" i="52"/>
  <c r="AO41" i="52"/>
  <c r="AN41" i="52"/>
  <c r="AM41" i="52"/>
  <c r="AH41" i="52"/>
  <c r="AG41" i="52"/>
  <c r="AF41" i="52"/>
  <c r="AE41" i="52"/>
  <c r="AD41" i="52"/>
  <c r="AA41" i="52"/>
  <c r="Z41" i="52"/>
  <c r="Y41" i="52"/>
  <c r="X41" i="52"/>
  <c r="W41" i="52"/>
  <c r="T41" i="52"/>
  <c r="S41" i="52"/>
  <c r="R41" i="52"/>
  <c r="Q41" i="52"/>
  <c r="P41" i="52"/>
  <c r="BE39" i="52"/>
  <c r="BD39" i="52"/>
  <c r="BC39" i="52"/>
  <c r="BB39" i="52"/>
  <c r="BA39" i="52"/>
  <c r="AX39" i="52"/>
  <c r="AW39" i="52"/>
  <c r="AV39" i="52"/>
  <c r="AU39" i="52"/>
  <c r="AT39" i="52"/>
  <c r="AQ39" i="52"/>
  <c r="AP39" i="52"/>
  <c r="AO39" i="52"/>
  <c r="AN39" i="52"/>
  <c r="AM39" i="52"/>
  <c r="AH39" i="52"/>
  <c r="AG39" i="52"/>
  <c r="AF39" i="52"/>
  <c r="AE39" i="52"/>
  <c r="AD39" i="52"/>
  <c r="AA39" i="52"/>
  <c r="Z39" i="52"/>
  <c r="Y39" i="52"/>
  <c r="X39" i="52"/>
  <c r="W39" i="52"/>
  <c r="T39" i="52"/>
  <c r="S39" i="52"/>
  <c r="R39" i="52"/>
  <c r="Q39" i="52"/>
  <c r="P39" i="52"/>
  <c r="BE38" i="52"/>
  <c r="BD38" i="52"/>
  <c r="BC38" i="52"/>
  <c r="BB38" i="52"/>
  <c r="BA38" i="52"/>
  <c r="AX38" i="52"/>
  <c r="AW38" i="52"/>
  <c r="AV38" i="52"/>
  <c r="AU38" i="52"/>
  <c r="AT38" i="52"/>
  <c r="AQ38" i="52"/>
  <c r="AP38" i="52"/>
  <c r="AO38" i="52"/>
  <c r="AN38" i="52"/>
  <c r="AM38" i="52"/>
  <c r="AH38" i="52"/>
  <c r="AG38" i="52"/>
  <c r="AF38" i="52"/>
  <c r="AE38" i="52"/>
  <c r="AD38" i="52"/>
  <c r="AA38" i="52"/>
  <c r="Z38" i="52"/>
  <c r="Y38" i="52"/>
  <c r="X38" i="52"/>
  <c r="W38" i="52"/>
  <c r="T38" i="52"/>
  <c r="S38" i="52"/>
  <c r="R38" i="52"/>
  <c r="Q38" i="52"/>
  <c r="P38" i="52"/>
  <c r="BE37" i="52"/>
  <c r="BD37" i="52"/>
  <c r="BC37" i="52"/>
  <c r="BB37" i="52"/>
  <c r="BA37" i="52"/>
  <c r="AX37" i="52"/>
  <c r="AW37" i="52"/>
  <c r="AV37" i="52"/>
  <c r="AU37" i="52"/>
  <c r="AT37" i="52"/>
  <c r="AQ37" i="52"/>
  <c r="AP37" i="52"/>
  <c r="AO37" i="52"/>
  <c r="AN37" i="52"/>
  <c r="AM37" i="52"/>
  <c r="AH37" i="52"/>
  <c r="AG37" i="52"/>
  <c r="AF37" i="52"/>
  <c r="AE37" i="52"/>
  <c r="AD37" i="52"/>
  <c r="AA37" i="52"/>
  <c r="Z37" i="52"/>
  <c r="Y37" i="52"/>
  <c r="X37" i="52"/>
  <c r="W37" i="52"/>
  <c r="T37" i="52"/>
  <c r="S37" i="52"/>
  <c r="R37" i="52"/>
  <c r="Q37" i="52"/>
  <c r="P37" i="52"/>
  <c r="BE36" i="52"/>
  <c r="BD36" i="52"/>
  <c r="BC36" i="52"/>
  <c r="BB36" i="52"/>
  <c r="BA36" i="52"/>
  <c r="AX36" i="52"/>
  <c r="AW36" i="52"/>
  <c r="AV36" i="52"/>
  <c r="AU36" i="52"/>
  <c r="AT36" i="52"/>
  <c r="AQ36" i="52"/>
  <c r="AP36" i="52"/>
  <c r="AO36" i="52"/>
  <c r="AN36" i="52"/>
  <c r="AM36" i="52"/>
  <c r="AH36" i="52"/>
  <c r="AG36" i="52"/>
  <c r="AF36" i="52"/>
  <c r="AE36" i="52"/>
  <c r="AD36" i="52"/>
  <c r="AA36" i="52"/>
  <c r="Z36" i="52"/>
  <c r="Y36" i="52"/>
  <c r="X36" i="52"/>
  <c r="W36" i="52"/>
  <c r="T36" i="52"/>
  <c r="S36" i="52"/>
  <c r="R36" i="52"/>
  <c r="Q36" i="52"/>
  <c r="P36" i="52"/>
  <c r="BE35" i="52"/>
  <c r="BD35" i="52"/>
  <c r="BC35" i="52"/>
  <c r="BB35" i="52"/>
  <c r="BA35" i="52"/>
  <c r="AX35" i="52"/>
  <c r="AW35" i="52"/>
  <c r="AV35" i="52"/>
  <c r="AU35" i="52"/>
  <c r="AT35" i="52"/>
  <c r="AQ35" i="52"/>
  <c r="AP35" i="52"/>
  <c r="AO35" i="52"/>
  <c r="AN35" i="52"/>
  <c r="AM35" i="52"/>
  <c r="AH35" i="52"/>
  <c r="AG35" i="52"/>
  <c r="AF35" i="52"/>
  <c r="AE35" i="52"/>
  <c r="AD35" i="52"/>
  <c r="AA35" i="52"/>
  <c r="Z35" i="52"/>
  <c r="Y35" i="52"/>
  <c r="X35" i="52"/>
  <c r="W35" i="52"/>
  <c r="T35" i="52"/>
  <c r="S35" i="52"/>
  <c r="R35" i="52"/>
  <c r="Q35" i="52"/>
  <c r="P35" i="52"/>
  <c r="BE34" i="52"/>
  <c r="BD34" i="52"/>
  <c r="BC34" i="52"/>
  <c r="BB34" i="52"/>
  <c r="BA34" i="52"/>
  <c r="AX34" i="52"/>
  <c r="AW34" i="52"/>
  <c r="AV34" i="52"/>
  <c r="AU34" i="52"/>
  <c r="AT34" i="52"/>
  <c r="AQ34" i="52"/>
  <c r="AP34" i="52"/>
  <c r="AO34" i="52"/>
  <c r="AN34" i="52"/>
  <c r="AM34" i="52"/>
  <c r="AH34" i="52"/>
  <c r="AG34" i="52"/>
  <c r="AF34" i="52"/>
  <c r="AE34" i="52"/>
  <c r="AD34" i="52"/>
  <c r="AA34" i="52"/>
  <c r="Z34" i="52"/>
  <c r="Y34" i="52"/>
  <c r="X34" i="52"/>
  <c r="W34" i="52"/>
  <c r="T34" i="52"/>
  <c r="S34" i="52"/>
  <c r="R34" i="52"/>
  <c r="Q34" i="52"/>
  <c r="P34" i="52"/>
  <c r="BE33" i="52"/>
  <c r="BD33" i="52"/>
  <c r="BC33" i="52"/>
  <c r="BB33" i="52"/>
  <c r="BA33" i="52"/>
  <c r="AX33" i="52"/>
  <c r="AW33" i="52"/>
  <c r="AV33" i="52"/>
  <c r="AU33" i="52"/>
  <c r="AT33" i="52"/>
  <c r="AQ33" i="52"/>
  <c r="AP33" i="52"/>
  <c r="AO33" i="52"/>
  <c r="AN33" i="52"/>
  <c r="AM33" i="52"/>
  <c r="AH33" i="52"/>
  <c r="AG33" i="52"/>
  <c r="AF33" i="52"/>
  <c r="AE33" i="52"/>
  <c r="AD33" i="52"/>
  <c r="AA33" i="52"/>
  <c r="Z33" i="52"/>
  <c r="Y33" i="52"/>
  <c r="X33" i="52"/>
  <c r="W33" i="52"/>
  <c r="T33" i="52"/>
  <c r="S33" i="52"/>
  <c r="R33" i="52"/>
  <c r="Q33" i="52"/>
  <c r="P33" i="52"/>
  <c r="BE32" i="52"/>
  <c r="BD32" i="52"/>
  <c r="BC32" i="52"/>
  <c r="BB32" i="52"/>
  <c r="BA32" i="52"/>
  <c r="AX32" i="52"/>
  <c r="AW32" i="52"/>
  <c r="AV32" i="52"/>
  <c r="AU32" i="52"/>
  <c r="AT32" i="52"/>
  <c r="AQ32" i="52"/>
  <c r="AP32" i="52"/>
  <c r="AO32" i="52"/>
  <c r="AN32" i="52"/>
  <c r="AM32" i="52"/>
  <c r="AH32" i="52"/>
  <c r="AG32" i="52"/>
  <c r="AF32" i="52"/>
  <c r="AE32" i="52"/>
  <c r="AD32" i="52"/>
  <c r="AA32" i="52"/>
  <c r="Z32" i="52"/>
  <c r="Y32" i="52"/>
  <c r="X32" i="52"/>
  <c r="W32" i="52"/>
  <c r="T32" i="52"/>
  <c r="S32" i="52"/>
  <c r="R32" i="52"/>
  <c r="Q32" i="52"/>
  <c r="P32" i="52"/>
  <c r="BE31" i="52"/>
  <c r="BD31" i="52"/>
  <c r="BC31" i="52"/>
  <c r="BB31" i="52"/>
  <c r="BA31" i="52"/>
  <c r="AX31" i="52"/>
  <c r="AW31" i="52"/>
  <c r="AV31" i="52"/>
  <c r="AU31" i="52"/>
  <c r="AT31" i="52"/>
  <c r="AQ31" i="52"/>
  <c r="AP31" i="52"/>
  <c r="AO31" i="52"/>
  <c r="AN31" i="52"/>
  <c r="AM31" i="52"/>
  <c r="AH31" i="52"/>
  <c r="AG31" i="52"/>
  <c r="AF31" i="52"/>
  <c r="AE31" i="52"/>
  <c r="AD31" i="52"/>
  <c r="AA31" i="52"/>
  <c r="Z31" i="52"/>
  <c r="Y31" i="52"/>
  <c r="X31" i="52"/>
  <c r="W31" i="52"/>
  <c r="T31" i="52"/>
  <c r="S31" i="52"/>
  <c r="R31" i="52"/>
  <c r="Q31" i="52"/>
  <c r="P31" i="52"/>
  <c r="BE30" i="52"/>
  <c r="BD30" i="52"/>
  <c r="BC30" i="52"/>
  <c r="BB30" i="52"/>
  <c r="BA30" i="52"/>
  <c r="AX30" i="52"/>
  <c r="AW30" i="52"/>
  <c r="AV30" i="52"/>
  <c r="AU30" i="52"/>
  <c r="AT30" i="52"/>
  <c r="AQ30" i="52"/>
  <c r="AP30" i="52"/>
  <c r="AO30" i="52"/>
  <c r="AN30" i="52"/>
  <c r="AM30" i="52"/>
  <c r="AH30" i="52"/>
  <c r="AG30" i="52"/>
  <c r="AF30" i="52"/>
  <c r="AE30" i="52"/>
  <c r="AD30" i="52"/>
  <c r="AA30" i="52"/>
  <c r="Z30" i="52"/>
  <c r="Y30" i="52"/>
  <c r="X30" i="52"/>
  <c r="W30" i="52"/>
  <c r="T30" i="52"/>
  <c r="S30" i="52"/>
  <c r="R30" i="52"/>
  <c r="Q30" i="52"/>
  <c r="P30" i="52"/>
  <c r="BE29" i="52"/>
  <c r="BD29" i="52"/>
  <c r="BC29" i="52"/>
  <c r="BB29" i="52"/>
  <c r="BA29" i="52"/>
  <c r="AX29" i="52"/>
  <c r="AW29" i="52"/>
  <c r="AV29" i="52"/>
  <c r="AU29" i="52"/>
  <c r="AT29" i="52"/>
  <c r="AQ29" i="52"/>
  <c r="AP29" i="52"/>
  <c r="AO29" i="52"/>
  <c r="AN29" i="52"/>
  <c r="AM29" i="52"/>
  <c r="AH29" i="52"/>
  <c r="AG29" i="52"/>
  <c r="AF29" i="52"/>
  <c r="AE29" i="52"/>
  <c r="AD29" i="52"/>
  <c r="AA29" i="52"/>
  <c r="Z29" i="52"/>
  <c r="Y29" i="52"/>
  <c r="X29" i="52"/>
  <c r="W29" i="52"/>
  <c r="T29" i="52"/>
  <c r="S29" i="52"/>
  <c r="R29" i="52"/>
  <c r="Q29" i="52"/>
  <c r="P29" i="52"/>
  <c r="BE28" i="52"/>
  <c r="BD28" i="52"/>
  <c r="BC28" i="52"/>
  <c r="BB28" i="52"/>
  <c r="BA28" i="52"/>
  <c r="AX28" i="52"/>
  <c r="AW28" i="52"/>
  <c r="AV28" i="52"/>
  <c r="AU28" i="52"/>
  <c r="AT28" i="52"/>
  <c r="AQ28" i="52"/>
  <c r="AP28" i="52"/>
  <c r="AO28" i="52"/>
  <c r="AN28" i="52"/>
  <c r="AM28" i="52"/>
  <c r="AH28" i="52"/>
  <c r="AG28" i="52"/>
  <c r="AF28" i="52"/>
  <c r="AE28" i="52"/>
  <c r="AD28" i="52"/>
  <c r="AA28" i="52"/>
  <c r="Z28" i="52"/>
  <c r="Y28" i="52"/>
  <c r="X28" i="52"/>
  <c r="W28" i="52"/>
  <c r="T28" i="52"/>
  <c r="S28" i="52"/>
  <c r="R28" i="52"/>
  <c r="Q28" i="52"/>
  <c r="P28" i="52"/>
  <c r="BE27" i="52"/>
  <c r="BD27" i="52"/>
  <c r="BC27" i="52"/>
  <c r="BB27" i="52"/>
  <c r="BA27" i="52"/>
  <c r="AX27" i="52"/>
  <c r="AW27" i="52"/>
  <c r="AV27" i="52"/>
  <c r="AU27" i="52"/>
  <c r="AT27" i="52"/>
  <c r="AQ27" i="52"/>
  <c r="AP27" i="52"/>
  <c r="AO27" i="52"/>
  <c r="AN27" i="52"/>
  <c r="AM27" i="52"/>
  <c r="AH27" i="52"/>
  <c r="AG27" i="52"/>
  <c r="AF27" i="52"/>
  <c r="AE27" i="52"/>
  <c r="AD27" i="52"/>
  <c r="AA27" i="52"/>
  <c r="Z27" i="52"/>
  <c r="Y27" i="52"/>
  <c r="X27" i="52"/>
  <c r="W27" i="52"/>
  <c r="T27" i="52"/>
  <c r="S27" i="52"/>
  <c r="R27" i="52"/>
  <c r="Q27" i="52"/>
  <c r="P27" i="52"/>
  <c r="BE26" i="52"/>
  <c r="BD26" i="52"/>
  <c r="BC26" i="52"/>
  <c r="BB26" i="52"/>
  <c r="BA26" i="52"/>
  <c r="AX26" i="52"/>
  <c r="AW26" i="52"/>
  <c r="AV26" i="52"/>
  <c r="AU26" i="52"/>
  <c r="AT26" i="52"/>
  <c r="AQ26" i="52"/>
  <c r="AP26" i="52"/>
  <c r="AO26" i="52"/>
  <c r="AN26" i="52"/>
  <c r="AM26" i="52"/>
  <c r="AH26" i="52"/>
  <c r="AG26" i="52"/>
  <c r="AF26" i="52"/>
  <c r="AE26" i="52"/>
  <c r="AD26" i="52"/>
  <c r="AA26" i="52"/>
  <c r="Z26" i="52"/>
  <c r="Y26" i="52"/>
  <c r="X26" i="52"/>
  <c r="W26" i="52"/>
  <c r="T26" i="52"/>
  <c r="S26" i="52"/>
  <c r="R26" i="52"/>
  <c r="Q26" i="52"/>
  <c r="P26" i="52"/>
  <c r="BE25" i="52"/>
  <c r="BD25" i="52"/>
  <c r="BC25" i="52"/>
  <c r="BB25" i="52"/>
  <c r="BA25" i="52"/>
  <c r="AX25" i="52"/>
  <c r="AW25" i="52"/>
  <c r="AV25" i="52"/>
  <c r="AU25" i="52"/>
  <c r="AT25" i="52"/>
  <c r="AQ25" i="52"/>
  <c r="AP25" i="52"/>
  <c r="AO25" i="52"/>
  <c r="AN25" i="52"/>
  <c r="AM25" i="52"/>
  <c r="AH25" i="52"/>
  <c r="AG25" i="52"/>
  <c r="AF25" i="52"/>
  <c r="AE25" i="52"/>
  <c r="AD25" i="52"/>
  <c r="AA25" i="52"/>
  <c r="Z25" i="52"/>
  <c r="Y25" i="52"/>
  <c r="X25" i="52"/>
  <c r="W25" i="52"/>
  <c r="T25" i="52"/>
  <c r="S25" i="52"/>
  <c r="R25" i="52"/>
  <c r="Q25" i="52"/>
  <c r="P25" i="52"/>
  <c r="BE24" i="52"/>
  <c r="BD24" i="52"/>
  <c r="BC24" i="52"/>
  <c r="BB24" i="52"/>
  <c r="BA24" i="52"/>
  <c r="AX24" i="52"/>
  <c r="AW24" i="52"/>
  <c r="AV24" i="52"/>
  <c r="AU24" i="52"/>
  <c r="AT24" i="52"/>
  <c r="AQ24" i="52"/>
  <c r="AP24" i="52"/>
  <c r="AO24" i="52"/>
  <c r="AN24" i="52"/>
  <c r="AM24" i="52"/>
  <c r="AH24" i="52"/>
  <c r="AG24" i="52"/>
  <c r="AF24" i="52"/>
  <c r="AE24" i="52"/>
  <c r="AD24" i="52"/>
  <c r="AA24" i="52"/>
  <c r="Z24" i="52"/>
  <c r="Y24" i="52"/>
  <c r="X24" i="52"/>
  <c r="W24" i="52"/>
  <c r="T24" i="52"/>
  <c r="S24" i="52"/>
  <c r="R24" i="52"/>
  <c r="Q24" i="52"/>
  <c r="P24" i="52"/>
  <c r="BE23" i="52"/>
  <c r="BD23" i="52"/>
  <c r="BC23" i="52"/>
  <c r="BB23" i="52"/>
  <c r="BA23" i="52"/>
  <c r="AX23" i="52"/>
  <c r="AW23" i="52"/>
  <c r="AV23" i="52"/>
  <c r="AU23" i="52"/>
  <c r="AT23" i="52"/>
  <c r="AQ23" i="52"/>
  <c r="AP23" i="52"/>
  <c r="AO23" i="52"/>
  <c r="AN23" i="52"/>
  <c r="AM23" i="52"/>
  <c r="AH23" i="52"/>
  <c r="AG23" i="52"/>
  <c r="AF23" i="52"/>
  <c r="AE23" i="52"/>
  <c r="AD23" i="52"/>
  <c r="AA23" i="52"/>
  <c r="Z23" i="52"/>
  <c r="Y23" i="52"/>
  <c r="X23" i="52"/>
  <c r="W23" i="52"/>
  <c r="T23" i="52"/>
  <c r="S23" i="52"/>
  <c r="R23" i="52"/>
  <c r="Q23" i="52"/>
  <c r="P23" i="52"/>
  <c r="BE22" i="52"/>
  <c r="BD22" i="52"/>
  <c r="BC22" i="52"/>
  <c r="BB22" i="52"/>
  <c r="BA22" i="52"/>
  <c r="AX22" i="52"/>
  <c r="AW22" i="52"/>
  <c r="AV22" i="52"/>
  <c r="AU22" i="52"/>
  <c r="AT22" i="52"/>
  <c r="AQ22" i="52"/>
  <c r="AP22" i="52"/>
  <c r="AO22" i="52"/>
  <c r="AN22" i="52"/>
  <c r="AM22" i="52"/>
  <c r="AH22" i="52"/>
  <c r="AG22" i="52"/>
  <c r="AF22" i="52"/>
  <c r="AE22" i="52"/>
  <c r="AD22" i="52"/>
  <c r="AA22" i="52"/>
  <c r="Z22" i="52"/>
  <c r="Y22" i="52"/>
  <c r="X22" i="52"/>
  <c r="W22" i="52"/>
  <c r="T22" i="52"/>
  <c r="S22" i="52"/>
  <c r="R22" i="52"/>
  <c r="Q22" i="52"/>
  <c r="P22" i="52"/>
  <c r="BE21" i="52"/>
  <c r="BD21" i="52"/>
  <c r="BC21" i="52"/>
  <c r="BB21" i="52"/>
  <c r="BA21" i="52"/>
  <c r="AX21" i="52"/>
  <c r="AW21" i="52"/>
  <c r="AV21" i="52"/>
  <c r="AU21" i="52"/>
  <c r="AT21" i="52"/>
  <c r="AQ21" i="52"/>
  <c r="AP21" i="52"/>
  <c r="AO21" i="52"/>
  <c r="AN21" i="52"/>
  <c r="AM21" i="52"/>
  <c r="AH21" i="52"/>
  <c r="AG21" i="52"/>
  <c r="AF21" i="52"/>
  <c r="AE21" i="52"/>
  <c r="AD21" i="52"/>
  <c r="AA21" i="52"/>
  <c r="Z21" i="52"/>
  <c r="Y21" i="52"/>
  <c r="X21" i="52"/>
  <c r="W21" i="52"/>
  <c r="T21" i="52"/>
  <c r="S21" i="52"/>
  <c r="R21" i="52"/>
  <c r="Q21" i="52"/>
  <c r="P21" i="52"/>
  <c r="BE20" i="52"/>
  <c r="BD20" i="52"/>
  <c r="BC20" i="52"/>
  <c r="BB20" i="52"/>
  <c r="BA20" i="52"/>
  <c r="AX20" i="52"/>
  <c r="AW20" i="52"/>
  <c r="AV20" i="52"/>
  <c r="AU20" i="52"/>
  <c r="AT20" i="52"/>
  <c r="AQ20" i="52"/>
  <c r="AP20" i="52"/>
  <c r="AO20" i="52"/>
  <c r="AN20" i="52"/>
  <c r="AM20" i="52"/>
  <c r="AH20" i="52"/>
  <c r="AG20" i="52"/>
  <c r="AF20" i="52"/>
  <c r="AE20" i="52"/>
  <c r="AD20" i="52"/>
  <c r="AA20" i="52"/>
  <c r="Z20" i="52"/>
  <c r="Y20" i="52"/>
  <c r="X20" i="52"/>
  <c r="W20" i="52"/>
  <c r="T20" i="52"/>
  <c r="S20" i="52"/>
  <c r="R20" i="52"/>
  <c r="Q20" i="52"/>
  <c r="P20" i="52"/>
  <c r="BE19" i="52"/>
  <c r="BD19" i="52"/>
  <c r="BC19" i="52"/>
  <c r="BB19" i="52"/>
  <c r="BA19" i="52"/>
  <c r="AX19" i="52"/>
  <c r="AW19" i="52"/>
  <c r="AV19" i="52"/>
  <c r="AU19" i="52"/>
  <c r="AT19" i="52"/>
  <c r="AQ19" i="52"/>
  <c r="AP19" i="52"/>
  <c r="AO19" i="52"/>
  <c r="AN19" i="52"/>
  <c r="AM19" i="52"/>
  <c r="AH19" i="52"/>
  <c r="AG19" i="52"/>
  <c r="AF19" i="52"/>
  <c r="AE19" i="52"/>
  <c r="AD19" i="52"/>
  <c r="AA19" i="52"/>
  <c r="Z19" i="52"/>
  <c r="Y19" i="52"/>
  <c r="X19" i="52"/>
  <c r="W19" i="52"/>
  <c r="T19" i="52"/>
  <c r="S19" i="52"/>
  <c r="R19" i="52"/>
  <c r="Q19" i="52"/>
  <c r="P19" i="52"/>
  <c r="BE18" i="52"/>
  <c r="BD18" i="52"/>
  <c r="BC18" i="52"/>
  <c r="BB18" i="52"/>
  <c r="BA18" i="52"/>
  <c r="AX18" i="52"/>
  <c r="AW18" i="52"/>
  <c r="AV18" i="52"/>
  <c r="AU18" i="52"/>
  <c r="AT18" i="52"/>
  <c r="AQ18" i="52"/>
  <c r="AP18" i="52"/>
  <c r="AO18" i="52"/>
  <c r="AN18" i="52"/>
  <c r="AM18" i="52"/>
  <c r="AH18" i="52"/>
  <c r="AG18" i="52"/>
  <c r="AF18" i="52"/>
  <c r="AE18" i="52"/>
  <c r="AD18" i="52"/>
  <c r="AA18" i="52"/>
  <c r="Z18" i="52"/>
  <c r="Y18" i="52"/>
  <c r="X18" i="52"/>
  <c r="W18" i="52"/>
  <c r="T18" i="52"/>
  <c r="S18" i="52"/>
  <c r="R18" i="52"/>
  <c r="Q18" i="52"/>
  <c r="P18" i="52"/>
  <c r="BE17" i="52"/>
  <c r="BD17" i="52"/>
  <c r="BC17" i="52"/>
  <c r="BB17" i="52"/>
  <c r="BA17" i="52"/>
  <c r="AX17" i="52"/>
  <c r="AW17" i="52"/>
  <c r="AV17" i="52"/>
  <c r="AU17" i="52"/>
  <c r="AT17" i="52"/>
  <c r="AQ17" i="52"/>
  <c r="AP17" i="52"/>
  <c r="AO17" i="52"/>
  <c r="AN17" i="52"/>
  <c r="AM17" i="52"/>
  <c r="AH17" i="52"/>
  <c r="AG17" i="52"/>
  <c r="AF17" i="52"/>
  <c r="AE17" i="52"/>
  <c r="AD17" i="52"/>
  <c r="AA17" i="52"/>
  <c r="Z17" i="52"/>
  <c r="Y17" i="52"/>
  <c r="X17" i="52"/>
  <c r="W17" i="52"/>
  <c r="T17" i="52"/>
  <c r="S17" i="52"/>
  <c r="R17" i="52"/>
  <c r="Q17" i="52"/>
  <c r="P17" i="52"/>
  <c r="BE16" i="52"/>
  <c r="BD16" i="52"/>
  <c r="BC16" i="52"/>
  <c r="BB16" i="52"/>
  <c r="BA16" i="52"/>
  <c r="AX16" i="52"/>
  <c r="AW16" i="52"/>
  <c r="AV16" i="52"/>
  <c r="AU16" i="52"/>
  <c r="AT16" i="52"/>
  <c r="AQ16" i="52"/>
  <c r="AP16" i="52"/>
  <c r="AO16" i="52"/>
  <c r="AN16" i="52"/>
  <c r="AM16" i="52"/>
  <c r="AH16" i="52"/>
  <c r="AG16" i="52"/>
  <c r="AF16" i="52"/>
  <c r="AE16" i="52"/>
  <c r="AD16" i="52"/>
  <c r="AA16" i="52"/>
  <c r="Z16" i="52"/>
  <c r="Y16" i="52"/>
  <c r="X16" i="52"/>
  <c r="W16" i="52"/>
  <c r="T16" i="52"/>
  <c r="S16" i="52"/>
  <c r="R16" i="52"/>
  <c r="Q16" i="52"/>
  <c r="P16" i="52"/>
  <c r="BE15" i="52"/>
  <c r="BD15" i="52"/>
  <c r="BC15" i="52"/>
  <c r="BB15" i="52"/>
  <c r="BA15" i="52"/>
  <c r="AX15" i="52"/>
  <c r="AW15" i="52"/>
  <c r="AV15" i="52"/>
  <c r="AU15" i="52"/>
  <c r="AT15" i="52"/>
  <c r="AQ15" i="52"/>
  <c r="AP15" i="52"/>
  <c r="AO15" i="52"/>
  <c r="AN15" i="52"/>
  <c r="AM15" i="52"/>
  <c r="AH15" i="52"/>
  <c r="AG15" i="52"/>
  <c r="AF15" i="52"/>
  <c r="AE15" i="52"/>
  <c r="AD15" i="52"/>
  <c r="AA15" i="52"/>
  <c r="Z15" i="52"/>
  <c r="Y15" i="52"/>
  <c r="X15" i="52"/>
  <c r="W15" i="52"/>
  <c r="T15" i="52"/>
  <c r="S15" i="52"/>
  <c r="R15" i="52"/>
  <c r="Q15" i="52"/>
  <c r="P15" i="52"/>
  <c r="BE14" i="52"/>
  <c r="BD14" i="52"/>
  <c r="BC14" i="52"/>
  <c r="BB14" i="52"/>
  <c r="BA14" i="52"/>
  <c r="AX14" i="52"/>
  <c r="AW14" i="52"/>
  <c r="AV14" i="52"/>
  <c r="AU14" i="52"/>
  <c r="AT14" i="52"/>
  <c r="AQ14" i="52"/>
  <c r="AP14" i="52"/>
  <c r="AO14" i="52"/>
  <c r="AN14" i="52"/>
  <c r="AM14" i="52"/>
  <c r="AH14" i="52"/>
  <c r="AG14" i="52"/>
  <c r="AF14" i="52"/>
  <c r="AE14" i="52"/>
  <c r="AD14" i="52"/>
  <c r="AA14" i="52"/>
  <c r="Z14" i="52"/>
  <c r="Y14" i="52"/>
  <c r="X14" i="52"/>
  <c r="W14" i="52"/>
  <c r="T14" i="52"/>
  <c r="S14" i="52"/>
  <c r="R14" i="52"/>
  <c r="Q14" i="52"/>
  <c r="P14" i="52"/>
  <c r="BE13" i="52"/>
  <c r="BD13" i="52"/>
  <c r="BC13" i="52"/>
  <c r="BB13" i="52"/>
  <c r="BA13" i="52"/>
  <c r="AX13" i="52"/>
  <c r="AW13" i="52"/>
  <c r="AV13" i="52"/>
  <c r="AU13" i="52"/>
  <c r="AT13" i="52"/>
  <c r="AQ13" i="52"/>
  <c r="AP13" i="52"/>
  <c r="AO13" i="52"/>
  <c r="AN13" i="52"/>
  <c r="AM13" i="52"/>
  <c r="AH13" i="52"/>
  <c r="AG13" i="52"/>
  <c r="AF13" i="52"/>
  <c r="AE13" i="52"/>
  <c r="AD13" i="52"/>
  <c r="AA13" i="52"/>
  <c r="Z13" i="52"/>
  <c r="Y13" i="52"/>
  <c r="X13" i="52"/>
  <c r="W13" i="52"/>
  <c r="T13" i="52"/>
  <c r="S13" i="52"/>
  <c r="R13" i="52"/>
  <c r="Q13" i="52"/>
  <c r="P13" i="52"/>
  <c r="BE12" i="52"/>
  <c r="BD12" i="52"/>
  <c r="BC12" i="52"/>
  <c r="BB12" i="52"/>
  <c r="BA12" i="52"/>
  <c r="AX12" i="52"/>
  <c r="AW12" i="52"/>
  <c r="AV12" i="52"/>
  <c r="AU12" i="52"/>
  <c r="AT12" i="52"/>
  <c r="AQ12" i="52"/>
  <c r="AP12" i="52"/>
  <c r="AO12" i="52"/>
  <c r="AN12" i="52"/>
  <c r="AM12" i="52"/>
  <c r="AH12" i="52"/>
  <c r="AG12" i="52"/>
  <c r="AF12" i="52"/>
  <c r="AE12" i="52"/>
  <c r="AD12" i="52"/>
  <c r="AA12" i="52"/>
  <c r="Z12" i="52"/>
  <c r="Y12" i="52"/>
  <c r="X12" i="52"/>
  <c r="W12" i="52"/>
  <c r="T12" i="52"/>
  <c r="S12" i="52"/>
  <c r="R12" i="52"/>
  <c r="Q12" i="52"/>
  <c r="P12" i="52"/>
  <c r="BE11" i="52"/>
  <c r="BD11" i="52"/>
  <c r="BC11" i="52"/>
  <c r="BB11" i="52"/>
  <c r="BA11" i="52"/>
  <c r="AX11" i="52"/>
  <c r="AW11" i="52"/>
  <c r="AV11" i="52"/>
  <c r="AU11" i="52"/>
  <c r="AT11" i="52"/>
  <c r="AQ11" i="52"/>
  <c r="AP11" i="52"/>
  <c r="AO11" i="52"/>
  <c r="AN11" i="52"/>
  <c r="AM11" i="52"/>
  <c r="AH11" i="52"/>
  <c r="AG11" i="52"/>
  <c r="AF11" i="52"/>
  <c r="AE11" i="52"/>
  <c r="AD11" i="52"/>
  <c r="AA11" i="52"/>
  <c r="Z11" i="52"/>
  <c r="Y11" i="52"/>
  <c r="X11" i="52"/>
  <c r="W11" i="52"/>
  <c r="T11" i="52"/>
  <c r="S11" i="52"/>
  <c r="R11" i="52"/>
  <c r="Q11" i="52"/>
  <c r="P11" i="52"/>
  <c r="BE10" i="52"/>
  <c r="BD10" i="52"/>
  <c r="BC10" i="52"/>
  <c r="BB10" i="52"/>
  <c r="BA10" i="52"/>
  <c r="AX10" i="52"/>
  <c r="AW10" i="52"/>
  <c r="AV10" i="52"/>
  <c r="AU10" i="52"/>
  <c r="AT10" i="52"/>
  <c r="AQ10" i="52"/>
  <c r="AP10" i="52"/>
  <c r="AO10" i="52"/>
  <c r="AN10" i="52"/>
  <c r="AM10" i="52"/>
  <c r="AH10" i="52"/>
  <c r="AG10" i="52"/>
  <c r="AF10" i="52"/>
  <c r="AE10" i="52"/>
  <c r="AD10" i="52"/>
  <c r="AA10" i="52"/>
  <c r="Z10" i="52"/>
  <c r="Y10" i="52"/>
  <c r="X10" i="52"/>
  <c r="W10" i="52"/>
  <c r="T10" i="52"/>
  <c r="S10" i="52"/>
  <c r="R10" i="52"/>
  <c r="Q10" i="52"/>
  <c r="P10" i="52"/>
  <c r="BE9" i="52"/>
  <c r="BD9" i="52"/>
  <c r="BC9" i="52"/>
  <c r="BB9" i="52"/>
  <c r="BA9" i="52"/>
  <c r="AX9" i="52"/>
  <c r="AW9" i="52"/>
  <c r="AV9" i="52"/>
  <c r="AU9" i="52"/>
  <c r="AT9" i="52"/>
  <c r="AQ9" i="52"/>
  <c r="AP9" i="52"/>
  <c r="AO9" i="52"/>
  <c r="AN9" i="52"/>
  <c r="AM9" i="52"/>
  <c r="AH9" i="52"/>
  <c r="AG9" i="52"/>
  <c r="AF9" i="52"/>
  <c r="AE9" i="52"/>
  <c r="AD9" i="52"/>
  <c r="AA9" i="52"/>
  <c r="Z9" i="52"/>
  <c r="Y9" i="52"/>
  <c r="X9" i="52"/>
  <c r="W9" i="52"/>
  <c r="T9" i="52"/>
  <c r="S9" i="52"/>
  <c r="R9" i="52"/>
  <c r="Q9" i="52"/>
  <c r="P9" i="52"/>
  <c r="BE8" i="52"/>
  <c r="BD8" i="52"/>
  <c r="BC8" i="52"/>
  <c r="BB8" i="52"/>
  <c r="BA8" i="52"/>
  <c r="AX8" i="52"/>
  <c r="AW8" i="52"/>
  <c r="AV8" i="52"/>
  <c r="AU8" i="52"/>
  <c r="AT8" i="52"/>
  <c r="AQ8" i="52"/>
  <c r="AP8" i="52"/>
  <c r="AO8" i="52"/>
  <c r="AN8" i="52"/>
  <c r="AM8" i="52"/>
  <c r="AH8" i="52"/>
  <c r="AG8" i="52"/>
  <c r="AF8" i="52"/>
  <c r="AE8" i="52"/>
  <c r="AD8" i="52"/>
  <c r="AA8" i="52"/>
  <c r="Z8" i="52"/>
  <c r="Y8" i="52"/>
  <c r="X8" i="52"/>
  <c r="W8" i="52"/>
  <c r="T8" i="52"/>
  <c r="S8" i="52"/>
  <c r="R8" i="52"/>
  <c r="Q8" i="52"/>
  <c r="P8" i="52"/>
  <c r="BE7" i="52"/>
  <c r="BD7" i="52"/>
  <c r="BC7" i="52"/>
  <c r="BB7" i="52"/>
  <c r="BA7" i="52"/>
  <c r="AX7" i="52"/>
  <c r="AW7" i="52"/>
  <c r="AV7" i="52"/>
  <c r="AU7" i="52"/>
  <c r="AT7" i="52"/>
  <c r="AQ7" i="52"/>
  <c r="AP7" i="52"/>
  <c r="AO7" i="52"/>
  <c r="AN7" i="52"/>
  <c r="AM7" i="52"/>
  <c r="AH7" i="52"/>
  <c r="AG7" i="52"/>
  <c r="AF7" i="52"/>
  <c r="AE7" i="52"/>
  <c r="AD7" i="52"/>
  <c r="AA7" i="52"/>
  <c r="Z7" i="52"/>
  <c r="Y7" i="52"/>
  <c r="X7" i="52"/>
  <c r="W7" i="52"/>
  <c r="T7" i="52"/>
  <c r="S7" i="52"/>
  <c r="R7" i="52"/>
  <c r="Q7" i="52"/>
  <c r="P7" i="52"/>
  <c r="BE6" i="52"/>
  <c r="BD6" i="52"/>
  <c r="BC6" i="52"/>
  <c r="BB6" i="52"/>
  <c r="BA6" i="52"/>
  <c r="AX6" i="52"/>
  <c r="AW6" i="52"/>
  <c r="AV6" i="52"/>
  <c r="AU6" i="52"/>
  <c r="AT6" i="52"/>
  <c r="AQ6" i="52"/>
  <c r="AP6" i="52"/>
  <c r="AO6" i="52"/>
  <c r="AN6" i="52"/>
  <c r="AM6" i="52"/>
  <c r="AH6" i="52"/>
  <c r="AG6" i="52"/>
  <c r="AF6" i="52"/>
  <c r="AE6" i="52"/>
  <c r="AD6" i="52"/>
  <c r="AA6" i="52"/>
  <c r="Z6" i="52"/>
  <c r="Y6" i="52"/>
  <c r="X6" i="52"/>
  <c r="W6" i="52"/>
  <c r="T6" i="52"/>
  <c r="S6" i="52"/>
  <c r="R6" i="52"/>
  <c r="Q6" i="52"/>
  <c r="P6" i="52"/>
  <c r="BE5" i="52"/>
  <c r="BD5" i="52"/>
  <c r="BC5" i="52"/>
  <c r="BB5" i="52"/>
  <c r="BA5" i="52"/>
  <c r="AX5" i="52"/>
  <c r="AW5" i="52"/>
  <c r="AV5" i="52"/>
  <c r="AU5" i="52"/>
  <c r="AT5" i="52"/>
  <c r="AQ5" i="52"/>
  <c r="AP5" i="52"/>
  <c r="AO5" i="52"/>
  <c r="AN5" i="52"/>
  <c r="AM5" i="52"/>
  <c r="AH5" i="52"/>
  <c r="AG5" i="52"/>
  <c r="AF5" i="52"/>
  <c r="AE5" i="52"/>
  <c r="AD5" i="52"/>
  <c r="AA5" i="52"/>
  <c r="Z5" i="52"/>
  <c r="Y5" i="52"/>
  <c r="X5" i="52"/>
  <c r="W5" i="52"/>
  <c r="T5" i="52"/>
  <c r="S5" i="52"/>
  <c r="R5" i="52"/>
  <c r="Q5" i="52"/>
  <c r="P5" i="52"/>
  <c r="BE4" i="52"/>
  <c r="BD4" i="52"/>
  <c r="BC4" i="52"/>
  <c r="BB4" i="52"/>
  <c r="BA4" i="52"/>
  <c r="AX4" i="52"/>
  <c r="AW4" i="52"/>
  <c r="AV4" i="52"/>
  <c r="AU4" i="52"/>
  <c r="AT4" i="52"/>
  <c r="AQ4" i="52"/>
  <c r="AP4" i="52"/>
  <c r="AO4" i="52"/>
  <c r="AN4" i="52"/>
  <c r="AM4" i="52"/>
  <c r="AH4" i="52"/>
  <c r="AG4" i="52"/>
  <c r="AF4" i="52"/>
  <c r="AE4" i="52"/>
  <c r="AD4" i="52"/>
  <c r="AA4" i="52"/>
  <c r="Z4" i="52"/>
  <c r="Y4" i="52"/>
  <c r="X4" i="52"/>
  <c r="W4" i="52"/>
  <c r="T4" i="52"/>
  <c r="S4" i="52"/>
  <c r="R4" i="52"/>
  <c r="Q4" i="52"/>
  <c r="P4" i="52"/>
  <c r="BG53" i="60"/>
  <c r="BG50" i="60"/>
  <c r="BG52" i="60"/>
  <c r="BF50" i="60"/>
  <c r="BF53" i="60"/>
  <c r="BF52" i="60"/>
  <c r="D40" i="49"/>
  <c r="D87" i="49"/>
  <c r="D95" i="49"/>
  <c r="D117" i="49"/>
  <c r="D6" i="49"/>
  <c r="D191" i="49"/>
  <c r="D59" i="49"/>
  <c r="D48" i="49"/>
  <c r="D139" i="49"/>
  <c r="D161" i="49"/>
  <c r="S13" i="60"/>
  <c r="D102" i="49"/>
  <c r="D153" i="49"/>
  <c r="D58" i="49"/>
  <c r="D104" i="49"/>
  <c r="D69" i="49"/>
  <c r="D120" i="49"/>
  <c r="D169" i="49"/>
  <c r="S16" i="60"/>
  <c r="C40" i="60"/>
  <c r="D154" i="49"/>
  <c r="D112" i="49"/>
  <c r="D184" i="49"/>
  <c r="D23" i="49"/>
  <c r="D159" i="49"/>
  <c r="D65" i="49"/>
  <c r="D183" i="49"/>
  <c r="D18" i="49"/>
  <c r="D180" i="49"/>
  <c r="C38" i="60"/>
  <c r="D89" i="49"/>
  <c r="S37" i="60"/>
  <c r="D114" i="49"/>
  <c r="S34" i="60"/>
  <c r="D53" i="49"/>
  <c r="D35" i="49"/>
  <c r="D140" i="49"/>
  <c r="D138" i="49"/>
  <c r="S21" i="60"/>
  <c r="S23" i="60"/>
  <c r="D107" i="49"/>
  <c r="D41" i="49"/>
  <c r="S39" i="60"/>
  <c r="D55" i="49"/>
  <c r="D56" i="49"/>
  <c r="D67" i="49"/>
  <c r="D94" i="49"/>
  <c r="D108" i="49"/>
  <c r="D27" i="49"/>
  <c r="S36" i="60"/>
  <c r="S25" i="60"/>
  <c r="D147" i="49"/>
  <c r="C23" i="60"/>
  <c r="S42" i="60"/>
  <c r="C27" i="60"/>
  <c r="S17" i="60"/>
  <c r="C39" i="60"/>
  <c r="D98" i="49"/>
  <c r="D144" i="49"/>
  <c r="D170" i="49"/>
  <c r="D61" i="49"/>
  <c r="D54" i="49"/>
  <c r="D90" i="49"/>
  <c r="D100" i="49"/>
  <c r="S28" i="60"/>
  <c r="D146" i="49"/>
  <c r="D137" i="49"/>
  <c r="D168" i="49"/>
  <c r="C36" i="60"/>
  <c r="D185" i="49"/>
  <c r="D46" i="49"/>
  <c r="D78" i="49"/>
  <c r="S29" i="60"/>
  <c r="D167" i="49"/>
  <c r="D38" i="49"/>
  <c r="S46" i="60"/>
  <c r="D160" i="49"/>
  <c r="S22" i="60"/>
  <c r="S40" i="60"/>
  <c r="D64" i="49"/>
  <c r="S24" i="60"/>
  <c r="D31" i="49"/>
  <c r="S20" i="60"/>
  <c r="D106" i="49"/>
  <c r="D24" i="49"/>
  <c r="D99" i="49"/>
  <c r="D9" i="49"/>
  <c r="S51" i="60"/>
  <c r="D128" i="49"/>
  <c r="D172" i="49"/>
  <c r="D88" i="49"/>
  <c r="D15" i="49"/>
  <c r="D151" i="49"/>
  <c r="D190" i="49"/>
  <c r="S52" i="60"/>
  <c r="C37" i="60"/>
  <c r="D177" i="49"/>
  <c r="D198" i="49"/>
  <c r="D14" i="49"/>
  <c r="C25" i="60"/>
  <c r="D57" i="49"/>
  <c r="D136" i="49"/>
  <c r="D73" i="49"/>
  <c r="D66" i="49"/>
  <c r="D129" i="49"/>
  <c r="D135" i="49"/>
  <c r="D21" i="49"/>
  <c r="S41" i="60"/>
  <c r="S14" i="60"/>
  <c r="D155" i="49"/>
  <c r="D199" i="49"/>
  <c r="D75" i="49"/>
  <c r="S47" i="60"/>
  <c r="D175" i="49"/>
  <c r="C42" i="60"/>
  <c r="D91" i="49"/>
  <c r="D131" i="49"/>
  <c r="S33" i="60"/>
  <c r="D197" i="49"/>
  <c r="D142" i="49"/>
  <c r="S44" i="60"/>
  <c r="D30" i="49"/>
  <c r="C26" i="60"/>
  <c r="D34" i="49"/>
  <c r="D188" i="49"/>
  <c r="D7" i="49"/>
  <c r="D29" i="49"/>
  <c r="D79" i="49"/>
  <c r="C35" i="60"/>
  <c r="S12" i="60"/>
  <c r="S32" i="60"/>
  <c r="D80" i="49"/>
  <c r="D156" i="49"/>
  <c r="D130" i="49"/>
  <c r="D68" i="49"/>
  <c r="S49" i="60"/>
  <c r="D10" i="49"/>
  <c r="D149" i="49"/>
  <c r="D118" i="49"/>
  <c r="D93" i="49"/>
  <c r="D110" i="49"/>
  <c r="S19" i="60"/>
  <c r="D8" i="49"/>
  <c r="D17" i="49"/>
  <c r="D26" i="49"/>
  <c r="D182" i="49"/>
  <c r="D52" i="49"/>
  <c r="D39" i="49"/>
  <c r="D20" i="49"/>
  <c r="D143" i="49"/>
  <c r="S30" i="60"/>
  <c r="D50" i="49"/>
  <c r="D36" i="49"/>
  <c r="S53" i="60"/>
  <c r="D178" i="49"/>
  <c r="D152" i="49"/>
  <c r="D49" i="49"/>
  <c r="C24" i="60"/>
  <c r="D176" i="49"/>
  <c r="D192" i="49"/>
  <c r="D51" i="49"/>
  <c r="C34" i="60"/>
  <c r="S11" i="60"/>
  <c r="D179" i="49"/>
  <c r="D141" i="49"/>
  <c r="D133" i="49"/>
  <c r="D201" i="49"/>
  <c r="C22" i="60"/>
  <c r="D157" i="49"/>
  <c r="D127" i="49"/>
  <c r="D60" i="49"/>
  <c r="D81" i="49"/>
  <c r="D134" i="49"/>
  <c r="D187" i="49"/>
  <c r="D97" i="49"/>
  <c r="D37" i="49"/>
  <c r="S27" i="60"/>
  <c r="S50" i="60"/>
  <c r="D32" i="49"/>
  <c r="D193" i="49"/>
  <c r="S48" i="60"/>
  <c r="D145" i="49"/>
  <c r="S15" i="60"/>
  <c r="S43" i="60"/>
  <c r="D194" i="49"/>
  <c r="D70" i="49"/>
  <c r="D181" i="49"/>
  <c r="S35" i="60"/>
  <c r="D16" i="49"/>
  <c r="D47" i="49"/>
  <c r="D173" i="49"/>
  <c r="D189" i="49"/>
  <c r="D74" i="49"/>
  <c r="S26" i="60"/>
  <c r="D186" i="49"/>
  <c r="D103" i="49"/>
  <c r="D105" i="49"/>
  <c r="D72" i="49"/>
  <c r="D25" i="49"/>
  <c r="D111" i="49"/>
  <c r="D77" i="49"/>
  <c r="D12" i="49"/>
  <c r="D150" i="49"/>
  <c r="D115" i="49"/>
  <c r="D166" i="49"/>
  <c r="D33" i="49"/>
  <c r="D22" i="49"/>
  <c r="D19" i="49"/>
  <c r="D101" i="49"/>
  <c r="D200" i="49"/>
  <c r="D196" i="49"/>
  <c r="D11" i="49"/>
  <c r="D92" i="49"/>
  <c r="S45" i="60"/>
  <c r="D28" i="49"/>
  <c r="S18" i="60"/>
  <c r="D171" i="49"/>
  <c r="D174" i="49"/>
  <c r="D121" i="49"/>
  <c r="D119" i="49"/>
  <c r="D132" i="49"/>
  <c r="C43" i="60"/>
  <c r="D148" i="49"/>
  <c r="D109" i="49"/>
  <c r="C41" i="60"/>
  <c r="D76" i="49"/>
  <c r="S38" i="60"/>
  <c r="D116" i="49"/>
  <c r="D62" i="49"/>
  <c r="D96" i="49"/>
  <c r="D126" i="49"/>
  <c r="S31" i="60"/>
  <c r="D71" i="49"/>
  <c r="D63" i="49"/>
  <c r="D13" i="49"/>
  <c r="D195" i="49"/>
  <c r="D86" i="49"/>
  <c r="D113" i="49"/>
  <c r="D158" i="49"/>
  <c r="K50" i="67" l="1"/>
  <c r="K194" i="67"/>
  <c r="K174" i="67"/>
  <c r="K58" i="67"/>
  <c r="K160" i="67"/>
  <c r="K182" i="67"/>
  <c r="K187" i="67"/>
  <c r="K49" i="67"/>
  <c r="K134" i="67"/>
  <c r="K80" i="67"/>
  <c r="K146" i="67"/>
  <c r="K101" i="67"/>
  <c r="K29" i="67"/>
  <c r="K127" i="67"/>
  <c r="K140" i="67"/>
  <c r="K89" i="67"/>
  <c r="K68" i="67"/>
  <c r="K178" i="67"/>
  <c r="K131" i="67"/>
  <c r="K190" i="67"/>
  <c r="K67" i="67"/>
  <c r="K158" i="67"/>
  <c r="K100" i="67"/>
  <c r="K177" i="67"/>
  <c r="K66" i="67"/>
  <c r="K93" i="67"/>
  <c r="K12" i="67"/>
  <c r="K147" i="67"/>
  <c r="K30" i="67"/>
  <c r="K167" i="67"/>
  <c r="K55" i="67"/>
  <c r="K170" i="67"/>
  <c r="K26" i="67"/>
  <c r="K53" i="67"/>
  <c r="K154" i="67"/>
  <c r="K92" i="67"/>
  <c r="K63" i="67"/>
  <c r="K41" i="67"/>
  <c r="K96" i="67"/>
  <c r="K70" i="67"/>
  <c r="K21" i="67"/>
  <c r="K139" i="67"/>
  <c r="K6" i="67"/>
  <c r="K106" i="67"/>
  <c r="K20" i="67"/>
  <c r="K19" i="67"/>
  <c r="K117" i="67"/>
  <c r="K166" i="67"/>
  <c r="K78" i="67"/>
  <c r="K148" i="67"/>
  <c r="K111" i="67"/>
  <c r="K179" i="67"/>
  <c r="K115" i="67"/>
  <c r="K14" i="67"/>
  <c r="K118" i="67"/>
  <c r="K107" i="67"/>
  <c r="K24" i="67"/>
  <c r="K188" i="67"/>
  <c r="K8" i="67"/>
  <c r="K64" i="67"/>
  <c r="K17" i="67"/>
  <c r="K137" i="67"/>
  <c r="K98" i="67"/>
  <c r="K76" i="67"/>
  <c r="K48" i="67"/>
  <c r="K15" i="67"/>
  <c r="K57" i="67"/>
  <c r="K79" i="67"/>
  <c r="K33" i="67"/>
  <c r="K99" i="67"/>
  <c r="K31" i="67"/>
  <c r="K172" i="67"/>
  <c r="K37" i="67"/>
  <c r="K81" i="67"/>
  <c r="K56" i="67"/>
  <c r="K183" i="67"/>
  <c r="K27" i="67"/>
  <c r="K23" i="67"/>
  <c r="K145" i="67"/>
  <c r="K184" i="67"/>
  <c r="K199" i="67"/>
  <c r="K175" i="67"/>
  <c r="K133" i="67"/>
  <c r="K161" i="67"/>
  <c r="K87" i="67"/>
  <c r="K112" i="67"/>
  <c r="K47" i="67"/>
  <c r="K94" i="67"/>
  <c r="K191" i="67"/>
  <c r="K156" i="67"/>
  <c r="K159" i="67"/>
  <c r="K200" i="67"/>
  <c r="K72" i="67"/>
  <c r="K180" i="67"/>
  <c r="K201" i="67"/>
  <c r="K173" i="67"/>
  <c r="K35" i="67"/>
  <c r="K25" i="67"/>
  <c r="K86" i="67"/>
  <c r="K130" i="67"/>
  <c r="K7" i="67"/>
  <c r="K13" i="67"/>
  <c r="K155" i="67"/>
  <c r="K36" i="67"/>
  <c r="K157" i="67"/>
  <c r="K119" i="67"/>
  <c r="K197" i="67"/>
  <c r="K46" i="67"/>
  <c r="K181" i="67"/>
  <c r="K60" i="67"/>
  <c r="K193" i="67"/>
  <c r="K168" i="67"/>
  <c r="K113" i="67"/>
  <c r="K9" i="67"/>
  <c r="K186" i="67"/>
  <c r="K105" i="67"/>
  <c r="K185" i="67"/>
  <c r="K135" i="67"/>
  <c r="K97" i="67"/>
  <c r="K142" i="67"/>
  <c r="K196" i="67"/>
  <c r="K52" i="67"/>
  <c r="K149" i="67"/>
  <c r="K71" i="67"/>
  <c r="K121" i="67"/>
  <c r="K104" i="67"/>
  <c r="K151" i="67"/>
  <c r="K54" i="67"/>
  <c r="K136" i="67"/>
  <c r="K34" i="67"/>
  <c r="K120" i="67"/>
  <c r="K90" i="67"/>
  <c r="K114" i="67"/>
  <c r="K198" i="67"/>
  <c r="K39" i="67"/>
  <c r="K195" i="67"/>
  <c r="K38" i="67"/>
  <c r="K128" i="67"/>
  <c r="K61" i="67"/>
  <c r="K144" i="67"/>
  <c r="K192" i="67"/>
  <c r="K91" i="67"/>
  <c r="K10" i="67"/>
  <c r="K150" i="67"/>
  <c r="K138" i="67"/>
  <c r="K141" i="67"/>
  <c r="K18" i="67"/>
  <c r="K74" i="67"/>
  <c r="K132" i="67"/>
  <c r="K40" i="67"/>
  <c r="K62" i="67"/>
  <c r="K59" i="67"/>
  <c r="K152" i="67"/>
  <c r="K176" i="67"/>
  <c r="K32" i="67"/>
  <c r="K75" i="67"/>
  <c r="K95" i="67"/>
  <c r="K77" i="67"/>
  <c r="K153" i="67"/>
  <c r="K116" i="67"/>
  <c r="K22" i="67"/>
  <c r="K110" i="67"/>
  <c r="K28" i="67"/>
  <c r="K143" i="67"/>
  <c r="K73" i="67"/>
  <c r="K171" i="67"/>
  <c r="K109" i="67"/>
  <c r="K16" i="67"/>
  <c r="K189" i="67"/>
  <c r="K126" i="67"/>
  <c r="K102" i="67"/>
  <c r="K11" i="67"/>
  <c r="K129" i="67"/>
  <c r="K51" i="67"/>
  <c r="K69" i="67"/>
  <c r="K88" i="67"/>
  <c r="K103" i="67"/>
  <c r="K169" i="67"/>
  <c r="K108" i="67"/>
  <c r="K65" i="67"/>
  <c r="AY7" i="56"/>
  <c r="AY87" i="56"/>
  <c r="AY167" i="56"/>
  <c r="AY127" i="56"/>
  <c r="AY47" i="56"/>
  <c r="AY88" i="56"/>
  <c r="AY128" i="56"/>
  <c r="AY8" i="56"/>
  <c r="AY48" i="56"/>
  <c r="AY168" i="56"/>
  <c r="AY140" i="56"/>
  <c r="AY143" i="56"/>
  <c r="AY52" i="56"/>
  <c r="AY53" i="56"/>
  <c r="AY103" i="56"/>
  <c r="AY173" i="56"/>
  <c r="AY141" i="56"/>
  <c r="AY146" i="56"/>
  <c r="AY57" i="56"/>
  <c r="AY133" i="56"/>
  <c r="AY179" i="56"/>
  <c r="AY94" i="56"/>
  <c r="AY99" i="56"/>
  <c r="AY63" i="56"/>
  <c r="AY14" i="56"/>
  <c r="AY10" i="56"/>
  <c r="AY66" i="56"/>
  <c r="AY139" i="56"/>
  <c r="AY49" i="56"/>
  <c r="AY26" i="56"/>
  <c r="AY183" i="56"/>
  <c r="AY186" i="56"/>
  <c r="AY65" i="56"/>
  <c r="AY130" i="56"/>
  <c r="AY22" i="56"/>
  <c r="AY51" i="56"/>
  <c r="AY50" i="56"/>
  <c r="AY185" i="56"/>
  <c r="AY18" i="56"/>
  <c r="AY15" i="56"/>
  <c r="AY13" i="56"/>
  <c r="AY106" i="56"/>
  <c r="AY61" i="56"/>
  <c r="AY180" i="56"/>
  <c r="AY102" i="56"/>
  <c r="AY17" i="56"/>
  <c r="AY177" i="56"/>
  <c r="AY24" i="56"/>
  <c r="AY12" i="56"/>
  <c r="AY54" i="56"/>
  <c r="AY64" i="56"/>
  <c r="AY11" i="56"/>
  <c r="AY23" i="56"/>
  <c r="AY184" i="56"/>
  <c r="AY176" i="56"/>
  <c r="AY91" i="56"/>
  <c r="AY181" i="56"/>
  <c r="AY134" i="56"/>
  <c r="AY90" i="56"/>
  <c r="AY96" i="56"/>
  <c r="AY59" i="56"/>
  <c r="AY100" i="56"/>
  <c r="AY101" i="56"/>
  <c r="AY25" i="56"/>
  <c r="AY105" i="56"/>
  <c r="AY169" i="56"/>
  <c r="AY142" i="56"/>
  <c r="AY135" i="56"/>
  <c r="AY62" i="56"/>
  <c r="AY171" i="56"/>
  <c r="AY89" i="56"/>
  <c r="AY104" i="56"/>
  <c r="AY60" i="56"/>
  <c r="AY131" i="56"/>
  <c r="AY132" i="56"/>
  <c r="AY58" i="56"/>
  <c r="AY56" i="56"/>
  <c r="AY129" i="56"/>
  <c r="AY145" i="56"/>
  <c r="AY19" i="56"/>
  <c r="AY20" i="56"/>
  <c r="AY93" i="56"/>
  <c r="AY97" i="56"/>
  <c r="AY182" i="56"/>
  <c r="AY136" i="56"/>
  <c r="AY178" i="56"/>
  <c r="AY175" i="56"/>
  <c r="AY98" i="56"/>
  <c r="AY92" i="56"/>
  <c r="AY55" i="56"/>
  <c r="AY172" i="56"/>
  <c r="AY144" i="56"/>
  <c r="AY9" i="56"/>
  <c r="AY170" i="56"/>
  <c r="AY16" i="56"/>
  <c r="AY138" i="56"/>
  <c r="AY174" i="56"/>
  <c r="AY137" i="56"/>
  <c r="AY95" i="56"/>
  <c r="AY21" i="56"/>
  <c r="AY67" i="56"/>
  <c r="AY147" i="56"/>
  <c r="AY187" i="56"/>
  <c r="AY107" i="56"/>
  <c r="AY27" i="56"/>
  <c r="AY109" i="56"/>
  <c r="AY197" i="56"/>
  <c r="AY29" i="56"/>
  <c r="AY33" i="56"/>
  <c r="AY118" i="56"/>
  <c r="AY196" i="56"/>
  <c r="AY192" i="56"/>
  <c r="AY77" i="56"/>
  <c r="AY198" i="56"/>
  <c r="AY110" i="56"/>
  <c r="AY36" i="56"/>
  <c r="AY156" i="56"/>
  <c r="AY72" i="56"/>
  <c r="AY28" i="56"/>
  <c r="AY194" i="56"/>
  <c r="AY149" i="56"/>
  <c r="AY116" i="56"/>
  <c r="AY153" i="56"/>
  <c r="AY148" i="56"/>
  <c r="AY73" i="56"/>
  <c r="AY111" i="56"/>
  <c r="AY112" i="56"/>
  <c r="AY157" i="56"/>
  <c r="AY195" i="56"/>
  <c r="AY190" i="56"/>
  <c r="AY154" i="56"/>
  <c r="AY38" i="56"/>
  <c r="AY37" i="56"/>
  <c r="AY151" i="56"/>
  <c r="AY78" i="56"/>
  <c r="AY113" i="56"/>
  <c r="AY34" i="56"/>
  <c r="AY155" i="56"/>
  <c r="AY191" i="56"/>
  <c r="AY74" i="56"/>
  <c r="AY31" i="56"/>
  <c r="AY158" i="56"/>
  <c r="AY70" i="56"/>
  <c r="AY68" i="56"/>
  <c r="AY115" i="56"/>
  <c r="AY75" i="56"/>
  <c r="AY152" i="56"/>
  <c r="AY76" i="56"/>
  <c r="AY69" i="56"/>
  <c r="AY188" i="56"/>
  <c r="AY30" i="56"/>
  <c r="AY117" i="56"/>
  <c r="AY32" i="56"/>
  <c r="AY150" i="56"/>
  <c r="AY108" i="56"/>
  <c r="AY114" i="56"/>
  <c r="AY193" i="56"/>
  <c r="AY189" i="56"/>
  <c r="AY35" i="56"/>
  <c r="AY71" i="56"/>
  <c r="AY39" i="56"/>
  <c r="AY79" i="56"/>
  <c r="AY159" i="56"/>
  <c r="AY119" i="56"/>
  <c r="AY199" i="56"/>
  <c r="AY81" i="56"/>
  <c r="AY40" i="56"/>
  <c r="AY201" i="56"/>
  <c r="AY120" i="56"/>
  <c r="AY160" i="56"/>
  <c r="AY80" i="56"/>
  <c r="AY200" i="56"/>
  <c r="AY161" i="56"/>
  <c r="AY121" i="56"/>
  <c r="AY46" i="56"/>
  <c r="AY86" i="56"/>
  <c r="AY41" i="56"/>
  <c r="AY166" i="56"/>
  <c r="AY126" i="56"/>
  <c r="AY6" i="56"/>
  <c r="S47" i="62"/>
  <c r="S57" i="62"/>
  <c r="S180" i="62"/>
  <c r="S173" i="62"/>
  <c r="S171" i="62"/>
  <c r="S30" i="62"/>
  <c r="S35" i="62"/>
  <c r="S21" i="62"/>
  <c r="S70" i="62"/>
  <c r="S68" i="62"/>
  <c r="S48" i="62"/>
  <c r="S111" i="62"/>
  <c r="S101" i="62"/>
  <c r="S92" i="62"/>
  <c r="S151" i="62"/>
  <c r="S135" i="62"/>
  <c r="S141" i="62"/>
  <c r="S59" i="62"/>
  <c r="S79" i="62"/>
  <c r="S167" i="62"/>
  <c r="S196" i="62"/>
  <c r="S194" i="62"/>
  <c r="S40" i="62"/>
  <c r="S23" i="62"/>
  <c r="S9" i="62"/>
  <c r="S69" i="62"/>
  <c r="S55" i="62"/>
  <c r="S71" i="62"/>
  <c r="S98" i="62"/>
  <c r="S99" i="62"/>
  <c r="S87" i="62"/>
  <c r="S138" i="62"/>
  <c r="S156" i="62"/>
  <c r="S129" i="62"/>
  <c r="S10" i="62"/>
  <c r="S183" i="62"/>
  <c r="S134" i="62"/>
  <c r="S177" i="62"/>
  <c r="S182" i="62"/>
  <c r="S11" i="62"/>
  <c r="S46" i="62"/>
  <c r="S80" i="62"/>
  <c r="S75" i="62"/>
  <c r="S86" i="62"/>
  <c r="S97" i="62"/>
  <c r="S91" i="62"/>
  <c r="S126" i="62"/>
  <c r="S160" i="62"/>
  <c r="S154" i="62"/>
  <c r="S195" i="62"/>
  <c r="S136" i="62"/>
  <c r="S13" i="62"/>
  <c r="S137" i="62"/>
  <c r="S184" i="62"/>
  <c r="S26" i="62"/>
  <c r="S199" i="62"/>
  <c r="S172" i="62"/>
  <c r="S170" i="62"/>
  <c r="S32" i="62"/>
  <c r="S25" i="62"/>
  <c r="S20" i="62"/>
  <c r="S73" i="62"/>
  <c r="S67" i="62"/>
  <c r="S63" i="62"/>
  <c r="S117" i="62"/>
  <c r="S120" i="62"/>
  <c r="S90" i="62"/>
  <c r="S153" i="62"/>
  <c r="S159" i="62"/>
  <c r="S142" i="62"/>
  <c r="S188" i="62"/>
  <c r="S89" i="62"/>
  <c r="S60" i="62"/>
  <c r="S166" i="62"/>
  <c r="S187" i="62"/>
  <c r="S181" i="62"/>
  <c r="S7" i="62"/>
  <c r="S36" i="62"/>
  <c r="S31" i="62"/>
  <c r="S77" i="62"/>
  <c r="S66" i="62"/>
  <c r="S51" i="62"/>
  <c r="S113" i="62"/>
  <c r="S119" i="62"/>
  <c r="S112" i="62"/>
  <c r="S157" i="62"/>
  <c r="S146" i="62"/>
  <c r="S130" i="62"/>
  <c r="S14" i="62"/>
  <c r="S128" i="62"/>
  <c r="S33" i="62"/>
  <c r="S197" i="62"/>
  <c r="S175" i="62"/>
  <c r="S192" i="62"/>
  <c r="S17" i="62"/>
  <c r="S24" i="62"/>
  <c r="S41" i="62"/>
  <c r="S58" i="62"/>
  <c r="S65" i="62"/>
  <c r="S62" i="62"/>
  <c r="S110" i="62"/>
  <c r="S107" i="62"/>
  <c r="S88" i="62"/>
  <c r="S152" i="62"/>
  <c r="S133" i="62"/>
  <c r="S139" i="62"/>
  <c r="S6" i="62"/>
  <c r="S116" i="62"/>
  <c r="S185" i="62"/>
  <c r="S114" i="62"/>
  <c r="S193" i="62"/>
  <c r="S168" i="62"/>
  <c r="S191" i="62"/>
  <c r="S15" i="62"/>
  <c r="S12" i="62"/>
  <c r="S16" i="62"/>
  <c r="S81" i="62"/>
  <c r="S53" i="62"/>
  <c r="S50" i="62"/>
  <c r="S121" i="62"/>
  <c r="S95" i="62"/>
  <c r="S109" i="62"/>
  <c r="S147" i="62"/>
  <c r="S144" i="62"/>
  <c r="S150" i="62"/>
  <c r="S72" i="62"/>
  <c r="S132" i="62"/>
  <c r="S169" i="62"/>
  <c r="S190" i="62"/>
  <c r="S178" i="62"/>
  <c r="S18" i="62"/>
  <c r="S19" i="62"/>
  <c r="S27" i="62"/>
  <c r="S56" i="62"/>
  <c r="S76" i="62"/>
  <c r="S74" i="62"/>
  <c r="S96" i="62"/>
  <c r="S118" i="62"/>
  <c r="S108" i="62"/>
  <c r="S140" i="62"/>
  <c r="S155" i="62"/>
  <c r="S149" i="62"/>
  <c r="S174" i="62"/>
  <c r="S115" i="62"/>
  <c r="S176" i="62"/>
  <c r="S100" i="62"/>
  <c r="S179" i="62"/>
  <c r="S189" i="62"/>
  <c r="S200" i="62"/>
  <c r="S28" i="62"/>
  <c r="S29" i="62"/>
  <c r="S34" i="62"/>
  <c r="S78" i="62"/>
  <c r="S64" i="62"/>
  <c r="S61" i="62"/>
  <c r="S103" i="62"/>
  <c r="S106" i="62"/>
  <c r="S105" i="62"/>
  <c r="S127" i="62"/>
  <c r="S143" i="62"/>
  <c r="S148" i="62"/>
  <c r="S37" i="62"/>
  <c r="S145" i="62"/>
  <c r="S8" i="62"/>
  <c r="S104" i="62"/>
  <c r="S201" i="62"/>
  <c r="S198" i="62"/>
  <c r="S186" i="62"/>
  <c r="S38" i="62"/>
  <c r="S39" i="62"/>
  <c r="S22" i="62"/>
  <c r="S54" i="62"/>
  <c r="S52" i="62"/>
  <c r="S49" i="62"/>
  <c r="S102" i="62"/>
  <c r="S94" i="62"/>
  <c r="S93" i="62"/>
  <c r="S161" i="62"/>
  <c r="S131" i="62"/>
  <c r="S158" i="62"/>
  <c r="N47" i="51"/>
  <c r="N57" i="51"/>
  <c r="N180" i="51"/>
  <c r="N173" i="51"/>
  <c r="N171" i="51"/>
  <c r="N30" i="51"/>
  <c r="N35" i="51"/>
  <c r="N21" i="51"/>
  <c r="N70" i="51"/>
  <c r="N68" i="51"/>
  <c r="N48" i="51"/>
  <c r="N111" i="51"/>
  <c r="N101" i="51"/>
  <c r="N92" i="51"/>
  <c r="N151" i="51"/>
  <c r="N135" i="51"/>
  <c r="N141" i="51"/>
  <c r="N59" i="51"/>
  <c r="N79" i="51"/>
  <c r="N167" i="51"/>
  <c r="N196" i="51"/>
  <c r="N194" i="51"/>
  <c r="N40" i="51"/>
  <c r="N23" i="51"/>
  <c r="N9" i="51"/>
  <c r="N69" i="51"/>
  <c r="N55" i="51"/>
  <c r="N71" i="51"/>
  <c r="N98" i="51"/>
  <c r="N99" i="51"/>
  <c r="N87" i="51"/>
  <c r="N138" i="51"/>
  <c r="N156" i="51"/>
  <c r="N129" i="51"/>
  <c r="N10" i="51"/>
  <c r="N183" i="51"/>
  <c r="N134" i="51"/>
  <c r="N177" i="51"/>
  <c r="N182" i="51"/>
  <c r="N11" i="51"/>
  <c r="N46" i="51"/>
  <c r="N80" i="51"/>
  <c r="N75" i="51"/>
  <c r="N86" i="51"/>
  <c r="N97" i="51"/>
  <c r="N91" i="51"/>
  <c r="N126" i="51"/>
  <c r="N160" i="51"/>
  <c r="N154" i="51"/>
  <c r="N195" i="51"/>
  <c r="N136" i="51"/>
  <c r="N13" i="51"/>
  <c r="N137" i="51"/>
  <c r="N184" i="51"/>
  <c r="N26" i="51"/>
  <c r="N199" i="51"/>
  <c r="N172" i="51"/>
  <c r="N170" i="51"/>
  <c r="N32" i="51"/>
  <c r="N25" i="51"/>
  <c r="N20" i="51"/>
  <c r="N73" i="51"/>
  <c r="N67" i="51"/>
  <c r="N63" i="51"/>
  <c r="N117" i="51"/>
  <c r="N120" i="51"/>
  <c r="N90" i="51"/>
  <c r="N153" i="51"/>
  <c r="N159" i="51"/>
  <c r="N142" i="51"/>
  <c r="N188" i="51"/>
  <c r="N89" i="51"/>
  <c r="N60" i="51"/>
  <c r="N166" i="51"/>
  <c r="N187" i="51"/>
  <c r="N181" i="51"/>
  <c r="N7" i="51"/>
  <c r="N36" i="51"/>
  <c r="N31" i="51"/>
  <c r="N77" i="51"/>
  <c r="N66" i="51"/>
  <c r="N51" i="51"/>
  <c r="N113" i="51"/>
  <c r="N119" i="51"/>
  <c r="N112" i="51"/>
  <c r="N157" i="51"/>
  <c r="N146" i="51"/>
  <c r="N130" i="51"/>
  <c r="N14" i="51"/>
  <c r="N128" i="51"/>
  <c r="N33" i="51"/>
  <c r="N197" i="51"/>
  <c r="N175" i="51"/>
  <c r="N192" i="51"/>
  <c r="N17" i="51"/>
  <c r="N24" i="51"/>
  <c r="N41" i="51"/>
  <c r="N58" i="51"/>
  <c r="N65" i="51"/>
  <c r="N62" i="51"/>
  <c r="N110" i="51"/>
  <c r="N107" i="51"/>
  <c r="N88" i="51"/>
  <c r="N152" i="51"/>
  <c r="N133" i="51"/>
  <c r="N139" i="51"/>
  <c r="N6" i="51"/>
  <c r="N116" i="51"/>
  <c r="N185" i="51"/>
  <c r="N114" i="51"/>
  <c r="N193" i="51"/>
  <c r="N168" i="51"/>
  <c r="N191" i="51"/>
  <c r="N15" i="51"/>
  <c r="N12" i="51"/>
  <c r="N16" i="51"/>
  <c r="N81" i="51"/>
  <c r="N53" i="51"/>
  <c r="N50" i="51"/>
  <c r="N121" i="51"/>
  <c r="N95" i="51"/>
  <c r="N109" i="51"/>
  <c r="N147" i="51"/>
  <c r="N144" i="51"/>
  <c r="N150" i="51"/>
  <c r="N72" i="51"/>
  <c r="N132" i="51"/>
  <c r="N169" i="51"/>
  <c r="N190" i="51"/>
  <c r="N178" i="51"/>
  <c r="N18" i="51"/>
  <c r="N19" i="51"/>
  <c r="N27" i="51"/>
  <c r="N56" i="51"/>
  <c r="N76" i="51"/>
  <c r="N74" i="51"/>
  <c r="N96" i="51"/>
  <c r="N118" i="51"/>
  <c r="N108" i="51"/>
  <c r="N140" i="51"/>
  <c r="N155" i="51"/>
  <c r="N149" i="51"/>
  <c r="N174" i="51"/>
  <c r="N115" i="51"/>
  <c r="N176" i="51"/>
  <c r="N100" i="51"/>
  <c r="N179" i="51"/>
  <c r="N189" i="51"/>
  <c r="N200" i="51"/>
  <c r="N28" i="51"/>
  <c r="N29" i="51"/>
  <c r="N34" i="51"/>
  <c r="N78" i="51"/>
  <c r="N64" i="51"/>
  <c r="N61" i="51"/>
  <c r="N103" i="51"/>
  <c r="N106" i="51"/>
  <c r="N105" i="51"/>
  <c r="N127" i="51"/>
  <c r="N143" i="51"/>
  <c r="N148" i="51"/>
  <c r="N37" i="51"/>
  <c r="N145" i="51"/>
  <c r="N8" i="51"/>
  <c r="N104" i="51"/>
  <c r="N201" i="51"/>
  <c r="N198" i="51"/>
  <c r="N186" i="51"/>
  <c r="N38" i="51"/>
  <c r="N39" i="51"/>
  <c r="N22" i="51"/>
  <c r="N54" i="51"/>
  <c r="N52" i="51"/>
  <c r="N49" i="51"/>
  <c r="N102" i="51"/>
  <c r="N94" i="51"/>
  <c r="N93" i="51"/>
  <c r="N161" i="51"/>
  <c r="N131" i="51"/>
  <c r="N158" i="51"/>
  <c r="AW166" i="50"/>
  <c r="AW197" i="50"/>
  <c r="AW193" i="50"/>
  <c r="AW169" i="50"/>
  <c r="AW179" i="50"/>
  <c r="AW201" i="50"/>
  <c r="AW188" i="50"/>
  <c r="AW176" i="50"/>
  <c r="AW180" i="50"/>
  <c r="AW167" i="50"/>
  <c r="AW177" i="50"/>
  <c r="AW199" i="50"/>
  <c r="AW187" i="50"/>
  <c r="AW175" i="50"/>
  <c r="AW168" i="50"/>
  <c r="AW190" i="50"/>
  <c r="AW189" i="50"/>
  <c r="AW198" i="50"/>
  <c r="AW174" i="50"/>
  <c r="AW185" i="50"/>
  <c r="AW173" i="50"/>
  <c r="AW196" i="50"/>
  <c r="AW184" i="50"/>
  <c r="AW172" i="50"/>
  <c r="AW181" i="50"/>
  <c r="AW192" i="50"/>
  <c r="AW191" i="50"/>
  <c r="AW178" i="50"/>
  <c r="AW200" i="50"/>
  <c r="AW186" i="50"/>
  <c r="AW195" i="50"/>
  <c r="AW183" i="50"/>
  <c r="AW171" i="50"/>
  <c r="AW194" i="50"/>
  <c r="AW182" i="50"/>
  <c r="AW170" i="50"/>
  <c r="AW6" i="50"/>
  <c r="AW32" i="50"/>
  <c r="AW7" i="50"/>
  <c r="AW17" i="50"/>
  <c r="AW15" i="50"/>
  <c r="AW18" i="50"/>
  <c r="AW28" i="50"/>
  <c r="AW38" i="50"/>
  <c r="AW14" i="50"/>
  <c r="AW8" i="50"/>
  <c r="AW30" i="50"/>
  <c r="AW40" i="50"/>
  <c r="AW26" i="50"/>
  <c r="AW25" i="50"/>
  <c r="AW36" i="50"/>
  <c r="AW24" i="50"/>
  <c r="AW12" i="50"/>
  <c r="AW19" i="50"/>
  <c r="AW29" i="50"/>
  <c r="AW39" i="50"/>
  <c r="AW37" i="50"/>
  <c r="AW13" i="50"/>
  <c r="AW35" i="50"/>
  <c r="AW23" i="50"/>
  <c r="AW11" i="50"/>
  <c r="AW20" i="50"/>
  <c r="AW31" i="50"/>
  <c r="AW41" i="50"/>
  <c r="AW16" i="50"/>
  <c r="AW27" i="50"/>
  <c r="AW34" i="50"/>
  <c r="AW22" i="50"/>
  <c r="AW10" i="50"/>
  <c r="AW33" i="50"/>
  <c r="AW21" i="50"/>
  <c r="AW9" i="50"/>
  <c r="AW46" i="50"/>
  <c r="AW73" i="50"/>
  <c r="AW77" i="50"/>
  <c r="AW58" i="50"/>
  <c r="AW81" i="50"/>
  <c r="AW56" i="50"/>
  <c r="AW78" i="50"/>
  <c r="AW54" i="50"/>
  <c r="AW59" i="50"/>
  <c r="AW79" i="50"/>
  <c r="AW70" i="50"/>
  <c r="AW69" i="50"/>
  <c r="AW80" i="50"/>
  <c r="AW67" i="50"/>
  <c r="AW66" i="50"/>
  <c r="AW65" i="50"/>
  <c r="AW53" i="50"/>
  <c r="AW76" i="50"/>
  <c r="AW64" i="50"/>
  <c r="AW52" i="50"/>
  <c r="AW47" i="50"/>
  <c r="AW57" i="50"/>
  <c r="AW68" i="50"/>
  <c r="AW55" i="50"/>
  <c r="AW75" i="50"/>
  <c r="AW63" i="50"/>
  <c r="AW51" i="50"/>
  <c r="AW62" i="50"/>
  <c r="AW50" i="50"/>
  <c r="AW74" i="50"/>
  <c r="AW61" i="50"/>
  <c r="AW49" i="50"/>
  <c r="AW72" i="50"/>
  <c r="AW60" i="50"/>
  <c r="AW48" i="50"/>
  <c r="AW71" i="50"/>
  <c r="AW86" i="50"/>
  <c r="AW117" i="50"/>
  <c r="AW113" i="50"/>
  <c r="AW110" i="50"/>
  <c r="AW121" i="50"/>
  <c r="AW96" i="50"/>
  <c r="AW103" i="50"/>
  <c r="AW102" i="50"/>
  <c r="AW89" i="50"/>
  <c r="AW100" i="50"/>
  <c r="AW111" i="50"/>
  <c r="AW98" i="50"/>
  <c r="AW97" i="50"/>
  <c r="AW120" i="50"/>
  <c r="AW119" i="50"/>
  <c r="AW107" i="50"/>
  <c r="AW95" i="50"/>
  <c r="AW118" i="50"/>
  <c r="AW106" i="50"/>
  <c r="AW94" i="50"/>
  <c r="AW115" i="50"/>
  <c r="AW114" i="50"/>
  <c r="AW101" i="50"/>
  <c r="AW99" i="50"/>
  <c r="AW91" i="50"/>
  <c r="AW90" i="50"/>
  <c r="AW112" i="50"/>
  <c r="AW88" i="50"/>
  <c r="AW109" i="50"/>
  <c r="AW108" i="50"/>
  <c r="AW105" i="50"/>
  <c r="AW93" i="50"/>
  <c r="AW116" i="50"/>
  <c r="AW104" i="50"/>
  <c r="AW92" i="50"/>
  <c r="AW87" i="50"/>
  <c r="AW126" i="50"/>
  <c r="AW153" i="50"/>
  <c r="AW157" i="50"/>
  <c r="AW152" i="50"/>
  <c r="AW147" i="50"/>
  <c r="AW140" i="50"/>
  <c r="AW127" i="50"/>
  <c r="AW161" i="50"/>
  <c r="AW136" i="50"/>
  <c r="AW134" i="50"/>
  <c r="AW151" i="50"/>
  <c r="AW138" i="50"/>
  <c r="AW160" i="50"/>
  <c r="AW159" i="50"/>
  <c r="AW146" i="50"/>
  <c r="AW133" i="50"/>
  <c r="AW144" i="50"/>
  <c r="AW155" i="50"/>
  <c r="AW143" i="50"/>
  <c r="AW131" i="50"/>
  <c r="AW128" i="50"/>
  <c r="AW137" i="50"/>
  <c r="AW135" i="50"/>
  <c r="AW156" i="50"/>
  <c r="AW154" i="50"/>
  <c r="AW142" i="50"/>
  <c r="AW130" i="50"/>
  <c r="AW139" i="50"/>
  <c r="AW150" i="50"/>
  <c r="AW149" i="50"/>
  <c r="AW148" i="50"/>
  <c r="AW158" i="50"/>
  <c r="AW145" i="50"/>
  <c r="AW132" i="50"/>
  <c r="AW141" i="50"/>
  <c r="AW129" i="50"/>
  <c r="BY6" i="51"/>
  <c r="BE36" i="60"/>
  <c r="BE52" i="60"/>
  <c r="BF29" i="60"/>
  <c r="BD31" i="60"/>
  <c r="BF45" i="60"/>
  <c r="BE48" i="60"/>
  <c r="BF13" i="60"/>
  <c r="BF39" i="60"/>
  <c r="BD52" i="60"/>
  <c r="BG41" i="60"/>
  <c r="BG16" i="60"/>
  <c r="BG24" i="60"/>
  <c r="BD24" i="60"/>
  <c r="BF12" i="60"/>
  <c r="BE43" i="60"/>
  <c r="BD47" i="60"/>
  <c r="BD48" i="60"/>
  <c r="BD33" i="60"/>
  <c r="BF34" i="60"/>
  <c r="BF22" i="60"/>
  <c r="BE47" i="60"/>
  <c r="BF44" i="60"/>
  <c r="BE51" i="60"/>
  <c r="BE22" i="60"/>
  <c r="BD53" i="60"/>
  <c r="BG40" i="60"/>
  <c r="BG43" i="60"/>
  <c r="BG35" i="60"/>
  <c r="BE17" i="60"/>
  <c r="BG33" i="60"/>
  <c r="BE38" i="60"/>
  <c r="BF26" i="60"/>
  <c r="BF33" i="60"/>
  <c r="BD25" i="60"/>
  <c r="BF36" i="60"/>
  <c r="BF11" i="60"/>
  <c r="BE45" i="60"/>
  <c r="BE39" i="60"/>
  <c r="BD12" i="60"/>
  <c r="BD49" i="60"/>
  <c r="BD51" i="60"/>
  <c r="BG12" i="60"/>
  <c r="BG34" i="60"/>
  <c r="BG28" i="60"/>
  <c r="BD37" i="60"/>
  <c r="BD28" i="60"/>
  <c r="BF24" i="60"/>
  <c r="BF17" i="60"/>
  <c r="BD42" i="60"/>
  <c r="BF40" i="60"/>
  <c r="BE44" i="60"/>
  <c r="BE18" i="60"/>
  <c r="BE27" i="60"/>
  <c r="BE34" i="60"/>
  <c r="BF35" i="60"/>
  <c r="BD50" i="60"/>
  <c r="BG14" i="60"/>
  <c r="BG22" i="60"/>
  <c r="BG21" i="60"/>
  <c r="BD34" i="60"/>
  <c r="BD11" i="60"/>
  <c r="BD45" i="60"/>
  <c r="BE29" i="60"/>
  <c r="BF38" i="60"/>
  <c r="BE50" i="60"/>
  <c r="BD32" i="60"/>
  <c r="BF31" i="60"/>
  <c r="BE26" i="60"/>
  <c r="BD44" i="60"/>
  <c r="BF19" i="60"/>
  <c r="BG45" i="60"/>
  <c r="BG15" i="60"/>
  <c r="BG32" i="60"/>
  <c r="BG11" i="60"/>
  <c r="BE14" i="60"/>
  <c r="BG37" i="60"/>
  <c r="BD29" i="60"/>
  <c r="BD35" i="60"/>
  <c r="BF27" i="60"/>
  <c r="BF25" i="60"/>
  <c r="BE33" i="60"/>
  <c r="BF20" i="60"/>
  <c r="BD43" i="60"/>
  <c r="BE40" i="60"/>
  <c r="BF32" i="60"/>
  <c r="BG20" i="60"/>
  <c r="BG44" i="60"/>
  <c r="BG47" i="60"/>
  <c r="BG29" i="60"/>
  <c r="BD23" i="60"/>
  <c r="BD18" i="60"/>
  <c r="BE37" i="60"/>
  <c r="BE24" i="60"/>
  <c r="BE28" i="60"/>
  <c r="BF41" i="60"/>
  <c r="BF47" i="60"/>
  <c r="BE13" i="60"/>
  <c r="BD22" i="60"/>
  <c r="BE30" i="60"/>
  <c r="BD38" i="60"/>
  <c r="BD27" i="60"/>
  <c r="BG38" i="60"/>
  <c r="BG46" i="60"/>
  <c r="BG31" i="60"/>
  <c r="BG51" i="60"/>
  <c r="BF28" i="60"/>
  <c r="BD36" i="60"/>
  <c r="BF16" i="60"/>
  <c r="BE25" i="60"/>
  <c r="BE15" i="60"/>
  <c r="BF37" i="60"/>
  <c r="BD20" i="60"/>
  <c r="BF23" i="60"/>
  <c r="BD41" i="60"/>
  <c r="BE42" i="60"/>
  <c r="BE35" i="60"/>
  <c r="BG39" i="60"/>
  <c r="BG26" i="60"/>
  <c r="BG27" i="60"/>
  <c r="BG36" i="60"/>
  <c r="BF43" i="60"/>
  <c r="BD17" i="60"/>
  <c r="BD26" i="60"/>
  <c r="BD39" i="60"/>
  <c r="BD16" i="60"/>
  <c r="BF49" i="60"/>
  <c r="BD21" i="60"/>
  <c r="BF46" i="60"/>
  <c r="BF21" i="60"/>
  <c r="BF42" i="60"/>
  <c r="BE41" i="60"/>
  <c r="BG30" i="60"/>
  <c r="BG49" i="60"/>
  <c r="BG19" i="60"/>
  <c r="BE53" i="60"/>
  <c r="BG23" i="60"/>
  <c r="BF30" i="60"/>
  <c r="BD14" i="60"/>
  <c r="BD46" i="60"/>
  <c r="BF15" i="60"/>
  <c r="BE49" i="60"/>
  <c r="BF48" i="60"/>
  <c r="BD30" i="60"/>
  <c r="BF18" i="60"/>
  <c r="BE11" i="60"/>
  <c r="BF51" i="60"/>
  <c r="BE12" i="60"/>
  <c r="BG18" i="60"/>
  <c r="BG25" i="60"/>
  <c r="BG48" i="60"/>
  <c r="BE31" i="60"/>
  <c r="BE16" i="60"/>
  <c r="BD13" i="60"/>
  <c r="BE23" i="60"/>
  <c r="BE21" i="60"/>
  <c r="BE32" i="60"/>
  <c r="BE20" i="60"/>
  <c r="BF14" i="60"/>
  <c r="BD19" i="60"/>
  <c r="BE19" i="60"/>
  <c r="BG17" i="60"/>
  <c r="BG42" i="60"/>
  <c r="BG13" i="60"/>
  <c r="BD40" i="60"/>
  <c r="BD15" i="60"/>
  <c r="AZ128" i="56"/>
  <c r="AZ132" i="56"/>
  <c r="T67" i="62"/>
  <c r="T104" i="62"/>
  <c r="T110" i="62"/>
  <c r="AZ40" i="56"/>
  <c r="AZ142" i="56"/>
  <c r="AZ177" i="56"/>
  <c r="T40" i="62"/>
  <c r="T88" i="62"/>
  <c r="T187" i="62"/>
  <c r="AZ154" i="56"/>
  <c r="AZ21" i="56"/>
  <c r="AZ146" i="56"/>
  <c r="T102" i="62"/>
  <c r="AZ201" i="56"/>
  <c r="AZ28" i="56"/>
  <c r="T140" i="62"/>
  <c r="T115" i="62"/>
  <c r="AZ151" i="56"/>
  <c r="T66" i="62"/>
  <c r="AZ94" i="56"/>
  <c r="T175" i="62"/>
  <c r="AZ41" i="56"/>
  <c r="T170" i="62"/>
  <c r="T23" i="62"/>
  <c r="AZ176" i="56"/>
  <c r="T161" i="62"/>
  <c r="T151" i="62"/>
  <c r="L73" i="59"/>
  <c r="L79" i="59"/>
  <c r="L101" i="59"/>
  <c r="L120" i="59"/>
  <c r="L132" i="59"/>
  <c r="L125" i="59"/>
  <c r="L89" i="59"/>
  <c r="T99" i="62"/>
  <c r="AZ56" i="56"/>
  <c r="AZ35" i="56"/>
  <c r="T129" i="62"/>
  <c r="L110" i="59"/>
  <c r="L91" i="59"/>
  <c r="T91" i="62"/>
  <c r="AZ8" i="56"/>
  <c r="T138" i="62"/>
  <c r="T183" i="62"/>
  <c r="T90" i="62"/>
  <c r="T7" i="62"/>
  <c r="AZ39" i="56"/>
  <c r="T24" i="62"/>
  <c r="AZ173" i="56"/>
  <c r="AZ181" i="56"/>
  <c r="AZ120" i="56"/>
  <c r="T141" i="62"/>
  <c r="T56" i="62"/>
  <c r="AZ107" i="56"/>
  <c r="AZ86" i="56"/>
  <c r="AZ26" i="56"/>
  <c r="T61" i="62"/>
  <c r="T41" i="62"/>
  <c r="AZ48" i="56"/>
  <c r="AZ27" i="56"/>
  <c r="T195" i="62"/>
  <c r="AZ102" i="56"/>
  <c r="AZ145" i="56"/>
  <c r="AZ153" i="56"/>
  <c r="AZ95" i="56"/>
  <c r="AZ140" i="56"/>
  <c r="AZ81" i="56"/>
  <c r="T147" i="62"/>
  <c r="T106" i="62"/>
  <c r="AZ57" i="56"/>
  <c r="T11" i="62"/>
  <c r="T58" i="62"/>
  <c r="AZ29" i="56"/>
  <c r="T193" i="62"/>
  <c r="L67" i="59"/>
  <c r="L117" i="59"/>
  <c r="L86" i="59"/>
  <c r="L82" i="59"/>
  <c r="L108" i="59"/>
  <c r="L139" i="59"/>
  <c r="L133" i="59"/>
  <c r="L119" i="59"/>
  <c r="L152" i="59"/>
  <c r="L90" i="59"/>
  <c r="T167" i="62"/>
  <c r="AZ10" i="56"/>
  <c r="T16" i="62"/>
  <c r="T185" i="62"/>
  <c r="L84" i="59"/>
  <c r="T63" i="62"/>
  <c r="T173" i="62"/>
  <c r="T146" i="62"/>
  <c r="L97" i="59"/>
  <c r="L149" i="59"/>
  <c r="AZ116" i="56"/>
  <c r="AZ114" i="56"/>
  <c r="T81" i="62"/>
  <c r="AZ141" i="56"/>
  <c r="T30" i="62"/>
  <c r="T57" i="62"/>
  <c r="T182" i="62"/>
  <c r="AZ133" i="56"/>
  <c r="T174" i="62"/>
  <c r="T26" i="62"/>
  <c r="T55" i="62"/>
  <c r="AZ199" i="56"/>
  <c r="AZ189" i="56"/>
  <c r="T192" i="62"/>
  <c r="T197" i="62"/>
  <c r="T65" i="62"/>
  <c r="T32" i="62"/>
  <c r="T172" i="62"/>
  <c r="T71" i="62"/>
  <c r="AZ46" i="56"/>
  <c r="T93" i="62"/>
  <c r="T191" i="62"/>
  <c r="AZ72" i="56"/>
  <c r="AZ68" i="56"/>
  <c r="T64" i="62"/>
  <c r="T96" i="62"/>
  <c r="T199" i="62"/>
  <c r="T17" i="62"/>
  <c r="T79" i="62"/>
  <c r="T188" i="62"/>
  <c r="L69" i="59"/>
  <c r="L123" i="59"/>
  <c r="L153" i="59"/>
  <c r="L112" i="59"/>
  <c r="L83" i="59"/>
  <c r="L165" i="59"/>
  <c r="L144" i="59"/>
  <c r="L80" i="59"/>
  <c r="AZ61" i="56"/>
  <c r="AZ91" i="56"/>
  <c r="AZ157" i="56"/>
  <c r="L106" i="59"/>
  <c r="T50" i="62"/>
  <c r="AZ108" i="56"/>
  <c r="L159" i="59"/>
  <c r="T76" i="62"/>
  <c r="T9" i="62"/>
  <c r="AZ137" i="56"/>
  <c r="AZ143" i="56"/>
  <c r="AZ130" i="56"/>
  <c r="T186" i="62"/>
  <c r="T145" i="62"/>
  <c r="T95" i="62"/>
  <c r="AZ88" i="56"/>
  <c r="AZ127" i="56"/>
  <c r="AZ174" i="56"/>
  <c r="T87" i="62"/>
  <c r="AZ24" i="56"/>
  <c r="AZ6" i="56"/>
  <c r="AZ15" i="56"/>
  <c r="AZ50" i="56"/>
  <c r="AZ187" i="56"/>
  <c r="AZ13" i="56"/>
  <c r="AZ180" i="56"/>
  <c r="AZ54" i="56"/>
  <c r="AZ103" i="56"/>
  <c r="AZ185" i="56"/>
  <c r="T100" i="62"/>
  <c r="AZ100" i="56"/>
  <c r="AZ118" i="56"/>
  <c r="AZ17" i="56"/>
  <c r="AZ20" i="56"/>
  <c r="AZ149" i="56"/>
  <c r="AZ89" i="56"/>
  <c r="AZ170" i="56"/>
  <c r="L72" i="59"/>
  <c r="L107" i="59"/>
  <c r="L161" i="59"/>
  <c r="L103" i="59"/>
  <c r="L122" i="59"/>
  <c r="L143" i="59"/>
  <c r="L81" i="59"/>
  <c r="L116" i="59"/>
  <c r="T198" i="62"/>
  <c r="T54" i="62"/>
  <c r="L136" i="59"/>
  <c r="AZ196" i="56"/>
  <c r="T148" i="62"/>
  <c r="L71" i="59"/>
  <c r="AZ92" i="56"/>
  <c r="T194" i="62"/>
  <c r="T200" i="62"/>
  <c r="AZ14" i="56"/>
  <c r="T176" i="62"/>
  <c r="AZ23" i="56"/>
  <c r="T127" i="62"/>
  <c r="T53" i="62"/>
  <c r="T184" i="62"/>
  <c r="AZ155" i="56"/>
  <c r="AZ38" i="56"/>
  <c r="AZ115" i="56"/>
  <c r="AZ139" i="56"/>
  <c r="T72" i="62"/>
  <c r="T25" i="62"/>
  <c r="AZ117" i="56"/>
  <c r="T31" i="62"/>
  <c r="T144" i="62"/>
  <c r="AZ192" i="56"/>
  <c r="AZ129" i="56"/>
  <c r="T117" i="62"/>
  <c r="AZ184" i="56"/>
  <c r="AZ22" i="56"/>
  <c r="T70" i="62"/>
  <c r="T80" i="62"/>
  <c r="T177" i="62"/>
  <c r="AZ169" i="56"/>
  <c r="T37" i="62"/>
  <c r="T92" i="62"/>
  <c r="AZ195" i="56"/>
  <c r="L74" i="59"/>
  <c r="L121" i="59"/>
  <c r="L129" i="59"/>
  <c r="L142" i="59"/>
  <c r="L109" i="59"/>
  <c r="L135" i="59"/>
  <c r="L128" i="59"/>
  <c r="L85" i="59"/>
  <c r="L127" i="59"/>
  <c r="L88" i="59"/>
  <c r="T52" i="62"/>
  <c r="T36" i="62"/>
  <c r="T78" i="62"/>
  <c r="AZ37" i="56"/>
  <c r="AZ138" i="56"/>
  <c r="AZ197" i="56"/>
  <c r="T121" i="62"/>
  <c r="T149" i="62"/>
  <c r="T150" i="62"/>
  <c r="AZ79" i="56"/>
  <c r="AZ161" i="56"/>
  <c r="AZ7" i="56"/>
  <c r="T155" i="62"/>
  <c r="T132" i="62"/>
  <c r="T111" i="62"/>
  <c r="AZ188" i="56"/>
  <c r="AZ160" i="56"/>
  <c r="AZ109" i="56"/>
  <c r="T8" i="62"/>
  <c r="AZ99" i="56"/>
  <c r="AZ200" i="56"/>
  <c r="T190" i="62"/>
  <c r="AZ71" i="56"/>
  <c r="AZ131" i="56"/>
  <c r="T133" i="62"/>
  <c r="AZ62" i="56"/>
  <c r="AZ34" i="56"/>
  <c r="AZ69" i="56"/>
  <c r="T10" i="62"/>
  <c r="AZ25" i="56"/>
  <c r="AZ183" i="56"/>
  <c r="T48" i="62"/>
  <c r="AZ147" i="56"/>
  <c r="L66" i="59"/>
  <c r="L148" i="59"/>
  <c r="L151" i="59"/>
  <c r="L102" i="59"/>
  <c r="L141" i="59"/>
  <c r="L113" i="59"/>
  <c r="L146" i="59"/>
  <c r="L131" i="59"/>
  <c r="L150" i="59"/>
  <c r="L99" i="59"/>
  <c r="T60" i="62"/>
  <c r="T171" i="62"/>
  <c r="AZ148" i="56"/>
  <c r="L163" i="59"/>
  <c r="T159" i="62"/>
  <c r="T156" i="62"/>
  <c r="T178" i="62"/>
  <c r="L111" i="59"/>
  <c r="T196" i="62"/>
  <c r="T74" i="62"/>
  <c r="T118" i="62"/>
  <c r="T116" i="62"/>
  <c r="AZ93" i="56"/>
  <c r="AZ80" i="56"/>
  <c r="AZ33" i="56"/>
  <c r="T28" i="62"/>
  <c r="T105" i="62"/>
  <c r="AZ52" i="56"/>
  <c r="AZ12" i="56"/>
  <c r="T119" i="62"/>
  <c r="AZ9" i="56"/>
  <c r="T180" i="62"/>
  <c r="AZ167" i="56"/>
  <c r="AZ78" i="56"/>
  <c r="T179" i="62"/>
  <c r="AZ32" i="56"/>
  <c r="AZ49" i="56"/>
  <c r="T89" i="62"/>
  <c r="T101" i="62"/>
  <c r="AZ96" i="56"/>
  <c r="AZ166" i="56"/>
  <c r="T98" i="62"/>
  <c r="T134" i="62"/>
  <c r="AZ112" i="56"/>
  <c r="T13" i="62"/>
  <c r="T109" i="62"/>
  <c r="AZ175" i="56"/>
  <c r="T130" i="62"/>
  <c r="L140" i="59"/>
  <c r="L130" i="59"/>
  <c r="L118" i="59"/>
  <c r="L134" i="59"/>
  <c r="L105" i="59"/>
  <c r="L154" i="59"/>
  <c r="L138" i="59"/>
  <c r="L76" i="59"/>
  <c r="L155" i="59"/>
  <c r="AZ171" i="56"/>
  <c r="AZ186" i="56"/>
  <c r="T29" i="62"/>
  <c r="AZ55" i="56"/>
  <c r="T135" i="62"/>
  <c r="L156" i="59"/>
  <c r="AZ106" i="56"/>
  <c r="T153" i="62"/>
  <c r="T112" i="62"/>
  <c r="L98" i="59"/>
  <c r="T137" i="62"/>
  <c r="T154" i="62"/>
  <c r="AZ58" i="56"/>
  <c r="AZ47" i="56"/>
  <c r="AZ104" i="56"/>
  <c r="T142" i="62"/>
  <c r="AZ90" i="56"/>
  <c r="T114" i="62"/>
  <c r="AZ198" i="56"/>
  <c r="AZ59" i="56"/>
  <c r="AZ76" i="56"/>
  <c r="T21" i="62"/>
  <c r="AZ113" i="56"/>
  <c r="AZ97" i="56"/>
  <c r="AZ159" i="56"/>
  <c r="T39" i="62"/>
  <c r="AZ156" i="56"/>
  <c r="AZ19" i="56"/>
  <c r="T108" i="62"/>
  <c r="AZ144" i="56"/>
  <c r="AZ98" i="56"/>
  <c r="AZ172" i="56"/>
  <c r="AZ179" i="56"/>
  <c r="T27" i="62"/>
  <c r="AZ191" i="56"/>
  <c r="T12" i="62"/>
  <c r="AZ75" i="56"/>
  <c r="AZ73" i="56"/>
  <c r="AZ194" i="56"/>
  <c r="L65" i="59"/>
  <c r="L126" i="59"/>
  <c r="L157" i="59"/>
  <c r="L95" i="59"/>
  <c r="L94" i="59"/>
  <c r="L164" i="59"/>
  <c r="L87" i="59"/>
  <c r="T38" i="62"/>
  <c r="T33" i="62"/>
  <c r="T120" i="62"/>
  <c r="L160" i="59"/>
  <c r="T47" i="62"/>
  <c r="AZ51" i="56"/>
  <c r="T73" i="62"/>
  <c r="AZ11" i="56"/>
  <c r="T201" i="62"/>
  <c r="T107" i="62"/>
  <c r="T34" i="62"/>
  <c r="AZ152" i="56"/>
  <c r="AZ60" i="56"/>
  <c r="T113" i="62"/>
  <c r="T35" i="62"/>
  <c r="T139" i="62"/>
  <c r="T15" i="62"/>
  <c r="AZ158" i="56"/>
  <c r="AZ64" i="56"/>
  <c r="T152" i="62"/>
  <c r="AZ182" i="56"/>
  <c r="AZ135" i="56"/>
  <c r="T77" i="62"/>
  <c r="AZ110" i="56"/>
  <c r="AZ134" i="56"/>
  <c r="T51" i="62"/>
  <c r="AZ74" i="56"/>
  <c r="AZ121" i="56"/>
  <c r="AZ190" i="56"/>
  <c r="T131" i="62"/>
  <c r="AZ66" i="56"/>
  <c r="AZ30" i="56"/>
  <c r="AZ193" i="56"/>
  <c r="L70" i="59"/>
  <c r="L145" i="59"/>
  <c r="L100" i="59"/>
  <c r="L137" i="59"/>
  <c r="L158" i="59"/>
  <c r="L147" i="59"/>
  <c r="L92" i="59"/>
  <c r="AZ101" i="56"/>
  <c r="T136" i="62"/>
  <c r="AZ36" i="56"/>
  <c r="T18" i="62"/>
  <c r="L93" i="59"/>
  <c r="AZ87" i="56"/>
  <c r="T157" i="62"/>
  <c r="T14" i="62"/>
  <c r="L75" i="59"/>
  <c r="T158" i="62"/>
  <c r="T143" i="62"/>
  <c r="AZ67" i="56"/>
  <c r="AZ65" i="56"/>
  <c r="AZ31" i="56"/>
  <c r="AZ168" i="56"/>
  <c r="T94" i="62"/>
  <c r="T49" i="62"/>
  <c r="T69" i="62"/>
  <c r="AZ18" i="56"/>
  <c r="AZ53" i="56"/>
  <c r="AZ136" i="56"/>
  <c r="T168" i="62"/>
  <c r="T22" i="62"/>
  <c r="AZ77" i="56"/>
  <c r="AZ16" i="56"/>
  <c r="T62" i="62"/>
  <c r="AZ111" i="56"/>
  <c r="T169" i="62"/>
  <c r="T181" i="62"/>
  <c r="AZ63" i="56"/>
  <c r="AZ70" i="56"/>
  <c r="T97" i="62"/>
  <c r="T59" i="62"/>
  <c r="T20" i="62"/>
  <c r="AZ126" i="56"/>
  <c r="T19" i="62"/>
  <c r="T160" i="62"/>
  <c r="AZ150" i="56"/>
  <c r="L68" i="59"/>
  <c r="L104" i="59"/>
  <c r="L162" i="59"/>
  <c r="L77" i="59"/>
  <c r="L96" i="59"/>
  <c r="L124" i="59"/>
  <c r="L78" i="59"/>
  <c r="AZ105" i="56"/>
  <c r="AZ178" i="56"/>
  <c r="T68" i="62"/>
  <c r="T128" i="62"/>
  <c r="L115" i="59"/>
  <c r="T75" i="62"/>
  <c r="AZ119" i="56"/>
  <c r="T189" i="62"/>
  <c r="T103" i="62"/>
  <c r="L114" i="59"/>
  <c r="U47" i="62" l="1"/>
  <c r="U48" i="62" s="1"/>
  <c r="U49" i="62" s="1"/>
  <c r="U50" i="62" s="1"/>
  <c r="U51" i="62" s="1"/>
  <c r="U52" i="62" s="1"/>
  <c r="U53" i="62" s="1"/>
  <c r="U54" i="62" s="1"/>
  <c r="U55" i="62" s="1"/>
  <c r="U56" i="62" s="1"/>
  <c r="U57" i="62" s="1"/>
  <c r="U58" i="62" s="1"/>
  <c r="U59" i="62" s="1"/>
  <c r="U60" i="62" s="1"/>
  <c r="U61" i="62" s="1"/>
  <c r="U62" i="62" s="1"/>
  <c r="U63" i="62" s="1"/>
  <c r="U64" i="62" s="1"/>
  <c r="U65" i="62" s="1"/>
  <c r="U66" i="62" s="1"/>
  <c r="U67" i="62" s="1"/>
  <c r="U68" i="62" s="1"/>
  <c r="U69" i="62" s="1"/>
  <c r="U70" i="62" s="1"/>
  <c r="U71" i="62" s="1"/>
  <c r="U72" i="62" s="1"/>
  <c r="U73" i="62" s="1"/>
  <c r="U74" i="62" s="1"/>
  <c r="U75" i="62" s="1"/>
  <c r="U76" i="62" s="1"/>
  <c r="U77" i="62" s="1"/>
  <c r="U78" i="62" s="1"/>
  <c r="U79" i="62" s="1"/>
  <c r="U80" i="62" s="1"/>
  <c r="U81" i="62" s="1"/>
  <c r="U127" i="62"/>
  <c r="U128" i="62" s="1"/>
  <c r="U129" i="62" s="1"/>
  <c r="U130" i="62" s="1"/>
  <c r="U131" i="62" s="1"/>
  <c r="U132" i="62" s="1"/>
  <c r="U133" i="62" s="1"/>
  <c r="U134" i="62" s="1"/>
  <c r="U135" i="62" s="1"/>
  <c r="U136" i="62" s="1"/>
  <c r="U137" i="62" s="1"/>
  <c r="U138" i="62" s="1"/>
  <c r="U139" i="62" s="1"/>
  <c r="U140" i="62" s="1"/>
  <c r="U141" i="62" s="1"/>
  <c r="U142" i="62" s="1"/>
  <c r="U143" i="62" s="1"/>
  <c r="U144" i="62" s="1"/>
  <c r="U145" i="62" s="1"/>
  <c r="U146" i="62" s="1"/>
  <c r="U147" i="62" s="1"/>
  <c r="U148" i="62" s="1"/>
  <c r="U149" i="62" s="1"/>
  <c r="U150" i="62" s="1"/>
  <c r="U151" i="62" s="1"/>
  <c r="U152" i="62" s="1"/>
  <c r="U153" i="62" s="1"/>
  <c r="U154" i="62" s="1"/>
  <c r="U155" i="62" s="1"/>
  <c r="U156" i="62" s="1"/>
  <c r="U157" i="62" s="1"/>
  <c r="U158" i="62" s="1"/>
  <c r="U159" i="62" s="1"/>
  <c r="U160" i="62" s="1"/>
  <c r="U161" i="62" s="1"/>
  <c r="U87" i="62"/>
  <c r="U88" i="62" s="1"/>
  <c r="U89" i="62" s="1"/>
  <c r="U90" i="62" s="1"/>
  <c r="U91" i="62" s="1"/>
  <c r="U92" i="62" s="1"/>
  <c r="U93" i="62" s="1"/>
  <c r="U94" i="62" s="1"/>
  <c r="U95" i="62" s="1"/>
  <c r="U96" i="62" s="1"/>
  <c r="U97" i="62" s="1"/>
  <c r="U98" i="62" s="1"/>
  <c r="U99" i="62" s="1"/>
  <c r="U100" i="62" s="1"/>
  <c r="U101" i="62" s="1"/>
  <c r="U102" i="62" s="1"/>
  <c r="U103" i="62" s="1"/>
  <c r="U104" i="62" s="1"/>
  <c r="U105" i="62" s="1"/>
  <c r="U106" i="62" s="1"/>
  <c r="U107" i="62" s="1"/>
  <c r="U108" i="62" s="1"/>
  <c r="U109" i="62" s="1"/>
  <c r="U110" i="62" s="1"/>
  <c r="U111" i="62" s="1"/>
  <c r="U112" i="62" s="1"/>
  <c r="U113" i="62" s="1"/>
  <c r="U114" i="62" s="1"/>
  <c r="U115" i="62" s="1"/>
  <c r="U116" i="62" s="1"/>
  <c r="U117" i="62" s="1"/>
  <c r="U118" i="62" s="1"/>
  <c r="U119" i="62" s="1"/>
  <c r="U120" i="62" s="1"/>
  <c r="U121" i="62" s="1"/>
  <c r="U167" i="62"/>
  <c r="U168" i="62" s="1"/>
  <c r="U169" i="62" s="1"/>
  <c r="U170" i="62" s="1"/>
  <c r="U171" i="62" s="1"/>
  <c r="U172" i="62" s="1"/>
  <c r="U173" i="62" s="1"/>
  <c r="U174" i="62" s="1"/>
  <c r="U175" i="62" s="1"/>
  <c r="U176" i="62" s="1"/>
  <c r="U177" i="62" s="1"/>
  <c r="U178" i="62" s="1"/>
  <c r="U179" i="62" s="1"/>
  <c r="U180" i="62" s="1"/>
  <c r="U181" i="62" s="1"/>
  <c r="U182" i="62" s="1"/>
  <c r="U183" i="62" s="1"/>
  <c r="U184" i="62" s="1"/>
  <c r="U185" i="62" s="1"/>
  <c r="U186" i="62" s="1"/>
  <c r="U187" i="62" s="1"/>
  <c r="U188" i="62" s="1"/>
  <c r="U189" i="62" s="1"/>
  <c r="U190" i="62" s="1"/>
  <c r="U191" i="62" s="1"/>
  <c r="U192" i="62" s="1"/>
  <c r="U193" i="62" s="1"/>
  <c r="U194" i="62" s="1"/>
  <c r="U195" i="62" s="1"/>
  <c r="U196" i="62" s="1"/>
  <c r="U197" i="62" s="1"/>
  <c r="U198" i="62" s="1"/>
  <c r="U199" i="62" s="1"/>
  <c r="U200" i="62" s="1"/>
  <c r="U201" i="62" s="1"/>
  <c r="U7" i="62"/>
  <c r="U8" i="62" s="1"/>
  <c r="U9" i="62" s="1"/>
  <c r="U10" i="62" s="1"/>
  <c r="U11" i="62" s="1"/>
  <c r="U12" i="62" s="1"/>
  <c r="U13" i="62" s="1"/>
  <c r="U14" i="62" s="1"/>
  <c r="U15" i="62" s="1"/>
  <c r="U16" i="62" s="1"/>
  <c r="U17" i="62" s="1"/>
  <c r="U18" i="62" s="1"/>
  <c r="U19" i="62" s="1"/>
  <c r="U20" i="62" s="1"/>
  <c r="U21" i="62" s="1"/>
  <c r="U22" i="62" s="1"/>
  <c r="U23" i="62" s="1"/>
  <c r="U24" i="62" s="1"/>
  <c r="U25" i="62" s="1"/>
  <c r="U26" i="62" s="1"/>
  <c r="U27" i="62" s="1"/>
  <c r="U28" i="62" s="1"/>
  <c r="U29" i="62" s="1"/>
  <c r="U30" i="62" s="1"/>
  <c r="U31" i="62" s="1"/>
  <c r="U32" i="62" s="1"/>
  <c r="U33" i="62" s="1"/>
  <c r="U34" i="62" s="1"/>
  <c r="U35" i="62" s="1"/>
  <c r="U36" i="62" s="1"/>
  <c r="U37" i="62" s="1"/>
  <c r="U38" i="62" s="1"/>
  <c r="U39" i="62" s="1"/>
  <c r="U40" i="62" s="1"/>
  <c r="U41" i="62" s="1"/>
  <c r="AW184" i="62"/>
  <c r="AZ184" i="62"/>
  <c r="AY184" i="62"/>
  <c r="AX184" i="62"/>
  <c r="AZ81" i="62"/>
  <c r="AY81" i="62"/>
  <c r="AX81" i="62"/>
  <c r="AW81" i="62"/>
  <c r="AZ180" i="62"/>
  <c r="AY180" i="62"/>
  <c r="AX180" i="62"/>
  <c r="AW180" i="62"/>
  <c r="AZ69" i="62"/>
  <c r="AY69" i="62"/>
  <c r="AX69" i="62"/>
  <c r="AW69" i="62"/>
  <c r="AW153" i="62"/>
  <c r="AZ153" i="62"/>
  <c r="AY153" i="62"/>
  <c r="AX153" i="62"/>
  <c r="AZ155" i="62"/>
  <c r="AY155" i="62"/>
  <c r="AX155" i="62"/>
  <c r="AW155" i="62"/>
  <c r="AZ103" i="62"/>
  <c r="AY103" i="62"/>
  <c r="AX103" i="62"/>
  <c r="AW103" i="62"/>
  <c r="AZ54" i="62"/>
  <c r="AY54" i="62"/>
  <c r="AX54" i="62"/>
  <c r="AW54" i="62"/>
  <c r="AZ137" i="62"/>
  <c r="AY137" i="62"/>
  <c r="AX137" i="62"/>
  <c r="AW137" i="62"/>
  <c r="AZ93" i="62"/>
  <c r="AY93" i="62"/>
  <c r="AX93" i="62"/>
  <c r="AW93" i="62"/>
  <c r="AZ72" i="62"/>
  <c r="AY72" i="62"/>
  <c r="AX72" i="62"/>
  <c r="AW72" i="62"/>
  <c r="AZ109" i="62"/>
  <c r="AY109" i="62"/>
  <c r="AX109" i="62"/>
  <c r="AW109" i="62"/>
  <c r="AZ189" i="62"/>
  <c r="AY189" i="62"/>
  <c r="AX189" i="62"/>
  <c r="AW189" i="62"/>
  <c r="AZ80" i="62"/>
  <c r="AY80" i="62"/>
  <c r="AX80" i="62"/>
  <c r="AW80" i="62"/>
  <c r="AZ183" i="62"/>
  <c r="AY183" i="62"/>
  <c r="AX183" i="62"/>
  <c r="AW183" i="62"/>
  <c r="AZ200" i="62"/>
  <c r="AY200" i="62"/>
  <c r="AX200" i="62"/>
  <c r="AW200" i="62"/>
  <c r="AW156" i="62"/>
  <c r="AZ156" i="62"/>
  <c r="AY156" i="62"/>
  <c r="AX156" i="62"/>
  <c r="AZ176" i="62"/>
  <c r="AY176" i="62"/>
  <c r="AX176" i="62"/>
  <c r="AW176" i="62"/>
  <c r="AZ99" i="62"/>
  <c r="AY99" i="62"/>
  <c r="AX99" i="62"/>
  <c r="AW99" i="62"/>
  <c r="AW159" i="62"/>
  <c r="AZ159" i="62"/>
  <c r="AY159" i="62"/>
  <c r="AX159" i="62"/>
  <c r="AZ108" i="62"/>
  <c r="AY108" i="62"/>
  <c r="AX108" i="62"/>
  <c r="AW108" i="62"/>
  <c r="AZ120" i="62"/>
  <c r="AY120" i="62"/>
  <c r="AX120" i="62"/>
  <c r="AW120" i="62"/>
  <c r="AW172" i="62"/>
  <c r="AZ172" i="62"/>
  <c r="AY172" i="62"/>
  <c r="AX172" i="62"/>
  <c r="AZ197" i="62"/>
  <c r="AY197" i="62"/>
  <c r="AX197" i="62"/>
  <c r="AW197" i="62"/>
  <c r="AZ194" i="62"/>
  <c r="AY194" i="62"/>
  <c r="AX194" i="62"/>
  <c r="AW194" i="62"/>
  <c r="AZ117" i="62"/>
  <c r="AY117" i="62"/>
  <c r="AX117" i="62"/>
  <c r="AW117" i="62"/>
  <c r="AZ57" i="62"/>
  <c r="AY57" i="62"/>
  <c r="AX57" i="62"/>
  <c r="AW57" i="62"/>
  <c r="AZ201" i="62"/>
  <c r="AY201" i="62"/>
  <c r="AX201" i="62"/>
  <c r="AW201" i="62"/>
  <c r="AW144" i="62"/>
  <c r="AZ144" i="62"/>
  <c r="AY144" i="62"/>
  <c r="AX144" i="62"/>
  <c r="AZ182" i="62"/>
  <c r="AY182" i="62"/>
  <c r="AX182" i="62"/>
  <c r="AW182" i="62"/>
  <c r="AZ173" i="62"/>
  <c r="AY173" i="62"/>
  <c r="AX173" i="62"/>
  <c r="AW173" i="62"/>
  <c r="AZ143" i="62"/>
  <c r="AY143" i="62"/>
  <c r="AX143" i="62"/>
  <c r="AW143" i="62"/>
  <c r="AZ71" i="62"/>
  <c r="AY71" i="62"/>
  <c r="AX71" i="62"/>
  <c r="AW71" i="62"/>
  <c r="AZ75" i="62"/>
  <c r="AY75" i="62"/>
  <c r="AX75" i="62"/>
  <c r="AW75" i="62"/>
  <c r="AZ148" i="62"/>
  <c r="AY148" i="62"/>
  <c r="AX148" i="62"/>
  <c r="AW148" i="62"/>
  <c r="AW79" i="62"/>
  <c r="AZ79" i="62"/>
  <c r="AY79" i="62"/>
  <c r="AX79" i="62"/>
  <c r="AZ174" i="62"/>
  <c r="AY174" i="62"/>
  <c r="AX174" i="62"/>
  <c r="AW174" i="62"/>
  <c r="AZ171" i="62"/>
  <c r="AY171" i="62"/>
  <c r="AX171" i="62"/>
  <c r="AW171" i="62"/>
  <c r="AW101" i="62"/>
  <c r="AZ101" i="62"/>
  <c r="AY101" i="62"/>
  <c r="AX101" i="62"/>
  <c r="AZ121" i="62"/>
  <c r="AY121" i="62"/>
  <c r="AX121" i="62"/>
  <c r="AW121" i="62"/>
  <c r="AZ62" i="62"/>
  <c r="AY62" i="62"/>
  <c r="AX62" i="62"/>
  <c r="AW62" i="62"/>
  <c r="AW178" i="62"/>
  <c r="AZ178" i="62"/>
  <c r="AY178" i="62"/>
  <c r="AX178" i="62"/>
  <c r="AZ185" i="62"/>
  <c r="AY185" i="62"/>
  <c r="AX185" i="62"/>
  <c r="AW185" i="62"/>
  <c r="AW104" i="62"/>
  <c r="AZ104" i="62"/>
  <c r="AY104" i="62"/>
  <c r="AX104" i="62"/>
  <c r="AW187" i="62"/>
  <c r="AZ187" i="62"/>
  <c r="AY187" i="62"/>
  <c r="AX187" i="62"/>
  <c r="AW70" i="62"/>
  <c r="AZ70" i="62"/>
  <c r="AY70" i="62"/>
  <c r="AX70" i="62"/>
  <c r="AZ60" i="62"/>
  <c r="AY60" i="62"/>
  <c r="AX60" i="62"/>
  <c r="AW60" i="62"/>
  <c r="AW147" i="62"/>
  <c r="AZ147" i="62"/>
  <c r="AY147" i="62"/>
  <c r="AX147" i="62"/>
  <c r="AZ114" i="62"/>
  <c r="AY114" i="62"/>
  <c r="AX114" i="62"/>
  <c r="AW114" i="62"/>
  <c r="AW110" i="62"/>
  <c r="AZ110" i="62"/>
  <c r="AY110" i="62"/>
  <c r="AX110" i="62"/>
  <c r="AW150" i="62"/>
  <c r="AZ150" i="62"/>
  <c r="AY150" i="62"/>
  <c r="AX150" i="62"/>
  <c r="AZ74" i="62"/>
  <c r="AY74" i="62"/>
  <c r="AX74" i="62"/>
  <c r="AW74" i="62"/>
  <c r="AW193" i="62"/>
  <c r="AZ193" i="62"/>
  <c r="AY193" i="62"/>
  <c r="AX193" i="62"/>
  <c r="AZ157" i="62"/>
  <c r="AY157" i="62"/>
  <c r="AX157" i="62"/>
  <c r="AW157" i="62"/>
  <c r="AZ77" i="62"/>
  <c r="AY77" i="62"/>
  <c r="AX77" i="62"/>
  <c r="AW77" i="62"/>
  <c r="AZ188" i="62"/>
  <c r="AY188" i="62"/>
  <c r="AX188" i="62"/>
  <c r="AW188" i="62"/>
  <c r="AZ160" i="62"/>
  <c r="AY160" i="62"/>
  <c r="AX160" i="62"/>
  <c r="AW160" i="62"/>
  <c r="AW67" i="62"/>
  <c r="AZ67" i="62"/>
  <c r="AY67" i="62"/>
  <c r="AX67" i="62"/>
  <c r="AW89" i="62"/>
  <c r="AZ89" i="62"/>
  <c r="AY89" i="62"/>
  <c r="AX89" i="62"/>
  <c r="AZ161" i="62"/>
  <c r="AY161" i="62"/>
  <c r="AX161" i="62"/>
  <c r="AW161" i="62"/>
  <c r="AZ87" i="62"/>
  <c r="BD87" i="62" s="1"/>
  <c r="AY87" i="62"/>
  <c r="BC87" i="62" s="1"/>
  <c r="AX87" i="62"/>
  <c r="BB87" i="62" s="1"/>
  <c r="AW87" i="62"/>
  <c r="BA87" i="62" s="1"/>
  <c r="AZ177" i="62"/>
  <c r="AY177" i="62"/>
  <c r="AX177" i="62"/>
  <c r="AW177" i="62"/>
  <c r="AZ56" i="62"/>
  <c r="AY56" i="62"/>
  <c r="AX56" i="62"/>
  <c r="AW56" i="62"/>
  <c r="AW98" i="62"/>
  <c r="AZ98" i="62"/>
  <c r="AY98" i="62"/>
  <c r="AX98" i="62"/>
  <c r="AZ139" i="62"/>
  <c r="AY139" i="62"/>
  <c r="AX139" i="62"/>
  <c r="AW139" i="62"/>
  <c r="AW76" i="62"/>
  <c r="AZ76" i="62"/>
  <c r="AY76" i="62"/>
  <c r="AX76" i="62"/>
  <c r="AW119" i="62"/>
  <c r="AZ119" i="62"/>
  <c r="AY119" i="62"/>
  <c r="AX119" i="62"/>
  <c r="AZ112" i="62"/>
  <c r="AY112" i="62"/>
  <c r="AX112" i="62"/>
  <c r="AW112" i="62"/>
  <c r="AZ65" i="62"/>
  <c r="AY65" i="62"/>
  <c r="AX65" i="62"/>
  <c r="AW65" i="62"/>
  <c r="AZ48" i="62"/>
  <c r="AY48" i="62"/>
  <c r="AX48" i="62"/>
  <c r="AW48" i="62"/>
  <c r="AZ115" i="62"/>
  <c r="AY115" i="62"/>
  <c r="AX115" i="62"/>
  <c r="AW115" i="62"/>
  <c r="AZ191" i="62"/>
  <c r="AY191" i="62"/>
  <c r="AX191" i="62"/>
  <c r="AW191" i="62"/>
  <c r="AZ128" i="62"/>
  <c r="AY128" i="62"/>
  <c r="AX128" i="62"/>
  <c r="AW128" i="62"/>
  <c r="AZ131" i="62"/>
  <c r="AY131" i="62"/>
  <c r="AX131" i="62"/>
  <c r="AW131" i="62"/>
  <c r="AZ53" i="62"/>
  <c r="AY53" i="62"/>
  <c r="AX53" i="62"/>
  <c r="AW53" i="62"/>
  <c r="AZ106" i="62"/>
  <c r="AY106" i="62"/>
  <c r="AX106" i="62"/>
  <c r="AW106" i="62"/>
  <c r="AZ68" i="62"/>
  <c r="AY68" i="62"/>
  <c r="AX68" i="62"/>
  <c r="AW68" i="62"/>
  <c r="AZ136" i="62"/>
  <c r="AY136" i="62"/>
  <c r="AX136" i="62"/>
  <c r="AW136" i="62"/>
  <c r="AW73" i="62"/>
  <c r="AZ73" i="62"/>
  <c r="AY73" i="62"/>
  <c r="AX73" i="62"/>
  <c r="AZ167" i="62"/>
  <c r="BD167" i="62" s="1"/>
  <c r="AY167" i="62"/>
  <c r="BC167" i="62" s="1"/>
  <c r="AX167" i="62"/>
  <c r="BB167" i="62" s="1"/>
  <c r="AW167" i="62"/>
  <c r="BA167" i="62" s="1"/>
  <c r="AZ198" i="62"/>
  <c r="AY198" i="62"/>
  <c r="AX198" i="62"/>
  <c r="AW198" i="62"/>
  <c r="AZ78" i="62"/>
  <c r="AY78" i="62"/>
  <c r="AX78" i="62"/>
  <c r="AW78" i="62"/>
  <c r="AZ66" i="62"/>
  <c r="AY66" i="62"/>
  <c r="AX66" i="62"/>
  <c r="AW66" i="62"/>
  <c r="AW199" i="62"/>
  <c r="AZ199" i="62"/>
  <c r="AY199" i="62"/>
  <c r="AX199" i="62"/>
  <c r="AW138" i="62"/>
  <c r="AZ138" i="62"/>
  <c r="AY138" i="62"/>
  <c r="AX138" i="62"/>
  <c r="AZ94" i="62"/>
  <c r="AY94" i="62"/>
  <c r="AX94" i="62"/>
  <c r="AW94" i="62"/>
  <c r="AZ140" i="62"/>
  <c r="AY140" i="62"/>
  <c r="AX140" i="62"/>
  <c r="AW140" i="62"/>
  <c r="AZ168" i="62"/>
  <c r="AY168" i="62"/>
  <c r="AX168" i="62"/>
  <c r="AW168" i="62"/>
  <c r="AZ59" i="62"/>
  <c r="AY59" i="62"/>
  <c r="AX59" i="62"/>
  <c r="AW59" i="62"/>
  <c r="AW92" i="62"/>
  <c r="AZ92" i="62"/>
  <c r="AY92" i="62"/>
  <c r="AX92" i="62"/>
  <c r="AW55" i="62"/>
  <c r="AZ55" i="62"/>
  <c r="AY55" i="62"/>
  <c r="AX55" i="62"/>
  <c r="AW141" i="62"/>
  <c r="AZ141" i="62"/>
  <c r="AY141" i="62"/>
  <c r="AX141" i="62"/>
  <c r="AW52" i="62"/>
  <c r="AZ52" i="62"/>
  <c r="AY52" i="62"/>
  <c r="AX52" i="62"/>
  <c r="AZ195" i="62"/>
  <c r="AY195" i="62"/>
  <c r="AX195" i="62"/>
  <c r="AW195" i="62"/>
  <c r="AZ111" i="62"/>
  <c r="AY111" i="62"/>
  <c r="AX111" i="62"/>
  <c r="AW111" i="62"/>
  <c r="AW196" i="62"/>
  <c r="AZ196" i="62"/>
  <c r="AY196" i="62"/>
  <c r="AX196" i="62"/>
  <c r="AW58" i="62"/>
  <c r="AZ58" i="62"/>
  <c r="AY58" i="62"/>
  <c r="AX58" i="62"/>
  <c r="AZ47" i="62"/>
  <c r="BD47" i="62" s="1"/>
  <c r="AY47" i="62"/>
  <c r="BC47" i="62" s="1"/>
  <c r="AX47" i="62"/>
  <c r="BB47" i="62" s="1"/>
  <c r="AW47" i="62"/>
  <c r="BA47" i="62" s="1"/>
  <c r="BA48" i="62" s="1"/>
  <c r="AW107" i="62"/>
  <c r="AZ107" i="62"/>
  <c r="AY107" i="62"/>
  <c r="AX107" i="62"/>
  <c r="AZ158" i="62"/>
  <c r="AY158" i="62"/>
  <c r="AX158" i="62"/>
  <c r="AW158" i="62"/>
  <c r="AW135" i="62"/>
  <c r="AZ135" i="62"/>
  <c r="AY135" i="62"/>
  <c r="AX135" i="62"/>
  <c r="AW49" i="62"/>
  <c r="AZ49" i="62"/>
  <c r="AY49" i="62"/>
  <c r="AX49" i="62"/>
  <c r="AZ170" i="62"/>
  <c r="AY170" i="62"/>
  <c r="AX170" i="62"/>
  <c r="AW170" i="62"/>
  <c r="AW169" i="62"/>
  <c r="AZ169" i="62"/>
  <c r="AY169" i="62"/>
  <c r="AX169" i="62"/>
  <c r="AZ152" i="62"/>
  <c r="AY152" i="62"/>
  <c r="AX152" i="62"/>
  <c r="AW152" i="62"/>
  <c r="AW190" i="62"/>
  <c r="AZ190" i="62"/>
  <c r="AY190" i="62"/>
  <c r="AX190" i="62"/>
  <c r="AZ51" i="62"/>
  <c r="AY51" i="62"/>
  <c r="AX51" i="62"/>
  <c r="AW51" i="62"/>
  <c r="AZ146" i="62"/>
  <c r="AY146" i="62"/>
  <c r="AX146" i="62"/>
  <c r="AW146" i="62"/>
  <c r="AW61" i="62"/>
  <c r="AZ61" i="62"/>
  <c r="AY61" i="62"/>
  <c r="AX61" i="62"/>
  <c r="AZ90" i="62"/>
  <c r="AY90" i="62"/>
  <c r="AX90" i="62"/>
  <c r="AW90" i="62"/>
  <c r="AZ63" i="62"/>
  <c r="AY63" i="62"/>
  <c r="AX63" i="62"/>
  <c r="AW63" i="62"/>
  <c r="AZ151" i="62"/>
  <c r="AY151" i="62"/>
  <c r="AX151" i="62"/>
  <c r="AW151" i="62"/>
  <c r="AZ134" i="62"/>
  <c r="AY134" i="62"/>
  <c r="AX134" i="62"/>
  <c r="AW134" i="62"/>
  <c r="AZ50" i="62"/>
  <c r="AY50" i="62"/>
  <c r="AX50" i="62"/>
  <c r="AW50" i="62"/>
  <c r="AW175" i="62"/>
  <c r="AZ175" i="62"/>
  <c r="AY175" i="62"/>
  <c r="AX175" i="62"/>
  <c r="AZ133" i="62"/>
  <c r="AY133" i="62"/>
  <c r="AX133" i="62"/>
  <c r="AW133" i="62"/>
  <c r="AW116" i="62"/>
  <c r="AZ116" i="62"/>
  <c r="AY116" i="62"/>
  <c r="AX116" i="62"/>
  <c r="AZ192" i="62"/>
  <c r="AY192" i="62"/>
  <c r="AX192" i="62"/>
  <c r="AW192" i="62"/>
  <c r="AW95" i="62"/>
  <c r="AZ95" i="62"/>
  <c r="AY95" i="62"/>
  <c r="AX95" i="62"/>
  <c r="AW113" i="62"/>
  <c r="AZ113" i="62"/>
  <c r="AY113" i="62"/>
  <c r="AX113" i="62"/>
  <c r="AW181" i="62"/>
  <c r="AZ181" i="62"/>
  <c r="AY181" i="62"/>
  <c r="AX181" i="62"/>
  <c r="AZ142" i="62"/>
  <c r="AY142" i="62"/>
  <c r="AX142" i="62"/>
  <c r="AW142" i="62"/>
  <c r="AZ186" i="62"/>
  <c r="AY186" i="62"/>
  <c r="AX186" i="62"/>
  <c r="AW186" i="62"/>
  <c r="AZ96" i="62"/>
  <c r="AY96" i="62"/>
  <c r="AX96" i="62"/>
  <c r="AW96" i="62"/>
  <c r="AW129" i="62"/>
  <c r="AZ129" i="62"/>
  <c r="AY129" i="62"/>
  <c r="AX129" i="62"/>
  <c r="AZ179" i="62"/>
  <c r="AY179" i="62"/>
  <c r="AX179" i="62"/>
  <c r="AW179" i="62"/>
  <c r="AZ145" i="62"/>
  <c r="AY145" i="62"/>
  <c r="AX145" i="62"/>
  <c r="AW145" i="62"/>
  <c r="AW64" i="62"/>
  <c r="AZ64" i="62"/>
  <c r="AY64" i="62"/>
  <c r="AX64" i="62"/>
  <c r="AZ127" i="62"/>
  <c r="BD127" i="62" s="1"/>
  <c r="AY127" i="62"/>
  <c r="BC127" i="62" s="1"/>
  <c r="BC128" i="62" s="1"/>
  <c r="AX127" i="62"/>
  <c r="BB127" i="62" s="1"/>
  <c r="AW127" i="62"/>
  <c r="BA127" i="62" s="1"/>
  <c r="AZ118" i="62"/>
  <c r="AY118" i="62"/>
  <c r="AX118" i="62"/>
  <c r="AW118" i="62"/>
  <c r="AZ97" i="62"/>
  <c r="AY97" i="62"/>
  <c r="AX97" i="62"/>
  <c r="AW97" i="62"/>
  <c r="AW132" i="62"/>
  <c r="AZ132" i="62"/>
  <c r="AY132" i="62"/>
  <c r="AX132" i="62"/>
  <c r="AZ91" i="62"/>
  <c r="AY91" i="62"/>
  <c r="AX91" i="62"/>
  <c r="AW91" i="62"/>
  <c r="AZ88" i="62"/>
  <c r="AY88" i="62"/>
  <c r="AX88" i="62"/>
  <c r="AW88" i="62"/>
  <c r="AZ105" i="62"/>
  <c r="AY105" i="62"/>
  <c r="AX105" i="62"/>
  <c r="AW105" i="62"/>
  <c r="AZ154" i="62"/>
  <c r="AY154" i="62"/>
  <c r="AX154" i="62"/>
  <c r="AW154" i="62"/>
  <c r="AZ149" i="62"/>
  <c r="AY149" i="62"/>
  <c r="AX149" i="62"/>
  <c r="AW149" i="62"/>
  <c r="AZ130" i="62"/>
  <c r="AY130" i="62"/>
  <c r="AX130" i="62"/>
  <c r="AW130" i="62"/>
  <c r="AZ100" i="62"/>
  <c r="AY100" i="62"/>
  <c r="AX100" i="62"/>
  <c r="AW100" i="62"/>
  <c r="AZ102" i="62"/>
  <c r="AY102" i="62"/>
  <c r="AX102" i="62"/>
  <c r="AW102" i="62"/>
  <c r="W69" i="62"/>
  <c r="V69" i="62"/>
  <c r="AA69" i="62"/>
  <c r="Z69" i="62"/>
  <c r="Y69" i="62"/>
  <c r="X69" i="62"/>
  <c r="AW26" i="62"/>
  <c r="AX26" i="62"/>
  <c r="AY26" i="62"/>
  <c r="AZ26" i="62"/>
  <c r="V26" i="62"/>
  <c r="W26" i="62"/>
  <c r="Y26" i="62"/>
  <c r="Z26" i="62"/>
  <c r="AA26" i="62"/>
  <c r="X26" i="62"/>
  <c r="Y62" i="62"/>
  <c r="W62" i="62"/>
  <c r="AA62" i="62"/>
  <c r="Z62" i="62"/>
  <c r="X62" i="62"/>
  <c r="V62" i="62"/>
  <c r="W188" i="62"/>
  <c r="V188" i="62"/>
  <c r="AA188" i="62"/>
  <c r="Z188" i="62"/>
  <c r="Y188" i="62"/>
  <c r="X188" i="62"/>
  <c r="Y68" i="62"/>
  <c r="W68" i="62"/>
  <c r="AA68" i="62"/>
  <c r="Z68" i="62"/>
  <c r="X68" i="62"/>
  <c r="V68" i="62"/>
  <c r="Y141" i="62"/>
  <c r="X141" i="62"/>
  <c r="W141" i="62"/>
  <c r="V141" i="62"/>
  <c r="AA141" i="62"/>
  <c r="Z141" i="62"/>
  <c r="V51" i="62"/>
  <c r="AA51" i="62"/>
  <c r="Z51" i="62"/>
  <c r="Y51" i="62"/>
  <c r="X51" i="62"/>
  <c r="W51" i="62"/>
  <c r="AA113" i="62"/>
  <c r="Z113" i="62"/>
  <c r="Y113" i="62"/>
  <c r="W113" i="62"/>
  <c r="V113" i="62"/>
  <c r="X113" i="62"/>
  <c r="V118" i="62"/>
  <c r="AA118" i="62"/>
  <c r="Y118" i="62"/>
  <c r="X118" i="62"/>
  <c r="W118" i="62"/>
  <c r="Z118" i="62"/>
  <c r="AA128" i="62"/>
  <c r="Y128" i="62"/>
  <c r="X128" i="62"/>
  <c r="W128" i="62"/>
  <c r="Z128" i="62"/>
  <c r="V128" i="62"/>
  <c r="V152" i="62"/>
  <c r="AA152" i="62"/>
  <c r="Z152" i="62"/>
  <c r="Y152" i="62"/>
  <c r="X152" i="62"/>
  <c r="W152" i="62"/>
  <c r="W23" i="62"/>
  <c r="X23" i="62"/>
  <c r="Y23" i="62"/>
  <c r="AA23" i="62"/>
  <c r="V23" i="62"/>
  <c r="Z23" i="62"/>
  <c r="AW23" i="62"/>
  <c r="AX23" i="62"/>
  <c r="AY23" i="62"/>
  <c r="AZ23" i="62"/>
  <c r="Y156" i="62"/>
  <c r="X156" i="62"/>
  <c r="W156" i="62"/>
  <c r="V156" i="62"/>
  <c r="Z156" i="62"/>
  <c r="AA156" i="62"/>
  <c r="V117" i="62"/>
  <c r="AA117" i="62"/>
  <c r="Z117" i="62"/>
  <c r="Y117" i="62"/>
  <c r="X117" i="62"/>
  <c r="W117" i="62"/>
  <c r="AA178" i="62"/>
  <c r="Z178" i="62"/>
  <c r="Y178" i="62"/>
  <c r="X178" i="62"/>
  <c r="W178" i="62"/>
  <c r="V178" i="62"/>
  <c r="AA160" i="62"/>
  <c r="Z160" i="62"/>
  <c r="Y160" i="62"/>
  <c r="X160" i="62"/>
  <c r="W160" i="62"/>
  <c r="V160" i="62"/>
  <c r="AA136" i="62"/>
  <c r="Y136" i="62"/>
  <c r="X136" i="62"/>
  <c r="W136" i="62"/>
  <c r="V136" i="62"/>
  <c r="Z136" i="62"/>
  <c r="AY19" i="62"/>
  <c r="AZ19" i="62"/>
  <c r="W19" i="62"/>
  <c r="X19" i="62"/>
  <c r="Y19" i="62"/>
  <c r="Z19" i="62"/>
  <c r="AA19" i="62"/>
  <c r="V19" i="62"/>
  <c r="AW19" i="62"/>
  <c r="AX19" i="62"/>
  <c r="V12" i="62"/>
  <c r="W12" i="62"/>
  <c r="X12" i="62"/>
  <c r="Y12" i="62"/>
  <c r="Z12" i="62"/>
  <c r="AA12" i="62"/>
  <c r="AW12" i="62"/>
  <c r="AX12" i="62"/>
  <c r="AY12" i="62"/>
  <c r="AZ12" i="62"/>
  <c r="Z33" i="62"/>
  <c r="AA33" i="62"/>
  <c r="AW33" i="62"/>
  <c r="AX33" i="62"/>
  <c r="AY33" i="62"/>
  <c r="W33" i="62"/>
  <c r="X33" i="62"/>
  <c r="Y33" i="62"/>
  <c r="AZ33" i="62"/>
  <c r="V33" i="62"/>
  <c r="Y92" i="62"/>
  <c r="W92" i="62"/>
  <c r="AA92" i="62"/>
  <c r="Z92" i="62"/>
  <c r="X92" i="62"/>
  <c r="V92" i="62"/>
  <c r="AA153" i="62"/>
  <c r="Z153" i="62"/>
  <c r="Y153" i="62"/>
  <c r="X153" i="62"/>
  <c r="W153" i="62"/>
  <c r="V153" i="62"/>
  <c r="Y176" i="62"/>
  <c r="X176" i="62"/>
  <c r="W176" i="62"/>
  <c r="V176" i="62"/>
  <c r="AA176" i="62"/>
  <c r="Z176" i="62"/>
  <c r="Z57" i="62"/>
  <c r="Y57" i="62"/>
  <c r="X57" i="62"/>
  <c r="W57" i="62"/>
  <c r="V57" i="62"/>
  <c r="AA57" i="62"/>
  <c r="AA185" i="62"/>
  <c r="Z185" i="62"/>
  <c r="Y185" i="62"/>
  <c r="X185" i="62"/>
  <c r="W185" i="62"/>
  <c r="V185" i="62"/>
  <c r="W67" i="62"/>
  <c r="V67" i="62"/>
  <c r="Y67" i="62"/>
  <c r="X67" i="62"/>
  <c r="AA67" i="62"/>
  <c r="Z67" i="62"/>
  <c r="AA73" i="62"/>
  <c r="Z73" i="62"/>
  <c r="W73" i="62"/>
  <c r="V73" i="62"/>
  <c r="Y73" i="62"/>
  <c r="X73" i="62"/>
  <c r="AY40" i="62"/>
  <c r="AZ40" i="62"/>
  <c r="V40" i="62"/>
  <c r="W40" i="62"/>
  <c r="Y40" i="62"/>
  <c r="X40" i="62"/>
  <c r="Z40" i="62"/>
  <c r="AA40" i="62"/>
  <c r="AW40" i="62"/>
  <c r="AX40" i="62"/>
  <c r="AY32" i="62"/>
  <c r="AZ32" i="62"/>
  <c r="V32" i="62"/>
  <c r="W32" i="62"/>
  <c r="Y32" i="62"/>
  <c r="Z32" i="62"/>
  <c r="AA32" i="62"/>
  <c r="X32" i="62"/>
  <c r="AW32" i="62"/>
  <c r="AX32" i="62"/>
  <c r="AA181" i="62"/>
  <c r="Z181" i="62"/>
  <c r="Y181" i="62"/>
  <c r="X181" i="62"/>
  <c r="W181" i="62"/>
  <c r="V181" i="62"/>
  <c r="V97" i="62"/>
  <c r="AA97" i="62"/>
  <c r="Z97" i="62"/>
  <c r="X97" i="62"/>
  <c r="W97" i="62"/>
  <c r="Y97" i="62"/>
  <c r="AA171" i="62"/>
  <c r="Z171" i="62"/>
  <c r="Y171" i="62"/>
  <c r="X171" i="62"/>
  <c r="W171" i="62"/>
  <c r="V171" i="62"/>
  <c r="Z53" i="62"/>
  <c r="Y53" i="62"/>
  <c r="X53" i="62"/>
  <c r="W53" i="62"/>
  <c r="V53" i="62"/>
  <c r="AA53" i="62"/>
  <c r="W201" i="62"/>
  <c r="V201" i="62"/>
  <c r="AA201" i="62"/>
  <c r="Z201" i="62"/>
  <c r="Y201" i="62"/>
  <c r="X201" i="62"/>
  <c r="X104" i="62"/>
  <c r="V104" i="62"/>
  <c r="AA104" i="62"/>
  <c r="Z104" i="62"/>
  <c r="W104" i="62"/>
  <c r="Y104" i="62"/>
  <c r="AW13" i="62"/>
  <c r="AX13" i="62"/>
  <c r="AY13" i="62"/>
  <c r="AZ13" i="62"/>
  <c r="W13" i="62"/>
  <c r="X13" i="62"/>
  <c r="Y13" i="62"/>
  <c r="Z13" i="62"/>
  <c r="AA13" i="62"/>
  <c r="V13" i="62"/>
  <c r="AA167" i="62"/>
  <c r="Z167" i="62"/>
  <c r="Y167" i="62"/>
  <c r="X167" i="62"/>
  <c r="W167" i="62"/>
  <c r="V167" i="62"/>
  <c r="X52" i="62"/>
  <c r="W52" i="62"/>
  <c r="V52" i="62"/>
  <c r="AA52" i="62"/>
  <c r="Z52" i="62"/>
  <c r="Y52" i="62"/>
  <c r="AA146" i="62"/>
  <c r="Y146" i="62"/>
  <c r="X146" i="62"/>
  <c r="W146" i="62"/>
  <c r="Z146" i="62"/>
  <c r="V146" i="62"/>
  <c r="Z142" i="62"/>
  <c r="V142" i="62"/>
  <c r="AA142" i="62"/>
  <c r="W142" i="62"/>
  <c r="Y142" i="62"/>
  <c r="X142" i="62"/>
  <c r="X132" i="62"/>
  <c r="Y132" i="62"/>
  <c r="W132" i="62"/>
  <c r="Z132" i="62"/>
  <c r="V132" i="62"/>
  <c r="AA132" i="62"/>
  <c r="AA184" i="62"/>
  <c r="Z184" i="62"/>
  <c r="Y184" i="62"/>
  <c r="X184" i="62"/>
  <c r="W184" i="62"/>
  <c r="V184" i="62"/>
  <c r="AA194" i="62"/>
  <c r="Z194" i="62"/>
  <c r="Y194" i="62"/>
  <c r="X194" i="62"/>
  <c r="W194" i="62"/>
  <c r="V194" i="62"/>
  <c r="AW7" i="62"/>
  <c r="BA7" i="62" s="1"/>
  <c r="AX7" i="62"/>
  <c r="BB7" i="62" s="1"/>
  <c r="AY7" i="62"/>
  <c r="BC7" i="62" s="1"/>
  <c r="AZ7" i="62"/>
  <c r="BD7" i="62" s="1"/>
  <c r="AA7" i="62"/>
  <c r="V7" i="62"/>
  <c r="W7" i="62"/>
  <c r="X7" i="62"/>
  <c r="Y7" i="62"/>
  <c r="Z7" i="62"/>
  <c r="Y99" i="62"/>
  <c r="W99" i="62"/>
  <c r="V99" i="62"/>
  <c r="AA99" i="62"/>
  <c r="Z99" i="62"/>
  <c r="X99" i="62"/>
  <c r="AA144" i="62"/>
  <c r="Y144" i="62"/>
  <c r="X144" i="62"/>
  <c r="W144" i="62"/>
  <c r="Z144" i="62"/>
  <c r="V144" i="62"/>
  <c r="AA187" i="62"/>
  <c r="Z187" i="62"/>
  <c r="Y187" i="62"/>
  <c r="X187" i="62"/>
  <c r="W187" i="62"/>
  <c r="V187" i="62"/>
  <c r="Y89" i="62"/>
  <c r="W89" i="62"/>
  <c r="V89" i="62"/>
  <c r="AA89" i="62"/>
  <c r="Z89" i="62"/>
  <c r="X89" i="62"/>
  <c r="W198" i="62"/>
  <c r="V198" i="62"/>
  <c r="AA198" i="62"/>
  <c r="Z198" i="62"/>
  <c r="Y198" i="62"/>
  <c r="X198" i="62"/>
  <c r="AA195" i="62"/>
  <c r="Z195" i="62"/>
  <c r="Y195" i="62"/>
  <c r="X195" i="62"/>
  <c r="W195" i="62"/>
  <c r="V195" i="62"/>
  <c r="AA182" i="62"/>
  <c r="Z182" i="62"/>
  <c r="Y182" i="62"/>
  <c r="X182" i="62"/>
  <c r="W182" i="62"/>
  <c r="V182" i="62"/>
  <c r="AA161" i="62"/>
  <c r="Z161" i="62"/>
  <c r="Y161" i="62"/>
  <c r="X161" i="62"/>
  <c r="W161" i="62"/>
  <c r="V161" i="62"/>
  <c r="Z78" i="62"/>
  <c r="X78" i="62"/>
  <c r="V78" i="62"/>
  <c r="Y78" i="62"/>
  <c r="W78" i="62"/>
  <c r="AA78" i="62"/>
  <c r="Z111" i="62"/>
  <c r="X111" i="62"/>
  <c r="V111" i="62"/>
  <c r="AA111" i="62"/>
  <c r="Y111" i="62"/>
  <c r="W111" i="62"/>
  <c r="AW36" i="62"/>
  <c r="AX36" i="62"/>
  <c r="AY36" i="62"/>
  <c r="V36" i="62"/>
  <c r="W36" i="62"/>
  <c r="Y36" i="62"/>
  <c r="AZ36" i="62"/>
  <c r="X36" i="62"/>
  <c r="Z36" i="62"/>
  <c r="AA36" i="62"/>
  <c r="AA186" i="62"/>
  <c r="Z186" i="62"/>
  <c r="Y186" i="62"/>
  <c r="X186" i="62"/>
  <c r="W186" i="62"/>
  <c r="V186" i="62"/>
  <c r="AA91" i="62"/>
  <c r="Z91" i="62"/>
  <c r="X91" i="62"/>
  <c r="Y91" i="62"/>
  <c r="W91" i="62"/>
  <c r="V91" i="62"/>
  <c r="W116" i="62"/>
  <c r="AA116" i="62"/>
  <c r="X116" i="62"/>
  <c r="Z116" i="62"/>
  <c r="V116" i="62"/>
  <c r="Y116" i="62"/>
  <c r="AA190" i="62"/>
  <c r="Z190" i="62"/>
  <c r="Y190" i="62"/>
  <c r="X190" i="62"/>
  <c r="W190" i="62"/>
  <c r="V190" i="62"/>
  <c r="W155" i="62"/>
  <c r="V155" i="62"/>
  <c r="AA155" i="62"/>
  <c r="Z155" i="62"/>
  <c r="Y155" i="62"/>
  <c r="X155" i="62"/>
  <c r="Y159" i="62"/>
  <c r="X159" i="62"/>
  <c r="W159" i="62"/>
  <c r="V159" i="62"/>
  <c r="Z159" i="62"/>
  <c r="AA159" i="62"/>
  <c r="V173" i="62"/>
  <c r="AA173" i="62"/>
  <c r="Z173" i="62"/>
  <c r="Y173" i="62"/>
  <c r="X173" i="62"/>
  <c r="W173" i="62"/>
  <c r="Y70" i="62"/>
  <c r="W70" i="62"/>
  <c r="X70" i="62"/>
  <c r="V70" i="62"/>
  <c r="AA70" i="62"/>
  <c r="Z70" i="62"/>
  <c r="Y87" i="62"/>
  <c r="W87" i="62"/>
  <c r="V87" i="62"/>
  <c r="AA87" i="62"/>
  <c r="Z87" i="62"/>
  <c r="X87" i="62"/>
  <c r="AA66" i="62"/>
  <c r="Z66" i="62"/>
  <c r="X66" i="62"/>
  <c r="V66" i="62"/>
  <c r="Y66" i="62"/>
  <c r="W66" i="62"/>
  <c r="W30" i="62"/>
  <c r="AZ30" i="62"/>
  <c r="Y30" i="62"/>
  <c r="X30" i="62"/>
  <c r="Z30" i="62"/>
  <c r="AA30" i="62"/>
  <c r="AW30" i="62"/>
  <c r="AX30" i="62"/>
  <c r="AY30" i="62"/>
  <c r="V30" i="62"/>
  <c r="AW31" i="62"/>
  <c r="AX31" i="62"/>
  <c r="W31" i="62"/>
  <c r="AY31" i="62"/>
  <c r="AA31" i="62"/>
  <c r="AZ31" i="62"/>
  <c r="X31" i="62"/>
  <c r="Y31" i="62"/>
  <c r="V31" i="62"/>
  <c r="Z31" i="62"/>
  <c r="Y88" i="62"/>
  <c r="W88" i="62"/>
  <c r="AA88" i="62"/>
  <c r="Z88" i="62"/>
  <c r="X88" i="62"/>
  <c r="V88" i="62"/>
  <c r="W169" i="62"/>
  <c r="V169" i="62"/>
  <c r="AA169" i="62"/>
  <c r="Z169" i="62"/>
  <c r="Y169" i="62"/>
  <c r="X169" i="62"/>
  <c r="V106" i="62"/>
  <c r="X106" i="62"/>
  <c r="Y106" i="62"/>
  <c r="W106" i="62"/>
  <c r="AA106" i="62"/>
  <c r="Z106" i="62"/>
  <c r="Z103" i="62"/>
  <c r="X103" i="62"/>
  <c r="AA103" i="62"/>
  <c r="V103" i="62"/>
  <c r="Y103" i="62"/>
  <c r="W103" i="62"/>
  <c r="Y28" i="62"/>
  <c r="AA28" i="62"/>
  <c r="X28" i="62"/>
  <c r="Z28" i="62"/>
  <c r="AW28" i="62"/>
  <c r="AX28" i="62"/>
  <c r="AY28" i="62"/>
  <c r="AZ28" i="62"/>
  <c r="V28" i="62"/>
  <c r="W28" i="62"/>
  <c r="AW15" i="62"/>
  <c r="AX15" i="62"/>
  <c r="AY15" i="62"/>
  <c r="W15" i="62"/>
  <c r="X15" i="62"/>
  <c r="AZ15" i="62"/>
  <c r="Y15" i="62"/>
  <c r="Z15" i="62"/>
  <c r="AA15" i="62"/>
  <c r="V15" i="62"/>
  <c r="Y60" i="62"/>
  <c r="W60" i="62"/>
  <c r="AA60" i="62"/>
  <c r="Z60" i="62"/>
  <c r="X60" i="62"/>
  <c r="V60" i="62"/>
  <c r="Y177" i="62"/>
  <c r="X177" i="62"/>
  <c r="W177" i="62"/>
  <c r="V177" i="62"/>
  <c r="AA177" i="62"/>
  <c r="Z177" i="62"/>
  <c r="W199" i="62"/>
  <c r="V199" i="62"/>
  <c r="AA199" i="62"/>
  <c r="Z199" i="62"/>
  <c r="X199" i="62"/>
  <c r="Y199" i="62"/>
  <c r="AA196" i="62"/>
  <c r="Z196" i="62"/>
  <c r="Y196" i="62"/>
  <c r="X196" i="62"/>
  <c r="W196" i="62"/>
  <c r="V196" i="62"/>
  <c r="V61" i="62"/>
  <c r="Y61" i="62"/>
  <c r="X61" i="62"/>
  <c r="W61" i="62"/>
  <c r="AA61" i="62"/>
  <c r="Z61" i="62"/>
  <c r="AW22" i="62"/>
  <c r="AX22" i="62"/>
  <c r="AY22" i="62"/>
  <c r="AZ22" i="62"/>
  <c r="V22" i="62"/>
  <c r="W22" i="62"/>
  <c r="X22" i="62"/>
  <c r="Y22" i="62"/>
  <c r="Z22" i="62"/>
  <c r="AA22" i="62"/>
  <c r="V14" i="62"/>
  <c r="W14" i="62"/>
  <c r="X14" i="62"/>
  <c r="Y14" i="62"/>
  <c r="Z14" i="62"/>
  <c r="AA14" i="62"/>
  <c r="AW14" i="62"/>
  <c r="AX14" i="62"/>
  <c r="AY14" i="62"/>
  <c r="AZ14" i="62"/>
  <c r="Y81" i="62"/>
  <c r="W81" i="62"/>
  <c r="V81" i="62"/>
  <c r="AA81" i="62"/>
  <c r="Z81" i="62"/>
  <c r="X81" i="62"/>
  <c r="Y54" i="62"/>
  <c r="X54" i="62"/>
  <c r="W54" i="62"/>
  <c r="V54" i="62"/>
  <c r="AA54" i="62"/>
  <c r="Z54" i="62"/>
  <c r="Z108" i="62"/>
  <c r="Y108" i="62"/>
  <c r="W108" i="62"/>
  <c r="AA108" i="62"/>
  <c r="X108" i="62"/>
  <c r="V108" i="62"/>
  <c r="V143" i="62"/>
  <c r="AA143" i="62"/>
  <c r="Z143" i="62"/>
  <c r="Y143" i="62"/>
  <c r="X143" i="62"/>
  <c r="W143" i="62"/>
  <c r="AA147" i="62"/>
  <c r="Z147" i="62"/>
  <c r="Y147" i="62"/>
  <c r="X147" i="62"/>
  <c r="W147" i="62"/>
  <c r="V147" i="62"/>
  <c r="Z56" i="62"/>
  <c r="Y56" i="62"/>
  <c r="X56" i="62"/>
  <c r="W56" i="62"/>
  <c r="V56" i="62"/>
  <c r="AA56" i="62"/>
  <c r="Z138" i="62"/>
  <c r="V138" i="62"/>
  <c r="W138" i="62"/>
  <c r="AA138" i="62"/>
  <c r="Y138" i="62"/>
  <c r="X138" i="62"/>
  <c r="Y58" i="62"/>
  <c r="X58" i="62"/>
  <c r="W58" i="62"/>
  <c r="V58" i="62"/>
  <c r="AA58" i="62"/>
  <c r="Z58" i="62"/>
  <c r="Y90" i="62"/>
  <c r="W90" i="62"/>
  <c r="V90" i="62"/>
  <c r="AA90" i="62"/>
  <c r="Z90" i="62"/>
  <c r="X90" i="62"/>
  <c r="Y96" i="62"/>
  <c r="W96" i="62"/>
  <c r="AA96" i="62"/>
  <c r="Z96" i="62"/>
  <c r="X96" i="62"/>
  <c r="V96" i="62"/>
  <c r="AA105" i="62"/>
  <c r="Y105" i="62"/>
  <c r="W105" i="62"/>
  <c r="V105" i="62"/>
  <c r="Z105" i="62"/>
  <c r="X105" i="62"/>
  <c r="Z34" i="62"/>
  <c r="AA34" i="62"/>
  <c r="AW34" i="62"/>
  <c r="AX34" i="62"/>
  <c r="AY34" i="62"/>
  <c r="AZ34" i="62"/>
  <c r="V34" i="62"/>
  <c r="W34" i="62"/>
  <c r="Y34" i="62"/>
  <c r="X34" i="62"/>
  <c r="AA127" i="62"/>
  <c r="Z127" i="62"/>
  <c r="Y127" i="62"/>
  <c r="X127" i="62"/>
  <c r="W127" i="62"/>
  <c r="V127" i="62"/>
  <c r="V137" i="62"/>
  <c r="AA137" i="62"/>
  <c r="Z137" i="62"/>
  <c r="Y137" i="62"/>
  <c r="X137" i="62"/>
  <c r="W137" i="62"/>
  <c r="Z8" i="62"/>
  <c r="AA8" i="62"/>
  <c r="AW8" i="62"/>
  <c r="AX8" i="62"/>
  <c r="AY8" i="62"/>
  <c r="AZ8" i="62"/>
  <c r="V8" i="62"/>
  <c r="W8" i="62"/>
  <c r="X8" i="62"/>
  <c r="Y8" i="62"/>
  <c r="W71" i="62"/>
  <c r="V71" i="62"/>
  <c r="AA71" i="62"/>
  <c r="Z71" i="62"/>
  <c r="Y71" i="62"/>
  <c r="X71" i="62"/>
  <c r="W114" i="62"/>
  <c r="AA114" i="62"/>
  <c r="Z114" i="62"/>
  <c r="X114" i="62"/>
  <c r="V114" i="62"/>
  <c r="Y114" i="62"/>
  <c r="Y98" i="62"/>
  <c r="W98" i="62"/>
  <c r="AA98" i="62"/>
  <c r="Z98" i="62"/>
  <c r="X98" i="62"/>
  <c r="V98" i="62"/>
  <c r="X47" i="62"/>
  <c r="W47" i="62"/>
  <c r="V47" i="62"/>
  <c r="AA47" i="62"/>
  <c r="Z47" i="62"/>
  <c r="Y47" i="62"/>
  <c r="AW38" i="62"/>
  <c r="AX38" i="62"/>
  <c r="AY38" i="62"/>
  <c r="AZ38" i="62"/>
  <c r="V38" i="62"/>
  <c r="W38" i="62"/>
  <c r="Y38" i="62"/>
  <c r="X38" i="62"/>
  <c r="Z38" i="62"/>
  <c r="AA38" i="62"/>
  <c r="X39" i="62"/>
  <c r="AZ39" i="62"/>
  <c r="V39" i="62"/>
  <c r="Y39" i="62"/>
  <c r="Z39" i="62"/>
  <c r="AA39" i="62"/>
  <c r="AW39" i="62"/>
  <c r="AX39" i="62"/>
  <c r="AY39" i="62"/>
  <c r="W39" i="62"/>
  <c r="AA154" i="62"/>
  <c r="Z154" i="62"/>
  <c r="Y154" i="62"/>
  <c r="X154" i="62"/>
  <c r="W154" i="62"/>
  <c r="V154" i="62"/>
  <c r="AA101" i="62"/>
  <c r="Y101" i="62"/>
  <c r="W101" i="62"/>
  <c r="V101" i="62"/>
  <c r="Z101" i="62"/>
  <c r="X101" i="62"/>
  <c r="X55" i="62"/>
  <c r="W55" i="62"/>
  <c r="V55" i="62"/>
  <c r="AA55" i="62"/>
  <c r="Z55" i="62"/>
  <c r="Y55" i="62"/>
  <c r="Y93" i="62"/>
  <c r="W93" i="62"/>
  <c r="V93" i="62"/>
  <c r="Z93" i="62"/>
  <c r="X93" i="62"/>
  <c r="AA93" i="62"/>
  <c r="AA120" i="62"/>
  <c r="Y120" i="62"/>
  <c r="X120" i="62"/>
  <c r="W120" i="62"/>
  <c r="V120" i="62"/>
  <c r="Z120" i="62"/>
  <c r="W75" i="62"/>
  <c r="V75" i="62"/>
  <c r="AA75" i="62"/>
  <c r="Z75" i="62"/>
  <c r="Y75" i="62"/>
  <c r="X75" i="62"/>
  <c r="X110" i="62"/>
  <c r="V110" i="62"/>
  <c r="Z110" i="62"/>
  <c r="Y110" i="62"/>
  <c r="W110" i="62"/>
  <c r="AA110" i="62"/>
  <c r="W139" i="62"/>
  <c r="V139" i="62"/>
  <c r="X139" i="62"/>
  <c r="AA139" i="62"/>
  <c r="Z139" i="62"/>
  <c r="Y139" i="62"/>
  <c r="AA27" i="62"/>
  <c r="AZ27" i="62"/>
  <c r="V27" i="62"/>
  <c r="Z27" i="62"/>
  <c r="AW27" i="62"/>
  <c r="AX27" i="62"/>
  <c r="AY27" i="62"/>
  <c r="W27" i="62"/>
  <c r="X27" i="62"/>
  <c r="Y27" i="62"/>
  <c r="AA107" i="62"/>
  <c r="Y107" i="62"/>
  <c r="W107" i="62"/>
  <c r="V107" i="62"/>
  <c r="Z107" i="62"/>
  <c r="X107" i="62"/>
  <c r="W63" i="62"/>
  <c r="V63" i="62"/>
  <c r="AA63" i="62"/>
  <c r="Z63" i="62"/>
  <c r="Y63" i="62"/>
  <c r="X63" i="62"/>
  <c r="AY21" i="62"/>
  <c r="W21" i="62"/>
  <c r="X21" i="62"/>
  <c r="Y21" i="62"/>
  <c r="Z21" i="62"/>
  <c r="AZ21" i="62"/>
  <c r="AA21" i="62"/>
  <c r="V21" i="62"/>
  <c r="AW21" i="62"/>
  <c r="AX21" i="62"/>
  <c r="W149" i="62"/>
  <c r="V149" i="62"/>
  <c r="X149" i="62"/>
  <c r="AA149" i="62"/>
  <c r="Z149" i="62"/>
  <c r="Y149" i="62"/>
  <c r="V95" i="62"/>
  <c r="AA95" i="62"/>
  <c r="Z95" i="62"/>
  <c r="X95" i="62"/>
  <c r="W95" i="62"/>
  <c r="Y95" i="62"/>
  <c r="V72" i="62"/>
  <c r="Y72" i="62"/>
  <c r="W72" i="62"/>
  <c r="AA72" i="62"/>
  <c r="Z72" i="62"/>
  <c r="X72" i="62"/>
  <c r="AA172" i="62"/>
  <c r="Z172" i="62"/>
  <c r="Y172" i="62"/>
  <c r="X172" i="62"/>
  <c r="W172" i="62"/>
  <c r="V172" i="62"/>
  <c r="X24" i="62"/>
  <c r="Y24" i="62"/>
  <c r="Z24" i="62"/>
  <c r="AA24" i="62"/>
  <c r="AW24" i="62"/>
  <c r="AX24" i="62"/>
  <c r="AY24" i="62"/>
  <c r="AZ24" i="62"/>
  <c r="V24" i="62"/>
  <c r="W24" i="62"/>
  <c r="V150" i="62"/>
  <c r="AA150" i="62"/>
  <c r="Z150" i="62"/>
  <c r="Y150" i="62"/>
  <c r="X150" i="62"/>
  <c r="W150" i="62"/>
  <c r="Y76" i="62"/>
  <c r="W76" i="62"/>
  <c r="X76" i="62"/>
  <c r="V76" i="62"/>
  <c r="AA76" i="62"/>
  <c r="Z76" i="62"/>
  <c r="V94" i="62"/>
  <c r="Y94" i="62"/>
  <c r="W94" i="62"/>
  <c r="AA94" i="62"/>
  <c r="Z94" i="62"/>
  <c r="X94" i="62"/>
  <c r="V158" i="62"/>
  <c r="AA158" i="62"/>
  <c r="Z158" i="62"/>
  <c r="Y158" i="62"/>
  <c r="X158" i="62"/>
  <c r="W158" i="62"/>
  <c r="AA151" i="62"/>
  <c r="Z151" i="62"/>
  <c r="Y151" i="62"/>
  <c r="X151" i="62"/>
  <c r="W151" i="62"/>
  <c r="V151" i="62"/>
  <c r="V129" i="62"/>
  <c r="AA129" i="62"/>
  <c r="Z129" i="62"/>
  <c r="Y129" i="62"/>
  <c r="X129" i="62"/>
  <c r="W129" i="62"/>
  <c r="AA130" i="62"/>
  <c r="Y130" i="62"/>
  <c r="X130" i="62"/>
  <c r="W130" i="62"/>
  <c r="Z130" i="62"/>
  <c r="V130" i="62"/>
  <c r="AA131" i="62"/>
  <c r="Z131" i="62"/>
  <c r="Y131" i="62"/>
  <c r="X131" i="62"/>
  <c r="W131" i="62"/>
  <c r="V131" i="62"/>
  <c r="Y180" i="62"/>
  <c r="X180" i="62"/>
  <c r="W180" i="62"/>
  <c r="V180" i="62"/>
  <c r="AA180" i="62"/>
  <c r="Z180" i="62"/>
  <c r="AA109" i="62"/>
  <c r="Y109" i="62"/>
  <c r="W109" i="62"/>
  <c r="V109" i="62"/>
  <c r="Z109" i="62"/>
  <c r="X109" i="62"/>
  <c r="Y9" i="62"/>
  <c r="Z9" i="62"/>
  <c r="AA9" i="62"/>
  <c r="V9" i="62"/>
  <c r="AW9" i="62"/>
  <c r="AX9" i="62"/>
  <c r="AY9" i="62"/>
  <c r="AZ9" i="62"/>
  <c r="W9" i="62"/>
  <c r="X9" i="62"/>
  <c r="AA189" i="62"/>
  <c r="Z189" i="62"/>
  <c r="Y189" i="62"/>
  <c r="X189" i="62"/>
  <c r="W189" i="62"/>
  <c r="V189" i="62"/>
  <c r="W148" i="62"/>
  <c r="V148" i="62"/>
  <c r="X148" i="62"/>
  <c r="AA148" i="62"/>
  <c r="Z148" i="62"/>
  <c r="Y148" i="62"/>
  <c r="Y74" i="62"/>
  <c r="W74" i="62"/>
  <c r="AA74" i="62"/>
  <c r="Z74" i="62"/>
  <c r="X74" i="62"/>
  <c r="V74" i="62"/>
  <c r="W119" i="62"/>
  <c r="AA119" i="62"/>
  <c r="V119" i="62"/>
  <c r="Z119" i="62"/>
  <c r="Y119" i="62"/>
  <c r="X119" i="62"/>
  <c r="AA140" i="62"/>
  <c r="Y140" i="62"/>
  <c r="X140" i="62"/>
  <c r="W140" i="62"/>
  <c r="Z140" i="62"/>
  <c r="V140" i="62"/>
  <c r="AA135" i="62"/>
  <c r="Z135" i="62"/>
  <c r="Y135" i="62"/>
  <c r="X135" i="62"/>
  <c r="W135" i="62"/>
  <c r="V135" i="62"/>
  <c r="V134" i="62"/>
  <c r="AA134" i="62"/>
  <c r="Y134" i="62"/>
  <c r="X134" i="62"/>
  <c r="W134" i="62"/>
  <c r="Z134" i="62"/>
  <c r="Y179" i="62"/>
  <c r="X179" i="62"/>
  <c r="W179" i="62"/>
  <c r="V179" i="62"/>
  <c r="Z179" i="62"/>
  <c r="AA179" i="62"/>
  <c r="Y100" i="62"/>
  <c r="W100" i="62"/>
  <c r="X100" i="62"/>
  <c r="V100" i="62"/>
  <c r="AA100" i="62"/>
  <c r="Z100" i="62"/>
  <c r="AW35" i="62"/>
  <c r="AX35" i="62"/>
  <c r="AY35" i="62"/>
  <c r="AZ35" i="62"/>
  <c r="W35" i="62"/>
  <c r="X35" i="62"/>
  <c r="Y35" i="62"/>
  <c r="V35" i="62"/>
  <c r="Z35" i="62"/>
  <c r="AA35" i="62"/>
  <c r="W77" i="62"/>
  <c r="V77" i="62"/>
  <c r="AA77" i="62"/>
  <c r="Z77" i="62"/>
  <c r="Y77" i="62"/>
  <c r="X77" i="62"/>
  <c r="V80" i="62"/>
  <c r="Y80" i="62"/>
  <c r="W80" i="62"/>
  <c r="AA80" i="62"/>
  <c r="Z80" i="62"/>
  <c r="X80" i="62"/>
  <c r="V29" i="62"/>
  <c r="Z29" i="62"/>
  <c r="AW29" i="62"/>
  <c r="AX29" i="62"/>
  <c r="AY29" i="62"/>
  <c r="AZ29" i="62"/>
  <c r="W29" i="62"/>
  <c r="X29" i="62"/>
  <c r="Y29" i="62"/>
  <c r="AA29" i="62"/>
  <c r="Y79" i="62"/>
  <c r="X79" i="62"/>
  <c r="AA79" i="62"/>
  <c r="Z79" i="62"/>
  <c r="W79" i="62"/>
  <c r="V79" i="62"/>
  <c r="AY11" i="62"/>
  <c r="AZ11" i="62"/>
  <c r="W11" i="62"/>
  <c r="X11" i="62"/>
  <c r="Y11" i="62"/>
  <c r="Z11" i="62"/>
  <c r="AA11" i="62"/>
  <c r="V11" i="62"/>
  <c r="AW11" i="62"/>
  <c r="AX11" i="62"/>
  <c r="Y112" i="62"/>
  <c r="W112" i="62"/>
  <c r="X112" i="62"/>
  <c r="V112" i="62"/>
  <c r="AA112" i="62"/>
  <c r="Z112" i="62"/>
  <c r="Z65" i="62"/>
  <c r="Y65" i="62"/>
  <c r="X65" i="62"/>
  <c r="W65" i="62"/>
  <c r="V65" i="62"/>
  <c r="AA65" i="62"/>
  <c r="AA168" i="62"/>
  <c r="Z168" i="62"/>
  <c r="Y168" i="62"/>
  <c r="X168" i="62"/>
  <c r="W168" i="62"/>
  <c r="V168" i="62"/>
  <c r="V20" i="62"/>
  <c r="W20" i="62"/>
  <c r="X20" i="62"/>
  <c r="Y20" i="62"/>
  <c r="Z20" i="62"/>
  <c r="AA20" i="62"/>
  <c r="AW20" i="62"/>
  <c r="AX20" i="62"/>
  <c r="AY20" i="62"/>
  <c r="AZ20" i="62"/>
  <c r="W50" i="62"/>
  <c r="V50" i="62"/>
  <c r="AA50" i="62"/>
  <c r="Z50" i="62"/>
  <c r="Y50" i="62"/>
  <c r="X50" i="62"/>
  <c r="AA145" i="62"/>
  <c r="Z145" i="62"/>
  <c r="Y145" i="62"/>
  <c r="X145" i="62"/>
  <c r="W145" i="62"/>
  <c r="V145" i="62"/>
  <c r="AW41" i="62"/>
  <c r="AX41" i="62"/>
  <c r="AY41" i="62"/>
  <c r="AZ41" i="62"/>
  <c r="W41" i="62"/>
  <c r="X41" i="62"/>
  <c r="V41" i="62"/>
  <c r="Z41" i="62"/>
  <c r="AA41" i="62"/>
  <c r="Y41" i="62"/>
  <c r="W121" i="62"/>
  <c r="V121" i="62"/>
  <c r="X121" i="62"/>
  <c r="AA121" i="62"/>
  <c r="Z121" i="62"/>
  <c r="Y121" i="62"/>
  <c r="Y17" i="62"/>
  <c r="Z17" i="62"/>
  <c r="AA17" i="62"/>
  <c r="V17" i="62"/>
  <c r="AW17" i="62"/>
  <c r="AX17" i="62"/>
  <c r="AY17" i="62"/>
  <c r="AZ17" i="62"/>
  <c r="W17" i="62"/>
  <c r="X17" i="62"/>
  <c r="Y183" i="62"/>
  <c r="X183" i="62"/>
  <c r="W183" i="62"/>
  <c r="V183" i="62"/>
  <c r="AA183" i="62"/>
  <c r="Z183" i="62"/>
  <c r="AA197" i="62"/>
  <c r="Z197" i="62"/>
  <c r="Y197" i="62"/>
  <c r="X197" i="62"/>
  <c r="W197" i="62"/>
  <c r="V197" i="62"/>
  <c r="Y174" i="62"/>
  <c r="X174" i="62"/>
  <c r="W174" i="62"/>
  <c r="V174" i="62"/>
  <c r="AA174" i="62"/>
  <c r="Z174" i="62"/>
  <c r="Y193" i="62"/>
  <c r="AA193" i="62"/>
  <c r="Z193" i="62"/>
  <c r="X193" i="62"/>
  <c r="W193" i="62"/>
  <c r="V193" i="62"/>
  <c r="V48" i="62"/>
  <c r="AA48" i="62"/>
  <c r="Z48" i="62"/>
  <c r="Y48" i="62"/>
  <c r="X48" i="62"/>
  <c r="W48" i="62"/>
  <c r="V59" i="62"/>
  <c r="AA59" i="62"/>
  <c r="Z59" i="62"/>
  <c r="Y59" i="62"/>
  <c r="X59" i="62"/>
  <c r="W59" i="62"/>
  <c r="Z49" i="62"/>
  <c r="Y49" i="62"/>
  <c r="X49" i="62"/>
  <c r="W49" i="62"/>
  <c r="V49" i="62"/>
  <c r="AA49" i="62"/>
  <c r="AA175" i="62"/>
  <c r="Z175" i="62"/>
  <c r="Y175" i="62"/>
  <c r="X175" i="62"/>
  <c r="W175" i="62"/>
  <c r="V175" i="62"/>
  <c r="Z18" i="62"/>
  <c r="AA18" i="62"/>
  <c r="AW18" i="62"/>
  <c r="AX18" i="62"/>
  <c r="AY18" i="62"/>
  <c r="AZ18" i="62"/>
  <c r="V18" i="62"/>
  <c r="W18" i="62"/>
  <c r="X18" i="62"/>
  <c r="Y18" i="62"/>
  <c r="Y115" i="62"/>
  <c r="V115" i="62"/>
  <c r="X115" i="62"/>
  <c r="W115" i="62"/>
  <c r="Z115" i="62"/>
  <c r="AA115" i="62"/>
  <c r="V10" i="62"/>
  <c r="W10" i="62"/>
  <c r="X10" i="62"/>
  <c r="Y10" i="62"/>
  <c r="Z10" i="62"/>
  <c r="AA10" i="62"/>
  <c r="AW10" i="62"/>
  <c r="AX10" i="62"/>
  <c r="AY10" i="62"/>
  <c r="AZ10" i="62"/>
  <c r="AA170" i="62"/>
  <c r="Z170" i="62"/>
  <c r="Y170" i="62"/>
  <c r="X170" i="62"/>
  <c r="W170" i="62"/>
  <c r="V170" i="62"/>
  <c r="Y133" i="62"/>
  <c r="X133" i="62"/>
  <c r="W133" i="62"/>
  <c r="V133" i="62"/>
  <c r="Z133" i="62"/>
  <c r="AA133" i="62"/>
  <c r="Y64" i="62"/>
  <c r="W64" i="62"/>
  <c r="X64" i="62"/>
  <c r="V64" i="62"/>
  <c r="AA64" i="62"/>
  <c r="Z64" i="62"/>
  <c r="X102" i="62"/>
  <c r="V102" i="62"/>
  <c r="Z102" i="62"/>
  <c r="Y102" i="62"/>
  <c r="W102" i="62"/>
  <c r="AA102" i="62"/>
  <c r="Y192" i="62"/>
  <c r="X192" i="62"/>
  <c r="Z192" i="62"/>
  <c r="W192" i="62"/>
  <c r="V192" i="62"/>
  <c r="AA192" i="62"/>
  <c r="AA200" i="62"/>
  <c r="Z200" i="62"/>
  <c r="Y200" i="62"/>
  <c r="X200" i="62"/>
  <c r="W200" i="62"/>
  <c r="V200" i="62"/>
  <c r="Y25" i="62"/>
  <c r="AA25" i="62"/>
  <c r="V25" i="62"/>
  <c r="Z25" i="62"/>
  <c r="AW25" i="62"/>
  <c r="AX25" i="62"/>
  <c r="AY25" i="62"/>
  <c r="AZ25" i="62"/>
  <c r="W25" i="62"/>
  <c r="X25" i="62"/>
  <c r="AW37" i="62"/>
  <c r="AX37" i="62"/>
  <c r="AY37" i="62"/>
  <c r="AZ37" i="62"/>
  <c r="W37" i="62"/>
  <c r="X37" i="62"/>
  <c r="Y37" i="62"/>
  <c r="V37" i="62"/>
  <c r="Z37" i="62"/>
  <c r="AA37" i="62"/>
  <c r="AY16" i="62"/>
  <c r="AZ16" i="62"/>
  <c r="V16" i="62"/>
  <c r="W16" i="62"/>
  <c r="X16" i="62"/>
  <c r="Y16" i="62"/>
  <c r="Z16" i="62"/>
  <c r="AA16" i="62"/>
  <c r="AW16" i="62"/>
  <c r="AX16" i="62"/>
  <c r="Y157" i="62"/>
  <c r="X157" i="62"/>
  <c r="Z157" i="62"/>
  <c r="W157" i="62"/>
  <c r="V157" i="62"/>
  <c r="AA157" i="62"/>
  <c r="AA191" i="62"/>
  <c r="Z191" i="62"/>
  <c r="Y191" i="62"/>
  <c r="X191" i="62"/>
  <c r="W191" i="62"/>
  <c r="V191" i="62"/>
  <c r="AC158" i="62"/>
  <c r="AB158" i="62"/>
  <c r="AG158" i="62"/>
  <c r="AD158" i="62"/>
  <c r="AF158" i="62"/>
  <c r="AE158" i="62"/>
  <c r="AC186" i="62"/>
  <c r="AB186" i="62"/>
  <c r="AG186" i="62"/>
  <c r="AF186" i="62"/>
  <c r="AD186" i="62"/>
  <c r="AE186" i="62"/>
  <c r="AG103" i="62"/>
  <c r="AF103" i="62"/>
  <c r="AE103" i="62"/>
  <c r="AD103" i="62"/>
  <c r="AC103" i="62"/>
  <c r="AB103" i="62"/>
  <c r="AC115" i="62"/>
  <c r="AB115" i="62"/>
  <c r="AD115" i="62"/>
  <c r="AE115" i="62"/>
  <c r="AF115" i="62"/>
  <c r="AG115" i="62"/>
  <c r="AB19" i="62"/>
  <c r="AG19" i="62"/>
  <c r="AC19" i="62"/>
  <c r="AD19" i="62"/>
  <c r="AE19" i="62"/>
  <c r="AF19" i="62"/>
  <c r="AC121" i="62"/>
  <c r="AB121" i="62"/>
  <c r="AD121" i="62"/>
  <c r="AG121" i="62"/>
  <c r="AF121" i="62"/>
  <c r="AE121" i="62"/>
  <c r="AC116" i="62"/>
  <c r="AB116" i="62"/>
  <c r="AG116" i="62"/>
  <c r="AF116" i="62"/>
  <c r="AE116" i="62"/>
  <c r="AD116" i="62"/>
  <c r="AB24" i="62"/>
  <c r="AC24" i="62"/>
  <c r="AG24" i="62"/>
  <c r="AD24" i="62"/>
  <c r="AE24" i="62"/>
  <c r="AF24" i="62"/>
  <c r="AC119" i="62"/>
  <c r="AB119" i="62"/>
  <c r="AG119" i="62"/>
  <c r="AF119" i="62"/>
  <c r="AE119" i="62"/>
  <c r="AD119" i="62"/>
  <c r="AG89" i="62"/>
  <c r="AF89" i="62"/>
  <c r="AE89" i="62"/>
  <c r="AD89" i="62"/>
  <c r="AC89" i="62"/>
  <c r="AB89" i="62"/>
  <c r="AB25" i="62"/>
  <c r="AC25" i="62"/>
  <c r="AD25" i="62"/>
  <c r="AE25" i="62"/>
  <c r="AF25" i="62"/>
  <c r="AG25" i="62"/>
  <c r="AC160" i="62"/>
  <c r="AB160" i="62"/>
  <c r="AG160" i="62"/>
  <c r="AD160" i="62"/>
  <c r="AF160" i="62"/>
  <c r="AE160" i="62"/>
  <c r="AC183" i="62"/>
  <c r="AB183" i="62"/>
  <c r="AG183" i="62"/>
  <c r="AF183" i="62"/>
  <c r="AD183" i="62"/>
  <c r="AE183" i="62"/>
  <c r="AB23" i="62"/>
  <c r="AC23" i="62"/>
  <c r="AD23" i="62"/>
  <c r="AE23" i="62"/>
  <c r="AF23" i="62"/>
  <c r="AG23" i="62"/>
  <c r="AB111" i="62"/>
  <c r="AD111" i="62"/>
  <c r="AC111" i="62"/>
  <c r="AE111" i="62"/>
  <c r="AF111" i="62"/>
  <c r="AG111" i="62"/>
  <c r="AC131" i="62"/>
  <c r="AB131" i="62"/>
  <c r="AD131" i="62"/>
  <c r="AG131" i="62"/>
  <c r="AF131" i="62"/>
  <c r="AE131" i="62"/>
  <c r="AC198" i="62"/>
  <c r="AB198" i="62"/>
  <c r="AG198" i="62"/>
  <c r="AF198" i="62"/>
  <c r="AD198" i="62"/>
  <c r="AE198" i="62"/>
  <c r="AG61" i="62"/>
  <c r="AE61" i="62"/>
  <c r="AD61" i="62"/>
  <c r="AC61" i="62"/>
  <c r="AF61" i="62"/>
  <c r="AB61" i="62"/>
  <c r="AC174" i="62"/>
  <c r="AB174" i="62"/>
  <c r="AG174" i="62"/>
  <c r="AF174" i="62"/>
  <c r="AD174" i="62"/>
  <c r="AE174" i="62"/>
  <c r="AG18" i="62"/>
  <c r="AE18" i="62"/>
  <c r="AF18" i="62"/>
  <c r="AD18" i="62"/>
  <c r="AC18" i="62"/>
  <c r="AB18" i="62"/>
  <c r="AE50" i="62"/>
  <c r="AC50" i="62"/>
  <c r="AG50" i="62"/>
  <c r="AF50" i="62"/>
  <c r="AD50" i="62"/>
  <c r="AB50" i="62"/>
  <c r="AB17" i="62"/>
  <c r="AC17" i="62"/>
  <c r="AF17" i="62"/>
  <c r="AD17" i="62"/>
  <c r="AE17" i="62"/>
  <c r="AG17" i="62"/>
  <c r="AB113" i="62"/>
  <c r="AG113" i="62"/>
  <c r="AF113" i="62"/>
  <c r="AE113" i="62"/>
  <c r="AD113" i="62"/>
  <c r="AC113" i="62"/>
  <c r="AC188" i="62"/>
  <c r="AB188" i="62"/>
  <c r="AG188" i="62"/>
  <c r="AF188" i="62"/>
  <c r="AD188" i="62"/>
  <c r="AE188" i="62"/>
  <c r="AF32" i="62"/>
  <c r="AB32" i="62"/>
  <c r="AC32" i="62"/>
  <c r="AD32" i="62"/>
  <c r="AE32" i="62"/>
  <c r="AG32" i="62"/>
  <c r="AG10" i="62"/>
  <c r="AB10" i="62"/>
  <c r="AC10" i="62"/>
  <c r="AD10" i="62"/>
  <c r="AE10" i="62"/>
  <c r="AF10" i="62"/>
  <c r="AC40" i="62"/>
  <c r="AB40" i="62"/>
  <c r="AF40" i="62"/>
  <c r="AD40" i="62"/>
  <c r="AE40" i="62"/>
  <c r="AG40" i="62"/>
  <c r="AE48" i="62"/>
  <c r="AC48" i="62"/>
  <c r="AG48" i="62"/>
  <c r="AF48" i="62"/>
  <c r="AD48" i="62"/>
  <c r="AB48" i="62"/>
  <c r="AC161" i="62"/>
  <c r="AB161" i="62"/>
  <c r="AG161" i="62"/>
  <c r="AD161" i="62"/>
  <c r="AE161" i="62"/>
  <c r="AF161" i="62"/>
  <c r="AC201" i="62"/>
  <c r="AB201" i="62"/>
  <c r="AG201" i="62"/>
  <c r="AF201" i="62"/>
  <c r="AD201" i="62"/>
  <c r="AE201" i="62"/>
  <c r="AG64" i="62"/>
  <c r="AE64" i="62"/>
  <c r="AD64" i="62"/>
  <c r="AC64" i="62"/>
  <c r="AB64" i="62"/>
  <c r="AF64" i="62"/>
  <c r="AC149" i="62"/>
  <c r="AB149" i="62"/>
  <c r="AG149" i="62"/>
  <c r="AD149" i="62"/>
  <c r="AE149" i="62"/>
  <c r="AF149" i="62"/>
  <c r="AC178" i="62"/>
  <c r="AB178" i="62"/>
  <c r="AG178" i="62"/>
  <c r="AF178" i="62"/>
  <c r="AD178" i="62"/>
  <c r="AE178" i="62"/>
  <c r="AG53" i="62"/>
  <c r="AE53" i="62"/>
  <c r="AC53" i="62"/>
  <c r="AF53" i="62"/>
  <c r="AD53" i="62"/>
  <c r="AB53" i="62"/>
  <c r="AC139" i="62"/>
  <c r="AB139" i="62"/>
  <c r="AG139" i="62"/>
  <c r="AD139" i="62"/>
  <c r="AE139" i="62"/>
  <c r="AF139" i="62"/>
  <c r="AC192" i="62"/>
  <c r="AB192" i="62"/>
  <c r="AG192" i="62"/>
  <c r="AF192" i="62"/>
  <c r="AD192" i="62"/>
  <c r="AE192" i="62"/>
  <c r="AE51" i="62"/>
  <c r="AC51" i="62"/>
  <c r="AG51" i="62"/>
  <c r="AF51" i="62"/>
  <c r="AB51" i="62"/>
  <c r="AD51" i="62"/>
  <c r="AC142" i="62"/>
  <c r="AB142" i="62"/>
  <c r="AG142" i="62"/>
  <c r="AD142" i="62"/>
  <c r="AE142" i="62"/>
  <c r="AF142" i="62"/>
  <c r="AC170" i="62"/>
  <c r="AB170" i="62"/>
  <c r="AG170" i="62"/>
  <c r="AF170" i="62"/>
  <c r="AD170" i="62"/>
  <c r="AE170" i="62"/>
  <c r="AG91" i="62"/>
  <c r="AF91" i="62"/>
  <c r="AE91" i="62"/>
  <c r="AD91" i="62"/>
  <c r="AC91" i="62"/>
  <c r="AB91" i="62"/>
  <c r="AC129" i="62"/>
  <c r="AB129" i="62"/>
  <c r="AD129" i="62"/>
  <c r="AG129" i="62"/>
  <c r="AF129" i="62"/>
  <c r="AE129" i="62"/>
  <c r="AC194" i="62"/>
  <c r="AB194" i="62"/>
  <c r="AG194" i="62"/>
  <c r="AF194" i="62"/>
  <c r="AD194" i="62"/>
  <c r="AE194" i="62"/>
  <c r="AG68" i="62"/>
  <c r="AF68" i="62"/>
  <c r="AE68" i="62"/>
  <c r="AD68" i="62"/>
  <c r="AC68" i="62"/>
  <c r="AB68" i="62"/>
  <c r="AG93" i="62"/>
  <c r="AF93" i="62"/>
  <c r="AE93" i="62"/>
  <c r="AD93" i="62"/>
  <c r="AC93" i="62"/>
  <c r="AB93" i="62"/>
  <c r="AG104" i="62"/>
  <c r="AF104" i="62"/>
  <c r="AE104" i="62"/>
  <c r="AD104" i="62"/>
  <c r="AC104" i="62"/>
  <c r="AB104" i="62"/>
  <c r="AG78" i="62"/>
  <c r="AF78" i="62"/>
  <c r="AE78" i="62"/>
  <c r="AD78" i="62"/>
  <c r="AC78" i="62"/>
  <c r="AB78" i="62"/>
  <c r="AC155" i="62"/>
  <c r="AB155" i="62"/>
  <c r="AG155" i="62"/>
  <c r="AD155" i="62"/>
  <c r="AF155" i="62"/>
  <c r="AE155" i="62"/>
  <c r="AC190" i="62"/>
  <c r="AB190" i="62"/>
  <c r="AG190" i="62"/>
  <c r="AF190" i="62"/>
  <c r="AD190" i="62"/>
  <c r="AE190" i="62"/>
  <c r="AG81" i="62"/>
  <c r="AF81" i="62"/>
  <c r="AE81" i="62"/>
  <c r="AD81" i="62"/>
  <c r="AC81" i="62"/>
  <c r="AB81" i="62"/>
  <c r="AC133" i="62"/>
  <c r="AB133" i="62"/>
  <c r="AG133" i="62"/>
  <c r="AD133" i="62"/>
  <c r="AF133" i="62"/>
  <c r="AE133" i="62"/>
  <c r="AC175" i="62"/>
  <c r="AB175" i="62"/>
  <c r="AG175" i="62"/>
  <c r="AF175" i="62"/>
  <c r="AD175" i="62"/>
  <c r="AE175" i="62"/>
  <c r="AG66" i="62"/>
  <c r="AF66" i="62"/>
  <c r="AE66" i="62"/>
  <c r="AD66" i="62"/>
  <c r="AC66" i="62"/>
  <c r="AB66" i="62"/>
  <c r="AC159" i="62"/>
  <c r="AB159" i="62"/>
  <c r="AG159" i="62"/>
  <c r="AD159" i="62"/>
  <c r="AF159" i="62"/>
  <c r="AE159" i="62"/>
  <c r="AC172" i="62"/>
  <c r="AB172" i="62"/>
  <c r="AG172" i="62"/>
  <c r="AF172" i="62"/>
  <c r="AD172" i="62"/>
  <c r="AE172" i="62"/>
  <c r="AG97" i="62"/>
  <c r="AF97" i="62"/>
  <c r="AE97" i="62"/>
  <c r="AD97" i="62"/>
  <c r="AC97" i="62"/>
  <c r="AB97" i="62"/>
  <c r="AC156" i="62"/>
  <c r="AB156" i="62"/>
  <c r="AG156" i="62"/>
  <c r="AD156" i="62"/>
  <c r="AF156" i="62"/>
  <c r="AE156" i="62"/>
  <c r="AC196" i="62"/>
  <c r="AB196" i="62"/>
  <c r="AG196" i="62"/>
  <c r="AF196" i="62"/>
  <c r="AD196" i="62"/>
  <c r="AE196" i="62"/>
  <c r="AG70" i="62"/>
  <c r="AF70" i="62"/>
  <c r="AE70" i="62"/>
  <c r="AD70" i="62"/>
  <c r="AC70" i="62"/>
  <c r="AB70" i="62"/>
  <c r="AG94" i="62"/>
  <c r="AF94" i="62"/>
  <c r="AE94" i="62"/>
  <c r="AD94" i="62"/>
  <c r="AC94" i="62"/>
  <c r="AB94" i="62"/>
  <c r="AG8" i="62"/>
  <c r="AB8" i="62"/>
  <c r="AC8" i="62"/>
  <c r="AD8" i="62"/>
  <c r="AE8" i="62"/>
  <c r="AF8" i="62"/>
  <c r="AC34" i="62"/>
  <c r="AB34" i="62"/>
  <c r="AF34" i="62"/>
  <c r="AD34" i="62"/>
  <c r="AE34" i="62"/>
  <c r="AG34" i="62"/>
  <c r="AC140" i="62"/>
  <c r="AB140" i="62"/>
  <c r="AG140" i="62"/>
  <c r="AD140" i="62"/>
  <c r="AE140" i="62"/>
  <c r="AF140" i="62"/>
  <c r="AC169" i="62"/>
  <c r="AB169" i="62"/>
  <c r="AG169" i="62"/>
  <c r="AF169" i="62"/>
  <c r="AD169" i="62"/>
  <c r="AE169" i="62"/>
  <c r="AG16" i="62"/>
  <c r="AD16" i="62"/>
  <c r="AC16" i="62"/>
  <c r="AE16" i="62"/>
  <c r="AF16" i="62"/>
  <c r="AB16" i="62"/>
  <c r="AC152" i="62"/>
  <c r="AB152" i="62"/>
  <c r="AG152" i="62"/>
  <c r="AD152" i="62"/>
  <c r="AF152" i="62"/>
  <c r="AE152" i="62"/>
  <c r="AC197" i="62"/>
  <c r="AB197" i="62"/>
  <c r="AG197" i="62"/>
  <c r="AF197" i="62"/>
  <c r="AD197" i="62"/>
  <c r="AE197" i="62"/>
  <c r="AG77" i="62"/>
  <c r="AF77" i="62"/>
  <c r="AE77" i="62"/>
  <c r="AD77" i="62"/>
  <c r="AC77" i="62"/>
  <c r="AB77" i="62"/>
  <c r="AC153" i="62"/>
  <c r="AB153" i="62"/>
  <c r="AG153" i="62"/>
  <c r="AD153" i="62"/>
  <c r="AE153" i="62"/>
  <c r="AF153" i="62"/>
  <c r="AC199" i="62"/>
  <c r="AB199" i="62"/>
  <c r="AG199" i="62"/>
  <c r="AF199" i="62"/>
  <c r="AD199" i="62"/>
  <c r="AE199" i="62"/>
  <c r="AC138" i="62"/>
  <c r="AB138" i="62"/>
  <c r="AG138" i="62"/>
  <c r="AD138" i="62"/>
  <c r="AF138" i="62"/>
  <c r="AE138" i="62"/>
  <c r="AC167" i="62"/>
  <c r="AB167" i="62"/>
  <c r="AG167" i="62"/>
  <c r="AD167" i="62"/>
  <c r="AF167" i="62"/>
  <c r="AE167" i="62"/>
  <c r="AB21" i="62"/>
  <c r="AC21" i="62"/>
  <c r="AD21" i="62"/>
  <c r="AE21" i="62"/>
  <c r="AF21" i="62"/>
  <c r="AG21" i="62"/>
  <c r="AG102" i="62"/>
  <c r="AF102" i="62"/>
  <c r="AE102" i="62"/>
  <c r="AD102" i="62"/>
  <c r="AC102" i="62"/>
  <c r="AB102" i="62"/>
  <c r="AC145" i="62"/>
  <c r="AB145" i="62"/>
  <c r="AG145" i="62"/>
  <c r="AD145" i="62"/>
  <c r="AE145" i="62"/>
  <c r="AF145" i="62"/>
  <c r="AB29" i="62"/>
  <c r="AC29" i="62"/>
  <c r="AD29" i="62"/>
  <c r="AE29" i="62"/>
  <c r="AF29" i="62"/>
  <c r="AG29" i="62"/>
  <c r="AB108" i="62"/>
  <c r="AG108" i="62"/>
  <c r="AF108" i="62"/>
  <c r="AE108" i="62"/>
  <c r="AC108" i="62"/>
  <c r="AD108" i="62"/>
  <c r="AC132" i="62"/>
  <c r="AB132" i="62"/>
  <c r="AD132" i="62"/>
  <c r="AG132" i="62"/>
  <c r="AF132" i="62"/>
  <c r="AE132" i="62"/>
  <c r="AG12" i="62"/>
  <c r="AB12" i="62"/>
  <c r="AC12" i="62"/>
  <c r="AD12" i="62"/>
  <c r="AE12" i="62"/>
  <c r="AF12" i="62"/>
  <c r="AG88" i="62"/>
  <c r="AF88" i="62"/>
  <c r="AE88" i="62"/>
  <c r="AD88" i="62"/>
  <c r="AC88" i="62"/>
  <c r="AB88" i="62"/>
  <c r="AB33" i="62"/>
  <c r="AC33" i="62"/>
  <c r="AD33" i="62"/>
  <c r="AE33" i="62"/>
  <c r="AF33" i="62"/>
  <c r="AG33" i="62"/>
  <c r="AB31" i="62"/>
  <c r="AC31" i="62"/>
  <c r="AD31" i="62"/>
  <c r="AE31" i="62"/>
  <c r="AF31" i="62"/>
  <c r="AG31" i="62"/>
  <c r="AG90" i="62"/>
  <c r="AF90" i="62"/>
  <c r="AE90" i="62"/>
  <c r="AD90" i="62"/>
  <c r="AC90" i="62"/>
  <c r="AB90" i="62"/>
  <c r="AF26" i="62"/>
  <c r="AC26" i="62"/>
  <c r="AG26" i="62"/>
  <c r="AB26" i="62"/>
  <c r="AD26" i="62"/>
  <c r="AE26" i="62"/>
  <c r="AG75" i="62"/>
  <c r="AF75" i="62"/>
  <c r="AE75" i="62"/>
  <c r="AD75" i="62"/>
  <c r="AC75" i="62"/>
  <c r="AB75" i="62"/>
  <c r="AG87" i="62"/>
  <c r="AF87" i="62"/>
  <c r="AE87" i="62"/>
  <c r="AD87" i="62"/>
  <c r="AC87" i="62"/>
  <c r="AB87" i="62"/>
  <c r="AG79" i="62"/>
  <c r="AF79" i="62"/>
  <c r="AE79" i="62"/>
  <c r="AD79" i="62"/>
  <c r="AC79" i="62"/>
  <c r="AB79" i="62"/>
  <c r="AB35" i="62"/>
  <c r="AC35" i="62"/>
  <c r="AD35" i="62"/>
  <c r="AE35" i="62"/>
  <c r="AF35" i="62"/>
  <c r="AG35" i="62"/>
  <c r="AE49" i="62"/>
  <c r="AC49" i="62"/>
  <c r="AB49" i="62"/>
  <c r="AF49" i="62"/>
  <c r="AD49" i="62"/>
  <c r="AG49" i="62"/>
  <c r="AB37" i="62"/>
  <c r="AC37" i="62"/>
  <c r="AD37" i="62"/>
  <c r="AE37" i="62"/>
  <c r="AF37" i="62"/>
  <c r="AG37" i="62"/>
  <c r="AC28" i="62"/>
  <c r="AG28" i="62"/>
  <c r="AF28" i="62"/>
  <c r="AB28" i="62"/>
  <c r="AD28" i="62"/>
  <c r="AE28" i="62"/>
  <c r="AC118" i="62"/>
  <c r="AB118" i="62"/>
  <c r="AD118" i="62"/>
  <c r="AG118" i="62"/>
  <c r="AF118" i="62"/>
  <c r="AE118" i="62"/>
  <c r="AG72" i="62"/>
  <c r="AF72" i="62"/>
  <c r="AE72" i="62"/>
  <c r="AD72" i="62"/>
  <c r="AC72" i="62"/>
  <c r="AB72" i="62"/>
  <c r="AE15" i="62"/>
  <c r="AB15" i="62"/>
  <c r="AC15" i="62"/>
  <c r="AD15" i="62"/>
  <c r="AF15" i="62"/>
  <c r="AG15" i="62"/>
  <c r="AB107" i="62"/>
  <c r="AG107" i="62"/>
  <c r="AF107" i="62"/>
  <c r="AE107" i="62"/>
  <c r="AD107" i="62"/>
  <c r="AC107" i="62"/>
  <c r="AC128" i="62"/>
  <c r="AB128" i="62"/>
  <c r="AD128" i="62"/>
  <c r="AG128" i="62"/>
  <c r="AF128" i="62"/>
  <c r="AE128" i="62"/>
  <c r="AC36" i="62"/>
  <c r="AB36" i="62"/>
  <c r="AD36" i="62"/>
  <c r="AF36" i="62"/>
  <c r="AE36" i="62"/>
  <c r="AG36" i="62"/>
  <c r="AC120" i="62"/>
  <c r="AB120" i="62"/>
  <c r="AG120" i="62"/>
  <c r="AF120" i="62"/>
  <c r="AD120" i="62"/>
  <c r="AE120" i="62"/>
  <c r="AC184" i="62"/>
  <c r="AB184" i="62"/>
  <c r="AG184" i="62"/>
  <c r="AF184" i="62"/>
  <c r="AD184" i="62"/>
  <c r="AE184" i="62"/>
  <c r="AG80" i="62"/>
  <c r="AF80" i="62"/>
  <c r="AE80" i="62"/>
  <c r="AD80" i="62"/>
  <c r="AC80" i="62"/>
  <c r="AB80" i="62"/>
  <c r="AG99" i="62"/>
  <c r="AF99" i="62"/>
  <c r="AE99" i="62"/>
  <c r="AD99" i="62"/>
  <c r="AC99" i="62"/>
  <c r="AB99" i="62"/>
  <c r="AG59" i="62"/>
  <c r="AE59" i="62"/>
  <c r="AD59" i="62"/>
  <c r="AC59" i="62"/>
  <c r="AB59" i="62"/>
  <c r="AF59" i="62"/>
  <c r="AC30" i="62"/>
  <c r="AF30" i="62"/>
  <c r="AB30" i="62"/>
  <c r="AD30" i="62"/>
  <c r="AE30" i="62"/>
  <c r="AG30" i="62"/>
  <c r="AG52" i="62"/>
  <c r="AE52" i="62"/>
  <c r="AC52" i="62"/>
  <c r="AF52" i="62"/>
  <c r="AD52" i="62"/>
  <c r="AB52" i="62"/>
  <c r="AC148" i="62"/>
  <c r="AB148" i="62"/>
  <c r="AG148" i="62"/>
  <c r="AD148" i="62"/>
  <c r="AE148" i="62"/>
  <c r="AF148" i="62"/>
  <c r="AC200" i="62"/>
  <c r="AB200" i="62"/>
  <c r="AG200" i="62"/>
  <c r="AF200" i="62"/>
  <c r="AD200" i="62"/>
  <c r="AE200" i="62"/>
  <c r="AG96" i="62"/>
  <c r="AF96" i="62"/>
  <c r="AE96" i="62"/>
  <c r="AD96" i="62"/>
  <c r="AC96" i="62"/>
  <c r="AB96" i="62"/>
  <c r="AC150" i="62"/>
  <c r="AB150" i="62"/>
  <c r="AG150" i="62"/>
  <c r="AD150" i="62"/>
  <c r="AF150" i="62"/>
  <c r="AE150" i="62"/>
  <c r="AC191" i="62"/>
  <c r="AB191" i="62"/>
  <c r="AG191" i="62"/>
  <c r="AF191" i="62"/>
  <c r="AD191" i="62"/>
  <c r="AE191" i="62"/>
  <c r="AB110" i="62"/>
  <c r="AF110" i="62"/>
  <c r="AG110" i="62"/>
  <c r="AE110" i="62"/>
  <c r="AD110" i="62"/>
  <c r="AC110" i="62"/>
  <c r="AG14" i="62"/>
  <c r="AC14" i="62"/>
  <c r="AD14" i="62"/>
  <c r="AE14" i="62"/>
  <c r="AF14" i="62"/>
  <c r="AB14" i="62"/>
  <c r="AD7" i="62"/>
  <c r="AF7" i="62"/>
  <c r="AG7" i="62"/>
  <c r="AC7" i="62"/>
  <c r="AE7" i="62"/>
  <c r="AB7" i="62"/>
  <c r="AC117" i="62"/>
  <c r="AB117" i="62"/>
  <c r="AG117" i="62"/>
  <c r="AF117" i="62"/>
  <c r="AD117" i="62"/>
  <c r="AE117" i="62"/>
  <c r="AC137" i="62"/>
  <c r="AB137" i="62"/>
  <c r="AG137" i="62"/>
  <c r="AD137" i="62"/>
  <c r="AF137" i="62"/>
  <c r="AE137" i="62"/>
  <c r="AG98" i="62"/>
  <c r="AF98" i="62"/>
  <c r="AE98" i="62"/>
  <c r="AD98" i="62"/>
  <c r="AC98" i="62"/>
  <c r="AB98" i="62"/>
  <c r="AC141" i="62"/>
  <c r="AB141" i="62"/>
  <c r="AG141" i="62"/>
  <c r="AD141" i="62"/>
  <c r="AF141" i="62"/>
  <c r="AE141" i="62"/>
  <c r="AC171" i="62"/>
  <c r="AB171" i="62"/>
  <c r="AG171" i="62"/>
  <c r="AF171" i="62"/>
  <c r="AD171" i="62"/>
  <c r="AE171" i="62"/>
  <c r="AG54" i="62"/>
  <c r="AE54" i="62"/>
  <c r="AC54" i="62"/>
  <c r="AF54" i="62"/>
  <c r="AD54" i="62"/>
  <c r="AB54" i="62"/>
  <c r="AC143" i="62"/>
  <c r="AB143" i="62"/>
  <c r="AG143" i="62"/>
  <c r="AD143" i="62"/>
  <c r="AE143" i="62"/>
  <c r="AF143" i="62"/>
  <c r="AC189" i="62"/>
  <c r="AB189" i="62"/>
  <c r="AG189" i="62"/>
  <c r="AF189" i="62"/>
  <c r="AD189" i="62"/>
  <c r="AE189" i="62"/>
  <c r="AG74" i="62"/>
  <c r="AF74" i="62"/>
  <c r="AE74" i="62"/>
  <c r="AD74" i="62"/>
  <c r="AC74" i="62"/>
  <c r="AB74" i="62"/>
  <c r="AC144" i="62"/>
  <c r="AB144" i="62"/>
  <c r="AG144" i="62"/>
  <c r="AD144" i="62"/>
  <c r="AF144" i="62"/>
  <c r="AE144" i="62"/>
  <c r="AC168" i="62"/>
  <c r="AB168" i="62"/>
  <c r="AG168" i="62"/>
  <c r="AF168" i="62"/>
  <c r="AD168" i="62"/>
  <c r="AE168" i="62"/>
  <c r="AG62" i="62"/>
  <c r="AE62" i="62"/>
  <c r="AD62" i="62"/>
  <c r="AC62" i="62"/>
  <c r="AF62" i="62"/>
  <c r="AB62" i="62"/>
  <c r="AC130" i="62"/>
  <c r="AB130" i="62"/>
  <c r="AD130" i="62"/>
  <c r="AE130" i="62"/>
  <c r="AF130" i="62"/>
  <c r="AG130" i="62"/>
  <c r="AC181" i="62"/>
  <c r="AB181" i="62"/>
  <c r="AG181" i="62"/>
  <c r="AF181" i="62"/>
  <c r="AD181" i="62"/>
  <c r="AE181" i="62"/>
  <c r="AG63" i="62"/>
  <c r="AE63" i="62"/>
  <c r="AD63" i="62"/>
  <c r="AC63" i="62"/>
  <c r="AF63" i="62"/>
  <c r="AB63" i="62"/>
  <c r="AG13" i="62"/>
  <c r="AB13" i="62"/>
  <c r="AC13" i="62"/>
  <c r="AD13" i="62"/>
  <c r="AE13" i="62"/>
  <c r="AF13" i="62"/>
  <c r="AC11" i="62"/>
  <c r="AB11" i="62"/>
  <c r="AD11" i="62"/>
  <c r="AF11" i="62"/>
  <c r="AG11" i="62"/>
  <c r="AE11" i="62"/>
  <c r="AG71" i="62"/>
  <c r="AF71" i="62"/>
  <c r="AE71" i="62"/>
  <c r="AD71" i="62"/>
  <c r="AC71" i="62"/>
  <c r="AB71" i="62"/>
  <c r="AC135" i="62"/>
  <c r="AB135" i="62"/>
  <c r="AG135" i="62"/>
  <c r="AD135" i="62"/>
  <c r="AF135" i="62"/>
  <c r="AE135" i="62"/>
  <c r="AC173" i="62"/>
  <c r="AB173" i="62"/>
  <c r="AG173" i="62"/>
  <c r="AF173" i="62"/>
  <c r="AD173" i="62"/>
  <c r="AE173" i="62"/>
  <c r="AG22" i="62"/>
  <c r="AB22" i="62"/>
  <c r="AE22" i="62"/>
  <c r="AF22" i="62"/>
  <c r="AC22" i="62"/>
  <c r="AD22" i="62"/>
  <c r="AC127" i="62"/>
  <c r="AB127" i="62"/>
  <c r="AD127" i="62"/>
  <c r="AG127" i="62"/>
  <c r="AF127" i="62"/>
  <c r="AE127" i="62"/>
  <c r="AC179" i="62"/>
  <c r="AB179" i="62"/>
  <c r="AG179" i="62"/>
  <c r="AF179" i="62"/>
  <c r="AD179" i="62"/>
  <c r="AE179" i="62"/>
  <c r="AG76" i="62"/>
  <c r="AF76" i="62"/>
  <c r="AE76" i="62"/>
  <c r="AD76" i="62"/>
  <c r="AC76" i="62"/>
  <c r="AB76" i="62"/>
  <c r="AC147" i="62"/>
  <c r="AB147" i="62"/>
  <c r="AG147" i="62"/>
  <c r="AD147" i="62"/>
  <c r="AF147" i="62"/>
  <c r="AE147" i="62"/>
  <c r="AC193" i="62"/>
  <c r="AB193" i="62"/>
  <c r="AG193" i="62"/>
  <c r="AF193" i="62"/>
  <c r="AD193" i="62"/>
  <c r="AE193" i="62"/>
  <c r="AG65" i="62"/>
  <c r="AF65" i="62"/>
  <c r="AE65" i="62"/>
  <c r="AD65" i="62"/>
  <c r="AC65" i="62"/>
  <c r="AB65" i="62"/>
  <c r="AC146" i="62"/>
  <c r="AB146" i="62"/>
  <c r="AG146" i="62"/>
  <c r="AD146" i="62"/>
  <c r="AE146" i="62"/>
  <c r="AF146" i="62"/>
  <c r="AC187" i="62"/>
  <c r="AB187" i="62"/>
  <c r="AG187" i="62"/>
  <c r="AF187" i="62"/>
  <c r="AD187" i="62"/>
  <c r="AE187" i="62"/>
  <c r="AG67" i="62"/>
  <c r="AF67" i="62"/>
  <c r="AE67" i="62"/>
  <c r="AD67" i="62"/>
  <c r="AC67" i="62"/>
  <c r="AB67" i="62"/>
  <c r="AC136" i="62"/>
  <c r="AB136" i="62"/>
  <c r="AG136" i="62"/>
  <c r="AD136" i="62"/>
  <c r="AF136" i="62"/>
  <c r="AE136" i="62"/>
  <c r="AC182" i="62"/>
  <c r="AB182" i="62"/>
  <c r="AG182" i="62"/>
  <c r="AF182" i="62"/>
  <c r="AD182" i="62"/>
  <c r="AE182" i="62"/>
  <c r="AG55" i="62"/>
  <c r="AE55" i="62"/>
  <c r="AC55" i="62"/>
  <c r="AF55" i="62"/>
  <c r="AD55" i="62"/>
  <c r="AB55" i="62"/>
  <c r="AC151" i="62"/>
  <c r="AB151" i="62"/>
  <c r="AG151" i="62"/>
  <c r="AD151" i="62"/>
  <c r="AF151" i="62"/>
  <c r="AE151" i="62"/>
  <c r="AC180" i="62"/>
  <c r="AB180" i="62"/>
  <c r="AG180" i="62"/>
  <c r="AF180" i="62"/>
  <c r="AD180" i="62"/>
  <c r="AE180" i="62"/>
  <c r="AB39" i="62"/>
  <c r="AC39" i="62"/>
  <c r="AD39" i="62"/>
  <c r="AE39" i="62"/>
  <c r="AF39" i="62"/>
  <c r="AG39" i="62"/>
  <c r="AG105" i="62"/>
  <c r="AF105" i="62"/>
  <c r="AE105" i="62"/>
  <c r="AD105" i="62"/>
  <c r="AC105" i="62"/>
  <c r="AB105" i="62"/>
  <c r="AG100" i="62"/>
  <c r="AF100" i="62"/>
  <c r="AE100" i="62"/>
  <c r="AD100" i="62"/>
  <c r="AC100" i="62"/>
  <c r="AB100" i="62"/>
  <c r="AG56" i="62"/>
  <c r="AE56" i="62"/>
  <c r="AC56" i="62"/>
  <c r="AF56" i="62"/>
  <c r="AD56" i="62"/>
  <c r="AB56" i="62"/>
  <c r="AB109" i="62"/>
  <c r="AG109" i="62"/>
  <c r="AF109" i="62"/>
  <c r="AD109" i="62"/>
  <c r="AE109" i="62"/>
  <c r="AC109" i="62"/>
  <c r="AB114" i="62"/>
  <c r="AG114" i="62"/>
  <c r="AF114" i="62"/>
  <c r="AD114" i="62"/>
  <c r="AE114" i="62"/>
  <c r="AC114" i="62"/>
  <c r="AG58" i="62"/>
  <c r="AE58" i="62"/>
  <c r="AD58" i="62"/>
  <c r="AC58" i="62"/>
  <c r="AF58" i="62"/>
  <c r="AB58" i="62"/>
  <c r="AC157" i="62"/>
  <c r="AB157" i="62"/>
  <c r="AG157" i="62"/>
  <c r="AD157" i="62"/>
  <c r="AE157" i="62"/>
  <c r="AF157" i="62"/>
  <c r="AG73" i="62"/>
  <c r="AF73" i="62"/>
  <c r="AE73" i="62"/>
  <c r="AD73" i="62"/>
  <c r="AC73" i="62"/>
  <c r="AB73" i="62"/>
  <c r="AC195" i="62"/>
  <c r="AB195" i="62"/>
  <c r="AG195" i="62"/>
  <c r="AF195" i="62"/>
  <c r="AD195" i="62"/>
  <c r="AE195" i="62"/>
  <c r="AC177" i="62"/>
  <c r="AB177" i="62"/>
  <c r="AG177" i="62"/>
  <c r="AF177" i="62"/>
  <c r="AD177" i="62"/>
  <c r="AE177" i="62"/>
  <c r="AG69" i="62"/>
  <c r="AF69" i="62"/>
  <c r="AE69" i="62"/>
  <c r="AD69" i="62"/>
  <c r="AC69" i="62"/>
  <c r="AB69" i="62"/>
  <c r="AG92" i="62"/>
  <c r="AF92" i="62"/>
  <c r="AE92" i="62"/>
  <c r="AD92" i="62"/>
  <c r="AC92" i="62"/>
  <c r="AB92" i="62"/>
  <c r="AG57" i="62"/>
  <c r="AE57" i="62"/>
  <c r="AD57" i="62"/>
  <c r="AC57" i="62"/>
  <c r="AF57" i="62"/>
  <c r="AB57" i="62"/>
  <c r="AF38" i="62"/>
  <c r="AB38" i="62"/>
  <c r="AC38" i="62"/>
  <c r="AD38" i="62"/>
  <c r="AE38" i="62"/>
  <c r="AG38" i="62"/>
  <c r="AG106" i="62"/>
  <c r="AF106" i="62"/>
  <c r="AE106" i="62"/>
  <c r="AD106" i="62"/>
  <c r="AC106" i="62"/>
  <c r="AB106" i="62"/>
  <c r="AC176" i="62"/>
  <c r="AB176" i="62"/>
  <c r="AG176" i="62"/>
  <c r="AF176" i="62"/>
  <c r="AD176" i="62"/>
  <c r="AE176" i="62"/>
  <c r="AB27" i="62"/>
  <c r="AC27" i="62"/>
  <c r="AD27" i="62"/>
  <c r="AE27" i="62"/>
  <c r="AF27" i="62"/>
  <c r="AG27" i="62"/>
  <c r="AG95" i="62"/>
  <c r="AF95" i="62"/>
  <c r="AE95" i="62"/>
  <c r="AD95" i="62"/>
  <c r="AC95" i="62"/>
  <c r="AB95" i="62"/>
  <c r="AC185" i="62"/>
  <c r="AB185" i="62"/>
  <c r="AG185" i="62"/>
  <c r="AF185" i="62"/>
  <c r="AD185" i="62"/>
  <c r="AE185" i="62"/>
  <c r="AB41" i="62"/>
  <c r="AC41" i="62"/>
  <c r="AD41" i="62"/>
  <c r="AE41" i="62"/>
  <c r="AF41" i="62"/>
  <c r="AG41" i="62"/>
  <c r="AB112" i="62"/>
  <c r="AF112" i="62"/>
  <c r="AE112" i="62"/>
  <c r="AD112" i="62"/>
  <c r="AC112" i="62"/>
  <c r="AG112" i="62"/>
  <c r="AG60" i="62"/>
  <c r="AE60" i="62"/>
  <c r="AD60" i="62"/>
  <c r="AC60" i="62"/>
  <c r="AF60" i="62"/>
  <c r="AB60" i="62"/>
  <c r="AG20" i="62"/>
  <c r="AF20" i="62"/>
  <c r="AD20" i="62"/>
  <c r="AE20" i="62"/>
  <c r="AB20" i="62"/>
  <c r="AC20" i="62"/>
  <c r="AC154" i="62"/>
  <c r="AB154" i="62"/>
  <c r="AG154" i="62"/>
  <c r="AD154" i="62"/>
  <c r="AF154" i="62"/>
  <c r="AE154" i="62"/>
  <c r="AC134" i="62"/>
  <c r="AB134" i="62"/>
  <c r="AG134" i="62"/>
  <c r="AD134" i="62"/>
  <c r="AE134" i="62"/>
  <c r="AF134" i="62"/>
  <c r="AG9" i="62"/>
  <c r="AE9" i="62"/>
  <c r="AB9" i="62"/>
  <c r="AF9" i="62"/>
  <c r="AC9" i="62"/>
  <c r="AD9" i="62"/>
  <c r="AG101" i="62"/>
  <c r="AF101" i="62"/>
  <c r="AE101" i="62"/>
  <c r="AD101" i="62"/>
  <c r="AC101" i="62"/>
  <c r="AB101" i="62"/>
  <c r="AE47" i="62"/>
  <c r="AC47" i="62"/>
  <c r="AG47" i="62"/>
  <c r="AF47" i="62"/>
  <c r="AD47" i="62"/>
  <c r="AB47" i="62"/>
  <c r="AT158" i="62" a="1"/>
  <c r="AT158" i="62" s="1"/>
  <c r="AT186" i="62" a="1"/>
  <c r="AT186" i="62" s="1"/>
  <c r="AT103" i="62" a="1"/>
  <c r="AT103" i="62" s="1"/>
  <c r="AT115" i="62" a="1"/>
  <c r="AT115" i="62" s="1"/>
  <c r="AT19" i="62" a="1"/>
  <c r="AT19" i="62" s="1"/>
  <c r="AT121" i="62" a="1"/>
  <c r="AT121" i="62" s="1"/>
  <c r="AT116" i="62" a="1"/>
  <c r="AT116" i="62" s="1"/>
  <c r="AT24" i="62" a="1"/>
  <c r="AT24" i="62" s="1"/>
  <c r="AT119" i="62" a="1"/>
  <c r="AT119" i="62" s="1"/>
  <c r="AT89" i="62" a="1"/>
  <c r="AT89" i="62" s="1"/>
  <c r="AT25" i="62" a="1"/>
  <c r="AT25" i="62" s="1"/>
  <c r="AT160" i="62" a="1"/>
  <c r="AT160" i="62" s="1"/>
  <c r="AT183" i="62" a="1"/>
  <c r="AT183" i="62" s="1"/>
  <c r="AT23" i="62" a="1"/>
  <c r="AT23" i="62" s="1"/>
  <c r="AT111" i="62" a="1"/>
  <c r="AT111" i="62" s="1"/>
  <c r="AT131" i="62" a="1"/>
  <c r="AT131" i="62" s="1"/>
  <c r="AT198" i="62" a="1"/>
  <c r="AT198" i="62" s="1"/>
  <c r="AT61" i="62" a="1"/>
  <c r="AT61" i="62" s="1"/>
  <c r="AT174" i="62" a="1"/>
  <c r="AT174" i="62" s="1"/>
  <c r="AT18" i="62" a="1"/>
  <c r="AT18" i="62" s="1"/>
  <c r="AT50" i="62" a="1"/>
  <c r="AT50" i="62" s="1"/>
  <c r="AT17" i="62" a="1"/>
  <c r="AT17" i="62" s="1"/>
  <c r="AT113" i="62" a="1"/>
  <c r="AT113" i="62" s="1"/>
  <c r="AT188" i="62" a="1"/>
  <c r="AT188" i="62" s="1"/>
  <c r="AT32" i="62" a="1"/>
  <c r="AT32" i="62" s="1"/>
  <c r="AT10" i="62" a="1"/>
  <c r="AT10" i="62" s="1"/>
  <c r="AT40" i="62" a="1"/>
  <c r="AT40" i="62" s="1"/>
  <c r="AT48" i="62" a="1"/>
  <c r="AT48" i="62" s="1"/>
  <c r="AT161" i="62" a="1"/>
  <c r="AT161" i="62" s="1"/>
  <c r="AT201" i="62" a="1"/>
  <c r="AT201" i="62" s="1"/>
  <c r="AT64" i="62" a="1"/>
  <c r="AT64" i="62" s="1"/>
  <c r="AT149" i="62" a="1"/>
  <c r="AT149" i="62" s="1"/>
  <c r="AT178" i="62" a="1"/>
  <c r="AT178" i="62" s="1"/>
  <c r="AT53" i="62" a="1"/>
  <c r="AT53" i="62" s="1"/>
  <c r="AT139" i="62" a="1"/>
  <c r="AT139" i="62" s="1"/>
  <c r="AT192" i="62" a="1"/>
  <c r="AT192" i="62" s="1"/>
  <c r="AT51" i="62" a="1"/>
  <c r="AT51" i="62" s="1"/>
  <c r="AT142" i="62" a="1"/>
  <c r="AT142" i="62" s="1"/>
  <c r="AT170" i="62" a="1"/>
  <c r="AT170" i="62" s="1"/>
  <c r="AT91" i="62" a="1"/>
  <c r="AT91" i="62" s="1"/>
  <c r="AT129" i="62" a="1"/>
  <c r="AT129" i="62" s="1"/>
  <c r="AT194" i="62" a="1"/>
  <c r="AT194" i="62" s="1"/>
  <c r="AT68" i="62" a="1"/>
  <c r="AT68" i="62" s="1"/>
  <c r="AT93" i="62" a="1"/>
  <c r="AT93" i="62" s="1"/>
  <c r="AT104" i="62" a="1"/>
  <c r="AT104" i="62" s="1"/>
  <c r="AT78" i="62" a="1"/>
  <c r="AT78" i="62" s="1"/>
  <c r="AT155" i="62" a="1"/>
  <c r="AT155" i="62" s="1"/>
  <c r="AT190" i="62" a="1"/>
  <c r="AT190" i="62" s="1"/>
  <c r="AT81" i="62" a="1"/>
  <c r="AT81" i="62" s="1"/>
  <c r="AT133" i="62" a="1"/>
  <c r="AT133" i="62" s="1"/>
  <c r="AT175" i="62" a="1"/>
  <c r="AT175" i="62" s="1"/>
  <c r="AT66" i="62" a="1"/>
  <c r="AT66" i="62" s="1"/>
  <c r="AT159" i="62" a="1"/>
  <c r="AT159" i="62" s="1"/>
  <c r="AT172" i="62" a="1"/>
  <c r="AT172" i="62" s="1"/>
  <c r="AT97" i="62" a="1"/>
  <c r="AT97" i="62" s="1"/>
  <c r="AT156" i="62" a="1"/>
  <c r="AT156" i="62" s="1"/>
  <c r="AT196" i="62" a="1"/>
  <c r="AT196" i="62" s="1"/>
  <c r="AT70" i="62" a="1"/>
  <c r="AT70" i="62" s="1"/>
  <c r="AT94" i="62" a="1"/>
  <c r="AT94" i="62" s="1"/>
  <c r="AT8" i="62" a="1"/>
  <c r="AT8" i="62" s="1"/>
  <c r="AT34" i="62" a="1"/>
  <c r="AT34" i="62" s="1"/>
  <c r="AT140" i="62" a="1"/>
  <c r="AT140" i="62" s="1"/>
  <c r="AT169" i="62" a="1"/>
  <c r="AT169" i="62" s="1"/>
  <c r="AT16" i="62" a="1"/>
  <c r="AT16" i="62" s="1"/>
  <c r="AT152" i="62" a="1"/>
  <c r="AT152" i="62" s="1"/>
  <c r="AT197" i="62" a="1"/>
  <c r="AT197" i="62" s="1"/>
  <c r="AT77" i="62" a="1"/>
  <c r="AT77" i="62" s="1"/>
  <c r="AT153" i="62" a="1"/>
  <c r="AT153" i="62" s="1"/>
  <c r="AT199" i="62" a="1"/>
  <c r="AT199" i="62" s="1"/>
  <c r="AT138" i="62" a="1"/>
  <c r="AT138" i="62" s="1"/>
  <c r="AT167" i="62" a="1"/>
  <c r="AT167" i="62" s="1"/>
  <c r="AT21" i="62" a="1"/>
  <c r="AT21" i="62" s="1"/>
  <c r="AT102" i="62" a="1"/>
  <c r="AT102" i="62" s="1"/>
  <c r="AT145" i="62" a="1"/>
  <c r="AT145" i="62" s="1"/>
  <c r="AT29" i="62" a="1"/>
  <c r="AT29" i="62" s="1"/>
  <c r="AT108" i="62" a="1"/>
  <c r="AT108" i="62" s="1"/>
  <c r="AT132" i="62" a="1"/>
  <c r="AT132" i="62" s="1"/>
  <c r="AT12" i="62" a="1"/>
  <c r="AT12" i="62" s="1"/>
  <c r="AT88" i="62" a="1"/>
  <c r="AT88" i="62" s="1"/>
  <c r="AT33" i="62" a="1"/>
  <c r="AT33" i="62" s="1"/>
  <c r="AT31" i="62" a="1"/>
  <c r="AT31" i="62" s="1"/>
  <c r="AT90" i="62" a="1"/>
  <c r="AT90" i="62" s="1"/>
  <c r="AT26" i="62" a="1"/>
  <c r="AT26" i="62" s="1"/>
  <c r="AT75" i="62" a="1"/>
  <c r="AT75" i="62" s="1"/>
  <c r="AT87" i="62" a="1"/>
  <c r="AT87" i="62" s="1"/>
  <c r="AT79" i="62" a="1"/>
  <c r="AT79" i="62" s="1"/>
  <c r="AT35" i="62" a="1"/>
  <c r="AT35" i="62" s="1"/>
  <c r="AT49" i="62" a="1"/>
  <c r="AT49" i="62" s="1"/>
  <c r="AT37" i="62" a="1"/>
  <c r="AT37" i="62" s="1"/>
  <c r="AT28" i="62" a="1"/>
  <c r="AT28" i="62" s="1"/>
  <c r="AT118" i="62" a="1"/>
  <c r="AT118" i="62" s="1"/>
  <c r="AT72" i="62" a="1"/>
  <c r="AT72" i="62" s="1"/>
  <c r="AT15" i="62" a="1"/>
  <c r="AT15" i="62" s="1"/>
  <c r="AT107" i="62" a="1"/>
  <c r="AT107" i="62" s="1"/>
  <c r="AT128" i="62" a="1"/>
  <c r="AT128" i="62" s="1"/>
  <c r="AT36" i="62" a="1"/>
  <c r="AT36" i="62" s="1"/>
  <c r="AT120" i="62" a="1"/>
  <c r="AT120" i="62" s="1"/>
  <c r="AT184" i="62" a="1"/>
  <c r="AT184" i="62" s="1"/>
  <c r="AT80" i="62" a="1"/>
  <c r="AT80" i="62" s="1"/>
  <c r="AT99" i="62" a="1"/>
  <c r="AT99" i="62" s="1"/>
  <c r="AT59" i="62" a="1"/>
  <c r="AT59" i="62" s="1"/>
  <c r="AT30" i="62" a="1"/>
  <c r="AT30" i="62" s="1"/>
  <c r="AT52" i="62" a="1"/>
  <c r="AT52" i="62" s="1"/>
  <c r="AT148" i="62" a="1"/>
  <c r="AT148" i="62" s="1"/>
  <c r="AT200" i="62" a="1"/>
  <c r="AT200" i="62" s="1"/>
  <c r="AT96" i="62" a="1"/>
  <c r="AT96" i="62" s="1"/>
  <c r="AT150" i="62" a="1"/>
  <c r="AT150" i="62" s="1"/>
  <c r="AT191" i="62" a="1"/>
  <c r="AT191" i="62" s="1"/>
  <c r="AT110" i="62" a="1"/>
  <c r="AT110" i="62" s="1"/>
  <c r="AT14" i="62" a="1"/>
  <c r="AT14" i="62" s="1"/>
  <c r="AT7" i="62" a="1"/>
  <c r="AT7" i="62" s="1"/>
  <c r="AT117" i="62" a="1"/>
  <c r="AT117" i="62" s="1"/>
  <c r="AT137" i="62" a="1"/>
  <c r="AT137" i="62" s="1"/>
  <c r="AT98" i="62" a="1"/>
  <c r="AT98" i="62" s="1"/>
  <c r="AT141" i="62" a="1"/>
  <c r="AT141" i="62" s="1"/>
  <c r="AT171" i="62" a="1"/>
  <c r="AT171" i="62" s="1"/>
  <c r="AT54" i="62" a="1"/>
  <c r="AT54" i="62" s="1"/>
  <c r="AT143" i="62" a="1"/>
  <c r="AT143" i="62" s="1"/>
  <c r="AT189" i="62" a="1"/>
  <c r="AT189" i="62" s="1"/>
  <c r="AT74" i="62" a="1"/>
  <c r="AT74" i="62" s="1"/>
  <c r="AT144" i="62" a="1"/>
  <c r="AT144" i="62" s="1"/>
  <c r="AT168" i="62" a="1"/>
  <c r="AT168" i="62" s="1"/>
  <c r="AT62" i="62" a="1"/>
  <c r="AT62" i="62" s="1"/>
  <c r="AT130" i="62" a="1"/>
  <c r="AT130" i="62" s="1"/>
  <c r="AT181" i="62" a="1"/>
  <c r="AT181" i="62" s="1"/>
  <c r="AT63" i="62" a="1"/>
  <c r="AT63" i="62" s="1"/>
  <c r="AT13" i="62" a="1"/>
  <c r="AT13" i="62" s="1"/>
  <c r="AT11" i="62" a="1"/>
  <c r="AT11" i="62" s="1"/>
  <c r="AT71" i="62" a="1"/>
  <c r="AT71" i="62" s="1"/>
  <c r="AT135" i="62" a="1"/>
  <c r="AT135" i="62" s="1"/>
  <c r="AT173" i="62" a="1"/>
  <c r="AT173" i="62" s="1"/>
  <c r="AT22" i="62" a="1"/>
  <c r="AT22" i="62" s="1"/>
  <c r="AT127" i="62" a="1"/>
  <c r="AT127" i="62" s="1"/>
  <c r="AT179" i="62" a="1"/>
  <c r="AT179" i="62" s="1"/>
  <c r="AT76" i="62" a="1"/>
  <c r="AT76" i="62" s="1"/>
  <c r="AT147" i="62" a="1"/>
  <c r="AT147" i="62" s="1"/>
  <c r="AT193" i="62" a="1"/>
  <c r="AT193" i="62" s="1"/>
  <c r="AT65" i="62" a="1"/>
  <c r="AT65" i="62" s="1"/>
  <c r="AT146" i="62" a="1"/>
  <c r="AT146" i="62" s="1"/>
  <c r="AT187" i="62" a="1"/>
  <c r="AT187" i="62" s="1"/>
  <c r="AT67" i="62" a="1"/>
  <c r="AT67" i="62" s="1"/>
  <c r="AT136" i="62" a="1"/>
  <c r="AT136" i="62" s="1"/>
  <c r="AT182" i="62" a="1"/>
  <c r="AT182" i="62" s="1"/>
  <c r="AT55" i="62" a="1"/>
  <c r="AT55" i="62" s="1"/>
  <c r="AT151" i="62" a="1"/>
  <c r="AT151" i="62" s="1"/>
  <c r="AT180" i="62" a="1"/>
  <c r="AT180" i="62" s="1"/>
  <c r="AT39" i="62" a="1"/>
  <c r="AT39" i="62" s="1"/>
  <c r="AT105" i="62" a="1"/>
  <c r="AT105" i="62" s="1"/>
  <c r="AT100" i="62" a="1"/>
  <c r="AT100" i="62" s="1"/>
  <c r="AT56" i="62" a="1"/>
  <c r="AT56" i="62" s="1"/>
  <c r="AT109" i="62" a="1"/>
  <c r="AT109" i="62" s="1"/>
  <c r="AT114" i="62" a="1"/>
  <c r="AT114" i="62" s="1"/>
  <c r="AT58" i="62" a="1"/>
  <c r="AT58" i="62" s="1"/>
  <c r="AT157" i="62" a="1"/>
  <c r="AT157" i="62" s="1"/>
  <c r="AT73" i="62" a="1"/>
  <c r="AT73" i="62" s="1"/>
  <c r="AT195" i="62" a="1"/>
  <c r="AT195" i="62" s="1"/>
  <c r="AT177" i="62" a="1"/>
  <c r="AT177" i="62" s="1"/>
  <c r="AT69" i="62" a="1"/>
  <c r="AT69" i="62" s="1"/>
  <c r="AT92" i="62" a="1"/>
  <c r="AT92" i="62" s="1"/>
  <c r="AT57" i="62" a="1"/>
  <c r="AT57" i="62" s="1"/>
  <c r="AT38" i="62" a="1"/>
  <c r="AT38" i="62" s="1"/>
  <c r="AT106" i="62" a="1"/>
  <c r="AT106" i="62" s="1"/>
  <c r="AT176" i="62" a="1"/>
  <c r="AT176" i="62" s="1"/>
  <c r="AT27" i="62" a="1"/>
  <c r="AT27" i="62" s="1"/>
  <c r="AT95" i="62" a="1"/>
  <c r="AT95" i="62" s="1"/>
  <c r="AT185" i="62" a="1"/>
  <c r="AT185" i="62" s="1"/>
  <c r="AT41" i="62" a="1"/>
  <c r="AT41" i="62" s="1"/>
  <c r="AT112" i="62" a="1"/>
  <c r="AT112" i="62" s="1"/>
  <c r="AT60" i="62" a="1"/>
  <c r="AT60" i="62" s="1"/>
  <c r="AT20" i="62" a="1"/>
  <c r="AT20" i="62" s="1"/>
  <c r="AT154" i="62" a="1"/>
  <c r="AT154" i="62" s="1"/>
  <c r="AT134" i="62" a="1"/>
  <c r="AT134" i="62" s="1"/>
  <c r="AT9" i="62" a="1"/>
  <c r="AT9" i="62" s="1"/>
  <c r="AT101" i="62" a="1"/>
  <c r="AT101" i="62" s="1"/>
  <c r="AT47" i="62" a="1"/>
  <c r="AT47" i="62" s="1"/>
  <c r="R164" i="59"/>
  <c r="R162" i="59"/>
  <c r="R160" i="59"/>
  <c r="R158" i="59"/>
  <c r="R156" i="59"/>
  <c r="R154" i="59"/>
  <c r="R152" i="59"/>
  <c r="R150" i="59"/>
  <c r="R148" i="59"/>
  <c r="R146" i="59"/>
  <c r="R144" i="59"/>
  <c r="R142" i="59"/>
  <c r="R140" i="59"/>
  <c r="R138" i="59"/>
  <c r="R136" i="59"/>
  <c r="R134" i="59"/>
  <c r="R132" i="59"/>
  <c r="R130" i="59"/>
  <c r="R128" i="59"/>
  <c r="R126" i="59"/>
  <c r="R124" i="59"/>
  <c r="R122" i="59"/>
  <c r="R120" i="59"/>
  <c r="R118" i="59"/>
  <c r="R116" i="59"/>
  <c r="R114" i="59"/>
  <c r="R112" i="59"/>
  <c r="R110" i="59"/>
  <c r="R108" i="59"/>
  <c r="R106" i="59"/>
  <c r="R104" i="59"/>
  <c r="R76" i="59"/>
  <c r="R74" i="59"/>
  <c r="R72" i="59"/>
  <c r="R70" i="59"/>
  <c r="R68" i="59"/>
  <c r="R66" i="59"/>
  <c r="R165" i="59"/>
  <c r="R163" i="59"/>
  <c r="R161" i="59"/>
  <c r="R159" i="59"/>
  <c r="R157" i="59"/>
  <c r="R155" i="59"/>
  <c r="R153" i="59"/>
  <c r="R151" i="59"/>
  <c r="R149" i="59"/>
  <c r="R147" i="59"/>
  <c r="R145" i="59"/>
  <c r="R143" i="59"/>
  <c r="R141" i="59"/>
  <c r="R139" i="59"/>
  <c r="R137" i="59"/>
  <c r="R135" i="59"/>
  <c r="R133" i="59"/>
  <c r="R131" i="59"/>
  <c r="R129" i="59"/>
  <c r="R127" i="59"/>
  <c r="R125" i="59"/>
  <c r="R123" i="59"/>
  <c r="R121" i="59"/>
  <c r="R119" i="59"/>
  <c r="R117" i="59"/>
  <c r="R115" i="59"/>
  <c r="R113" i="59"/>
  <c r="R111" i="59"/>
  <c r="R109" i="59"/>
  <c r="R107" i="59"/>
  <c r="R105" i="59"/>
  <c r="R75" i="59"/>
  <c r="R73" i="59"/>
  <c r="R71" i="59"/>
  <c r="R69" i="59"/>
  <c r="R67" i="59"/>
  <c r="R65" i="59"/>
  <c r="BE46" i="60"/>
  <c r="BS61" i="51"/>
  <c r="BS64" i="51"/>
  <c r="BS63" i="51"/>
  <c r="BS60" i="51"/>
  <c r="BS59" i="51"/>
  <c r="BS66" i="51"/>
  <c r="BS62" i="51"/>
  <c r="BS58" i="51"/>
  <c r="BS57" i="51"/>
  <c r="BS65" i="51"/>
  <c r="BS56" i="51"/>
  <c r="BS155" i="51"/>
  <c r="BS154" i="51"/>
  <c r="BS153" i="51"/>
  <c r="BS152" i="51"/>
  <c r="BS156" i="51"/>
  <c r="BS150" i="51"/>
  <c r="BS148" i="51"/>
  <c r="BS147" i="51"/>
  <c r="BS151" i="51"/>
  <c r="BS149" i="51"/>
  <c r="BS146" i="51"/>
  <c r="BS107" i="51"/>
  <c r="BS106" i="51"/>
  <c r="BS103" i="51"/>
  <c r="BS102" i="51"/>
  <c r="BS104" i="51"/>
  <c r="BS101" i="51"/>
  <c r="BS108" i="51"/>
  <c r="BS109" i="51"/>
  <c r="BS111" i="51"/>
  <c r="BS105" i="51"/>
  <c r="BS110" i="51"/>
  <c r="BS200" i="51"/>
  <c r="BS199" i="51"/>
  <c r="BS198" i="51"/>
  <c r="BS196" i="51"/>
  <c r="BS193" i="51"/>
  <c r="BS192" i="51"/>
  <c r="BS201" i="51"/>
  <c r="BS197" i="51"/>
  <c r="BS195" i="51"/>
  <c r="BS194" i="51"/>
  <c r="BS191" i="51"/>
  <c r="BS19" i="51"/>
  <c r="BS16" i="51"/>
  <c r="BS14" i="51"/>
  <c r="BS18" i="51"/>
  <c r="BS15" i="51"/>
  <c r="BS13" i="51"/>
  <c r="BS17" i="51"/>
  <c r="BS12" i="51"/>
  <c r="BS11" i="51"/>
  <c r="BS21" i="51"/>
  <c r="BS20" i="51"/>
  <c r="BD48" i="62" l="1"/>
  <c r="BD49" i="62" s="1"/>
  <c r="BD50" i="62" s="1"/>
  <c r="BD51" i="62" s="1"/>
  <c r="BD52" i="62" s="1"/>
  <c r="BD53" i="62" s="1"/>
  <c r="BD54" i="62" s="1"/>
  <c r="BD55" i="62" s="1"/>
  <c r="BD56" i="62" s="1"/>
  <c r="BD57" i="62" s="1"/>
  <c r="BD58" i="62" s="1"/>
  <c r="BD59" i="62" s="1"/>
  <c r="BD60" i="62" s="1"/>
  <c r="BD61" i="62" s="1"/>
  <c r="BD62" i="62" s="1"/>
  <c r="BD63" i="62" s="1"/>
  <c r="BD64" i="62" s="1"/>
  <c r="BD65" i="62" s="1"/>
  <c r="BD66" i="62" s="1"/>
  <c r="BD67" i="62" s="1"/>
  <c r="BD68" i="62" s="1"/>
  <c r="BD69" i="62" s="1"/>
  <c r="BD70" i="62" s="1"/>
  <c r="BD71" i="62" s="1"/>
  <c r="BD72" i="62" s="1"/>
  <c r="BD73" i="62" s="1"/>
  <c r="BD74" i="62" s="1"/>
  <c r="BD75" i="62" s="1"/>
  <c r="BD76" i="62" s="1"/>
  <c r="BD77" i="62" s="1"/>
  <c r="BD78" i="62" s="1"/>
  <c r="BD79" i="62" s="1"/>
  <c r="BD80" i="62" s="1"/>
  <c r="BD81" i="62" s="1"/>
  <c r="BC48" i="62"/>
  <c r="BC49" i="62" s="1"/>
  <c r="BC50" i="62" s="1"/>
  <c r="BC51" i="62" s="1"/>
  <c r="BC52" i="62" s="1"/>
  <c r="BC53" i="62" s="1"/>
  <c r="BC54" i="62" s="1"/>
  <c r="BC55" i="62" s="1"/>
  <c r="BC56" i="62" s="1"/>
  <c r="BC57" i="62" s="1"/>
  <c r="BC58" i="62" s="1"/>
  <c r="BC59" i="62" s="1"/>
  <c r="BC60" i="62" s="1"/>
  <c r="BC61" i="62" s="1"/>
  <c r="BC62" i="62" s="1"/>
  <c r="BC63" i="62" s="1"/>
  <c r="BC64" i="62" s="1"/>
  <c r="BC65" i="62" s="1"/>
  <c r="BC66" i="62" s="1"/>
  <c r="BC67" i="62" s="1"/>
  <c r="BC68" i="62" s="1"/>
  <c r="BC69" i="62" s="1"/>
  <c r="BC70" i="62" s="1"/>
  <c r="BC71" i="62" s="1"/>
  <c r="BC72" i="62" s="1"/>
  <c r="BC73" i="62" s="1"/>
  <c r="BC74" i="62" s="1"/>
  <c r="BC75" i="62" s="1"/>
  <c r="BC76" i="62" s="1"/>
  <c r="BC77" i="62" s="1"/>
  <c r="BC78" i="62" s="1"/>
  <c r="BC79" i="62" s="1"/>
  <c r="BC80" i="62" s="1"/>
  <c r="BC81" i="62" s="1"/>
  <c r="BD8" i="62"/>
  <c r="BA8" i="62"/>
  <c r="BA9" i="62" s="1"/>
  <c r="BA10" i="62" s="1"/>
  <c r="BA11" i="62" s="1"/>
  <c r="BA12" i="62" s="1"/>
  <c r="BA13" i="62" s="1"/>
  <c r="BA14" i="62" s="1"/>
  <c r="BA15" i="62" s="1"/>
  <c r="BA16" i="62" s="1"/>
  <c r="BA17" i="62" s="1"/>
  <c r="BA18" i="62" s="1"/>
  <c r="BA19" i="62" s="1"/>
  <c r="BA20" i="62" s="1"/>
  <c r="BA21" i="62" s="1"/>
  <c r="BA22" i="62" s="1"/>
  <c r="BA23" i="62" s="1"/>
  <c r="BA24" i="62" s="1"/>
  <c r="BA25" i="62" s="1"/>
  <c r="BA26" i="62" s="1"/>
  <c r="BA27" i="62" s="1"/>
  <c r="BA28" i="62" s="1"/>
  <c r="BA29" i="62" s="1"/>
  <c r="BA30" i="62" s="1"/>
  <c r="BA31" i="62" s="1"/>
  <c r="BA32" i="62" s="1"/>
  <c r="BA33" i="62" s="1"/>
  <c r="BA34" i="62" s="1"/>
  <c r="BA35" i="62" s="1"/>
  <c r="BA36" i="62" s="1"/>
  <c r="BA37" i="62" s="1"/>
  <c r="BA38" i="62" s="1"/>
  <c r="BA39" i="62" s="1"/>
  <c r="BA40" i="62" s="1"/>
  <c r="BA41" i="62" s="1"/>
  <c r="BA128" i="62"/>
  <c r="BA129" i="62" s="1"/>
  <c r="BA130" i="62" s="1"/>
  <c r="BA131" i="62" s="1"/>
  <c r="BA132" i="62" s="1"/>
  <c r="BA133" i="62" s="1"/>
  <c r="BA134" i="62" s="1"/>
  <c r="BA135" i="62" s="1"/>
  <c r="BA136" i="62" s="1"/>
  <c r="BA137" i="62" s="1"/>
  <c r="BA138" i="62" s="1"/>
  <c r="BA139" i="62" s="1"/>
  <c r="BA140" i="62" s="1"/>
  <c r="BA141" i="62" s="1"/>
  <c r="BA142" i="62" s="1"/>
  <c r="BA143" i="62" s="1"/>
  <c r="BA144" i="62" s="1"/>
  <c r="BA145" i="62" s="1"/>
  <c r="BA146" i="62" s="1"/>
  <c r="BA147" i="62" s="1"/>
  <c r="BA148" i="62" s="1"/>
  <c r="BA149" i="62" s="1"/>
  <c r="BA150" i="62" s="1"/>
  <c r="BA151" i="62" s="1"/>
  <c r="BA152" i="62" s="1"/>
  <c r="BA153" i="62" s="1"/>
  <c r="BA154" i="62" s="1"/>
  <c r="BA155" i="62" s="1"/>
  <c r="BA156" i="62" s="1"/>
  <c r="BA157" i="62" s="1"/>
  <c r="BA158" i="62" s="1"/>
  <c r="BA159" i="62" s="1"/>
  <c r="BA160" i="62" s="1"/>
  <c r="BA161" i="62" s="1"/>
  <c r="BC8" i="62"/>
  <c r="BC9" i="62" s="1"/>
  <c r="BC10" i="62" s="1"/>
  <c r="BC11" i="62" s="1"/>
  <c r="BC12" i="62" s="1"/>
  <c r="BC13" i="62" s="1"/>
  <c r="BC14" i="62" s="1"/>
  <c r="BC15" i="62" s="1"/>
  <c r="BC16" i="62" s="1"/>
  <c r="BC17" i="62" s="1"/>
  <c r="BC18" i="62" s="1"/>
  <c r="BC19" i="62" s="1"/>
  <c r="BC20" i="62" s="1"/>
  <c r="BC21" i="62" s="1"/>
  <c r="BC22" i="62" s="1"/>
  <c r="BC23" i="62" s="1"/>
  <c r="BC24" i="62" s="1"/>
  <c r="BC25" i="62" s="1"/>
  <c r="BC26" i="62" s="1"/>
  <c r="BC27" i="62" s="1"/>
  <c r="BC28" i="62" s="1"/>
  <c r="BC29" i="62" s="1"/>
  <c r="BC30" i="62" s="1"/>
  <c r="BC31" i="62" s="1"/>
  <c r="BC32" i="62" s="1"/>
  <c r="BC33" i="62" s="1"/>
  <c r="BC34" i="62" s="1"/>
  <c r="BC35" i="62" s="1"/>
  <c r="BC36" i="62" s="1"/>
  <c r="BC37" i="62" s="1"/>
  <c r="BC38" i="62" s="1"/>
  <c r="BC39" i="62" s="1"/>
  <c r="BC40" i="62" s="1"/>
  <c r="BC41" i="62" s="1"/>
  <c r="BC129" i="62"/>
  <c r="BC130" i="62" s="1"/>
  <c r="BC131" i="62" s="1"/>
  <c r="BC132" i="62" s="1"/>
  <c r="BC133" i="62" s="1"/>
  <c r="BC134" i="62" s="1"/>
  <c r="BC135" i="62" s="1"/>
  <c r="BC136" i="62" s="1"/>
  <c r="BC137" i="62" s="1"/>
  <c r="BC138" i="62" s="1"/>
  <c r="BC139" i="62" s="1"/>
  <c r="BC140" i="62" s="1"/>
  <c r="BC141" i="62" s="1"/>
  <c r="BC142" i="62" s="1"/>
  <c r="BC143" i="62" s="1"/>
  <c r="BC144" i="62" s="1"/>
  <c r="BC145" i="62" s="1"/>
  <c r="BC146" i="62" s="1"/>
  <c r="BC147" i="62" s="1"/>
  <c r="BC148" i="62" s="1"/>
  <c r="BC149" i="62" s="1"/>
  <c r="BC150" i="62" s="1"/>
  <c r="BC151" i="62" s="1"/>
  <c r="BC152" i="62" s="1"/>
  <c r="BC153" i="62" s="1"/>
  <c r="BC154" i="62" s="1"/>
  <c r="BC155" i="62" s="1"/>
  <c r="BC156" i="62" s="1"/>
  <c r="BC157" i="62" s="1"/>
  <c r="BC158" i="62" s="1"/>
  <c r="BC159" i="62" s="1"/>
  <c r="BC160" i="62" s="1"/>
  <c r="BC161" i="62" s="1"/>
  <c r="BD128" i="62"/>
  <c r="BD129" i="62" s="1"/>
  <c r="BD130" i="62" s="1"/>
  <c r="BD131" i="62" s="1"/>
  <c r="BD132" i="62" s="1"/>
  <c r="BD133" i="62" s="1"/>
  <c r="BD134" i="62" s="1"/>
  <c r="BD135" i="62" s="1"/>
  <c r="BD136" i="62" s="1"/>
  <c r="BD137" i="62" s="1"/>
  <c r="BD138" i="62" s="1"/>
  <c r="BD139" i="62" s="1"/>
  <c r="BD140" i="62" s="1"/>
  <c r="BD141" i="62" s="1"/>
  <c r="BD142" i="62" s="1"/>
  <c r="BD143" i="62" s="1"/>
  <c r="BD144" i="62" s="1"/>
  <c r="BD145" i="62" s="1"/>
  <c r="BD146" i="62" s="1"/>
  <c r="BD147" i="62" s="1"/>
  <c r="BD148" i="62" s="1"/>
  <c r="BD149" i="62" s="1"/>
  <c r="BD150" i="62" s="1"/>
  <c r="BD151" i="62" s="1"/>
  <c r="BD152" i="62" s="1"/>
  <c r="BD153" i="62" s="1"/>
  <c r="BD154" i="62" s="1"/>
  <c r="BD155" i="62" s="1"/>
  <c r="BD156" i="62" s="1"/>
  <c r="BD157" i="62" s="1"/>
  <c r="BD158" i="62" s="1"/>
  <c r="BD159" i="62" s="1"/>
  <c r="BD160" i="62" s="1"/>
  <c r="BD161" i="62" s="1"/>
  <c r="BB8" i="62"/>
  <c r="BB9" i="62" s="1"/>
  <c r="BB10" i="62" s="1"/>
  <c r="BB11" i="62" s="1"/>
  <c r="BB12" i="62" s="1"/>
  <c r="BB13" i="62" s="1"/>
  <c r="BB14" i="62" s="1"/>
  <c r="BB15" i="62" s="1"/>
  <c r="BB16" i="62" s="1"/>
  <c r="BB17" i="62" s="1"/>
  <c r="BB18" i="62" s="1"/>
  <c r="BB19" i="62" s="1"/>
  <c r="BB20" i="62" s="1"/>
  <c r="BB21" i="62" s="1"/>
  <c r="BB22" i="62" s="1"/>
  <c r="BB23" i="62" s="1"/>
  <c r="BB24" i="62" s="1"/>
  <c r="BB25" i="62" s="1"/>
  <c r="BB26" i="62" s="1"/>
  <c r="BB27" i="62" s="1"/>
  <c r="BB28" i="62" s="1"/>
  <c r="BB29" i="62" s="1"/>
  <c r="BB30" i="62" s="1"/>
  <c r="BB31" i="62" s="1"/>
  <c r="BB32" i="62" s="1"/>
  <c r="BB33" i="62" s="1"/>
  <c r="BB34" i="62" s="1"/>
  <c r="BB35" i="62" s="1"/>
  <c r="BB36" i="62" s="1"/>
  <c r="BB37" i="62" s="1"/>
  <c r="BB38" i="62" s="1"/>
  <c r="BB39" i="62" s="1"/>
  <c r="BB40" i="62" s="1"/>
  <c r="BB41" i="62" s="1"/>
  <c r="BF7" i="62"/>
  <c r="BF8" i="62" s="1"/>
  <c r="BF9" i="62" s="1"/>
  <c r="BF10" i="62" s="1"/>
  <c r="BF11" i="62" s="1"/>
  <c r="BF12" i="62" s="1"/>
  <c r="BF13" i="62" s="1"/>
  <c r="BF14" i="62" s="1"/>
  <c r="BF15" i="62" s="1"/>
  <c r="BF16" i="62" s="1"/>
  <c r="BF17" i="62" s="1"/>
  <c r="BF18" i="62" s="1"/>
  <c r="BF19" i="62" s="1"/>
  <c r="BF20" i="62" s="1"/>
  <c r="BF21" i="62" s="1"/>
  <c r="BF22" i="62" s="1"/>
  <c r="BF23" i="62" s="1"/>
  <c r="BF24" i="62" s="1"/>
  <c r="BF25" i="62" s="1"/>
  <c r="BF26" i="62" s="1"/>
  <c r="BF27" i="62" s="1"/>
  <c r="BF28" i="62" s="1"/>
  <c r="BF29" i="62" s="1"/>
  <c r="BF30" i="62" s="1"/>
  <c r="BF31" i="62" s="1"/>
  <c r="BF32" i="62" s="1"/>
  <c r="BF33" i="62" s="1"/>
  <c r="BF34" i="62" s="1"/>
  <c r="BF35" i="62" s="1"/>
  <c r="BF36" i="62" s="1"/>
  <c r="BF37" i="62" s="1"/>
  <c r="BF38" i="62" s="1"/>
  <c r="BF39" i="62" s="1"/>
  <c r="BF40" i="62" s="1"/>
  <c r="BF41" i="62" s="1"/>
  <c r="BB128" i="62"/>
  <c r="BB129" i="62" s="1"/>
  <c r="BB130" i="62" s="1"/>
  <c r="BB131" i="62" s="1"/>
  <c r="BB132" i="62" s="1"/>
  <c r="BB133" i="62" s="1"/>
  <c r="BB134" i="62" s="1"/>
  <c r="BB135" i="62" s="1"/>
  <c r="BB136" i="62" s="1"/>
  <c r="BB137" i="62" s="1"/>
  <c r="BB138" i="62" s="1"/>
  <c r="BB139" i="62" s="1"/>
  <c r="BB140" i="62" s="1"/>
  <c r="BB141" i="62" s="1"/>
  <c r="BB142" i="62" s="1"/>
  <c r="BB143" i="62" s="1"/>
  <c r="BB144" i="62" s="1"/>
  <c r="BB145" i="62" s="1"/>
  <c r="BB146" i="62" s="1"/>
  <c r="BB147" i="62" s="1"/>
  <c r="BB148" i="62" s="1"/>
  <c r="BB149" i="62" s="1"/>
  <c r="BB150" i="62" s="1"/>
  <c r="BB151" i="62" s="1"/>
  <c r="BB152" i="62" s="1"/>
  <c r="BB153" i="62" s="1"/>
  <c r="BB154" i="62" s="1"/>
  <c r="BB155" i="62" s="1"/>
  <c r="BB156" i="62" s="1"/>
  <c r="BB157" i="62" s="1"/>
  <c r="BB158" i="62" s="1"/>
  <c r="BB159" i="62" s="1"/>
  <c r="BB160" i="62" s="1"/>
  <c r="BB161" i="62" s="1"/>
  <c r="BB88" i="62"/>
  <c r="BB89" i="62" s="1"/>
  <c r="BB90" i="62" s="1"/>
  <c r="BB91" i="62" s="1"/>
  <c r="BB92" i="62" s="1"/>
  <c r="BB93" i="62" s="1"/>
  <c r="BB94" i="62" s="1"/>
  <c r="BB95" i="62" s="1"/>
  <c r="BB96" i="62" s="1"/>
  <c r="BB97" i="62" s="1"/>
  <c r="BB98" i="62" s="1"/>
  <c r="BB99" i="62" s="1"/>
  <c r="BB100" i="62" s="1"/>
  <c r="BB101" i="62" s="1"/>
  <c r="BB102" i="62" s="1"/>
  <c r="BB103" i="62" s="1"/>
  <c r="BB104" i="62" s="1"/>
  <c r="BB105" i="62" s="1"/>
  <c r="BB106" i="62" s="1"/>
  <c r="BB107" i="62" s="1"/>
  <c r="BB108" i="62" s="1"/>
  <c r="BB109" i="62" s="1"/>
  <c r="BB110" i="62" s="1"/>
  <c r="BB111" i="62" s="1"/>
  <c r="BB112" i="62" s="1"/>
  <c r="BB113" i="62" s="1"/>
  <c r="BB114" i="62" s="1"/>
  <c r="BB115" i="62" s="1"/>
  <c r="BB116" i="62" s="1"/>
  <c r="BB117" i="62" s="1"/>
  <c r="BB118" i="62" s="1"/>
  <c r="BB119" i="62" s="1"/>
  <c r="BB120" i="62" s="1"/>
  <c r="BB121" i="62" s="1"/>
  <c r="BF47" i="62"/>
  <c r="BF48" i="62" s="1"/>
  <c r="BF49" i="62" s="1"/>
  <c r="BF50" i="62" s="1"/>
  <c r="BF51" i="62" s="1"/>
  <c r="BF52" i="62" s="1"/>
  <c r="BF53" i="62" s="1"/>
  <c r="BF54" i="62" s="1"/>
  <c r="BF55" i="62" s="1"/>
  <c r="BF56" i="62" s="1"/>
  <c r="BF57" i="62" s="1"/>
  <c r="BF58" i="62" s="1"/>
  <c r="BF59" i="62" s="1"/>
  <c r="BF60" i="62" s="1"/>
  <c r="BF61" i="62" s="1"/>
  <c r="BF62" i="62" s="1"/>
  <c r="BF63" i="62" s="1"/>
  <c r="BF64" i="62" s="1"/>
  <c r="BF65" i="62" s="1"/>
  <c r="BF66" i="62" s="1"/>
  <c r="BF67" i="62" s="1"/>
  <c r="BF68" i="62" s="1"/>
  <c r="BF69" i="62" s="1"/>
  <c r="BF70" i="62" s="1"/>
  <c r="BF71" i="62" s="1"/>
  <c r="BF72" i="62" s="1"/>
  <c r="BF73" i="62" s="1"/>
  <c r="BF74" i="62" s="1"/>
  <c r="BF75" i="62" s="1"/>
  <c r="BF76" i="62" s="1"/>
  <c r="BF77" i="62" s="1"/>
  <c r="BF78" i="62" s="1"/>
  <c r="BF79" i="62" s="1"/>
  <c r="BF80" i="62" s="1"/>
  <c r="BF81" i="62" s="1"/>
  <c r="BE87" i="62"/>
  <c r="BE88" i="62" s="1"/>
  <c r="BE89" i="62" s="1"/>
  <c r="BE90" i="62" s="1"/>
  <c r="BE91" i="62" s="1"/>
  <c r="BE92" i="62" s="1"/>
  <c r="BE93" i="62" s="1"/>
  <c r="BE94" i="62" s="1"/>
  <c r="BE95" i="62" s="1"/>
  <c r="BE96" i="62" s="1"/>
  <c r="BE97" i="62" s="1"/>
  <c r="BE98" i="62" s="1"/>
  <c r="BE99" i="62" s="1"/>
  <c r="BE100" i="62" s="1"/>
  <c r="BE101" i="62" s="1"/>
  <c r="BE102" i="62" s="1"/>
  <c r="BE103" i="62" s="1"/>
  <c r="BE104" i="62" s="1"/>
  <c r="BE105" i="62" s="1"/>
  <c r="BE106" i="62" s="1"/>
  <c r="BE107" i="62" s="1"/>
  <c r="BE108" i="62" s="1"/>
  <c r="BE109" i="62" s="1"/>
  <c r="BE110" i="62" s="1"/>
  <c r="BE111" i="62" s="1"/>
  <c r="BE112" i="62" s="1"/>
  <c r="BE113" i="62" s="1"/>
  <c r="BE114" i="62" s="1"/>
  <c r="BE115" i="62" s="1"/>
  <c r="BE116" i="62" s="1"/>
  <c r="BE117" i="62" s="1"/>
  <c r="BE118" i="62" s="1"/>
  <c r="BE119" i="62" s="1"/>
  <c r="BE120" i="62" s="1"/>
  <c r="BE121" i="62" s="1"/>
  <c r="BD9" i="62"/>
  <c r="BD10" i="62" s="1"/>
  <c r="BD11" i="62" s="1"/>
  <c r="BD12" i="62" s="1"/>
  <c r="BD13" i="62" s="1"/>
  <c r="BD14" i="62" s="1"/>
  <c r="BD15" i="62" s="1"/>
  <c r="BD16" i="62" s="1"/>
  <c r="BD17" i="62" s="1"/>
  <c r="BD18" i="62" s="1"/>
  <c r="BD19" i="62" s="1"/>
  <c r="BD20" i="62" s="1"/>
  <c r="BD21" i="62" s="1"/>
  <c r="BD22" i="62" s="1"/>
  <c r="BD23" i="62" s="1"/>
  <c r="BD24" i="62" s="1"/>
  <c r="BD25" i="62" s="1"/>
  <c r="BD26" i="62" s="1"/>
  <c r="BD27" i="62" s="1"/>
  <c r="BD28" i="62" s="1"/>
  <c r="BD29" i="62" s="1"/>
  <c r="BD30" i="62" s="1"/>
  <c r="BD31" i="62" s="1"/>
  <c r="BD32" i="62" s="1"/>
  <c r="BD33" i="62" s="1"/>
  <c r="BD34" i="62" s="1"/>
  <c r="BD35" i="62" s="1"/>
  <c r="BD36" i="62" s="1"/>
  <c r="BD37" i="62" s="1"/>
  <c r="BD38" i="62" s="1"/>
  <c r="BD39" i="62" s="1"/>
  <c r="BD40" i="62" s="1"/>
  <c r="BD41" i="62" s="1"/>
  <c r="BF87" i="62"/>
  <c r="BF88" i="62" s="1"/>
  <c r="BF89" i="62" s="1"/>
  <c r="BF90" i="62" s="1"/>
  <c r="BF91" i="62" s="1"/>
  <c r="BF92" i="62" s="1"/>
  <c r="BF93" i="62" s="1"/>
  <c r="BF94" i="62" s="1"/>
  <c r="BF95" i="62" s="1"/>
  <c r="BF96" i="62" s="1"/>
  <c r="BF97" i="62" s="1"/>
  <c r="BF98" i="62" s="1"/>
  <c r="BF99" i="62" s="1"/>
  <c r="BF100" i="62" s="1"/>
  <c r="BF101" i="62" s="1"/>
  <c r="BF102" i="62" s="1"/>
  <c r="BF103" i="62" s="1"/>
  <c r="BF104" i="62" s="1"/>
  <c r="BF105" i="62" s="1"/>
  <c r="BF106" i="62" s="1"/>
  <c r="BF107" i="62" s="1"/>
  <c r="BF108" i="62" s="1"/>
  <c r="BF109" i="62" s="1"/>
  <c r="BF110" i="62" s="1"/>
  <c r="BF111" i="62" s="1"/>
  <c r="BF112" i="62" s="1"/>
  <c r="BF113" i="62" s="1"/>
  <c r="BF114" i="62" s="1"/>
  <c r="BF115" i="62" s="1"/>
  <c r="BF116" i="62" s="1"/>
  <c r="BF117" i="62" s="1"/>
  <c r="BF118" i="62" s="1"/>
  <c r="BF119" i="62" s="1"/>
  <c r="BF120" i="62" s="1"/>
  <c r="BF121" i="62" s="1"/>
  <c r="BE47" i="62"/>
  <c r="BE48" i="62" s="1"/>
  <c r="BE49" i="62" s="1"/>
  <c r="BE50" i="62" s="1"/>
  <c r="BE51" i="62" s="1"/>
  <c r="BE52" i="62" s="1"/>
  <c r="BE53" i="62" s="1"/>
  <c r="BE54" i="62" s="1"/>
  <c r="BE55" i="62" s="1"/>
  <c r="BE56" i="62" s="1"/>
  <c r="BE57" i="62" s="1"/>
  <c r="BE58" i="62" s="1"/>
  <c r="BE59" i="62" s="1"/>
  <c r="BE60" i="62" s="1"/>
  <c r="BE61" i="62" s="1"/>
  <c r="BE62" i="62" s="1"/>
  <c r="BE63" i="62" s="1"/>
  <c r="BE64" i="62" s="1"/>
  <c r="BE65" i="62" s="1"/>
  <c r="BE66" i="62" s="1"/>
  <c r="BE67" i="62" s="1"/>
  <c r="BE68" i="62" s="1"/>
  <c r="BE69" i="62" s="1"/>
  <c r="BE70" i="62" s="1"/>
  <c r="BE71" i="62" s="1"/>
  <c r="BE72" i="62" s="1"/>
  <c r="BE73" i="62" s="1"/>
  <c r="BE74" i="62" s="1"/>
  <c r="BE75" i="62" s="1"/>
  <c r="BE76" i="62" s="1"/>
  <c r="BE77" i="62" s="1"/>
  <c r="BE78" i="62" s="1"/>
  <c r="BE79" i="62" s="1"/>
  <c r="BE80" i="62" s="1"/>
  <c r="BE81" i="62" s="1"/>
  <c r="BE127" i="62"/>
  <c r="BE128" i="62" s="1"/>
  <c r="BE129" i="62" s="1"/>
  <c r="BE130" i="62" s="1"/>
  <c r="BE131" i="62" s="1"/>
  <c r="BE132" i="62" s="1"/>
  <c r="BE133" i="62" s="1"/>
  <c r="BE134" i="62" s="1"/>
  <c r="BE135" i="62" s="1"/>
  <c r="BE136" i="62" s="1"/>
  <c r="BE137" i="62" s="1"/>
  <c r="BE138" i="62" s="1"/>
  <c r="BE139" i="62" s="1"/>
  <c r="BE140" i="62" s="1"/>
  <c r="BE141" i="62" s="1"/>
  <c r="BE142" i="62" s="1"/>
  <c r="BE143" i="62" s="1"/>
  <c r="BE144" i="62" s="1"/>
  <c r="BE145" i="62" s="1"/>
  <c r="BE146" i="62" s="1"/>
  <c r="BE147" i="62" s="1"/>
  <c r="BE148" i="62" s="1"/>
  <c r="BE149" i="62" s="1"/>
  <c r="BE150" i="62" s="1"/>
  <c r="BE151" i="62" s="1"/>
  <c r="BE152" i="62" s="1"/>
  <c r="BE153" i="62" s="1"/>
  <c r="BE154" i="62" s="1"/>
  <c r="BE155" i="62" s="1"/>
  <c r="BE156" i="62" s="1"/>
  <c r="BE157" i="62" s="1"/>
  <c r="BE158" i="62" s="1"/>
  <c r="BE159" i="62" s="1"/>
  <c r="BE160" i="62" s="1"/>
  <c r="BE161" i="62" s="1"/>
  <c r="BE167" i="62"/>
  <c r="BE168" i="62" s="1"/>
  <c r="BE169" i="62" s="1"/>
  <c r="BE170" i="62" s="1"/>
  <c r="BE171" i="62" s="1"/>
  <c r="BE172" i="62" s="1"/>
  <c r="BE173" i="62" s="1"/>
  <c r="BE174" i="62" s="1"/>
  <c r="BE175" i="62" s="1"/>
  <c r="BE176" i="62" s="1"/>
  <c r="BE177" i="62" s="1"/>
  <c r="BE178" i="62" s="1"/>
  <c r="BE179" i="62" s="1"/>
  <c r="BE180" i="62" s="1"/>
  <c r="BE181" i="62" s="1"/>
  <c r="BE182" i="62" s="1"/>
  <c r="BE183" i="62" s="1"/>
  <c r="BE184" i="62" s="1"/>
  <c r="BE185" i="62" s="1"/>
  <c r="BE186" i="62" s="1"/>
  <c r="BE187" i="62" s="1"/>
  <c r="BE188" i="62" s="1"/>
  <c r="BE189" i="62" s="1"/>
  <c r="BE190" i="62" s="1"/>
  <c r="BE191" i="62" s="1"/>
  <c r="BE192" i="62" s="1"/>
  <c r="BE193" i="62" s="1"/>
  <c r="BE194" i="62" s="1"/>
  <c r="BE195" i="62" s="1"/>
  <c r="BE196" i="62" s="1"/>
  <c r="BE197" i="62" s="1"/>
  <c r="BE198" i="62" s="1"/>
  <c r="BE199" i="62" s="1"/>
  <c r="BE200" i="62" s="1"/>
  <c r="BE201" i="62" s="1"/>
  <c r="BA49" i="62"/>
  <c r="BA50" i="62" s="1"/>
  <c r="BA51" i="62" s="1"/>
  <c r="BA52" i="62" s="1"/>
  <c r="BA53" i="62" s="1"/>
  <c r="BA54" i="62" s="1"/>
  <c r="BA55" i="62" s="1"/>
  <c r="BA56" i="62" s="1"/>
  <c r="BA57" i="62" s="1"/>
  <c r="BA58" i="62" s="1"/>
  <c r="BA59" i="62" s="1"/>
  <c r="BA60" i="62" s="1"/>
  <c r="BA61" i="62" s="1"/>
  <c r="BA62" i="62" s="1"/>
  <c r="BA63" i="62" s="1"/>
  <c r="BA64" i="62" s="1"/>
  <c r="BA65" i="62" s="1"/>
  <c r="BA66" i="62" s="1"/>
  <c r="BA67" i="62" s="1"/>
  <c r="BA68" i="62" s="1"/>
  <c r="BA69" i="62" s="1"/>
  <c r="BA70" i="62" s="1"/>
  <c r="BA71" i="62" s="1"/>
  <c r="BA72" i="62" s="1"/>
  <c r="BA73" i="62" s="1"/>
  <c r="BA74" i="62" s="1"/>
  <c r="BA75" i="62" s="1"/>
  <c r="BA76" i="62" s="1"/>
  <c r="BA77" i="62" s="1"/>
  <c r="BA78" i="62" s="1"/>
  <c r="BA79" i="62" s="1"/>
  <c r="BA80" i="62" s="1"/>
  <c r="BA81" i="62" s="1"/>
  <c r="BA168" i="62"/>
  <c r="BA169" i="62" s="1"/>
  <c r="BA170" i="62" s="1"/>
  <c r="BA171" i="62" s="1"/>
  <c r="BA172" i="62" s="1"/>
  <c r="BA173" i="62" s="1"/>
  <c r="BA174" i="62" s="1"/>
  <c r="BA175" i="62" s="1"/>
  <c r="BA176" i="62" s="1"/>
  <c r="BA177" i="62" s="1"/>
  <c r="BA178" i="62" s="1"/>
  <c r="BA179" i="62" s="1"/>
  <c r="BA180" i="62" s="1"/>
  <c r="BA181" i="62" s="1"/>
  <c r="BA182" i="62" s="1"/>
  <c r="BA183" i="62" s="1"/>
  <c r="BA184" i="62" s="1"/>
  <c r="BA185" i="62" s="1"/>
  <c r="BA186" i="62" s="1"/>
  <c r="BA187" i="62" s="1"/>
  <c r="BA188" i="62" s="1"/>
  <c r="BA189" i="62" s="1"/>
  <c r="BA190" i="62" s="1"/>
  <c r="BA191" i="62" s="1"/>
  <c r="BA192" i="62" s="1"/>
  <c r="BA193" i="62" s="1"/>
  <c r="BA194" i="62" s="1"/>
  <c r="BA195" i="62" s="1"/>
  <c r="BA196" i="62" s="1"/>
  <c r="BA197" i="62" s="1"/>
  <c r="BA198" i="62" s="1"/>
  <c r="BA199" i="62" s="1"/>
  <c r="BA200" i="62" s="1"/>
  <c r="BA201" i="62" s="1"/>
  <c r="BB48" i="62"/>
  <c r="BB49" i="62" s="1"/>
  <c r="BB50" i="62" s="1"/>
  <c r="BB51" i="62" s="1"/>
  <c r="BB52" i="62" s="1"/>
  <c r="BB53" i="62" s="1"/>
  <c r="BB54" i="62" s="1"/>
  <c r="BB55" i="62" s="1"/>
  <c r="BB56" i="62" s="1"/>
  <c r="BB57" i="62" s="1"/>
  <c r="BB58" i="62" s="1"/>
  <c r="BB59" i="62" s="1"/>
  <c r="BB60" i="62" s="1"/>
  <c r="BB61" i="62" s="1"/>
  <c r="BB62" i="62" s="1"/>
  <c r="BB63" i="62" s="1"/>
  <c r="BB64" i="62" s="1"/>
  <c r="BB65" i="62" s="1"/>
  <c r="BB66" i="62" s="1"/>
  <c r="BB67" i="62" s="1"/>
  <c r="BB68" i="62" s="1"/>
  <c r="BB69" i="62" s="1"/>
  <c r="BB70" i="62" s="1"/>
  <c r="BB71" i="62" s="1"/>
  <c r="BB72" i="62" s="1"/>
  <c r="BB73" i="62" s="1"/>
  <c r="BB74" i="62" s="1"/>
  <c r="BB75" i="62" s="1"/>
  <c r="BB76" i="62" s="1"/>
  <c r="BB77" i="62" s="1"/>
  <c r="BB78" i="62" s="1"/>
  <c r="BB79" i="62" s="1"/>
  <c r="BB80" i="62" s="1"/>
  <c r="BB81" i="62" s="1"/>
  <c r="BB168" i="62"/>
  <c r="BB169" i="62" s="1"/>
  <c r="BB170" i="62" s="1"/>
  <c r="BB171" i="62" s="1"/>
  <c r="BB172" i="62" s="1"/>
  <c r="BB173" i="62" s="1"/>
  <c r="BB174" i="62" s="1"/>
  <c r="BB175" i="62" s="1"/>
  <c r="BB176" i="62" s="1"/>
  <c r="BB177" i="62" s="1"/>
  <c r="BB178" i="62" s="1"/>
  <c r="BB179" i="62" s="1"/>
  <c r="BB180" i="62" s="1"/>
  <c r="BB181" i="62" s="1"/>
  <c r="BB182" i="62" s="1"/>
  <c r="BB183" i="62" s="1"/>
  <c r="BB184" i="62" s="1"/>
  <c r="BB185" i="62" s="1"/>
  <c r="BB186" i="62" s="1"/>
  <c r="BB187" i="62" s="1"/>
  <c r="BB188" i="62" s="1"/>
  <c r="BB189" i="62" s="1"/>
  <c r="BB190" i="62" s="1"/>
  <c r="BB191" i="62" s="1"/>
  <c r="BB192" i="62" s="1"/>
  <c r="BB193" i="62" s="1"/>
  <c r="BB194" i="62" s="1"/>
  <c r="BB195" i="62" s="1"/>
  <c r="BB196" i="62" s="1"/>
  <c r="BB197" i="62" s="1"/>
  <c r="BB198" i="62" s="1"/>
  <c r="BB199" i="62" s="1"/>
  <c r="BB200" i="62" s="1"/>
  <c r="BB201" i="62" s="1"/>
  <c r="BE7" i="62"/>
  <c r="BE8" i="62" s="1"/>
  <c r="BE9" i="62" s="1"/>
  <c r="BE10" i="62" s="1"/>
  <c r="BE11" i="62" s="1"/>
  <c r="BE12" i="62" s="1"/>
  <c r="BE13" i="62" s="1"/>
  <c r="BE14" i="62" s="1"/>
  <c r="BE15" i="62" s="1"/>
  <c r="BE16" i="62" s="1"/>
  <c r="BE17" i="62" s="1"/>
  <c r="BE18" i="62" s="1"/>
  <c r="BE19" i="62" s="1"/>
  <c r="BE20" i="62" s="1"/>
  <c r="BE21" i="62" s="1"/>
  <c r="BE22" i="62" s="1"/>
  <c r="BE23" i="62" s="1"/>
  <c r="BE24" i="62" s="1"/>
  <c r="BE25" i="62" s="1"/>
  <c r="BE26" i="62" s="1"/>
  <c r="BE27" i="62" s="1"/>
  <c r="BE28" i="62" s="1"/>
  <c r="BE29" i="62" s="1"/>
  <c r="BE30" i="62" s="1"/>
  <c r="BE31" i="62" s="1"/>
  <c r="BE32" i="62" s="1"/>
  <c r="BE33" i="62" s="1"/>
  <c r="BE34" i="62" s="1"/>
  <c r="BE35" i="62" s="1"/>
  <c r="BE36" i="62" s="1"/>
  <c r="BE37" i="62" s="1"/>
  <c r="BE38" i="62" s="1"/>
  <c r="BE39" i="62" s="1"/>
  <c r="BE40" i="62" s="1"/>
  <c r="BE41" i="62" s="1"/>
  <c r="BC168" i="62"/>
  <c r="BC169" i="62" s="1"/>
  <c r="BC170" i="62" s="1"/>
  <c r="BC171" i="62" s="1"/>
  <c r="BC172" i="62" s="1"/>
  <c r="BC173" i="62" s="1"/>
  <c r="BC174" i="62" s="1"/>
  <c r="BC175" i="62" s="1"/>
  <c r="BC176" i="62" s="1"/>
  <c r="BC177" i="62" s="1"/>
  <c r="BC178" i="62" s="1"/>
  <c r="BC179" i="62" s="1"/>
  <c r="BC180" i="62" s="1"/>
  <c r="BC181" i="62" s="1"/>
  <c r="BC182" i="62" s="1"/>
  <c r="BC183" i="62" s="1"/>
  <c r="BC184" i="62" s="1"/>
  <c r="BC185" i="62" s="1"/>
  <c r="BC186" i="62" s="1"/>
  <c r="BC187" i="62" s="1"/>
  <c r="BC188" i="62" s="1"/>
  <c r="BC189" i="62" s="1"/>
  <c r="BC190" i="62" s="1"/>
  <c r="BC191" i="62" s="1"/>
  <c r="BC192" i="62" s="1"/>
  <c r="BC193" i="62" s="1"/>
  <c r="BC194" i="62" s="1"/>
  <c r="BC195" i="62" s="1"/>
  <c r="BC196" i="62" s="1"/>
  <c r="BC197" i="62" s="1"/>
  <c r="BC198" i="62" s="1"/>
  <c r="BC199" i="62" s="1"/>
  <c r="BC200" i="62" s="1"/>
  <c r="BC201" i="62" s="1"/>
  <c r="BF127" i="62"/>
  <c r="BF128" i="62" s="1"/>
  <c r="BF129" i="62" s="1"/>
  <c r="BF130" i="62" s="1"/>
  <c r="BF131" i="62" s="1"/>
  <c r="BF132" i="62" s="1"/>
  <c r="BF133" i="62" s="1"/>
  <c r="BF134" i="62" s="1"/>
  <c r="BF135" i="62" s="1"/>
  <c r="BF136" i="62" s="1"/>
  <c r="BF137" i="62" s="1"/>
  <c r="BF138" i="62" s="1"/>
  <c r="BF139" i="62" s="1"/>
  <c r="BF140" i="62" s="1"/>
  <c r="BF141" i="62" s="1"/>
  <c r="BF142" i="62" s="1"/>
  <c r="BF143" i="62" s="1"/>
  <c r="BF144" i="62" s="1"/>
  <c r="BF145" i="62" s="1"/>
  <c r="BF146" i="62" s="1"/>
  <c r="BF147" i="62" s="1"/>
  <c r="BF148" i="62" s="1"/>
  <c r="BF149" i="62" s="1"/>
  <c r="BF150" i="62" s="1"/>
  <c r="BF151" i="62" s="1"/>
  <c r="BF152" i="62" s="1"/>
  <c r="BF153" i="62" s="1"/>
  <c r="BF154" i="62" s="1"/>
  <c r="BF155" i="62" s="1"/>
  <c r="BF156" i="62" s="1"/>
  <c r="BF157" i="62" s="1"/>
  <c r="BF158" i="62" s="1"/>
  <c r="BF159" i="62" s="1"/>
  <c r="BF160" i="62" s="1"/>
  <c r="BF161" i="62" s="1"/>
  <c r="BF167" i="62"/>
  <c r="BF168" i="62" s="1"/>
  <c r="BF169" i="62" s="1"/>
  <c r="BF170" i="62" s="1"/>
  <c r="BF171" i="62" s="1"/>
  <c r="BF172" i="62" s="1"/>
  <c r="BF173" i="62" s="1"/>
  <c r="BF174" i="62" s="1"/>
  <c r="BF175" i="62" s="1"/>
  <c r="BF176" i="62" s="1"/>
  <c r="BF177" i="62" s="1"/>
  <c r="BF178" i="62" s="1"/>
  <c r="BF179" i="62" s="1"/>
  <c r="BF180" i="62" s="1"/>
  <c r="BF181" i="62" s="1"/>
  <c r="BF182" i="62" s="1"/>
  <c r="BF183" i="62" s="1"/>
  <c r="BF184" i="62" s="1"/>
  <c r="BF185" i="62" s="1"/>
  <c r="BF186" i="62" s="1"/>
  <c r="BF187" i="62" s="1"/>
  <c r="BF188" i="62" s="1"/>
  <c r="BF189" i="62" s="1"/>
  <c r="BF190" i="62" s="1"/>
  <c r="BF191" i="62" s="1"/>
  <c r="BF192" i="62" s="1"/>
  <c r="BF193" i="62" s="1"/>
  <c r="BF194" i="62" s="1"/>
  <c r="BF195" i="62" s="1"/>
  <c r="BF196" i="62" s="1"/>
  <c r="BF197" i="62" s="1"/>
  <c r="BF198" i="62" s="1"/>
  <c r="BF199" i="62" s="1"/>
  <c r="BF200" i="62" s="1"/>
  <c r="BF201" i="62" s="1"/>
  <c r="BD168" i="62"/>
  <c r="BD169" i="62" s="1"/>
  <c r="BD170" i="62" s="1"/>
  <c r="BD171" i="62" s="1"/>
  <c r="BD172" i="62" s="1"/>
  <c r="BD173" i="62" s="1"/>
  <c r="BD174" i="62" s="1"/>
  <c r="BD175" i="62" s="1"/>
  <c r="BD176" i="62" s="1"/>
  <c r="BD177" i="62" s="1"/>
  <c r="BD178" i="62" s="1"/>
  <c r="BD179" i="62" s="1"/>
  <c r="BD180" i="62" s="1"/>
  <c r="BD181" i="62" s="1"/>
  <c r="BD182" i="62" s="1"/>
  <c r="BD183" i="62" s="1"/>
  <c r="BD184" i="62" s="1"/>
  <c r="BD185" i="62" s="1"/>
  <c r="BD186" i="62" s="1"/>
  <c r="BD187" i="62" s="1"/>
  <c r="BD188" i="62" s="1"/>
  <c r="BD189" i="62" s="1"/>
  <c r="BD190" i="62" s="1"/>
  <c r="BD191" i="62" s="1"/>
  <c r="BD192" i="62" s="1"/>
  <c r="BD193" i="62" s="1"/>
  <c r="BD194" i="62" s="1"/>
  <c r="BD195" i="62" s="1"/>
  <c r="BD196" i="62" s="1"/>
  <c r="BD197" i="62" s="1"/>
  <c r="BD198" i="62" s="1"/>
  <c r="BD199" i="62" s="1"/>
  <c r="BD200" i="62" s="1"/>
  <c r="BD201" i="62" s="1"/>
  <c r="BA88" i="62"/>
  <c r="BA89" i="62" s="1"/>
  <c r="BA90" i="62" s="1"/>
  <c r="BA91" i="62" s="1"/>
  <c r="BA92" i="62" s="1"/>
  <c r="BA93" i="62" s="1"/>
  <c r="BA94" i="62" s="1"/>
  <c r="BA95" i="62" s="1"/>
  <c r="BA96" i="62" s="1"/>
  <c r="BA97" i="62" s="1"/>
  <c r="BA98" i="62" s="1"/>
  <c r="BA99" i="62" s="1"/>
  <c r="BA100" i="62" s="1"/>
  <c r="BA101" i="62" s="1"/>
  <c r="BA102" i="62" s="1"/>
  <c r="BA103" i="62" s="1"/>
  <c r="BA104" i="62" s="1"/>
  <c r="BA105" i="62" s="1"/>
  <c r="BA106" i="62" s="1"/>
  <c r="BA107" i="62" s="1"/>
  <c r="BA108" i="62" s="1"/>
  <c r="BA109" i="62" s="1"/>
  <c r="BA110" i="62" s="1"/>
  <c r="BA111" i="62" s="1"/>
  <c r="BA112" i="62" s="1"/>
  <c r="BA113" i="62" s="1"/>
  <c r="BA114" i="62" s="1"/>
  <c r="BA115" i="62" s="1"/>
  <c r="BA116" i="62" s="1"/>
  <c r="BA117" i="62" s="1"/>
  <c r="BA118" i="62" s="1"/>
  <c r="BA119" i="62" s="1"/>
  <c r="BA120" i="62" s="1"/>
  <c r="BA121" i="62" s="1"/>
  <c r="BC88" i="62"/>
  <c r="BC89" i="62" s="1"/>
  <c r="BC90" i="62" s="1"/>
  <c r="BC91" i="62" s="1"/>
  <c r="BC92" i="62" s="1"/>
  <c r="BC93" i="62" s="1"/>
  <c r="BC94" i="62" s="1"/>
  <c r="BC95" i="62" s="1"/>
  <c r="BC96" i="62" s="1"/>
  <c r="BC97" i="62" s="1"/>
  <c r="BC98" i="62" s="1"/>
  <c r="BC99" i="62" s="1"/>
  <c r="BC100" i="62" s="1"/>
  <c r="BC101" i="62" s="1"/>
  <c r="BC102" i="62" s="1"/>
  <c r="BC103" i="62" s="1"/>
  <c r="BC104" i="62" s="1"/>
  <c r="BC105" i="62" s="1"/>
  <c r="BC106" i="62" s="1"/>
  <c r="BC107" i="62" s="1"/>
  <c r="BC108" i="62" s="1"/>
  <c r="BC109" i="62" s="1"/>
  <c r="BC110" i="62" s="1"/>
  <c r="BC111" i="62" s="1"/>
  <c r="BC112" i="62" s="1"/>
  <c r="BC113" i="62" s="1"/>
  <c r="BC114" i="62" s="1"/>
  <c r="BC115" i="62" s="1"/>
  <c r="BC116" i="62" s="1"/>
  <c r="BC117" i="62" s="1"/>
  <c r="BC118" i="62" s="1"/>
  <c r="BC119" i="62" s="1"/>
  <c r="BC120" i="62" s="1"/>
  <c r="BC121" i="62" s="1"/>
  <c r="BD88" i="62"/>
  <c r="BD89" i="62" s="1"/>
  <c r="BD90" i="62" s="1"/>
  <c r="BD91" i="62" s="1"/>
  <c r="BD92" i="62" s="1"/>
  <c r="BD93" i="62" s="1"/>
  <c r="BD94" i="62" s="1"/>
  <c r="BD95" i="62" s="1"/>
  <c r="BD96" i="62" s="1"/>
  <c r="BD97" i="62" s="1"/>
  <c r="BD98" i="62" s="1"/>
  <c r="BD99" i="62" s="1"/>
  <c r="BD100" i="62" s="1"/>
  <c r="BD101" i="62" s="1"/>
  <c r="BD102" i="62" s="1"/>
  <c r="BD103" i="62" s="1"/>
  <c r="BD104" i="62" s="1"/>
  <c r="BD105" i="62" s="1"/>
  <c r="BD106" i="62" s="1"/>
  <c r="BD107" i="62" s="1"/>
  <c r="BD108" i="62" s="1"/>
  <c r="BD109" i="62" s="1"/>
  <c r="BD110" i="62" s="1"/>
  <c r="BD111" i="62" s="1"/>
  <c r="BD112" i="62" s="1"/>
  <c r="BD113" i="62" s="1"/>
  <c r="BD114" i="62" s="1"/>
  <c r="BD115" i="62" s="1"/>
  <c r="BD116" i="62" s="1"/>
  <c r="BD117" i="62" s="1"/>
  <c r="BD118" i="62" s="1"/>
  <c r="BD119" i="62" s="1"/>
  <c r="BD120" i="62" s="1"/>
  <c r="BD121" i="62" s="1"/>
  <c r="AL195" i="62"/>
  <c r="AL199" i="62"/>
  <c r="AM73" i="62"/>
  <c r="AM95" i="62"/>
  <c r="AM99" i="62"/>
  <c r="AL197" i="62"/>
  <c r="AM97" i="62"/>
  <c r="AM101" i="62"/>
  <c r="AL201" i="62"/>
  <c r="AM87" i="62"/>
  <c r="AS87" i="62" s="1"/>
  <c r="AM91" i="62"/>
  <c r="AL57" i="62"/>
  <c r="AM103" i="62"/>
  <c r="AL63" i="62"/>
  <c r="AM69" i="62"/>
  <c r="AM160" i="62"/>
  <c r="AJ160" i="62"/>
  <c r="AL160" i="62"/>
  <c r="AH160" i="62"/>
  <c r="AK160" i="62"/>
  <c r="AI160" i="62"/>
  <c r="AM154" i="62"/>
  <c r="AK154" i="62"/>
  <c r="AH154" i="62"/>
  <c r="AI154" i="62"/>
  <c r="AJ154" i="62"/>
  <c r="AL154" i="62"/>
  <c r="AL185" i="62"/>
  <c r="AH157" i="62"/>
  <c r="AI157" i="62"/>
  <c r="AK157" i="62"/>
  <c r="AL157" i="62"/>
  <c r="AJ157" i="62"/>
  <c r="AK99" i="62"/>
  <c r="AM93" i="62"/>
  <c r="AM119" i="62"/>
  <c r="AH119" i="62"/>
  <c r="AJ119" i="62"/>
  <c r="AI119" i="62"/>
  <c r="AL119" i="62"/>
  <c r="AK119" i="62"/>
  <c r="AH149" i="62"/>
  <c r="AJ149" i="62"/>
  <c r="AI149" i="62"/>
  <c r="AK149" i="62"/>
  <c r="AM67" i="62"/>
  <c r="AL189" i="62"/>
  <c r="AK68" i="62"/>
  <c r="AI101" i="62"/>
  <c r="AK109" i="62"/>
  <c r="AI109" i="62"/>
  <c r="AH109" i="62"/>
  <c r="AJ109" i="62"/>
  <c r="AL187" i="62"/>
  <c r="AM135" i="62"/>
  <c r="AL143" i="62"/>
  <c r="AL191" i="62"/>
  <c r="AM16" i="62"/>
  <c r="AH16" i="62"/>
  <c r="AI16" i="62"/>
  <c r="AJ16" i="62"/>
  <c r="AK16" i="62"/>
  <c r="AL16" i="62"/>
  <c r="AJ56" i="62"/>
  <c r="AM54" i="62"/>
  <c r="AH54" i="62"/>
  <c r="AK54" i="62"/>
  <c r="AI54" i="62"/>
  <c r="AL54" i="62"/>
  <c r="AM129" i="62"/>
  <c r="AH161" i="62"/>
  <c r="AI161" i="62"/>
  <c r="AK161" i="62"/>
  <c r="AL161" i="62"/>
  <c r="AJ161" i="62"/>
  <c r="AM89" i="62"/>
  <c r="AM61" i="62"/>
  <c r="AL193" i="62"/>
  <c r="AM26" i="62"/>
  <c r="AH26" i="62"/>
  <c r="AI26" i="62"/>
  <c r="AJ26" i="62"/>
  <c r="AK26" i="62"/>
  <c r="AL26" i="62"/>
  <c r="AM133" i="62"/>
  <c r="AM20" i="62"/>
  <c r="AH20" i="62"/>
  <c r="AI20" i="62"/>
  <c r="AJ20" i="62"/>
  <c r="AK20" i="62"/>
  <c r="AL20" i="62"/>
  <c r="AM131" i="62"/>
  <c r="AL69" i="62"/>
  <c r="AM181" i="62"/>
  <c r="AM141" i="62"/>
  <c r="AJ72" i="62"/>
  <c r="AH31" i="62"/>
  <c r="AI31" i="62"/>
  <c r="AJ31" i="62"/>
  <c r="AK31" i="62"/>
  <c r="AL31" i="62"/>
  <c r="AM31" i="62"/>
  <c r="AM116" i="62"/>
  <c r="AL116" i="62"/>
  <c r="AH116" i="62"/>
  <c r="AI116" i="62"/>
  <c r="AK116" i="62"/>
  <c r="AJ116" i="62"/>
  <c r="AM113" i="62"/>
  <c r="AI113" i="62"/>
  <c r="AK113" i="62"/>
  <c r="AJ113" i="62"/>
  <c r="AH113" i="62"/>
  <c r="AM68" i="62"/>
  <c r="AJ68" i="62"/>
  <c r="AL68" i="62"/>
  <c r="AI68" i="62"/>
  <c r="AH68" i="62"/>
  <c r="AL183" i="62"/>
  <c r="AM55" i="62"/>
  <c r="AL137" i="62"/>
  <c r="AL139" i="62"/>
  <c r="AL55" i="62"/>
  <c r="AM22" i="62"/>
  <c r="AH22" i="62"/>
  <c r="AI22" i="62"/>
  <c r="AJ22" i="62"/>
  <c r="AK22" i="62"/>
  <c r="AL22" i="62"/>
  <c r="AM12" i="62"/>
  <c r="AH12" i="62"/>
  <c r="AI12" i="62"/>
  <c r="AJ12" i="62"/>
  <c r="AK12" i="62"/>
  <c r="AL12" i="62"/>
  <c r="AH53" i="62"/>
  <c r="AJ53" i="62"/>
  <c r="AK53" i="62"/>
  <c r="AH7" i="62"/>
  <c r="AI7" i="62"/>
  <c r="AJ7" i="62"/>
  <c r="AK7" i="62"/>
  <c r="AL7" i="62"/>
  <c r="AM7" i="62"/>
  <c r="AM14" i="62"/>
  <c r="AH14" i="62"/>
  <c r="AI14" i="62"/>
  <c r="AJ14" i="62"/>
  <c r="AK14" i="62"/>
  <c r="AL14" i="62"/>
  <c r="AL149" i="62"/>
  <c r="AH17" i="62"/>
  <c r="AI17" i="62"/>
  <c r="AJ17" i="62"/>
  <c r="AK17" i="62"/>
  <c r="AL17" i="62"/>
  <c r="AM17" i="62"/>
  <c r="AL67" i="62"/>
  <c r="AH35" i="62"/>
  <c r="AI35" i="62"/>
  <c r="AJ35" i="62"/>
  <c r="AK35" i="62"/>
  <c r="AL35" i="62"/>
  <c r="AM35" i="62"/>
  <c r="AL135" i="62"/>
  <c r="AM120" i="62"/>
  <c r="AH120" i="62"/>
  <c r="AL120" i="62"/>
  <c r="AI120" i="62"/>
  <c r="AJ120" i="62"/>
  <c r="AK120" i="62"/>
  <c r="AL145" i="62"/>
  <c r="AH9" i="62"/>
  <c r="AI9" i="62"/>
  <c r="AJ9" i="62"/>
  <c r="AK9" i="62"/>
  <c r="AL9" i="62"/>
  <c r="AM9" i="62"/>
  <c r="AM38" i="62"/>
  <c r="AH38" i="62"/>
  <c r="AI38" i="62"/>
  <c r="AJ38" i="62"/>
  <c r="AK38" i="62"/>
  <c r="AL38" i="62"/>
  <c r="AJ54" i="62"/>
  <c r="AM66" i="62"/>
  <c r="AI66" i="62"/>
  <c r="AH66" i="62"/>
  <c r="AL66" i="62"/>
  <c r="AK66" i="62"/>
  <c r="AL129" i="62"/>
  <c r="AH11" i="62"/>
  <c r="AI11" i="62"/>
  <c r="AJ11" i="62"/>
  <c r="AK11" i="62"/>
  <c r="AL11" i="62"/>
  <c r="AM11" i="62"/>
  <c r="AL61" i="62"/>
  <c r="AH13" i="62"/>
  <c r="AI13" i="62"/>
  <c r="AJ13" i="62"/>
  <c r="AK13" i="62"/>
  <c r="AL13" i="62"/>
  <c r="AM13" i="62"/>
  <c r="AL133" i="62"/>
  <c r="AL147" i="62"/>
  <c r="AH15" i="62"/>
  <c r="AI15" i="62"/>
  <c r="AJ15" i="62"/>
  <c r="AK15" i="62"/>
  <c r="AL15" i="62"/>
  <c r="AM15" i="62"/>
  <c r="AL8" i="62"/>
  <c r="AK8" i="62"/>
  <c r="AM8" i="62"/>
  <c r="AH8" i="62"/>
  <c r="AI8" i="62"/>
  <c r="AJ8" i="62"/>
  <c r="AL131" i="62"/>
  <c r="AM60" i="62"/>
  <c r="AH60" i="62"/>
  <c r="AL60" i="62"/>
  <c r="AJ60" i="62"/>
  <c r="AI60" i="62"/>
  <c r="AH19" i="62"/>
  <c r="AI19" i="62"/>
  <c r="AJ19" i="62"/>
  <c r="AK19" i="62"/>
  <c r="AL19" i="62"/>
  <c r="AM19" i="62"/>
  <c r="AL141" i="62"/>
  <c r="AL111" i="62"/>
  <c r="AH155" i="62"/>
  <c r="AI155" i="62"/>
  <c r="AK155" i="62"/>
  <c r="AL155" i="62"/>
  <c r="AJ155" i="62"/>
  <c r="AM62" i="62"/>
  <c r="AH62" i="62"/>
  <c r="AJ62" i="62"/>
  <c r="AL62" i="62"/>
  <c r="AI62" i="62"/>
  <c r="AM156" i="62"/>
  <c r="AH156" i="62"/>
  <c r="AL156" i="62"/>
  <c r="AK156" i="62"/>
  <c r="AI156" i="62"/>
  <c r="AJ156" i="62"/>
  <c r="AM158" i="62"/>
  <c r="AJ158" i="62"/>
  <c r="AH158" i="62"/>
  <c r="AL158" i="62"/>
  <c r="AK158" i="62"/>
  <c r="AI158" i="62"/>
  <c r="AI67" i="62"/>
  <c r="AH67" i="62"/>
  <c r="AK67" i="62"/>
  <c r="AJ67" i="62"/>
  <c r="AH147" i="62"/>
  <c r="AI147" i="62"/>
  <c r="AK147" i="62"/>
  <c r="AM142" i="62"/>
  <c r="AH142" i="62"/>
  <c r="AJ142" i="62"/>
  <c r="AL142" i="62"/>
  <c r="AK142" i="62"/>
  <c r="AI142" i="62"/>
  <c r="AM137" i="62"/>
  <c r="AH33" i="62"/>
  <c r="AI33" i="62"/>
  <c r="AJ33" i="62"/>
  <c r="AK33" i="62"/>
  <c r="AL33" i="62"/>
  <c r="AM33" i="62"/>
  <c r="AM112" i="62"/>
  <c r="AL112" i="62"/>
  <c r="AH112" i="62"/>
  <c r="AK112" i="62"/>
  <c r="AI112" i="62"/>
  <c r="AJ112" i="62"/>
  <c r="AM28" i="62"/>
  <c r="AH28" i="62"/>
  <c r="AI28" i="62"/>
  <c r="AJ28" i="62"/>
  <c r="AK28" i="62"/>
  <c r="AL28" i="62"/>
  <c r="AM53" i="62"/>
  <c r="AL113" i="62"/>
  <c r="AH143" i="62"/>
  <c r="AI143" i="62"/>
  <c r="AK143" i="62"/>
  <c r="AM146" i="62"/>
  <c r="AK146" i="62"/>
  <c r="AI146" i="62"/>
  <c r="AJ146" i="62"/>
  <c r="AL146" i="62"/>
  <c r="AH146" i="62"/>
  <c r="AM71" i="62"/>
  <c r="AJ66" i="62"/>
  <c r="AM115" i="62"/>
  <c r="AI115" i="62"/>
  <c r="AK115" i="62"/>
  <c r="AH115" i="62"/>
  <c r="AJ115" i="62"/>
  <c r="AH21" i="62"/>
  <c r="AI21" i="62"/>
  <c r="AJ21" i="62"/>
  <c r="AK21" i="62"/>
  <c r="AL21" i="62"/>
  <c r="AM21" i="62"/>
  <c r="AK60" i="62"/>
  <c r="AM52" i="62"/>
  <c r="AL52" i="62"/>
  <c r="AI52" i="62"/>
  <c r="AK52" i="62"/>
  <c r="AH52" i="62"/>
  <c r="AM118" i="62"/>
  <c r="AJ118" i="62"/>
  <c r="AL118" i="62"/>
  <c r="AK118" i="62"/>
  <c r="AI118" i="62"/>
  <c r="AH118" i="62"/>
  <c r="AH27" i="62"/>
  <c r="AI27" i="62"/>
  <c r="AJ27" i="62"/>
  <c r="AK27" i="62"/>
  <c r="AL27" i="62"/>
  <c r="AM27" i="62"/>
  <c r="AL56" i="62"/>
  <c r="AK56" i="62"/>
  <c r="AM56" i="62"/>
  <c r="AI56" i="62"/>
  <c r="AH56" i="62"/>
  <c r="AM36" i="62"/>
  <c r="AH36" i="62"/>
  <c r="AI36" i="62"/>
  <c r="AJ36" i="62"/>
  <c r="AK36" i="62"/>
  <c r="AL36" i="62"/>
  <c r="AM134" i="62"/>
  <c r="AJ134" i="62"/>
  <c r="AL134" i="62"/>
  <c r="AI134" i="62"/>
  <c r="AK134" i="62"/>
  <c r="AH134" i="62"/>
  <c r="AM128" i="62"/>
  <c r="AL128" i="62"/>
  <c r="AI128" i="62"/>
  <c r="AH128" i="62"/>
  <c r="AJ128" i="62"/>
  <c r="AK128" i="62"/>
  <c r="AI61" i="62"/>
  <c r="AJ61" i="62"/>
  <c r="AH61" i="62"/>
  <c r="AK61" i="62"/>
  <c r="AH127" i="62"/>
  <c r="AK127" i="62"/>
  <c r="AJ127" i="62"/>
  <c r="AI127" i="62"/>
  <c r="AI59" i="62"/>
  <c r="AJ59" i="62"/>
  <c r="AH59" i="62"/>
  <c r="AK59" i="62"/>
  <c r="AL53" i="62"/>
  <c r="AH108" i="62"/>
  <c r="AI108" i="62"/>
  <c r="AK108" i="62"/>
  <c r="AJ108" i="62"/>
  <c r="AL108" i="62"/>
  <c r="AM108" i="62"/>
  <c r="AH25" i="62"/>
  <c r="AI25" i="62"/>
  <c r="AJ25" i="62"/>
  <c r="AK25" i="62"/>
  <c r="AL25" i="62"/>
  <c r="AM25" i="62"/>
  <c r="AL71" i="62"/>
  <c r="AM24" i="62"/>
  <c r="AH24" i="62"/>
  <c r="AI24" i="62"/>
  <c r="AJ24" i="62"/>
  <c r="AK24" i="62"/>
  <c r="AL24" i="62"/>
  <c r="AI65" i="62"/>
  <c r="AK65" i="62"/>
  <c r="AJ65" i="62"/>
  <c r="AH65" i="62"/>
  <c r="AH23" i="62"/>
  <c r="AI23" i="62"/>
  <c r="AJ23" i="62"/>
  <c r="AK23" i="62"/>
  <c r="AL23" i="62"/>
  <c r="AM23" i="62"/>
  <c r="AJ52" i="62"/>
  <c r="AH51" i="62"/>
  <c r="AJ51" i="62"/>
  <c r="AK51" i="62"/>
  <c r="AH144" i="62"/>
  <c r="AI144" i="62"/>
  <c r="AL144" i="62"/>
  <c r="AJ144" i="62"/>
  <c r="AM144" i="62"/>
  <c r="AK144" i="62"/>
  <c r="AM110" i="62"/>
  <c r="AH110" i="62"/>
  <c r="AI110" i="62"/>
  <c r="AK110" i="62"/>
  <c r="AJ110" i="62"/>
  <c r="AL110" i="62"/>
  <c r="AM18" i="62"/>
  <c r="AH18" i="62"/>
  <c r="AI18" i="62"/>
  <c r="AJ18" i="62"/>
  <c r="AK18" i="62"/>
  <c r="AL18" i="62"/>
  <c r="AM139" i="62"/>
  <c r="AM127" i="62"/>
  <c r="AH137" i="62"/>
  <c r="AI137" i="62"/>
  <c r="AK137" i="62"/>
  <c r="AM30" i="62"/>
  <c r="AH30" i="62"/>
  <c r="AI30" i="62"/>
  <c r="AJ30" i="62"/>
  <c r="AK30" i="62"/>
  <c r="AL30" i="62"/>
  <c r="AH139" i="62"/>
  <c r="AK139" i="62"/>
  <c r="AI139" i="62"/>
  <c r="AM117" i="62"/>
  <c r="AL117" i="62"/>
  <c r="AI117" i="62"/>
  <c r="AK117" i="62"/>
  <c r="AH117" i="62"/>
  <c r="AJ117" i="62"/>
  <c r="AM59" i="62"/>
  <c r="AH37" i="62"/>
  <c r="AI37" i="62"/>
  <c r="AJ37" i="62"/>
  <c r="AK37" i="62"/>
  <c r="AL37" i="62"/>
  <c r="AM37" i="62"/>
  <c r="AM50" i="62"/>
  <c r="AI50" i="62"/>
  <c r="AK50" i="62"/>
  <c r="AL50" i="62"/>
  <c r="AH50" i="62"/>
  <c r="AL109" i="62"/>
  <c r="AH135" i="62"/>
  <c r="AK135" i="62"/>
  <c r="AI135" i="62"/>
  <c r="AH129" i="62"/>
  <c r="AK129" i="62"/>
  <c r="AI129" i="62"/>
  <c r="AM65" i="62"/>
  <c r="AH133" i="62"/>
  <c r="AI133" i="62"/>
  <c r="AK133" i="62"/>
  <c r="AH131" i="62"/>
  <c r="AI131" i="62"/>
  <c r="AK131" i="62"/>
  <c r="AH141" i="62"/>
  <c r="AI141" i="62"/>
  <c r="AK141" i="62"/>
  <c r="AM51" i="62"/>
  <c r="AH132" i="62"/>
  <c r="AL132" i="62"/>
  <c r="AK132" i="62"/>
  <c r="AI132" i="62"/>
  <c r="AM132" i="62"/>
  <c r="AJ132" i="62"/>
  <c r="AM136" i="62"/>
  <c r="AJ136" i="62"/>
  <c r="AH136" i="62"/>
  <c r="AI136" i="62"/>
  <c r="AL136" i="62"/>
  <c r="AK136" i="62"/>
  <c r="AH145" i="62"/>
  <c r="AI145" i="62"/>
  <c r="AK145" i="62"/>
  <c r="AM140" i="62"/>
  <c r="AJ140" i="62"/>
  <c r="AK140" i="62"/>
  <c r="AI140" i="62"/>
  <c r="AL140" i="62"/>
  <c r="AH140" i="62"/>
  <c r="AM148" i="62"/>
  <c r="AH148" i="62"/>
  <c r="AK148" i="62"/>
  <c r="AI148" i="62"/>
  <c r="AJ148" i="62"/>
  <c r="AL148" i="62"/>
  <c r="AJ70" i="62"/>
  <c r="AM32" i="62"/>
  <c r="AH32" i="62"/>
  <c r="AI32" i="62"/>
  <c r="AJ32" i="62"/>
  <c r="AK32" i="62"/>
  <c r="AL32" i="62"/>
  <c r="AL59" i="62"/>
  <c r="AH49" i="62"/>
  <c r="AK49" i="62"/>
  <c r="AJ49" i="62"/>
  <c r="AK58" i="62"/>
  <c r="AH58" i="62"/>
  <c r="AL58" i="62"/>
  <c r="AI58" i="62"/>
  <c r="AM58" i="62"/>
  <c r="AH29" i="62"/>
  <c r="AI29" i="62"/>
  <c r="AJ29" i="62"/>
  <c r="AK29" i="62"/>
  <c r="AL29" i="62"/>
  <c r="AM29" i="62"/>
  <c r="AM64" i="62"/>
  <c r="AJ64" i="62"/>
  <c r="AH64" i="62"/>
  <c r="AL64" i="62"/>
  <c r="AI64" i="62"/>
  <c r="AJ50" i="62"/>
  <c r="AL65" i="62"/>
  <c r="AK107" i="62"/>
  <c r="AL107" i="62"/>
  <c r="AH107" i="62"/>
  <c r="AJ107" i="62"/>
  <c r="AI107" i="62"/>
  <c r="AL115" i="62"/>
  <c r="AH39" i="62"/>
  <c r="AI39" i="62"/>
  <c r="AJ39" i="62"/>
  <c r="AK39" i="62"/>
  <c r="AL39" i="62"/>
  <c r="AM39" i="62"/>
  <c r="AL51" i="62"/>
  <c r="AM40" i="62"/>
  <c r="AH40" i="62"/>
  <c r="AI40" i="62"/>
  <c r="AJ40" i="62"/>
  <c r="AK40" i="62"/>
  <c r="AL40" i="62"/>
  <c r="AL10" i="62"/>
  <c r="AM10" i="62"/>
  <c r="AH10" i="62"/>
  <c r="AI10" i="62"/>
  <c r="AJ10" i="62"/>
  <c r="AK10" i="62"/>
  <c r="AI55" i="62"/>
  <c r="AJ55" i="62"/>
  <c r="AK55" i="62"/>
  <c r="AH55" i="62"/>
  <c r="AM34" i="62"/>
  <c r="AH34" i="62"/>
  <c r="AI34" i="62"/>
  <c r="AJ34" i="62"/>
  <c r="AK34" i="62"/>
  <c r="AL34" i="62"/>
  <c r="AL73" i="62"/>
  <c r="AH41" i="62"/>
  <c r="AI41" i="62"/>
  <c r="AJ41" i="62"/>
  <c r="AK41" i="62"/>
  <c r="AL41" i="62"/>
  <c r="AM41" i="62"/>
  <c r="AM104" i="62"/>
  <c r="AI104" i="62"/>
  <c r="AJ104" i="62"/>
  <c r="AL104" i="62"/>
  <c r="AK104" i="62"/>
  <c r="AH104" i="62"/>
  <c r="AI53" i="62"/>
  <c r="AM49" i="62"/>
  <c r="AJ58" i="62"/>
  <c r="AH114" i="62"/>
  <c r="AL114" i="62"/>
  <c r="AM114" i="62"/>
  <c r="AI114" i="62"/>
  <c r="AK114" i="62"/>
  <c r="AJ114" i="62"/>
  <c r="AK64" i="62"/>
  <c r="AH106" i="62"/>
  <c r="AK106" i="62"/>
  <c r="AJ106" i="62"/>
  <c r="AL106" i="62"/>
  <c r="AM106" i="62"/>
  <c r="AI106" i="62"/>
  <c r="AM109" i="62"/>
  <c r="AK105" i="62"/>
  <c r="AH105" i="62"/>
  <c r="AJ105" i="62"/>
  <c r="AI105" i="62"/>
  <c r="AL105" i="62"/>
  <c r="AM48" i="62"/>
  <c r="AL48" i="62"/>
  <c r="AI48" i="62"/>
  <c r="AK48" i="62"/>
  <c r="AH48" i="62"/>
  <c r="AM111" i="62"/>
  <c r="AI111" i="62"/>
  <c r="AK111" i="62"/>
  <c r="AH111" i="62"/>
  <c r="AJ111" i="62"/>
  <c r="AM121" i="62"/>
  <c r="AH121" i="62"/>
  <c r="AJ121" i="62"/>
  <c r="AL121" i="62"/>
  <c r="AI121" i="62"/>
  <c r="AK121" i="62"/>
  <c r="AM179" i="62"/>
  <c r="AM98" i="62"/>
  <c r="AJ98" i="62"/>
  <c r="AL98" i="62"/>
  <c r="AH98" i="62"/>
  <c r="AI98" i="62"/>
  <c r="AK98" i="62"/>
  <c r="AH88" i="62"/>
  <c r="AI88" i="62"/>
  <c r="AK88" i="62"/>
  <c r="AM88" i="62"/>
  <c r="AL88" i="62"/>
  <c r="AJ88" i="62"/>
  <c r="AH95" i="62"/>
  <c r="AJ95" i="62"/>
  <c r="AI95" i="62"/>
  <c r="AL95" i="62"/>
  <c r="AH99" i="62"/>
  <c r="AI99" i="62"/>
  <c r="AL99" i="62"/>
  <c r="AL49" i="62"/>
  <c r="AH93" i="62"/>
  <c r="AI93" i="62"/>
  <c r="AL93" i="62"/>
  <c r="AJ93" i="62"/>
  <c r="AM80" i="62"/>
  <c r="AL80" i="62"/>
  <c r="AK80" i="62"/>
  <c r="AI80" i="62"/>
  <c r="AH80" i="62"/>
  <c r="AH97" i="62"/>
  <c r="AJ97" i="62"/>
  <c r="AI97" i="62"/>
  <c r="AL97" i="62"/>
  <c r="AH47" i="62"/>
  <c r="AJ47" i="62"/>
  <c r="AL47" i="62"/>
  <c r="AK101" i="62"/>
  <c r="AH101" i="62"/>
  <c r="AJ101" i="62"/>
  <c r="AL101" i="62"/>
  <c r="AM79" i="62"/>
  <c r="AJ79" i="62"/>
  <c r="AH79" i="62"/>
  <c r="AK79" i="62"/>
  <c r="AI79" i="62"/>
  <c r="AH87" i="62"/>
  <c r="AI87" i="62"/>
  <c r="AL87" i="62"/>
  <c r="AJ87" i="62"/>
  <c r="AH102" i="62"/>
  <c r="AI102" i="62"/>
  <c r="AK102" i="62"/>
  <c r="AJ102" i="62"/>
  <c r="AL102" i="62"/>
  <c r="AM102" i="62"/>
  <c r="AM100" i="62"/>
  <c r="AL100" i="62"/>
  <c r="AJ100" i="62"/>
  <c r="AI100" i="62"/>
  <c r="AH100" i="62"/>
  <c r="AK100" i="62"/>
  <c r="AH89" i="62"/>
  <c r="AI89" i="62"/>
  <c r="AL89" i="62"/>
  <c r="AJ89" i="62"/>
  <c r="AH96" i="62"/>
  <c r="AJ96" i="62"/>
  <c r="AL96" i="62"/>
  <c r="AI96" i="62"/>
  <c r="AM96" i="62"/>
  <c r="AK96" i="62"/>
  <c r="AH91" i="62"/>
  <c r="AI91" i="62"/>
  <c r="AL91" i="62"/>
  <c r="AJ91" i="62"/>
  <c r="AI57" i="62"/>
  <c r="AJ57" i="62"/>
  <c r="AH57" i="62"/>
  <c r="AK57" i="62"/>
  <c r="AK103" i="62"/>
  <c r="AL103" i="62"/>
  <c r="AH103" i="62"/>
  <c r="AJ103" i="62"/>
  <c r="AI103" i="62"/>
  <c r="AM92" i="62"/>
  <c r="AJ92" i="62"/>
  <c r="AH92" i="62"/>
  <c r="AI92" i="62"/>
  <c r="AK92" i="62"/>
  <c r="AL92" i="62"/>
  <c r="AI63" i="62"/>
  <c r="AK63" i="62"/>
  <c r="AJ63" i="62"/>
  <c r="AH63" i="62"/>
  <c r="AH90" i="62"/>
  <c r="AL90" i="62"/>
  <c r="AI90" i="62"/>
  <c r="AK90" i="62"/>
  <c r="AM90" i="62"/>
  <c r="AJ90" i="62"/>
  <c r="AM81" i="62"/>
  <c r="AI81" i="62"/>
  <c r="AJ81" i="62"/>
  <c r="AH81" i="62"/>
  <c r="AK81" i="62"/>
  <c r="AJ48" i="62"/>
  <c r="AH94" i="62"/>
  <c r="AJ94" i="62"/>
  <c r="AL94" i="62"/>
  <c r="AK94" i="62"/>
  <c r="AI94" i="62"/>
  <c r="AM94" i="62"/>
  <c r="AM152" i="62"/>
  <c r="AL152" i="62"/>
  <c r="AK152" i="62"/>
  <c r="AI152" i="62"/>
  <c r="AJ152" i="62"/>
  <c r="AH152" i="62"/>
  <c r="AK62" i="62"/>
  <c r="AI177" i="62"/>
  <c r="AL177" i="62"/>
  <c r="AJ177" i="62"/>
  <c r="AK177" i="62"/>
  <c r="AH177" i="62"/>
  <c r="AM155" i="62"/>
  <c r="AM151" i="62"/>
  <c r="AM78" i="62"/>
  <c r="AH78" i="62"/>
  <c r="AK78" i="62"/>
  <c r="AL78" i="62"/>
  <c r="AI78" i="62"/>
  <c r="AH168" i="62"/>
  <c r="AK168" i="62"/>
  <c r="AL168" i="62"/>
  <c r="AJ168" i="62"/>
  <c r="AM168" i="62"/>
  <c r="AI168" i="62"/>
  <c r="AM153" i="62"/>
  <c r="AK95" i="62"/>
  <c r="AM157" i="62"/>
  <c r="AJ99" i="62"/>
  <c r="AM77" i="62"/>
  <c r="AH77" i="62"/>
  <c r="AK77" i="62"/>
  <c r="AI77" i="62"/>
  <c r="AK93" i="62"/>
  <c r="AL178" i="62"/>
  <c r="AH178" i="62"/>
  <c r="AM178" i="62"/>
  <c r="AI178" i="62"/>
  <c r="AK178" i="62"/>
  <c r="AJ178" i="62"/>
  <c r="AM74" i="62"/>
  <c r="AL74" i="62"/>
  <c r="AI74" i="62"/>
  <c r="AH74" i="62"/>
  <c r="AK74" i="62"/>
  <c r="AK97" i="62"/>
  <c r="AM149" i="62"/>
  <c r="AM47" i="62"/>
  <c r="AM176" i="62"/>
  <c r="AH176" i="62"/>
  <c r="AI176" i="62"/>
  <c r="AK176" i="62"/>
  <c r="AL176" i="62"/>
  <c r="AJ176" i="62"/>
  <c r="AI173" i="62"/>
  <c r="AK173" i="62"/>
  <c r="AH173" i="62"/>
  <c r="AL173" i="62"/>
  <c r="AJ173" i="62"/>
  <c r="AM172" i="62"/>
  <c r="AI172" i="62"/>
  <c r="AK172" i="62"/>
  <c r="AJ172" i="62"/>
  <c r="AL172" i="62"/>
  <c r="AH172" i="62"/>
  <c r="AM159" i="62"/>
  <c r="AK87" i="62"/>
  <c r="AI169" i="62"/>
  <c r="AK169" i="62"/>
  <c r="AH169" i="62"/>
  <c r="AJ169" i="62"/>
  <c r="AL169" i="62"/>
  <c r="AM161" i="62"/>
  <c r="AH174" i="62"/>
  <c r="AM174" i="62"/>
  <c r="AI174" i="62"/>
  <c r="AK174" i="62"/>
  <c r="AL174" i="62"/>
  <c r="AJ174" i="62"/>
  <c r="AK89" i="62"/>
  <c r="AI75" i="62"/>
  <c r="AJ75" i="62"/>
  <c r="AH75" i="62"/>
  <c r="AK75" i="62"/>
  <c r="AI175" i="62"/>
  <c r="AJ175" i="62"/>
  <c r="AK175" i="62"/>
  <c r="AH175" i="62"/>
  <c r="AL175" i="62"/>
  <c r="AK91" i="62"/>
  <c r="AM57" i="62"/>
  <c r="AL170" i="62"/>
  <c r="AI170" i="62"/>
  <c r="AK170" i="62"/>
  <c r="AJ170" i="62"/>
  <c r="AH170" i="62"/>
  <c r="AM170" i="62"/>
  <c r="AM63" i="62"/>
  <c r="AI171" i="62"/>
  <c r="AL171" i="62"/>
  <c r="AK171" i="62"/>
  <c r="AH171" i="62"/>
  <c r="AJ171" i="62"/>
  <c r="AM76" i="62"/>
  <c r="AH76" i="62"/>
  <c r="AL76" i="62"/>
  <c r="AI76" i="62"/>
  <c r="AK76" i="62"/>
  <c r="AI167" i="62"/>
  <c r="AK167" i="62"/>
  <c r="AH167" i="62"/>
  <c r="AJ167" i="62"/>
  <c r="AL167" i="62"/>
  <c r="AI51" i="62"/>
  <c r="AM130" i="62"/>
  <c r="AL130" i="62"/>
  <c r="AI130" i="62"/>
  <c r="AK130" i="62"/>
  <c r="AH130" i="62"/>
  <c r="AJ130" i="62"/>
  <c r="AM138" i="62"/>
  <c r="AJ138" i="62"/>
  <c r="AL138" i="62"/>
  <c r="AK138" i="62"/>
  <c r="AI138" i="62"/>
  <c r="AH138" i="62"/>
  <c r="AH151" i="62"/>
  <c r="AJ151" i="62"/>
  <c r="AI151" i="62"/>
  <c r="AK151" i="62"/>
  <c r="AH159" i="62"/>
  <c r="AI159" i="62"/>
  <c r="AK159" i="62"/>
  <c r="AL159" i="62"/>
  <c r="AJ159" i="62"/>
  <c r="AM150" i="62"/>
  <c r="AL150" i="62"/>
  <c r="AH150" i="62"/>
  <c r="AK150" i="62"/>
  <c r="AI150" i="62"/>
  <c r="AJ150" i="62"/>
  <c r="AL127" i="62"/>
  <c r="AH153" i="62"/>
  <c r="AK153" i="62"/>
  <c r="AJ153" i="62"/>
  <c r="AI153" i="62"/>
  <c r="AM180" i="62"/>
  <c r="AH180" i="62"/>
  <c r="AI180" i="62"/>
  <c r="AK180" i="62"/>
  <c r="AL180" i="62"/>
  <c r="AJ180" i="62"/>
  <c r="AI179" i="62"/>
  <c r="AL179" i="62"/>
  <c r="AJ179" i="62"/>
  <c r="AK179" i="62"/>
  <c r="AH179" i="62"/>
  <c r="AM183" i="62"/>
  <c r="AH183" i="62"/>
  <c r="AJ183" i="62"/>
  <c r="AI183" i="62"/>
  <c r="AK183" i="62"/>
  <c r="AM192" i="62"/>
  <c r="AK192" i="62"/>
  <c r="AL192" i="62"/>
  <c r="AJ192" i="62"/>
  <c r="AH192" i="62"/>
  <c r="AI192" i="62"/>
  <c r="AM195" i="62"/>
  <c r="AI195" i="62"/>
  <c r="AK195" i="62"/>
  <c r="AH195" i="62"/>
  <c r="AJ195" i="62"/>
  <c r="AL151" i="62"/>
  <c r="AM199" i="62"/>
  <c r="AJ199" i="62"/>
  <c r="AI199" i="62"/>
  <c r="AK199" i="62"/>
  <c r="AH199" i="62"/>
  <c r="AJ78" i="62"/>
  <c r="AM185" i="62"/>
  <c r="AH185" i="62"/>
  <c r="AJ185" i="62"/>
  <c r="AI185" i="62"/>
  <c r="AK185" i="62"/>
  <c r="AL153" i="62"/>
  <c r="AM196" i="62"/>
  <c r="AI196" i="62"/>
  <c r="AK196" i="62"/>
  <c r="AL196" i="62"/>
  <c r="AJ196" i="62"/>
  <c r="AH196" i="62"/>
  <c r="AM188" i="62"/>
  <c r="AJ188" i="62"/>
  <c r="AH188" i="62"/>
  <c r="AI188" i="62"/>
  <c r="AK188" i="62"/>
  <c r="AL188" i="62"/>
  <c r="AL182" i="62"/>
  <c r="AM182" i="62"/>
  <c r="AH182" i="62"/>
  <c r="AI182" i="62"/>
  <c r="AK182" i="62"/>
  <c r="AJ182" i="62"/>
  <c r="AJ77" i="62"/>
  <c r="AJ74" i="62"/>
  <c r="AJ80" i="62"/>
  <c r="AM197" i="62"/>
  <c r="AI197" i="62"/>
  <c r="AK197" i="62"/>
  <c r="AH197" i="62"/>
  <c r="AJ197" i="62"/>
  <c r="AK47" i="62"/>
  <c r="AM189" i="62"/>
  <c r="AI189" i="62"/>
  <c r="AK189" i="62"/>
  <c r="AH189" i="62"/>
  <c r="AJ189" i="62"/>
  <c r="AM184" i="62"/>
  <c r="AJ184" i="62"/>
  <c r="AH184" i="62"/>
  <c r="AI184" i="62"/>
  <c r="AK184" i="62"/>
  <c r="AL184" i="62"/>
  <c r="AM187" i="62"/>
  <c r="AI187" i="62"/>
  <c r="AK187" i="62"/>
  <c r="AH187" i="62"/>
  <c r="AJ187" i="62"/>
  <c r="AM143" i="62"/>
  <c r="AM191" i="62"/>
  <c r="AI191" i="62"/>
  <c r="AK191" i="62"/>
  <c r="AH191" i="62"/>
  <c r="AJ191" i="62"/>
  <c r="AM145" i="62"/>
  <c r="AM194" i="62"/>
  <c r="AI194" i="62"/>
  <c r="AK194" i="62"/>
  <c r="AL194" i="62"/>
  <c r="AJ194" i="62"/>
  <c r="AH194" i="62"/>
  <c r="AM201" i="62"/>
  <c r="AJ201" i="62"/>
  <c r="AI201" i="62"/>
  <c r="AK201" i="62"/>
  <c r="AH201" i="62"/>
  <c r="AM75" i="62"/>
  <c r="AM193" i="62"/>
  <c r="AI193" i="62"/>
  <c r="AK193" i="62"/>
  <c r="AH193" i="62"/>
  <c r="AJ193" i="62"/>
  <c r="AM186" i="62"/>
  <c r="AJ186" i="62"/>
  <c r="AH186" i="62"/>
  <c r="AK186" i="62"/>
  <c r="AI186" i="62"/>
  <c r="AL186" i="62"/>
  <c r="AM200" i="62"/>
  <c r="AI200" i="62"/>
  <c r="AK200" i="62"/>
  <c r="AL200" i="62"/>
  <c r="AJ200" i="62"/>
  <c r="AH200" i="62"/>
  <c r="AM107" i="62"/>
  <c r="AM198" i="62"/>
  <c r="AI198" i="62"/>
  <c r="AK198" i="62"/>
  <c r="AL198" i="62"/>
  <c r="AJ198" i="62"/>
  <c r="AH198" i="62"/>
  <c r="AM147" i="62"/>
  <c r="AJ76" i="62"/>
  <c r="AI181" i="62"/>
  <c r="AL181" i="62"/>
  <c r="AJ181" i="62"/>
  <c r="AK181" i="62"/>
  <c r="AH181" i="62"/>
  <c r="AM190" i="62"/>
  <c r="AL190" i="62"/>
  <c r="AJ190" i="62"/>
  <c r="AH190" i="62"/>
  <c r="AI190" i="62"/>
  <c r="AK190" i="62"/>
  <c r="AM177" i="62"/>
  <c r="AJ137" i="62"/>
  <c r="AM70" i="62"/>
  <c r="AL70" i="62"/>
  <c r="AI70" i="62"/>
  <c r="AK70" i="62"/>
  <c r="AH70" i="62"/>
  <c r="AJ139" i="62"/>
  <c r="AI73" i="62"/>
  <c r="AH73" i="62"/>
  <c r="AK73" i="62"/>
  <c r="AJ73" i="62"/>
  <c r="AI49" i="62"/>
  <c r="AL77" i="62"/>
  <c r="AI47" i="62"/>
  <c r="AM173" i="62"/>
  <c r="AJ135" i="62"/>
  <c r="AJ143" i="62"/>
  <c r="AL79" i="62"/>
  <c r="AJ145" i="62"/>
  <c r="AI71" i="62"/>
  <c r="AJ71" i="62"/>
  <c r="AH71" i="62"/>
  <c r="AK71" i="62"/>
  <c r="AM169" i="62"/>
  <c r="AJ129" i="62"/>
  <c r="AL75" i="62"/>
  <c r="AM175" i="62"/>
  <c r="AM105" i="62"/>
  <c r="AJ133" i="62"/>
  <c r="AJ147" i="62"/>
  <c r="AM171" i="62"/>
  <c r="AL81" i="62"/>
  <c r="AJ131" i="62"/>
  <c r="AI69" i="62"/>
  <c r="AK69" i="62"/>
  <c r="AJ69" i="62"/>
  <c r="AH69" i="62"/>
  <c r="AJ141" i="62"/>
  <c r="AM72" i="62"/>
  <c r="AI72" i="62"/>
  <c r="AL72" i="62"/>
  <c r="AH72" i="62"/>
  <c r="AK72" i="62"/>
  <c r="AM167" i="62"/>
  <c r="AE105" i="50"/>
  <c r="AJ105" i="50"/>
  <c r="AI105" i="50"/>
  <c r="AG105" i="50"/>
  <c r="AF105" i="50"/>
  <c r="AS40" i="62" l="1"/>
  <c r="AS111" i="62"/>
  <c r="AP168" i="62"/>
  <c r="AP170" i="62"/>
  <c r="AP172" i="62"/>
  <c r="AP174" i="62"/>
  <c r="AP176" i="62"/>
  <c r="AP178" i="62"/>
  <c r="AP180" i="62"/>
  <c r="AP182" i="62"/>
  <c r="AP184" i="62"/>
  <c r="AP186" i="62"/>
  <c r="AP188" i="62"/>
  <c r="AP190" i="62"/>
  <c r="AP192" i="62"/>
  <c r="AP194" i="62"/>
  <c r="AP196" i="62"/>
  <c r="AP198" i="62"/>
  <c r="AP200" i="62"/>
  <c r="AP167" i="62"/>
  <c r="AP169" i="62"/>
  <c r="AP171" i="62"/>
  <c r="AP173" i="62"/>
  <c r="AP175" i="62"/>
  <c r="AP177" i="62"/>
  <c r="AP179" i="62"/>
  <c r="AP181" i="62"/>
  <c r="AP183" i="62"/>
  <c r="AP185" i="62"/>
  <c r="AP187" i="62"/>
  <c r="AP189" i="62"/>
  <c r="AP191" i="62"/>
  <c r="AP193" i="62"/>
  <c r="AP195" i="62"/>
  <c r="AP197" i="62"/>
  <c r="AP199" i="62"/>
  <c r="AP201" i="62"/>
  <c r="AS98" i="62"/>
  <c r="AS109" i="62"/>
  <c r="AN168" i="62"/>
  <c r="AN170" i="62"/>
  <c r="AN172" i="62"/>
  <c r="AN174" i="62"/>
  <c r="AN176" i="62"/>
  <c r="AN178" i="62"/>
  <c r="AN180" i="62"/>
  <c r="AN182" i="62"/>
  <c r="AN184" i="62"/>
  <c r="AN186" i="62"/>
  <c r="AN188" i="62"/>
  <c r="AN190" i="62"/>
  <c r="AN192" i="62"/>
  <c r="AN194" i="62"/>
  <c r="AN196" i="62"/>
  <c r="AN198" i="62"/>
  <c r="AN200" i="62"/>
  <c r="AN167" i="62"/>
  <c r="AN169" i="62"/>
  <c r="AN171" i="62"/>
  <c r="AN173" i="62"/>
  <c r="AN175" i="62"/>
  <c r="AN177" i="62"/>
  <c r="AN179" i="62"/>
  <c r="AN181" i="62"/>
  <c r="AN183" i="62"/>
  <c r="AN185" i="62"/>
  <c r="AN187" i="62"/>
  <c r="AN189" i="62"/>
  <c r="AN191" i="62"/>
  <c r="AN193" i="62"/>
  <c r="AN195" i="62"/>
  <c r="AN197" i="62"/>
  <c r="AN199" i="62"/>
  <c r="AN201" i="62"/>
  <c r="AS120" i="62"/>
  <c r="AS96" i="62"/>
  <c r="AS107" i="62"/>
  <c r="AQ168" i="62"/>
  <c r="AQ170" i="62"/>
  <c r="AQ172" i="62"/>
  <c r="AQ174" i="62"/>
  <c r="AQ176" i="62"/>
  <c r="AQ178" i="62"/>
  <c r="AQ180" i="62"/>
  <c r="AQ182" i="62"/>
  <c r="AQ184" i="62"/>
  <c r="AQ186" i="62"/>
  <c r="AQ188" i="62"/>
  <c r="AQ190" i="62"/>
  <c r="AQ192" i="62"/>
  <c r="AQ194" i="62"/>
  <c r="AQ196" i="62"/>
  <c r="AQ198" i="62"/>
  <c r="AQ200" i="62"/>
  <c r="AQ175" i="62"/>
  <c r="AQ199" i="62"/>
  <c r="AQ177" i="62"/>
  <c r="AQ201" i="62"/>
  <c r="AQ179" i="62"/>
  <c r="AQ181" i="62"/>
  <c r="AQ183" i="62"/>
  <c r="AQ185" i="62"/>
  <c r="AQ187" i="62"/>
  <c r="AQ189" i="62"/>
  <c r="AQ167" i="62"/>
  <c r="AQ191" i="62"/>
  <c r="AQ169" i="62"/>
  <c r="AQ193" i="62"/>
  <c r="AQ171" i="62"/>
  <c r="AQ195" i="62"/>
  <c r="AQ173" i="62"/>
  <c r="AQ197" i="62"/>
  <c r="AS118" i="62"/>
  <c r="AS94" i="62"/>
  <c r="AS105" i="62"/>
  <c r="AO168" i="62"/>
  <c r="AO170" i="62"/>
  <c r="AO172" i="62"/>
  <c r="AO174" i="62"/>
  <c r="AO176" i="62"/>
  <c r="AO178" i="62"/>
  <c r="AO180" i="62"/>
  <c r="AO182" i="62"/>
  <c r="AO184" i="62"/>
  <c r="AO186" i="62"/>
  <c r="AO188" i="62"/>
  <c r="AO190" i="62"/>
  <c r="AO192" i="62"/>
  <c r="AO194" i="62"/>
  <c r="AO196" i="62"/>
  <c r="AO198" i="62"/>
  <c r="AO200" i="62"/>
  <c r="AO167" i="62"/>
  <c r="AO169" i="62"/>
  <c r="AO171" i="62"/>
  <c r="AO173" i="62"/>
  <c r="AO175" i="62"/>
  <c r="AO177" i="62"/>
  <c r="AO179" i="62"/>
  <c r="AO181" i="62"/>
  <c r="AO183" i="62"/>
  <c r="AO185" i="62"/>
  <c r="AO187" i="62"/>
  <c r="AO189" i="62"/>
  <c r="AO191" i="62"/>
  <c r="AO193" i="62"/>
  <c r="AO195" i="62"/>
  <c r="AO197" i="62"/>
  <c r="AO199" i="62"/>
  <c r="AO201" i="62"/>
  <c r="AS116" i="62"/>
  <c r="AS92" i="62"/>
  <c r="AS103" i="62"/>
  <c r="AO48" i="62"/>
  <c r="AO50" i="62"/>
  <c r="AO52" i="62"/>
  <c r="AO54" i="62"/>
  <c r="AO56" i="62"/>
  <c r="AO58" i="62"/>
  <c r="AO60" i="62"/>
  <c r="AO62" i="62"/>
  <c r="AO64" i="62"/>
  <c r="AO66" i="62"/>
  <c r="AO68" i="62"/>
  <c r="AO70" i="62"/>
  <c r="AO72" i="62"/>
  <c r="AO74" i="62"/>
  <c r="AO76" i="62"/>
  <c r="AO78" i="62"/>
  <c r="AO80" i="62"/>
  <c r="AO47" i="62"/>
  <c r="AO49" i="62"/>
  <c r="AO51" i="62"/>
  <c r="AO53" i="62"/>
  <c r="AO55" i="62"/>
  <c r="AO57" i="62"/>
  <c r="AO59" i="62"/>
  <c r="AO61" i="62"/>
  <c r="AO79" i="62"/>
  <c r="AO67" i="62"/>
  <c r="AO65" i="62"/>
  <c r="AO73" i="62"/>
  <c r="AO81" i="62"/>
  <c r="AO75" i="62"/>
  <c r="AO69" i="62"/>
  <c r="AO77" i="62"/>
  <c r="AO63" i="62"/>
  <c r="AO71" i="62"/>
  <c r="AS47" i="62"/>
  <c r="AS49" i="62"/>
  <c r="AS51" i="62"/>
  <c r="AS53" i="62"/>
  <c r="AS55" i="62"/>
  <c r="AS57" i="62"/>
  <c r="AS59" i="62"/>
  <c r="AS61" i="62"/>
  <c r="AS63" i="62"/>
  <c r="AS65" i="62"/>
  <c r="AS67" i="62"/>
  <c r="AS69" i="62"/>
  <c r="AS71" i="62"/>
  <c r="AS73" i="62"/>
  <c r="AS75" i="62"/>
  <c r="AS77" i="62"/>
  <c r="AS79" i="62"/>
  <c r="AS81" i="62"/>
  <c r="AS48" i="62"/>
  <c r="AS50" i="62"/>
  <c r="AS52" i="62"/>
  <c r="AS54" i="62"/>
  <c r="AS56" i="62"/>
  <c r="AS58" i="62"/>
  <c r="AS60" i="62"/>
  <c r="AS62" i="62"/>
  <c r="AS64" i="62"/>
  <c r="AS66" i="62"/>
  <c r="AS68" i="62"/>
  <c r="AS70" i="62"/>
  <c r="AS72" i="62"/>
  <c r="AS74" i="62"/>
  <c r="AS76" i="62"/>
  <c r="AS78" i="62"/>
  <c r="AS80" i="62"/>
  <c r="AS7" i="62"/>
  <c r="AS9" i="62"/>
  <c r="AS11" i="62"/>
  <c r="AS13" i="62"/>
  <c r="AS15" i="62"/>
  <c r="AS17" i="62"/>
  <c r="AS19" i="62"/>
  <c r="AS21" i="62"/>
  <c r="AS23" i="62"/>
  <c r="AS25" i="62"/>
  <c r="AS27" i="62"/>
  <c r="AS29" i="62"/>
  <c r="AS31" i="62"/>
  <c r="AS8" i="62"/>
  <c r="AS10" i="62"/>
  <c r="AS12" i="62"/>
  <c r="AS14" i="62"/>
  <c r="AS16" i="62"/>
  <c r="AS18" i="62"/>
  <c r="AS20" i="62"/>
  <c r="AS22" i="62"/>
  <c r="AS24" i="62"/>
  <c r="AS26" i="62"/>
  <c r="AS28" i="62"/>
  <c r="AS30" i="62"/>
  <c r="AS37" i="62"/>
  <c r="AS32" i="62"/>
  <c r="AS34" i="62"/>
  <c r="AS36" i="62"/>
  <c r="AS38" i="62"/>
  <c r="AS39" i="62"/>
  <c r="AS35" i="62"/>
  <c r="AS41" i="62"/>
  <c r="AS33" i="62"/>
  <c r="AS114" i="62"/>
  <c r="AS90" i="62"/>
  <c r="AS101" i="62"/>
  <c r="AO128" i="62"/>
  <c r="AO130" i="62"/>
  <c r="AO132" i="62"/>
  <c r="AO134" i="62"/>
  <c r="AO136" i="62"/>
  <c r="AO138" i="62"/>
  <c r="AO140" i="62"/>
  <c r="AO142" i="62"/>
  <c r="AO144" i="62"/>
  <c r="AO146" i="62"/>
  <c r="AO148" i="62"/>
  <c r="AO150" i="62"/>
  <c r="AO152" i="62"/>
  <c r="AO154" i="62"/>
  <c r="AO156" i="62"/>
  <c r="AO158" i="62"/>
  <c r="AO160" i="62"/>
  <c r="AO127" i="62"/>
  <c r="AO129" i="62"/>
  <c r="AO131" i="62"/>
  <c r="AO133" i="62"/>
  <c r="AO135" i="62"/>
  <c r="AO137" i="62"/>
  <c r="AO139" i="62"/>
  <c r="AO141" i="62"/>
  <c r="AO143" i="62"/>
  <c r="AO145" i="62"/>
  <c r="AO147" i="62"/>
  <c r="AO149" i="62"/>
  <c r="AO151" i="62"/>
  <c r="AO153" i="62"/>
  <c r="AO155" i="62"/>
  <c r="AO157" i="62"/>
  <c r="AO159" i="62"/>
  <c r="AO161" i="62"/>
  <c r="AR8" i="62"/>
  <c r="AR10" i="62"/>
  <c r="AR12" i="62"/>
  <c r="AR14" i="62"/>
  <c r="AR16" i="62"/>
  <c r="AR18" i="62"/>
  <c r="AR20" i="62"/>
  <c r="AR22" i="62"/>
  <c r="AR28" i="62"/>
  <c r="AR40" i="62"/>
  <c r="AR33" i="62"/>
  <c r="AR11" i="62"/>
  <c r="AR17" i="62"/>
  <c r="AR23" i="62"/>
  <c r="AR32" i="62"/>
  <c r="AR34" i="62"/>
  <c r="AR36" i="62"/>
  <c r="AR38" i="62"/>
  <c r="AR7" i="62"/>
  <c r="AR37" i="62"/>
  <c r="AR24" i="62"/>
  <c r="AR13" i="62"/>
  <c r="AR30" i="62"/>
  <c r="AR15" i="62"/>
  <c r="AR39" i="62"/>
  <c r="AR29" i="62"/>
  <c r="AR19" i="62"/>
  <c r="AR21" i="62"/>
  <c r="AR25" i="62"/>
  <c r="AR35" i="62"/>
  <c r="AR31" i="62"/>
  <c r="AR26" i="62"/>
  <c r="AR41" i="62"/>
  <c r="AR9" i="62"/>
  <c r="AR27" i="62"/>
  <c r="AS112" i="62"/>
  <c r="AS88" i="62"/>
  <c r="AS99" i="62"/>
  <c r="AR127" i="62"/>
  <c r="AR129" i="62"/>
  <c r="AR131" i="62"/>
  <c r="AR133" i="62"/>
  <c r="AR135" i="62"/>
  <c r="AR137" i="62"/>
  <c r="AR139" i="62"/>
  <c r="AR141" i="62"/>
  <c r="AR143" i="62"/>
  <c r="AR145" i="62"/>
  <c r="AR147" i="62"/>
  <c r="AR149" i="62"/>
  <c r="AR151" i="62"/>
  <c r="AR153" i="62"/>
  <c r="AR155" i="62"/>
  <c r="AR157" i="62"/>
  <c r="AR159" i="62"/>
  <c r="AR161" i="62"/>
  <c r="AR128" i="62"/>
  <c r="AR130" i="62"/>
  <c r="AR132" i="62"/>
  <c r="AR134" i="62"/>
  <c r="AR136" i="62"/>
  <c r="AR138" i="62"/>
  <c r="AR140" i="62"/>
  <c r="AR142" i="62"/>
  <c r="AR144" i="62"/>
  <c r="AR146" i="62"/>
  <c r="AR148" i="62"/>
  <c r="AR150" i="62"/>
  <c r="AR152" i="62"/>
  <c r="AR154" i="62"/>
  <c r="AR156" i="62"/>
  <c r="AR158" i="62"/>
  <c r="AR160" i="62"/>
  <c r="AP128" i="62"/>
  <c r="AP130" i="62"/>
  <c r="AP132" i="62"/>
  <c r="AP134" i="62"/>
  <c r="AP136" i="62"/>
  <c r="AP138" i="62"/>
  <c r="AP140" i="62"/>
  <c r="AP142" i="62"/>
  <c r="AP144" i="62"/>
  <c r="AP146" i="62"/>
  <c r="AP148" i="62"/>
  <c r="AP150" i="62"/>
  <c r="AP152" i="62"/>
  <c r="AP154" i="62"/>
  <c r="AP156" i="62"/>
  <c r="AP158" i="62"/>
  <c r="AP160" i="62"/>
  <c r="AP127" i="62"/>
  <c r="AP133" i="62"/>
  <c r="AP145" i="62"/>
  <c r="AP157" i="62"/>
  <c r="AP135" i="62"/>
  <c r="AP147" i="62"/>
  <c r="AP159" i="62"/>
  <c r="AP137" i="62"/>
  <c r="AP149" i="62"/>
  <c r="AP161" i="62"/>
  <c r="AP139" i="62"/>
  <c r="AP151" i="62"/>
  <c r="AP129" i="62"/>
  <c r="AP141" i="62"/>
  <c r="AP153" i="62"/>
  <c r="AP131" i="62"/>
  <c r="AP143" i="62"/>
  <c r="AP155" i="62"/>
  <c r="AQ8" i="62"/>
  <c r="AQ10" i="62"/>
  <c r="AQ12" i="62"/>
  <c r="AQ14" i="62"/>
  <c r="AQ16" i="62"/>
  <c r="AQ18" i="62"/>
  <c r="AQ20" i="62"/>
  <c r="AQ22" i="62"/>
  <c r="AQ24" i="62"/>
  <c r="AQ26" i="62"/>
  <c r="AQ28" i="62"/>
  <c r="AQ30" i="62"/>
  <c r="AQ32" i="62"/>
  <c r="AQ11" i="62"/>
  <c r="AQ17" i="62"/>
  <c r="AQ23" i="62"/>
  <c r="AQ34" i="62"/>
  <c r="AQ36" i="62"/>
  <c r="AQ38" i="62"/>
  <c r="AQ40" i="62"/>
  <c r="AQ25" i="62"/>
  <c r="AQ33" i="62"/>
  <c r="AQ39" i="62"/>
  <c r="AQ35" i="62"/>
  <c r="AQ41" i="62"/>
  <c r="AQ9" i="62"/>
  <c r="AQ27" i="62"/>
  <c r="AQ29" i="62"/>
  <c r="AQ7" i="62"/>
  <c r="AQ13" i="62"/>
  <c r="AQ19" i="62"/>
  <c r="AQ21" i="62"/>
  <c r="AQ37" i="62"/>
  <c r="AQ15" i="62"/>
  <c r="AQ31" i="62"/>
  <c r="AS110" i="62"/>
  <c r="AS121" i="62"/>
  <c r="AS97" i="62"/>
  <c r="AQ48" i="62"/>
  <c r="AQ50" i="62"/>
  <c r="AQ52" i="62"/>
  <c r="AQ54" i="62"/>
  <c r="AQ56" i="62"/>
  <c r="AQ58" i="62"/>
  <c r="AQ60" i="62"/>
  <c r="AQ62" i="62"/>
  <c r="AQ64" i="62"/>
  <c r="AQ66" i="62"/>
  <c r="AQ68" i="62"/>
  <c r="AQ70" i="62"/>
  <c r="AQ72" i="62"/>
  <c r="AQ74" i="62"/>
  <c r="AQ76" i="62"/>
  <c r="AQ78" i="62"/>
  <c r="AQ80" i="62"/>
  <c r="AQ51" i="62"/>
  <c r="AQ59" i="62"/>
  <c r="AQ63" i="62"/>
  <c r="AQ71" i="62"/>
  <c r="AQ69" i="62"/>
  <c r="AQ53" i="62"/>
  <c r="AQ79" i="62"/>
  <c r="AQ55" i="62"/>
  <c r="AQ65" i="62"/>
  <c r="AQ73" i="62"/>
  <c r="AQ47" i="62"/>
  <c r="AQ49" i="62"/>
  <c r="AQ57" i="62"/>
  <c r="AQ81" i="62"/>
  <c r="AQ67" i="62"/>
  <c r="AQ75" i="62"/>
  <c r="AQ77" i="62"/>
  <c r="AQ61" i="62"/>
  <c r="AP88" i="62"/>
  <c r="AP90" i="62"/>
  <c r="AP92" i="62"/>
  <c r="AP94" i="62"/>
  <c r="AP96" i="62"/>
  <c r="AP98" i="62"/>
  <c r="AP100" i="62"/>
  <c r="AP102" i="62"/>
  <c r="AP104" i="62"/>
  <c r="AP106" i="62"/>
  <c r="AP108" i="62"/>
  <c r="AP110" i="62"/>
  <c r="AP112" i="62"/>
  <c r="AP114" i="62"/>
  <c r="AP116" i="62"/>
  <c r="AP118" i="62"/>
  <c r="AP120" i="62"/>
  <c r="AP87" i="62"/>
  <c r="AP99" i="62"/>
  <c r="AP111" i="62"/>
  <c r="AP103" i="62"/>
  <c r="AP89" i="62"/>
  <c r="AP101" i="62"/>
  <c r="AP113" i="62"/>
  <c r="AP91" i="62"/>
  <c r="AP115" i="62"/>
  <c r="AP93" i="62"/>
  <c r="AP105" i="62"/>
  <c r="AP117" i="62"/>
  <c r="AP95" i="62"/>
  <c r="AP107" i="62"/>
  <c r="AP119" i="62"/>
  <c r="AP97" i="62"/>
  <c r="AP109" i="62"/>
  <c r="AP121" i="62"/>
  <c r="AS127" i="62"/>
  <c r="AS129" i="62"/>
  <c r="AS131" i="62"/>
  <c r="AS133" i="62"/>
  <c r="AS135" i="62"/>
  <c r="AS137" i="62"/>
  <c r="AS139" i="62"/>
  <c r="AS141" i="62"/>
  <c r="AS143" i="62"/>
  <c r="AS145" i="62"/>
  <c r="AS147" i="62"/>
  <c r="AS149" i="62"/>
  <c r="AS151" i="62"/>
  <c r="AS153" i="62"/>
  <c r="AS155" i="62"/>
  <c r="AS157" i="62"/>
  <c r="AS159" i="62"/>
  <c r="AS161" i="62"/>
  <c r="AS128" i="62"/>
  <c r="AS130" i="62"/>
  <c r="AS132" i="62"/>
  <c r="AS134" i="62"/>
  <c r="AS136" i="62"/>
  <c r="AS138" i="62"/>
  <c r="AS140" i="62"/>
  <c r="AS142" i="62"/>
  <c r="AS144" i="62"/>
  <c r="AS146" i="62"/>
  <c r="AS148" i="62"/>
  <c r="AS150" i="62"/>
  <c r="AS152" i="62"/>
  <c r="AS154" i="62"/>
  <c r="AS156" i="62"/>
  <c r="AS158" i="62"/>
  <c r="AS160" i="62"/>
  <c r="AQ128" i="62"/>
  <c r="AQ130" i="62"/>
  <c r="AQ132" i="62"/>
  <c r="AQ134" i="62"/>
  <c r="AQ136" i="62"/>
  <c r="AQ138" i="62"/>
  <c r="AQ140" i="62"/>
  <c r="AQ142" i="62"/>
  <c r="AQ144" i="62"/>
  <c r="AQ146" i="62"/>
  <c r="AQ148" i="62"/>
  <c r="AQ150" i="62"/>
  <c r="AQ152" i="62"/>
  <c r="AQ154" i="62"/>
  <c r="AQ156" i="62"/>
  <c r="AQ158" i="62"/>
  <c r="AQ160" i="62"/>
  <c r="AQ131" i="62"/>
  <c r="AQ143" i="62"/>
  <c r="AQ155" i="62"/>
  <c r="AQ133" i="62"/>
  <c r="AQ145" i="62"/>
  <c r="AQ157" i="62"/>
  <c r="AQ135" i="62"/>
  <c r="AQ147" i="62"/>
  <c r="AQ159" i="62"/>
  <c r="AQ137" i="62"/>
  <c r="AQ149" i="62"/>
  <c r="AQ161" i="62"/>
  <c r="AQ127" i="62"/>
  <c r="AQ139" i="62"/>
  <c r="AQ151" i="62"/>
  <c r="AQ129" i="62"/>
  <c r="AQ141" i="62"/>
  <c r="AQ153" i="62"/>
  <c r="AP8" i="62"/>
  <c r="AP10" i="62"/>
  <c r="AP12" i="62"/>
  <c r="AP14" i="62"/>
  <c r="AP16" i="62"/>
  <c r="AP18" i="62"/>
  <c r="AP20" i="62"/>
  <c r="AP22" i="62"/>
  <c r="AP24" i="62"/>
  <c r="AP26" i="62"/>
  <c r="AP28" i="62"/>
  <c r="AP32" i="62"/>
  <c r="AP33" i="62"/>
  <c r="AP39" i="62"/>
  <c r="AP35" i="62"/>
  <c r="AP31" i="62"/>
  <c r="AP40" i="62"/>
  <c r="AP29" i="62"/>
  <c r="AP37" i="62"/>
  <c r="AP23" i="62"/>
  <c r="AP7" i="62"/>
  <c r="AP13" i="62"/>
  <c r="AP19" i="62"/>
  <c r="AP25" i="62"/>
  <c r="AP30" i="62"/>
  <c r="AP41" i="62"/>
  <c r="AP21" i="62"/>
  <c r="AP34" i="62"/>
  <c r="AP11" i="62"/>
  <c r="AP9" i="62"/>
  <c r="AP15" i="62"/>
  <c r="AP38" i="62"/>
  <c r="AP27" i="62"/>
  <c r="AP17" i="62"/>
  <c r="AP36" i="62"/>
  <c r="AS108" i="62"/>
  <c r="AS119" i="62"/>
  <c r="AS95" i="62"/>
  <c r="AR87" i="62"/>
  <c r="AR89" i="62"/>
  <c r="AR91" i="62"/>
  <c r="AR93" i="62"/>
  <c r="AR95" i="62"/>
  <c r="AR97" i="62"/>
  <c r="AR99" i="62"/>
  <c r="AR101" i="62"/>
  <c r="AR103" i="62"/>
  <c r="AR105" i="62"/>
  <c r="AR107" i="62"/>
  <c r="AR109" i="62"/>
  <c r="AR111" i="62"/>
  <c r="AR113" i="62"/>
  <c r="AR115" i="62"/>
  <c r="AR117" i="62"/>
  <c r="AR119" i="62"/>
  <c r="AR121" i="62"/>
  <c r="AR88" i="62"/>
  <c r="AR90" i="62"/>
  <c r="AR92" i="62"/>
  <c r="AR94" i="62"/>
  <c r="AR96" i="62"/>
  <c r="AR98" i="62"/>
  <c r="AR100" i="62"/>
  <c r="AR102" i="62"/>
  <c r="AR104" i="62"/>
  <c r="AR106" i="62"/>
  <c r="AR108" i="62"/>
  <c r="AR110" i="62"/>
  <c r="AR112" i="62"/>
  <c r="AR114" i="62"/>
  <c r="AR116" i="62"/>
  <c r="AR118" i="62"/>
  <c r="AR120" i="62"/>
  <c r="AR47" i="62"/>
  <c r="AR49" i="62"/>
  <c r="AR51" i="62"/>
  <c r="AR53" i="62"/>
  <c r="AR55" i="62"/>
  <c r="AR57" i="62"/>
  <c r="AR59" i="62"/>
  <c r="AR61" i="62"/>
  <c r="AR63" i="62"/>
  <c r="AR65" i="62"/>
  <c r="AR67" i="62"/>
  <c r="AR69" i="62"/>
  <c r="AR71" i="62"/>
  <c r="AR73" i="62"/>
  <c r="AR75" i="62"/>
  <c r="AR48" i="62"/>
  <c r="AR50" i="62"/>
  <c r="AR52" i="62"/>
  <c r="AR54" i="62"/>
  <c r="AR56" i="62"/>
  <c r="AR58" i="62"/>
  <c r="AR60" i="62"/>
  <c r="AR62" i="62"/>
  <c r="AR64" i="62"/>
  <c r="AR66" i="62"/>
  <c r="AR68" i="62"/>
  <c r="AR70" i="62"/>
  <c r="AR72" i="62"/>
  <c r="AR74" i="62"/>
  <c r="AR76" i="62"/>
  <c r="AR78" i="62"/>
  <c r="AR80" i="62"/>
  <c r="AR79" i="62"/>
  <c r="AR81" i="62"/>
  <c r="AR77" i="62"/>
  <c r="AN128" i="62"/>
  <c r="AN130" i="62"/>
  <c r="AN132" i="62"/>
  <c r="AN134" i="62"/>
  <c r="AN136" i="62"/>
  <c r="AN138" i="62"/>
  <c r="AN140" i="62"/>
  <c r="AN142" i="62"/>
  <c r="AN144" i="62"/>
  <c r="AN146" i="62"/>
  <c r="AN148" i="62"/>
  <c r="AN150" i="62"/>
  <c r="AN152" i="62"/>
  <c r="AN154" i="62"/>
  <c r="AN156" i="62"/>
  <c r="AN158" i="62"/>
  <c r="AN160" i="62"/>
  <c r="AN127" i="62"/>
  <c r="AN129" i="62"/>
  <c r="AN131" i="62"/>
  <c r="AN133" i="62"/>
  <c r="AN135" i="62"/>
  <c r="AN137" i="62"/>
  <c r="AN139" i="62"/>
  <c r="AN141" i="62"/>
  <c r="AN143" i="62"/>
  <c r="AN145" i="62"/>
  <c r="AN147" i="62"/>
  <c r="AN149" i="62"/>
  <c r="AN151" i="62"/>
  <c r="AN153" i="62"/>
  <c r="AN155" i="62"/>
  <c r="AN157" i="62"/>
  <c r="AN159" i="62"/>
  <c r="AN161" i="62"/>
  <c r="AO8" i="62"/>
  <c r="AO10" i="62"/>
  <c r="AO12" i="62"/>
  <c r="AO14" i="62"/>
  <c r="AO16" i="62"/>
  <c r="AO18" i="62"/>
  <c r="AO20" i="62"/>
  <c r="AO22" i="62"/>
  <c r="AO24" i="62"/>
  <c r="AO26" i="62"/>
  <c r="AO28" i="62"/>
  <c r="AO30" i="62"/>
  <c r="AO32" i="62"/>
  <c r="AO29" i="62"/>
  <c r="AO36" i="62"/>
  <c r="AO7" i="62"/>
  <c r="AO13" i="62"/>
  <c r="AO19" i="62"/>
  <c r="AO33" i="62"/>
  <c r="AO31" i="62"/>
  <c r="AO25" i="62"/>
  <c r="AO37" i="62"/>
  <c r="AO41" i="62"/>
  <c r="AO27" i="62"/>
  <c r="AO11" i="62"/>
  <c r="AO35" i="62"/>
  <c r="AO39" i="62"/>
  <c r="AO17" i="62"/>
  <c r="AO9" i="62"/>
  <c r="AO15" i="62"/>
  <c r="AO21" i="62"/>
  <c r="AO38" i="62"/>
  <c r="AO40" i="62"/>
  <c r="AO23" i="62"/>
  <c r="AO34" i="62"/>
  <c r="AS106" i="62"/>
  <c r="AS117" i="62"/>
  <c r="AS93" i="62"/>
  <c r="AQ88" i="62"/>
  <c r="AQ90" i="62"/>
  <c r="AQ92" i="62"/>
  <c r="AQ94" i="62"/>
  <c r="AQ96" i="62"/>
  <c r="AQ98" i="62"/>
  <c r="AQ100" i="62"/>
  <c r="AQ102" i="62"/>
  <c r="AQ104" i="62"/>
  <c r="AQ106" i="62"/>
  <c r="AQ108" i="62"/>
  <c r="AQ110" i="62"/>
  <c r="AQ112" i="62"/>
  <c r="AQ114" i="62"/>
  <c r="AQ116" i="62"/>
  <c r="AQ118" i="62"/>
  <c r="AQ120" i="62"/>
  <c r="AQ97" i="62"/>
  <c r="AQ109" i="62"/>
  <c r="AQ121" i="62"/>
  <c r="AQ117" i="62"/>
  <c r="AQ87" i="62"/>
  <c r="AQ99" i="62"/>
  <c r="AQ111" i="62"/>
  <c r="AQ89" i="62"/>
  <c r="AQ101" i="62"/>
  <c r="AQ113" i="62"/>
  <c r="AQ91" i="62"/>
  <c r="AQ103" i="62"/>
  <c r="AQ115" i="62"/>
  <c r="AQ93" i="62"/>
  <c r="AQ105" i="62"/>
  <c r="AQ119" i="62"/>
  <c r="AQ95" i="62"/>
  <c r="AQ107" i="62"/>
  <c r="AO88" i="62"/>
  <c r="AO90" i="62"/>
  <c r="AO92" i="62"/>
  <c r="AO94" i="62"/>
  <c r="AO96" i="62"/>
  <c r="AO98" i="62"/>
  <c r="AO100" i="62"/>
  <c r="AO102" i="62"/>
  <c r="AO104" i="62"/>
  <c r="AO106" i="62"/>
  <c r="AO108" i="62"/>
  <c r="AO110" i="62"/>
  <c r="AO112" i="62"/>
  <c r="AO114" i="62"/>
  <c r="AO116" i="62"/>
  <c r="AO118" i="62"/>
  <c r="AO120" i="62"/>
  <c r="AO87" i="62"/>
  <c r="AO89" i="62"/>
  <c r="AO91" i="62"/>
  <c r="AO93" i="62"/>
  <c r="AO95" i="62"/>
  <c r="AO97" i="62"/>
  <c r="AO99" i="62"/>
  <c r="AO101" i="62"/>
  <c r="AO103" i="62"/>
  <c r="AO105" i="62"/>
  <c r="AO107" i="62"/>
  <c r="AO109" i="62"/>
  <c r="AO111" i="62"/>
  <c r="AO113" i="62"/>
  <c r="AO115" i="62"/>
  <c r="AO117" i="62"/>
  <c r="AO119" i="62"/>
  <c r="AO121" i="62"/>
  <c r="AP48" i="62"/>
  <c r="AP50" i="62"/>
  <c r="AP52" i="62"/>
  <c r="AP54" i="62"/>
  <c r="AP56" i="62"/>
  <c r="AP58" i="62"/>
  <c r="AP60" i="62"/>
  <c r="AP62" i="62"/>
  <c r="AP64" i="62"/>
  <c r="AP66" i="62"/>
  <c r="AP68" i="62"/>
  <c r="AP70" i="62"/>
  <c r="AP72" i="62"/>
  <c r="AP74" i="62"/>
  <c r="AP76" i="62"/>
  <c r="AP78" i="62"/>
  <c r="AP80" i="62"/>
  <c r="AP63" i="62"/>
  <c r="AP71" i="62"/>
  <c r="AP81" i="62"/>
  <c r="AP53" i="62"/>
  <c r="AP79" i="62"/>
  <c r="AP69" i="62"/>
  <c r="AP55" i="62"/>
  <c r="AP65" i="62"/>
  <c r="AP73" i="62"/>
  <c r="AP49" i="62"/>
  <c r="AP57" i="62"/>
  <c r="AP67" i="62"/>
  <c r="AP75" i="62"/>
  <c r="AP77" i="62"/>
  <c r="AP47" i="62"/>
  <c r="AP59" i="62"/>
  <c r="AP61" i="62"/>
  <c r="AP51" i="62"/>
  <c r="AN8" i="62"/>
  <c r="AN10" i="62"/>
  <c r="AN12" i="62"/>
  <c r="AN14" i="62"/>
  <c r="AN16" i="62"/>
  <c r="AN18" i="62"/>
  <c r="AN20" i="62"/>
  <c r="AN22" i="62"/>
  <c r="AN24" i="62"/>
  <c r="AN26" i="62"/>
  <c r="AN28" i="62"/>
  <c r="AN30" i="62"/>
  <c r="AN32" i="62"/>
  <c r="AN7" i="62"/>
  <c r="AN9" i="62"/>
  <c r="AN11" i="62"/>
  <c r="AN13" i="62"/>
  <c r="AN15" i="62"/>
  <c r="AN17" i="62"/>
  <c r="AN19" i="62"/>
  <c r="AN21" i="62"/>
  <c r="AN23" i="62"/>
  <c r="AN25" i="62"/>
  <c r="AN27" i="62"/>
  <c r="AN29" i="62"/>
  <c r="AN31" i="62"/>
  <c r="AN38" i="62"/>
  <c r="AN35" i="62"/>
  <c r="AN39" i="62"/>
  <c r="AN33" i="62"/>
  <c r="AN37" i="62"/>
  <c r="AN41" i="62"/>
  <c r="AN36" i="62"/>
  <c r="AN34" i="62"/>
  <c r="AN40" i="62"/>
  <c r="AS104" i="62"/>
  <c r="AS115" i="62"/>
  <c r="AS91" i="62"/>
  <c r="AN88" i="62"/>
  <c r="AN90" i="62"/>
  <c r="AN92" i="62"/>
  <c r="AN94" i="62"/>
  <c r="AN96" i="62"/>
  <c r="AN98" i="62"/>
  <c r="AN100" i="62"/>
  <c r="AN102" i="62"/>
  <c r="AN104" i="62"/>
  <c r="AN106" i="62"/>
  <c r="AN108" i="62"/>
  <c r="AN110" i="62"/>
  <c r="AN112" i="62"/>
  <c r="AN114" i="62"/>
  <c r="AN116" i="62"/>
  <c r="AN118" i="62"/>
  <c r="AN120" i="62"/>
  <c r="AN87" i="62"/>
  <c r="AN89" i="62"/>
  <c r="AN91" i="62"/>
  <c r="AN93" i="62"/>
  <c r="AN95" i="62"/>
  <c r="AN97" i="62"/>
  <c r="AN99" i="62"/>
  <c r="AN101" i="62"/>
  <c r="AN103" i="62"/>
  <c r="AN105" i="62"/>
  <c r="AN107" i="62"/>
  <c r="AN109" i="62"/>
  <c r="AN111" i="62"/>
  <c r="AN113" i="62"/>
  <c r="AN115" i="62"/>
  <c r="AN117" i="62"/>
  <c r="AN119" i="62"/>
  <c r="AN121" i="62"/>
  <c r="AN48" i="62"/>
  <c r="AN50" i="62"/>
  <c r="AN52" i="62"/>
  <c r="AN54" i="62"/>
  <c r="AN56" i="62"/>
  <c r="AN58" i="62"/>
  <c r="AN60" i="62"/>
  <c r="AN62" i="62"/>
  <c r="AN64" i="62"/>
  <c r="AN66" i="62"/>
  <c r="AN68" i="62"/>
  <c r="AN70" i="62"/>
  <c r="AN72" i="62"/>
  <c r="AN74" i="62"/>
  <c r="AN76" i="62"/>
  <c r="AN78" i="62"/>
  <c r="AN80" i="62"/>
  <c r="AN47" i="62"/>
  <c r="AN49" i="62"/>
  <c r="AN51" i="62"/>
  <c r="AN53" i="62"/>
  <c r="AN55" i="62"/>
  <c r="AN57" i="62"/>
  <c r="AN59" i="62"/>
  <c r="AN61" i="62"/>
  <c r="AN63" i="62"/>
  <c r="AN65" i="62"/>
  <c r="AN67" i="62"/>
  <c r="AN69" i="62"/>
  <c r="AN71" i="62"/>
  <c r="AN73" i="62"/>
  <c r="AN75" i="62"/>
  <c r="AN77" i="62"/>
  <c r="AN79" i="62"/>
  <c r="AN81" i="62"/>
  <c r="AS102" i="62"/>
  <c r="AS113" i="62"/>
  <c r="AS89" i="62"/>
  <c r="AS167" i="62"/>
  <c r="AS169" i="62"/>
  <c r="AS171" i="62"/>
  <c r="AS173" i="62"/>
  <c r="AS175" i="62"/>
  <c r="AS177" i="62"/>
  <c r="AS179" i="62"/>
  <c r="AS181" i="62"/>
  <c r="AS183" i="62"/>
  <c r="AS185" i="62"/>
  <c r="AS187" i="62"/>
  <c r="AS189" i="62"/>
  <c r="AS191" i="62"/>
  <c r="AS193" i="62"/>
  <c r="AS195" i="62"/>
  <c r="AS197" i="62"/>
  <c r="AS199" i="62"/>
  <c r="AS201" i="62"/>
  <c r="AS168" i="62"/>
  <c r="AS170" i="62"/>
  <c r="AS172" i="62"/>
  <c r="AS174" i="62"/>
  <c r="AS176" i="62"/>
  <c r="AS178" i="62"/>
  <c r="AS180" i="62"/>
  <c r="AS182" i="62"/>
  <c r="AS184" i="62"/>
  <c r="AS186" i="62"/>
  <c r="AS188" i="62"/>
  <c r="AS190" i="62"/>
  <c r="AS192" i="62"/>
  <c r="AS194" i="62"/>
  <c r="AS196" i="62"/>
  <c r="AS198" i="62"/>
  <c r="AS200" i="62"/>
  <c r="AR167" i="62"/>
  <c r="AR169" i="62"/>
  <c r="AR171" i="62"/>
  <c r="AR173" i="62"/>
  <c r="AR175" i="62"/>
  <c r="AR177" i="62"/>
  <c r="AR179" i="62"/>
  <c r="AR181" i="62"/>
  <c r="AR183" i="62"/>
  <c r="AR185" i="62"/>
  <c r="AR187" i="62"/>
  <c r="AR189" i="62"/>
  <c r="AR191" i="62"/>
  <c r="AR193" i="62"/>
  <c r="AR195" i="62"/>
  <c r="AR197" i="62"/>
  <c r="AR199" i="62"/>
  <c r="AR201" i="62"/>
  <c r="AR168" i="62"/>
  <c r="AR170" i="62"/>
  <c r="AR172" i="62"/>
  <c r="AR174" i="62"/>
  <c r="AR176" i="62"/>
  <c r="AR178" i="62"/>
  <c r="AR180" i="62"/>
  <c r="AR182" i="62"/>
  <c r="AR184" i="62"/>
  <c r="AR186" i="62"/>
  <c r="AR188" i="62"/>
  <c r="AR190" i="62"/>
  <c r="AR192" i="62"/>
  <c r="AR194" i="62"/>
  <c r="AR196" i="62"/>
  <c r="AR198" i="62"/>
  <c r="AR200" i="62"/>
  <c r="AS100" i="62"/>
  <c r="AI115" i="50"/>
  <c r="AE115" i="50"/>
  <c r="AF115" i="50"/>
  <c r="AG115" i="50"/>
  <c r="AJ115" i="50"/>
  <c r="AJ125" i="50" l="1"/>
  <c r="AI125" i="50"/>
  <c r="AG125" i="50"/>
  <c r="AF125" i="50"/>
  <c r="AE125" i="50"/>
  <c r="AJ135" i="50" l="1"/>
  <c r="AI135" i="50"/>
  <c r="AG135" i="50"/>
  <c r="AF135" i="50"/>
  <c r="AE135" i="50"/>
  <c r="AI145" i="50" l="1"/>
  <c r="AG145" i="50"/>
  <c r="AF145" i="50"/>
  <c r="AE145" i="50"/>
  <c r="AJ145" i="50"/>
  <c r="AI155" i="50" l="1"/>
  <c r="AE155" i="50"/>
  <c r="AJ155" i="50"/>
  <c r="AG155" i="50"/>
  <c r="AF155" i="50"/>
  <c r="R81" i="59" l="1"/>
  <c r="R80" i="59"/>
  <c r="R79" i="59"/>
  <c r="R78" i="59"/>
  <c r="R77" i="59"/>
  <c r="R82" i="59"/>
  <c r="AF165" i="50"/>
  <c r="AE165" i="50"/>
  <c r="AG165" i="50"/>
  <c r="AI165" i="50"/>
  <c r="AJ165" i="50"/>
  <c r="AI175" i="50" l="1"/>
  <c r="AJ175" i="50"/>
  <c r="AF175" i="50"/>
  <c r="AG175" i="50"/>
  <c r="AE175" i="50"/>
  <c r="AI185" i="50" l="1"/>
  <c r="AJ185" i="50"/>
  <c r="AG185" i="50"/>
  <c r="AF185" i="50"/>
  <c r="AE185" i="50"/>
  <c r="Y115" i="50"/>
  <c r="W135" i="50"/>
  <c r="AA145" i="50"/>
  <c r="AB169" i="50"/>
  <c r="X115" i="50"/>
  <c r="AB171" i="50" l="1"/>
  <c r="X123" i="50"/>
  <c r="AB126" i="50"/>
  <c r="AB107" i="50"/>
  <c r="AB137" i="50"/>
  <c r="AB143" i="50"/>
  <c r="AB113" i="50"/>
  <c r="AB190" i="50"/>
  <c r="AB105" i="50"/>
  <c r="AB162" i="50"/>
  <c r="AB164" i="50"/>
  <c r="AB114" i="50"/>
  <c r="AA179" i="50"/>
  <c r="AA160" i="50"/>
  <c r="AA169" i="50"/>
  <c r="AA131" i="50"/>
  <c r="AA154" i="50"/>
  <c r="AA188" i="50"/>
  <c r="AA115" i="50"/>
  <c r="AA143" i="50"/>
  <c r="AA170" i="50"/>
  <c r="AA186" i="50"/>
  <c r="AA151" i="50"/>
  <c r="Y190" i="50"/>
  <c r="Y120" i="50"/>
  <c r="Y182" i="50"/>
  <c r="Y192" i="50"/>
  <c r="Y144" i="50"/>
  <c r="Y151" i="50"/>
  <c r="Y193" i="50"/>
  <c r="Y155" i="50"/>
  <c r="Y185" i="50"/>
  <c r="Y188" i="50"/>
  <c r="X129" i="50"/>
  <c r="X169" i="50"/>
  <c r="X178" i="50"/>
  <c r="X190" i="50"/>
  <c r="X180" i="50"/>
  <c r="X192" i="50"/>
  <c r="X114" i="50"/>
  <c r="X189" i="50"/>
  <c r="X191" i="50"/>
  <c r="X194" i="50"/>
  <c r="X136" i="50"/>
  <c r="X165" i="50"/>
  <c r="W149" i="50"/>
  <c r="AB156" i="50"/>
  <c r="Y169" i="50"/>
  <c r="Y117" i="50"/>
  <c r="Y178" i="50"/>
  <c r="Y171" i="50"/>
  <c r="Y141" i="50"/>
  <c r="Y136" i="50"/>
  <c r="Y107" i="50"/>
  <c r="Y175" i="50"/>
  <c r="Y128" i="50"/>
  <c r="Y173" i="50"/>
  <c r="Y183" i="50"/>
  <c r="Y121" i="50"/>
  <c r="W186" i="50"/>
  <c r="X186" i="50"/>
  <c r="Y191" i="50"/>
  <c r="Y189" i="50"/>
  <c r="AB194" i="50"/>
  <c r="AA193" i="50"/>
  <c r="AA187" i="50"/>
  <c r="AA168" i="50"/>
  <c r="Y153" i="50"/>
  <c r="X137" i="50"/>
  <c r="AA118" i="50"/>
  <c r="Y132" i="50"/>
  <c r="X112" i="50"/>
  <c r="W134" i="50"/>
  <c r="W145" i="50"/>
  <c r="X127" i="50"/>
  <c r="AB155" i="50"/>
  <c r="AB141" i="50"/>
  <c r="AA153" i="50"/>
  <c r="Y146" i="50"/>
  <c r="X106" i="50"/>
  <c r="AB163" i="50"/>
  <c r="X150" i="50"/>
  <c r="X170" i="50"/>
  <c r="X172" i="50"/>
  <c r="AB147" i="50"/>
  <c r="W179" i="50"/>
  <c r="Y109" i="50"/>
  <c r="X122" i="50"/>
  <c r="W153" i="50"/>
  <c r="W108" i="50"/>
  <c r="Y108" i="50"/>
  <c r="AA114" i="50"/>
  <c r="AA140" i="50"/>
  <c r="AA132" i="50"/>
  <c r="AA112" i="50"/>
  <c r="W184" i="50"/>
  <c r="W160" i="50"/>
  <c r="AB120" i="50"/>
  <c r="Y152" i="50"/>
  <c r="Y156" i="50"/>
  <c r="W166" i="50"/>
  <c r="AA165" i="50"/>
  <c r="Y170" i="50"/>
  <c r="Y133" i="50"/>
  <c r="W107" i="50"/>
  <c r="W175" i="50"/>
  <c r="Y154" i="50"/>
  <c r="AA182" i="50"/>
  <c r="AA127" i="50"/>
  <c r="W192" i="50"/>
  <c r="AB189" i="50"/>
  <c r="AA189" i="50"/>
  <c r="AB140" i="50"/>
  <c r="AB145" i="50"/>
  <c r="AB174" i="50"/>
  <c r="AA162" i="50"/>
  <c r="W162" i="50"/>
  <c r="X113" i="50"/>
  <c r="X120" i="50"/>
  <c r="Y125" i="50"/>
  <c r="AA173" i="50"/>
  <c r="AB139" i="50"/>
  <c r="W125" i="50"/>
  <c r="AA129" i="50"/>
  <c r="Y137" i="50"/>
  <c r="AB122" i="50"/>
  <c r="Y149" i="50"/>
  <c r="AA150" i="50"/>
  <c r="X116" i="50"/>
  <c r="X134" i="50"/>
  <c r="AB129" i="50"/>
  <c r="Y110" i="50"/>
  <c r="W113" i="50"/>
  <c r="Y177" i="50"/>
  <c r="X156" i="50"/>
  <c r="X152" i="50"/>
  <c r="AA155" i="50"/>
  <c r="AA149" i="50"/>
  <c r="Y122" i="50"/>
  <c r="Y162" i="50"/>
  <c r="AB172" i="50"/>
  <c r="W116" i="50"/>
  <c r="W165" i="50"/>
  <c r="W133" i="50"/>
  <c r="AB135" i="50"/>
  <c r="AB130" i="50"/>
  <c r="AB142" i="50"/>
  <c r="Y130" i="50"/>
  <c r="X164" i="50"/>
  <c r="AA152" i="50"/>
  <c r="Y160" i="50"/>
  <c r="X149" i="50"/>
  <c r="AB182" i="50"/>
  <c r="X132" i="50"/>
  <c r="W157" i="50"/>
  <c r="W139" i="50"/>
  <c r="W159" i="50"/>
  <c r="W180" i="50"/>
  <c r="W181" i="50"/>
  <c r="W164" i="50"/>
  <c r="W110" i="50"/>
  <c r="W163" i="50"/>
  <c r="W142" i="50"/>
  <c r="W177" i="50"/>
  <c r="W152" i="50"/>
  <c r="W111" i="50"/>
  <c r="W132" i="50"/>
  <c r="W130" i="50"/>
  <c r="W161" i="50"/>
  <c r="AB192" i="50"/>
  <c r="AA190" i="50"/>
  <c r="X141" i="50"/>
  <c r="AB119" i="50"/>
  <c r="Y167" i="50"/>
  <c r="AA125" i="50"/>
  <c r="X148" i="50"/>
  <c r="AA181" i="50"/>
  <c r="X109" i="50"/>
  <c r="W171" i="50"/>
  <c r="AB128" i="50"/>
  <c r="AA123" i="50"/>
  <c r="X144" i="50"/>
  <c r="AA176" i="50"/>
  <c r="AA139" i="50"/>
  <c r="X108" i="50"/>
  <c r="X111" i="50"/>
  <c r="X118" i="50"/>
  <c r="Y172" i="50"/>
  <c r="AA117" i="50"/>
  <c r="X130" i="50"/>
  <c r="Y112" i="50"/>
  <c r="AA156" i="50"/>
  <c r="W169" i="50"/>
  <c r="AA106" i="50"/>
  <c r="W148" i="50"/>
  <c r="AA178" i="50"/>
  <c r="X135" i="50"/>
  <c r="AA124" i="50"/>
  <c r="W147" i="50"/>
  <c r="X153" i="50"/>
  <c r="Y157" i="50"/>
  <c r="W144" i="50"/>
  <c r="W173" i="50"/>
  <c r="X105" i="50"/>
  <c r="W124" i="50"/>
  <c r="Y123" i="50"/>
  <c r="AA159" i="50"/>
  <c r="AB133" i="50"/>
  <c r="Y129" i="50"/>
  <c r="AA167" i="50"/>
  <c r="W117" i="50"/>
  <c r="AB151" i="50"/>
  <c r="Y119" i="50"/>
  <c r="Y179" i="50"/>
  <c r="Y161" i="50"/>
  <c r="W188" i="50"/>
  <c r="W191" i="50"/>
  <c r="W199" i="50"/>
  <c r="W193" i="50"/>
  <c r="X187" i="50"/>
  <c r="Y187" i="50"/>
  <c r="AB191" i="50"/>
  <c r="AB193" i="50"/>
  <c r="AA185" i="50"/>
  <c r="AB106" i="50"/>
  <c r="W141" i="50"/>
  <c r="AB118" i="50"/>
  <c r="Y111" i="50"/>
  <c r="AA135" i="50"/>
  <c r="AB183" i="50"/>
  <c r="AA130" i="50"/>
  <c r="AB111" i="50"/>
  <c r="AA183" i="50"/>
  <c r="X146" i="50"/>
  <c r="W154" i="50"/>
  <c r="AB181" i="50"/>
  <c r="AA180" i="50"/>
  <c r="Y181" i="50"/>
  <c r="Y163" i="50"/>
  <c r="X161" i="50"/>
  <c r="AA158" i="50"/>
  <c r="Y113" i="50"/>
  <c r="X125" i="50"/>
  <c r="W143" i="50"/>
  <c r="AB152" i="50"/>
  <c r="AB150" i="50"/>
  <c r="AB112" i="50"/>
  <c r="Y127" i="50"/>
  <c r="AB178" i="50"/>
  <c r="X121" i="50"/>
  <c r="AA137" i="50"/>
  <c r="Y138" i="50"/>
  <c r="AA128" i="50"/>
  <c r="AB123" i="50"/>
  <c r="W172" i="50"/>
  <c r="W170" i="50"/>
  <c r="AB148" i="50"/>
  <c r="X143" i="50"/>
  <c r="X154" i="50"/>
  <c r="Y168" i="50"/>
  <c r="X139" i="50"/>
  <c r="AB157" i="50"/>
  <c r="AB117" i="50"/>
  <c r="W136" i="50"/>
  <c r="AA174" i="50"/>
  <c r="W183" i="50"/>
  <c r="Y134" i="50"/>
  <c r="W155" i="50"/>
  <c r="W131" i="50"/>
  <c r="W176" i="50"/>
  <c r="W112" i="50"/>
  <c r="W185" i="50"/>
  <c r="X167" i="50"/>
  <c r="X159" i="50"/>
  <c r="X138" i="50"/>
  <c r="X157" i="50"/>
  <c r="X128" i="50"/>
  <c r="X183" i="50"/>
  <c r="X145" i="50"/>
  <c r="X107" i="50"/>
  <c r="X184" i="50"/>
  <c r="X179" i="50"/>
  <c r="X176" i="50"/>
  <c r="W194" i="50"/>
  <c r="X193" i="50"/>
  <c r="Y186" i="50"/>
  <c r="AB188" i="50"/>
  <c r="AA191" i="50"/>
  <c r="W182" i="50"/>
  <c r="Y174" i="50"/>
  <c r="AA111" i="50"/>
  <c r="X163" i="50"/>
  <c r="W119" i="50"/>
  <c r="X175" i="50"/>
  <c r="AA110" i="50"/>
  <c r="Y139" i="50"/>
  <c r="Y143" i="50"/>
  <c r="Y131" i="50"/>
  <c r="W138" i="50"/>
  <c r="AB176" i="50"/>
  <c r="Y116" i="50"/>
  <c r="AB138" i="50"/>
  <c r="AB125" i="50"/>
  <c r="AA166" i="50"/>
  <c r="Y164" i="50"/>
  <c r="AA164" i="50"/>
  <c r="AB165" i="50"/>
  <c r="Y150" i="50"/>
  <c r="AA136" i="50"/>
  <c r="X119" i="50"/>
  <c r="W151" i="50"/>
  <c r="W121" i="50"/>
  <c r="Y176" i="50"/>
  <c r="AA122" i="50"/>
  <c r="W106" i="50"/>
  <c r="X140" i="50"/>
  <c r="X166" i="50"/>
  <c r="AA113" i="50"/>
  <c r="W120" i="50"/>
  <c r="AA134" i="50"/>
  <c r="AA105" i="50"/>
  <c r="AB108" i="50"/>
  <c r="AB110" i="50"/>
  <c r="W140" i="50"/>
  <c r="AA157" i="50"/>
  <c r="X142" i="50"/>
  <c r="X151" i="50"/>
  <c r="X158" i="50"/>
  <c r="AB149" i="50"/>
  <c r="X133" i="50"/>
  <c r="AB185" i="50"/>
  <c r="AA108" i="50"/>
  <c r="W168" i="50"/>
  <c r="AB186" i="50"/>
  <c r="AA192" i="50"/>
  <c r="X162" i="50"/>
  <c r="W150" i="50"/>
  <c r="AA120" i="50"/>
  <c r="Y106" i="50"/>
  <c r="W174" i="50"/>
  <c r="Y180" i="50"/>
  <c r="X173" i="50"/>
  <c r="X160" i="50"/>
  <c r="Y105" i="50"/>
  <c r="W146" i="50"/>
  <c r="X181" i="50"/>
  <c r="AA163" i="50"/>
  <c r="X177" i="50"/>
  <c r="W156" i="50"/>
  <c r="Y165" i="50"/>
  <c r="AB134" i="50"/>
  <c r="AA121" i="50"/>
  <c r="AA177" i="50"/>
  <c r="AB144" i="50"/>
  <c r="AA109" i="50"/>
  <c r="AB179" i="50"/>
  <c r="Y126" i="50"/>
  <c r="AB136" i="50"/>
  <c r="X168" i="50"/>
  <c r="W123" i="50"/>
  <c r="AB153" i="50"/>
  <c r="Y140" i="50"/>
  <c r="AB109" i="50"/>
  <c r="AA138" i="50"/>
  <c r="AA147" i="50"/>
  <c r="W128" i="50"/>
  <c r="Y159" i="50"/>
  <c r="AA126" i="50"/>
  <c r="W109" i="50"/>
  <c r="X110" i="50"/>
  <c r="AA184" i="50"/>
  <c r="X182" i="50"/>
  <c r="Y147" i="50"/>
  <c r="Y118" i="50"/>
  <c r="AA133" i="50"/>
  <c r="W126" i="50"/>
  <c r="X124" i="50"/>
  <c r="W190" i="50"/>
  <c r="AB177" i="50"/>
  <c r="AB124" i="50"/>
  <c r="AB170" i="50"/>
  <c r="AB175" i="50"/>
  <c r="AB160" i="50"/>
  <c r="AB146" i="50"/>
  <c r="AB161" i="50"/>
  <c r="AB167" i="50"/>
  <c r="AB115" i="50"/>
  <c r="AB159" i="50"/>
  <c r="AB173" i="50"/>
  <c r="AB121" i="50"/>
  <c r="AB116" i="50"/>
  <c r="W187" i="50"/>
  <c r="AA171" i="50"/>
  <c r="AA144" i="50"/>
  <c r="AA148" i="50"/>
  <c r="AA175" i="50"/>
  <c r="W189" i="50"/>
  <c r="X185" i="50"/>
  <c r="X188" i="50"/>
  <c r="Y194" i="50"/>
  <c r="AB187" i="50"/>
  <c r="AA194" i="50"/>
  <c r="W127" i="50"/>
  <c r="W114" i="50"/>
  <c r="X131" i="50"/>
  <c r="AA161" i="50"/>
  <c r="Y145" i="50"/>
  <c r="W178" i="50"/>
  <c r="AB158" i="50"/>
  <c r="X174" i="50"/>
  <c r="X155" i="50"/>
  <c r="AA119" i="50"/>
  <c r="Y135" i="50"/>
  <c r="AA146" i="50"/>
  <c r="AA107" i="50"/>
  <c r="AB154" i="50"/>
  <c r="X147" i="50"/>
  <c r="W105" i="50"/>
  <c r="Y124" i="50"/>
  <c r="AB184" i="50"/>
  <c r="AB127" i="50"/>
  <c r="W115" i="50"/>
  <c r="AB166" i="50"/>
  <c r="Y166" i="50"/>
  <c r="AA141" i="50"/>
  <c r="Y158" i="50"/>
  <c r="AB168" i="50"/>
  <c r="Y142" i="50"/>
  <c r="W118" i="50"/>
  <c r="W167" i="50"/>
  <c r="AA116" i="50"/>
  <c r="Y184" i="50"/>
  <c r="W137" i="50"/>
  <c r="AA172" i="50"/>
  <c r="W122" i="50"/>
  <c r="W129" i="50"/>
  <c r="Y148" i="50"/>
  <c r="Y114" i="50"/>
  <c r="AB180" i="50"/>
  <c r="AB132" i="50"/>
  <c r="AA142" i="50"/>
  <c r="X126" i="50"/>
  <c r="X171" i="50"/>
  <c r="X117" i="50"/>
  <c r="AB131" i="50"/>
  <c r="W158" i="50"/>
  <c r="AI195" i="50"/>
  <c r="AA202" i="50"/>
  <c r="AA195" i="50"/>
  <c r="AA204" i="50"/>
  <c r="AA203" i="50"/>
  <c r="AA200" i="50"/>
  <c r="AA198" i="50"/>
  <c r="AA201" i="50"/>
  <c r="AA197" i="50"/>
  <c r="AA199" i="50"/>
  <c r="AA196" i="50"/>
  <c r="AG195" i="50"/>
  <c r="Y196" i="50"/>
  <c r="Y202" i="50"/>
  <c r="Y197" i="50"/>
  <c r="Y200" i="50"/>
  <c r="Y199" i="50"/>
  <c r="Y201" i="50"/>
  <c r="Y204" i="50"/>
  <c r="Y198" i="50"/>
  <c r="Y195" i="50"/>
  <c r="Y203" i="50"/>
  <c r="AF195" i="50"/>
  <c r="X197" i="50"/>
  <c r="X202" i="50"/>
  <c r="X200" i="50"/>
  <c r="X204" i="50"/>
  <c r="X196" i="50"/>
  <c r="X203" i="50"/>
  <c r="X201" i="50"/>
  <c r="X195" i="50"/>
  <c r="X198" i="50"/>
  <c r="X199" i="50"/>
  <c r="AE195" i="50"/>
  <c r="W196" i="50"/>
  <c r="W200" i="50"/>
  <c r="W195" i="50"/>
  <c r="W203" i="50"/>
  <c r="W198" i="50"/>
  <c r="W202" i="50"/>
  <c r="W197" i="50"/>
  <c r="W201" i="50"/>
  <c r="W204" i="50"/>
  <c r="AJ195" i="50"/>
  <c r="AB202" i="50"/>
  <c r="AB200" i="50"/>
  <c r="AB204" i="50"/>
  <c r="AB203" i="50"/>
  <c r="AB199" i="50"/>
  <c r="AB196" i="50"/>
  <c r="AB197" i="50"/>
  <c r="AB195" i="50"/>
  <c r="AB198" i="50"/>
  <c r="AB201" i="50"/>
  <c r="AE5" i="50" l="1"/>
  <c r="AM5" i="50" l="1"/>
  <c r="AG5" i="50"/>
  <c r="AI5" i="50"/>
  <c r="AJ5" i="50"/>
  <c r="AF5" i="50"/>
  <c r="AF6" i="50" l="1"/>
  <c r="AE6" i="50"/>
  <c r="AG6" i="50"/>
  <c r="AO6" i="50" s="1"/>
  <c r="AI6" i="50"/>
  <c r="AJ6" i="50"/>
  <c r="AJ7" i="50" l="1"/>
  <c r="AI7" i="50"/>
  <c r="AM6" i="50"/>
  <c r="AE7" i="50"/>
  <c r="AG7" i="50"/>
  <c r="AF7" i="50"/>
  <c r="AJ8" i="50" l="1"/>
  <c r="AM7" i="50"/>
  <c r="AE8" i="50"/>
  <c r="AG8" i="50"/>
  <c r="AF8" i="50"/>
  <c r="AI8" i="50"/>
  <c r="AM8" i="50" l="1"/>
  <c r="AF9" i="50"/>
  <c r="AE9" i="50"/>
  <c r="AG9" i="50"/>
  <c r="AI9" i="50"/>
  <c r="AJ9" i="50"/>
  <c r="AM9" i="50" l="1"/>
  <c r="AE10" i="50"/>
  <c r="AG10" i="50"/>
  <c r="AF10" i="50"/>
  <c r="AI10" i="50"/>
  <c r="AJ10" i="50"/>
  <c r="AI11" i="50" l="1"/>
  <c r="AM10" i="50"/>
  <c r="AE11" i="50"/>
  <c r="AJ11" i="50"/>
  <c r="AF11" i="50"/>
  <c r="AG11" i="50"/>
  <c r="AG12" i="50" l="1"/>
  <c r="AF12" i="50"/>
  <c r="AM11" i="50"/>
  <c r="AE12" i="50"/>
  <c r="AJ12" i="50"/>
  <c r="AI12" i="50"/>
  <c r="AM12" i="50" l="1"/>
  <c r="AF13" i="50"/>
  <c r="AE13" i="50"/>
  <c r="AM13" i="50" s="1"/>
  <c r="AG13" i="50"/>
  <c r="AI13" i="50"/>
  <c r="AJ13" i="50"/>
  <c r="AG14" i="50" l="1"/>
  <c r="AE14" i="50"/>
  <c r="AM14" i="50" s="1"/>
  <c r="AF14" i="50"/>
  <c r="AI14" i="50"/>
  <c r="AJ14" i="50"/>
  <c r="D83" i="51"/>
  <c r="E83" i="51"/>
  <c r="F83" i="51"/>
  <c r="H83" i="51"/>
  <c r="I83" i="51"/>
  <c r="AJ15" i="50" l="1"/>
  <c r="AE15" i="50"/>
  <c r="AI15" i="50"/>
  <c r="AF15" i="50"/>
  <c r="AG15" i="50"/>
  <c r="AV174" i="50"/>
  <c r="AV173" i="50"/>
  <c r="AV172" i="50"/>
  <c r="AV171" i="50"/>
  <c r="AV170" i="50"/>
  <c r="AV169" i="50"/>
  <c r="AV168" i="50"/>
  <c r="AV167" i="50"/>
  <c r="AV166" i="50"/>
  <c r="AV134" i="50"/>
  <c r="AV133" i="50"/>
  <c r="AV132" i="50"/>
  <c r="AV131" i="50"/>
  <c r="AV130" i="50"/>
  <c r="AV129" i="50"/>
  <c r="AV128" i="50"/>
  <c r="AV127" i="50"/>
  <c r="AV126" i="50"/>
  <c r="AV94" i="50"/>
  <c r="AV93" i="50"/>
  <c r="AV92" i="50"/>
  <c r="AV91" i="50"/>
  <c r="AV90" i="50"/>
  <c r="AV89" i="50"/>
  <c r="AV88" i="50"/>
  <c r="AV87" i="50"/>
  <c r="AV86" i="50"/>
  <c r="AV54" i="50"/>
  <c r="AV53" i="50"/>
  <c r="AV52" i="50"/>
  <c r="AV51" i="50"/>
  <c r="AV50" i="50"/>
  <c r="AV49" i="50"/>
  <c r="AV48" i="50"/>
  <c r="AV47" i="50"/>
  <c r="AV46" i="50"/>
  <c r="AV7" i="50"/>
  <c r="AO12" i="50"/>
  <c r="AR8" i="50"/>
  <c r="AN6" i="50"/>
  <c r="AQ6" i="50"/>
  <c r="AR6" i="50"/>
  <c r="AN7" i="50"/>
  <c r="AO7" i="50"/>
  <c r="AQ7" i="50"/>
  <c r="AR7" i="50"/>
  <c r="AN8" i="50"/>
  <c r="AO8" i="50"/>
  <c r="AQ8" i="50"/>
  <c r="AN9" i="50"/>
  <c r="AO9" i="50"/>
  <c r="AQ9" i="50"/>
  <c r="AR9" i="50"/>
  <c r="AN10" i="50"/>
  <c r="AO10" i="50"/>
  <c r="AQ10" i="50"/>
  <c r="AR10" i="50"/>
  <c r="AN11" i="50"/>
  <c r="AO11" i="50"/>
  <c r="AQ11" i="50"/>
  <c r="AR11" i="50"/>
  <c r="AN12" i="50"/>
  <c r="AQ12" i="50"/>
  <c r="AR12" i="50"/>
  <c r="AN13" i="50"/>
  <c r="AO13" i="50"/>
  <c r="AQ13" i="50"/>
  <c r="AR13" i="50"/>
  <c r="AN14" i="50"/>
  <c r="AO14" i="50"/>
  <c r="AQ14" i="50"/>
  <c r="AR14" i="50"/>
  <c r="AR5" i="50"/>
  <c r="AQ5" i="50"/>
  <c r="AO5" i="50"/>
  <c r="AN5" i="50"/>
  <c r="B6" i="56" l="1"/>
  <c r="B6" i="54"/>
  <c r="Q6" i="56"/>
  <c r="B6" i="55"/>
  <c r="AO15" i="50"/>
  <c r="AN15" i="50"/>
  <c r="AR15" i="50"/>
  <c r="AQ15" i="50"/>
  <c r="AM15" i="50"/>
  <c r="AF16" i="50"/>
  <c r="AE16" i="50"/>
  <c r="AM16" i="50" s="1"/>
  <c r="AG16" i="50"/>
  <c r="AI16" i="50"/>
  <c r="AA9" i="50"/>
  <c r="X6" i="50"/>
  <c r="X7" i="50"/>
  <c r="X8" i="50"/>
  <c r="X9" i="50"/>
  <c r="X10" i="50"/>
  <c r="X11" i="50"/>
  <c r="X12" i="50"/>
  <c r="X13" i="50"/>
  <c r="X14" i="50"/>
  <c r="X15" i="50"/>
  <c r="AB6" i="50"/>
  <c r="AB7" i="50"/>
  <c r="AB8" i="50"/>
  <c r="AB9" i="50"/>
  <c r="AB10" i="50"/>
  <c r="AB11" i="50"/>
  <c r="AB12" i="50"/>
  <c r="AB13" i="50"/>
  <c r="AB14" i="50"/>
  <c r="AB15" i="50"/>
  <c r="W5" i="50"/>
  <c r="AB5" i="50"/>
  <c r="AA13" i="50"/>
  <c r="Y6" i="50"/>
  <c r="Y7" i="50"/>
  <c r="Y8" i="50"/>
  <c r="Y9" i="50"/>
  <c r="Y10" i="50"/>
  <c r="Y11" i="50"/>
  <c r="Y12" i="50"/>
  <c r="Y13" i="50"/>
  <c r="Y14" i="50"/>
  <c r="Y15" i="50"/>
  <c r="AA5" i="50"/>
  <c r="AA12" i="50"/>
  <c r="AA8" i="50"/>
  <c r="X5" i="50"/>
  <c r="AA15" i="50"/>
  <c r="AA11" i="50"/>
  <c r="AA7" i="50"/>
  <c r="W9" i="50"/>
  <c r="AA14" i="50"/>
  <c r="AA10" i="50"/>
  <c r="AA6" i="50"/>
  <c r="Y5" i="50"/>
  <c r="W13" i="50"/>
  <c r="W12" i="50"/>
  <c r="W6" i="50"/>
  <c r="W10" i="50"/>
  <c r="W14" i="50"/>
  <c r="W7" i="50"/>
  <c r="W11" i="50"/>
  <c r="W15" i="50"/>
  <c r="W16" i="50"/>
  <c r="W8" i="50"/>
  <c r="W17" i="50" l="1"/>
  <c r="Y16" i="50"/>
  <c r="X16" i="50"/>
  <c r="AJ16" i="50"/>
  <c r="AB16" i="50"/>
  <c r="AQ16" i="50"/>
  <c r="AA16" i="50"/>
  <c r="AN16" i="50"/>
  <c r="AE17" i="50"/>
  <c r="AM17" i="50" s="1"/>
  <c r="AO16" i="50"/>
  <c r="AI17" i="50" l="1"/>
  <c r="AA17" i="50"/>
  <c r="AG17" i="50"/>
  <c r="Y17" i="50"/>
  <c r="AB17" i="50"/>
  <c r="AJ17" i="50"/>
  <c r="AR17" i="50" s="1"/>
  <c r="AE18" i="50"/>
  <c r="AM18" i="50" s="1"/>
  <c r="X18" i="50"/>
  <c r="AJ18" i="50"/>
  <c r="W18" i="50"/>
  <c r="AF17" i="50"/>
  <c r="X17" i="50"/>
  <c r="AR16" i="50"/>
  <c r="W19" i="50" l="1"/>
  <c r="AB18" i="50"/>
  <c r="Y18" i="50"/>
  <c r="AR18" i="50"/>
  <c r="AN17" i="50"/>
  <c r="AI18" i="50"/>
  <c r="AQ18" i="50" s="1"/>
  <c r="AE19" i="50"/>
  <c r="AM19" i="50" s="1"/>
  <c r="AA18" i="50"/>
  <c r="AQ17" i="50"/>
  <c r="AG18" i="50"/>
  <c r="AO18" i="50" s="1"/>
  <c r="AF18" i="50"/>
  <c r="AN18" i="50" s="1"/>
  <c r="AO17" i="50"/>
  <c r="AA20" i="50" l="1"/>
  <c r="AG19" i="50"/>
  <c r="AO19" i="50" s="1"/>
  <c r="Y19" i="50"/>
  <c r="AJ19" i="50"/>
  <c r="AB19" i="50"/>
  <c r="AI19" i="50"/>
  <c r="AA19" i="50"/>
  <c r="AF19" i="50"/>
  <c r="AN19" i="50" s="1"/>
  <c r="X19" i="50"/>
  <c r="AE20" i="50"/>
  <c r="AM20" i="50" s="1"/>
  <c r="W20" i="50"/>
  <c r="J6" i="35"/>
  <c r="K6" i="35"/>
  <c r="L6" i="35"/>
  <c r="M6" i="35"/>
  <c r="N6" i="35"/>
  <c r="J7" i="35"/>
  <c r="K7" i="35"/>
  <c r="L7" i="35"/>
  <c r="M7" i="35"/>
  <c r="N7" i="35"/>
  <c r="J8" i="35"/>
  <c r="K8" i="35"/>
  <c r="L8" i="35"/>
  <c r="M8" i="35"/>
  <c r="N8" i="35"/>
  <c r="J9" i="35"/>
  <c r="K9" i="35"/>
  <c r="L9" i="35"/>
  <c r="M9" i="35"/>
  <c r="N9" i="35"/>
  <c r="J10" i="35"/>
  <c r="K10" i="35"/>
  <c r="L10" i="35"/>
  <c r="M10" i="35"/>
  <c r="N10" i="35"/>
  <c r="J11" i="35"/>
  <c r="K11" i="35"/>
  <c r="L11" i="35"/>
  <c r="M11" i="35"/>
  <c r="N11" i="35"/>
  <c r="J12" i="35"/>
  <c r="K12" i="35"/>
  <c r="L12" i="35"/>
  <c r="M12" i="35"/>
  <c r="N12" i="35"/>
  <c r="J13" i="35"/>
  <c r="K13" i="35"/>
  <c r="L13" i="35"/>
  <c r="M13" i="35"/>
  <c r="N13" i="35"/>
  <c r="J14" i="35"/>
  <c r="K14" i="35"/>
  <c r="L14" i="35"/>
  <c r="M14" i="35"/>
  <c r="N14" i="35"/>
  <c r="J15" i="35"/>
  <c r="K15" i="35"/>
  <c r="L15" i="35"/>
  <c r="M15" i="35"/>
  <c r="N15" i="35"/>
  <c r="J16" i="35"/>
  <c r="K16" i="35"/>
  <c r="L16" i="35"/>
  <c r="M16" i="35"/>
  <c r="N16" i="35"/>
  <c r="J17" i="35"/>
  <c r="K17" i="35"/>
  <c r="L17" i="35"/>
  <c r="M17" i="35"/>
  <c r="N17" i="35"/>
  <c r="J18" i="35"/>
  <c r="K18" i="35"/>
  <c r="L18" i="35"/>
  <c r="M18" i="35"/>
  <c r="N18" i="35"/>
  <c r="J19" i="35"/>
  <c r="K19" i="35"/>
  <c r="L19" i="35"/>
  <c r="M19" i="35"/>
  <c r="N19" i="35"/>
  <c r="J20" i="35"/>
  <c r="K20" i="35"/>
  <c r="L20" i="35"/>
  <c r="M20" i="35"/>
  <c r="N20" i="35"/>
  <c r="J21" i="35"/>
  <c r="K21" i="35"/>
  <c r="L21" i="35"/>
  <c r="M21" i="35"/>
  <c r="N21" i="35"/>
  <c r="J22" i="35"/>
  <c r="K22" i="35"/>
  <c r="L22" i="35"/>
  <c r="M22" i="35"/>
  <c r="N22" i="35"/>
  <c r="J23" i="35"/>
  <c r="K23" i="35"/>
  <c r="L23" i="35"/>
  <c r="M23" i="35"/>
  <c r="N23" i="35"/>
  <c r="J24" i="35"/>
  <c r="Q5" i="35" s="1"/>
  <c r="K24" i="35"/>
  <c r="L24" i="35"/>
  <c r="M24" i="35"/>
  <c r="N24" i="35"/>
  <c r="J25" i="35"/>
  <c r="K25" i="35"/>
  <c r="L25" i="35"/>
  <c r="M25" i="35"/>
  <c r="N25" i="35"/>
  <c r="J26" i="35"/>
  <c r="K26" i="35"/>
  <c r="L26" i="35"/>
  <c r="M26" i="35"/>
  <c r="N26" i="35"/>
  <c r="J27" i="35"/>
  <c r="K27" i="35"/>
  <c r="L27" i="35"/>
  <c r="M27" i="35"/>
  <c r="N27" i="35"/>
  <c r="J28" i="35"/>
  <c r="K28" i="35"/>
  <c r="L28" i="35"/>
  <c r="M28" i="35"/>
  <c r="N28" i="35"/>
  <c r="J29" i="35"/>
  <c r="K29" i="35"/>
  <c r="L29" i="35"/>
  <c r="M29" i="35"/>
  <c r="N29" i="35"/>
  <c r="J30" i="35"/>
  <c r="K30" i="35"/>
  <c r="L30" i="35"/>
  <c r="M30" i="35"/>
  <c r="N30" i="35"/>
  <c r="J31" i="35"/>
  <c r="K31" i="35"/>
  <c r="L31" i="35"/>
  <c r="M31" i="35"/>
  <c r="N31" i="35"/>
  <c r="J32" i="35"/>
  <c r="K32" i="35"/>
  <c r="L32" i="35"/>
  <c r="M32" i="35"/>
  <c r="N32" i="35"/>
  <c r="J33" i="35"/>
  <c r="K33" i="35"/>
  <c r="L33" i="35"/>
  <c r="M33" i="35"/>
  <c r="N33" i="35"/>
  <c r="J34" i="35"/>
  <c r="K34" i="35"/>
  <c r="Q6" i="35" s="1"/>
  <c r="L34" i="35"/>
  <c r="M34" i="35"/>
  <c r="N34" i="35"/>
  <c r="J35" i="35"/>
  <c r="K35" i="35"/>
  <c r="L35" i="35"/>
  <c r="M35" i="35"/>
  <c r="N35" i="35"/>
  <c r="J36" i="35"/>
  <c r="K36" i="35"/>
  <c r="L36" i="35"/>
  <c r="M36" i="35"/>
  <c r="N36" i="35"/>
  <c r="J37" i="35"/>
  <c r="K37" i="35"/>
  <c r="L37" i="35"/>
  <c r="M37" i="35"/>
  <c r="N37" i="35"/>
  <c r="J38" i="35"/>
  <c r="K38" i="35"/>
  <c r="L38" i="35"/>
  <c r="M38" i="35"/>
  <c r="N38" i="35"/>
  <c r="J39" i="35"/>
  <c r="K39" i="35"/>
  <c r="L39" i="35"/>
  <c r="M39" i="35"/>
  <c r="N39" i="35"/>
  <c r="J40" i="35"/>
  <c r="K40" i="35"/>
  <c r="L40" i="35"/>
  <c r="M40" i="35"/>
  <c r="N40" i="35"/>
  <c r="J41" i="35"/>
  <c r="K41" i="35"/>
  <c r="L41" i="35"/>
  <c r="M41" i="35"/>
  <c r="N41" i="35"/>
  <c r="J42" i="35"/>
  <c r="K42" i="35"/>
  <c r="L42" i="35"/>
  <c r="M42" i="35"/>
  <c r="N42" i="35"/>
  <c r="J43" i="35"/>
  <c r="K43" i="35"/>
  <c r="L43" i="35"/>
  <c r="M43" i="35"/>
  <c r="N43" i="35"/>
  <c r="J44" i="35"/>
  <c r="K44" i="35"/>
  <c r="Q7" i="35" s="1"/>
  <c r="AE9" i="35" s="1"/>
  <c r="L44" i="35"/>
  <c r="Q8" i="35" s="1"/>
  <c r="M44" i="35"/>
  <c r="N44" i="35"/>
  <c r="J45" i="35"/>
  <c r="K45" i="35"/>
  <c r="L45" i="35"/>
  <c r="M45" i="35"/>
  <c r="N45" i="35"/>
  <c r="J46" i="35"/>
  <c r="K46" i="35"/>
  <c r="L46" i="35"/>
  <c r="M46" i="35"/>
  <c r="N46" i="35"/>
  <c r="J47" i="35"/>
  <c r="K47" i="35"/>
  <c r="L47" i="35"/>
  <c r="M47" i="35"/>
  <c r="N47" i="35"/>
  <c r="J48" i="35"/>
  <c r="K48" i="35"/>
  <c r="L48" i="35"/>
  <c r="M48" i="35"/>
  <c r="N48" i="35"/>
  <c r="J49" i="35"/>
  <c r="K49" i="35"/>
  <c r="L49" i="35"/>
  <c r="M49" i="35"/>
  <c r="N49" i="35"/>
  <c r="J50" i="35"/>
  <c r="K50" i="35"/>
  <c r="L50" i="35"/>
  <c r="M50" i="35"/>
  <c r="N50" i="35"/>
  <c r="J51" i="35"/>
  <c r="K51" i="35"/>
  <c r="L51" i="35"/>
  <c r="M51" i="35"/>
  <c r="N51" i="35"/>
  <c r="J52" i="35"/>
  <c r="K52" i="35"/>
  <c r="L52" i="35"/>
  <c r="M52" i="35"/>
  <c r="N52" i="35"/>
  <c r="J53" i="35"/>
  <c r="K53" i="35"/>
  <c r="L53" i="35"/>
  <c r="M53" i="35"/>
  <c r="N53" i="35"/>
  <c r="J54" i="35"/>
  <c r="K54" i="35"/>
  <c r="L54" i="35"/>
  <c r="Q9" i="35" s="1"/>
  <c r="M54" i="35"/>
  <c r="Q11" i="35" s="1"/>
  <c r="N54" i="35"/>
  <c r="J55" i="35"/>
  <c r="K55" i="35"/>
  <c r="L55" i="35"/>
  <c r="M55" i="35"/>
  <c r="N55" i="35"/>
  <c r="J56" i="35"/>
  <c r="K56" i="35"/>
  <c r="L56" i="35"/>
  <c r="M56" i="35"/>
  <c r="N56" i="35"/>
  <c r="J57" i="35"/>
  <c r="K57" i="35"/>
  <c r="L57" i="35"/>
  <c r="M57" i="35"/>
  <c r="N57" i="35"/>
  <c r="J58" i="35"/>
  <c r="K58" i="35"/>
  <c r="L58" i="35"/>
  <c r="M58" i="35"/>
  <c r="N58" i="35"/>
  <c r="J59" i="35"/>
  <c r="K59" i="35"/>
  <c r="L59" i="35"/>
  <c r="M59" i="35"/>
  <c r="N59" i="35"/>
  <c r="J60" i="35"/>
  <c r="K60" i="35"/>
  <c r="L60" i="35"/>
  <c r="M60" i="35"/>
  <c r="N60" i="35"/>
  <c r="J61" i="35"/>
  <c r="K61" i="35"/>
  <c r="L61" i="35"/>
  <c r="M61" i="35"/>
  <c r="N61" i="35"/>
  <c r="J62" i="35"/>
  <c r="K62" i="35"/>
  <c r="L62" i="35"/>
  <c r="M62" i="35"/>
  <c r="N62" i="35"/>
  <c r="J63" i="35"/>
  <c r="K63" i="35"/>
  <c r="L63" i="35"/>
  <c r="M63" i="35"/>
  <c r="N63" i="35"/>
  <c r="J64" i="35"/>
  <c r="K64" i="35"/>
  <c r="L64" i="35"/>
  <c r="Q10" i="35" s="1"/>
  <c r="M64" i="35"/>
  <c r="Q12" i="35" s="1"/>
  <c r="N64" i="35"/>
  <c r="Q15" i="35" s="1"/>
  <c r="AD19" i="35" s="1"/>
  <c r="J65" i="35"/>
  <c r="K65" i="35"/>
  <c r="L65" i="35"/>
  <c r="M65" i="35"/>
  <c r="N65" i="35"/>
  <c r="J66" i="35"/>
  <c r="K66" i="35"/>
  <c r="L66" i="35"/>
  <c r="M66" i="35"/>
  <c r="N66" i="35"/>
  <c r="J67" i="35"/>
  <c r="K67" i="35"/>
  <c r="L67" i="35"/>
  <c r="M67" i="35"/>
  <c r="N67" i="35"/>
  <c r="J68" i="35"/>
  <c r="K68" i="35"/>
  <c r="L68" i="35"/>
  <c r="M68" i="35"/>
  <c r="N68" i="35"/>
  <c r="J69" i="35"/>
  <c r="K69" i="35"/>
  <c r="L69" i="35"/>
  <c r="M69" i="35"/>
  <c r="N69" i="35"/>
  <c r="J70" i="35"/>
  <c r="K70" i="35"/>
  <c r="L70" i="35"/>
  <c r="M70" i="35"/>
  <c r="N70" i="35"/>
  <c r="J71" i="35"/>
  <c r="K71" i="35"/>
  <c r="L71" i="35"/>
  <c r="M71" i="35"/>
  <c r="N71" i="35"/>
  <c r="J72" i="35"/>
  <c r="K72" i="35"/>
  <c r="L72" i="35"/>
  <c r="M72" i="35"/>
  <c r="N72" i="35"/>
  <c r="J73" i="35"/>
  <c r="K73" i="35"/>
  <c r="L73" i="35"/>
  <c r="M73" i="35"/>
  <c r="N73" i="35"/>
  <c r="J74" i="35"/>
  <c r="K74" i="35"/>
  <c r="L74" i="35"/>
  <c r="M74" i="35"/>
  <c r="Q13" i="35" s="1"/>
  <c r="N74" i="35"/>
  <c r="Q16" i="35" s="1"/>
  <c r="J75" i="35"/>
  <c r="K75" i="35"/>
  <c r="L75" i="35"/>
  <c r="M75" i="35"/>
  <c r="N75" i="35"/>
  <c r="J76" i="35"/>
  <c r="K76" i="35"/>
  <c r="L76" i="35"/>
  <c r="M76" i="35"/>
  <c r="N76" i="35"/>
  <c r="J77" i="35"/>
  <c r="K77" i="35"/>
  <c r="L77" i="35"/>
  <c r="M77" i="35"/>
  <c r="N77" i="35"/>
  <c r="J78" i="35"/>
  <c r="K78" i="35"/>
  <c r="L78" i="35"/>
  <c r="M78" i="35"/>
  <c r="N78" i="35"/>
  <c r="J79" i="35"/>
  <c r="K79" i="35"/>
  <c r="L79" i="35"/>
  <c r="M79" i="35"/>
  <c r="N79" i="35"/>
  <c r="J80" i="35"/>
  <c r="K80" i="35"/>
  <c r="L80" i="35"/>
  <c r="M80" i="35"/>
  <c r="N80" i="35"/>
  <c r="J81" i="35"/>
  <c r="K81" i="35"/>
  <c r="L81" i="35"/>
  <c r="M81" i="35"/>
  <c r="N81" i="35"/>
  <c r="J82" i="35"/>
  <c r="K82" i="35"/>
  <c r="L82" i="35"/>
  <c r="M82" i="35"/>
  <c r="N82" i="35"/>
  <c r="J83" i="35"/>
  <c r="K83" i="35"/>
  <c r="L83" i="35"/>
  <c r="M83" i="35"/>
  <c r="N83" i="35"/>
  <c r="J84" i="35"/>
  <c r="K84" i="35"/>
  <c r="L84" i="35"/>
  <c r="M84" i="35"/>
  <c r="Q14" i="35" s="1"/>
  <c r="N84" i="35"/>
  <c r="Q17" i="35" s="1"/>
  <c r="J85" i="35"/>
  <c r="K85" i="35"/>
  <c r="L85" i="35"/>
  <c r="M85" i="35"/>
  <c r="N85" i="35"/>
  <c r="J86" i="35"/>
  <c r="K86" i="35"/>
  <c r="L86" i="35"/>
  <c r="M86" i="35"/>
  <c r="N86" i="35"/>
  <c r="J87" i="35"/>
  <c r="K87" i="35"/>
  <c r="L87" i="35"/>
  <c r="M87" i="35"/>
  <c r="N87" i="35"/>
  <c r="J88" i="35"/>
  <c r="K88" i="35"/>
  <c r="L88" i="35"/>
  <c r="M88" i="35"/>
  <c r="N88" i="35"/>
  <c r="J89" i="35"/>
  <c r="K89" i="35"/>
  <c r="L89" i="35"/>
  <c r="M89" i="35"/>
  <c r="N89" i="35"/>
  <c r="J90" i="35"/>
  <c r="K90" i="35"/>
  <c r="L90" i="35"/>
  <c r="M90" i="35"/>
  <c r="N90" i="35"/>
  <c r="J91" i="35"/>
  <c r="K91" i="35"/>
  <c r="L91" i="35"/>
  <c r="M91" i="35"/>
  <c r="N91" i="35"/>
  <c r="J92" i="35"/>
  <c r="K92" i="35"/>
  <c r="L92" i="35"/>
  <c r="M92" i="35"/>
  <c r="N92" i="35"/>
  <c r="J93" i="35"/>
  <c r="K93" i="35"/>
  <c r="L93" i="35"/>
  <c r="M93" i="35"/>
  <c r="N93" i="35"/>
  <c r="J94" i="35"/>
  <c r="K94" i="35"/>
  <c r="L94" i="35"/>
  <c r="M94" i="35"/>
  <c r="N94" i="35"/>
  <c r="Q18" i="35" s="1"/>
  <c r="AD21" i="35" s="1"/>
  <c r="J95" i="35"/>
  <c r="K95" i="35"/>
  <c r="L95" i="35"/>
  <c r="M95" i="35"/>
  <c r="N95" i="35"/>
  <c r="J96" i="35"/>
  <c r="K96" i="35"/>
  <c r="L96" i="35"/>
  <c r="M96" i="35"/>
  <c r="N96" i="35"/>
  <c r="J97" i="35"/>
  <c r="K97" i="35"/>
  <c r="L97" i="35"/>
  <c r="M97" i="35"/>
  <c r="N97" i="35"/>
  <c r="J98" i="35"/>
  <c r="K98" i="35"/>
  <c r="L98" i="35"/>
  <c r="M98" i="35"/>
  <c r="N98" i="35"/>
  <c r="J99" i="35"/>
  <c r="K99" i="35"/>
  <c r="L99" i="35"/>
  <c r="M99" i="35"/>
  <c r="N99" i="35"/>
  <c r="J100" i="35"/>
  <c r="K100" i="35"/>
  <c r="L100" i="35"/>
  <c r="M100" i="35"/>
  <c r="N100" i="35"/>
  <c r="J101" i="35"/>
  <c r="K101" i="35"/>
  <c r="L101" i="35"/>
  <c r="M101" i="35"/>
  <c r="N101" i="35"/>
  <c r="J102" i="35"/>
  <c r="K102" i="35"/>
  <c r="L102" i="35"/>
  <c r="M102" i="35"/>
  <c r="N102" i="35"/>
  <c r="J103" i="35"/>
  <c r="K103" i="35"/>
  <c r="L103" i="35"/>
  <c r="M103" i="35"/>
  <c r="N103" i="35"/>
  <c r="J104" i="35"/>
  <c r="K104" i="35"/>
  <c r="L104" i="35"/>
  <c r="M104" i="35"/>
  <c r="N104" i="35"/>
  <c r="Q19" i="35" s="1"/>
  <c r="AE17" i="35" s="1"/>
  <c r="J105" i="35"/>
  <c r="K105" i="35"/>
  <c r="L105" i="35"/>
  <c r="M105" i="35"/>
  <c r="N105" i="35"/>
  <c r="J106" i="35"/>
  <c r="K106" i="35"/>
  <c r="L106" i="35"/>
  <c r="M106" i="35"/>
  <c r="N106" i="35"/>
  <c r="J107" i="35"/>
  <c r="K107" i="35"/>
  <c r="L107" i="35"/>
  <c r="M107" i="35"/>
  <c r="N107" i="35"/>
  <c r="J108" i="35"/>
  <c r="K108" i="35"/>
  <c r="L108" i="35"/>
  <c r="M108" i="35"/>
  <c r="N108" i="35"/>
  <c r="J109" i="35"/>
  <c r="K109" i="35"/>
  <c r="L109" i="35"/>
  <c r="M109" i="35"/>
  <c r="N109" i="35"/>
  <c r="J110" i="35"/>
  <c r="K110" i="35"/>
  <c r="L110" i="35"/>
  <c r="M110" i="35"/>
  <c r="N110" i="35"/>
  <c r="J111" i="35"/>
  <c r="K111" i="35"/>
  <c r="L111" i="35"/>
  <c r="M111" i="35"/>
  <c r="N111" i="35"/>
  <c r="J112" i="35"/>
  <c r="K112" i="35"/>
  <c r="L112" i="35"/>
  <c r="M112" i="35"/>
  <c r="N112" i="35"/>
  <c r="J113" i="35"/>
  <c r="K113" i="35"/>
  <c r="L113" i="35"/>
  <c r="M113" i="35"/>
  <c r="N113" i="35"/>
  <c r="J114" i="35"/>
  <c r="K114" i="35"/>
  <c r="L114" i="35"/>
  <c r="M114" i="35"/>
  <c r="N114" i="35"/>
  <c r="Q20" i="35" s="1"/>
  <c r="AD22" i="35" s="1"/>
  <c r="AH88" i="35" s="1"/>
  <c r="K5" i="35"/>
  <c r="L5" i="35"/>
  <c r="M5" i="35"/>
  <c r="N5" i="35"/>
  <c r="J5" i="35"/>
  <c r="AE8" i="35" l="1"/>
  <c r="W21" i="50"/>
  <c r="AG20" i="50"/>
  <c r="Y20" i="50"/>
  <c r="AJ20" i="50"/>
  <c r="AR20" i="50" s="1"/>
  <c r="AI20" i="50"/>
  <c r="X20" i="50"/>
  <c r="AB20" i="50"/>
  <c r="AQ19" i="50"/>
  <c r="AF20" i="50"/>
  <c r="AE21" i="50"/>
  <c r="AM21" i="50" s="1"/>
  <c r="Y21" i="50"/>
  <c r="AR19" i="50"/>
  <c r="AD11" i="35"/>
  <c r="AE13" i="35"/>
  <c r="AD15" i="35"/>
  <c r="AD8" i="35"/>
  <c r="AD9" i="35"/>
  <c r="AE16" i="35"/>
  <c r="AD17" i="35"/>
  <c r="AD16" i="35"/>
  <c r="AE18" i="35"/>
  <c r="AI107" i="35" s="1"/>
  <c r="AD20" i="35"/>
  <c r="AE15" i="35"/>
  <c r="AD18" i="35"/>
  <c r="AE14" i="35"/>
  <c r="AD14" i="35"/>
  <c r="AD10" i="35"/>
  <c r="AE12" i="35"/>
  <c r="AD13" i="35"/>
  <c r="AE11" i="35"/>
  <c r="AD12" i="35"/>
  <c r="AE10" i="35"/>
  <c r="AH111" i="35"/>
  <c r="AH95" i="35"/>
  <c r="AH107" i="35"/>
  <c r="AH91" i="35"/>
  <c r="AH103" i="35"/>
  <c r="AH99" i="35"/>
  <c r="AH114" i="35"/>
  <c r="AH110" i="35"/>
  <c r="AH106" i="35"/>
  <c r="AH102" i="35"/>
  <c r="AH98" i="35"/>
  <c r="AH94" i="35"/>
  <c r="AH90" i="35"/>
  <c r="AH113" i="35"/>
  <c r="AH109" i="35"/>
  <c r="AH105" i="35"/>
  <c r="AH101" i="35"/>
  <c r="AH97" i="35"/>
  <c r="AH93" i="35"/>
  <c r="AH89" i="35"/>
  <c r="AH112" i="35"/>
  <c r="AH108" i="35"/>
  <c r="AH104" i="35"/>
  <c r="AH100" i="35"/>
  <c r="AH96" i="35"/>
  <c r="AH92" i="35"/>
  <c r="AJ21" i="50" l="1"/>
  <c r="AB21" i="50"/>
  <c r="AN20" i="50"/>
  <c r="AF21" i="50"/>
  <c r="X21" i="50"/>
  <c r="AE22" i="50"/>
  <c r="AM22" i="50" s="1"/>
  <c r="X22" i="50"/>
  <c r="W22" i="50"/>
  <c r="AQ20" i="50"/>
  <c r="AI21" i="50"/>
  <c r="AQ21" i="50" s="1"/>
  <c r="AA21" i="50"/>
  <c r="AO20" i="50"/>
  <c r="AG21" i="50"/>
  <c r="AI96" i="35"/>
  <c r="AI94" i="35"/>
  <c r="AI93" i="35"/>
  <c r="AI110" i="35"/>
  <c r="AI103" i="35"/>
  <c r="AI98" i="35"/>
  <c r="AI114" i="35"/>
  <c r="AI100" i="35"/>
  <c r="AI97" i="35"/>
  <c r="AI102" i="35"/>
  <c r="AI88" i="35"/>
  <c r="AI104" i="35"/>
  <c r="AI105" i="35"/>
  <c r="AI106" i="35"/>
  <c r="AI92" i="35"/>
  <c r="AI95" i="35"/>
  <c r="AI99" i="35"/>
  <c r="AI108" i="35"/>
  <c r="AI111" i="35"/>
  <c r="AI109" i="35"/>
  <c r="AI112" i="35"/>
  <c r="AI89" i="35"/>
  <c r="AI91" i="35"/>
  <c r="AE19" i="35"/>
  <c r="AE20" i="35" s="1"/>
  <c r="AI101" i="35"/>
  <c r="AI113" i="35"/>
  <c r="AI90" i="35"/>
  <c r="W23" i="50" l="1"/>
  <c r="AR21" i="50"/>
  <c r="AJ22" i="50"/>
  <c r="AR22" i="50" s="1"/>
  <c r="AB22" i="50"/>
  <c r="AG22" i="50"/>
  <c r="Y22" i="50"/>
  <c r="AO21" i="50"/>
  <c r="AI22" i="50"/>
  <c r="AA22" i="50"/>
  <c r="AE23" i="50"/>
  <c r="AM23" i="50" s="1"/>
  <c r="AF22" i="50"/>
  <c r="AN21" i="50"/>
  <c r="AE21" i="35"/>
  <c r="AH44" i="35"/>
  <c r="AI43" i="35"/>
  <c r="AH12" i="35"/>
  <c r="AI44" i="35"/>
  <c r="AH64" i="35"/>
  <c r="AH26" i="35"/>
  <c r="AI81" i="35"/>
  <c r="AI27" i="35"/>
  <c r="AI6" i="35"/>
  <c r="AH87" i="35"/>
  <c r="AH76" i="35"/>
  <c r="AH16" i="35"/>
  <c r="AI20" i="35"/>
  <c r="AH8" i="35"/>
  <c r="AI73" i="35"/>
  <c r="AH40" i="35"/>
  <c r="AI22" i="35"/>
  <c r="AH78" i="35"/>
  <c r="AI31" i="35"/>
  <c r="AI11" i="35"/>
  <c r="AH80" i="35"/>
  <c r="AI39" i="35"/>
  <c r="AI15" i="35"/>
  <c r="AH33" i="35"/>
  <c r="AI21" i="35"/>
  <c r="AH28" i="35"/>
  <c r="AH55" i="35"/>
  <c r="AH30" i="35"/>
  <c r="AI58" i="35"/>
  <c r="AI37" i="35"/>
  <c r="AI71" i="35"/>
  <c r="AI14" i="35"/>
  <c r="AH60" i="35"/>
  <c r="AI77" i="35"/>
  <c r="AI74" i="35"/>
  <c r="AI52" i="35"/>
  <c r="AH75" i="35"/>
  <c r="AH20" i="35"/>
  <c r="AI57" i="35"/>
  <c r="AH67" i="35"/>
  <c r="AI46" i="35"/>
  <c r="AI62" i="35"/>
  <c r="AH5" i="35"/>
  <c r="AI13" i="35"/>
  <c r="AI55" i="35"/>
  <c r="AI80" i="35"/>
  <c r="AH23" i="35"/>
  <c r="AI24" i="35"/>
  <c r="AH77" i="35"/>
  <c r="AI54" i="35"/>
  <c r="AH37" i="35"/>
  <c r="AI40" i="35"/>
  <c r="AH39" i="35"/>
  <c r="AH25" i="35"/>
  <c r="AH73" i="35"/>
  <c r="AH9" i="35"/>
  <c r="AH79" i="35"/>
  <c r="AH50" i="35"/>
  <c r="AI42" i="35"/>
  <c r="AH72" i="35"/>
  <c r="AI66" i="35"/>
  <c r="AH10" i="35"/>
  <c r="AH6" i="35"/>
  <c r="AH42" i="35"/>
  <c r="AH53" i="35"/>
  <c r="AI8" i="35"/>
  <c r="AH46" i="35"/>
  <c r="AH59" i="35"/>
  <c r="AH84" i="35"/>
  <c r="AI68" i="35"/>
  <c r="AH22" i="35"/>
  <c r="AI32" i="35"/>
  <c r="AI64" i="35"/>
  <c r="AH65" i="35"/>
  <c r="AI78" i="35"/>
  <c r="AH81" i="35"/>
  <c r="AI61" i="35"/>
  <c r="AI48" i="35"/>
  <c r="AH51" i="35"/>
  <c r="AH66" i="35"/>
  <c r="AH32" i="35"/>
  <c r="AI12" i="35"/>
  <c r="AI33" i="35"/>
  <c r="AI23" i="35"/>
  <c r="AH43" i="35"/>
  <c r="AH24" i="35"/>
  <c r="AH61" i="35"/>
  <c r="AH41" i="35"/>
  <c r="AI67" i="35"/>
  <c r="AH86" i="35"/>
  <c r="AI72" i="35"/>
  <c r="AH70" i="35"/>
  <c r="AI56" i="35"/>
  <c r="AI25" i="35"/>
  <c r="AH13" i="35"/>
  <c r="AH85" i="35"/>
  <c r="AH36" i="35"/>
  <c r="AH82" i="35"/>
  <c r="AH18" i="35"/>
  <c r="AH19" i="35"/>
  <c r="AI17" i="35"/>
  <c r="AI26" i="35"/>
  <c r="AH31" i="35"/>
  <c r="AH63" i="35"/>
  <c r="AI19" i="35"/>
  <c r="AI75" i="35"/>
  <c r="AH83" i="35"/>
  <c r="AH11" i="35"/>
  <c r="AH48" i="35"/>
  <c r="AI51" i="35"/>
  <c r="AI35" i="35"/>
  <c r="AI10" i="35"/>
  <c r="AI53" i="35"/>
  <c r="AH54" i="35"/>
  <c r="AH74" i="35"/>
  <c r="AI5" i="35"/>
  <c r="AI65" i="35"/>
  <c r="AH21" i="35"/>
  <c r="AH56" i="35"/>
  <c r="AH35" i="35"/>
  <c r="AH71" i="35"/>
  <c r="AI30" i="35"/>
  <c r="AH15" i="35"/>
  <c r="AH38" i="35"/>
  <c r="AH52" i="35"/>
  <c r="AH34" i="35"/>
  <c r="AI59" i="35"/>
  <c r="AH58" i="35"/>
  <c r="AI69" i="35"/>
  <c r="AI63" i="35"/>
  <c r="AI7" i="35"/>
  <c r="AH68" i="35"/>
  <c r="AI36" i="35"/>
  <c r="AH7" i="35"/>
  <c r="AI18" i="35"/>
  <c r="AH27" i="35"/>
  <c r="AH47" i="35"/>
  <c r="AH57" i="35"/>
  <c r="AI45" i="35"/>
  <c r="AH29" i="35"/>
  <c r="AH49" i="35"/>
  <c r="AI76" i="35"/>
  <c r="AH17" i="35"/>
  <c r="AI9" i="35"/>
  <c r="AI29" i="35"/>
  <c r="AI79" i="35"/>
  <c r="AH62" i="35"/>
  <c r="AH45" i="35"/>
  <c r="AI41" i="35"/>
  <c r="AH69" i="35"/>
  <c r="AI70" i="35"/>
  <c r="AI49" i="35"/>
  <c r="AI16" i="35"/>
  <c r="AI38" i="35"/>
  <c r="AH14" i="35"/>
  <c r="AI50" i="35"/>
  <c r="AI28" i="35"/>
  <c r="AI34" i="35"/>
  <c r="AI60" i="35"/>
  <c r="AI47" i="35"/>
  <c r="Y24" i="50" l="1"/>
  <c r="AF23" i="50"/>
  <c r="AN23" i="50" s="1"/>
  <c r="X23" i="50"/>
  <c r="AG23" i="50"/>
  <c r="AO23" i="50" s="1"/>
  <c r="Y23" i="50"/>
  <c r="AE24" i="50"/>
  <c r="AM24" i="50" s="1"/>
  <c r="AI24" i="50"/>
  <c r="W24" i="50"/>
  <c r="AI23" i="50"/>
  <c r="AN22" i="50"/>
  <c r="AA23" i="50"/>
  <c r="AO22" i="50"/>
  <c r="AJ23" i="50"/>
  <c r="AB23" i="50"/>
  <c r="AQ22" i="50"/>
  <c r="AE22" i="35"/>
  <c r="AI85" i="35"/>
  <c r="AI83" i="35"/>
  <c r="AI84" i="35"/>
  <c r="AI87" i="35"/>
  <c r="AI86" i="35"/>
  <c r="AI82" i="35"/>
  <c r="W25" i="50" l="1"/>
  <c r="Y25" i="50"/>
  <c r="AQ24" i="50"/>
  <c r="AQ23" i="50"/>
  <c r="AF24" i="50"/>
  <c r="AN24" i="50" s="1"/>
  <c r="AE25" i="50"/>
  <c r="AR23" i="50"/>
  <c r="AG24" i="50"/>
  <c r="AA24" i="50"/>
  <c r="AJ24" i="50"/>
  <c r="AR24" i="50" s="1"/>
  <c r="AB24" i="50"/>
  <c r="X24" i="50"/>
  <c r="AM25" i="50" l="1"/>
  <c r="AJ25" i="50"/>
  <c r="AB25" i="50"/>
  <c r="AE26" i="50"/>
  <c r="AM26" i="50" s="1"/>
  <c r="W26" i="50"/>
  <c r="AG25" i="50"/>
  <c r="AF25" i="50"/>
  <c r="X25" i="50"/>
  <c r="AO24" i="50"/>
  <c r="AI25" i="50"/>
  <c r="AA25" i="50"/>
  <c r="AO25" i="50" l="1"/>
  <c r="AN25" i="50"/>
  <c r="AQ25" i="50"/>
  <c r="AR25" i="50"/>
  <c r="AI26" i="50"/>
  <c r="AQ26" i="50" s="1"/>
  <c r="AA26" i="50"/>
  <c r="AE27" i="50"/>
  <c r="AM27" i="50" s="1"/>
  <c r="W27" i="50"/>
  <c r="AG26" i="50"/>
  <c r="AO26" i="50" s="1"/>
  <c r="Y26" i="50"/>
  <c r="AF26" i="50"/>
  <c r="AN26" i="50" s="1"/>
  <c r="X26" i="50"/>
  <c r="AJ26" i="50"/>
  <c r="AR26" i="50" s="1"/>
  <c r="AB26" i="50"/>
  <c r="AF27" i="50" l="1"/>
  <c r="AN27" i="50" s="1"/>
  <c r="X27" i="50"/>
  <c r="AJ27" i="50"/>
  <c r="AR27" i="50" s="1"/>
  <c r="AB27" i="50"/>
  <c r="AE28" i="50"/>
  <c r="AM28" i="50" s="1"/>
  <c r="W28" i="50"/>
  <c r="AI27" i="50"/>
  <c r="AQ27" i="50" s="1"/>
  <c r="AA27" i="50"/>
  <c r="AG27" i="50"/>
  <c r="AO27" i="50" s="1"/>
  <c r="Y27" i="50"/>
  <c r="AG28" i="50" l="1"/>
  <c r="AO28" i="50" s="1"/>
  <c r="Y28" i="50"/>
  <c r="AI28" i="50"/>
  <c r="AQ28" i="50" s="1"/>
  <c r="AA28" i="50"/>
  <c r="AF28" i="50"/>
  <c r="AN28" i="50" s="1"/>
  <c r="X28" i="50"/>
  <c r="AE29" i="50"/>
  <c r="AM29" i="50" s="1"/>
  <c r="W29" i="50"/>
  <c r="AJ28" i="50"/>
  <c r="AR28" i="50" s="1"/>
  <c r="AB28" i="50"/>
  <c r="AJ29" i="50" l="1"/>
  <c r="AR29" i="50" s="1"/>
  <c r="AB29" i="50"/>
  <c r="AI29" i="50"/>
  <c r="AQ29" i="50" s="1"/>
  <c r="AA29" i="50"/>
  <c r="AG29" i="50"/>
  <c r="AO29" i="50" s="1"/>
  <c r="Y29" i="50"/>
  <c r="AF29" i="50"/>
  <c r="AN29" i="50" s="1"/>
  <c r="X29" i="50"/>
  <c r="AE30" i="50"/>
  <c r="AM30" i="50" s="1"/>
  <c r="W30" i="50"/>
  <c r="AI30" i="50" l="1"/>
  <c r="AQ30" i="50" s="1"/>
  <c r="AA30" i="50"/>
  <c r="AE31" i="50"/>
  <c r="AM31" i="50" s="1"/>
  <c r="W31" i="50"/>
  <c r="AG30" i="50"/>
  <c r="AO30" i="50" s="1"/>
  <c r="Y30" i="50"/>
  <c r="AF30" i="50"/>
  <c r="AN30" i="50" s="1"/>
  <c r="X30" i="50"/>
  <c r="AJ30" i="50"/>
  <c r="AR30" i="50" s="1"/>
  <c r="AB30" i="50"/>
  <c r="AJ31" i="50" l="1"/>
  <c r="AR31" i="50" s="1"/>
  <c r="AB31" i="50"/>
  <c r="AI31" i="50"/>
  <c r="AQ31" i="50" s="1"/>
  <c r="AA31" i="50"/>
  <c r="AG31" i="50"/>
  <c r="AO31" i="50" s="1"/>
  <c r="Y31" i="50"/>
  <c r="AF31" i="50"/>
  <c r="AN31" i="50" s="1"/>
  <c r="X31" i="50"/>
  <c r="AE32" i="50"/>
  <c r="AM32" i="50" s="1"/>
  <c r="W32" i="50"/>
  <c r="AF32" i="50" l="1"/>
  <c r="AN32" i="50" s="1"/>
  <c r="X32" i="50"/>
  <c r="AE33" i="50"/>
  <c r="AM33" i="50" s="1"/>
  <c r="W33" i="50"/>
  <c r="AG32" i="50"/>
  <c r="AO32" i="50" s="1"/>
  <c r="Y32" i="50"/>
  <c r="AJ32" i="50"/>
  <c r="AR32" i="50" s="1"/>
  <c r="AB32" i="50"/>
  <c r="AI32" i="50"/>
  <c r="AQ32" i="50" s="1"/>
  <c r="AA32" i="50"/>
  <c r="AG33" i="50" l="1"/>
  <c r="AO33" i="50" s="1"/>
  <c r="Y33" i="50"/>
  <c r="AF33" i="50"/>
  <c r="AN33" i="50" s="1"/>
  <c r="X33" i="50"/>
  <c r="AJ33" i="50"/>
  <c r="AR33" i="50" s="1"/>
  <c r="AB33" i="50"/>
  <c r="AE34" i="50"/>
  <c r="AM34" i="50" s="1"/>
  <c r="W34" i="50"/>
  <c r="AI33" i="50"/>
  <c r="AQ33" i="50" s="1"/>
  <c r="AA33" i="50"/>
  <c r="AI34" i="50" l="1"/>
  <c r="AQ34" i="50" s="1"/>
  <c r="AA34" i="50"/>
  <c r="AE35" i="50"/>
  <c r="W35" i="50"/>
  <c r="AJ34" i="50"/>
  <c r="AR34" i="50" s="1"/>
  <c r="AB34" i="50"/>
  <c r="AF34" i="50"/>
  <c r="AN34" i="50" s="1"/>
  <c r="X34" i="50"/>
  <c r="AG34" i="50"/>
  <c r="AO34" i="50" s="1"/>
  <c r="Y34" i="50"/>
  <c r="AM35" i="50" l="1"/>
  <c r="AJ35" i="50"/>
  <c r="AB35" i="50"/>
  <c r="AI35" i="50"/>
  <c r="AA35" i="50"/>
  <c r="AF35" i="50"/>
  <c r="X35" i="50"/>
  <c r="AG35" i="50"/>
  <c r="Y35" i="50"/>
  <c r="AE36" i="50"/>
  <c r="AM36" i="50" s="1"/>
  <c r="W36" i="50"/>
  <c r="AR35" i="50" l="1"/>
  <c r="AO35" i="50"/>
  <c r="AN35" i="50"/>
  <c r="AQ35" i="50"/>
  <c r="AF36" i="50"/>
  <c r="AN36" i="50" s="1"/>
  <c r="X36" i="50"/>
  <c r="AE37" i="50"/>
  <c r="AM37" i="50" s="1"/>
  <c r="W37" i="50"/>
  <c r="AI36" i="50"/>
  <c r="AQ36" i="50" s="1"/>
  <c r="AA36" i="50"/>
  <c r="AG36" i="50"/>
  <c r="AO36" i="50" s="1"/>
  <c r="Y36" i="50"/>
  <c r="AJ36" i="50"/>
  <c r="AR36" i="50" s="1"/>
  <c r="AB36" i="50"/>
  <c r="AI37" i="50" l="1"/>
  <c r="AQ37" i="50" s="1"/>
  <c r="AA37" i="50"/>
  <c r="AF37" i="50"/>
  <c r="AN37" i="50" s="1"/>
  <c r="X37" i="50"/>
  <c r="AG37" i="50"/>
  <c r="AO37" i="50" s="1"/>
  <c r="Y37" i="50"/>
  <c r="AE38" i="50"/>
  <c r="AM38" i="50" s="1"/>
  <c r="W38" i="50"/>
  <c r="AJ37" i="50"/>
  <c r="AR37" i="50" s="1"/>
  <c r="AB37" i="50"/>
  <c r="AF38" i="50" l="1"/>
  <c r="AN38" i="50" s="1"/>
  <c r="X38" i="50"/>
  <c r="AG38" i="50"/>
  <c r="AO38" i="50" s="1"/>
  <c r="Y38" i="50"/>
  <c r="AJ38" i="50"/>
  <c r="AR38" i="50" s="1"/>
  <c r="AB38" i="50"/>
  <c r="AI38" i="50"/>
  <c r="AQ38" i="50" s="1"/>
  <c r="AA38" i="50"/>
  <c r="AE39" i="50"/>
  <c r="AM39" i="50" s="1"/>
  <c r="W39" i="50"/>
  <c r="AG39" i="50" l="1"/>
  <c r="AO39" i="50" s="1"/>
  <c r="Y39" i="50"/>
  <c r="AE40" i="50"/>
  <c r="AM40" i="50" s="1"/>
  <c r="W40" i="50"/>
  <c r="AF39" i="50"/>
  <c r="AN39" i="50" s="1"/>
  <c r="X39" i="50"/>
  <c r="AJ39" i="50"/>
  <c r="AR39" i="50" s="1"/>
  <c r="AB39" i="50"/>
  <c r="AI39" i="50"/>
  <c r="AQ39" i="50" s="1"/>
  <c r="AA39" i="50"/>
  <c r="AF40" i="50" l="1"/>
  <c r="AN40" i="50" s="1"/>
  <c r="X40" i="50"/>
  <c r="AE41" i="50"/>
  <c r="AM41" i="50" s="1"/>
  <c r="W41" i="50"/>
  <c r="AG40" i="50"/>
  <c r="AO40" i="50" s="1"/>
  <c r="Y40" i="50"/>
  <c r="AI40" i="50"/>
  <c r="AQ40" i="50" s="1"/>
  <c r="AA40" i="50"/>
  <c r="AJ40" i="50"/>
  <c r="AR40" i="50" s="1"/>
  <c r="AB40" i="50"/>
  <c r="AI41" i="50" l="1"/>
  <c r="AQ41" i="50" s="1"/>
  <c r="AA41" i="50"/>
  <c r="AG41" i="50"/>
  <c r="AO41" i="50" s="1"/>
  <c r="Y41" i="50"/>
  <c r="AJ41" i="50"/>
  <c r="AR41" i="50" s="1"/>
  <c r="AB41" i="50"/>
  <c r="AE42" i="50"/>
  <c r="AM42" i="50" s="1"/>
  <c r="W42" i="50"/>
  <c r="AF41" i="50"/>
  <c r="AN41" i="50" s="1"/>
  <c r="X41" i="50"/>
  <c r="AI42" i="50" l="1"/>
  <c r="AQ42" i="50" s="1"/>
  <c r="AA42" i="50"/>
  <c r="AE43" i="50"/>
  <c r="AM43" i="50" s="1"/>
  <c r="W43" i="50"/>
  <c r="AG42" i="50"/>
  <c r="AO42" i="50" s="1"/>
  <c r="Y42" i="50"/>
  <c r="AJ42" i="50"/>
  <c r="AR42" i="50" s="1"/>
  <c r="AB42" i="50"/>
  <c r="AF42" i="50"/>
  <c r="AN42" i="50" s="1"/>
  <c r="X42" i="50"/>
  <c r="AJ43" i="50" l="1"/>
  <c r="AR43" i="50" s="1"/>
  <c r="AB43" i="50"/>
  <c r="AG43" i="50"/>
  <c r="AO43" i="50" s="1"/>
  <c r="Y43" i="50"/>
  <c r="AE44" i="50"/>
  <c r="AM44" i="50" s="1"/>
  <c r="W44" i="50"/>
  <c r="AI43" i="50"/>
  <c r="AQ43" i="50" s="1"/>
  <c r="AA43" i="50"/>
  <c r="AF43" i="50"/>
  <c r="AN43" i="50" s="1"/>
  <c r="X43" i="50"/>
  <c r="AF44" i="50" l="1"/>
  <c r="AN44" i="50" s="1"/>
  <c r="X44" i="50"/>
  <c r="AE45" i="50"/>
  <c r="W45" i="50"/>
  <c r="AG44" i="50"/>
  <c r="AO44" i="50" s="1"/>
  <c r="Y44" i="50"/>
  <c r="AJ44" i="50"/>
  <c r="AR44" i="50" s="1"/>
  <c r="AB44" i="50"/>
  <c r="AI44" i="50"/>
  <c r="AQ44" i="50" s="1"/>
  <c r="AA44" i="50"/>
  <c r="AM45" i="50" l="1"/>
  <c r="AJ45" i="50"/>
  <c r="AB45" i="50"/>
  <c r="AF45" i="50"/>
  <c r="X45" i="50"/>
  <c r="AE46" i="50"/>
  <c r="AM46" i="50" s="1"/>
  <c r="W46" i="50"/>
  <c r="AI45" i="50"/>
  <c r="AA45" i="50"/>
  <c r="AG45" i="50"/>
  <c r="Y45" i="50"/>
  <c r="AQ45" i="50" l="1"/>
  <c r="AN45" i="50"/>
  <c r="AO45" i="50"/>
  <c r="AR45" i="50"/>
  <c r="AE47" i="50"/>
  <c r="AM47" i="50" s="1"/>
  <c r="W47" i="50"/>
  <c r="AJ46" i="50"/>
  <c r="AR46" i="50" s="1"/>
  <c r="AB46" i="50"/>
  <c r="AI46" i="50"/>
  <c r="AQ46" i="50" s="1"/>
  <c r="AA46" i="50"/>
  <c r="AF46" i="50"/>
  <c r="AN46" i="50" s="1"/>
  <c r="X46" i="50"/>
  <c r="AG46" i="50"/>
  <c r="AO46" i="50" s="1"/>
  <c r="Y46" i="50"/>
  <c r="AF47" i="50" l="1"/>
  <c r="AN47" i="50" s="1"/>
  <c r="X47" i="50"/>
  <c r="AE48" i="50"/>
  <c r="AM48" i="50" s="1"/>
  <c r="W48" i="50"/>
  <c r="AG47" i="50"/>
  <c r="AO47" i="50" s="1"/>
  <c r="Y47" i="50"/>
  <c r="AJ47" i="50"/>
  <c r="AR47" i="50" s="1"/>
  <c r="AB47" i="50"/>
  <c r="AI47" i="50"/>
  <c r="AQ47" i="50" s="1"/>
  <c r="AA47" i="50"/>
  <c r="AJ48" i="50" l="1"/>
  <c r="AR48" i="50" s="1"/>
  <c r="AB48" i="50"/>
  <c r="AG48" i="50"/>
  <c r="AO48" i="50" s="1"/>
  <c r="Y48" i="50"/>
  <c r="AI48" i="50"/>
  <c r="AQ48" i="50" s="1"/>
  <c r="AA48" i="50"/>
  <c r="AF48" i="50"/>
  <c r="AN48" i="50" s="1"/>
  <c r="X48" i="50"/>
  <c r="AE49" i="50"/>
  <c r="AM49" i="50" s="1"/>
  <c r="W49" i="50"/>
  <c r="AG49" i="50" l="1"/>
  <c r="AO49" i="50" s="1"/>
  <c r="Y49" i="50"/>
  <c r="AF49" i="50"/>
  <c r="AN49" i="50" s="1"/>
  <c r="X49" i="50"/>
  <c r="AJ49" i="50"/>
  <c r="AR49" i="50" s="1"/>
  <c r="AB49" i="50"/>
  <c r="AE50" i="50"/>
  <c r="AM50" i="50" s="1"/>
  <c r="W50" i="50"/>
  <c r="AI49" i="50"/>
  <c r="AQ49" i="50" s="1"/>
  <c r="AA49" i="50"/>
  <c r="AI50" i="50" l="1"/>
  <c r="AQ50" i="50" s="1"/>
  <c r="AA50" i="50"/>
  <c r="AE51" i="50"/>
  <c r="AM51" i="50" s="1"/>
  <c r="W51" i="50"/>
  <c r="AJ50" i="50"/>
  <c r="AR50" i="50" s="1"/>
  <c r="AB50" i="50"/>
  <c r="AF50" i="50"/>
  <c r="AN50" i="50" s="1"/>
  <c r="X50" i="50"/>
  <c r="AG50" i="50"/>
  <c r="AO50" i="50" s="1"/>
  <c r="Y50" i="50"/>
  <c r="AJ51" i="50" l="1"/>
  <c r="AR51" i="50" s="1"/>
  <c r="AB51" i="50"/>
  <c r="AI51" i="50"/>
  <c r="AQ51" i="50" s="1"/>
  <c r="AA51" i="50"/>
  <c r="AG51" i="50"/>
  <c r="AO51" i="50" s="1"/>
  <c r="Y51" i="50"/>
  <c r="AE52" i="50"/>
  <c r="AM52" i="50" s="1"/>
  <c r="W52" i="50"/>
  <c r="AF51" i="50"/>
  <c r="AN51" i="50" s="1"/>
  <c r="X51" i="50"/>
  <c r="AE53" i="50" l="1"/>
  <c r="AM53" i="50" s="1"/>
  <c r="W53" i="50"/>
  <c r="AG52" i="50"/>
  <c r="AO52" i="50" s="1"/>
  <c r="Y52" i="50"/>
  <c r="AI52" i="50"/>
  <c r="AQ52" i="50" s="1"/>
  <c r="AA52" i="50"/>
  <c r="AF52" i="50"/>
  <c r="AN52" i="50" s="1"/>
  <c r="X52" i="50"/>
  <c r="AJ52" i="50"/>
  <c r="AR52" i="50" s="1"/>
  <c r="AB52" i="50"/>
  <c r="AG53" i="50" l="1"/>
  <c r="AO53" i="50" s="1"/>
  <c r="Y53" i="50"/>
  <c r="AJ53" i="50"/>
  <c r="AR53" i="50" s="1"/>
  <c r="AB53" i="50"/>
  <c r="AF53" i="50"/>
  <c r="AN53" i="50" s="1"/>
  <c r="X53" i="50"/>
  <c r="AE54" i="50"/>
  <c r="AM54" i="50" s="1"/>
  <c r="W54" i="50"/>
  <c r="AI53" i="50"/>
  <c r="AQ53" i="50" s="1"/>
  <c r="AA53" i="50"/>
  <c r="AE55" i="50" l="1"/>
  <c r="AM55" i="50" s="1"/>
  <c r="W55" i="50"/>
  <c r="AG54" i="50"/>
  <c r="AO54" i="50" s="1"/>
  <c r="Y54" i="50"/>
  <c r="AF54" i="50"/>
  <c r="AN54" i="50" s="1"/>
  <c r="X54" i="50"/>
  <c r="AJ54" i="50"/>
  <c r="AR54" i="50" s="1"/>
  <c r="AB54" i="50"/>
  <c r="AI54" i="50"/>
  <c r="AQ54" i="50" s="1"/>
  <c r="AA54" i="50"/>
  <c r="AG55" i="50" l="1"/>
  <c r="AO55" i="50" s="1"/>
  <c r="Y55" i="50"/>
  <c r="AJ55" i="50"/>
  <c r="AR55" i="50" s="1"/>
  <c r="AB55" i="50"/>
  <c r="AF55" i="50"/>
  <c r="AN55" i="50" s="1"/>
  <c r="X55" i="50"/>
  <c r="AE56" i="50"/>
  <c r="AM56" i="50" s="1"/>
  <c r="W56" i="50"/>
  <c r="AI55" i="50"/>
  <c r="AQ55" i="50" s="1"/>
  <c r="AA55" i="50"/>
  <c r="AI56" i="50" l="1"/>
  <c r="AQ56" i="50" s="1"/>
  <c r="AA56" i="50"/>
  <c r="AG56" i="50"/>
  <c r="AO56" i="50" s="1"/>
  <c r="Y56" i="50"/>
  <c r="AE57" i="50"/>
  <c r="AM57" i="50" s="1"/>
  <c r="W57" i="50"/>
  <c r="AJ56" i="50"/>
  <c r="AR56" i="50" s="1"/>
  <c r="AB56" i="50"/>
  <c r="AF56" i="50"/>
  <c r="AN56" i="50" s="1"/>
  <c r="X56" i="50"/>
  <c r="AI57" i="50" l="1"/>
  <c r="AQ57" i="50" s="1"/>
  <c r="AA57" i="50"/>
  <c r="AJ57" i="50"/>
  <c r="AR57" i="50" s="1"/>
  <c r="AB57" i="50"/>
  <c r="AE58" i="50"/>
  <c r="AM58" i="50" s="1"/>
  <c r="W58" i="50"/>
  <c r="AG57" i="50"/>
  <c r="AO57" i="50" s="1"/>
  <c r="Y57" i="50"/>
  <c r="AF57" i="50"/>
  <c r="AN57" i="50" s="1"/>
  <c r="X57" i="50"/>
  <c r="AI58" i="50" l="1"/>
  <c r="AQ58" i="50" s="1"/>
  <c r="AA58" i="50"/>
  <c r="AF58" i="50"/>
  <c r="AN58" i="50" s="1"/>
  <c r="X58" i="50"/>
  <c r="AE59" i="50"/>
  <c r="AM59" i="50" s="1"/>
  <c r="W59" i="50"/>
  <c r="AG58" i="50"/>
  <c r="AO58" i="50" s="1"/>
  <c r="Y58" i="50"/>
  <c r="AJ58" i="50"/>
  <c r="AR58" i="50" s="1"/>
  <c r="AB58" i="50"/>
  <c r="AF59" i="50" l="1"/>
  <c r="AN59" i="50" s="1"/>
  <c r="X59" i="50"/>
  <c r="AJ59" i="50"/>
  <c r="AR59" i="50" s="1"/>
  <c r="AB59" i="50"/>
  <c r="AG59" i="50"/>
  <c r="AO59" i="50" s="1"/>
  <c r="Y59" i="50"/>
  <c r="AE60" i="50"/>
  <c r="AM60" i="50" s="1"/>
  <c r="W60" i="50"/>
  <c r="AI59" i="50"/>
  <c r="AQ59" i="50" s="1"/>
  <c r="AA59" i="50"/>
  <c r="AG60" i="50" l="1"/>
  <c r="AO60" i="50" s="1"/>
  <c r="Y60" i="50"/>
  <c r="AI60" i="50"/>
  <c r="AQ60" i="50" s="1"/>
  <c r="AA60" i="50"/>
  <c r="AE61" i="50"/>
  <c r="AM61" i="50" s="1"/>
  <c r="W61" i="50"/>
  <c r="AJ60" i="50"/>
  <c r="AR60" i="50" s="1"/>
  <c r="AB60" i="50"/>
  <c r="AF60" i="50"/>
  <c r="AN60" i="50" s="1"/>
  <c r="X60" i="50"/>
  <c r="AI61" i="50" l="1"/>
  <c r="AQ61" i="50" s="1"/>
  <c r="AA61" i="50"/>
  <c r="AE62" i="50"/>
  <c r="AM62" i="50" s="1"/>
  <c r="W62" i="50"/>
  <c r="AG61" i="50"/>
  <c r="AO61" i="50" s="1"/>
  <c r="Y61" i="50"/>
  <c r="AJ61" i="50"/>
  <c r="AR61" i="50" s="1"/>
  <c r="AB61" i="50"/>
  <c r="AF61" i="50"/>
  <c r="AN61" i="50" s="1"/>
  <c r="X61" i="50"/>
  <c r="AI62" i="50" l="1"/>
  <c r="AQ62" i="50" s="1"/>
  <c r="AA62" i="50"/>
  <c r="AJ62" i="50"/>
  <c r="AR62" i="50" s="1"/>
  <c r="AB62" i="50"/>
  <c r="AF62" i="50"/>
  <c r="AN62" i="50" s="1"/>
  <c r="X62" i="50"/>
  <c r="AE63" i="50"/>
  <c r="AM63" i="50" s="1"/>
  <c r="W63" i="50"/>
  <c r="AG62" i="50"/>
  <c r="AO62" i="50" s="1"/>
  <c r="Y62" i="50"/>
  <c r="AI63" i="50" l="1"/>
  <c r="AQ63" i="50" s="1"/>
  <c r="AA63" i="50"/>
  <c r="AG63" i="50"/>
  <c r="AO63" i="50" s="1"/>
  <c r="Y63" i="50"/>
  <c r="AF63" i="50"/>
  <c r="AN63" i="50" s="1"/>
  <c r="X63" i="50"/>
  <c r="W64" i="50"/>
  <c r="AE64" i="50"/>
  <c r="AM64" i="50" s="1"/>
  <c r="AJ63" i="50"/>
  <c r="AR63" i="50" s="1"/>
  <c r="AB63" i="50"/>
  <c r="AJ64" i="50" l="1"/>
  <c r="AR64" i="50" s="1"/>
  <c r="AB64" i="50"/>
  <c r="AE65" i="50"/>
  <c r="AM65" i="50" s="1"/>
  <c r="W65" i="50"/>
  <c r="AI64" i="50"/>
  <c r="AQ64" i="50" s="1"/>
  <c r="AA64" i="50"/>
  <c r="AF64" i="50"/>
  <c r="AN64" i="50" s="1"/>
  <c r="X64" i="50"/>
  <c r="AG64" i="50"/>
  <c r="AO64" i="50" s="1"/>
  <c r="Y64" i="50"/>
  <c r="W66" i="50" l="1"/>
  <c r="AE66" i="50"/>
  <c r="AM66" i="50" s="1"/>
  <c r="AG65" i="50"/>
  <c r="AO65" i="50" s="1"/>
  <c r="Y65" i="50"/>
  <c r="AF65" i="50"/>
  <c r="AN65" i="50" s="1"/>
  <c r="X65" i="50"/>
  <c r="AJ65" i="50"/>
  <c r="AR65" i="50" s="1"/>
  <c r="AB65" i="50"/>
  <c r="AI65" i="50"/>
  <c r="AQ65" i="50" s="1"/>
  <c r="AA65" i="50"/>
  <c r="AF66" i="50" l="1"/>
  <c r="AN66" i="50" s="1"/>
  <c r="X66" i="50"/>
  <c r="AE67" i="50"/>
  <c r="AM67" i="50" s="1"/>
  <c r="W67" i="50"/>
  <c r="AG66" i="50"/>
  <c r="AO66" i="50" s="1"/>
  <c r="Y66" i="50"/>
  <c r="AJ66" i="50"/>
  <c r="AR66" i="50" s="1"/>
  <c r="AB66" i="50"/>
  <c r="AI66" i="50"/>
  <c r="AQ66" i="50" s="1"/>
  <c r="AA66" i="50"/>
  <c r="AF67" i="50" l="1"/>
  <c r="AN67" i="50" s="1"/>
  <c r="X67" i="50"/>
  <c r="AG67" i="50"/>
  <c r="AO67" i="50" s="1"/>
  <c r="Y67" i="50"/>
  <c r="AE68" i="50"/>
  <c r="AM68" i="50" s="1"/>
  <c r="W68" i="50"/>
  <c r="AI67" i="50"/>
  <c r="AQ67" i="50" s="1"/>
  <c r="AA67" i="50"/>
  <c r="AJ67" i="50"/>
  <c r="AR67" i="50" s="1"/>
  <c r="AB67" i="50"/>
  <c r="W69" i="50" l="1"/>
  <c r="AE69" i="50"/>
  <c r="AM69" i="50" s="1"/>
  <c r="AF68" i="50"/>
  <c r="AN68" i="50" s="1"/>
  <c r="X68" i="50"/>
  <c r="AI68" i="50"/>
  <c r="AQ68" i="50" s="1"/>
  <c r="AA68" i="50"/>
  <c r="AJ68" i="50"/>
  <c r="AR68" i="50" s="1"/>
  <c r="AB68" i="50"/>
  <c r="AG68" i="50"/>
  <c r="AO68" i="50" s="1"/>
  <c r="Y68" i="50"/>
  <c r="W70" i="50" l="1"/>
  <c r="AE70" i="50"/>
  <c r="AM70" i="50" s="1"/>
  <c r="AG69" i="50"/>
  <c r="AO69" i="50" s="1"/>
  <c r="Y69" i="50"/>
  <c r="AJ69" i="50"/>
  <c r="AR69" i="50" s="1"/>
  <c r="AB69" i="50"/>
  <c r="AI69" i="50"/>
  <c r="AQ69" i="50" s="1"/>
  <c r="AA69" i="50"/>
  <c r="AF69" i="50"/>
  <c r="AN69" i="50" s="1"/>
  <c r="X69" i="50"/>
  <c r="AF70" i="50" l="1"/>
  <c r="AN70" i="50" s="1"/>
  <c r="X70" i="50"/>
  <c r="W71" i="50"/>
  <c r="AE71" i="50"/>
  <c r="AM71" i="50" s="1"/>
  <c r="AG70" i="50"/>
  <c r="AO70" i="50" s="1"/>
  <c r="Y70" i="50"/>
  <c r="AJ70" i="50"/>
  <c r="AR70" i="50" s="1"/>
  <c r="AB70" i="50"/>
  <c r="AI70" i="50"/>
  <c r="AQ70" i="50" s="1"/>
  <c r="AA70" i="50"/>
  <c r="AG71" i="50" l="1"/>
  <c r="AO71" i="50" s="1"/>
  <c r="Y71" i="50"/>
  <c r="AJ71" i="50"/>
  <c r="AR71" i="50" s="1"/>
  <c r="AB71" i="50"/>
  <c r="AF71" i="50"/>
  <c r="AN71" i="50" s="1"/>
  <c r="X71" i="50"/>
  <c r="AE72" i="50"/>
  <c r="AM72" i="50" s="1"/>
  <c r="W72" i="50"/>
  <c r="AI71" i="50"/>
  <c r="AQ71" i="50" s="1"/>
  <c r="AA71" i="50"/>
  <c r="W73" i="50" l="1"/>
  <c r="AE73" i="50"/>
  <c r="AM73" i="50" s="1"/>
  <c r="AF72" i="50"/>
  <c r="AN72" i="50" s="1"/>
  <c r="X72" i="50"/>
  <c r="AI72" i="50"/>
  <c r="AQ72" i="50" s="1"/>
  <c r="AA72" i="50"/>
  <c r="AJ72" i="50"/>
  <c r="AR72" i="50" s="1"/>
  <c r="AB72" i="50"/>
  <c r="AG72" i="50"/>
  <c r="AO72" i="50" s="1"/>
  <c r="Y72" i="50"/>
  <c r="W74" i="50" l="1"/>
  <c r="AE74" i="50"/>
  <c r="AM74" i="50" s="1"/>
  <c r="AG73" i="50"/>
  <c r="AO73" i="50" s="1"/>
  <c r="Y73" i="50"/>
  <c r="AI73" i="50"/>
  <c r="AQ73" i="50" s="1"/>
  <c r="AA73" i="50"/>
  <c r="AJ73" i="50"/>
  <c r="AR73" i="50" s="1"/>
  <c r="AB73" i="50"/>
  <c r="AF73" i="50"/>
  <c r="AN73" i="50" s="1"/>
  <c r="X73" i="50"/>
  <c r="W75" i="50" l="1"/>
  <c r="AE75" i="50"/>
  <c r="AM75" i="50" s="1"/>
  <c r="AG74" i="50"/>
  <c r="AO74" i="50" s="1"/>
  <c r="Y74" i="50"/>
  <c r="AF74" i="50"/>
  <c r="AN74" i="50" s="1"/>
  <c r="X74" i="50"/>
  <c r="AJ74" i="50"/>
  <c r="AR74" i="50" s="1"/>
  <c r="AB74" i="50"/>
  <c r="AI74" i="50"/>
  <c r="AQ74" i="50" s="1"/>
  <c r="AA74" i="50"/>
  <c r="AE76" i="50" l="1"/>
  <c r="AM76" i="50" s="1"/>
  <c r="W76" i="50"/>
  <c r="AI75" i="50"/>
  <c r="AQ75" i="50" s="1"/>
  <c r="AA75" i="50"/>
  <c r="AJ75" i="50"/>
  <c r="AR75" i="50" s="1"/>
  <c r="AB75" i="50"/>
  <c r="AG75" i="50"/>
  <c r="AO75" i="50" s="1"/>
  <c r="Y75" i="50"/>
  <c r="AF75" i="50"/>
  <c r="AN75" i="50" s="1"/>
  <c r="X75" i="50"/>
  <c r="W77" i="50" l="1"/>
  <c r="AE77" i="50"/>
  <c r="AM77" i="50" s="1"/>
  <c r="AJ76" i="50"/>
  <c r="AR76" i="50" s="1"/>
  <c r="AB76" i="50"/>
  <c r="AG76" i="50"/>
  <c r="AO76" i="50" s="1"/>
  <c r="Y76" i="50"/>
  <c r="AF76" i="50"/>
  <c r="AN76" i="50" s="1"/>
  <c r="X76" i="50"/>
  <c r="AI76" i="50"/>
  <c r="AQ76" i="50" s="1"/>
  <c r="AA76" i="50"/>
  <c r="W78" i="50" l="1"/>
  <c r="AE78" i="50"/>
  <c r="AM78" i="50" s="1"/>
  <c r="AG77" i="50"/>
  <c r="AO77" i="50" s="1"/>
  <c r="Y77" i="50"/>
  <c r="AF77" i="50"/>
  <c r="AN77" i="50" s="1"/>
  <c r="X77" i="50"/>
  <c r="AI77" i="50"/>
  <c r="AQ77" i="50" s="1"/>
  <c r="AA77" i="50"/>
  <c r="AJ77" i="50"/>
  <c r="AR77" i="50" s="1"/>
  <c r="AB77" i="50"/>
  <c r="W79" i="50" l="1"/>
  <c r="AE79" i="50"/>
  <c r="AM79" i="50" s="1"/>
  <c r="AG78" i="50"/>
  <c r="AO78" i="50" s="1"/>
  <c r="Y78" i="50"/>
  <c r="AF78" i="50"/>
  <c r="AN78" i="50" s="1"/>
  <c r="X78" i="50"/>
  <c r="AJ78" i="50"/>
  <c r="AR78" i="50" s="1"/>
  <c r="AB78" i="50"/>
  <c r="AI78" i="50"/>
  <c r="AQ78" i="50" s="1"/>
  <c r="AA78" i="50"/>
  <c r="W80" i="50" l="1"/>
  <c r="AE80" i="50"/>
  <c r="AM80" i="50" s="1"/>
  <c r="AI79" i="50"/>
  <c r="AQ79" i="50" s="1"/>
  <c r="AA79" i="50"/>
  <c r="AJ79" i="50"/>
  <c r="AR79" i="50" s="1"/>
  <c r="AB79" i="50"/>
  <c r="AG79" i="50"/>
  <c r="AO79" i="50" s="1"/>
  <c r="Y79" i="50"/>
  <c r="AF79" i="50"/>
  <c r="AN79" i="50" s="1"/>
  <c r="X79" i="50"/>
  <c r="W81" i="50" l="1"/>
  <c r="AE81" i="50"/>
  <c r="AM81" i="50" s="1"/>
  <c r="AJ80" i="50"/>
  <c r="AR80" i="50" s="1"/>
  <c r="AB80" i="50"/>
  <c r="AG80" i="50"/>
  <c r="AO80" i="50" s="1"/>
  <c r="Y80" i="50"/>
  <c r="AI80" i="50"/>
  <c r="AQ80" i="50" s="1"/>
  <c r="AA80" i="50"/>
  <c r="AF80" i="50"/>
  <c r="AN80" i="50" s="1"/>
  <c r="X80" i="50"/>
  <c r="AI81" i="50" l="1"/>
  <c r="AQ81" i="50" s="1"/>
  <c r="AA81" i="50"/>
  <c r="W82" i="50"/>
  <c r="AE82" i="50"/>
  <c r="AM82" i="50" s="1"/>
  <c r="AG81" i="50"/>
  <c r="AO81" i="50" s="1"/>
  <c r="Y81" i="50"/>
  <c r="AF81" i="50"/>
  <c r="AN81" i="50" s="1"/>
  <c r="X81" i="50"/>
  <c r="AJ81" i="50"/>
  <c r="AR81" i="50" s="1"/>
  <c r="AB81" i="50"/>
  <c r="AJ82" i="50" l="1"/>
  <c r="AR82" i="50" s="1"/>
  <c r="AB82" i="50"/>
  <c r="AI82" i="50"/>
  <c r="AQ82" i="50" s="1"/>
  <c r="AA82" i="50"/>
  <c r="AF82" i="50"/>
  <c r="AN82" i="50" s="1"/>
  <c r="X82" i="50"/>
  <c r="W83" i="50"/>
  <c r="AE83" i="50"/>
  <c r="AM83" i="50" s="1"/>
  <c r="AG82" i="50"/>
  <c r="AO82" i="50" s="1"/>
  <c r="Y82" i="50"/>
  <c r="AF83" i="50" l="1"/>
  <c r="AN83" i="50" s="1"/>
  <c r="X83" i="50"/>
  <c r="AG83" i="50"/>
  <c r="AO83" i="50" s="1"/>
  <c r="Y83" i="50"/>
  <c r="AJ83" i="50"/>
  <c r="AR83" i="50" s="1"/>
  <c r="AB83" i="50"/>
  <c r="W84" i="50"/>
  <c r="AE84" i="50"/>
  <c r="AM84" i="50" s="1"/>
  <c r="AI83" i="50"/>
  <c r="AQ83" i="50" s="1"/>
  <c r="AA83" i="50"/>
  <c r="AI84" i="50" l="1"/>
  <c r="AQ84" i="50" s="1"/>
  <c r="AA84" i="50"/>
  <c r="AG84" i="50"/>
  <c r="AO84" i="50" s="1"/>
  <c r="Y84" i="50"/>
  <c r="AF84" i="50"/>
  <c r="AN84" i="50" s="1"/>
  <c r="X84" i="50"/>
  <c r="W85" i="50"/>
  <c r="AE85" i="50"/>
  <c r="AM85" i="50" s="1"/>
  <c r="AJ84" i="50"/>
  <c r="AR84" i="50" s="1"/>
  <c r="AB84" i="50"/>
  <c r="AJ85" i="50" l="1"/>
  <c r="AR85" i="50" s="1"/>
  <c r="AB85" i="50"/>
  <c r="AF85" i="50"/>
  <c r="AN85" i="50" s="1"/>
  <c r="X85" i="50"/>
  <c r="AI85" i="50"/>
  <c r="AQ85" i="50" s="1"/>
  <c r="AA85" i="50"/>
  <c r="W86" i="50"/>
  <c r="AE86" i="50"/>
  <c r="AM86" i="50" s="1"/>
  <c r="AG85" i="50"/>
  <c r="AO85" i="50" s="1"/>
  <c r="Y85" i="50"/>
  <c r="AF86" i="50" l="1"/>
  <c r="AN86" i="50" s="1"/>
  <c r="X86" i="50"/>
  <c r="W87" i="50"/>
  <c r="AE87" i="50"/>
  <c r="AM87" i="50" s="1"/>
  <c r="AG86" i="50"/>
  <c r="AO86" i="50" s="1"/>
  <c r="Y86" i="50"/>
  <c r="AJ86" i="50"/>
  <c r="AR86" i="50" s="1"/>
  <c r="AB86" i="50"/>
  <c r="AI86" i="50"/>
  <c r="AQ86" i="50" s="1"/>
  <c r="AA86" i="50"/>
  <c r="AG87" i="50" l="1"/>
  <c r="AO87" i="50" s="1"/>
  <c r="Y87" i="50"/>
  <c r="AF87" i="50"/>
  <c r="AN87" i="50" s="1"/>
  <c r="X87" i="50"/>
  <c r="AJ87" i="50"/>
  <c r="AR87" i="50" s="1"/>
  <c r="AB87" i="50"/>
  <c r="W88" i="50"/>
  <c r="AE88" i="50"/>
  <c r="AM88" i="50" s="1"/>
  <c r="AI87" i="50"/>
  <c r="AQ87" i="50" s="1"/>
  <c r="AA87" i="50"/>
  <c r="AI88" i="50" l="1"/>
  <c r="AQ88" i="50" s="1"/>
  <c r="AA88" i="50"/>
  <c r="AG88" i="50"/>
  <c r="AO88" i="50" s="1"/>
  <c r="Y88" i="50"/>
  <c r="W89" i="50"/>
  <c r="AE89" i="50"/>
  <c r="AM89" i="50" s="1"/>
  <c r="AJ88" i="50"/>
  <c r="AR88" i="50" s="1"/>
  <c r="AB88" i="50"/>
  <c r="AF88" i="50"/>
  <c r="AN88" i="50" s="1"/>
  <c r="X88" i="50"/>
  <c r="W90" i="50" l="1"/>
  <c r="AE90" i="50"/>
  <c r="AM90" i="50" s="1"/>
  <c r="AG89" i="50"/>
  <c r="AO89" i="50" s="1"/>
  <c r="Y89" i="50"/>
  <c r="AJ89" i="50"/>
  <c r="AR89" i="50" s="1"/>
  <c r="AB89" i="50"/>
  <c r="AI89" i="50"/>
  <c r="AQ89" i="50" s="1"/>
  <c r="AA89" i="50"/>
  <c r="AF89" i="50"/>
  <c r="AN89" i="50" s="1"/>
  <c r="X89" i="50"/>
  <c r="AF90" i="50" l="1"/>
  <c r="AN90" i="50" s="1"/>
  <c r="X90" i="50"/>
  <c r="AE91" i="50"/>
  <c r="AM91" i="50" s="1"/>
  <c r="W91" i="50"/>
  <c r="AG90" i="50"/>
  <c r="AO90" i="50" s="1"/>
  <c r="Y90" i="50"/>
  <c r="AJ90" i="50"/>
  <c r="AR90" i="50" s="1"/>
  <c r="AB90" i="50"/>
  <c r="AI90" i="50"/>
  <c r="AQ90" i="50" s="1"/>
  <c r="AA90" i="50"/>
  <c r="AI91" i="50" l="1"/>
  <c r="AQ91" i="50" s="1"/>
  <c r="AA91" i="50"/>
  <c r="AG91" i="50"/>
  <c r="AO91" i="50" s="1"/>
  <c r="Y91" i="50"/>
  <c r="W92" i="50"/>
  <c r="AE92" i="50"/>
  <c r="AM92" i="50" s="1"/>
  <c r="AF91" i="50"/>
  <c r="AN91" i="50" s="1"/>
  <c r="X91" i="50"/>
  <c r="AJ91" i="50"/>
  <c r="AR91" i="50" s="1"/>
  <c r="AB91" i="50"/>
  <c r="AG92" i="50" l="1"/>
  <c r="AO92" i="50" s="1"/>
  <c r="Y92" i="50"/>
  <c r="W93" i="50"/>
  <c r="AE93" i="50"/>
  <c r="AM93" i="50" s="1"/>
  <c r="AF92" i="50"/>
  <c r="AN92" i="50" s="1"/>
  <c r="X92" i="50"/>
  <c r="AJ92" i="50"/>
  <c r="AR92" i="50" s="1"/>
  <c r="AB92" i="50"/>
  <c r="AI92" i="50"/>
  <c r="AQ92" i="50" s="1"/>
  <c r="AA92" i="50"/>
  <c r="AJ93" i="50" l="1"/>
  <c r="AR93" i="50" s="1"/>
  <c r="AB93" i="50"/>
  <c r="AF93" i="50"/>
  <c r="AN93" i="50" s="1"/>
  <c r="X93" i="50"/>
  <c r="AI93" i="50"/>
  <c r="AQ93" i="50" s="1"/>
  <c r="AA93" i="50"/>
  <c r="W94" i="50"/>
  <c r="AE94" i="50"/>
  <c r="AM94" i="50" s="1"/>
  <c r="AG93" i="50"/>
  <c r="AO93" i="50" s="1"/>
  <c r="Y93" i="50"/>
  <c r="AG94" i="50" l="1"/>
  <c r="AO94" i="50" s="1"/>
  <c r="Y94" i="50"/>
  <c r="AI94" i="50"/>
  <c r="AQ94" i="50" s="1"/>
  <c r="AA94" i="50"/>
  <c r="W95" i="50"/>
  <c r="AE95" i="50"/>
  <c r="AJ94" i="50"/>
  <c r="AR94" i="50" s="1"/>
  <c r="AB94" i="50"/>
  <c r="AF94" i="50"/>
  <c r="AN94" i="50" s="1"/>
  <c r="X94" i="50"/>
  <c r="AM95" i="50" l="1"/>
  <c r="AI95" i="50"/>
  <c r="AA95" i="50"/>
  <c r="AF95" i="50"/>
  <c r="X95" i="50"/>
  <c r="AJ95" i="50"/>
  <c r="AB95" i="50"/>
  <c r="W96" i="50"/>
  <c r="AE96" i="50"/>
  <c r="AM96" i="50" s="1"/>
  <c r="AG95" i="50"/>
  <c r="Y95" i="50"/>
  <c r="AN95" i="50" l="1"/>
  <c r="AO95" i="50"/>
  <c r="AQ95" i="50"/>
  <c r="AR95" i="50"/>
  <c r="AG96" i="50"/>
  <c r="AO96" i="50" s="1"/>
  <c r="Y96" i="50"/>
  <c r="AF96" i="50"/>
  <c r="AN96" i="50" s="1"/>
  <c r="X96" i="50"/>
  <c r="W97" i="50"/>
  <c r="AE97" i="50"/>
  <c r="AJ96" i="50"/>
  <c r="AR96" i="50" s="1"/>
  <c r="AB96" i="50"/>
  <c r="AI96" i="50"/>
  <c r="AQ96" i="50" s="1"/>
  <c r="AA96" i="50"/>
  <c r="AM97" i="50" l="1"/>
  <c r="AJ97" i="50"/>
  <c r="AB97" i="50"/>
  <c r="AF97" i="50"/>
  <c r="X97" i="50"/>
  <c r="AI97" i="50"/>
  <c r="AA97" i="50"/>
  <c r="W98" i="50"/>
  <c r="AE98" i="50"/>
  <c r="AM98" i="50" s="1"/>
  <c r="AG97" i="50"/>
  <c r="Y97" i="50"/>
  <c r="AN97" i="50" l="1"/>
  <c r="AO97" i="50"/>
  <c r="AR97" i="50"/>
  <c r="AQ97" i="50"/>
  <c r="W99" i="50"/>
  <c r="AE99" i="50"/>
  <c r="AM99" i="50" s="1"/>
  <c r="AI98" i="50"/>
  <c r="AQ98" i="50" s="1"/>
  <c r="AA98" i="50"/>
  <c r="AG98" i="50"/>
  <c r="AO98" i="50" s="1"/>
  <c r="Y98" i="50"/>
  <c r="AJ98" i="50"/>
  <c r="AR98" i="50" s="1"/>
  <c r="AB98" i="50"/>
  <c r="AF98" i="50"/>
  <c r="AN98" i="50" s="1"/>
  <c r="X98" i="50"/>
  <c r="W100" i="50" l="1"/>
  <c r="AE100" i="50"/>
  <c r="AI99" i="50"/>
  <c r="AA99" i="50"/>
  <c r="AJ99" i="50"/>
  <c r="AB99" i="50"/>
  <c r="AF99" i="50"/>
  <c r="X99" i="50"/>
  <c r="AG99" i="50"/>
  <c r="Y99" i="50"/>
  <c r="AQ99" i="50" l="1"/>
  <c r="AM100" i="50"/>
  <c r="AO99" i="50"/>
  <c r="AN99" i="50"/>
  <c r="AR99" i="50"/>
  <c r="W101" i="50"/>
  <c r="AE101" i="50"/>
  <c r="AJ100" i="50"/>
  <c r="AB100" i="50"/>
  <c r="AG100" i="50"/>
  <c r="Y100" i="50"/>
  <c r="AI100" i="50"/>
  <c r="AA100" i="50"/>
  <c r="AF100" i="50"/>
  <c r="X100" i="50"/>
  <c r="AN100" i="50" l="1"/>
  <c r="AM101" i="50"/>
  <c r="AR100" i="50"/>
  <c r="AQ100" i="50"/>
  <c r="AO100" i="50"/>
  <c r="AE102" i="50"/>
  <c r="AM102" i="50" s="1"/>
  <c r="W102" i="50"/>
  <c r="AG101" i="50"/>
  <c r="AO101" i="50" s="1"/>
  <c r="Y101" i="50"/>
  <c r="AI101" i="50"/>
  <c r="AA101" i="50"/>
  <c r="AJ101" i="50"/>
  <c r="AB101" i="50"/>
  <c r="AF101" i="50"/>
  <c r="AN101" i="50" s="1"/>
  <c r="X101" i="50"/>
  <c r="AQ101" i="50" l="1"/>
  <c r="AR101" i="50"/>
  <c r="AF102" i="50"/>
  <c r="X102" i="50"/>
  <c r="AI102" i="50"/>
  <c r="AA102" i="50"/>
  <c r="AE103" i="50"/>
  <c r="AM103" i="50" s="1"/>
  <c r="W103" i="50"/>
  <c r="AG102" i="50"/>
  <c r="Y102" i="50"/>
  <c r="AJ102" i="50"/>
  <c r="AB102" i="50"/>
  <c r="AO102" i="50" l="1"/>
  <c r="AR102" i="50"/>
  <c r="AN102" i="50"/>
  <c r="AQ102" i="50"/>
  <c r="AJ103" i="50"/>
  <c r="AB103" i="50"/>
  <c r="W104" i="50"/>
  <c r="AE104" i="50"/>
  <c r="AI103" i="50"/>
  <c r="AA103" i="50"/>
  <c r="AG103" i="50"/>
  <c r="Y103" i="50"/>
  <c r="AF103" i="50"/>
  <c r="AN103" i="50" s="1"/>
  <c r="X103" i="50"/>
  <c r="AM274" i="50" l="1"/>
  <c r="AM256" i="50"/>
  <c r="AM258" i="50"/>
  <c r="AM269" i="50"/>
  <c r="AM275" i="50"/>
  <c r="AM303" i="50"/>
  <c r="AM257" i="50"/>
  <c r="AM228" i="50"/>
  <c r="AM220" i="50"/>
  <c r="AM285" i="50"/>
  <c r="AM222" i="50"/>
  <c r="AM253" i="50"/>
  <c r="AM206" i="50"/>
  <c r="AM232" i="50"/>
  <c r="AM248" i="50"/>
  <c r="AM271" i="50"/>
  <c r="AM259" i="50"/>
  <c r="AM214" i="50"/>
  <c r="AM294" i="50"/>
  <c r="AM293" i="50"/>
  <c r="AM270" i="50"/>
  <c r="AM281" i="50"/>
  <c r="AM234" i="50"/>
  <c r="AM216" i="50"/>
  <c r="AM233" i="50"/>
  <c r="AM268" i="50"/>
  <c r="AM297" i="50"/>
  <c r="AM212" i="50"/>
  <c r="AM208" i="50"/>
  <c r="AM260" i="50"/>
  <c r="AM241" i="50"/>
  <c r="AM244" i="50"/>
  <c r="AM252" i="50"/>
  <c r="AM264" i="50"/>
  <c r="AM292" i="50"/>
  <c r="AM223" i="50"/>
  <c r="AM224" i="50"/>
  <c r="AM279" i="50"/>
  <c r="AM210" i="50"/>
  <c r="AM246" i="50"/>
  <c r="AM219" i="50"/>
  <c r="AM227" i="50"/>
  <c r="AM296" i="50"/>
  <c r="AM250" i="50"/>
  <c r="AM291" i="50"/>
  <c r="AM263" i="50"/>
  <c r="AM205" i="50"/>
  <c r="AM249" i="50"/>
  <c r="AM273" i="50"/>
  <c r="AM236" i="50"/>
  <c r="AM255" i="50"/>
  <c r="AM272" i="50"/>
  <c r="AM278" i="50"/>
  <c r="AM245" i="50"/>
  <c r="AM237" i="50"/>
  <c r="AM213" i="50"/>
  <c r="AM207" i="50"/>
  <c r="AM209" i="50"/>
  <c r="AM262" i="50"/>
  <c r="AM304" i="50"/>
  <c r="AM277" i="50"/>
  <c r="AM300" i="50"/>
  <c r="AM243" i="50"/>
  <c r="AM231" i="50"/>
  <c r="AM230" i="50"/>
  <c r="AM247" i="50"/>
  <c r="AM251" i="50"/>
  <c r="AM221" i="50"/>
  <c r="AM217" i="50"/>
  <c r="AM301" i="50"/>
  <c r="AM238" i="50"/>
  <c r="AM235" i="50"/>
  <c r="AM284" i="50"/>
  <c r="AM267" i="50"/>
  <c r="AM295" i="50"/>
  <c r="AM287" i="50"/>
  <c r="AM282" i="50"/>
  <c r="AM240" i="50"/>
  <c r="AM280" i="50"/>
  <c r="AM229" i="50"/>
  <c r="AM242" i="50"/>
  <c r="AM265" i="50"/>
  <c r="AM288" i="50"/>
  <c r="AM266" i="50"/>
  <c r="AM286" i="50"/>
  <c r="AM225" i="50"/>
  <c r="AM283" i="50"/>
  <c r="AM276" i="50"/>
  <c r="AM290" i="50"/>
  <c r="AM298" i="50"/>
  <c r="AM239" i="50"/>
  <c r="AM289" i="50"/>
  <c r="AM211" i="50"/>
  <c r="AM215" i="50"/>
  <c r="AM299" i="50"/>
  <c r="AM254" i="50"/>
  <c r="AM226" i="50"/>
  <c r="AM218" i="50"/>
  <c r="AM302" i="50"/>
  <c r="AM261" i="50"/>
  <c r="AM104" i="50"/>
  <c r="AM177" i="50"/>
  <c r="AM176" i="50"/>
  <c r="AM181" i="50"/>
  <c r="AM120" i="50"/>
  <c r="AM192" i="50"/>
  <c r="AM183" i="50"/>
  <c r="AM188" i="50"/>
  <c r="AM185" i="50"/>
  <c r="AM131" i="50"/>
  <c r="AM116" i="50"/>
  <c r="AM167" i="50"/>
  <c r="AM119" i="50"/>
  <c r="AM180" i="50"/>
  <c r="AM179" i="50"/>
  <c r="AM172" i="50"/>
  <c r="AM137" i="50"/>
  <c r="AM107" i="50"/>
  <c r="AM139" i="50"/>
  <c r="AM109" i="50"/>
  <c r="AM143" i="50"/>
  <c r="AM190" i="50"/>
  <c r="AM129" i="50"/>
  <c r="AM189" i="50"/>
  <c r="AM125" i="50"/>
  <c r="AM199" i="50"/>
  <c r="AM122" i="50"/>
  <c r="AM203" i="50"/>
  <c r="AM146" i="50"/>
  <c r="AM174" i="50"/>
  <c r="AM112" i="50"/>
  <c r="AM197" i="50"/>
  <c r="AM154" i="50"/>
  <c r="AM157" i="50"/>
  <c r="AM202" i="50"/>
  <c r="AM117" i="50"/>
  <c r="AM127" i="50"/>
  <c r="AM133" i="50"/>
  <c r="AM123" i="50"/>
  <c r="AM148" i="50"/>
  <c r="AM173" i="50"/>
  <c r="AM136" i="50"/>
  <c r="AM115" i="50"/>
  <c r="AM150" i="50"/>
  <c r="AM191" i="50"/>
  <c r="AM135" i="50"/>
  <c r="AM156" i="50"/>
  <c r="AM194" i="50"/>
  <c r="AM113" i="50"/>
  <c r="AM171" i="50"/>
  <c r="AM195" i="50"/>
  <c r="AM175" i="50"/>
  <c r="AM110" i="50"/>
  <c r="AM155" i="50"/>
  <c r="AM152" i="50"/>
  <c r="AM126" i="50"/>
  <c r="AM165" i="50"/>
  <c r="AM164" i="50"/>
  <c r="AM145" i="50"/>
  <c r="AM204" i="50"/>
  <c r="AM147" i="50"/>
  <c r="AM187" i="50"/>
  <c r="AM130" i="50"/>
  <c r="AM118" i="50"/>
  <c r="AM121" i="50"/>
  <c r="AM149" i="50"/>
  <c r="AM134" i="50"/>
  <c r="AM162" i="50"/>
  <c r="AM158" i="50"/>
  <c r="AM140" i="50"/>
  <c r="AM198" i="50"/>
  <c r="AM105" i="50"/>
  <c r="AM169" i="50"/>
  <c r="AM184" i="50"/>
  <c r="AM138" i="50"/>
  <c r="AM193" i="50"/>
  <c r="AM186" i="50"/>
  <c r="AM142" i="50"/>
  <c r="AM141" i="50"/>
  <c r="AM163" i="50"/>
  <c r="AM124" i="50"/>
  <c r="AM168" i="50"/>
  <c r="AM170" i="50"/>
  <c r="AM200" i="50"/>
  <c r="AM201" i="50"/>
  <c r="AM182" i="50"/>
  <c r="AM144" i="50"/>
  <c r="AM178" i="50"/>
  <c r="AM166" i="50"/>
  <c r="AM108" i="50"/>
  <c r="AM128" i="50"/>
  <c r="AM161" i="50"/>
  <c r="AM151" i="50"/>
  <c r="AM111" i="50"/>
  <c r="AM114" i="50"/>
  <c r="AM196" i="50"/>
  <c r="AM159" i="50"/>
  <c r="AM132" i="50"/>
  <c r="AM160" i="50"/>
  <c r="AM106" i="50"/>
  <c r="AM153" i="50"/>
  <c r="AR103" i="50"/>
  <c r="AO103" i="50"/>
  <c r="AQ103" i="50"/>
  <c r="AI104" i="50"/>
  <c r="AA104" i="50"/>
  <c r="AF104" i="50"/>
  <c r="X104" i="50"/>
  <c r="AG104" i="50"/>
  <c r="Y104" i="50"/>
  <c r="AJ104" i="50"/>
  <c r="AB104" i="50"/>
  <c r="AQ178" i="50" l="1"/>
  <c r="AQ291" i="50"/>
  <c r="AQ225" i="50"/>
  <c r="AQ279" i="50"/>
  <c r="AQ255" i="50"/>
  <c r="AQ293" i="50"/>
  <c r="AQ300" i="50"/>
  <c r="AQ302" i="50"/>
  <c r="AQ243" i="50"/>
  <c r="AQ265" i="50"/>
  <c r="AQ242" i="50"/>
  <c r="AQ245" i="50"/>
  <c r="AQ228" i="50"/>
  <c r="AQ281" i="50"/>
  <c r="AQ282" i="50"/>
  <c r="AQ266" i="50"/>
  <c r="AQ298" i="50"/>
  <c r="AQ276" i="50"/>
  <c r="AQ287" i="50"/>
  <c r="AQ283" i="50"/>
  <c r="AQ278" i="50"/>
  <c r="AQ250" i="50"/>
  <c r="AQ301" i="50"/>
  <c r="AQ252" i="50"/>
  <c r="AQ249" i="50"/>
  <c r="AQ238" i="50"/>
  <c r="AQ268" i="50"/>
  <c r="AQ275" i="50"/>
  <c r="AQ280" i="50"/>
  <c r="AQ234" i="50"/>
  <c r="AQ210" i="50"/>
  <c r="AQ254" i="50"/>
  <c r="AQ263" i="50"/>
  <c r="AQ292" i="50"/>
  <c r="AQ296" i="50"/>
  <c r="AQ277" i="50"/>
  <c r="AQ258" i="50"/>
  <c r="AQ237" i="50"/>
  <c r="AQ212" i="50"/>
  <c r="AQ241" i="50"/>
  <c r="AQ272" i="50"/>
  <c r="AQ217" i="50"/>
  <c r="AQ260" i="50"/>
  <c r="AQ244" i="50"/>
  <c r="AQ246" i="50"/>
  <c r="AQ208" i="50"/>
  <c r="AQ285" i="50"/>
  <c r="AQ226" i="50"/>
  <c r="AQ274" i="50"/>
  <c r="AQ207" i="50"/>
  <c r="AQ286" i="50"/>
  <c r="AQ214" i="50"/>
  <c r="AQ231" i="50"/>
  <c r="AQ232" i="50"/>
  <c r="AQ271" i="50"/>
  <c r="AQ304" i="50"/>
  <c r="AQ216" i="50"/>
  <c r="AQ251" i="50"/>
  <c r="AQ288" i="50"/>
  <c r="AQ289" i="50"/>
  <c r="AQ205" i="50"/>
  <c r="AQ218" i="50"/>
  <c r="AQ213" i="50"/>
  <c r="AQ230" i="50"/>
  <c r="AQ297" i="50"/>
  <c r="AQ264" i="50"/>
  <c r="AQ284" i="50"/>
  <c r="AQ206" i="50"/>
  <c r="AQ240" i="50"/>
  <c r="AQ261" i="50"/>
  <c r="AQ273" i="50"/>
  <c r="AQ256" i="50"/>
  <c r="AQ215" i="50"/>
  <c r="AQ290" i="50"/>
  <c r="AQ219" i="50"/>
  <c r="AQ224" i="50"/>
  <c r="AQ223" i="50"/>
  <c r="AQ259" i="50"/>
  <c r="AQ227" i="50"/>
  <c r="AQ209" i="50"/>
  <c r="AQ267" i="50"/>
  <c r="AQ222" i="50"/>
  <c r="AQ239" i="50"/>
  <c r="AQ221" i="50"/>
  <c r="AQ294" i="50"/>
  <c r="AQ253" i="50"/>
  <c r="AQ236" i="50"/>
  <c r="AQ269" i="50"/>
  <c r="AQ257" i="50"/>
  <c r="AQ220" i="50"/>
  <c r="AQ211" i="50"/>
  <c r="AQ270" i="50"/>
  <c r="AQ299" i="50"/>
  <c r="AQ295" i="50"/>
  <c r="AQ235" i="50"/>
  <c r="AQ303" i="50"/>
  <c r="AQ262" i="50"/>
  <c r="AQ248" i="50"/>
  <c r="AQ229" i="50"/>
  <c r="AQ233" i="50"/>
  <c r="AQ247" i="50"/>
  <c r="AO276" i="50"/>
  <c r="AO212" i="50"/>
  <c r="AO223" i="50"/>
  <c r="AO245" i="50"/>
  <c r="AO268" i="50"/>
  <c r="AO291" i="50"/>
  <c r="AO279" i="50"/>
  <c r="AO221" i="50"/>
  <c r="AO217" i="50"/>
  <c r="AO301" i="50"/>
  <c r="AO210" i="50"/>
  <c r="AO273" i="50"/>
  <c r="AO220" i="50"/>
  <c r="AO298" i="50"/>
  <c r="AO235" i="50"/>
  <c r="AO263" i="50"/>
  <c r="AO297" i="50"/>
  <c r="AO218" i="50"/>
  <c r="AO244" i="50"/>
  <c r="AO219" i="50"/>
  <c r="AO205" i="50"/>
  <c r="AO227" i="50"/>
  <c r="AO231" i="50"/>
  <c r="AO251" i="50"/>
  <c r="AO296" i="50"/>
  <c r="AO214" i="50"/>
  <c r="AO303" i="50"/>
  <c r="AO274" i="50"/>
  <c r="AO283" i="50"/>
  <c r="AO271" i="50"/>
  <c r="AO287" i="50"/>
  <c r="AO228" i="50"/>
  <c r="AO270" i="50"/>
  <c r="AO275" i="50"/>
  <c r="AO267" i="50"/>
  <c r="AO292" i="50"/>
  <c r="AO288" i="50"/>
  <c r="AO234" i="50"/>
  <c r="AO224" i="50"/>
  <c r="AO293" i="50"/>
  <c r="AO240" i="50"/>
  <c r="AO229" i="50"/>
  <c r="AO259" i="50"/>
  <c r="AO277" i="50"/>
  <c r="AO252" i="50"/>
  <c r="AO213" i="50"/>
  <c r="AO243" i="50"/>
  <c r="AO216" i="50"/>
  <c r="AO284" i="50"/>
  <c r="AO280" i="50"/>
  <c r="AO258" i="50"/>
  <c r="AO209" i="50"/>
  <c r="AO255" i="50"/>
  <c r="AO265" i="50"/>
  <c r="AO272" i="50"/>
  <c r="AO248" i="50"/>
  <c r="AO250" i="50"/>
  <c r="AO208" i="50"/>
  <c r="AO249" i="50"/>
  <c r="AO246" i="50"/>
  <c r="AO302" i="50"/>
  <c r="AO239" i="50"/>
  <c r="AO236" i="50"/>
  <c r="AO262" i="50"/>
  <c r="AO264" i="50"/>
  <c r="AO237" i="50"/>
  <c r="AO238" i="50"/>
  <c r="AO278" i="50"/>
  <c r="AO211" i="50"/>
  <c r="AO233" i="50"/>
  <c r="AO295" i="50"/>
  <c r="AO266" i="50"/>
  <c r="AO304" i="50"/>
  <c r="AO269" i="50"/>
  <c r="AO289" i="50"/>
  <c r="AO294" i="50"/>
  <c r="AO206" i="50"/>
  <c r="AO300" i="50"/>
  <c r="AO222" i="50"/>
  <c r="AO281" i="50"/>
  <c r="AO207" i="50"/>
  <c r="AO260" i="50"/>
  <c r="AO286" i="50"/>
  <c r="AO290" i="50"/>
  <c r="AO253" i="50"/>
  <c r="AO215" i="50"/>
  <c r="AO226" i="50"/>
  <c r="AO225" i="50"/>
  <c r="AO261" i="50"/>
  <c r="AO241" i="50"/>
  <c r="AO282" i="50"/>
  <c r="AO256" i="50"/>
  <c r="AO299" i="50"/>
  <c r="AO257" i="50"/>
  <c r="AO242" i="50"/>
  <c r="AO230" i="50"/>
  <c r="AO285" i="50"/>
  <c r="AO247" i="50"/>
  <c r="AO254" i="50"/>
  <c r="AO232" i="50"/>
  <c r="AN289" i="50"/>
  <c r="AN260" i="50"/>
  <c r="AN221" i="50"/>
  <c r="AN226" i="50"/>
  <c r="AN273" i="50"/>
  <c r="AN295" i="50"/>
  <c r="AN298" i="50"/>
  <c r="AN211" i="50"/>
  <c r="AN246" i="50"/>
  <c r="AN269" i="50"/>
  <c r="AN275" i="50"/>
  <c r="AN248" i="50"/>
  <c r="AN268" i="50"/>
  <c r="AN205" i="50"/>
  <c r="AN217" i="50"/>
  <c r="AN272" i="50"/>
  <c r="AN229" i="50"/>
  <c r="AN250" i="50"/>
  <c r="AN284" i="50"/>
  <c r="AN223" i="50"/>
  <c r="AN258" i="50"/>
  <c r="AN254" i="50"/>
  <c r="AN244" i="50"/>
  <c r="AN261" i="50"/>
  <c r="AN249" i="50"/>
  <c r="AN297" i="50"/>
  <c r="AN292" i="50"/>
  <c r="AN294" i="50"/>
  <c r="AN276" i="50"/>
  <c r="AN251" i="50"/>
  <c r="AN263" i="50"/>
  <c r="AN216" i="50"/>
  <c r="AN218" i="50"/>
  <c r="AN233" i="50"/>
  <c r="AN262" i="50"/>
  <c r="AN236" i="50"/>
  <c r="AN277" i="50"/>
  <c r="AN267" i="50"/>
  <c r="AN286" i="50"/>
  <c r="AN227" i="50"/>
  <c r="AN296" i="50"/>
  <c r="AN300" i="50"/>
  <c r="AN245" i="50"/>
  <c r="AN274" i="50"/>
  <c r="AN287" i="50"/>
  <c r="AN257" i="50"/>
  <c r="AN238" i="50"/>
  <c r="AN243" i="50"/>
  <c r="AN247" i="50"/>
  <c r="AN259" i="50"/>
  <c r="AN256" i="50"/>
  <c r="AN210" i="50"/>
  <c r="AN282" i="50"/>
  <c r="AN252" i="50"/>
  <c r="AN209" i="50"/>
  <c r="AN212" i="50"/>
  <c r="AN235" i="50"/>
  <c r="AN219" i="50"/>
  <c r="AN278" i="50"/>
  <c r="AN207" i="50"/>
  <c r="AN303" i="50"/>
  <c r="AN299" i="50"/>
  <c r="AN293" i="50"/>
  <c r="AN283" i="50"/>
  <c r="AN290" i="50"/>
  <c r="AN281" i="50"/>
  <c r="AN301" i="50"/>
  <c r="AN265" i="50"/>
  <c r="AN225" i="50"/>
  <c r="AN302" i="50"/>
  <c r="AN291" i="50"/>
  <c r="AN239" i="50"/>
  <c r="AN232" i="50"/>
  <c r="AN253" i="50"/>
  <c r="AN288" i="50"/>
  <c r="AN222" i="50"/>
  <c r="AN266" i="50"/>
  <c r="AN271" i="50"/>
  <c r="AN255" i="50"/>
  <c r="AN206" i="50"/>
  <c r="AN242" i="50"/>
  <c r="AN214" i="50"/>
  <c r="AN240" i="50"/>
  <c r="AN208" i="50"/>
  <c r="AN228" i="50"/>
  <c r="AN264" i="50"/>
  <c r="AN280" i="50"/>
  <c r="AN220" i="50"/>
  <c r="AN224" i="50"/>
  <c r="AN241" i="50"/>
  <c r="AN237" i="50"/>
  <c r="AN234" i="50"/>
  <c r="AN215" i="50"/>
  <c r="AN270" i="50"/>
  <c r="AN230" i="50"/>
  <c r="AN279" i="50"/>
  <c r="AN231" i="50"/>
  <c r="AN285" i="50"/>
  <c r="AN304" i="50"/>
  <c r="AN213" i="50"/>
  <c r="AR113" i="50"/>
  <c r="AR255" i="50"/>
  <c r="AR263" i="50"/>
  <c r="AR287" i="50"/>
  <c r="AR219" i="50"/>
  <c r="AR265" i="50"/>
  <c r="AR299" i="50"/>
  <c r="AR205" i="50"/>
  <c r="AR259" i="50"/>
  <c r="AR215" i="50"/>
  <c r="AR295" i="50"/>
  <c r="AR223" i="50"/>
  <c r="AR235" i="50"/>
  <c r="AR252" i="50"/>
  <c r="AR240" i="50"/>
  <c r="AR262" i="50"/>
  <c r="AR274" i="50"/>
  <c r="AR244" i="50"/>
  <c r="AR230" i="50"/>
  <c r="AR258" i="50"/>
  <c r="AR208" i="50"/>
  <c r="AR251" i="50"/>
  <c r="AR293" i="50"/>
  <c r="AR290" i="50"/>
  <c r="AR229" i="50"/>
  <c r="AR225" i="50"/>
  <c r="AR289" i="50"/>
  <c r="AR242" i="50"/>
  <c r="AR277" i="50"/>
  <c r="AR300" i="50"/>
  <c r="AR288" i="50"/>
  <c r="AR261" i="50"/>
  <c r="AR238" i="50"/>
  <c r="AR213" i="50"/>
  <c r="AR246" i="50"/>
  <c r="AR239" i="50"/>
  <c r="AR276" i="50"/>
  <c r="AR207" i="50"/>
  <c r="AR236" i="50"/>
  <c r="AR206" i="50"/>
  <c r="AR247" i="50"/>
  <c r="AR224" i="50"/>
  <c r="AR302" i="50"/>
  <c r="AR285" i="50"/>
  <c r="AR280" i="50"/>
  <c r="AR250" i="50"/>
  <c r="AR214" i="50"/>
  <c r="AR279" i="50"/>
  <c r="AR303" i="50"/>
  <c r="AR275" i="50"/>
  <c r="AR249" i="50"/>
  <c r="AR266" i="50"/>
  <c r="AR284" i="50"/>
  <c r="AR241" i="50"/>
  <c r="AR260" i="50"/>
  <c r="AR248" i="50"/>
  <c r="AR268" i="50"/>
  <c r="AR271" i="50"/>
  <c r="AR270" i="50"/>
  <c r="AR278" i="50"/>
  <c r="AR291" i="50"/>
  <c r="AR212" i="50"/>
  <c r="AR233" i="50"/>
  <c r="AR256" i="50"/>
  <c r="AR232" i="50"/>
  <c r="AR218" i="50"/>
  <c r="AR273" i="50"/>
  <c r="AR221" i="50"/>
  <c r="AR220" i="50"/>
  <c r="AR257" i="50"/>
  <c r="AR217" i="50"/>
  <c r="AR298" i="50"/>
  <c r="AR269" i="50"/>
  <c r="AR292" i="50"/>
  <c r="AR245" i="50"/>
  <c r="AR216" i="50"/>
  <c r="AR286" i="50"/>
  <c r="AR226" i="50"/>
  <c r="AR228" i="50"/>
  <c r="AR237" i="50"/>
  <c r="AR281" i="50"/>
  <c r="AR283" i="50"/>
  <c r="AR253" i="50"/>
  <c r="AR227" i="50"/>
  <c r="AR294" i="50"/>
  <c r="AR243" i="50"/>
  <c r="AR211" i="50"/>
  <c r="AR301" i="50"/>
  <c r="AR234" i="50"/>
  <c r="AR222" i="50"/>
  <c r="AR209" i="50"/>
  <c r="AR210" i="50"/>
  <c r="AR231" i="50"/>
  <c r="AR304" i="50"/>
  <c r="AR267" i="50"/>
  <c r="AR254" i="50"/>
  <c r="AR296" i="50"/>
  <c r="AR272" i="50"/>
  <c r="AR297" i="50"/>
  <c r="AR282" i="50"/>
  <c r="AR264" i="50"/>
  <c r="AQ158" i="50"/>
  <c r="AQ187" i="50"/>
  <c r="AQ112" i="50"/>
  <c r="AQ202" i="50"/>
  <c r="AN104" i="50"/>
  <c r="AN140" i="50"/>
  <c r="AN136" i="50"/>
  <c r="AN194" i="50"/>
  <c r="AN202" i="50"/>
  <c r="AN176" i="50"/>
  <c r="AN159" i="50"/>
  <c r="AN144" i="50"/>
  <c r="AN143" i="50"/>
  <c r="AN162" i="50"/>
  <c r="AN187" i="50"/>
  <c r="AN120" i="50"/>
  <c r="AN193" i="50"/>
  <c r="AN145" i="50"/>
  <c r="AN201" i="50"/>
  <c r="AN164" i="50"/>
  <c r="AN122" i="50"/>
  <c r="AN178" i="50"/>
  <c r="AN132" i="50"/>
  <c r="AN163" i="50"/>
  <c r="AN138" i="50"/>
  <c r="AN114" i="50"/>
  <c r="AN130" i="50"/>
  <c r="AN167" i="50"/>
  <c r="AN117" i="50"/>
  <c r="AN142" i="50"/>
  <c r="AN124" i="50"/>
  <c r="AN183" i="50"/>
  <c r="AN125" i="50"/>
  <c r="AN151" i="50"/>
  <c r="AN134" i="50"/>
  <c r="AN108" i="50"/>
  <c r="AN147" i="50"/>
  <c r="AN195" i="50"/>
  <c r="AN203" i="50"/>
  <c r="AN126" i="50"/>
  <c r="AN186" i="50"/>
  <c r="AN175" i="50"/>
  <c r="AN168" i="50"/>
  <c r="AN128" i="50"/>
  <c r="AN152" i="50"/>
  <c r="AN185" i="50"/>
  <c r="AN157" i="50"/>
  <c r="AN150" i="50"/>
  <c r="AN115" i="50"/>
  <c r="AN109" i="50"/>
  <c r="AN161" i="50"/>
  <c r="AN105" i="50"/>
  <c r="AN158" i="50"/>
  <c r="AN156" i="50"/>
  <c r="AN179" i="50"/>
  <c r="AN169" i="50"/>
  <c r="AN118" i="50"/>
  <c r="AN141" i="50"/>
  <c r="AN119" i="50"/>
  <c r="AN110" i="50"/>
  <c r="AN129" i="50"/>
  <c r="AN198" i="50"/>
  <c r="AN199" i="50"/>
  <c r="AN181" i="50"/>
  <c r="AN153" i="50"/>
  <c r="AN182" i="50"/>
  <c r="AN160" i="50"/>
  <c r="AN204" i="50"/>
  <c r="AN174" i="50"/>
  <c r="AN131" i="50"/>
  <c r="AN180" i="50"/>
  <c r="AN166" i="50"/>
  <c r="AN149" i="50"/>
  <c r="AN146" i="50"/>
  <c r="AN106" i="50"/>
  <c r="AN127" i="50"/>
  <c r="AN133" i="50"/>
  <c r="AN190" i="50"/>
  <c r="AN112" i="50"/>
  <c r="AN107" i="50"/>
  <c r="AN154" i="50"/>
  <c r="AN121" i="50"/>
  <c r="AN116" i="50"/>
  <c r="AN155" i="50"/>
  <c r="AN137" i="50"/>
  <c r="AN139" i="50"/>
  <c r="AN123" i="50"/>
  <c r="AN172" i="50"/>
  <c r="AN189" i="50"/>
  <c r="AN184" i="50"/>
  <c r="AN170" i="50"/>
  <c r="AN200" i="50"/>
  <c r="AN188" i="50"/>
  <c r="AN173" i="50"/>
  <c r="AN148" i="50"/>
  <c r="AN177" i="50"/>
  <c r="AN165" i="50"/>
  <c r="AN135" i="50"/>
  <c r="AN196" i="50"/>
  <c r="AN197" i="50"/>
  <c r="AN171" i="50"/>
  <c r="AN191" i="50"/>
  <c r="AN192" i="50"/>
  <c r="AN113" i="50"/>
  <c r="AN111" i="50"/>
  <c r="AO104" i="50"/>
  <c r="AO105" i="50"/>
  <c r="AO204" i="50"/>
  <c r="AO120" i="50"/>
  <c r="AO110" i="50"/>
  <c r="AO194" i="50"/>
  <c r="AO137" i="50"/>
  <c r="AO177" i="50"/>
  <c r="AO131" i="50"/>
  <c r="AO112" i="50"/>
  <c r="AO192" i="50"/>
  <c r="AO146" i="50"/>
  <c r="AO181" i="50"/>
  <c r="AO109" i="50"/>
  <c r="AO184" i="50"/>
  <c r="AO141" i="50"/>
  <c r="AO159" i="50"/>
  <c r="AO111" i="50"/>
  <c r="AO147" i="50"/>
  <c r="AO166" i="50"/>
  <c r="AO174" i="50"/>
  <c r="AO171" i="50"/>
  <c r="AO182" i="50"/>
  <c r="AO161" i="50"/>
  <c r="AO165" i="50"/>
  <c r="AO116" i="50"/>
  <c r="AO191" i="50"/>
  <c r="AO172" i="50"/>
  <c r="AO200" i="50"/>
  <c r="AO127" i="50"/>
  <c r="AO117" i="50"/>
  <c r="AO195" i="50"/>
  <c r="AO178" i="50"/>
  <c r="AO202" i="50"/>
  <c r="AO142" i="50"/>
  <c r="AO121" i="50"/>
  <c r="AO193" i="50"/>
  <c r="AO179" i="50"/>
  <c r="AO197" i="50"/>
  <c r="AO126" i="50"/>
  <c r="AO125" i="50"/>
  <c r="AO203" i="50"/>
  <c r="AO113" i="50"/>
  <c r="AO155" i="50"/>
  <c r="AO135" i="50"/>
  <c r="AO149" i="50"/>
  <c r="AO115" i="50"/>
  <c r="AO154" i="50"/>
  <c r="AO128" i="50"/>
  <c r="AO153" i="50"/>
  <c r="AO123" i="50"/>
  <c r="AO122" i="50"/>
  <c r="AO118" i="50"/>
  <c r="AO151" i="50"/>
  <c r="AO201" i="50"/>
  <c r="AO170" i="50"/>
  <c r="AO133" i="50"/>
  <c r="AO119" i="50"/>
  <c r="AO143" i="50"/>
  <c r="AO189" i="50"/>
  <c r="AO168" i="50"/>
  <c r="AO188" i="50"/>
  <c r="AO160" i="50"/>
  <c r="AO136" i="50"/>
  <c r="AO190" i="50"/>
  <c r="AO139" i="50"/>
  <c r="AO145" i="50"/>
  <c r="AO148" i="50"/>
  <c r="AO196" i="50"/>
  <c r="AO180" i="50"/>
  <c r="AO164" i="50"/>
  <c r="AO107" i="50"/>
  <c r="AO186" i="50"/>
  <c r="AO158" i="50"/>
  <c r="AO156" i="50"/>
  <c r="AO169" i="50"/>
  <c r="AO183" i="50"/>
  <c r="AO129" i="50"/>
  <c r="AO152" i="50"/>
  <c r="AO167" i="50"/>
  <c r="AO198" i="50"/>
  <c r="AO144" i="50"/>
  <c r="AO173" i="50"/>
  <c r="AO108" i="50"/>
  <c r="AO114" i="50"/>
  <c r="AO134" i="50"/>
  <c r="AO175" i="50"/>
  <c r="AO185" i="50"/>
  <c r="AO132" i="50"/>
  <c r="AO130" i="50"/>
  <c r="AO162" i="50"/>
  <c r="AO138" i="50"/>
  <c r="AO187" i="50"/>
  <c r="AO140" i="50"/>
  <c r="AO163" i="50"/>
  <c r="AO124" i="50"/>
  <c r="AO106" i="50"/>
  <c r="AO176" i="50"/>
  <c r="AQ104" i="50"/>
  <c r="AQ142" i="50"/>
  <c r="AQ117" i="50"/>
  <c r="AQ141" i="50"/>
  <c r="AQ181" i="50"/>
  <c r="AQ145" i="50"/>
  <c r="AQ167" i="50"/>
  <c r="AQ163" i="50"/>
  <c r="AQ183" i="50"/>
  <c r="AQ123" i="50"/>
  <c r="AQ156" i="50"/>
  <c r="AQ107" i="50"/>
  <c r="AQ159" i="50"/>
  <c r="AQ170" i="50"/>
  <c r="AQ110" i="50"/>
  <c r="AQ203" i="50"/>
  <c r="AQ174" i="50"/>
  <c r="AQ198" i="50"/>
  <c r="AQ171" i="50"/>
  <c r="AQ127" i="50"/>
  <c r="AQ115" i="50"/>
  <c r="AQ166" i="50"/>
  <c r="AQ122" i="50"/>
  <c r="AQ176" i="50"/>
  <c r="AQ196" i="50"/>
  <c r="AQ161" i="50"/>
  <c r="AQ185" i="50"/>
  <c r="AQ169" i="50"/>
  <c r="AQ194" i="50"/>
  <c r="AQ147" i="50"/>
  <c r="AQ146" i="50"/>
  <c r="AQ149" i="50"/>
  <c r="AQ113" i="50"/>
  <c r="AQ160" i="50"/>
  <c r="AQ144" i="50"/>
  <c r="AQ155" i="50"/>
  <c r="AQ133" i="50"/>
  <c r="AQ192" i="50"/>
  <c r="AQ197" i="50"/>
  <c r="AQ153" i="50"/>
  <c r="AQ201" i="50"/>
  <c r="AQ193" i="50"/>
  <c r="AQ114" i="50"/>
  <c r="AQ152" i="50"/>
  <c r="AQ188" i="50"/>
  <c r="AQ195" i="50"/>
  <c r="AQ132" i="50"/>
  <c r="AQ135" i="50"/>
  <c r="AQ125" i="50"/>
  <c r="AQ119" i="50"/>
  <c r="AQ131" i="50"/>
  <c r="AQ168" i="50"/>
  <c r="AQ175" i="50"/>
  <c r="AQ140" i="50"/>
  <c r="AQ138" i="50"/>
  <c r="AQ126" i="50"/>
  <c r="AQ130" i="50"/>
  <c r="AQ124" i="50"/>
  <c r="AQ200" i="50"/>
  <c r="AQ189" i="50"/>
  <c r="AQ150" i="50"/>
  <c r="AQ105" i="50"/>
  <c r="AQ128" i="50"/>
  <c r="AQ118" i="50"/>
  <c r="AQ182" i="50"/>
  <c r="AQ191" i="50"/>
  <c r="AQ165" i="50"/>
  <c r="AQ108" i="50"/>
  <c r="AQ204" i="50"/>
  <c r="AQ184" i="50"/>
  <c r="AQ151" i="50"/>
  <c r="AQ180" i="50"/>
  <c r="AQ116" i="50"/>
  <c r="AQ121" i="50"/>
  <c r="AQ143" i="50"/>
  <c r="AQ179" i="50"/>
  <c r="AQ111" i="50"/>
  <c r="AQ190" i="50"/>
  <c r="AQ137" i="50"/>
  <c r="AQ136" i="50"/>
  <c r="AQ129" i="50"/>
  <c r="AQ177" i="50"/>
  <c r="AQ199" i="50"/>
  <c r="AQ157" i="50"/>
  <c r="AQ164" i="50"/>
  <c r="AQ172" i="50"/>
  <c r="AQ139" i="50"/>
  <c r="AQ134" i="50"/>
  <c r="AQ109" i="50"/>
  <c r="AQ120" i="50"/>
  <c r="AQ154" i="50"/>
  <c r="AQ148" i="50"/>
  <c r="AQ106" i="50"/>
  <c r="AQ162" i="50"/>
  <c r="AQ173" i="50"/>
  <c r="AO157" i="50"/>
  <c r="AR104" i="50"/>
  <c r="AR137" i="50"/>
  <c r="AR140" i="50"/>
  <c r="AR151" i="50"/>
  <c r="AR195" i="50"/>
  <c r="AR129" i="50"/>
  <c r="AR155" i="50"/>
  <c r="AR183" i="50"/>
  <c r="AR196" i="50"/>
  <c r="AR200" i="50"/>
  <c r="AR179" i="50"/>
  <c r="AR168" i="50"/>
  <c r="AR199" i="50"/>
  <c r="AR175" i="50"/>
  <c r="AR204" i="50"/>
  <c r="AR119" i="50"/>
  <c r="AR128" i="50"/>
  <c r="AR107" i="50"/>
  <c r="AR178" i="50"/>
  <c r="AR161" i="50"/>
  <c r="AR166" i="50"/>
  <c r="AR169" i="50"/>
  <c r="AR160" i="50"/>
  <c r="AR198" i="50"/>
  <c r="AR144" i="50"/>
  <c r="AR171" i="50"/>
  <c r="AR157" i="50"/>
  <c r="AR123" i="50"/>
  <c r="AR117" i="50"/>
  <c r="AR191" i="50"/>
  <c r="AR186" i="50"/>
  <c r="AR124" i="50"/>
  <c r="AR149" i="50"/>
  <c r="AR136" i="50"/>
  <c r="AR203" i="50"/>
  <c r="AR190" i="50"/>
  <c r="AR159" i="50"/>
  <c r="AR158" i="50"/>
  <c r="AR192" i="50"/>
  <c r="AR185" i="50"/>
  <c r="AR170" i="50"/>
  <c r="AR115" i="50"/>
  <c r="AR125" i="50"/>
  <c r="AR130" i="50"/>
  <c r="AR163" i="50"/>
  <c r="AR173" i="50"/>
  <c r="AR182" i="50"/>
  <c r="AR126" i="50"/>
  <c r="AR114" i="50"/>
  <c r="AR184" i="50"/>
  <c r="AR156" i="50"/>
  <c r="AR152" i="50"/>
  <c r="AR187" i="50"/>
  <c r="AR147" i="50"/>
  <c r="AR176" i="50"/>
  <c r="AR197" i="50"/>
  <c r="AR194" i="50"/>
  <c r="AR164" i="50"/>
  <c r="AR134" i="50"/>
  <c r="AR153" i="50"/>
  <c r="AR121" i="50"/>
  <c r="AR131" i="50"/>
  <c r="AR120" i="50"/>
  <c r="AR193" i="50"/>
  <c r="AR201" i="50"/>
  <c r="AR174" i="50"/>
  <c r="AR167" i="50"/>
  <c r="AR122" i="50"/>
  <c r="AR116" i="50"/>
  <c r="AR135" i="50"/>
  <c r="AR139" i="50"/>
  <c r="AR105" i="50"/>
  <c r="AR189" i="50"/>
  <c r="AR109" i="50"/>
  <c r="AR133" i="50"/>
  <c r="AR145" i="50"/>
  <c r="AR202" i="50"/>
  <c r="AR108" i="50"/>
  <c r="AR138" i="50"/>
  <c r="AR188" i="50"/>
  <c r="AR132" i="50"/>
  <c r="AR110" i="50"/>
  <c r="AR118" i="50"/>
  <c r="AR127" i="50"/>
  <c r="AR150" i="50"/>
  <c r="AR165" i="50"/>
  <c r="AR172" i="50"/>
  <c r="AR106" i="50"/>
  <c r="AR148" i="50"/>
  <c r="AR142" i="50"/>
  <c r="AR112" i="50"/>
  <c r="AR180" i="50"/>
  <c r="AR141" i="50"/>
  <c r="AR181" i="50"/>
  <c r="AR162" i="50"/>
  <c r="AR154" i="50"/>
  <c r="AR146" i="50"/>
  <c r="AR177" i="50"/>
  <c r="AR143" i="50"/>
  <c r="AO150" i="50"/>
  <c r="AQ186" i="50"/>
  <c r="AR111" i="50"/>
  <c r="AO199" i="50"/>
  <c r="BY187" i="51" l="1"/>
  <c r="BY189" i="51"/>
  <c r="BY190" i="51"/>
  <c r="BY186" i="51"/>
  <c r="BY188" i="51"/>
  <c r="BY97" i="51"/>
  <c r="BY99" i="51"/>
  <c r="BY100" i="51"/>
  <c r="BY96" i="51"/>
  <c r="BY98" i="51"/>
  <c r="BY142" i="51"/>
  <c r="BY144" i="51"/>
  <c r="BY145" i="51"/>
  <c r="BY143" i="51"/>
  <c r="BY9" i="51"/>
  <c r="BY8" i="51"/>
  <c r="BY10" i="51"/>
  <c r="BY7" i="51"/>
  <c r="BY55" i="51"/>
  <c r="BY51" i="51"/>
  <c r="BY53" i="51"/>
  <c r="BY52" i="51"/>
  <c r="BY141" i="51" l="1"/>
  <c r="BY54" i="51" l="1"/>
  <c r="CX6" i="50" l="1"/>
  <c r="DB6" i="50" s="1"/>
  <c r="DA186" i="50"/>
  <c r="DA141" i="50"/>
  <c r="CX141" i="50"/>
  <c r="DB141" i="50" s="1"/>
  <c r="CX186" i="50"/>
  <c r="DB186" i="50" s="1"/>
  <c r="CP186" i="50" l="1"/>
  <c r="CP141" i="50"/>
  <c r="CP6" i="50"/>
  <c r="CX142" i="50"/>
  <c r="DB142" i="50" s="1"/>
  <c r="CX187" i="50"/>
  <c r="DB187" i="50" s="1"/>
  <c r="CX7" i="50"/>
  <c r="DB7" i="50" s="1"/>
  <c r="DA142" i="50"/>
  <c r="CP7" i="50" l="1"/>
  <c r="CP142" i="50"/>
  <c r="CX188" i="50"/>
  <c r="DB188" i="50" s="1"/>
  <c r="CX143" i="50"/>
  <c r="DA143" i="50"/>
  <c r="CX8" i="50"/>
  <c r="DB8" i="50" s="1"/>
  <c r="DC141" i="50"/>
  <c r="DC186" i="50"/>
  <c r="DC142" i="50"/>
  <c r="CP8" i="50" l="1"/>
  <c r="CP187" i="50"/>
  <c r="CP188" i="50"/>
  <c r="CX189" i="50"/>
  <c r="DB189" i="50" s="1"/>
  <c r="CX9" i="50"/>
  <c r="DB9" i="50" s="1"/>
  <c r="DA144" i="50"/>
  <c r="CP143" i="50"/>
  <c r="CX144" i="50"/>
  <c r="DA187" i="50"/>
  <c r="DC187" i="50" s="1"/>
  <c r="CP9" i="50"/>
  <c r="DB143" i="50"/>
  <c r="DC143" i="50" s="1"/>
  <c r="CP189" i="50" l="1"/>
  <c r="CX190" i="50"/>
  <c r="DB190" i="50" s="1"/>
  <c r="CP144" i="50"/>
  <c r="CX10" i="50"/>
  <c r="DB10" i="50" s="1"/>
  <c r="DA145" i="50"/>
  <c r="DA188" i="50"/>
  <c r="DC188" i="50" s="1"/>
  <c r="CX145" i="50"/>
  <c r="DB144" i="50"/>
  <c r="DC144" i="50" s="1"/>
  <c r="CP10" i="50"/>
  <c r="CP190" i="50" l="1"/>
  <c r="DA189" i="50"/>
  <c r="DC189" i="50" s="1"/>
  <c r="CP145" i="50"/>
  <c r="DB145" i="50"/>
  <c r="DC145" i="50" s="1"/>
  <c r="DA190" i="50" l="1"/>
  <c r="DC190" i="50" s="1"/>
  <c r="CX51" i="50" l="1"/>
  <c r="DB51" i="50" s="1"/>
  <c r="DA51" i="50"/>
  <c r="DC51" i="50" l="1"/>
  <c r="CX52" i="50"/>
  <c r="DB52" i="50" s="1"/>
  <c r="DA52" i="50"/>
  <c r="CP51" i="50" l="1"/>
  <c r="CX53" i="50"/>
  <c r="DB53" i="50" s="1"/>
  <c r="DA53" i="50"/>
  <c r="DC52" i="50"/>
  <c r="CP52" i="50" l="1"/>
  <c r="DC53" i="50"/>
  <c r="DA54" i="50"/>
  <c r="CX54" i="50"/>
  <c r="DB54" i="50" s="1"/>
  <c r="CP53" i="50" l="1"/>
  <c r="CX55" i="50"/>
  <c r="DB55" i="50" s="1"/>
  <c r="DC54" i="50"/>
  <c r="DA55" i="50"/>
  <c r="CP54" i="50" l="1"/>
  <c r="DC55" i="50"/>
  <c r="CP55" i="50" l="1"/>
  <c r="CX96" i="50" l="1"/>
  <c r="DB96" i="50" s="1"/>
  <c r="DA96" i="50"/>
  <c r="DC96" i="50" l="1"/>
  <c r="DA97" i="50"/>
  <c r="CX97" i="50"/>
  <c r="DB97" i="50" s="1"/>
  <c r="CP96" i="50" l="1"/>
  <c r="DC97" i="50"/>
  <c r="DA98" i="50"/>
  <c r="CX98" i="50"/>
  <c r="DB98" i="50" s="1"/>
  <c r="CP97" i="50" l="1"/>
  <c r="CX99" i="50"/>
  <c r="DB99" i="50" s="1"/>
  <c r="DC98" i="50"/>
  <c r="DA99" i="50"/>
  <c r="CP98" i="50" l="1"/>
  <c r="DC99" i="50"/>
  <c r="DA100" i="50"/>
  <c r="CX100" i="50"/>
  <c r="DB100" i="50" s="1"/>
  <c r="CP99" i="50" l="1"/>
  <c r="DC100" i="50"/>
  <c r="CP100" i="50" l="1"/>
  <c r="AE51" i="60"/>
  <c r="AF39" i="60"/>
  <c r="AR12" i="60"/>
  <c r="AK35" i="60"/>
  <c r="AN51" i="60"/>
  <c r="AO33" i="60"/>
  <c r="AK33" i="60"/>
  <c r="AN20" i="60"/>
  <c r="AN32" i="60"/>
  <c r="AK17" i="60"/>
  <c r="AQ48" i="60"/>
  <c r="AR21" i="60"/>
  <c r="AT28" i="60"/>
  <c r="AF45" i="60"/>
  <c r="AG46" i="60"/>
  <c r="AF37" i="60"/>
  <c r="AS29" i="60"/>
  <c r="AK22" i="60"/>
  <c r="AO11" i="60"/>
  <c r="AQ38" i="60"/>
  <c r="AS18" i="60"/>
  <c r="AQ37" i="60"/>
  <c r="AN23" i="60"/>
  <c r="AO27" i="60"/>
  <c r="AK40" i="60"/>
  <c r="AP42" i="60"/>
  <c r="AR29" i="60"/>
  <c r="AV34" i="60"/>
  <c r="AU47" i="60"/>
  <c r="AI17" i="60"/>
  <c r="AI46" i="60"/>
  <c r="AH21" i="60"/>
  <c r="AI50" i="60"/>
  <c r="AP25" i="60"/>
  <c r="AN48" i="60"/>
  <c r="AN34" i="60"/>
  <c r="AN17" i="60"/>
  <c r="AV40" i="60"/>
  <c r="AQ47" i="60"/>
  <c r="AJ39" i="60"/>
  <c r="AI37" i="60"/>
  <c r="AE43" i="60"/>
  <c r="AF42" i="60"/>
  <c r="AO14" i="60"/>
  <c r="AQ41" i="60"/>
  <c r="AT44" i="60"/>
  <c r="AQ33" i="60"/>
  <c r="AR18" i="60"/>
  <c r="AJ47" i="60"/>
  <c r="AJ48" i="60"/>
  <c r="AG36" i="60"/>
  <c r="AK26" i="60"/>
  <c r="AO16" i="60"/>
  <c r="AO20" i="60"/>
  <c r="AT16" i="60"/>
  <c r="AV45" i="60"/>
  <c r="AU43" i="60"/>
  <c r="AV39" i="60"/>
  <c r="AQ23" i="60"/>
  <c r="AV42" i="60"/>
  <c r="AT15" i="60"/>
  <c r="AI25" i="60"/>
  <c r="AH52" i="60"/>
  <c r="BB29" i="60"/>
  <c r="AZ24" i="60"/>
  <c r="BA50" i="60"/>
  <c r="BA43" i="60"/>
  <c r="BA32" i="60"/>
  <c r="AZ45" i="60"/>
  <c r="AZ36" i="60"/>
  <c r="AZ37" i="60"/>
  <c r="AZ19" i="60"/>
  <c r="AZ20" i="60"/>
  <c r="BA53" i="60"/>
  <c r="AE38" i="60"/>
  <c r="BB20" i="60"/>
  <c r="BB33" i="60"/>
  <c r="BA35" i="60"/>
  <c r="AV20" i="60"/>
  <c r="AI34" i="60"/>
  <c r="AN42" i="60"/>
  <c r="AM49" i="60"/>
  <c r="AL50" i="60"/>
  <c r="AZ32" i="60"/>
  <c r="AO47" i="60"/>
  <c r="AO39" i="60"/>
  <c r="AO29" i="60"/>
  <c r="AK34" i="60"/>
  <c r="AP27" i="60"/>
  <c r="AR25" i="60"/>
  <c r="AM22" i="60"/>
  <c r="AP13" i="60"/>
  <c r="AP41" i="60"/>
  <c r="AQ21" i="60"/>
  <c r="AR24" i="60"/>
  <c r="AT49" i="60"/>
  <c r="AE12" i="60"/>
  <c r="AJ46" i="60"/>
  <c r="AJ29" i="60"/>
  <c r="AI33" i="60"/>
  <c r="AV15" i="60"/>
  <c r="AE33" i="60"/>
  <c r="AR28" i="60"/>
  <c r="AR14" i="60"/>
  <c r="AQ14" i="60"/>
  <c r="AQ50" i="60"/>
  <c r="AJ13" i="60"/>
  <c r="AP48" i="60"/>
  <c r="AK12" i="60"/>
  <c r="AT47" i="60"/>
  <c r="AU25" i="60"/>
  <c r="AV21" i="60"/>
  <c r="AQ42" i="60"/>
  <c r="AE22" i="60"/>
  <c r="AJ37" i="60"/>
  <c r="AJ23" i="60"/>
  <c r="AI49" i="60"/>
  <c r="AK38" i="60"/>
  <c r="AO30" i="60"/>
  <c r="AP34" i="60"/>
  <c r="AR27" i="60"/>
  <c r="AU27" i="60"/>
  <c r="AT53" i="60"/>
  <c r="AU30" i="60"/>
  <c r="AU46" i="60"/>
  <c r="AE40" i="60"/>
  <c r="AK46" i="60"/>
  <c r="AN22" i="60"/>
  <c r="AM11" i="60"/>
  <c r="AE16" i="60"/>
  <c r="AI32" i="60"/>
  <c r="AI42" i="60"/>
  <c r="AI47" i="60"/>
  <c r="AG20" i="60"/>
  <c r="AL11" i="60"/>
  <c r="AM30" i="60"/>
  <c r="AM12" i="60"/>
  <c r="AP36" i="60"/>
  <c r="AQ49" i="60"/>
  <c r="AS50" i="60"/>
  <c r="AV17" i="60"/>
  <c r="AS30" i="60"/>
  <c r="AJ24" i="60"/>
  <c r="AE18" i="60"/>
  <c r="AJ20" i="60"/>
  <c r="AG37" i="60"/>
  <c r="AE50" i="60"/>
  <c r="AF17" i="60"/>
  <c r="BB26" i="60"/>
  <c r="BB25" i="60"/>
  <c r="AZ25" i="60"/>
  <c r="BA51" i="60"/>
  <c r="BA25" i="60"/>
  <c r="AZ18" i="60"/>
  <c r="BB37" i="60"/>
  <c r="BB45" i="60"/>
  <c r="BB44" i="60"/>
  <c r="BB53" i="60"/>
  <c r="BA34" i="60"/>
  <c r="AI18" i="60"/>
  <c r="AL47" i="60"/>
  <c r="BB13" i="60"/>
  <c r="BA28" i="60"/>
  <c r="AE35" i="60"/>
  <c r="AQ44" i="60"/>
  <c r="AQ18" i="60"/>
  <c r="AL38" i="60"/>
  <c r="AU42" i="60"/>
  <c r="AT41" i="60"/>
  <c r="BB30" i="60"/>
  <c r="AL31" i="60"/>
  <c r="AM31" i="60"/>
  <c r="AN37" i="60"/>
  <c r="AO13" i="60"/>
  <c r="AU50" i="60"/>
  <c r="AS16" i="60"/>
  <c r="AT26" i="60"/>
  <c r="AV23" i="60"/>
  <c r="AS51" i="60"/>
  <c r="AQ32" i="60"/>
  <c r="AF24" i="60"/>
  <c r="AH49" i="60"/>
  <c r="AI36" i="60"/>
  <c r="AF44" i="60"/>
  <c r="AR15" i="60"/>
  <c r="AN26" i="60"/>
  <c r="AK13" i="60"/>
  <c r="AN31" i="60"/>
  <c r="AQ51" i="60"/>
  <c r="AJ33" i="60"/>
  <c r="AJ40" i="60"/>
  <c r="AH14" i="60"/>
  <c r="AI29" i="60"/>
  <c r="AT34" i="60"/>
  <c r="AQ43" i="60"/>
  <c r="AS44" i="60"/>
  <c r="AV48" i="60"/>
  <c r="AG43" i="60"/>
  <c r="AG45" i="60"/>
  <c r="AL12" i="60"/>
  <c r="AT14" i="60"/>
  <c r="AL14" i="60"/>
  <c r="AM44" i="60"/>
  <c r="AL32" i="60"/>
  <c r="AU17" i="60"/>
  <c r="AR26" i="60"/>
  <c r="AT33" i="60"/>
  <c r="AS46" i="60"/>
  <c r="AG41" i="60"/>
  <c r="AI53" i="60"/>
  <c r="AP50" i="60"/>
  <c r="AL36" i="60"/>
  <c r="AL25" i="60"/>
  <c r="AO50" i="60"/>
  <c r="AT38" i="60"/>
  <c r="AJ38" i="60"/>
  <c r="AH50" i="60"/>
  <c r="AH16" i="60"/>
  <c r="AO15" i="60"/>
  <c r="AP52" i="60"/>
  <c r="AT19" i="60"/>
  <c r="AV33" i="60"/>
  <c r="AS49" i="60"/>
  <c r="AU29" i="60"/>
  <c r="AS45" i="60"/>
  <c r="AE24" i="60"/>
  <c r="AJ32" i="60"/>
  <c r="AH35" i="60"/>
  <c r="AE19" i="60"/>
  <c r="AJ45" i="60"/>
  <c r="AJ25" i="60"/>
  <c r="AG38" i="60"/>
  <c r="AN21" i="60"/>
  <c r="AP16" i="60"/>
  <c r="AZ27" i="60"/>
  <c r="AZ48" i="60"/>
  <c r="BB42" i="60"/>
  <c r="AZ53" i="60"/>
  <c r="BB23" i="60"/>
  <c r="AZ23" i="60"/>
  <c r="AZ29" i="60"/>
  <c r="BA13" i="60"/>
  <c r="BB12" i="60"/>
  <c r="AZ28" i="60"/>
  <c r="AZ12" i="60"/>
  <c r="AF36" i="60"/>
  <c r="AZ34" i="60"/>
  <c r="AZ39" i="60"/>
  <c r="AH27" i="60"/>
  <c r="AF16" i="60"/>
  <c r="AS37" i="60"/>
  <c r="AH25" i="60"/>
  <c r="AI40" i="60"/>
  <c r="AT51" i="60"/>
  <c r="BB36" i="60"/>
  <c r="AS13" i="60"/>
  <c r="AU37" i="60"/>
  <c r="AS52" i="60"/>
  <c r="AU31" i="60"/>
  <c r="AG25" i="60"/>
  <c r="AG32" i="60"/>
  <c r="AR47" i="60"/>
  <c r="AU21" i="60"/>
  <c r="AJ18" i="60"/>
  <c r="AE13" i="60"/>
  <c r="AF46" i="60"/>
  <c r="AG47" i="60"/>
  <c r="AN36" i="60"/>
  <c r="AM27" i="60"/>
  <c r="AO36" i="60"/>
  <c r="AL53" i="60"/>
  <c r="AM24" i="60"/>
  <c r="AV38" i="60"/>
  <c r="AJ17" i="60"/>
  <c r="AJ16" i="60"/>
  <c r="AF30" i="60"/>
  <c r="AE31" i="60"/>
  <c r="AM50" i="60"/>
  <c r="AT35" i="60"/>
  <c r="AJ22" i="60"/>
  <c r="AH29" i="60"/>
  <c r="AH15" i="60"/>
  <c r="AJ26" i="60"/>
  <c r="AE15" i="60"/>
  <c r="AP51" i="60"/>
  <c r="AN16" i="60"/>
  <c r="AL37" i="60"/>
  <c r="AM38" i="60"/>
  <c r="AV22" i="60"/>
  <c r="AU14" i="60"/>
  <c r="AG33" i="60"/>
  <c r="AF38" i="60"/>
  <c r="AH17" i="60"/>
  <c r="AF15" i="60"/>
  <c r="AK41" i="60"/>
  <c r="AN43" i="60"/>
  <c r="AV25" i="60"/>
  <c r="AU23" i="60"/>
  <c r="AT12" i="60"/>
  <c r="AR39" i="60"/>
  <c r="AU49" i="60"/>
  <c r="AI43" i="60"/>
  <c r="AP29" i="60"/>
  <c r="AM42" i="60"/>
  <c r="AK25" i="60"/>
  <c r="AT22" i="60"/>
  <c r="AU34" i="60"/>
  <c r="AQ52" i="60"/>
  <c r="AQ31" i="60"/>
  <c r="AF50" i="60"/>
  <c r="AE23" i="60"/>
  <c r="AF34" i="60"/>
  <c r="AE29" i="60"/>
  <c r="AO53" i="60"/>
  <c r="AH37" i="60"/>
  <c r="AO19" i="60"/>
  <c r="AK53" i="60"/>
  <c r="AO37" i="60"/>
  <c r="AK32" i="60"/>
  <c r="BA18" i="60"/>
  <c r="BA16" i="60"/>
  <c r="AZ30" i="60"/>
  <c r="BB27" i="60"/>
  <c r="AZ15" i="60"/>
  <c r="AZ13" i="60"/>
  <c r="AZ11" i="60"/>
  <c r="AZ50" i="60"/>
  <c r="BA48" i="60"/>
  <c r="BA52" i="60"/>
  <c r="BB39" i="60"/>
  <c r="AQ17" i="60"/>
  <c r="BB21" i="60"/>
  <c r="BB22" i="60"/>
  <c r="AO31" i="60"/>
  <c r="AN15" i="60"/>
  <c r="AM13" i="60"/>
  <c r="AN19" i="60"/>
  <c r="AT17" i="60"/>
  <c r="AM51" i="60"/>
  <c r="AZ31" i="60"/>
  <c r="AR36" i="60"/>
  <c r="AU51" i="60"/>
  <c r="AG53" i="60"/>
  <c r="AH28" i="60"/>
  <c r="AE53" i="60"/>
  <c r="AF27" i="60"/>
  <c r="AG13" i="60"/>
  <c r="AE42" i="60"/>
  <c r="AG17" i="60"/>
  <c r="AG18" i="60"/>
  <c r="AR38" i="60"/>
  <c r="AJ27" i="60"/>
  <c r="AL35" i="60"/>
  <c r="AL44" i="60"/>
  <c r="AR35" i="60"/>
  <c r="AU16" i="60"/>
  <c r="AQ35" i="60"/>
  <c r="AR40" i="60"/>
  <c r="AI11" i="60"/>
  <c r="AT29" i="60"/>
  <c r="AG34" i="60"/>
  <c r="AM18" i="60"/>
  <c r="AK39" i="60"/>
  <c r="AE21" i="60"/>
  <c r="AG22" i="60"/>
  <c r="AH43" i="60"/>
  <c r="AH18" i="60"/>
  <c r="AH44" i="60"/>
  <c r="AP20" i="60"/>
  <c r="AP26" i="60"/>
  <c r="AL43" i="60"/>
  <c r="AV44" i="60"/>
  <c r="AV52" i="60"/>
  <c r="AT20" i="60"/>
  <c r="AF41" i="60"/>
  <c r="AI16" i="60"/>
  <c r="AJ50" i="60"/>
  <c r="AH53" i="60"/>
  <c r="AL39" i="60"/>
  <c r="AF49" i="60"/>
  <c r="AV27" i="60"/>
  <c r="AS24" i="60"/>
  <c r="AT31" i="60"/>
  <c r="AR23" i="60"/>
  <c r="AK16" i="60"/>
  <c r="AN52" i="60"/>
  <c r="AL42" i="60"/>
  <c r="AO45" i="60"/>
  <c r="AO32" i="60"/>
  <c r="AS39" i="60"/>
  <c r="AJ44" i="60"/>
  <c r="AG21" i="60"/>
  <c r="AG35" i="60"/>
  <c r="AF26" i="60"/>
  <c r="AI22" i="60"/>
  <c r="AH45" i="60"/>
  <c r="AO40" i="60"/>
  <c r="AP47" i="60"/>
  <c r="AP33" i="60"/>
  <c r="AL46" i="60"/>
  <c r="AP18" i="60"/>
  <c r="AM21" i="60"/>
  <c r="AN18" i="60"/>
  <c r="AR43" i="60"/>
  <c r="BA17" i="60"/>
  <c r="BA15" i="60"/>
  <c r="BA24" i="60"/>
  <c r="BA31" i="60"/>
  <c r="BA38" i="60"/>
  <c r="BA36" i="60"/>
  <c r="BB51" i="60"/>
  <c r="BB31" i="60"/>
  <c r="BB15" i="60"/>
  <c r="BA12" i="60"/>
  <c r="AZ40" i="60"/>
  <c r="AE48" i="60"/>
  <c r="AZ38" i="60"/>
  <c r="BA14" i="60"/>
  <c r="BA30" i="60"/>
  <c r="AO35" i="60"/>
  <c r="AV35" i="60"/>
  <c r="AT48" i="60"/>
  <c r="AM19" i="60"/>
  <c r="AP32" i="60"/>
  <c r="AM28" i="60"/>
  <c r="AV31" i="60"/>
  <c r="AL30" i="60"/>
  <c r="AS41" i="60"/>
  <c r="AZ26" i="60"/>
  <c r="AE52" i="60"/>
  <c r="AG19" i="60"/>
  <c r="AJ43" i="60"/>
  <c r="AH24" i="60"/>
  <c r="AO44" i="60"/>
  <c r="AI45" i="60"/>
  <c r="AI26" i="60"/>
  <c r="AI27" i="60"/>
  <c r="AR22" i="60"/>
  <c r="AH12" i="60"/>
  <c r="AO43" i="60"/>
  <c r="AF12" i="60"/>
  <c r="AT52" i="60"/>
  <c r="AR32" i="60"/>
  <c r="AU39" i="60"/>
  <c r="AS42" i="60"/>
  <c r="AI14" i="60"/>
  <c r="AP23" i="60"/>
  <c r="AP14" i="60"/>
  <c r="AO24" i="60"/>
  <c r="AO21" i="60"/>
  <c r="AQ24" i="60"/>
  <c r="AV29" i="60"/>
  <c r="AE37" i="60"/>
  <c r="AL17" i="60"/>
  <c r="AH46" i="60"/>
  <c r="AM52" i="60"/>
  <c r="AP17" i="60"/>
  <c r="AV36" i="60"/>
  <c r="AR41" i="60"/>
  <c r="AS47" i="60"/>
  <c r="AT11" i="60"/>
  <c r="AT25" i="60"/>
  <c r="AH19" i="60"/>
  <c r="AK42" i="60"/>
  <c r="AT23" i="60"/>
  <c r="AP19" i="60"/>
  <c r="AP46" i="60"/>
  <c r="AM43" i="60"/>
  <c r="AN11" i="60"/>
  <c r="AF29" i="60"/>
  <c r="AF28" i="60"/>
  <c r="AE17" i="60"/>
  <c r="AI51" i="60"/>
  <c r="AM16" i="60"/>
  <c r="AT30" i="60"/>
  <c r="AU18" i="60"/>
  <c r="AS22" i="60"/>
  <c r="AR53" i="60"/>
  <c r="AT50" i="60"/>
  <c r="AH40" i="60"/>
  <c r="AI20" i="60"/>
  <c r="AH39" i="60"/>
  <c r="AN29" i="60"/>
  <c r="AK28" i="60"/>
  <c r="AM34" i="60"/>
  <c r="AO48" i="60"/>
  <c r="AM47" i="60"/>
  <c r="AL34" i="60"/>
  <c r="AS31" i="60"/>
  <c r="AS26" i="60"/>
  <c r="AU13" i="60"/>
  <c r="AQ27" i="60"/>
  <c r="AQ13" i="60"/>
  <c r="BA26" i="60"/>
  <c r="BB14" i="60"/>
  <c r="BA40" i="60"/>
  <c r="AZ41" i="60"/>
  <c r="AZ51" i="60"/>
  <c r="AZ42" i="60"/>
  <c r="BA37" i="60"/>
  <c r="BA41" i="60"/>
  <c r="BA11" i="60"/>
  <c r="BA20" i="60"/>
  <c r="BB38" i="60"/>
  <c r="AU52" i="60"/>
  <c r="BB47" i="60"/>
  <c r="AZ17" i="60"/>
  <c r="AR34" i="60"/>
  <c r="AK15" i="60"/>
  <c r="AQ46" i="60"/>
  <c r="AI23" i="60"/>
  <c r="AM23" i="60"/>
  <c r="AV50" i="60"/>
  <c r="BA29" i="60"/>
  <c r="AF43" i="60"/>
  <c r="AH36" i="60"/>
  <c r="AN33" i="60"/>
  <c r="AG26" i="60"/>
  <c r="AM41" i="60"/>
  <c r="AG16" i="60"/>
  <c r="AO12" i="60"/>
  <c r="AK36" i="60"/>
  <c r="AO38" i="60"/>
  <c r="AP37" i="60"/>
  <c r="AL28" i="60"/>
  <c r="AH38" i="60"/>
  <c r="AT40" i="60"/>
  <c r="AU33" i="60"/>
  <c r="AJ11" i="60"/>
  <c r="AE46" i="60"/>
  <c r="AI52" i="60"/>
  <c r="AN38" i="60"/>
  <c r="AO51" i="60"/>
  <c r="AS40" i="60"/>
  <c r="AV19" i="60"/>
  <c r="AR44" i="60"/>
  <c r="AS36" i="60"/>
  <c r="AP30" i="60"/>
  <c r="AP43" i="60"/>
  <c r="AM20" i="60"/>
  <c r="AL16" i="60"/>
  <c r="AS21" i="60"/>
  <c r="AM25" i="60"/>
  <c r="AI24" i="60"/>
  <c r="AI39" i="60"/>
  <c r="AI38" i="60"/>
  <c r="AG29" i="60"/>
  <c r="AI12" i="60"/>
  <c r="AN49" i="60"/>
  <c r="AO28" i="60"/>
  <c r="AN44" i="60"/>
  <c r="AO23" i="60"/>
  <c r="AV51" i="60"/>
  <c r="AG31" i="60"/>
  <c r="AF32" i="60"/>
  <c r="AG12" i="60"/>
  <c r="AG30" i="60"/>
  <c r="AN14" i="60"/>
  <c r="AV14" i="60"/>
  <c r="AV16" i="60"/>
  <c r="AU19" i="60"/>
  <c r="AQ45" i="60"/>
  <c r="AS38" i="60"/>
  <c r="AJ53" i="60"/>
  <c r="AH26" i="60"/>
  <c r="AK49" i="60"/>
  <c r="AK43" i="60"/>
  <c r="AN47" i="60"/>
  <c r="AO41" i="60"/>
  <c r="AQ29" i="60"/>
  <c r="AR51" i="60"/>
  <c r="AR48" i="60"/>
  <c r="AS48" i="60"/>
  <c r="AV49" i="60"/>
  <c r="AR17" i="60"/>
  <c r="AT39" i="60"/>
  <c r="AH11" i="60"/>
  <c r="AG39" i="60"/>
  <c r="BA21" i="60"/>
  <c r="AZ52" i="60"/>
  <c r="BB11" i="60"/>
  <c r="BB52" i="60"/>
  <c r="BB41" i="60"/>
  <c r="BB32" i="60"/>
  <c r="BB35" i="60"/>
  <c r="BB49" i="60"/>
  <c r="BA39" i="60"/>
  <c r="AZ47" i="60"/>
  <c r="BA49" i="60"/>
  <c r="AR19" i="60"/>
  <c r="AX11" i="60"/>
  <c r="BB19" i="60"/>
  <c r="AP38" i="60"/>
  <c r="AQ22" i="60"/>
  <c r="AI15" i="60"/>
  <c r="AI13" i="60"/>
  <c r="AK30" i="60"/>
  <c r="AZ14" i="60"/>
  <c r="AM39" i="60"/>
  <c r="AM40" i="60"/>
  <c r="AK52" i="60"/>
  <c r="AL13" i="60"/>
  <c r="AL49" i="60"/>
  <c r="AL27" i="60"/>
  <c r="AP45" i="60"/>
  <c r="AK21" i="60"/>
  <c r="AK20" i="60"/>
  <c r="AQ26" i="60"/>
  <c r="AS14" i="60"/>
  <c r="AE39" i="60"/>
  <c r="AE30" i="60"/>
  <c r="AH33" i="60"/>
  <c r="AF20" i="60"/>
  <c r="AQ40" i="60"/>
  <c r="AL26" i="60"/>
  <c r="AQ30" i="60"/>
  <c r="AV53" i="60"/>
  <c r="AR49" i="60"/>
  <c r="AQ19" i="60"/>
  <c r="AJ14" i="60"/>
  <c r="AG27" i="60"/>
  <c r="AM35" i="60"/>
  <c r="AL52" i="60"/>
  <c r="AV13" i="60"/>
  <c r="AV18" i="60"/>
  <c r="AV26" i="60"/>
  <c r="AQ25" i="60"/>
  <c r="AI21" i="60"/>
  <c r="AJ34" i="60"/>
  <c r="AF52" i="60"/>
  <c r="AO42" i="60"/>
  <c r="AO25" i="60"/>
  <c r="AP49" i="60"/>
  <c r="AS33" i="60"/>
  <c r="AQ15" i="60"/>
  <c r="AT24" i="60"/>
  <c r="AV24" i="60"/>
  <c r="AU41" i="60"/>
  <c r="AU35" i="60"/>
  <c r="AK37" i="60"/>
  <c r="AO17" i="60"/>
  <c r="AM26" i="60"/>
  <c r="AE32" i="60"/>
  <c r="AG15" i="60"/>
  <c r="AE36" i="60"/>
  <c r="AE44" i="60"/>
  <c r="AF13" i="60"/>
  <c r="AN28" i="60"/>
  <c r="AN27" i="60"/>
  <c r="AK45" i="60"/>
  <c r="AK44" i="60"/>
  <c r="AK29" i="60"/>
  <c r="AT13" i="60"/>
  <c r="AF21" i="60"/>
  <c r="BA27" i="60"/>
  <c r="AE45" i="60"/>
  <c r="AT36" i="60"/>
  <c r="AG28" i="60"/>
  <c r="BA46" i="60"/>
  <c r="AP12" i="60"/>
  <c r="AP39" i="60"/>
  <c r="AO49" i="60"/>
  <c r="AS23" i="60"/>
  <c r="AU22" i="60"/>
  <c r="AI19" i="60"/>
  <c r="AU12" i="60"/>
  <c r="AT46" i="60"/>
  <c r="AS28" i="60"/>
  <c r="AR31" i="60"/>
  <c r="AJ19" i="60"/>
  <c r="AN30" i="60"/>
  <c r="AG42" i="60"/>
  <c r="AN25" i="60"/>
  <c r="AG51" i="60"/>
  <c r="AK48" i="60"/>
  <c r="AM29" i="60"/>
  <c r="AR52" i="60"/>
  <c r="AS17" i="60"/>
  <c r="AF35" i="60"/>
  <c r="AH47" i="60"/>
  <c r="AE28" i="60"/>
  <c r="AS15" i="60"/>
  <c r="AR20" i="60"/>
  <c r="AV30" i="60"/>
  <c r="AS35" i="60"/>
  <c r="AS43" i="60"/>
  <c r="AE49" i="60"/>
  <c r="AH22" i="60"/>
  <c r="AK51" i="60"/>
  <c r="AG14" i="60"/>
  <c r="AM46" i="60"/>
  <c r="AL15" i="60"/>
  <c r="AU45" i="60"/>
  <c r="AQ12" i="60"/>
  <c r="AS53" i="60"/>
  <c r="AR33" i="60"/>
  <c r="AQ34" i="60"/>
  <c r="AE25" i="60"/>
  <c r="AL29" i="60"/>
  <c r="AO22" i="60"/>
  <c r="AL18" i="60"/>
  <c r="AL45" i="60"/>
  <c r="AU32" i="60"/>
  <c r="AM14" i="60"/>
  <c r="AJ12" i="60"/>
  <c r="AJ52" i="60"/>
  <c r="AH30" i="60"/>
  <c r="AL48" i="60"/>
  <c r="AO52" i="60"/>
  <c r="AR16" i="60"/>
  <c r="AS32" i="60"/>
  <c r="AQ20" i="60"/>
  <c r="AV41" i="60"/>
  <c r="AU48" i="60"/>
  <c r="AF25" i="60"/>
  <c r="AE14" i="60"/>
  <c r="AF23" i="60"/>
  <c r="AJ30" i="60"/>
  <c r="AF22" i="60"/>
  <c r="AH34" i="60"/>
  <c r="AO18" i="60"/>
  <c r="AS12" i="60"/>
  <c r="AK19" i="60"/>
  <c r="AZ35" i="60"/>
  <c r="AZ21" i="60"/>
  <c r="BB50" i="60"/>
  <c r="AZ43" i="60"/>
  <c r="BB34" i="60"/>
  <c r="AZ49" i="60"/>
  <c r="AZ33" i="60"/>
  <c r="BB18" i="60"/>
  <c r="BA42" i="60"/>
  <c r="BB46" i="60"/>
  <c r="BB48" i="60"/>
  <c r="AJ36" i="60"/>
  <c r="AL51" i="60"/>
  <c r="AQ28" i="60"/>
  <c r="AE27" i="60"/>
  <c r="AM48" i="60"/>
  <c r="BA33" i="60"/>
  <c r="AR30" i="60"/>
  <c r="AU15" i="60"/>
  <c r="AT21" i="60"/>
  <c r="AV43" i="60"/>
  <c r="AE47" i="60"/>
  <c r="AV46" i="60"/>
  <c r="AR42" i="60"/>
  <c r="AR37" i="60"/>
  <c r="AG52" i="60"/>
  <c r="AG24" i="60"/>
  <c r="AG23" i="60"/>
  <c r="AO26" i="60"/>
  <c r="AM33" i="60"/>
  <c r="AO34" i="60"/>
  <c r="AL20" i="60"/>
  <c r="AP21" i="60"/>
  <c r="AR50" i="60"/>
  <c r="AF14" i="60"/>
  <c r="AG11" i="60"/>
  <c r="AI35" i="60"/>
  <c r="AI41" i="60"/>
  <c r="AJ41" i="60"/>
  <c r="AV32" i="60"/>
  <c r="AU26" i="60"/>
  <c r="AF51" i="60"/>
  <c r="AF48" i="60"/>
  <c r="AH42" i="60"/>
  <c r="AF47" i="60"/>
  <c r="AM32" i="60"/>
  <c r="AM45" i="60"/>
  <c r="AN13" i="60"/>
  <c r="AN45" i="60"/>
  <c r="AT32" i="60"/>
  <c r="AS27" i="60"/>
  <c r="AH48" i="60"/>
  <c r="AJ51" i="60"/>
  <c r="AJ31" i="60"/>
  <c r="AF33" i="60"/>
  <c r="AG49" i="60"/>
  <c r="AN35" i="60"/>
  <c r="AS25" i="60"/>
  <c r="AQ53" i="60"/>
  <c r="AS34" i="60"/>
  <c r="AT42" i="60"/>
  <c r="AE20" i="60"/>
  <c r="AH32" i="60"/>
  <c r="AP40" i="60"/>
  <c r="AP24" i="60"/>
  <c r="AM37" i="60"/>
  <c r="AN40" i="60"/>
  <c r="AU40" i="60"/>
  <c r="AU38" i="60"/>
  <c r="AU53" i="60"/>
  <c r="AF18" i="60"/>
  <c r="AQ39" i="60"/>
  <c r="AG40" i="60"/>
  <c r="AF11" i="60"/>
  <c r="AL40" i="60"/>
  <c r="AL33" i="60"/>
  <c r="AP31" i="60"/>
  <c r="AP15" i="60"/>
  <c r="AM17" i="60"/>
  <c r="AN24" i="60"/>
  <c r="AM53" i="60"/>
  <c r="BB17" i="60"/>
  <c r="BB43" i="60"/>
  <c r="AZ46" i="60"/>
  <c r="AZ22" i="60"/>
  <c r="BB16" i="60"/>
  <c r="AN53" i="60"/>
  <c r="AI44" i="60"/>
  <c r="AP44" i="60"/>
  <c r="AK23" i="60"/>
  <c r="AT43" i="60"/>
  <c r="AU28" i="60"/>
  <c r="BA22" i="60"/>
  <c r="AV37" i="60"/>
  <c r="AS20" i="60"/>
  <c r="AI31" i="60"/>
  <c r="AJ42" i="60"/>
  <c r="AJ15" i="60"/>
  <c r="AL22" i="60"/>
  <c r="AG44" i="60"/>
  <c r="AG48" i="60"/>
  <c r="AH23" i="60"/>
  <c r="AV47" i="60"/>
  <c r="AP28" i="60"/>
  <c r="AL23" i="60"/>
  <c r="AP22" i="60"/>
  <c r="AM15" i="60"/>
  <c r="AV12" i="60"/>
  <c r="AT45" i="60"/>
  <c r="AR46" i="60"/>
  <c r="AJ21" i="60"/>
  <c r="AO46" i="60"/>
  <c r="AJ49" i="60"/>
  <c r="AP11" i="60"/>
  <c r="AK47" i="60"/>
  <c r="AH31" i="60"/>
  <c r="AH41" i="60"/>
  <c r="AI30" i="60"/>
  <c r="AF53" i="60"/>
  <c r="AF31" i="60"/>
  <c r="AL21" i="60"/>
  <c r="AP53" i="60"/>
  <c r="AL19" i="60"/>
  <c r="AR45" i="60"/>
  <c r="AU36" i="60"/>
  <c r="AR13" i="60"/>
  <c r="AE41" i="60"/>
  <c r="AJ28" i="60"/>
  <c r="AJ35" i="60"/>
  <c r="AH13" i="60"/>
  <c r="AL41" i="60"/>
  <c r="AK14" i="60"/>
  <c r="AV28" i="60"/>
  <c r="AT18" i="60"/>
  <c r="AQ16" i="60"/>
  <c r="AU24" i="60"/>
  <c r="AI48" i="60"/>
  <c r="AK31" i="60"/>
  <c r="AN12" i="60"/>
  <c r="AM36" i="60"/>
  <c r="AN41" i="60"/>
  <c r="AU44" i="60"/>
  <c r="AS19" i="60"/>
  <c r="AH20" i="60"/>
  <c r="AF40" i="60"/>
  <c r="AI28" i="60"/>
  <c r="AH51" i="60"/>
  <c r="AE34" i="60"/>
  <c r="AP35" i="60"/>
  <c r="AN39" i="60"/>
  <c r="AN50" i="60"/>
  <c r="AK24" i="60"/>
  <c r="AL24" i="60"/>
  <c r="AK18" i="60"/>
  <c r="AK27" i="60"/>
  <c r="AN46" i="60"/>
  <c r="AU20" i="60"/>
  <c r="BA45" i="60"/>
  <c r="BB24" i="60"/>
  <c r="BA47" i="60"/>
  <c r="BA23" i="60"/>
  <c r="BA19" i="60"/>
  <c r="BA44" i="60"/>
  <c r="AZ16" i="60"/>
  <c r="AZ44" i="60"/>
  <c r="AY11" i="60"/>
  <c r="BB28" i="60"/>
  <c r="BB40" i="60"/>
  <c r="AG50" i="60"/>
  <c r="AT37" i="60"/>
  <c r="AK50" i="60"/>
  <c r="AQ36" i="60"/>
  <c r="AF19" i="60"/>
  <c r="AE26" i="60"/>
  <c r="AT27" i="60"/>
  <c r="C28" i="60"/>
  <c r="J90" i="49" l="1"/>
  <c r="J104" i="49"/>
  <c r="J112" i="49"/>
  <c r="J92" i="49"/>
  <c r="J110" i="49"/>
  <c r="J98" i="49"/>
  <c r="J116" i="49"/>
  <c r="J87" i="49"/>
  <c r="J89" i="49"/>
  <c r="J91" i="49"/>
  <c r="J93" i="49"/>
  <c r="J95" i="49"/>
  <c r="J97" i="49"/>
  <c r="J99" i="49"/>
  <c r="J101" i="49"/>
  <c r="J103" i="49"/>
  <c r="J105" i="49"/>
  <c r="J107" i="49"/>
  <c r="J109" i="49"/>
  <c r="J111" i="49"/>
  <c r="J113" i="49"/>
  <c r="J115" i="49"/>
  <c r="J117" i="49"/>
  <c r="J119" i="49"/>
  <c r="J121" i="49"/>
  <c r="J88" i="49"/>
  <c r="J102" i="49"/>
  <c r="J114" i="49"/>
  <c r="J94" i="49"/>
  <c r="J108" i="49"/>
  <c r="J100" i="49"/>
  <c r="J118" i="49"/>
  <c r="J96" i="49"/>
  <c r="J106" i="49"/>
  <c r="J120" i="49"/>
  <c r="J86" i="49"/>
  <c r="J47" i="49"/>
  <c r="J49" i="49"/>
  <c r="J51" i="49"/>
  <c r="J53" i="49"/>
  <c r="J55" i="49"/>
  <c r="J57" i="49"/>
  <c r="J59" i="49"/>
  <c r="J61" i="49"/>
  <c r="J63" i="49"/>
  <c r="J65" i="49"/>
  <c r="J67" i="49"/>
  <c r="J69" i="49"/>
  <c r="J71" i="49"/>
  <c r="J73" i="49"/>
  <c r="J75" i="49"/>
  <c r="J77" i="49"/>
  <c r="J79" i="49"/>
  <c r="J81" i="49"/>
  <c r="J50" i="49"/>
  <c r="J52" i="49"/>
  <c r="J56" i="49"/>
  <c r="J60" i="49"/>
  <c r="J64" i="49"/>
  <c r="J68" i="49"/>
  <c r="J72" i="49"/>
  <c r="J76" i="49"/>
  <c r="J80" i="49"/>
  <c r="J48" i="49"/>
  <c r="J54" i="49"/>
  <c r="J58" i="49"/>
  <c r="J62" i="49"/>
  <c r="J66" i="49"/>
  <c r="J70" i="49"/>
  <c r="J74" i="49"/>
  <c r="J78" i="49"/>
  <c r="J46" i="49"/>
  <c r="F35" i="49"/>
  <c r="E35" i="49" s="1"/>
  <c r="F37" i="49"/>
  <c r="E37" i="49" s="1"/>
  <c r="F17" i="49"/>
  <c r="F40" i="49"/>
  <c r="E40" i="49" s="1"/>
  <c r="F41" i="49"/>
  <c r="E41" i="49" s="1"/>
  <c r="F39" i="49"/>
  <c r="E39" i="49" s="1"/>
  <c r="F11" i="49"/>
  <c r="E11" i="49" s="1"/>
  <c r="F19" i="49"/>
  <c r="E19" i="49" s="1"/>
  <c r="F13" i="49"/>
  <c r="E13" i="49" s="1"/>
  <c r="F21" i="49"/>
  <c r="E21" i="49" s="1"/>
  <c r="F15" i="49"/>
  <c r="E15" i="49" s="1"/>
  <c r="F33" i="49"/>
  <c r="E33" i="49" s="1"/>
  <c r="F23" i="49"/>
  <c r="E23" i="49" s="1"/>
  <c r="AX50" i="60"/>
  <c r="AY50" i="60"/>
  <c r="AW53" i="60"/>
  <c r="AW50" i="60"/>
  <c r="AX52" i="60"/>
  <c r="AY51" i="60"/>
  <c r="AY53" i="60"/>
  <c r="AW52" i="60"/>
  <c r="AW51" i="60"/>
  <c r="AX53" i="60"/>
  <c r="AY52" i="60"/>
  <c r="AX51" i="60"/>
  <c r="E17" i="49" l="1"/>
  <c r="R17" i="49"/>
  <c r="AD17" i="51" s="1"/>
  <c r="I78" i="49"/>
  <c r="V78" i="49"/>
  <c r="AH78" i="51" s="1"/>
  <c r="I64" i="49"/>
  <c r="V64" i="49"/>
  <c r="AH64" i="51" s="1"/>
  <c r="I67" i="49"/>
  <c r="V67" i="49"/>
  <c r="AH67" i="51" s="1"/>
  <c r="I120" i="49"/>
  <c r="V120" i="49"/>
  <c r="AH120" i="51" s="1"/>
  <c r="I117" i="49"/>
  <c r="V117" i="49"/>
  <c r="AH117" i="51" s="1"/>
  <c r="I93" i="49"/>
  <c r="V93" i="49"/>
  <c r="AH93" i="51" s="1"/>
  <c r="I46" i="49"/>
  <c r="V46" i="49"/>
  <c r="AH46" i="51" s="1"/>
  <c r="I95" i="49"/>
  <c r="V95" i="49"/>
  <c r="AH95" i="51" s="1"/>
  <c r="I74" i="49"/>
  <c r="V74" i="49"/>
  <c r="AH74" i="51" s="1"/>
  <c r="I60" i="49"/>
  <c r="V60" i="49"/>
  <c r="AH60" i="51" s="1"/>
  <c r="I65" i="49"/>
  <c r="V65" i="49"/>
  <c r="AH65" i="51" s="1"/>
  <c r="I106" i="49"/>
  <c r="V106" i="49"/>
  <c r="AH106" i="51" s="1"/>
  <c r="I115" i="49"/>
  <c r="V115" i="49"/>
  <c r="AH115" i="51" s="1"/>
  <c r="I91" i="49"/>
  <c r="V91" i="49"/>
  <c r="AH91" i="51" s="1"/>
  <c r="I70" i="49"/>
  <c r="V70" i="49"/>
  <c r="AH70" i="51" s="1"/>
  <c r="I56" i="49"/>
  <c r="V56" i="49"/>
  <c r="AH56" i="51" s="1"/>
  <c r="I63" i="49"/>
  <c r="V63" i="49"/>
  <c r="AH63" i="51" s="1"/>
  <c r="I96" i="49"/>
  <c r="V96" i="49"/>
  <c r="AH96" i="51" s="1"/>
  <c r="I113" i="49"/>
  <c r="V113" i="49"/>
  <c r="AH113" i="51" s="1"/>
  <c r="I89" i="49"/>
  <c r="V89" i="49"/>
  <c r="AH89" i="51" s="1"/>
  <c r="I119" i="49"/>
  <c r="V119" i="49"/>
  <c r="AH119" i="51" s="1"/>
  <c r="I111" i="49"/>
  <c r="V111" i="49"/>
  <c r="AH111" i="51" s="1"/>
  <c r="I87" i="49"/>
  <c r="V87" i="49"/>
  <c r="AH87" i="51" s="1"/>
  <c r="I68" i="49"/>
  <c r="V68" i="49"/>
  <c r="AH68" i="51" s="1"/>
  <c r="I66" i="49"/>
  <c r="V66" i="49"/>
  <c r="AH66" i="51" s="1"/>
  <c r="I61" i="49"/>
  <c r="V61" i="49"/>
  <c r="AH61" i="51" s="1"/>
  <c r="I62" i="49"/>
  <c r="V62" i="49"/>
  <c r="AH62" i="51" s="1"/>
  <c r="I50" i="49"/>
  <c r="V50" i="49"/>
  <c r="AH50" i="51" s="1"/>
  <c r="I59" i="49"/>
  <c r="V59" i="49"/>
  <c r="AH59" i="51" s="1"/>
  <c r="I100" i="49"/>
  <c r="V100" i="49"/>
  <c r="AH100" i="51" s="1"/>
  <c r="I109" i="49"/>
  <c r="V109" i="49"/>
  <c r="AH109" i="51" s="1"/>
  <c r="I116" i="49"/>
  <c r="V116" i="49"/>
  <c r="AH116" i="51" s="1"/>
  <c r="I58" i="49"/>
  <c r="V58" i="49"/>
  <c r="AH58" i="51" s="1"/>
  <c r="I81" i="49"/>
  <c r="V81" i="49"/>
  <c r="AH81" i="51" s="1"/>
  <c r="I57" i="49"/>
  <c r="V57" i="49"/>
  <c r="AH57" i="51" s="1"/>
  <c r="I108" i="49"/>
  <c r="V108" i="49"/>
  <c r="AH108" i="51" s="1"/>
  <c r="I107" i="49"/>
  <c r="V107" i="49"/>
  <c r="AH107" i="51" s="1"/>
  <c r="I98" i="49"/>
  <c r="V98" i="49"/>
  <c r="AH98" i="51" s="1"/>
  <c r="I86" i="49"/>
  <c r="V86" i="49"/>
  <c r="AH86" i="51" s="1"/>
  <c r="I118" i="49"/>
  <c r="V118" i="49"/>
  <c r="AH118" i="51" s="1"/>
  <c r="I54" i="49"/>
  <c r="V54" i="49"/>
  <c r="AH54" i="51" s="1"/>
  <c r="I79" i="49"/>
  <c r="V79" i="49"/>
  <c r="AH79" i="51" s="1"/>
  <c r="I55" i="49"/>
  <c r="V55" i="49"/>
  <c r="AH55" i="51" s="1"/>
  <c r="I94" i="49"/>
  <c r="V94" i="49"/>
  <c r="AH94" i="51" s="1"/>
  <c r="I105" i="49"/>
  <c r="V105" i="49"/>
  <c r="AH105" i="51" s="1"/>
  <c r="I110" i="49"/>
  <c r="V110" i="49"/>
  <c r="AH110" i="51" s="1"/>
  <c r="I52" i="49"/>
  <c r="V52" i="49"/>
  <c r="AH52" i="51" s="1"/>
  <c r="I48" i="49"/>
  <c r="V48" i="49"/>
  <c r="AH48" i="51" s="1"/>
  <c r="I77" i="49"/>
  <c r="V77" i="49"/>
  <c r="AH77" i="51" s="1"/>
  <c r="I53" i="49"/>
  <c r="V53" i="49"/>
  <c r="AH53" i="51" s="1"/>
  <c r="I114" i="49"/>
  <c r="V114" i="49"/>
  <c r="AH114" i="51" s="1"/>
  <c r="I103" i="49"/>
  <c r="V103" i="49"/>
  <c r="AH103" i="51" s="1"/>
  <c r="I92" i="49"/>
  <c r="V92" i="49"/>
  <c r="AH92" i="51" s="1"/>
  <c r="I69" i="49"/>
  <c r="V69" i="49"/>
  <c r="AH69" i="51" s="1"/>
  <c r="I80" i="49"/>
  <c r="V80" i="49"/>
  <c r="AH80" i="51" s="1"/>
  <c r="I75" i="49"/>
  <c r="V75" i="49"/>
  <c r="AH75" i="51" s="1"/>
  <c r="I51" i="49"/>
  <c r="V51" i="49"/>
  <c r="AH51" i="51" s="1"/>
  <c r="I102" i="49"/>
  <c r="V102" i="49"/>
  <c r="AH102" i="51" s="1"/>
  <c r="I101" i="49"/>
  <c r="V101" i="49"/>
  <c r="AH101" i="51" s="1"/>
  <c r="I112" i="49"/>
  <c r="V112" i="49"/>
  <c r="AH112" i="51" s="1"/>
  <c r="I76" i="49"/>
  <c r="V76" i="49"/>
  <c r="AH76" i="51" s="1"/>
  <c r="I49" i="49"/>
  <c r="V49" i="49"/>
  <c r="AH49" i="51" s="1"/>
  <c r="I99" i="49"/>
  <c r="V99" i="49"/>
  <c r="AH99" i="51" s="1"/>
  <c r="I104" i="49"/>
  <c r="V104" i="49"/>
  <c r="AH104" i="51" s="1"/>
  <c r="I73" i="49"/>
  <c r="V73" i="49"/>
  <c r="AH73" i="51" s="1"/>
  <c r="I88" i="49"/>
  <c r="V88" i="49"/>
  <c r="AH88" i="51" s="1"/>
  <c r="I72" i="49"/>
  <c r="V72" i="49"/>
  <c r="AH72" i="51" s="1"/>
  <c r="I71" i="49"/>
  <c r="V71" i="49"/>
  <c r="AH71" i="51" s="1"/>
  <c r="I47" i="49"/>
  <c r="V47" i="49"/>
  <c r="AH47" i="51" s="1"/>
  <c r="I121" i="49"/>
  <c r="V121" i="49"/>
  <c r="AH121" i="51" s="1"/>
  <c r="I97" i="49"/>
  <c r="V97" i="49"/>
  <c r="AH97" i="51" s="1"/>
  <c r="I90" i="49"/>
  <c r="V90" i="49"/>
  <c r="AH90" i="51" s="1"/>
  <c r="F32" i="49"/>
  <c r="E32" i="49" s="1"/>
  <c r="V32" i="49"/>
  <c r="AH32" i="51" s="1"/>
  <c r="F36" i="49"/>
  <c r="E36" i="49" s="1"/>
  <c r="V36" i="49"/>
  <c r="AH36" i="51" s="1"/>
  <c r="F26" i="49"/>
  <c r="E26" i="49" s="1"/>
  <c r="V26" i="49"/>
  <c r="AH26" i="51" s="1"/>
  <c r="F24" i="49"/>
  <c r="E24" i="49" s="1"/>
  <c r="V24" i="49"/>
  <c r="AH24" i="51" s="1"/>
  <c r="F31" i="49"/>
  <c r="E31" i="49" s="1"/>
  <c r="V31" i="49"/>
  <c r="AH31" i="51" s="1"/>
  <c r="F14" i="49"/>
  <c r="E14" i="49" s="1"/>
  <c r="V14" i="49"/>
  <c r="AH14" i="51" s="1"/>
  <c r="F30" i="49"/>
  <c r="E30" i="49" s="1"/>
  <c r="V30" i="49"/>
  <c r="AH30" i="51" s="1"/>
  <c r="F28" i="49"/>
  <c r="E28" i="49" s="1"/>
  <c r="V28" i="49"/>
  <c r="AH28" i="51" s="1"/>
  <c r="F38" i="49"/>
  <c r="E38" i="49" s="1"/>
  <c r="V38" i="49"/>
  <c r="AH38" i="51" s="1"/>
  <c r="F29" i="49"/>
  <c r="E29" i="49" s="1"/>
  <c r="V29" i="49"/>
  <c r="AH29" i="51" s="1"/>
  <c r="F25" i="49"/>
  <c r="E25" i="49" s="1"/>
  <c r="V25" i="49"/>
  <c r="AH25" i="51" s="1"/>
  <c r="F16" i="49"/>
  <c r="E16" i="49" s="1"/>
  <c r="V16" i="49"/>
  <c r="AH16" i="51" s="1"/>
  <c r="F10" i="49"/>
  <c r="E10" i="49" s="1"/>
  <c r="V10" i="49"/>
  <c r="AH10" i="51" s="1"/>
  <c r="F27" i="49"/>
  <c r="E27" i="49" s="1"/>
  <c r="V27" i="49"/>
  <c r="AH27" i="51" s="1"/>
  <c r="F20" i="49"/>
  <c r="E20" i="49" s="1"/>
  <c r="V20" i="49"/>
  <c r="AH20" i="51" s="1"/>
  <c r="F18" i="49"/>
  <c r="E18" i="49" s="1"/>
  <c r="V18" i="49"/>
  <c r="AH18" i="51" s="1"/>
  <c r="F22" i="49"/>
  <c r="E22" i="49" s="1"/>
  <c r="V22" i="49"/>
  <c r="AH22" i="51" s="1"/>
  <c r="F7" i="49"/>
  <c r="E7" i="49" s="1"/>
  <c r="V7" i="49"/>
  <c r="AH7" i="51" s="1"/>
  <c r="F8" i="49"/>
  <c r="E8" i="49" s="1"/>
  <c r="V8" i="49"/>
  <c r="AH8" i="51" s="1"/>
  <c r="F9" i="49"/>
  <c r="E9" i="49" s="1"/>
  <c r="V9" i="49"/>
  <c r="AH9" i="51" s="1"/>
  <c r="F12" i="49"/>
  <c r="E12" i="49" s="1"/>
  <c r="V12" i="49"/>
  <c r="AH12" i="51" s="1"/>
  <c r="F34" i="49"/>
  <c r="E34" i="49" s="1"/>
  <c r="V34" i="49"/>
  <c r="AH34" i="51" s="1"/>
  <c r="V35" i="49"/>
  <c r="AH35" i="51" s="1"/>
  <c r="V23" i="49"/>
  <c r="AH23" i="51" s="1"/>
  <c r="V11" i="49"/>
  <c r="AH11" i="51" s="1"/>
  <c r="V13" i="49"/>
  <c r="AH13" i="51" s="1"/>
  <c r="V21" i="49"/>
  <c r="AH21" i="51" s="1"/>
  <c r="V17" i="49"/>
  <c r="AH17" i="51" s="1"/>
  <c r="V15" i="49"/>
  <c r="AH15" i="51" s="1"/>
  <c r="V19" i="49"/>
  <c r="AH19" i="51" s="1"/>
  <c r="V40" i="49"/>
  <c r="AH40" i="51" s="1"/>
  <c r="AU11" i="60"/>
  <c r="AQ11" i="60"/>
  <c r="AV11" i="60"/>
  <c r="AE11" i="60"/>
  <c r="AS11" i="60"/>
  <c r="AR11" i="60"/>
  <c r="T35" i="51" l="1"/>
  <c r="AA35" i="51"/>
  <c r="T7" i="51"/>
  <c r="AA7" i="51"/>
  <c r="T16" i="51"/>
  <c r="AA16" i="51"/>
  <c r="T14" i="51"/>
  <c r="AA14" i="51"/>
  <c r="AB90" i="49"/>
  <c r="AA90" i="51"/>
  <c r="T90" i="51"/>
  <c r="AB88" i="49"/>
  <c r="T88" i="51"/>
  <c r="AA88" i="51"/>
  <c r="AB112" i="49"/>
  <c r="T112" i="51"/>
  <c r="AA112" i="51"/>
  <c r="AB69" i="49"/>
  <c r="T69" i="51"/>
  <c r="AA69" i="51"/>
  <c r="AB48" i="49"/>
  <c r="T48" i="51"/>
  <c r="AA48" i="51"/>
  <c r="AB79" i="49"/>
  <c r="AA79" i="51"/>
  <c r="T79" i="51"/>
  <c r="AB108" i="49"/>
  <c r="T108" i="51"/>
  <c r="AA108" i="51"/>
  <c r="AB100" i="49"/>
  <c r="T100" i="51"/>
  <c r="AA100" i="51"/>
  <c r="AB68" i="49"/>
  <c r="AA68" i="51"/>
  <c r="T68" i="51"/>
  <c r="AB96" i="49"/>
  <c r="T96" i="51"/>
  <c r="AA96" i="51"/>
  <c r="AB106" i="49"/>
  <c r="T106" i="51"/>
  <c r="AA106" i="51"/>
  <c r="AB93" i="49"/>
  <c r="AA93" i="51"/>
  <c r="T93" i="51"/>
  <c r="T22" i="51"/>
  <c r="AA22" i="51"/>
  <c r="T25" i="51"/>
  <c r="AA25" i="51"/>
  <c r="T31" i="51"/>
  <c r="AA31" i="51"/>
  <c r="AB97" i="49"/>
  <c r="T97" i="51"/>
  <c r="AA97" i="51"/>
  <c r="AB73" i="49"/>
  <c r="AA73" i="51"/>
  <c r="T73" i="51"/>
  <c r="AB101" i="49"/>
  <c r="T101" i="51"/>
  <c r="AA101" i="51"/>
  <c r="AB92" i="49"/>
  <c r="T92" i="51"/>
  <c r="AA92" i="51"/>
  <c r="AB52" i="49"/>
  <c r="T52" i="51"/>
  <c r="AA52" i="51"/>
  <c r="AB54" i="49"/>
  <c r="AA54" i="51"/>
  <c r="T54" i="51"/>
  <c r="AB57" i="49"/>
  <c r="T57" i="51"/>
  <c r="AA57" i="51"/>
  <c r="AB59" i="49"/>
  <c r="AA59" i="51"/>
  <c r="T59" i="51"/>
  <c r="AB87" i="49"/>
  <c r="T87" i="51"/>
  <c r="AA87" i="51"/>
  <c r="AB63" i="49"/>
  <c r="AA63" i="51"/>
  <c r="T63" i="51"/>
  <c r="AB65" i="49"/>
  <c r="T65" i="51"/>
  <c r="AA65" i="51"/>
  <c r="AB117" i="49"/>
  <c r="T117" i="51"/>
  <c r="AA117" i="51"/>
  <c r="T21" i="51"/>
  <c r="AA21" i="51"/>
  <c r="AA19" i="51"/>
  <c r="T19" i="51"/>
  <c r="AA34" i="51"/>
  <c r="T34" i="51"/>
  <c r="T18" i="51"/>
  <c r="AA18" i="51"/>
  <c r="AA29" i="51"/>
  <c r="T29" i="51"/>
  <c r="AA24" i="51"/>
  <c r="T24" i="51"/>
  <c r="AB121" i="49"/>
  <c r="T121" i="51"/>
  <c r="AA121" i="51"/>
  <c r="AB104" i="49"/>
  <c r="AA104" i="51"/>
  <c r="T104" i="51"/>
  <c r="AB102" i="49"/>
  <c r="T102" i="51"/>
  <c r="AA102" i="51"/>
  <c r="AB103" i="49"/>
  <c r="AA103" i="51"/>
  <c r="T103" i="51"/>
  <c r="AB110" i="49"/>
  <c r="AA110" i="51"/>
  <c r="T110" i="51"/>
  <c r="AB118" i="49"/>
  <c r="AA118" i="51"/>
  <c r="T118" i="51"/>
  <c r="AB81" i="49"/>
  <c r="AA81" i="51"/>
  <c r="T81" i="51"/>
  <c r="AB50" i="49"/>
  <c r="T50" i="51"/>
  <c r="AA50" i="51"/>
  <c r="AB111" i="49"/>
  <c r="AA111" i="51"/>
  <c r="T111" i="51"/>
  <c r="AB56" i="49"/>
  <c r="AA56" i="51"/>
  <c r="T56" i="51"/>
  <c r="AB60" i="49"/>
  <c r="AA60" i="51"/>
  <c r="T60" i="51"/>
  <c r="AB120" i="49"/>
  <c r="AA120" i="51"/>
  <c r="T120" i="51"/>
  <c r="AA40" i="51"/>
  <c r="T40" i="51"/>
  <c r="T15" i="51"/>
  <c r="AA15" i="51"/>
  <c r="T17" i="51"/>
  <c r="AA17" i="51"/>
  <c r="T12" i="51"/>
  <c r="AA12" i="51"/>
  <c r="T20" i="51"/>
  <c r="AA20" i="51"/>
  <c r="AA38" i="51"/>
  <c r="T38" i="51"/>
  <c r="T26" i="51"/>
  <c r="AA26" i="51"/>
  <c r="AB47" i="49"/>
  <c r="AA47" i="51"/>
  <c r="T47" i="51"/>
  <c r="AB99" i="49"/>
  <c r="AA99" i="51"/>
  <c r="T99" i="51"/>
  <c r="AB51" i="49"/>
  <c r="T51" i="51"/>
  <c r="AA51" i="51"/>
  <c r="AB114" i="49"/>
  <c r="AA114" i="51"/>
  <c r="T114" i="51"/>
  <c r="AB105" i="49"/>
  <c r="T105" i="51"/>
  <c r="AA105" i="51"/>
  <c r="AB86" i="49"/>
  <c r="AA86" i="51"/>
  <c r="T86" i="51"/>
  <c r="AB58" i="49"/>
  <c r="T58" i="51"/>
  <c r="AA58" i="51"/>
  <c r="AB62" i="49"/>
  <c r="AA62" i="51"/>
  <c r="T62" i="51"/>
  <c r="AB119" i="49"/>
  <c r="AA119" i="51"/>
  <c r="T119" i="51"/>
  <c r="AB70" i="49"/>
  <c r="AA70" i="51"/>
  <c r="T70" i="51"/>
  <c r="AB74" i="49"/>
  <c r="AA74" i="51"/>
  <c r="T74" i="51"/>
  <c r="AB67" i="49"/>
  <c r="AA67" i="51"/>
  <c r="T67" i="51"/>
  <c r="AA13" i="51"/>
  <c r="T13" i="51"/>
  <c r="T9" i="51"/>
  <c r="AA9" i="51"/>
  <c r="AA27" i="51"/>
  <c r="T27" i="51"/>
  <c r="AA28" i="51"/>
  <c r="T28" i="51"/>
  <c r="T36" i="51"/>
  <c r="AA36" i="51"/>
  <c r="AB71" i="49"/>
  <c r="T71" i="51"/>
  <c r="AA71" i="51"/>
  <c r="AB49" i="49"/>
  <c r="T49" i="51"/>
  <c r="AA49" i="51"/>
  <c r="AB75" i="49"/>
  <c r="AA75" i="51"/>
  <c r="T75" i="51"/>
  <c r="AB53" i="49"/>
  <c r="AA53" i="51"/>
  <c r="T53" i="51"/>
  <c r="AB94" i="49"/>
  <c r="AA94" i="51"/>
  <c r="T94" i="51"/>
  <c r="AB98" i="49"/>
  <c r="AA98" i="51"/>
  <c r="T98" i="51"/>
  <c r="AB116" i="49"/>
  <c r="T116" i="51"/>
  <c r="AA116" i="51"/>
  <c r="AB61" i="49"/>
  <c r="AA61" i="51"/>
  <c r="T61" i="51"/>
  <c r="AB89" i="49"/>
  <c r="AA89" i="51"/>
  <c r="T89" i="51"/>
  <c r="AB91" i="49"/>
  <c r="AA91" i="51"/>
  <c r="T91" i="51"/>
  <c r="AB95" i="49"/>
  <c r="AA95" i="51"/>
  <c r="T95" i="51"/>
  <c r="AB64" i="49"/>
  <c r="T64" i="51"/>
  <c r="AA64" i="51"/>
  <c r="T11" i="51"/>
  <c r="AA11" i="51"/>
  <c r="AA23" i="51"/>
  <c r="T23" i="51"/>
  <c r="T8" i="51"/>
  <c r="AA8" i="51"/>
  <c r="T10" i="51"/>
  <c r="AA10" i="51"/>
  <c r="T30" i="51"/>
  <c r="AA30" i="51"/>
  <c r="AA32" i="51"/>
  <c r="T32" i="51"/>
  <c r="AB72" i="49"/>
  <c r="T72" i="51"/>
  <c r="AA72" i="51"/>
  <c r="AB76" i="49"/>
  <c r="T76" i="51"/>
  <c r="AA76" i="51"/>
  <c r="AB80" i="49"/>
  <c r="AA80" i="51"/>
  <c r="T80" i="51"/>
  <c r="AB77" i="49"/>
  <c r="T77" i="51"/>
  <c r="AA77" i="51"/>
  <c r="AB55" i="49"/>
  <c r="AA55" i="51"/>
  <c r="T55" i="51"/>
  <c r="AB107" i="49"/>
  <c r="T107" i="51"/>
  <c r="AA107" i="51"/>
  <c r="AB109" i="49"/>
  <c r="AA109" i="51"/>
  <c r="T109" i="51"/>
  <c r="AB66" i="49"/>
  <c r="AA66" i="51"/>
  <c r="T66" i="51"/>
  <c r="AB113" i="49"/>
  <c r="AA113" i="51"/>
  <c r="T113" i="51"/>
  <c r="AB115" i="49"/>
  <c r="AA115" i="51"/>
  <c r="T115" i="51"/>
  <c r="AB46" i="49"/>
  <c r="AA46" i="51"/>
  <c r="T46" i="51"/>
  <c r="AB78" i="49"/>
  <c r="T78" i="51"/>
  <c r="AA78" i="51"/>
  <c r="H88" i="49"/>
  <c r="U88" i="49"/>
  <c r="AG88" i="51" s="1"/>
  <c r="U69" i="49"/>
  <c r="AG69" i="51" s="1"/>
  <c r="H69" i="49"/>
  <c r="H79" i="49"/>
  <c r="U79" i="49"/>
  <c r="AG79" i="51" s="1"/>
  <c r="H100" i="49"/>
  <c r="U100" i="49"/>
  <c r="AG100" i="51" s="1"/>
  <c r="H96" i="49"/>
  <c r="U96" i="49"/>
  <c r="AG96" i="51" s="1"/>
  <c r="H106" i="49"/>
  <c r="U106" i="49"/>
  <c r="AG106" i="51" s="1"/>
  <c r="H93" i="49"/>
  <c r="U93" i="49"/>
  <c r="AG93" i="51" s="1"/>
  <c r="BQ35" i="50"/>
  <c r="AB35" i="49"/>
  <c r="H90" i="49"/>
  <c r="U90" i="49"/>
  <c r="AG90" i="51" s="1"/>
  <c r="H112" i="49"/>
  <c r="U112" i="49"/>
  <c r="AG112" i="51" s="1"/>
  <c r="H48" i="49"/>
  <c r="U48" i="49"/>
  <c r="AG48" i="51" s="1"/>
  <c r="H108" i="49"/>
  <c r="U108" i="49"/>
  <c r="AG108" i="51" s="1"/>
  <c r="U68" i="49"/>
  <c r="AG68" i="51" s="1"/>
  <c r="H68" i="49"/>
  <c r="BQ22" i="50"/>
  <c r="AB22" i="49"/>
  <c r="BQ25" i="50"/>
  <c r="AB25" i="49"/>
  <c r="BQ31" i="50"/>
  <c r="AB31" i="49"/>
  <c r="H101" i="49"/>
  <c r="U101" i="49"/>
  <c r="AG101" i="51" s="1"/>
  <c r="U52" i="49"/>
  <c r="AG52" i="51" s="1"/>
  <c r="H52" i="49"/>
  <c r="H57" i="49"/>
  <c r="U57" i="49"/>
  <c r="AG57" i="51" s="1"/>
  <c r="H59" i="49"/>
  <c r="U59" i="49"/>
  <c r="AG59" i="51" s="1"/>
  <c r="H87" i="49"/>
  <c r="U87" i="49"/>
  <c r="AG87" i="51" s="1"/>
  <c r="H63" i="49"/>
  <c r="U63" i="49"/>
  <c r="AG63" i="51" s="1"/>
  <c r="H65" i="49"/>
  <c r="U65" i="49"/>
  <c r="AG65" i="51" s="1"/>
  <c r="H117" i="49"/>
  <c r="U117" i="49"/>
  <c r="AG117" i="51" s="1"/>
  <c r="BQ11" i="50"/>
  <c r="AB11" i="49"/>
  <c r="BQ14" i="50"/>
  <c r="AB14" i="49"/>
  <c r="H92" i="49"/>
  <c r="U92" i="49"/>
  <c r="AG92" i="51" s="1"/>
  <c r="U54" i="49"/>
  <c r="AG54" i="51" s="1"/>
  <c r="H54" i="49"/>
  <c r="BQ19" i="50"/>
  <c r="AB19" i="49"/>
  <c r="BQ34" i="50"/>
  <c r="AB34" i="49"/>
  <c r="BQ18" i="50"/>
  <c r="AB18" i="49"/>
  <c r="BQ29" i="50"/>
  <c r="AB29" i="49"/>
  <c r="BQ24" i="50"/>
  <c r="AB24" i="49"/>
  <c r="H97" i="49"/>
  <c r="U97" i="49"/>
  <c r="AG97" i="51" s="1"/>
  <c r="H104" i="49"/>
  <c r="U104" i="49"/>
  <c r="AG104" i="51" s="1"/>
  <c r="H103" i="49"/>
  <c r="U103" i="49"/>
  <c r="AG103" i="51" s="1"/>
  <c r="U50" i="49"/>
  <c r="AG50" i="51" s="1"/>
  <c r="H50" i="49"/>
  <c r="H111" i="49"/>
  <c r="U111" i="49"/>
  <c r="AG111" i="51" s="1"/>
  <c r="U56" i="49"/>
  <c r="AG56" i="51" s="1"/>
  <c r="H56" i="49"/>
  <c r="H60" i="49"/>
  <c r="U60" i="49"/>
  <c r="AG60" i="51" s="1"/>
  <c r="H120" i="49"/>
  <c r="U120" i="49"/>
  <c r="AG120" i="51" s="1"/>
  <c r="BQ40" i="50"/>
  <c r="AB40" i="49"/>
  <c r="H73" i="49"/>
  <c r="U73" i="49"/>
  <c r="AG73" i="51" s="1"/>
  <c r="BQ15" i="50"/>
  <c r="AB15" i="49"/>
  <c r="H121" i="49"/>
  <c r="U121" i="49"/>
  <c r="AG121" i="51" s="1"/>
  <c r="H102" i="49"/>
  <c r="U102" i="49"/>
  <c r="AG102" i="51" s="1"/>
  <c r="H110" i="49"/>
  <c r="U110" i="49"/>
  <c r="AG110" i="51" s="1"/>
  <c r="H118" i="49"/>
  <c r="U118" i="49"/>
  <c r="AG118" i="51" s="1"/>
  <c r="H81" i="49"/>
  <c r="U81" i="49"/>
  <c r="AG81" i="51" s="1"/>
  <c r="BQ17" i="50"/>
  <c r="AB17" i="49"/>
  <c r="BQ12" i="50"/>
  <c r="AB12" i="49"/>
  <c r="BQ20" i="50"/>
  <c r="AB20" i="49"/>
  <c r="BQ38" i="50"/>
  <c r="AB38" i="49"/>
  <c r="BQ26" i="50"/>
  <c r="AB26" i="49"/>
  <c r="BQ7" i="50"/>
  <c r="AB7" i="49"/>
  <c r="BQ21" i="50"/>
  <c r="AB21" i="49"/>
  <c r="H99" i="49"/>
  <c r="U99" i="49"/>
  <c r="AG99" i="51" s="1"/>
  <c r="H114" i="49"/>
  <c r="U114" i="49"/>
  <c r="AG114" i="51" s="1"/>
  <c r="H86" i="49"/>
  <c r="U86" i="49"/>
  <c r="AG86" i="51" s="1"/>
  <c r="H58" i="49"/>
  <c r="U58" i="49"/>
  <c r="AG58" i="51" s="1"/>
  <c r="H119" i="49"/>
  <c r="U119" i="49"/>
  <c r="AG119" i="51" s="1"/>
  <c r="H70" i="49"/>
  <c r="U70" i="49"/>
  <c r="AG70" i="51" s="1"/>
  <c r="U74" i="49"/>
  <c r="AG74" i="51" s="1"/>
  <c r="H74" i="49"/>
  <c r="H67" i="49"/>
  <c r="U67" i="49"/>
  <c r="AG67" i="51" s="1"/>
  <c r="BQ16" i="50"/>
  <c r="AB16" i="49"/>
  <c r="U47" i="49"/>
  <c r="AG47" i="51" s="1"/>
  <c r="H47" i="49"/>
  <c r="H51" i="49"/>
  <c r="U51" i="49"/>
  <c r="AG51" i="51" s="1"/>
  <c r="H105" i="49"/>
  <c r="U105" i="49"/>
  <c r="AG105" i="51" s="1"/>
  <c r="U62" i="49"/>
  <c r="AG62" i="51" s="1"/>
  <c r="H62" i="49"/>
  <c r="BQ13" i="50"/>
  <c r="AB13" i="49"/>
  <c r="BQ9" i="50"/>
  <c r="AB9" i="49"/>
  <c r="BQ27" i="50"/>
  <c r="AB27" i="49"/>
  <c r="BQ28" i="50"/>
  <c r="AB28" i="49"/>
  <c r="BQ36" i="50"/>
  <c r="AB36" i="49"/>
  <c r="U71" i="49"/>
  <c r="AG71" i="51" s="1"/>
  <c r="H71" i="49"/>
  <c r="H75" i="49"/>
  <c r="U75" i="49"/>
  <c r="AG75" i="51" s="1"/>
  <c r="H94" i="49"/>
  <c r="U94" i="49"/>
  <c r="AG94" i="51" s="1"/>
  <c r="H61" i="49"/>
  <c r="U61" i="49"/>
  <c r="AG61" i="51" s="1"/>
  <c r="H89" i="49"/>
  <c r="U89" i="49"/>
  <c r="AG89" i="51" s="1"/>
  <c r="H91" i="49"/>
  <c r="U91" i="49"/>
  <c r="AG91" i="51" s="1"/>
  <c r="H95" i="49"/>
  <c r="U95" i="49"/>
  <c r="AG95" i="51" s="1"/>
  <c r="U64" i="49"/>
  <c r="AG64" i="51" s="1"/>
  <c r="H64" i="49"/>
  <c r="H49" i="49"/>
  <c r="U49" i="49"/>
  <c r="AG49" i="51" s="1"/>
  <c r="H53" i="49"/>
  <c r="U53" i="49"/>
  <c r="AG53" i="51" s="1"/>
  <c r="H98" i="49"/>
  <c r="U98" i="49"/>
  <c r="AG98" i="51" s="1"/>
  <c r="H116" i="49"/>
  <c r="U116" i="49"/>
  <c r="AG116" i="51" s="1"/>
  <c r="BQ23" i="50"/>
  <c r="AB23" i="49"/>
  <c r="BQ8" i="50"/>
  <c r="AB8" i="49"/>
  <c r="BQ10" i="50"/>
  <c r="AB10" i="49"/>
  <c r="BQ30" i="50"/>
  <c r="AB30" i="49"/>
  <c r="BQ32" i="50"/>
  <c r="AB32" i="49"/>
  <c r="H72" i="49"/>
  <c r="U72" i="49"/>
  <c r="AG72" i="51" s="1"/>
  <c r="U76" i="49"/>
  <c r="AG76" i="51" s="1"/>
  <c r="H76" i="49"/>
  <c r="U80" i="49"/>
  <c r="AG80" i="51" s="1"/>
  <c r="H80" i="49"/>
  <c r="H77" i="49"/>
  <c r="U77" i="49"/>
  <c r="AG77" i="51" s="1"/>
  <c r="H55" i="49"/>
  <c r="U55" i="49"/>
  <c r="AG55" i="51" s="1"/>
  <c r="H107" i="49"/>
  <c r="U107" i="49"/>
  <c r="AG107" i="51" s="1"/>
  <c r="H109" i="49"/>
  <c r="U109" i="49"/>
  <c r="AG109" i="51" s="1"/>
  <c r="U66" i="49"/>
  <c r="AG66" i="51" s="1"/>
  <c r="H66" i="49"/>
  <c r="H113" i="49"/>
  <c r="U113" i="49"/>
  <c r="AG113" i="51" s="1"/>
  <c r="H115" i="49"/>
  <c r="U115" i="49"/>
  <c r="AG115" i="51" s="1"/>
  <c r="H46" i="49"/>
  <c r="U46" i="49"/>
  <c r="AG46" i="51" s="1"/>
  <c r="U78" i="49"/>
  <c r="AG78" i="51" s="1"/>
  <c r="H78" i="49"/>
  <c r="BC22" i="50"/>
  <c r="BJ22" i="50"/>
  <c r="BX22" i="50"/>
  <c r="BX25" i="50"/>
  <c r="BJ25" i="50"/>
  <c r="BC25" i="50"/>
  <c r="BJ31" i="50"/>
  <c r="BX31" i="50"/>
  <c r="BC31" i="50"/>
  <c r="BC34" i="50"/>
  <c r="BJ34" i="50"/>
  <c r="BX34" i="50"/>
  <c r="BC18" i="50"/>
  <c r="BJ18" i="50"/>
  <c r="BX18" i="50"/>
  <c r="BC29" i="50"/>
  <c r="BX29" i="50"/>
  <c r="BJ29" i="50"/>
  <c r="BJ24" i="50"/>
  <c r="BC24" i="50"/>
  <c r="BX24" i="50"/>
  <c r="BC12" i="50"/>
  <c r="BX12" i="50"/>
  <c r="BJ12" i="50"/>
  <c r="BX20" i="50"/>
  <c r="BJ20" i="50"/>
  <c r="BC20" i="50"/>
  <c r="BX38" i="50"/>
  <c r="BC38" i="50"/>
  <c r="BJ38" i="50"/>
  <c r="BJ9" i="50"/>
  <c r="BC9" i="50"/>
  <c r="BX9" i="50"/>
  <c r="BC27" i="50"/>
  <c r="BJ27" i="50"/>
  <c r="BX27" i="50"/>
  <c r="BX28" i="50"/>
  <c r="BJ28" i="50"/>
  <c r="BC28" i="50"/>
  <c r="BJ26" i="50"/>
  <c r="BX26" i="50"/>
  <c r="BC26" i="50"/>
  <c r="BC8" i="50"/>
  <c r="BX8" i="50"/>
  <c r="BJ8" i="50"/>
  <c r="BJ10" i="50"/>
  <c r="BC10" i="50"/>
  <c r="BX10" i="50"/>
  <c r="BC30" i="50"/>
  <c r="BX30" i="50"/>
  <c r="BJ30" i="50"/>
  <c r="BC36" i="50"/>
  <c r="BX36" i="50"/>
  <c r="BJ36" i="50"/>
  <c r="BJ7" i="50"/>
  <c r="BX7" i="50"/>
  <c r="BC7" i="50"/>
  <c r="BX16" i="50"/>
  <c r="BC16" i="50"/>
  <c r="BJ16" i="50"/>
  <c r="BX14" i="50"/>
  <c r="BC14" i="50"/>
  <c r="BJ14" i="50"/>
  <c r="BJ32" i="50"/>
  <c r="BX32" i="50"/>
  <c r="BC32" i="50"/>
  <c r="J130" i="49"/>
  <c r="V130" i="49" s="1"/>
  <c r="AH130" i="51" s="1"/>
  <c r="J145" i="49"/>
  <c r="V145" i="49" s="1"/>
  <c r="AH145" i="51" s="1"/>
  <c r="J151" i="49"/>
  <c r="V151" i="49" s="1"/>
  <c r="AH151" i="51" s="1"/>
  <c r="J138" i="49"/>
  <c r="V138" i="49" s="1"/>
  <c r="AH138" i="51" s="1"/>
  <c r="J140" i="49"/>
  <c r="V140" i="49" s="1"/>
  <c r="AH140" i="51" s="1"/>
  <c r="J152" i="49"/>
  <c r="V152" i="49" s="1"/>
  <c r="AH152" i="51" s="1"/>
  <c r="J144" i="49"/>
  <c r="V144" i="49" s="1"/>
  <c r="AH144" i="51" s="1"/>
  <c r="J156" i="49"/>
  <c r="V156" i="49" s="1"/>
  <c r="AH156" i="51" s="1"/>
  <c r="J128" i="49"/>
  <c r="V128" i="49" s="1"/>
  <c r="AH128" i="51" s="1"/>
  <c r="J147" i="49"/>
  <c r="V147" i="49" s="1"/>
  <c r="AH147" i="51" s="1"/>
  <c r="J158" i="49"/>
  <c r="V158" i="49" s="1"/>
  <c r="AH158" i="51" s="1"/>
  <c r="J127" i="49"/>
  <c r="V127" i="49" s="1"/>
  <c r="AH127" i="51" s="1"/>
  <c r="J136" i="49"/>
  <c r="V136" i="49" s="1"/>
  <c r="AH136" i="51" s="1"/>
  <c r="J150" i="49"/>
  <c r="V150" i="49" s="1"/>
  <c r="AH150" i="51" s="1"/>
  <c r="J146" i="49"/>
  <c r="V146" i="49" s="1"/>
  <c r="AH146" i="51" s="1"/>
  <c r="J132" i="49"/>
  <c r="V132" i="49" s="1"/>
  <c r="AH132" i="51" s="1"/>
  <c r="J149" i="49"/>
  <c r="V149" i="49" s="1"/>
  <c r="AH149" i="51" s="1"/>
  <c r="J129" i="49"/>
  <c r="V129" i="49" s="1"/>
  <c r="AH129" i="51" s="1"/>
  <c r="J154" i="49"/>
  <c r="V154" i="49" s="1"/>
  <c r="AH154" i="51" s="1"/>
  <c r="J142" i="49"/>
  <c r="V142" i="49" s="1"/>
  <c r="AH142" i="51" s="1"/>
  <c r="J134" i="49"/>
  <c r="V134" i="49" s="1"/>
  <c r="AH134" i="51" s="1"/>
  <c r="J148" i="49"/>
  <c r="V148" i="49" s="1"/>
  <c r="AH148" i="51" s="1"/>
  <c r="J141" i="49"/>
  <c r="V141" i="49" s="1"/>
  <c r="AH141" i="51" s="1"/>
  <c r="J135" i="49"/>
  <c r="V135" i="49" s="1"/>
  <c r="AH135" i="51" s="1"/>
  <c r="J137" i="49"/>
  <c r="V137" i="49" s="1"/>
  <c r="AH137" i="51" s="1"/>
  <c r="J160" i="49"/>
  <c r="V160" i="49" s="1"/>
  <c r="AH160" i="51" s="1"/>
  <c r="J155" i="49"/>
  <c r="V155" i="49" s="1"/>
  <c r="AH155" i="51" s="1"/>
  <c r="J131" i="49"/>
  <c r="V131" i="49" s="1"/>
  <c r="AH131" i="51" s="1"/>
  <c r="J139" i="49"/>
  <c r="V139" i="49" s="1"/>
  <c r="AH139" i="51" s="1"/>
  <c r="J153" i="49"/>
  <c r="V153" i="49" s="1"/>
  <c r="AH153" i="51" s="1"/>
  <c r="J133" i="49"/>
  <c r="V133" i="49" s="1"/>
  <c r="AH133" i="51" s="1"/>
  <c r="J159" i="49"/>
  <c r="V159" i="49" s="1"/>
  <c r="AH159" i="51" s="1"/>
  <c r="J161" i="49"/>
  <c r="V161" i="49" s="1"/>
  <c r="AH161" i="51" s="1"/>
  <c r="J157" i="49"/>
  <c r="V157" i="49" s="1"/>
  <c r="AH157" i="51" s="1"/>
  <c r="J143" i="49"/>
  <c r="V143" i="49" s="1"/>
  <c r="AH143" i="51" s="1"/>
  <c r="AK11" i="60"/>
  <c r="AO46" i="51" l="1"/>
  <c r="AO109" i="51"/>
  <c r="AO80" i="51"/>
  <c r="AO95" i="51"/>
  <c r="AO75" i="51"/>
  <c r="AO90" i="51"/>
  <c r="AO115" i="51"/>
  <c r="AO107" i="51"/>
  <c r="AO91" i="51"/>
  <c r="AO98" i="51"/>
  <c r="AO56" i="51"/>
  <c r="AO118" i="51"/>
  <c r="AO104" i="51"/>
  <c r="AO34" i="51"/>
  <c r="AO63" i="51"/>
  <c r="AO54" i="51"/>
  <c r="AO73" i="51"/>
  <c r="AO93" i="51"/>
  <c r="AO100" i="51"/>
  <c r="AO105" i="51"/>
  <c r="AO10" i="51"/>
  <c r="AO12" i="51"/>
  <c r="AO18" i="51"/>
  <c r="AO22" i="51"/>
  <c r="AO121" i="51"/>
  <c r="AO72" i="51"/>
  <c r="AO87" i="51"/>
  <c r="AO52" i="51"/>
  <c r="AO117" i="51"/>
  <c r="AO96" i="51"/>
  <c r="AO79" i="51"/>
  <c r="AO88" i="51"/>
  <c r="AO71" i="51"/>
  <c r="AO97" i="51"/>
  <c r="AO23" i="51"/>
  <c r="AO13" i="51"/>
  <c r="AO19" i="51"/>
  <c r="AO113" i="51"/>
  <c r="AO67" i="51"/>
  <c r="AO62" i="51"/>
  <c r="AO114" i="51"/>
  <c r="AO40" i="51"/>
  <c r="AO106" i="51"/>
  <c r="AO108" i="51"/>
  <c r="AO112" i="51"/>
  <c r="AO120" i="51"/>
  <c r="AO28" i="51"/>
  <c r="AO58" i="51"/>
  <c r="AO51" i="51"/>
  <c r="AO29" i="51"/>
  <c r="AO49" i="51"/>
  <c r="AO119" i="51"/>
  <c r="AO55" i="51"/>
  <c r="AO94" i="51"/>
  <c r="AO111" i="51"/>
  <c r="AO66" i="51"/>
  <c r="AO32" i="51"/>
  <c r="AO61" i="51"/>
  <c r="AO53" i="51"/>
  <c r="AO38" i="51"/>
  <c r="AO103" i="51"/>
  <c r="AO24" i="51"/>
  <c r="AO59" i="51"/>
  <c r="AO99" i="51"/>
  <c r="AO102" i="51"/>
  <c r="AO65" i="51"/>
  <c r="AO57" i="51"/>
  <c r="AO101" i="51"/>
  <c r="AO48" i="51"/>
  <c r="AO89" i="51"/>
  <c r="AO15" i="51"/>
  <c r="AO110" i="51"/>
  <c r="AO16" i="51"/>
  <c r="AO11" i="51"/>
  <c r="AO26" i="51"/>
  <c r="AO21" i="51"/>
  <c r="AO7" i="51"/>
  <c r="AO78" i="51"/>
  <c r="AO77" i="51"/>
  <c r="AO64" i="51"/>
  <c r="AO36" i="51"/>
  <c r="AO74" i="51"/>
  <c r="AO50" i="51"/>
  <c r="AO92" i="51"/>
  <c r="AO31" i="51"/>
  <c r="AO35" i="51"/>
  <c r="AO30" i="51"/>
  <c r="AO20" i="51"/>
  <c r="AO60" i="51"/>
  <c r="AO81" i="51"/>
  <c r="AO25" i="51"/>
  <c r="AO68" i="51"/>
  <c r="AO116" i="51"/>
  <c r="AO27" i="51"/>
  <c r="AO70" i="51"/>
  <c r="AO86" i="51"/>
  <c r="AO76" i="51"/>
  <c r="AO8" i="51"/>
  <c r="AO9" i="51"/>
  <c r="AO47" i="51"/>
  <c r="AO17" i="51"/>
  <c r="AO69" i="51"/>
  <c r="AO14" i="51"/>
  <c r="AV77" i="51"/>
  <c r="Q77" i="67"/>
  <c r="AV53" i="51"/>
  <c r="Q53" i="67"/>
  <c r="AV96" i="51"/>
  <c r="Q96" i="67"/>
  <c r="AV58" i="51"/>
  <c r="Q58" i="67"/>
  <c r="AV8" i="51"/>
  <c r="Q8" i="67"/>
  <c r="AV13" i="51"/>
  <c r="Q13" i="67"/>
  <c r="AV20" i="51"/>
  <c r="Q20" i="67"/>
  <c r="AV31" i="51"/>
  <c r="Q31" i="67"/>
  <c r="AV61" i="51"/>
  <c r="Q61" i="67"/>
  <c r="AV120" i="51"/>
  <c r="Q120" i="67"/>
  <c r="AV117" i="51"/>
  <c r="Q117" i="67"/>
  <c r="AV79" i="51"/>
  <c r="Q79" i="67"/>
  <c r="AV74" i="51"/>
  <c r="Q74" i="67"/>
  <c r="AV51" i="51"/>
  <c r="Q51" i="67"/>
  <c r="AV46" i="51"/>
  <c r="Q46" i="67"/>
  <c r="AV109" i="51"/>
  <c r="Q109" i="67"/>
  <c r="AV80" i="51"/>
  <c r="Q80" i="67"/>
  <c r="AV95" i="51"/>
  <c r="Q95" i="67"/>
  <c r="AV116" i="51"/>
  <c r="Q116" i="67"/>
  <c r="AV75" i="51"/>
  <c r="Q75" i="67"/>
  <c r="AV60" i="51"/>
  <c r="Q60" i="67"/>
  <c r="AV81" i="51"/>
  <c r="Q81" i="67"/>
  <c r="AV102" i="51"/>
  <c r="Q102" i="67"/>
  <c r="AV65" i="51"/>
  <c r="Q65" i="67"/>
  <c r="AV57" i="51"/>
  <c r="Q57" i="67"/>
  <c r="AV101" i="51"/>
  <c r="Q101" i="67"/>
  <c r="AV68" i="51"/>
  <c r="Q68" i="67"/>
  <c r="AV48" i="51"/>
  <c r="Q48" i="67"/>
  <c r="AV90" i="51"/>
  <c r="Q90" i="67"/>
  <c r="AV66" i="51"/>
  <c r="Q66" i="67"/>
  <c r="AV23" i="51"/>
  <c r="Q23" i="67"/>
  <c r="AV12" i="51"/>
  <c r="Q12" i="67"/>
  <c r="AV24" i="51"/>
  <c r="Q24" i="67"/>
  <c r="AV25" i="51"/>
  <c r="Q25" i="67"/>
  <c r="AV70" i="51"/>
  <c r="Q70" i="67"/>
  <c r="AV86" i="51"/>
  <c r="Q86" i="67"/>
  <c r="AV99" i="51"/>
  <c r="Q99" i="67"/>
  <c r="AV9" i="51"/>
  <c r="Q9" i="67"/>
  <c r="AV50" i="51"/>
  <c r="Q50" i="67"/>
  <c r="AV36" i="51"/>
  <c r="Q36" i="67"/>
  <c r="AV21" i="51"/>
  <c r="Q21" i="67"/>
  <c r="AV17" i="51"/>
  <c r="Q17" i="67"/>
  <c r="AV15" i="51"/>
  <c r="Q15" i="67"/>
  <c r="AV29" i="51"/>
  <c r="Q29" i="67"/>
  <c r="AV14" i="51"/>
  <c r="Q14" i="67"/>
  <c r="AV22" i="51"/>
  <c r="Q22" i="67"/>
  <c r="AV35" i="51"/>
  <c r="Q35" i="67"/>
  <c r="AV115" i="51"/>
  <c r="Q115" i="67"/>
  <c r="AV107" i="51"/>
  <c r="Q107" i="67"/>
  <c r="AV76" i="51"/>
  <c r="Q76" i="67"/>
  <c r="AV91" i="51"/>
  <c r="Q91" i="67"/>
  <c r="AV98" i="51"/>
  <c r="Q98" i="67"/>
  <c r="AV49" i="51"/>
  <c r="Q49" i="67"/>
  <c r="AV56" i="51"/>
  <c r="Q56" i="67"/>
  <c r="AV118" i="51"/>
  <c r="Q118" i="67"/>
  <c r="AV104" i="51"/>
  <c r="Q104" i="67"/>
  <c r="AV63" i="51"/>
  <c r="Q63" i="67"/>
  <c r="AV54" i="51"/>
  <c r="Q54" i="67"/>
  <c r="AV73" i="51"/>
  <c r="Q73" i="67"/>
  <c r="AV93" i="51"/>
  <c r="Q93" i="67"/>
  <c r="AV100" i="51"/>
  <c r="Q100" i="67"/>
  <c r="AV69" i="51"/>
  <c r="Q69" i="67"/>
  <c r="AV59" i="51"/>
  <c r="Q59" i="67"/>
  <c r="AV119" i="51"/>
  <c r="Q119" i="67"/>
  <c r="AV105" i="51"/>
  <c r="Q105" i="67"/>
  <c r="AV47" i="51"/>
  <c r="Q47" i="67"/>
  <c r="AV78" i="51"/>
  <c r="Q78" i="67"/>
  <c r="AV103" i="51"/>
  <c r="Q103" i="67"/>
  <c r="AV92" i="51"/>
  <c r="Q92" i="67"/>
  <c r="AV88" i="51"/>
  <c r="Q88" i="67"/>
  <c r="AV32" i="51"/>
  <c r="Q32" i="67"/>
  <c r="AV28" i="51"/>
  <c r="Q28" i="67"/>
  <c r="AV7" i="51"/>
  <c r="Q7" i="67"/>
  <c r="AV18" i="51"/>
  <c r="Q18" i="67"/>
  <c r="AV11" i="51"/>
  <c r="Q11" i="67"/>
  <c r="AV38" i="51"/>
  <c r="Q38" i="67"/>
  <c r="AV113" i="51"/>
  <c r="Q113" i="67"/>
  <c r="AV55" i="51"/>
  <c r="Q55" i="67"/>
  <c r="AV72" i="51"/>
  <c r="Q72" i="67"/>
  <c r="AV89" i="51"/>
  <c r="Q89" i="67"/>
  <c r="AV94" i="51"/>
  <c r="Q94" i="67"/>
  <c r="AV71" i="51"/>
  <c r="Q71" i="67"/>
  <c r="AV111" i="51"/>
  <c r="Q111" i="67"/>
  <c r="AV110" i="51"/>
  <c r="Q110" i="67"/>
  <c r="AV121" i="51"/>
  <c r="Q121" i="67"/>
  <c r="AV87" i="51"/>
  <c r="Q87" i="67"/>
  <c r="AV52" i="51"/>
  <c r="Q52" i="67"/>
  <c r="AV97" i="51"/>
  <c r="Q97" i="67"/>
  <c r="AV106" i="51"/>
  <c r="Q106" i="67"/>
  <c r="AV108" i="51"/>
  <c r="Q108" i="67"/>
  <c r="AV112" i="51"/>
  <c r="Q112" i="67"/>
  <c r="AV10" i="51"/>
  <c r="Q10" i="67"/>
  <c r="AV16" i="51"/>
  <c r="Q16" i="67"/>
  <c r="AV19" i="51"/>
  <c r="Q19" i="67"/>
  <c r="AV30" i="51"/>
  <c r="Q30" i="67"/>
  <c r="AV27" i="51"/>
  <c r="Q27" i="67"/>
  <c r="AV26" i="51"/>
  <c r="Q26" i="67"/>
  <c r="AV40" i="51"/>
  <c r="Q40" i="67"/>
  <c r="AV34" i="51"/>
  <c r="Q34" i="67"/>
  <c r="AV67" i="51"/>
  <c r="Q67" i="67"/>
  <c r="AV62" i="51"/>
  <c r="Q62" i="67"/>
  <c r="AV114" i="51"/>
  <c r="Q114" i="67"/>
  <c r="AV64" i="51"/>
  <c r="Q64" i="67"/>
  <c r="AA69" i="49"/>
  <c r="Z69" i="51"/>
  <c r="S69" i="51"/>
  <c r="AA107" i="49"/>
  <c r="S107" i="51"/>
  <c r="Z107" i="51"/>
  <c r="AA98" i="49"/>
  <c r="Z98" i="51"/>
  <c r="S98" i="51"/>
  <c r="AA89" i="49"/>
  <c r="Z89" i="51"/>
  <c r="S89" i="51"/>
  <c r="AN89" i="51" s="1"/>
  <c r="AA51" i="49"/>
  <c r="S51" i="51"/>
  <c r="Z51" i="51"/>
  <c r="AA119" i="49"/>
  <c r="Z119" i="51"/>
  <c r="S119" i="51"/>
  <c r="AA81" i="49"/>
  <c r="S81" i="51"/>
  <c r="AN81" i="51" s="1"/>
  <c r="Z81" i="51"/>
  <c r="AA73" i="49"/>
  <c r="Z73" i="51"/>
  <c r="S73" i="51"/>
  <c r="AN73" i="51" s="1"/>
  <c r="AA57" i="49"/>
  <c r="S57" i="51"/>
  <c r="Z57" i="51"/>
  <c r="AA93" i="49"/>
  <c r="S93" i="51"/>
  <c r="Z93" i="51"/>
  <c r="AA88" i="49"/>
  <c r="S88" i="51"/>
  <c r="AN88" i="51" s="1"/>
  <c r="Z88" i="51"/>
  <c r="AA78" i="49"/>
  <c r="S78" i="51"/>
  <c r="Z78" i="51"/>
  <c r="AA50" i="49"/>
  <c r="S50" i="51"/>
  <c r="Z50" i="51"/>
  <c r="AA68" i="49"/>
  <c r="Z68" i="51"/>
  <c r="S68" i="51"/>
  <c r="AA46" i="49"/>
  <c r="Z46" i="51"/>
  <c r="S46" i="51"/>
  <c r="AA55" i="49"/>
  <c r="Z55" i="51"/>
  <c r="S55" i="51"/>
  <c r="AN55" i="51" s="1"/>
  <c r="AA53" i="49"/>
  <c r="Z53" i="51"/>
  <c r="S53" i="51"/>
  <c r="AA61" i="49"/>
  <c r="Z61" i="51"/>
  <c r="S61" i="51"/>
  <c r="AA58" i="49"/>
  <c r="S58" i="51"/>
  <c r="AN58" i="51" s="1"/>
  <c r="Z58" i="51"/>
  <c r="AA118" i="49"/>
  <c r="Z118" i="51"/>
  <c r="S118" i="51"/>
  <c r="AN118" i="51" s="1"/>
  <c r="AA103" i="49"/>
  <c r="S103" i="51"/>
  <c r="Z103" i="51"/>
  <c r="AA117" i="49"/>
  <c r="S117" i="51"/>
  <c r="Z117" i="51"/>
  <c r="AA108" i="49"/>
  <c r="S108" i="51"/>
  <c r="AN108" i="51" s="1"/>
  <c r="Z108" i="51"/>
  <c r="AA106" i="49"/>
  <c r="S106" i="51"/>
  <c r="Z106" i="51"/>
  <c r="AA113" i="49"/>
  <c r="S113" i="51"/>
  <c r="Z113" i="51"/>
  <c r="AA47" i="49"/>
  <c r="Z47" i="51"/>
  <c r="S47" i="51"/>
  <c r="AA52" i="49"/>
  <c r="S52" i="51"/>
  <c r="AN52" i="51" s="1"/>
  <c r="Z52" i="51"/>
  <c r="AA115" i="49"/>
  <c r="Z115" i="51"/>
  <c r="S115" i="51"/>
  <c r="AN115" i="51" s="1"/>
  <c r="AA77" i="49"/>
  <c r="Z77" i="51"/>
  <c r="S77" i="51"/>
  <c r="AA49" i="49"/>
  <c r="S49" i="51"/>
  <c r="Z49" i="51"/>
  <c r="AA94" i="49"/>
  <c r="Z94" i="51"/>
  <c r="S94" i="51"/>
  <c r="AA86" i="49"/>
  <c r="S86" i="51"/>
  <c r="Z86" i="51"/>
  <c r="AA110" i="49"/>
  <c r="Z110" i="51"/>
  <c r="S110" i="51"/>
  <c r="AA120" i="49"/>
  <c r="Z120" i="51"/>
  <c r="S120" i="51"/>
  <c r="AA104" i="49"/>
  <c r="Z104" i="51"/>
  <c r="S104" i="51"/>
  <c r="AA65" i="49"/>
  <c r="S65" i="51"/>
  <c r="Z65" i="51"/>
  <c r="AA101" i="49"/>
  <c r="S101" i="51"/>
  <c r="Z101" i="51"/>
  <c r="AA48" i="49"/>
  <c r="Z48" i="51"/>
  <c r="S48" i="51"/>
  <c r="AA96" i="49"/>
  <c r="S96" i="51"/>
  <c r="AN96" i="51" s="1"/>
  <c r="Z96" i="51"/>
  <c r="AA75" i="49"/>
  <c r="Z75" i="51"/>
  <c r="S75" i="51"/>
  <c r="AN75" i="51" s="1"/>
  <c r="AA67" i="49"/>
  <c r="Z67" i="51"/>
  <c r="S67" i="51"/>
  <c r="AA114" i="49"/>
  <c r="Z114" i="51"/>
  <c r="S114" i="51"/>
  <c r="AA102" i="49"/>
  <c r="S102" i="51"/>
  <c r="AN102" i="51" s="1"/>
  <c r="Z102" i="51"/>
  <c r="AA60" i="49"/>
  <c r="Z60" i="51"/>
  <c r="S60" i="51"/>
  <c r="AN60" i="51" s="1"/>
  <c r="AA97" i="49"/>
  <c r="S97" i="51"/>
  <c r="Z97" i="51"/>
  <c r="AA63" i="49"/>
  <c r="S63" i="51"/>
  <c r="Z63" i="51"/>
  <c r="AA112" i="49"/>
  <c r="Z112" i="51"/>
  <c r="S112" i="51"/>
  <c r="AA100" i="49"/>
  <c r="Z100" i="51"/>
  <c r="S100" i="51"/>
  <c r="AN100" i="51" s="1"/>
  <c r="AA80" i="49"/>
  <c r="Z80" i="51"/>
  <c r="S80" i="51"/>
  <c r="AA64" i="49"/>
  <c r="S64" i="51"/>
  <c r="Z64" i="51"/>
  <c r="AA54" i="49"/>
  <c r="Z54" i="51"/>
  <c r="S54" i="51"/>
  <c r="AA95" i="49"/>
  <c r="Z95" i="51"/>
  <c r="S95" i="51"/>
  <c r="AN95" i="51" s="1"/>
  <c r="AA99" i="49"/>
  <c r="Z99" i="51"/>
  <c r="S99" i="51"/>
  <c r="AA121" i="49"/>
  <c r="Z121" i="51"/>
  <c r="S121" i="51"/>
  <c r="AA92" i="49"/>
  <c r="S92" i="51"/>
  <c r="AN92" i="51" s="1"/>
  <c r="Z92" i="51"/>
  <c r="AA87" i="49"/>
  <c r="Z87" i="51"/>
  <c r="S87" i="51"/>
  <c r="AN87" i="51" s="1"/>
  <c r="AA90" i="49"/>
  <c r="Z90" i="51"/>
  <c r="S90" i="51"/>
  <c r="AA79" i="49"/>
  <c r="S79" i="51"/>
  <c r="Z79" i="51"/>
  <c r="AA66" i="49"/>
  <c r="S66" i="51"/>
  <c r="AN66" i="51" s="1"/>
  <c r="Z66" i="51"/>
  <c r="AA76" i="49"/>
  <c r="S76" i="51"/>
  <c r="Z76" i="51"/>
  <c r="AA71" i="49"/>
  <c r="S71" i="51"/>
  <c r="Z71" i="51"/>
  <c r="AA62" i="49"/>
  <c r="Z62" i="51"/>
  <c r="S62" i="51"/>
  <c r="AA74" i="49"/>
  <c r="Z74" i="51"/>
  <c r="S74" i="51"/>
  <c r="AA56" i="49"/>
  <c r="Z56" i="51"/>
  <c r="S56" i="51"/>
  <c r="AN56" i="51" s="1"/>
  <c r="AA109" i="49"/>
  <c r="Z109" i="51"/>
  <c r="S109" i="51"/>
  <c r="AA72" i="49"/>
  <c r="S72" i="51"/>
  <c r="Z72" i="51"/>
  <c r="AA116" i="49"/>
  <c r="S116" i="51"/>
  <c r="AN116" i="51" s="1"/>
  <c r="Z116" i="51"/>
  <c r="AA91" i="49"/>
  <c r="Z91" i="51"/>
  <c r="S91" i="51"/>
  <c r="AN91" i="51" s="1"/>
  <c r="AA105" i="49"/>
  <c r="Z105" i="51"/>
  <c r="S105" i="51"/>
  <c r="AA70" i="49"/>
  <c r="S70" i="51"/>
  <c r="Z70" i="51"/>
  <c r="AA111" i="49"/>
  <c r="Z111" i="51"/>
  <c r="S111" i="51"/>
  <c r="AA59" i="49"/>
  <c r="S59" i="51"/>
  <c r="Z59" i="51"/>
  <c r="I147" i="49"/>
  <c r="U147" i="49" s="1"/>
  <c r="AG147" i="51" s="1"/>
  <c r="G49" i="49"/>
  <c r="T49" i="49"/>
  <c r="AF49" i="51" s="1"/>
  <c r="G94" i="49"/>
  <c r="T94" i="49"/>
  <c r="AF94" i="51" s="1"/>
  <c r="G70" i="49"/>
  <c r="T70" i="49"/>
  <c r="AF70" i="51" s="1"/>
  <c r="G92" i="49"/>
  <c r="T92" i="49"/>
  <c r="AF92" i="51" s="1"/>
  <c r="G63" i="49"/>
  <c r="T63" i="49"/>
  <c r="AF63" i="51" s="1"/>
  <c r="G106" i="49"/>
  <c r="T106" i="49"/>
  <c r="AF106" i="51" s="1"/>
  <c r="I159" i="49"/>
  <c r="U159" i="49" s="1"/>
  <c r="AG159" i="51" s="1"/>
  <c r="BX159" i="50"/>
  <c r="I154" i="49"/>
  <c r="U154" i="49" s="1"/>
  <c r="AG154" i="51" s="1"/>
  <c r="I144" i="49"/>
  <c r="U144" i="49" s="1"/>
  <c r="AG144" i="51" s="1"/>
  <c r="G109" i="49"/>
  <c r="T109" i="49"/>
  <c r="AF109" i="51" s="1"/>
  <c r="G72" i="49"/>
  <c r="T72" i="49"/>
  <c r="AF72" i="51" s="1"/>
  <c r="G64" i="49"/>
  <c r="T64" i="49"/>
  <c r="AF64" i="51" s="1"/>
  <c r="G51" i="49"/>
  <c r="T51" i="49"/>
  <c r="AF51" i="51" s="1"/>
  <c r="G110" i="49"/>
  <c r="T110" i="49"/>
  <c r="AF110" i="51" s="1"/>
  <c r="G103" i="49"/>
  <c r="T103" i="49"/>
  <c r="AF103" i="51" s="1"/>
  <c r="G48" i="49"/>
  <c r="T48" i="49"/>
  <c r="AF48" i="51" s="1"/>
  <c r="I157" i="49"/>
  <c r="U157" i="49" s="1"/>
  <c r="AG157" i="51" s="1"/>
  <c r="BC157" i="50"/>
  <c r="G76" i="49"/>
  <c r="T76" i="49"/>
  <c r="AF76" i="51" s="1"/>
  <c r="G118" i="49"/>
  <c r="T118" i="49"/>
  <c r="AF118" i="51" s="1"/>
  <c r="I133" i="49"/>
  <c r="U133" i="49" s="1"/>
  <c r="AG133" i="51" s="1"/>
  <c r="I152" i="49"/>
  <c r="U152" i="49" s="1"/>
  <c r="AG152" i="51" s="1"/>
  <c r="G78" i="49"/>
  <c r="T78" i="49"/>
  <c r="AF78" i="51" s="1"/>
  <c r="G75" i="49"/>
  <c r="T75" i="49"/>
  <c r="AF75" i="51" s="1"/>
  <c r="G47" i="49"/>
  <c r="T47" i="49"/>
  <c r="AF47" i="51" s="1"/>
  <c r="G119" i="49"/>
  <c r="T119" i="49"/>
  <c r="AF119" i="51" s="1"/>
  <c r="G87" i="49"/>
  <c r="T87" i="49"/>
  <c r="AF87" i="51" s="1"/>
  <c r="G96" i="49"/>
  <c r="T96" i="49"/>
  <c r="AF96" i="51" s="1"/>
  <c r="I140" i="49"/>
  <c r="U140" i="49" s="1"/>
  <c r="AG140" i="51" s="1"/>
  <c r="G107" i="49"/>
  <c r="T107" i="49"/>
  <c r="AF107" i="51" s="1"/>
  <c r="G71" i="49"/>
  <c r="T71" i="49"/>
  <c r="AF71" i="51" s="1"/>
  <c r="G102" i="49"/>
  <c r="T102" i="49"/>
  <c r="AF102" i="51" s="1"/>
  <c r="G120" i="49"/>
  <c r="T120" i="49"/>
  <c r="AF120" i="51" s="1"/>
  <c r="G104" i="49"/>
  <c r="T104" i="49"/>
  <c r="AF104" i="51" s="1"/>
  <c r="G112" i="49"/>
  <c r="T112" i="49"/>
  <c r="AF112" i="51" s="1"/>
  <c r="I156" i="49"/>
  <c r="U156" i="49" s="1"/>
  <c r="AG156" i="51" s="1"/>
  <c r="I153" i="49"/>
  <c r="U153" i="49" s="1"/>
  <c r="AG153" i="51" s="1"/>
  <c r="BX153" i="50"/>
  <c r="I131" i="49"/>
  <c r="U131" i="49" s="1"/>
  <c r="AG131" i="51" s="1"/>
  <c r="I132" i="49"/>
  <c r="U132" i="49" s="1"/>
  <c r="AG132" i="51" s="1"/>
  <c r="I138" i="49"/>
  <c r="U138" i="49" s="1"/>
  <c r="AG138" i="51" s="1"/>
  <c r="G95" i="49"/>
  <c r="T95" i="49"/>
  <c r="AF95" i="51" s="1"/>
  <c r="G58" i="49"/>
  <c r="T58" i="49"/>
  <c r="AF58" i="51" s="1"/>
  <c r="G59" i="49"/>
  <c r="T59" i="49"/>
  <c r="AF59" i="51" s="1"/>
  <c r="G100" i="49"/>
  <c r="T100" i="49"/>
  <c r="AF100" i="51" s="1"/>
  <c r="G105" i="49"/>
  <c r="T105" i="49"/>
  <c r="AF105" i="51" s="1"/>
  <c r="I142" i="49"/>
  <c r="U142" i="49" s="1"/>
  <c r="AG142" i="51" s="1"/>
  <c r="I129" i="49"/>
  <c r="U129" i="49" s="1"/>
  <c r="AG129" i="51" s="1"/>
  <c r="I155" i="49"/>
  <c r="U155" i="49" s="1"/>
  <c r="AG155" i="51" s="1"/>
  <c r="I146" i="49"/>
  <c r="U146" i="49" s="1"/>
  <c r="AG146" i="51" s="1"/>
  <c r="I151" i="49"/>
  <c r="U151" i="49" s="1"/>
  <c r="AG151" i="51" s="1"/>
  <c r="G46" i="49"/>
  <c r="T46" i="49"/>
  <c r="AF46" i="51" s="1"/>
  <c r="G55" i="49"/>
  <c r="T55" i="49"/>
  <c r="AF55" i="51" s="1"/>
  <c r="G121" i="49"/>
  <c r="T121" i="49"/>
  <c r="AF121" i="51" s="1"/>
  <c r="G60" i="49"/>
  <c r="T60" i="49"/>
  <c r="AF60" i="51" s="1"/>
  <c r="G97" i="49"/>
  <c r="T97" i="49"/>
  <c r="AF97" i="51" s="1"/>
  <c r="G90" i="49"/>
  <c r="T90" i="49"/>
  <c r="AF90" i="51" s="1"/>
  <c r="I128" i="49"/>
  <c r="U128" i="49" s="1"/>
  <c r="AG128" i="51" s="1"/>
  <c r="I139" i="49"/>
  <c r="U139" i="49" s="1"/>
  <c r="AG139" i="51" s="1"/>
  <c r="I160" i="49"/>
  <c r="U160" i="49" s="1"/>
  <c r="AG160" i="51" s="1"/>
  <c r="I150" i="49"/>
  <c r="U150" i="49" s="1"/>
  <c r="AG150" i="51" s="1"/>
  <c r="I145" i="49"/>
  <c r="U145" i="49" s="1"/>
  <c r="AG145" i="51" s="1"/>
  <c r="G116" i="49"/>
  <c r="T116" i="49"/>
  <c r="AF116" i="51" s="1"/>
  <c r="G91" i="49"/>
  <c r="T91" i="49"/>
  <c r="AF91" i="51" s="1"/>
  <c r="G86" i="49"/>
  <c r="T86" i="49"/>
  <c r="AF86" i="51" s="1"/>
  <c r="G56" i="49"/>
  <c r="T56" i="49"/>
  <c r="AF56" i="51" s="1"/>
  <c r="G57" i="49"/>
  <c r="T57" i="49"/>
  <c r="AF57" i="51" s="1"/>
  <c r="G79" i="49"/>
  <c r="T79" i="49"/>
  <c r="AF79" i="51" s="1"/>
  <c r="G108" i="49"/>
  <c r="T108" i="49"/>
  <c r="AF108" i="51" s="1"/>
  <c r="I149" i="49"/>
  <c r="U149" i="49" s="1"/>
  <c r="AG149" i="51" s="1"/>
  <c r="I137" i="49"/>
  <c r="U137" i="49" s="1"/>
  <c r="AG137" i="51" s="1"/>
  <c r="I136" i="49"/>
  <c r="U136" i="49" s="1"/>
  <c r="AG136" i="51" s="1"/>
  <c r="I130" i="49"/>
  <c r="U130" i="49" s="1"/>
  <c r="AG130" i="51" s="1"/>
  <c r="G115" i="49"/>
  <c r="T115" i="49"/>
  <c r="AF115" i="51" s="1"/>
  <c r="G77" i="49"/>
  <c r="T77" i="49"/>
  <c r="AF77" i="51" s="1"/>
  <c r="G52" i="49"/>
  <c r="T52" i="49"/>
  <c r="AF52" i="51" s="1"/>
  <c r="G69" i="49"/>
  <c r="T69" i="49"/>
  <c r="AF69" i="51" s="1"/>
  <c r="I148" i="49"/>
  <c r="U148" i="49" s="1"/>
  <c r="AG148" i="51" s="1"/>
  <c r="I134" i="49"/>
  <c r="U134" i="49" s="1"/>
  <c r="AG134" i="51" s="1"/>
  <c r="I127" i="49"/>
  <c r="U127" i="49" s="1"/>
  <c r="AG127" i="51" s="1"/>
  <c r="G80" i="49"/>
  <c r="T80" i="49"/>
  <c r="AF80" i="51" s="1"/>
  <c r="G98" i="49"/>
  <c r="T98" i="49"/>
  <c r="AF98" i="51" s="1"/>
  <c r="G89" i="49"/>
  <c r="T89" i="49"/>
  <c r="AF89" i="51" s="1"/>
  <c r="G62" i="49"/>
  <c r="T62" i="49"/>
  <c r="AF62" i="51" s="1"/>
  <c r="G67" i="49"/>
  <c r="T67" i="49"/>
  <c r="AF67" i="51" s="1"/>
  <c r="G114" i="49"/>
  <c r="T114" i="49"/>
  <c r="AF114" i="51" s="1"/>
  <c r="G117" i="49"/>
  <c r="T117" i="49"/>
  <c r="AF117" i="51" s="1"/>
  <c r="G68" i="49"/>
  <c r="T68" i="49"/>
  <c r="AF68" i="51" s="1"/>
  <c r="I161" i="49"/>
  <c r="U161" i="49" s="1"/>
  <c r="AG161" i="51" s="1"/>
  <c r="I135" i="49"/>
  <c r="U135" i="49" s="1"/>
  <c r="AG135" i="51" s="1"/>
  <c r="I143" i="49"/>
  <c r="U143" i="49" s="1"/>
  <c r="AG143" i="51" s="1"/>
  <c r="I141" i="49"/>
  <c r="U141" i="49" s="1"/>
  <c r="AG141" i="51" s="1"/>
  <c r="I158" i="49"/>
  <c r="U158" i="49" s="1"/>
  <c r="AG158" i="51" s="1"/>
  <c r="G113" i="49"/>
  <c r="T113" i="49"/>
  <c r="AF113" i="51" s="1"/>
  <c r="G74" i="49"/>
  <c r="T74" i="49"/>
  <c r="AF74" i="51" s="1"/>
  <c r="G81" i="49"/>
  <c r="T81" i="49"/>
  <c r="AF81" i="51" s="1"/>
  <c r="G111" i="49"/>
  <c r="T111" i="49"/>
  <c r="AF111" i="51" s="1"/>
  <c r="G54" i="49"/>
  <c r="T54" i="49"/>
  <c r="AF54" i="51" s="1"/>
  <c r="G66" i="49"/>
  <c r="T66" i="49"/>
  <c r="AF66" i="51" s="1"/>
  <c r="G53" i="49"/>
  <c r="T53" i="49"/>
  <c r="AF53" i="51" s="1"/>
  <c r="G61" i="49"/>
  <c r="T61" i="49"/>
  <c r="AF61" i="51" s="1"/>
  <c r="G99" i="49"/>
  <c r="T99" i="49"/>
  <c r="AF99" i="51" s="1"/>
  <c r="G73" i="49"/>
  <c r="T73" i="49"/>
  <c r="AF73" i="51" s="1"/>
  <c r="G50" i="49"/>
  <c r="T50" i="49"/>
  <c r="AF50" i="51" s="1"/>
  <c r="G65" i="49"/>
  <c r="T65" i="49"/>
  <c r="AF65" i="51" s="1"/>
  <c r="G101" i="49"/>
  <c r="T101" i="49"/>
  <c r="AF101" i="51" s="1"/>
  <c r="G93" i="49"/>
  <c r="T93" i="49"/>
  <c r="AF93" i="51" s="1"/>
  <c r="G88" i="49"/>
  <c r="T88" i="49"/>
  <c r="AF88" i="51" s="1"/>
  <c r="BB12" i="51"/>
  <c r="BB8" i="51"/>
  <c r="BB14" i="51"/>
  <c r="BB7" i="51"/>
  <c r="BB30" i="51"/>
  <c r="BB28" i="51"/>
  <c r="BB9" i="51"/>
  <c r="BB38" i="51"/>
  <c r="BB29" i="51"/>
  <c r="BB34" i="51"/>
  <c r="BB25" i="51"/>
  <c r="BB16" i="51"/>
  <c r="BB32" i="51"/>
  <c r="BB36" i="51"/>
  <c r="BB10" i="51"/>
  <c r="BB26" i="51"/>
  <c r="BB27" i="51"/>
  <c r="BB20" i="51"/>
  <c r="BB24" i="51"/>
  <c r="BB18" i="51"/>
  <c r="BB31" i="51"/>
  <c r="BB22" i="51"/>
  <c r="AW44" i="60"/>
  <c r="AX28" i="60"/>
  <c r="AY17" i="60"/>
  <c r="AY23" i="60"/>
  <c r="AY47" i="60"/>
  <c r="AY29" i="60"/>
  <c r="AY39" i="60"/>
  <c r="AY44" i="60"/>
  <c r="AX43" i="60"/>
  <c r="AY31" i="60"/>
  <c r="AW26" i="60"/>
  <c r="AX39" i="60"/>
  <c r="AW35" i="60"/>
  <c r="AY40" i="60"/>
  <c r="AY37" i="60"/>
  <c r="AX16" i="60"/>
  <c r="AW45" i="60"/>
  <c r="AX21" i="60"/>
  <c r="AX29" i="60"/>
  <c r="AX24" i="60"/>
  <c r="AW27" i="60"/>
  <c r="AW22" i="60"/>
  <c r="AX19" i="60"/>
  <c r="AW40" i="60"/>
  <c r="AW28" i="60"/>
  <c r="AY16" i="60"/>
  <c r="AY32" i="60"/>
  <c r="AW15" i="60"/>
  <c r="AY24" i="60"/>
  <c r="AX33" i="60"/>
  <c r="AY33" i="60"/>
  <c r="AW47" i="60"/>
  <c r="AW32" i="60"/>
  <c r="AX18" i="60"/>
  <c r="AW24" i="60"/>
  <c r="AW33" i="60"/>
  <c r="AX32" i="60"/>
  <c r="AY28" i="60"/>
  <c r="AW16" i="60"/>
  <c r="AW49" i="60"/>
  <c r="AW29" i="60"/>
  <c r="AX27" i="60"/>
  <c r="AY43" i="60"/>
  <c r="AW23" i="60"/>
  <c r="AW36" i="60"/>
  <c r="AY36" i="60"/>
  <c r="AX38" i="60"/>
  <c r="AX20" i="60"/>
  <c r="AW48" i="60"/>
  <c r="AX15" i="60"/>
  <c r="AW17" i="60"/>
  <c r="AY14" i="60"/>
  <c r="AX45" i="60"/>
  <c r="AW42" i="60"/>
  <c r="AW31" i="60"/>
  <c r="AX46" i="60"/>
  <c r="AY41" i="60"/>
  <c r="AY26" i="60"/>
  <c r="AY49" i="60"/>
  <c r="AW20" i="60"/>
  <c r="AX30" i="60"/>
  <c r="AY19" i="60"/>
  <c r="AY45" i="60"/>
  <c r="AY30" i="60"/>
  <c r="AY35" i="60"/>
  <c r="AX26" i="60"/>
  <c r="AW11" i="60"/>
  <c r="AW43" i="60"/>
  <c r="AY48" i="60"/>
  <c r="AY38" i="60"/>
  <c r="AX44" i="60"/>
  <c r="AX13" i="60"/>
  <c r="AX25" i="60"/>
  <c r="AW30" i="60"/>
  <c r="AX40" i="60"/>
  <c r="AX41" i="60"/>
  <c r="AW25" i="60"/>
  <c r="AY13" i="60"/>
  <c r="AY42" i="60"/>
  <c r="AW34" i="60"/>
  <c r="AX47" i="60"/>
  <c r="AW39" i="60"/>
  <c r="AX31" i="60"/>
  <c r="AW21" i="60"/>
  <c r="AY22" i="60"/>
  <c r="AW38" i="60"/>
  <c r="AY21" i="60"/>
  <c r="AX37" i="60"/>
  <c r="AX34" i="60"/>
  <c r="AX49" i="60"/>
  <c r="AY12" i="60"/>
  <c r="AW13" i="60"/>
  <c r="AY34" i="60"/>
  <c r="AW12" i="60"/>
  <c r="AW41" i="60"/>
  <c r="AX35" i="60"/>
  <c r="AX42" i="60"/>
  <c r="AX22" i="60"/>
  <c r="AW14" i="60"/>
  <c r="AY20" i="60"/>
  <c r="AW37" i="60"/>
  <c r="AY27" i="60"/>
  <c r="AX23" i="60"/>
  <c r="AW19" i="60"/>
  <c r="AY15" i="60"/>
  <c r="AY25" i="60"/>
  <c r="AY18" i="60"/>
  <c r="AW18" i="60"/>
  <c r="AX12" i="60"/>
  <c r="AX48" i="60"/>
  <c r="AX14" i="60"/>
  <c r="AY46" i="60"/>
  <c r="AX17" i="60"/>
  <c r="AX36" i="60"/>
  <c r="AW46" i="60"/>
  <c r="BP65" i="59"/>
  <c r="BP153" i="59"/>
  <c r="BP99" i="59"/>
  <c r="AU141" i="59"/>
  <c r="AU89" i="59"/>
  <c r="AU158" i="59"/>
  <c r="BP151" i="59"/>
  <c r="BP146" i="59"/>
  <c r="BP138" i="59"/>
  <c r="BP133" i="59"/>
  <c r="AU85" i="59"/>
  <c r="AU90" i="59"/>
  <c r="AU87" i="59"/>
  <c r="BP120" i="59"/>
  <c r="AU150" i="59"/>
  <c r="AU163" i="59"/>
  <c r="AU153" i="59"/>
  <c r="AU78" i="59"/>
  <c r="AU70" i="59"/>
  <c r="BP93" i="59"/>
  <c r="AU165" i="59"/>
  <c r="BP165" i="59"/>
  <c r="AU118" i="59"/>
  <c r="AU95" i="59"/>
  <c r="AU125" i="59"/>
  <c r="BP122" i="59"/>
  <c r="BP142" i="59"/>
  <c r="AU77" i="59"/>
  <c r="AU79" i="59"/>
  <c r="AU104" i="59"/>
  <c r="AU100" i="59"/>
  <c r="BP150" i="59"/>
  <c r="AU124" i="59"/>
  <c r="BP125" i="59"/>
  <c r="BP107" i="59"/>
  <c r="BP80" i="59"/>
  <c r="AU128" i="59"/>
  <c r="AU69" i="59"/>
  <c r="BP158" i="59"/>
  <c r="AU123" i="59"/>
  <c r="AU99" i="59"/>
  <c r="AU117" i="59"/>
  <c r="AU116" i="59"/>
  <c r="BP87" i="59"/>
  <c r="BP148" i="59"/>
  <c r="BP117" i="59"/>
  <c r="BP162" i="59"/>
  <c r="BP128" i="59"/>
  <c r="AU109" i="59"/>
  <c r="BP118" i="59"/>
  <c r="BP113" i="59"/>
  <c r="BP109" i="59"/>
  <c r="AU82" i="59"/>
  <c r="AU139" i="59"/>
  <c r="BP163" i="59"/>
  <c r="BP136" i="59"/>
  <c r="AU68" i="59"/>
  <c r="AU76" i="59"/>
  <c r="AU98" i="59"/>
  <c r="AU121" i="59"/>
  <c r="BP115" i="59"/>
  <c r="AU108" i="59"/>
  <c r="BP91" i="59"/>
  <c r="BP160" i="59"/>
  <c r="BP135" i="59"/>
  <c r="BP154" i="59"/>
  <c r="AU138" i="59"/>
  <c r="AU75" i="59"/>
  <c r="AU119" i="59"/>
  <c r="BP86" i="59"/>
  <c r="AU137" i="59"/>
  <c r="BP78" i="59"/>
  <c r="BP96" i="59"/>
  <c r="AU97" i="59"/>
  <c r="BP147" i="59"/>
  <c r="AU74" i="59"/>
  <c r="AU67" i="59"/>
  <c r="BP121" i="59"/>
  <c r="BP123" i="59"/>
  <c r="AU155" i="59"/>
  <c r="AU140" i="59"/>
  <c r="AU103" i="59"/>
  <c r="AU133" i="59"/>
  <c r="AU164" i="59"/>
  <c r="AU159" i="59"/>
  <c r="BP149" i="59"/>
  <c r="BP131" i="59"/>
  <c r="BP77" i="59"/>
  <c r="BP114" i="59"/>
  <c r="BP94" i="59"/>
  <c r="AU151" i="59"/>
  <c r="BP145" i="59"/>
  <c r="AU127" i="59"/>
  <c r="BP68" i="59"/>
  <c r="AU152" i="59"/>
  <c r="AU73" i="59"/>
  <c r="AU72" i="59"/>
  <c r="BP127" i="59"/>
  <c r="AU126" i="59"/>
  <c r="BP152" i="59"/>
  <c r="AU120" i="59"/>
  <c r="AU101" i="59"/>
  <c r="BP134" i="59"/>
  <c r="BP79" i="59"/>
  <c r="AU154" i="59"/>
  <c r="AU134" i="59"/>
  <c r="BP159" i="59"/>
  <c r="AU91" i="59"/>
  <c r="AU162" i="59"/>
  <c r="BP108" i="59"/>
  <c r="BP83" i="59"/>
  <c r="AU111" i="59"/>
  <c r="BP105" i="59"/>
  <c r="BP141" i="59"/>
  <c r="AU66" i="59"/>
  <c r="AU71" i="59"/>
  <c r="AU80" i="59"/>
  <c r="BP119" i="59"/>
  <c r="AU84" i="59"/>
  <c r="BP82" i="59"/>
  <c r="AU107" i="59"/>
  <c r="AU83" i="59"/>
  <c r="AU161" i="59"/>
  <c r="AU136" i="59"/>
  <c r="BP98" i="59"/>
  <c r="AU94" i="59"/>
  <c r="BP90" i="59"/>
  <c r="AU148" i="59"/>
  <c r="AU65" i="59"/>
  <c r="BP72" i="59"/>
  <c r="AU93" i="59"/>
  <c r="BP129" i="59"/>
  <c r="AU147" i="59"/>
  <c r="BP137" i="59"/>
  <c r="BP76" i="59"/>
  <c r="AU112" i="59"/>
  <c r="AU110" i="59"/>
  <c r="BP132" i="59"/>
  <c r="BP104" i="59"/>
  <c r="AU106" i="59"/>
  <c r="AU160" i="59"/>
  <c r="BP126" i="59"/>
  <c r="BP111" i="59"/>
  <c r="BP156" i="59"/>
  <c r="AU81" i="59"/>
  <c r="BP81" i="59"/>
  <c r="BP67" i="59"/>
  <c r="BP73" i="59"/>
  <c r="BP140" i="59"/>
  <c r="AU122" i="59"/>
  <c r="BP155" i="59"/>
  <c r="AU143" i="59"/>
  <c r="BP106" i="59"/>
  <c r="BP124" i="59"/>
  <c r="AU149" i="59"/>
  <c r="AU130" i="59"/>
  <c r="BP75" i="59"/>
  <c r="BP112" i="59"/>
  <c r="AU129" i="59"/>
  <c r="BP110" i="59"/>
  <c r="AU135" i="59"/>
  <c r="AU114" i="59"/>
  <c r="AU92" i="59"/>
  <c r="AU131" i="59"/>
  <c r="BP85" i="59"/>
  <c r="BP66" i="59"/>
  <c r="BP70" i="59"/>
  <c r="AU86" i="59"/>
  <c r="BP157" i="59"/>
  <c r="BP97" i="59"/>
  <c r="BP102" i="59"/>
  <c r="BP100" i="59"/>
  <c r="AU157" i="59"/>
  <c r="BP88" i="59"/>
  <c r="AU156" i="59"/>
  <c r="BP92" i="59"/>
  <c r="BP89" i="59"/>
  <c r="AU145" i="59"/>
  <c r="BP143" i="59"/>
  <c r="AU113" i="59"/>
  <c r="BP164" i="59"/>
  <c r="AU88" i="59"/>
  <c r="AU132" i="59"/>
  <c r="BP69" i="59"/>
  <c r="BP74" i="59"/>
  <c r="AU144" i="59"/>
  <c r="BP84" i="59"/>
  <c r="BP95" i="59"/>
  <c r="AU146" i="59"/>
  <c r="AU115" i="59"/>
  <c r="BP161" i="59"/>
  <c r="BP116" i="59"/>
  <c r="AU105" i="59"/>
  <c r="BP101" i="59"/>
  <c r="AU96" i="59"/>
  <c r="BP130" i="59"/>
  <c r="BP144" i="59"/>
  <c r="BP103" i="59"/>
  <c r="AU142" i="59"/>
  <c r="BP139" i="59"/>
  <c r="BP71" i="59"/>
  <c r="AU102" i="59"/>
  <c r="BV74" i="59" l="1"/>
  <c r="BV70" i="59"/>
  <c r="BV71" i="59"/>
  <c r="BV73" i="59"/>
  <c r="BV72" i="59"/>
  <c r="BV65" i="59"/>
  <c r="BV69" i="59"/>
  <c r="BV66" i="59"/>
  <c r="BV68" i="59"/>
  <c r="BV67" i="59"/>
  <c r="AN62" i="51"/>
  <c r="AN121" i="51"/>
  <c r="AN114" i="51"/>
  <c r="AN48" i="51"/>
  <c r="AN120" i="51"/>
  <c r="AN47" i="51"/>
  <c r="AN61" i="51"/>
  <c r="AN68" i="51"/>
  <c r="AN119" i="51"/>
  <c r="AN71" i="51"/>
  <c r="AN97" i="51"/>
  <c r="AN101" i="51"/>
  <c r="AN113" i="51"/>
  <c r="AN103" i="51"/>
  <c r="AN50" i="51"/>
  <c r="AN57" i="51"/>
  <c r="AN51" i="51"/>
  <c r="AN90" i="51"/>
  <c r="AN80" i="51"/>
  <c r="AN67" i="51"/>
  <c r="AN110" i="51"/>
  <c r="AN53" i="51"/>
  <c r="AN69" i="51"/>
  <c r="AN59" i="51"/>
  <c r="AN76" i="51"/>
  <c r="AN86" i="51"/>
  <c r="AN78" i="51"/>
  <c r="AN74" i="51"/>
  <c r="AN54" i="51"/>
  <c r="AN104" i="51"/>
  <c r="AN46" i="51"/>
  <c r="AN98" i="51"/>
  <c r="AN70" i="51"/>
  <c r="AN72" i="51"/>
  <c r="AN79" i="51"/>
  <c r="AN64" i="51"/>
  <c r="AN63" i="51"/>
  <c r="AN49" i="51"/>
  <c r="AN107" i="51"/>
  <c r="AN65" i="51"/>
  <c r="AN106" i="51"/>
  <c r="AN111" i="51"/>
  <c r="AN112" i="51"/>
  <c r="AN94" i="51"/>
  <c r="AN117" i="51"/>
  <c r="AN93" i="51"/>
  <c r="AN105" i="51"/>
  <c r="AN109" i="51"/>
  <c r="AN99" i="51"/>
  <c r="AN77" i="51"/>
  <c r="BA90" i="59"/>
  <c r="BV90" i="59"/>
  <c r="BA92" i="59"/>
  <c r="BA91" i="59"/>
  <c r="BV83" i="59"/>
  <c r="BV84" i="59"/>
  <c r="BV79" i="59"/>
  <c r="BV77" i="59"/>
  <c r="BV75" i="59"/>
  <c r="BV78" i="59"/>
  <c r="BV76" i="59"/>
  <c r="BA89" i="59"/>
  <c r="BA88" i="59"/>
  <c r="BA85" i="59"/>
  <c r="BA86" i="59"/>
  <c r="BV89" i="59"/>
  <c r="BV88" i="59"/>
  <c r="BV85" i="59"/>
  <c r="BV86" i="59"/>
  <c r="BV87" i="59"/>
  <c r="BA81" i="59"/>
  <c r="BA80" i="59"/>
  <c r="BA82" i="59"/>
  <c r="BV81" i="59"/>
  <c r="BV80" i="59"/>
  <c r="BV82" i="59"/>
  <c r="BA84" i="59"/>
  <c r="BA83" i="59"/>
  <c r="BA87" i="59"/>
  <c r="AU95" i="51"/>
  <c r="P95" i="67"/>
  <c r="AU54" i="51"/>
  <c r="P54" i="67"/>
  <c r="AU112" i="51"/>
  <c r="P112" i="67"/>
  <c r="AU102" i="51"/>
  <c r="P102" i="67"/>
  <c r="AU68" i="51"/>
  <c r="P68" i="67"/>
  <c r="AU59" i="51"/>
  <c r="P59" i="67"/>
  <c r="AU91" i="51"/>
  <c r="P91" i="67"/>
  <c r="AU48" i="51"/>
  <c r="P48" i="67"/>
  <c r="AU120" i="51"/>
  <c r="P120" i="67"/>
  <c r="AU49" i="51"/>
  <c r="P49" i="67"/>
  <c r="AU113" i="51"/>
  <c r="P113" i="67"/>
  <c r="AU117" i="51"/>
  <c r="P117" i="67"/>
  <c r="AU61" i="51"/>
  <c r="P61" i="67"/>
  <c r="AU93" i="51"/>
  <c r="P93" i="67"/>
  <c r="AU119" i="51"/>
  <c r="P119" i="67"/>
  <c r="AU107" i="51"/>
  <c r="P107" i="67"/>
  <c r="AU74" i="51"/>
  <c r="P74" i="67"/>
  <c r="AU66" i="51"/>
  <c r="P66" i="67"/>
  <c r="AU92" i="51"/>
  <c r="P92" i="67"/>
  <c r="AU50" i="51"/>
  <c r="P50" i="67"/>
  <c r="AU64" i="51"/>
  <c r="P64" i="67"/>
  <c r="AU63" i="51"/>
  <c r="P63" i="67"/>
  <c r="AU114" i="51"/>
  <c r="P114" i="67"/>
  <c r="AU111" i="51"/>
  <c r="P111" i="67"/>
  <c r="AU116" i="51"/>
  <c r="P116" i="67"/>
  <c r="AU101" i="51"/>
  <c r="P101" i="67"/>
  <c r="AU110" i="51"/>
  <c r="P110" i="67"/>
  <c r="AU77" i="51"/>
  <c r="P77" i="67"/>
  <c r="AU103" i="51"/>
  <c r="P103" i="67"/>
  <c r="AU53" i="51"/>
  <c r="P53" i="67"/>
  <c r="AU57" i="51"/>
  <c r="P57" i="67"/>
  <c r="AU51" i="51"/>
  <c r="P51" i="67"/>
  <c r="AU76" i="51"/>
  <c r="P76" i="67"/>
  <c r="AU62" i="51"/>
  <c r="P62" i="67"/>
  <c r="AU121" i="51"/>
  <c r="P121" i="67"/>
  <c r="AU78" i="51"/>
  <c r="P78" i="67"/>
  <c r="AU56" i="51"/>
  <c r="P56" i="67"/>
  <c r="AU79" i="51"/>
  <c r="P79" i="67"/>
  <c r="AU80" i="51"/>
  <c r="P80" i="67"/>
  <c r="AU97" i="51"/>
  <c r="P97" i="67"/>
  <c r="AU67" i="51"/>
  <c r="P67" i="67"/>
  <c r="AU70" i="51"/>
  <c r="P70" i="67"/>
  <c r="AU65" i="51"/>
  <c r="P65" i="67"/>
  <c r="AU86" i="51"/>
  <c r="P86" i="67"/>
  <c r="AU52" i="51"/>
  <c r="P52" i="67"/>
  <c r="AU106" i="51"/>
  <c r="P106" i="67"/>
  <c r="AU118" i="51"/>
  <c r="P118" i="67"/>
  <c r="AU55" i="51"/>
  <c r="P55" i="67"/>
  <c r="AU73" i="51"/>
  <c r="P73" i="67"/>
  <c r="AU89" i="51"/>
  <c r="P89" i="67"/>
  <c r="AU69" i="51"/>
  <c r="P69" i="67"/>
  <c r="AU87" i="51"/>
  <c r="P87" i="67"/>
  <c r="AU72" i="51"/>
  <c r="P72" i="67"/>
  <c r="AU115" i="51"/>
  <c r="P115" i="67"/>
  <c r="AU71" i="51"/>
  <c r="P71" i="67"/>
  <c r="AU90" i="51"/>
  <c r="P90" i="67"/>
  <c r="AU99" i="51"/>
  <c r="P99" i="67"/>
  <c r="AU60" i="51"/>
  <c r="P60" i="67"/>
  <c r="AU75" i="51"/>
  <c r="P75" i="67"/>
  <c r="AU100" i="51"/>
  <c r="P100" i="67"/>
  <c r="AU105" i="51"/>
  <c r="P105" i="67"/>
  <c r="AU109" i="51"/>
  <c r="P109" i="67"/>
  <c r="AU96" i="51"/>
  <c r="P96" i="67"/>
  <c r="AU104" i="51"/>
  <c r="P104" i="67"/>
  <c r="AU94" i="51"/>
  <c r="P94" i="67"/>
  <c r="AU47" i="51"/>
  <c r="P47" i="67"/>
  <c r="AU108" i="51"/>
  <c r="P108" i="67"/>
  <c r="AU58" i="51"/>
  <c r="P58" i="67"/>
  <c r="AU46" i="51"/>
  <c r="P46" i="67"/>
  <c r="AU88" i="51"/>
  <c r="P88" i="67"/>
  <c r="AU81" i="51"/>
  <c r="P81" i="67"/>
  <c r="AU98" i="51"/>
  <c r="P98" i="67"/>
  <c r="BC153" i="50"/>
  <c r="BJ153" i="50"/>
  <c r="BQ153" i="50"/>
  <c r="R88" i="51"/>
  <c r="Y88" i="51"/>
  <c r="Y99" i="51"/>
  <c r="R99" i="51"/>
  <c r="Y81" i="51"/>
  <c r="R81" i="51"/>
  <c r="AB135" i="49"/>
  <c r="T135" i="51"/>
  <c r="AA135" i="51"/>
  <c r="Y62" i="51"/>
  <c r="R62" i="51"/>
  <c r="AB148" i="49"/>
  <c r="T148" i="51"/>
  <c r="AA148" i="51"/>
  <c r="AB136" i="49"/>
  <c r="AA136" i="51"/>
  <c r="T136" i="51"/>
  <c r="R56" i="51"/>
  <c r="Y56" i="51"/>
  <c r="AB160" i="49"/>
  <c r="T160" i="51"/>
  <c r="AA160" i="51"/>
  <c r="Y121" i="51"/>
  <c r="R121" i="51"/>
  <c r="AB129" i="49"/>
  <c r="AA129" i="51"/>
  <c r="T129" i="51"/>
  <c r="Y95" i="51"/>
  <c r="R95" i="51"/>
  <c r="Y112" i="51"/>
  <c r="R112" i="51"/>
  <c r="AB140" i="49"/>
  <c r="T140" i="51"/>
  <c r="AO140" i="51" s="1"/>
  <c r="AA140" i="51"/>
  <c r="Y78" i="51"/>
  <c r="R78" i="51"/>
  <c r="Y48" i="51"/>
  <c r="R48" i="51"/>
  <c r="R109" i="51"/>
  <c r="Y109" i="51"/>
  <c r="R92" i="51"/>
  <c r="Y92" i="51"/>
  <c r="R93" i="51"/>
  <c r="Y93" i="51"/>
  <c r="Y61" i="51"/>
  <c r="R61" i="51"/>
  <c r="Y74" i="51"/>
  <c r="R74" i="51"/>
  <c r="AB161" i="49"/>
  <c r="T161" i="51"/>
  <c r="AA161" i="51"/>
  <c r="R89" i="51"/>
  <c r="Y89" i="51"/>
  <c r="Y69" i="51"/>
  <c r="R69" i="51"/>
  <c r="AB137" i="49"/>
  <c r="AA137" i="51"/>
  <c r="T137" i="51"/>
  <c r="Y86" i="51"/>
  <c r="R86" i="51"/>
  <c r="AB139" i="49"/>
  <c r="T139" i="51"/>
  <c r="AA139" i="51"/>
  <c r="Y55" i="51"/>
  <c r="R55" i="51"/>
  <c r="AB142" i="49"/>
  <c r="AA142" i="51"/>
  <c r="T142" i="51"/>
  <c r="AB138" i="49"/>
  <c r="AA138" i="51"/>
  <c r="T138" i="51"/>
  <c r="Y104" i="51"/>
  <c r="R104" i="51"/>
  <c r="R96" i="51"/>
  <c r="Y96" i="51"/>
  <c r="AB152" i="49"/>
  <c r="AA152" i="51"/>
  <c r="T152" i="51"/>
  <c r="R103" i="51"/>
  <c r="Y103" i="51"/>
  <c r="AB144" i="49"/>
  <c r="T144" i="51"/>
  <c r="AA144" i="51"/>
  <c r="Y70" i="51"/>
  <c r="R70" i="51"/>
  <c r="R101" i="51"/>
  <c r="Y101" i="51"/>
  <c r="Y53" i="51"/>
  <c r="R53" i="51"/>
  <c r="R113" i="51"/>
  <c r="Y113" i="51"/>
  <c r="Y68" i="51"/>
  <c r="R68" i="51"/>
  <c r="R98" i="51"/>
  <c r="Y98" i="51"/>
  <c r="R52" i="51"/>
  <c r="Y52" i="51"/>
  <c r="AB149" i="49"/>
  <c r="T149" i="51"/>
  <c r="AA149" i="51"/>
  <c r="Y91" i="51"/>
  <c r="R91" i="51"/>
  <c r="AB128" i="49"/>
  <c r="AA128" i="51"/>
  <c r="T128" i="51"/>
  <c r="R46" i="51"/>
  <c r="Y46" i="51"/>
  <c r="Y105" i="51"/>
  <c r="R105" i="51"/>
  <c r="AB132" i="49"/>
  <c r="AA132" i="51"/>
  <c r="T132" i="51"/>
  <c r="Y120" i="51"/>
  <c r="R120" i="51"/>
  <c r="R87" i="51"/>
  <c r="Y87" i="51"/>
  <c r="AB133" i="49"/>
  <c r="AA133" i="51"/>
  <c r="T133" i="51"/>
  <c r="Y110" i="51"/>
  <c r="R110" i="51"/>
  <c r="AB154" i="49"/>
  <c r="T154" i="51"/>
  <c r="AA154" i="51"/>
  <c r="Y94" i="51"/>
  <c r="R94" i="51"/>
  <c r="R65" i="51"/>
  <c r="Y65" i="51"/>
  <c r="R66" i="51"/>
  <c r="AM66" i="51" s="1"/>
  <c r="Y66" i="51"/>
  <c r="AB158" i="49"/>
  <c r="AA158" i="51"/>
  <c r="T158" i="51"/>
  <c r="R117" i="51"/>
  <c r="Y117" i="51"/>
  <c r="Y80" i="51"/>
  <c r="R80" i="51"/>
  <c r="R77" i="51"/>
  <c r="Y77" i="51"/>
  <c r="R108" i="51"/>
  <c r="Y108" i="51"/>
  <c r="Y116" i="51"/>
  <c r="R116" i="51"/>
  <c r="Y90" i="51"/>
  <c r="R90" i="51"/>
  <c r="AB151" i="49"/>
  <c r="AA151" i="51"/>
  <c r="T151" i="51"/>
  <c r="Y100" i="51"/>
  <c r="R100" i="51"/>
  <c r="AB131" i="49"/>
  <c r="T131" i="51"/>
  <c r="AA131" i="51"/>
  <c r="R102" i="51"/>
  <c r="Y102" i="51"/>
  <c r="Y119" i="51"/>
  <c r="R119" i="51"/>
  <c r="R118" i="51"/>
  <c r="Y118" i="51"/>
  <c r="R51" i="51"/>
  <c r="Y51" i="51"/>
  <c r="AB159" i="49"/>
  <c r="AA159" i="51"/>
  <c r="T159" i="51"/>
  <c r="Y49" i="51"/>
  <c r="R49" i="51"/>
  <c r="R50" i="51"/>
  <c r="Y50" i="51"/>
  <c r="Y54" i="51"/>
  <c r="R54" i="51"/>
  <c r="AB141" i="49"/>
  <c r="AA141" i="51"/>
  <c r="T141" i="51"/>
  <c r="Y114" i="51"/>
  <c r="R114" i="51"/>
  <c r="AB127" i="49"/>
  <c r="T127" i="51"/>
  <c r="AO127" i="51" s="1"/>
  <c r="AA127" i="51"/>
  <c r="Y115" i="51"/>
  <c r="R115" i="51"/>
  <c r="R79" i="51"/>
  <c r="Y79" i="51"/>
  <c r="AB145" i="49"/>
  <c r="AA145" i="51"/>
  <c r="T145" i="51"/>
  <c r="R97" i="51"/>
  <c r="Y97" i="51"/>
  <c r="AB146" i="49"/>
  <c r="AA146" i="51"/>
  <c r="T146" i="51"/>
  <c r="R59" i="51"/>
  <c r="Y59" i="51"/>
  <c r="AB153" i="49"/>
  <c r="AA153" i="51"/>
  <c r="T153" i="51"/>
  <c r="Y71" i="51"/>
  <c r="R71" i="51"/>
  <c r="Y47" i="51"/>
  <c r="R47" i="51"/>
  <c r="Y76" i="51"/>
  <c r="R76" i="51"/>
  <c r="Y64" i="51"/>
  <c r="R64" i="51"/>
  <c r="R106" i="51"/>
  <c r="Y106" i="51"/>
  <c r="AB147" i="49"/>
  <c r="AA147" i="51"/>
  <c r="T147" i="51"/>
  <c r="R73" i="51"/>
  <c r="Y73" i="51"/>
  <c r="Y111" i="51"/>
  <c r="R111" i="51"/>
  <c r="AB143" i="49"/>
  <c r="T143" i="51"/>
  <c r="AA143" i="51"/>
  <c r="Y67" i="51"/>
  <c r="R67" i="51"/>
  <c r="AB134" i="49"/>
  <c r="T134" i="51"/>
  <c r="AA134" i="51"/>
  <c r="AB130" i="49"/>
  <c r="T130" i="51"/>
  <c r="AA130" i="51"/>
  <c r="Y57" i="51"/>
  <c r="R57" i="51"/>
  <c r="AB150" i="49"/>
  <c r="T150" i="51"/>
  <c r="AA150" i="51"/>
  <c r="Y60" i="51"/>
  <c r="R60" i="51"/>
  <c r="AB155" i="49"/>
  <c r="T155" i="51"/>
  <c r="AA155" i="51"/>
  <c r="R58" i="51"/>
  <c r="Y58" i="51"/>
  <c r="AB156" i="49"/>
  <c r="T156" i="51"/>
  <c r="AA156" i="51"/>
  <c r="R107" i="51"/>
  <c r="Y107" i="51"/>
  <c r="Y75" i="51"/>
  <c r="R75" i="51"/>
  <c r="AB157" i="49"/>
  <c r="AA157" i="51"/>
  <c r="T157" i="51"/>
  <c r="R72" i="51"/>
  <c r="Y72" i="51"/>
  <c r="Y63" i="51"/>
  <c r="R63" i="51"/>
  <c r="BC161" i="50"/>
  <c r="BV107" i="50"/>
  <c r="BO107" i="50"/>
  <c r="Z107" i="49"/>
  <c r="BH107" i="50"/>
  <c r="BA107" i="50"/>
  <c r="BV75" i="50"/>
  <c r="BO75" i="50"/>
  <c r="BH75" i="50"/>
  <c r="BA75" i="50"/>
  <c r="Z75" i="49"/>
  <c r="H143" i="49"/>
  <c r="T143" i="49" s="1"/>
  <c r="AF143" i="51" s="1"/>
  <c r="F67" i="49"/>
  <c r="S67" i="49"/>
  <c r="AE67" i="51" s="1"/>
  <c r="H130" i="49"/>
  <c r="T130" i="49" s="1"/>
  <c r="AF130" i="51" s="1"/>
  <c r="F57" i="49"/>
  <c r="S57" i="49"/>
  <c r="AE57" i="51" s="1"/>
  <c r="F60" i="49"/>
  <c r="S60" i="49"/>
  <c r="AE60" i="51" s="1"/>
  <c r="H155" i="49"/>
  <c r="T155" i="49" s="1"/>
  <c r="AF155" i="51" s="1"/>
  <c r="F58" i="49"/>
  <c r="S58" i="49"/>
  <c r="AE58" i="51" s="1"/>
  <c r="H156" i="49"/>
  <c r="T156" i="49" s="1"/>
  <c r="AF156" i="51" s="1"/>
  <c r="F107" i="49"/>
  <c r="S107" i="49"/>
  <c r="AE107" i="51" s="1"/>
  <c r="F75" i="49"/>
  <c r="S75" i="49"/>
  <c r="AE75" i="51" s="1"/>
  <c r="H157" i="49"/>
  <c r="T157" i="49" s="1"/>
  <c r="AF157" i="51" s="1"/>
  <c r="F72" i="49"/>
  <c r="S72" i="49"/>
  <c r="AE72" i="51" s="1"/>
  <c r="F63" i="49"/>
  <c r="S63" i="49"/>
  <c r="AE63" i="51" s="1"/>
  <c r="BV67" i="50"/>
  <c r="BO67" i="50"/>
  <c r="Z67" i="49"/>
  <c r="BH67" i="50"/>
  <c r="BA67" i="50"/>
  <c r="BV58" i="50"/>
  <c r="BO58" i="50"/>
  <c r="Z58" i="49"/>
  <c r="BH58" i="50"/>
  <c r="BA58" i="50"/>
  <c r="BV72" i="50"/>
  <c r="BO72" i="50"/>
  <c r="BH72" i="50"/>
  <c r="BA72" i="50"/>
  <c r="Z72" i="49"/>
  <c r="BV63" i="50"/>
  <c r="BO63" i="50"/>
  <c r="Z63" i="49"/>
  <c r="BH63" i="50"/>
  <c r="BA63" i="50"/>
  <c r="F73" i="49"/>
  <c r="S73" i="49"/>
  <c r="AE73" i="51" s="1"/>
  <c r="F111" i="49"/>
  <c r="S111" i="49"/>
  <c r="AE111" i="51" s="1"/>
  <c r="H134" i="49"/>
  <c r="T134" i="49" s="1"/>
  <c r="AF134" i="51" s="1"/>
  <c r="H150" i="49"/>
  <c r="T150" i="49" s="1"/>
  <c r="AF150" i="51" s="1"/>
  <c r="BV88" i="50"/>
  <c r="BO88" i="50"/>
  <c r="BH88" i="50"/>
  <c r="BA88" i="50"/>
  <c r="Z88" i="49"/>
  <c r="BV99" i="50"/>
  <c r="BO99" i="50"/>
  <c r="Z99" i="49"/>
  <c r="BH99" i="50"/>
  <c r="BA99" i="50"/>
  <c r="BV81" i="50"/>
  <c r="BO81" i="50"/>
  <c r="BH81" i="50"/>
  <c r="BA81" i="50"/>
  <c r="Z81" i="49"/>
  <c r="BV62" i="50"/>
  <c r="BO62" i="50"/>
  <c r="Z62" i="49"/>
  <c r="BH62" i="50"/>
  <c r="BA62" i="50"/>
  <c r="BH56" i="50"/>
  <c r="BA56" i="50"/>
  <c r="BV56" i="50"/>
  <c r="Z56" i="49"/>
  <c r="BO56" i="50"/>
  <c r="BH121" i="50"/>
  <c r="BV121" i="50"/>
  <c r="BO121" i="50"/>
  <c r="BA121" i="50"/>
  <c r="Z121" i="49"/>
  <c r="BV95" i="50"/>
  <c r="BO95" i="50"/>
  <c r="Z95" i="49"/>
  <c r="BH95" i="50"/>
  <c r="BA95" i="50"/>
  <c r="BV112" i="50"/>
  <c r="BO112" i="50"/>
  <c r="BH112" i="50"/>
  <c r="BA112" i="50"/>
  <c r="Z112" i="49"/>
  <c r="BV78" i="50"/>
  <c r="BO78" i="50"/>
  <c r="BH78" i="50"/>
  <c r="BA78" i="50"/>
  <c r="Z78" i="49"/>
  <c r="BV48" i="50"/>
  <c r="BO48" i="50"/>
  <c r="BH48" i="50"/>
  <c r="BA48" i="50"/>
  <c r="Z48" i="49"/>
  <c r="BV109" i="50"/>
  <c r="BO109" i="50"/>
  <c r="Z109" i="49"/>
  <c r="BH109" i="50"/>
  <c r="BA109" i="50"/>
  <c r="BH92" i="50"/>
  <c r="BV92" i="50"/>
  <c r="BO92" i="50"/>
  <c r="BA92" i="50"/>
  <c r="Z92" i="49"/>
  <c r="F81" i="49"/>
  <c r="S81" i="49"/>
  <c r="AE81" i="51" s="1"/>
  <c r="F62" i="49"/>
  <c r="S62" i="49"/>
  <c r="AE62" i="51" s="1"/>
  <c r="H148" i="49"/>
  <c r="T148" i="49" s="1"/>
  <c r="AF148" i="51" s="1"/>
  <c r="F56" i="49"/>
  <c r="S56" i="49"/>
  <c r="AE56" i="51" s="1"/>
  <c r="H160" i="49"/>
  <c r="T160" i="49" s="1"/>
  <c r="AF160" i="51" s="1"/>
  <c r="F121" i="49"/>
  <c r="S121" i="49"/>
  <c r="AE121" i="51" s="1"/>
  <c r="F95" i="49"/>
  <c r="S95" i="49"/>
  <c r="AE95" i="51" s="1"/>
  <c r="F112" i="49"/>
  <c r="S112" i="49"/>
  <c r="AE112" i="51" s="1"/>
  <c r="H140" i="49"/>
  <c r="T140" i="49" s="1"/>
  <c r="AF140" i="51" s="1"/>
  <c r="F78" i="49"/>
  <c r="S78" i="49"/>
  <c r="AE78" i="51" s="1"/>
  <c r="F48" i="49"/>
  <c r="S48" i="49"/>
  <c r="AE48" i="51" s="1"/>
  <c r="F109" i="49"/>
  <c r="S109" i="49"/>
  <c r="AE109" i="51" s="1"/>
  <c r="F92" i="49"/>
  <c r="S92" i="49"/>
  <c r="AE92" i="51" s="1"/>
  <c r="H135" i="49"/>
  <c r="T135" i="49" s="1"/>
  <c r="AF135" i="51" s="1"/>
  <c r="H136" i="49"/>
  <c r="T136" i="49" s="1"/>
  <c r="AF136" i="51" s="1"/>
  <c r="H129" i="49"/>
  <c r="T129" i="49" s="1"/>
  <c r="AF129" i="51" s="1"/>
  <c r="BH93" i="50"/>
  <c r="BV93" i="50"/>
  <c r="BO93" i="50"/>
  <c r="BA93" i="50"/>
  <c r="Z93" i="49"/>
  <c r="BV61" i="50"/>
  <c r="BO61" i="50"/>
  <c r="Z61" i="49"/>
  <c r="BH61" i="50"/>
  <c r="BA61" i="50"/>
  <c r="BV74" i="50"/>
  <c r="BO74" i="50"/>
  <c r="BH74" i="50"/>
  <c r="BA74" i="50"/>
  <c r="Z74" i="49"/>
  <c r="BV89" i="50"/>
  <c r="BO89" i="50"/>
  <c r="BH89" i="50"/>
  <c r="BA89" i="50"/>
  <c r="Z89" i="49"/>
  <c r="BV69" i="50"/>
  <c r="BO69" i="50"/>
  <c r="Z69" i="49"/>
  <c r="BH69" i="50"/>
  <c r="BA69" i="50"/>
  <c r="BH86" i="50"/>
  <c r="BA86" i="50"/>
  <c r="BO86" i="50"/>
  <c r="Z86" i="49"/>
  <c r="BV86" i="50"/>
  <c r="BH55" i="50"/>
  <c r="BV55" i="50"/>
  <c r="BO55" i="50"/>
  <c r="Z55" i="49"/>
  <c r="BA55" i="50"/>
  <c r="BV104" i="50"/>
  <c r="BO104" i="50"/>
  <c r="Z104" i="49"/>
  <c r="BH104" i="50"/>
  <c r="BA104" i="50"/>
  <c r="BV96" i="50"/>
  <c r="BO96" i="50"/>
  <c r="Z96" i="49"/>
  <c r="BH96" i="50"/>
  <c r="BA96" i="50"/>
  <c r="BV103" i="50"/>
  <c r="BO103" i="50"/>
  <c r="Z103" i="49"/>
  <c r="BH103" i="50"/>
  <c r="BA103" i="50"/>
  <c r="BO70" i="50"/>
  <c r="BV70" i="50"/>
  <c r="Z70" i="49"/>
  <c r="BH70" i="50"/>
  <c r="BA70" i="50"/>
  <c r="BV57" i="50"/>
  <c r="BO57" i="50"/>
  <c r="Z57" i="49"/>
  <c r="BH57" i="50"/>
  <c r="BA57" i="50"/>
  <c r="F89" i="49"/>
  <c r="S89" i="49"/>
  <c r="AE89" i="51" s="1"/>
  <c r="F69" i="49"/>
  <c r="S69" i="49"/>
  <c r="AE69" i="51" s="1"/>
  <c r="F86" i="49"/>
  <c r="R86" i="49" s="1"/>
  <c r="AD86" i="51" s="1"/>
  <c r="S86" i="49"/>
  <c r="AE86" i="51" s="1"/>
  <c r="F55" i="49"/>
  <c r="S55" i="49"/>
  <c r="AE55" i="51" s="1"/>
  <c r="H142" i="49"/>
  <c r="T142" i="49" s="1"/>
  <c r="AF142" i="51" s="1"/>
  <c r="F104" i="49"/>
  <c r="S104" i="49"/>
  <c r="AE104" i="51" s="1"/>
  <c r="F96" i="49"/>
  <c r="S96" i="49"/>
  <c r="AE96" i="51" s="1"/>
  <c r="H152" i="49"/>
  <c r="T152" i="49" s="1"/>
  <c r="AF152" i="51" s="1"/>
  <c r="F103" i="49"/>
  <c r="S103" i="49"/>
  <c r="AE103" i="51" s="1"/>
  <c r="H144" i="49"/>
  <c r="T144" i="49" s="1"/>
  <c r="AF144" i="51" s="1"/>
  <c r="F70" i="49"/>
  <c r="S70" i="49"/>
  <c r="AE70" i="51" s="1"/>
  <c r="H137" i="49"/>
  <c r="T137" i="49" s="1"/>
  <c r="AF137" i="51" s="1"/>
  <c r="H139" i="49"/>
  <c r="T139" i="49" s="1"/>
  <c r="AF139" i="51" s="1"/>
  <c r="H138" i="49"/>
  <c r="T138" i="49" s="1"/>
  <c r="AF138" i="51" s="1"/>
  <c r="BJ157" i="50"/>
  <c r="BV101" i="50"/>
  <c r="BO101" i="50"/>
  <c r="Z101" i="49"/>
  <c r="BH101" i="50"/>
  <c r="BA101" i="50"/>
  <c r="BH53" i="50"/>
  <c r="BO53" i="50"/>
  <c r="BA53" i="50"/>
  <c r="BV53" i="50"/>
  <c r="Z53" i="49"/>
  <c r="BV113" i="50"/>
  <c r="BO113" i="50"/>
  <c r="BA113" i="50"/>
  <c r="BH113" i="50"/>
  <c r="Z113" i="49"/>
  <c r="BV68" i="50"/>
  <c r="BO68" i="50"/>
  <c r="Z68" i="49"/>
  <c r="BH68" i="50"/>
  <c r="BA68" i="50"/>
  <c r="BO98" i="50"/>
  <c r="BV98" i="50"/>
  <c r="Z98" i="49"/>
  <c r="BH98" i="50"/>
  <c r="BA98" i="50"/>
  <c r="BV52" i="50"/>
  <c r="BO52" i="50"/>
  <c r="BA52" i="50"/>
  <c r="BH52" i="50"/>
  <c r="Z52" i="49"/>
  <c r="BH91" i="50"/>
  <c r="BV91" i="50"/>
  <c r="BO91" i="50"/>
  <c r="BA91" i="50"/>
  <c r="Z91" i="49"/>
  <c r="BO46" i="50"/>
  <c r="BH46" i="50"/>
  <c r="BV46" i="50"/>
  <c r="Z46" i="49"/>
  <c r="BA46" i="50"/>
  <c r="BO105" i="50"/>
  <c r="BV105" i="50"/>
  <c r="Z105" i="49"/>
  <c r="BH105" i="50"/>
  <c r="BA105" i="50"/>
  <c r="BH120" i="50"/>
  <c r="BO120" i="50"/>
  <c r="BA120" i="50"/>
  <c r="BV120" i="50"/>
  <c r="Z120" i="49"/>
  <c r="BV87" i="50"/>
  <c r="BO87" i="50"/>
  <c r="BH87" i="50"/>
  <c r="BA87" i="50"/>
  <c r="Z87" i="49"/>
  <c r="BH110" i="50"/>
  <c r="BA110" i="50"/>
  <c r="BO110" i="50"/>
  <c r="BV110" i="50"/>
  <c r="Z110" i="49"/>
  <c r="BV94" i="50"/>
  <c r="BO94" i="50"/>
  <c r="Z94" i="49"/>
  <c r="BH94" i="50"/>
  <c r="BA94" i="50"/>
  <c r="F99" i="49"/>
  <c r="S99" i="49"/>
  <c r="AE99" i="51" s="1"/>
  <c r="F101" i="49"/>
  <c r="S101" i="49"/>
  <c r="AE101" i="51" s="1"/>
  <c r="H149" i="49"/>
  <c r="T149" i="49" s="1"/>
  <c r="AF149" i="51" s="1"/>
  <c r="F91" i="49"/>
  <c r="S91" i="49"/>
  <c r="AE91" i="51" s="1"/>
  <c r="H132" i="49"/>
  <c r="T132" i="49" s="1"/>
  <c r="AF132" i="51" s="1"/>
  <c r="F120" i="49"/>
  <c r="S120" i="49"/>
  <c r="AE120" i="51" s="1"/>
  <c r="F87" i="49"/>
  <c r="S87" i="49"/>
  <c r="AE87" i="51" s="1"/>
  <c r="H133" i="49"/>
  <c r="T133" i="49" s="1"/>
  <c r="AF133" i="51" s="1"/>
  <c r="F110" i="49"/>
  <c r="S110" i="49"/>
  <c r="AE110" i="51" s="1"/>
  <c r="H154" i="49"/>
  <c r="T154" i="49" s="1"/>
  <c r="AF154" i="51" s="1"/>
  <c r="F94" i="49"/>
  <c r="S94" i="49"/>
  <c r="AE94" i="51" s="1"/>
  <c r="F50" i="49"/>
  <c r="S50" i="49"/>
  <c r="AE50" i="51" s="1"/>
  <c r="F93" i="49"/>
  <c r="S93" i="49"/>
  <c r="AE93" i="51" s="1"/>
  <c r="H161" i="49"/>
  <c r="T161" i="49" s="1"/>
  <c r="AF161" i="51" s="1"/>
  <c r="F52" i="49"/>
  <c r="S52" i="49"/>
  <c r="AE52" i="51" s="1"/>
  <c r="H128" i="49"/>
  <c r="T128" i="49" s="1"/>
  <c r="AF128" i="51" s="1"/>
  <c r="F46" i="49"/>
  <c r="S46" i="49"/>
  <c r="AE46" i="51" s="1"/>
  <c r="F105" i="49"/>
  <c r="S105" i="49"/>
  <c r="AE105" i="51" s="1"/>
  <c r="BQ157" i="50"/>
  <c r="BV65" i="50"/>
  <c r="BO65" i="50"/>
  <c r="Z65" i="49"/>
  <c r="BH65" i="50"/>
  <c r="BA65" i="50"/>
  <c r="BV66" i="50"/>
  <c r="BO66" i="50"/>
  <c r="Z66" i="49"/>
  <c r="BH66" i="50"/>
  <c r="BA66" i="50"/>
  <c r="BH117" i="50"/>
  <c r="BO117" i="50"/>
  <c r="BV117" i="50"/>
  <c r="BA117" i="50"/>
  <c r="Z117" i="49"/>
  <c r="BH80" i="50"/>
  <c r="BO80" i="50"/>
  <c r="BV80" i="50"/>
  <c r="BA80" i="50"/>
  <c r="Z80" i="49"/>
  <c r="BH77" i="50"/>
  <c r="BO77" i="50"/>
  <c r="BV77" i="50"/>
  <c r="BA77" i="50"/>
  <c r="Z77" i="49"/>
  <c r="BO108" i="50"/>
  <c r="BV108" i="50"/>
  <c r="Z108" i="49"/>
  <c r="BH108" i="50"/>
  <c r="BA108" i="50"/>
  <c r="BV116" i="50"/>
  <c r="BO116" i="50"/>
  <c r="BA116" i="50"/>
  <c r="Z116" i="49"/>
  <c r="BH116" i="50"/>
  <c r="BV90" i="50"/>
  <c r="BO90" i="50"/>
  <c r="BH90" i="50"/>
  <c r="Z90" i="49"/>
  <c r="BA90" i="50"/>
  <c r="BV100" i="50"/>
  <c r="BO100" i="50"/>
  <c r="Z100" i="49"/>
  <c r="BH100" i="50"/>
  <c r="BA100" i="50"/>
  <c r="BV102" i="50"/>
  <c r="BO102" i="50"/>
  <c r="Z102" i="49"/>
  <c r="BH102" i="50"/>
  <c r="BA102" i="50"/>
  <c r="BH119" i="50"/>
  <c r="BV119" i="50"/>
  <c r="BO119" i="50"/>
  <c r="BA119" i="50"/>
  <c r="Z119" i="49"/>
  <c r="BV118" i="50"/>
  <c r="BO118" i="50"/>
  <c r="Z118" i="49"/>
  <c r="BH118" i="50"/>
  <c r="BA118" i="50"/>
  <c r="BV51" i="50"/>
  <c r="BO51" i="50"/>
  <c r="BH51" i="50"/>
  <c r="BA51" i="50"/>
  <c r="Z51" i="49"/>
  <c r="BV49" i="50"/>
  <c r="BO49" i="50"/>
  <c r="BA49" i="50"/>
  <c r="BH49" i="50"/>
  <c r="Z49" i="49"/>
  <c r="F54" i="49"/>
  <c r="S54" i="49"/>
  <c r="AE54" i="51" s="1"/>
  <c r="BV73" i="50"/>
  <c r="BO73" i="50"/>
  <c r="BH73" i="50"/>
  <c r="BA73" i="50"/>
  <c r="Z73" i="49"/>
  <c r="BV111" i="50"/>
  <c r="BO111" i="50"/>
  <c r="BH111" i="50"/>
  <c r="BA111" i="50"/>
  <c r="Z111" i="49"/>
  <c r="BV60" i="50"/>
  <c r="BO60" i="50"/>
  <c r="Z60" i="49"/>
  <c r="BH60" i="50"/>
  <c r="BA60" i="50"/>
  <c r="F61" i="49"/>
  <c r="S61" i="49"/>
  <c r="AE61" i="51" s="1"/>
  <c r="F74" i="49"/>
  <c r="S74" i="49"/>
  <c r="AE74" i="51" s="1"/>
  <c r="BX157" i="50"/>
  <c r="F98" i="49"/>
  <c r="S98" i="49"/>
  <c r="AE98" i="51" s="1"/>
  <c r="F66" i="49"/>
  <c r="S66" i="49"/>
  <c r="AE66" i="51" s="1"/>
  <c r="F117" i="49"/>
  <c r="S117" i="49"/>
  <c r="AE117" i="51" s="1"/>
  <c r="F77" i="49"/>
  <c r="S77" i="49"/>
  <c r="AE77" i="51" s="1"/>
  <c r="F90" i="49"/>
  <c r="S90" i="49"/>
  <c r="AE90" i="51" s="1"/>
  <c r="F100" i="49"/>
  <c r="S100" i="49"/>
  <c r="AE100" i="51" s="1"/>
  <c r="H131" i="49"/>
  <c r="T131" i="49" s="1"/>
  <c r="AF131" i="51" s="1"/>
  <c r="F102" i="49"/>
  <c r="S102" i="49"/>
  <c r="AE102" i="51" s="1"/>
  <c r="F119" i="49"/>
  <c r="S119" i="49"/>
  <c r="AE119" i="51" s="1"/>
  <c r="F118" i="49"/>
  <c r="S118" i="49"/>
  <c r="AE118" i="51" s="1"/>
  <c r="F51" i="49"/>
  <c r="S51" i="49"/>
  <c r="AE51" i="51" s="1"/>
  <c r="H159" i="49"/>
  <c r="T159" i="49" s="1"/>
  <c r="AF159" i="51" s="1"/>
  <c r="F49" i="49"/>
  <c r="S49" i="49"/>
  <c r="AE49" i="51" s="1"/>
  <c r="F88" i="49"/>
  <c r="S88" i="49"/>
  <c r="AE88" i="51" s="1"/>
  <c r="F53" i="49"/>
  <c r="S53" i="49"/>
  <c r="AE53" i="51" s="1"/>
  <c r="F113" i="49"/>
  <c r="S113" i="49"/>
  <c r="AE113" i="51" s="1"/>
  <c r="F68" i="49"/>
  <c r="S68" i="49"/>
  <c r="AE68" i="51" s="1"/>
  <c r="F65" i="49"/>
  <c r="S65" i="49"/>
  <c r="AE65" i="51" s="1"/>
  <c r="H158" i="49"/>
  <c r="T158" i="49" s="1"/>
  <c r="AF158" i="51" s="1"/>
  <c r="F80" i="49"/>
  <c r="S80" i="49"/>
  <c r="AE80" i="51" s="1"/>
  <c r="F108" i="49"/>
  <c r="S108" i="49"/>
  <c r="AE108" i="51" s="1"/>
  <c r="F116" i="49"/>
  <c r="S116" i="49"/>
  <c r="AE116" i="51" s="1"/>
  <c r="H151" i="49"/>
  <c r="T151" i="49" s="1"/>
  <c r="AF151" i="51" s="1"/>
  <c r="BV50" i="50"/>
  <c r="BO50" i="50"/>
  <c r="BH50" i="50"/>
  <c r="BA50" i="50"/>
  <c r="Z50" i="49"/>
  <c r="BV54" i="50"/>
  <c r="BO54" i="50"/>
  <c r="BH54" i="50"/>
  <c r="BA54" i="50"/>
  <c r="Z54" i="49"/>
  <c r="BV114" i="50"/>
  <c r="BO114" i="50"/>
  <c r="BH114" i="50"/>
  <c r="BA114" i="50"/>
  <c r="Z114" i="49"/>
  <c r="BV115" i="50"/>
  <c r="BO115" i="50"/>
  <c r="BH115" i="50"/>
  <c r="BA115" i="50"/>
  <c r="Z115" i="49"/>
  <c r="BV79" i="50"/>
  <c r="BO79" i="50"/>
  <c r="BH79" i="50"/>
  <c r="BA79" i="50"/>
  <c r="Z79" i="49"/>
  <c r="BV97" i="50"/>
  <c r="BO97" i="50"/>
  <c r="Z97" i="49"/>
  <c r="BH97" i="50"/>
  <c r="BA97" i="50"/>
  <c r="BV59" i="50"/>
  <c r="BO59" i="50"/>
  <c r="Z59" i="49"/>
  <c r="BH59" i="50"/>
  <c r="BA59" i="50"/>
  <c r="BV71" i="50"/>
  <c r="BO71" i="50"/>
  <c r="Z71" i="49"/>
  <c r="BH71" i="50"/>
  <c r="BA71" i="50"/>
  <c r="BV47" i="50"/>
  <c r="BO47" i="50"/>
  <c r="BH47" i="50"/>
  <c r="BA47" i="50"/>
  <c r="Z47" i="49"/>
  <c r="BV76" i="50"/>
  <c r="BO76" i="50"/>
  <c r="BH76" i="50"/>
  <c r="BA76" i="50"/>
  <c r="Z76" i="49"/>
  <c r="BV64" i="50"/>
  <c r="BO64" i="50"/>
  <c r="Z64" i="49"/>
  <c r="BH64" i="50"/>
  <c r="BA64" i="50"/>
  <c r="BV106" i="50"/>
  <c r="BO106" i="50"/>
  <c r="Z106" i="49"/>
  <c r="BH106" i="50"/>
  <c r="BA106" i="50"/>
  <c r="H141" i="49"/>
  <c r="T141" i="49" s="1"/>
  <c r="AF141" i="51" s="1"/>
  <c r="F114" i="49"/>
  <c r="S114" i="49"/>
  <c r="AE114" i="51" s="1"/>
  <c r="H127" i="49"/>
  <c r="T127" i="49" s="1"/>
  <c r="AF127" i="51" s="1"/>
  <c r="F115" i="49"/>
  <c r="S115" i="49"/>
  <c r="AE115" i="51" s="1"/>
  <c r="F79" i="49"/>
  <c r="S79" i="49"/>
  <c r="AE79" i="51" s="1"/>
  <c r="H145" i="49"/>
  <c r="T145" i="49" s="1"/>
  <c r="AF145" i="51" s="1"/>
  <c r="F97" i="49"/>
  <c r="S97" i="49"/>
  <c r="AE97" i="51" s="1"/>
  <c r="H146" i="49"/>
  <c r="T146" i="49" s="1"/>
  <c r="AF146" i="51" s="1"/>
  <c r="F59" i="49"/>
  <c r="S59" i="49"/>
  <c r="AE59" i="51" s="1"/>
  <c r="H153" i="49"/>
  <c r="T153" i="49" s="1"/>
  <c r="AF153" i="51" s="1"/>
  <c r="BB153" i="50"/>
  <c r="F71" i="49"/>
  <c r="S71" i="49"/>
  <c r="AE71" i="51" s="1"/>
  <c r="F47" i="49"/>
  <c r="S47" i="49"/>
  <c r="AE47" i="51" s="1"/>
  <c r="F76" i="49"/>
  <c r="S76" i="49"/>
  <c r="AE76" i="51" s="1"/>
  <c r="F64" i="49"/>
  <c r="S64" i="49"/>
  <c r="AE64" i="51" s="1"/>
  <c r="F106" i="49"/>
  <c r="S106" i="49"/>
  <c r="AE106" i="51" s="1"/>
  <c r="H147" i="49"/>
  <c r="T147" i="49" s="1"/>
  <c r="AF147" i="51" s="1"/>
  <c r="BJ159" i="50"/>
  <c r="BC159" i="50"/>
  <c r="BQ159" i="50"/>
  <c r="BX161" i="50"/>
  <c r="BJ161" i="50"/>
  <c r="J197" i="49"/>
  <c r="V197" i="49" s="1"/>
  <c r="AH197" i="51" s="1"/>
  <c r="J201" i="49"/>
  <c r="V201" i="49" s="1"/>
  <c r="AH201" i="51" s="1"/>
  <c r="J181" i="49"/>
  <c r="V181" i="49" s="1"/>
  <c r="AH181" i="51" s="1"/>
  <c r="J179" i="49"/>
  <c r="V179" i="49" s="1"/>
  <c r="AH179" i="51" s="1"/>
  <c r="J183" i="49"/>
  <c r="V183" i="49" s="1"/>
  <c r="AH183" i="51" s="1"/>
  <c r="J193" i="49"/>
  <c r="V193" i="49" s="1"/>
  <c r="AH193" i="51" s="1"/>
  <c r="J200" i="49"/>
  <c r="V200" i="49" s="1"/>
  <c r="AH200" i="51" s="1"/>
  <c r="J175" i="49"/>
  <c r="V175" i="49" s="1"/>
  <c r="AH175" i="51" s="1"/>
  <c r="J173" i="49"/>
  <c r="V173" i="49" s="1"/>
  <c r="AH173" i="51" s="1"/>
  <c r="J199" i="49"/>
  <c r="V199" i="49" s="1"/>
  <c r="AH199" i="51" s="1"/>
  <c r="J177" i="49"/>
  <c r="V177" i="49" s="1"/>
  <c r="AH177" i="51" s="1"/>
  <c r="J171" i="49"/>
  <c r="V171" i="49" s="1"/>
  <c r="AH171" i="51" s="1"/>
  <c r="J195" i="49"/>
  <c r="V195" i="49" s="1"/>
  <c r="AH195" i="51" s="1"/>
  <c r="BQ161" i="50"/>
  <c r="BX81" i="50"/>
  <c r="BQ81" i="50"/>
  <c r="BJ81" i="50"/>
  <c r="BC81" i="50"/>
  <c r="BQ151" i="50"/>
  <c r="BX151" i="50"/>
  <c r="BJ151" i="50"/>
  <c r="BC151" i="50"/>
  <c r="BQ73" i="50"/>
  <c r="BX73" i="50"/>
  <c r="BJ73" i="50"/>
  <c r="BC73" i="50"/>
  <c r="BQ156" i="50"/>
  <c r="BX156" i="50"/>
  <c r="BJ156" i="50"/>
  <c r="BC156" i="50"/>
  <c r="BX146" i="50"/>
  <c r="BQ146" i="50"/>
  <c r="BJ146" i="50"/>
  <c r="BC146" i="50"/>
  <c r="BX79" i="50"/>
  <c r="BQ79" i="50"/>
  <c r="BJ79" i="50"/>
  <c r="BC79" i="50"/>
  <c r="BX77" i="50"/>
  <c r="BQ77" i="50"/>
  <c r="BJ77" i="50"/>
  <c r="BC77" i="50"/>
  <c r="BX147" i="50"/>
  <c r="BQ147" i="50"/>
  <c r="BJ147" i="50"/>
  <c r="BC147" i="50"/>
  <c r="BQ158" i="50"/>
  <c r="BX158" i="50"/>
  <c r="BJ158" i="50"/>
  <c r="BC158" i="50"/>
  <c r="BQ149" i="50"/>
  <c r="BX149" i="50"/>
  <c r="BJ149" i="50"/>
  <c r="BC149" i="50"/>
  <c r="BX152" i="50"/>
  <c r="BQ152" i="50"/>
  <c r="BJ152" i="50"/>
  <c r="BC152" i="50"/>
  <c r="BX148" i="50"/>
  <c r="BQ148" i="50"/>
  <c r="BJ148" i="50"/>
  <c r="BC148" i="50"/>
  <c r="BW161" i="50"/>
  <c r="BX154" i="50"/>
  <c r="BQ154" i="50"/>
  <c r="BJ154" i="50"/>
  <c r="BC154" i="50"/>
  <c r="AT72" i="59"/>
  <c r="BO71" i="59"/>
  <c r="AT107" i="59"/>
  <c r="BO157" i="59"/>
  <c r="AT102" i="59"/>
  <c r="AT101" i="59"/>
  <c r="AT83" i="59"/>
  <c r="BO130" i="59"/>
  <c r="BO143" i="59"/>
  <c r="AT139" i="59"/>
  <c r="BO93" i="59"/>
  <c r="BO89" i="59"/>
  <c r="BO155" i="59"/>
  <c r="AT108" i="59"/>
  <c r="AT130" i="59"/>
  <c r="AT129" i="59"/>
  <c r="BO94" i="59"/>
  <c r="BO142" i="59"/>
  <c r="BO125" i="59"/>
  <c r="AT68" i="59"/>
  <c r="BO74" i="59"/>
  <c r="AT89" i="59"/>
  <c r="BO129" i="59"/>
  <c r="BO110" i="59"/>
  <c r="BO148" i="59"/>
  <c r="AT160" i="59"/>
  <c r="AT115" i="59"/>
  <c r="AT152" i="59"/>
  <c r="BO117" i="59"/>
  <c r="BO156" i="59"/>
  <c r="BO149" i="59"/>
  <c r="AT146" i="59"/>
  <c r="AT96" i="59"/>
  <c r="AT155" i="59"/>
  <c r="BO88" i="59"/>
  <c r="AT161" i="59"/>
  <c r="AT69" i="59"/>
  <c r="BO73" i="59"/>
  <c r="AT140" i="59"/>
  <c r="AT110" i="59"/>
  <c r="AT144" i="59"/>
  <c r="AT145" i="59"/>
  <c r="AT104" i="59"/>
  <c r="BO75" i="59"/>
  <c r="AT148" i="59"/>
  <c r="BO108" i="59"/>
  <c r="BO105" i="59"/>
  <c r="AT77" i="59"/>
  <c r="AT116" i="59"/>
  <c r="BO137" i="59"/>
  <c r="BO136" i="59"/>
  <c r="AT111" i="59"/>
  <c r="AT164" i="59"/>
  <c r="BO132" i="59"/>
  <c r="AT73" i="59"/>
  <c r="BO70" i="59"/>
  <c r="AT163" i="59"/>
  <c r="BO162" i="59"/>
  <c r="AT75" i="59"/>
  <c r="AT135" i="59"/>
  <c r="BO113" i="59"/>
  <c r="BO87" i="59"/>
  <c r="AT131" i="59"/>
  <c r="BO118" i="59"/>
  <c r="BO109" i="59"/>
  <c r="BO138" i="59"/>
  <c r="AT149" i="59"/>
  <c r="BO151" i="59"/>
  <c r="BO160" i="59"/>
  <c r="BO145" i="59"/>
  <c r="BO163" i="59"/>
  <c r="BO126" i="59"/>
  <c r="BO133" i="59"/>
  <c r="AT74" i="59"/>
  <c r="BO72" i="59"/>
  <c r="AT141" i="59"/>
  <c r="AT128" i="59"/>
  <c r="BO101" i="59"/>
  <c r="AT98" i="59"/>
  <c r="AT138" i="59"/>
  <c r="BO131" i="59"/>
  <c r="BO122" i="59"/>
  <c r="BO127" i="59"/>
  <c r="AT133" i="59"/>
  <c r="AT150" i="59"/>
  <c r="BO128" i="59"/>
  <c r="BO164" i="59"/>
  <c r="BO147" i="59"/>
  <c r="BO152" i="59"/>
  <c r="AT85" i="59"/>
  <c r="AT66" i="59"/>
  <c r="AT88" i="59"/>
  <c r="BO65" i="59"/>
  <c r="AT81" i="59"/>
  <c r="AT95" i="59"/>
  <c r="BO123" i="59"/>
  <c r="BO112" i="59"/>
  <c r="AT113" i="59"/>
  <c r="BO141" i="59"/>
  <c r="AT123" i="59"/>
  <c r="AT106" i="59"/>
  <c r="BO153" i="59"/>
  <c r="AT91" i="59"/>
  <c r="AT127" i="59"/>
  <c r="AT158" i="59"/>
  <c r="AT76" i="59"/>
  <c r="BO80" i="59"/>
  <c r="AT100" i="59"/>
  <c r="BO100" i="59"/>
  <c r="AT117" i="59"/>
  <c r="BO104" i="59"/>
  <c r="BO67" i="59"/>
  <c r="BO99" i="59"/>
  <c r="BO78" i="59"/>
  <c r="AT109" i="59"/>
  <c r="AT119" i="59"/>
  <c r="BO165" i="59"/>
  <c r="AT105" i="59"/>
  <c r="BO106" i="59"/>
  <c r="AT142" i="59"/>
  <c r="AT137" i="59"/>
  <c r="BO140" i="59"/>
  <c r="AT103" i="59"/>
  <c r="AT143" i="59"/>
  <c r="BO91" i="59"/>
  <c r="AT120" i="59"/>
  <c r="BO102" i="59"/>
  <c r="AT112" i="59"/>
  <c r="BO158" i="59"/>
  <c r="BO66" i="59"/>
  <c r="BO103" i="59"/>
  <c r="AT157" i="59"/>
  <c r="AT165" i="59"/>
  <c r="BO81" i="59"/>
  <c r="AT162" i="59"/>
  <c r="BO85" i="59"/>
  <c r="BO115" i="59"/>
  <c r="AT87" i="59"/>
  <c r="AT99" i="59"/>
  <c r="AT78" i="59"/>
  <c r="AT82" i="59"/>
  <c r="BO77" i="59"/>
  <c r="AT121" i="59"/>
  <c r="BO119" i="59"/>
  <c r="AT90" i="59"/>
  <c r="AT71" i="59"/>
  <c r="AT136" i="59"/>
  <c r="BO68" i="59"/>
  <c r="BO135" i="59"/>
  <c r="BO107" i="59"/>
  <c r="AT118" i="59"/>
  <c r="AT80" i="59"/>
  <c r="AT122" i="59"/>
  <c r="BO92" i="59"/>
  <c r="BO83" i="59"/>
  <c r="BO96" i="59"/>
  <c r="BO116" i="59"/>
  <c r="BO76" i="59"/>
  <c r="BO134" i="59"/>
  <c r="BO124" i="59"/>
  <c r="BO90" i="59"/>
  <c r="AT154" i="59"/>
  <c r="AT86" i="59"/>
  <c r="BO86" i="59"/>
  <c r="AT124" i="59"/>
  <c r="AT67" i="59"/>
  <c r="BO69" i="59"/>
  <c r="AT84" i="59"/>
  <c r="AT93" i="59"/>
  <c r="BO98" i="59"/>
  <c r="BO84" i="59"/>
  <c r="AT94" i="59"/>
  <c r="BO121" i="59"/>
  <c r="AT147" i="59"/>
  <c r="BO146" i="59"/>
  <c r="BO159" i="59"/>
  <c r="BO154" i="59"/>
  <c r="BO97" i="59"/>
  <c r="AT79" i="59"/>
  <c r="AT92" i="59"/>
  <c r="AT126" i="59"/>
  <c r="AT153" i="59"/>
  <c r="BO114" i="59"/>
  <c r="AT125" i="59"/>
  <c r="AT70" i="59"/>
  <c r="AT65" i="59"/>
  <c r="AT151" i="59"/>
  <c r="AT97" i="59"/>
  <c r="AT156" i="59"/>
  <c r="BO139" i="59"/>
  <c r="BO95" i="59"/>
  <c r="BO150" i="59"/>
  <c r="AT114" i="59"/>
  <c r="BO82" i="59"/>
  <c r="BO120" i="59"/>
  <c r="BO144" i="59"/>
  <c r="AT132" i="59"/>
  <c r="BO79" i="59"/>
  <c r="BO161" i="59"/>
  <c r="BO111" i="59"/>
  <c r="AT134" i="59"/>
  <c r="AT159" i="59"/>
  <c r="AO160" i="51" l="1"/>
  <c r="BU72" i="59"/>
  <c r="BU70" i="59"/>
  <c r="BU73" i="59"/>
  <c r="BU74" i="59"/>
  <c r="BU71" i="59"/>
  <c r="AZ66" i="59"/>
  <c r="AZ65" i="59"/>
  <c r="BU69" i="59"/>
  <c r="BU68" i="59"/>
  <c r="BU66" i="59"/>
  <c r="BU67" i="59"/>
  <c r="BU65" i="59"/>
  <c r="AZ74" i="59"/>
  <c r="AZ73" i="59"/>
  <c r="AZ69" i="59"/>
  <c r="AZ68" i="59"/>
  <c r="AZ72" i="59"/>
  <c r="AZ71" i="59"/>
  <c r="AZ70" i="59"/>
  <c r="AZ67" i="59"/>
  <c r="AM67" i="51"/>
  <c r="AM119" i="51"/>
  <c r="AM90" i="51"/>
  <c r="AO158" i="51"/>
  <c r="AM110" i="51"/>
  <c r="AM105" i="51"/>
  <c r="AM70" i="51"/>
  <c r="AM104" i="51"/>
  <c r="AM109" i="51"/>
  <c r="AO148" i="51"/>
  <c r="AM88" i="51"/>
  <c r="AM65" i="51"/>
  <c r="AM79" i="51"/>
  <c r="AO156" i="51"/>
  <c r="AM73" i="51"/>
  <c r="AM80" i="51"/>
  <c r="AM92" i="51"/>
  <c r="AM95" i="51"/>
  <c r="AM64" i="51"/>
  <c r="AM116" i="51"/>
  <c r="AO133" i="51"/>
  <c r="AO138" i="51"/>
  <c r="AM62" i="51"/>
  <c r="AM107" i="51"/>
  <c r="AO150" i="51"/>
  <c r="AM59" i="51"/>
  <c r="AM50" i="51"/>
  <c r="AM121" i="51"/>
  <c r="AM47" i="51"/>
  <c r="AM114" i="51"/>
  <c r="AM69" i="51"/>
  <c r="AM112" i="51"/>
  <c r="AO153" i="51"/>
  <c r="AM101" i="51"/>
  <c r="AO129" i="51"/>
  <c r="AM63" i="51"/>
  <c r="AM57" i="51"/>
  <c r="AO128" i="51"/>
  <c r="AM97" i="51"/>
  <c r="AM76" i="51"/>
  <c r="AM68" i="51"/>
  <c r="AM108" i="51"/>
  <c r="AM87" i="51"/>
  <c r="AM103" i="51"/>
  <c r="AM93" i="51"/>
  <c r="AM120" i="51"/>
  <c r="AM91" i="51"/>
  <c r="AM113" i="51"/>
  <c r="AM56" i="51"/>
  <c r="AO155" i="51"/>
  <c r="AO147" i="51"/>
  <c r="AM51" i="51"/>
  <c r="AO151" i="51"/>
  <c r="AO132" i="51"/>
  <c r="AM89" i="51"/>
  <c r="AM99" i="51"/>
  <c r="AM115" i="51"/>
  <c r="AM74" i="51"/>
  <c r="AM102" i="51"/>
  <c r="AM75" i="51"/>
  <c r="AM60" i="51"/>
  <c r="AM54" i="51"/>
  <c r="AM118" i="51"/>
  <c r="AM117" i="51"/>
  <c r="AM96" i="51"/>
  <c r="AO139" i="51"/>
  <c r="AO161" i="51"/>
  <c r="AM48" i="51"/>
  <c r="AM106" i="51"/>
  <c r="AM52" i="51"/>
  <c r="AM86" i="51"/>
  <c r="AM78" i="51"/>
  <c r="AO149" i="51"/>
  <c r="AO134" i="51"/>
  <c r="AO154" i="51"/>
  <c r="AO143" i="51"/>
  <c r="AO146" i="51"/>
  <c r="AM49" i="51"/>
  <c r="AM46" i="51"/>
  <c r="AM98" i="51"/>
  <c r="AO144" i="51"/>
  <c r="AO137" i="51"/>
  <c r="AM61" i="51"/>
  <c r="AM111" i="51"/>
  <c r="AO159" i="51"/>
  <c r="AO131" i="51"/>
  <c r="AO142" i="51"/>
  <c r="AO135" i="51"/>
  <c r="AM72" i="51"/>
  <c r="AM58" i="51"/>
  <c r="AO130" i="51"/>
  <c r="AM100" i="51"/>
  <c r="AM77" i="51"/>
  <c r="AM94" i="51"/>
  <c r="AO152" i="51"/>
  <c r="AM81" i="51"/>
  <c r="AO157" i="51"/>
  <c r="AM71" i="51"/>
  <c r="AO145" i="51"/>
  <c r="AO141" i="51"/>
  <c r="AM53" i="51"/>
  <c r="AM55" i="51"/>
  <c r="AO136" i="51"/>
  <c r="BU79" i="59"/>
  <c r="BU76" i="59"/>
  <c r="BU75" i="59"/>
  <c r="BU77" i="59"/>
  <c r="BU78" i="59"/>
  <c r="AZ79" i="59"/>
  <c r="AZ77" i="59"/>
  <c r="AZ78" i="59"/>
  <c r="AZ85" i="59"/>
  <c r="AZ86" i="59"/>
  <c r="BU83" i="59"/>
  <c r="BU84" i="59"/>
  <c r="BU82" i="59"/>
  <c r="BU81" i="59"/>
  <c r="BU80" i="59"/>
  <c r="AZ83" i="59"/>
  <c r="AZ84" i="59"/>
  <c r="AZ81" i="59"/>
  <c r="AZ80" i="59"/>
  <c r="AZ82" i="59"/>
  <c r="AZ75" i="59"/>
  <c r="AZ76" i="59"/>
  <c r="AT114" i="51"/>
  <c r="O114" i="67"/>
  <c r="AT120" i="51"/>
  <c r="O120" i="67"/>
  <c r="AT81" i="51"/>
  <c r="O81" i="67"/>
  <c r="AV150" i="51"/>
  <c r="Q150" i="67"/>
  <c r="AV158" i="51"/>
  <c r="Q158" i="67"/>
  <c r="AV144" i="51"/>
  <c r="Q144" i="67"/>
  <c r="AV138" i="51"/>
  <c r="Q138" i="67"/>
  <c r="AT60" i="51"/>
  <c r="O60" i="67"/>
  <c r="AT77" i="51"/>
  <c r="O77" i="67"/>
  <c r="AT103" i="51"/>
  <c r="O103" i="67"/>
  <c r="AT48" i="51"/>
  <c r="O48" i="67"/>
  <c r="AV143" i="51"/>
  <c r="Q143" i="67"/>
  <c r="AV145" i="51"/>
  <c r="Q145" i="67"/>
  <c r="AV141" i="51"/>
  <c r="Q141" i="67"/>
  <c r="AV154" i="51"/>
  <c r="Q154" i="67"/>
  <c r="AV132" i="51"/>
  <c r="Q132" i="67"/>
  <c r="AV149" i="51"/>
  <c r="Q149" i="67"/>
  <c r="AV137" i="51"/>
  <c r="Q137" i="67"/>
  <c r="AV136" i="51"/>
  <c r="Q136" i="67"/>
  <c r="AT106" i="51"/>
  <c r="O106" i="67"/>
  <c r="AT54" i="51"/>
  <c r="O54" i="67"/>
  <c r="AT102" i="51"/>
  <c r="O102" i="67"/>
  <c r="AT110" i="51"/>
  <c r="O110" i="67"/>
  <c r="AT69" i="51"/>
  <c r="O69" i="67"/>
  <c r="AT72" i="51"/>
  <c r="O72" i="67"/>
  <c r="AT67" i="51"/>
  <c r="O67" i="67"/>
  <c r="AT75" i="51"/>
  <c r="O75" i="67"/>
  <c r="AV156" i="51"/>
  <c r="Q156" i="67"/>
  <c r="AV147" i="51"/>
  <c r="Q147" i="67"/>
  <c r="AT91" i="51"/>
  <c r="O91" i="67"/>
  <c r="AT98" i="51"/>
  <c r="O98" i="67"/>
  <c r="AT57" i="51"/>
  <c r="O57" i="67"/>
  <c r="AT55" i="51"/>
  <c r="O55" i="67"/>
  <c r="AT92" i="51"/>
  <c r="O92" i="67"/>
  <c r="AT56" i="51"/>
  <c r="O56" i="67"/>
  <c r="AV153" i="51"/>
  <c r="Q153" i="67"/>
  <c r="AV142" i="51"/>
  <c r="Q142" i="67"/>
  <c r="AV129" i="51"/>
  <c r="Q129" i="67"/>
  <c r="AT47" i="51"/>
  <c r="O47" i="67"/>
  <c r="AT59" i="51"/>
  <c r="O59" i="67"/>
  <c r="AT115" i="51"/>
  <c r="O115" i="67"/>
  <c r="AT111" i="51"/>
  <c r="O111" i="67"/>
  <c r="AT49" i="51"/>
  <c r="O49" i="67"/>
  <c r="AT118" i="51"/>
  <c r="O118" i="67"/>
  <c r="AT116" i="51"/>
  <c r="O116" i="67"/>
  <c r="AT53" i="51"/>
  <c r="O53" i="67"/>
  <c r="AV131" i="51"/>
  <c r="Q131" i="67"/>
  <c r="AV148" i="51"/>
  <c r="Q148" i="67"/>
  <c r="AT89" i="51"/>
  <c r="O89" i="67"/>
  <c r="AT61" i="51"/>
  <c r="O61" i="67"/>
  <c r="AV130" i="51"/>
  <c r="Q130" i="67"/>
  <c r="AV159" i="51"/>
  <c r="Q159" i="67"/>
  <c r="AV152" i="51"/>
  <c r="Q152" i="67"/>
  <c r="AT80" i="51"/>
  <c r="O80" i="67"/>
  <c r="AT66" i="51"/>
  <c r="O66" i="67"/>
  <c r="AT96" i="51"/>
  <c r="O96" i="67"/>
  <c r="AT78" i="51"/>
  <c r="O78" i="67"/>
  <c r="AT95" i="51"/>
  <c r="O95" i="67"/>
  <c r="AV133" i="51"/>
  <c r="Q133" i="67"/>
  <c r="AT64" i="51"/>
  <c r="O64" i="67"/>
  <c r="AT50" i="51"/>
  <c r="O50" i="67"/>
  <c r="AT119" i="51"/>
  <c r="O119" i="67"/>
  <c r="AT100" i="51"/>
  <c r="O100" i="67"/>
  <c r="AT87" i="51"/>
  <c r="O87" i="67"/>
  <c r="AT105" i="51"/>
  <c r="O105" i="67"/>
  <c r="AT99" i="51"/>
  <c r="O99" i="67"/>
  <c r="AV157" i="51"/>
  <c r="Q157" i="67"/>
  <c r="AV155" i="51"/>
  <c r="Q155" i="67"/>
  <c r="AT97" i="51"/>
  <c r="O97" i="67"/>
  <c r="AT52" i="51"/>
  <c r="O52" i="67"/>
  <c r="AT68" i="51"/>
  <c r="O68" i="67"/>
  <c r="AT70" i="51"/>
  <c r="O70" i="67"/>
  <c r="AT86" i="51"/>
  <c r="O86" i="67"/>
  <c r="AT93" i="51"/>
  <c r="O93" i="67"/>
  <c r="AV134" i="51"/>
  <c r="Q134" i="67"/>
  <c r="AV146" i="51"/>
  <c r="Q146" i="67"/>
  <c r="AV127" i="51"/>
  <c r="Q127" i="67"/>
  <c r="AV128" i="51"/>
  <c r="Q128" i="67"/>
  <c r="AV139" i="51"/>
  <c r="Q139" i="67"/>
  <c r="AV161" i="51"/>
  <c r="Q161" i="67"/>
  <c r="AV140" i="51"/>
  <c r="Q140" i="67"/>
  <c r="AV160" i="51"/>
  <c r="Q160" i="67"/>
  <c r="AT51" i="51"/>
  <c r="O51" i="67"/>
  <c r="AT121" i="51"/>
  <c r="O121" i="67"/>
  <c r="AT62" i="51"/>
  <c r="O62" i="67"/>
  <c r="AT58" i="51"/>
  <c r="O58" i="67"/>
  <c r="AT107" i="51"/>
  <c r="O107" i="67"/>
  <c r="AV151" i="51"/>
  <c r="Q151" i="67"/>
  <c r="AV135" i="51"/>
  <c r="Q135" i="67"/>
  <c r="AT73" i="51"/>
  <c r="O73" i="67"/>
  <c r="AT76" i="51"/>
  <c r="O76" i="67"/>
  <c r="AT71" i="51"/>
  <c r="O71" i="67"/>
  <c r="AT108" i="51"/>
  <c r="O108" i="67"/>
  <c r="AT74" i="51"/>
  <c r="O74" i="67"/>
  <c r="AT109" i="51"/>
  <c r="O109" i="67"/>
  <c r="AT88" i="51"/>
  <c r="O88" i="67"/>
  <c r="AT79" i="51"/>
  <c r="O79" i="67"/>
  <c r="AT90" i="51"/>
  <c r="O90" i="67"/>
  <c r="AT117" i="51"/>
  <c r="O117" i="67"/>
  <c r="AT65" i="51"/>
  <c r="O65" i="67"/>
  <c r="AT94" i="51"/>
  <c r="O94" i="67"/>
  <c r="AT46" i="51"/>
  <c r="O46" i="67"/>
  <c r="AT113" i="51"/>
  <c r="O113" i="67"/>
  <c r="AT101" i="51"/>
  <c r="O101" i="67"/>
  <c r="AT104" i="51"/>
  <c r="O104" i="67"/>
  <c r="AT112" i="51"/>
  <c r="O112" i="67"/>
  <c r="AT63" i="51"/>
  <c r="O63" i="67"/>
  <c r="BB153" i="51"/>
  <c r="BB157" i="51"/>
  <c r="BP153" i="50"/>
  <c r="Y54" i="49"/>
  <c r="X54" i="51"/>
  <c r="Q54" i="51"/>
  <c r="Y47" i="49"/>
  <c r="X47" i="51"/>
  <c r="Q47" i="51"/>
  <c r="Y90" i="49"/>
  <c r="X90" i="51"/>
  <c r="Q90" i="51"/>
  <c r="Y61" i="49"/>
  <c r="Q61" i="51"/>
  <c r="X61" i="51"/>
  <c r="Y52" i="49"/>
  <c r="Q52" i="51"/>
  <c r="X52" i="51"/>
  <c r="Y110" i="49"/>
  <c r="X110" i="51"/>
  <c r="Q110" i="51"/>
  <c r="AA149" i="49"/>
  <c r="S149" i="51"/>
  <c r="Z149" i="51"/>
  <c r="AA138" i="49"/>
  <c r="S138" i="51"/>
  <c r="Z138" i="51"/>
  <c r="AA152" i="49"/>
  <c r="Z152" i="51"/>
  <c r="S152" i="51"/>
  <c r="Y69" i="49"/>
  <c r="X69" i="51"/>
  <c r="Q69" i="51"/>
  <c r="Y109" i="49"/>
  <c r="Q109" i="51"/>
  <c r="X109" i="51"/>
  <c r="Y121" i="49"/>
  <c r="X121" i="51"/>
  <c r="Q121" i="51"/>
  <c r="AA150" i="49"/>
  <c r="S150" i="51"/>
  <c r="Z150" i="51"/>
  <c r="Y107" i="49"/>
  <c r="X107" i="51"/>
  <c r="Q107" i="51"/>
  <c r="AA130" i="49"/>
  <c r="S130" i="51"/>
  <c r="Z130" i="51"/>
  <c r="AA151" i="49"/>
  <c r="S151" i="51"/>
  <c r="Z151" i="51"/>
  <c r="Y68" i="49"/>
  <c r="X68" i="51"/>
  <c r="Q68" i="51"/>
  <c r="Y71" i="49"/>
  <c r="Q71" i="51"/>
  <c r="X71" i="51"/>
  <c r="Y79" i="49"/>
  <c r="Q79" i="51"/>
  <c r="X79" i="51"/>
  <c r="Y116" i="49"/>
  <c r="X116" i="51"/>
  <c r="Q116" i="51"/>
  <c r="Y113" i="49"/>
  <c r="Q113" i="51"/>
  <c r="X113" i="51"/>
  <c r="Y118" i="49"/>
  <c r="Q118" i="51"/>
  <c r="X118" i="51"/>
  <c r="Y77" i="49"/>
  <c r="X77" i="51"/>
  <c r="Q77" i="51"/>
  <c r="AL77" i="51" s="1"/>
  <c r="Y106" i="49"/>
  <c r="X106" i="51"/>
  <c r="Q106" i="51"/>
  <c r="Y80" i="49"/>
  <c r="X80" i="51"/>
  <c r="Q80" i="51"/>
  <c r="Y51" i="49"/>
  <c r="Q51" i="51"/>
  <c r="X51" i="51"/>
  <c r="AA161" i="49"/>
  <c r="BA161" i="51" s="1"/>
  <c r="S161" i="51"/>
  <c r="Z161" i="51"/>
  <c r="AA133" i="49"/>
  <c r="Z133" i="51"/>
  <c r="S133" i="51"/>
  <c r="Y101" i="49"/>
  <c r="Q101" i="51"/>
  <c r="X101" i="51"/>
  <c r="AA139" i="49"/>
  <c r="S139" i="51"/>
  <c r="Z139" i="51"/>
  <c r="Y96" i="49"/>
  <c r="X96" i="51"/>
  <c r="Q96" i="51"/>
  <c r="AL96" i="51" s="1"/>
  <c r="Y89" i="49"/>
  <c r="Q89" i="51"/>
  <c r="X89" i="51"/>
  <c r="Y48" i="49"/>
  <c r="X48" i="51"/>
  <c r="Q48" i="51"/>
  <c r="AA160" i="49"/>
  <c r="S160" i="51"/>
  <c r="Z160" i="51"/>
  <c r="AA134" i="49"/>
  <c r="Z134" i="51"/>
  <c r="S134" i="51"/>
  <c r="AN134" i="51" s="1"/>
  <c r="AA156" i="49"/>
  <c r="S156" i="51"/>
  <c r="Z156" i="51"/>
  <c r="Y67" i="49"/>
  <c r="Q67" i="51"/>
  <c r="X67" i="51"/>
  <c r="Y59" i="49"/>
  <c r="Q59" i="51"/>
  <c r="X59" i="51"/>
  <c r="AA147" i="49"/>
  <c r="Z147" i="51"/>
  <c r="S147" i="51"/>
  <c r="AN147" i="51" s="1"/>
  <c r="AA153" i="49"/>
  <c r="Z153" i="51"/>
  <c r="S153" i="51"/>
  <c r="Y115" i="49"/>
  <c r="X115" i="51"/>
  <c r="Q115" i="51"/>
  <c r="Y108" i="49"/>
  <c r="Q108" i="51"/>
  <c r="X108" i="51"/>
  <c r="Y53" i="49"/>
  <c r="Q53" i="51"/>
  <c r="X53" i="51"/>
  <c r="Y119" i="49"/>
  <c r="Q119" i="51"/>
  <c r="X119" i="51"/>
  <c r="Y117" i="49"/>
  <c r="X117" i="51"/>
  <c r="Q117" i="51"/>
  <c r="Y93" i="49"/>
  <c r="Q93" i="51"/>
  <c r="X93" i="51"/>
  <c r="Y87" i="49"/>
  <c r="X87" i="51"/>
  <c r="Q87" i="51"/>
  <c r="AL87" i="51" s="1"/>
  <c r="Y99" i="49"/>
  <c r="X99" i="51"/>
  <c r="Q99" i="51"/>
  <c r="AA137" i="49"/>
  <c r="Z137" i="51"/>
  <c r="S137" i="51"/>
  <c r="Y104" i="49"/>
  <c r="Q104" i="51"/>
  <c r="X104" i="51"/>
  <c r="AA129" i="49"/>
  <c r="Z129" i="51"/>
  <c r="S129" i="51"/>
  <c r="AN129" i="51" s="1"/>
  <c r="Y78" i="49"/>
  <c r="Q78" i="51"/>
  <c r="X78" i="51"/>
  <c r="Y56" i="49"/>
  <c r="X56" i="51"/>
  <c r="Q56" i="51"/>
  <c r="Y111" i="49"/>
  <c r="X111" i="51"/>
  <c r="Q111" i="51"/>
  <c r="Y63" i="49"/>
  <c r="X63" i="51"/>
  <c r="Q63" i="51"/>
  <c r="AL63" i="51" s="1"/>
  <c r="Y58" i="49"/>
  <c r="X58" i="51"/>
  <c r="Q58" i="51"/>
  <c r="AA143" i="49"/>
  <c r="Z143" i="51"/>
  <c r="S143" i="51"/>
  <c r="Y105" i="49"/>
  <c r="X105" i="51"/>
  <c r="Q105" i="51"/>
  <c r="Y50" i="49"/>
  <c r="X50" i="51"/>
  <c r="Q50" i="51"/>
  <c r="AL50" i="51" s="1"/>
  <c r="Y120" i="49"/>
  <c r="X120" i="51"/>
  <c r="Q120" i="51"/>
  <c r="Y70" i="49"/>
  <c r="X70" i="51"/>
  <c r="Q70" i="51"/>
  <c r="AA142" i="49"/>
  <c r="Z142" i="51"/>
  <c r="S142" i="51"/>
  <c r="AA136" i="49"/>
  <c r="Z136" i="51"/>
  <c r="S136" i="51"/>
  <c r="AN136" i="51" s="1"/>
  <c r="AA140" i="49"/>
  <c r="S140" i="51"/>
  <c r="Z140" i="51"/>
  <c r="AA148" i="49"/>
  <c r="Z148" i="51"/>
  <c r="S148" i="51"/>
  <c r="Y73" i="49"/>
  <c r="Q73" i="51"/>
  <c r="X73" i="51"/>
  <c r="Y72" i="49"/>
  <c r="Q72" i="51"/>
  <c r="X72" i="51"/>
  <c r="AA155" i="49"/>
  <c r="S155" i="51"/>
  <c r="Z155" i="51"/>
  <c r="Y64" i="49"/>
  <c r="Q64" i="51"/>
  <c r="X64" i="51"/>
  <c r="AA146" i="49"/>
  <c r="Z146" i="51"/>
  <c r="S146" i="51"/>
  <c r="Y114" i="49"/>
  <c r="X114" i="51"/>
  <c r="Q114" i="51"/>
  <c r="AL114" i="51" s="1"/>
  <c r="AA158" i="49"/>
  <c r="Z158" i="51"/>
  <c r="S158" i="51"/>
  <c r="Y49" i="49"/>
  <c r="X49" i="51"/>
  <c r="Q49" i="51"/>
  <c r="AA131" i="49"/>
  <c r="S131" i="51"/>
  <c r="Z131" i="51"/>
  <c r="Y98" i="49"/>
  <c r="Q98" i="51"/>
  <c r="X98" i="51"/>
  <c r="AA127" i="49"/>
  <c r="S127" i="51"/>
  <c r="Z127" i="51"/>
  <c r="Y66" i="49"/>
  <c r="Q66" i="51"/>
  <c r="X66" i="51"/>
  <c r="Y46" i="49"/>
  <c r="Q46" i="51"/>
  <c r="X46" i="51"/>
  <c r="Y94" i="49"/>
  <c r="Q94" i="51"/>
  <c r="X94" i="51"/>
  <c r="AA132" i="49"/>
  <c r="Z132" i="51"/>
  <c r="S132" i="51"/>
  <c r="AA144" i="49"/>
  <c r="Z144" i="51"/>
  <c r="S144" i="51"/>
  <c r="Y55" i="49"/>
  <c r="X55" i="51"/>
  <c r="Q55" i="51"/>
  <c r="AA135" i="49"/>
  <c r="S135" i="51"/>
  <c r="Z135" i="51"/>
  <c r="Y112" i="49"/>
  <c r="X112" i="51"/>
  <c r="Q112" i="51"/>
  <c r="Y62" i="49"/>
  <c r="X62" i="51"/>
  <c r="Q62" i="51"/>
  <c r="AA157" i="49"/>
  <c r="Z157" i="51"/>
  <c r="S157" i="51"/>
  <c r="Y60" i="49"/>
  <c r="Q60" i="51"/>
  <c r="X60" i="51"/>
  <c r="Y102" i="49"/>
  <c r="Q102" i="51"/>
  <c r="X102" i="51"/>
  <c r="AA141" i="49"/>
  <c r="Z141" i="51"/>
  <c r="S141" i="51"/>
  <c r="Y100" i="49"/>
  <c r="X100" i="51"/>
  <c r="Q100" i="51"/>
  <c r="Y88" i="49"/>
  <c r="X88" i="51"/>
  <c r="Q88" i="51"/>
  <c r="AL88" i="51" s="1"/>
  <c r="Y76" i="49"/>
  <c r="X76" i="51"/>
  <c r="Q76" i="51"/>
  <c r="Y97" i="49"/>
  <c r="Q97" i="51"/>
  <c r="X97" i="51"/>
  <c r="Y65" i="49"/>
  <c r="Q65" i="51"/>
  <c r="X65" i="51"/>
  <c r="AA159" i="49"/>
  <c r="Z159" i="51"/>
  <c r="S159" i="51"/>
  <c r="AN159" i="51" s="1"/>
  <c r="Y74" i="49"/>
  <c r="Q74" i="51"/>
  <c r="X74" i="51"/>
  <c r="AA128" i="49"/>
  <c r="Z128" i="51"/>
  <c r="S128" i="51"/>
  <c r="AA154" i="49"/>
  <c r="S154" i="51"/>
  <c r="Z154" i="51"/>
  <c r="Y91" i="49"/>
  <c r="X91" i="51"/>
  <c r="Q91" i="51"/>
  <c r="AL91" i="51" s="1"/>
  <c r="Y103" i="49"/>
  <c r="Q103" i="51"/>
  <c r="X103" i="51"/>
  <c r="Y86" i="49"/>
  <c r="X86" i="51"/>
  <c r="Q86" i="51"/>
  <c r="Y92" i="49"/>
  <c r="Q92" i="51"/>
  <c r="X92" i="51"/>
  <c r="Y95" i="49"/>
  <c r="X95" i="51"/>
  <c r="Q95" i="51"/>
  <c r="AL95" i="51" s="1"/>
  <c r="Y81" i="49"/>
  <c r="X81" i="51"/>
  <c r="Q81" i="51"/>
  <c r="Y75" i="49"/>
  <c r="Q75" i="51"/>
  <c r="X75" i="51"/>
  <c r="Y57" i="49"/>
  <c r="X57" i="51"/>
  <c r="Q57" i="51"/>
  <c r="AA145" i="49"/>
  <c r="S145" i="51"/>
  <c r="Z145" i="51"/>
  <c r="X86" i="49"/>
  <c r="W86" i="51"/>
  <c r="P86" i="51"/>
  <c r="BP161" i="50"/>
  <c r="BB157" i="50"/>
  <c r="BB159" i="50"/>
  <c r="BI157" i="50"/>
  <c r="BP159" i="50"/>
  <c r="BW157" i="50"/>
  <c r="BP157" i="50"/>
  <c r="BB161" i="50"/>
  <c r="BI161" i="50"/>
  <c r="AZ116" i="51"/>
  <c r="E103" i="49"/>
  <c r="R103" i="49"/>
  <c r="AD103" i="51" s="1"/>
  <c r="AZ63" i="51"/>
  <c r="AZ58" i="51"/>
  <c r="AZ75" i="51"/>
  <c r="I183" i="49"/>
  <c r="U183" i="49" s="1"/>
  <c r="AG183" i="51" s="1"/>
  <c r="E106" i="49"/>
  <c r="R106" i="49"/>
  <c r="AD106" i="51" s="1"/>
  <c r="E59" i="49"/>
  <c r="R59" i="49"/>
  <c r="AD59" i="51" s="1"/>
  <c r="G127" i="49"/>
  <c r="S127" i="49" s="1"/>
  <c r="AE127" i="51" s="1"/>
  <c r="E80" i="49"/>
  <c r="R80" i="49"/>
  <c r="AD80" i="51" s="1"/>
  <c r="E88" i="49"/>
  <c r="R88" i="49"/>
  <c r="AD88" i="51" s="1"/>
  <c r="E102" i="49"/>
  <c r="R102" i="49"/>
  <c r="AD102" i="51" s="1"/>
  <c r="E66" i="49"/>
  <c r="R66" i="49"/>
  <c r="AD66" i="51" s="1"/>
  <c r="AZ100" i="51"/>
  <c r="AZ65" i="51"/>
  <c r="E52" i="49"/>
  <c r="R52" i="49"/>
  <c r="AD52" i="51" s="1"/>
  <c r="E110" i="49"/>
  <c r="R110" i="49"/>
  <c r="AD110" i="51" s="1"/>
  <c r="G149" i="49"/>
  <c r="S149" i="49" s="1"/>
  <c r="AE149" i="51" s="1"/>
  <c r="AZ46" i="51"/>
  <c r="AZ70" i="51"/>
  <c r="AZ96" i="51"/>
  <c r="AZ69" i="51"/>
  <c r="AZ92" i="51"/>
  <c r="AZ48" i="51"/>
  <c r="AZ112" i="51"/>
  <c r="AZ121" i="51"/>
  <c r="E72" i="49"/>
  <c r="R72" i="49"/>
  <c r="AD72" i="51" s="1"/>
  <c r="G155" i="49"/>
  <c r="S155" i="49" s="1"/>
  <c r="AE155" i="51" s="1"/>
  <c r="AZ120" i="51"/>
  <c r="AZ55" i="51"/>
  <c r="I179" i="49"/>
  <c r="U179" i="49" s="1"/>
  <c r="AG179" i="51" s="1"/>
  <c r="AZ64" i="51"/>
  <c r="AZ59" i="51"/>
  <c r="AZ68" i="51"/>
  <c r="G138" i="49"/>
  <c r="S138" i="49" s="1"/>
  <c r="AE138" i="51" s="1"/>
  <c r="G152" i="49"/>
  <c r="S152" i="49" s="1"/>
  <c r="AE152" i="51" s="1"/>
  <c r="E69" i="49"/>
  <c r="R69" i="49"/>
  <c r="AD69" i="51" s="1"/>
  <c r="E109" i="49"/>
  <c r="R109" i="49"/>
  <c r="AD109" i="51" s="1"/>
  <c r="E121" i="49"/>
  <c r="R121" i="49"/>
  <c r="AD121" i="51" s="1"/>
  <c r="G150" i="49"/>
  <c r="S150" i="49" s="1"/>
  <c r="AE150" i="51" s="1"/>
  <c r="I181" i="49"/>
  <c r="U181" i="49" s="1"/>
  <c r="AG181" i="51" s="1"/>
  <c r="E114" i="49"/>
  <c r="R114" i="49"/>
  <c r="AD114" i="51" s="1"/>
  <c r="G158" i="49"/>
  <c r="S158" i="49" s="1"/>
  <c r="AE158" i="51" s="1"/>
  <c r="E49" i="49"/>
  <c r="R49" i="49"/>
  <c r="AD49" i="51" s="1"/>
  <c r="G131" i="49"/>
  <c r="S131" i="49" s="1"/>
  <c r="AE131" i="51" s="1"/>
  <c r="E98" i="49"/>
  <c r="R98" i="49"/>
  <c r="AD98" i="51" s="1"/>
  <c r="AZ111" i="51"/>
  <c r="G161" i="49"/>
  <c r="S161" i="49" s="1"/>
  <c r="AE161" i="51" s="1"/>
  <c r="G133" i="49"/>
  <c r="S133" i="49" s="1"/>
  <c r="AE133" i="51" s="1"/>
  <c r="E101" i="49"/>
  <c r="R101" i="49"/>
  <c r="AD101" i="51" s="1"/>
  <c r="AZ62" i="51"/>
  <c r="AZ99" i="51"/>
  <c r="G157" i="49"/>
  <c r="S157" i="49" s="1"/>
  <c r="AE157" i="51" s="1"/>
  <c r="E60" i="49"/>
  <c r="R60" i="49"/>
  <c r="AD60" i="51" s="1"/>
  <c r="E92" i="49"/>
  <c r="R92" i="49"/>
  <c r="AD92" i="51" s="1"/>
  <c r="I201" i="49"/>
  <c r="U201" i="49" s="1"/>
  <c r="AG201" i="51" s="1"/>
  <c r="E54" i="49"/>
  <c r="R54" i="49"/>
  <c r="AD54" i="51" s="1"/>
  <c r="G139" i="49"/>
  <c r="S139" i="49" s="1"/>
  <c r="AE139" i="51" s="1"/>
  <c r="E96" i="49"/>
  <c r="R96" i="49"/>
  <c r="AD96" i="51" s="1"/>
  <c r="E89" i="49"/>
  <c r="R89" i="49"/>
  <c r="AD89" i="51" s="1"/>
  <c r="E48" i="49"/>
  <c r="R48" i="49"/>
  <c r="AD48" i="51" s="1"/>
  <c r="G160" i="49"/>
  <c r="S160" i="49" s="1"/>
  <c r="AE160" i="51" s="1"/>
  <c r="G134" i="49"/>
  <c r="S134" i="49" s="1"/>
  <c r="AE134" i="51" s="1"/>
  <c r="AZ72" i="51"/>
  <c r="E81" i="49"/>
  <c r="R81" i="49"/>
  <c r="AD81" i="51" s="1"/>
  <c r="BI159" i="50"/>
  <c r="I195" i="49"/>
  <c r="U195" i="49" s="1"/>
  <c r="AG195" i="51" s="1"/>
  <c r="I197" i="49"/>
  <c r="U197" i="49" s="1"/>
  <c r="AG197" i="51" s="1"/>
  <c r="E76" i="49"/>
  <c r="R76" i="49"/>
  <c r="AD76" i="51" s="1"/>
  <c r="E97" i="49"/>
  <c r="R97" i="49"/>
  <c r="AD97" i="51" s="1"/>
  <c r="G141" i="49"/>
  <c r="S141" i="49" s="1"/>
  <c r="AE141" i="51" s="1"/>
  <c r="E65" i="49"/>
  <c r="R65" i="49"/>
  <c r="AD65" i="51" s="1"/>
  <c r="G159" i="49"/>
  <c r="S159" i="49" s="1"/>
  <c r="AE159" i="51" s="1"/>
  <c r="E100" i="49"/>
  <c r="R100" i="49"/>
  <c r="AD100" i="51" s="1"/>
  <c r="AZ49" i="51"/>
  <c r="AZ80" i="51"/>
  <c r="E93" i="49"/>
  <c r="R93" i="49"/>
  <c r="AD93" i="51" s="1"/>
  <c r="E87" i="49"/>
  <c r="R87" i="49"/>
  <c r="AD87" i="51" s="1"/>
  <c r="E99" i="49"/>
  <c r="R99" i="49"/>
  <c r="AD99" i="51" s="1"/>
  <c r="AZ89" i="51"/>
  <c r="E75" i="49"/>
  <c r="R75" i="49"/>
  <c r="AD75" i="51" s="1"/>
  <c r="E57" i="49"/>
  <c r="R57" i="49"/>
  <c r="AD57" i="51" s="1"/>
  <c r="AZ114" i="51"/>
  <c r="BW159" i="50"/>
  <c r="I171" i="49"/>
  <c r="U171" i="49" s="1"/>
  <c r="AG171" i="51" s="1"/>
  <c r="AZ76" i="51"/>
  <c r="AZ115" i="51"/>
  <c r="AZ54" i="51"/>
  <c r="E74" i="49"/>
  <c r="R74" i="49"/>
  <c r="AD74" i="51" s="1"/>
  <c r="AZ90" i="51"/>
  <c r="AZ87" i="51"/>
  <c r="AZ91" i="51"/>
  <c r="AZ113" i="51"/>
  <c r="G137" i="49"/>
  <c r="S137" i="49" s="1"/>
  <c r="AE137" i="51" s="1"/>
  <c r="E104" i="49"/>
  <c r="R104" i="49"/>
  <c r="AD104" i="51" s="1"/>
  <c r="AZ86" i="51"/>
  <c r="G129" i="49"/>
  <c r="S129" i="49" s="1"/>
  <c r="AE129" i="51" s="1"/>
  <c r="E78" i="49"/>
  <c r="R78" i="49"/>
  <c r="AD78" i="51" s="1"/>
  <c r="E56" i="49"/>
  <c r="R56" i="49"/>
  <c r="AD56" i="51" s="1"/>
  <c r="E111" i="49"/>
  <c r="R111" i="49"/>
  <c r="AD111" i="51" s="1"/>
  <c r="AZ67" i="51"/>
  <c r="AZ52" i="51"/>
  <c r="AZ53" i="51"/>
  <c r="E47" i="49"/>
  <c r="R47" i="49"/>
  <c r="AD47" i="51" s="1"/>
  <c r="G145" i="49"/>
  <c r="S145" i="49" s="1"/>
  <c r="AE145" i="51" s="1"/>
  <c r="G151" i="49"/>
  <c r="S151" i="49" s="1"/>
  <c r="AE151" i="51" s="1"/>
  <c r="E68" i="49"/>
  <c r="R68" i="49"/>
  <c r="AD68" i="51" s="1"/>
  <c r="E51" i="49"/>
  <c r="R51" i="49"/>
  <c r="AD51" i="51" s="1"/>
  <c r="E90" i="49"/>
  <c r="R90" i="49"/>
  <c r="AD90" i="51" s="1"/>
  <c r="AZ118" i="51"/>
  <c r="AZ102" i="51"/>
  <c r="AZ108" i="51"/>
  <c r="AZ66" i="51"/>
  <c r="E105" i="49"/>
  <c r="R105" i="49"/>
  <c r="AD105" i="51" s="1"/>
  <c r="E50" i="49"/>
  <c r="R50" i="49"/>
  <c r="AD50" i="51" s="1"/>
  <c r="E120" i="49"/>
  <c r="R120" i="49"/>
  <c r="AD120" i="51" s="1"/>
  <c r="AZ57" i="51"/>
  <c r="AZ103" i="51"/>
  <c r="AZ104" i="51"/>
  <c r="AZ61" i="51"/>
  <c r="AZ78" i="51"/>
  <c r="AZ81" i="51"/>
  <c r="AZ88" i="51"/>
  <c r="E107" i="49"/>
  <c r="R107" i="49"/>
  <c r="AD107" i="51" s="1"/>
  <c r="G130" i="49"/>
  <c r="S130" i="49" s="1"/>
  <c r="AE130" i="51" s="1"/>
  <c r="E95" i="49"/>
  <c r="R95" i="49"/>
  <c r="AD95" i="51" s="1"/>
  <c r="E64" i="49"/>
  <c r="R64" i="49"/>
  <c r="AD64" i="51" s="1"/>
  <c r="I177" i="49"/>
  <c r="U177" i="49" s="1"/>
  <c r="AG177" i="51" s="1"/>
  <c r="BI153" i="50"/>
  <c r="AZ106" i="51"/>
  <c r="AZ97" i="51"/>
  <c r="AZ94" i="51"/>
  <c r="AZ105" i="51"/>
  <c r="AZ98" i="51"/>
  <c r="AZ101" i="51"/>
  <c r="E70" i="49"/>
  <c r="R70" i="49"/>
  <c r="AD70" i="51" s="1"/>
  <c r="G142" i="49"/>
  <c r="S142" i="49" s="1"/>
  <c r="AE142" i="51" s="1"/>
  <c r="G136" i="49"/>
  <c r="S136" i="49" s="1"/>
  <c r="AE136" i="51" s="1"/>
  <c r="G140" i="49"/>
  <c r="S140" i="49" s="1"/>
  <c r="AE140" i="51" s="1"/>
  <c r="G148" i="49"/>
  <c r="S148" i="49" s="1"/>
  <c r="AE148" i="51" s="1"/>
  <c r="AZ56" i="51"/>
  <c r="E73" i="49"/>
  <c r="R73" i="49"/>
  <c r="AD73" i="51" s="1"/>
  <c r="AZ107" i="51"/>
  <c r="AZ79" i="51"/>
  <c r="AZ50" i="51"/>
  <c r="AZ110" i="51"/>
  <c r="G146" i="49"/>
  <c r="S146" i="49" s="1"/>
  <c r="AE146" i="51" s="1"/>
  <c r="I199" i="49"/>
  <c r="U199" i="49" s="1"/>
  <c r="AG199" i="51" s="1"/>
  <c r="AZ71" i="51"/>
  <c r="E61" i="49"/>
  <c r="R61" i="49"/>
  <c r="AD61" i="51" s="1"/>
  <c r="BW153" i="50"/>
  <c r="I173" i="49"/>
  <c r="U173" i="49" s="1"/>
  <c r="AG173" i="51" s="1"/>
  <c r="E71" i="49"/>
  <c r="R71" i="49"/>
  <c r="AD71" i="51" s="1"/>
  <c r="E79" i="49"/>
  <c r="R79" i="49"/>
  <c r="AD79" i="51" s="1"/>
  <c r="E116" i="49"/>
  <c r="R116" i="49"/>
  <c r="AD116" i="51" s="1"/>
  <c r="E113" i="49"/>
  <c r="R113" i="49"/>
  <c r="AD113" i="51" s="1"/>
  <c r="E118" i="49"/>
  <c r="R118" i="49"/>
  <c r="AD118" i="51" s="1"/>
  <c r="E77" i="49"/>
  <c r="R77" i="49"/>
  <c r="AD77" i="51" s="1"/>
  <c r="AZ73" i="51"/>
  <c r="E46" i="49"/>
  <c r="R46" i="49"/>
  <c r="AD46" i="51" s="1"/>
  <c r="E94" i="49"/>
  <c r="R94" i="49"/>
  <c r="AD94" i="51" s="1"/>
  <c r="G132" i="49"/>
  <c r="S132" i="49" s="1"/>
  <c r="AE132" i="51" s="1"/>
  <c r="AZ109" i="51"/>
  <c r="AZ95" i="51"/>
  <c r="G156" i="49"/>
  <c r="S156" i="49" s="1"/>
  <c r="AE156" i="51" s="1"/>
  <c r="E67" i="49"/>
  <c r="R67" i="49"/>
  <c r="AD67" i="51" s="1"/>
  <c r="I193" i="49"/>
  <c r="U193" i="49" s="1"/>
  <c r="AG193" i="51" s="1"/>
  <c r="I175" i="49"/>
  <c r="U175" i="49" s="1"/>
  <c r="AG175" i="51" s="1"/>
  <c r="G144" i="49"/>
  <c r="S144" i="49" s="1"/>
  <c r="AE144" i="51" s="1"/>
  <c r="E55" i="49"/>
  <c r="R55" i="49"/>
  <c r="AD55" i="51" s="1"/>
  <c r="G135" i="49"/>
  <c r="S135" i="49" s="1"/>
  <c r="AE135" i="51" s="1"/>
  <c r="E112" i="49"/>
  <c r="R112" i="49"/>
  <c r="AD112" i="51" s="1"/>
  <c r="E62" i="49"/>
  <c r="R62" i="49"/>
  <c r="AD62" i="51" s="1"/>
  <c r="AZ47" i="51"/>
  <c r="I200" i="49"/>
  <c r="U200" i="49" s="1"/>
  <c r="AG200" i="51" s="1"/>
  <c r="G147" i="49"/>
  <c r="S147" i="49" s="1"/>
  <c r="AE147" i="51" s="1"/>
  <c r="G153" i="49"/>
  <c r="S153" i="49" s="1"/>
  <c r="AE153" i="51" s="1"/>
  <c r="E115" i="49"/>
  <c r="R115" i="49"/>
  <c r="AD115" i="51" s="1"/>
  <c r="E108" i="49"/>
  <c r="R108" i="49"/>
  <c r="AD108" i="51" s="1"/>
  <c r="E53" i="49"/>
  <c r="R53" i="49"/>
  <c r="AD53" i="51" s="1"/>
  <c r="E119" i="49"/>
  <c r="R119" i="49"/>
  <c r="AD119" i="51" s="1"/>
  <c r="E117" i="49"/>
  <c r="R117" i="49"/>
  <c r="AD117" i="51" s="1"/>
  <c r="AZ60" i="51"/>
  <c r="AZ51" i="51"/>
  <c r="AZ119" i="51"/>
  <c r="AZ77" i="51"/>
  <c r="AZ117" i="51"/>
  <c r="G128" i="49"/>
  <c r="S128" i="49" s="1"/>
  <c r="AE128" i="51" s="1"/>
  <c r="G154" i="49"/>
  <c r="S154" i="49" s="1"/>
  <c r="AE154" i="51" s="1"/>
  <c r="E91" i="49"/>
  <c r="R91" i="49"/>
  <c r="AD91" i="51" s="1"/>
  <c r="AZ74" i="51"/>
  <c r="AZ93" i="51"/>
  <c r="E63" i="49"/>
  <c r="R63" i="49"/>
  <c r="AD63" i="51" s="1"/>
  <c r="E58" i="49"/>
  <c r="R58" i="49"/>
  <c r="AD58" i="51" s="1"/>
  <c r="G143" i="49"/>
  <c r="S143" i="49" s="1"/>
  <c r="AE143" i="51" s="1"/>
  <c r="BB159" i="51"/>
  <c r="BB161" i="51"/>
  <c r="BB156" i="51"/>
  <c r="BB152" i="51"/>
  <c r="BB158" i="51"/>
  <c r="BB154" i="51"/>
  <c r="BB148" i="51"/>
  <c r="BB151" i="51"/>
  <c r="BB147" i="51"/>
  <c r="BB146" i="51"/>
  <c r="BB149" i="51"/>
  <c r="BB73" i="51"/>
  <c r="BB79" i="51"/>
  <c r="BB81" i="51"/>
  <c r="BB77" i="51"/>
  <c r="J188" i="49"/>
  <c r="V188" i="49" s="1"/>
  <c r="AH188" i="51" s="1"/>
  <c r="J174" i="49"/>
  <c r="V174" i="49" s="1"/>
  <c r="AH174" i="51" s="1"/>
  <c r="J182" i="49"/>
  <c r="V182" i="49" s="1"/>
  <c r="AH182" i="51" s="1"/>
  <c r="J168" i="49"/>
  <c r="V168" i="49" s="1"/>
  <c r="AH168" i="51" s="1"/>
  <c r="J196" i="49"/>
  <c r="V196" i="49" s="1"/>
  <c r="AH196" i="51" s="1"/>
  <c r="J198" i="49"/>
  <c r="V198" i="49" s="1"/>
  <c r="AH198" i="51" s="1"/>
  <c r="J194" i="49"/>
  <c r="V194" i="49" s="1"/>
  <c r="AH194" i="51" s="1"/>
  <c r="J187" i="49"/>
  <c r="V187" i="49" s="1"/>
  <c r="AH187" i="51" s="1"/>
  <c r="J190" i="49"/>
  <c r="V190" i="49" s="1"/>
  <c r="AH190" i="51" s="1"/>
  <c r="J180" i="49"/>
  <c r="V180" i="49" s="1"/>
  <c r="AH180" i="51" s="1"/>
  <c r="J170" i="49"/>
  <c r="V170" i="49" s="1"/>
  <c r="AH170" i="51" s="1"/>
  <c r="J167" i="49"/>
  <c r="V167" i="49" s="1"/>
  <c r="AH167" i="51" s="1"/>
  <c r="J178" i="49"/>
  <c r="V178" i="49" s="1"/>
  <c r="AH178" i="51" s="1"/>
  <c r="J192" i="49"/>
  <c r="V192" i="49" s="1"/>
  <c r="AH192" i="51" s="1"/>
  <c r="J191" i="49"/>
  <c r="V191" i="49" s="1"/>
  <c r="AH191" i="51" s="1"/>
  <c r="J172" i="49"/>
  <c r="V172" i="49" s="1"/>
  <c r="AH172" i="51" s="1"/>
  <c r="J185" i="49"/>
  <c r="V185" i="49" s="1"/>
  <c r="AH185" i="51" s="1"/>
  <c r="J169" i="49"/>
  <c r="V169" i="49" s="1"/>
  <c r="AH169" i="51" s="1"/>
  <c r="J189" i="49"/>
  <c r="V189" i="49" s="1"/>
  <c r="AH189" i="51" s="1"/>
  <c r="J186" i="49"/>
  <c r="V186" i="49" s="1"/>
  <c r="AH186" i="51" s="1"/>
  <c r="J184" i="49"/>
  <c r="V184" i="49" s="1"/>
  <c r="AH184" i="51" s="1"/>
  <c r="J176" i="49"/>
  <c r="V176" i="49" s="1"/>
  <c r="AH176" i="51" s="1"/>
  <c r="BW151" i="50"/>
  <c r="BP151" i="50"/>
  <c r="BI151" i="50"/>
  <c r="BB151" i="50"/>
  <c r="BP152" i="50"/>
  <c r="BW152" i="50"/>
  <c r="BI152" i="50"/>
  <c r="BB152" i="50"/>
  <c r="BX66" i="50"/>
  <c r="BQ66" i="50"/>
  <c r="BJ66" i="50"/>
  <c r="BC66" i="50"/>
  <c r="BW81" i="50"/>
  <c r="BP81" i="50"/>
  <c r="BI81" i="50"/>
  <c r="BB81" i="50"/>
  <c r="BQ68" i="50"/>
  <c r="BX68" i="50"/>
  <c r="BJ68" i="50"/>
  <c r="BC68" i="50"/>
  <c r="BQ67" i="50"/>
  <c r="BX67" i="50"/>
  <c r="BJ67" i="50"/>
  <c r="BC67" i="50"/>
  <c r="BQ72" i="50"/>
  <c r="BX72" i="50"/>
  <c r="BJ72" i="50"/>
  <c r="BC72" i="50"/>
  <c r="BP154" i="50"/>
  <c r="BW154" i="50"/>
  <c r="BI154" i="50"/>
  <c r="BB154" i="50"/>
  <c r="BQ74" i="50"/>
  <c r="BX74" i="50"/>
  <c r="BJ74" i="50"/>
  <c r="BC74" i="50"/>
  <c r="BP147" i="50"/>
  <c r="BW147" i="50"/>
  <c r="BI147" i="50"/>
  <c r="BB147" i="50"/>
  <c r="BX71" i="50"/>
  <c r="BQ71" i="50"/>
  <c r="BJ71" i="50"/>
  <c r="BC71" i="50"/>
  <c r="BW148" i="50"/>
  <c r="BP148" i="50"/>
  <c r="BI148" i="50"/>
  <c r="BB148" i="50"/>
  <c r="BX78" i="50"/>
  <c r="BQ78" i="50"/>
  <c r="BJ78" i="50"/>
  <c r="BC78" i="50"/>
  <c r="BP79" i="50"/>
  <c r="BW79" i="50"/>
  <c r="BI79" i="50"/>
  <c r="BB79" i="50"/>
  <c r="BP149" i="50"/>
  <c r="BW149" i="50"/>
  <c r="BI149" i="50"/>
  <c r="BB149" i="50"/>
  <c r="BP77" i="50"/>
  <c r="BW77" i="50"/>
  <c r="BI77" i="50"/>
  <c r="BB77" i="50"/>
  <c r="BW146" i="50"/>
  <c r="BP146" i="50"/>
  <c r="BI146" i="50"/>
  <c r="BB146" i="50"/>
  <c r="BP73" i="50"/>
  <c r="BW73" i="50"/>
  <c r="BI73" i="50"/>
  <c r="BB73" i="50"/>
  <c r="BP158" i="50"/>
  <c r="BW158" i="50"/>
  <c r="BI158" i="50"/>
  <c r="BB158" i="50"/>
  <c r="BP156" i="50"/>
  <c r="BW156" i="50"/>
  <c r="BI156" i="50"/>
  <c r="BB156" i="50"/>
  <c r="BX76" i="50"/>
  <c r="BQ76" i="50"/>
  <c r="BJ76" i="50"/>
  <c r="BC76" i="50"/>
  <c r="BQ69" i="50"/>
  <c r="BX69" i="50"/>
  <c r="BJ69" i="50"/>
  <c r="BC69" i="50"/>
  <c r="U13" i="49"/>
  <c r="AG13" i="51" s="1"/>
  <c r="U29" i="49"/>
  <c r="AG29" i="51" s="1"/>
  <c r="BJ17" i="50"/>
  <c r="BX17" i="50"/>
  <c r="BC17" i="50"/>
  <c r="U34" i="49"/>
  <c r="AG34" i="51" s="1"/>
  <c r="U26" i="49"/>
  <c r="AG26" i="51" s="1"/>
  <c r="BC21" i="50"/>
  <c r="BJ21" i="50"/>
  <c r="BX21" i="50"/>
  <c r="U38" i="49"/>
  <c r="AG38" i="51" s="1"/>
  <c r="U31" i="49"/>
  <c r="AG31" i="51" s="1"/>
  <c r="BJ13" i="50"/>
  <c r="BC13" i="50"/>
  <c r="BX13" i="50"/>
  <c r="BC19" i="50"/>
  <c r="BJ19" i="50"/>
  <c r="BX19" i="50"/>
  <c r="V37" i="49"/>
  <c r="AH37" i="51" s="1"/>
  <c r="U36" i="49"/>
  <c r="AG36" i="51" s="1"/>
  <c r="BJ11" i="50"/>
  <c r="BC11" i="50"/>
  <c r="BX11" i="50"/>
  <c r="U32" i="49"/>
  <c r="AG32" i="51" s="1"/>
  <c r="U27" i="49"/>
  <c r="AG27" i="51" s="1"/>
  <c r="BC23" i="50"/>
  <c r="BJ23" i="50"/>
  <c r="BX23" i="50"/>
  <c r="V33" i="49"/>
  <c r="AH33" i="51" s="1"/>
  <c r="BC15" i="50"/>
  <c r="BJ15" i="50"/>
  <c r="BX15" i="50"/>
  <c r="U28" i="49"/>
  <c r="AG28" i="51" s="1"/>
  <c r="BC35" i="50"/>
  <c r="BJ35" i="50"/>
  <c r="BX35" i="50"/>
  <c r="V41" i="49"/>
  <c r="AH41" i="51" s="1"/>
  <c r="BC40" i="50"/>
  <c r="BX40" i="50"/>
  <c r="BJ40" i="50"/>
  <c r="V39" i="49"/>
  <c r="AH39" i="51" s="1"/>
  <c r="J166" i="49"/>
  <c r="V166" i="49" s="1"/>
  <c r="AH166" i="51" s="1"/>
  <c r="J126" i="49"/>
  <c r="V126" i="49" s="1"/>
  <c r="AH126" i="51" s="1"/>
  <c r="U10" i="49"/>
  <c r="AG10" i="51" s="1"/>
  <c r="U30" i="49"/>
  <c r="AG30" i="51" s="1"/>
  <c r="U7" i="49"/>
  <c r="AG7" i="51" s="1"/>
  <c r="U11" i="49"/>
  <c r="AG11" i="51" s="1"/>
  <c r="U17" i="49"/>
  <c r="AG17" i="51" s="1"/>
  <c r="U12" i="49"/>
  <c r="AG12" i="51" s="1"/>
  <c r="U35" i="49"/>
  <c r="AG35" i="51" s="1"/>
  <c r="U20" i="49"/>
  <c r="AG20" i="51" s="1"/>
  <c r="U25" i="49"/>
  <c r="AG25" i="51" s="1"/>
  <c r="U19" i="49"/>
  <c r="AG19" i="51" s="1"/>
  <c r="U16" i="49"/>
  <c r="AG16" i="51" s="1"/>
  <c r="U40" i="49"/>
  <c r="AG40" i="51" s="1"/>
  <c r="U14" i="49"/>
  <c r="AG14" i="51" s="1"/>
  <c r="U23" i="49"/>
  <c r="AG23" i="51" s="1"/>
  <c r="U18" i="49"/>
  <c r="AG18" i="51" s="1"/>
  <c r="U21" i="49"/>
  <c r="AG21" i="51" s="1"/>
  <c r="U22" i="49"/>
  <c r="AG22" i="51" s="1"/>
  <c r="U9" i="49"/>
  <c r="AG9" i="51" s="1"/>
  <c r="U24" i="49"/>
  <c r="AG24" i="51" s="1"/>
  <c r="U8" i="49"/>
  <c r="AG8" i="51" s="1"/>
  <c r="U15" i="49"/>
  <c r="AG15" i="51" s="1"/>
  <c r="BN66" i="59"/>
  <c r="BN72" i="59"/>
  <c r="CK92" i="59"/>
  <c r="BN125" i="59"/>
  <c r="AS147" i="59"/>
  <c r="BN101" i="59"/>
  <c r="BN117" i="59"/>
  <c r="BN143" i="59"/>
  <c r="AS135" i="59"/>
  <c r="AS78" i="59"/>
  <c r="AS154" i="59"/>
  <c r="AS109" i="59"/>
  <c r="BN130" i="59"/>
  <c r="BN108" i="59"/>
  <c r="BN148" i="59"/>
  <c r="AS84" i="59"/>
  <c r="BN134" i="59"/>
  <c r="CK101" i="59"/>
  <c r="BN133" i="59"/>
  <c r="CK88" i="59"/>
  <c r="AS165" i="59"/>
  <c r="BN67" i="59"/>
  <c r="BN74" i="59"/>
  <c r="AS85" i="59"/>
  <c r="AS142" i="59"/>
  <c r="BN160" i="59"/>
  <c r="BN155" i="59"/>
  <c r="AS116" i="59"/>
  <c r="CK114" i="59"/>
  <c r="BN123" i="59"/>
  <c r="AS108" i="59"/>
  <c r="AS152" i="59"/>
  <c r="AS136" i="59"/>
  <c r="AS146" i="59"/>
  <c r="BN113" i="59"/>
  <c r="AS89" i="59"/>
  <c r="CK86" i="59"/>
  <c r="AS94" i="59"/>
  <c r="BN106" i="59"/>
  <c r="BN112" i="59"/>
  <c r="BN164" i="59"/>
  <c r="BN71" i="59"/>
  <c r="AS82" i="59"/>
  <c r="BN69" i="59"/>
  <c r="BN73" i="59"/>
  <c r="AS123" i="59"/>
  <c r="AS86" i="59"/>
  <c r="AS87" i="59"/>
  <c r="BN76" i="59"/>
  <c r="CK95" i="59"/>
  <c r="BN115" i="59"/>
  <c r="BN98" i="59"/>
  <c r="AS93" i="59"/>
  <c r="BN88" i="59"/>
  <c r="AS111" i="59"/>
  <c r="BN110" i="59"/>
  <c r="CK98" i="59"/>
  <c r="AS114" i="59"/>
  <c r="CK115" i="59"/>
  <c r="BN90" i="59"/>
  <c r="AS120" i="59"/>
  <c r="AS102" i="59"/>
  <c r="BN120" i="59"/>
  <c r="AS79" i="59"/>
  <c r="AS110" i="59"/>
  <c r="BN68" i="59"/>
  <c r="AS74" i="59"/>
  <c r="AS91" i="59"/>
  <c r="BN124" i="59"/>
  <c r="AS77" i="59"/>
  <c r="CK111" i="59"/>
  <c r="BN78" i="59"/>
  <c r="AS103" i="59"/>
  <c r="AS99" i="59"/>
  <c r="AS80" i="59"/>
  <c r="CK103" i="59"/>
  <c r="CK102" i="59"/>
  <c r="CK89" i="59"/>
  <c r="AS133" i="59"/>
  <c r="AS100" i="59"/>
  <c r="BN102" i="59"/>
  <c r="AS115" i="59"/>
  <c r="BN83" i="59"/>
  <c r="CK91" i="59"/>
  <c r="BN96" i="59"/>
  <c r="BN126" i="59"/>
  <c r="CK107" i="59"/>
  <c r="AS70" i="59"/>
  <c r="AS73" i="59"/>
  <c r="AS112" i="59"/>
  <c r="BN103" i="59"/>
  <c r="CK90" i="59"/>
  <c r="BN146" i="59"/>
  <c r="BN87" i="59"/>
  <c r="BN127" i="59"/>
  <c r="BN147" i="59"/>
  <c r="AS117" i="59"/>
  <c r="AS75" i="59"/>
  <c r="CK97" i="59"/>
  <c r="BN118" i="59"/>
  <c r="BN128" i="59"/>
  <c r="BN92" i="59"/>
  <c r="AS125" i="59"/>
  <c r="BN152" i="59"/>
  <c r="AS106" i="59"/>
  <c r="BN122" i="59"/>
  <c r="AS151" i="59"/>
  <c r="CK113" i="59"/>
  <c r="AS81" i="59"/>
  <c r="AS71" i="59"/>
  <c r="AS65" i="59"/>
  <c r="BN138" i="59"/>
  <c r="BN140" i="59"/>
  <c r="AS149" i="59"/>
  <c r="AS96" i="59"/>
  <c r="AS126" i="59"/>
  <c r="CK112" i="59"/>
  <c r="AS157" i="59"/>
  <c r="AS98" i="59"/>
  <c r="BN86" i="59"/>
  <c r="BN141" i="59"/>
  <c r="BN137" i="59"/>
  <c r="AS121" i="59"/>
  <c r="CK94" i="59"/>
  <c r="BN149" i="59"/>
  <c r="AS145" i="59"/>
  <c r="AS160" i="59"/>
  <c r="AS95" i="59"/>
  <c r="CK110" i="59"/>
  <c r="AS118" i="59"/>
  <c r="BN136" i="59"/>
  <c r="AS67" i="59"/>
  <c r="AS66" i="59"/>
  <c r="BN75" i="59"/>
  <c r="BN129" i="59"/>
  <c r="BN135" i="59"/>
  <c r="AS138" i="59"/>
  <c r="AS130" i="59"/>
  <c r="BN162" i="59"/>
  <c r="AS137" i="59"/>
  <c r="CK105" i="59"/>
  <c r="AS141" i="59"/>
  <c r="BN157" i="59"/>
  <c r="AS127" i="59"/>
  <c r="AS92" i="59"/>
  <c r="AS162" i="59"/>
  <c r="CK117" i="59"/>
  <c r="BN93" i="59"/>
  <c r="AS159" i="59"/>
  <c r="BN163" i="59"/>
  <c r="AS134" i="59"/>
  <c r="BN111" i="59"/>
  <c r="AS69" i="59"/>
  <c r="AS104" i="59"/>
  <c r="AS97" i="59"/>
  <c r="CK108" i="59"/>
  <c r="BN156" i="59"/>
  <c r="BN109" i="59"/>
  <c r="AS132" i="59"/>
  <c r="AS124" i="59"/>
  <c r="AS83" i="59"/>
  <c r="BN121" i="59"/>
  <c r="AS161" i="59"/>
  <c r="BN80" i="59"/>
  <c r="AS88" i="59"/>
  <c r="CK99" i="59"/>
  <c r="AS105" i="59"/>
  <c r="BN139" i="59"/>
  <c r="BN165" i="59"/>
  <c r="BN158" i="59"/>
  <c r="CK100" i="59"/>
  <c r="BN82" i="59"/>
  <c r="AS119" i="59"/>
  <c r="AS72" i="59"/>
  <c r="AS113" i="59"/>
  <c r="BN104" i="59"/>
  <c r="AS153" i="59"/>
  <c r="BN97" i="59"/>
  <c r="BN99" i="59"/>
  <c r="AS139" i="59"/>
  <c r="AS144" i="59"/>
  <c r="AS143" i="59"/>
  <c r="BN81" i="59"/>
  <c r="BN94" i="59"/>
  <c r="AS156" i="59"/>
  <c r="BN79" i="59"/>
  <c r="BN119" i="59"/>
  <c r="BN89" i="59"/>
  <c r="BN84" i="59"/>
  <c r="BN159" i="59"/>
  <c r="BN132" i="59"/>
  <c r="BN153" i="59"/>
  <c r="BN144" i="59"/>
  <c r="AS68" i="59"/>
  <c r="BN91" i="59"/>
  <c r="AS158" i="59"/>
  <c r="BN154" i="59"/>
  <c r="BN150" i="59"/>
  <c r="CK93" i="59"/>
  <c r="BN145" i="59"/>
  <c r="AS129" i="59"/>
  <c r="AS150" i="59"/>
  <c r="BN105" i="59"/>
  <c r="CK96" i="59"/>
  <c r="AS163" i="59"/>
  <c r="CK104" i="59"/>
  <c r="CK165" i="59"/>
  <c r="BN151" i="59"/>
  <c r="BN114" i="59"/>
  <c r="BN95" i="59"/>
  <c r="BN131" i="59"/>
  <c r="BN142" i="59"/>
  <c r="BN65" i="59"/>
  <c r="BN116" i="59"/>
  <c r="BN70" i="59"/>
  <c r="CK87" i="59"/>
  <c r="BN100" i="59"/>
  <c r="AS164" i="59"/>
  <c r="BN161" i="59"/>
  <c r="AS140" i="59"/>
  <c r="BN107" i="59"/>
  <c r="AS90" i="59"/>
  <c r="BN77" i="59"/>
  <c r="AS107" i="59"/>
  <c r="AS122" i="59"/>
  <c r="AS76" i="59"/>
  <c r="AS131" i="59"/>
  <c r="AS101" i="59"/>
  <c r="CK106" i="59"/>
  <c r="CK116" i="59"/>
  <c r="BN85" i="59"/>
  <c r="AS128" i="59"/>
  <c r="CK109" i="59"/>
  <c r="AS148" i="59"/>
  <c r="AS155" i="59"/>
  <c r="AL90" i="51" l="1"/>
  <c r="AY66" i="59"/>
  <c r="AY65" i="59"/>
  <c r="AY73" i="59"/>
  <c r="AY74" i="59"/>
  <c r="BT73" i="59"/>
  <c r="BT74" i="59"/>
  <c r="BT72" i="59"/>
  <c r="BT71" i="59"/>
  <c r="BT70" i="59"/>
  <c r="AY68" i="59"/>
  <c r="AY72" i="59"/>
  <c r="AY69" i="59"/>
  <c r="AY67" i="59"/>
  <c r="AY71" i="59"/>
  <c r="AY70" i="59"/>
  <c r="BT68" i="59"/>
  <c r="BT69" i="59"/>
  <c r="BT67" i="59"/>
  <c r="BT66" i="59"/>
  <c r="BT65" i="59"/>
  <c r="AL86" i="51"/>
  <c r="AN128" i="51"/>
  <c r="AN141" i="51"/>
  <c r="AL62" i="51"/>
  <c r="AN144" i="51"/>
  <c r="AL49" i="51"/>
  <c r="AN148" i="51"/>
  <c r="AL70" i="51"/>
  <c r="AN143" i="51"/>
  <c r="AL56" i="51"/>
  <c r="AN137" i="51"/>
  <c r="AL117" i="51"/>
  <c r="AL115" i="51"/>
  <c r="AL48" i="51"/>
  <c r="AL80" i="51"/>
  <c r="AL68" i="51"/>
  <c r="AN152" i="51"/>
  <c r="AL54" i="51"/>
  <c r="AL57" i="51"/>
  <c r="AL92" i="51"/>
  <c r="AN154" i="51"/>
  <c r="AL65" i="51"/>
  <c r="AL46" i="51"/>
  <c r="AN131" i="51"/>
  <c r="AL73" i="51"/>
  <c r="AL104" i="51"/>
  <c r="AL93" i="51"/>
  <c r="AL108" i="51"/>
  <c r="AL59" i="51"/>
  <c r="AN160" i="51"/>
  <c r="AN139" i="51"/>
  <c r="AL51" i="51"/>
  <c r="AL118" i="51"/>
  <c r="AL71" i="51"/>
  <c r="AL103" i="51"/>
  <c r="AL74" i="51"/>
  <c r="AL102" i="51"/>
  <c r="AN127" i="51"/>
  <c r="AN155" i="51"/>
  <c r="AN140" i="51"/>
  <c r="AL78" i="51"/>
  <c r="AL119" i="51"/>
  <c r="AN156" i="51"/>
  <c r="AL89" i="51"/>
  <c r="AN151" i="51"/>
  <c r="AN138" i="51"/>
  <c r="AL61" i="51"/>
  <c r="AL60" i="51"/>
  <c r="AL53" i="51"/>
  <c r="AL79" i="51"/>
  <c r="AL109" i="51"/>
  <c r="AL55" i="51"/>
  <c r="AL105" i="51"/>
  <c r="AL111" i="51"/>
  <c r="AL69" i="51"/>
  <c r="AL47" i="51"/>
  <c r="AL75" i="51"/>
  <c r="AL97" i="51"/>
  <c r="AL64" i="51"/>
  <c r="AL67" i="51"/>
  <c r="AL52" i="51"/>
  <c r="AK86" i="51"/>
  <c r="AL81" i="51"/>
  <c r="AL76" i="51"/>
  <c r="AL120" i="51"/>
  <c r="AL58" i="51"/>
  <c r="AL99" i="51"/>
  <c r="AL121" i="51"/>
  <c r="AN145" i="51"/>
  <c r="AN135" i="51"/>
  <c r="AL94" i="51"/>
  <c r="AL98" i="51"/>
  <c r="AL72" i="51"/>
  <c r="AN161" i="51"/>
  <c r="AN130" i="51"/>
  <c r="AN149" i="51"/>
  <c r="AL100" i="51"/>
  <c r="AN157" i="51"/>
  <c r="AN146" i="51"/>
  <c r="AN142" i="51"/>
  <c r="AL107" i="51"/>
  <c r="AL110" i="51"/>
  <c r="AL66" i="51"/>
  <c r="AL101" i="51"/>
  <c r="AL113" i="51"/>
  <c r="AN150" i="51"/>
  <c r="AL112" i="51"/>
  <c r="AN132" i="51"/>
  <c r="AN158" i="51"/>
  <c r="AN153" i="51"/>
  <c r="AN133" i="51"/>
  <c r="AL106" i="51"/>
  <c r="AL116" i="51"/>
  <c r="BT108" i="59"/>
  <c r="AY106" i="59"/>
  <c r="AY78" i="59"/>
  <c r="AY77" i="59"/>
  <c r="AY79" i="59"/>
  <c r="AY104" i="59"/>
  <c r="BT79" i="59"/>
  <c r="BT78" i="59"/>
  <c r="BT77" i="59"/>
  <c r="BT76" i="59"/>
  <c r="BT75" i="59"/>
  <c r="BT126" i="59"/>
  <c r="BT123" i="59"/>
  <c r="BT156" i="59"/>
  <c r="BT120" i="59"/>
  <c r="BT131" i="59"/>
  <c r="BT119" i="59"/>
  <c r="BT142" i="59"/>
  <c r="BT129" i="59"/>
  <c r="BT128" i="59"/>
  <c r="BT140" i="59"/>
  <c r="BT152" i="59"/>
  <c r="BT141" i="59"/>
  <c r="BT121" i="59"/>
  <c r="BT124" i="59"/>
  <c r="BT130" i="59"/>
  <c r="BT139" i="59"/>
  <c r="BT117" i="59"/>
  <c r="BT125" i="59"/>
  <c r="BT165" i="59"/>
  <c r="BT161" i="59"/>
  <c r="BT162" i="59"/>
  <c r="BT151" i="59"/>
  <c r="BT155" i="59"/>
  <c r="BT160" i="59"/>
  <c r="BT154" i="59"/>
  <c r="BT145" i="59"/>
  <c r="BT122" i="59"/>
  <c r="BT116" i="59"/>
  <c r="BT134" i="59"/>
  <c r="BT150" i="59"/>
  <c r="BT148" i="59"/>
  <c r="BT138" i="59"/>
  <c r="BT158" i="59"/>
  <c r="BT127" i="59"/>
  <c r="BT114" i="59"/>
  <c r="BT146" i="59"/>
  <c r="BT144" i="59"/>
  <c r="BT153" i="59"/>
  <c r="BT135" i="59"/>
  <c r="BT149" i="59"/>
  <c r="BT137" i="59"/>
  <c r="BT157" i="59"/>
  <c r="BT159" i="59"/>
  <c r="BT132" i="59"/>
  <c r="BT147" i="59"/>
  <c r="BT118" i="59"/>
  <c r="BT143" i="59"/>
  <c r="BT112" i="59"/>
  <c r="BT164" i="59"/>
  <c r="BT133" i="59"/>
  <c r="BT163" i="59"/>
  <c r="BT136" i="59"/>
  <c r="BT115" i="59"/>
  <c r="BT113" i="59"/>
  <c r="AY103" i="59"/>
  <c r="AY108" i="59"/>
  <c r="BT107" i="59"/>
  <c r="BT103" i="59"/>
  <c r="BT109" i="59"/>
  <c r="BT106" i="59"/>
  <c r="AY76" i="59"/>
  <c r="AY75" i="59"/>
  <c r="AY105" i="59"/>
  <c r="BT102" i="59"/>
  <c r="BT105" i="59"/>
  <c r="AY107" i="59"/>
  <c r="CQ88" i="59"/>
  <c r="CQ87" i="59"/>
  <c r="CQ89" i="59"/>
  <c r="AY111" i="59"/>
  <c r="AY137" i="59"/>
  <c r="AY139" i="59"/>
  <c r="AY121" i="59"/>
  <c r="AY135" i="59"/>
  <c r="AY143" i="59"/>
  <c r="AY141" i="59"/>
  <c r="AY159" i="59"/>
  <c r="AY129" i="59"/>
  <c r="AY155" i="59"/>
  <c r="AY142" i="59"/>
  <c r="AY161" i="59"/>
  <c r="AY109" i="59"/>
  <c r="AY151" i="59"/>
  <c r="AY130" i="59"/>
  <c r="AY127" i="59"/>
  <c r="AY110" i="59"/>
  <c r="AY158" i="59"/>
  <c r="AY125" i="59"/>
  <c r="AY132" i="59"/>
  <c r="AY145" i="59"/>
  <c r="AY113" i="59"/>
  <c r="AY157" i="59"/>
  <c r="AY133" i="59"/>
  <c r="AY152" i="59"/>
  <c r="AY140" i="59"/>
  <c r="AY114" i="59"/>
  <c r="AY144" i="59"/>
  <c r="AY112" i="59"/>
  <c r="AY134" i="59"/>
  <c r="AY160" i="59"/>
  <c r="AY136" i="59"/>
  <c r="AY115" i="59"/>
  <c r="AY117" i="59"/>
  <c r="AY119" i="59"/>
  <c r="AY147" i="59"/>
  <c r="AY128" i="59"/>
  <c r="AY118" i="59"/>
  <c r="AY154" i="59"/>
  <c r="AY124" i="59"/>
  <c r="AY123" i="59"/>
  <c r="AY149" i="59"/>
  <c r="AY156" i="59"/>
  <c r="AY126" i="59"/>
  <c r="AY138" i="59"/>
  <c r="AY131" i="59"/>
  <c r="AY162" i="59"/>
  <c r="AY163" i="59"/>
  <c r="AY116" i="59"/>
  <c r="AY150" i="59"/>
  <c r="AY153" i="59"/>
  <c r="AY164" i="59"/>
  <c r="AY122" i="59"/>
  <c r="AY165" i="59"/>
  <c r="AY120" i="59"/>
  <c r="AY148" i="59"/>
  <c r="AY146" i="59"/>
  <c r="BT110" i="59"/>
  <c r="CQ86" i="59"/>
  <c r="BT104" i="59"/>
  <c r="BT111" i="59"/>
  <c r="AS57" i="51"/>
  <c r="N57" i="67"/>
  <c r="AS92" i="51"/>
  <c r="N92" i="67"/>
  <c r="AU154" i="51"/>
  <c r="P154" i="67"/>
  <c r="AS65" i="51"/>
  <c r="N65" i="67"/>
  <c r="AS112" i="51"/>
  <c r="N112" i="67"/>
  <c r="AU132" i="51"/>
  <c r="P132" i="67"/>
  <c r="AU127" i="51"/>
  <c r="P127" i="67"/>
  <c r="AS49" i="51"/>
  <c r="N49" i="67"/>
  <c r="AS64" i="51"/>
  <c r="N64" i="67"/>
  <c r="AS121" i="51"/>
  <c r="N121" i="67"/>
  <c r="AU138" i="51"/>
  <c r="P138" i="67"/>
  <c r="AS61" i="51"/>
  <c r="N61" i="67"/>
  <c r="AU156" i="51"/>
  <c r="P156" i="67"/>
  <c r="AS89" i="51"/>
  <c r="N89" i="67"/>
  <c r="AU133" i="51"/>
  <c r="P133" i="67"/>
  <c r="AS106" i="51"/>
  <c r="N106" i="67"/>
  <c r="AR86" i="51"/>
  <c r="M86" i="67"/>
  <c r="AS100" i="51"/>
  <c r="N100" i="67"/>
  <c r="AS72" i="51"/>
  <c r="N72" i="67"/>
  <c r="AU136" i="51"/>
  <c r="P136" i="67"/>
  <c r="AS50" i="51"/>
  <c r="N50" i="67"/>
  <c r="AS58" i="51"/>
  <c r="N58" i="67"/>
  <c r="AS78" i="51"/>
  <c r="N78" i="67"/>
  <c r="AS99" i="51"/>
  <c r="N99" i="67"/>
  <c r="AS108" i="51"/>
  <c r="N108" i="67"/>
  <c r="AS59" i="51"/>
  <c r="N59" i="67"/>
  <c r="AS118" i="51"/>
  <c r="N118" i="67"/>
  <c r="AS71" i="51"/>
  <c r="N71" i="67"/>
  <c r="AS75" i="51"/>
  <c r="N75" i="67"/>
  <c r="AS86" i="51"/>
  <c r="N86" i="67"/>
  <c r="AU128" i="51"/>
  <c r="P128" i="67"/>
  <c r="AS97" i="51"/>
  <c r="N97" i="67"/>
  <c r="AS60" i="51"/>
  <c r="N60" i="67"/>
  <c r="AU135" i="51"/>
  <c r="P135" i="67"/>
  <c r="AS94" i="51"/>
  <c r="N94" i="67"/>
  <c r="AU158" i="51"/>
  <c r="P158" i="67"/>
  <c r="AU130" i="51"/>
  <c r="P130" i="67"/>
  <c r="AS109" i="51"/>
  <c r="N109" i="67"/>
  <c r="AU149" i="51"/>
  <c r="P149" i="67"/>
  <c r="AS90" i="51"/>
  <c r="N90" i="67"/>
  <c r="AU134" i="51"/>
  <c r="P134" i="67"/>
  <c r="AS96" i="51"/>
  <c r="N96" i="67"/>
  <c r="AU161" i="51"/>
  <c r="P161" i="67"/>
  <c r="AU145" i="51"/>
  <c r="P145" i="67"/>
  <c r="AU141" i="51"/>
  <c r="P141" i="67"/>
  <c r="AS73" i="51"/>
  <c r="N73" i="67"/>
  <c r="AU142" i="51"/>
  <c r="P142" i="67"/>
  <c r="AS105" i="51"/>
  <c r="N105" i="67"/>
  <c r="AS63" i="51"/>
  <c r="N63" i="67"/>
  <c r="AU129" i="51"/>
  <c r="P129" i="67"/>
  <c r="AS87" i="51"/>
  <c r="N87" i="67"/>
  <c r="AS117" i="51"/>
  <c r="N117" i="67"/>
  <c r="AS115" i="51"/>
  <c r="N115" i="67"/>
  <c r="AS113" i="51"/>
  <c r="N113" i="67"/>
  <c r="AS68" i="51"/>
  <c r="N68" i="67"/>
  <c r="AS81" i="51"/>
  <c r="N81" i="67"/>
  <c r="AS103" i="51"/>
  <c r="N103" i="67"/>
  <c r="AS74" i="51"/>
  <c r="N74" i="67"/>
  <c r="AS76" i="51"/>
  <c r="N76" i="67"/>
  <c r="AU157" i="51"/>
  <c r="P157" i="67"/>
  <c r="AS55" i="51"/>
  <c r="N55" i="67"/>
  <c r="AS46" i="51"/>
  <c r="N46" i="67"/>
  <c r="AS98" i="51"/>
  <c r="N98" i="67"/>
  <c r="AS114" i="51"/>
  <c r="N114" i="67"/>
  <c r="AS107" i="51"/>
  <c r="N107" i="67"/>
  <c r="AS69" i="51"/>
  <c r="N69" i="67"/>
  <c r="AS110" i="51"/>
  <c r="N110" i="67"/>
  <c r="AS47" i="51"/>
  <c r="N47" i="67"/>
  <c r="AU160" i="51"/>
  <c r="P160" i="67"/>
  <c r="AU139" i="51"/>
  <c r="P139" i="67"/>
  <c r="AS51" i="51"/>
  <c r="N51" i="67"/>
  <c r="AS102" i="51"/>
  <c r="N102" i="67"/>
  <c r="AU148" i="51"/>
  <c r="P148" i="67"/>
  <c r="AS70" i="51"/>
  <c r="N70" i="67"/>
  <c r="AS111" i="51"/>
  <c r="N111" i="67"/>
  <c r="AS104" i="51"/>
  <c r="N104" i="67"/>
  <c r="AS93" i="51"/>
  <c r="N93" i="67"/>
  <c r="AS119" i="51"/>
  <c r="N119" i="67"/>
  <c r="AU153" i="51"/>
  <c r="P153" i="67"/>
  <c r="AS116" i="51"/>
  <c r="N116" i="67"/>
  <c r="AU151" i="51"/>
  <c r="P151" i="67"/>
  <c r="AS95" i="51"/>
  <c r="N95" i="67"/>
  <c r="AS91" i="51"/>
  <c r="N91" i="67"/>
  <c r="AU159" i="51"/>
  <c r="P159" i="67"/>
  <c r="AS88" i="51"/>
  <c r="N88" i="67"/>
  <c r="AS62" i="51"/>
  <c r="N62" i="67"/>
  <c r="AU144" i="51"/>
  <c r="P144" i="67"/>
  <c r="AS66" i="51"/>
  <c r="N66" i="67"/>
  <c r="AU131" i="51"/>
  <c r="P131" i="67"/>
  <c r="AU146" i="51"/>
  <c r="P146" i="67"/>
  <c r="AU150" i="51"/>
  <c r="P150" i="67"/>
  <c r="AU152" i="51"/>
  <c r="P152" i="67"/>
  <c r="AS52" i="51"/>
  <c r="N52" i="67"/>
  <c r="AS54" i="51"/>
  <c r="N54" i="67"/>
  <c r="AS67" i="51"/>
  <c r="N67" i="67"/>
  <c r="AS48" i="51"/>
  <c r="N48" i="67"/>
  <c r="AS101" i="51"/>
  <c r="N101" i="67"/>
  <c r="AS80" i="51"/>
  <c r="N80" i="67"/>
  <c r="AU155" i="51"/>
  <c r="P155" i="67"/>
  <c r="AU140" i="51"/>
  <c r="P140" i="67"/>
  <c r="AS120" i="51"/>
  <c r="N120" i="67"/>
  <c r="AU143" i="51"/>
  <c r="P143" i="67"/>
  <c r="AS56" i="51"/>
  <c r="N56" i="67"/>
  <c r="AU137" i="51"/>
  <c r="P137" i="67"/>
  <c r="AS53" i="51"/>
  <c r="N53" i="67"/>
  <c r="AU147" i="51"/>
  <c r="P147" i="67"/>
  <c r="AS77" i="51"/>
  <c r="N77" i="67"/>
  <c r="AS79" i="51"/>
  <c r="N79" i="67"/>
  <c r="BA159" i="51"/>
  <c r="BA153" i="51"/>
  <c r="Q90" i="49"/>
  <c r="Q118" i="49"/>
  <c r="Q73" i="49"/>
  <c r="Q49" i="49"/>
  <c r="Q61" i="49"/>
  <c r="Q102" i="49"/>
  <c r="Q121" i="49"/>
  <c r="Q69" i="49"/>
  <c r="Q57" i="49"/>
  <c r="Q114" i="49"/>
  <c r="Q81" i="49"/>
  <c r="Q94" i="49"/>
  <c r="Q105" i="49"/>
  <c r="Q77" i="49"/>
  <c r="Q53" i="49"/>
  <c r="Q79" i="49"/>
  <c r="Q75" i="49"/>
  <c r="Q71" i="49"/>
  <c r="Q98" i="49"/>
  <c r="Q67" i="49"/>
  <c r="Q47" i="49"/>
  <c r="Q65" i="49"/>
  <c r="BA157" i="51"/>
  <c r="S16" i="51"/>
  <c r="AN16" i="51" s="1"/>
  <c r="Z16" i="51"/>
  <c r="AA33" i="51"/>
  <c r="T33" i="51"/>
  <c r="AA37" i="51"/>
  <c r="T37" i="51"/>
  <c r="X53" i="49"/>
  <c r="P53" i="51"/>
  <c r="W53" i="51"/>
  <c r="AB175" i="49"/>
  <c r="T175" i="51"/>
  <c r="AA175" i="51"/>
  <c r="Y132" i="51"/>
  <c r="R132" i="51"/>
  <c r="X113" i="49"/>
  <c r="P113" i="51"/>
  <c r="W113" i="51"/>
  <c r="R130" i="51"/>
  <c r="Y130" i="51"/>
  <c r="X68" i="49"/>
  <c r="P68" i="51"/>
  <c r="AK68" i="51" s="1"/>
  <c r="W68" i="51"/>
  <c r="X104" i="49"/>
  <c r="P104" i="51"/>
  <c r="W104" i="51"/>
  <c r="X74" i="49"/>
  <c r="P74" i="51"/>
  <c r="W74" i="51"/>
  <c r="Q93" i="49"/>
  <c r="AC93" i="51" s="1"/>
  <c r="AI93" i="51" s="1"/>
  <c r="Y139" i="51"/>
  <c r="R139" i="51"/>
  <c r="AM139" i="51" s="1"/>
  <c r="X98" i="49"/>
  <c r="P98" i="51"/>
  <c r="AK98" i="51" s="1"/>
  <c r="W98" i="51"/>
  <c r="R150" i="51"/>
  <c r="Y150" i="51"/>
  <c r="R155" i="51"/>
  <c r="AM155" i="51" s="1"/>
  <c r="Y155" i="51"/>
  <c r="X52" i="49"/>
  <c r="W52" i="51"/>
  <c r="P52" i="51"/>
  <c r="X80" i="49"/>
  <c r="W80" i="51"/>
  <c r="P80" i="51"/>
  <c r="Q113" i="49"/>
  <c r="AC113" i="51" s="1"/>
  <c r="AI113" i="51" s="1"/>
  <c r="Y142" i="51"/>
  <c r="R142" i="51"/>
  <c r="AM142" i="51" s="1"/>
  <c r="Q68" i="49"/>
  <c r="AC68" i="51" s="1"/>
  <c r="Q104" i="49"/>
  <c r="AC104" i="51" s="1"/>
  <c r="AI104" i="51" s="1"/>
  <c r="Q74" i="49"/>
  <c r="AC74" i="51" s="1"/>
  <c r="AI74" i="51" s="1"/>
  <c r="X57" i="49"/>
  <c r="W57" i="51"/>
  <c r="P57" i="51"/>
  <c r="X97" i="49"/>
  <c r="P97" i="51"/>
  <c r="W97" i="51"/>
  <c r="Q52" i="49"/>
  <c r="AC52" i="51" s="1"/>
  <c r="Q80" i="49"/>
  <c r="AC80" i="51" s="1"/>
  <c r="AA41" i="51"/>
  <c r="T41" i="51"/>
  <c r="X108" i="49"/>
  <c r="P108" i="51"/>
  <c r="W108" i="51"/>
  <c r="X62" i="49"/>
  <c r="W62" i="51"/>
  <c r="P62" i="51"/>
  <c r="AB193" i="49"/>
  <c r="AA193" i="51"/>
  <c r="T193" i="51"/>
  <c r="X94" i="49"/>
  <c r="P94" i="51"/>
  <c r="W94" i="51"/>
  <c r="X116" i="49"/>
  <c r="W116" i="51"/>
  <c r="P116" i="51"/>
  <c r="X107" i="49"/>
  <c r="W107" i="51"/>
  <c r="P107" i="51"/>
  <c r="R151" i="51"/>
  <c r="Y151" i="51"/>
  <c r="X111" i="49"/>
  <c r="W111" i="51"/>
  <c r="P111" i="51"/>
  <c r="AK111" i="51" s="1"/>
  <c r="Y137" i="51"/>
  <c r="R137" i="51"/>
  <c r="Q97" i="49"/>
  <c r="AC97" i="51" s="1"/>
  <c r="AI97" i="51" s="1"/>
  <c r="Y134" i="51"/>
  <c r="R134" i="51"/>
  <c r="X54" i="49"/>
  <c r="P54" i="51"/>
  <c r="W54" i="51"/>
  <c r="R131" i="51"/>
  <c r="Y131" i="51"/>
  <c r="X121" i="49"/>
  <c r="W121" i="51"/>
  <c r="P121" i="51"/>
  <c r="X72" i="49"/>
  <c r="W72" i="51"/>
  <c r="P72" i="51"/>
  <c r="R127" i="51"/>
  <c r="Y127" i="51"/>
  <c r="S19" i="51"/>
  <c r="Z19" i="51"/>
  <c r="S30" i="51"/>
  <c r="Z30" i="51"/>
  <c r="Q108" i="49"/>
  <c r="AC108" i="51" s="1"/>
  <c r="AI108" i="51" s="1"/>
  <c r="Q62" i="49"/>
  <c r="AC62" i="51" s="1"/>
  <c r="Q116" i="49"/>
  <c r="AC116" i="51" s="1"/>
  <c r="AB199" i="49"/>
  <c r="T199" i="51"/>
  <c r="AA199" i="51"/>
  <c r="X73" i="49"/>
  <c r="P73" i="51"/>
  <c r="AK73" i="51" s="1"/>
  <c r="W73" i="51"/>
  <c r="X70" i="49"/>
  <c r="W70" i="51"/>
  <c r="P70" i="51"/>
  <c r="Q107" i="49"/>
  <c r="AC107" i="51" s="1"/>
  <c r="AI107" i="51" s="1"/>
  <c r="Q111" i="49"/>
  <c r="AC111" i="51" s="1"/>
  <c r="AI111" i="51" s="1"/>
  <c r="X75" i="49"/>
  <c r="W75" i="51"/>
  <c r="P75" i="51"/>
  <c r="X76" i="49"/>
  <c r="W76" i="51"/>
  <c r="P76" i="51"/>
  <c r="Q54" i="49"/>
  <c r="AC54" i="51" s="1"/>
  <c r="Q72" i="49"/>
  <c r="AC72" i="51" s="1"/>
  <c r="AI72" i="51" s="1"/>
  <c r="S8" i="51"/>
  <c r="Z8" i="51"/>
  <c r="S23" i="51"/>
  <c r="Z23" i="51"/>
  <c r="S7" i="51"/>
  <c r="Z7" i="51"/>
  <c r="S25" i="51"/>
  <c r="Z25" i="51"/>
  <c r="S20" i="51"/>
  <c r="Z20" i="51"/>
  <c r="S26" i="51"/>
  <c r="Z26" i="51"/>
  <c r="S24" i="51"/>
  <c r="Z24" i="51"/>
  <c r="S35" i="51"/>
  <c r="Z35" i="51"/>
  <c r="S34" i="51"/>
  <c r="Z34" i="51"/>
  <c r="X91" i="49"/>
  <c r="W91" i="51"/>
  <c r="P91" i="51"/>
  <c r="X115" i="49"/>
  <c r="W115" i="51"/>
  <c r="P115" i="51"/>
  <c r="AK115" i="51" s="1"/>
  <c r="X112" i="49"/>
  <c r="W112" i="51"/>
  <c r="P112" i="51"/>
  <c r="X67" i="49"/>
  <c r="P67" i="51"/>
  <c r="W67" i="51"/>
  <c r="X46" i="49"/>
  <c r="P46" i="51"/>
  <c r="W46" i="51"/>
  <c r="X79" i="49"/>
  <c r="P79" i="51"/>
  <c r="W79" i="51"/>
  <c r="Q70" i="49"/>
  <c r="AC70" i="51" s="1"/>
  <c r="R145" i="51"/>
  <c r="AM145" i="51" s="1"/>
  <c r="Y145" i="51"/>
  <c r="X56" i="49"/>
  <c r="W56" i="51"/>
  <c r="P56" i="51"/>
  <c r="Q76" i="49"/>
  <c r="AC76" i="51" s="1"/>
  <c r="AI76" i="51" s="1"/>
  <c r="R160" i="51"/>
  <c r="Y160" i="51"/>
  <c r="AB201" i="49"/>
  <c r="AA201" i="51"/>
  <c r="T201" i="51"/>
  <c r="AO201" i="51" s="1"/>
  <c r="X101" i="49"/>
  <c r="W101" i="51"/>
  <c r="P101" i="51"/>
  <c r="X49" i="49"/>
  <c r="W49" i="51"/>
  <c r="P49" i="51"/>
  <c r="X109" i="49"/>
  <c r="P109" i="51"/>
  <c r="W109" i="51"/>
  <c r="X59" i="49"/>
  <c r="P59" i="51"/>
  <c r="W59" i="51"/>
  <c r="X103" i="49"/>
  <c r="P103" i="51"/>
  <c r="AK103" i="51" s="1"/>
  <c r="W103" i="51"/>
  <c r="T39" i="51"/>
  <c r="AA39" i="51"/>
  <c r="S9" i="51"/>
  <c r="AN9" i="51" s="1"/>
  <c r="Z9" i="51"/>
  <c r="S12" i="51"/>
  <c r="Z12" i="51"/>
  <c r="Q91" i="49"/>
  <c r="AC91" i="51" s="1"/>
  <c r="AI91" i="51" s="1"/>
  <c r="Q115" i="49"/>
  <c r="AC115" i="51" s="1"/>
  <c r="Q112" i="49"/>
  <c r="AC112" i="51" s="1"/>
  <c r="AI112" i="51" s="1"/>
  <c r="Y146" i="51"/>
  <c r="R146" i="51"/>
  <c r="Q56" i="49"/>
  <c r="AC56" i="51" s="1"/>
  <c r="X100" i="49"/>
  <c r="W100" i="51"/>
  <c r="P100" i="51"/>
  <c r="AB197" i="49"/>
  <c r="T197" i="51"/>
  <c r="AA197" i="51"/>
  <c r="Q101" i="49"/>
  <c r="AC101" i="51" s="1"/>
  <c r="AI101" i="51" s="1"/>
  <c r="Q109" i="49"/>
  <c r="AC109" i="51" s="1"/>
  <c r="Q59" i="49"/>
  <c r="AC59" i="51" s="1"/>
  <c r="Q103" i="49"/>
  <c r="AC103" i="51" s="1"/>
  <c r="S31" i="51"/>
  <c r="AN31" i="51" s="1"/>
  <c r="Z31" i="51"/>
  <c r="S27" i="51"/>
  <c r="Z27" i="51"/>
  <c r="S15" i="51"/>
  <c r="AN15" i="51" s="1"/>
  <c r="Z15" i="51"/>
  <c r="S22" i="51"/>
  <c r="Z22" i="51"/>
  <c r="S17" i="51"/>
  <c r="AN17" i="51" s="1"/>
  <c r="Z17" i="51"/>
  <c r="S10" i="51"/>
  <c r="Z10" i="51"/>
  <c r="S32" i="51"/>
  <c r="AN32" i="51" s="1"/>
  <c r="Z32" i="51"/>
  <c r="Y143" i="51"/>
  <c r="R143" i="51"/>
  <c r="Y154" i="51"/>
  <c r="R154" i="51"/>
  <c r="Y153" i="51"/>
  <c r="R153" i="51"/>
  <c r="R135" i="51"/>
  <c r="AM135" i="51" s="1"/>
  <c r="Y135" i="51"/>
  <c r="R156" i="51"/>
  <c r="Y156" i="51"/>
  <c r="X71" i="49"/>
  <c r="W71" i="51"/>
  <c r="P71" i="51"/>
  <c r="AK71" i="51" s="1"/>
  <c r="AB177" i="49"/>
  <c r="AA177" i="51"/>
  <c r="T177" i="51"/>
  <c r="X120" i="49"/>
  <c r="W120" i="51"/>
  <c r="P120" i="51"/>
  <c r="X47" i="49"/>
  <c r="P47" i="51"/>
  <c r="W47" i="51"/>
  <c r="X78" i="49"/>
  <c r="W78" i="51"/>
  <c r="P78" i="51"/>
  <c r="AK78" i="51" s="1"/>
  <c r="Q100" i="49"/>
  <c r="AC100" i="51" s="1"/>
  <c r="X48" i="49"/>
  <c r="W48" i="51"/>
  <c r="P48" i="51"/>
  <c r="X92" i="49"/>
  <c r="W92" i="51"/>
  <c r="P92" i="51"/>
  <c r="Y133" i="51"/>
  <c r="R133" i="51"/>
  <c r="Y158" i="51"/>
  <c r="R158" i="51"/>
  <c r="X69" i="49"/>
  <c r="W69" i="51"/>
  <c r="P69" i="51"/>
  <c r="AK69" i="51" s="1"/>
  <c r="AB179" i="49"/>
  <c r="T179" i="51"/>
  <c r="AA179" i="51"/>
  <c r="X66" i="49"/>
  <c r="P66" i="51"/>
  <c r="W66" i="51"/>
  <c r="X106" i="49"/>
  <c r="W106" i="51"/>
  <c r="P106" i="51"/>
  <c r="Y148" i="51"/>
  <c r="R148" i="51"/>
  <c r="Q120" i="49"/>
  <c r="AC120" i="51" s="1"/>
  <c r="AI120" i="51" s="1"/>
  <c r="Q78" i="49"/>
  <c r="AC78" i="51" s="1"/>
  <c r="AI78" i="51" s="1"/>
  <c r="X99" i="49"/>
  <c r="P99" i="51"/>
  <c r="W99" i="51"/>
  <c r="Y159" i="51"/>
  <c r="R159" i="51"/>
  <c r="AM159" i="51" s="1"/>
  <c r="AB195" i="49"/>
  <c r="AA195" i="51"/>
  <c r="T195" i="51"/>
  <c r="Q48" i="49"/>
  <c r="AC48" i="51" s="1"/>
  <c r="Q92" i="49"/>
  <c r="AC92" i="51" s="1"/>
  <c r="Q66" i="49"/>
  <c r="AC66" i="51" s="1"/>
  <c r="AI66" i="51" s="1"/>
  <c r="Q106" i="49"/>
  <c r="AC106" i="51" s="1"/>
  <c r="AI106" i="51" s="1"/>
  <c r="S21" i="51"/>
  <c r="Z21" i="51"/>
  <c r="S28" i="51"/>
  <c r="AN28" i="51" s="1"/>
  <c r="Z28" i="51"/>
  <c r="S18" i="51"/>
  <c r="Z18" i="51"/>
  <c r="S11" i="51"/>
  <c r="AN11" i="51" s="1"/>
  <c r="Z11" i="51"/>
  <c r="X58" i="49"/>
  <c r="P58" i="51"/>
  <c r="W58" i="51"/>
  <c r="Y128" i="51"/>
  <c r="R128" i="51"/>
  <c r="X117" i="49"/>
  <c r="W117" i="51"/>
  <c r="P117" i="51"/>
  <c r="Y147" i="51"/>
  <c r="R147" i="51"/>
  <c r="X55" i="49"/>
  <c r="P55" i="51"/>
  <c r="W55" i="51"/>
  <c r="X77" i="49"/>
  <c r="W77" i="51"/>
  <c r="P77" i="51"/>
  <c r="AB173" i="49"/>
  <c r="T173" i="51"/>
  <c r="AA173" i="51"/>
  <c r="X64" i="49"/>
  <c r="P64" i="51"/>
  <c r="W64" i="51"/>
  <c r="X50" i="49"/>
  <c r="W50" i="51"/>
  <c r="P50" i="51"/>
  <c r="AK50" i="51" s="1"/>
  <c r="X90" i="49"/>
  <c r="P90" i="51"/>
  <c r="AK90" i="51" s="1"/>
  <c r="W90" i="51"/>
  <c r="Y129" i="51"/>
  <c r="R129" i="51"/>
  <c r="AB171" i="49"/>
  <c r="AA171" i="51"/>
  <c r="T171" i="51"/>
  <c r="AO171" i="51" s="1"/>
  <c r="Q99" i="49"/>
  <c r="AC99" i="51" s="1"/>
  <c r="AI99" i="51" s="1"/>
  <c r="X89" i="49"/>
  <c r="P89" i="51"/>
  <c r="W89" i="51"/>
  <c r="X60" i="49"/>
  <c r="P60" i="51"/>
  <c r="AK60" i="51" s="1"/>
  <c r="W60" i="51"/>
  <c r="R161" i="51"/>
  <c r="Y161" i="51"/>
  <c r="X114" i="49"/>
  <c r="P114" i="51"/>
  <c r="W114" i="51"/>
  <c r="Y152" i="51"/>
  <c r="R152" i="51"/>
  <c r="Y149" i="51"/>
  <c r="R149" i="51"/>
  <c r="AM149" i="51" s="1"/>
  <c r="X102" i="49"/>
  <c r="P102" i="51"/>
  <c r="AK102" i="51" s="1"/>
  <c r="W102" i="51"/>
  <c r="AB183" i="49"/>
  <c r="T183" i="51"/>
  <c r="AA183" i="51"/>
  <c r="S29" i="51"/>
  <c r="Z29" i="51"/>
  <c r="Q58" i="49"/>
  <c r="AC58" i="51" s="1"/>
  <c r="X87" i="49"/>
  <c r="W87" i="51"/>
  <c r="P87" i="51"/>
  <c r="AK87" i="51" s="1"/>
  <c r="X65" i="49"/>
  <c r="W65" i="51"/>
  <c r="P65" i="51"/>
  <c r="Q89" i="49"/>
  <c r="AC89" i="51" s="1"/>
  <c r="AI89" i="51" s="1"/>
  <c r="Q60" i="49"/>
  <c r="AC60" i="51" s="1"/>
  <c r="AI60" i="51" s="1"/>
  <c r="Q55" i="49"/>
  <c r="AC55" i="51" s="1"/>
  <c r="R140" i="51"/>
  <c r="Y140" i="51"/>
  <c r="Q50" i="49"/>
  <c r="AC50" i="51" s="1"/>
  <c r="S14" i="51"/>
  <c r="AN14" i="51" s="1"/>
  <c r="Z14" i="51"/>
  <c r="S38" i="51"/>
  <c r="Z38" i="51"/>
  <c r="S13" i="51"/>
  <c r="AN13" i="51" s="1"/>
  <c r="Z13" i="51"/>
  <c r="X63" i="49"/>
  <c r="W63" i="51"/>
  <c r="P63" i="51"/>
  <c r="X119" i="49"/>
  <c r="P119" i="51"/>
  <c r="W119" i="51"/>
  <c r="AB200" i="49"/>
  <c r="AA200" i="51"/>
  <c r="T200" i="51"/>
  <c r="AO200" i="51" s="1"/>
  <c r="R144" i="51"/>
  <c r="Y144" i="51"/>
  <c r="X118" i="49"/>
  <c r="P118" i="51"/>
  <c r="W118" i="51"/>
  <c r="X95" i="49"/>
  <c r="W95" i="51"/>
  <c r="P95" i="51"/>
  <c r="AK95" i="51" s="1"/>
  <c r="X105" i="49"/>
  <c r="W105" i="51"/>
  <c r="P105" i="51"/>
  <c r="X51" i="49"/>
  <c r="P51" i="51"/>
  <c r="W51" i="51"/>
  <c r="Q87" i="49"/>
  <c r="AC87" i="51" s="1"/>
  <c r="AI87" i="51" s="1"/>
  <c r="X81" i="49"/>
  <c r="W81" i="51"/>
  <c r="P81" i="51"/>
  <c r="X96" i="49"/>
  <c r="W96" i="51"/>
  <c r="P96" i="51"/>
  <c r="Y157" i="51"/>
  <c r="R157" i="51"/>
  <c r="AB181" i="49"/>
  <c r="T181" i="51"/>
  <c r="AA181" i="51"/>
  <c r="Y138" i="51"/>
  <c r="R138" i="51"/>
  <c r="X110" i="49"/>
  <c r="W110" i="51"/>
  <c r="P110" i="51"/>
  <c r="X88" i="49"/>
  <c r="P88" i="51"/>
  <c r="W88" i="51"/>
  <c r="Q117" i="49"/>
  <c r="AC117" i="51" s="1"/>
  <c r="AI117" i="51" s="1"/>
  <c r="Q64" i="49"/>
  <c r="AC64" i="51" s="1"/>
  <c r="S40" i="51"/>
  <c r="Z40" i="51"/>
  <c r="S36" i="51"/>
  <c r="Z36" i="51"/>
  <c r="Q63" i="49"/>
  <c r="AC63" i="51" s="1"/>
  <c r="AI63" i="51" s="1"/>
  <c r="Q119" i="49"/>
  <c r="AC119" i="51" s="1"/>
  <c r="AI119" i="51" s="1"/>
  <c r="X61" i="49"/>
  <c r="W61" i="51"/>
  <c r="P61" i="51"/>
  <c r="R136" i="51"/>
  <c r="AM136" i="51" s="1"/>
  <c r="Y136" i="51"/>
  <c r="Q95" i="49"/>
  <c r="AC95" i="51" s="1"/>
  <c r="AI95" i="51" s="1"/>
  <c r="Q51" i="49"/>
  <c r="AC51" i="51" s="1"/>
  <c r="AI51" i="51" s="1"/>
  <c r="X93" i="49"/>
  <c r="P93" i="51"/>
  <c r="W93" i="51"/>
  <c r="Y141" i="51"/>
  <c r="R141" i="51"/>
  <c r="Q96" i="49"/>
  <c r="AC96" i="51" s="1"/>
  <c r="AI96" i="51" s="1"/>
  <c r="Q110" i="49"/>
  <c r="AC110" i="51" s="1"/>
  <c r="Q88" i="49"/>
  <c r="AC88" i="51" s="1"/>
  <c r="F148" i="49"/>
  <c r="R148" i="49" s="1"/>
  <c r="AD148" i="51" s="1"/>
  <c r="AZ148" i="50"/>
  <c r="F159" i="49"/>
  <c r="R159" i="49" s="1"/>
  <c r="AD159" i="51" s="1"/>
  <c r="BV152" i="50"/>
  <c r="BO152" i="50"/>
  <c r="BH152" i="50"/>
  <c r="BA152" i="50"/>
  <c r="Z152" i="49"/>
  <c r="I170" i="49"/>
  <c r="U170" i="49" s="1"/>
  <c r="AG170" i="51" s="1"/>
  <c r="BV144" i="50"/>
  <c r="BO144" i="50"/>
  <c r="Z144" i="49"/>
  <c r="BH144" i="50"/>
  <c r="BA144" i="50"/>
  <c r="H173" i="49"/>
  <c r="T173" i="49" s="1"/>
  <c r="AF173" i="51" s="1"/>
  <c r="BV140" i="50"/>
  <c r="BO140" i="50"/>
  <c r="Z140" i="49"/>
  <c r="BH140" i="50"/>
  <c r="BA140" i="50"/>
  <c r="F129" i="49"/>
  <c r="R129" i="49" s="1"/>
  <c r="AD129" i="51" s="1"/>
  <c r="H171" i="49"/>
  <c r="T171" i="49" s="1"/>
  <c r="AF171" i="51" s="1"/>
  <c r="F161" i="49"/>
  <c r="R161" i="49" s="1"/>
  <c r="AD161" i="51" s="1"/>
  <c r="F152" i="49"/>
  <c r="R152" i="49" s="1"/>
  <c r="AD152" i="51" s="1"/>
  <c r="AZ152" i="50"/>
  <c r="F149" i="49"/>
  <c r="R149" i="49" s="1"/>
  <c r="AD149" i="51" s="1"/>
  <c r="H183" i="49"/>
  <c r="T183" i="49" s="1"/>
  <c r="AF183" i="51" s="1"/>
  <c r="I167" i="49"/>
  <c r="U167" i="49" s="1"/>
  <c r="AG167" i="51" s="1"/>
  <c r="F147" i="49"/>
  <c r="R147" i="49" s="1"/>
  <c r="AD147" i="51" s="1"/>
  <c r="BU147" i="50"/>
  <c r="BP18" i="50"/>
  <c r="AA18" i="49"/>
  <c r="BP23" i="50"/>
  <c r="AA23" i="49"/>
  <c r="BQ39" i="50"/>
  <c r="AB39" i="49"/>
  <c r="BP31" i="50"/>
  <c r="AA31" i="49"/>
  <c r="BP29" i="50"/>
  <c r="AA29" i="49"/>
  <c r="I176" i="49"/>
  <c r="U176" i="49" s="1"/>
  <c r="AG176" i="51" s="1"/>
  <c r="I180" i="49"/>
  <c r="U180" i="49" s="1"/>
  <c r="AG180" i="51" s="1"/>
  <c r="H200" i="49"/>
  <c r="T200" i="49" s="1"/>
  <c r="AF200" i="51" s="1"/>
  <c r="F144" i="49"/>
  <c r="R144" i="49" s="1"/>
  <c r="AD144" i="51" s="1"/>
  <c r="F140" i="49"/>
  <c r="R140" i="49" s="1"/>
  <c r="AD140" i="51" s="1"/>
  <c r="BH157" i="50"/>
  <c r="BO157" i="50"/>
  <c r="BV157" i="50"/>
  <c r="Z157" i="49"/>
  <c r="BA157" i="50"/>
  <c r="BO138" i="50"/>
  <c r="BV138" i="50"/>
  <c r="Z138" i="49"/>
  <c r="BH138" i="50"/>
  <c r="BA138" i="50"/>
  <c r="BP17" i="50"/>
  <c r="AA17" i="49"/>
  <c r="BV161" i="50"/>
  <c r="BO161" i="50"/>
  <c r="BA161" i="50"/>
  <c r="BH161" i="50"/>
  <c r="Z161" i="49"/>
  <c r="BV149" i="50"/>
  <c r="BO149" i="50"/>
  <c r="BH149" i="50"/>
  <c r="BA149" i="50"/>
  <c r="Z149" i="49"/>
  <c r="BP11" i="50"/>
  <c r="AA11" i="49"/>
  <c r="BP13" i="50"/>
  <c r="AA13" i="49"/>
  <c r="I184" i="49"/>
  <c r="U184" i="49" s="1"/>
  <c r="AG184" i="51" s="1"/>
  <c r="I190" i="49"/>
  <c r="U190" i="49" s="1"/>
  <c r="AG190" i="51" s="1"/>
  <c r="BV132" i="50"/>
  <c r="BO132" i="50"/>
  <c r="Z132" i="49"/>
  <c r="BH132" i="50"/>
  <c r="BA132" i="50"/>
  <c r="BO136" i="50"/>
  <c r="BV136" i="50"/>
  <c r="Z136" i="49"/>
  <c r="BH136" i="50"/>
  <c r="BA136" i="50"/>
  <c r="BV141" i="50"/>
  <c r="BO141" i="50"/>
  <c r="Z141" i="49"/>
  <c r="BH141" i="50"/>
  <c r="BA141" i="50"/>
  <c r="F157" i="49"/>
  <c r="R157" i="49" s="1"/>
  <c r="AD157" i="51" s="1"/>
  <c r="H181" i="49"/>
  <c r="T181" i="49" s="1"/>
  <c r="AF181" i="51" s="1"/>
  <c r="F138" i="49"/>
  <c r="R138" i="49" s="1"/>
  <c r="AD138" i="51" s="1"/>
  <c r="BP15" i="50"/>
  <c r="AA15" i="49"/>
  <c r="BP14" i="50"/>
  <c r="AA14" i="49"/>
  <c r="H175" i="49"/>
  <c r="T175" i="49" s="1"/>
  <c r="AF175" i="51" s="1"/>
  <c r="F132" i="49"/>
  <c r="R132" i="49" s="1"/>
  <c r="AD132" i="51" s="1"/>
  <c r="F136" i="49"/>
  <c r="R136" i="49" s="1"/>
  <c r="AD136" i="51" s="1"/>
  <c r="BV130" i="50"/>
  <c r="BO130" i="50"/>
  <c r="Z130" i="49"/>
  <c r="BH130" i="50"/>
  <c r="BA130" i="50"/>
  <c r="F141" i="49"/>
  <c r="R141" i="49" s="1"/>
  <c r="AD141" i="51" s="1"/>
  <c r="BV139" i="50"/>
  <c r="BO139" i="50"/>
  <c r="Z139" i="49"/>
  <c r="BH139" i="50"/>
  <c r="BA139" i="50"/>
  <c r="BH150" i="50"/>
  <c r="BA150" i="50"/>
  <c r="BO150" i="50"/>
  <c r="BV150" i="50"/>
  <c r="Z150" i="49"/>
  <c r="BH155" i="50"/>
  <c r="BV155" i="50"/>
  <c r="BO155" i="50"/>
  <c r="BA155" i="50"/>
  <c r="Z155" i="49"/>
  <c r="BP21" i="50"/>
  <c r="AA21" i="49"/>
  <c r="BV129" i="50"/>
  <c r="BO129" i="50"/>
  <c r="Z129" i="49"/>
  <c r="BH129" i="50"/>
  <c r="BA129" i="50"/>
  <c r="BP38" i="50"/>
  <c r="AA38" i="49"/>
  <c r="BP36" i="50"/>
  <c r="AA36" i="49"/>
  <c r="I187" i="49"/>
  <c r="U187" i="49" s="1"/>
  <c r="AG187" i="51" s="1"/>
  <c r="BQ33" i="50"/>
  <c r="AB33" i="49"/>
  <c r="BQ37" i="50"/>
  <c r="AB37" i="49"/>
  <c r="I189" i="49"/>
  <c r="U189" i="49" s="1"/>
  <c r="AG189" i="51" s="1"/>
  <c r="I194" i="49"/>
  <c r="U194" i="49" s="1"/>
  <c r="AG194" i="51" s="1"/>
  <c r="BV142" i="50"/>
  <c r="BO142" i="50"/>
  <c r="Z142" i="49"/>
  <c r="BH142" i="50"/>
  <c r="BA142" i="50"/>
  <c r="F130" i="49"/>
  <c r="R130" i="49" s="1"/>
  <c r="AD130" i="51" s="1"/>
  <c r="F139" i="49"/>
  <c r="R139" i="49" s="1"/>
  <c r="AD139" i="51" s="1"/>
  <c r="F150" i="49"/>
  <c r="R150" i="49" s="1"/>
  <c r="AD150" i="51" s="1"/>
  <c r="F155" i="49"/>
  <c r="R155" i="49" s="1"/>
  <c r="AD155" i="51" s="1"/>
  <c r="H195" i="49"/>
  <c r="T195" i="49" s="1"/>
  <c r="AF195" i="51" s="1"/>
  <c r="BP40" i="50"/>
  <c r="AA40" i="49"/>
  <c r="I186" i="49"/>
  <c r="U186" i="49" s="1"/>
  <c r="AG186" i="51" s="1"/>
  <c r="BP16" i="50"/>
  <c r="AA16" i="49"/>
  <c r="BP19" i="50"/>
  <c r="AA19" i="49"/>
  <c r="BP7" i="50"/>
  <c r="AA7" i="49"/>
  <c r="I169" i="49"/>
  <c r="U169" i="49" s="1"/>
  <c r="AG169" i="51" s="1"/>
  <c r="I198" i="49"/>
  <c r="U198" i="49" s="1"/>
  <c r="AG198" i="51" s="1"/>
  <c r="H193" i="49"/>
  <c r="T193" i="49" s="1"/>
  <c r="AF193" i="51" s="1"/>
  <c r="F142" i="49"/>
  <c r="R142" i="49" s="1"/>
  <c r="AD142" i="51" s="1"/>
  <c r="BV151" i="50"/>
  <c r="BO151" i="50"/>
  <c r="BH151" i="50"/>
  <c r="BA151" i="50"/>
  <c r="Z151" i="49"/>
  <c r="BV137" i="50"/>
  <c r="BO137" i="50"/>
  <c r="Z137" i="49"/>
  <c r="BH137" i="50"/>
  <c r="BA137" i="50"/>
  <c r="BV134" i="50"/>
  <c r="BO134" i="50"/>
  <c r="Z134" i="49"/>
  <c r="BH134" i="50"/>
  <c r="BA134" i="50"/>
  <c r="BV131" i="50"/>
  <c r="BO131" i="50"/>
  <c r="Z131" i="49"/>
  <c r="BH131" i="50"/>
  <c r="BA131" i="50"/>
  <c r="BV127" i="50"/>
  <c r="BO127" i="50"/>
  <c r="BH127" i="50"/>
  <c r="Z127" i="49"/>
  <c r="BA127" i="50"/>
  <c r="F128" i="49"/>
  <c r="R128" i="49" s="1"/>
  <c r="AD128" i="51" s="1"/>
  <c r="I196" i="49"/>
  <c r="U196" i="49" s="1"/>
  <c r="AG196" i="51" s="1"/>
  <c r="F151" i="49"/>
  <c r="R151" i="49" s="1"/>
  <c r="AD151" i="51" s="1"/>
  <c r="AZ151" i="50"/>
  <c r="F137" i="49"/>
  <c r="R137" i="49" s="1"/>
  <c r="AD137" i="51" s="1"/>
  <c r="F134" i="49"/>
  <c r="R134" i="49" s="1"/>
  <c r="AD134" i="51" s="1"/>
  <c r="F131" i="49"/>
  <c r="R131" i="49" s="1"/>
  <c r="AD131" i="51" s="1"/>
  <c r="F127" i="49"/>
  <c r="R127" i="49" s="1"/>
  <c r="AD127" i="51" s="1"/>
  <c r="BP10" i="50"/>
  <c r="AA10" i="49"/>
  <c r="BP30" i="50"/>
  <c r="AA30" i="49"/>
  <c r="I185" i="49"/>
  <c r="U185" i="49" s="1"/>
  <c r="AG185" i="51" s="1"/>
  <c r="BP20" i="50"/>
  <c r="AA20" i="49"/>
  <c r="I168" i="49"/>
  <c r="U168" i="49" s="1"/>
  <c r="AG168" i="51" s="1"/>
  <c r="H199" i="49"/>
  <c r="T199" i="49" s="1"/>
  <c r="AF199" i="51" s="1"/>
  <c r="BO145" i="50"/>
  <c r="BV145" i="50"/>
  <c r="Z145" i="49"/>
  <c r="BH145" i="50"/>
  <c r="BA145" i="50"/>
  <c r="BH160" i="50"/>
  <c r="BA160" i="50"/>
  <c r="BV160" i="50"/>
  <c r="BO160" i="50"/>
  <c r="Z160" i="49"/>
  <c r="BP28" i="50"/>
  <c r="AA28" i="49"/>
  <c r="BP25" i="50"/>
  <c r="AA25" i="49"/>
  <c r="BQ41" i="50"/>
  <c r="AB41" i="49"/>
  <c r="BP26" i="50"/>
  <c r="AA26" i="49"/>
  <c r="I172" i="49"/>
  <c r="U172" i="49" s="1"/>
  <c r="AG172" i="51" s="1"/>
  <c r="BP24" i="50"/>
  <c r="AA24" i="49"/>
  <c r="BP35" i="50"/>
  <c r="AA35" i="49"/>
  <c r="BP34" i="50"/>
  <c r="AA34" i="49"/>
  <c r="I191" i="49"/>
  <c r="U191" i="49" s="1"/>
  <c r="AG191" i="51" s="1"/>
  <c r="I182" i="49"/>
  <c r="U182" i="49" s="1"/>
  <c r="AG182" i="51" s="1"/>
  <c r="BV143" i="50"/>
  <c r="BO143" i="50"/>
  <c r="Z143" i="49"/>
  <c r="BH143" i="50"/>
  <c r="BA143" i="50"/>
  <c r="BV154" i="50"/>
  <c r="BO154" i="50"/>
  <c r="BH154" i="50"/>
  <c r="BA154" i="50"/>
  <c r="Z154" i="49"/>
  <c r="BV153" i="50"/>
  <c r="BO153" i="50"/>
  <c r="BH153" i="50"/>
  <c r="BA153" i="50"/>
  <c r="Z153" i="49"/>
  <c r="BV135" i="50"/>
  <c r="BO135" i="50"/>
  <c r="Z135" i="49"/>
  <c r="BH135" i="50"/>
  <c r="BA135" i="50"/>
  <c r="BH156" i="50"/>
  <c r="BV156" i="50"/>
  <c r="BO156" i="50"/>
  <c r="BA156" i="50"/>
  <c r="Z156" i="49"/>
  <c r="BH146" i="50"/>
  <c r="BV146" i="50"/>
  <c r="BO146" i="50"/>
  <c r="BA146" i="50"/>
  <c r="Z146" i="49"/>
  <c r="F145" i="49"/>
  <c r="R145" i="49" s="1"/>
  <c r="AD145" i="51" s="1"/>
  <c r="F160" i="49"/>
  <c r="R160" i="49" s="1"/>
  <c r="AD160" i="51" s="1"/>
  <c r="H201" i="49"/>
  <c r="T201" i="49" s="1"/>
  <c r="AF201" i="51" s="1"/>
  <c r="BP22" i="50"/>
  <c r="AA22" i="49"/>
  <c r="BP8" i="50"/>
  <c r="AA8" i="49"/>
  <c r="BP9" i="50"/>
  <c r="AA9" i="49"/>
  <c r="BP12" i="50"/>
  <c r="AA12" i="49"/>
  <c r="BP27" i="50"/>
  <c r="AA27" i="49"/>
  <c r="I192" i="49"/>
  <c r="U192" i="49" s="1"/>
  <c r="AG192" i="51" s="1"/>
  <c r="I174" i="49"/>
  <c r="U174" i="49" s="1"/>
  <c r="AG174" i="51" s="1"/>
  <c r="F143" i="49"/>
  <c r="R143" i="49" s="1"/>
  <c r="AD143" i="51" s="1"/>
  <c r="F154" i="49"/>
  <c r="R154" i="49" s="1"/>
  <c r="AD154" i="51" s="1"/>
  <c r="AZ154" i="50"/>
  <c r="F153" i="49"/>
  <c r="R153" i="49" s="1"/>
  <c r="AD153" i="51" s="1"/>
  <c r="F135" i="49"/>
  <c r="R135" i="49" s="1"/>
  <c r="AD135" i="51" s="1"/>
  <c r="F156" i="49"/>
  <c r="R156" i="49" s="1"/>
  <c r="AD156" i="51" s="1"/>
  <c r="AZ156" i="50"/>
  <c r="F146" i="49"/>
  <c r="R146" i="49" s="1"/>
  <c r="AD146" i="51" s="1"/>
  <c r="BG146" i="50"/>
  <c r="H197" i="49"/>
  <c r="T197" i="49" s="1"/>
  <c r="AF197" i="51" s="1"/>
  <c r="BO133" i="50"/>
  <c r="BV133" i="50"/>
  <c r="Z133" i="49"/>
  <c r="BH133" i="50"/>
  <c r="BA133" i="50"/>
  <c r="BH158" i="50"/>
  <c r="BV158" i="50"/>
  <c r="BO158" i="50"/>
  <c r="BA158" i="50"/>
  <c r="Z158" i="49"/>
  <c r="BP32" i="50"/>
  <c r="AA32" i="49"/>
  <c r="I178" i="49"/>
  <c r="U178" i="49" s="1"/>
  <c r="AG178" i="51" s="1"/>
  <c r="I188" i="49"/>
  <c r="U188" i="49" s="1"/>
  <c r="AG188" i="51" s="1"/>
  <c r="BV128" i="50"/>
  <c r="BO128" i="50"/>
  <c r="BH128" i="50"/>
  <c r="Z128" i="49"/>
  <c r="BA128" i="50"/>
  <c r="BH147" i="50"/>
  <c r="BV147" i="50"/>
  <c r="BO147" i="50"/>
  <c r="Z147" i="49"/>
  <c r="BA147" i="50"/>
  <c r="BH148" i="50"/>
  <c r="BA148" i="50"/>
  <c r="BO148" i="50"/>
  <c r="Z148" i="49"/>
  <c r="BV148" i="50"/>
  <c r="H177" i="49"/>
  <c r="T177" i="49" s="1"/>
  <c r="AF177" i="51" s="1"/>
  <c r="BH159" i="50"/>
  <c r="BV159" i="50"/>
  <c r="BO159" i="50"/>
  <c r="Z159" i="49"/>
  <c r="BA159" i="50"/>
  <c r="F133" i="49"/>
  <c r="R133" i="49" s="1"/>
  <c r="AD133" i="51" s="1"/>
  <c r="F158" i="49"/>
  <c r="R158" i="49" s="1"/>
  <c r="AD158" i="51" s="1"/>
  <c r="BG158" i="50"/>
  <c r="H179" i="49"/>
  <c r="T179" i="49" s="1"/>
  <c r="AF179" i="51" s="1"/>
  <c r="I126" i="49"/>
  <c r="U126" i="49" s="1"/>
  <c r="AG126" i="51" s="1"/>
  <c r="I166" i="49"/>
  <c r="BA158" i="51"/>
  <c r="BA151" i="51"/>
  <c r="BA146" i="51"/>
  <c r="BA147" i="51"/>
  <c r="BA149" i="51"/>
  <c r="BA154" i="51"/>
  <c r="BA152" i="51"/>
  <c r="BA156" i="51"/>
  <c r="BA148" i="51"/>
  <c r="BB76" i="51"/>
  <c r="BA77" i="51"/>
  <c r="BB71" i="51"/>
  <c r="BB74" i="51"/>
  <c r="BB69" i="51"/>
  <c r="BA79" i="51"/>
  <c r="BB72" i="51"/>
  <c r="BB68" i="51"/>
  <c r="BB66" i="51"/>
  <c r="BB78" i="51"/>
  <c r="BA73" i="51"/>
  <c r="BA81" i="51"/>
  <c r="BB67" i="51"/>
  <c r="BB23" i="51"/>
  <c r="BB35" i="51"/>
  <c r="BB40" i="51"/>
  <c r="BX199" i="50"/>
  <c r="BQ199" i="50"/>
  <c r="BJ199" i="50"/>
  <c r="BC199" i="50"/>
  <c r="AZ77" i="50"/>
  <c r="BU77" i="50"/>
  <c r="BN77" i="50"/>
  <c r="BG77" i="50"/>
  <c r="BW68" i="50"/>
  <c r="BP68" i="50"/>
  <c r="BI68" i="50"/>
  <c r="BB68" i="50"/>
  <c r="BX116" i="50"/>
  <c r="BQ116" i="50"/>
  <c r="BJ116" i="50"/>
  <c r="BC116" i="50"/>
  <c r="BQ112" i="50"/>
  <c r="BX112" i="50"/>
  <c r="BJ112" i="50"/>
  <c r="BC112" i="50"/>
  <c r="BW67" i="50"/>
  <c r="BP67" i="50"/>
  <c r="BI67" i="50"/>
  <c r="BB67" i="50"/>
  <c r="BX114" i="50"/>
  <c r="BQ114" i="50"/>
  <c r="BJ114" i="50"/>
  <c r="BC114" i="50"/>
  <c r="BW74" i="50"/>
  <c r="BP74" i="50"/>
  <c r="BI74" i="50"/>
  <c r="BB74" i="50"/>
  <c r="BX108" i="50"/>
  <c r="BQ108" i="50"/>
  <c r="BJ108" i="50"/>
  <c r="BC108" i="50"/>
  <c r="BW76" i="50"/>
  <c r="BP76" i="50"/>
  <c r="BI76" i="50"/>
  <c r="BB76" i="50"/>
  <c r="BQ121" i="50"/>
  <c r="BX121" i="50"/>
  <c r="BJ121" i="50"/>
  <c r="BC121" i="50"/>
  <c r="BW78" i="50"/>
  <c r="BP78" i="50"/>
  <c r="BI78" i="50"/>
  <c r="BB78" i="50"/>
  <c r="BQ193" i="50"/>
  <c r="BX193" i="50"/>
  <c r="BJ193" i="50"/>
  <c r="BC193" i="50"/>
  <c r="BQ109" i="50"/>
  <c r="BX109" i="50"/>
  <c r="BJ109" i="50"/>
  <c r="BC109" i="50"/>
  <c r="BQ111" i="50"/>
  <c r="BX111" i="50"/>
  <c r="BJ111" i="50"/>
  <c r="BC111" i="50"/>
  <c r="BW71" i="50"/>
  <c r="BP71" i="50"/>
  <c r="BI71" i="50"/>
  <c r="BB71" i="50"/>
  <c r="BN148" i="50"/>
  <c r="BX197" i="50"/>
  <c r="BQ197" i="50"/>
  <c r="BJ197" i="50"/>
  <c r="BC197" i="50"/>
  <c r="BQ117" i="50"/>
  <c r="BX117" i="50"/>
  <c r="BJ117" i="50"/>
  <c r="BC117" i="50"/>
  <c r="BU81" i="50"/>
  <c r="BN81" i="50"/>
  <c r="BG81" i="50"/>
  <c r="AZ81" i="50"/>
  <c r="BQ118" i="50"/>
  <c r="BX118" i="50"/>
  <c r="BJ118" i="50"/>
  <c r="BC118" i="50"/>
  <c r="BQ113" i="50"/>
  <c r="BX113" i="50"/>
  <c r="BJ113" i="50"/>
  <c r="BC113" i="50"/>
  <c r="BP69" i="50"/>
  <c r="BW69" i="50"/>
  <c r="BI69" i="50"/>
  <c r="BB69" i="50"/>
  <c r="BQ201" i="50"/>
  <c r="BX201" i="50"/>
  <c r="BJ201" i="50"/>
  <c r="BC201" i="50"/>
  <c r="BX107" i="50"/>
  <c r="BQ107" i="50"/>
  <c r="BJ107" i="50"/>
  <c r="BC107" i="50"/>
  <c r="BU149" i="50"/>
  <c r="BN149" i="50"/>
  <c r="BG149" i="50"/>
  <c r="AZ149" i="50"/>
  <c r="AZ79" i="50"/>
  <c r="BG79" i="50"/>
  <c r="BN79" i="50"/>
  <c r="BU79" i="50"/>
  <c r="BX119" i="50"/>
  <c r="BQ119" i="50"/>
  <c r="BJ119" i="50"/>
  <c r="BC119" i="50"/>
  <c r="BN73" i="50"/>
  <c r="BU73" i="50"/>
  <c r="BG73" i="50"/>
  <c r="AZ73" i="50"/>
  <c r="BQ106" i="50"/>
  <c r="BX106" i="50"/>
  <c r="BJ106" i="50"/>
  <c r="BC106" i="50"/>
  <c r="BP72" i="50"/>
  <c r="BW72" i="50"/>
  <c r="BI72" i="50"/>
  <c r="BB72" i="50"/>
  <c r="BW66" i="50"/>
  <c r="BP66" i="50"/>
  <c r="BI66" i="50"/>
  <c r="BB66" i="50"/>
  <c r="BW26" i="50"/>
  <c r="BI26" i="50"/>
  <c r="BB26" i="50"/>
  <c r="S36" i="49"/>
  <c r="AE36" i="51" s="1"/>
  <c r="S28" i="49"/>
  <c r="AE28" i="51" s="1"/>
  <c r="BX37" i="50"/>
  <c r="BJ37" i="50"/>
  <c r="BC37" i="50"/>
  <c r="S26" i="49"/>
  <c r="AE26" i="51" s="1"/>
  <c r="BW27" i="50"/>
  <c r="BI27" i="50"/>
  <c r="BB27" i="50"/>
  <c r="U37" i="49"/>
  <c r="AG37" i="51" s="1"/>
  <c r="BB13" i="51"/>
  <c r="S34" i="49"/>
  <c r="AE34" i="51" s="1"/>
  <c r="S27" i="49"/>
  <c r="AE27" i="51" s="1"/>
  <c r="S31" i="49"/>
  <c r="AE31" i="51" s="1"/>
  <c r="BW34" i="50"/>
  <c r="BI34" i="50"/>
  <c r="BB34" i="50"/>
  <c r="BB21" i="51"/>
  <c r="BW32" i="50"/>
  <c r="BI32" i="50"/>
  <c r="BB32" i="50"/>
  <c r="BW31" i="50"/>
  <c r="BI31" i="50"/>
  <c r="BB31" i="50"/>
  <c r="S32" i="49"/>
  <c r="AE32" i="51" s="1"/>
  <c r="BB19" i="51"/>
  <c r="BW38" i="50"/>
  <c r="BI38" i="50"/>
  <c r="BB38" i="50"/>
  <c r="BW28" i="50"/>
  <c r="BI28" i="50"/>
  <c r="BB28" i="50"/>
  <c r="BB15" i="51"/>
  <c r="S38" i="49"/>
  <c r="AE38" i="51" s="1"/>
  <c r="BW36" i="50"/>
  <c r="BI36" i="50"/>
  <c r="BB36" i="50"/>
  <c r="U33" i="49"/>
  <c r="AG33" i="51" s="1"/>
  <c r="BX33" i="50"/>
  <c r="BJ33" i="50"/>
  <c r="BC33" i="50"/>
  <c r="BB17" i="51"/>
  <c r="S29" i="49"/>
  <c r="AE29" i="51" s="1"/>
  <c r="BB11" i="51"/>
  <c r="BW29" i="50"/>
  <c r="BI29" i="50"/>
  <c r="BB29" i="50"/>
  <c r="U41" i="49"/>
  <c r="AG41" i="51" s="1"/>
  <c r="BX41" i="50"/>
  <c r="BJ41" i="50"/>
  <c r="BC41" i="50"/>
  <c r="BX39" i="50"/>
  <c r="BJ39" i="50"/>
  <c r="BC39" i="50"/>
  <c r="U39" i="49"/>
  <c r="AG39" i="51" s="1"/>
  <c r="BB35" i="50"/>
  <c r="BI35" i="50"/>
  <c r="BW35" i="50"/>
  <c r="S15" i="49"/>
  <c r="AE15" i="51" s="1"/>
  <c r="S17" i="49"/>
  <c r="AE17" i="51" s="1"/>
  <c r="BB8" i="50"/>
  <c r="BW8" i="50"/>
  <c r="BI8" i="50"/>
  <c r="BB13" i="50"/>
  <c r="BI13" i="50"/>
  <c r="BW13" i="50"/>
  <c r="BB19" i="50"/>
  <c r="BI19" i="50"/>
  <c r="BW19" i="50"/>
  <c r="S9" i="49"/>
  <c r="AE9" i="51" s="1"/>
  <c r="BW22" i="50"/>
  <c r="BB22" i="50"/>
  <c r="BI22" i="50"/>
  <c r="S12" i="49"/>
  <c r="AE12" i="51" s="1"/>
  <c r="S21" i="49"/>
  <c r="AE21" i="51" s="1"/>
  <c r="S8" i="49"/>
  <c r="AE8" i="51" s="1"/>
  <c r="S13" i="49"/>
  <c r="AE13" i="51" s="1"/>
  <c r="S19" i="49"/>
  <c r="AE19" i="51" s="1"/>
  <c r="BI24" i="50"/>
  <c r="BW24" i="50"/>
  <c r="BB24" i="50"/>
  <c r="BB10" i="50"/>
  <c r="BI10" i="50"/>
  <c r="BW10" i="50"/>
  <c r="S18" i="49"/>
  <c r="AE18" i="51" s="1"/>
  <c r="BW18" i="50"/>
  <c r="BB18" i="50"/>
  <c r="BI18" i="50"/>
  <c r="BI7" i="50"/>
  <c r="BW7" i="50"/>
  <c r="BB7" i="50"/>
  <c r="BB25" i="50"/>
  <c r="BI25" i="50"/>
  <c r="BW25" i="50"/>
  <c r="S24" i="49"/>
  <c r="AE24" i="51" s="1"/>
  <c r="S25" i="49"/>
  <c r="AE25" i="51" s="1"/>
  <c r="S10" i="49"/>
  <c r="AE10" i="51" s="1"/>
  <c r="BB23" i="50"/>
  <c r="BI23" i="50"/>
  <c r="BW23" i="50"/>
  <c r="BB20" i="50"/>
  <c r="BI20" i="50"/>
  <c r="BW20" i="50"/>
  <c r="S7" i="49"/>
  <c r="AE7" i="51" s="1"/>
  <c r="S23" i="49"/>
  <c r="AE23" i="51" s="1"/>
  <c r="S20" i="49"/>
  <c r="AE20" i="51" s="1"/>
  <c r="BI11" i="50"/>
  <c r="BB11" i="50"/>
  <c r="BW11" i="50"/>
  <c r="BB30" i="50"/>
  <c r="BI30" i="50"/>
  <c r="BW30" i="50"/>
  <c r="S30" i="49"/>
  <c r="AE30" i="51" s="1"/>
  <c r="S14" i="49"/>
  <c r="AE14" i="51" s="1"/>
  <c r="S11" i="49"/>
  <c r="AE11" i="51" s="1"/>
  <c r="BB12" i="50"/>
  <c r="BI12" i="50"/>
  <c r="BW12" i="50"/>
  <c r="BB14" i="50"/>
  <c r="BI14" i="50"/>
  <c r="BW14" i="50"/>
  <c r="BW40" i="50"/>
  <c r="BB40" i="50"/>
  <c r="BI40" i="50"/>
  <c r="S35" i="49"/>
  <c r="AE35" i="51" s="1"/>
  <c r="S22" i="49"/>
  <c r="AE22" i="51" s="1"/>
  <c r="BW15" i="50"/>
  <c r="BB15" i="50"/>
  <c r="BI15" i="50"/>
  <c r="BB21" i="50"/>
  <c r="BI21" i="50"/>
  <c r="BW21" i="50"/>
  <c r="BW16" i="50"/>
  <c r="BB16" i="50"/>
  <c r="BI16" i="50"/>
  <c r="BB17" i="50"/>
  <c r="BI17" i="50"/>
  <c r="BW17" i="50"/>
  <c r="BB9" i="50"/>
  <c r="BI9" i="50"/>
  <c r="BW9" i="50"/>
  <c r="S40" i="49"/>
  <c r="AE40" i="51" s="1"/>
  <c r="S16" i="49"/>
  <c r="AE16" i="51" s="1"/>
  <c r="BM69" i="59"/>
  <c r="BM74" i="59"/>
  <c r="AR117" i="59"/>
  <c r="AR110" i="59"/>
  <c r="BM156" i="59"/>
  <c r="BM127" i="59"/>
  <c r="BM162" i="59"/>
  <c r="N94" i="59"/>
  <c r="AR84" i="59"/>
  <c r="BM134" i="59"/>
  <c r="AR126" i="59"/>
  <c r="BM146" i="59"/>
  <c r="BM111" i="59"/>
  <c r="BM112" i="59"/>
  <c r="AR157" i="59"/>
  <c r="BM137" i="59"/>
  <c r="CJ93" i="59"/>
  <c r="AR108" i="59"/>
  <c r="N87" i="59"/>
  <c r="BM95" i="59"/>
  <c r="CJ92" i="59"/>
  <c r="BM80" i="59"/>
  <c r="N86" i="59"/>
  <c r="BM65" i="59"/>
  <c r="BM70" i="59"/>
  <c r="CJ86" i="59"/>
  <c r="CJ104" i="59"/>
  <c r="BM143" i="59"/>
  <c r="BM163" i="59"/>
  <c r="CJ103" i="59"/>
  <c r="AR88" i="59"/>
  <c r="AR149" i="59"/>
  <c r="CJ87" i="59"/>
  <c r="AR150" i="59"/>
  <c r="BM165" i="59"/>
  <c r="BM93" i="59"/>
  <c r="BM133" i="59"/>
  <c r="BM157" i="59"/>
  <c r="AR85" i="59"/>
  <c r="BM149" i="59"/>
  <c r="AR128" i="59"/>
  <c r="BM153" i="59"/>
  <c r="BM82" i="59"/>
  <c r="BM116" i="59"/>
  <c r="AR90" i="59"/>
  <c r="CJ96" i="59"/>
  <c r="AR74" i="59"/>
  <c r="BM73" i="59"/>
  <c r="N103" i="59"/>
  <c r="BM84" i="59"/>
  <c r="AR107" i="59"/>
  <c r="AR163" i="59"/>
  <c r="N90" i="59"/>
  <c r="AR87" i="59"/>
  <c r="AR124" i="59"/>
  <c r="N97" i="59"/>
  <c r="AR79" i="59"/>
  <c r="AR96" i="59"/>
  <c r="AR143" i="59"/>
  <c r="BM86" i="59"/>
  <c r="AR125" i="59"/>
  <c r="CJ91" i="59"/>
  <c r="BM147" i="59"/>
  <c r="CJ109" i="59"/>
  <c r="AR141" i="59"/>
  <c r="N99" i="59"/>
  <c r="BM150" i="59"/>
  <c r="BM78" i="59"/>
  <c r="AR73" i="59"/>
  <c r="BM71" i="59"/>
  <c r="AR159" i="59"/>
  <c r="BM113" i="59"/>
  <c r="CJ90" i="59"/>
  <c r="N79" i="59"/>
  <c r="BM110" i="59"/>
  <c r="BM136" i="59"/>
  <c r="AR152" i="59"/>
  <c r="AR119" i="59"/>
  <c r="AR92" i="59"/>
  <c r="AR146" i="59"/>
  <c r="BM87" i="59"/>
  <c r="BM139" i="59"/>
  <c r="BM107" i="59"/>
  <c r="AR114" i="59"/>
  <c r="BM118" i="59"/>
  <c r="AR113" i="59"/>
  <c r="AR142" i="59"/>
  <c r="AR145" i="59"/>
  <c r="AR122" i="59"/>
  <c r="BM129" i="59"/>
  <c r="AR65" i="59"/>
  <c r="BM72" i="59"/>
  <c r="AR95" i="59"/>
  <c r="AR144" i="59"/>
  <c r="AR81" i="59"/>
  <c r="AR153" i="59"/>
  <c r="AR100" i="59"/>
  <c r="BM148" i="59"/>
  <c r="BM152" i="59"/>
  <c r="CJ108" i="59"/>
  <c r="CJ102" i="59"/>
  <c r="AR133" i="59"/>
  <c r="AR140" i="59"/>
  <c r="N77" i="59"/>
  <c r="BM161" i="59"/>
  <c r="BM75" i="59"/>
  <c r="AR118" i="59"/>
  <c r="BM151" i="59"/>
  <c r="CJ110" i="59"/>
  <c r="N100" i="59"/>
  <c r="BM115" i="59"/>
  <c r="BM96" i="59"/>
  <c r="AR66" i="59"/>
  <c r="N69" i="59"/>
  <c r="AR147" i="59"/>
  <c r="AR135" i="59"/>
  <c r="AR106" i="59"/>
  <c r="AR121" i="59"/>
  <c r="AR155" i="59"/>
  <c r="CJ107" i="59"/>
  <c r="CJ105" i="59"/>
  <c r="BM140" i="59"/>
  <c r="AR120" i="59"/>
  <c r="BM98" i="59"/>
  <c r="N81" i="59"/>
  <c r="AR131" i="59"/>
  <c r="AR123" i="59"/>
  <c r="CJ117" i="59"/>
  <c r="BM88" i="59"/>
  <c r="BM120" i="59"/>
  <c r="BM89" i="59"/>
  <c r="AR115" i="59"/>
  <c r="BM76" i="59"/>
  <c r="AR139" i="59"/>
  <c r="AR67" i="59"/>
  <c r="N73" i="59"/>
  <c r="N98" i="59"/>
  <c r="AR104" i="59"/>
  <c r="BM126" i="59"/>
  <c r="N83" i="59"/>
  <c r="AR165" i="59"/>
  <c r="AR93" i="59"/>
  <c r="N88" i="59"/>
  <c r="AR127" i="59"/>
  <c r="CJ88" i="59"/>
  <c r="AR101" i="59"/>
  <c r="AR151" i="59"/>
  <c r="AR82" i="59"/>
  <c r="AR97" i="59"/>
  <c r="AR94" i="59"/>
  <c r="BM135" i="59"/>
  <c r="BM104" i="59"/>
  <c r="AR136" i="59"/>
  <c r="AR137" i="59"/>
  <c r="N85" i="59"/>
  <c r="BM124" i="59"/>
  <c r="AR69" i="59"/>
  <c r="N70" i="59"/>
  <c r="CJ111" i="59"/>
  <c r="BM101" i="59"/>
  <c r="BM142" i="59"/>
  <c r="BM106" i="59"/>
  <c r="AR154" i="59"/>
  <c r="AR112" i="59"/>
  <c r="BM99" i="59"/>
  <c r="AR105" i="59"/>
  <c r="BM164" i="59"/>
  <c r="BM117" i="59"/>
  <c r="N95" i="59"/>
  <c r="CJ89" i="59"/>
  <c r="CJ98" i="59"/>
  <c r="AR98" i="59"/>
  <c r="CJ101" i="59"/>
  <c r="BM114" i="59"/>
  <c r="BM90" i="59"/>
  <c r="CJ113" i="59"/>
  <c r="AR162" i="59"/>
  <c r="AR89" i="59"/>
  <c r="AR72" i="59"/>
  <c r="N68" i="59"/>
  <c r="AR156" i="59"/>
  <c r="N76" i="59"/>
  <c r="BM109" i="59"/>
  <c r="CJ106" i="59"/>
  <c r="BM155" i="59"/>
  <c r="AR80" i="59"/>
  <c r="BM130" i="59"/>
  <c r="AR138" i="59"/>
  <c r="BM132" i="59"/>
  <c r="N89" i="59"/>
  <c r="AR103" i="59"/>
  <c r="AR164" i="59"/>
  <c r="BM160" i="59"/>
  <c r="BM103" i="59"/>
  <c r="AR86" i="59"/>
  <c r="N91" i="59"/>
  <c r="CJ97" i="59"/>
  <c r="AR158" i="59"/>
  <c r="AR134" i="59"/>
  <c r="AR83" i="59"/>
  <c r="BM68" i="59"/>
  <c r="AR68" i="59"/>
  <c r="N72" i="59"/>
  <c r="BM108" i="59"/>
  <c r="CJ94" i="59"/>
  <c r="N93" i="59"/>
  <c r="BM92" i="59"/>
  <c r="AR102" i="59"/>
  <c r="BM81" i="59"/>
  <c r="BM121" i="59"/>
  <c r="BM102" i="59"/>
  <c r="BM105" i="59"/>
  <c r="BM145" i="59"/>
  <c r="BM119" i="59"/>
  <c r="CJ99" i="59"/>
  <c r="AR130" i="59"/>
  <c r="AR77" i="59"/>
  <c r="BM97" i="59"/>
  <c r="BM125" i="59"/>
  <c r="BM159" i="59"/>
  <c r="BM138" i="59"/>
  <c r="N82" i="59"/>
  <c r="N84" i="59"/>
  <c r="BM66" i="59"/>
  <c r="AR71" i="59"/>
  <c r="N74" i="59"/>
  <c r="BM79" i="59"/>
  <c r="BM77" i="59"/>
  <c r="N96" i="59"/>
  <c r="CJ114" i="59"/>
  <c r="AR129" i="59"/>
  <c r="AR109" i="59"/>
  <c r="AR161" i="59"/>
  <c r="BM100" i="59"/>
  <c r="AR76" i="59"/>
  <c r="CJ116" i="59"/>
  <c r="N101" i="59"/>
  <c r="BM94" i="59"/>
  <c r="AR160" i="59"/>
  <c r="BM128" i="59"/>
  <c r="AR116" i="59"/>
  <c r="N92" i="59"/>
  <c r="CJ112" i="59"/>
  <c r="BM141" i="59"/>
  <c r="N80" i="59"/>
  <c r="BM131" i="59"/>
  <c r="BM67" i="59"/>
  <c r="AR70" i="59"/>
  <c r="N71" i="59"/>
  <c r="BM144" i="59"/>
  <c r="BM85" i="59"/>
  <c r="AR91" i="59"/>
  <c r="AR78" i="59"/>
  <c r="AR111" i="59"/>
  <c r="BM83" i="59"/>
  <c r="AR132" i="59"/>
  <c r="BM154" i="59"/>
  <c r="BM91" i="59"/>
  <c r="AR148" i="59"/>
  <c r="AR75" i="59"/>
  <c r="BM123" i="59"/>
  <c r="CJ100" i="59"/>
  <c r="CJ115" i="59"/>
  <c r="N78" i="59"/>
  <c r="AR99" i="59"/>
  <c r="CJ95" i="59"/>
  <c r="CJ165" i="59"/>
  <c r="BM122" i="59"/>
  <c r="BM158" i="59"/>
  <c r="AK119" i="51" l="1"/>
  <c r="AK64" i="51"/>
  <c r="AN18" i="51"/>
  <c r="AK47" i="51"/>
  <c r="AM156" i="51"/>
  <c r="AN10" i="51"/>
  <c r="AM151" i="51"/>
  <c r="AK97" i="51"/>
  <c r="AX68" i="59"/>
  <c r="AX67" i="59"/>
  <c r="AX66" i="59"/>
  <c r="AX65" i="59"/>
  <c r="BS65" i="59"/>
  <c r="BS69" i="59"/>
  <c r="BS67" i="59"/>
  <c r="BS66" i="59"/>
  <c r="BS68" i="59"/>
  <c r="AM152" i="51"/>
  <c r="AM146" i="51"/>
  <c r="AK70" i="51"/>
  <c r="AO193" i="51"/>
  <c r="AK72" i="51"/>
  <c r="AK116" i="51"/>
  <c r="AM138" i="51"/>
  <c r="AM128" i="51"/>
  <c r="AK48" i="51"/>
  <c r="AN12" i="51"/>
  <c r="AK46" i="51"/>
  <c r="AK74" i="51"/>
  <c r="AN21" i="51"/>
  <c r="AN22" i="51"/>
  <c r="AM160" i="51"/>
  <c r="AO179" i="51"/>
  <c r="AK109" i="51"/>
  <c r="AM161" i="51"/>
  <c r="AO197" i="51"/>
  <c r="AK118" i="51"/>
  <c r="AM141" i="51"/>
  <c r="AK81" i="51"/>
  <c r="AK63" i="51"/>
  <c r="AK120" i="51"/>
  <c r="AK76" i="51"/>
  <c r="AK57" i="51"/>
  <c r="AK52" i="51"/>
  <c r="AK75" i="51"/>
  <c r="AK108" i="51"/>
  <c r="AN40" i="51"/>
  <c r="AO181" i="51"/>
  <c r="AK51" i="51"/>
  <c r="AM144" i="51"/>
  <c r="AK58" i="51"/>
  <c r="AM148" i="51"/>
  <c r="AM143" i="51"/>
  <c r="AK67" i="51"/>
  <c r="AN34" i="51"/>
  <c r="AN7" i="51"/>
  <c r="AK121" i="51"/>
  <c r="AO41" i="51"/>
  <c r="AK104" i="51"/>
  <c r="AK89" i="51"/>
  <c r="AK101" i="51"/>
  <c r="AK96" i="51"/>
  <c r="AK110" i="51"/>
  <c r="AK114" i="51"/>
  <c r="AK92" i="51"/>
  <c r="AK107" i="51"/>
  <c r="AK113" i="51"/>
  <c r="O90" i="51"/>
  <c r="AC90" i="51"/>
  <c r="AI90" i="51" s="1"/>
  <c r="AN38" i="51"/>
  <c r="AN27" i="51"/>
  <c r="AO39" i="51"/>
  <c r="AK94" i="51"/>
  <c r="AM150" i="51"/>
  <c r="AO175" i="51"/>
  <c r="V94" i="51"/>
  <c r="AC94" i="51"/>
  <c r="AM157" i="51"/>
  <c r="AK105" i="51"/>
  <c r="AK55" i="51"/>
  <c r="AO195" i="51"/>
  <c r="AK106" i="51"/>
  <c r="AM158" i="51"/>
  <c r="AK112" i="51"/>
  <c r="AN35" i="51"/>
  <c r="AN23" i="51"/>
  <c r="V81" i="51"/>
  <c r="AB81" i="51" s="1"/>
  <c r="BD81" i="56" s="1"/>
  <c r="AC81" i="51"/>
  <c r="AI64" i="51"/>
  <c r="W65" i="49"/>
  <c r="AQ65" i="51" s="1"/>
  <c r="AC65" i="51"/>
  <c r="W114" i="49"/>
  <c r="L114" i="67" s="1"/>
  <c r="AC114" i="51"/>
  <c r="AI114" i="51" s="1"/>
  <c r="AI56" i="51"/>
  <c r="AI62" i="51"/>
  <c r="AK61" i="51"/>
  <c r="AK88" i="51"/>
  <c r="AM147" i="51"/>
  <c r="AM133" i="51"/>
  <c r="AN24" i="51"/>
  <c r="AN8" i="51"/>
  <c r="AN30" i="51"/>
  <c r="AM131" i="51"/>
  <c r="AK80" i="51"/>
  <c r="AK53" i="51"/>
  <c r="O47" i="51"/>
  <c r="AC47" i="51"/>
  <c r="W57" i="49"/>
  <c r="AQ57" i="51" s="1"/>
  <c r="AC57" i="51"/>
  <c r="AI70" i="51"/>
  <c r="AI52" i="51"/>
  <c r="V67" i="51"/>
  <c r="AC67" i="51"/>
  <c r="AI67" i="51" s="1"/>
  <c r="O69" i="51"/>
  <c r="AC69" i="51"/>
  <c r="AI116" i="51"/>
  <c r="AI92" i="51"/>
  <c r="AM140" i="51"/>
  <c r="AN29" i="51"/>
  <c r="AK117" i="51"/>
  <c r="AK66" i="51"/>
  <c r="AK59" i="51"/>
  <c r="AK79" i="51"/>
  <c r="AN26" i="51"/>
  <c r="AN19" i="51"/>
  <c r="AK54" i="51"/>
  <c r="AK62" i="51"/>
  <c r="AM130" i="51"/>
  <c r="AO37" i="51"/>
  <c r="W98" i="49"/>
  <c r="AQ98" i="51" s="1"/>
  <c r="AC98" i="51"/>
  <c r="V121" i="51"/>
  <c r="AC121" i="51"/>
  <c r="AI68" i="51"/>
  <c r="AI109" i="51"/>
  <c r="AI110" i="51"/>
  <c r="V105" i="51"/>
  <c r="AB105" i="51" s="1"/>
  <c r="BD105" i="56" s="1"/>
  <c r="AC105" i="51"/>
  <c r="AI105" i="51" s="1"/>
  <c r="W71" i="49"/>
  <c r="AU71" i="62" s="1"/>
  <c r="AV71" i="62" s="1"/>
  <c r="AC71" i="51"/>
  <c r="V102" i="51"/>
  <c r="AB102" i="51" s="1"/>
  <c r="BD102" i="56" s="1"/>
  <c r="AC102" i="51"/>
  <c r="AI102" i="51" s="1"/>
  <c r="AI50" i="51"/>
  <c r="AI48" i="51"/>
  <c r="AO183" i="51"/>
  <c r="AM129" i="51"/>
  <c r="AO173" i="51"/>
  <c r="AK99" i="51"/>
  <c r="AM153" i="51"/>
  <c r="AK91" i="51"/>
  <c r="AN20" i="51"/>
  <c r="AM127" i="51"/>
  <c r="AM134" i="51"/>
  <c r="AO33" i="51"/>
  <c r="O75" i="51"/>
  <c r="AC75" i="51"/>
  <c r="W61" i="49"/>
  <c r="AQ61" i="51" s="1"/>
  <c r="AC61" i="51"/>
  <c r="AI100" i="51"/>
  <c r="AI59" i="51"/>
  <c r="V79" i="51"/>
  <c r="AB79" i="51" s="1"/>
  <c r="BD79" i="56" s="1"/>
  <c r="AC79" i="51"/>
  <c r="AI79" i="51" s="1"/>
  <c r="W49" i="49"/>
  <c r="AQ49" i="51" s="1"/>
  <c r="AC49" i="51"/>
  <c r="AI103" i="51"/>
  <c r="AK93" i="51"/>
  <c r="AN36" i="51"/>
  <c r="AK65" i="51"/>
  <c r="AK77" i="51"/>
  <c r="AO177" i="51"/>
  <c r="AM154" i="51"/>
  <c r="AN25" i="51"/>
  <c r="AO199" i="51"/>
  <c r="AM132" i="51"/>
  <c r="O53" i="51"/>
  <c r="U53" i="51" s="1"/>
  <c r="AC53" i="51"/>
  <c r="W73" i="49"/>
  <c r="AQ73" i="51" s="1"/>
  <c r="AC73" i="51"/>
  <c r="AI73" i="51" s="1"/>
  <c r="AI55" i="51"/>
  <c r="AI54" i="51"/>
  <c r="AI115" i="51"/>
  <c r="AI58" i="51"/>
  <c r="AK100" i="51"/>
  <c r="AK49" i="51"/>
  <c r="AK56" i="51"/>
  <c r="AM137" i="51"/>
  <c r="V77" i="51"/>
  <c r="AB77" i="51" s="1"/>
  <c r="BD77" i="56" s="1"/>
  <c r="AC77" i="51"/>
  <c r="O118" i="51"/>
  <c r="U118" i="51" s="1"/>
  <c r="AC118" i="51"/>
  <c r="AI88" i="51"/>
  <c r="AI80" i="51"/>
  <c r="BS107" i="59"/>
  <c r="BS102" i="59"/>
  <c r="BS110" i="59"/>
  <c r="AX108" i="59"/>
  <c r="AX103" i="59"/>
  <c r="AX151" i="59"/>
  <c r="AX126" i="59"/>
  <c r="AX135" i="59"/>
  <c r="AX143" i="59"/>
  <c r="AX117" i="59"/>
  <c r="AX113" i="59"/>
  <c r="AX141" i="59"/>
  <c r="AX115" i="59"/>
  <c r="AX163" i="59"/>
  <c r="AX140" i="59"/>
  <c r="AX122" i="59"/>
  <c r="AX111" i="59"/>
  <c r="AX142" i="59"/>
  <c r="AX150" i="59"/>
  <c r="AX133" i="59"/>
  <c r="AX139" i="59"/>
  <c r="AX132" i="59"/>
  <c r="AX152" i="59"/>
  <c r="AX155" i="59"/>
  <c r="AX119" i="59"/>
  <c r="AX137" i="59"/>
  <c r="AX144" i="59"/>
  <c r="AX127" i="59"/>
  <c r="AX125" i="59"/>
  <c r="AX165" i="59"/>
  <c r="AX124" i="59"/>
  <c r="AX136" i="59"/>
  <c r="AX157" i="59"/>
  <c r="AX128" i="59"/>
  <c r="AX131" i="59"/>
  <c r="AX148" i="59"/>
  <c r="AX164" i="59"/>
  <c r="AX120" i="59"/>
  <c r="AX130" i="59"/>
  <c r="AX116" i="59"/>
  <c r="AX134" i="59"/>
  <c r="AX138" i="59"/>
  <c r="AX145" i="59"/>
  <c r="AX110" i="59"/>
  <c r="AX147" i="59"/>
  <c r="AX153" i="59"/>
  <c r="AX118" i="59"/>
  <c r="AX158" i="59"/>
  <c r="AX156" i="59"/>
  <c r="AX154" i="59"/>
  <c r="AX146" i="59"/>
  <c r="AX114" i="59"/>
  <c r="AX112" i="59"/>
  <c r="AX160" i="59"/>
  <c r="AX121" i="59"/>
  <c r="AX149" i="59"/>
  <c r="AX129" i="59"/>
  <c r="AX161" i="59"/>
  <c r="AX162" i="59"/>
  <c r="AX159" i="59"/>
  <c r="AX109" i="59"/>
  <c r="AX123" i="59"/>
  <c r="BS106" i="59"/>
  <c r="BS105" i="59"/>
  <c r="AX104" i="59"/>
  <c r="BS108" i="59"/>
  <c r="BS103" i="59"/>
  <c r="BS111" i="59"/>
  <c r="AX106" i="59"/>
  <c r="BS109" i="59"/>
  <c r="AX107" i="59"/>
  <c r="AX105" i="59"/>
  <c r="BS104" i="59"/>
  <c r="BS151" i="59"/>
  <c r="BS146" i="59"/>
  <c r="BS157" i="59"/>
  <c r="BS153" i="59"/>
  <c r="BS137" i="59"/>
  <c r="BS133" i="59"/>
  <c r="BS123" i="59"/>
  <c r="BS165" i="59"/>
  <c r="BS122" i="59"/>
  <c r="BS158" i="59"/>
  <c r="BS141" i="59"/>
  <c r="BS154" i="59"/>
  <c r="BS162" i="59"/>
  <c r="BS147" i="59"/>
  <c r="BS129" i="59"/>
  <c r="BS136" i="59"/>
  <c r="BS144" i="59"/>
  <c r="BS160" i="59"/>
  <c r="BS116" i="59"/>
  <c r="BS118" i="59"/>
  <c r="BS156" i="59"/>
  <c r="BS152" i="59"/>
  <c r="BS115" i="59"/>
  <c r="BS117" i="59"/>
  <c r="BS126" i="59"/>
  <c r="BS143" i="59"/>
  <c r="BS155" i="59"/>
  <c r="BS134" i="59"/>
  <c r="BS139" i="59"/>
  <c r="BS148" i="59"/>
  <c r="BS140" i="59"/>
  <c r="BS163" i="59"/>
  <c r="BS130" i="59"/>
  <c r="BS135" i="59"/>
  <c r="BS149" i="59"/>
  <c r="BS159" i="59"/>
  <c r="BS142" i="59"/>
  <c r="BS164" i="59"/>
  <c r="BS121" i="59"/>
  <c r="BS145" i="59"/>
  <c r="BS138" i="59"/>
  <c r="BS161" i="59"/>
  <c r="BS120" i="59"/>
  <c r="BS132" i="59"/>
  <c r="BS128" i="59"/>
  <c r="BS119" i="59"/>
  <c r="BS150" i="59"/>
  <c r="BS113" i="59"/>
  <c r="BS112" i="59"/>
  <c r="BS125" i="59"/>
  <c r="BS131" i="59"/>
  <c r="BS114" i="59"/>
  <c r="BS127" i="59"/>
  <c r="BS124" i="59"/>
  <c r="AU40" i="51"/>
  <c r="P40" i="67"/>
  <c r="AU10" i="51"/>
  <c r="P10" i="67"/>
  <c r="AV37" i="51"/>
  <c r="Q37" i="67"/>
  <c r="AV177" i="51"/>
  <c r="Q177" i="67"/>
  <c r="AR103" i="51"/>
  <c r="M103" i="67"/>
  <c r="AR101" i="51"/>
  <c r="M101" i="67"/>
  <c r="AR112" i="51"/>
  <c r="M112" i="67"/>
  <c r="AT128" i="51"/>
  <c r="O128" i="67"/>
  <c r="AU8" i="51"/>
  <c r="P8" i="67"/>
  <c r="AT156" i="51"/>
  <c r="O156" i="67"/>
  <c r="AV41" i="51"/>
  <c r="Q41" i="67"/>
  <c r="AT141" i="51"/>
  <c r="O141" i="67"/>
  <c r="AT161" i="51"/>
  <c r="O161" i="67"/>
  <c r="AU31" i="51"/>
  <c r="P31" i="67"/>
  <c r="AR93" i="51"/>
  <c r="M93" i="67"/>
  <c r="AV200" i="51"/>
  <c r="Q200" i="67"/>
  <c r="AR87" i="51"/>
  <c r="M87" i="67"/>
  <c r="AR64" i="51"/>
  <c r="M64" i="67"/>
  <c r="AR69" i="51"/>
  <c r="M69" i="67"/>
  <c r="AR121" i="51"/>
  <c r="M121" i="67"/>
  <c r="AR94" i="51"/>
  <c r="M94" i="67"/>
  <c r="AR98" i="51"/>
  <c r="M98" i="67"/>
  <c r="AR68" i="51"/>
  <c r="M68" i="67"/>
  <c r="AT157" i="51"/>
  <c r="O157" i="67"/>
  <c r="AR105" i="51"/>
  <c r="M105" i="67"/>
  <c r="AR114" i="51"/>
  <c r="M114" i="67"/>
  <c r="AV171" i="51"/>
  <c r="Q171" i="67"/>
  <c r="AV197" i="51"/>
  <c r="Q197" i="67"/>
  <c r="AR111" i="51"/>
  <c r="M111" i="67"/>
  <c r="AR57" i="51"/>
  <c r="M57" i="67"/>
  <c r="AR53" i="51"/>
  <c r="M53" i="67"/>
  <c r="AT145" i="51"/>
  <c r="O145" i="67"/>
  <c r="AV33" i="51"/>
  <c r="Q33" i="67"/>
  <c r="AT148" i="51"/>
  <c r="O148" i="67"/>
  <c r="AU22" i="51"/>
  <c r="P22" i="67"/>
  <c r="AU25" i="51"/>
  <c r="P25" i="67"/>
  <c r="AT137" i="51"/>
  <c r="O137" i="67"/>
  <c r="AU7" i="51"/>
  <c r="P7" i="67"/>
  <c r="AV39" i="51"/>
  <c r="Q39" i="67"/>
  <c r="AT144" i="51"/>
  <c r="O144" i="67"/>
  <c r="AR88" i="51"/>
  <c r="M88" i="67"/>
  <c r="AR117" i="51"/>
  <c r="M117" i="67"/>
  <c r="AR78" i="51"/>
  <c r="M78" i="67"/>
  <c r="AR71" i="51"/>
  <c r="M71" i="67"/>
  <c r="AR59" i="51"/>
  <c r="M59" i="67"/>
  <c r="AV201" i="51"/>
  <c r="Q201" i="67"/>
  <c r="AR79" i="51"/>
  <c r="M79" i="67"/>
  <c r="AR115" i="51"/>
  <c r="M115" i="67"/>
  <c r="AR80" i="51"/>
  <c r="M80" i="67"/>
  <c r="AU21" i="51"/>
  <c r="P21" i="67"/>
  <c r="AT133" i="51"/>
  <c r="O133" i="67"/>
  <c r="AT154" i="51"/>
  <c r="O154" i="67"/>
  <c r="AU34" i="51"/>
  <c r="P34" i="67"/>
  <c r="AT155" i="51"/>
  <c r="O155" i="67"/>
  <c r="AT139" i="51"/>
  <c r="O139" i="67"/>
  <c r="AU14" i="51"/>
  <c r="P14" i="67"/>
  <c r="AU13" i="51"/>
  <c r="P13" i="67"/>
  <c r="AR96" i="51"/>
  <c r="M96" i="67"/>
  <c r="AR119" i="51"/>
  <c r="M119" i="67"/>
  <c r="AV183" i="51"/>
  <c r="Q183" i="67"/>
  <c r="AV173" i="51"/>
  <c r="Q173" i="67"/>
  <c r="AR99" i="51"/>
  <c r="M99" i="67"/>
  <c r="AR106" i="51"/>
  <c r="M106" i="67"/>
  <c r="AR70" i="51"/>
  <c r="M70" i="67"/>
  <c r="AV193" i="51"/>
  <c r="Q193" i="67"/>
  <c r="AU28" i="51"/>
  <c r="P28" i="67"/>
  <c r="AT131" i="51"/>
  <c r="O131" i="67"/>
  <c r="AU19" i="51"/>
  <c r="P19" i="67"/>
  <c r="AU36" i="51"/>
  <c r="P36" i="67"/>
  <c r="AU23" i="51"/>
  <c r="P23" i="67"/>
  <c r="AR95" i="51"/>
  <c r="M95" i="67"/>
  <c r="AR100" i="51"/>
  <c r="M100" i="67"/>
  <c r="AU35" i="51"/>
  <c r="P35" i="67"/>
  <c r="AR110" i="51"/>
  <c r="M110" i="67"/>
  <c r="AR47" i="51"/>
  <c r="M47" i="67"/>
  <c r="AR109" i="51"/>
  <c r="M109" i="67"/>
  <c r="AR46" i="51"/>
  <c r="M46" i="67"/>
  <c r="AR91" i="51"/>
  <c r="M91" i="67"/>
  <c r="AR54" i="51"/>
  <c r="M54" i="67"/>
  <c r="AR52" i="51"/>
  <c r="M52" i="67"/>
  <c r="AR113" i="51"/>
  <c r="M113" i="67"/>
  <c r="AT151" i="51"/>
  <c r="O151" i="67"/>
  <c r="AU15" i="51"/>
  <c r="P15" i="67"/>
  <c r="AT136" i="51"/>
  <c r="O136" i="67"/>
  <c r="AU11" i="51"/>
  <c r="P11" i="67"/>
  <c r="AU17" i="51"/>
  <c r="P17" i="67"/>
  <c r="AU32" i="51"/>
  <c r="P32" i="67"/>
  <c r="AU27" i="51"/>
  <c r="P27" i="67"/>
  <c r="AT160" i="51"/>
  <c r="O160" i="67"/>
  <c r="AU20" i="51"/>
  <c r="P20" i="67"/>
  <c r="AU16" i="51"/>
  <c r="P16" i="67"/>
  <c r="AT142" i="51"/>
  <c r="O142" i="67"/>
  <c r="AU38" i="51"/>
  <c r="P38" i="67"/>
  <c r="AU18" i="51"/>
  <c r="P18" i="67"/>
  <c r="AT152" i="51"/>
  <c r="O152" i="67"/>
  <c r="AR81" i="51"/>
  <c r="M81" i="67"/>
  <c r="AR63" i="51"/>
  <c r="M63" i="67"/>
  <c r="AR102" i="51"/>
  <c r="M102" i="67"/>
  <c r="AR60" i="51"/>
  <c r="M60" i="67"/>
  <c r="AR90" i="51"/>
  <c r="M90" i="67"/>
  <c r="AR77" i="51"/>
  <c r="M77" i="67"/>
  <c r="AR66" i="51"/>
  <c r="M66" i="67"/>
  <c r="AR73" i="51"/>
  <c r="M73" i="67"/>
  <c r="AR107" i="51"/>
  <c r="M107" i="67"/>
  <c r="AR62" i="51"/>
  <c r="M62" i="67"/>
  <c r="AR74" i="51"/>
  <c r="M74" i="67"/>
  <c r="AT147" i="51"/>
  <c r="O147" i="67"/>
  <c r="AU24" i="51"/>
  <c r="P24" i="67"/>
  <c r="AR61" i="51"/>
  <c r="M61" i="67"/>
  <c r="AR118" i="51"/>
  <c r="M118" i="67"/>
  <c r="AR58" i="51"/>
  <c r="M58" i="67"/>
  <c r="AR92" i="51"/>
  <c r="M92" i="67"/>
  <c r="AR76" i="51"/>
  <c r="M76" i="67"/>
  <c r="AT146" i="51"/>
  <c r="O146" i="67"/>
  <c r="AT135" i="51"/>
  <c r="O135" i="67"/>
  <c r="AT149" i="51"/>
  <c r="O149" i="67"/>
  <c r="AT159" i="51"/>
  <c r="O159" i="67"/>
  <c r="AT158" i="51"/>
  <c r="O158" i="67"/>
  <c r="AU12" i="51"/>
  <c r="P12" i="67"/>
  <c r="AT150" i="51"/>
  <c r="O150" i="67"/>
  <c r="AT140" i="51"/>
  <c r="O140" i="67"/>
  <c r="AR120" i="51"/>
  <c r="M120" i="67"/>
  <c r="AR49" i="51"/>
  <c r="M49" i="67"/>
  <c r="AR56" i="51"/>
  <c r="M56" i="67"/>
  <c r="AR67" i="51"/>
  <c r="M67" i="67"/>
  <c r="AT134" i="51"/>
  <c r="O134" i="67"/>
  <c r="AT138" i="51"/>
  <c r="O138" i="67"/>
  <c r="AR65" i="51"/>
  <c r="M65" i="67"/>
  <c r="AR89" i="51"/>
  <c r="M89" i="67"/>
  <c r="AR50" i="51"/>
  <c r="M50" i="67"/>
  <c r="AR55" i="51"/>
  <c r="M55" i="67"/>
  <c r="AV179" i="51"/>
  <c r="Q179" i="67"/>
  <c r="AV199" i="51"/>
  <c r="Q199" i="67"/>
  <c r="AR72" i="51"/>
  <c r="M72" i="67"/>
  <c r="AR116" i="51"/>
  <c r="M116" i="67"/>
  <c r="AR108" i="51"/>
  <c r="M108" i="67"/>
  <c r="AR104" i="51"/>
  <c r="M104" i="67"/>
  <c r="AU30" i="51"/>
  <c r="P30" i="67"/>
  <c r="AT130" i="51"/>
  <c r="O130" i="67"/>
  <c r="AU9" i="51"/>
  <c r="P9" i="67"/>
  <c r="AT153" i="51"/>
  <c r="O153" i="67"/>
  <c r="AT143" i="51"/>
  <c r="O143" i="67"/>
  <c r="AU26" i="51"/>
  <c r="P26" i="67"/>
  <c r="AT127" i="51"/>
  <c r="O127" i="67"/>
  <c r="AT129" i="51"/>
  <c r="O129" i="67"/>
  <c r="AT132" i="51"/>
  <c r="O132" i="67"/>
  <c r="AU29" i="51"/>
  <c r="P29" i="67"/>
  <c r="AV181" i="51"/>
  <c r="Q181" i="67"/>
  <c r="AR51" i="51"/>
  <c r="M51" i="67"/>
  <c r="AV195" i="51"/>
  <c r="Q195" i="67"/>
  <c r="AR48" i="51"/>
  <c r="M48" i="67"/>
  <c r="AR75" i="51"/>
  <c r="M75" i="67"/>
  <c r="AR97" i="51"/>
  <c r="M97" i="67"/>
  <c r="AV175" i="51"/>
  <c r="Q175" i="67"/>
  <c r="H166" i="49"/>
  <c r="T166" i="49" s="1"/>
  <c r="AF166" i="51" s="1"/>
  <c r="U166" i="49"/>
  <c r="AG166" i="51" s="1"/>
  <c r="O105" i="51"/>
  <c r="V71" i="51"/>
  <c r="AB71" i="51" s="1"/>
  <c r="BD71" i="56" s="1"/>
  <c r="O71" i="51"/>
  <c r="U71" i="51" s="1"/>
  <c r="W75" i="49"/>
  <c r="W105" i="49"/>
  <c r="V61" i="51"/>
  <c r="AB61" i="51" s="1"/>
  <c r="BD61" i="56" s="1"/>
  <c r="W102" i="49"/>
  <c r="W90" i="49"/>
  <c r="O79" i="51"/>
  <c r="V118" i="51"/>
  <c r="AB118" i="51" s="1"/>
  <c r="BD118" i="56" s="1"/>
  <c r="W77" i="49"/>
  <c r="V69" i="51"/>
  <c r="W94" i="49"/>
  <c r="V57" i="51"/>
  <c r="AB57" i="51" s="1"/>
  <c r="BD57" i="56" s="1"/>
  <c r="BN151" i="50"/>
  <c r="W118" i="49"/>
  <c r="O102" i="51"/>
  <c r="V90" i="51"/>
  <c r="AB90" i="51" s="1"/>
  <c r="BD90" i="56" s="1"/>
  <c r="BN146" i="50"/>
  <c r="V49" i="51"/>
  <c r="AB49" i="51" s="1"/>
  <c r="BD49" i="56" s="1"/>
  <c r="W79" i="49"/>
  <c r="BG151" i="50"/>
  <c r="BU151" i="50"/>
  <c r="V75" i="51"/>
  <c r="O94" i="51"/>
  <c r="V65" i="51"/>
  <c r="O65" i="51"/>
  <c r="U65" i="51" s="1"/>
  <c r="V98" i="51"/>
  <c r="AB98" i="51" s="1"/>
  <c r="BD98" i="56" s="1"/>
  <c r="O77" i="51"/>
  <c r="U77" i="51" s="1"/>
  <c r="BN156" i="50"/>
  <c r="W69" i="49"/>
  <c r="W47" i="49"/>
  <c r="W67" i="49"/>
  <c r="V47" i="51"/>
  <c r="AB47" i="51" s="1"/>
  <c r="BD47" i="56" s="1"/>
  <c r="O73" i="51"/>
  <c r="W53" i="49"/>
  <c r="O67" i="51"/>
  <c r="O98" i="51"/>
  <c r="U98" i="51" s="1"/>
  <c r="W121" i="49"/>
  <c r="O61" i="51"/>
  <c r="U61" i="51" s="1"/>
  <c r="O121" i="51"/>
  <c r="BU156" i="50"/>
  <c r="BG156" i="50"/>
  <c r="W81" i="49"/>
  <c r="O49" i="51"/>
  <c r="U49" i="51" s="1"/>
  <c r="O81" i="51"/>
  <c r="V53" i="51"/>
  <c r="V73" i="51"/>
  <c r="AB73" i="51" s="1"/>
  <c r="BD73" i="56" s="1"/>
  <c r="O57" i="51"/>
  <c r="U57" i="51" s="1"/>
  <c r="AQ114" i="51"/>
  <c r="AU114" i="62"/>
  <c r="AV114" i="62" s="1"/>
  <c r="AU57" i="62"/>
  <c r="AV57" i="62" s="1"/>
  <c r="AU98" i="62"/>
  <c r="AV98" i="62" s="1"/>
  <c r="V114" i="51"/>
  <c r="AB114" i="51" s="1"/>
  <c r="BD114" i="56" s="1"/>
  <c r="AU61" i="62"/>
  <c r="AV61" i="62" s="1"/>
  <c r="O114" i="51"/>
  <c r="AU65" i="62"/>
  <c r="AV65" i="62" s="1"/>
  <c r="BU146" i="50"/>
  <c r="AZ147" i="50"/>
  <c r="BG147" i="50"/>
  <c r="BN147" i="50"/>
  <c r="AB67" i="51"/>
  <c r="BD67" i="56" s="1"/>
  <c r="U47" i="51"/>
  <c r="AB94" i="51"/>
  <c r="BD94" i="56" s="1"/>
  <c r="AZ146" i="50"/>
  <c r="U75" i="51"/>
  <c r="BG154" i="50"/>
  <c r="BU154" i="50"/>
  <c r="BN154" i="50"/>
  <c r="BU148" i="50"/>
  <c r="BG148" i="50"/>
  <c r="T69" i="59"/>
  <c r="T71" i="59"/>
  <c r="T73" i="59"/>
  <c r="T77" i="59"/>
  <c r="T79" i="59"/>
  <c r="T81" i="59"/>
  <c r="T83" i="59"/>
  <c r="T85" i="59"/>
  <c r="T87" i="59"/>
  <c r="T89" i="59"/>
  <c r="T91" i="59"/>
  <c r="T93" i="59"/>
  <c r="T92" i="59"/>
  <c r="T68" i="59"/>
  <c r="T74" i="59"/>
  <c r="T80" i="59"/>
  <c r="T90" i="59"/>
  <c r="T72" i="59"/>
  <c r="T78" i="59"/>
  <c r="T84" i="59"/>
  <c r="T86" i="59"/>
  <c r="T70" i="59"/>
  <c r="T76" i="59"/>
  <c r="T82" i="59"/>
  <c r="T88" i="59"/>
  <c r="T126" i="51"/>
  <c r="AA126" i="51"/>
  <c r="Q35" i="51"/>
  <c r="X35" i="51"/>
  <c r="Y133" i="49"/>
  <c r="X133" i="51"/>
  <c r="Q133" i="51"/>
  <c r="AB188" i="49"/>
  <c r="AA188" i="51"/>
  <c r="T188" i="51"/>
  <c r="X153" i="51"/>
  <c r="Q153" i="51"/>
  <c r="Y145" i="49"/>
  <c r="Q145" i="51"/>
  <c r="X145" i="51"/>
  <c r="AB196" i="49"/>
  <c r="T196" i="51"/>
  <c r="AA196" i="51"/>
  <c r="Y144" i="49"/>
  <c r="Q144" i="51"/>
  <c r="X144" i="51"/>
  <c r="Y149" i="49"/>
  <c r="Q149" i="51"/>
  <c r="X149" i="51"/>
  <c r="W109" i="49"/>
  <c r="L109" i="67" s="1"/>
  <c r="O109" i="51"/>
  <c r="V109" i="51"/>
  <c r="AB109" i="51" s="1"/>
  <c r="BD109" i="56" s="1"/>
  <c r="W116" i="49"/>
  <c r="L116" i="67" s="1"/>
  <c r="V116" i="51"/>
  <c r="AB116" i="51" s="1"/>
  <c r="BD116" i="56" s="1"/>
  <c r="O116" i="51"/>
  <c r="Q13" i="51"/>
  <c r="X13" i="51"/>
  <c r="X8" i="51"/>
  <c r="Q8" i="51"/>
  <c r="Y155" i="49"/>
  <c r="X155" i="51"/>
  <c r="Q155" i="51"/>
  <c r="S175" i="51"/>
  <c r="Z175" i="51"/>
  <c r="W106" i="49"/>
  <c r="L106" i="67" s="1"/>
  <c r="V106" i="51"/>
  <c r="AB106" i="51" s="1"/>
  <c r="BD106" i="56" s="1"/>
  <c r="O106" i="51"/>
  <c r="W120" i="49"/>
  <c r="L120" i="67" s="1"/>
  <c r="O120" i="51"/>
  <c r="V120" i="51"/>
  <c r="AB120" i="51" s="1"/>
  <c r="BD120" i="56" s="1"/>
  <c r="W56" i="49"/>
  <c r="L56" i="67" s="1"/>
  <c r="V56" i="51"/>
  <c r="AB56" i="51" s="1"/>
  <c r="BD56" i="56" s="1"/>
  <c r="O56" i="51"/>
  <c r="W115" i="49"/>
  <c r="L115" i="67" s="1"/>
  <c r="O115" i="51"/>
  <c r="V115" i="51"/>
  <c r="AB115" i="51" s="1"/>
  <c r="BD115" i="56" s="1"/>
  <c r="W76" i="49"/>
  <c r="L76" i="67" s="1"/>
  <c r="V76" i="51"/>
  <c r="AB76" i="51" s="1"/>
  <c r="BD76" i="56" s="1"/>
  <c r="O76" i="51"/>
  <c r="W107" i="49"/>
  <c r="L107" i="67" s="1"/>
  <c r="V107" i="51"/>
  <c r="AB107" i="51" s="1"/>
  <c r="BD107" i="56" s="1"/>
  <c r="O107" i="51"/>
  <c r="W93" i="49"/>
  <c r="L93" i="67" s="1"/>
  <c r="O93" i="51"/>
  <c r="V93" i="51"/>
  <c r="AB93" i="51" s="1"/>
  <c r="BD93" i="56" s="1"/>
  <c r="Q21" i="51"/>
  <c r="X21" i="51"/>
  <c r="AB178" i="49"/>
  <c r="AA178" i="51"/>
  <c r="T178" i="51"/>
  <c r="Y154" i="49"/>
  <c r="X154" i="51"/>
  <c r="Q154" i="51"/>
  <c r="S199" i="51"/>
  <c r="Z199" i="51"/>
  <c r="Y127" i="49"/>
  <c r="Q127" i="51"/>
  <c r="X127" i="51"/>
  <c r="Y128" i="49"/>
  <c r="Q128" i="51"/>
  <c r="X128" i="51"/>
  <c r="AB194" i="49"/>
  <c r="AA194" i="51"/>
  <c r="T194" i="51"/>
  <c r="Y141" i="49"/>
  <c r="X141" i="51"/>
  <c r="Q141" i="51"/>
  <c r="S200" i="51"/>
  <c r="Z200" i="51"/>
  <c r="Y152" i="49"/>
  <c r="Q152" i="51"/>
  <c r="X152" i="51"/>
  <c r="W50" i="49"/>
  <c r="L50" i="67" s="1"/>
  <c r="V50" i="51"/>
  <c r="AB50" i="51" s="1"/>
  <c r="BD50" i="56" s="1"/>
  <c r="O50" i="51"/>
  <c r="W80" i="49"/>
  <c r="L80" i="67" s="1"/>
  <c r="O80" i="51"/>
  <c r="V80" i="51"/>
  <c r="AB80" i="51" s="1"/>
  <c r="BD80" i="56" s="1"/>
  <c r="X38" i="51"/>
  <c r="Q38" i="51"/>
  <c r="Q26" i="51"/>
  <c r="X26" i="51"/>
  <c r="Q16" i="51"/>
  <c r="X16" i="51"/>
  <c r="Q10" i="51"/>
  <c r="X10" i="51"/>
  <c r="S33" i="51"/>
  <c r="Z33" i="51"/>
  <c r="Q31" i="51"/>
  <c r="X31" i="51"/>
  <c r="X28" i="51"/>
  <c r="Q28" i="51"/>
  <c r="Y150" i="49"/>
  <c r="Q150" i="51"/>
  <c r="X150" i="51"/>
  <c r="S173" i="51"/>
  <c r="Z173" i="51"/>
  <c r="W88" i="49"/>
  <c r="L88" i="67" s="1"/>
  <c r="V88" i="51"/>
  <c r="AB88" i="51" s="1"/>
  <c r="BD88" i="56" s="1"/>
  <c r="O88" i="51"/>
  <c r="W60" i="49"/>
  <c r="L60" i="67" s="1"/>
  <c r="O60" i="51"/>
  <c r="V60" i="51"/>
  <c r="AB60" i="51" s="1"/>
  <c r="BD60" i="56" s="1"/>
  <c r="W99" i="49"/>
  <c r="L99" i="67" s="1"/>
  <c r="O99" i="51"/>
  <c r="V99" i="51"/>
  <c r="AB99" i="51" s="1"/>
  <c r="BD99" i="56" s="1"/>
  <c r="W66" i="49"/>
  <c r="L66" i="67" s="1"/>
  <c r="V66" i="51"/>
  <c r="AB66" i="51" s="1"/>
  <c r="BD66" i="56" s="1"/>
  <c r="O66" i="51"/>
  <c r="W91" i="49"/>
  <c r="L91" i="67" s="1"/>
  <c r="V91" i="51"/>
  <c r="AB91" i="51" s="1"/>
  <c r="BD91" i="56" s="1"/>
  <c r="O91" i="51"/>
  <c r="W54" i="49"/>
  <c r="L54" i="67" s="1"/>
  <c r="O54" i="51"/>
  <c r="V54" i="51"/>
  <c r="AB54" i="51" s="1"/>
  <c r="BD54" i="56" s="1"/>
  <c r="AB121" i="51"/>
  <c r="BD121" i="56" s="1"/>
  <c r="W74" i="49"/>
  <c r="L74" i="67" s="1"/>
  <c r="O74" i="51"/>
  <c r="V74" i="51"/>
  <c r="AB74" i="51" s="1"/>
  <c r="BD74" i="56" s="1"/>
  <c r="Q19" i="51"/>
  <c r="X19" i="51"/>
  <c r="X18" i="51"/>
  <c r="Q18" i="51"/>
  <c r="Q12" i="51"/>
  <c r="X12" i="51"/>
  <c r="Q40" i="51"/>
  <c r="X40" i="51"/>
  <c r="Q25" i="51"/>
  <c r="X25" i="51"/>
  <c r="X32" i="51"/>
  <c r="Q32" i="51"/>
  <c r="Q27" i="51"/>
  <c r="X27" i="51"/>
  <c r="Q36" i="51"/>
  <c r="X36" i="51"/>
  <c r="S197" i="51"/>
  <c r="Z197" i="51"/>
  <c r="Y143" i="49"/>
  <c r="X143" i="51"/>
  <c r="Q143" i="51"/>
  <c r="AB168" i="49"/>
  <c r="AA168" i="51"/>
  <c r="T168" i="51"/>
  <c r="Y131" i="49"/>
  <c r="Q131" i="51"/>
  <c r="X131" i="51"/>
  <c r="AB189" i="49"/>
  <c r="T189" i="51"/>
  <c r="AA189" i="51"/>
  <c r="AB190" i="49"/>
  <c r="T190" i="51"/>
  <c r="AA190" i="51"/>
  <c r="AB180" i="49"/>
  <c r="AA180" i="51"/>
  <c r="T180" i="51"/>
  <c r="Q161" i="51"/>
  <c r="X161" i="51"/>
  <c r="W64" i="49"/>
  <c r="L64" i="67" s="1"/>
  <c r="V64" i="51"/>
  <c r="AB64" i="51" s="1"/>
  <c r="BD64" i="56" s="1"/>
  <c r="O64" i="51"/>
  <c r="W87" i="49"/>
  <c r="L87" i="67" s="1"/>
  <c r="V87" i="51"/>
  <c r="AB87" i="51" s="1"/>
  <c r="BD87" i="56" s="1"/>
  <c r="O87" i="51"/>
  <c r="W58" i="49"/>
  <c r="L58" i="67" s="1"/>
  <c r="V58" i="51"/>
  <c r="AB58" i="51" s="1"/>
  <c r="BD58" i="56" s="1"/>
  <c r="O58" i="51"/>
  <c r="U69" i="51"/>
  <c r="W52" i="49"/>
  <c r="L52" i="67" s="1"/>
  <c r="V52" i="51"/>
  <c r="AB52" i="51" s="1"/>
  <c r="BD52" i="56" s="1"/>
  <c r="O52" i="51"/>
  <c r="Q17" i="51"/>
  <c r="X17" i="51"/>
  <c r="S41" i="51"/>
  <c r="Z41" i="51"/>
  <c r="Q34" i="51"/>
  <c r="X34" i="51"/>
  <c r="Y142" i="49"/>
  <c r="X142" i="51"/>
  <c r="Q142" i="51"/>
  <c r="Y139" i="49"/>
  <c r="Q139" i="51"/>
  <c r="X139" i="51"/>
  <c r="X159" i="51"/>
  <c r="Q159" i="51"/>
  <c r="W110" i="49"/>
  <c r="L110" i="67" s="1"/>
  <c r="O110" i="51"/>
  <c r="V110" i="51"/>
  <c r="AB110" i="51" s="1"/>
  <c r="BD110" i="56" s="1"/>
  <c r="W51" i="49"/>
  <c r="L51" i="67" s="1"/>
  <c r="V51" i="51"/>
  <c r="AB51" i="51" s="1"/>
  <c r="BD51" i="56" s="1"/>
  <c r="O51" i="51"/>
  <c r="W89" i="49"/>
  <c r="L89" i="67" s="1"/>
  <c r="O89" i="51"/>
  <c r="V89" i="51"/>
  <c r="AB89" i="51" s="1"/>
  <c r="BD89" i="56" s="1"/>
  <c r="W101" i="49"/>
  <c r="L101" i="67" s="1"/>
  <c r="V101" i="51"/>
  <c r="AB101" i="51" s="1"/>
  <c r="BD101" i="56" s="1"/>
  <c r="O101" i="51"/>
  <c r="W62" i="49"/>
  <c r="L62" i="67" s="1"/>
  <c r="V62" i="51"/>
  <c r="AB62" i="51" s="1"/>
  <c r="BD62" i="56" s="1"/>
  <c r="O62" i="51"/>
  <c r="W104" i="49"/>
  <c r="L104" i="67" s="1"/>
  <c r="O104" i="51"/>
  <c r="V104" i="51"/>
  <c r="AB104" i="51" s="1"/>
  <c r="BD104" i="56" s="1"/>
  <c r="X24" i="51"/>
  <c r="Q24" i="51"/>
  <c r="Q20" i="51"/>
  <c r="X20" i="51"/>
  <c r="Q15" i="51"/>
  <c r="X15" i="51"/>
  <c r="Y146" i="49"/>
  <c r="Q146" i="51"/>
  <c r="X146" i="51"/>
  <c r="AB174" i="49"/>
  <c r="T174" i="51"/>
  <c r="AA174" i="51"/>
  <c r="AB172" i="49"/>
  <c r="AA172" i="51"/>
  <c r="T172" i="51"/>
  <c r="Y134" i="49"/>
  <c r="X134" i="51"/>
  <c r="Q134" i="51"/>
  <c r="AB184" i="49"/>
  <c r="T184" i="51"/>
  <c r="AA184" i="51"/>
  <c r="AB176" i="49"/>
  <c r="T176" i="51"/>
  <c r="AA176" i="51"/>
  <c r="Y147" i="49"/>
  <c r="X147" i="51"/>
  <c r="Q147" i="51"/>
  <c r="Z171" i="51"/>
  <c r="S171" i="51"/>
  <c r="W117" i="49"/>
  <c r="L117" i="67" s="1"/>
  <c r="V117" i="51"/>
  <c r="AB117" i="51" s="1"/>
  <c r="BD117" i="56" s="1"/>
  <c r="O117" i="51"/>
  <c r="W55" i="49"/>
  <c r="L55" i="67" s="1"/>
  <c r="O55" i="51"/>
  <c r="V55" i="51"/>
  <c r="AB55" i="51" s="1"/>
  <c r="BD55" i="56" s="1"/>
  <c r="Z193" i="51"/>
  <c r="S193" i="51"/>
  <c r="AB186" i="49"/>
  <c r="T186" i="51"/>
  <c r="AA186" i="51"/>
  <c r="Y130" i="49"/>
  <c r="Q130" i="51"/>
  <c r="X130" i="51"/>
  <c r="Y138" i="49"/>
  <c r="X138" i="51"/>
  <c r="Q138" i="51"/>
  <c r="Y148" i="49"/>
  <c r="X148" i="51"/>
  <c r="Q148" i="51"/>
  <c r="W96" i="49"/>
  <c r="L96" i="67" s="1"/>
  <c r="V96" i="51"/>
  <c r="AB96" i="51" s="1"/>
  <c r="BD96" i="56" s="1"/>
  <c r="O96" i="51"/>
  <c r="W108" i="49"/>
  <c r="L108" i="67" s="1"/>
  <c r="V108" i="51"/>
  <c r="AB108" i="51" s="1"/>
  <c r="BD108" i="56" s="1"/>
  <c r="O108" i="51"/>
  <c r="W68" i="49"/>
  <c r="L68" i="67" s="1"/>
  <c r="R68" i="67" s="1"/>
  <c r="O68" i="51"/>
  <c r="V68" i="51"/>
  <c r="AB68" i="51" s="1"/>
  <c r="BD68" i="56" s="1"/>
  <c r="Q9" i="51"/>
  <c r="X9" i="51"/>
  <c r="S177" i="51"/>
  <c r="Z177" i="51"/>
  <c r="T166" i="51"/>
  <c r="AA166" i="51"/>
  <c r="Q7" i="51"/>
  <c r="X7" i="51"/>
  <c r="S179" i="51"/>
  <c r="Z179" i="51"/>
  <c r="Y156" i="49"/>
  <c r="Q156" i="51"/>
  <c r="X156" i="51"/>
  <c r="AB192" i="49"/>
  <c r="T192" i="51"/>
  <c r="AA192" i="51"/>
  <c r="Z201" i="51"/>
  <c r="S201" i="51"/>
  <c r="AB182" i="49"/>
  <c r="T182" i="51"/>
  <c r="AA182" i="51"/>
  <c r="AB185" i="49"/>
  <c r="T185" i="51"/>
  <c r="AA185" i="51"/>
  <c r="Y137" i="49"/>
  <c r="X137" i="51"/>
  <c r="Q137" i="51"/>
  <c r="AB167" i="49"/>
  <c r="T167" i="51"/>
  <c r="AA167" i="51"/>
  <c r="Y129" i="49"/>
  <c r="X129" i="51"/>
  <c r="Q129" i="51"/>
  <c r="W119" i="49"/>
  <c r="L119" i="67" s="1"/>
  <c r="R119" i="67" s="1"/>
  <c r="O119" i="51"/>
  <c r="V119" i="51"/>
  <c r="AB119" i="51" s="1"/>
  <c r="BD119" i="56" s="1"/>
  <c r="W92" i="49"/>
  <c r="L92" i="67" s="1"/>
  <c r="V92" i="51"/>
  <c r="AB92" i="51" s="1"/>
  <c r="BD92" i="56" s="1"/>
  <c r="O92" i="51"/>
  <c r="W78" i="49"/>
  <c r="L78" i="67" s="1"/>
  <c r="V78" i="51"/>
  <c r="AB78" i="51" s="1"/>
  <c r="BD78" i="56" s="1"/>
  <c r="O78" i="51"/>
  <c r="W103" i="49"/>
  <c r="L103" i="67" s="1"/>
  <c r="O103" i="51"/>
  <c r="V103" i="51"/>
  <c r="AB103" i="51" s="1"/>
  <c r="BD103" i="56" s="1"/>
  <c r="W97" i="49"/>
  <c r="L97" i="67" s="1"/>
  <c r="O97" i="51"/>
  <c r="V97" i="51"/>
  <c r="AB97" i="51" s="1"/>
  <c r="BD97" i="56" s="1"/>
  <c r="Q23" i="51"/>
  <c r="X23" i="51"/>
  <c r="AB198" i="49"/>
  <c r="T198" i="51"/>
  <c r="AA198" i="51"/>
  <c r="Y136" i="49"/>
  <c r="Q136" i="51"/>
  <c r="X136" i="51"/>
  <c r="S181" i="51"/>
  <c r="Z181" i="51"/>
  <c r="S37" i="51"/>
  <c r="Z37" i="51"/>
  <c r="X22" i="51"/>
  <c r="Q22" i="51"/>
  <c r="Q14" i="51"/>
  <c r="X14" i="51"/>
  <c r="S39" i="51"/>
  <c r="Z39" i="51"/>
  <c r="Q29" i="51"/>
  <c r="X29" i="51"/>
  <c r="Y158" i="49"/>
  <c r="X158" i="51"/>
  <c r="Q158" i="51"/>
  <c r="Y135" i="49"/>
  <c r="Q135" i="51"/>
  <c r="X135" i="51"/>
  <c r="Y160" i="49"/>
  <c r="X160" i="51"/>
  <c r="Q160" i="51"/>
  <c r="AB191" i="49"/>
  <c r="T191" i="51"/>
  <c r="AA191" i="51"/>
  <c r="Y151" i="49"/>
  <c r="Q151" i="51"/>
  <c r="X151" i="51"/>
  <c r="AB187" i="49"/>
  <c r="T187" i="51"/>
  <c r="AA187" i="51"/>
  <c r="Y140" i="49"/>
  <c r="Q140" i="51"/>
  <c r="X140" i="51"/>
  <c r="S183" i="51"/>
  <c r="Z183" i="51"/>
  <c r="AB170" i="49"/>
  <c r="AA170" i="51"/>
  <c r="T170" i="51"/>
  <c r="W95" i="49"/>
  <c r="L95" i="67" s="1"/>
  <c r="O95" i="51"/>
  <c r="V95" i="51"/>
  <c r="AB95" i="51" s="1"/>
  <c r="BD95" i="56" s="1"/>
  <c r="W63" i="49"/>
  <c r="L63" i="67" s="1"/>
  <c r="V63" i="51"/>
  <c r="AB63" i="51" s="1"/>
  <c r="BD63" i="56" s="1"/>
  <c r="O63" i="51"/>
  <c r="W48" i="49"/>
  <c r="L48" i="67" s="1"/>
  <c r="V48" i="51"/>
  <c r="AB48" i="51" s="1"/>
  <c r="BD48" i="56" s="1"/>
  <c r="O48" i="51"/>
  <c r="W59" i="49"/>
  <c r="L59" i="67" s="1"/>
  <c r="V59" i="51"/>
  <c r="AB59" i="51" s="1"/>
  <c r="BD59" i="56" s="1"/>
  <c r="O59" i="51"/>
  <c r="W72" i="49"/>
  <c r="L72" i="67" s="1"/>
  <c r="O72" i="51"/>
  <c r="V72" i="51"/>
  <c r="AB72" i="51" s="1"/>
  <c r="BD72" i="56" s="1"/>
  <c r="Q11" i="51"/>
  <c r="X11" i="51"/>
  <c r="Q30" i="51"/>
  <c r="X30" i="51"/>
  <c r="AB169" i="49"/>
  <c r="AA169" i="51"/>
  <c r="T169" i="51"/>
  <c r="Z195" i="51"/>
  <c r="S195" i="51"/>
  <c r="Y132" i="49"/>
  <c r="Q132" i="51"/>
  <c r="X132" i="51"/>
  <c r="Q157" i="51"/>
  <c r="X157" i="51"/>
  <c r="U90" i="51"/>
  <c r="W100" i="49"/>
  <c r="L100" i="67" s="1"/>
  <c r="V100" i="51"/>
  <c r="AB100" i="51" s="1"/>
  <c r="BD100" i="56" s="1"/>
  <c r="O100" i="51"/>
  <c r="W112" i="49"/>
  <c r="L112" i="67" s="1"/>
  <c r="V112" i="51"/>
  <c r="AB112" i="51" s="1"/>
  <c r="BD112" i="56" s="1"/>
  <c r="O112" i="51"/>
  <c r="W70" i="49"/>
  <c r="L70" i="67" s="1"/>
  <c r="V70" i="51"/>
  <c r="AB70" i="51" s="1"/>
  <c r="BD70" i="56" s="1"/>
  <c r="O70" i="51"/>
  <c r="W111" i="49"/>
  <c r="L111" i="67" s="1"/>
  <c r="V111" i="51"/>
  <c r="AB111" i="51" s="1"/>
  <c r="BD111" i="56" s="1"/>
  <c r="O111" i="51"/>
  <c r="W113" i="49"/>
  <c r="L113" i="67" s="1"/>
  <c r="V113" i="51"/>
  <c r="AB113" i="51" s="1"/>
  <c r="BD113" i="56" s="1"/>
  <c r="O113" i="51"/>
  <c r="BU152" i="50"/>
  <c r="BN158" i="50"/>
  <c r="BG152" i="50"/>
  <c r="AZ158" i="50"/>
  <c r="BN152" i="50"/>
  <c r="BU158" i="50"/>
  <c r="H126" i="49"/>
  <c r="T126" i="49" s="1"/>
  <c r="AF126" i="51" s="1"/>
  <c r="H178" i="49"/>
  <c r="T178" i="49" s="1"/>
  <c r="AF178" i="51" s="1"/>
  <c r="AZ133" i="51"/>
  <c r="Y153" i="49"/>
  <c r="BU153" i="50"/>
  <c r="BN153" i="50"/>
  <c r="BG153" i="50"/>
  <c r="AZ153" i="50"/>
  <c r="H196" i="49"/>
  <c r="T196" i="49" s="1"/>
  <c r="AF196" i="51" s="1"/>
  <c r="G193" i="49"/>
  <c r="S193" i="49" s="1"/>
  <c r="AE193" i="51" s="1"/>
  <c r="E150" i="49"/>
  <c r="H194" i="49"/>
  <c r="T194" i="49" s="1"/>
  <c r="AF194" i="51" s="1"/>
  <c r="AZ130" i="51"/>
  <c r="AZ141" i="51"/>
  <c r="AZ132" i="51"/>
  <c r="AZ157" i="51"/>
  <c r="H180" i="49"/>
  <c r="T180" i="49" s="1"/>
  <c r="AF180" i="51" s="1"/>
  <c r="AZ140" i="51"/>
  <c r="E153" i="49"/>
  <c r="BB201" i="50"/>
  <c r="AA201" i="49"/>
  <c r="AZ156" i="51"/>
  <c r="AZ153" i="51"/>
  <c r="E149" i="49"/>
  <c r="BT149" i="50"/>
  <c r="BP41" i="50"/>
  <c r="AA41" i="49"/>
  <c r="AA177" i="49"/>
  <c r="BB177" i="50"/>
  <c r="Y20" i="49"/>
  <c r="Y15" i="49"/>
  <c r="G179" i="49"/>
  <c r="S179" i="49" s="1"/>
  <c r="AE179" i="51" s="1"/>
  <c r="G177" i="49"/>
  <c r="S177" i="49" s="1"/>
  <c r="AE177" i="51" s="1"/>
  <c r="G201" i="49"/>
  <c r="S201" i="49" s="1"/>
  <c r="AE201" i="51" s="1"/>
  <c r="E127" i="49"/>
  <c r="E128" i="49"/>
  <c r="H198" i="49"/>
  <c r="T198" i="49" s="1"/>
  <c r="AF198" i="51" s="1"/>
  <c r="E139" i="49"/>
  <c r="H189" i="49"/>
  <c r="T189" i="49" s="1"/>
  <c r="AF189" i="51" s="1"/>
  <c r="AZ155" i="51"/>
  <c r="AZ149" i="51"/>
  <c r="H176" i="49"/>
  <c r="T176" i="49" s="1"/>
  <c r="AF176" i="51" s="1"/>
  <c r="AZ152" i="51"/>
  <c r="Y24" i="49"/>
  <c r="H170" i="49"/>
  <c r="T170" i="49" s="1"/>
  <c r="AF170" i="51" s="1"/>
  <c r="BC126" i="50"/>
  <c r="AB126" i="49"/>
  <c r="Y23" i="49"/>
  <c r="Y9" i="49"/>
  <c r="Y38" i="49"/>
  <c r="BP37" i="50"/>
  <c r="AA37" i="49"/>
  <c r="E154" i="49"/>
  <c r="AY154" i="50"/>
  <c r="AZ143" i="51"/>
  <c r="AZ151" i="51"/>
  <c r="H186" i="49"/>
  <c r="T186" i="49" s="1"/>
  <c r="AF186" i="51" s="1"/>
  <c r="E152" i="49"/>
  <c r="AY152" i="50"/>
  <c r="AA179" i="49"/>
  <c r="BB179" i="50"/>
  <c r="Y7" i="49"/>
  <c r="E158" i="49"/>
  <c r="BF158" i="50"/>
  <c r="AZ128" i="51"/>
  <c r="AZ158" i="51"/>
  <c r="BB197" i="50"/>
  <c r="AA197" i="49"/>
  <c r="E160" i="49"/>
  <c r="E131" i="49"/>
  <c r="AZ127" i="51"/>
  <c r="H169" i="49"/>
  <c r="T169" i="49" s="1"/>
  <c r="AF169" i="51" s="1"/>
  <c r="E130" i="49"/>
  <c r="AZ139" i="51"/>
  <c r="Y161" i="49"/>
  <c r="BU161" i="50"/>
  <c r="AZ161" i="50"/>
  <c r="BN161" i="50"/>
  <c r="BG161" i="50"/>
  <c r="AA173" i="49"/>
  <c r="BB173" i="50"/>
  <c r="Y25" i="49"/>
  <c r="Y32" i="49"/>
  <c r="Y34" i="49"/>
  <c r="Y22" i="49"/>
  <c r="Y35" i="49"/>
  <c r="AZ148" i="51"/>
  <c r="G197" i="49"/>
  <c r="S197" i="49" s="1"/>
  <c r="AE197" i="51" s="1"/>
  <c r="E143" i="49"/>
  <c r="AZ134" i="51"/>
  <c r="E136" i="49"/>
  <c r="E138" i="49"/>
  <c r="H190" i="49"/>
  <c r="T190" i="49" s="1"/>
  <c r="AF190" i="51" s="1"/>
  <c r="E161" i="49"/>
  <c r="G173" i="49"/>
  <c r="S173" i="49" s="1"/>
  <c r="AE173" i="51" s="1"/>
  <c r="H168" i="49"/>
  <c r="T168" i="49" s="1"/>
  <c r="AF168" i="51" s="1"/>
  <c r="Y11" i="49"/>
  <c r="Y14" i="49"/>
  <c r="BP39" i="50"/>
  <c r="AA39" i="49"/>
  <c r="Y29" i="49"/>
  <c r="E133" i="49"/>
  <c r="E145" i="49"/>
  <c r="AZ145" i="51"/>
  <c r="H185" i="49"/>
  <c r="T185" i="49" s="1"/>
  <c r="AF185" i="51" s="1"/>
  <c r="E134" i="49"/>
  <c r="AA181" i="49"/>
  <c r="BB181" i="50"/>
  <c r="AZ136" i="51"/>
  <c r="E140" i="49"/>
  <c r="AA171" i="49"/>
  <c r="BB171" i="50"/>
  <c r="H174" i="49"/>
  <c r="T174" i="49" s="1"/>
  <c r="AF174" i="51" s="1"/>
  <c r="AZ146" i="51"/>
  <c r="AZ154" i="51"/>
  <c r="BB195" i="50"/>
  <c r="AA195" i="49"/>
  <c r="AZ142" i="51"/>
  <c r="AZ129" i="51"/>
  <c r="E132" i="49"/>
  <c r="G181" i="49"/>
  <c r="S181" i="49" s="1"/>
  <c r="AE181" i="51" s="1"/>
  <c r="H184" i="49"/>
  <c r="T184" i="49" s="1"/>
  <c r="AF184" i="51" s="1"/>
  <c r="AZ138" i="51"/>
  <c r="E147" i="49"/>
  <c r="BT147" i="50"/>
  <c r="G171" i="49"/>
  <c r="S171" i="49" s="1"/>
  <c r="AE171" i="51" s="1"/>
  <c r="Y27" i="49"/>
  <c r="Y26" i="49"/>
  <c r="E146" i="49"/>
  <c r="BM146" i="50"/>
  <c r="Y13" i="49"/>
  <c r="AZ159" i="51"/>
  <c r="H182" i="49"/>
  <c r="T182" i="49" s="1"/>
  <c r="AF182" i="51" s="1"/>
  <c r="E137" i="49"/>
  <c r="G195" i="49"/>
  <c r="S195" i="49" s="1"/>
  <c r="AE195" i="51" s="1"/>
  <c r="AZ150" i="51"/>
  <c r="AA175" i="49"/>
  <c r="BB175" i="50"/>
  <c r="Y157" i="49"/>
  <c r="BN157" i="50"/>
  <c r="AZ157" i="50"/>
  <c r="BU157" i="50"/>
  <c r="BG157" i="50"/>
  <c r="AZ161" i="51"/>
  <c r="E144" i="49"/>
  <c r="AZ144" i="51"/>
  <c r="Y159" i="49"/>
  <c r="BU159" i="50"/>
  <c r="BN159" i="50"/>
  <c r="BG159" i="50"/>
  <c r="AZ159" i="50"/>
  <c r="Y17" i="49"/>
  <c r="Y30" i="49"/>
  <c r="Y16" i="49"/>
  <c r="Y8" i="49"/>
  <c r="E156" i="49"/>
  <c r="BF156" i="50"/>
  <c r="H192" i="49"/>
  <c r="T192" i="49" s="1"/>
  <c r="AF192" i="51" s="1"/>
  <c r="AZ135" i="51"/>
  <c r="H172" i="49"/>
  <c r="T172" i="49" s="1"/>
  <c r="AF172" i="51" s="1"/>
  <c r="E141" i="49"/>
  <c r="G175" i="49"/>
  <c r="S175" i="49" s="1"/>
  <c r="AE175" i="51" s="1"/>
  <c r="E157" i="49"/>
  <c r="AA200" i="49"/>
  <c r="BB200" i="50"/>
  <c r="H167" i="49"/>
  <c r="T167" i="49" s="1"/>
  <c r="AF167" i="51" s="1"/>
  <c r="E129" i="49"/>
  <c r="E159" i="49"/>
  <c r="Y36" i="49"/>
  <c r="Y19" i="49"/>
  <c r="Y40" i="49"/>
  <c r="Y21" i="49"/>
  <c r="AZ147" i="51"/>
  <c r="H188" i="49"/>
  <c r="T188" i="49" s="1"/>
  <c r="AF188" i="51" s="1"/>
  <c r="H191" i="49"/>
  <c r="T191" i="49" s="1"/>
  <c r="AF191" i="51" s="1"/>
  <c r="AZ160" i="51"/>
  <c r="BB199" i="50"/>
  <c r="AA199" i="49"/>
  <c r="E151" i="49"/>
  <c r="BF151" i="50"/>
  <c r="E142" i="49"/>
  <c r="E155" i="49"/>
  <c r="H187" i="49"/>
  <c r="T187" i="49" s="1"/>
  <c r="AF187" i="51" s="1"/>
  <c r="G200" i="49"/>
  <c r="S200" i="49" s="1"/>
  <c r="AE200" i="51" s="1"/>
  <c r="AA183" i="49"/>
  <c r="BB183" i="50"/>
  <c r="Y10" i="49"/>
  <c r="Y18" i="49"/>
  <c r="Y12" i="49"/>
  <c r="BP33" i="50"/>
  <c r="AA33" i="49"/>
  <c r="Y31" i="49"/>
  <c r="Y28" i="49"/>
  <c r="E135" i="49"/>
  <c r="G199" i="49"/>
  <c r="S199" i="49" s="1"/>
  <c r="AE199" i="51" s="1"/>
  <c r="AZ131" i="51"/>
  <c r="AZ137" i="51"/>
  <c r="AA193" i="49"/>
  <c r="BB193" i="50"/>
  <c r="G183" i="49"/>
  <c r="S183" i="49" s="1"/>
  <c r="AE183" i="51" s="1"/>
  <c r="E148" i="49"/>
  <c r="AB166" i="49"/>
  <c r="BB199" i="51"/>
  <c r="BB201" i="51"/>
  <c r="BB193" i="51"/>
  <c r="BB197" i="51"/>
  <c r="BA69" i="51"/>
  <c r="BB118" i="51"/>
  <c r="BB111" i="51"/>
  <c r="BB112" i="51"/>
  <c r="AY73" i="51"/>
  <c r="BB117" i="51"/>
  <c r="BA68" i="51"/>
  <c r="BB114" i="51"/>
  <c r="BB119" i="51"/>
  <c r="BA71" i="51"/>
  <c r="BB108" i="51"/>
  <c r="AY81" i="51"/>
  <c r="BA67" i="51"/>
  <c r="BB116" i="51"/>
  <c r="BB121" i="51"/>
  <c r="BB106" i="51"/>
  <c r="BB113" i="51"/>
  <c r="BA72" i="51"/>
  <c r="BA78" i="51"/>
  <c r="AY79" i="51"/>
  <c r="BB109" i="51"/>
  <c r="BA74" i="51"/>
  <c r="AY77" i="51"/>
  <c r="BA76" i="51"/>
  <c r="BA66" i="51"/>
  <c r="BB107" i="51"/>
  <c r="BA24" i="51"/>
  <c r="BA38" i="51"/>
  <c r="BB37" i="51"/>
  <c r="BB41" i="51"/>
  <c r="BA25" i="51"/>
  <c r="BA32" i="51"/>
  <c r="BA23" i="51"/>
  <c r="BA28" i="51"/>
  <c r="BA36" i="51"/>
  <c r="BA22" i="51"/>
  <c r="BA31" i="51"/>
  <c r="BA34" i="51"/>
  <c r="BB33" i="51"/>
  <c r="BA29" i="51"/>
  <c r="BA27" i="51"/>
  <c r="BA40" i="51"/>
  <c r="BA26" i="51"/>
  <c r="BB39" i="51"/>
  <c r="BA30" i="51"/>
  <c r="BA35" i="51"/>
  <c r="BT79" i="50"/>
  <c r="BF79" i="50"/>
  <c r="AY79" i="50"/>
  <c r="BM79" i="50"/>
  <c r="BP119" i="50"/>
  <c r="BW119" i="50"/>
  <c r="BI119" i="50"/>
  <c r="BB119" i="50"/>
  <c r="BW197" i="50"/>
  <c r="BP197" i="50"/>
  <c r="BI197" i="50"/>
  <c r="BP199" i="50"/>
  <c r="BI199" i="50"/>
  <c r="BW199" i="50"/>
  <c r="BX194" i="50"/>
  <c r="BQ194" i="50"/>
  <c r="BJ194" i="50"/>
  <c r="BC194" i="50"/>
  <c r="BX187" i="50"/>
  <c r="BQ187" i="50"/>
  <c r="BJ187" i="50"/>
  <c r="BC187" i="50"/>
  <c r="BN66" i="50"/>
  <c r="BU66" i="50"/>
  <c r="BG66" i="50"/>
  <c r="AZ66" i="50"/>
  <c r="BW109" i="50"/>
  <c r="BP109" i="50"/>
  <c r="BI109" i="50"/>
  <c r="BB109" i="50"/>
  <c r="BP113" i="50"/>
  <c r="BW113" i="50"/>
  <c r="BI113" i="50"/>
  <c r="BB113" i="50"/>
  <c r="BQ186" i="50"/>
  <c r="BX186" i="50"/>
  <c r="BJ186" i="50"/>
  <c r="BC186" i="50"/>
  <c r="BN67" i="50"/>
  <c r="BU67" i="50"/>
  <c r="BG67" i="50"/>
  <c r="AZ67" i="50"/>
  <c r="BN74" i="50"/>
  <c r="BU74" i="50"/>
  <c r="BG74" i="50"/>
  <c r="AZ74" i="50"/>
  <c r="BX188" i="50"/>
  <c r="BQ188" i="50"/>
  <c r="BJ188" i="50"/>
  <c r="BC188" i="50"/>
  <c r="BM149" i="50"/>
  <c r="BW201" i="50"/>
  <c r="BP201" i="50"/>
  <c r="BI201" i="50"/>
  <c r="BQ191" i="50"/>
  <c r="BX191" i="50"/>
  <c r="BJ191" i="50"/>
  <c r="BC191" i="50"/>
  <c r="BQ189" i="50"/>
  <c r="BX189" i="50"/>
  <c r="BJ189" i="50"/>
  <c r="BC189" i="50"/>
  <c r="BN68" i="50"/>
  <c r="BU68" i="50"/>
  <c r="BG68" i="50"/>
  <c r="AZ68" i="50"/>
  <c r="BX196" i="50"/>
  <c r="BQ196" i="50"/>
  <c r="BJ196" i="50"/>
  <c r="BC196" i="50"/>
  <c r="BX198" i="50"/>
  <c r="BQ198" i="50"/>
  <c r="BJ198" i="50"/>
  <c r="BC198" i="50"/>
  <c r="BW118" i="50"/>
  <c r="BP118" i="50"/>
  <c r="BI118" i="50"/>
  <c r="BB118" i="50"/>
  <c r="BU76" i="50"/>
  <c r="BN76" i="50"/>
  <c r="BG76" i="50"/>
  <c r="AZ76" i="50"/>
  <c r="BW108" i="50"/>
  <c r="BP108" i="50"/>
  <c r="BI108" i="50"/>
  <c r="BB108" i="50"/>
  <c r="BP112" i="50"/>
  <c r="BW112" i="50"/>
  <c r="BI112" i="50"/>
  <c r="BB112" i="50"/>
  <c r="BP193" i="50"/>
  <c r="BI193" i="50"/>
  <c r="BW193" i="50"/>
  <c r="BN69" i="50"/>
  <c r="BU69" i="50"/>
  <c r="BG69" i="50"/>
  <c r="AZ69" i="50"/>
  <c r="BP117" i="50"/>
  <c r="BW117" i="50"/>
  <c r="BI117" i="50"/>
  <c r="BB117" i="50"/>
  <c r="BM81" i="50"/>
  <c r="BT81" i="50"/>
  <c r="BF81" i="50"/>
  <c r="AY81" i="50"/>
  <c r="BU72" i="50"/>
  <c r="BN72" i="50"/>
  <c r="BG72" i="50"/>
  <c r="AZ72" i="50"/>
  <c r="BS81" i="50"/>
  <c r="AX81" i="50"/>
  <c r="BL81" i="50"/>
  <c r="BE81" i="50"/>
  <c r="BW121" i="50"/>
  <c r="BP121" i="50"/>
  <c r="BI121" i="50"/>
  <c r="BB121" i="50"/>
  <c r="AY77" i="50"/>
  <c r="BT77" i="50"/>
  <c r="BM77" i="50"/>
  <c r="BF77" i="50"/>
  <c r="BE73" i="50"/>
  <c r="BL73" i="50"/>
  <c r="BS73" i="50"/>
  <c r="AX73" i="50"/>
  <c r="BN71" i="50"/>
  <c r="BU71" i="50"/>
  <c r="BG71" i="50"/>
  <c r="AZ71" i="50"/>
  <c r="BW111" i="50"/>
  <c r="BP111" i="50"/>
  <c r="BI111" i="50"/>
  <c r="BB111" i="50"/>
  <c r="BW114" i="50"/>
  <c r="BP114" i="50"/>
  <c r="BI114" i="50"/>
  <c r="BB114" i="50"/>
  <c r="BS77" i="50"/>
  <c r="BL77" i="50"/>
  <c r="AX77" i="50"/>
  <c r="BE77" i="50"/>
  <c r="BP106" i="50"/>
  <c r="BW106" i="50"/>
  <c r="BI106" i="50"/>
  <c r="BB106" i="50"/>
  <c r="BL79" i="50"/>
  <c r="AX79" i="50"/>
  <c r="BE79" i="50"/>
  <c r="BS79" i="50"/>
  <c r="BW107" i="50"/>
  <c r="BP107" i="50"/>
  <c r="BI107" i="50"/>
  <c r="BB107" i="50"/>
  <c r="AY73" i="50"/>
  <c r="BF73" i="50"/>
  <c r="BM73" i="50"/>
  <c r="BT73" i="50"/>
  <c r="BX192" i="50"/>
  <c r="BQ192" i="50"/>
  <c r="BJ192" i="50"/>
  <c r="BC192" i="50"/>
  <c r="AZ78" i="50"/>
  <c r="BG78" i="50"/>
  <c r="BN78" i="50"/>
  <c r="BU78" i="50"/>
  <c r="BW116" i="50"/>
  <c r="BP116" i="50"/>
  <c r="BI116" i="50"/>
  <c r="BB116" i="50"/>
  <c r="BW33" i="50"/>
  <c r="BI33" i="50"/>
  <c r="BB33" i="50"/>
  <c r="BW37" i="50"/>
  <c r="BI37" i="50"/>
  <c r="BB37" i="50"/>
  <c r="BN29" i="50"/>
  <c r="BU29" i="50"/>
  <c r="BG29" i="50"/>
  <c r="AZ29" i="50"/>
  <c r="BN28" i="50"/>
  <c r="BU28" i="50"/>
  <c r="BG28" i="50"/>
  <c r="AZ28" i="50"/>
  <c r="S37" i="49"/>
  <c r="AE37" i="51" s="1"/>
  <c r="Q28" i="49"/>
  <c r="AC28" i="51" s="1"/>
  <c r="R28" i="49"/>
  <c r="AD28" i="51" s="1"/>
  <c r="BN31" i="50"/>
  <c r="BU31" i="50"/>
  <c r="BG31" i="50"/>
  <c r="AZ31" i="50"/>
  <c r="BU36" i="50"/>
  <c r="BN36" i="50"/>
  <c r="BG36" i="50"/>
  <c r="AZ36" i="50"/>
  <c r="BN38" i="50"/>
  <c r="BU38" i="50"/>
  <c r="AZ38" i="50"/>
  <c r="BG38" i="50"/>
  <c r="Q31" i="49"/>
  <c r="AC31" i="51" s="1"/>
  <c r="R31" i="49"/>
  <c r="AD31" i="51" s="1"/>
  <c r="Q36" i="49"/>
  <c r="AC36" i="51" s="1"/>
  <c r="R36" i="49"/>
  <c r="AD36" i="51" s="1"/>
  <c r="R38" i="49"/>
  <c r="AD38" i="51" s="1"/>
  <c r="Q38" i="49"/>
  <c r="AC38" i="51" s="1"/>
  <c r="BU27" i="50"/>
  <c r="BN27" i="50"/>
  <c r="BG27" i="50"/>
  <c r="AZ27" i="50"/>
  <c r="Q29" i="49"/>
  <c r="AC29" i="51" s="1"/>
  <c r="R29" i="49"/>
  <c r="AD29" i="51" s="1"/>
  <c r="R27" i="49"/>
  <c r="AD27" i="51" s="1"/>
  <c r="Q27" i="49"/>
  <c r="AC27" i="51" s="1"/>
  <c r="Q26" i="49"/>
  <c r="AC26" i="51" s="1"/>
  <c r="R26" i="49"/>
  <c r="AD26" i="51" s="1"/>
  <c r="Q34" i="49"/>
  <c r="AC34" i="51" s="1"/>
  <c r="R34" i="49"/>
  <c r="AD34" i="51" s="1"/>
  <c r="BU26" i="50"/>
  <c r="BN26" i="50"/>
  <c r="AZ26" i="50"/>
  <c r="BG26" i="50"/>
  <c r="Q32" i="49"/>
  <c r="AC32" i="51" s="1"/>
  <c r="R32" i="49"/>
  <c r="AD32" i="51" s="1"/>
  <c r="BN34" i="50"/>
  <c r="BU34" i="50"/>
  <c r="AZ34" i="50"/>
  <c r="BG34" i="50"/>
  <c r="S33" i="49"/>
  <c r="AE33" i="51" s="1"/>
  <c r="BU32" i="50"/>
  <c r="BN32" i="50"/>
  <c r="AZ32" i="50"/>
  <c r="BG32" i="50"/>
  <c r="BW41" i="50"/>
  <c r="BI41" i="50"/>
  <c r="BB41" i="50"/>
  <c r="S41" i="49"/>
  <c r="AE41" i="51" s="1"/>
  <c r="BW39" i="50"/>
  <c r="BI39" i="50"/>
  <c r="BB39" i="50"/>
  <c r="S39" i="49"/>
  <c r="AE39" i="51" s="1"/>
  <c r="Q11" i="49"/>
  <c r="AC11" i="51" s="1"/>
  <c r="R11" i="49"/>
  <c r="AD11" i="51" s="1"/>
  <c r="BJ133" i="50"/>
  <c r="BC133" i="50"/>
  <c r="BQ133" i="50"/>
  <c r="BX133" i="50"/>
  <c r="BC58" i="50"/>
  <c r="BJ58" i="50"/>
  <c r="BQ58" i="50"/>
  <c r="BX58" i="50"/>
  <c r="Q24" i="49"/>
  <c r="AC24" i="51" s="1"/>
  <c r="R24" i="49"/>
  <c r="AD24" i="51" s="1"/>
  <c r="BG35" i="50"/>
  <c r="AZ35" i="50"/>
  <c r="BU35" i="50"/>
  <c r="BN35" i="50"/>
  <c r="BC174" i="50"/>
  <c r="BJ174" i="50"/>
  <c r="BX174" i="50"/>
  <c r="BQ174" i="50"/>
  <c r="BC101" i="50"/>
  <c r="BJ101" i="50"/>
  <c r="BX101" i="50"/>
  <c r="BQ101" i="50"/>
  <c r="BC167" i="50"/>
  <c r="BJ167" i="50"/>
  <c r="BX167" i="50"/>
  <c r="BQ167" i="50"/>
  <c r="BX100" i="50"/>
  <c r="BC100" i="50"/>
  <c r="BJ100" i="50"/>
  <c r="BQ100" i="50"/>
  <c r="BQ97" i="50"/>
  <c r="BJ97" i="50"/>
  <c r="BC97" i="50"/>
  <c r="BX97" i="50"/>
  <c r="BC99" i="50"/>
  <c r="BJ99" i="50"/>
  <c r="BQ99" i="50"/>
  <c r="BX99" i="50"/>
  <c r="R35" i="49"/>
  <c r="AD35" i="51" s="1"/>
  <c r="Q35" i="49"/>
  <c r="AC35" i="51" s="1"/>
  <c r="BJ144" i="50"/>
  <c r="BX144" i="50"/>
  <c r="BQ144" i="50"/>
  <c r="BC144" i="50"/>
  <c r="BQ80" i="50"/>
  <c r="BC80" i="50"/>
  <c r="BJ80" i="50"/>
  <c r="BX80" i="50"/>
  <c r="BC160" i="50"/>
  <c r="BQ160" i="50"/>
  <c r="BJ160" i="50"/>
  <c r="BX160" i="50"/>
  <c r="BA18" i="51"/>
  <c r="BC59" i="50"/>
  <c r="BJ59" i="50"/>
  <c r="BX59" i="50"/>
  <c r="BQ59" i="50"/>
  <c r="BC53" i="50"/>
  <c r="BJ53" i="50"/>
  <c r="BQ53" i="50"/>
  <c r="BX53" i="50"/>
  <c r="BA17" i="51"/>
  <c r="BQ185" i="50"/>
  <c r="BC185" i="50"/>
  <c r="BJ185" i="50"/>
  <c r="BX185" i="50"/>
  <c r="BC145" i="50"/>
  <c r="BJ145" i="50"/>
  <c r="BQ145" i="50"/>
  <c r="BX145" i="50"/>
  <c r="BQ184" i="50"/>
  <c r="BC184" i="50"/>
  <c r="BJ184" i="50"/>
  <c r="BX184" i="50"/>
  <c r="BN20" i="50"/>
  <c r="AZ20" i="50"/>
  <c r="BG20" i="50"/>
  <c r="BU20" i="50"/>
  <c r="BC103" i="50"/>
  <c r="BJ103" i="50"/>
  <c r="BX103" i="50"/>
  <c r="BQ103" i="50"/>
  <c r="BX52" i="50"/>
  <c r="BC52" i="50"/>
  <c r="BJ52" i="50"/>
  <c r="BQ52" i="50"/>
  <c r="BC60" i="50"/>
  <c r="BJ60" i="50"/>
  <c r="BQ60" i="50"/>
  <c r="BX60" i="50"/>
  <c r="AZ21" i="50"/>
  <c r="BG21" i="50"/>
  <c r="BU21" i="50"/>
  <c r="BN21" i="50"/>
  <c r="R12" i="49"/>
  <c r="AD12" i="51" s="1"/>
  <c r="Q12" i="49"/>
  <c r="AC12" i="51" s="1"/>
  <c r="BC177" i="50"/>
  <c r="BJ177" i="50"/>
  <c r="BX177" i="50"/>
  <c r="BQ177" i="50"/>
  <c r="R40" i="49"/>
  <c r="AD40" i="51" s="1"/>
  <c r="Q40" i="49"/>
  <c r="AC40" i="51" s="1"/>
  <c r="BC183" i="50"/>
  <c r="BJ183" i="50"/>
  <c r="BQ183" i="50"/>
  <c r="BX183" i="50"/>
  <c r="BC51" i="50"/>
  <c r="BX51" i="50"/>
  <c r="BJ51" i="50"/>
  <c r="BQ51" i="50"/>
  <c r="BJ93" i="50"/>
  <c r="BC93" i="50"/>
  <c r="BQ93" i="50"/>
  <c r="BX93" i="50"/>
  <c r="BA8" i="51"/>
  <c r="BA14" i="51"/>
  <c r="BN23" i="50"/>
  <c r="BG23" i="50"/>
  <c r="AZ23" i="50"/>
  <c r="BU23" i="50"/>
  <c r="BX54" i="50"/>
  <c r="BJ54" i="50"/>
  <c r="BQ54" i="50"/>
  <c r="BC54" i="50"/>
  <c r="BA20" i="51"/>
  <c r="R16" i="49"/>
  <c r="AD16" i="51" s="1"/>
  <c r="Q16" i="49"/>
  <c r="AC16" i="51" s="1"/>
  <c r="BC56" i="50"/>
  <c r="BJ56" i="50"/>
  <c r="BX56" i="50"/>
  <c r="BQ56" i="50"/>
  <c r="BC134" i="50"/>
  <c r="BJ134" i="50"/>
  <c r="BX134" i="50"/>
  <c r="BQ134" i="50"/>
  <c r="R14" i="49"/>
  <c r="AD14" i="51" s="1"/>
  <c r="Q14" i="49"/>
  <c r="AC14" i="51" s="1"/>
  <c r="BQ143" i="50"/>
  <c r="BC143" i="50"/>
  <c r="BJ143" i="50"/>
  <c r="BX143" i="50"/>
  <c r="BX139" i="50"/>
  <c r="BC139" i="50"/>
  <c r="BJ139" i="50"/>
  <c r="BQ139" i="50"/>
  <c r="BC131" i="50"/>
  <c r="BJ131" i="50"/>
  <c r="BX131" i="50"/>
  <c r="BQ131" i="50"/>
  <c r="BQ129" i="50"/>
  <c r="BC129" i="50"/>
  <c r="BJ129" i="50"/>
  <c r="BX129" i="50"/>
  <c r="BQ102" i="50"/>
  <c r="BX102" i="50"/>
  <c r="BC102" i="50"/>
  <c r="BJ102" i="50"/>
  <c r="Q17" i="49"/>
  <c r="AC17" i="51" s="1"/>
  <c r="AI17" i="51" s="1"/>
  <c r="BC180" i="50"/>
  <c r="BJ180" i="50"/>
  <c r="BX180" i="50"/>
  <c r="BQ180" i="50"/>
  <c r="BJ132" i="50"/>
  <c r="BX132" i="50"/>
  <c r="BQ132" i="50"/>
  <c r="BC132" i="50"/>
  <c r="BC92" i="50"/>
  <c r="BX92" i="50"/>
  <c r="BJ92" i="50"/>
  <c r="BQ92" i="50"/>
  <c r="BQ87" i="50"/>
  <c r="BJ87" i="50"/>
  <c r="BX87" i="50"/>
  <c r="BC87" i="50"/>
  <c r="BC182" i="50"/>
  <c r="BJ182" i="50"/>
  <c r="BX182" i="50"/>
  <c r="BQ182" i="50"/>
  <c r="BQ110" i="50"/>
  <c r="BX110" i="50"/>
  <c r="BC110" i="50"/>
  <c r="BJ110" i="50"/>
  <c r="BQ61" i="50"/>
  <c r="BC61" i="50"/>
  <c r="BJ61" i="50"/>
  <c r="BX61" i="50"/>
  <c r="AZ10" i="50"/>
  <c r="BG10" i="50"/>
  <c r="BU10" i="50"/>
  <c r="BN10" i="50"/>
  <c r="BC181" i="50"/>
  <c r="BJ181" i="50"/>
  <c r="BX181" i="50"/>
  <c r="BQ181" i="50"/>
  <c r="BC176" i="50"/>
  <c r="BJ176" i="50"/>
  <c r="BX176" i="50"/>
  <c r="BQ176" i="50"/>
  <c r="BC168" i="50"/>
  <c r="BX168" i="50"/>
  <c r="BJ168" i="50"/>
  <c r="BQ168" i="50"/>
  <c r="BC46" i="50"/>
  <c r="BJ46" i="50"/>
  <c r="BX46" i="50"/>
  <c r="BQ46" i="50"/>
  <c r="BA19" i="51"/>
  <c r="BN17" i="50"/>
  <c r="AZ17" i="50"/>
  <c r="BG17" i="50"/>
  <c r="BU17" i="50"/>
  <c r="R18" i="49"/>
  <c r="AD18" i="51" s="1"/>
  <c r="Q18" i="49"/>
  <c r="AC18" i="51" s="1"/>
  <c r="BC98" i="50"/>
  <c r="BJ98" i="50"/>
  <c r="BQ98" i="50"/>
  <c r="BX98" i="50"/>
  <c r="AZ12" i="50"/>
  <c r="BU12" i="50"/>
  <c r="BN12" i="50"/>
  <c r="BG12" i="50"/>
  <c r="BJ50" i="50"/>
  <c r="BC50" i="50"/>
  <c r="BQ50" i="50"/>
  <c r="BX50" i="50"/>
  <c r="BA16" i="51"/>
  <c r="Q10" i="49"/>
  <c r="AC10" i="51" s="1"/>
  <c r="R10" i="49"/>
  <c r="AD10" i="51" s="1"/>
  <c r="BJ195" i="50"/>
  <c r="BQ195" i="50"/>
  <c r="BC195" i="50"/>
  <c r="BX195" i="50"/>
  <c r="BG15" i="50"/>
  <c r="AZ15" i="50"/>
  <c r="BN15" i="50"/>
  <c r="BU15" i="50"/>
  <c r="BN24" i="50"/>
  <c r="BU24" i="50"/>
  <c r="BG24" i="50"/>
  <c r="AZ24" i="50"/>
  <c r="BC170" i="50"/>
  <c r="BJ170" i="50"/>
  <c r="BX170" i="50"/>
  <c r="BQ170" i="50"/>
  <c r="BC49" i="50"/>
  <c r="BX49" i="50"/>
  <c r="BQ49" i="50"/>
  <c r="BJ49" i="50"/>
  <c r="AZ18" i="50"/>
  <c r="BG18" i="50"/>
  <c r="BN18" i="50"/>
  <c r="BU18" i="50"/>
  <c r="BC142" i="50"/>
  <c r="BJ142" i="50"/>
  <c r="BQ142" i="50"/>
  <c r="BX142" i="50"/>
  <c r="BA9" i="51"/>
  <c r="BC169" i="50"/>
  <c r="BJ169" i="50"/>
  <c r="BX169" i="50"/>
  <c r="BQ169" i="50"/>
  <c r="BJ88" i="50"/>
  <c r="BQ88" i="50"/>
  <c r="BC88" i="50"/>
  <c r="BX88" i="50"/>
  <c r="BJ155" i="50"/>
  <c r="BX155" i="50"/>
  <c r="BC155" i="50"/>
  <c r="BQ155" i="50"/>
  <c r="BC137" i="50"/>
  <c r="BJ137" i="50"/>
  <c r="BX137" i="50"/>
  <c r="BQ137" i="50"/>
  <c r="BJ48" i="50"/>
  <c r="BX48" i="50"/>
  <c r="BC48" i="50"/>
  <c r="BQ48" i="50"/>
  <c r="BQ128" i="50"/>
  <c r="BC128" i="50"/>
  <c r="BX128" i="50"/>
  <c r="BJ128" i="50"/>
  <c r="BX127" i="50"/>
  <c r="BJ127" i="50"/>
  <c r="BC127" i="50"/>
  <c r="BQ127" i="50"/>
  <c r="AZ19" i="50"/>
  <c r="BG19" i="50"/>
  <c r="BU19" i="50"/>
  <c r="BN19" i="50"/>
  <c r="BC141" i="50"/>
  <c r="BJ141" i="50"/>
  <c r="BX141" i="50"/>
  <c r="BQ141" i="50"/>
  <c r="BX126" i="50"/>
  <c r="BJ126" i="50"/>
  <c r="BQ126" i="50"/>
  <c r="BJ90" i="50"/>
  <c r="BX90" i="50"/>
  <c r="BC90" i="50"/>
  <c r="BQ90" i="50"/>
  <c r="BA12" i="51"/>
  <c r="BC70" i="50"/>
  <c r="BJ70" i="50"/>
  <c r="BQ70" i="50"/>
  <c r="BX70" i="50"/>
  <c r="BJ179" i="50"/>
  <c r="BX179" i="50"/>
  <c r="BQ179" i="50"/>
  <c r="BC179" i="50"/>
  <c r="BQ63" i="50"/>
  <c r="BX63" i="50"/>
  <c r="BJ63" i="50"/>
  <c r="BC63" i="50"/>
  <c r="BA11" i="51"/>
  <c r="BX171" i="50"/>
  <c r="BQ171" i="50"/>
  <c r="BC171" i="50"/>
  <c r="BJ171" i="50"/>
  <c r="R25" i="49"/>
  <c r="AD25" i="51" s="1"/>
  <c r="Q25" i="49"/>
  <c r="AC25" i="51" s="1"/>
  <c r="BC173" i="50"/>
  <c r="BJ173" i="50"/>
  <c r="BQ173" i="50"/>
  <c r="BX173" i="50"/>
  <c r="BX172" i="50"/>
  <c r="BQ172" i="50"/>
  <c r="BC172" i="50"/>
  <c r="BJ172" i="50"/>
  <c r="Q19" i="49"/>
  <c r="AC19" i="51" s="1"/>
  <c r="R19" i="49"/>
  <c r="AD19" i="51" s="1"/>
  <c r="R15" i="49"/>
  <c r="AD15" i="51" s="1"/>
  <c r="Q15" i="49"/>
  <c r="AC15" i="51" s="1"/>
  <c r="BC89" i="50"/>
  <c r="BJ89" i="50"/>
  <c r="BX89" i="50"/>
  <c r="BQ89" i="50"/>
  <c r="BC94" i="50"/>
  <c r="BJ94" i="50"/>
  <c r="BQ94" i="50"/>
  <c r="BX94" i="50"/>
  <c r="BG14" i="50"/>
  <c r="AZ14" i="50"/>
  <c r="BU14" i="50"/>
  <c r="BN14" i="50"/>
  <c r="Q23" i="49"/>
  <c r="AC23" i="51" s="1"/>
  <c r="R23" i="49"/>
  <c r="AD23" i="51" s="1"/>
  <c r="BC62" i="50"/>
  <c r="BJ62" i="50"/>
  <c r="BX62" i="50"/>
  <c r="BQ62" i="50"/>
  <c r="BQ95" i="50"/>
  <c r="BC95" i="50"/>
  <c r="BJ95" i="50"/>
  <c r="BX95" i="50"/>
  <c r="BA15" i="51"/>
  <c r="BC200" i="50"/>
  <c r="BQ200" i="50"/>
  <c r="BX200" i="50"/>
  <c r="BJ200" i="50"/>
  <c r="BC166" i="50"/>
  <c r="BJ166" i="50"/>
  <c r="BX166" i="50"/>
  <c r="BQ166" i="50"/>
  <c r="BQ120" i="50"/>
  <c r="BC120" i="50"/>
  <c r="BJ120" i="50"/>
  <c r="BX120" i="50"/>
  <c r="BN16" i="50"/>
  <c r="AZ16" i="50"/>
  <c r="BG16" i="50"/>
  <c r="BU16" i="50"/>
  <c r="BC190" i="50"/>
  <c r="BJ190" i="50"/>
  <c r="BQ190" i="50"/>
  <c r="BX190" i="50"/>
  <c r="BQ138" i="50"/>
  <c r="BX138" i="50"/>
  <c r="BC138" i="50"/>
  <c r="BJ138" i="50"/>
  <c r="BC65" i="50"/>
  <c r="BJ65" i="50"/>
  <c r="BX65" i="50"/>
  <c r="BQ65" i="50"/>
  <c r="AZ11" i="50"/>
  <c r="BG11" i="50"/>
  <c r="BU11" i="50"/>
  <c r="BN11" i="50"/>
  <c r="BG30" i="50"/>
  <c r="AZ30" i="50"/>
  <c r="BN30" i="50"/>
  <c r="BU30" i="50"/>
  <c r="BG25" i="50"/>
  <c r="AZ25" i="50"/>
  <c r="BN25" i="50"/>
  <c r="BU25" i="50"/>
  <c r="BA7" i="51"/>
  <c r="BC115" i="50"/>
  <c r="BQ115" i="50"/>
  <c r="BJ115" i="50"/>
  <c r="BX115" i="50"/>
  <c r="Q13" i="49"/>
  <c r="AC13" i="51" s="1"/>
  <c r="R13" i="49"/>
  <c r="AD13" i="51" s="1"/>
  <c r="BC57" i="50"/>
  <c r="BJ57" i="50"/>
  <c r="BQ57" i="50"/>
  <c r="BX57" i="50"/>
  <c r="BG22" i="50"/>
  <c r="AZ22" i="50"/>
  <c r="BN22" i="50"/>
  <c r="BU22" i="50"/>
  <c r="BJ64" i="50"/>
  <c r="BQ64" i="50"/>
  <c r="BX64" i="50"/>
  <c r="BC64" i="50"/>
  <c r="BC105" i="50"/>
  <c r="BJ105" i="50"/>
  <c r="BX105" i="50"/>
  <c r="BQ105" i="50"/>
  <c r="BJ96" i="50"/>
  <c r="BC96" i="50"/>
  <c r="BX96" i="50"/>
  <c r="BQ96" i="50"/>
  <c r="AZ13" i="50"/>
  <c r="BG13" i="50"/>
  <c r="BU13" i="50"/>
  <c r="BN13" i="50"/>
  <c r="Q9" i="49"/>
  <c r="AC9" i="51" s="1"/>
  <c r="R9" i="49"/>
  <c r="AD9" i="51" s="1"/>
  <c r="R30" i="49"/>
  <c r="AD30" i="51" s="1"/>
  <c r="Q30" i="49"/>
  <c r="AC30" i="51" s="1"/>
  <c r="BX55" i="50"/>
  <c r="BQ55" i="50"/>
  <c r="BJ55" i="50"/>
  <c r="BC55" i="50"/>
  <c r="BX91" i="50"/>
  <c r="BJ91" i="50"/>
  <c r="BC91" i="50"/>
  <c r="BQ91" i="50"/>
  <c r="BA10" i="51"/>
  <c r="BC75" i="50"/>
  <c r="BJ75" i="50"/>
  <c r="BQ75" i="50"/>
  <c r="BX75" i="50"/>
  <c r="BU9" i="50"/>
  <c r="BN9" i="50"/>
  <c r="AZ9" i="50"/>
  <c r="BG9" i="50"/>
  <c r="BC150" i="50"/>
  <c r="BJ150" i="50"/>
  <c r="BX150" i="50"/>
  <c r="BQ150" i="50"/>
  <c r="BA13" i="51"/>
  <c r="Q22" i="49"/>
  <c r="AC22" i="51" s="1"/>
  <c r="R22" i="49"/>
  <c r="AD22" i="51" s="1"/>
  <c r="BU40" i="50"/>
  <c r="BG40" i="50"/>
  <c r="AZ40" i="50"/>
  <c r="BN40" i="50"/>
  <c r="BA21" i="51"/>
  <c r="BX135" i="50"/>
  <c r="BC135" i="50"/>
  <c r="BJ135" i="50"/>
  <c r="BQ135" i="50"/>
  <c r="BQ140" i="50"/>
  <c r="BJ140" i="50"/>
  <c r="BX140" i="50"/>
  <c r="BC140" i="50"/>
  <c r="BU7" i="50"/>
  <c r="BN7" i="50"/>
  <c r="AZ7" i="50"/>
  <c r="BG7" i="50"/>
  <c r="Q7" i="49"/>
  <c r="AC7" i="51" s="1"/>
  <c r="R7" i="49"/>
  <c r="AD7" i="51" s="1"/>
  <c r="BG8" i="50"/>
  <c r="BN8" i="50"/>
  <c r="BU8" i="50"/>
  <c r="AZ8" i="50"/>
  <c r="BC104" i="50"/>
  <c r="BJ104" i="50"/>
  <c r="BQ104" i="50"/>
  <c r="BX104" i="50"/>
  <c r="BC130" i="50"/>
  <c r="BJ130" i="50"/>
  <c r="BQ130" i="50"/>
  <c r="BX130" i="50"/>
  <c r="R8" i="49"/>
  <c r="AD8" i="51" s="1"/>
  <c r="Q8" i="49"/>
  <c r="AC8" i="51" s="1"/>
  <c r="BC175" i="50"/>
  <c r="BX175" i="50"/>
  <c r="BJ175" i="50"/>
  <c r="BQ175" i="50"/>
  <c r="R20" i="49"/>
  <c r="AD20" i="51" s="1"/>
  <c r="Q20" i="49"/>
  <c r="AC20" i="51" s="1"/>
  <c r="BX47" i="50"/>
  <c r="BQ47" i="50"/>
  <c r="BC47" i="50"/>
  <c r="BJ47" i="50"/>
  <c r="Q21" i="49"/>
  <c r="AC21" i="51" s="1"/>
  <c r="R21" i="49"/>
  <c r="AD21" i="51" s="1"/>
  <c r="BQ178" i="50"/>
  <c r="BC178" i="50"/>
  <c r="BJ178" i="50"/>
  <c r="BX178" i="50"/>
  <c r="BC136" i="50"/>
  <c r="BJ136" i="50"/>
  <c r="BX136" i="50"/>
  <c r="BQ136" i="50"/>
  <c r="AQ66" i="59"/>
  <c r="CK74" i="59"/>
  <c r="AQ132" i="59"/>
  <c r="CK126" i="59"/>
  <c r="AQ129" i="59"/>
  <c r="DF161" i="59"/>
  <c r="CK79" i="59"/>
  <c r="BL162" i="59"/>
  <c r="AQ156" i="59"/>
  <c r="BL165" i="59"/>
  <c r="BL152" i="59"/>
  <c r="AQ118" i="59"/>
  <c r="AQ79" i="59"/>
  <c r="DF137" i="59"/>
  <c r="CK76" i="59"/>
  <c r="M95" i="59"/>
  <c r="CI93" i="59"/>
  <c r="CI117" i="59"/>
  <c r="CI108" i="59"/>
  <c r="CK141" i="59"/>
  <c r="AQ94" i="59"/>
  <c r="BL129" i="59"/>
  <c r="DF165" i="59"/>
  <c r="BL154" i="59"/>
  <c r="AQ138" i="59"/>
  <c r="BL156" i="59"/>
  <c r="M90" i="59"/>
  <c r="BL118" i="59"/>
  <c r="AQ162" i="59"/>
  <c r="CI92" i="59"/>
  <c r="N106" i="59"/>
  <c r="AQ65" i="59"/>
  <c r="M74" i="59"/>
  <c r="BL147" i="59"/>
  <c r="AQ136" i="59"/>
  <c r="CI115" i="59"/>
  <c r="AQ164" i="59"/>
  <c r="AQ102" i="59"/>
  <c r="DF150" i="59"/>
  <c r="M87" i="59"/>
  <c r="DF164" i="59"/>
  <c r="DF159" i="59"/>
  <c r="CK163" i="59"/>
  <c r="AQ140" i="59"/>
  <c r="BL102" i="59"/>
  <c r="CI99" i="59"/>
  <c r="AQ107" i="59"/>
  <c r="DF134" i="59"/>
  <c r="DF126" i="59"/>
  <c r="CK127" i="59"/>
  <c r="CI97" i="59"/>
  <c r="BL146" i="59"/>
  <c r="AQ108" i="59"/>
  <c r="BL144" i="59"/>
  <c r="AQ150" i="59"/>
  <c r="BL94" i="59"/>
  <c r="BL90" i="59"/>
  <c r="CK77" i="59"/>
  <c r="DF160" i="59"/>
  <c r="DF138" i="59"/>
  <c r="DF128" i="59"/>
  <c r="DF162" i="59"/>
  <c r="BL71" i="59"/>
  <c r="AQ73" i="59"/>
  <c r="M69" i="59"/>
  <c r="CI104" i="59"/>
  <c r="CI109" i="59"/>
  <c r="CK133" i="59"/>
  <c r="CK119" i="59"/>
  <c r="CK156" i="59"/>
  <c r="M99" i="59"/>
  <c r="M93" i="59"/>
  <c r="CI101" i="59"/>
  <c r="CK148" i="59"/>
  <c r="BL119" i="59"/>
  <c r="BL81" i="59"/>
  <c r="DF125" i="59"/>
  <c r="CK80" i="59"/>
  <c r="M103" i="59"/>
  <c r="AQ121" i="59"/>
  <c r="DF145" i="59"/>
  <c r="AQ120" i="59"/>
  <c r="M98" i="59"/>
  <c r="CK128" i="59"/>
  <c r="AQ99" i="59"/>
  <c r="M101" i="59"/>
  <c r="CI111" i="59"/>
  <c r="AQ97" i="59"/>
  <c r="BL103" i="59"/>
  <c r="AQ158" i="59"/>
  <c r="CK164" i="59"/>
  <c r="BL89" i="59"/>
  <c r="BL132" i="59"/>
  <c r="CI112" i="59"/>
  <c r="BL70" i="59"/>
  <c r="AQ74" i="59"/>
  <c r="M72" i="59"/>
  <c r="DF136" i="59"/>
  <c r="BL82" i="59"/>
  <c r="BL88" i="59"/>
  <c r="AQ95" i="59"/>
  <c r="M84" i="59"/>
  <c r="M96" i="59"/>
  <c r="AQ137" i="59"/>
  <c r="CI100" i="59"/>
  <c r="BL122" i="59"/>
  <c r="AQ160" i="59"/>
  <c r="N102" i="59"/>
  <c r="CI86" i="59"/>
  <c r="CI105" i="59"/>
  <c r="BL112" i="59"/>
  <c r="DF152" i="59"/>
  <c r="AQ142" i="59"/>
  <c r="AQ153" i="59"/>
  <c r="N105" i="59"/>
  <c r="BL136" i="59"/>
  <c r="CI114" i="59"/>
  <c r="BL160" i="59"/>
  <c r="AQ157" i="59"/>
  <c r="AQ82" i="59"/>
  <c r="BL137" i="59"/>
  <c r="BL86" i="59"/>
  <c r="BL117" i="59"/>
  <c r="AQ117" i="59"/>
  <c r="AQ124" i="59"/>
  <c r="BL73" i="59"/>
  <c r="AQ69" i="59"/>
  <c r="M70" i="59"/>
  <c r="M81" i="59"/>
  <c r="CI102" i="59"/>
  <c r="BL116" i="59"/>
  <c r="M86" i="59"/>
  <c r="AQ113" i="59"/>
  <c r="CI94" i="59"/>
  <c r="BL126" i="59"/>
  <c r="CK153" i="59"/>
  <c r="CI88" i="59"/>
  <c r="BL158" i="59"/>
  <c r="CK144" i="59"/>
  <c r="CK85" i="59"/>
  <c r="CI113" i="59"/>
  <c r="CI91" i="59"/>
  <c r="AQ143" i="59"/>
  <c r="DF131" i="59"/>
  <c r="BL140" i="59"/>
  <c r="AQ154" i="59"/>
  <c r="BL149" i="59"/>
  <c r="CK78" i="59"/>
  <c r="M89" i="59"/>
  <c r="BL91" i="59"/>
  <c r="BL108" i="59"/>
  <c r="CK139" i="59"/>
  <c r="AQ134" i="59"/>
  <c r="BL109" i="59"/>
  <c r="BL114" i="59"/>
  <c r="M82" i="59"/>
  <c r="BL72" i="59"/>
  <c r="AQ72" i="59"/>
  <c r="M68" i="59"/>
  <c r="BL99" i="59"/>
  <c r="BL113" i="59"/>
  <c r="AQ87" i="59"/>
  <c r="AQ88" i="59"/>
  <c r="AQ90" i="59"/>
  <c r="BL128" i="59"/>
  <c r="AQ105" i="59"/>
  <c r="AQ123" i="59"/>
  <c r="AQ122" i="59"/>
  <c r="AQ85" i="59"/>
  <c r="BL76" i="59"/>
  <c r="M97" i="59"/>
  <c r="CK136" i="59"/>
  <c r="CK75" i="59"/>
  <c r="DF144" i="59"/>
  <c r="DF157" i="59"/>
  <c r="CI165" i="59"/>
  <c r="AQ146" i="59"/>
  <c r="BL101" i="59"/>
  <c r="AQ161" i="59"/>
  <c r="CI103" i="59"/>
  <c r="AQ116" i="59"/>
  <c r="BL151" i="59"/>
  <c r="N107" i="59"/>
  <c r="BL77" i="59"/>
  <c r="CK118" i="59"/>
  <c r="BL95" i="59"/>
  <c r="BL83" i="59"/>
  <c r="BL111" i="59"/>
  <c r="BL68" i="59"/>
  <c r="AQ68" i="59"/>
  <c r="DF156" i="59"/>
  <c r="CK121" i="59"/>
  <c r="BL120" i="59"/>
  <c r="AQ86" i="59"/>
  <c r="CI106" i="59"/>
  <c r="CK81" i="59"/>
  <c r="AQ100" i="59"/>
  <c r="DF155" i="59"/>
  <c r="DF149" i="59"/>
  <c r="AQ130" i="59"/>
  <c r="DF140" i="59"/>
  <c r="AQ135" i="59"/>
  <c r="BL80" i="59"/>
  <c r="AQ139" i="59"/>
  <c r="CK83" i="59"/>
  <c r="AQ165" i="59"/>
  <c r="AQ103" i="59"/>
  <c r="CK138" i="59"/>
  <c r="AQ109" i="59"/>
  <c r="CK140" i="59"/>
  <c r="AQ125" i="59"/>
  <c r="CI107" i="59"/>
  <c r="CK123" i="59"/>
  <c r="CK151" i="59"/>
  <c r="DF147" i="59"/>
  <c r="BL104" i="59"/>
  <c r="AQ145" i="59"/>
  <c r="BL106" i="59"/>
  <c r="AQ141" i="59"/>
  <c r="CK142" i="59"/>
  <c r="BL69" i="59"/>
  <c r="AQ71" i="59"/>
  <c r="BL127" i="59"/>
  <c r="AQ93" i="59"/>
  <c r="AQ106" i="59"/>
  <c r="CK84" i="59"/>
  <c r="CK125" i="59"/>
  <c r="M94" i="59"/>
  <c r="CK158" i="59"/>
  <c r="CK154" i="59"/>
  <c r="AQ110" i="59"/>
  <c r="AQ159" i="59"/>
  <c r="DF135" i="59"/>
  <c r="BL131" i="59"/>
  <c r="M76" i="59"/>
  <c r="BL155" i="59"/>
  <c r="AQ131" i="59"/>
  <c r="CI95" i="59"/>
  <c r="BL92" i="59"/>
  <c r="DF133" i="59"/>
  <c r="M78" i="59"/>
  <c r="CK129" i="59"/>
  <c r="BL153" i="59"/>
  <c r="CK143" i="59"/>
  <c r="AQ77" i="59"/>
  <c r="BL143" i="59"/>
  <c r="AQ148" i="59"/>
  <c r="BL135" i="59"/>
  <c r="AQ149" i="59"/>
  <c r="BL123" i="59"/>
  <c r="BL121" i="59"/>
  <c r="AQ104" i="59"/>
  <c r="BL67" i="59"/>
  <c r="AQ70" i="59"/>
  <c r="CK157" i="59"/>
  <c r="M88" i="59"/>
  <c r="BL96" i="59"/>
  <c r="BL142" i="59"/>
  <c r="BL159" i="59"/>
  <c r="AQ119" i="59"/>
  <c r="BL110" i="59"/>
  <c r="DF154" i="59"/>
  <c r="BL139" i="59"/>
  <c r="CK130" i="59"/>
  <c r="AQ78" i="59"/>
  <c r="DF148" i="59"/>
  <c r="BL84" i="59"/>
  <c r="BL79" i="59"/>
  <c r="BL115" i="59"/>
  <c r="BL105" i="59"/>
  <c r="CI98" i="59"/>
  <c r="AQ89" i="59"/>
  <c r="AQ101" i="59"/>
  <c r="BL148" i="59"/>
  <c r="DF141" i="59"/>
  <c r="AQ111" i="59"/>
  <c r="AQ84" i="59"/>
  <c r="AQ92" i="59"/>
  <c r="CI96" i="59"/>
  <c r="CK134" i="59"/>
  <c r="AQ163" i="59"/>
  <c r="BL65" i="59"/>
  <c r="AQ67" i="59"/>
  <c r="BL107" i="59"/>
  <c r="N104" i="59"/>
  <c r="BL97" i="59"/>
  <c r="CK120" i="59"/>
  <c r="AQ128" i="59"/>
  <c r="AQ83" i="59"/>
  <c r="AQ91" i="59"/>
  <c r="CK145" i="59"/>
  <c r="AQ151" i="59"/>
  <c r="CI87" i="59"/>
  <c r="DF142" i="59"/>
  <c r="BL141" i="59"/>
  <c r="BL161" i="59"/>
  <c r="CK152" i="59"/>
  <c r="BL98" i="59"/>
  <c r="CK162" i="59"/>
  <c r="DF163" i="59"/>
  <c r="CK146" i="59"/>
  <c r="BL93" i="59"/>
  <c r="BL138" i="59"/>
  <c r="BL87" i="59"/>
  <c r="AQ96" i="59"/>
  <c r="CK135" i="59"/>
  <c r="M83" i="59"/>
  <c r="BL125" i="59"/>
  <c r="BL100" i="59"/>
  <c r="AQ98" i="59"/>
  <c r="CI90" i="59"/>
  <c r="BL145" i="59"/>
  <c r="BL74" i="59"/>
  <c r="M73" i="59"/>
  <c r="AQ81" i="59"/>
  <c r="CI89" i="59"/>
  <c r="DF153" i="59"/>
  <c r="CK160" i="59"/>
  <c r="BL130" i="59"/>
  <c r="AQ114" i="59"/>
  <c r="CK137" i="59"/>
  <c r="DF129" i="59"/>
  <c r="AQ76" i="59"/>
  <c r="DF158" i="59"/>
  <c r="M85" i="59"/>
  <c r="DF130" i="59"/>
  <c r="CI116" i="59"/>
  <c r="BL134" i="59"/>
  <c r="BL124" i="59"/>
  <c r="DF127" i="59"/>
  <c r="CI110" i="59"/>
  <c r="BL150" i="59"/>
  <c r="AQ112" i="59"/>
  <c r="DF151" i="59"/>
  <c r="AQ75" i="59"/>
  <c r="CK161" i="59"/>
  <c r="AQ80" i="59"/>
  <c r="M77" i="59"/>
  <c r="CK147" i="59"/>
  <c r="CK159" i="59"/>
  <c r="AQ147" i="59"/>
  <c r="CK82" i="59"/>
  <c r="DF132" i="59"/>
  <c r="BL66" i="59"/>
  <c r="M71" i="59"/>
  <c r="CK149" i="59"/>
  <c r="M80" i="59"/>
  <c r="AQ126" i="59"/>
  <c r="BL85" i="59"/>
  <c r="CK155" i="59"/>
  <c r="CK150" i="59"/>
  <c r="BL78" i="59"/>
  <c r="AQ155" i="59"/>
  <c r="M79" i="59"/>
  <c r="CK124" i="59"/>
  <c r="M91" i="59"/>
  <c r="BL133" i="59"/>
  <c r="BL164" i="59"/>
  <c r="AQ144" i="59"/>
  <c r="BL163" i="59"/>
  <c r="AQ152" i="59"/>
  <c r="BL75" i="59"/>
  <c r="AQ115" i="59"/>
  <c r="M92" i="59"/>
  <c r="CK131" i="59"/>
  <c r="DF143" i="59"/>
  <c r="AQ133" i="59"/>
  <c r="M100" i="59"/>
  <c r="AQ127" i="59"/>
  <c r="BL157" i="59"/>
  <c r="DF146" i="59"/>
  <c r="DF139" i="59"/>
  <c r="CK122" i="59"/>
  <c r="CK132" i="59"/>
  <c r="L71" i="67" l="1"/>
  <c r="R71" i="67" s="1"/>
  <c r="L61" i="67"/>
  <c r="R61" i="67" s="1"/>
  <c r="R87" i="67"/>
  <c r="R88" i="67"/>
  <c r="AJ105" i="51"/>
  <c r="R111" i="67"/>
  <c r="R95" i="67"/>
  <c r="AJ79" i="51"/>
  <c r="L98" i="67"/>
  <c r="R98" i="67" s="1"/>
  <c r="R74" i="67"/>
  <c r="R107" i="67"/>
  <c r="AJ99" i="51"/>
  <c r="AL26" i="51"/>
  <c r="AL127" i="51"/>
  <c r="R62" i="67"/>
  <c r="AL154" i="51"/>
  <c r="AJ55" i="51"/>
  <c r="L57" i="67"/>
  <c r="AL134" i="51"/>
  <c r="AJ101" i="51"/>
  <c r="R78" i="67"/>
  <c r="G166" i="49"/>
  <c r="S166" i="49" s="1"/>
  <c r="AE166" i="51" s="1"/>
  <c r="AJ107" i="51"/>
  <c r="AO126" i="51"/>
  <c r="AQ71" i="51"/>
  <c r="R115" i="67"/>
  <c r="AU73" i="62"/>
  <c r="AV73" i="62" s="1"/>
  <c r="R97" i="67"/>
  <c r="R112" i="67"/>
  <c r="AU49" i="62"/>
  <c r="AV49" i="62" s="1"/>
  <c r="R117" i="67"/>
  <c r="R54" i="67"/>
  <c r="R100" i="67"/>
  <c r="R101" i="67"/>
  <c r="L49" i="67"/>
  <c r="R49" i="67" s="1"/>
  <c r="R64" i="67"/>
  <c r="R109" i="67"/>
  <c r="R108" i="67"/>
  <c r="AL157" i="51"/>
  <c r="AL11" i="51"/>
  <c r="AL14" i="51"/>
  <c r="AI8" i="51"/>
  <c r="AN41" i="51"/>
  <c r="R60" i="67"/>
  <c r="AL31" i="51"/>
  <c r="AJ80" i="51"/>
  <c r="AO167" i="51"/>
  <c r="AO166" i="51"/>
  <c r="AO186" i="51"/>
  <c r="U105" i="51"/>
  <c r="AP105" i="51" s="1"/>
  <c r="AI24" i="56" s="1"/>
  <c r="R58" i="67"/>
  <c r="AL17" i="51"/>
  <c r="AN33" i="51"/>
  <c r="AL13" i="51"/>
  <c r="AL24" i="51"/>
  <c r="AJ66" i="51"/>
  <c r="AL142" i="51"/>
  <c r="AO180" i="51"/>
  <c r="AO168" i="51"/>
  <c r="AL32" i="51"/>
  <c r="R66" i="67"/>
  <c r="AL16" i="51"/>
  <c r="AL152" i="51"/>
  <c r="AL35" i="51"/>
  <c r="L65" i="67"/>
  <c r="R65" i="67" s="1"/>
  <c r="AL155" i="51"/>
  <c r="AJ117" i="51"/>
  <c r="AO184" i="51"/>
  <c r="AL146" i="51"/>
  <c r="AL34" i="51"/>
  <c r="AJ87" i="51"/>
  <c r="AO190" i="51"/>
  <c r="AL141" i="51"/>
  <c r="AL149" i="51"/>
  <c r="R114" i="67"/>
  <c r="AL137" i="51"/>
  <c r="AL148" i="51"/>
  <c r="AN193" i="51"/>
  <c r="L73" i="67"/>
  <c r="R73" i="67" s="1"/>
  <c r="AI16" i="51"/>
  <c r="AI27" i="51"/>
  <c r="AJ112" i="51"/>
  <c r="AN195" i="51"/>
  <c r="AJ59" i="51"/>
  <c r="AL158" i="51"/>
  <c r="AN37" i="51"/>
  <c r="AL9" i="51"/>
  <c r="AI13" i="51"/>
  <c r="AI19" i="51"/>
  <c r="AI14" i="51"/>
  <c r="AO169" i="51"/>
  <c r="AN181" i="51"/>
  <c r="AJ119" i="51"/>
  <c r="AO185" i="51"/>
  <c r="AJ68" i="51"/>
  <c r="AO191" i="51"/>
  <c r="AL29" i="51"/>
  <c r="AL136" i="51"/>
  <c r="AJ103" i="51"/>
  <c r="AL129" i="51"/>
  <c r="AN179" i="51"/>
  <c r="AJ108" i="51"/>
  <c r="AI20" i="51"/>
  <c r="AJ111" i="51"/>
  <c r="AL30" i="51"/>
  <c r="AL160" i="51"/>
  <c r="AN39" i="51"/>
  <c r="AJ78" i="51"/>
  <c r="AL7" i="51"/>
  <c r="AI22" i="51"/>
  <c r="AI23" i="51"/>
  <c r="AI24" i="51"/>
  <c r="AL132" i="51"/>
  <c r="AJ72" i="51"/>
  <c r="AO187" i="51"/>
  <c r="AL135" i="51"/>
  <c r="AL23" i="51"/>
  <c r="AO192" i="51"/>
  <c r="AN177" i="51"/>
  <c r="AJ89" i="51"/>
  <c r="AL139" i="51"/>
  <c r="AL131" i="51"/>
  <c r="AL10" i="51"/>
  <c r="AO196" i="51"/>
  <c r="U79" i="51"/>
  <c r="BC79" i="56" s="1"/>
  <c r="AI38" i="51"/>
  <c r="AL18" i="51"/>
  <c r="AJ50" i="51"/>
  <c r="AL133" i="51"/>
  <c r="AI10" i="51"/>
  <c r="AI11" i="51"/>
  <c r="R96" i="67"/>
  <c r="AI18" i="51"/>
  <c r="R70" i="67"/>
  <c r="AI9" i="51"/>
  <c r="R113" i="67"/>
  <c r="R103" i="67"/>
  <c r="AJ100" i="51"/>
  <c r="AJ48" i="51"/>
  <c r="AJ62" i="51"/>
  <c r="R99" i="67"/>
  <c r="AJ56" i="51"/>
  <c r="R48" i="67"/>
  <c r="AJ110" i="51"/>
  <c r="AJ54" i="51"/>
  <c r="AJ60" i="51"/>
  <c r="AJ63" i="51"/>
  <c r="AJ64" i="51"/>
  <c r="AJ91" i="51"/>
  <c r="AJ88" i="51"/>
  <c r="R80" i="67"/>
  <c r="AJ70" i="51"/>
  <c r="AJ92" i="51"/>
  <c r="AJ52" i="51"/>
  <c r="R91" i="67"/>
  <c r="AJ76" i="51"/>
  <c r="AJ106" i="51"/>
  <c r="AJ116" i="51"/>
  <c r="R72" i="67"/>
  <c r="R92" i="67"/>
  <c r="R89" i="67"/>
  <c r="AJ97" i="51"/>
  <c r="AJ104" i="51"/>
  <c r="AJ51" i="51"/>
  <c r="AJ58" i="51"/>
  <c r="AJ74" i="51"/>
  <c r="AJ115" i="51"/>
  <c r="AJ109" i="51"/>
  <c r="Q147" i="49"/>
  <c r="AC147" i="51" s="1"/>
  <c r="AI147" i="51" s="1"/>
  <c r="AN183" i="51"/>
  <c r="AO182" i="51"/>
  <c r="AL130" i="51"/>
  <c r="AL40" i="51"/>
  <c r="AN199" i="51"/>
  <c r="BC53" i="56"/>
  <c r="R56" i="67"/>
  <c r="AL8" i="51"/>
  <c r="AO188" i="51"/>
  <c r="BC57" i="56"/>
  <c r="AP57" i="51"/>
  <c r="U67" i="51"/>
  <c r="AJ67" i="51"/>
  <c r="AJ49" i="51"/>
  <c r="AI49" i="51"/>
  <c r="AJ98" i="51"/>
  <c r="AI98" i="51"/>
  <c r="AJ57" i="51"/>
  <c r="AI57" i="51"/>
  <c r="Q135" i="49"/>
  <c r="AC135" i="51" s="1"/>
  <c r="AI135" i="51" s="1"/>
  <c r="Q158" i="49"/>
  <c r="AC158" i="51" s="1"/>
  <c r="AI158" i="51" s="1"/>
  <c r="BC90" i="56"/>
  <c r="AP90" i="51"/>
  <c r="AI12" i="51"/>
  <c r="Q155" i="49"/>
  <c r="AC155" i="51" s="1"/>
  <c r="AI155" i="51" s="1"/>
  <c r="Q137" i="49"/>
  <c r="AC137" i="51" s="1"/>
  <c r="AI137" i="51" s="1"/>
  <c r="Q140" i="49"/>
  <c r="AC140" i="51" s="1"/>
  <c r="AI140" i="51" s="1"/>
  <c r="Q139" i="49"/>
  <c r="AC139" i="51" s="1"/>
  <c r="AI139" i="51" s="1"/>
  <c r="AL140" i="51"/>
  <c r="AO198" i="51"/>
  <c r="AN201" i="51"/>
  <c r="AJ96" i="51"/>
  <c r="AN171" i="51"/>
  <c r="AL15" i="51"/>
  <c r="AL159" i="51"/>
  <c r="AO189" i="51"/>
  <c r="AN197" i="51"/>
  <c r="AL12" i="51"/>
  <c r="AO194" i="51"/>
  <c r="AJ120" i="51"/>
  <c r="AL144" i="51"/>
  <c r="U114" i="51"/>
  <c r="AJ114" i="51"/>
  <c r="U73" i="51"/>
  <c r="AJ73" i="51"/>
  <c r="AJ47" i="51"/>
  <c r="AI47" i="51"/>
  <c r="Q142" i="49"/>
  <c r="AC142" i="51" s="1"/>
  <c r="AI142" i="51" s="1"/>
  <c r="Q144" i="49"/>
  <c r="AC144" i="51" s="1"/>
  <c r="AI144" i="51" s="1"/>
  <c r="Q130" i="49"/>
  <c r="AC130" i="51" s="1"/>
  <c r="AI130" i="51" s="1"/>
  <c r="AJ53" i="51"/>
  <c r="AI53" i="51"/>
  <c r="AJ65" i="51"/>
  <c r="AI65" i="51"/>
  <c r="AJ81" i="51"/>
  <c r="AI81" i="51"/>
  <c r="AI30" i="51"/>
  <c r="AI34" i="51"/>
  <c r="Q159" i="49"/>
  <c r="AC159" i="51" s="1"/>
  <c r="AI159" i="51" s="1"/>
  <c r="Q156" i="49"/>
  <c r="AC156" i="51" s="1"/>
  <c r="AI156" i="51" s="1"/>
  <c r="Q132" i="49"/>
  <c r="AC132" i="51" s="1"/>
  <c r="AI132" i="51" s="1"/>
  <c r="Q128" i="49"/>
  <c r="AC128" i="51" s="1"/>
  <c r="AI128" i="51" s="1"/>
  <c r="Q149" i="49"/>
  <c r="AC149" i="51" s="1"/>
  <c r="AI149" i="51" s="1"/>
  <c r="AL22" i="51"/>
  <c r="AL147" i="51"/>
  <c r="AO172" i="51"/>
  <c r="AL20" i="51"/>
  <c r="AL36" i="51"/>
  <c r="AO178" i="51"/>
  <c r="BC49" i="56"/>
  <c r="AP49" i="51"/>
  <c r="Q151" i="49"/>
  <c r="AC151" i="51" s="1"/>
  <c r="AI151" i="51" s="1"/>
  <c r="Q129" i="49"/>
  <c r="AC129" i="51" s="1"/>
  <c r="AI129" i="51" s="1"/>
  <c r="Q127" i="49"/>
  <c r="AC127" i="51" s="1"/>
  <c r="AI127" i="51" s="1"/>
  <c r="Q150" i="49"/>
  <c r="AC150" i="51" s="1"/>
  <c r="AI150" i="51" s="1"/>
  <c r="AI15" i="51"/>
  <c r="AI25" i="51"/>
  <c r="AI26" i="51"/>
  <c r="AI36" i="51"/>
  <c r="Q148" i="49"/>
  <c r="AC148" i="51" s="1"/>
  <c r="AI148" i="51" s="1"/>
  <c r="Q134" i="49"/>
  <c r="AC134" i="51" s="1"/>
  <c r="AI134" i="51" s="1"/>
  <c r="Q161" i="49"/>
  <c r="AC161" i="51" s="1"/>
  <c r="AI161" i="51" s="1"/>
  <c r="Q131" i="49"/>
  <c r="AC131" i="51" s="1"/>
  <c r="AI131" i="51" s="1"/>
  <c r="Q152" i="49"/>
  <c r="AC152" i="51" s="1"/>
  <c r="AI152" i="51" s="1"/>
  <c r="AJ95" i="51"/>
  <c r="BC71" i="56"/>
  <c r="AP71" i="51"/>
  <c r="AH30" i="56" s="1"/>
  <c r="AL161" i="51"/>
  <c r="AL27" i="51"/>
  <c r="AL19" i="51"/>
  <c r="AN173" i="51"/>
  <c r="AL128" i="51"/>
  <c r="R76" i="67"/>
  <c r="BC75" i="56"/>
  <c r="BC47" i="56"/>
  <c r="AP47" i="51"/>
  <c r="Q146" i="49"/>
  <c r="AC146" i="51" s="1"/>
  <c r="AI146" i="51" s="1"/>
  <c r="Q160" i="49"/>
  <c r="AC160" i="51" s="1"/>
  <c r="AI160" i="51" s="1"/>
  <c r="BC118" i="56"/>
  <c r="AP118" i="51"/>
  <c r="AI37" i="56" s="1"/>
  <c r="BC69" i="56"/>
  <c r="AJ118" i="51"/>
  <c r="AI118" i="51"/>
  <c r="AI21" i="51"/>
  <c r="AI40" i="51"/>
  <c r="AI31" i="51"/>
  <c r="Q138" i="49"/>
  <c r="AC138" i="51" s="1"/>
  <c r="AI138" i="51" s="1"/>
  <c r="AO170" i="51"/>
  <c r="AL151" i="51"/>
  <c r="AL156" i="51"/>
  <c r="AL138" i="51"/>
  <c r="AO176" i="51"/>
  <c r="AO174" i="51"/>
  <c r="AL150" i="51"/>
  <c r="AL21" i="51"/>
  <c r="AN175" i="51"/>
  <c r="AL145" i="51"/>
  <c r="BC77" i="56"/>
  <c r="AP77" i="51"/>
  <c r="U102" i="51"/>
  <c r="AJ102" i="51"/>
  <c r="AJ94" i="51"/>
  <c r="AI94" i="51"/>
  <c r="Q157" i="49"/>
  <c r="AC157" i="51" s="1"/>
  <c r="AI157" i="51" s="1"/>
  <c r="Q145" i="49"/>
  <c r="AC145" i="51" s="1"/>
  <c r="AI145" i="51" s="1"/>
  <c r="Q136" i="49"/>
  <c r="AC136" i="51" s="1"/>
  <c r="AI136" i="51" s="1"/>
  <c r="Q153" i="49"/>
  <c r="AC153" i="51" s="1"/>
  <c r="AI153" i="51" s="1"/>
  <c r="BC61" i="56"/>
  <c r="AP61" i="51"/>
  <c r="AJ77" i="51"/>
  <c r="AI77" i="51"/>
  <c r="AJ61" i="51"/>
  <c r="AI61" i="51"/>
  <c r="AI7" i="51"/>
  <c r="AI35" i="51"/>
  <c r="AI32" i="51"/>
  <c r="AI29" i="51"/>
  <c r="AI28" i="51"/>
  <c r="Q133" i="49"/>
  <c r="AC133" i="51" s="1"/>
  <c r="AI133" i="51" s="1"/>
  <c r="AJ113" i="51"/>
  <c r="AL143" i="51"/>
  <c r="AL25" i="51"/>
  <c r="AL28" i="51"/>
  <c r="AL38" i="51"/>
  <c r="AN200" i="51"/>
  <c r="AJ93" i="51"/>
  <c r="AL153" i="51"/>
  <c r="BC65" i="56"/>
  <c r="AJ71" i="51"/>
  <c r="AI71" i="51"/>
  <c r="AJ121" i="51"/>
  <c r="AI121" i="51"/>
  <c r="AJ90" i="51"/>
  <c r="Q141" i="49"/>
  <c r="AC141" i="51" s="1"/>
  <c r="Q143" i="49"/>
  <c r="AC143" i="51" s="1"/>
  <c r="AI143" i="51" s="1"/>
  <c r="Q154" i="49"/>
  <c r="AC154" i="51" s="1"/>
  <c r="AI154" i="51" s="1"/>
  <c r="BC98" i="56"/>
  <c r="AP98" i="51"/>
  <c r="AI17" i="56" s="1"/>
  <c r="AJ75" i="51"/>
  <c r="AI75" i="51"/>
  <c r="AJ69" i="51"/>
  <c r="AI69" i="51"/>
  <c r="R104" i="67"/>
  <c r="R52" i="67"/>
  <c r="R50" i="67"/>
  <c r="R116" i="67"/>
  <c r="R51" i="67"/>
  <c r="R120" i="67"/>
  <c r="R63" i="67"/>
  <c r="R110" i="67"/>
  <c r="R55" i="67"/>
  <c r="BR106" i="59"/>
  <c r="BR104" i="59"/>
  <c r="AW95" i="59"/>
  <c r="BR91" i="59"/>
  <c r="BR92" i="59"/>
  <c r="BR90" i="59"/>
  <c r="CO106" i="59"/>
  <c r="BR96" i="59"/>
  <c r="BR105" i="59"/>
  <c r="AW101" i="59"/>
  <c r="AW130" i="59"/>
  <c r="AW148" i="59"/>
  <c r="AW119" i="59"/>
  <c r="AW137" i="59"/>
  <c r="AW114" i="59"/>
  <c r="AW133" i="59"/>
  <c r="AW110" i="59"/>
  <c r="AW124" i="59"/>
  <c r="AW144" i="59"/>
  <c r="AW139" i="59"/>
  <c r="AW141" i="59"/>
  <c r="AW155" i="59"/>
  <c r="AW145" i="59"/>
  <c r="AW152" i="59"/>
  <c r="AW122" i="59"/>
  <c r="AW111" i="59"/>
  <c r="AW140" i="59"/>
  <c r="AW123" i="59"/>
  <c r="AW156" i="59"/>
  <c r="AW154" i="59"/>
  <c r="AW164" i="59"/>
  <c r="AW132" i="59"/>
  <c r="AW151" i="59"/>
  <c r="AW138" i="59"/>
  <c r="AW135" i="59"/>
  <c r="AW158" i="59"/>
  <c r="AW163" i="59"/>
  <c r="AW160" i="59"/>
  <c r="AW125" i="59"/>
  <c r="AW127" i="59"/>
  <c r="AW161" i="59"/>
  <c r="AW159" i="59"/>
  <c r="AW115" i="59"/>
  <c r="AW142" i="59"/>
  <c r="AW116" i="59"/>
  <c r="AW143" i="59"/>
  <c r="AW126" i="59"/>
  <c r="AW112" i="59"/>
  <c r="AW147" i="59"/>
  <c r="AW117" i="59"/>
  <c r="AW109" i="59"/>
  <c r="AW131" i="59"/>
  <c r="AW118" i="59"/>
  <c r="AW149" i="59"/>
  <c r="AW134" i="59"/>
  <c r="AW113" i="59"/>
  <c r="AW146" i="59"/>
  <c r="AW129" i="59"/>
  <c r="AW153" i="59"/>
  <c r="AW128" i="59"/>
  <c r="AW150" i="59"/>
  <c r="AW165" i="59"/>
  <c r="AW120" i="59"/>
  <c r="AW136" i="59"/>
  <c r="AW162" i="59"/>
  <c r="AW121" i="59"/>
  <c r="AW157" i="59"/>
  <c r="AW89" i="59"/>
  <c r="AW88" i="59"/>
  <c r="AW97" i="59"/>
  <c r="BR98" i="59"/>
  <c r="CO108" i="59"/>
  <c r="BR141" i="59"/>
  <c r="BR125" i="59"/>
  <c r="BR164" i="59"/>
  <c r="BR126" i="59"/>
  <c r="BR146" i="59"/>
  <c r="BR116" i="59"/>
  <c r="BR136" i="59"/>
  <c r="BR134" i="59"/>
  <c r="BR123" i="59"/>
  <c r="BR132" i="59"/>
  <c r="BR138" i="59"/>
  <c r="BR128" i="59"/>
  <c r="BR162" i="59"/>
  <c r="BR140" i="59"/>
  <c r="BR137" i="59"/>
  <c r="BR153" i="59"/>
  <c r="BR127" i="59"/>
  <c r="BR154" i="59"/>
  <c r="BR165" i="59"/>
  <c r="BR157" i="59"/>
  <c r="BR148" i="59"/>
  <c r="BR129" i="59"/>
  <c r="BR119" i="59"/>
  <c r="BR160" i="59"/>
  <c r="BR144" i="59"/>
  <c r="BR121" i="59"/>
  <c r="BR124" i="59"/>
  <c r="BR158" i="59"/>
  <c r="BR130" i="59"/>
  <c r="BR142" i="59"/>
  <c r="BR143" i="59"/>
  <c r="BR150" i="59"/>
  <c r="BR131" i="59"/>
  <c r="BR122" i="59"/>
  <c r="BR159" i="59"/>
  <c r="BR155" i="59"/>
  <c r="BR152" i="59"/>
  <c r="BR149" i="59"/>
  <c r="BR113" i="59"/>
  <c r="BR114" i="59"/>
  <c r="BR163" i="59"/>
  <c r="BR156" i="59"/>
  <c r="BR112" i="59"/>
  <c r="BR145" i="59"/>
  <c r="BR139" i="59"/>
  <c r="BR117" i="59"/>
  <c r="BR120" i="59"/>
  <c r="BR147" i="59"/>
  <c r="BR118" i="59"/>
  <c r="BR135" i="59"/>
  <c r="BR161" i="59"/>
  <c r="BR133" i="59"/>
  <c r="BR151" i="59"/>
  <c r="BR115" i="59"/>
  <c r="CO111" i="59"/>
  <c r="AW92" i="59"/>
  <c r="AW91" i="59"/>
  <c r="CO115" i="59"/>
  <c r="AW106" i="59"/>
  <c r="CO109" i="59"/>
  <c r="CO112" i="59"/>
  <c r="CO116" i="59"/>
  <c r="BR87" i="59"/>
  <c r="BR85" i="59"/>
  <c r="BR86" i="59"/>
  <c r="AW90" i="59"/>
  <c r="CO103" i="59"/>
  <c r="AW108" i="59"/>
  <c r="AW107" i="59"/>
  <c r="CO101" i="59"/>
  <c r="AW87" i="59"/>
  <c r="BR103" i="59"/>
  <c r="CO165" i="59"/>
  <c r="CO117" i="59"/>
  <c r="AW104" i="59"/>
  <c r="AW100" i="59"/>
  <c r="BR88" i="59"/>
  <c r="BR89" i="59"/>
  <c r="AW105" i="59"/>
  <c r="BR83" i="59"/>
  <c r="BR84" i="59"/>
  <c r="BR99" i="59"/>
  <c r="BR109" i="59"/>
  <c r="AW93" i="59"/>
  <c r="AW99" i="59"/>
  <c r="CO105" i="59"/>
  <c r="CO102" i="59"/>
  <c r="BR111" i="59"/>
  <c r="AW94" i="59"/>
  <c r="AW98" i="59"/>
  <c r="AW96" i="59"/>
  <c r="BR93" i="59"/>
  <c r="BR107" i="59"/>
  <c r="AW102" i="59"/>
  <c r="BR100" i="59"/>
  <c r="AW85" i="59"/>
  <c r="AW86" i="59"/>
  <c r="AW84" i="59"/>
  <c r="AW83" i="59"/>
  <c r="CO104" i="59"/>
  <c r="BR110" i="59"/>
  <c r="BR101" i="59"/>
  <c r="BR108" i="59"/>
  <c r="AW103" i="59"/>
  <c r="BR95" i="59"/>
  <c r="BR94" i="59"/>
  <c r="CO113" i="59"/>
  <c r="CO107" i="59"/>
  <c r="CO110" i="59"/>
  <c r="BR97" i="59"/>
  <c r="CO114" i="59"/>
  <c r="BR102" i="59"/>
  <c r="AU183" i="51"/>
  <c r="P183" i="67"/>
  <c r="AS29" i="51"/>
  <c r="N29" i="67"/>
  <c r="AS142" i="51"/>
  <c r="N142" i="67"/>
  <c r="AS21" i="51"/>
  <c r="N21" i="67"/>
  <c r="AU39" i="51"/>
  <c r="P39" i="67"/>
  <c r="AU37" i="51"/>
  <c r="P37" i="67"/>
  <c r="AU177" i="51"/>
  <c r="P177" i="67"/>
  <c r="AS153" i="51"/>
  <c r="N153" i="67"/>
  <c r="AV169" i="51"/>
  <c r="Q169" i="67"/>
  <c r="AS140" i="51"/>
  <c r="N140" i="67"/>
  <c r="AS160" i="51"/>
  <c r="N160" i="67"/>
  <c r="AS136" i="51"/>
  <c r="N136" i="67"/>
  <c r="AV192" i="51"/>
  <c r="Q192" i="67"/>
  <c r="AV186" i="51"/>
  <c r="Q186" i="67"/>
  <c r="AV184" i="51"/>
  <c r="Q184" i="67"/>
  <c r="AS146" i="51"/>
  <c r="N146" i="67"/>
  <c r="AV178" i="51"/>
  <c r="Q178" i="67"/>
  <c r="AS155" i="51"/>
  <c r="N155" i="67"/>
  <c r="AV188" i="51"/>
  <c r="Q188" i="67"/>
  <c r="AS40" i="51"/>
  <c r="N40" i="67"/>
  <c r="AS159" i="51"/>
  <c r="N159" i="67"/>
  <c r="AU171" i="51"/>
  <c r="P171" i="67"/>
  <c r="AS161" i="51"/>
  <c r="N161" i="67"/>
  <c r="AU41" i="51"/>
  <c r="P41" i="67"/>
  <c r="AS137" i="51"/>
  <c r="N137" i="67"/>
  <c r="AV189" i="51"/>
  <c r="Q189" i="67"/>
  <c r="AS150" i="51"/>
  <c r="N150" i="67"/>
  <c r="AS128" i="51"/>
  <c r="N128" i="67"/>
  <c r="AS144" i="51"/>
  <c r="N144" i="67"/>
  <c r="AQ105" i="51"/>
  <c r="L105" i="67"/>
  <c r="R105" i="67" s="1"/>
  <c r="AQ69" i="51"/>
  <c r="L69" i="67"/>
  <c r="R69" i="67" s="1"/>
  <c r="AS19" i="51"/>
  <c r="N19" i="67"/>
  <c r="AS14" i="51"/>
  <c r="N14" i="67"/>
  <c r="AS35" i="51"/>
  <c r="N35" i="67"/>
  <c r="AS7" i="51"/>
  <c r="N7" i="67"/>
  <c r="AS38" i="51"/>
  <c r="N38" i="67"/>
  <c r="AS152" i="51"/>
  <c r="N152" i="67"/>
  <c r="AQ118" i="51"/>
  <c r="L118" i="67"/>
  <c r="R118" i="67" s="1"/>
  <c r="AQ75" i="51"/>
  <c r="L75" i="67"/>
  <c r="R75" i="67" s="1"/>
  <c r="AU175" i="51"/>
  <c r="P175" i="67"/>
  <c r="AS28" i="51"/>
  <c r="N28" i="67"/>
  <c r="AS36" i="51"/>
  <c r="N36" i="67"/>
  <c r="AS11" i="51"/>
  <c r="N11" i="67"/>
  <c r="AS22" i="51"/>
  <c r="N22" i="67"/>
  <c r="AS9" i="51"/>
  <c r="N9" i="67"/>
  <c r="AV187" i="51"/>
  <c r="Q187" i="67"/>
  <c r="AS135" i="51"/>
  <c r="N135" i="67"/>
  <c r="AV198" i="51"/>
  <c r="Q198" i="67"/>
  <c r="AS156" i="51"/>
  <c r="N156" i="67"/>
  <c r="AS148" i="51"/>
  <c r="N148" i="67"/>
  <c r="AS134" i="51"/>
  <c r="N134" i="67"/>
  <c r="R106" i="67"/>
  <c r="AS133" i="51"/>
  <c r="N133" i="67"/>
  <c r="AQ121" i="51"/>
  <c r="L121" i="67"/>
  <c r="R121" i="67" s="1"/>
  <c r="AS31" i="51"/>
  <c r="N31" i="67"/>
  <c r="AS34" i="51"/>
  <c r="N34" i="67"/>
  <c r="AU179" i="51"/>
  <c r="P179" i="67"/>
  <c r="AS23" i="51"/>
  <c r="N23" i="67"/>
  <c r="R59" i="67"/>
  <c r="AV185" i="51"/>
  <c r="Q185" i="67"/>
  <c r="AS131" i="51"/>
  <c r="N131" i="67"/>
  <c r="AS127" i="51"/>
  <c r="N127" i="67"/>
  <c r="AV196" i="51"/>
  <c r="Q196" i="67"/>
  <c r="AV166" i="51"/>
  <c r="Q166" i="67"/>
  <c r="AU33" i="51"/>
  <c r="P33" i="67"/>
  <c r="AS8" i="51"/>
  <c r="N8" i="67"/>
  <c r="AS13" i="51"/>
  <c r="N13" i="67"/>
  <c r="AU181" i="51"/>
  <c r="P181" i="67"/>
  <c r="AS32" i="51"/>
  <c r="N32" i="67"/>
  <c r="AV126" i="51"/>
  <c r="Q126" i="67"/>
  <c r="R93" i="67"/>
  <c r="AQ94" i="51"/>
  <c r="L94" i="67"/>
  <c r="R94" i="67" s="1"/>
  <c r="AU199" i="51"/>
  <c r="P199" i="67"/>
  <c r="AS16" i="51"/>
  <c r="N16" i="67"/>
  <c r="AS25" i="51"/>
  <c r="N25" i="67"/>
  <c r="AS151" i="51"/>
  <c r="N151" i="67"/>
  <c r="AS158" i="51"/>
  <c r="N158" i="67"/>
  <c r="AS138" i="51"/>
  <c r="N138" i="67"/>
  <c r="AS147" i="51"/>
  <c r="N147" i="67"/>
  <c r="AV172" i="51"/>
  <c r="Q172" i="67"/>
  <c r="AQ53" i="51"/>
  <c r="L53" i="67"/>
  <c r="R53" i="67" s="1"/>
  <c r="R57" i="67"/>
  <c r="AS12" i="51"/>
  <c r="N12" i="67"/>
  <c r="AS30" i="51"/>
  <c r="N30" i="67"/>
  <c r="AU195" i="51"/>
  <c r="P195" i="67"/>
  <c r="AU201" i="51"/>
  <c r="P201" i="67"/>
  <c r="AS132" i="51"/>
  <c r="N132" i="67"/>
  <c r="AV170" i="51"/>
  <c r="Q170" i="67"/>
  <c r="AS129" i="51"/>
  <c r="N129" i="67"/>
  <c r="AV182" i="51"/>
  <c r="Q182" i="67"/>
  <c r="AV180" i="51"/>
  <c r="Q180" i="67"/>
  <c r="AV168" i="51"/>
  <c r="Q168" i="67"/>
  <c r="AS141" i="51"/>
  <c r="N141" i="67"/>
  <c r="AS145" i="51"/>
  <c r="N145" i="67"/>
  <c r="AQ77" i="51"/>
  <c r="L77" i="67"/>
  <c r="R77" i="67" s="1"/>
  <c r="AS18" i="51"/>
  <c r="N18" i="67"/>
  <c r="AU200" i="51"/>
  <c r="P200" i="67"/>
  <c r="AS17" i="51"/>
  <c r="N17" i="67"/>
  <c r="AS26" i="51"/>
  <c r="N26" i="67"/>
  <c r="AU173" i="51"/>
  <c r="P173" i="67"/>
  <c r="AU197" i="51"/>
  <c r="P197" i="67"/>
  <c r="AS24" i="51"/>
  <c r="N24" i="67"/>
  <c r="AS139" i="51"/>
  <c r="N139" i="67"/>
  <c r="AQ102" i="51"/>
  <c r="L102" i="67"/>
  <c r="R102" i="67" s="1"/>
  <c r="AU193" i="51"/>
  <c r="P193" i="67"/>
  <c r="AS10" i="51"/>
  <c r="N10" i="67"/>
  <c r="AS157" i="51"/>
  <c r="N157" i="67"/>
  <c r="AS27" i="51"/>
  <c r="N27" i="67"/>
  <c r="AS15" i="51"/>
  <c r="N15" i="67"/>
  <c r="AV191" i="51"/>
  <c r="Q191" i="67"/>
  <c r="AS130" i="51"/>
  <c r="N130" i="67"/>
  <c r="AV176" i="51"/>
  <c r="Q176" i="67"/>
  <c r="AV174" i="51"/>
  <c r="Q174" i="67"/>
  <c r="AS154" i="51"/>
  <c r="N154" i="67"/>
  <c r="AQ67" i="51"/>
  <c r="L67" i="67"/>
  <c r="R67" i="67" s="1"/>
  <c r="AQ79" i="51"/>
  <c r="L79" i="67"/>
  <c r="R79" i="67" s="1"/>
  <c r="AS20" i="51"/>
  <c r="N20" i="67"/>
  <c r="AV167" i="51"/>
  <c r="Q167" i="67"/>
  <c r="AV190" i="51"/>
  <c r="Q190" i="67"/>
  <c r="AS143" i="51"/>
  <c r="N143" i="67"/>
  <c r="AV194" i="51"/>
  <c r="Q194" i="67"/>
  <c r="AS149" i="51"/>
  <c r="N149" i="67"/>
  <c r="AQ81" i="51"/>
  <c r="BY66" i="51" s="1"/>
  <c r="L81" i="67"/>
  <c r="R81" i="67" s="1"/>
  <c r="AQ47" i="51"/>
  <c r="L47" i="67"/>
  <c r="R47" i="67" s="1"/>
  <c r="AQ90" i="51"/>
  <c r="L90" i="67"/>
  <c r="R90" i="67" s="1"/>
  <c r="BR77" i="50"/>
  <c r="AY156" i="51"/>
  <c r="BY77" i="50"/>
  <c r="S36" i="56" s="1"/>
  <c r="AB75" i="51"/>
  <c r="BD75" i="56" s="1"/>
  <c r="BR79" i="50"/>
  <c r="BR81" i="50"/>
  <c r="BY73" i="50"/>
  <c r="S32" i="56" s="1"/>
  <c r="BR73" i="50"/>
  <c r="BY81" i="50"/>
  <c r="S40" i="56" s="1"/>
  <c r="BY79" i="50"/>
  <c r="S38" i="56" s="1"/>
  <c r="AB69" i="51"/>
  <c r="BD69" i="56" s="1"/>
  <c r="CQ85" i="59"/>
  <c r="CQ84" i="59"/>
  <c r="CQ83" i="59"/>
  <c r="CQ82" i="59"/>
  <c r="CQ80" i="59"/>
  <c r="CQ77" i="59"/>
  <c r="CQ79" i="59"/>
  <c r="CQ81" i="59"/>
  <c r="CQ78" i="59"/>
  <c r="U81" i="51"/>
  <c r="AU75" i="62"/>
  <c r="AV75" i="62" s="1"/>
  <c r="AU105" i="62"/>
  <c r="AV105" i="62" s="1"/>
  <c r="CQ76" i="59"/>
  <c r="U121" i="51"/>
  <c r="AP121" i="51" s="1"/>
  <c r="AU77" i="62"/>
  <c r="AV77" i="62" s="1"/>
  <c r="AY158" i="50"/>
  <c r="U94" i="51"/>
  <c r="AP94" i="51" s="1"/>
  <c r="AY149" i="50"/>
  <c r="BF149" i="50"/>
  <c r="AU102" i="62"/>
  <c r="AV102" i="62" s="1"/>
  <c r="BM154" i="50"/>
  <c r="BF154" i="50"/>
  <c r="AU90" i="62"/>
  <c r="AV90" i="62" s="1"/>
  <c r="AU94" i="62"/>
  <c r="AV94" i="62" s="1"/>
  <c r="BT154" i="50"/>
  <c r="BM147" i="50"/>
  <c r="AY148" i="51"/>
  <c r="AU118" i="62"/>
  <c r="AV118" i="62" s="1"/>
  <c r="AU79" i="62"/>
  <c r="AV79" i="62" s="1"/>
  <c r="AB65" i="51"/>
  <c r="AP65" i="51" s="1"/>
  <c r="AY156" i="50"/>
  <c r="AY147" i="50"/>
  <c r="BM158" i="50"/>
  <c r="AY154" i="51"/>
  <c r="CQ75" i="59"/>
  <c r="AU67" i="62"/>
  <c r="AV67" i="62" s="1"/>
  <c r="AU47" i="62"/>
  <c r="AV47" i="62" s="1"/>
  <c r="AU69" i="62"/>
  <c r="AV69" i="62" s="1"/>
  <c r="AU121" i="62"/>
  <c r="AV121" i="62" s="1"/>
  <c r="AH6" i="56"/>
  <c r="AU53" i="62"/>
  <c r="AV53" i="62" s="1"/>
  <c r="AB53" i="51"/>
  <c r="AP53" i="51" s="1"/>
  <c r="BT158" i="50"/>
  <c r="AU81" i="62"/>
  <c r="AV81" i="62" s="1"/>
  <c r="AH8" i="56"/>
  <c r="V161" i="51"/>
  <c r="AQ119" i="51"/>
  <c r="AU119" i="62"/>
  <c r="AV119" i="62" s="1"/>
  <c r="AQ117" i="51"/>
  <c r="AU117" i="62"/>
  <c r="AV117" i="62" s="1"/>
  <c r="AQ51" i="51"/>
  <c r="AU51" i="62"/>
  <c r="AV51" i="62" s="1"/>
  <c r="AQ93" i="51"/>
  <c r="AU93" i="62"/>
  <c r="AV93" i="62" s="1"/>
  <c r="AQ76" i="51"/>
  <c r="AU76" i="62"/>
  <c r="AV76" i="62" s="1"/>
  <c r="AQ120" i="51"/>
  <c r="AU120" i="62"/>
  <c r="AV120" i="62" s="1"/>
  <c r="AQ116" i="51"/>
  <c r="AU116" i="62"/>
  <c r="AV116" i="62" s="1"/>
  <c r="AQ111" i="51"/>
  <c r="AU111" i="62"/>
  <c r="AV111" i="62" s="1"/>
  <c r="AQ78" i="51"/>
  <c r="AU78" i="62"/>
  <c r="AV78" i="62" s="1"/>
  <c r="AQ62" i="51"/>
  <c r="AU62" i="62"/>
  <c r="AV62" i="62" s="1"/>
  <c r="AQ54" i="51"/>
  <c r="AU54" i="62"/>
  <c r="AV54" i="62" s="1"/>
  <c r="W154" i="49"/>
  <c r="AQ63" i="51"/>
  <c r="AU63" i="62"/>
  <c r="AV63" i="62" s="1"/>
  <c r="AQ68" i="51"/>
  <c r="AU68" i="62"/>
  <c r="AV68" i="62" s="1"/>
  <c r="AQ110" i="51"/>
  <c r="AU110" i="62"/>
  <c r="AV110" i="62" s="1"/>
  <c r="AQ64" i="51"/>
  <c r="AU64" i="62"/>
  <c r="AV64" i="62" s="1"/>
  <c r="AQ99" i="51"/>
  <c r="AU99" i="62"/>
  <c r="AV99" i="62" s="1"/>
  <c r="AQ106" i="51"/>
  <c r="AU106" i="62"/>
  <c r="AV106" i="62" s="1"/>
  <c r="W138" i="49"/>
  <c r="BL158" i="50"/>
  <c r="AQ70" i="51"/>
  <c r="AU70" i="62"/>
  <c r="AV70" i="62" s="1"/>
  <c r="AQ59" i="51"/>
  <c r="AU59" i="62"/>
  <c r="AV59" i="62" s="1"/>
  <c r="AQ92" i="51"/>
  <c r="AU92" i="62"/>
  <c r="AV92" i="62" s="1"/>
  <c r="AQ101" i="51"/>
  <c r="AU101" i="62"/>
  <c r="AV101" i="62" s="1"/>
  <c r="AQ50" i="51"/>
  <c r="AU50" i="62"/>
  <c r="AV50" i="62" s="1"/>
  <c r="AQ115" i="51"/>
  <c r="AU115" i="62"/>
  <c r="AV115" i="62" s="1"/>
  <c r="AQ100" i="51"/>
  <c r="AU100" i="62"/>
  <c r="AV100" i="62" s="1"/>
  <c r="AQ55" i="51"/>
  <c r="AU55" i="62"/>
  <c r="AV55" i="62" s="1"/>
  <c r="V147" i="51"/>
  <c r="O134" i="51"/>
  <c r="AQ95" i="51"/>
  <c r="AU95" i="62"/>
  <c r="AV95" i="62" s="1"/>
  <c r="AQ97" i="51"/>
  <c r="AU97" i="62"/>
  <c r="AV97" i="62" s="1"/>
  <c r="AQ60" i="51"/>
  <c r="AU60" i="62"/>
  <c r="AV60" i="62" s="1"/>
  <c r="AQ112" i="51"/>
  <c r="AU112" i="62"/>
  <c r="AV112" i="62" s="1"/>
  <c r="AQ89" i="51"/>
  <c r="AU89" i="62"/>
  <c r="AV89" i="62" s="1"/>
  <c r="AQ91" i="51"/>
  <c r="AU91" i="62"/>
  <c r="AV91" i="62" s="1"/>
  <c r="AQ107" i="51"/>
  <c r="AU107" i="62"/>
  <c r="AV107" i="62" s="1"/>
  <c r="AQ56" i="51"/>
  <c r="AU56" i="62"/>
  <c r="AV56" i="62" s="1"/>
  <c r="AQ109" i="51"/>
  <c r="AU109" i="62"/>
  <c r="AV109" i="62" s="1"/>
  <c r="V151" i="51"/>
  <c r="AQ58" i="51"/>
  <c r="AU58" i="62"/>
  <c r="AV58" i="62" s="1"/>
  <c r="AQ87" i="51"/>
  <c r="AU87" i="62"/>
  <c r="AV87" i="62" s="1"/>
  <c r="W143" i="49"/>
  <c r="AQ48" i="51"/>
  <c r="AU48" i="62"/>
  <c r="AV48" i="62" s="1"/>
  <c r="AQ108" i="51"/>
  <c r="AU108" i="62"/>
  <c r="AV108" i="62" s="1"/>
  <c r="AQ104" i="51"/>
  <c r="AU104" i="62"/>
  <c r="AV104" i="62" s="1"/>
  <c r="AQ52" i="51"/>
  <c r="AU52" i="62"/>
  <c r="AV52" i="62" s="1"/>
  <c r="AQ74" i="51"/>
  <c r="AU74" i="62"/>
  <c r="AV74" i="62" s="1"/>
  <c r="O159" i="51"/>
  <c r="AQ113" i="51"/>
  <c r="AU113" i="62"/>
  <c r="AV113" i="62" s="1"/>
  <c r="AQ72" i="51"/>
  <c r="AU72" i="62"/>
  <c r="AV72" i="62" s="1"/>
  <c r="AQ103" i="51"/>
  <c r="AU103" i="62"/>
  <c r="AV103" i="62" s="1"/>
  <c r="AQ96" i="51"/>
  <c r="AU96" i="62"/>
  <c r="AV96" i="62" s="1"/>
  <c r="AQ66" i="51"/>
  <c r="AU66" i="62"/>
  <c r="AV66" i="62" s="1"/>
  <c r="AQ88" i="51"/>
  <c r="AU88" i="62"/>
  <c r="AV88" i="62" s="1"/>
  <c r="AQ80" i="51"/>
  <c r="AU80" i="62"/>
  <c r="AV80" i="62" s="1"/>
  <c r="AY146" i="51"/>
  <c r="AI9" i="56"/>
  <c r="AY152" i="51"/>
  <c r="AY147" i="51"/>
  <c r="AY149" i="51"/>
  <c r="BF146" i="50"/>
  <c r="BM156" i="50"/>
  <c r="CQ74" i="59"/>
  <c r="BM152" i="50"/>
  <c r="BT152" i="50"/>
  <c r="BF152" i="50"/>
  <c r="BT146" i="50"/>
  <c r="AY158" i="51"/>
  <c r="AY151" i="51"/>
  <c r="F166" i="49"/>
  <c r="BF147" i="50"/>
  <c r="AY151" i="50"/>
  <c r="BT156" i="50"/>
  <c r="S69" i="59"/>
  <c r="S71" i="59"/>
  <c r="S73" i="59"/>
  <c r="S77" i="59"/>
  <c r="S79" i="59"/>
  <c r="S81" i="59"/>
  <c r="S83" i="59"/>
  <c r="S85" i="59"/>
  <c r="S87" i="59"/>
  <c r="S68" i="59"/>
  <c r="S70" i="59"/>
  <c r="S72" i="59"/>
  <c r="S74" i="59"/>
  <c r="S76" i="59"/>
  <c r="S78" i="59"/>
  <c r="S80" i="59"/>
  <c r="S82" i="59"/>
  <c r="S84" i="59"/>
  <c r="S86" i="59"/>
  <c r="BT151" i="50"/>
  <c r="AY146" i="50"/>
  <c r="O7" i="51"/>
  <c r="V7" i="51"/>
  <c r="Q37" i="51"/>
  <c r="X37" i="51"/>
  <c r="S184" i="51"/>
  <c r="Z184" i="51"/>
  <c r="X152" i="49"/>
  <c r="P152" i="51"/>
  <c r="W152" i="51"/>
  <c r="X127" i="49"/>
  <c r="W127" i="51"/>
  <c r="P127" i="51"/>
  <c r="Z194" i="51"/>
  <c r="S194" i="51"/>
  <c r="U80" i="51"/>
  <c r="AP80" i="51" s="1"/>
  <c r="V20" i="51"/>
  <c r="O20" i="51"/>
  <c r="P20" i="51"/>
  <c r="W20" i="51"/>
  <c r="P11" i="51"/>
  <c r="W11" i="51"/>
  <c r="X142" i="49"/>
  <c r="W142" i="51"/>
  <c r="P142" i="51"/>
  <c r="S192" i="51"/>
  <c r="Z192" i="51"/>
  <c r="X138" i="49"/>
  <c r="W138" i="51"/>
  <c r="P138" i="51"/>
  <c r="U113" i="51"/>
  <c r="AP113" i="51" s="1"/>
  <c r="U48" i="51"/>
  <c r="AP48" i="51" s="1"/>
  <c r="U101" i="51"/>
  <c r="AP101" i="51" s="1"/>
  <c r="U109" i="51"/>
  <c r="AP109" i="51" s="1"/>
  <c r="P9" i="51"/>
  <c r="W9" i="51"/>
  <c r="O9" i="51"/>
  <c r="V9" i="51"/>
  <c r="P17" i="51"/>
  <c r="W17" i="51"/>
  <c r="O12" i="51"/>
  <c r="V12" i="51"/>
  <c r="W24" i="51"/>
  <c r="P24" i="51"/>
  <c r="O11" i="51"/>
  <c r="V11" i="51"/>
  <c r="X146" i="49"/>
  <c r="P146" i="51"/>
  <c r="W146" i="51"/>
  <c r="Y181" i="51"/>
  <c r="R181" i="51"/>
  <c r="X134" i="49"/>
  <c r="W134" i="51"/>
  <c r="P134" i="51"/>
  <c r="Z186" i="51"/>
  <c r="S186" i="51"/>
  <c r="Y201" i="51"/>
  <c r="R201" i="51"/>
  <c r="X149" i="49"/>
  <c r="W149" i="51"/>
  <c r="P149" i="51"/>
  <c r="Z180" i="51"/>
  <c r="S180" i="51"/>
  <c r="X150" i="49"/>
  <c r="W150" i="51"/>
  <c r="P150" i="51"/>
  <c r="U97" i="51"/>
  <c r="AP97" i="51" s="1"/>
  <c r="U108" i="51"/>
  <c r="AP108" i="51" s="1"/>
  <c r="U55" i="51"/>
  <c r="AP55" i="51" s="1"/>
  <c r="U110" i="51"/>
  <c r="AP110" i="51" s="1"/>
  <c r="P21" i="51"/>
  <c r="W21" i="51"/>
  <c r="BB166" i="50"/>
  <c r="S166" i="51"/>
  <c r="Z166" i="51"/>
  <c r="O17" i="51"/>
  <c r="V17" i="51"/>
  <c r="V14" i="51"/>
  <c r="O14" i="51"/>
  <c r="O16" i="51"/>
  <c r="V16" i="51"/>
  <c r="P12" i="51"/>
  <c r="W12" i="51"/>
  <c r="O35" i="51"/>
  <c r="V35" i="51"/>
  <c r="V24" i="51"/>
  <c r="O24" i="51"/>
  <c r="Q39" i="51"/>
  <c r="X39" i="51"/>
  <c r="Q33" i="51"/>
  <c r="X33" i="51"/>
  <c r="W34" i="51"/>
  <c r="P34" i="51"/>
  <c r="V38" i="51"/>
  <c r="O38" i="51"/>
  <c r="X151" i="49"/>
  <c r="P151" i="51"/>
  <c r="W151" i="51"/>
  <c r="P157" i="51"/>
  <c r="W157" i="51"/>
  <c r="X156" i="49"/>
  <c r="P156" i="51"/>
  <c r="W156" i="51"/>
  <c r="X136" i="49"/>
  <c r="P136" i="51"/>
  <c r="W136" i="51"/>
  <c r="X130" i="49"/>
  <c r="W130" i="51"/>
  <c r="P130" i="51"/>
  <c r="S178" i="51"/>
  <c r="Z178" i="51"/>
  <c r="U100" i="51"/>
  <c r="AP100" i="51" s="1"/>
  <c r="U72" i="51"/>
  <c r="AP72" i="51" s="1"/>
  <c r="U64" i="51"/>
  <c r="AP64" i="51" s="1"/>
  <c r="U54" i="51"/>
  <c r="AP54" i="51" s="1"/>
  <c r="W13" i="51"/>
  <c r="P13" i="51"/>
  <c r="W23" i="51"/>
  <c r="P23" i="51"/>
  <c r="W14" i="51"/>
  <c r="P14" i="51"/>
  <c r="P16" i="51"/>
  <c r="W16" i="51"/>
  <c r="P35" i="51"/>
  <c r="W35" i="51"/>
  <c r="V34" i="51"/>
  <c r="O34" i="51"/>
  <c r="W38" i="51"/>
  <c r="P38" i="51"/>
  <c r="R199" i="51"/>
  <c r="Y199" i="51"/>
  <c r="BE157" i="50"/>
  <c r="X144" i="49"/>
  <c r="W144" i="51"/>
  <c r="P144" i="51"/>
  <c r="X132" i="49"/>
  <c r="P132" i="51"/>
  <c r="W132" i="51"/>
  <c r="S174" i="51"/>
  <c r="Z174" i="51"/>
  <c r="Z185" i="51"/>
  <c r="S185" i="51"/>
  <c r="Z189" i="51"/>
  <c r="S189" i="51"/>
  <c r="R177" i="51"/>
  <c r="Y177" i="51"/>
  <c r="R193" i="51"/>
  <c r="Y193" i="51"/>
  <c r="U111" i="51"/>
  <c r="AP111" i="51" s="1"/>
  <c r="AH16" i="56"/>
  <c r="U103" i="51"/>
  <c r="AP103" i="51" s="1"/>
  <c r="U96" i="51"/>
  <c r="AP96" i="51" s="1"/>
  <c r="U76" i="51"/>
  <c r="AP76" i="51" s="1"/>
  <c r="O13" i="51"/>
  <c r="V13" i="51"/>
  <c r="O23" i="51"/>
  <c r="V23" i="51"/>
  <c r="P26" i="51"/>
  <c r="W26" i="51"/>
  <c r="P36" i="51"/>
  <c r="W36" i="51"/>
  <c r="R175" i="51"/>
  <c r="Y175" i="51"/>
  <c r="Y195" i="51"/>
  <c r="R195" i="51"/>
  <c r="S168" i="51"/>
  <c r="Z168" i="51"/>
  <c r="Z169" i="51"/>
  <c r="S169" i="51"/>
  <c r="Z170" i="51"/>
  <c r="S170" i="51"/>
  <c r="S126" i="51"/>
  <c r="Z126" i="51"/>
  <c r="U99" i="51"/>
  <c r="AP99" i="51" s="1"/>
  <c r="U120" i="51"/>
  <c r="AP120" i="51" s="1"/>
  <c r="U116" i="51"/>
  <c r="AP116" i="51" s="1"/>
  <c r="U89" i="51"/>
  <c r="AP89" i="51" s="1"/>
  <c r="V8" i="51"/>
  <c r="O8" i="51"/>
  <c r="W10" i="51"/>
  <c r="P10" i="51"/>
  <c r="O26" i="51"/>
  <c r="V26" i="51"/>
  <c r="O36" i="51"/>
  <c r="V36" i="51"/>
  <c r="X148" i="49"/>
  <c r="W148" i="51"/>
  <c r="P148" i="51"/>
  <c r="X135" i="49"/>
  <c r="P135" i="51"/>
  <c r="W135" i="51"/>
  <c r="Y171" i="51"/>
  <c r="R171" i="51"/>
  <c r="X139" i="49"/>
  <c r="W139" i="51"/>
  <c r="P139" i="51"/>
  <c r="Y179" i="51"/>
  <c r="R179" i="51"/>
  <c r="Z196" i="51"/>
  <c r="S196" i="51"/>
  <c r="U78" i="51"/>
  <c r="AP78" i="51" s="1"/>
  <c r="U119" i="51"/>
  <c r="AP119" i="51" s="1"/>
  <c r="U104" i="51"/>
  <c r="AP104" i="51" s="1"/>
  <c r="U50" i="51"/>
  <c r="AP50" i="51" s="1"/>
  <c r="O21" i="51"/>
  <c r="V21" i="51"/>
  <c r="W8" i="51"/>
  <c r="P8" i="51"/>
  <c r="P22" i="51"/>
  <c r="W22" i="51"/>
  <c r="O10" i="51"/>
  <c r="V10" i="51"/>
  <c r="Q41" i="51"/>
  <c r="X41" i="51"/>
  <c r="O27" i="51"/>
  <c r="V27" i="51"/>
  <c r="P31" i="51"/>
  <c r="W31" i="51"/>
  <c r="R200" i="51"/>
  <c r="Y200" i="51"/>
  <c r="W159" i="51"/>
  <c r="P159" i="51"/>
  <c r="X141" i="49"/>
  <c r="P141" i="51"/>
  <c r="W141" i="51"/>
  <c r="X137" i="49"/>
  <c r="W137" i="51"/>
  <c r="P137" i="51"/>
  <c r="R173" i="51"/>
  <c r="Y173" i="51"/>
  <c r="X143" i="49"/>
  <c r="W143" i="51"/>
  <c r="P143" i="51"/>
  <c r="X158" i="49"/>
  <c r="W158" i="51"/>
  <c r="P158" i="51"/>
  <c r="U70" i="51"/>
  <c r="AP70" i="51" s="1"/>
  <c r="U63" i="51"/>
  <c r="AP63" i="51" s="1"/>
  <c r="U91" i="51"/>
  <c r="AP91" i="51" s="1"/>
  <c r="U106" i="51"/>
  <c r="AP106" i="51" s="1"/>
  <c r="AH36" i="56"/>
  <c r="O22" i="51"/>
  <c r="V22" i="51"/>
  <c r="O15" i="51"/>
  <c r="V15" i="51"/>
  <c r="O40" i="51"/>
  <c r="V40" i="51"/>
  <c r="P27" i="51"/>
  <c r="W27" i="51"/>
  <c r="O31" i="51"/>
  <c r="V31" i="51"/>
  <c r="Y183" i="51"/>
  <c r="R183" i="51"/>
  <c r="R166" i="51"/>
  <c r="Y166" i="51"/>
  <c r="X147" i="49"/>
  <c r="P147" i="51"/>
  <c r="W147" i="51"/>
  <c r="X140" i="49"/>
  <c r="W140" i="51"/>
  <c r="P140" i="51"/>
  <c r="X145" i="49"/>
  <c r="P145" i="51"/>
  <c r="W145" i="51"/>
  <c r="X154" i="49"/>
  <c r="W154" i="51"/>
  <c r="P154" i="51"/>
  <c r="S198" i="51"/>
  <c r="Z198" i="51"/>
  <c r="U59" i="51"/>
  <c r="AP59" i="51" s="1"/>
  <c r="U117" i="51"/>
  <c r="AP117" i="51" s="1"/>
  <c r="U52" i="51"/>
  <c r="AP52" i="51" s="1"/>
  <c r="U58" i="51"/>
  <c r="AP58" i="51" s="1"/>
  <c r="U60" i="51"/>
  <c r="AP60" i="51" s="1"/>
  <c r="P40" i="51"/>
  <c r="W40" i="51"/>
  <c r="W32" i="51"/>
  <c r="P32" i="51"/>
  <c r="W29" i="51"/>
  <c r="P29" i="51"/>
  <c r="Z187" i="51"/>
  <c r="S187" i="51"/>
  <c r="S191" i="51"/>
  <c r="Z191" i="51"/>
  <c r="X129" i="49"/>
  <c r="W129" i="51"/>
  <c r="P129" i="51"/>
  <c r="Z172" i="51"/>
  <c r="S172" i="51"/>
  <c r="S182" i="51"/>
  <c r="Z182" i="51"/>
  <c r="P161" i="51"/>
  <c r="W161" i="51"/>
  <c r="R197" i="51"/>
  <c r="Y197" i="51"/>
  <c r="X131" i="49"/>
  <c r="W131" i="51"/>
  <c r="P131" i="51"/>
  <c r="U92" i="51"/>
  <c r="AP92" i="51" s="1"/>
  <c r="U68" i="51"/>
  <c r="AP68" i="51" s="1"/>
  <c r="U115" i="51"/>
  <c r="AP115" i="51" s="1"/>
  <c r="O30" i="51"/>
  <c r="V30" i="51"/>
  <c r="P15" i="51"/>
  <c r="W15" i="51"/>
  <c r="P30" i="51"/>
  <c r="W30" i="51"/>
  <c r="W19" i="51"/>
  <c r="P19" i="51"/>
  <c r="O25" i="51"/>
  <c r="V25" i="51"/>
  <c r="V18" i="51"/>
  <c r="O18" i="51"/>
  <c r="O32" i="51"/>
  <c r="V32" i="51"/>
  <c r="O29" i="51"/>
  <c r="V29" i="51"/>
  <c r="W28" i="51"/>
  <c r="P28" i="51"/>
  <c r="X133" i="49"/>
  <c r="W133" i="51"/>
  <c r="P133" i="51"/>
  <c r="S176" i="51"/>
  <c r="Z176" i="51"/>
  <c r="X128" i="49"/>
  <c r="P128" i="51"/>
  <c r="W128" i="51"/>
  <c r="W153" i="51"/>
  <c r="P153" i="51"/>
  <c r="U112" i="51"/>
  <c r="AP112" i="51" s="1"/>
  <c r="U62" i="51"/>
  <c r="AP62" i="51" s="1"/>
  <c r="U51" i="51"/>
  <c r="AP51" i="51" s="1"/>
  <c r="U74" i="51"/>
  <c r="AP74" i="51" s="1"/>
  <c r="U66" i="51"/>
  <c r="AP66" i="51" s="1"/>
  <c r="AH20" i="56"/>
  <c r="U93" i="51"/>
  <c r="AP93" i="51" s="1"/>
  <c r="P7" i="51"/>
  <c r="W7" i="51"/>
  <c r="O19" i="51"/>
  <c r="V19" i="51"/>
  <c r="P25" i="51"/>
  <c r="W25" i="51"/>
  <c r="W18" i="51"/>
  <c r="P18" i="51"/>
  <c r="V28" i="51"/>
  <c r="O28" i="51"/>
  <c r="X155" i="49"/>
  <c r="W155" i="51"/>
  <c r="P155" i="51"/>
  <c r="Z188" i="51"/>
  <c r="S188" i="51"/>
  <c r="S167" i="51"/>
  <c r="Z167" i="51"/>
  <c r="Z190" i="51"/>
  <c r="S190" i="51"/>
  <c r="X160" i="49"/>
  <c r="W160" i="51"/>
  <c r="P160" i="51"/>
  <c r="U95" i="51"/>
  <c r="AP95" i="51" s="1"/>
  <c r="U87" i="51"/>
  <c r="AP87" i="51" s="1"/>
  <c r="U88" i="51"/>
  <c r="AP88" i="51" s="1"/>
  <c r="U107" i="51"/>
  <c r="AP107" i="51" s="1"/>
  <c r="U56" i="51"/>
  <c r="AP56" i="51" s="1"/>
  <c r="BT148" i="50"/>
  <c r="AY148" i="50"/>
  <c r="BM148" i="50"/>
  <c r="AA169" i="49"/>
  <c r="BB169" i="50"/>
  <c r="X17" i="49"/>
  <c r="X11" i="49"/>
  <c r="AA192" i="49"/>
  <c r="BB192" i="50"/>
  <c r="AA174" i="49"/>
  <c r="BB174" i="50"/>
  <c r="AA185" i="49"/>
  <c r="BB185" i="50"/>
  <c r="G190" i="49"/>
  <c r="S190" i="49" s="1"/>
  <c r="AE190" i="51" s="1"/>
  <c r="G169" i="49"/>
  <c r="S169" i="49" s="1"/>
  <c r="AE169" i="51" s="1"/>
  <c r="X21" i="49"/>
  <c r="W14" i="49"/>
  <c r="L14" i="67" s="1"/>
  <c r="W16" i="49"/>
  <c r="L16" i="67" s="1"/>
  <c r="W12" i="49"/>
  <c r="L12" i="67" s="1"/>
  <c r="X24" i="49"/>
  <c r="W11" i="49"/>
  <c r="L11" i="67" s="1"/>
  <c r="G192" i="49"/>
  <c r="S192" i="49" s="1"/>
  <c r="AE192" i="51" s="1"/>
  <c r="G174" i="49"/>
  <c r="S174" i="49" s="1"/>
  <c r="AE174" i="51" s="1"/>
  <c r="G185" i="49"/>
  <c r="S185" i="49" s="1"/>
  <c r="AE185" i="51" s="1"/>
  <c r="X153" i="49"/>
  <c r="BF153" i="50"/>
  <c r="BT153" i="50"/>
  <c r="BM153" i="50"/>
  <c r="AY153" i="50"/>
  <c r="F181" i="49"/>
  <c r="R181" i="49" s="1"/>
  <c r="AD181" i="51" s="1"/>
  <c r="AA190" i="49"/>
  <c r="BB190" i="50"/>
  <c r="W8" i="49"/>
  <c r="L8" i="67" s="1"/>
  <c r="W13" i="49"/>
  <c r="L13" i="67" s="1"/>
  <c r="W23" i="49"/>
  <c r="L23" i="67" s="1"/>
  <c r="X14" i="49"/>
  <c r="X16" i="49"/>
  <c r="X12" i="49"/>
  <c r="W35" i="49"/>
  <c r="L35" i="67" s="1"/>
  <c r="W24" i="49"/>
  <c r="L24" i="67" s="1"/>
  <c r="Y39" i="49"/>
  <c r="Y33" i="49"/>
  <c r="X34" i="49"/>
  <c r="W38" i="49"/>
  <c r="L38" i="67" s="1"/>
  <c r="BH200" i="50"/>
  <c r="BV200" i="50"/>
  <c r="Z200" i="49"/>
  <c r="BA200" i="50"/>
  <c r="BO200" i="50"/>
  <c r="X157" i="49"/>
  <c r="BM157" i="50"/>
  <c r="BT157" i="50"/>
  <c r="AY157" i="50"/>
  <c r="BF157" i="50"/>
  <c r="AA182" i="49"/>
  <c r="BB182" i="50"/>
  <c r="BV171" i="50"/>
  <c r="BO171" i="50"/>
  <c r="Z171" i="49"/>
  <c r="BH171" i="50"/>
  <c r="BA171" i="50"/>
  <c r="BH201" i="50"/>
  <c r="BV201" i="50"/>
  <c r="BO201" i="50"/>
  <c r="BA201" i="50"/>
  <c r="Z201" i="49"/>
  <c r="X8" i="49"/>
  <c r="X22" i="49"/>
  <c r="X35" i="49"/>
  <c r="W34" i="49"/>
  <c r="L34" i="67" s="1"/>
  <c r="X38" i="49"/>
  <c r="F200" i="49"/>
  <c r="R200" i="49" s="1"/>
  <c r="AD200" i="51" s="1"/>
  <c r="G182" i="49"/>
  <c r="S182" i="49" s="1"/>
  <c r="AE182" i="51" s="1"/>
  <c r="F171" i="49"/>
  <c r="R171" i="49" s="1"/>
  <c r="AD171" i="51" s="1"/>
  <c r="F201" i="49"/>
  <c r="R201" i="49" s="1"/>
  <c r="AD201" i="51" s="1"/>
  <c r="BG201" i="50"/>
  <c r="AA194" i="49"/>
  <c r="BB194" i="50"/>
  <c r="X13" i="49"/>
  <c r="X23" i="49"/>
  <c r="X10" i="49"/>
  <c r="X26" i="49"/>
  <c r="X36" i="49"/>
  <c r="AA187" i="49"/>
  <c r="BB187" i="50"/>
  <c r="BB191" i="50"/>
  <c r="AA191" i="49"/>
  <c r="BV175" i="50"/>
  <c r="BO175" i="50"/>
  <c r="Z175" i="49"/>
  <c r="BH175" i="50"/>
  <c r="BA175" i="50"/>
  <c r="AA170" i="49"/>
  <c r="BB170" i="50"/>
  <c r="BB189" i="50"/>
  <c r="AA189" i="49"/>
  <c r="BH177" i="50"/>
  <c r="BV177" i="50"/>
  <c r="BO177" i="50"/>
  <c r="BA177" i="50"/>
  <c r="Z177" i="49"/>
  <c r="G194" i="49"/>
  <c r="S194" i="49" s="1"/>
  <c r="AE194" i="51" s="1"/>
  <c r="AY153" i="51"/>
  <c r="G167" i="49"/>
  <c r="S167" i="49" s="1"/>
  <c r="AE167" i="51" s="1"/>
  <c r="W17" i="49"/>
  <c r="L17" i="67" s="1"/>
  <c r="W21" i="49"/>
  <c r="L21" i="67" s="1"/>
  <c r="W22" i="49"/>
  <c r="L22" i="67" s="1"/>
  <c r="W15" i="49"/>
  <c r="L15" i="67" s="1"/>
  <c r="W10" i="49"/>
  <c r="L10" i="67" s="1"/>
  <c r="W26" i="49"/>
  <c r="L26" i="67" s="1"/>
  <c r="W36" i="49"/>
  <c r="L36" i="67" s="1"/>
  <c r="BF148" i="50"/>
  <c r="BV199" i="50"/>
  <c r="BO199" i="50"/>
  <c r="BH199" i="50"/>
  <c r="BA199" i="50"/>
  <c r="Z199" i="49"/>
  <c r="G187" i="49"/>
  <c r="S187" i="49" s="1"/>
  <c r="AE187" i="51" s="1"/>
  <c r="G191" i="49"/>
  <c r="S191" i="49" s="1"/>
  <c r="AE191" i="51" s="1"/>
  <c r="F175" i="49"/>
  <c r="R175" i="49" s="1"/>
  <c r="AD175" i="51" s="1"/>
  <c r="AY159" i="51"/>
  <c r="AY157" i="51"/>
  <c r="AA168" i="49"/>
  <c r="BB168" i="50"/>
  <c r="G170" i="49"/>
  <c r="S170" i="49" s="1"/>
  <c r="AE170" i="51" s="1"/>
  <c r="G189" i="49"/>
  <c r="S189" i="49" s="1"/>
  <c r="AE189" i="51" s="1"/>
  <c r="F177" i="49"/>
  <c r="R177" i="49" s="1"/>
  <c r="AD177" i="51" s="1"/>
  <c r="AA180" i="49"/>
  <c r="BB180" i="50"/>
  <c r="Y37" i="49"/>
  <c r="G176" i="49"/>
  <c r="S176" i="49" s="1"/>
  <c r="AE176" i="51" s="1"/>
  <c r="X15" i="49"/>
  <c r="Y41" i="49"/>
  <c r="W27" i="49"/>
  <c r="L27" i="67" s="1"/>
  <c r="X31" i="49"/>
  <c r="F199" i="49"/>
  <c r="R199" i="49" s="1"/>
  <c r="AD199" i="51" s="1"/>
  <c r="BN199" i="50"/>
  <c r="AA188" i="49"/>
  <c r="BB188" i="50"/>
  <c r="X159" i="49"/>
  <c r="BM159" i="50"/>
  <c r="BT159" i="50"/>
  <c r="BF159" i="50"/>
  <c r="AY159" i="50"/>
  <c r="G168" i="49"/>
  <c r="S168" i="49" s="1"/>
  <c r="AE168" i="51" s="1"/>
  <c r="AY161" i="51"/>
  <c r="BV179" i="50"/>
  <c r="BO179" i="50"/>
  <c r="BH179" i="50"/>
  <c r="BA179" i="50"/>
  <c r="Z179" i="49"/>
  <c r="G180" i="49"/>
  <c r="S180" i="49" s="1"/>
  <c r="AE180" i="51" s="1"/>
  <c r="F195" i="49"/>
  <c r="R195" i="49" s="1"/>
  <c r="AD195" i="51" s="1"/>
  <c r="W30" i="49"/>
  <c r="L30" i="67" s="1"/>
  <c r="X19" i="49"/>
  <c r="W40" i="49"/>
  <c r="L40" i="67" s="1"/>
  <c r="X27" i="49"/>
  <c r="W31" i="49"/>
  <c r="L31" i="67" s="1"/>
  <c r="G188" i="49"/>
  <c r="S188" i="49" s="1"/>
  <c r="AE188" i="51" s="1"/>
  <c r="BO173" i="50"/>
  <c r="BV173" i="50"/>
  <c r="Z173" i="49"/>
  <c r="BH173" i="50"/>
  <c r="BA173" i="50"/>
  <c r="F179" i="49"/>
  <c r="R179" i="49" s="1"/>
  <c r="AD179" i="51" s="1"/>
  <c r="BV193" i="50"/>
  <c r="BO193" i="50"/>
  <c r="BH193" i="50"/>
  <c r="BA193" i="50"/>
  <c r="Z193" i="49"/>
  <c r="AA178" i="49"/>
  <c r="BB178" i="50"/>
  <c r="X7" i="49"/>
  <c r="X30" i="49"/>
  <c r="W25" i="49"/>
  <c r="L25" i="67" s="1"/>
  <c r="W20" i="49"/>
  <c r="L20" i="67" s="1"/>
  <c r="W7" i="49"/>
  <c r="L7" i="67" s="1"/>
  <c r="X9" i="49"/>
  <c r="W19" i="49"/>
  <c r="L19" i="67" s="1"/>
  <c r="X25" i="49"/>
  <c r="W18" i="49"/>
  <c r="L18" i="67" s="1"/>
  <c r="X40" i="49"/>
  <c r="X32" i="49"/>
  <c r="X29" i="49"/>
  <c r="BM151" i="50"/>
  <c r="AA172" i="49"/>
  <c r="BB172" i="50"/>
  <c r="AA184" i="49"/>
  <c r="BB184" i="50"/>
  <c r="F173" i="49"/>
  <c r="R173" i="49" s="1"/>
  <c r="AD173" i="51" s="1"/>
  <c r="BB198" i="50"/>
  <c r="AA198" i="49"/>
  <c r="F193" i="49"/>
  <c r="R193" i="49" s="1"/>
  <c r="AD193" i="51" s="1"/>
  <c r="BG193" i="50"/>
  <c r="G178" i="49"/>
  <c r="S178" i="49" s="1"/>
  <c r="AE178" i="51" s="1"/>
  <c r="X20" i="49"/>
  <c r="W9" i="49"/>
  <c r="L9" i="67" s="1"/>
  <c r="X18" i="49"/>
  <c r="W32" i="49"/>
  <c r="L32" i="67" s="1"/>
  <c r="W29" i="49"/>
  <c r="L29" i="67" s="1"/>
  <c r="X28" i="49"/>
  <c r="BV183" i="50"/>
  <c r="BO183" i="50"/>
  <c r="BA183" i="50"/>
  <c r="BH183" i="50"/>
  <c r="Z183" i="49"/>
  <c r="BO166" i="50"/>
  <c r="BV166" i="50"/>
  <c r="Z166" i="49"/>
  <c r="BH166" i="50"/>
  <c r="BA166" i="50"/>
  <c r="G172" i="49"/>
  <c r="S172" i="49" s="1"/>
  <c r="AE172" i="51" s="1"/>
  <c r="G184" i="49"/>
  <c r="S184" i="49" s="1"/>
  <c r="AE184" i="51" s="1"/>
  <c r="X161" i="49"/>
  <c r="AY161" i="50"/>
  <c r="BT161" i="50"/>
  <c r="BF161" i="50"/>
  <c r="BM161" i="50"/>
  <c r="BH197" i="50"/>
  <c r="BV197" i="50"/>
  <c r="BA197" i="50"/>
  <c r="BO197" i="50"/>
  <c r="Z197" i="49"/>
  <c r="AA186" i="49"/>
  <c r="BB186" i="50"/>
  <c r="G198" i="49"/>
  <c r="S198" i="49" s="1"/>
  <c r="AE198" i="51" s="1"/>
  <c r="BB196" i="50"/>
  <c r="AA196" i="49"/>
  <c r="BB126" i="50"/>
  <c r="AA126" i="49"/>
  <c r="W28" i="49"/>
  <c r="L28" i="67" s="1"/>
  <c r="F183" i="49"/>
  <c r="R183" i="49" s="1"/>
  <c r="AD183" i="51" s="1"/>
  <c r="BB167" i="50"/>
  <c r="AA167" i="49"/>
  <c r="BV195" i="50"/>
  <c r="BO195" i="50"/>
  <c r="BA195" i="50"/>
  <c r="BH195" i="50"/>
  <c r="Z195" i="49"/>
  <c r="BV181" i="50"/>
  <c r="BO181" i="50"/>
  <c r="BH181" i="50"/>
  <c r="BA181" i="50"/>
  <c r="Z181" i="49"/>
  <c r="F197" i="49"/>
  <c r="R197" i="49" s="1"/>
  <c r="AD197" i="51" s="1"/>
  <c r="BN197" i="50"/>
  <c r="G186" i="49"/>
  <c r="S186" i="49" s="1"/>
  <c r="AE186" i="51" s="1"/>
  <c r="AA176" i="49"/>
  <c r="BB176" i="50"/>
  <c r="G196" i="49"/>
  <c r="S196" i="49" s="1"/>
  <c r="AE196" i="51" s="1"/>
  <c r="G126" i="49"/>
  <c r="S126" i="49" s="1"/>
  <c r="AE126" i="51" s="1"/>
  <c r="AA166" i="49"/>
  <c r="BA193" i="51"/>
  <c r="BB182" i="51"/>
  <c r="BB196" i="51"/>
  <c r="BB189" i="51"/>
  <c r="BB190" i="51"/>
  <c r="BB183" i="51"/>
  <c r="BB185" i="51"/>
  <c r="BB186" i="51"/>
  <c r="BA201" i="51"/>
  <c r="BA199" i="51"/>
  <c r="BA197" i="51"/>
  <c r="BB191" i="51"/>
  <c r="BB187" i="51"/>
  <c r="BB184" i="51"/>
  <c r="BB192" i="51"/>
  <c r="BB198" i="51"/>
  <c r="BB200" i="51"/>
  <c r="BB188" i="51"/>
  <c r="BB195" i="51"/>
  <c r="BB194" i="51"/>
  <c r="BB144" i="51"/>
  <c r="BB145" i="51"/>
  <c r="BB143" i="51"/>
  <c r="BB155" i="51"/>
  <c r="BB150" i="51"/>
  <c r="BB142" i="51"/>
  <c r="BB160" i="51"/>
  <c r="BB102" i="51"/>
  <c r="AY69" i="51"/>
  <c r="AW81" i="51"/>
  <c r="AY76" i="51"/>
  <c r="AY66" i="51"/>
  <c r="BB80" i="51"/>
  <c r="BA107" i="51"/>
  <c r="AY71" i="51"/>
  <c r="AX77" i="51"/>
  <c r="BB115" i="51"/>
  <c r="BB70" i="51"/>
  <c r="BB103" i="51"/>
  <c r="BB105" i="51"/>
  <c r="AY72" i="51"/>
  <c r="BA112" i="51"/>
  <c r="AY67" i="51"/>
  <c r="BB63" i="51"/>
  <c r="AW77" i="51"/>
  <c r="AX81" i="51"/>
  <c r="BA109" i="51"/>
  <c r="BA119" i="51"/>
  <c r="BB104" i="51"/>
  <c r="BB75" i="51"/>
  <c r="AW79" i="51"/>
  <c r="BA121" i="51"/>
  <c r="BA117" i="51"/>
  <c r="BB65" i="51"/>
  <c r="BB62" i="51"/>
  <c r="AX73" i="51"/>
  <c r="AW73" i="51"/>
  <c r="BA118" i="51"/>
  <c r="AY78" i="51"/>
  <c r="BA108" i="51"/>
  <c r="BA113" i="51"/>
  <c r="BB120" i="51"/>
  <c r="BB110" i="51"/>
  <c r="BA111" i="51"/>
  <c r="BB64" i="51"/>
  <c r="AY74" i="51"/>
  <c r="AX79" i="51"/>
  <c r="BA116" i="51"/>
  <c r="BA106" i="51"/>
  <c r="BA114" i="51"/>
  <c r="AY68" i="51"/>
  <c r="AY32" i="51"/>
  <c r="AY26" i="51"/>
  <c r="AY40" i="51"/>
  <c r="BA39" i="51"/>
  <c r="AY27" i="51"/>
  <c r="AY25" i="51"/>
  <c r="AY30" i="51"/>
  <c r="AY36" i="51"/>
  <c r="BA37" i="51"/>
  <c r="AY23" i="51"/>
  <c r="AY28" i="51"/>
  <c r="AY34" i="51"/>
  <c r="AY35" i="51"/>
  <c r="BA41" i="51"/>
  <c r="AY24" i="51"/>
  <c r="AY31" i="51"/>
  <c r="BA33" i="51"/>
  <c r="AY22" i="51"/>
  <c r="AY38" i="51"/>
  <c r="AY29" i="51"/>
  <c r="BU121" i="50"/>
  <c r="BN121" i="50"/>
  <c r="BG121" i="50"/>
  <c r="AZ121" i="50"/>
  <c r="BW189" i="50"/>
  <c r="BP189" i="50"/>
  <c r="BI189" i="50"/>
  <c r="BP187" i="50"/>
  <c r="BW187" i="50"/>
  <c r="BI187" i="50"/>
  <c r="BW192" i="50"/>
  <c r="BP192" i="50"/>
  <c r="BI192" i="50"/>
  <c r="BE72" i="50"/>
  <c r="BL72" i="50"/>
  <c r="BS72" i="50"/>
  <c r="AX72" i="50"/>
  <c r="AY72" i="50"/>
  <c r="BT72" i="50"/>
  <c r="BM72" i="50"/>
  <c r="BF72" i="50"/>
  <c r="BP191" i="50"/>
  <c r="BW191" i="50"/>
  <c r="BI191" i="50"/>
  <c r="BU117" i="50"/>
  <c r="BN117" i="50"/>
  <c r="BG117" i="50"/>
  <c r="AZ117" i="50"/>
  <c r="BU109" i="50"/>
  <c r="BN109" i="50"/>
  <c r="BG109" i="50"/>
  <c r="AZ109" i="50"/>
  <c r="BT66" i="50"/>
  <c r="BM66" i="50"/>
  <c r="BF66" i="50"/>
  <c r="AY66" i="50"/>
  <c r="BP194" i="50"/>
  <c r="BW194" i="50"/>
  <c r="BI194" i="50"/>
  <c r="AZ114" i="50"/>
  <c r="BG114" i="50"/>
  <c r="BN114" i="50"/>
  <c r="BU114" i="50"/>
  <c r="BN116" i="50"/>
  <c r="AZ116" i="50"/>
  <c r="BU116" i="50"/>
  <c r="BG116" i="50"/>
  <c r="BS69" i="50"/>
  <c r="BE69" i="50"/>
  <c r="BL69" i="50"/>
  <c r="AX69" i="50"/>
  <c r="BT67" i="50"/>
  <c r="AY67" i="50"/>
  <c r="BM67" i="50"/>
  <c r="BF67" i="50"/>
  <c r="BS66" i="50"/>
  <c r="BL66" i="50"/>
  <c r="BE66" i="50"/>
  <c r="AX66" i="50"/>
  <c r="AY78" i="50"/>
  <c r="BM78" i="50"/>
  <c r="BF78" i="50"/>
  <c r="BT78" i="50"/>
  <c r="BT71" i="50"/>
  <c r="BM71" i="50"/>
  <c r="BF71" i="50"/>
  <c r="AY71" i="50"/>
  <c r="AY69" i="50"/>
  <c r="BM69" i="50"/>
  <c r="BT69" i="50"/>
  <c r="BF69" i="50"/>
  <c r="BU118" i="50"/>
  <c r="BN118" i="50"/>
  <c r="BG118" i="50"/>
  <c r="AZ118" i="50"/>
  <c r="BL67" i="50"/>
  <c r="BE67" i="50"/>
  <c r="BS67" i="50"/>
  <c r="AX67" i="50"/>
  <c r="BT74" i="50"/>
  <c r="BM74" i="50"/>
  <c r="BF74" i="50"/>
  <c r="AY74" i="50"/>
  <c r="BG113" i="50"/>
  <c r="BN113" i="50"/>
  <c r="BU113" i="50"/>
  <c r="AZ113" i="50"/>
  <c r="BN119" i="50"/>
  <c r="BU119" i="50"/>
  <c r="BG119" i="50"/>
  <c r="AZ119" i="50"/>
  <c r="BL78" i="50"/>
  <c r="BE78" i="50"/>
  <c r="AX78" i="50"/>
  <c r="BS78" i="50"/>
  <c r="BN106" i="50"/>
  <c r="BU106" i="50"/>
  <c r="BG106" i="50"/>
  <c r="AZ106" i="50"/>
  <c r="BE71" i="50"/>
  <c r="BS71" i="50"/>
  <c r="BL71" i="50"/>
  <c r="AX71" i="50"/>
  <c r="BS74" i="50"/>
  <c r="BY74" i="50" s="1"/>
  <c r="BE74" i="50"/>
  <c r="AX74" i="50"/>
  <c r="BL74" i="50"/>
  <c r="BU107" i="50"/>
  <c r="BN107" i="50"/>
  <c r="BG107" i="50"/>
  <c r="AZ107" i="50"/>
  <c r="AY68" i="50"/>
  <c r="BM68" i="50"/>
  <c r="BT68" i="50"/>
  <c r="BF68" i="50"/>
  <c r="BW186" i="50"/>
  <c r="BP186" i="50"/>
  <c r="BI186" i="50"/>
  <c r="BN108" i="50"/>
  <c r="BU108" i="50"/>
  <c r="BG108" i="50"/>
  <c r="AZ108" i="50"/>
  <c r="BP198" i="50"/>
  <c r="BW198" i="50"/>
  <c r="BI198" i="50"/>
  <c r="BS68" i="50"/>
  <c r="BY68" i="50" s="1"/>
  <c r="BL68" i="50"/>
  <c r="BE68" i="50"/>
  <c r="AX68" i="50"/>
  <c r="BP196" i="50"/>
  <c r="BI196" i="50"/>
  <c r="BW196" i="50"/>
  <c r="BU112" i="50"/>
  <c r="BN112" i="50"/>
  <c r="BG112" i="50"/>
  <c r="AZ112" i="50"/>
  <c r="BT76" i="50"/>
  <c r="BM76" i="50"/>
  <c r="BF76" i="50"/>
  <c r="AY76" i="50"/>
  <c r="BP188" i="50"/>
  <c r="BW188" i="50"/>
  <c r="BI188" i="50"/>
  <c r="BN111" i="50"/>
  <c r="BU111" i="50"/>
  <c r="BG111" i="50"/>
  <c r="AZ111" i="50"/>
  <c r="BL76" i="50"/>
  <c r="AX76" i="50"/>
  <c r="BS76" i="50"/>
  <c r="BE76" i="50"/>
  <c r="BN33" i="50"/>
  <c r="BU33" i="50"/>
  <c r="BG33" i="50"/>
  <c r="AZ33" i="50"/>
  <c r="BM28" i="50"/>
  <c r="BT28" i="50"/>
  <c r="BF28" i="50"/>
  <c r="AY28" i="50"/>
  <c r="Q33" i="49"/>
  <c r="AC33" i="51" s="1"/>
  <c r="R33" i="49"/>
  <c r="AD33" i="51" s="1"/>
  <c r="BS28" i="50"/>
  <c r="AX28" i="50"/>
  <c r="BL28" i="50"/>
  <c r="BE28" i="50"/>
  <c r="Q37" i="49"/>
  <c r="AC37" i="51" s="1"/>
  <c r="R37" i="49"/>
  <c r="AD37" i="51" s="1"/>
  <c r="BM26" i="50"/>
  <c r="BT26" i="50"/>
  <c r="AY26" i="50"/>
  <c r="BF26" i="50"/>
  <c r="BT38" i="50"/>
  <c r="BM38" i="50"/>
  <c r="BF38" i="50"/>
  <c r="AY38" i="50"/>
  <c r="AX38" i="50"/>
  <c r="BE38" i="50"/>
  <c r="BS38" i="50"/>
  <c r="BL38" i="50"/>
  <c r="BE26" i="50"/>
  <c r="AX26" i="50"/>
  <c r="BS26" i="50"/>
  <c r="BL26" i="50"/>
  <c r="BM36" i="50"/>
  <c r="BT36" i="50"/>
  <c r="BF36" i="50"/>
  <c r="AY36" i="50"/>
  <c r="BS34" i="50"/>
  <c r="BL34" i="50"/>
  <c r="BE34" i="50"/>
  <c r="AX34" i="50"/>
  <c r="BS27" i="50"/>
  <c r="BL27" i="50"/>
  <c r="BE27" i="50"/>
  <c r="AX27" i="50"/>
  <c r="BS36" i="50"/>
  <c r="BL36" i="50"/>
  <c r="AX36" i="50"/>
  <c r="BE36" i="50"/>
  <c r="BU37" i="50"/>
  <c r="BN37" i="50"/>
  <c r="AZ37" i="50"/>
  <c r="BG37" i="50"/>
  <c r="BT32" i="50"/>
  <c r="BM32" i="50"/>
  <c r="BF32" i="50"/>
  <c r="AY32" i="50"/>
  <c r="BT27" i="50"/>
  <c r="BM27" i="50"/>
  <c r="BF27" i="50"/>
  <c r="AY27" i="50"/>
  <c r="BT31" i="50"/>
  <c r="BM31" i="50"/>
  <c r="BF31" i="50"/>
  <c r="AY31" i="50"/>
  <c r="BS32" i="50"/>
  <c r="BE32" i="50"/>
  <c r="AX32" i="50"/>
  <c r="BL32" i="50"/>
  <c r="BT29" i="50"/>
  <c r="BM29" i="50"/>
  <c r="BF29" i="50"/>
  <c r="AY29" i="50"/>
  <c r="BS31" i="50"/>
  <c r="BE31" i="50"/>
  <c r="AX31" i="50"/>
  <c r="BL31" i="50"/>
  <c r="BL29" i="50"/>
  <c r="AX29" i="50"/>
  <c r="BE29" i="50"/>
  <c r="BS29" i="50"/>
  <c r="BF34" i="50"/>
  <c r="BM34" i="50"/>
  <c r="BT34" i="50"/>
  <c r="AY34" i="50"/>
  <c r="BN41" i="50"/>
  <c r="BU41" i="50"/>
  <c r="BG41" i="50"/>
  <c r="AZ41" i="50"/>
  <c r="Q41" i="49"/>
  <c r="AC41" i="51" s="1"/>
  <c r="R41" i="49"/>
  <c r="AD41" i="51" s="1"/>
  <c r="BU39" i="50"/>
  <c r="BN39" i="50"/>
  <c r="AZ39" i="50"/>
  <c r="BG39" i="50"/>
  <c r="Q39" i="49"/>
  <c r="AC39" i="51" s="1"/>
  <c r="R39" i="49"/>
  <c r="AD39" i="51" s="1"/>
  <c r="BB175" i="51"/>
  <c r="AY13" i="50"/>
  <c r="BF13" i="50"/>
  <c r="BM13" i="50"/>
  <c r="BT13" i="50"/>
  <c r="BB103" i="50"/>
  <c r="BI103" i="50"/>
  <c r="BW103" i="50"/>
  <c r="BP103" i="50"/>
  <c r="AX22" i="50"/>
  <c r="BE22" i="50"/>
  <c r="BL22" i="50"/>
  <c r="BS22" i="50"/>
  <c r="BF9" i="50"/>
  <c r="AY9" i="50"/>
  <c r="BT9" i="50"/>
  <c r="BM9" i="50"/>
  <c r="BB115" i="50"/>
  <c r="BI115" i="50"/>
  <c r="BW115" i="50"/>
  <c r="BP115" i="50"/>
  <c r="BB171" i="51"/>
  <c r="BI190" i="50"/>
  <c r="BP190" i="50"/>
  <c r="BW190" i="50"/>
  <c r="BB169" i="51"/>
  <c r="BF10" i="50"/>
  <c r="AY10" i="50"/>
  <c r="BM10" i="50"/>
  <c r="BT10" i="50"/>
  <c r="BB176" i="51"/>
  <c r="AX16" i="50"/>
  <c r="BE16" i="50"/>
  <c r="BL16" i="50"/>
  <c r="BS16" i="50"/>
  <c r="BB178" i="51"/>
  <c r="AX20" i="50"/>
  <c r="BE20" i="50"/>
  <c r="BL20" i="50"/>
  <c r="BS20" i="50"/>
  <c r="AX9" i="50"/>
  <c r="BE9" i="50"/>
  <c r="BL9" i="50"/>
  <c r="BS9" i="50"/>
  <c r="BI96" i="50"/>
  <c r="BP96" i="50"/>
  <c r="BW96" i="50"/>
  <c r="BB96" i="50"/>
  <c r="BB138" i="51"/>
  <c r="BB57" i="50"/>
  <c r="BI57" i="50"/>
  <c r="BP57" i="50"/>
  <c r="BW57" i="50"/>
  <c r="AY19" i="51"/>
  <c r="BB128" i="51"/>
  <c r="BB137" i="51"/>
  <c r="AX10" i="50"/>
  <c r="BE10" i="50"/>
  <c r="BL10" i="50"/>
  <c r="BS10" i="50"/>
  <c r="AY17" i="50"/>
  <c r="BF17" i="50"/>
  <c r="BM17" i="50"/>
  <c r="BT17" i="50"/>
  <c r="BT16" i="50"/>
  <c r="BF16" i="50"/>
  <c r="AY16" i="50"/>
  <c r="BM16" i="50"/>
  <c r="BI51" i="50"/>
  <c r="BB51" i="50"/>
  <c r="BW51" i="50"/>
  <c r="BP51" i="50"/>
  <c r="BB51" i="51"/>
  <c r="BF35" i="50"/>
  <c r="AY35" i="50"/>
  <c r="BT35" i="50"/>
  <c r="BM35" i="50"/>
  <c r="BW89" i="50"/>
  <c r="BP89" i="50"/>
  <c r="BB89" i="50"/>
  <c r="BI89" i="50"/>
  <c r="BE30" i="50"/>
  <c r="AX30" i="50"/>
  <c r="BL30" i="50"/>
  <c r="BS30" i="50"/>
  <c r="BM20" i="50"/>
  <c r="BT20" i="50"/>
  <c r="AY20" i="50"/>
  <c r="BF20" i="50"/>
  <c r="AY19" i="50"/>
  <c r="BF19" i="50"/>
  <c r="BT19" i="50"/>
  <c r="BM19" i="50"/>
  <c r="BB179" i="51"/>
  <c r="BI169" i="50"/>
  <c r="BP169" i="50"/>
  <c r="BW169" i="50"/>
  <c r="BB170" i="51"/>
  <c r="BB46" i="50"/>
  <c r="BI46" i="50"/>
  <c r="BP46" i="50"/>
  <c r="BW46" i="50"/>
  <c r="BB155" i="50"/>
  <c r="BI155" i="50"/>
  <c r="BP155" i="50"/>
  <c r="BW155" i="50"/>
  <c r="BI166" i="50"/>
  <c r="BP166" i="50"/>
  <c r="BW166" i="50"/>
  <c r="AX17" i="50"/>
  <c r="BE17" i="50"/>
  <c r="BS17" i="50"/>
  <c r="BL17" i="50"/>
  <c r="BW168" i="50"/>
  <c r="BP168" i="50"/>
  <c r="BI168" i="50"/>
  <c r="BB60" i="51"/>
  <c r="BP145" i="50"/>
  <c r="BW145" i="50"/>
  <c r="BB145" i="50"/>
  <c r="BI145" i="50"/>
  <c r="BW100" i="50"/>
  <c r="BP100" i="50"/>
  <c r="BI100" i="50"/>
  <c r="BB100" i="50"/>
  <c r="BB63" i="50"/>
  <c r="BI63" i="50"/>
  <c r="BP63" i="50"/>
  <c r="BW63" i="50"/>
  <c r="AY17" i="51"/>
  <c r="BB61" i="51"/>
  <c r="BB87" i="51"/>
  <c r="BB61" i="50"/>
  <c r="BI61" i="50"/>
  <c r="BW61" i="50"/>
  <c r="BP61" i="50"/>
  <c r="BB62" i="50"/>
  <c r="BI62" i="50"/>
  <c r="BW62" i="50"/>
  <c r="BP62" i="50"/>
  <c r="BP98" i="50"/>
  <c r="BB98" i="50"/>
  <c r="BI98" i="50"/>
  <c r="BW98" i="50"/>
  <c r="BB177" i="51"/>
  <c r="BB80" i="50"/>
  <c r="BI80" i="50"/>
  <c r="BP80" i="50"/>
  <c r="BW80" i="50"/>
  <c r="BB53" i="51"/>
  <c r="BP185" i="50"/>
  <c r="BW185" i="50"/>
  <c r="BI185" i="50"/>
  <c r="BB174" i="51"/>
  <c r="AY24" i="50"/>
  <c r="BF24" i="50"/>
  <c r="BT24" i="50"/>
  <c r="BM24" i="50"/>
  <c r="BB58" i="51"/>
  <c r="BB105" i="50"/>
  <c r="BI105" i="50"/>
  <c r="BW105" i="50"/>
  <c r="BP105" i="50"/>
  <c r="BB130" i="51"/>
  <c r="BB94" i="51"/>
  <c r="AX21" i="50"/>
  <c r="BE21" i="50"/>
  <c r="BS21" i="50"/>
  <c r="BL21" i="50"/>
  <c r="BE19" i="50"/>
  <c r="AX19" i="50"/>
  <c r="BL19" i="50"/>
  <c r="BS19" i="50"/>
  <c r="BB141" i="50"/>
  <c r="BI141" i="50"/>
  <c r="BW141" i="50"/>
  <c r="BP141" i="50"/>
  <c r="BB99" i="50"/>
  <c r="BI99" i="50"/>
  <c r="BP99" i="50"/>
  <c r="BW99" i="50"/>
  <c r="BB140" i="51"/>
  <c r="BB94" i="50"/>
  <c r="BI94" i="50"/>
  <c r="BW94" i="50"/>
  <c r="BP94" i="50"/>
  <c r="BB55" i="50"/>
  <c r="BI55" i="50"/>
  <c r="BP55" i="50"/>
  <c r="BW55" i="50"/>
  <c r="BB139" i="50"/>
  <c r="BI139" i="50"/>
  <c r="BP139" i="50"/>
  <c r="BW139" i="50"/>
  <c r="BB50" i="51"/>
  <c r="BB98" i="51"/>
  <c r="BB134" i="51"/>
  <c r="BW134" i="50"/>
  <c r="BB134" i="50"/>
  <c r="BI134" i="50"/>
  <c r="BP134" i="50"/>
  <c r="AX24" i="50"/>
  <c r="BE24" i="50"/>
  <c r="BS24" i="50"/>
  <c r="BL24" i="50"/>
  <c r="BW177" i="50"/>
  <c r="BP177" i="50"/>
  <c r="BI177" i="50"/>
  <c r="AY8" i="51"/>
  <c r="BF7" i="50"/>
  <c r="AY7" i="50"/>
  <c r="BT7" i="50"/>
  <c r="BM7" i="50"/>
  <c r="BM23" i="50"/>
  <c r="BF23" i="50"/>
  <c r="AY23" i="50"/>
  <c r="BT23" i="50"/>
  <c r="BB173" i="51"/>
  <c r="BW179" i="50"/>
  <c r="BP179" i="50"/>
  <c r="BI179" i="50"/>
  <c r="AX7" i="50"/>
  <c r="BE7" i="50"/>
  <c r="BS7" i="50"/>
  <c r="BY7" i="50" s="1"/>
  <c r="BL7" i="50"/>
  <c r="BR7" i="50" s="1"/>
  <c r="BB55" i="51"/>
  <c r="AX23" i="50"/>
  <c r="BE23" i="50"/>
  <c r="BS23" i="50"/>
  <c r="BY23" i="50" s="1"/>
  <c r="BL23" i="50"/>
  <c r="BI195" i="50"/>
  <c r="BP195" i="50"/>
  <c r="BW195" i="50"/>
  <c r="BE25" i="50"/>
  <c r="AX25" i="50"/>
  <c r="BS25" i="50"/>
  <c r="BL25" i="50"/>
  <c r="BB90" i="51"/>
  <c r="BP52" i="50"/>
  <c r="BI52" i="50"/>
  <c r="BB52" i="50"/>
  <c r="BW52" i="50"/>
  <c r="BB133" i="50"/>
  <c r="BP133" i="50"/>
  <c r="BW133" i="50"/>
  <c r="BI133" i="50"/>
  <c r="BI90" i="50"/>
  <c r="BB90" i="50"/>
  <c r="BW90" i="50"/>
  <c r="BP90" i="50"/>
  <c r="BM25" i="50"/>
  <c r="BF25" i="50"/>
  <c r="AY25" i="50"/>
  <c r="BT25" i="50"/>
  <c r="BB110" i="50"/>
  <c r="BI110" i="50"/>
  <c r="BP110" i="50"/>
  <c r="BW110" i="50"/>
  <c r="BB88" i="51"/>
  <c r="BB70" i="50"/>
  <c r="BI70" i="50"/>
  <c r="BP70" i="50"/>
  <c r="BW70" i="50"/>
  <c r="AX18" i="50"/>
  <c r="BE18" i="50"/>
  <c r="BL18" i="50"/>
  <c r="BS18" i="50"/>
  <c r="BB168" i="51"/>
  <c r="BB181" i="51"/>
  <c r="BB97" i="51"/>
  <c r="BB167" i="51"/>
  <c r="BI175" i="50"/>
  <c r="BW175" i="50"/>
  <c r="BP175" i="50"/>
  <c r="BB104" i="50"/>
  <c r="BI104" i="50"/>
  <c r="BW104" i="50"/>
  <c r="BP104" i="50"/>
  <c r="BF8" i="50"/>
  <c r="BT8" i="50"/>
  <c r="BM8" i="50"/>
  <c r="AY8" i="50"/>
  <c r="BT21" i="50"/>
  <c r="BF21" i="50"/>
  <c r="AY21" i="50"/>
  <c r="BM21" i="50"/>
  <c r="BW136" i="50"/>
  <c r="BB136" i="50"/>
  <c r="BI136" i="50"/>
  <c r="BP136" i="50"/>
  <c r="AY13" i="51"/>
  <c r="BP56" i="50"/>
  <c r="BB56" i="50"/>
  <c r="BI56" i="50"/>
  <c r="BW56" i="50"/>
  <c r="BB141" i="51"/>
  <c r="BB127" i="51"/>
  <c r="BP93" i="50"/>
  <c r="BB93" i="50"/>
  <c r="BI93" i="50"/>
  <c r="BW93" i="50"/>
  <c r="BB132" i="50"/>
  <c r="BP132" i="50"/>
  <c r="BI132" i="50"/>
  <c r="BW132" i="50"/>
  <c r="BF18" i="50"/>
  <c r="AY18" i="50"/>
  <c r="BT18" i="50"/>
  <c r="BM18" i="50"/>
  <c r="AX14" i="50"/>
  <c r="BE14" i="50"/>
  <c r="BL14" i="50"/>
  <c r="BS14" i="50"/>
  <c r="BB93" i="51"/>
  <c r="AX12" i="50"/>
  <c r="BE12" i="50"/>
  <c r="BS12" i="50"/>
  <c r="BL12" i="50"/>
  <c r="BI170" i="50"/>
  <c r="BW170" i="50"/>
  <c r="BP170" i="50"/>
  <c r="BW184" i="50"/>
  <c r="BP184" i="50"/>
  <c r="BI184" i="50"/>
  <c r="BB99" i="51"/>
  <c r="BP167" i="50"/>
  <c r="BI167" i="50"/>
  <c r="BW167" i="50"/>
  <c r="BB127" i="50"/>
  <c r="BP127" i="50"/>
  <c r="BW127" i="50"/>
  <c r="BI127" i="50"/>
  <c r="BI200" i="50"/>
  <c r="BW200" i="50"/>
  <c r="BP200" i="50"/>
  <c r="BI87" i="50"/>
  <c r="BB87" i="50"/>
  <c r="BP87" i="50"/>
  <c r="BW87" i="50"/>
  <c r="BB53" i="50"/>
  <c r="BI53" i="50"/>
  <c r="BP53" i="50"/>
  <c r="BW53" i="50"/>
  <c r="BB131" i="50"/>
  <c r="BI131" i="50"/>
  <c r="BW131" i="50"/>
  <c r="BP131" i="50"/>
  <c r="BB132" i="51"/>
  <c r="BB131" i="51"/>
  <c r="BW180" i="50"/>
  <c r="BI180" i="50"/>
  <c r="BP180" i="50"/>
  <c r="BF14" i="50"/>
  <c r="BM14" i="50"/>
  <c r="BT14" i="50"/>
  <c r="AY14" i="50"/>
  <c r="BT12" i="50"/>
  <c r="AY12" i="50"/>
  <c r="BF12" i="50"/>
  <c r="BM12" i="50"/>
  <c r="BB52" i="51"/>
  <c r="AY20" i="51"/>
  <c r="BP183" i="50"/>
  <c r="BI183" i="50"/>
  <c r="BW183" i="50"/>
  <c r="BP126" i="50"/>
  <c r="BI126" i="50"/>
  <c r="BW126" i="50"/>
  <c r="BB128" i="50"/>
  <c r="BI128" i="50"/>
  <c r="BP128" i="50"/>
  <c r="BW128" i="50"/>
  <c r="BI171" i="50"/>
  <c r="BW171" i="50"/>
  <c r="BP171" i="50"/>
  <c r="BB48" i="51"/>
  <c r="BB92" i="51"/>
  <c r="BB54" i="51"/>
  <c r="BB50" i="50"/>
  <c r="BI50" i="50"/>
  <c r="BP50" i="50"/>
  <c r="BW50" i="50"/>
  <c r="BP160" i="50"/>
  <c r="BW160" i="50"/>
  <c r="BB160" i="50"/>
  <c r="BI160" i="50"/>
  <c r="BB59" i="51"/>
  <c r="BB59" i="50"/>
  <c r="BI59" i="50"/>
  <c r="BP59" i="50"/>
  <c r="BW59" i="50"/>
  <c r="BB101" i="50"/>
  <c r="BI101" i="50"/>
  <c r="BW101" i="50"/>
  <c r="BP101" i="50"/>
  <c r="BT30" i="50"/>
  <c r="BM30" i="50"/>
  <c r="AY30" i="50"/>
  <c r="BF30" i="50"/>
  <c r="BB57" i="51"/>
  <c r="BB64" i="50"/>
  <c r="BI64" i="50"/>
  <c r="BW64" i="50"/>
  <c r="BP64" i="50"/>
  <c r="BB166" i="51"/>
  <c r="BB95" i="51"/>
  <c r="AY14" i="51"/>
  <c r="BB89" i="51"/>
  <c r="BB126" i="51"/>
  <c r="BB49" i="51"/>
  <c r="BI172" i="50"/>
  <c r="BW172" i="50"/>
  <c r="BP172" i="50"/>
  <c r="BI92" i="50"/>
  <c r="BB92" i="50"/>
  <c r="BP92" i="50"/>
  <c r="BW92" i="50"/>
  <c r="BP120" i="50"/>
  <c r="BW120" i="50"/>
  <c r="BB120" i="50"/>
  <c r="BI120" i="50"/>
  <c r="BI176" i="50"/>
  <c r="BW176" i="50"/>
  <c r="BP176" i="50"/>
  <c r="BB56" i="51"/>
  <c r="BB102" i="50"/>
  <c r="BI102" i="50"/>
  <c r="BP102" i="50"/>
  <c r="BW102" i="50"/>
  <c r="BE40" i="50"/>
  <c r="AX40" i="50"/>
  <c r="BL40" i="50"/>
  <c r="BS40" i="50"/>
  <c r="BB142" i="50"/>
  <c r="BI142" i="50"/>
  <c r="BW142" i="50"/>
  <c r="BP142" i="50"/>
  <c r="AY21" i="51"/>
  <c r="BB47" i="50"/>
  <c r="BI47" i="50"/>
  <c r="BW47" i="50"/>
  <c r="BP47" i="50"/>
  <c r="BB47" i="51"/>
  <c r="BP174" i="50"/>
  <c r="BI174" i="50"/>
  <c r="BW174" i="50"/>
  <c r="AX15" i="50"/>
  <c r="BE15" i="50"/>
  <c r="BL15" i="50"/>
  <c r="BS15" i="50"/>
  <c r="BB46" i="51"/>
  <c r="AY10" i="51"/>
  <c r="BB88" i="50"/>
  <c r="BI88" i="50"/>
  <c r="BP88" i="50"/>
  <c r="BW88" i="50"/>
  <c r="BB48" i="50"/>
  <c r="BW48" i="50"/>
  <c r="BI48" i="50"/>
  <c r="BP48" i="50"/>
  <c r="BP181" i="50"/>
  <c r="BI181" i="50"/>
  <c r="BW181" i="50"/>
  <c r="BT40" i="50"/>
  <c r="BM40" i="50"/>
  <c r="AY40" i="50"/>
  <c r="BF40" i="50"/>
  <c r="BP60" i="50"/>
  <c r="BW60" i="50"/>
  <c r="BI60" i="50"/>
  <c r="BB60" i="50"/>
  <c r="BI178" i="50"/>
  <c r="BW178" i="50"/>
  <c r="BP178" i="50"/>
  <c r="BB100" i="51"/>
  <c r="BB101" i="51"/>
  <c r="BB135" i="50"/>
  <c r="BI135" i="50"/>
  <c r="BW135" i="50"/>
  <c r="BP135" i="50"/>
  <c r="BB133" i="51"/>
  <c r="BB136" i="51"/>
  <c r="BP140" i="50"/>
  <c r="BB140" i="50"/>
  <c r="BW140" i="50"/>
  <c r="BI140" i="50"/>
  <c r="AY7" i="51"/>
  <c r="BB144" i="50"/>
  <c r="BI144" i="50"/>
  <c r="BP144" i="50"/>
  <c r="BW144" i="50"/>
  <c r="BF22" i="50"/>
  <c r="AY22" i="50"/>
  <c r="BT22" i="50"/>
  <c r="BM22" i="50"/>
  <c r="BB150" i="50"/>
  <c r="BI150" i="50"/>
  <c r="BW150" i="50"/>
  <c r="BP150" i="50"/>
  <c r="BB96" i="51"/>
  <c r="BE13" i="50"/>
  <c r="AX13" i="50"/>
  <c r="BL13" i="50"/>
  <c r="BS13" i="50"/>
  <c r="AY11" i="51"/>
  <c r="AY16" i="51"/>
  <c r="BF15" i="50"/>
  <c r="AY15" i="50"/>
  <c r="BT15" i="50"/>
  <c r="BM15" i="50"/>
  <c r="BB65" i="50"/>
  <c r="BI65" i="50"/>
  <c r="BW65" i="50"/>
  <c r="BP65" i="50"/>
  <c r="BP138" i="50"/>
  <c r="BW138" i="50"/>
  <c r="BB138" i="50"/>
  <c r="BI138" i="50"/>
  <c r="BI182" i="50"/>
  <c r="BP182" i="50"/>
  <c r="BW182" i="50"/>
  <c r="BI173" i="50"/>
  <c r="BW173" i="50"/>
  <c r="BP173" i="50"/>
  <c r="AY12" i="51"/>
  <c r="BB95" i="50"/>
  <c r="BI95" i="50"/>
  <c r="BP95" i="50"/>
  <c r="BW95" i="50"/>
  <c r="BP58" i="50"/>
  <c r="BW58" i="50"/>
  <c r="BB58" i="50"/>
  <c r="BI58" i="50"/>
  <c r="BW49" i="50"/>
  <c r="BP49" i="50"/>
  <c r="BB49" i="50"/>
  <c r="BI49" i="50"/>
  <c r="BB143" i="50"/>
  <c r="BI143" i="50"/>
  <c r="BW143" i="50"/>
  <c r="BP143" i="50"/>
  <c r="BI130" i="50"/>
  <c r="BB130" i="50"/>
  <c r="BW130" i="50"/>
  <c r="BP130" i="50"/>
  <c r="BB75" i="50"/>
  <c r="BI75" i="50"/>
  <c r="BP75" i="50"/>
  <c r="BW75" i="50"/>
  <c r="BI91" i="50"/>
  <c r="BB91" i="50"/>
  <c r="BW91" i="50"/>
  <c r="BP91" i="50"/>
  <c r="AY11" i="50"/>
  <c r="BF11" i="50"/>
  <c r="BM11" i="50"/>
  <c r="BT11" i="50"/>
  <c r="AX8" i="50"/>
  <c r="BE8" i="50"/>
  <c r="BS8" i="50"/>
  <c r="BL8" i="50"/>
  <c r="BB135" i="51"/>
  <c r="BB172" i="51"/>
  <c r="AY9" i="51"/>
  <c r="BB91" i="51"/>
  <c r="AY18" i="51"/>
  <c r="AY15" i="51"/>
  <c r="BB129" i="50"/>
  <c r="BI129" i="50"/>
  <c r="BP129" i="50"/>
  <c r="BW129" i="50"/>
  <c r="BB137" i="50"/>
  <c r="BI137" i="50"/>
  <c r="BW137" i="50"/>
  <c r="BP137" i="50"/>
  <c r="BB180" i="51"/>
  <c r="BB129" i="51"/>
  <c r="BI54" i="50"/>
  <c r="BB54" i="50"/>
  <c r="BP54" i="50"/>
  <c r="BW54" i="50"/>
  <c r="BB139" i="51"/>
  <c r="BE35" i="50"/>
  <c r="AX35" i="50"/>
  <c r="BL35" i="50"/>
  <c r="BS35" i="50"/>
  <c r="BW97" i="50"/>
  <c r="BP97" i="50"/>
  <c r="BB97" i="50"/>
  <c r="BI97" i="50"/>
  <c r="AX11" i="50"/>
  <c r="BE11" i="50"/>
  <c r="BS11" i="50"/>
  <c r="BY11" i="50" s="1"/>
  <c r="BL11" i="50"/>
  <c r="DF72" i="59"/>
  <c r="K71" i="59"/>
  <c r="AP73" i="59"/>
  <c r="DF95" i="59"/>
  <c r="DF77" i="59"/>
  <c r="AP93" i="59"/>
  <c r="DE138" i="59"/>
  <c r="DF90" i="59"/>
  <c r="DF121" i="59"/>
  <c r="DF115" i="59"/>
  <c r="AP106" i="59"/>
  <c r="BK111" i="59"/>
  <c r="K78" i="59"/>
  <c r="AP85" i="59"/>
  <c r="BK96" i="59"/>
  <c r="DF99" i="59"/>
  <c r="CH101" i="59"/>
  <c r="CJ122" i="59"/>
  <c r="DF88" i="59"/>
  <c r="AP105" i="59"/>
  <c r="BK92" i="59"/>
  <c r="DF112" i="59"/>
  <c r="DF116" i="59"/>
  <c r="DF87" i="59"/>
  <c r="CH94" i="59"/>
  <c r="CH110" i="59"/>
  <c r="CJ153" i="59"/>
  <c r="DE129" i="59"/>
  <c r="BK84" i="59"/>
  <c r="DF83" i="59"/>
  <c r="K103" i="59"/>
  <c r="DE160" i="59"/>
  <c r="CH97" i="59"/>
  <c r="CJ77" i="59"/>
  <c r="DF68" i="59"/>
  <c r="K70" i="59"/>
  <c r="K68" i="59"/>
  <c r="BK100" i="59"/>
  <c r="BK81" i="59"/>
  <c r="CJ85" i="59"/>
  <c r="CJ129" i="59"/>
  <c r="CH91" i="59"/>
  <c r="AP94" i="59"/>
  <c r="DF105" i="59"/>
  <c r="DF91" i="59"/>
  <c r="DE161" i="59"/>
  <c r="DF122" i="59"/>
  <c r="CJ146" i="59"/>
  <c r="AP89" i="59"/>
  <c r="DF75" i="59"/>
  <c r="CH113" i="59"/>
  <c r="DE131" i="59"/>
  <c r="DE128" i="59"/>
  <c r="K93" i="59"/>
  <c r="CJ130" i="59"/>
  <c r="AP100" i="59"/>
  <c r="AP91" i="59"/>
  <c r="CH117" i="59"/>
  <c r="K97" i="59"/>
  <c r="CJ136" i="59"/>
  <c r="DE150" i="59"/>
  <c r="K73" i="59"/>
  <c r="CJ126" i="59"/>
  <c r="CK67" i="59"/>
  <c r="K67" i="59"/>
  <c r="K69" i="59"/>
  <c r="CJ81" i="59"/>
  <c r="AP86" i="59"/>
  <c r="CH105" i="59"/>
  <c r="DE158" i="59"/>
  <c r="CJ118" i="59"/>
  <c r="CH89" i="59"/>
  <c r="CH104" i="59"/>
  <c r="DE153" i="59"/>
  <c r="K76" i="59"/>
  <c r="DF107" i="59"/>
  <c r="CH165" i="59"/>
  <c r="DE137" i="59"/>
  <c r="DE149" i="59"/>
  <c r="AP82" i="59"/>
  <c r="K100" i="59"/>
  <c r="DE152" i="59"/>
  <c r="K91" i="59"/>
  <c r="CJ162" i="59"/>
  <c r="K90" i="59"/>
  <c r="DF80" i="59"/>
  <c r="DE141" i="59"/>
  <c r="DE148" i="59"/>
  <c r="BK88" i="59"/>
  <c r="CK68" i="59"/>
  <c r="BK73" i="59"/>
  <c r="BK74" i="59"/>
  <c r="CJ160" i="59"/>
  <c r="DE151" i="59"/>
  <c r="DE163" i="59"/>
  <c r="K89" i="59"/>
  <c r="K86" i="59"/>
  <c r="CJ127" i="59"/>
  <c r="AP102" i="59"/>
  <c r="DE145" i="59"/>
  <c r="K81" i="59"/>
  <c r="DE126" i="59"/>
  <c r="M104" i="59"/>
  <c r="CJ132" i="59"/>
  <c r="AP81" i="59"/>
  <c r="CJ131" i="59"/>
  <c r="BK89" i="59"/>
  <c r="K95" i="59"/>
  <c r="AP95" i="59"/>
  <c r="CJ152" i="59"/>
  <c r="BK97" i="59"/>
  <c r="CJ139" i="59"/>
  <c r="CJ149" i="59"/>
  <c r="BK87" i="59"/>
  <c r="CJ151" i="59"/>
  <c r="K85" i="59"/>
  <c r="AP92" i="59"/>
  <c r="DF71" i="59"/>
  <c r="CJ123" i="59"/>
  <c r="CJ84" i="59"/>
  <c r="CJ134" i="59"/>
  <c r="DF65" i="59"/>
  <c r="CK71" i="59"/>
  <c r="K66" i="59"/>
  <c r="CJ74" i="59"/>
  <c r="K80" i="59"/>
  <c r="CH115" i="59"/>
  <c r="CJ147" i="59"/>
  <c r="CH103" i="59"/>
  <c r="CJ141" i="59"/>
  <c r="DF97" i="59"/>
  <c r="BK101" i="59"/>
  <c r="AP101" i="59"/>
  <c r="DF86" i="59"/>
  <c r="AP107" i="59"/>
  <c r="CJ159" i="59"/>
  <c r="BK99" i="59"/>
  <c r="K88" i="59"/>
  <c r="DF96" i="59"/>
  <c r="M106" i="59"/>
  <c r="DF117" i="59"/>
  <c r="CJ138" i="59"/>
  <c r="DE146" i="59"/>
  <c r="CJ137" i="59"/>
  <c r="CJ135" i="59"/>
  <c r="CJ148" i="59"/>
  <c r="DE159" i="59"/>
  <c r="CH95" i="59"/>
  <c r="CJ143" i="59"/>
  <c r="CH108" i="59"/>
  <c r="DF110" i="59"/>
  <c r="DE127" i="59"/>
  <c r="DF67" i="59"/>
  <c r="CK66" i="59"/>
  <c r="AP71" i="59"/>
  <c r="DE155" i="59"/>
  <c r="K98" i="59"/>
  <c r="DE130" i="59"/>
  <c r="DF114" i="59"/>
  <c r="DF94" i="59"/>
  <c r="M102" i="59"/>
  <c r="K94" i="59"/>
  <c r="DE125" i="59"/>
  <c r="CJ155" i="59"/>
  <c r="DF106" i="59"/>
  <c r="DF100" i="59"/>
  <c r="AP97" i="59"/>
  <c r="CJ164" i="59"/>
  <c r="CJ142" i="59"/>
  <c r="BK108" i="59"/>
  <c r="DF78" i="59"/>
  <c r="CH107" i="59"/>
  <c r="AP80" i="59"/>
  <c r="BK95" i="59"/>
  <c r="DF104" i="59"/>
  <c r="CH99" i="59"/>
  <c r="DF84" i="59"/>
  <c r="BK90" i="59"/>
  <c r="AP78" i="59"/>
  <c r="DF118" i="59"/>
  <c r="DF74" i="59"/>
  <c r="K99" i="59"/>
  <c r="CJ128" i="59"/>
  <c r="K96" i="59"/>
  <c r="BK105" i="59"/>
  <c r="CH87" i="59"/>
  <c r="K75" i="59"/>
  <c r="CJ125" i="59"/>
  <c r="BK165" i="59"/>
  <c r="CJ120" i="59"/>
  <c r="DF66" i="59"/>
  <c r="CK69" i="59"/>
  <c r="K72" i="59"/>
  <c r="DF81" i="59"/>
  <c r="CH100" i="59"/>
  <c r="DF109" i="59"/>
  <c r="CJ76" i="59"/>
  <c r="BK103" i="59"/>
  <c r="AP99" i="59"/>
  <c r="DE147" i="59"/>
  <c r="BK112" i="59"/>
  <c r="DE144" i="59"/>
  <c r="DF102" i="59"/>
  <c r="DF124" i="59"/>
  <c r="DE142" i="59"/>
  <c r="CJ158" i="59"/>
  <c r="CJ83" i="59"/>
  <c r="DE157" i="59"/>
  <c r="CJ124" i="59"/>
  <c r="CH112" i="59"/>
  <c r="AP103" i="59"/>
  <c r="BK102" i="59"/>
  <c r="DF113" i="59"/>
  <c r="CJ140" i="59"/>
  <c r="BK98" i="59"/>
  <c r="DF69" i="59"/>
  <c r="CK73" i="59"/>
  <c r="K74" i="59"/>
  <c r="CH90" i="59"/>
  <c r="CJ119" i="59"/>
  <c r="K79" i="59"/>
  <c r="DE133" i="59"/>
  <c r="DF76" i="59"/>
  <c r="DE134" i="59"/>
  <c r="DF103" i="59"/>
  <c r="CJ82" i="59"/>
  <c r="DE154" i="59"/>
  <c r="CH111" i="59"/>
  <c r="CH116" i="59"/>
  <c r="BK94" i="59"/>
  <c r="DE143" i="59"/>
  <c r="CH98" i="59"/>
  <c r="DF89" i="59"/>
  <c r="CJ150" i="59"/>
  <c r="DF111" i="59"/>
  <c r="BK110" i="59"/>
  <c r="DF92" i="59"/>
  <c r="BK107" i="59"/>
  <c r="DE135" i="59"/>
  <c r="AP84" i="59"/>
  <c r="DE136" i="59"/>
  <c r="CJ75" i="59"/>
  <c r="CJ157" i="59"/>
  <c r="CJ79" i="59"/>
  <c r="AP72" i="59"/>
  <c r="BK106" i="59"/>
  <c r="BK93" i="59"/>
  <c r="DF73" i="59"/>
  <c r="CK70" i="59"/>
  <c r="K65" i="59"/>
  <c r="CJ154" i="59"/>
  <c r="CH92" i="59"/>
  <c r="AP88" i="59"/>
  <c r="CJ78" i="59"/>
  <c r="K84" i="59"/>
  <c r="CJ133" i="59"/>
  <c r="DF93" i="59"/>
  <c r="CJ145" i="59"/>
  <c r="K101" i="59"/>
  <c r="CJ163" i="59"/>
  <c r="DF119" i="59"/>
  <c r="AP87" i="59"/>
  <c r="BK85" i="59"/>
  <c r="AP96" i="59"/>
  <c r="DE162" i="59"/>
  <c r="AP90" i="59"/>
  <c r="DF108" i="59"/>
  <c r="DE156" i="59"/>
  <c r="CJ156" i="59"/>
  <c r="CH114" i="59"/>
  <c r="CJ144" i="59"/>
  <c r="DF101" i="59"/>
  <c r="K83" i="59"/>
  <c r="BK83" i="59"/>
  <c r="CK72" i="59"/>
  <c r="M107" i="59"/>
  <c r="DF98" i="59"/>
  <c r="CH88" i="59"/>
  <c r="DE132" i="59"/>
  <c r="CJ80" i="59"/>
  <c r="K87" i="59"/>
  <c r="CH96" i="59"/>
  <c r="BK109" i="59"/>
  <c r="M105" i="59"/>
  <c r="DF70" i="59"/>
  <c r="CK65" i="59"/>
  <c r="AP74" i="59"/>
  <c r="CH86" i="59"/>
  <c r="DE165" i="59"/>
  <c r="DE139" i="59"/>
  <c r="AP104" i="59"/>
  <c r="K82" i="59"/>
  <c r="BK104" i="59"/>
  <c r="AP79" i="59"/>
  <c r="CJ121" i="59"/>
  <c r="K77" i="59"/>
  <c r="BK82" i="59"/>
  <c r="DF85" i="59"/>
  <c r="DE140" i="59"/>
  <c r="DF82" i="59"/>
  <c r="CH102" i="59"/>
  <c r="DF123" i="59"/>
  <c r="CH93" i="59"/>
  <c r="DE164" i="59"/>
  <c r="K92" i="59"/>
  <c r="AP83" i="59"/>
  <c r="CH109" i="59"/>
  <c r="BK91" i="59"/>
  <c r="CH106" i="59"/>
  <c r="DF120" i="59"/>
  <c r="AP108" i="59"/>
  <c r="BK86" i="59"/>
  <c r="AP70" i="59"/>
  <c r="CJ161" i="59"/>
  <c r="AP109" i="59"/>
  <c r="AP98" i="59"/>
  <c r="DF79" i="59"/>
  <c r="CQ72" i="59" l="1"/>
  <c r="CQ65" i="59"/>
  <c r="CQ70" i="59"/>
  <c r="CQ73" i="59"/>
  <c r="CQ69" i="59"/>
  <c r="CQ66" i="59"/>
  <c r="CQ71" i="59"/>
  <c r="CQ68" i="59"/>
  <c r="CQ67" i="59"/>
  <c r="DL68" i="59"/>
  <c r="DL72" i="59"/>
  <c r="DL71" i="59"/>
  <c r="DL74" i="59"/>
  <c r="DL70" i="59"/>
  <c r="DL73" i="59"/>
  <c r="DL69" i="59"/>
  <c r="DL66" i="59"/>
  <c r="DL67" i="59"/>
  <c r="DL65" i="59"/>
  <c r="BS146" i="50"/>
  <c r="W150" i="49"/>
  <c r="BL149" i="50"/>
  <c r="BR149" i="50" s="1"/>
  <c r="F28" i="56" s="1"/>
  <c r="BL153" i="50"/>
  <c r="BR153" i="50" s="1"/>
  <c r="BY31" i="50"/>
  <c r="R30" i="56" s="1"/>
  <c r="W135" i="49"/>
  <c r="AQ135" i="51" s="1"/>
  <c r="AX148" i="50"/>
  <c r="BC105" i="56"/>
  <c r="O130" i="51"/>
  <c r="AN184" i="51"/>
  <c r="AL39" i="51"/>
  <c r="AJ17" i="51"/>
  <c r="AL37" i="51"/>
  <c r="AP79" i="51"/>
  <c r="AH38" i="56" s="1"/>
  <c r="AK150" i="51"/>
  <c r="AK134" i="51"/>
  <c r="AK138" i="51"/>
  <c r="AJ20" i="51"/>
  <c r="AK12" i="51"/>
  <c r="AK30" i="51"/>
  <c r="AM197" i="51"/>
  <c r="AN187" i="51"/>
  <c r="AJ40" i="51"/>
  <c r="AK159" i="51"/>
  <c r="AJ10" i="51"/>
  <c r="AN174" i="51"/>
  <c r="AJ34" i="51"/>
  <c r="AN186" i="51"/>
  <c r="AK24" i="51"/>
  <c r="AJ24" i="51"/>
  <c r="AN180" i="51"/>
  <c r="AM181" i="51"/>
  <c r="AK140" i="51"/>
  <c r="AN185" i="51"/>
  <c r="V139" i="51"/>
  <c r="AN191" i="51"/>
  <c r="AK136" i="51"/>
  <c r="AJ11" i="51"/>
  <c r="AK11" i="51"/>
  <c r="AK152" i="51"/>
  <c r="AK153" i="51"/>
  <c r="AK143" i="51"/>
  <c r="AM179" i="51"/>
  <c r="O131" i="51"/>
  <c r="U131" i="51" s="1"/>
  <c r="AJ19" i="51"/>
  <c r="W127" i="49"/>
  <c r="AQ127" i="51" s="1"/>
  <c r="AK31" i="51"/>
  <c r="AJ21" i="51"/>
  <c r="AM177" i="51"/>
  <c r="AK129" i="51"/>
  <c r="AN189" i="51"/>
  <c r="AK151" i="51"/>
  <c r="AJ9" i="51"/>
  <c r="AK19" i="51"/>
  <c r="AK135" i="51"/>
  <c r="AN168" i="51"/>
  <c r="AJ13" i="51"/>
  <c r="AM199" i="51"/>
  <c r="AJ35" i="51"/>
  <c r="AK34" i="51"/>
  <c r="AI33" i="51"/>
  <c r="W142" i="49"/>
  <c r="AQ142" i="51" s="1"/>
  <c r="AK156" i="51"/>
  <c r="AL33" i="51"/>
  <c r="AK146" i="51"/>
  <c r="AN188" i="51"/>
  <c r="AK154" i="51"/>
  <c r="AM200" i="51"/>
  <c r="AK8" i="51"/>
  <c r="AK139" i="51"/>
  <c r="AJ36" i="51"/>
  <c r="AN126" i="51"/>
  <c r="AK36" i="51"/>
  <c r="AK35" i="51"/>
  <c r="AK7" i="51"/>
  <c r="AM173" i="51"/>
  <c r="AJ26" i="51"/>
  <c r="AK26" i="51"/>
  <c r="AK16" i="51"/>
  <c r="AN178" i="51"/>
  <c r="AK157" i="51"/>
  <c r="AK17" i="51"/>
  <c r="AN194" i="51"/>
  <c r="AI37" i="51"/>
  <c r="AK137" i="51"/>
  <c r="AM171" i="51"/>
  <c r="AK10" i="51"/>
  <c r="AN169" i="51"/>
  <c r="AK14" i="51"/>
  <c r="AN166" i="51"/>
  <c r="AI41" i="51"/>
  <c r="AK128" i="51"/>
  <c r="AJ32" i="51"/>
  <c r="AJ30" i="51"/>
  <c r="AN182" i="51"/>
  <c r="AK32" i="51"/>
  <c r="AM166" i="51"/>
  <c r="AJ22" i="51"/>
  <c r="AN170" i="51"/>
  <c r="AM193" i="51"/>
  <c r="AK144" i="51"/>
  <c r="AJ12" i="51"/>
  <c r="AK155" i="51"/>
  <c r="AJ18" i="51"/>
  <c r="AN172" i="51"/>
  <c r="AM183" i="51"/>
  <c r="BC114" i="56"/>
  <c r="AP114" i="51"/>
  <c r="AI33" i="56" s="1"/>
  <c r="AN176" i="51"/>
  <c r="AK40" i="51"/>
  <c r="AK145" i="51"/>
  <c r="AJ23" i="51"/>
  <c r="AN192" i="51"/>
  <c r="AJ7" i="51"/>
  <c r="AP69" i="51"/>
  <c r="AH28" i="56" s="1"/>
  <c r="AK160" i="51"/>
  <c r="AJ28" i="51"/>
  <c r="AK133" i="51"/>
  <c r="AJ25" i="51"/>
  <c r="AK131" i="51"/>
  <c r="AJ31" i="51"/>
  <c r="AJ27" i="51"/>
  <c r="AJ8" i="51"/>
  <c r="AK23" i="51"/>
  <c r="AK130" i="51"/>
  <c r="AK149" i="51"/>
  <c r="AK142" i="51"/>
  <c r="AK127" i="51"/>
  <c r="BC73" i="56"/>
  <c r="AP73" i="51"/>
  <c r="AH32" i="56" s="1"/>
  <c r="AI39" i="51"/>
  <c r="AK18" i="51"/>
  <c r="AK27" i="51"/>
  <c r="AK158" i="51"/>
  <c r="AK141" i="51"/>
  <c r="AL41" i="51"/>
  <c r="AM195" i="51"/>
  <c r="AK38" i="51"/>
  <c r="AK13" i="51"/>
  <c r="AJ38" i="51"/>
  <c r="AK21" i="51"/>
  <c r="AK9" i="51"/>
  <c r="BC81" i="56"/>
  <c r="AP81" i="51"/>
  <c r="BC102" i="56"/>
  <c r="AP102" i="51"/>
  <c r="AI21" i="56" s="1"/>
  <c r="BC67" i="56"/>
  <c r="AP67" i="51"/>
  <c r="AH26" i="56" s="1"/>
  <c r="AN190" i="51"/>
  <c r="AK28" i="51"/>
  <c r="AN196" i="51"/>
  <c r="AK148" i="51"/>
  <c r="AM201" i="51"/>
  <c r="W155" i="49"/>
  <c r="AQ155" i="51" s="1"/>
  <c r="AK25" i="51"/>
  <c r="AK147" i="51"/>
  <c r="AM175" i="51"/>
  <c r="AJ16" i="51"/>
  <c r="AP75" i="51"/>
  <c r="AH34" i="56" s="1"/>
  <c r="AN167" i="51"/>
  <c r="AJ29" i="51"/>
  <c r="AK15" i="51"/>
  <c r="AK161" i="51"/>
  <c r="AK29" i="51"/>
  <c r="AN198" i="51"/>
  <c r="AJ15" i="51"/>
  <c r="AK22" i="51"/>
  <c r="AK132" i="51"/>
  <c r="AJ14" i="51"/>
  <c r="AK20" i="51"/>
  <c r="AI141" i="51"/>
  <c r="CN106" i="59"/>
  <c r="CN113" i="59"/>
  <c r="CN165" i="59"/>
  <c r="CN117" i="59"/>
  <c r="CN115" i="59"/>
  <c r="CN104" i="59"/>
  <c r="DL80" i="59"/>
  <c r="DL82" i="59"/>
  <c r="DL75" i="59"/>
  <c r="DL76" i="59"/>
  <c r="DL77" i="59"/>
  <c r="DL78" i="59"/>
  <c r="DL79" i="59"/>
  <c r="DL81" i="59"/>
  <c r="CN111" i="59"/>
  <c r="DL86" i="59"/>
  <c r="DL84" i="59"/>
  <c r="DL85" i="59"/>
  <c r="DL87" i="59"/>
  <c r="DL83" i="59"/>
  <c r="DL88" i="59"/>
  <c r="CN108" i="59"/>
  <c r="CN102" i="59"/>
  <c r="CN116" i="59"/>
  <c r="CN110" i="59"/>
  <c r="CN105" i="59"/>
  <c r="CN114" i="59"/>
  <c r="CN112" i="59"/>
  <c r="CN101" i="59"/>
  <c r="DL89" i="59"/>
  <c r="DL90" i="59"/>
  <c r="DL92" i="59"/>
  <c r="DL91" i="59"/>
  <c r="CN107" i="59"/>
  <c r="CN109" i="59"/>
  <c r="CN103" i="59"/>
  <c r="BQ165" i="59"/>
  <c r="AR28" i="51"/>
  <c r="M28" i="67"/>
  <c r="R28" i="67" s="1"/>
  <c r="AT199" i="51"/>
  <c r="O199" i="67"/>
  <c r="AU170" i="51"/>
  <c r="P170" i="67"/>
  <c r="AR10" i="51"/>
  <c r="M10" i="67"/>
  <c r="R10" i="67" s="1"/>
  <c r="AR35" i="51"/>
  <c r="M35" i="67"/>
  <c r="R35" i="67" s="1"/>
  <c r="AR133" i="51"/>
  <c r="M133" i="67"/>
  <c r="AR143" i="51"/>
  <c r="M143" i="67"/>
  <c r="AR156" i="51"/>
  <c r="M156" i="67"/>
  <c r="AU176" i="51"/>
  <c r="P176" i="67"/>
  <c r="AU186" i="51"/>
  <c r="P186" i="67"/>
  <c r="AU184" i="51"/>
  <c r="P184" i="67"/>
  <c r="AR159" i="51"/>
  <c r="M159" i="67"/>
  <c r="AU180" i="51"/>
  <c r="P180" i="67"/>
  <c r="AR23" i="51"/>
  <c r="M23" i="67"/>
  <c r="R23" i="67" s="1"/>
  <c r="AR22" i="51"/>
  <c r="M22" i="67"/>
  <c r="R22" i="67" s="1"/>
  <c r="AR24" i="51"/>
  <c r="M24" i="67"/>
  <c r="R24" i="67" s="1"/>
  <c r="AU192" i="51"/>
  <c r="P192" i="67"/>
  <c r="AR145" i="51"/>
  <c r="M145" i="67"/>
  <c r="AT197" i="51"/>
  <c r="O197" i="67"/>
  <c r="AT179" i="51"/>
  <c r="O179" i="67"/>
  <c r="AR13" i="51"/>
  <c r="M13" i="67"/>
  <c r="R13" i="67" s="1"/>
  <c r="AR8" i="51"/>
  <c r="M8" i="67"/>
  <c r="R8" i="67" s="1"/>
  <c r="AU182" i="51"/>
  <c r="P182" i="67"/>
  <c r="AR34" i="51"/>
  <c r="M34" i="67"/>
  <c r="R34" i="67" s="1"/>
  <c r="AU190" i="51"/>
  <c r="P190" i="67"/>
  <c r="AR11" i="51"/>
  <c r="M11" i="67"/>
  <c r="R11" i="67" s="1"/>
  <c r="AR129" i="51"/>
  <c r="M129" i="67"/>
  <c r="AR139" i="51"/>
  <c r="M139" i="67"/>
  <c r="AR152" i="51"/>
  <c r="M152" i="67"/>
  <c r="AU167" i="51"/>
  <c r="P167" i="67"/>
  <c r="AR18" i="51"/>
  <c r="M18" i="67"/>
  <c r="R18" i="67" s="1"/>
  <c r="AU172" i="51"/>
  <c r="P172" i="67"/>
  <c r="AR30" i="51"/>
  <c r="M30" i="67"/>
  <c r="R30" i="67" s="1"/>
  <c r="AT173" i="51"/>
  <c r="O173" i="67"/>
  <c r="AU188" i="51"/>
  <c r="P188" i="67"/>
  <c r="AT175" i="51"/>
  <c r="O175" i="67"/>
  <c r="AT201" i="51"/>
  <c r="O201" i="67"/>
  <c r="AS33" i="51"/>
  <c r="N33" i="67"/>
  <c r="AR17" i="51"/>
  <c r="M17" i="67"/>
  <c r="R17" i="67" s="1"/>
  <c r="AR131" i="51"/>
  <c r="M131" i="67"/>
  <c r="AR149" i="51"/>
  <c r="M149" i="67"/>
  <c r="AR146" i="51"/>
  <c r="M146" i="67"/>
  <c r="AT166" i="51"/>
  <c r="O166" i="67"/>
  <c r="AR7" i="51"/>
  <c r="M7" i="67"/>
  <c r="R7" i="67" s="1"/>
  <c r="AT177" i="51"/>
  <c r="O177" i="67"/>
  <c r="AU194" i="51"/>
  <c r="P194" i="67"/>
  <c r="AS39" i="51"/>
  <c r="N39" i="67"/>
  <c r="AR140" i="51"/>
  <c r="M140" i="67"/>
  <c r="AQ138" i="51"/>
  <c r="L138" i="67"/>
  <c r="AR161" i="51"/>
  <c r="M161" i="67"/>
  <c r="AR26" i="51"/>
  <c r="M26" i="67"/>
  <c r="R26" i="67" s="1"/>
  <c r="AT181" i="51"/>
  <c r="O181" i="67"/>
  <c r="AR20" i="51"/>
  <c r="M20" i="67"/>
  <c r="R20" i="67" s="1"/>
  <c r="AR29" i="51"/>
  <c r="M29" i="67"/>
  <c r="R29" i="67" s="1"/>
  <c r="AR21" i="51"/>
  <c r="M21" i="67"/>
  <c r="R21" i="67" s="1"/>
  <c r="AU169" i="51"/>
  <c r="P169" i="67"/>
  <c r="AR137" i="51"/>
  <c r="M137" i="67"/>
  <c r="AR151" i="51"/>
  <c r="M151" i="67"/>
  <c r="AQ143" i="51"/>
  <c r="L143" i="67"/>
  <c r="L155" i="67"/>
  <c r="AR32" i="51"/>
  <c r="M32" i="67"/>
  <c r="R32" i="67" s="1"/>
  <c r="AU178" i="51"/>
  <c r="P178" i="67"/>
  <c r="AR31" i="51"/>
  <c r="M31" i="67"/>
  <c r="R31" i="67" s="1"/>
  <c r="AU168" i="51"/>
  <c r="P168" i="67"/>
  <c r="AU191" i="51"/>
  <c r="P191" i="67"/>
  <c r="AR130" i="51"/>
  <c r="M130" i="67"/>
  <c r="AR138" i="51"/>
  <c r="M138" i="67"/>
  <c r="AQ154" i="51"/>
  <c r="L154" i="67"/>
  <c r="AU126" i="51"/>
  <c r="P126" i="67"/>
  <c r="AT183" i="51"/>
  <c r="O183" i="67"/>
  <c r="AR40" i="51"/>
  <c r="M40" i="67"/>
  <c r="R40" i="67" s="1"/>
  <c r="AT193" i="51"/>
  <c r="O193" i="67"/>
  <c r="AR157" i="51"/>
  <c r="M157" i="67"/>
  <c r="AR12" i="51"/>
  <c r="M12" i="67"/>
  <c r="R12" i="67" s="1"/>
  <c r="AR155" i="51"/>
  <c r="M155" i="67"/>
  <c r="AR128" i="51"/>
  <c r="M128" i="67"/>
  <c r="AR147" i="51"/>
  <c r="M147" i="67"/>
  <c r="AR135" i="51"/>
  <c r="M135" i="67"/>
  <c r="AR132" i="51"/>
  <c r="M132" i="67"/>
  <c r="AR142" i="51"/>
  <c r="M142" i="67"/>
  <c r="BR35" i="50"/>
  <c r="AR27" i="51"/>
  <c r="M27" i="67"/>
  <c r="R27" i="67" s="1"/>
  <c r="AS41" i="51"/>
  <c r="N41" i="67"/>
  <c r="AR16" i="51"/>
  <c r="M16" i="67"/>
  <c r="R16" i="67" s="1"/>
  <c r="AR153" i="51"/>
  <c r="M153" i="67"/>
  <c r="AR141" i="51"/>
  <c r="M141" i="67"/>
  <c r="AR127" i="51"/>
  <c r="M127" i="67"/>
  <c r="AQ150" i="51"/>
  <c r="L150" i="67"/>
  <c r="AR9" i="51"/>
  <c r="M9" i="67"/>
  <c r="R9" i="67" s="1"/>
  <c r="AU174" i="51"/>
  <c r="P174" i="67"/>
  <c r="AU166" i="51"/>
  <c r="P166" i="67"/>
  <c r="AU196" i="51"/>
  <c r="P196" i="67"/>
  <c r="AU198" i="51"/>
  <c r="P198" i="67"/>
  <c r="AR25" i="51"/>
  <c r="M25" i="67"/>
  <c r="R25" i="67" s="1"/>
  <c r="AR15" i="51"/>
  <c r="M15" i="67"/>
  <c r="R15" i="67" s="1"/>
  <c r="AU189" i="51"/>
  <c r="P189" i="67"/>
  <c r="AU187" i="51"/>
  <c r="P187" i="67"/>
  <c r="AR14" i="51"/>
  <c r="M14" i="67"/>
  <c r="R14" i="67" s="1"/>
  <c r="AU185" i="51"/>
  <c r="P185" i="67"/>
  <c r="AR158" i="51"/>
  <c r="M158" i="67"/>
  <c r="AR136" i="51"/>
  <c r="M136" i="67"/>
  <c r="L135" i="67"/>
  <c r="AS37" i="51"/>
  <c r="N37" i="67"/>
  <c r="AT195" i="51"/>
  <c r="O195" i="67"/>
  <c r="AR19" i="51"/>
  <c r="M19" i="67"/>
  <c r="R19" i="67" s="1"/>
  <c r="AR36" i="51"/>
  <c r="M36" i="67"/>
  <c r="R36" i="67" s="1"/>
  <c r="AR38" i="51"/>
  <c r="M38" i="67"/>
  <c r="R38" i="67" s="1"/>
  <c r="AT171" i="51"/>
  <c r="O171" i="67"/>
  <c r="AT200" i="51"/>
  <c r="O200" i="67"/>
  <c r="AR160" i="51"/>
  <c r="M160" i="67"/>
  <c r="AR154" i="51"/>
  <c r="M154" i="67"/>
  <c r="AR148" i="51"/>
  <c r="M148" i="67"/>
  <c r="AR144" i="51"/>
  <c r="M144" i="67"/>
  <c r="AR150" i="51"/>
  <c r="M150" i="67"/>
  <c r="AR134" i="51"/>
  <c r="M134" i="67"/>
  <c r="BY111" i="51"/>
  <c r="BR19" i="50"/>
  <c r="E166" i="49"/>
  <c r="R166" i="49"/>
  <c r="AD166" i="51" s="1"/>
  <c r="BR31" i="50"/>
  <c r="BR38" i="50"/>
  <c r="BY69" i="50"/>
  <c r="S28" i="56" s="1"/>
  <c r="BR29" i="50"/>
  <c r="BY27" i="50"/>
  <c r="R26" i="56" s="1"/>
  <c r="BY18" i="50"/>
  <c r="R17" i="56" s="1"/>
  <c r="BY17" i="50"/>
  <c r="R16" i="56" s="1"/>
  <c r="BY32" i="50"/>
  <c r="R31" i="56" s="1"/>
  <c r="BR74" i="50"/>
  <c r="BR8" i="50"/>
  <c r="BR23" i="50"/>
  <c r="BY10" i="50"/>
  <c r="R9" i="56" s="1"/>
  <c r="BY71" i="50"/>
  <c r="S30" i="56" s="1"/>
  <c r="BR76" i="50"/>
  <c r="BY72" i="50"/>
  <c r="S31" i="56" s="1"/>
  <c r="BY78" i="50"/>
  <c r="S37" i="56" s="1"/>
  <c r="BR25" i="50"/>
  <c r="BR16" i="50"/>
  <c r="BR36" i="50"/>
  <c r="BR71" i="50"/>
  <c r="BY67" i="50"/>
  <c r="S26" i="56" s="1"/>
  <c r="BY19" i="50"/>
  <c r="R18" i="56" s="1"/>
  <c r="BR69" i="50"/>
  <c r="BR158" i="50"/>
  <c r="BY38" i="50"/>
  <c r="R37" i="56" s="1"/>
  <c r="BY24" i="50"/>
  <c r="R23" i="56" s="1"/>
  <c r="BY66" i="50"/>
  <c r="S25" i="56" s="1"/>
  <c r="BY35" i="50"/>
  <c r="R34" i="56" s="1"/>
  <c r="BR10" i="50"/>
  <c r="BY16" i="50"/>
  <c r="R15" i="56" s="1"/>
  <c r="BY28" i="50"/>
  <c r="R27" i="56" s="1"/>
  <c r="BY76" i="50"/>
  <c r="S35" i="56" s="1"/>
  <c r="BR68" i="50"/>
  <c r="BY146" i="50"/>
  <c r="U25" i="56" s="1"/>
  <c r="BY8" i="50"/>
  <c r="R7" i="56" s="1"/>
  <c r="BY25" i="50"/>
  <c r="R24" i="56" s="1"/>
  <c r="BY36" i="50"/>
  <c r="R35" i="56" s="1"/>
  <c r="BY9" i="50"/>
  <c r="BY29" i="50"/>
  <c r="R28" i="56" s="1"/>
  <c r="BR32" i="50"/>
  <c r="BR26" i="50"/>
  <c r="BR67" i="50"/>
  <c r="BR11" i="50"/>
  <c r="BY15" i="50"/>
  <c r="R14" i="56" s="1"/>
  <c r="BR12" i="50"/>
  <c r="BR9" i="50"/>
  <c r="BY26" i="50"/>
  <c r="R25" i="56" s="1"/>
  <c r="BR72" i="50"/>
  <c r="BR15" i="50"/>
  <c r="BY12" i="50"/>
  <c r="R11" i="56" s="1"/>
  <c r="BR17" i="50"/>
  <c r="BR27" i="50"/>
  <c r="BY20" i="50"/>
  <c r="BR18" i="50"/>
  <c r="BR20" i="50"/>
  <c r="BY40" i="50"/>
  <c r="R39" i="56" s="1"/>
  <c r="BY14" i="50"/>
  <c r="BR24" i="50"/>
  <c r="BR21" i="50"/>
  <c r="BY30" i="50"/>
  <c r="R29" i="56" s="1"/>
  <c r="BR34" i="50"/>
  <c r="BY13" i="50"/>
  <c r="BR40" i="50"/>
  <c r="BR14" i="50"/>
  <c r="BY21" i="50"/>
  <c r="R20" i="56" s="1"/>
  <c r="BR30" i="50"/>
  <c r="BY22" i="50"/>
  <c r="R21" i="56" s="1"/>
  <c r="BY34" i="50"/>
  <c r="R33" i="56" s="1"/>
  <c r="BR28" i="50"/>
  <c r="BR66" i="50"/>
  <c r="BR13" i="50"/>
  <c r="BR22" i="50"/>
  <c r="BR78" i="50"/>
  <c r="BY103" i="51"/>
  <c r="V135" i="51"/>
  <c r="AB135" i="51" s="1"/>
  <c r="BD135" i="56" s="1"/>
  <c r="CP82" i="59"/>
  <c r="CP83" i="59"/>
  <c r="CP80" i="59"/>
  <c r="CP78" i="59"/>
  <c r="CP79" i="59"/>
  <c r="CP81" i="59"/>
  <c r="CP77" i="59"/>
  <c r="O147" i="51"/>
  <c r="AJ147" i="51" s="1"/>
  <c r="AX147" i="51"/>
  <c r="AI8" i="56"/>
  <c r="BC89" i="56"/>
  <c r="AI14" i="56"/>
  <c r="BC95" i="56"/>
  <c r="BC74" i="56"/>
  <c r="BC117" i="56"/>
  <c r="AI35" i="56"/>
  <c r="BC116" i="56"/>
  <c r="AI28" i="56"/>
  <c r="BC109" i="56"/>
  <c r="BC50" i="56"/>
  <c r="AH10" i="56"/>
  <c r="BC51" i="56"/>
  <c r="AI15" i="56"/>
  <c r="BC96" i="56"/>
  <c r="AH13" i="56"/>
  <c r="BC54" i="56"/>
  <c r="AI16" i="56"/>
  <c r="BC97" i="56"/>
  <c r="AI27" i="56"/>
  <c r="BC108" i="56"/>
  <c r="AI23" i="56"/>
  <c r="BC104" i="56"/>
  <c r="AI39" i="56"/>
  <c r="BC120" i="56"/>
  <c r="AH19" i="56"/>
  <c r="BC60" i="56"/>
  <c r="BC106" i="56"/>
  <c r="AH23" i="56"/>
  <c r="BC64" i="56"/>
  <c r="BC56" i="56"/>
  <c r="AH21" i="56"/>
  <c r="BC62" i="56"/>
  <c r="AH18" i="56"/>
  <c r="BC59" i="56"/>
  <c r="AI10" i="56"/>
  <c r="BC91" i="56"/>
  <c r="AI18" i="56"/>
  <c r="BC99" i="56"/>
  <c r="AI29" i="56"/>
  <c r="BC110" i="56"/>
  <c r="AI34" i="56"/>
  <c r="BC115" i="56"/>
  <c r="BC76" i="56"/>
  <c r="AI22" i="56"/>
  <c r="BC103" i="56"/>
  <c r="AH31" i="56"/>
  <c r="BC72" i="56"/>
  <c r="AI20" i="56"/>
  <c r="BC101" i="56"/>
  <c r="BC121" i="56"/>
  <c r="AI26" i="56"/>
  <c r="BC107" i="56"/>
  <c r="AI12" i="56"/>
  <c r="BC93" i="56"/>
  <c r="AH22" i="56"/>
  <c r="BC63" i="56"/>
  <c r="AI38" i="56"/>
  <c r="BC119" i="56"/>
  <c r="AH39" i="56"/>
  <c r="BC80" i="56"/>
  <c r="AH24" i="56"/>
  <c r="BD65" i="56"/>
  <c r="AI30" i="56"/>
  <c r="BC111" i="56"/>
  <c r="BC68" i="56"/>
  <c r="AI19" i="56"/>
  <c r="BC100" i="56"/>
  <c r="BC88" i="56"/>
  <c r="AH17" i="56"/>
  <c r="BC58" i="56"/>
  <c r="AH14" i="56"/>
  <c r="BC55" i="56"/>
  <c r="AH7" i="56"/>
  <c r="BC48" i="56"/>
  <c r="BC92" i="56"/>
  <c r="AH29" i="56"/>
  <c r="BC70" i="56"/>
  <c r="AH37" i="56"/>
  <c r="BC78" i="56"/>
  <c r="AI6" i="56"/>
  <c r="BC87" i="56"/>
  <c r="AH25" i="56"/>
  <c r="BC66" i="56"/>
  <c r="AI31" i="56"/>
  <c r="BC112" i="56"/>
  <c r="AH11" i="56"/>
  <c r="BC52" i="56"/>
  <c r="AI32" i="56"/>
  <c r="BC113" i="56"/>
  <c r="AH12" i="56"/>
  <c r="BD53" i="56"/>
  <c r="BC94" i="56"/>
  <c r="D40" i="56"/>
  <c r="BA81" i="56"/>
  <c r="BB81" i="56" s="1"/>
  <c r="D32" i="56"/>
  <c r="BA73" i="56"/>
  <c r="BB73" i="56" s="1"/>
  <c r="D36" i="56"/>
  <c r="BA77" i="56"/>
  <c r="BB77" i="56" s="1"/>
  <c r="D38" i="56"/>
  <c r="BA79" i="56"/>
  <c r="BB79" i="56" s="1"/>
  <c r="BY59" i="51"/>
  <c r="W134" i="49"/>
  <c r="BY105" i="51"/>
  <c r="BY58" i="51"/>
  <c r="CP76" i="59"/>
  <c r="AX158" i="51"/>
  <c r="BS161" i="50"/>
  <c r="BL161" i="50"/>
  <c r="BR161" i="50" s="1"/>
  <c r="BE161" i="50"/>
  <c r="AX161" i="50"/>
  <c r="W161" i="49"/>
  <c r="O161" i="51"/>
  <c r="W130" i="49"/>
  <c r="AX154" i="51"/>
  <c r="O154" i="51"/>
  <c r="U154" i="51" s="1"/>
  <c r="V154" i="51"/>
  <c r="AB154" i="51" s="1"/>
  <c r="BD154" i="56" s="1"/>
  <c r="V130" i="51"/>
  <c r="AB130" i="51" s="1"/>
  <c r="BD130" i="56" s="1"/>
  <c r="BS151" i="50"/>
  <c r="BE151" i="50"/>
  <c r="BL151" i="50"/>
  <c r="BR151" i="50" s="1"/>
  <c r="AX151" i="50"/>
  <c r="O151" i="51"/>
  <c r="U151" i="51" s="1"/>
  <c r="V134" i="51"/>
  <c r="AB134" i="51" s="1"/>
  <c r="BD134" i="56" s="1"/>
  <c r="AX148" i="51"/>
  <c r="V131" i="51"/>
  <c r="W151" i="49"/>
  <c r="AX146" i="51"/>
  <c r="W131" i="49"/>
  <c r="V143" i="51"/>
  <c r="AB143" i="51" s="1"/>
  <c r="BD143" i="56" s="1"/>
  <c r="V159" i="51"/>
  <c r="AJ159" i="51" s="1"/>
  <c r="W139" i="49"/>
  <c r="W158" i="49"/>
  <c r="V158" i="51"/>
  <c r="O158" i="51"/>
  <c r="U158" i="51" s="1"/>
  <c r="AX149" i="51"/>
  <c r="AX156" i="51"/>
  <c r="O142" i="51"/>
  <c r="U142" i="51" s="1"/>
  <c r="BL146" i="50"/>
  <c r="BR146" i="50" s="1"/>
  <c r="V150" i="51"/>
  <c r="AB150" i="51" s="1"/>
  <c r="BD150" i="56" s="1"/>
  <c r="O150" i="51"/>
  <c r="U150" i="51" s="1"/>
  <c r="V146" i="51"/>
  <c r="O146" i="51"/>
  <c r="U146" i="51" s="1"/>
  <c r="W146" i="49"/>
  <c r="BS159" i="50"/>
  <c r="BL159" i="50"/>
  <c r="BR159" i="50" s="1"/>
  <c r="AX159" i="50"/>
  <c r="BE159" i="50"/>
  <c r="W159" i="49"/>
  <c r="AX149" i="50"/>
  <c r="CP75" i="59"/>
  <c r="AB139" i="51"/>
  <c r="BD139" i="56" s="1"/>
  <c r="BY60" i="51"/>
  <c r="BY104" i="51"/>
  <c r="O143" i="51"/>
  <c r="O138" i="51"/>
  <c r="U138" i="51" s="1"/>
  <c r="O155" i="51"/>
  <c r="U155" i="51" s="1"/>
  <c r="O139" i="51"/>
  <c r="U139" i="51" s="1"/>
  <c r="V138" i="51"/>
  <c r="AB138" i="51" s="1"/>
  <c r="BD138" i="56" s="1"/>
  <c r="V155" i="51"/>
  <c r="AB155" i="51" s="1"/>
  <c r="BD155" i="56" s="1"/>
  <c r="V142" i="51"/>
  <c r="AB142" i="51" s="1"/>
  <c r="BD142" i="56" s="1"/>
  <c r="W147" i="49"/>
  <c r="O135" i="51"/>
  <c r="U135" i="51" s="1"/>
  <c r="AZ197" i="50"/>
  <c r="BG197" i="50"/>
  <c r="BU197" i="50"/>
  <c r="O127" i="51"/>
  <c r="U127" i="51" s="1"/>
  <c r="AU15" i="62"/>
  <c r="AV15" i="62" s="1"/>
  <c r="V127" i="51"/>
  <c r="AB127" i="51" s="1"/>
  <c r="BD127" i="56" s="1"/>
  <c r="AW154" i="51"/>
  <c r="BY61" i="51"/>
  <c r="BY65" i="51"/>
  <c r="BY62" i="51"/>
  <c r="BY63" i="51"/>
  <c r="BY64" i="51"/>
  <c r="BY106" i="51"/>
  <c r="BY109" i="51"/>
  <c r="BY110" i="51"/>
  <c r="BY107" i="51"/>
  <c r="BY108" i="51"/>
  <c r="AX152" i="51"/>
  <c r="AU12" i="62"/>
  <c r="AV12" i="62" s="1"/>
  <c r="AV85" i="59"/>
  <c r="AV87" i="59"/>
  <c r="AV86" i="59"/>
  <c r="BQ97" i="59"/>
  <c r="BQ99" i="59"/>
  <c r="BQ98" i="59"/>
  <c r="BQ100" i="59"/>
  <c r="BQ84" i="59"/>
  <c r="AV90" i="59"/>
  <c r="AV92" i="59"/>
  <c r="AV91" i="59"/>
  <c r="BQ83" i="59"/>
  <c r="BQ82" i="59"/>
  <c r="BQ93" i="59"/>
  <c r="AV81" i="59"/>
  <c r="BQ105" i="59"/>
  <c r="BQ104" i="59"/>
  <c r="BQ106" i="59"/>
  <c r="BQ103" i="59"/>
  <c r="AV84" i="59"/>
  <c r="BQ109" i="59"/>
  <c r="BQ110" i="59"/>
  <c r="BQ85" i="59"/>
  <c r="BQ86" i="59"/>
  <c r="BQ81" i="59"/>
  <c r="BQ95" i="59"/>
  <c r="BQ94" i="59"/>
  <c r="AV97" i="59"/>
  <c r="AV99" i="59"/>
  <c r="AV101" i="59"/>
  <c r="AV98" i="59"/>
  <c r="AV100" i="59"/>
  <c r="BQ107" i="59"/>
  <c r="BQ108" i="59"/>
  <c r="BQ111" i="59"/>
  <c r="BQ112" i="59"/>
  <c r="AV93" i="59"/>
  <c r="AV95" i="59"/>
  <c r="AV94" i="59"/>
  <c r="AV96" i="59"/>
  <c r="BQ91" i="59"/>
  <c r="AV89" i="59"/>
  <c r="AV88" i="59"/>
  <c r="AV82" i="59"/>
  <c r="AV109" i="59"/>
  <c r="BQ102" i="59"/>
  <c r="BQ101" i="59"/>
  <c r="AV79" i="59"/>
  <c r="AV78" i="59"/>
  <c r="AV83" i="59"/>
  <c r="BQ87" i="59"/>
  <c r="AV107" i="59"/>
  <c r="AV106" i="59"/>
  <c r="AV108" i="59"/>
  <c r="AV104" i="59"/>
  <c r="AV103" i="59"/>
  <c r="AV105" i="59"/>
  <c r="AV102" i="59"/>
  <c r="AV80" i="59"/>
  <c r="BQ89" i="59"/>
  <c r="BQ88" i="59"/>
  <c r="BQ90" i="59"/>
  <c r="BQ92" i="59"/>
  <c r="BQ96" i="59"/>
  <c r="AQ9" i="51"/>
  <c r="AU9" i="62"/>
  <c r="AV9" i="62" s="1"/>
  <c r="AQ25" i="51"/>
  <c r="AU25" i="62"/>
  <c r="AV25" i="62" s="1"/>
  <c r="AQ31" i="51"/>
  <c r="AU31" i="62"/>
  <c r="AV31" i="62" s="1"/>
  <c r="AQ15" i="51"/>
  <c r="AQ38" i="51"/>
  <c r="AU38" i="62"/>
  <c r="AV38" i="62" s="1"/>
  <c r="BL147" i="50"/>
  <c r="BR147" i="50" s="1"/>
  <c r="BS147" i="50"/>
  <c r="AX147" i="50"/>
  <c r="BE147" i="50"/>
  <c r="AQ22" i="51"/>
  <c r="AU22" i="62"/>
  <c r="AV22" i="62" s="1"/>
  <c r="AU127" i="62"/>
  <c r="AV127" i="62" s="1"/>
  <c r="AU150" i="62"/>
  <c r="AV150" i="62" s="1"/>
  <c r="AQ40" i="51"/>
  <c r="AU40" i="62"/>
  <c r="AV40" i="62" s="1"/>
  <c r="AQ21" i="51"/>
  <c r="AU21" i="62"/>
  <c r="AV21" i="62" s="1"/>
  <c r="AQ27" i="51"/>
  <c r="AU27" i="62"/>
  <c r="AV27" i="62" s="1"/>
  <c r="AQ17" i="51"/>
  <c r="AU17" i="62"/>
  <c r="AV17" i="62" s="1"/>
  <c r="AU143" i="62"/>
  <c r="AV143" i="62" s="1"/>
  <c r="AQ30" i="51"/>
  <c r="AU30" i="62"/>
  <c r="AV30" i="62" s="1"/>
  <c r="AQ24" i="51"/>
  <c r="AU24" i="62"/>
  <c r="AV24" i="62" s="1"/>
  <c r="AQ11" i="51"/>
  <c r="AU11" i="62"/>
  <c r="AV11" i="62" s="1"/>
  <c r="AX158" i="50"/>
  <c r="BE158" i="50"/>
  <c r="BS158" i="50"/>
  <c r="AQ35" i="51"/>
  <c r="AU35" i="62"/>
  <c r="AV35" i="62" s="1"/>
  <c r="AU135" i="62"/>
  <c r="AV135" i="62" s="1"/>
  <c r="AU138" i="62"/>
  <c r="AV138" i="62" s="1"/>
  <c r="AQ18" i="51"/>
  <c r="AU18" i="62"/>
  <c r="AV18" i="62" s="1"/>
  <c r="AQ12" i="51"/>
  <c r="AQ16" i="51"/>
  <c r="AU16" i="62"/>
  <c r="AV16" i="62" s="1"/>
  <c r="AU155" i="62"/>
  <c r="AV155" i="62" s="1"/>
  <c r="AQ19" i="51"/>
  <c r="AU19" i="62"/>
  <c r="AV19" i="62" s="1"/>
  <c r="AQ14" i="51"/>
  <c r="AU14" i="62"/>
  <c r="AV14" i="62" s="1"/>
  <c r="AQ29" i="51"/>
  <c r="AU29" i="62"/>
  <c r="AV29" i="62" s="1"/>
  <c r="AQ36" i="51"/>
  <c r="AU36" i="62"/>
  <c r="AV36" i="62" s="1"/>
  <c r="AQ34" i="51"/>
  <c r="AU34" i="62"/>
  <c r="AV34" i="62" s="1"/>
  <c r="AQ23" i="51"/>
  <c r="AU23" i="62"/>
  <c r="AV23" i="62" s="1"/>
  <c r="AU154" i="62"/>
  <c r="AV154" i="62" s="1"/>
  <c r="AQ32" i="51"/>
  <c r="AU32" i="62"/>
  <c r="AV32" i="62" s="1"/>
  <c r="AQ7" i="51"/>
  <c r="AU7" i="62"/>
  <c r="AV7" i="62" s="1"/>
  <c r="AQ26" i="51"/>
  <c r="AU26" i="62"/>
  <c r="AV26" i="62" s="1"/>
  <c r="AQ13" i="51"/>
  <c r="AU13" i="62"/>
  <c r="AV13" i="62" s="1"/>
  <c r="BS154" i="50"/>
  <c r="AX154" i="50"/>
  <c r="BL154" i="50"/>
  <c r="BR154" i="50" s="1"/>
  <c r="BE154" i="50"/>
  <c r="BE146" i="50"/>
  <c r="AX146" i="50"/>
  <c r="AQ28" i="51"/>
  <c r="AU28" i="62"/>
  <c r="AV28" i="62" s="1"/>
  <c r="AQ20" i="51"/>
  <c r="AU20" i="62"/>
  <c r="AV20" i="62" s="1"/>
  <c r="AQ10" i="51"/>
  <c r="AU10" i="62"/>
  <c r="AV10" i="62" s="1"/>
  <c r="AQ8" i="51"/>
  <c r="AU8" i="62"/>
  <c r="AV8" i="62" s="1"/>
  <c r="AX151" i="51"/>
  <c r="AZ199" i="50"/>
  <c r="BU201" i="50"/>
  <c r="BN201" i="50"/>
  <c r="AZ201" i="50"/>
  <c r="AX157" i="50"/>
  <c r="W157" i="49"/>
  <c r="AB147" i="51"/>
  <c r="BD147" i="56" s="1"/>
  <c r="AB38" i="51"/>
  <c r="BD38" i="56" s="1"/>
  <c r="AB28" i="51"/>
  <c r="BD28" i="56" s="1"/>
  <c r="BE153" i="50"/>
  <c r="AX153" i="50"/>
  <c r="BS148" i="50"/>
  <c r="BG199" i="50"/>
  <c r="AB9" i="51"/>
  <c r="BD9" i="56" s="1"/>
  <c r="BU199" i="50"/>
  <c r="AB161" i="51"/>
  <c r="BD161" i="56" s="1"/>
  <c r="AB13" i="51"/>
  <c r="BD13" i="56" s="1"/>
  <c r="CP74" i="59"/>
  <c r="AB20" i="51"/>
  <c r="BD20" i="56" s="1"/>
  <c r="W153" i="49"/>
  <c r="AB19" i="51"/>
  <c r="BD19" i="56" s="1"/>
  <c r="AB18" i="51"/>
  <c r="BD18" i="56" s="1"/>
  <c r="AB10" i="51"/>
  <c r="BD10" i="56" s="1"/>
  <c r="AB14" i="51"/>
  <c r="BD14" i="56" s="1"/>
  <c r="AB151" i="51"/>
  <c r="BD151" i="56" s="1"/>
  <c r="BN193" i="50"/>
  <c r="BL157" i="50"/>
  <c r="BR157" i="50" s="1"/>
  <c r="AB31" i="51"/>
  <c r="BD31" i="56" s="1"/>
  <c r="AB36" i="51"/>
  <c r="BD36" i="56" s="1"/>
  <c r="Q65" i="59"/>
  <c r="Q67" i="59"/>
  <c r="Q69" i="59"/>
  <c r="Q71" i="59"/>
  <c r="Q73" i="59"/>
  <c r="Q66" i="59"/>
  <c r="Q68" i="59"/>
  <c r="Q70" i="59"/>
  <c r="Q72" i="59"/>
  <c r="Q74" i="59"/>
  <c r="BE149" i="50"/>
  <c r="AB32" i="51"/>
  <c r="BD32" i="56" s="1"/>
  <c r="AB22" i="51"/>
  <c r="BD22" i="56" s="1"/>
  <c r="AB21" i="51"/>
  <c r="BD21" i="56" s="1"/>
  <c r="AB24" i="51"/>
  <c r="BD24" i="56" s="1"/>
  <c r="AB35" i="51"/>
  <c r="BD35" i="56" s="1"/>
  <c r="AB27" i="51"/>
  <c r="BD27" i="56" s="1"/>
  <c r="AB25" i="51"/>
  <c r="BD25" i="56" s="1"/>
  <c r="AB34" i="51"/>
  <c r="BD34" i="56" s="1"/>
  <c r="BU66" i="51"/>
  <c r="AB23" i="51"/>
  <c r="BD23" i="56" s="1"/>
  <c r="O39" i="51"/>
  <c r="V39" i="51"/>
  <c r="Y186" i="51"/>
  <c r="R186" i="51"/>
  <c r="Y177" i="49"/>
  <c r="Q177" i="51"/>
  <c r="X177" i="51"/>
  <c r="Y175" i="49"/>
  <c r="X175" i="51"/>
  <c r="Q175" i="51"/>
  <c r="Y169" i="51"/>
  <c r="R169" i="51"/>
  <c r="W133" i="49"/>
  <c r="L133" i="67" s="1"/>
  <c r="V133" i="51"/>
  <c r="AB133" i="51" s="1"/>
  <c r="BD133" i="56" s="1"/>
  <c r="O133" i="51"/>
  <c r="W140" i="49"/>
  <c r="L140" i="67" s="1"/>
  <c r="O140" i="51"/>
  <c r="V140" i="51"/>
  <c r="AB140" i="51" s="1"/>
  <c r="BD140" i="56" s="1"/>
  <c r="AH35" i="56"/>
  <c r="Y199" i="49"/>
  <c r="Q199" i="51"/>
  <c r="X199" i="51"/>
  <c r="R174" i="51"/>
  <c r="Y174" i="51"/>
  <c r="AB30" i="51"/>
  <c r="BD30" i="56" s="1"/>
  <c r="AB26" i="51"/>
  <c r="BD26" i="56" s="1"/>
  <c r="U159" i="51"/>
  <c r="W33" i="51"/>
  <c r="P33" i="51"/>
  <c r="Y197" i="49"/>
  <c r="X197" i="51"/>
  <c r="Q197" i="51"/>
  <c r="R178" i="51"/>
  <c r="Y178" i="51"/>
  <c r="Y189" i="51"/>
  <c r="R189" i="51"/>
  <c r="R191" i="51"/>
  <c r="Y191" i="51"/>
  <c r="Y200" i="49"/>
  <c r="Q200" i="51"/>
  <c r="X200" i="51"/>
  <c r="Y190" i="51"/>
  <c r="R190" i="51"/>
  <c r="V153" i="51"/>
  <c r="AB153" i="51" s="1"/>
  <c r="BD153" i="56" s="1"/>
  <c r="O153" i="51"/>
  <c r="W137" i="49"/>
  <c r="L137" i="67" s="1"/>
  <c r="V137" i="51"/>
  <c r="AB137" i="51" s="1"/>
  <c r="BD137" i="56" s="1"/>
  <c r="O137" i="51"/>
  <c r="U134" i="51"/>
  <c r="AB12" i="51"/>
  <c r="BD12" i="56" s="1"/>
  <c r="W160" i="49"/>
  <c r="L160" i="67" s="1"/>
  <c r="V160" i="51"/>
  <c r="AB160" i="51" s="1"/>
  <c r="BD160" i="56" s="1"/>
  <c r="O160" i="51"/>
  <c r="O33" i="51"/>
  <c r="V33" i="51"/>
  <c r="Y201" i="49"/>
  <c r="X201" i="51"/>
  <c r="Q201" i="51"/>
  <c r="R192" i="51"/>
  <c r="Y192" i="51"/>
  <c r="AB40" i="51"/>
  <c r="BD40" i="56" s="1"/>
  <c r="W132" i="49"/>
  <c r="L132" i="67" s="1"/>
  <c r="O132" i="51"/>
  <c r="V132" i="51"/>
  <c r="AB132" i="51" s="1"/>
  <c r="BD132" i="56" s="1"/>
  <c r="W136" i="49"/>
  <c r="L136" i="67" s="1"/>
  <c r="O136" i="51"/>
  <c r="V136" i="51"/>
  <c r="AB136" i="51" s="1"/>
  <c r="BD136" i="56" s="1"/>
  <c r="W156" i="49"/>
  <c r="L156" i="67" s="1"/>
  <c r="O156" i="51"/>
  <c r="V156" i="51"/>
  <c r="AB156" i="51" s="1"/>
  <c r="BD156" i="56" s="1"/>
  <c r="BL156" i="50"/>
  <c r="BR156" i="50" s="1"/>
  <c r="BE156" i="50"/>
  <c r="BS156" i="50"/>
  <c r="AX156" i="50"/>
  <c r="W152" i="49"/>
  <c r="L152" i="67" s="1"/>
  <c r="O152" i="51"/>
  <c r="V152" i="51"/>
  <c r="AB152" i="51" s="1"/>
  <c r="BD152" i="56" s="1"/>
  <c r="AX152" i="50"/>
  <c r="BE152" i="50"/>
  <c r="BL152" i="50"/>
  <c r="BR152" i="50" s="1"/>
  <c r="BS152" i="50"/>
  <c r="R198" i="51"/>
  <c r="Y198" i="51"/>
  <c r="Y193" i="49"/>
  <c r="Q193" i="51"/>
  <c r="X193" i="51"/>
  <c r="R168" i="51"/>
  <c r="Y168" i="51"/>
  <c r="Y170" i="51"/>
  <c r="R170" i="51"/>
  <c r="Y187" i="51"/>
  <c r="R187" i="51"/>
  <c r="Y181" i="49"/>
  <c r="X181" i="51"/>
  <c r="Q181" i="51"/>
  <c r="W141" i="49"/>
  <c r="L141" i="67" s="1"/>
  <c r="O141" i="51"/>
  <c r="V141" i="51"/>
  <c r="AB141" i="51" s="1"/>
  <c r="BD141" i="56" s="1"/>
  <c r="W41" i="51"/>
  <c r="P41" i="51"/>
  <c r="Y195" i="49"/>
  <c r="X195" i="51"/>
  <c r="Q195" i="51"/>
  <c r="Y171" i="49"/>
  <c r="X171" i="51"/>
  <c r="Q171" i="51"/>
  <c r="W128" i="49"/>
  <c r="L128" i="67" s="1"/>
  <c r="R128" i="67" s="1"/>
  <c r="O128" i="51"/>
  <c r="V128" i="51"/>
  <c r="AB128" i="51" s="1"/>
  <c r="BD128" i="56" s="1"/>
  <c r="AB15" i="51"/>
  <c r="BD15" i="56" s="1"/>
  <c r="O157" i="51"/>
  <c r="V157" i="51"/>
  <c r="AB157" i="51" s="1"/>
  <c r="BD157" i="56" s="1"/>
  <c r="O41" i="51"/>
  <c r="V41" i="51"/>
  <c r="Y126" i="51"/>
  <c r="R126" i="51"/>
  <c r="R184" i="51"/>
  <c r="Y184" i="51"/>
  <c r="BL148" i="50"/>
  <c r="BR148" i="50" s="1"/>
  <c r="AB8" i="51"/>
  <c r="BD8" i="56" s="1"/>
  <c r="AB16" i="51"/>
  <c r="BD16" i="56" s="1"/>
  <c r="R180" i="51"/>
  <c r="Y180" i="51"/>
  <c r="R176" i="51"/>
  <c r="Y176" i="51"/>
  <c r="R167" i="51"/>
  <c r="Y167" i="51"/>
  <c r="Y182" i="51"/>
  <c r="R182" i="51"/>
  <c r="BE148" i="50"/>
  <c r="W144" i="49"/>
  <c r="L144" i="67" s="1"/>
  <c r="V144" i="51"/>
  <c r="AB144" i="51" s="1"/>
  <c r="BD144" i="56" s="1"/>
  <c r="O144" i="51"/>
  <c r="W149" i="49"/>
  <c r="L149" i="67" s="1"/>
  <c r="R149" i="67" s="1"/>
  <c r="V149" i="51"/>
  <c r="AB149" i="51" s="1"/>
  <c r="BD149" i="56" s="1"/>
  <c r="O149" i="51"/>
  <c r="BS149" i="50"/>
  <c r="W37" i="51"/>
  <c r="P37" i="51"/>
  <c r="AZ193" i="50"/>
  <c r="Y196" i="51"/>
  <c r="R196" i="51"/>
  <c r="Y172" i="51"/>
  <c r="R172" i="51"/>
  <c r="Y173" i="49"/>
  <c r="X173" i="51"/>
  <c r="Q173" i="51"/>
  <c r="W129" i="49"/>
  <c r="L129" i="67" s="1"/>
  <c r="R129" i="67" s="1"/>
  <c r="V129" i="51"/>
  <c r="AB129" i="51" s="1"/>
  <c r="BD129" i="56" s="1"/>
  <c r="O129" i="51"/>
  <c r="O37" i="51"/>
  <c r="V37" i="51"/>
  <c r="Y183" i="49"/>
  <c r="Q183" i="51"/>
  <c r="X183" i="51"/>
  <c r="AI11" i="56"/>
  <c r="W148" i="49"/>
  <c r="L148" i="67" s="1"/>
  <c r="O148" i="51"/>
  <c r="V148" i="51"/>
  <c r="AB148" i="51" s="1"/>
  <c r="BD148" i="56" s="1"/>
  <c r="Q166" i="51"/>
  <c r="X166" i="51"/>
  <c r="BU193" i="50"/>
  <c r="Y179" i="49"/>
  <c r="X179" i="51"/>
  <c r="Q179" i="51"/>
  <c r="Y188" i="51"/>
  <c r="R188" i="51"/>
  <c r="BS157" i="50"/>
  <c r="BS153" i="50"/>
  <c r="W145" i="49"/>
  <c r="L145" i="67" s="1"/>
  <c r="V145" i="51"/>
  <c r="AB145" i="51" s="1"/>
  <c r="BD145" i="56" s="1"/>
  <c r="O145" i="51"/>
  <c r="U130" i="51"/>
  <c r="AB17" i="51"/>
  <c r="BD17" i="56" s="1"/>
  <c r="AB11" i="51"/>
  <c r="BD11" i="56" s="1"/>
  <c r="AB7" i="51"/>
  <c r="BD7" i="56" s="1"/>
  <c r="W39" i="51"/>
  <c r="P39" i="51"/>
  <c r="Y194" i="51"/>
  <c r="R194" i="51"/>
  <c r="Y185" i="51"/>
  <c r="R185" i="51"/>
  <c r="AB29" i="51"/>
  <c r="BD29" i="56" s="1"/>
  <c r="F167" i="49"/>
  <c r="R167" i="49" s="1"/>
  <c r="AD167" i="51" s="1"/>
  <c r="BG167" i="50"/>
  <c r="X33" i="49"/>
  <c r="AX161" i="51"/>
  <c r="E173" i="49"/>
  <c r="Z176" i="49"/>
  <c r="BO176" i="50"/>
  <c r="BV176" i="50"/>
  <c r="BH176" i="50"/>
  <c r="BA176" i="50"/>
  <c r="AZ199" i="51"/>
  <c r="F185" i="49"/>
  <c r="R185" i="49" s="1"/>
  <c r="AD185" i="51" s="1"/>
  <c r="BG185" i="50"/>
  <c r="W33" i="49"/>
  <c r="L33" i="67" s="1"/>
  <c r="BV186" i="50"/>
  <c r="BO186" i="50"/>
  <c r="Z186" i="49"/>
  <c r="BA186" i="50"/>
  <c r="BH186" i="50"/>
  <c r="AZ197" i="51"/>
  <c r="BV184" i="50"/>
  <c r="BO184" i="50"/>
  <c r="BH184" i="50"/>
  <c r="BA184" i="50"/>
  <c r="Z184" i="49"/>
  <c r="F176" i="49"/>
  <c r="R176" i="49" s="1"/>
  <c r="AD176" i="51" s="1"/>
  <c r="BN176" i="50"/>
  <c r="BV174" i="50"/>
  <c r="BO174" i="50"/>
  <c r="Z174" i="49"/>
  <c r="BH174" i="50"/>
  <c r="BA174" i="50"/>
  <c r="F186" i="49"/>
  <c r="R186" i="49" s="1"/>
  <c r="AD186" i="51" s="1"/>
  <c r="E183" i="49"/>
  <c r="F184" i="49"/>
  <c r="R184" i="49" s="1"/>
  <c r="AD184" i="51" s="1"/>
  <c r="BU184" i="50"/>
  <c r="BV194" i="50"/>
  <c r="BO194" i="50"/>
  <c r="BH194" i="50"/>
  <c r="Z194" i="49"/>
  <c r="BA194" i="50"/>
  <c r="F174" i="49"/>
  <c r="R174" i="49" s="1"/>
  <c r="AD174" i="51" s="1"/>
  <c r="BN174" i="50"/>
  <c r="X41" i="49"/>
  <c r="BV172" i="50"/>
  <c r="BO172" i="50"/>
  <c r="Z172" i="49"/>
  <c r="BH172" i="50"/>
  <c r="BA172" i="50"/>
  <c r="E179" i="49"/>
  <c r="E199" i="49"/>
  <c r="BT199" i="50"/>
  <c r="F194" i="49"/>
  <c r="R194" i="49" s="1"/>
  <c r="AD194" i="51" s="1"/>
  <c r="BG194" i="50"/>
  <c r="E201" i="49"/>
  <c r="BF201" i="50"/>
  <c r="E200" i="49"/>
  <c r="BV192" i="50"/>
  <c r="BO192" i="50"/>
  <c r="BH192" i="50"/>
  <c r="Z192" i="49"/>
  <c r="BA192" i="50"/>
  <c r="AZ183" i="51"/>
  <c r="BH185" i="50"/>
  <c r="BA185" i="50"/>
  <c r="BO185" i="50"/>
  <c r="BV185" i="50"/>
  <c r="Z185" i="49"/>
  <c r="W41" i="49"/>
  <c r="L41" i="67" s="1"/>
  <c r="E197" i="49"/>
  <c r="BM197" i="50"/>
  <c r="F172" i="49"/>
  <c r="R172" i="49" s="1"/>
  <c r="AD172" i="51" s="1"/>
  <c r="BN172" i="50"/>
  <c r="Z188" i="49"/>
  <c r="BA188" i="50"/>
  <c r="BV188" i="50"/>
  <c r="BO188" i="50"/>
  <c r="BH188" i="50"/>
  <c r="BV168" i="50"/>
  <c r="BO168" i="50"/>
  <c r="Z168" i="49"/>
  <c r="BH168" i="50"/>
  <c r="BA168" i="50"/>
  <c r="AZ177" i="51"/>
  <c r="AZ175" i="51"/>
  <c r="E181" i="49"/>
  <c r="F192" i="49"/>
  <c r="R192" i="49" s="1"/>
  <c r="AD192" i="51" s="1"/>
  <c r="BU192" i="50"/>
  <c r="AX159" i="51"/>
  <c r="AZ195" i="51"/>
  <c r="BH178" i="50"/>
  <c r="Z178" i="49"/>
  <c r="BO178" i="50"/>
  <c r="BA178" i="50"/>
  <c r="BV178" i="50"/>
  <c r="F188" i="49"/>
  <c r="R188" i="49" s="1"/>
  <c r="AD188" i="51" s="1"/>
  <c r="AZ188" i="50"/>
  <c r="E195" i="49"/>
  <c r="F168" i="49"/>
  <c r="R168" i="49" s="1"/>
  <c r="AD168" i="51" s="1"/>
  <c r="AZ168" i="50"/>
  <c r="E171" i="49"/>
  <c r="AX157" i="51"/>
  <c r="AZ181" i="51"/>
  <c r="X37" i="49"/>
  <c r="F178" i="49"/>
  <c r="R178" i="49" s="1"/>
  <c r="AD178" i="51" s="1"/>
  <c r="AZ178" i="50"/>
  <c r="AZ173" i="51"/>
  <c r="BV180" i="50"/>
  <c r="BO180" i="50"/>
  <c r="BH180" i="50"/>
  <c r="Z180" i="49"/>
  <c r="BA180" i="50"/>
  <c r="BV182" i="50"/>
  <c r="BO182" i="50"/>
  <c r="BH182" i="50"/>
  <c r="Z182" i="49"/>
  <c r="BA182" i="50"/>
  <c r="AZ171" i="51"/>
  <c r="BV169" i="50"/>
  <c r="BO169" i="50"/>
  <c r="Z169" i="49"/>
  <c r="BH169" i="50"/>
  <c r="BA169" i="50"/>
  <c r="F170" i="49"/>
  <c r="R170" i="49" s="1"/>
  <c r="AD170" i="51" s="1"/>
  <c r="AZ170" i="50"/>
  <c r="W37" i="49"/>
  <c r="L37" i="67" s="1"/>
  <c r="BH126" i="50"/>
  <c r="BV126" i="50"/>
  <c r="BA126" i="50"/>
  <c r="Z126" i="49"/>
  <c r="BO126" i="50"/>
  <c r="AZ166" i="51"/>
  <c r="F180" i="49"/>
  <c r="R180" i="49" s="1"/>
  <c r="AD180" i="51" s="1"/>
  <c r="BN180" i="50"/>
  <c r="E177" i="49"/>
  <c r="E175" i="49"/>
  <c r="F182" i="49"/>
  <c r="R182" i="49" s="1"/>
  <c r="AD182" i="51" s="1"/>
  <c r="AZ182" i="50"/>
  <c r="F169" i="49"/>
  <c r="R169" i="49" s="1"/>
  <c r="AD169" i="51" s="1"/>
  <c r="BU169" i="50"/>
  <c r="F126" i="49"/>
  <c r="R126" i="49" s="1"/>
  <c r="AD126" i="51" s="1"/>
  <c r="AZ126" i="50"/>
  <c r="E193" i="49"/>
  <c r="BF193" i="50"/>
  <c r="AZ193" i="51"/>
  <c r="AZ179" i="51"/>
  <c r="BH189" i="50"/>
  <c r="BV189" i="50"/>
  <c r="BO189" i="50"/>
  <c r="BA189" i="50"/>
  <c r="Z189" i="49"/>
  <c r="BV191" i="50"/>
  <c r="BO191" i="50"/>
  <c r="BH191" i="50"/>
  <c r="BA191" i="50"/>
  <c r="Z191" i="49"/>
  <c r="BH190" i="50"/>
  <c r="BV190" i="50"/>
  <c r="Z190" i="49"/>
  <c r="BA190" i="50"/>
  <c r="BO190" i="50"/>
  <c r="X39" i="49"/>
  <c r="BV196" i="50"/>
  <c r="BO196" i="50"/>
  <c r="BH196" i="50"/>
  <c r="BA196" i="50"/>
  <c r="Z196" i="49"/>
  <c r="BV198" i="50"/>
  <c r="BO198" i="50"/>
  <c r="Z198" i="49"/>
  <c r="BA198" i="50"/>
  <c r="BH198" i="50"/>
  <c r="F189" i="49"/>
  <c r="R189" i="49" s="1"/>
  <c r="AD189" i="51" s="1"/>
  <c r="BN189" i="50"/>
  <c r="F191" i="49"/>
  <c r="R191" i="49" s="1"/>
  <c r="AD191" i="51" s="1"/>
  <c r="BU191" i="50"/>
  <c r="AZ200" i="51"/>
  <c r="F190" i="49"/>
  <c r="R190" i="49" s="1"/>
  <c r="AD190" i="51" s="1"/>
  <c r="BU190" i="50"/>
  <c r="F187" i="49"/>
  <c r="R187" i="49" s="1"/>
  <c r="AD187" i="51" s="1"/>
  <c r="AZ187" i="50"/>
  <c r="W39" i="49"/>
  <c r="L39" i="67" s="1"/>
  <c r="F196" i="49"/>
  <c r="R196" i="49" s="1"/>
  <c r="AD196" i="51" s="1"/>
  <c r="BU196" i="50"/>
  <c r="F198" i="49"/>
  <c r="R198" i="49" s="1"/>
  <c r="AD198" i="51" s="1"/>
  <c r="BU198" i="50"/>
  <c r="BV170" i="50"/>
  <c r="BO170" i="50"/>
  <c r="Z170" i="49"/>
  <c r="BH170" i="50"/>
  <c r="BA170" i="50"/>
  <c r="BV187" i="50"/>
  <c r="BO187" i="50"/>
  <c r="BH187" i="50"/>
  <c r="BA187" i="50"/>
  <c r="Z187" i="49"/>
  <c r="BV167" i="50"/>
  <c r="BO167" i="50"/>
  <c r="Z167" i="49"/>
  <c r="BH167" i="50"/>
  <c r="BA167" i="50"/>
  <c r="AZ201" i="51"/>
  <c r="AX153" i="51"/>
  <c r="U26" i="51"/>
  <c r="BC26" i="56" s="1"/>
  <c r="U7" i="51"/>
  <c r="BC7" i="56" s="1"/>
  <c r="U8" i="51"/>
  <c r="BC8" i="56" s="1"/>
  <c r="U35" i="51"/>
  <c r="BC35" i="56" s="1"/>
  <c r="U11" i="51"/>
  <c r="BC11" i="56" s="1"/>
  <c r="U16" i="51"/>
  <c r="BC16" i="56" s="1"/>
  <c r="U15" i="51"/>
  <c r="U17" i="51"/>
  <c r="BC17" i="56" s="1"/>
  <c r="U25" i="51"/>
  <c r="BC25" i="56" s="1"/>
  <c r="U20" i="51"/>
  <c r="BC20" i="56" s="1"/>
  <c r="U13" i="51"/>
  <c r="BC13" i="56" s="1"/>
  <c r="U19" i="51"/>
  <c r="BC19" i="56" s="1"/>
  <c r="U23" i="51"/>
  <c r="BC23" i="56" s="1"/>
  <c r="U36" i="51"/>
  <c r="BC36" i="56" s="1"/>
  <c r="U24" i="51"/>
  <c r="BC24" i="56" s="1"/>
  <c r="U31" i="51"/>
  <c r="BC31" i="56" s="1"/>
  <c r="U18" i="51"/>
  <c r="BC18" i="56" s="1"/>
  <c r="U27" i="51"/>
  <c r="BC27" i="56" s="1"/>
  <c r="U14" i="51"/>
  <c r="BC14" i="56" s="1"/>
  <c r="U22" i="51"/>
  <c r="BC22" i="56" s="1"/>
  <c r="U10" i="51"/>
  <c r="BC10" i="56" s="1"/>
  <c r="U32" i="51"/>
  <c r="BC32" i="56" s="1"/>
  <c r="U40" i="51"/>
  <c r="U12" i="51"/>
  <c r="BC12" i="56" s="1"/>
  <c r="U21" i="51"/>
  <c r="BC21" i="56" s="1"/>
  <c r="U28" i="51"/>
  <c r="BC28" i="56" s="1"/>
  <c r="U29" i="51"/>
  <c r="BC29" i="56" s="1"/>
  <c r="U30" i="51"/>
  <c r="BC30" i="56" s="1"/>
  <c r="U38" i="51"/>
  <c r="BC38" i="56" s="1"/>
  <c r="Y166" i="49"/>
  <c r="R12" i="56"/>
  <c r="U9" i="51"/>
  <c r="BC9" i="56" s="1"/>
  <c r="U34" i="51"/>
  <c r="BC34" i="56" s="1"/>
  <c r="BA184" i="51"/>
  <c r="BA200" i="51"/>
  <c r="BA185" i="51"/>
  <c r="BA191" i="51"/>
  <c r="BA182" i="51"/>
  <c r="BA187" i="51"/>
  <c r="BA195" i="51"/>
  <c r="BA183" i="51"/>
  <c r="BA190" i="51"/>
  <c r="BA188" i="51"/>
  <c r="BA196" i="51"/>
  <c r="BA192" i="51"/>
  <c r="BA198" i="51"/>
  <c r="BA186" i="51"/>
  <c r="BA189" i="51"/>
  <c r="BA194" i="51"/>
  <c r="BA142" i="51"/>
  <c r="BA145" i="51"/>
  <c r="BA155" i="51"/>
  <c r="BA150" i="51"/>
  <c r="BA144" i="51"/>
  <c r="BA160" i="51"/>
  <c r="BA143" i="51"/>
  <c r="BA70" i="51"/>
  <c r="AW76" i="51"/>
  <c r="AY116" i="51"/>
  <c r="BA64" i="51"/>
  <c r="BA80" i="51"/>
  <c r="AX74" i="51"/>
  <c r="AW66" i="51"/>
  <c r="AY109" i="51"/>
  <c r="BA103" i="51"/>
  <c r="AY107" i="51"/>
  <c r="AW78" i="51"/>
  <c r="BA105" i="51"/>
  <c r="AY118" i="51"/>
  <c r="BA104" i="51"/>
  <c r="AW74" i="51"/>
  <c r="AW71" i="51"/>
  <c r="AW67" i="51"/>
  <c r="BA65" i="51"/>
  <c r="BA62" i="51"/>
  <c r="AX78" i="51"/>
  <c r="BA75" i="51"/>
  <c r="AY112" i="51"/>
  <c r="AW68" i="51"/>
  <c r="AX68" i="51"/>
  <c r="AY117" i="51"/>
  <c r="BA102" i="51"/>
  <c r="BA120" i="51"/>
  <c r="BA110" i="51"/>
  <c r="BA115" i="51"/>
  <c r="AX76" i="51"/>
  <c r="AY113" i="51"/>
  <c r="AX69" i="51"/>
  <c r="AX72" i="51"/>
  <c r="AW72" i="51"/>
  <c r="AY108" i="51"/>
  <c r="AY119" i="51"/>
  <c r="AY114" i="51"/>
  <c r="AX66" i="51"/>
  <c r="AY121" i="51"/>
  <c r="AY106" i="51"/>
  <c r="AX71" i="51"/>
  <c r="BA63" i="51"/>
  <c r="AY111" i="51"/>
  <c r="AX67" i="51"/>
  <c r="AW69" i="51"/>
  <c r="AW36" i="51"/>
  <c r="AX23" i="51"/>
  <c r="AW40" i="51"/>
  <c r="AY41" i="51"/>
  <c r="AW31" i="51"/>
  <c r="AW34" i="51"/>
  <c r="AW23" i="51"/>
  <c r="AW38" i="51"/>
  <c r="AX26" i="51"/>
  <c r="AX25" i="51"/>
  <c r="AW24" i="51"/>
  <c r="AX28" i="51"/>
  <c r="AW25" i="51"/>
  <c r="AX24" i="51"/>
  <c r="AY39" i="51"/>
  <c r="AX35" i="51"/>
  <c r="AX34" i="51"/>
  <c r="AX31" i="51"/>
  <c r="AX32" i="51"/>
  <c r="AW27" i="51"/>
  <c r="AX36" i="51"/>
  <c r="AX38" i="51"/>
  <c r="AW28" i="51"/>
  <c r="AX40" i="51"/>
  <c r="AW30" i="51"/>
  <c r="AW22" i="51"/>
  <c r="AW35" i="51"/>
  <c r="AX22" i="51"/>
  <c r="AX29" i="51"/>
  <c r="AY33" i="51"/>
  <c r="AX30" i="51"/>
  <c r="AW29" i="51"/>
  <c r="AW32" i="51"/>
  <c r="AX27" i="51"/>
  <c r="AY37" i="51"/>
  <c r="AW26" i="51"/>
  <c r="BS114" i="50"/>
  <c r="BL114" i="50"/>
  <c r="BE114" i="50"/>
  <c r="AX114" i="50"/>
  <c r="BT114" i="50"/>
  <c r="BM114" i="50"/>
  <c r="BF114" i="50"/>
  <c r="AY114" i="50"/>
  <c r="BT117" i="50"/>
  <c r="BM117" i="50"/>
  <c r="AY117" i="50"/>
  <c r="BF117" i="50"/>
  <c r="BS117" i="50"/>
  <c r="BL117" i="50"/>
  <c r="BE117" i="50"/>
  <c r="AX117" i="50"/>
  <c r="AX109" i="50"/>
  <c r="BL109" i="50"/>
  <c r="BE109" i="50"/>
  <c r="BS109" i="50"/>
  <c r="S33" i="56"/>
  <c r="BS119" i="50"/>
  <c r="AX119" i="50"/>
  <c r="BL119" i="50"/>
  <c r="BE119" i="50"/>
  <c r="BM109" i="50"/>
  <c r="BT109" i="50"/>
  <c r="BF109" i="50"/>
  <c r="AY109" i="50"/>
  <c r="S27" i="56"/>
  <c r="BE106" i="50"/>
  <c r="AX106" i="50"/>
  <c r="BS106" i="50"/>
  <c r="BL106" i="50"/>
  <c r="AY119" i="50"/>
  <c r="BF119" i="50"/>
  <c r="BT119" i="50"/>
  <c r="BM119" i="50"/>
  <c r="BE111" i="50"/>
  <c r="BL111" i="50"/>
  <c r="BS111" i="50"/>
  <c r="AX111" i="50"/>
  <c r="BT106" i="50"/>
  <c r="BM106" i="50"/>
  <c r="BF106" i="50"/>
  <c r="AY106" i="50"/>
  <c r="BE121" i="50"/>
  <c r="AX121" i="50"/>
  <c r="BL121" i="50"/>
  <c r="BS121" i="50"/>
  <c r="BM111" i="50"/>
  <c r="BF111" i="50"/>
  <c r="AY111" i="50"/>
  <c r="BT111" i="50"/>
  <c r="BF118" i="50"/>
  <c r="BT118" i="50"/>
  <c r="BM118" i="50"/>
  <c r="AY118" i="50"/>
  <c r="BT121" i="50"/>
  <c r="BF121" i="50"/>
  <c r="AY121" i="50"/>
  <c r="BM121" i="50"/>
  <c r="BL112" i="50"/>
  <c r="BS112" i="50"/>
  <c r="BE112" i="50"/>
  <c r="AX112" i="50"/>
  <c r="BS108" i="50"/>
  <c r="BE108" i="50"/>
  <c r="BL108" i="50"/>
  <c r="AX108" i="50"/>
  <c r="BE118" i="50"/>
  <c r="AX118" i="50"/>
  <c r="BL118" i="50"/>
  <c r="BS118" i="50"/>
  <c r="BS107" i="50"/>
  <c r="BL107" i="50"/>
  <c r="BE107" i="50"/>
  <c r="AX107" i="50"/>
  <c r="BS113" i="50"/>
  <c r="BE113" i="50"/>
  <c r="BL113" i="50"/>
  <c r="AX113" i="50"/>
  <c r="BS116" i="50"/>
  <c r="BE116" i="50"/>
  <c r="BL116" i="50"/>
  <c r="AX116" i="50"/>
  <c r="BM112" i="50"/>
  <c r="BT112" i="50"/>
  <c r="BF112" i="50"/>
  <c r="AY112" i="50"/>
  <c r="BT108" i="50"/>
  <c r="BM108" i="50"/>
  <c r="BF108" i="50"/>
  <c r="AY108" i="50"/>
  <c r="BT107" i="50"/>
  <c r="BF107" i="50"/>
  <c r="BM107" i="50"/>
  <c r="AY107" i="50"/>
  <c r="BF113" i="50"/>
  <c r="BM113" i="50"/>
  <c r="BT113" i="50"/>
  <c r="AY113" i="50"/>
  <c r="BT116" i="50"/>
  <c r="BM116" i="50"/>
  <c r="BF116" i="50"/>
  <c r="AY116" i="50"/>
  <c r="BT33" i="50"/>
  <c r="BM33" i="50"/>
  <c r="AY33" i="50"/>
  <c r="BF33" i="50"/>
  <c r="BS33" i="50"/>
  <c r="BE33" i="50"/>
  <c r="BL33" i="50"/>
  <c r="AX33" i="50"/>
  <c r="BF37" i="50"/>
  <c r="BT37" i="50"/>
  <c r="BM37" i="50"/>
  <c r="AY37" i="50"/>
  <c r="BE37" i="50"/>
  <c r="AX37" i="50"/>
  <c r="BS37" i="50"/>
  <c r="BL37" i="50"/>
  <c r="BM41" i="50"/>
  <c r="BT41" i="50"/>
  <c r="BF41" i="50"/>
  <c r="AY41" i="50"/>
  <c r="BS41" i="50"/>
  <c r="BL41" i="50"/>
  <c r="BE41" i="50"/>
  <c r="AX41" i="50"/>
  <c r="BT39" i="50"/>
  <c r="BM39" i="50"/>
  <c r="BF39" i="50"/>
  <c r="AY39" i="50"/>
  <c r="BS39" i="50"/>
  <c r="BL39" i="50"/>
  <c r="BE39" i="50"/>
  <c r="AX39" i="50"/>
  <c r="R22" i="56"/>
  <c r="R6" i="56"/>
  <c r="R8" i="56"/>
  <c r="BA173" i="51"/>
  <c r="BA180" i="51"/>
  <c r="BN75" i="50"/>
  <c r="BU75" i="50"/>
  <c r="BG75" i="50"/>
  <c r="AZ75" i="50"/>
  <c r="BA181" i="51"/>
  <c r="AZ60" i="50"/>
  <c r="BG60" i="50"/>
  <c r="BN60" i="50"/>
  <c r="BU60" i="50"/>
  <c r="AX18" i="51"/>
  <c r="AW11" i="51"/>
  <c r="AW8" i="51"/>
  <c r="BA130" i="51"/>
  <c r="BG137" i="50"/>
  <c r="AZ137" i="50"/>
  <c r="BN137" i="50"/>
  <c r="BU137" i="50"/>
  <c r="AW13" i="51"/>
  <c r="AZ130" i="50"/>
  <c r="BG130" i="50"/>
  <c r="BU130" i="50"/>
  <c r="BN130" i="50"/>
  <c r="BU53" i="50"/>
  <c r="AZ53" i="50"/>
  <c r="BG53" i="50"/>
  <c r="BN53" i="50"/>
  <c r="BA171" i="51"/>
  <c r="BA126" i="51"/>
  <c r="AZ50" i="50"/>
  <c r="BG50" i="50"/>
  <c r="BN50" i="50"/>
  <c r="BU50" i="50"/>
  <c r="BA53" i="51"/>
  <c r="AW14" i="51"/>
  <c r="BA56" i="51"/>
  <c r="BU132" i="50"/>
  <c r="BG132" i="50"/>
  <c r="AZ132" i="50"/>
  <c r="BN132" i="50"/>
  <c r="BA90" i="51"/>
  <c r="AZ175" i="50"/>
  <c r="BG175" i="50"/>
  <c r="BN175" i="50"/>
  <c r="BU175" i="50"/>
  <c r="BA141" i="51"/>
  <c r="AW21" i="51"/>
  <c r="BG98" i="50"/>
  <c r="AZ98" i="50"/>
  <c r="BU98" i="50"/>
  <c r="BN98" i="50"/>
  <c r="AW17" i="51"/>
  <c r="BN145" i="50"/>
  <c r="BG145" i="50"/>
  <c r="AZ145" i="50"/>
  <c r="BU145" i="50"/>
  <c r="BA97" i="51"/>
  <c r="BG129" i="50"/>
  <c r="AZ129" i="50"/>
  <c r="BN129" i="50"/>
  <c r="BU129" i="50"/>
  <c r="BA135" i="51"/>
  <c r="AZ160" i="50"/>
  <c r="BN160" i="50"/>
  <c r="BU160" i="50"/>
  <c r="BG160" i="50"/>
  <c r="BA172" i="51"/>
  <c r="BA50" i="51"/>
  <c r="AZ200" i="50"/>
  <c r="BG200" i="50"/>
  <c r="BN200" i="50"/>
  <c r="BU200" i="50"/>
  <c r="BN177" i="50"/>
  <c r="AZ177" i="50"/>
  <c r="BU177" i="50"/>
  <c r="BG177" i="50"/>
  <c r="AX19" i="51"/>
  <c r="AX16" i="51"/>
  <c r="BU173" i="50"/>
  <c r="BG173" i="50"/>
  <c r="AZ173" i="50"/>
  <c r="BN173" i="50"/>
  <c r="BA167" i="51"/>
  <c r="BG56" i="50"/>
  <c r="AZ56" i="50"/>
  <c r="BN56" i="50"/>
  <c r="BU56" i="50"/>
  <c r="BA52" i="51"/>
  <c r="AW7" i="51"/>
  <c r="BG62" i="50"/>
  <c r="AZ62" i="50"/>
  <c r="BN62" i="50"/>
  <c r="BU62" i="50"/>
  <c r="AZ63" i="50"/>
  <c r="BG63" i="50"/>
  <c r="BN63" i="50"/>
  <c r="BU63" i="50"/>
  <c r="BA169" i="51"/>
  <c r="AX11" i="51"/>
  <c r="BA101" i="51"/>
  <c r="BN64" i="50"/>
  <c r="BG64" i="50"/>
  <c r="AZ64" i="50"/>
  <c r="BU64" i="50"/>
  <c r="BG92" i="50"/>
  <c r="AZ92" i="50"/>
  <c r="BN92" i="50"/>
  <c r="BU92" i="50"/>
  <c r="BG70" i="50"/>
  <c r="BN70" i="50"/>
  <c r="BU70" i="50"/>
  <c r="AZ70" i="50"/>
  <c r="BA99" i="51"/>
  <c r="AZ141" i="50"/>
  <c r="BG141" i="50"/>
  <c r="BN141" i="50"/>
  <c r="BU141" i="50"/>
  <c r="BG54" i="50"/>
  <c r="AZ54" i="50"/>
  <c r="BN54" i="50"/>
  <c r="BU54" i="50"/>
  <c r="AW20" i="51"/>
  <c r="BA91" i="51"/>
  <c r="AZ49" i="50"/>
  <c r="BG49" i="50"/>
  <c r="BU49" i="50"/>
  <c r="BN49" i="50"/>
  <c r="BA129" i="51"/>
  <c r="AZ120" i="50"/>
  <c r="BG120" i="50"/>
  <c r="BU120" i="50"/>
  <c r="BN120" i="50"/>
  <c r="BA174" i="51"/>
  <c r="BG102" i="50"/>
  <c r="AZ102" i="50"/>
  <c r="BU102" i="50"/>
  <c r="BN102" i="50"/>
  <c r="BA55" i="51"/>
  <c r="AW19" i="51"/>
  <c r="BA61" i="51"/>
  <c r="BA100" i="51"/>
  <c r="AW10" i="51"/>
  <c r="BA140" i="51"/>
  <c r="BG58" i="50"/>
  <c r="AZ58" i="50"/>
  <c r="BU58" i="50"/>
  <c r="BN58" i="50"/>
  <c r="BA48" i="51"/>
  <c r="AZ101" i="50"/>
  <c r="BG101" i="50"/>
  <c r="BU101" i="50"/>
  <c r="BN101" i="50"/>
  <c r="BA132" i="51"/>
  <c r="AZ127" i="50"/>
  <c r="BG127" i="50"/>
  <c r="BU127" i="50"/>
  <c r="BN127" i="50"/>
  <c r="AX21" i="51"/>
  <c r="BA177" i="51"/>
  <c r="AZ61" i="50"/>
  <c r="BG61" i="50"/>
  <c r="BU61" i="50"/>
  <c r="BN61" i="50"/>
  <c r="BA89" i="51"/>
  <c r="BA54" i="51"/>
  <c r="BA58" i="51"/>
  <c r="BN138" i="50"/>
  <c r="BG138" i="50"/>
  <c r="AZ138" i="50"/>
  <c r="BU138" i="50"/>
  <c r="AX15" i="51"/>
  <c r="BA60" i="51"/>
  <c r="BU65" i="50"/>
  <c r="BG65" i="50"/>
  <c r="AZ65" i="50"/>
  <c r="BN65" i="50"/>
  <c r="BA92" i="51"/>
  <c r="AZ47" i="50"/>
  <c r="BG47" i="50"/>
  <c r="BU47" i="50"/>
  <c r="BN47" i="50"/>
  <c r="AX14" i="51"/>
  <c r="BA87" i="51"/>
  <c r="AW12" i="51"/>
  <c r="BN52" i="50"/>
  <c r="BG52" i="50"/>
  <c r="BU52" i="50"/>
  <c r="AZ52" i="50"/>
  <c r="BG134" i="50"/>
  <c r="AZ134" i="50"/>
  <c r="BN134" i="50"/>
  <c r="BU134" i="50"/>
  <c r="BA98" i="51"/>
  <c r="BG179" i="50"/>
  <c r="BU179" i="50"/>
  <c r="AZ179" i="50"/>
  <c r="BN179" i="50"/>
  <c r="BA96" i="51"/>
  <c r="BG143" i="50"/>
  <c r="AZ143" i="50"/>
  <c r="BU143" i="50"/>
  <c r="BN143" i="50"/>
  <c r="AZ95" i="50"/>
  <c r="BU95" i="50"/>
  <c r="BG95" i="50"/>
  <c r="BN95" i="50"/>
  <c r="BA88" i="51"/>
  <c r="BA47" i="51"/>
  <c r="BA176" i="51"/>
  <c r="AZ59" i="50"/>
  <c r="BG59" i="50"/>
  <c r="BN59" i="50"/>
  <c r="BU59" i="50"/>
  <c r="AZ131" i="50"/>
  <c r="BG131" i="50"/>
  <c r="BN131" i="50"/>
  <c r="BU131" i="50"/>
  <c r="BG87" i="50"/>
  <c r="AZ87" i="50"/>
  <c r="BU87" i="50"/>
  <c r="BN87" i="50"/>
  <c r="AZ89" i="50"/>
  <c r="BG89" i="50"/>
  <c r="BU89" i="50"/>
  <c r="BN89" i="50"/>
  <c r="BU195" i="50"/>
  <c r="BN195" i="50"/>
  <c r="BG195" i="50"/>
  <c r="AZ195" i="50"/>
  <c r="BU104" i="50"/>
  <c r="BN104" i="50"/>
  <c r="BG104" i="50"/>
  <c r="AZ104" i="50"/>
  <c r="AZ139" i="50"/>
  <c r="BU139" i="50"/>
  <c r="BG139" i="50"/>
  <c r="BN139" i="50"/>
  <c r="BG155" i="50"/>
  <c r="AZ155" i="50"/>
  <c r="BN155" i="50"/>
  <c r="BU155" i="50"/>
  <c r="BU55" i="50"/>
  <c r="BG55" i="50"/>
  <c r="AZ55" i="50"/>
  <c r="BN55" i="50"/>
  <c r="AX20" i="51"/>
  <c r="BU100" i="50"/>
  <c r="AZ100" i="50"/>
  <c r="BG100" i="50"/>
  <c r="BN100" i="50"/>
  <c r="Q46" i="49"/>
  <c r="AC46" i="51" s="1"/>
  <c r="BN115" i="50"/>
  <c r="AZ115" i="50"/>
  <c r="BG115" i="50"/>
  <c r="BU115" i="50"/>
  <c r="AX9" i="51"/>
  <c r="BA138" i="51"/>
  <c r="BG135" i="50"/>
  <c r="AZ135" i="50"/>
  <c r="BN135" i="50"/>
  <c r="BU135" i="50"/>
  <c r="BU128" i="50"/>
  <c r="BG128" i="50"/>
  <c r="AZ128" i="50"/>
  <c r="BN128" i="50"/>
  <c r="BA59" i="51"/>
  <c r="AZ142" i="50"/>
  <c r="BG142" i="50"/>
  <c r="BU142" i="50"/>
  <c r="BN142" i="50"/>
  <c r="BA128" i="51"/>
  <c r="BA131" i="51"/>
  <c r="AZ93" i="50"/>
  <c r="BG93" i="50"/>
  <c r="BU93" i="50"/>
  <c r="BN93" i="50"/>
  <c r="BA127" i="51"/>
  <c r="AZ90" i="50"/>
  <c r="BG90" i="50"/>
  <c r="BU90" i="50"/>
  <c r="BN90" i="50"/>
  <c r="BA133" i="51"/>
  <c r="AZ94" i="50"/>
  <c r="BU94" i="50"/>
  <c r="BN94" i="50"/>
  <c r="BG94" i="50"/>
  <c r="BG150" i="50"/>
  <c r="BU150" i="50"/>
  <c r="BN150" i="50"/>
  <c r="AZ150" i="50"/>
  <c r="BA166" i="51"/>
  <c r="BA46" i="51"/>
  <c r="BN46" i="50"/>
  <c r="AZ46" i="50"/>
  <c r="BG46" i="50"/>
  <c r="BU46" i="50"/>
  <c r="AX10" i="51"/>
  <c r="BA95" i="51"/>
  <c r="AW15" i="51"/>
  <c r="AZ48" i="50"/>
  <c r="BG48" i="50"/>
  <c r="BU48" i="50"/>
  <c r="BN48" i="50"/>
  <c r="AZ140" i="50"/>
  <c r="BG140" i="50"/>
  <c r="BU140" i="50"/>
  <c r="BN140" i="50"/>
  <c r="BU171" i="50"/>
  <c r="BN171" i="50"/>
  <c r="BG171" i="50"/>
  <c r="AZ171" i="50"/>
  <c r="AW18" i="51"/>
  <c r="BA134" i="51"/>
  <c r="BA139" i="51"/>
  <c r="BA94" i="51"/>
  <c r="BA51" i="51"/>
  <c r="BG96" i="50"/>
  <c r="AZ96" i="50"/>
  <c r="BU96" i="50"/>
  <c r="BN96" i="50"/>
  <c r="AZ57" i="50"/>
  <c r="BU57" i="50"/>
  <c r="BN57" i="50"/>
  <c r="BG57" i="50"/>
  <c r="BU181" i="50"/>
  <c r="AZ181" i="50"/>
  <c r="BG181" i="50"/>
  <c r="BN181" i="50"/>
  <c r="AX8" i="51"/>
  <c r="BA175" i="51"/>
  <c r="BU136" i="50"/>
  <c r="BN136" i="50"/>
  <c r="AZ136" i="50"/>
  <c r="BG136" i="50"/>
  <c r="AZ133" i="50"/>
  <c r="BG133" i="50"/>
  <c r="BU133" i="50"/>
  <c r="BN133" i="50"/>
  <c r="BA179" i="51"/>
  <c r="AX7" i="51"/>
  <c r="BN80" i="50"/>
  <c r="AZ80" i="50"/>
  <c r="BU80" i="50"/>
  <c r="BG80" i="50"/>
  <c r="BU110" i="50"/>
  <c r="BG110" i="50"/>
  <c r="BN110" i="50"/>
  <c r="AZ110" i="50"/>
  <c r="BN99" i="50"/>
  <c r="BG99" i="50"/>
  <c r="AZ99" i="50"/>
  <c r="BU99" i="50"/>
  <c r="AZ144" i="50"/>
  <c r="BU144" i="50"/>
  <c r="BN144" i="50"/>
  <c r="BG144" i="50"/>
  <c r="BA168" i="51"/>
  <c r="AX13" i="51"/>
  <c r="BG51" i="50"/>
  <c r="AZ51" i="50"/>
  <c r="BU51" i="50"/>
  <c r="BN51" i="50"/>
  <c r="BA49" i="51"/>
  <c r="BA178" i="51"/>
  <c r="BN183" i="50"/>
  <c r="BG183" i="50"/>
  <c r="AZ183" i="50"/>
  <c r="BU183" i="50"/>
  <c r="AX17" i="51"/>
  <c r="BA57" i="51"/>
  <c r="AW9" i="51"/>
  <c r="AW16" i="51"/>
  <c r="BU91" i="50"/>
  <c r="AZ91" i="50"/>
  <c r="BG91" i="50"/>
  <c r="BN91" i="50"/>
  <c r="BG97" i="50"/>
  <c r="AZ97" i="50"/>
  <c r="BU97" i="50"/>
  <c r="BN97" i="50"/>
  <c r="BA137" i="51"/>
  <c r="AZ88" i="50"/>
  <c r="BG88" i="50"/>
  <c r="BU88" i="50"/>
  <c r="BN88" i="50"/>
  <c r="AZ105" i="50"/>
  <c r="BG105" i="50"/>
  <c r="BU105" i="50"/>
  <c r="BN105" i="50"/>
  <c r="AX12" i="51"/>
  <c r="BA170" i="51"/>
  <c r="R10" i="56"/>
  <c r="BN103" i="50"/>
  <c r="BU103" i="50"/>
  <c r="BG103" i="50"/>
  <c r="AZ103" i="50"/>
  <c r="BA93" i="51"/>
  <c r="BA136" i="51"/>
  <c r="BG166" i="50"/>
  <c r="BU166" i="50"/>
  <c r="AZ166" i="50"/>
  <c r="BN166" i="50"/>
  <c r="CJ70" i="59"/>
  <c r="DD65" i="59"/>
  <c r="J74" i="59"/>
  <c r="I73" i="59"/>
  <c r="BH59" i="51"/>
  <c r="CI151" i="59"/>
  <c r="CI150" i="59"/>
  <c r="DD131" i="59"/>
  <c r="CG109" i="59"/>
  <c r="CG94" i="59"/>
  <c r="BH61" i="51"/>
  <c r="DE108" i="59"/>
  <c r="DD162" i="59"/>
  <c r="CG104" i="59"/>
  <c r="Y97" i="56"/>
  <c r="DD134" i="59"/>
  <c r="CK156" i="50"/>
  <c r="DE77" i="59"/>
  <c r="CI118" i="59"/>
  <c r="DE121" i="59"/>
  <c r="DE99" i="59"/>
  <c r="K150" i="59"/>
  <c r="BH64" i="51"/>
  <c r="CI134" i="59"/>
  <c r="CI120" i="59"/>
  <c r="CI142" i="59"/>
  <c r="J84" i="59"/>
  <c r="DE90" i="59"/>
  <c r="K122" i="59"/>
  <c r="K138" i="59"/>
  <c r="DD128" i="59"/>
  <c r="CI74" i="59"/>
  <c r="DE87" i="59"/>
  <c r="DE74" i="59"/>
  <c r="DD69" i="59"/>
  <c r="J73" i="59"/>
  <c r="J70" i="59"/>
  <c r="DD157" i="59"/>
  <c r="BH107" i="51"/>
  <c r="CG88" i="59"/>
  <c r="K109" i="59"/>
  <c r="K107" i="59"/>
  <c r="CI164" i="59"/>
  <c r="K128" i="59"/>
  <c r="CI139" i="59"/>
  <c r="DE88" i="59"/>
  <c r="CI85" i="59"/>
  <c r="K119" i="59"/>
  <c r="CG113" i="59"/>
  <c r="BH60" i="51"/>
  <c r="CG93" i="59"/>
  <c r="J89" i="59"/>
  <c r="DD151" i="59"/>
  <c r="DD127" i="59"/>
  <c r="CI83" i="59"/>
  <c r="CG96" i="59"/>
  <c r="K161" i="59"/>
  <c r="K164" i="59"/>
  <c r="CI154" i="59"/>
  <c r="CG111" i="59"/>
  <c r="CI149" i="59"/>
  <c r="CI135" i="59"/>
  <c r="Y90" i="56"/>
  <c r="CI156" i="59"/>
  <c r="DE66" i="59"/>
  <c r="I76" i="59"/>
  <c r="K135" i="59"/>
  <c r="K158" i="59"/>
  <c r="DE68" i="59"/>
  <c r="DD68" i="59"/>
  <c r="J71" i="59"/>
  <c r="CL11" i="50"/>
  <c r="DD154" i="59"/>
  <c r="DD141" i="59"/>
  <c r="CI124" i="59"/>
  <c r="J86" i="59"/>
  <c r="DE76" i="59"/>
  <c r="CG97" i="59"/>
  <c r="CI161" i="59"/>
  <c r="K117" i="59"/>
  <c r="DE112" i="59"/>
  <c r="CG86" i="59"/>
  <c r="DE110" i="59"/>
  <c r="J98" i="59"/>
  <c r="CI84" i="59"/>
  <c r="I86" i="59"/>
  <c r="Y74" i="56"/>
  <c r="CI125" i="59"/>
  <c r="K136" i="59"/>
  <c r="CG89" i="59"/>
  <c r="CI119" i="59"/>
  <c r="BH62" i="51"/>
  <c r="K129" i="59"/>
  <c r="CI136" i="59"/>
  <c r="DE105" i="59"/>
  <c r="J80" i="59"/>
  <c r="DD156" i="59"/>
  <c r="DE123" i="59"/>
  <c r="BH105" i="51"/>
  <c r="CJ68" i="59"/>
  <c r="J82" i="59"/>
  <c r="K152" i="59"/>
  <c r="CG115" i="59"/>
  <c r="DE69" i="59"/>
  <c r="DD70" i="59"/>
  <c r="J66" i="59"/>
  <c r="Y67" i="56"/>
  <c r="DD152" i="59"/>
  <c r="CI145" i="59"/>
  <c r="DE101" i="59"/>
  <c r="K139" i="59"/>
  <c r="K151" i="59"/>
  <c r="DD153" i="59"/>
  <c r="I81" i="59"/>
  <c r="DD150" i="59"/>
  <c r="CG101" i="59"/>
  <c r="J97" i="59"/>
  <c r="DE113" i="59"/>
  <c r="BH63" i="51"/>
  <c r="DE93" i="59"/>
  <c r="DE104" i="59"/>
  <c r="DE79" i="59"/>
  <c r="K146" i="59"/>
  <c r="DD137" i="59"/>
  <c r="CG106" i="59"/>
  <c r="DE86" i="59"/>
  <c r="K162" i="59"/>
  <c r="K116" i="59"/>
  <c r="DD133" i="59"/>
  <c r="J90" i="59"/>
  <c r="K123" i="59"/>
  <c r="I91" i="59"/>
  <c r="DE81" i="59"/>
  <c r="J78" i="59"/>
  <c r="J81" i="59"/>
  <c r="CJ66" i="59"/>
  <c r="DE67" i="59"/>
  <c r="DD67" i="59"/>
  <c r="Y73" i="56"/>
  <c r="Y68" i="56"/>
  <c r="CI127" i="59"/>
  <c r="DE85" i="59"/>
  <c r="DD139" i="59"/>
  <c r="CG105" i="59"/>
  <c r="DD163" i="59"/>
  <c r="DE97" i="59"/>
  <c r="DE115" i="59"/>
  <c r="CI152" i="59"/>
  <c r="J91" i="59"/>
  <c r="DD146" i="59"/>
  <c r="K141" i="59"/>
  <c r="DD148" i="59"/>
  <c r="CI160" i="59"/>
  <c r="K159" i="59"/>
  <c r="CI126" i="59"/>
  <c r="DD155" i="59"/>
  <c r="K102" i="59"/>
  <c r="CG102" i="59"/>
  <c r="I85" i="59"/>
  <c r="CI75" i="59"/>
  <c r="DD165" i="59"/>
  <c r="CI155" i="59"/>
  <c r="DE82" i="59"/>
  <c r="Y87" i="56"/>
  <c r="Y75" i="56"/>
  <c r="DD130" i="59"/>
  <c r="J92" i="59"/>
  <c r="DD144" i="59"/>
  <c r="CG87" i="59"/>
  <c r="CJ67" i="59"/>
  <c r="DE73" i="59"/>
  <c r="DD72" i="59"/>
  <c r="I70" i="59"/>
  <c r="Y72" i="56"/>
  <c r="CG117" i="59"/>
  <c r="I84" i="59"/>
  <c r="CI148" i="59"/>
  <c r="DD132" i="59"/>
  <c r="K114" i="59"/>
  <c r="CI128" i="59"/>
  <c r="DE118" i="59"/>
  <c r="DE109" i="59"/>
  <c r="K106" i="59"/>
  <c r="CG98" i="59"/>
  <c r="J88" i="59"/>
  <c r="DE98" i="59"/>
  <c r="BH111" i="51"/>
  <c r="K163" i="59"/>
  <c r="I82" i="59"/>
  <c r="CI81" i="59"/>
  <c r="DE102" i="59"/>
  <c r="DD160" i="59"/>
  <c r="DE75" i="59"/>
  <c r="CI159" i="59"/>
  <c r="K126" i="59"/>
  <c r="CI140" i="59"/>
  <c r="DE107" i="59"/>
  <c r="DE80" i="59"/>
  <c r="CG108" i="59"/>
  <c r="J77" i="59"/>
  <c r="K165" i="59"/>
  <c r="BH106" i="51"/>
  <c r="DE89" i="59"/>
  <c r="J87" i="59"/>
  <c r="CJ65" i="59"/>
  <c r="DE71" i="59"/>
  <c r="DD66" i="59"/>
  <c r="J65" i="59"/>
  <c r="Y66" i="56"/>
  <c r="CK13" i="50"/>
  <c r="DE92" i="59"/>
  <c r="K105" i="59"/>
  <c r="CG90" i="59"/>
  <c r="DD159" i="59"/>
  <c r="CI79" i="59"/>
  <c r="K147" i="59"/>
  <c r="J93" i="59"/>
  <c r="J100" i="59"/>
  <c r="DE96" i="59"/>
  <c r="K154" i="59"/>
  <c r="K131" i="59"/>
  <c r="CG92" i="59"/>
  <c r="I83" i="59"/>
  <c r="K148" i="59"/>
  <c r="DD161" i="59"/>
  <c r="I87" i="59"/>
  <c r="J101" i="59"/>
  <c r="K127" i="59"/>
  <c r="DE122" i="59"/>
  <c r="K112" i="59"/>
  <c r="CI129" i="59"/>
  <c r="I89" i="59"/>
  <c r="CI130" i="59"/>
  <c r="CG107" i="59"/>
  <c r="K144" i="59"/>
  <c r="K108" i="59"/>
  <c r="I74" i="59"/>
  <c r="DE111" i="59"/>
  <c r="BH104" i="51"/>
  <c r="CJ72" i="59"/>
  <c r="DE70" i="59"/>
  <c r="I72" i="59"/>
  <c r="I68" i="59"/>
  <c r="J72" i="59"/>
  <c r="CI158" i="59"/>
  <c r="CK12" i="50"/>
  <c r="CI143" i="59"/>
  <c r="DD125" i="59"/>
  <c r="DD149" i="59"/>
  <c r="BH103" i="51"/>
  <c r="DE124" i="59"/>
  <c r="CG91" i="59"/>
  <c r="CI77" i="59"/>
  <c r="K134" i="59"/>
  <c r="CG99" i="59"/>
  <c r="I88" i="59"/>
  <c r="K140" i="59"/>
  <c r="CI162" i="59"/>
  <c r="DE114" i="59"/>
  <c r="K125" i="59"/>
  <c r="DD138" i="59"/>
  <c r="CI76" i="59"/>
  <c r="DD126" i="59"/>
  <c r="DE116" i="59"/>
  <c r="K115" i="59"/>
  <c r="K104" i="59"/>
  <c r="CG112" i="59"/>
  <c r="CG110" i="59"/>
  <c r="K118" i="59"/>
  <c r="DD142" i="59"/>
  <c r="CG103" i="59"/>
  <c r="DE84" i="59"/>
  <c r="DE95" i="59"/>
  <c r="K124" i="59"/>
  <c r="DD164" i="59"/>
  <c r="CJ69" i="59"/>
  <c r="DE72" i="59"/>
  <c r="I71" i="59"/>
  <c r="Y65" i="56"/>
  <c r="J69" i="59"/>
  <c r="J79" i="59"/>
  <c r="CL13" i="50"/>
  <c r="CG100" i="59"/>
  <c r="K120" i="59"/>
  <c r="I90" i="59"/>
  <c r="CI122" i="59"/>
  <c r="BH108" i="51"/>
  <c r="I78" i="59"/>
  <c r="Y76" i="56"/>
  <c r="BH65" i="51"/>
  <c r="K153" i="59"/>
  <c r="K113" i="59"/>
  <c r="BH110" i="51"/>
  <c r="BH109" i="51"/>
  <c r="J96" i="59"/>
  <c r="K156" i="59"/>
  <c r="DE91" i="59"/>
  <c r="J94" i="59"/>
  <c r="K142" i="59"/>
  <c r="CG165" i="59"/>
  <c r="J83" i="59"/>
  <c r="K130" i="59"/>
  <c r="CI80" i="59"/>
  <c r="K143" i="59"/>
  <c r="CI132" i="59"/>
  <c r="Y89" i="56"/>
  <c r="K137" i="59"/>
  <c r="J68" i="59"/>
  <c r="CL12" i="50"/>
  <c r="CG116" i="59"/>
  <c r="CI153" i="59"/>
  <c r="CJ71" i="59"/>
  <c r="DE65" i="59"/>
  <c r="CK11" i="50"/>
  <c r="Y64" i="56"/>
  <c r="Y69" i="56"/>
  <c r="K110" i="59"/>
  <c r="K145" i="59"/>
  <c r="DE120" i="59"/>
  <c r="K149" i="59"/>
  <c r="CI141" i="59"/>
  <c r="DE106" i="59"/>
  <c r="J75" i="59"/>
  <c r="CI146" i="59"/>
  <c r="DD143" i="59"/>
  <c r="BH58" i="51"/>
  <c r="DD158" i="59"/>
  <c r="DD140" i="59"/>
  <c r="CI147" i="59"/>
  <c r="I79" i="59"/>
  <c r="CI144" i="59"/>
  <c r="J76" i="59"/>
  <c r="CI131" i="59"/>
  <c r="J103" i="59"/>
  <c r="BH66" i="51"/>
  <c r="DE94" i="59"/>
  <c r="CI82" i="59"/>
  <c r="CI123" i="59"/>
  <c r="DD129" i="59"/>
  <c r="CI163" i="59"/>
  <c r="I98" i="59"/>
  <c r="K157" i="59"/>
  <c r="DD136" i="59"/>
  <c r="CI121" i="59"/>
  <c r="CJ73" i="59"/>
  <c r="DD71" i="59"/>
  <c r="I69" i="59"/>
  <c r="J67" i="59"/>
  <c r="CI133" i="59"/>
  <c r="K133" i="59"/>
  <c r="CG95" i="59"/>
  <c r="K155" i="59"/>
  <c r="DD135" i="59"/>
  <c r="DE100" i="59"/>
  <c r="K132" i="59"/>
  <c r="Y82" i="56"/>
  <c r="DE83" i="59"/>
  <c r="DD145" i="59"/>
  <c r="Y81" i="56"/>
  <c r="CI138" i="59"/>
  <c r="DD147" i="59"/>
  <c r="DE103" i="59"/>
  <c r="CI78" i="59"/>
  <c r="CG114" i="59"/>
  <c r="I80" i="59"/>
  <c r="DE78" i="59"/>
  <c r="DE117" i="59"/>
  <c r="DE119" i="59"/>
  <c r="K160" i="59"/>
  <c r="CI137" i="59"/>
  <c r="J99" i="59"/>
  <c r="K111" i="59"/>
  <c r="I77" i="59"/>
  <c r="J95" i="59"/>
  <c r="CI157" i="59"/>
  <c r="J85" i="59"/>
  <c r="K121" i="59"/>
  <c r="R140" i="67" l="1"/>
  <c r="R145" i="67"/>
  <c r="R133" i="67"/>
  <c r="R160" i="67"/>
  <c r="R132" i="67"/>
  <c r="DJ66" i="59"/>
  <c r="DJ72" i="59"/>
  <c r="DJ67" i="59"/>
  <c r="DJ70" i="59"/>
  <c r="DJ68" i="59"/>
  <c r="DJ69" i="59"/>
  <c r="DJ65" i="59"/>
  <c r="DJ71" i="59"/>
  <c r="DK65" i="59"/>
  <c r="DK66" i="59"/>
  <c r="DK72" i="59"/>
  <c r="DK70" i="59"/>
  <c r="DK71" i="59"/>
  <c r="DK73" i="59"/>
  <c r="DK67" i="59"/>
  <c r="DK69" i="59"/>
  <c r="DK68" i="59"/>
  <c r="DK74" i="59"/>
  <c r="CP70" i="59"/>
  <c r="CP73" i="59"/>
  <c r="CP71" i="59"/>
  <c r="CP68" i="59"/>
  <c r="CP69" i="59"/>
  <c r="CP72" i="59"/>
  <c r="CP65" i="59"/>
  <c r="CP67" i="59"/>
  <c r="CP66" i="59"/>
  <c r="R136" i="67"/>
  <c r="R141" i="67"/>
  <c r="R156" i="67"/>
  <c r="R135" i="67"/>
  <c r="AJ128" i="51"/>
  <c r="AJ148" i="51"/>
  <c r="L127" i="67"/>
  <c r="R127" i="67" s="1"/>
  <c r="R148" i="67"/>
  <c r="AU142" i="62"/>
  <c r="AV142" i="62" s="1"/>
  <c r="L142" i="67"/>
  <c r="R142" i="67" s="1"/>
  <c r="AJ145" i="51"/>
  <c r="AJ157" i="51"/>
  <c r="AJ132" i="51"/>
  <c r="AL181" i="51"/>
  <c r="AJ137" i="51"/>
  <c r="AM182" i="51"/>
  <c r="AJ156" i="51"/>
  <c r="AL195" i="51"/>
  <c r="AL197" i="51"/>
  <c r="AJ41" i="51"/>
  <c r="AM185" i="51"/>
  <c r="AJ141" i="51"/>
  <c r="AL193" i="51"/>
  <c r="AJ154" i="51"/>
  <c r="AM192" i="51"/>
  <c r="AM189" i="51"/>
  <c r="AM169" i="51"/>
  <c r="AJ131" i="51"/>
  <c r="R143" i="67"/>
  <c r="AM188" i="51"/>
  <c r="AL179" i="51"/>
  <c r="AL171" i="51"/>
  <c r="AL201" i="51"/>
  <c r="AM178" i="51"/>
  <c r="AL199" i="51"/>
  <c r="AJ130" i="51"/>
  <c r="AM167" i="51"/>
  <c r="AM190" i="51"/>
  <c r="AJ155" i="51"/>
  <c r="AM176" i="51"/>
  <c r="AK41" i="51"/>
  <c r="AJ152" i="51"/>
  <c r="AK33" i="51"/>
  <c r="AJ140" i="51"/>
  <c r="AJ143" i="51"/>
  <c r="AJ144" i="51"/>
  <c r="AJ133" i="51"/>
  <c r="Q197" i="49"/>
  <c r="AC197" i="51" s="1"/>
  <c r="AI197" i="51" s="1"/>
  <c r="Q183" i="49"/>
  <c r="AC183" i="51" s="1"/>
  <c r="AI183" i="51" s="1"/>
  <c r="BC127" i="56"/>
  <c r="AP127" i="51"/>
  <c r="AJ6" i="56" s="1"/>
  <c r="BC146" i="56"/>
  <c r="AJ158" i="51"/>
  <c r="Q200" i="49"/>
  <c r="AC200" i="51" s="1"/>
  <c r="AI200" i="51" s="1"/>
  <c r="AM180" i="51"/>
  <c r="AM168" i="51"/>
  <c r="AL200" i="51"/>
  <c r="AM186" i="51"/>
  <c r="AJ138" i="51"/>
  <c r="AJ142" i="51"/>
  <c r="AJ136" i="51"/>
  <c r="AM194" i="51"/>
  <c r="AM172" i="51"/>
  <c r="BC159" i="56"/>
  <c r="BC150" i="56"/>
  <c r="AP150" i="51"/>
  <c r="AJ29" i="56" s="1"/>
  <c r="Q166" i="49"/>
  <c r="AC166" i="51" s="1"/>
  <c r="AI166" i="51" s="1"/>
  <c r="AJ151" i="51"/>
  <c r="AJ139" i="51"/>
  <c r="AJ127" i="51"/>
  <c r="AJ129" i="51"/>
  <c r="Q201" i="49"/>
  <c r="AC201" i="51" s="1"/>
  <c r="AI201" i="51" s="1"/>
  <c r="R144" i="67"/>
  <c r="BC134" i="56"/>
  <c r="AP134" i="51"/>
  <c r="AJ134" i="51"/>
  <c r="AK39" i="51"/>
  <c r="AL183" i="51"/>
  <c r="AM196" i="51"/>
  <c r="BC131" i="56"/>
  <c r="BC155" i="56"/>
  <c r="AP155" i="51"/>
  <c r="AM191" i="51"/>
  <c r="AJ39" i="51"/>
  <c r="BC135" i="56"/>
  <c r="AP135" i="51"/>
  <c r="AJ14" i="56" s="1"/>
  <c r="AH40" i="56"/>
  <c r="Q171" i="49"/>
  <c r="AC171" i="51" s="1"/>
  <c r="AI171" i="51" s="1"/>
  <c r="Q173" i="49"/>
  <c r="AC173" i="51" s="1"/>
  <c r="AI173" i="51" s="1"/>
  <c r="BC142" i="56"/>
  <c r="AP142" i="51"/>
  <c r="AJ21" i="56" s="1"/>
  <c r="Q175" i="49"/>
  <c r="AC175" i="51" s="1"/>
  <c r="AI175" i="51" s="1"/>
  <c r="AM198" i="51"/>
  <c r="AM174" i="51"/>
  <c r="U161" i="51"/>
  <c r="AJ161" i="51"/>
  <c r="AJ135" i="51"/>
  <c r="BC130" i="56"/>
  <c r="AP130" i="51"/>
  <c r="AJ9" i="56" s="1"/>
  <c r="BC139" i="56"/>
  <c r="AP139" i="51"/>
  <c r="AJ18" i="56" s="1"/>
  <c r="Q177" i="49"/>
  <c r="AC177" i="51" s="1"/>
  <c r="AI177" i="51" s="1"/>
  <c r="Q199" i="49"/>
  <c r="AC199" i="51" s="1"/>
  <c r="AI199" i="51" s="1"/>
  <c r="AJ37" i="51"/>
  <c r="AK37" i="51"/>
  <c r="AM184" i="51"/>
  <c r="AL175" i="51"/>
  <c r="AJ150" i="51"/>
  <c r="Q195" i="49"/>
  <c r="AC195" i="51" s="1"/>
  <c r="AI195" i="51" s="1"/>
  <c r="Q181" i="49"/>
  <c r="AC181" i="51" s="1"/>
  <c r="AI181" i="51" s="1"/>
  <c r="Q179" i="49"/>
  <c r="AC179" i="51" s="1"/>
  <c r="AM126" i="51"/>
  <c r="AM187" i="51"/>
  <c r="AJ153" i="51"/>
  <c r="BC158" i="56"/>
  <c r="BC151" i="56"/>
  <c r="AP151" i="51"/>
  <c r="AJ30" i="56" s="1"/>
  <c r="AI46" i="51"/>
  <c r="BC154" i="56"/>
  <c r="AP154" i="51"/>
  <c r="AJ33" i="56" s="1"/>
  <c r="AL166" i="51"/>
  <c r="AJ149" i="51"/>
  <c r="AM170" i="51"/>
  <c r="AJ33" i="51"/>
  <c r="AJ146" i="51"/>
  <c r="Q193" i="49"/>
  <c r="AC193" i="51" s="1"/>
  <c r="AI193" i="51" s="1"/>
  <c r="AL173" i="51"/>
  <c r="AJ160" i="51"/>
  <c r="AL177" i="51"/>
  <c r="BC138" i="56"/>
  <c r="AP138" i="51"/>
  <c r="AJ17" i="56" s="1"/>
  <c r="CM98" i="59"/>
  <c r="CM96" i="59"/>
  <c r="CM97" i="59"/>
  <c r="Q163" i="59"/>
  <c r="Q153" i="59"/>
  <c r="Q109" i="59"/>
  <c r="Q145" i="59"/>
  <c r="Q148" i="59"/>
  <c r="Q131" i="59"/>
  <c r="Q126" i="59"/>
  <c r="Q132" i="59"/>
  <c r="Q130" i="59"/>
  <c r="Q142" i="59"/>
  <c r="Q128" i="59"/>
  <c r="Q118" i="59"/>
  <c r="Q123" i="59"/>
  <c r="Q154" i="59"/>
  <c r="Q149" i="59"/>
  <c r="Q141" i="59"/>
  <c r="Q155" i="59"/>
  <c r="Q143" i="59"/>
  <c r="Q108" i="59"/>
  <c r="Q122" i="59"/>
  <c r="Q133" i="59"/>
  <c r="Q114" i="59"/>
  <c r="Q117" i="59"/>
  <c r="Q135" i="59"/>
  <c r="Q156" i="59"/>
  <c r="Q144" i="59"/>
  <c r="Q121" i="59"/>
  <c r="Q151" i="59"/>
  <c r="Q124" i="59"/>
  <c r="Q159" i="59"/>
  <c r="Q111" i="59"/>
  <c r="Q134" i="59"/>
  <c r="Q150" i="59"/>
  <c r="Q112" i="59"/>
  <c r="Q152" i="59"/>
  <c r="Q119" i="59"/>
  <c r="Q107" i="59"/>
  <c r="Q146" i="59"/>
  <c r="Q136" i="59"/>
  <c r="Q164" i="59"/>
  <c r="Q165" i="59"/>
  <c r="Q157" i="59"/>
  <c r="Q140" i="59"/>
  <c r="Q139" i="59"/>
  <c r="Q138" i="59"/>
  <c r="Q147" i="59"/>
  <c r="Q158" i="59"/>
  <c r="Q116" i="59"/>
  <c r="Q160" i="59"/>
  <c r="Q120" i="59"/>
  <c r="Q127" i="59"/>
  <c r="Q106" i="59"/>
  <c r="Q115" i="59"/>
  <c r="Q125" i="59"/>
  <c r="Q110" i="59"/>
  <c r="Q161" i="59"/>
  <c r="Q129" i="59"/>
  <c r="Q137" i="59"/>
  <c r="Q162" i="59"/>
  <c r="Q113" i="59"/>
  <c r="CM101" i="59"/>
  <c r="CM112" i="59"/>
  <c r="CM109" i="59"/>
  <c r="CM102" i="59"/>
  <c r="CM91" i="59"/>
  <c r="CM90" i="59"/>
  <c r="CM111" i="59"/>
  <c r="Q104" i="59"/>
  <c r="CM87" i="59"/>
  <c r="CM88" i="59"/>
  <c r="CM89" i="59"/>
  <c r="CM117" i="59"/>
  <c r="CM165" i="59"/>
  <c r="CM107" i="59"/>
  <c r="CM103" i="59"/>
  <c r="CM108" i="59"/>
  <c r="CM114" i="59"/>
  <c r="DK78" i="59"/>
  <c r="DK76" i="59"/>
  <c r="DK75" i="59"/>
  <c r="DK81" i="59"/>
  <c r="DK82" i="59"/>
  <c r="DK79" i="59"/>
  <c r="DK80" i="59"/>
  <c r="DK77" i="59"/>
  <c r="CM105" i="59"/>
  <c r="CM110" i="59"/>
  <c r="CM86" i="59"/>
  <c r="CM106" i="59"/>
  <c r="CM100" i="59"/>
  <c r="CM99" i="59"/>
  <c r="CM104" i="59"/>
  <c r="CM113" i="59"/>
  <c r="DJ150" i="59"/>
  <c r="DJ156" i="59"/>
  <c r="DJ132" i="59"/>
  <c r="DJ153" i="59"/>
  <c r="DJ127" i="59"/>
  <c r="DJ142" i="59"/>
  <c r="DJ152" i="59"/>
  <c r="DJ140" i="59"/>
  <c r="DJ164" i="59"/>
  <c r="DJ165" i="59"/>
  <c r="DJ148" i="59"/>
  <c r="DJ144" i="59"/>
  <c r="DJ146" i="59"/>
  <c r="DJ134" i="59"/>
  <c r="DJ131" i="59"/>
  <c r="DJ133" i="59"/>
  <c r="DJ163" i="59"/>
  <c r="DJ155" i="59"/>
  <c r="DJ149" i="59"/>
  <c r="DJ157" i="59"/>
  <c r="DJ161" i="59"/>
  <c r="DJ139" i="59"/>
  <c r="DJ158" i="59"/>
  <c r="DJ126" i="59"/>
  <c r="DJ162" i="59"/>
  <c r="DJ128" i="59"/>
  <c r="DJ147" i="59"/>
  <c r="DJ145" i="59"/>
  <c r="DJ137" i="59"/>
  <c r="DJ136" i="59"/>
  <c r="DJ160" i="59"/>
  <c r="DJ138" i="59"/>
  <c r="DJ135" i="59"/>
  <c r="DJ129" i="59"/>
  <c r="DJ141" i="59"/>
  <c r="DJ159" i="59"/>
  <c r="DJ151" i="59"/>
  <c r="DJ130" i="59"/>
  <c r="DJ154" i="59"/>
  <c r="DJ143" i="59"/>
  <c r="CM94" i="59"/>
  <c r="CM95" i="59"/>
  <c r="CM115" i="59"/>
  <c r="CM92" i="59"/>
  <c r="CM93" i="59"/>
  <c r="CM116" i="59"/>
  <c r="Q105" i="59"/>
  <c r="AQ151" i="51"/>
  <c r="L151" i="67"/>
  <c r="R151" i="67" s="1"/>
  <c r="AQ134" i="51"/>
  <c r="L134" i="67"/>
  <c r="R134" i="67" s="1"/>
  <c r="AT187" i="51"/>
  <c r="O187" i="67"/>
  <c r="AT194" i="51"/>
  <c r="O194" i="67"/>
  <c r="AQ147" i="51"/>
  <c r="L147" i="67"/>
  <c r="R147" i="67" s="1"/>
  <c r="AQ130" i="51"/>
  <c r="L130" i="67"/>
  <c r="R130" i="67" s="1"/>
  <c r="AT190" i="51"/>
  <c r="O190" i="67"/>
  <c r="AT180" i="51"/>
  <c r="O180" i="67"/>
  <c r="AR33" i="51"/>
  <c r="M33" i="67"/>
  <c r="R33" i="67" s="1"/>
  <c r="AS200" i="51"/>
  <c r="N200" i="67"/>
  <c r="AW157" i="51"/>
  <c r="L157" i="67"/>
  <c r="R157" i="67" s="1"/>
  <c r="AQ159" i="51"/>
  <c r="L159" i="67"/>
  <c r="R159" i="67" s="1"/>
  <c r="AS166" i="51"/>
  <c r="N166" i="67"/>
  <c r="AT198" i="51"/>
  <c r="O198" i="67"/>
  <c r="AT188" i="51"/>
  <c r="O188" i="67"/>
  <c r="AQ161" i="51"/>
  <c r="L161" i="67"/>
  <c r="R161" i="67" s="1"/>
  <c r="AT186" i="51"/>
  <c r="O186" i="67"/>
  <c r="AT169" i="51"/>
  <c r="O169" i="67"/>
  <c r="AT192" i="51"/>
  <c r="O192" i="67"/>
  <c r="AT184" i="51"/>
  <c r="O184" i="67"/>
  <c r="AS173" i="51"/>
  <c r="N173" i="67"/>
  <c r="R152" i="67"/>
  <c r="AS175" i="51"/>
  <c r="N175" i="67"/>
  <c r="AT191" i="51"/>
  <c r="O191" i="67"/>
  <c r="AW153" i="51"/>
  <c r="L153" i="67"/>
  <c r="R153" i="67" s="1"/>
  <c r="R138" i="67"/>
  <c r="AT196" i="51"/>
  <c r="O196" i="67"/>
  <c r="AT172" i="51"/>
  <c r="O172" i="67"/>
  <c r="AS183" i="51"/>
  <c r="N183" i="67"/>
  <c r="AS171" i="51"/>
  <c r="N171" i="67"/>
  <c r="AS193" i="51"/>
  <c r="N193" i="67"/>
  <c r="AS199" i="51"/>
  <c r="N199" i="67"/>
  <c r="AU158" i="62"/>
  <c r="AV158" i="62" s="1"/>
  <c r="L158" i="67"/>
  <c r="R158" i="67" s="1"/>
  <c r="R155" i="67"/>
  <c r="AT126" i="51"/>
  <c r="O126" i="67"/>
  <c r="R137" i="67"/>
  <c r="AS177" i="51"/>
  <c r="N177" i="67"/>
  <c r="AQ146" i="51"/>
  <c r="L146" i="67"/>
  <c r="R146" i="67" s="1"/>
  <c r="AQ139" i="51"/>
  <c r="L139" i="67"/>
  <c r="R139" i="67" s="1"/>
  <c r="AT170" i="51"/>
  <c r="O170" i="67"/>
  <c r="AT168" i="51"/>
  <c r="O168" i="67"/>
  <c r="AS179" i="51"/>
  <c r="N179" i="67"/>
  <c r="AS201" i="51"/>
  <c r="N201" i="67"/>
  <c r="AT182" i="51"/>
  <c r="O182" i="67"/>
  <c r="AR37" i="51"/>
  <c r="M37" i="67"/>
  <c r="R37" i="67" s="1"/>
  <c r="AT178" i="51"/>
  <c r="O178" i="67"/>
  <c r="AT185" i="51"/>
  <c r="O185" i="67"/>
  <c r="AR41" i="51"/>
  <c r="M41" i="67"/>
  <c r="R41" i="67" s="1"/>
  <c r="AS195" i="51"/>
  <c r="N195" i="67"/>
  <c r="AS181" i="51"/>
  <c r="N181" i="67"/>
  <c r="AT167" i="51"/>
  <c r="O167" i="67"/>
  <c r="AT189" i="51"/>
  <c r="O189" i="67"/>
  <c r="AQ131" i="51"/>
  <c r="L131" i="67"/>
  <c r="R131" i="67" s="1"/>
  <c r="AR39" i="51"/>
  <c r="M39" i="67"/>
  <c r="R39" i="67" s="1"/>
  <c r="AT174" i="51"/>
  <c r="O174" i="67"/>
  <c r="AT176" i="51"/>
  <c r="O176" i="67"/>
  <c r="AS197" i="51"/>
  <c r="N197" i="67"/>
  <c r="R150" i="67"/>
  <c r="R154" i="67"/>
  <c r="BR111" i="50"/>
  <c r="BY39" i="50"/>
  <c r="R38" i="56" s="1"/>
  <c r="BR108" i="50"/>
  <c r="BR107" i="50"/>
  <c r="BR119" i="50"/>
  <c r="AU134" i="62"/>
  <c r="AV134" i="62" s="1"/>
  <c r="BR113" i="50"/>
  <c r="BY119" i="50"/>
  <c r="T38" i="56" s="1"/>
  <c r="BY113" i="50"/>
  <c r="T32" i="56" s="1"/>
  <c r="BY109" i="50"/>
  <c r="T28" i="56" s="1"/>
  <c r="BR37" i="50"/>
  <c r="BY111" i="50"/>
  <c r="T30" i="56" s="1"/>
  <c r="BR121" i="50"/>
  <c r="BY116" i="50"/>
  <c r="T35" i="56" s="1"/>
  <c r="BR106" i="50"/>
  <c r="BR33" i="50"/>
  <c r="BY106" i="50"/>
  <c r="T25" i="56" s="1"/>
  <c r="BY41" i="50"/>
  <c r="R40" i="56" s="1"/>
  <c r="BR114" i="50"/>
  <c r="BY151" i="50"/>
  <c r="U30" i="56" s="1"/>
  <c r="BY156" i="50"/>
  <c r="U35" i="56" s="1"/>
  <c r="BY33" i="50"/>
  <c r="R32" i="56" s="1"/>
  <c r="BY108" i="50"/>
  <c r="T27" i="56" s="1"/>
  <c r="BY154" i="50"/>
  <c r="U33" i="56" s="1"/>
  <c r="BY37" i="50"/>
  <c r="R36" i="56" s="1"/>
  <c r="BY152" i="50"/>
  <c r="U31" i="56" s="1"/>
  <c r="BR109" i="50"/>
  <c r="BY153" i="50"/>
  <c r="U32" i="56" s="1"/>
  <c r="BY149" i="50"/>
  <c r="U28" i="56" s="1"/>
  <c r="BY148" i="50"/>
  <c r="U27" i="56" s="1"/>
  <c r="BR41" i="50"/>
  <c r="BY112" i="50"/>
  <c r="T31" i="56" s="1"/>
  <c r="BY157" i="50"/>
  <c r="U36" i="56" s="1"/>
  <c r="BY161" i="50"/>
  <c r="BA161" i="56" s="1"/>
  <c r="BB161" i="56" s="1"/>
  <c r="BY107" i="50"/>
  <c r="T26" i="56" s="1"/>
  <c r="BR112" i="50"/>
  <c r="BY118" i="50"/>
  <c r="T37" i="56" s="1"/>
  <c r="BY158" i="50"/>
  <c r="U37" i="56" s="1"/>
  <c r="BR116" i="50"/>
  <c r="BR118" i="50"/>
  <c r="BY121" i="50"/>
  <c r="T40" i="56" s="1"/>
  <c r="BR117" i="50"/>
  <c r="BY147" i="50"/>
  <c r="U26" i="56" s="1"/>
  <c r="BR39" i="50"/>
  <c r="BY117" i="50"/>
  <c r="T36" i="56" s="1"/>
  <c r="BY114" i="50"/>
  <c r="T33" i="56" s="1"/>
  <c r="BY159" i="50"/>
  <c r="U38" i="56" s="1"/>
  <c r="U147" i="51"/>
  <c r="AH33" i="56"/>
  <c r="AB41" i="51"/>
  <c r="BD41" i="56" s="1"/>
  <c r="BA14" i="56"/>
  <c r="BB14" i="56" s="1"/>
  <c r="BG14" i="56" s="1"/>
  <c r="AH15" i="56"/>
  <c r="BN178" i="50"/>
  <c r="BG178" i="50"/>
  <c r="AI40" i="56"/>
  <c r="BU178" i="50"/>
  <c r="AI13" i="56"/>
  <c r="AI25" i="56"/>
  <c r="AI36" i="56"/>
  <c r="AI7" i="56"/>
  <c r="AP15" i="51"/>
  <c r="AG14" i="56" s="1"/>
  <c r="BC15" i="56"/>
  <c r="BN188" i="50"/>
  <c r="AP40" i="51"/>
  <c r="AG39" i="56" s="1"/>
  <c r="BC40" i="56"/>
  <c r="BU188" i="50"/>
  <c r="BA20" i="56"/>
  <c r="BB20" i="56" s="1"/>
  <c r="BF20" i="56" s="1"/>
  <c r="AH27" i="56"/>
  <c r="AH9" i="56"/>
  <c r="BA7" i="56"/>
  <c r="BB7" i="56" s="1"/>
  <c r="BG7" i="56" s="1"/>
  <c r="C24" i="56"/>
  <c r="BA25" i="56"/>
  <c r="BB25" i="56" s="1"/>
  <c r="C23" i="56"/>
  <c r="BA24" i="56"/>
  <c r="BB24" i="56" s="1"/>
  <c r="F36" i="56"/>
  <c r="C22" i="56"/>
  <c r="BA23" i="56"/>
  <c r="BB23" i="56" s="1"/>
  <c r="C25" i="56"/>
  <c r="BA26" i="56"/>
  <c r="BB26" i="56" s="1"/>
  <c r="C28" i="56"/>
  <c r="BA29" i="56"/>
  <c r="BB29" i="56" s="1"/>
  <c r="F31" i="56"/>
  <c r="BF79" i="56"/>
  <c r="BG79" i="56"/>
  <c r="BH79" i="56"/>
  <c r="F35" i="56"/>
  <c r="C11" i="56"/>
  <c r="BA12" i="56"/>
  <c r="BB12" i="56" s="1"/>
  <c r="C16" i="56"/>
  <c r="BA17" i="56"/>
  <c r="BB17" i="56" s="1"/>
  <c r="C10" i="56"/>
  <c r="BA11" i="56"/>
  <c r="BB11" i="56" s="1"/>
  <c r="D26" i="56"/>
  <c r="BA67" i="56"/>
  <c r="BB67" i="56" s="1"/>
  <c r="D25" i="56"/>
  <c r="BA66" i="56"/>
  <c r="BB66" i="56" s="1"/>
  <c r="F33" i="56"/>
  <c r="D33" i="56"/>
  <c r="BA74" i="56"/>
  <c r="BB74" i="56" s="1"/>
  <c r="D37" i="56"/>
  <c r="BA78" i="56"/>
  <c r="BB78" i="56" s="1"/>
  <c r="F38" i="56"/>
  <c r="BF77" i="56"/>
  <c r="BG77" i="56"/>
  <c r="BH77" i="56"/>
  <c r="C39" i="56"/>
  <c r="BA40" i="56"/>
  <c r="BB40" i="56" s="1"/>
  <c r="C37" i="56"/>
  <c r="BA38" i="56"/>
  <c r="BB38" i="56" s="1"/>
  <c r="C34" i="56"/>
  <c r="BA35" i="56"/>
  <c r="BB35" i="56" s="1"/>
  <c r="F40" i="56"/>
  <c r="F32" i="56"/>
  <c r="F26" i="56"/>
  <c r="F30" i="56"/>
  <c r="C29" i="56"/>
  <c r="BA30" i="56"/>
  <c r="BB30" i="56" s="1"/>
  <c r="C20" i="56"/>
  <c r="BA21" i="56"/>
  <c r="BB21" i="56" s="1"/>
  <c r="D27" i="56"/>
  <c r="BA68" i="56"/>
  <c r="BB68" i="56" s="1"/>
  <c r="C12" i="56"/>
  <c r="BA13" i="56"/>
  <c r="BB13" i="56" s="1"/>
  <c r="BF73" i="56"/>
  <c r="BG73" i="56"/>
  <c r="BH73" i="56"/>
  <c r="C9" i="56"/>
  <c r="BA10" i="56"/>
  <c r="BB10" i="56" s="1"/>
  <c r="C27" i="56"/>
  <c r="BA28" i="56"/>
  <c r="BB28" i="56" s="1"/>
  <c r="C33" i="56"/>
  <c r="BA34" i="56"/>
  <c r="BB34" i="56" s="1"/>
  <c r="D30" i="56"/>
  <c r="BA71" i="56"/>
  <c r="BB71" i="56" s="1"/>
  <c r="F37" i="56"/>
  <c r="C21" i="56"/>
  <c r="BA22" i="56"/>
  <c r="BB22" i="56" s="1"/>
  <c r="C17" i="56"/>
  <c r="BA18" i="56"/>
  <c r="BB18" i="56" s="1"/>
  <c r="C18" i="56"/>
  <c r="BA19" i="56"/>
  <c r="BB19" i="56" s="1"/>
  <c r="C26" i="56"/>
  <c r="BA27" i="56"/>
  <c r="BB27" i="56" s="1"/>
  <c r="C35" i="56"/>
  <c r="BA36" i="56"/>
  <c r="BB36" i="56" s="1"/>
  <c r="D31" i="56"/>
  <c r="BA72" i="56"/>
  <c r="BB72" i="56" s="1"/>
  <c r="F27" i="56"/>
  <c r="C7" i="56"/>
  <c r="BA8" i="56"/>
  <c r="BB8" i="56" s="1"/>
  <c r="C30" i="56"/>
  <c r="BA31" i="56"/>
  <c r="BB31" i="56" s="1"/>
  <c r="C15" i="56"/>
  <c r="BA16" i="56"/>
  <c r="BB16" i="56" s="1"/>
  <c r="C8" i="56"/>
  <c r="BA9" i="56"/>
  <c r="BB9" i="56" s="1"/>
  <c r="C31" i="56"/>
  <c r="BA32" i="56"/>
  <c r="BB32" i="56" s="1"/>
  <c r="D28" i="56"/>
  <c r="BA69" i="56"/>
  <c r="BB69" i="56" s="1"/>
  <c r="D35" i="56"/>
  <c r="BA76" i="56"/>
  <c r="BB76" i="56" s="1"/>
  <c r="BF81" i="56"/>
  <c r="BH81" i="56"/>
  <c r="BG81" i="56"/>
  <c r="C14" i="56"/>
  <c r="BA15" i="56"/>
  <c r="BB15" i="56" s="1"/>
  <c r="F25" i="56"/>
  <c r="BA146" i="56"/>
  <c r="BB146" i="56" s="1"/>
  <c r="BY13" i="51"/>
  <c r="AB131" i="51"/>
  <c r="AP131" i="51" s="1"/>
  <c r="BF197" i="50"/>
  <c r="AU161" i="62"/>
  <c r="AV161" i="62" s="1"/>
  <c r="AY197" i="50"/>
  <c r="AU131" i="62"/>
  <c r="AV131" i="62" s="1"/>
  <c r="AW161" i="51"/>
  <c r="BU156" i="51" s="1"/>
  <c r="AU130" i="62"/>
  <c r="AV130" i="62" s="1"/>
  <c r="BN184" i="50"/>
  <c r="BT197" i="50"/>
  <c r="AU151" i="62"/>
  <c r="AV151" i="62" s="1"/>
  <c r="AP32" i="51"/>
  <c r="AG31" i="56" s="1"/>
  <c r="AP30" i="51"/>
  <c r="AG29" i="56" s="1"/>
  <c r="AB159" i="51"/>
  <c r="AP159" i="51" s="1"/>
  <c r="AB146" i="51"/>
  <c r="AP146" i="51" s="1"/>
  <c r="AP38" i="51"/>
  <c r="AG37" i="56" s="1"/>
  <c r="U143" i="51"/>
  <c r="AP143" i="51" s="1"/>
  <c r="AB158" i="51"/>
  <c r="AP158" i="51" s="1"/>
  <c r="AW151" i="51"/>
  <c r="AU139" i="62"/>
  <c r="AV139" i="62" s="1"/>
  <c r="AP20" i="51"/>
  <c r="AG19" i="56" s="1"/>
  <c r="AQ158" i="51"/>
  <c r="AW158" i="51"/>
  <c r="BG188" i="50"/>
  <c r="BU170" i="50"/>
  <c r="AU146" i="62"/>
  <c r="AV146" i="62" s="1"/>
  <c r="AW159" i="51"/>
  <c r="AU159" i="62"/>
  <c r="AV159" i="62" s="1"/>
  <c r="AP35" i="51"/>
  <c r="AG34" i="56" s="1"/>
  <c r="AP7" i="51"/>
  <c r="AG6" i="56" s="1"/>
  <c r="AP19" i="51"/>
  <c r="AG18" i="56" s="1"/>
  <c r="AW146" i="51"/>
  <c r="AY197" i="51"/>
  <c r="BG172" i="50"/>
  <c r="BU172" i="50"/>
  <c r="AZ172" i="50"/>
  <c r="BF199" i="50"/>
  <c r="BG169" i="50"/>
  <c r="AY199" i="50"/>
  <c r="BN169" i="50"/>
  <c r="BM199" i="50"/>
  <c r="AP13" i="51"/>
  <c r="AG12" i="56" s="1"/>
  <c r="AZ169" i="50"/>
  <c r="BG191" i="50"/>
  <c r="AY193" i="51"/>
  <c r="BN191" i="50"/>
  <c r="AU147" i="62"/>
  <c r="AV147" i="62" s="1"/>
  <c r="AW147" i="51"/>
  <c r="BN194" i="50"/>
  <c r="CO146" i="59"/>
  <c r="CO122" i="59"/>
  <c r="CO141" i="59"/>
  <c r="CO120" i="59"/>
  <c r="CO163" i="59"/>
  <c r="CO134" i="59"/>
  <c r="CO156" i="59"/>
  <c r="CO154" i="59"/>
  <c r="CO124" i="59"/>
  <c r="CO144" i="59"/>
  <c r="CO139" i="59"/>
  <c r="CO153" i="59"/>
  <c r="CO132" i="59"/>
  <c r="CO127" i="59"/>
  <c r="CO119" i="59"/>
  <c r="CO142" i="59"/>
  <c r="CO118" i="59"/>
  <c r="CO161" i="59"/>
  <c r="CO137" i="59"/>
  <c r="CO158" i="59"/>
  <c r="CO143" i="59"/>
  <c r="CO164" i="59"/>
  <c r="CO140" i="59"/>
  <c r="CO159" i="59"/>
  <c r="CO135" i="59"/>
  <c r="CO149" i="59"/>
  <c r="CO162" i="59"/>
  <c r="CO138" i="59"/>
  <c r="CO157" i="59"/>
  <c r="CO133" i="59"/>
  <c r="CO131" i="59"/>
  <c r="CO129" i="59"/>
  <c r="CO160" i="59"/>
  <c r="CO136" i="59"/>
  <c r="CO155" i="59"/>
  <c r="CO148" i="59"/>
  <c r="CO151" i="59"/>
  <c r="CO130" i="59"/>
  <c r="CO125" i="59"/>
  <c r="CO152" i="59"/>
  <c r="CO128" i="59"/>
  <c r="CO147" i="59"/>
  <c r="CO123" i="59"/>
  <c r="CO121" i="59"/>
  <c r="CO150" i="59"/>
  <c r="CO126" i="59"/>
  <c r="CO145" i="59"/>
  <c r="BU189" i="50"/>
  <c r="AP10" i="51"/>
  <c r="AG9" i="56" s="1"/>
  <c r="AP22" i="51"/>
  <c r="AG21" i="56" s="1"/>
  <c r="AP12" i="51"/>
  <c r="AG11" i="56" s="1"/>
  <c r="AP11" i="51"/>
  <c r="AG10" i="56" s="1"/>
  <c r="AP17" i="51"/>
  <c r="AG16" i="56" s="1"/>
  <c r="AP14" i="51"/>
  <c r="AG13" i="56" s="1"/>
  <c r="AP28" i="51"/>
  <c r="AG27" i="56" s="1"/>
  <c r="AQ145" i="51"/>
  <c r="AU145" i="62"/>
  <c r="AV145" i="62" s="1"/>
  <c r="AQ152" i="51"/>
  <c r="AU152" i="62"/>
  <c r="AV152" i="62" s="1"/>
  <c r="AQ160" i="51"/>
  <c r="AU160" i="62"/>
  <c r="AV160" i="62" s="1"/>
  <c r="AQ136" i="51"/>
  <c r="AU136" i="62"/>
  <c r="AV136" i="62" s="1"/>
  <c r="AQ149" i="51"/>
  <c r="AU149" i="62"/>
  <c r="AV149" i="62" s="1"/>
  <c r="AQ141" i="51"/>
  <c r="AU141" i="62"/>
  <c r="AV141" i="62" s="1"/>
  <c r="AQ133" i="51"/>
  <c r="AU133" i="62"/>
  <c r="AV133" i="62" s="1"/>
  <c r="AQ157" i="51"/>
  <c r="AU157" i="62"/>
  <c r="AV157" i="62" s="1"/>
  <c r="AQ148" i="51"/>
  <c r="AU148" i="62"/>
  <c r="AV148" i="62" s="1"/>
  <c r="AQ144" i="51"/>
  <c r="AU144" i="62"/>
  <c r="AV144" i="62" s="1"/>
  <c r="AQ132" i="51"/>
  <c r="AU132" i="62"/>
  <c r="AV132" i="62" s="1"/>
  <c r="AQ39" i="51"/>
  <c r="AU39" i="62"/>
  <c r="AV39" i="62" s="1"/>
  <c r="AQ37" i="51"/>
  <c r="AU37" i="62"/>
  <c r="AV37" i="62" s="1"/>
  <c r="AQ137" i="51"/>
  <c r="AU137" i="62"/>
  <c r="AV137" i="62" s="1"/>
  <c r="AQ41" i="51"/>
  <c r="AU41" i="62"/>
  <c r="AV41" i="62" s="1"/>
  <c r="AQ129" i="51"/>
  <c r="AU129" i="62"/>
  <c r="AV129" i="62" s="1"/>
  <c r="AQ128" i="51"/>
  <c r="AU128" i="62"/>
  <c r="AV128" i="62" s="1"/>
  <c r="AQ153" i="51"/>
  <c r="AU153" i="62"/>
  <c r="AV153" i="62" s="1"/>
  <c r="AQ33" i="51"/>
  <c r="BY14" i="51" s="1"/>
  <c r="AU33" i="62"/>
  <c r="AV33" i="62" s="1"/>
  <c r="AQ156" i="51"/>
  <c r="AU156" i="62"/>
  <c r="AV156" i="62" s="1"/>
  <c r="AQ140" i="51"/>
  <c r="AU140" i="62"/>
  <c r="AV140" i="62" s="1"/>
  <c r="BG189" i="50"/>
  <c r="AZ189" i="50"/>
  <c r="BG192" i="50"/>
  <c r="BN126" i="50"/>
  <c r="AZ192" i="50"/>
  <c r="BU126" i="50"/>
  <c r="BN192" i="50"/>
  <c r="AP8" i="51"/>
  <c r="AG7" i="56" s="1"/>
  <c r="BG126" i="50"/>
  <c r="BN167" i="50"/>
  <c r="BU167" i="50"/>
  <c r="AZ167" i="50"/>
  <c r="AZ194" i="50"/>
  <c r="AP34" i="51"/>
  <c r="AG33" i="56" s="1"/>
  <c r="BU194" i="50"/>
  <c r="BU168" i="50"/>
  <c r="BG168" i="50"/>
  <c r="AP21" i="51"/>
  <c r="AG20" i="56" s="1"/>
  <c r="BN168" i="50"/>
  <c r="AP25" i="51"/>
  <c r="AG24" i="56" s="1"/>
  <c r="BM193" i="50"/>
  <c r="BN190" i="50"/>
  <c r="AZ190" i="50"/>
  <c r="BM201" i="50"/>
  <c r="BG190" i="50"/>
  <c r="BU185" i="50"/>
  <c r="AY201" i="50"/>
  <c r="AZ180" i="50"/>
  <c r="AZ185" i="50"/>
  <c r="BT201" i="50"/>
  <c r="BU180" i="50"/>
  <c r="BN185" i="50"/>
  <c r="BG180" i="50"/>
  <c r="AP9" i="51"/>
  <c r="AG8" i="56" s="1"/>
  <c r="AP31" i="51"/>
  <c r="AG30" i="56" s="1"/>
  <c r="AP24" i="51"/>
  <c r="AG23" i="56" s="1"/>
  <c r="AY199" i="51"/>
  <c r="AY201" i="51"/>
  <c r="AP26" i="51"/>
  <c r="AG25" i="56" s="1"/>
  <c r="AB33" i="51"/>
  <c r="BD33" i="56" s="1"/>
  <c r="BT193" i="50"/>
  <c r="AP23" i="51"/>
  <c r="AG22" i="56" s="1"/>
  <c r="AZ196" i="50"/>
  <c r="BG196" i="50"/>
  <c r="BN196" i="50"/>
  <c r="AP27" i="51"/>
  <c r="AG26" i="56" s="1"/>
  <c r="AP18" i="51"/>
  <c r="AG17" i="56" s="1"/>
  <c r="DJ125" i="59"/>
  <c r="BG184" i="50"/>
  <c r="BN170" i="50"/>
  <c r="AZ184" i="50"/>
  <c r="BG170" i="50"/>
  <c r="BG187" i="50"/>
  <c r="BN187" i="50"/>
  <c r="AZ176" i="50"/>
  <c r="BU187" i="50"/>
  <c r="BG176" i="50"/>
  <c r="BU176" i="50"/>
  <c r="AP36" i="51"/>
  <c r="AG35" i="56" s="1"/>
  <c r="AP29" i="51"/>
  <c r="AG28" i="56" s="1"/>
  <c r="O77" i="59"/>
  <c r="O79" i="59"/>
  <c r="O81" i="59"/>
  <c r="O83" i="59"/>
  <c r="O85" i="59"/>
  <c r="O87" i="59"/>
  <c r="O89" i="59"/>
  <c r="O91" i="59"/>
  <c r="O76" i="59"/>
  <c r="O78" i="59"/>
  <c r="O80" i="59"/>
  <c r="O82" i="59"/>
  <c r="O84" i="59"/>
  <c r="O86" i="59"/>
  <c r="O88" i="59"/>
  <c r="O90" i="59"/>
  <c r="O98" i="59"/>
  <c r="P83" i="59"/>
  <c r="P85" i="59"/>
  <c r="P87" i="59"/>
  <c r="P89" i="59"/>
  <c r="P91" i="59"/>
  <c r="P93" i="59"/>
  <c r="P95" i="59"/>
  <c r="P97" i="59"/>
  <c r="P99" i="59"/>
  <c r="P101" i="59"/>
  <c r="P103" i="59"/>
  <c r="P84" i="59"/>
  <c r="P86" i="59"/>
  <c r="P88" i="59"/>
  <c r="P90" i="59"/>
  <c r="P92" i="59"/>
  <c r="P94" i="59"/>
  <c r="P96" i="59"/>
  <c r="P98" i="59"/>
  <c r="P100" i="59"/>
  <c r="BU60" i="51"/>
  <c r="AB39" i="51"/>
  <c r="BD39" i="56" s="1"/>
  <c r="AP16" i="51"/>
  <c r="AG15" i="56" s="1"/>
  <c r="Y190" i="49"/>
  <c r="X190" i="51"/>
  <c r="Q190" i="51"/>
  <c r="X175" i="49"/>
  <c r="W175" i="51"/>
  <c r="P175" i="51"/>
  <c r="Y178" i="49"/>
  <c r="Q178" i="51"/>
  <c r="X178" i="51"/>
  <c r="X195" i="49"/>
  <c r="W195" i="51"/>
  <c r="P195" i="51"/>
  <c r="U145" i="51"/>
  <c r="AP145" i="51" s="1"/>
  <c r="U128" i="51"/>
  <c r="AP128" i="51" s="1"/>
  <c r="U137" i="51"/>
  <c r="AP137" i="51" s="1"/>
  <c r="Y192" i="49"/>
  <c r="Q192" i="51"/>
  <c r="X192" i="51"/>
  <c r="X200" i="49"/>
  <c r="P200" i="51"/>
  <c r="W200" i="51"/>
  <c r="AB37" i="51"/>
  <c r="BD37" i="56" s="1"/>
  <c r="X177" i="49"/>
  <c r="P177" i="51"/>
  <c r="W177" i="51"/>
  <c r="Y188" i="49"/>
  <c r="X188" i="51"/>
  <c r="Q188" i="51"/>
  <c r="Y184" i="49"/>
  <c r="X184" i="51"/>
  <c r="Q184" i="51"/>
  <c r="O46" i="51"/>
  <c r="V46" i="51"/>
  <c r="AB46" i="51" s="1"/>
  <c r="BD46" i="56" s="1"/>
  <c r="P166" i="51"/>
  <c r="W166" i="51"/>
  <c r="Y198" i="49"/>
  <c r="Q198" i="51"/>
  <c r="X198" i="51"/>
  <c r="Y170" i="49"/>
  <c r="X170" i="51"/>
  <c r="Q170" i="51"/>
  <c r="X181" i="49"/>
  <c r="P181" i="51"/>
  <c r="W181" i="51"/>
  <c r="X201" i="49"/>
  <c r="W201" i="51"/>
  <c r="P201" i="51"/>
  <c r="Y176" i="49"/>
  <c r="Q176" i="51"/>
  <c r="X176" i="51"/>
  <c r="U157" i="51"/>
  <c r="AP157" i="51" s="1"/>
  <c r="X193" i="49"/>
  <c r="P193" i="51"/>
  <c r="W193" i="51"/>
  <c r="Y180" i="49"/>
  <c r="X180" i="51"/>
  <c r="Q180" i="51"/>
  <c r="X183" i="49"/>
  <c r="W183" i="51"/>
  <c r="P183" i="51"/>
  <c r="U156" i="51"/>
  <c r="AP156" i="51" s="1"/>
  <c r="U140" i="51"/>
  <c r="AP140" i="51" s="1"/>
  <c r="Y194" i="49"/>
  <c r="Q194" i="51"/>
  <c r="X194" i="51"/>
  <c r="X173" i="49"/>
  <c r="W173" i="51"/>
  <c r="P173" i="51"/>
  <c r="U149" i="51"/>
  <c r="AP149" i="51" s="1"/>
  <c r="AW156" i="51"/>
  <c r="U160" i="51"/>
  <c r="AP160" i="51" s="1"/>
  <c r="U153" i="51"/>
  <c r="AP153" i="51" s="1"/>
  <c r="Y191" i="49"/>
  <c r="X191" i="51"/>
  <c r="Q191" i="51"/>
  <c r="Y126" i="49"/>
  <c r="X126" i="51"/>
  <c r="Q126" i="51"/>
  <c r="Y186" i="49"/>
  <c r="Q186" i="51"/>
  <c r="X186" i="51"/>
  <c r="Y185" i="49"/>
  <c r="Q185" i="51"/>
  <c r="X185" i="51"/>
  <c r="U148" i="51"/>
  <c r="AP148" i="51" s="1"/>
  <c r="U152" i="51"/>
  <c r="AP152" i="51" s="1"/>
  <c r="Y196" i="49"/>
  <c r="X196" i="51"/>
  <c r="Q196" i="51"/>
  <c r="X199" i="49"/>
  <c r="P199" i="51"/>
  <c r="W199" i="51"/>
  <c r="Y174" i="49"/>
  <c r="X174" i="51"/>
  <c r="Q174" i="51"/>
  <c r="AW148" i="51"/>
  <c r="AW149" i="51"/>
  <c r="AW152" i="51"/>
  <c r="U136" i="51"/>
  <c r="AP136" i="51" s="1"/>
  <c r="Y189" i="49"/>
  <c r="X189" i="51"/>
  <c r="Q189" i="51"/>
  <c r="Y169" i="49"/>
  <c r="X169" i="51"/>
  <c r="Q169" i="51"/>
  <c r="X171" i="49"/>
  <c r="P171" i="51"/>
  <c r="W171" i="51"/>
  <c r="Y172" i="49"/>
  <c r="X172" i="51"/>
  <c r="Q172" i="51"/>
  <c r="U144" i="51"/>
  <c r="AP144" i="51" s="1"/>
  <c r="U141" i="51"/>
  <c r="AP141" i="51" s="1"/>
  <c r="U133" i="51"/>
  <c r="AP133" i="51" s="1"/>
  <c r="AZ191" i="50"/>
  <c r="AY193" i="50"/>
  <c r="Y187" i="49"/>
  <c r="Q187" i="51"/>
  <c r="X187" i="51"/>
  <c r="Y182" i="49"/>
  <c r="X182" i="51"/>
  <c r="Q182" i="51"/>
  <c r="Y168" i="49"/>
  <c r="Q168" i="51"/>
  <c r="X168" i="51"/>
  <c r="X197" i="49"/>
  <c r="W197" i="51"/>
  <c r="P197" i="51"/>
  <c r="Y167" i="49"/>
  <c r="Q167" i="51"/>
  <c r="X167" i="51"/>
  <c r="AJ13" i="56"/>
  <c r="X179" i="49"/>
  <c r="P179" i="51"/>
  <c r="W179" i="51"/>
  <c r="U129" i="51"/>
  <c r="AP129" i="51" s="1"/>
  <c r="U132" i="51"/>
  <c r="AP132" i="51" s="1"/>
  <c r="AJ34" i="56"/>
  <c r="BG198" i="50"/>
  <c r="AZ196" i="51"/>
  <c r="E192" i="49"/>
  <c r="BM192" i="50"/>
  <c r="AZ174" i="50"/>
  <c r="E182" i="49"/>
  <c r="AY182" i="50"/>
  <c r="AZ126" i="51"/>
  <c r="E174" i="49"/>
  <c r="AY174" i="50"/>
  <c r="E186" i="49"/>
  <c r="BM186" i="50"/>
  <c r="AZ176" i="51"/>
  <c r="AZ180" i="51"/>
  <c r="AZ184" i="51"/>
  <c r="BG174" i="50"/>
  <c r="BN198" i="50"/>
  <c r="AZ191" i="51"/>
  <c r="AZ185" i="51"/>
  <c r="E196" i="49"/>
  <c r="BM196" i="50"/>
  <c r="E191" i="49"/>
  <c r="BM191" i="50"/>
  <c r="AZ178" i="51"/>
  <c r="AZ194" i="51"/>
  <c r="BN182" i="50"/>
  <c r="BU186" i="50"/>
  <c r="AZ198" i="50"/>
  <c r="AZ174" i="51"/>
  <c r="BG186" i="50"/>
  <c r="E189" i="49"/>
  <c r="BT189" i="50"/>
  <c r="E185" i="49"/>
  <c r="BF185" i="50"/>
  <c r="BU182" i="50"/>
  <c r="BG182" i="50"/>
  <c r="AZ186" i="50"/>
  <c r="AZ167" i="51"/>
  <c r="AZ170" i="51"/>
  <c r="AZ182" i="51"/>
  <c r="AZ188" i="51"/>
  <c r="AZ172" i="51"/>
  <c r="BN186" i="50"/>
  <c r="E187" i="49"/>
  <c r="E180" i="49"/>
  <c r="AY180" i="50"/>
  <c r="E168" i="49"/>
  <c r="AY168" i="50"/>
  <c r="AZ198" i="51"/>
  <c r="AZ189" i="51"/>
  <c r="E170" i="49"/>
  <c r="AY170" i="50"/>
  <c r="E178" i="49"/>
  <c r="AY178" i="50"/>
  <c r="E190" i="49"/>
  <c r="BF190" i="50"/>
  <c r="E126" i="49"/>
  <c r="BF126" i="50"/>
  <c r="E172" i="49"/>
  <c r="AY172" i="50"/>
  <c r="E194" i="49"/>
  <c r="AY194" i="50"/>
  <c r="E184" i="49"/>
  <c r="AZ187" i="51"/>
  <c r="AZ168" i="51"/>
  <c r="AZ186" i="51"/>
  <c r="BU174" i="50"/>
  <c r="E198" i="49"/>
  <c r="BT198" i="50"/>
  <c r="AZ190" i="51"/>
  <c r="E169" i="49"/>
  <c r="AY169" i="50"/>
  <c r="AZ169" i="51"/>
  <c r="E188" i="49"/>
  <c r="BT188" i="50"/>
  <c r="AZ192" i="51"/>
  <c r="E176" i="49"/>
  <c r="BF176" i="50"/>
  <c r="E167" i="49"/>
  <c r="BF167" i="50"/>
  <c r="U41" i="51"/>
  <c r="BC32" i="51"/>
  <c r="U37" i="51"/>
  <c r="BC37" i="56" s="1"/>
  <c r="W46" i="49"/>
  <c r="L46" i="67" s="1"/>
  <c r="R46" i="67" s="1"/>
  <c r="U33" i="51"/>
  <c r="BC33" i="56" s="1"/>
  <c r="X166" i="49"/>
  <c r="U39" i="51"/>
  <c r="BC39" i="56" s="1"/>
  <c r="BC26" i="51"/>
  <c r="BU13" i="51"/>
  <c r="AY183" i="51"/>
  <c r="AY195" i="51"/>
  <c r="AY200" i="51"/>
  <c r="AY144" i="51"/>
  <c r="AY143" i="51"/>
  <c r="BC35" i="51"/>
  <c r="AY145" i="51"/>
  <c r="AY155" i="51"/>
  <c r="AY142" i="51"/>
  <c r="AY150" i="51"/>
  <c r="AY160" i="51"/>
  <c r="AY103" i="51"/>
  <c r="AY70" i="51"/>
  <c r="AW118" i="51"/>
  <c r="AW121" i="51"/>
  <c r="AW106" i="51"/>
  <c r="AY120" i="51"/>
  <c r="AY64" i="51"/>
  <c r="AW117" i="51"/>
  <c r="AX107" i="51"/>
  <c r="AX112" i="51"/>
  <c r="AW112" i="51"/>
  <c r="AW111" i="51"/>
  <c r="AX114" i="51"/>
  <c r="AX119" i="51"/>
  <c r="AW109" i="51"/>
  <c r="AY63" i="51"/>
  <c r="AX116" i="51"/>
  <c r="AX118" i="51"/>
  <c r="AY80" i="51"/>
  <c r="AY104" i="51"/>
  <c r="AY102" i="51"/>
  <c r="AW113" i="51"/>
  <c r="AX109" i="51"/>
  <c r="AX117" i="51"/>
  <c r="AX108" i="51"/>
  <c r="AX111" i="51"/>
  <c r="AY75" i="51"/>
  <c r="AW108" i="51"/>
  <c r="AX106" i="51"/>
  <c r="AY105" i="51"/>
  <c r="AX113" i="51"/>
  <c r="AW116" i="51"/>
  <c r="AW107" i="51"/>
  <c r="AW114" i="51"/>
  <c r="BC24" i="51"/>
  <c r="AY110" i="51"/>
  <c r="AY115" i="51"/>
  <c r="AY62" i="51"/>
  <c r="AX121" i="51"/>
  <c r="AY65" i="51"/>
  <c r="AW119" i="51"/>
  <c r="BC28" i="51"/>
  <c r="BC23" i="51"/>
  <c r="AW39" i="51"/>
  <c r="BC34" i="51"/>
  <c r="BC31" i="51"/>
  <c r="AW37" i="51"/>
  <c r="AW33" i="51"/>
  <c r="AX39" i="51"/>
  <c r="BC40" i="51"/>
  <c r="AX41" i="51"/>
  <c r="BC27" i="51"/>
  <c r="BC38" i="51"/>
  <c r="AX33" i="51"/>
  <c r="BC29" i="51"/>
  <c r="BC22" i="51"/>
  <c r="AW41" i="51"/>
  <c r="AX37" i="51"/>
  <c r="BC25" i="51"/>
  <c r="BC30" i="51"/>
  <c r="BC36" i="51"/>
  <c r="BC16" i="51"/>
  <c r="BC18" i="51"/>
  <c r="BQ19" i="51"/>
  <c r="BC19" i="51"/>
  <c r="BC15" i="51"/>
  <c r="BQ15" i="51"/>
  <c r="BQ10" i="51"/>
  <c r="BQ16" i="51"/>
  <c r="BQ18" i="51"/>
  <c r="BC10" i="51"/>
  <c r="R19" i="56"/>
  <c r="BC21" i="51"/>
  <c r="BQ12" i="51"/>
  <c r="BC14" i="51"/>
  <c r="BC9" i="51"/>
  <c r="C19" i="56"/>
  <c r="AX88" i="50"/>
  <c r="BE88" i="50"/>
  <c r="BS88" i="50"/>
  <c r="BL88" i="50"/>
  <c r="AY88" i="51"/>
  <c r="AY97" i="51"/>
  <c r="AY110" i="50"/>
  <c r="BF110" i="50"/>
  <c r="BM110" i="50"/>
  <c r="BT110" i="50"/>
  <c r="BF88" i="50"/>
  <c r="BT88" i="50"/>
  <c r="BM88" i="50"/>
  <c r="AY88" i="50"/>
  <c r="BM97" i="50"/>
  <c r="AY97" i="50"/>
  <c r="BF97" i="50"/>
  <c r="BT97" i="50"/>
  <c r="AY138" i="50"/>
  <c r="BT138" i="50"/>
  <c r="BF138" i="50"/>
  <c r="BM138" i="50"/>
  <c r="C13" i="56"/>
  <c r="BE60" i="50"/>
  <c r="AX60" i="50"/>
  <c r="BL60" i="50"/>
  <c r="BS60" i="50"/>
  <c r="BE97" i="50"/>
  <c r="AX97" i="50"/>
  <c r="BL97" i="50"/>
  <c r="BS97" i="50"/>
  <c r="AY133" i="50"/>
  <c r="BF133" i="50"/>
  <c r="BM133" i="50"/>
  <c r="BT133" i="50"/>
  <c r="AY135" i="51"/>
  <c r="AY98" i="50"/>
  <c r="BM98" i="50"/>
  <c r="BF98" i="50"/>
  <c r="BT98" i="50"/>
  <c r="AX50" i="50"/>
  <c r="BE50" i="50"/>
  <c r="BL50" i="50"/>
  <c r="BS50" i="50"/>
  <c r="AY103" i="50"/>
  <c r="BF103" i="50"/>
  <c r="BM103" i="50"/>
  <c r="BT103" i="50"/>
  <c r="BQ9" i="51"/>
  <c r="BE91" i="50"/>
  <c r="AX91" i="50"/>
  <c r="BS91" i="50"/>
  <c r="BL91" i="50"/>
  <c r="AY99" i="51"/>
  <c r="AX150" i="50"/>
  <c r="BE150" i="50"/>
  <c r="BS150" i="50"/>
  <c r="BL150" i="50"/>
  <c r="BF155" i="50"/>
  <c r="AY155" i="50"/>
  <c r="BT155" i="50"/>
  <c r="BM155" i="50"/>
  <c r="BF195" i="50"/>
  <c r="AY195" i="50"/>
  <c r="BM195" i="50"/>
  <c r="BT195" i="50"/>
  <c r="AY46" i="50"/>
  <c r="BF46" i="50"/>
  <c r="BM46" i="50"/>
  <c r="BT46" i="50"/>
  <c r="BF135" i="50"/>
  <c r="AY135" i="50"/>
  <c r="BM135" i="50"/>
  <c r="BT135" i="50"/>
  <c r="BE100" i="50"/>
  <c r="AX100" i="50"/>
  <c r="BL100" i="50"/>
  <c r="BS100" i="50"/>
  <c r="AX89" i="50"/>
  <c r="BE89" i="50"/>
  <c r="BS89" i="50"/>
  <c r="BL89" i="50"/>
  <c r="BE65" i="50"/>
  <c r="AX65" i="50"/>
  <c r="BS65" i="50"/>
  <c r="BL65" i="50"/>
  <c r="BT92" i="50"/>
  <c r="AY92" i="50"/>
  <c r="BF92" i="50"/>
  <c r="BM92" i="50"/>
  <c r="BQ20" i="51"/>
  <c r="BF61" i="50"/>
  <c r="BM61" i="50"/>
  <c r="BT61" i="50"/>
  <c r="AY61" i="50"/>
  <c r="AY92" i="51"/>
  <c r="AY177" i="50"/>
  <c r="BF177" i="50"/>
  <c r="BM177" i="50"/>
  <c r="BT177" i="50"/>
  <c r="BF145" i="50"/>
  <c r="AY145" i="50"/>
  <c r="BM145" i="50"/>
  <c r="BT145" i="50"/>
  <c r="AY53" i="51"/>
  <c r="BT137" i="50"/>
  <c r="AY137" i="50"/>
  <c r="BF137" i="50"/>
  <c r="BM137" i="50"/>
  <c r="BF91" i="50"/>
  <c r="BT91" i="50"/>
  <c r="AY91" i="50"/>
  <c r="BM91" i="50"/>
  <c r="AY171" i="51"/>
  <c r="BM57" i="50"/>
  <c r="BF57" i="50"/>
  <c r="BT57" i="50"/>
  <c r="AY57" i="50"/>
  <c r="AY46" i="51"/>
  <c r="AX143" i="50"/>
  <c r="BE143" i="50"/>
  <c r="BS143" i="50"/>
  <c r="BL143" i="50"/>
  <c r="AX46" i="50"/>
  <c r="BE46" i="50"/>
  <c r="BS46" i="50"/>
  <c r="BL46" i="50"/>
  <c r="AX135" i="50"/>
  <c r="BE135" i="50"/>
  <c r="BS135" i="50"/>
  <c r="BL135" i="50"/>
  <c r="BF89" i="50"/>
  <c r="AY89" i="50"/>
  <c r="BT89" i="50"/>
  <c r="BM89" i="50"/>
  <c r="AY61" i="51"/>
  <c r="AY120" i="50"/>
  <c r="BF120" i="50"/>
  <c r="BT120" i="50"/>
  <c r="BM120" i="50"/>
  <c r="BC20" i="51"/>
  <c r="BE61" i="50"/>
  <c r="AX61" i="50"/>
  <c r="BL61" i="50"/>
  <c r="BS61" i="50"/>
  <c r="AX145" i="50"/>
  <c r="BE145" i="50"/>
  <c r="BL145" i="50"/>
  <c r="BS145" i="50"/>
  <c r="AY64" i="50"/>
  <c r="BM64" i="50"/>
  <c r="BF64" i="50"/>
  <c r="BT64" i="50"/>
  <c r="BF160" i="50"/>
  <c r="AY160" i="50"/>
  <c r="BM160" i="50"/>
  <c r="BT160" i="50"/>
  <c r="BF183" i="50"/>
  <c r="BM183" i="50"/>
  <c r="AY183" i="50"/>
  <c r="BT183" i="50"/>
  <c r="BE137" i="50"/>
  <c r="AX137" i="50"/>
  <c r="BS137" i="50"/>
  <c r="BL137" i="50"/>
  <c r="AY50" i="50"/>
  <c r="BF50" i="50"/>
  <c r="BM50" i="50"/>
  <c r="BT50" i="50"/>
  <c r="BE57" i="50"/>
  <c r="AX57" i="50"/>
  <c r="BS57" i="50"/>
  <c r="BL57" i="50"/>
  <c r="BM143" i="50"/>
  <c r="AY143" i="50"/>
  <c r="BF143" i="50"/>
  <c r="BT143" i="50"/>
  <c r="AY134" i="51"/>
  <c r="AX127" i="50"/>
  <c r="BE127" i="50"/>
  <c r="BS127" i="50"/>
  <c r="BL127" i="50"/>
  <c r="BE59" i="50"/>
  <c r="AX59" i="50"/>
  <c r="BL59" i="50"/>
  <c r="BS59" i="50"/>
  <c r="BF134" i="50"/>
  <c r="BT134" i="50"/>
  <c r="AY134" i="50"/>
  <c r="BM134" i="50"/>
  <c r="BE120" i="50"/>
  <c r="AX120" i="50"/>
  <c r="BS120" i="50"/>
  <c r="BL120" i="50"/>
  <c r="BF173" i="50"/>
  <c r="BM173" i="50"/>
  <c r="BT173" i="50"/>
  <c r="AY173" i="50"/>
  <c r="AY175" i="50"/>
  <c r="BF175" i="50"/>
  <c r="BT175" i="50"/>
  <c r="BM175" i="50"/>
  <c r="BE64" i="50"/>
  <c r="AX64" i="50"/>
  <c r="BS64" i="50"/>
  <c r="BL64" i="50"/>
  <c r="AY132" i="51"/>
  <c r="BE160" i="50"/>
  <c r="AX160" i="50"/>
  <c r="BL160" i="50"/>
  <c r="BS160" i="50"/>
  <c r="AY137" i="51"/>
  <c r="BF181" i="50"/>
  <c r="BT181" i="50"/>
  <c r="BM181" i="50"/>
  <c r="AY181" i="50"/>
  <c r="BT150" i="50"/>
  <c r="AY150" i="50"/>
  <c r="BF150" i="50"/>
  <c r="BM150" i="50"/>
  <c r="AY93" i="51"/>
  <c r="AY55" i="51"/>
  <c r="AY87" i="51"/>
  <c r="BT127" i="50"/>
  <c r="AY127" i="50"/>
  <c r="BF127" i="50"/>
  <c r="BM127" i="50"/>
  <c r="BF59" i="50"/>
  <c r="BM59" i="50"/>
  <c r="AY59" i="50"/>
  <c r="BT59" i="50"/>
  <c r="AX134" i="50"/>
  <c r="BE134" i="50"/>
  <c r="BS134" i="50"/>
  <c r="BL134" i="50"/>
  <c r="AY129" i="51"/>
  <c r="BQ17" i="51"/>
  <c r="AY50" i="51"/>
  <c r="AY75" i="50"/>
  <c r="BF75" i="50"/>
  <c r="BM75" i="50"/>
  <c r="BT75" i="50"/>
  <c r="BM136" i="50"/>
  <c r="AY136" i="50"/>
  <c r="BF136" i="50"/>
  <c r="BT136" i="50"/>
  <c r="AY91" i="51"/>
  <c r="BF171" i="50"/>
  <c r="BT171" i="50"/>
  <c r="BM171" i="50"/>
  <c r="AY171" i="50"/>
  <c r="BE136" i="50"/>
  <c r="AX136" i="50"/>
  <c r="BS136" i="50"/>
  <c r="BL136" i="50"/>
  <c r="BT99" i="50"/>
  <c r="BM99" i="50"/>
  <c r="BF99" i="50"/>
  <c r="AY99" i="50"/>
  <c r="BT96" i="50"/>
  <c r="BF96" i="50"/>
  <c r="AY96" i="50"/>
  <c r="BM96" i="50"/>
  <c r="AX132" i="50"/>
  <c r="BE132" i="50"/>
  <c r="BS132" i="50"/>
  <c r="BL132" i="50"/>
  <c r="BE96" i="50"/>
  <c r="AX96" i="50"/>
  <c r="BL96" i="50"/>
  <c r="BS96" i="50"/>
  <c r="AX87" i="50"/>
  <c r="BE87" i="50"/>
  <c r="BS87" i="50"/>
  <c r="BL87" i="50"/>
  <c r="AY101" i="51"/>
  <c r="AX54" i="50"/>
  <c r="BE54" i="50"/>
  <c r="BS54" i="50"/>
  <c r="BL54" i="50"/>
  <c r="BF63" i="50"/>
  <c r="BM63" i="50"/>
  <c r="AY63" i="50"/>
  <c r="BT63" i="50"/>
  <c r="BE56" i="50"/>
  <c r="AX56" i="50"/>
  <c r="BL56" i="50"/>
  <c r="BS56" i="50"/>
  <c r="BC17" i="51"/>
  <c r="AX75" i="50"/>
  <c r="BE75" i="50"/>
  <c r="BL75" i="50"/>
  <c r="BS75" i="50"/>
  <c r="BE98" i="50"/>
  <c r="AX98" i="50"/>
  <c r="BL98" i="50"/>
  <c r="BS98" i="50"/>
  <c r="AY96" i="51"/>
  <c r="AY48" i="51"/>
  <c r="BM140" i="50"/>
  <c r="BF140" i="50"/>
  <c r="AY140" i="50"/>
  <c r="BT140" i="50"/>
  <c r="AY128" i="51"/>
  <c r="AY59" i="51"/>
  <c r="AY132" i="50"/>
  <c r="BF132" i="50"/>
  <c r="BM132" i="50"/>
  <c r="BT132" i="50"/>
  <c r="BE140" i="50"/>
  <c r="AX140" i="50"/>
  <c r="BS140" i="50"/>
  <c r="BL140" i="50"/>
  <c r="AY94" i="51"/>
  <c r="AX48" i="50"/>
  <c r="BE48" i="50"/>
  <c r="BL48" i="50"/>
  <c r="BS48" i="50"/>
  <c r="BF128" i="50"/>
  <c r="AY128" i="50"/>
  <c r="BT128" i="50"/>
  <c r="BM128" i="50"/>
  <c r="AY179" i="51"/>
  <c r="AY138" i="51"/>
  <c r="BE52" i="50"/>
  <c r="AX52" i="50"/>
  <c r="BS52" i="50"/>
  <c r="BL52" i="50"/>
  <c r="AY54" i="50"/>
  <c r="BM54" i="50"/>
  <c r="BF54" i="50"/>
  <c r="BT54" i="50"/>
  <c r="AY56" i="51"/>
  <c r="AX63" i="50"/>
  <c r="BE63" i="50"/>
  <c r="BL63" i="50"/>
  <c r="BS63" i="50"/>
  <c r="AY56" i="50"/>
  <c r="BF56" i="50"/>
  <c r="BM56" i="50"/>
  <c r="BT56" i="50"/>
  <c r="BQ8" i="51"/>
  <c r="BE103" i="50"/>
  <c r="AX103" i="50"/>
  <c r="BS103" i="50"/>
  <c r="BL103" i="50"/>
  <c r="BE99" i="50"/>
  <c r="AX99" i="50"/>
  <c r="BL99" i="50"/>
  <c r="BS99" i="50"/>
  <c r="AY136" i="51"/>
  <c r="AY139" i="51"/>
  <c r="AX142" i="50"/>
  <c r="BE142" i="50"/>
  <c r="BS142" i="50"/>
  <c r="BL142" i="50"/>
  <c r="AY181" i="51"/>
  <c r="AY142" i="50"/>
  <c r="BM142" i="50"/>
  <c r="BF142" i="50"/>
  <c r="BT142" i="50"/>
  <c r="BF87" i="50"/>
  <c r="BM87" i="50"/>
  <c r="AY87" i="50"/>
  <c r="BT87" i="50"/>
  <c r="AX144" i="50"/>
  <c r="BE144" i="50"/>
  <c r="BL144" i="50"/>
  <c r="BS144" i="50"/>
  <c r="AY51" i="51"/>
  <c r="BT105" i="50"/>
  <c r="BM105" i="50"/>
  <c r="BF105" i="50"/>
  <c r="AY105" i="50"/>
  <c r="BM139" i="50"/>
  <c r="AY139" i="50"/>
  <c r="BF139" i="50"/>
  <c r="BT139" i="50"/>
  <c r="AY48" i="50"/>
  <c r="BF48" i="50"/>
  <c r="BT48" i="50"/>
  <c r="BM48" i="50"/>
  <c r="AY100" i="51"/>
  <c r="AX128" i="50"/>
  <c r="BE128" i="50"/>
  <c r="BL128" i="50"/>
  <c r="BS128" i="50"/>
  <c r="BE55" i="50"/>
  <c r="AX55" i="50"/>
  <c r="BL55" i="50"/>
  <c r="BS55" i="50"/>
  <c r="AX131" i="50"/>
  <c r="BE131" i="50"/>
  <c r="BS131" i="50"/>
  <c r="BL131" i="50"/>
  <c r="AX51" i="50"/>
  <c r="BE51" i="50"/>
  <c r="BL51" i="50"/>
  <c r="BS51" i="50"/>
  <c r="BF52" i="50"/>
  <c r="AY52" i="50"/>
  <c r="BT52" i="50"/>
  <c r="BM52" i="50"/>
  <c r="AY127" i="51"/>
  <c r="BM58" i="50"/>
  <c r="AY58" i="50"/>
  <c r="BF58" i="50"/>
  <c r="BT58" i="50"/>
  <c r="AY54" i="51"/>
  <c r="BE101" i="50"/>
  <c r="AX101" i="50"/>
  <c r="BL101" i="50"/>
  <c r="BS101" i="50"/>
  <c r="AY175" i="51"/>
  <c r="BC8" i="51"/>
  <c r="AY60" i="51"/>
  <c r="AX115" i="50"/>
  <c r="BE115" i="50"/>
  <c r="BL115" i="50"/>
  <c r="BS115" i="50"/>
  <c r="BE139" i="50"/>
  <c r="AX139" i="50"/>
  <c r="BS139" i="50"/>
  <c r="BL139" i="50"/>
  <c r="AY90" i="51"/>
  <c r="BM55" i="50"/>
  <c r="BT55" i="50"/>
  <c r="AY55" i="50"/>
  <c r="BF55" i="50"/>
  <c r="BM131" i="50"/>
  <c r="AY131" i="50"/>
  <c r="BF131" i="50"/>
  <c r="BT131" i="50"/>
  <c r="AX95" i="50"/>
  <c r="BE95" i="50"/>
  <c r="BL95" i="50"/>
  <c r="BS95" i="50"/>
  <c r="AY51" i="50"/>
  <c r="BF51" i="50"/>
  <c r="BM51" i="50"/>
  <c r="BT51" i="50"/>
  <c r="AX141" i="50"/>
  <c r="BE141" i="50"/>
  <c r="BL141" i="50"/>
  <c r="BS141" i="50"/>
  <c r="AY58" i="51"/>
  <c r="BE58" i="50"/>
  <c r="AX58" i="50"/>
  <c r="BS58" i="50"/>
  <c r="BL58" i="50"/>
  <c r="AY49" i="51"/>
  <c r="AY101" i="50"/>
  <c r="BF101" i="50"/>
  <c r="BT101" i="50"/>
  <c r="BM101" i="50"/>
  <c r="BF62" i="50"/>
  <c r="BT62" i="50"/>
  <c r="AY62" i="50"/>
  <c r="BM62" i="50"/>
  <c r="AX49" i="50"/>
  <c r="BE49" i="50"/>
  <c r="BL49" i="50"/>
  <c r="BS49" i="50"/>
  <c r="C6" i="56"/>
  <c r="AY130" i="51"/>
  <c r="AY144" i="50"/>
  <c r="BF144" i="50"/>
  <c r="BM144" i="50"/>
  <c r="BT144" i="50"/>
  <c r="AY89" i="51"/>
  <c r="AY131" i="51"/>
  <c r="AY52" i="51"/>
  <c r="BT95" i="50"/>
  <c r="AY95" i="50"/>
  <c r="BM95" i="50"/>
  <c r="BF95" i="50"/>
  <c r="BF141" i="50"/>
  <c r="AY141" i="50"/>
  <c r="BT141" i="50"/>
  <c r="BM141" i="50"/>
  <c r="BM129" i="50"/>
  <c r="BF129" i="50"/>
  <c r="AY129" i="50"/>
  <c r="BT129" i="50"/>
  <c r="AX102" i="50"/>
  <c r="BE102" i="50"/>
  <c r="BS102" i="50"/>
  <c r="BL102" i="50"/>
  <c r="AY173" i="51"/>
  <c r="BE62" i="50"/>
  <c r="AX62" i="50"/>
  <c r="BL62" i="50"/>
  <c r="BS62" i="50"/>
  <c r="BY62" i="50" s="1"/>
  <c r="AY53" i="50"/>
  <c r="BF53" i="50"/>
  <c r="BM53" i="50"/>
  <c r="BT53" i="50"/>
  <c r="BM49" i="50"/>
  <c r="AY49" i="50"/>
  <c r="BF49" i="50"/>
  <c r="BT49" i="50"/>
  <c r="BQ14" i="51"/>
  <c r="BQ13" i="51"/>
  <c r="BC11" i="51"/>
  <c r="AY115" i="50"/>
  <c r="BF115" i="50"/>
  <c r="BM115" i="50"/>
  <c r="BT115" i="50"/>
  <c r="AY166" i="51"/>
  <c r="BT94" i="50"/>
  <c r="AY94" i="50"/>
  <c r="BF94" i="50"/>
  <c r="BM94" i="50"/>
  <c r="AX90" i="50"/>
  <c r="BE90" i="50"/>
  <c r="BL90" i="50"/>
  <c r="BS90" i="50"/>
  <c r="AY95" i="51"/>
  <c r="BF104" i="50"/>
  <c r="AY104" i="50"/>
  <c r="BM104" i="50"/>
  <c r="BT104" i="50"/>
  <c r="BC12" i="51"/>
  <c r="AX129" i="50"/>
  <c r="BE129" i="50"/>
  <c r="BL129" i="50"/>
  <c r="BS129" i="50"/>
  <c r="AY102" i="50"/>
  <c r="BT102" i="50"/>
  <c r="BF102" i="50"/>
  <c r="BM102" i="50"/>
  <c r="AY70" i="50"/>
  <c r="BT70" i="50"/>
  <c r="BF70" i="50"/>
  <c r="BM70" i="50"/>
  <c r="BQ7" i="51"/>
  <c r="BE53" i="50"/>
  <c r="AX53" i="50"/>
  <c r="BL53" i="50"/>
  <c r="BS53" i="50"/>
  <c r="AY166" i="50"/>
  <c r="BT166" i="50"/>
  <c r="BF166" i="50"/>
  <c r="BM166" i="50"/>
  <c r="AY98" i="51"/>
  <c r="BC13" i="51"/>
  <c r="BQ11" i="51"/>
  <c r="AX130" i="50"/>
  <c r="BE130" i="50"/>
  <c r="BS130" i="50"/>
  <c r="BL130" i="50"/>
  <c r="R13" i="56"/>
  <c r="BE105" i="50"/>
  <c r="AX105" i="50"/>
  <c r="BL105" i="50"/>
  <c r="BS105" i="50"/>
  <c r="AX110" i="50"/>
  <c r="BE110" i="50"/>
  <c r="BS110" i="50"/>
  <c r="BL110" i="50"/>
  <c r="AY179" i="50"/>
  <c r="BF179" i="50"/>
  <c r="BT179" i="50"/>
  <c r="BM179" i="50"/>
  <c r="BM80" i="50"/>
  <c r="AY80" i="50"/>
  <c r="BF80" i="50"/>
  <c r="BT80" i="50"/>
  <c r="AX94" i="50"/>
  <c r="BE94" i="50"/>
  <c r="BS94" i="50"/>
  <c r="BL94" i="50"/>
  <c r="AX47" i="50"/>
  <c r="BE47" i="50"/>
  <c r="BS47" i="50"/>
  <c r="BL47" i="50"/>
  <c r="AX104" i="50"/>
  <c r="BE104" i="50"/>
  <c r="BS104" i="50"/>
  <c r="BL104" i="50"/>
  <c r="AX70" i="50"/>
  <c r="BE70" i="50"/>
  <c r="BL70" i="50"/>
  <c r="BR70" i="50" s="1"/>
  <c r="BS70" i="50"/>
  <c r="BC7" i="51"/>
  <c r="BQ21" i="51"/>
  <c r="BF130" i="50"/>
  <c r="BT130" i="50"/>
  <c r="AY130" i="50"/>
  <c r="BM130" i="50"/>
  <c r="AY133" i="51"/>
  <c r="AY60" i="50"/>
  <c r="BM60" i="50"/>
  <c r="BT60" i="50"/>
  <c r="BF60" i="50"/>
  <c r="AY57" i="51"/>
  <c r="BE133" i="50"/>
  <c r="AX133" i="50"/>
  <c r="BS133" i="50"/>
  <c r="BL133" i="50"/>
  <c r="AY140" i="51"/>
  <c r="BM90" i="50"/>
  <c r="BF90" i="50"/>
  <c r="AY90" i="50"/>
  <c r="BT90" i="50"/>
  <c r="AY93" i="50"/>
  <c r="BF93" i="50"/>
  <c r="BM93" i="50"/>
  <c r="BT93" i="50"/>
  <c r="AY47" i="51"/>
  <c r="AY200" i="50"/>
  <c r="BF200" i="50"/>
  <c r="BT200" i="50"/>
  <c r="BM200" i="50"/>
  <c r="BE80" i="50"/>
  <c r="AX80" i="50"/>
  <c r="BL80" i="50"/>
  <c r="BS80" i="50"/>
  <c r="AX155" i="50"/>
  <c r="BE155" i="50"/>
  <c r="BL155" i="50"/>
  <c r="BS155" i="50"/>
  <c r="BE93" i="50"/>
  <c r="AX93" i="50"/>
  <c r="BS93" i="50"/>
  <c r="BL93" i="50"/>
  <c r="BF47" i="50"/>
  <c r="AY47" i="50"/>
  <c r="BM47" i="50"/>
  <c r="BT47" i="50"/>
  <c r="BT100" i="50"/>
  <c r="AY100" i="50"/>
  <c r="BF100" i="50"/>
  <c r="BM100" i="50"/>
  <c r="BF65" i="50"/>
  <c r="AY65" i="50"/>
  <c r="BM65" i="50"/>
  <c r="BT65" i="50"/>
  <c r="BE138" i="50"/>
  <c r="AX138" i="50"/>
  <c r="BL138" i="50"/>
  <c r="BS138" i="50"/>
  <c r="AX92" i="50"/>
  <c r="BE92" i="50"/>
  <c r="BL92" i="50"/>
  <c r="BS92" i="50"/>
  <c r="AY141" i="51"/>
  <c r="AY177" i="51"/>
  <c r="CI65" i="59"/>
  <c r="J67" i="56"/>
  <c r="DD118" i="59"/>
  <c r="CF99" i="59"/>
  <c r="CH157" i="59"/>
  <c r="CL17" i="50"/>
  <c r="Y98" i="56"/>
  <c r="J153" i="59"/>
  <c r="Y164" i="56"/>
  <c r="Y77" i="56"/>
  <c r="Y161" i="56"/>
  <c r="CH151" i="59"/>
  <c r="CH161" i="59"/>
  <c r="CH136" i="59"/>
  <c r="J155" i="59"/>
  <c r="CK15" i="50"/>
  <c r="DD88" i="59"/>
  <c r="DC133" i="59"/>
  <c r="BH13" i="51"/>
  <c r="J139" i="59"/>
  <c r="DC136" i="59"/>
  <c r="Y153" i="56"/>
  <c r="CF165" i="59"/>
  <c r="DC165" i="59"/>
  <c r="DC147" i="59"/>
  <c r="J122" i="59"/>
  <c r="CH122" i="59"/>
  <c r="J137" i="59"/>
  <c r="Y132" i="56"/>
  <c r="J102" i="59"/>
  <c r="J117" i="59"/>
  <c r="J129" i="59"/>
  <c r="Y135" i="56"/>
  <c r="Y100" i="56"/>
  <c r="Y131" i="56"/>
  <c r="DC66" i="59"/>
  <c r="CF112" i="59"/>
  <c r="Y155" i="56"/>
  <c r="CF111" i="59"/>
  <c r="CF87" i="59"/>
  <c r="J127" i="59"/>
  <c r="CH120" i="59"/>
  <c r="CL15" i="50"/>
  <c r="DD98" i="59"/>
  <c r="DC67" i="59"/>
  <c r="DD112" i="59"/>
  <c r="J92" i="56"/>
  <c r="CF92" i="59"/>
  <c r="J128" i="59"/>
  <c r="J88" i="56"/>
  <c r="CI73" i="59"/>
  <c r="Y71" i="56"/>
  <c r="J135" i="59"/>
  <c r="Y79" i="56"/>
  <c r="CH148" i="59"/>
  <c r="DC138" i="59"/>
  <c r="DC164" i="59"/>
  <c r="CF89" i="59"/>
  <c r="CF97" i="59"/>
  <c r="CH153" i="59"/>
  <c r="J125" i="59"/>
  <c r="Y163" i="56"/>
  <c r="Y113" i="56"/>
  <c r="J106" i="59"/>
  <c r="Y146" i="56"/>
  <c r="Y105" i="56"/>
  <c r="DD85" i="59"/>
  <c r="DD81" i="59"/>
  <c r="J82" i="56"/>
  <c r="DC159" i="59"/>
  <c r="CH126" i="59"/>
  <c r="CF104" i="59"/>
  <c r="CH77" i="59"/>
  <c r="Y140" i="56"/>
  <c r="CF108" i="59"/>
  <c r="J110" i="59"/>
  <c r="CF106" i="59"/>
  <c r="CH164" i="59"/>
  <c r="J157" i="59"/>
  <c r="Y112" i="56"/>
  <c r="J124" i="59"/>
  <c r="CI68" i="59"/>
  <c r="J80" i="56"/>
  <c r="J105" i="59"/>
  <c r="DD83" i="59"/>
  <c r="DC72" i="59"/>
  <c r="CI71" i="59"/>
  <c r="J70" i="56"/>
  <c r="Y86" i="56"/>
  <c r="CH145" i="59"/>
  <c r="CH125" i="59"/>
  <c r="J130" i="59"/>
  <c r="J79" i="56"/>
  <c r="Y147" i="56"/>
  <c r="DC148" i="59"/>
  <c r="DC146" i="59"/>
  <c r="DD103" i="59"/>
  <c r="Y148" i="56"/>
  <c r="J85" i="56"/>
  <c r="J104" i="59"/>
  <c r="DC137" i="59"/>
  <c r="I100" i="59"/>
  <c r="Y85" i="56"/>
  <c r="Y126" i="56"/>
  <c r="DD105" i="59"/>
  <c r="CF95" i="59"/>
  <c r="DC152" i="59"/>
  <c r="CK111" i="50"/>
  <c r="DC154" i="59"/>
  <c r="CF105" i="59"/>
  <c r="J141" i="59"/>
  <c r="CF117" i="59"/>
  <c r="DD121" i="59"/>
  <c r="CH130" i="59"/>
  <c r="CH81" i="59"/>
  <c r="Y120" i="56"/>
  <c r="CH163" i="59"/>
  <c r="CH146" i="59"/>
  <c r="J148" i="59"/>
  <c r="DD95" i="59"/>
  <c r="J65" i="56"/>
  <c r="CH127" i="59"/>
  <c r="I106" i="59"/>
  <c r="J158" i="59"/>
  <c r="DD101" i="59"/>
  <c r="CL14" i="50"/>
  <c r="CF103" i="59"/>
  <c r="DD75" i="59"/>
  <c r="DD93" i="59"/>
  <c r="J107" i="59"/>
  <c r="J163" i="59"/>
  <c r="CH150" i="59"/>
  <c r="DC132" i="59"/>
  <c r="J108" i="59"/>
  <c r="Y92" i="56"/>
  <c r="DC70" i="59"/>
  <c r="CI69" i="59"/>
  <c r="J69" i="56"/>
  <c r="CH152" i="59"/>
  <c r="CH129" i="59"/>
  <c r="CH124" i="59"/>
  <c r="CH75" i="59"/>
  <c r="DD106" i="59"/>
  <c r="DD124" i="59"/>
  <c r="Y154" i="56"/>
  <c r="CH160" i="59"/>
  <c r="Y128" i="56"/>
  <c r="DD89" i="59"/>
  <c r="CK18" i="50"/>
  <c r="DD77" i="59"/>
  <c r="DD119" i="59"/>
  <c r="DD115" i="59"/>
  <c r="DC125" i="59"/>
  <c r="CF114" i="59"/>
  <c r="J132" i="59"/>
  <c r="Y142" i="56"/>
  <c r="DC130" i="59"/>
  <c r="I103" i="59"/>
  <c r="CH118" i="59"/>
  <c r="DC131" i="59"/>
  <c r="DD99" i="59"/>
  <c r="Y117" i="56"/>
  <c r="Y119" i="56"/>
  <c r="Y91" i="56"/>
  <c r="Y101" i="56"/>
  <c r="Y104" i="56"/>
  <c r="Y109" i="56"/>
  <c r="Y145" i="56"/>
  <c r="J164" i="59"/>
  <c r="CH147" i="59"/>
  <c r="CF102" i="59"/>
  <c r="J87" i="56"/>
  <c r="CH128" i="59"/>
  <c r="Y115" i="56"/>
  <c r="CF94" i="59"/>
  <c r="J73" i="56"/>
  <c r="CH139" i="59"/>
  <c r="J119" i="59"/>
  <c r="Y78" i="56"/>
  <c r="DD120" i="59"/>
  <c r="DC145" i="59"/>
  <c r="J78" i="56"/>
  <c r="DC65" i="59"/>
  <c r="CI70" i="59"/>
  <c r="J66" i="56"/>
  <c r="CF116" i="59"/>
  <c r="Y122" i="56"/>
  <c r="CL21" i="50"/>
  <c r="J83" i="56"/>
  <c r="Y143" i="56"/>
  <c r="CH134" i="59"/>
  <c r="J97" i="56"/>
  <c r="Y160" i="56"/>
  <c r="DD100" i="59"/>
  <c r="CH131" i="59"/>
  <c r="J151" i="59"/>
  <c r="CH79" i="59"/>
  <c r="DC156" i="59"/>
  <c r="J149" i="59"/>
  <c r="J120" i="59"/>
  <c r="CH82" i="59"/>
  <c r="I95" i="59"/>
  <c r="Y99" i="56"/>
  <c r="J81" i="56"/>
  <c r="Y136" i="56"/>
  <c r="Y124" i="56"/>
  <c r="J165" i="59"/>
  <c r="CL20" i="50"/>
  <c r="CF91" i="59"/>
  <c r="CH149" i="59"/>
  <c r="CF109" i="59"/>
  <c r="Y103" i="56"/>
  <c r="CH154" i="59"/>
  <c r="DC162" i="59"/>
  <c r="DC135" i="59"/>
  <c r="I93" i="59"/>
  <c r="DD79" i="59"/>
  <c r="DC140" i="59"/>
  <c r="CH85" i="59"/>
  <c r="Y149" i="56"/>
  <c r="Y96" i="56"/>
  <c r="DD122" i="59"/>
  <c r="Y95" i="56"/>
  <c r="J112" i="59"/>
  <c r="Y144" i="56"/>
  <c r="Y121" i="56"/>
  <c r="J111" i="59"/>
  <c r="DC158" i="59"/>
  <c r="DC155" i="59"/>
  <c r="Y133" i="56"/>
  <c r="Y127" i="56"/>
  <c r="Y157" i="56"/>
  <c r="DC139" i="59"/>
  <c r="CF86" i="59"/>
  <c r="DC68" i="59"/>
  <c r="CI67" i="59"/>
  <c r="J64" i="56"/>
  <c r="I96" i="59"/>
  <c r="Y106" i="56"/>
  <c r="Y139" i="56"/>
  <c r="J77" i="56"/>
  <c r="J140" i="59"/>
  <c r="J160" i="59"/>
  <c r="DC128" i="59"/>
  <c r="DC160" i="59"/>
  <c r="J84" i="56"/>
  <c r="CH137" i="59"/>
  <c r="CH133" i="59"/>
  <c r="DD82" i="59"/>
  <c r="DD113" i="59"/>
  <c r="DD87" i="59"/>
  <c r="J109" i="59"/>
  <c r="J123" i="59"/>
  <c r="DD78" i="59"/>
  <c r="CH138" i="59"/>
  <c r="J161" i="59"/>
  <c r="DC157" i="59"/>
  <c r="CK16" i="50"/>
  <c r="CH142" i="59"/>
  <c r="CH155" i="59"/>
  <c r="J75" i="56"/>
  <c r="DD107" i="59"/>
  <c r="DC150" i="59"/>
  <c r="Y84" i="56"/>
  <c r="CH158" i="59"/>
  <c r="DC144" i="59"/>
  <c r="J152" i="59"/>
  <c r="Y111" i="56"/>
  <c r="CH119" i="59"/>
  <c r="DD111" i="59"/>
  <c r="I104" i="59"/>
  <c r="Y134" i="56"/>
  <c r="J118" i="59"/>
  <c r="DC69" i="59"/>
  <c r="CI66" i="59"/>
  <c r="J71" i="56"/>
  <c r="J93" i="56"/>
  <c r="J150" i="59"/>
  <c r="DD90" i="59"/>
  <c r="Y141" i="56"/>
  <c r="CH76" i="59"/>
  <c r="CK14" i="50"/>
  <c r="J116" i="59"/>
  <c r="Y158" i="56"/>
  <c r="DD92" i="59"/>
  <c r="Y159" i="56"/>
  <c r="J156" i="59"/>
  <c r="I107" i="59"/>
  <c r="DD123" i="59"/>
  <c r="CH132" i="59"/>
  <c r="CF115" i="59"/>
  <c r="DD91" i="59"/>
  <c r="CF113" i="59"/>
  <c r="Y118" i="56"/>
  <c r="Y129" i="56"/>
  <c r="Y83" i="56"/>
  <c r="I102" i="59"/>
  <c r="J126" i="59"/>
  <c r="CF88" i="59"/>
  <c r="J159" i="59"/>
  <c r="DD109" i="59"/>
  <c r="CK20" i="50"/>
  <c r="CF98" i="59"/>
  <c r="J121" i="59"/>
  <c r="CH162" i="59"/>
  <c r="J144" i="59"/>
  <c r="DD94" i="59"/>
  <c r="CK21" i="50"/>
  <c r="DC126" i="59"/>
  <c r="Y137" i="56"/>
  <c r="J134" i="59"/>
  <c r="Y108" i="56"/>
  <c r="DD80" i="59"/>
  <c r="DC71" i="59"/>
  <c r="J114" i="59"/>
  <c r="J136" i="59"/>
  <c r="J146" i="59"/>
  <c r="DD104" i="59"/>
  <c r="J94" i="56"/>
  <c r="J143" i="59"/>
  <c r="DC149" i="59"/>
  <c r="CH83" i="59"/>
  <c r="Y94" i="56"/>
  <c r="Y88" i="56"/>
  <c r="DD74" i="59"/>
  <c r="CH74" i="59"/>
  <c r="CH140" i="59"/>
  <c r="J147" i="59"/>
  <c r="CF93" i="59"/>
  <c r="CL18" i="50"/>
  <c r="DD116" i="59"/>
  <c r="DD86" i="59"/>
  <c r="CL156" i="50"/>
  <c r="CH78" i="59"/>
  <c r="CF107" i="59"/>
  <c r="I101" i="59"/>
  <c r="DD102" i="59"/>
  <c r="J115" i="59"/>
  <c r="DC163" i="59"/>
  <c r="Y138" i="56"/>
  <c r="CK19" i="50"/>
  <c r="CF100" i="59"/>
  <c r="CL111" i="50"/>
  <c r="Y114" i="56"/>
  <c r="CK17" i="50"/>
  <c r="DC134" i="59"/>
  <c r="J138" i="59"/>
  <c r="DD97" i="59"/>
  <c r="DD96" i="59"/>
  <c r="CF101" i="59"/>
  <c r="Y125" i="56"/>
  <c r="CH121" i="59"/>
  <c r="Y151" i="56"/>
  <c r="CF96" i="59"/>
  <c r="CF90" i="59"/>
  <c r="J74" i="56"/>
  <c r="DD117" i="59"/>
  <c r="I105" i="59"/>
  <c r="Y152" i="56"/>
  <c r="Y110" i="56"/>
  <c r="DC141" i="59"/>
  <c r="Y130" i="56"/>
  <c r="I94" i="59"/>
  <c r="CH135" i="59"/>
  <c r="J72" i="56"/>
  <c r="DD84" i="59"/>
  <c r="J142" i="59"/>
  <c r="Y156" i="56"/>
  <c r="J90" i="56"/>
  <c r="I99" i="59"/>
  <c r="CH141" i="59"/>
  <c r="Y150" i="56"/>
  <c r="DD73" i="59"/>
  <c r="J68" i="56"/>
  <c r="Y93" i="56"/>
  <c r="J89" i="56"/>
  <c r="CH156" i="59"/>
  <c r="J113" i="59"/>
  <c r="J145" i="59"/>
  <c r="J162" i="59"/>
  <c r="CH143" i="59"/>
  <c r="DC153" i="59"/>
  <c r="J91" i="56"/>
  <c r="CF110" i="59"/>
  <c r="Y102" i="56"/>
  <c r="Y116" i="56"/>
  <c r="DC151" i="59"/>
  <c r="J133" i="59"/>
  <c r="CH144" i="59"/>
  <c r="CL16" i="50"/>
  <c r="DD76" i="59"/>
  <c r="DC129" i="59"/>
  <c r="J131" i="59"/>
  <c r="DD110" i="59"/>
  <c r="CL19" i="50"/>
  <c r="Y123" i="56"/>
  <c r="DD108" i="59"/>
  <c r="DC142" i="59"/>
  <c r="CH84" i="59"/>
  <c r="CH80" i="59"/>
  <c r="DC127" i="59"/>
  <c r="J76" i="56"/>
  <c r="I92" i="59"/>
  <c r="DC143" i="59"/>
  <c r="I97" i="59"/>
  <c r="J86" i="56"/>
  <c r="Y80" i="56"/>
  <c r="CH123" i="59"/>
  <c r="Y162" i="56"/>
  <c r="CI72" i="59"/>
  <c r="DD114" i="59"/>
  <c r="DC161" i="59"/>
  <c r="CH159" i="59"/>
  <c r="Y70" i="56"/>
  <c r="Y107" i="56"/>
  <c r="J154" i="59"/>
  <c r="O171" i="51" l="1"/>
  <c r="BS166" i="50"/>
  <c r="CO72" i="59"/>
  <c r="CO68" i="59"/>
  <c r="CO66" i="59"/>
  <c r="CO67" i="59"/>
  <c r="CO70" i="59"/>
  <c r="CO69" i="59"/>
  <c r="CO71" i="59"/>
  <c r="CO73" i="59"/>
  <c r="CO65" i="59"/>
  <c r="BL166" i="50"/>
  <c r="BE166" i="50"/>
  <c r="BK166" i="50" s="1"/>
  <c r="G5" i="55" s="1"/>
  <c r="AX166" i="50"/>
  <c r="BD166" i="50" s="1"/>
  <c r="V166" i="51"/>
  <c r="AB166" i="51" s="1"/>
  <c r="BD166" i="56" s="1"/>
  <c r="O166" i="51"/>
  <c r="W166" i="49"/>
  <c r="L166" i="67" s="1"/>
  <c r="BR136" i="50"/>
  <c r="BY92" i="50"/>
  <c r="V183" i="51"/>
  <c r="BE181" i="50"/>
  <c r="V197" i="51"/>
  <c r="W199" i="49"/>
  <c r="AQ199" i="51" s="1"/>
  <c r="BY17" i="51"/>
  <c r="BY155" i="50"/>
  <c r="U34" i="56" s="1"/>
  <c r="BY138" i="50"/>
  <c r="U17" i="56" s="1"/>
  <c r="AX173" i="50"/>
  <c r="AL172" i="51"/>
  <c r="AL170" i="51"/>
  <c r="AL169" i="51"/>
  <c r="AK201" i="51"/>
  <c r="AL189" i="51"/>
  <c r="AL168" i="51"/>
  <c r="AJ46" i="51"/>
  <c r="AL188" i="51"/>
  <c r="AK175" i="51"/>
  <c r="AL174" i="51"/>
  <c r="AK195" i="51"/>
  <c r="BR110" i="50"/>
  <c r="AK199" i="51"/>
  <c r="AL186" i="51"/>
  <c r="W195" i="49"/>
  <c r="L195" i="67" s="1"/>
  <c r="AL184" i="51"/>
  <c r="AL198" i="51"/>
  <c r="AL190" i="51"/>
  <c r="AK166" i="51"/>
  <c r="Q174" i="49"/>
  <c r="AC174" i="51" s="1"/>
  <c r="AI174" i="51" s="1"/>
  <c r="Q198" i="49"/>
  <c r="AC198" i="51" s="1"/>
  <c r="AI198" i="51" s="1"/>
  <c r="Q187" i="49"/>
  <c r="AC187" i="51" s="1"/>
  <c r="AI187" i="51" s="1"/>
  <c r="Q196" i="49"/>
  <c r="AC196" i="51" s="1"/>
  <c r="AI196" i="51" s="1"/>
  <c r="AK179" i="51"/>
  <c r="AL182" i="51"/>
  <c r="AL191" i="51"/>
  <c r="AK200" i="51"/>
  <c r="AL178" i="51"/>
  <c r="AK193" i="51"/>
  <c r="Q167" i="49"/>
  <c r="AC167" i="51" s="1"/>
  <c r="AI167" i="51" s="1"/>
  <c r="Q190" i="49"/>
  <c r="AC190" i="51" s="1"/>
  <c r="AI190" i="51" s="1"/>
  <c r="Q189" i="49"/>
  <c r="AC189" i="51" s="1"/>
  <c r="AI189" i="51" s="1"/>
  <c r="AX200" i="50"/>
  <c r="Q182" i="49"/>
  <c r="AC182" i="51" s="1"/>
  <c r="AI182" i="51" s="1"/>
  <c r="AX177" i="50"/>
  <c r="Q176" i="49"/>
  <c r="AC176" i="51" s="1"/>
  <c r="AI176" i="51" s="1"/>
  <c r="Q178" i="49"/>
  <c r="AC178" i="51" s="1"/>
  <c r="AI178" i="51" s="1"/>
  <c r="AK171" i="51"/>
  <c r="AK183" i="51"/>
  <c r="AL176" i="51"/>
  <c r="AL192" i="51"/>
  <c r="Q191" i="49"/>
  <c r="AC191" i="51" s="1"/>
  <c r="AI191" i="51" s="1"/>
  <c r="Q180" i="49"/>
  <c r="AC180" i="51" s="1"/>
  <c r="AI180" i="51" s="1"/>
  <c r="AL167" i="51"/>
  <c r="AL187" i="51"/>
  <c r="AL185" i="51"/>
  <c r="V175" i="51"/>
  <c r="AB175" i="51" s="1"/>
  <c r="BD175" i="56" s="1"/>
  <c r="Q185" i="49"/>
  <c r="AC185" i="51" s="1"/>
  <c r="AI185" i="51" s="1"/>
  <c r="Q184" i="49"/>
  <c r="AC184" i="51" s="1"/>
  <c r="Q170" i="49"/>
  <c r="AC170" i="51" s="1"/>
  <c r="AI170" i="51" s="1"/>
  <c r="Q192" i="49"/>
  <c r="AC192" i="51" s="1"/>
  <c r="AI192" i="51" s="1"/>
  <c r="AL194" i="51"/>
  <c r="Q188" i="49"/>
  <c r="AC188" i="51" s="1"/>
  <c r="AI188" i="51" s="1"/>
  <c r="AK197" i="51"/>
  <c r="AK177" i="51"/>
  <c r="Q126" i="49"/>
  <c r="AC126" i="51" s="1"/>
  <c r="AI126" i="51" s="1"/>
  <c r="Q194" i="49"/>
  <c r="AC194" i="51" s="1"/>
  <c r="AI194" i="51" s="1"/>
  <c r="AK173" i="51"/>
  <c r="AL180" i="51"/>
  <c r="W179" i="49"/>
  <c r="L179" i="67" s="1"/>
  <c r="BC161" i="56"/>
  <c r="BF161" i="56" s="1"/>
  <c r="AP161" i="51"/>
  <c r="Q169" i="49"/>
  <c r="AC169" i="51" s="1"/>
  <c r="AI169" i="51" s="1"/>
  <c r="Q172" i="49"/>
  <c r="AC172" i="51" s="1"/>
  <c r="AI172" i="51" s="1"/>
  <c r="Q168" i="49"/>
  <c r="AC168" i="51" s="1"/>
  <c r="AI168" i="51" s="1"/>
  <c r="Q186" i="49"/>
  <c r="AC186" i="51" s="1"/>
  <c r="AI186" i="51" s="1"/>
  <c r="AL196" i="51"/>
  <c r="AL126" i="51"/>
  <c r="AK181" i="51"/>
  <c r="BC147" i="56"/>
  <c r="AP147" i="51"/>
  <c r="AJ26" i="56" s="1"/>
  <c r="AI179" i="51"/>
  <c r="P104" i="59"/>
  <c r="DJ124" i="59"/>
  <c r="P102" i="59"/>
  <c r="DJ118" i="59"/>
  <c r="DJ108" i="59"/>
  <c r="DJ107" i="59"/>
  <c r="DJ121" i="59"/>
  <c r="DJ116" i="59"/>
  <c r="DJ115" i="59"/>
  <c r="DJ114" i="59"/>
  <c r="DJ113" i="59"/>
  <c r="DJ112" i="59"/>
  <c r="DJ105" i="59"/>
  <c r="DJ106" i="59"/>
  <c r="DJ104" i="59"/>
  <c r="DJ103" i="59"/>
  <c r="DI152" i="59"/>
  <c r="DI131" i="59"/>
  <c r="DI137" i="59"/>
  <c r="DI151" i="59"/>
  <c r="DI136" i="59"/>
  <c r="DI141" i="59"/>
  <c r="DI159" i="59"/>
  <c r="DI160" i="59"/>
  <c r="DI153" i="59"/>
  <c r="DI126" i="59"/>
  <c r="DI155" i="59"/>
  <c r="DI134" i="59"/>
  <c r="DI142" i="59"/>
  <c r="DI132" i="59"/>
  <c r="DI165" i="59"/>
  <c r="DI129" i="59"/>
  <c r="DI154" i="59"/>
  <c r="DI143" i="59"/>
  <c r="DI156" i="59"/>
  <c r="DI146" i="59"/>
  <c r="DI163" i="59"/>
  <c r="DI128" i="59"/>
  <c r="DI157" i="59"/>
  <c r="DI147" i="59"/>
  <c r="DI158" i="59"/>
  <c r="DI162" i="59"/>
  <c r="DI150" i="59"/>
  <c r="DI139" i="59"/>
  <c r="DI145" i="59"/>
  <c r="DI144" i="59"/>
  <c r="DI164" i="59"/>
  <c r="DI133" i="59"/>
  <c r="DI149" i="59"/>
  <c r="DI148" i="59"/>
  <c r="DI138" i="59"/>
  <c r="DI161" i="59"/>
  <c r="DI135" i="59"/>
  <c r="DI140" i="59"/>
  <c r="DI127" i="59"/>
  <c r="DI130" i="59"/>
  <c r="DJ120" i="59"/>
  <c r="P105" i="59"/>
  <c r="P142" i="59"/>
  <c r="P134" i="59"/>
  <c r="P149" i="59"/>
  <c r="P106" i="59"/>
  <c r="P127" i="59"/>
  <c r="P155" i="59"/>
  <c r="P141" i="59"/>
  <c r="P140" i="59"/>
  <c r="P164" i="59"/>
  <c r="P137" i="59"/>
  <c r="P163" i="59"/>
  <c r="P165" i="59"/>
  <c r="P110" i="59"/>
  <c r="P108" i="59"/>
  <c r="P158" i="59"/>
  <c r="P109" i="59"/>
  <c r="P160" i="59"/>
  <c r="P139" i="59"/>
  <c r="P123" i="59"/>
  <c r="P130" i="59"/>
  <c r="P147" i="59"/>
  <c r="P154" i="59"/>
  <c r="P124" i="59"/>
  <c r="P111" i="59"/>
  <c r="P143" i="59"/>
  <c r="P159" i="59"/>
  <c r="P122" i="59"/>
  <c r="P133" i="59"/>
  <c r="P151" i="59"/>
  <c r="P161" i="59"/>
  <c r="P157" i="59"/>
  <c r="P125" i="59"/>
  <c r="P113" i="59"/>
  <c r="P144" i="59"/>
  <c r="P117" i="59"/>
  <c r="P153" i="59"/>
  <c r="P115" i="59"/>
  <c r="P148" i="59"/>
  <c r="P128" i="59"/>
  <c r="P131" i="59"/>
  <c r="P162" i="59"/>
  <c r="P118" i="59"/>
  <c r="P126" i="59"/>
  <c r="P119" i="59"/>
  <c r="P145" i="59"/>
  <c r="P135" i="59"/>
  <c r="P107" i="59"/>
  <c r="P132" i="59"/>
  <c r="P138" i="59"/>
  <c r="P146" i="59"/>
  <c r="P152" i="59"/>
  <c r="P136" i="59"/>
  <c r="P120" i="59"/>
  <c r="P121" i="59"/>
  <c r="P112" i="59"/>
  <c r="P156" i="59"/>
  <c r="P114" i="59"/>
  <c r="P129" i="59"/>
  <c r="P116" i="59"/>
  <c r="P150" i="59"/>
  <c r="CL165" i="59"/>
  <c r="DJ123" i="59"/>
  <c r="DJ117" i="59"/>
  <c r="DJ100" i="59"/>
  <c r="DJ102" i="59"/>
  <c r="DJ101" i="59"/>
  <c r="DJ111" i="59"/>
  <c r="DJ109" i="59"/>
  <c r="DJ110" i="59"/>
  <c r="DJ119" i="59"/>
  <c r="DJ122" i="59"/>
  <c r="AR197" i="51"/>
  <c r="M197" i="67"/>
  <c r="AS172" i="51"/>
  <c r="N172" i="67"/>
  <c r="AS196" i="51"/>
  <c r="N196" i="67"/>
  <c r="AS184" i="51"/>
  <c r="N184" i="67"/>
  <c r="AR175" i="51"/>
  <c r="M175" i="67"/>
  <c r="AR179" i="51"/>
  <c r="M179" i="67"/>
  <c r="AS170" i="51"/>
  <c r="N170" i="67"/>
  <c r="AS126" i="51"/>
  <c r="N126" i="67"/>
  <c r="AR166" i="51"/>
  <c r="M166" i="67"/>
  <c r="R166" i="67" s="1"/>
  <c r="AS168" i="51"/>
  <c r="N168" i="67"/>
  <c r="AR171" i="51"/>
  <c r="M171" i="67"/>
  <c r="AR183" i="51"/>
  <c r="M183" i="67"/>
  <c r="AS190" i="51"/>
  <c r="N190" i="67"/>
  <c r="AS176" i="51"/>
  <c r="N176" i="67"/>
  <c r="AS188" i="51"/>
  <c r="N188" i="67"/>
  <c r="AS191" i="51"/>
  <c r="N191" i="67"/>
  <c r="AR173" i="51"/>
  <c r="M173" i="67"/>
  <c r="AS198" i="51"/>
  <c r="N198" i="67"/>
  <c r="AS182" i="51"/>
  <c r="N182" i="67"/>
  <c r="AS169" i="51"/>
  <c r="N169" i="67"/>
  <c r="AS174" i="51"/>
  <c r="N174" i="67"/>
  <c r="AR200" i="51"/>
  <c r="M200" i="67"/>
  <c r="AR195" i="51"/>
  <c r="M195" i="67"/>
  <c r="AS180" i="51"/>
  <c r="N180" i="67"/>
  <c r="AR201" i="51"/>
  <c r="M201" i="67"/>
  <c r="AR177" i="51"/>
  <c r="M177" i="67"/>
  <c r="BY156" i="51"/>
  <c r="AS185" i="51"/>
  <c r="N185" i="67"/>
  <c r="AS194" i="51"/>
  <c r="N194" i="67"/>
  <c r="AS186" i="51"/>
  <c r="N186" i="67"/>
  <c r="AS167" i="51"/>
  <c r="N167" i="67"/>
  <c r="AS187" i="51"/>
  <c r="N187" i="67"/>
  <c r="AS189" i="51"/>
  <c r="N189" i="67"/>
  <c r="AR199" i="51"/>
  <c r="M199" i="67"/>
  <c r="AS192" i="51"/>
  <c r="N192" i="67"/>
  <c r="AS178" i="51"/>
  <c r="N178" i="67"/>
  <c r="AR193" i="51"/>
  <c r="M193" i="67"/>
  <c r="AR181" i="51"/>
  <c r="M181" i="67"/>
  <c r="BR92" i="50"/>
  <c r="BA157" i="56"/>
  <c r="BB157" i="56" s="1"/>
  <c r="BR155" i="50"/>
  <c r="BR98" i="50"/>
  <c r="BY142" i="50"/>
  <c r="U21" i="56" s="1"/>
  <c r="BY160" i="50"/>
  <c r="BR46" i="50"/>
  <c r="BY57" i="50"/>
  <c r="S16" i="56" s="1"/>
  <c r="BR138" i="50"/>
  <c r="BR103" i="50"/>
  <c r="BR63" i="50"/>
  <c r="BA159" i="56"/>
  <c r="BB159" i="56" s="1"/>
  <c r="BR93" i="50"/>
  <c r="BL179" i="50"/>
  <c r="BR179" i="50" s="1"/>
  <c r="BR58" i="50"/>
  <c r="BA149" i="56"/>
  <c r="BB149" i="56" s="1"/>
  <c r="BA153" i="56"/>
  <c r="BB153" i="56" s="1"/>
  <c r="BY128" i="50"/>
  <c r="U7" i="56" s="1"/>
  <c r="BY99" i="50"/>
  <c r="BY64" i="50"/>
  <c r="S23" i="56" s="1"/>
  <c r="BY70" i="50"/>
  <c r="S29" i="56" s="1"/>
  <c r="BR61" i="50"/>
  <c r="BR104" i="50"/>
  <c r="BA152" i="56"/>
  <c r="BB152" i="56" s="1"/>
  <c r="BY58" i="50"/>
  <c r="S17" i="56" s="1"/>
  <c r="BY75" i="50"/>
  <c r="S34" i="56" s="1"/>
  <c r="BY133" i="50"/>
  <c r="U12" i="56" s="1"/>
  <c r="BR53" i="50"/>
  <c r="BY135" i="50"/>
  <c r="U14" i="56" s="1"/>
  <c r="BY98" i="50"/>
  <c r="T17" i="56" s="1"/>
  <c r="BR105" i="50"/>
  <c r="BR57" i="50"/>
  <c r="BY129" i="50"/>
  <c r="U8" i="56" s="1"/>
  <c r="BA154" i="56"/>
  <c r="BB154" i="56" s="1"/>
  <c r="BH154" i="56" s="1"/>
  <c r="BY54" i="50"/>
  <c r="S13" i="56" s="1"/>
  <c r="BR132" i="50"/>
  <c r="BA158" i="56"/>
  <c r="BB158" i="56" s="1"/>
  <c r="BR96" i="50"/>
  <c r="BR80" i="50"/>
  <c r="BY103" i="50"/>
  <c r="BY105" i="50"/>
  <c r="T24" i="56" s="1"/>
  <c r="BR160" i="50"/>
  <c r="BA156" i="56"/>
  <c r="BB156" i="56" s="1"/>
  <c r="BY53" i="50"/>
  <c r="S12" i="56" s="1"/>
  <c r="BR75" i="50"/>
  <c r="BA151" i="56"/>
  <c r="BB151" i="56" s="1"/>
  <c r="BG151" i="56" s="1"/>
  <c r="BY47" i="50"/>
  <c r="S6" i="56" s="1"/>
  <c r="BR130" i="50"/>
  <c r="BY139" i="50"/>
  <c r="U18" i="56" s="1"/>
  <c r="BY51" i="50"/>
  <c r="S10" i="56" s="1"/>
  <c r="BY52" i="50"/>
  <c r="S11" i="56" s="1"/>
  <c r="BR143" i="50"/>
  <c r="BY88" i="50"/>
  <c r="T7" i="56" s="1"/>
  <c r="BA148" i="56"/>
  <c r="BB148" i="56" s="1"/>
  <c r="BA147" i="56"/>
  <c r="BB147" i="56" s="1"/>
  <c r="BR99" i="50"/>
  <c r="BR140" i="50"/>
  <c r="BY120" i="50"/>
  <c r="BR94" i="50"/>
  <c r="BR135" i="50"/>
  <c r="BR137" i="50"/>
  <c r="BY137" i="50"/>
  <c r="U16" i="56" s="1"/>
  <c r="BY104" i="50"/>
  <c r="T23" i="56" s="1"/>
  <c r="BY96" i="50"/>
  <c r="T15" i="56" s="1"/>
  <c r="BR134" i="50"/>
  <c r="BY97" i="50"/>
  <c r="BY134" i="50"/>
  <c r="BY46" i="50"/>
  <c r="BR59" i="50"/>
  <c r="BY145" i="50"/>
  <c r="U24" i="56" s="1"/>
  <c r="BR133" i="50"/>
  <c r="BR145" i="50"/>
  <c r="BR129" i="50"/>
  <c r="BR128" i="50"/>
  <c r="BR64" i="50"/>
  <c r="BR120" i="50"/>
  <c r="BY63" i="50"/>
  <c r="S22" i="56" s="1"/>
  <c r="BY61" i="50"/>
  <c r="BY80" i="50"/>
  <c r="BY94" i="50"/>
  <c r="T13" i="56" s="1"/>
  <c r="BY110" i="50"/>
  <c r="T29" i="56" s="1"/>
  <c r="BR115" i="50"/>
  <c r="BR131" i="50"/>
  <c r="BR56" i="50"/>
  <c r="BR87" i="50"/>
  <c r="BY131" i="50"/>
  <c r="U10" i="56" s="1"/>
  <c r="BY87" i="50"/>
  <c r="T6" i="56" s="1"/>
  <c r="BR89" i="50"/>
  <c r="BR150" i="50"/>
  <c r="U40" i="56"/>
  <c r="BY144" i="50"/>
  <c r="U23" i="56" s="1"/>
  <c r="BY89" i="50"/>
  <c r="T8" i="56" s="1"/>
  <c r="BY150" i="50"/>
  <c r="U29" i="56" s="1"/>
  <c r="BR102" i="50"/>
  <c r="BR144" i="50"/>
  <c r="BR142" i="50"/>
  <c r="BY50" i="50"/>
  <c r="S9" i="56" s="1"/>
  <c r="BY102" i="50"/>
  <c r="T21" i="56" s="1"/>
  <c r="BY49" i="50"/>
  <c r="S8" i="56" s="1"/>
  <c r="BY55" i="50"/>
  <c r="S14" i="56" s="1"/>
  <c r="BR50" i="50"/>
  <c r="BY93" i="50"/>
  <c r="T12" i="56" s="1"/>
  <c r="BR49" i="50"/>
  <c r="BR55" i="50"/>
  <c r="BY48" i="50"/>
  <c r="S7" i="56" s="1"/>
  <c r="BY59" i="50"/>
  <c r="BY100" i="50"/>
  <c r="T19" i="56" s="1"/>
  <c r="BR97" i="50"/>
  <c r="BY90" i="50"/>
  <c r="T9" i="56" s="1"/>
  <c r="BY95" i="50"/>
  <c r="T14" i="56" s="1"/>
  <c r="BY101" i="50"/>
  <c r="T20" i="56" s="1"/>
  <c r="BR48" i="50"/>
  <c r="BR100" i="50"/>
  <c r="BR91" i="50"/>
  <c r="BR47" i="50"/>
  <c r="BR90" i="50"/>
  <c r="BR95" i="50"/>
  <c r="BR139" i="50"/>
  <c r="BR101" i="50"/>
  <c r="BR52" i="50"/>
  <c r="BR54" i="50"/>
  <c r="BY91" i="50"/>
  <c r="T10" i="56" s="1"/>
  <c r="BR88" i="50"/>
  <c r="BY60" i="50"/>
  <c r="S19" i="56" s="1"/>
  <c r="BY130" i="50"/>
  <c r="U9" i="56" s="1"/>
  <c r="BR51" i="50"/>
  <c r="BY132" i="50"/>
  <c r="U11" i="56" s="1"/>
  <c r="BY136" i="50"/>
  <c r="U15" i="56" s="1"/>
  <c r="BR127" i="50"/>
  <c r="BY143" i="50"/>
  <c r="U22" i="56" s="1"/>
  <c r="BR65" i="50"/>
  <c r="BR60" i="50"/>
  <c r="BR166" i="50"/>
  <c r="BY141" i="50"/>
  <c r="U20" i="56" s="1"/>
  <c r="BY127" i="50"/>
  <c r="U6" i="56" s="1"/>
  <c r="BY65" i="50"/>
  <c r="S24" i="56" s="1"/>
  <c r="BY166" i="50"/>
  <c r="V5" i="56" s="1"/>
  <c r="BR62" i="50"/>
  <c r="BR141" i="50"/>
  <c r="BY115" i="50"/>
  <c r="T34" i="56" s="1"/>
  <c r="BY140" i="50"/>
  <c r="U19" i="56" s="1"/>
  <c r="BY56" i="50"/>
  <c r="S15" i="56" s="1"/>
  <c r="CL90" i="59"/>
  <c r="AX181" i="50"/>
  <c r="AY169" i="51"/>
  <c r="BF14" i="56"/>
  <c r="BH14" i="56"/>
  <c r="BF7" i="56"/>
  <c r="BH20" i="56"/>
  <c r="BG20" i="56"/>
  <c r="BH7" i="56"/>
  <c r="AJ35" i="56"/>
  <c r="BC156" i="56"/>
  <c r="AJ38" i="56"/>
  <c r="BD159" i="56"/>
  <c r="BC133" i="56"/>
  <c r="AJ31" i="56"/>
  <c r="BC152" i="56"/>
  <c r="AJ16" i="56"/>
  <c r="BC137" i="56"/>
  <c r="AJ15" i="56"/>
  <c r="BC136" i="56"/>
  <c r="AJ28" i="56"/>
  <c r="BC149" i="56"/>
  <c r="AJ7" i="56"/>
  <c r="BC128" i="56"/>
  <c r="AJ24" i="56"/>
  <c r="BC145" i="56"/>
  <c r="BD158" i="56"/>
  <c r="AJ23" i="56"/>
  <c r="BC144" i="56"/>
  <c r="AJ22" i="56"/>
  <c r="BC143" i="56"/>
  <c r="AJ36" i="56"/>
  <c r="BC157" i="56"/>
  <c r="AP41" i="51"/>
  <c r="AG40" i="56" s="1"/>
  <c r="BC41" i="56"/>
  <c r="AJ11" i="56"/>
  <c r="BC132" i="56"/>
  <c r="BD131" i="56"/>
  <c r="AJ27" i="56"/>
  <c r="BC148" i="56"/>
  <c r="AJ32" i="56"/>
  <c r="BC153" i="56"/>
  <c r="BC141" i="56"/>
  <c r="AJ39" i="56"/>
  <c r="BC160" i="56"/>
  <c r="AJ25" i="56"/>
  <c r="BD146" i="56"/>
  <c r="BF146" i="56" s="1"/>
  <c r="AJ8" i="56"/>
  <c r="BC129" i="56"/>
  <c r="AJ19" i="56"/>
  <c r="BC140" i="56"/>
  <c r="C36" i="56"/>
  <c r="BA37" i="56"/>
  <c r="BB37" i="56" s="1"/>
  <c r="E35" i="56"/>
  <c r="BA116" i="56"/>
  <c r="BB116" i="56" s="1"/>
  <c r="BG15" i="56"/>
  <c r="BF15" i="56"/>
  <c r="BH15" i="56"/>
  <c r="BF72" i="56"/>
  <c r="BG72" i="56"/>
  <c r="BH72" i="56"/>
  <c r="BH74" i="56"/>
  <c r="BF74" i="56"/>
  <c r="BG74" i="56"/>
  <c r="BF29" i="56"/>
  <c r="BH29" i="56"/>
  <c r="BG29" i="56"/>
  <c r="C40" i="56"/>
  <c r="BA41" i="56"/>
  <c r="BB41" i="56" s="1"/>
  <c r="E26" i="56"/>
  <c r="BA107" i="56"/>
  <c r="BB107" i="56" s="1"/>
  <c r="E31" i="56"/>
  <c r="BA112" i="56"/>
  <c r="BB112" i="56" s="1"/>
  <c r="BF16" i="56"/>
  <c r="BH16" i="56"/>
  <c r="BG16" i="56"/>
  <c r="BG13" i="56"/>
  <c r="BH13" i="56"/>
  <c r="BF13" i="56"/>
  <c r="BG17" i="56"/>
  <c r="BH17" i="56"/>
  <c r="BF17" i="56"/>
  <c r="E30" i="56"/>
  <c r="BA111" i="56"/>
  <c r="BB111" i="56" s="1"/>
  <c r="E27" i="56"/>
  <c r="BA108" i="56"/>
  <c r="BB108" i="56" s="1"/>
  <c r="BF36" i="56"/>
  <c r="BG36" i="56"/>
  <c r="BH36" i="56"/>
  <c r="BF71" i="56"/>
  <c r="BH71" i="56"/>
  <c r="BG71" i="56"/>
  <c r="BH26" i="56"/>
  <c r="BF26" i="56"/>
  <c r="BG26" i="56"/>
  <c r="E32" i="56"/>
  <c r="BA113" i="56"/>
  <c r="BB113" i="56" s="1"/>
  <c r="E38" i="56"/>
  <c r="BA119" i="56"/>
  <c r="BB119" i="56" s="1"/>
  <c r="BG31" i="56"/>
  <c r="BF31" i="56"/>
  <c r="BH31" i="56"/>
  <c r="BF40" i="56"/>
  <c r="BG40" i="56"/>
  <c r="BH40" i="56"/>
  <c r="BF12" i="56"/>
  <c r="BH12" i="56"/>
  <c r="BG12" i="56"/>
  <c r="E28" i="56"/>
  <c r="BA109" i="56"/>
  <c r="BB109" i="56" s="1"/>
  <c r="BF27" i="56"/>
  <c r="BH27" i="56"/>
  <c r="BG27" i="56"/>
  <c r="BF34" i="56"/>
  <c r="BH34" i="56"/>
  <c r="BG34" i="56"/>
  <c r="BF23" i="56"/>
  <c r="BH23" i="56"/>
  <c r="BG23" i="56"/>
  <c r="BF76" i="56"/>
  <c r="BH76" i="56"/>
  <c r="BG76" i="56"/>
  <c r="BF8" i="56"/>
  <c r="BH8" i="56"/>
  <c r="BG8" i="56"/>
  <c r="E40" i="56"/>
  <c r="BA121" i="56"/>
  <c r="BB121" i="56" s="1"/>
  <c r="E37" i="56"/>
  <c r="BA118" i="56"/>
  <c r="BB118" i="56" s="1"/>
  <c r="BF19" i="56"/>
  <c r="BG19" i="56"/>
  <c r="BH19" i="56"/>
  <c r="BF28" i="56"/>
  <c r="BG28" i="56"/>
  <c r="BH28" i="56"/>
  <c r="BF68" i="56"/>
  <c r="BG68" i="56"/>
  <c r="BH68" i="56"/>
  <c r="C38" i="56"/>
  <c r="BA39" i="56"/>
  <c r="BB39" i="56" s="1"/>
  <c r="BF69" i="56"/>
  <c r="BG69" i="56"/>
  <c r="BH69" i="56"/>
  <c r="BF66" i="56"/>
  <c r="BG66" i="56"/>
  <c r="BH66" i="56"/>
  <c r="E33" i="56"/>
  <c r="BA114" i="56"/>
  <c r="BB114" i="56" s="1"/>
  <c r="BH18" i="56"/>
  <c r="BF18" i="56"/>
  <c r="BG18" i="56"/>
  <c r="BH10" i="56"/>
  <c r="BF10" i="56"/>
  <c r="BG10" i="56"/>
  <c r="BG21" i="56"/>
  <c r="BH21" i="56"/>
  <c r="BF21" i="56"/>
  <c r="BG35" i="56"/>
  <c r="BF35" i="56"/>
  <c r="BH35" i="56"/>
  <c r="BF24" i="56"/>
  <c r="BH24" i="56"/>
  <c r="BG24" i="56"/>
  <c r="E36" i="56"/>
  <c r="BA117" i="56"/>
  <c r="BB117" i="56" s="1"/>
  <c r="BF32" i="56"/>
  <c r="BG32" i="56"/>
  <c r="BH32" i="56"/>
  <c r="BF67" i="56"/>
  <c r="BG67" i="56"/>
  <c r="BH67" i="56"/>
  <c r="E25" i="56"/>
  <c r="BA106" i="56"/>
  <c r="BB106" i="56" s="1"/>
  <c r="BH22" i="56"/>
  <c r="BF22" i="56"/>
  <c r="BG22" i="56"/>
  <c r="BH30" i="56"/>
  <c r="BF30" i="56"/>
  <c r="BG30" i="56"/>
  <c r="BH38" i="56"/>
  <c r="BG38" i="56"/>
  <c r="BF38" i="56"/>
  <c r="BF78" i="56"/>
  <c r="BH78" i="56"/>
  <c r="BG78" i="56"/>
  <c r="BG25" i="56"/>
  <c r="BF25" i="56"/>
  <c r="BH25" i="56"/>
  <c r="C32" i="56"/>
  <c r="BA33" i="56"/>
  <c r="BB33" i="56" s="1"/>
  <c r="BF9" i="56"/>
  <c r="BG9" i="56"/>
  <c r="BH9" i="56"/>
  <c r="BG11" i="56"/>
  <c r="BF11" i="56"/>
  <c r="BH11" i="56"/>
  <c r="BU15" i="51"/>
  <c r="BY15" i="51"/>
  <c r="BU151" i="51"/>
  <c r="CL109" i="59"/>
  <c r="O99" i="59"/>
  <c r="O100" i="59"/>
  <c r="O101" i="59"/>
  <c r="CL99" i="59"/>
  <c r="CL86" i="59"/>
  <c r="BL181" i="50"/>
  <c r="BR181" i="50" s="1"/>
  <c r="AY174" i="51"/>
  <c r="BS181" i="50"/>
  <c r="O197" i="51"/>
  <c r="U197" i="51" s="1"/>
  <c r="BT190" i="50"/>
  <c r="BM190" i="50"/>
  <c r="AY190" i="50"/>
  <c r="BM182" i="50"/>
  <c r="W197" i="49"/>
  <c r="AX175" i="50"/>
  <c r="BS175" i="50"/>
  <c r="BL175" i="50"/>
  <c r="BR175" i="50" s="1"/>
  <c r="BE175" i="50"/>
  <c r="BL173" i="50"/>
  <c r="BR173" i="50" s="1"/>
  <c r="AY170" i="51"/>
  <c r="BS173" i="50"/>
  <c r="BE173" i="50"/>
  <c r="BL200" i="50"/>
  <c r="BR200" i="50" s="1"/>
  <c r="BS200" i="50"/>
  <c r="AY191" i="51"/>
  <c r="BE200" i="50"/>
  <c r="CL116" i="59"/>
  <c r="BM169" i="50"/>
  <c r="BT169" i="50"/>
  <c r="BF169" i="50"/>
  <c r="BT182" i="50"/>
  <c r="W171" i="49"/>
  <c r="BL171" i="50"/>
  <c r="BR171" i="50" s="1"/>
  <c r="BT178" i="50"/>
  <c r="AY167" i="51"/>
  <c r="BS171" i="50"/>
  <c r="BM178" i="50"/>
  <c r="BE171" i="50"/>
  <c r="BF178" i="50"/>
  <c r="AX171" i="50"/>
  <c r="BF182" i="50"/>
  <c r="CL94" i="59"/>
  <c r="BF168" i="50"/>
  <c r="BM168" i="50"/>
  <c r="BT168" i="50"/>
  <c r="BF172" i="50"/>
  <c r="AY126" i="51"/>
  <c r="BT172" i="50"/>
  <c r="BM172" i="50"/>
  <c r="AY168" i="51"/>
  <c r="CL95" i="59"/>
  <c r="CL100" i="59"/>
  <c r="CL108" i="59"/>
  <c r="AY172" i="51"/>
  <c r="BY149" i="51"/>
  <c r="V171" i="51"/>
  <c r="AB171" i="51" s="1"/>
  <c r="BD171" i="56" s="1"/>
  <c r="BM185" i="50"/>
  <c r="BT185" i="50"/>
  <c r="AY185" i="50"/>
  <c r="V199" i="51"/>
  <c r="AB199" i="51" s="1"/>
  <c r="BD199" i="56" s="1"/>
  <c r="O199" i="51"/>
  <c r="AY196" i="50"/>
  <c r="BF194" i="50"/>
  <c r="BY20" i="51"/>
  <c r="CN158" i="59"/>
  <c r="CN134" i="59"/>
  <c r="CN153" i="59"/>
  <c r="CN129" i="59"/>
  <c r="CN124" i="59"/>
  <c r="CN156" i="59"/>
  <c r="CN132" i="59"/>
  <c r="CN151" i="59"/>
  <c r="CN127" i="59"/>
  <c r="CN154" i="59"/>
  <c r="CN130" i="59"/>
  <c r="CN149" i="59"/>
  <c r="CN125" i="59"/>
  <c r="CN143" i="59"/>
  <c r="CN152" i="59"/>
  <c r="CN128" i="59"/>
  <c r="CN147" i="59"/>
  <c r="CN123" i="59"/>
  <c r="CN141" i="59"/>
  <c r="CN155" i="59"/>
  <c r="CN150" i="59"/>
  <c r="CN126" i="59"/>
  <c r="CN145" i="59"/>
  <c r="CN121" i="59"/>
  <c r="CN148" i="59"/>
  <c r="CN119" i="59"/>
  <c r="CN136" i="59"/>
  <c r="CN146" i="59"/>
  <c r="CN122" i="59"/>
  <c r="CN144" i="59"/>
  <c r="CN120" i="59"/>
  <c r="CN163" i="59"/>
  <c r="CN139" i="59"/>
  <c r="CN142" i="59"/>
  <c r="CN118" i="59"/>
  <c r="CN161" i="59"/>
  <c r="CN137" i="59"/>
  <c r="CN164" i="59"/>
  <c r="CN140" i="59"/>
  <c r="CN159" i="59"/>
  <c r="CN135" i="59"/>
  <c r="CN160" i="59"/>
  <c r="CN162" i="59"/>
  <c r="CN138" i="59"/>
  <c r="CN157" i="59"/>
  <c r="CN133" i="59"/>
  <c r="CN131" i="59"/>
  <c r="BM189" i="50"/>
  <c r="BS179" i="50"/>
  <c r="BE179" i="50"/>
  <c r="AX179" i="50"/>
  <c r="O175" i="51"/>
  <c r="BL183" i="50"/>
  <c r="BR183" i="50" s="1"/>
  <c r="BS183" i="50"/>
  <c r="AX183" i="50"/>
  <c r="BE183" i="50"/>
  <c r="BY153" i="51"/>
  <c r="BY154" i="51"/>
  <c r="BY155" i="51"/>
  <c r="BY152" i="51"/>
  <c r="AX197" i="51"/>
  <c r="AY176" i="51"/>
  <c r="AP33" i="51"/>
  <c r="BS195" i="50"/>
  <c r="BL195" i="50"/>
  <c r="BR195" i="50" s="1"/>
  <c r="AX195" i="50"/>
  <c r="BE195" i="50"/>
  <c r="AB183" i="51"/>
  <c r="BD183" i="56" s="1"/>
  <c r="V195" i="51"/>
  <c r="AB195" i="51" s="1"/>
  <c r="BD195" i="56" s="1"/>
  <c r="CL115" i="59"/>
  <c r="BY151" i="51"/>
  <c r="BY19" i="51"/>
  <c r="BY21" i="51"/>
  <c r="W175" i="49"/>
  <c r="W183" i="49"/>
  <c r="O179" i="51"/>
  <c r="U179" i="51" s="1"/>
  <c r="BT194" i="50"/>
  <c r="O195" i="51"/>
  <c r="AX201" i="51"/>
  <c r="CL91" i="59"/>
  <c r="CL92" i="59"/>
  <c r="CL98" i="59"/>
  <c r="CL105" i="59"/>
  <c r="CL107" i="59"/>
  <c r="CL106" i="59"/>
  <c r="O104" i="59"/>
  <c r="O103" i="59"/>
  <c r="O102" i="59"/>
  <c r="CL96" i="59"/>
  <c r="CL97" i="59"/>
  <c r="CL87" i="59"/>
  <c r="CL88" i="59"/>
  <c r="CL114" i="59"/>
  <c r="CL110" i="59"/>
  <c r="CL113" i="59"/>
  <c r="CL112" i="59"/>
  <c r="CL111" i="59"/>
  <c r="O107" i="59"/>
  <c r="O106" i="59"/>
  <c r="O105" i="59"/>
  <c r="CL117" i="59"/>
  <c r="CL101" i="59"/>
  <c r="CL103" i="59"/>
  <c r="CL102" i="59"/>
  <c r="CL104" i="59"/>
  <c r="O97" i="59"/>
  <c r="O96" i="59"/>
  <c r="O95" i="59"/>
  <c r="O94" i="59"/>
  <c r="O93" i="59"/>
  <c r="O92" i="59"/>
  <c r="CL89" i="59"/>
  <c r="CL93" i="59"/>
  <c r="AY186" i="51"/>
  <c r="BY18" i="51"/>
  <c r="BL197" i="50"/>
  <c r="BR197" i="50" s="1"/>
  <c r="BE197" i="50"/>
  <c r="BS197" i="50"/>
  <c r="AY188" i="51"/>
  <c r="AQ166" i="51"/>
  <c r="BY191" i="51" s="1"/>
  <c r="AU166" i="62"/>
  <c r="AV166" i="62" s="1"/>
  <c r="BY150" i="51"/>
  <c r="AU195" i="62"/>
  <c r="AV195" i="62" s="1"/>
  <c r="AQ46" i="51"/>
  <c r="AU46" i="62"/>
  <c r="AV46" i="62" s="1"/>
  <c r="BE170" i="50"/>
  <c r="O183" i="51"/>
  <c r="AJ183" i="51" s="1"/>
  <c r="V179" i="51"/>
  <c r="AB179" i="51" s="1"/>
  <c r="BD179" i="56" s="1"/>
  <c r="AX197" i="50"/>
  <c r="AU199" i="62"/>
  <c r="AV199" i="62" s="1"/>
  <c r="O169" i="51"/>
  <c r="AX199" i="50"/>
  <c r="BS199" i="50"/>
  <c r="BL199" i="50"/>
  <c r="BR199" i="50" s="1"/>
  <c r="BE199" i="50"/>
  <c r="BY16" i="51"/>
  <c r="O126" i="51"/>
  <c r="BF174" i="50"/>
  <c r="AY194" i="51"/>
  <c r="AY186" i="50"/>
  <c r="AY178" i="51"/>
  <c r="BT176" i="50"/>
  <c r="BF189" i="50"/>
  <c r="BM176" i="50"/>
  <c r="AY176" i="50"/>
  <c r="AY180" i="51"/>
  <c r="AY189" i="50"/>
  <c r="AX193" i="51"/>
  <c r="BM194" i="50"/>
  <c r="AY188" i="50"/>
  <c r="BM188" i="50"/>
  <c r="BF196" i="50"/>
  <c r="AY196" i="51"/>
  <c r="BT196" i="50"/>
  <c r="AY198" i="51"/>
  <c r="AY182" i="51"/>
  <c r="BF186" i="50"/>
  <c r="DI125" i="59"/>
  <c r="AY198" i="50"/>
  <c r="BT174" i="50"/>
  <c r="BM198" i="50"/>
  <c r="AP39" i="51"/>
  <c r="BM174" i="50"/>
  <c r="BT192" i="50"/>
  <c r="AY192" i="51"/>
  <c r="BL177" i="50"/>
  <c r="BR177" i="50" s="1"/>
  <c r="BE177" i="50"/>
  <c r="BM180" i="50"/>
  <c r="AY191" i="50"/>
  <c r="BF191" i="50"/>
  <c r="BT180" i="50"/>
  <c r="BT191" i="50"/>
  <c r="BS177" i="50"/>
  <c r="BF180" i="50"/>
  <c r="AY167" i="50"/>
  <c r="BM167" i="50"/>
  <c r="AP37" i="51"/>
  <c r="AG36" i="56" s="1"/>
  <c r="BA76" i="59"/>
  <c r="BA71" i="59"/>
  <c r="BA68" i="59"/>
  <c r="BA72" i="59"/>
  <c r="BA77" i="59"/>
  <c r="BA75" i="59"/>
  <c r="BA79" i="59"/>
  <c r="BA69" i="59"/>
  <c r="BA73" i="59"/>
  <c r="BA74" i="59"/>
  <c r="BA66" i="59"/>
  <c r="BA70" i="59"/>
  <c r="BA67" i="59"/>
  <c r="BA78" i="59"/>
  <c r="BT167" i="50"/>
  <c r="BF198" i="50"/>
  <c r="AY187" i="51"/>
  <c r="BT186" i="50"/>
  <c r="AY189" i="51"/>
  <c r="AY184" i="51"/>
  <c r="AB197" i="51"/>
  <c r="BD197" i="56" s="1"/>
  <c r="AW199" i="51"/>
  <c r="AY190" i="51"/>
  <c r="BU111" i="51"/>
  <c r="X167" i="49"/>
  <c r="P167" i="51"/>
  <c r="W167" i="51"/>
  <c r="X194" i="49"/>
  <c r="P194" i="51"/>
  <c r="W194" i="51"/>
  <c r="X185" i="49"/>
  <c r="P185" i="51"/>
  <c r="W185" i="51"/>
  <c r="X182" i="49"/>
  <c r="W182" i="51"/>
  <c r="P182" i="51"/>
  <c r="W201" i="49"/>
  <c r="L201" i="67" s="1"/>
  <c r="O201" i="51"/>
  <c r="V201" i="51"/>
  <c r="AB201" i="51" s="1"/>
  <c r="BD201" i="56" s="1"/>
  <c r="BL201" i="50"/>
  <c r="BR201" i="50" s="1"/>
  <c r="BS201" i="50"/>
  <c r="BY201" i="50" s="1"/>
  <c r="AX201" i="50"/>
  <c r="BE201" i="50"/>
  <c r="AX199" i="51"/>
  <c r="X176" i="49"/>
  <c r="P176" i="51"/>
  <c r="W176" i="51"/>
  <c r="X198" i="49"/>
  <c r="P198" i="51"/>
  <c r="W198" i="51"/>
  <c r="BF188" i="50"/>
  <c r="X172" i="49"/>
  <c r="W172" i="51"/>
  <c r="P172" i="51"/>
  <c r="X189" i="49"/>
  <c r="W189" i="51"/>
  <c r="P189" i="51"/>
  <c r="X191" i="49"/>
  <c r="W191" i="51"/>
  <c r="P191" i="51"/>
  <c r="W193" i="49"/>
  <c r="L193" i="67" s="1"/>
  <c r="O193" i="51"/>
  <c r="V193" i="51"/>
  <c r="AB193" i="51" s="1"/>
  <c r="BD193" i="56" s="1"/>
  <c r="BS193" i="50"/>
  <c r="BE193" i="50"/>
  <c r="AX193" i="50"/>
  <c r="BL193" i="50"/>
  <c r="BR193" i="50" s="1"/>
  <c r="W181" i="49"/>
  <c r="L181" i="67" s="1"/>
  <c r="V181" i="51"/>
  <c r="AB181" i="51" s="1"/>
  <c r="BD181" i="56" s="1"/>
  <c r="O181" i="51"/>
  <c r="U181" i="51" s="1"/>
  <c r="W177" i="49"/>
  <c r="L177" i="67" s="1"/>
  <c r="O177" i="51"/>
  <c r="V177" i="51"/>
  <c r="AB177" i="51" s="1"/>
  <c r="BD177" i="56" s="1"/>
  <c r="X192" i="49"/>
  <c r="P192" i="51"/>
  <c r="W192" i="51"/>
  <c r="AY185" i="51"/>
  <c r="X126" i="49"/>
  <c r="W126" i="51"/>
  <c r="P126" i="51"/>
  <c r="X168" i="49"/>
  <c r="P168" i="51"/>
  <c r="W168" i="51"/>
  <c r="X196" i="49"/>
  <c r="W196" i="51"/>
  <c r="P196" i="51"/>
  <c r="U171" i="51"/>
  <c r="W173" i="49"/>
  <c r="L173" i="67" s="1"/>
  <c r="R173" i="67" s="1"/>
  <c r="V173" i="51"/>
  <c r="AB173" i="51" s="1"/>
  <c r="BD173" i="56" s="1"/>
  <c r="O173" i="51"/>
  <c r="W200" i="49"/>
  <c r="L200" i="67" s="1"/>
  <c r="R200" i="67" s="1"/>
  <c r="O200" i="51"/>
  <c r="V200" i="51"/>
  <c r="AB200" i="51" s="1"/>
  <c r="BD200" i="56" s="1"/>
  <c r="X188" i="49"/>
  <c r="P188" i="51"/>
  <c r="W188" i="51"/>
  <c r="X190" i="49"/>
  <c r="W190" i="51"/>
  <c r="P190" i="51"/>
  <c r="X180" i="49"/>
  <c r="W180" i="51"/>
  <c r="P180" i="51"/>
  <c r="X186" i="49"/>
  <c r="P186" i="51"/>
  <c r="W186" i="51"/>
  <c r="AY192" i="50"/>
  <c r="X178" i="49"/>
  <c r="P178" i="51"/>
  <c r="W178" i="51"/>
  <c r="X187" i="49"/>
  <c r="P187" i="51"/>
  <c r="W187" i="51"/>
  <c r="X174" i="49"/>
  <c r="W174" i="51"/>
  <c r="P174" i="51"/>
  <c r="BF192" i="50"/>
  <c r="X169" i="49"/>
  <c r="P169" i="51"/>
  <c r="W169" i="51"/>
  <c r="U46" i="51"/>
  <c r="AP46" i="51" s="1"/>
  <c r="X184" i="49"/>
  <c r="P184" i="51"/>
  <c r="W184" i="51"/>
  <c r="X170" i="49"/>
  <c r="P170" i="51"/>
  <c r="W170" i="51"/>
  <c r="BM170" i="50"/>
  <c r="BT170" i="50"/>
  <c r="AY187" i="50"/>
  <c r="BM187" i="50"/>
  <c r="AY184" i="50"/>
  <c r="BF187" i="50"/>
  <c r="BT184" i="50"/>
  <c r="BT187" i="50"/>
  <c r="BM184" i="50"/>
  <c r="BF184" i="50"/>
  <c r="BF170" i="50"/>
  <c r="AY126" i="50"/>
  <c r="BT126" i="50"/>
  <c r="BM126" i="50"/>
  <c r="BU14" i="51"/>
  <c r="BU16" i="51"/>
  <c r="BU18" i="51"/>
  <c r="BU20" i="51"/>
  <c r="BU19" i="51"/>
  <c r="BU21" i="51"/>
  <c r="BU17" i="51"/>
  <c r="BC41" i="51"/>
  <c r="AX183" i="51"/>
  <c r="AX195" i="51"/>
  <c r="AX200" i="51"/>
  <c r="AW195" i="51"/>
  <c r="AX145" i="51"/>
  <c r="AW150" i="51"/>
  <c r="AW142" i="51"/>
  <c r="AW143" i="51"/>
  <c r="AX144" i="51"/>
  <c r="AX142" i="51"/>
  <c r="AW144" i="51"/>
  <c r="AX160" i="51"/>
  <c r="AW155" i="51"/>
  <c r="AX150" i="51"/>
  <c r="AW160" i="51"/>
  <c r="AX143" i="51"/>
  <c r="AX155" i="51"/>
  <c r="AW145" i="51"/>
  <c r="AX70" i="51"/>
  <c r="AX62" i="51"/>
  <c r="AW65" i="51"/>
  <c r="AW104" i="51"/>
  <c r="AW63" i="51"/>
  <c r="AW80" i="51"/>
  <c r="AX120" i="51"/>
  <c r="AW64" i="51"/>
  <c r="AX65" i="51"/>
  <c r="AW102" i="51"/>
  <c r="AX75" i="51"/>
  <c r="AW120" i="51"/>
  <c r="BU106" i="51" s="1"/>
  <c r="AW115" i="51"/>
  <c r="AX103" i="51"/>
  <c r="AW70" i="51"/>
  <c r="AX80" i="51"/>
  <c r="AW62" i="51"/>
  <c r="AW103" i="51"/>
  <c r="AX105" i="51"/>
  <c r="AX104" i="51"/>
  <c r="AW75" i="51"/>
  <c r="AX102" i="51"/>
  <c r="AW110" i="51"/>
  <c r="AX115" i="51"/>
  <c r="AX63" i="51"/>
  <c r="AX64" i="51"/>
  <c r="AX110" i="51"/>
  <c r="AW105" i="51"/>
  <c r="BC33" i="51"/>
  <c r="BC37" i="51"/>
  <c r="BC39" i="51"/>
  <c r="T11" i="56"/>
  <c r="T22" i="56"/>
  <c r="T18" i="56"/>
  <c r="T16" i="56"/>
  <c r="S21" i="56"/>
  <c r="S20" i="56"/>
  <c r="BD46" i="50"/>
  <c r="BD47" i="50" s="1"/>
  <c r="BD48" i="50" s="1"/>
  <c r="BD49" i="50" s="1"/>
  <c r="BK46" i="50"/>
  <c r="BK47" i="50" s="1"/>
  <c r="D6" i="55" s="1"/>
  <c r="AW47" i="51"/>
  <c r="AW95" i="51"/>
  <c r="AX55" i="51"/>
  <c r="AX56" i="51"/>
  <c r="AX54" i="51"/>
  <c r="AW48" i="51"/>
  <c r="AW57" i="51"/>
  <c r="AW135" i="51"/>
  <c r="AX91" i="51"/>
  <c r="AX90" i="51"/>
  <c r="AX47" i="51"/>
  <c r="AW51" i="51"/>
  <c r="AX140" i="51"/>
  <c r="AW98" i="51"/>
  <c r="AW56" i="51"/>
  <c r="AX171" i="51"/>
  <c r="AX181" i="51"/>
  <c r="AX173" i="51"/>
  <c r="AW133" i="51"/>
  <c r="AX130" i="51"/>
  <c r="AX129" i="51"/>
  <c r="AX95" i="51"/>
  <c r="AW49" i="51"/>
  <c r="AX101" i="51"/>
  <c r="AW141" i="51"/>
  <c r="AX132" i="51"/>
  <c r="AW59" i="51"/>
  <c r="AX179" i="51"/>
  <c r="AX58" i="51"/>
  <c r="AX177" i="51"/>
  <c r="AX61" i="51"/>
  <c r="AW60" i="51"/>
  <c r="AW92" i="51"/>
  <c r="AW93" i="51"/>
  <c r="AX49" i="51"/>
  <c r="AW134" i="51"/>
  <c r="AX127" i="51"/>
  <c r="AW61" i="51"/>
  <c r="AX97" i="51"/>
  <c r="AW94" i="51"/>
  <c r="AW52" i="51"/>
  <c r="AW96" i="51"/>
  <c r="AX96" i="51"/>
  <c r="AW137" i="51"/>
  <c r="AW46" i="51"/>
  <c r="AX57" i="51"/>
  <c r="AX137" i="51"/>
  <c r="AW89" i="51"/>
  <c r="AX135" i="51"/>
  <c r="AX98" i="51"/>
  <c r="AX133" i="51"/>
  <c r="AW129" i="51"/>
  <c r="AW131" i="51"/>
  <c r="AX48" i="51"/>
  <c r="AX87" i="51"/>
  <c r="AW136" i="51"/>
  <c r="AW101" i="51"/>
  <c r="AX93" i="51"/>
  <c r="AX60" i="51"/>
  <c r="AW130" i="51"/>
  <c r="AW58" i="51"/>
  <c r="AX131" i="51"/>
  <c r="AW140" i="51"/>
  <c r="AW127" i="51"/>
  <c r="AX166" i="51"/>
  <c r="AX136" i="51"/>
  <c r="AX175" i="51"/>
  <c r="AW97" i="51"/>
  <c r="AX94" i="51"/>
  <c r="AX100" i="51"/>
  <c r="AW138" i="51"/>
  <c r="AW53" i="51"/>
  <c r="AW166" i="51"/>
  <c r="AX53" i="51"/>
  <c r="AX141" i="51"/>
  <c r="AX51" i="51"/>
  <c r="AW128" i="51"/>
  <c r="AX128" i="51"/>
  <c r="BV6" i="51"/>
  <c r="BZ6" i="51" s="1"/>
  <c r="CA6" i="51" s="1"/>
  <c r="AX50" i="51"/>
  <c r="AX89" i="51"/>
  <c r="AX92" i="51"/>
  <c r="AW139" i="51"/>
  <c r="AX52" i="51"/>
  <c r="AW87" i="51"/>
  <c r="AW132" i="51"/>
  <c r="AX99" i="51"/>
  <c r="AW100" i="51"/>
  <c r="AX46" i="51"/>
  <c r="AW50" i="51"/>
  <c r="AW90" i="51"/>
  <c r="AW55" i="51"/>
  <c r="AX139" i="51"/>
  <c r="AW99" i="51"/>
  <c r="AW54" i="51"/>
  <c r="AX59" i="51"/>
  <c r="AX134" i="51"/>
  <c r="AW91" i="51"/>
  <c r="AX138" i="51"/>
  <c r="AX88" i="51"/>
  <c r="AW88" i="51"/>
  <c r="DC73" i="59"/>
  <c r="AC67" i="56"/>
  <c r="DA72" i="59"/>
  <c r="DA66" i="59"/>
  <c r="CU56" i="50"/>
  <c r="CG123" i="59"/>
  <c r="CG75" i="59"/>
  <c r="AP110" i="59"/>
  <c r="J137" i="56"/>
  <c r="DC96" i="59"/>
  <c r="K101" i="56"/>
  <c r="CK60" i="50"/>
  <c r="DB151" i="59"/>
  <c r="BH156" i="51"/>
  <c r="DC116" i="59"/>
  <c r="CG148" i="59"/>
  <c r="AP164" i="59"/>
  <c r="DB134" i="59"/>
  <c r="DC109" i="59"/>
  <c r="DB156" i="59"/>
  <c r="CG129" i="59"/>
  <c r="J122" i="56"/>
  <c r="J102" i="56"/>
  <c r="BH149" i="51"/>
  <c r="J150" i="56"/>
  <c r="J151" i="56"/>
  <c r="J148" i="56"/>
  <c r="AP77" i="59"/>
  <c r="CG155" i="59"/>
  <c r="CG145" i="59"/>
  <c r="DC107" i="59"/>
  <c r="CG126" i="59"/>
  <c r="DB152" i="59"/>
  <c r="CG164" i="59"/>
  <c r="DC85" i="59"/>
  <c r="DB138" i="59"/>
  <c r="CH69" i="59"/>
  <c r="Z71" i="56"/>
  <c r="CG74" i="59"/>
  <c r="AP66" i="59"/>
  <c r="AP69" i="59"/>
  <c r="DC114" i="59"/>
  <c r="J159" i="56"/>
  <c r="AP114" i="59"/>
  <c r="J128" i="56"/>
  <c r="AP158" i="59"/>
  <c r="DB143" i="59"/>
  <c r="Z103" i="56"/>
  <c r="AP157" i="59"/>
  <c r="J156" i="56"/>
  <c r="CG157" i="59"/>
  <c r="Z96" i="56"/>
  <c r="AP148" i="59"/>
  <c r="CL57" i="50"/>
  <c r="AP151" i="59"/>
  <c r="BH150" i="51"/>
  <c r="BH152" i="51"/>
  <c r="DC76" i="59"/>
  <c r="CK65" i="50"/>
  <c r="DC98" i="59"/>
  <c r="AP159" i="59"/>
  <c r="J96" i="56"/>
  <c r="DC104" i="59"/>
  <c r="Z104" i="56"/>
  <c r="DB140" i="59"/>
  <c r="BH151" i="51"/>
  <c r="CG140" i="59"/>
  <c r="J138" i="56"/>
  <c r="DB132" i="59"/>
  <c r="AA83" i="56"/>
  <c r="Z80" i="56"/>
  <c r="Z83" i="56"/>
  <c r="CH67" i="59"/>
  <c r="CL56" i="50"/>
  <c r="AC64" i="56"/>
  <c r="AC66" i="56"/>
  <c r="AP65" i="59"/>
  <c r="CG127" i="59"/>
  <c r="Z84" i="56"/>
  <c r="J98" i="56"/>
  <c r="DC100" i="59"/>
  <c r="AP126" i="59"/>
  <c r="AP130" i="59"/>
  <c r="DC88" i="59"/>
  <c r="DC122" i="59"/>
  <c r="BH21" i="51"/>
  <c r="CG119" i="59"/>
  <c r="CL61" i="50"/>
  <c r="AB86" i="56"/>
  <c r="M111" i="56"/>
  <c r="DB160" i="59"/>
  <c r="BH18" i="51"/>
  <c r="J147" i="56"/>
  <c r="J100" i="56"/>
  <c r="CK201" i="50"/>
  <c r="BH19" i="51"/>
  <c r="DC101" i="59"/>
  <c r="Z101" i="56"/>
  <c r="J157" i="56"/>
  <c r="J118" i="56"/>
  <c r="J155" i="56"/>
  <c r="AB99" i="56"/>
  <c r="DB148" i="59"/>
  <c r="DB133" i="59"/>
  <c r="CG79" i="59"/>
  <c r="CL199" i="50"/>
  <c r="J132" i="56"/>
  <c r="CL65" i="50"/>
  <c r="DB67" i="59"/>
  <c r="CH72" i="59"/>
  <c r="AC71" i="56"/>
  <c r="Z70" i="56"/>
  <c r="AC68" i="56"/>
  <c r="DA69" i="59"/>
  <c r="J115" i="56"/>
  <c r="AP118" i="59"/>
  <c r="AP134" i="59"/>
  <c r="DC99" i="59"/>
  <c r="DC105" i="59"/>
  <c r="DC78" i="59"/>
  <c r="J111" i="56"/>
  <c r="J133" i="56"/>
  <c r="J131" i="56"/>
  <c r="CK66" i="50"/>
  <c r="DC87" i="59"/>
  <c r="AP146" i="59"/>
  <c r="AB87" i="56"/>
  <c r="J104" i="56"/>
  <c r="DC90" i="59"/>
  <c r="DC106" i="59"/>
  <c r="CG160" i="59"/>
  <c r="CK61" i="50"/>
  <c r="DB126" i="59"/>
  <c r="CL60" i="50"/>
  <c r="Z99" i="56"/>
  <c r="AP129" i="59"/>
  <c r="CL201" i="50"/>
  <c r="DB162" i="59"/>
  <c r="DB159" i="59"/>
  <c r="AB102" i="56"/>
  <c r="J164" i="56"/>
  <c r="AP144" i="59"/>
  <c r="AP150" i="59"/>
  <c r="DC118" i="59"/>
  <c r="DC120" i="59"/>
  <c r="DB70" i="59"/>
  <c r="CH68" i="59"/>
  <c r="CK191" i="50"/>
  <c r="Z73" i="56"/>
  <c r="CK56" i="50"/>
  <c r="CW56" i="50"/>
  <c r="DB131" i="59"/>
  <c r="AP152" i="59"/>
  <c r="DB149" i="59"/>
  <c r="Z85" i="56"/>
  <c r="Z92" i="56"/>
  <c r="CK57" i="50"/>
  <c r="CG162" i="59"/>
  <c r="AP133" i="59"/>
  <c r="CK150" i="50"/>
  <c r="AP132" i="59"/>
  <c r="J160" i="56"/>
  <c r="CG138" i="59"/>
  <c r="DB135" i="59"/>
  <c r="DC91" i="59"/>
  <c r="CG139" i="59"/>
  <c r="J125" i="56"/>
  <c r="DB146" i="59"/>
  <c r="DB139" i="59"/>
  <c r="DC111" i="59"/>
  <c r="DC77" i="59"/>
  <c r="CG161" i="59"/>
  <c r="DC82" i="59"/>
  <c r="AP119" i="59"/>
  <c r="M164" i="56"/>
  <c r="J110" i="56"/>
  <c r="AP165" i="59"/>
  <c r="AP145" i="59"/>
  <c r="J152" i="56"/>
  <c r="AP147" i="59"/>
  <c r="J141" i="56"/>
  <c r="DC103" i="59"/>
  <c r="DB71" i="59"/>
  <c r="CH71" i="59"/>
  <c r="CL191" i="50"/>
  <c r="AC69" i="56"/>
  <c r="Z72" i="56"/>
  <c r="DA65" i="59"/>
  <c r="AP161" i="59"/>
  <c r="AB104" i="56"/>
  <c r="M108" i="56"/>
  <c r="AP143" i="59"/>
  <c r="CG150" i="59"/>
  <c r="J145" i="56"/>
  <c r="CL58" i="50"/>
  <c r="AB101" i="56"/>
  <c r="J161" i="56"/>
  <c r="DC94" i="59"/>
  <c r="AP137" i="59"/>
  <c r="DC84" i="59"/>
  <c r="CK58" i="50"/>
  <c r="Z98" i="56"/>
  <c r="AB108" i="56"/>
  <c r="CG141" i="59"/>
  <c r="J142" i="56"/>
  <c r="DB142" i="59"/>
  <c r="CK198" i="50"/>
  <c r="CG83" i="59"/>
  <c r="DC113" i="59"/>
  <c r="DC110" i="59"/>
  <c r="CG154" i="59"/>
  <c r="BH17" i="51"/>
  <c r="DC89" i="59"/>
  <c r="CL149" i="50"/>
  <c r="DC95" i="59"/>
  <c r="DB163" i="59"/>
  <c r="CG122" i="59"/>
  <c r="J158" i="56"/>
  <c r="DC121" i="59"/>
  <c r="DB66" i="59"/>
  <c r="CH70" i="59"/>
  <c r="AC65" i="56"/>
  <c r="CU191" i="50"/>
  <c r="AC70" i="56"/>
  <c r="AA73" i="56"/>
  <c r="DC108" i="59"/>
  <c r="CG134" i="59"/>
  <c r="AP128" i="59"/>
  <c r="J124" i="56"/>
  <c r="CG132" i="59"/>
  <c r="J136" i="56"/>
  <c r="DB158" i="59"/>
  <c r="J140" i="56"/>
  <c r="J126" i="56"/>
  <c r="J135" i="56"/>
  <c r="J119" i="56"/>
  <c r="J101" i="56"/>
  <c r="CK151" i="50"/>
  <c r="CK64" i="50"/>
  <c r="J143" i="56"/>
  <c r="DB125" i="59"/>
  <c r="CK149" i="50"/>
  <c r="J163" i="56"/>
  <c r="DC119" i="59"/>
  <c r="DB154" i="59"/>
  <c r="AP124" i="59"/>
  <c r="DC123" i="59"/>
  <c r="DB147" i="59"/>
  <c r="CG142" i="59"/>
  <c r="DB141" i="59"/>
  <c r="DC124" i="59"/>
  <c r="AP141" i="59"/>
  <c r="DB161" i="59"/>
  <c r="CK199" i="50"/>
  <c r="DC86" i="59"/>
  <c r="CG146" i="59"/>
  <c r="DB69" i="59"/>
  <c r="CH66" i="59"/>
  <c r="AP68" i="59"/>
  <c r="P70" i="55"/>
  <c r="CW191" i="50"/>
  <c r="AP153" i="59"/>
  <c r="CK200" i="50"/>
  <c r="CG163" i="59"/>
  <c r="J123" i="56"/>
  <c r="AP121" i="59"/>
  <c r="J129" i="56"/>
  <c r="AB112" i="56"/>
  <c r="CL198" i="50"/>
  <c r="AP163" i="59"/>
  <c r="DC115" i="59"/>
  <c r="J99" i="56"/>
  <c r="M109" i="56"/>
  <c r="CG118" i="59"/>
  <c r="J95" i="56"/>
  <c r="CG82" i="59"/>
  <c r="CG156" i="59"/>
  <c r="AP160" i="59"/>
  <c r="DB144" i="59"/>
  <c r="CG149" i="59"/>
  <c r="CG151" i="59"/>
  <c r="J113" i="56"/>
  <c r="DB130" i="59"/>
  <c r="AB91" i="56"/>
  <c r="AB164" i="56"/>
  <c r="AA82" i="56"/>
  <c r="DC97" i="59"/>
  <c r="AB90" i="56"/>
  <c r="CG133" i="59"/>
  <c r="AP135" i="59"/>
  <c r="DB150" i="59"/>
  <c r="J107" i="56"/>
  <c r="DB155" i="59"/>
  <c r="DB68" i="59"/>
  <c r="CH73" i="59"/>
  <c r="DA67" i="59"/>
  <c r="DA70" i="59"/>
  <c r="P66" i="55"/>
  <c r="Z100" i="56"/>
  <c r="CL63" i="50"/>
  <c r="AP113" i="59"/>
  <c r="J146" i="56"/>
  <c r="J144" i="56"/>
  <c r="DB137" i="59"/>
  <c r="DC112" i="59"/>
  <c r="J109" i="56"/>
  <c r="CG78" i="59"/>
  <c r="DB129" i="59"/>
  <c r="AB109" i="56"/>
  <c r="BH155" i="51"/>
  <c r="AP120" i="59"/>
  <c r="CG121" i="59"/>
  <c r="J149" i="56"/>
  <c r="CK62" i="50"/>
  <c r="CL59" i="50"/>
  <c r="AP115" i="59"/>
  <c r="DC93" i="59"/>
  <c r="AP142" i="59"/>
  <c r="CG120" i="59"/>
  <c r="J120" i="56"/>
  <c r="CG147" i="59"/>
  <c r="AB103" i="56"/>
  <c r="CG77" i="59"/>
  <c r="DB164" i="59"/>
  <c r="DC83" i="59"/>
  <c r="CG143" i="59"/>
  <c r="DB136" i="59"/>
  <c r="J106" i="56"/>
  <c r="AP125" i="59"/>
  <c r="DC79" i="59"/>
  <c r="DB65" i="59"/>
  <c r="CH65" i="59"/>
  <c r="P69" i="55"/>
  <c r="P64" i="55"/>
  <c r="AA72" i="56"/>
  <c r="J105" i="56"/>
  <c r="J114" i="56"/>
  <c r="CG152" i="59"/>
  <c r="DC92" i="59"/>
  <c r="CL64" i="50"/>
  <c r="DC81" i="59"/>
  <c r="AP140" i="59"/>
  <c r="J127" i="56"/>
  <c r="DC80" i="59"/>
  <c r="Z90" i="56"/>
  <c r="J121" i="56"/>
  <c r="Z82" i="56"/>
  <c r="CG76" i="59"/>
  <c r="DB128" i="59"/>
  <c r="AP136" i="59"/>
  <c r="AP116" i="59"/>
  <c r="AP75" i="59"/>
  <c r="K103" i="56"/>
  <c r="AP156" i="59"/>
  <c r="CG84" i="59"/>
  <c r="AP139" i="59"/>
  <c r="CG128" i="59"/>
  <c r="CK63" i="50"/>
  <c r="CL62" i="50"/>
  <c r="CL200" i="50"/>
  <c r="Z95" i="56"/>
  <c r="BH15" i="51"/>
  <c r="J108" i="56"/>
  <c r="AP154" i="59"/>
  <c r="J116" i="56"/>
  <c r="DB72" i="59"/>
  <c r="DA71" i="59"/>
  <c r="AP67" i="59"/>
  <c r="P71" i="55"/>
  <c r="P68" i="55"/>
  <c r="CG159" i="59"/>
  <c r="AB98" i="56"/>
  <c r="CL151" i="50"/>
  <c r="CG135" i="59"/>
  <c r="AP76" i="59"/>
  <c r="AP117" i="59"/>
  <c r="AP155" i="59"/>
  <c r="AP138" i="59"/>
  <c r="AP127" i="59"/>
  <c r="Z81" i="56"/>
  <c r="DB153" i="59"/>
  <c r="Z97" i="56"/>
  <c r="CK59" i="50"/>
  <c r="AP112" i="59"/>
  <c r="J130" i="56"/>
  <c r="CG125" i="59"/>
  <c r="J139" i="56"/>
  <c r="BH14" i="51"/>
  <c r="AP131" i="59"/>
  <c r="J117" i="56"/>
  <c r="AB100" i="56"/>
  <c r="Z91" i="56"/>
  <c r="CL66" i="50"/>
  <c r="J103" i="56"/>
  <c r="J153" i="56"/>
  <c r="CG136" i="59"/>
  <c r="DB127" i="59"/>
  <c r="CG80" i="59"/>
  <c r="DB165" i="59"/>
  <c r="J162" i="56"/>
  <c r="J134" i="56"/>
  <c r="DC74" i="59"/>
  <c r="P65" i="55"/>
  <c r="DA68" i="59"/>
  <c r="P67" i="55"/>
  <c r="Z69" i="56"/>
  <c r="BH154" i="51"/>
  <c r="CG153" i="59"/>
  <c r="DB145" i="59"/>
  <c r="BH153" i="51"/>
  <c r="CG137" i="59"/>
  <c r="CG144" i="59"/>
  <c r="J112" i="56"/>
  <c r="Z88" i="56"/>
  <c r="J154" i="56"/>
  <c r="AB111" i="56"/>
  <c r="CG124" i="59"/>
  <c r="DC75" i="59"/>
  <c r="CG81" i="59"/>
  <c r="AP111" i="59"/>
  <c r="AP123" i="59"/>
  <c r="DC102" i="59"/>
  <c r="BH20" i="51"/>
  <c r="CG130" i="59"/>
  <c r="BH16" i="51"/>
  <c r="DC117" i="59"/>
  <c r="AP149" i="59"/>
  <c r="Z87" i="56"/>
  <c r="CL150" i="50"/>
  <c r="CG131" i="59"/>
  <c r="DB157" i="59"/>
  <c r="AP162" i="59"/>
  <c r="AB97" i="56"/>
  <c r="CG158" i="59"/>
  <c r="K100" i="56"/>
  <c r="CG85" i="59"/>
  <c r="AP122" i="59"/>
  <c r="AW179" i="51" l="1"/>
  <c r="AU179" i="62"/>
  <c r="AV179" i="62" s="1"/>
  <c r="AQ179" i="51"/>
  <c r="BL185" i="50"/>
  <c r="BR185" i="50" s="1"/>
  <c r="R201" i="67"/>
  <c r="AQ195" i="51"/>
  <c r="AJ166" i="51"/>
  <c r="U166" i="51"/>
  <c r="AP166" i="51" s="1"/>
  <c r="AK5" i="56" s="1"/>
  <c r="V178" i="51"/>
  <c r="BL187" i="50"/>
  <c r="BR187" i="50" s="1"/>
  <c r="L199" i="67"/>
  <c r="R199" i="67" s="1"/>
  <c r="R181" i="67"/>
  <c r="BL198" i="50"/>
  <c r="BR198" i="50" s="1"/>
  <c r="AJ173" i="51"/>
  <c r="AK192" i="51"/>
  <c r="R177" i="67"/>
  <c r="AK176" i="51"/>
  <c r="BS186" i="50"/>
  <c r="BY186" i="50" s="1"/>
  <c r="V25" i="56" s="1"/>
  <c r="O174" i="51"/>
  <c r="R179" i="67"/>
  <c r="AJ175" i="51"/>
  <c r="AK184" i="51"/>
  <c r="AJ193" i="51"/>
  <c r="AJ177" i="51"/>
  <c r="AK126" i="51"/>
  <c r="O191" i="51"/>
  <c r="U191" i="51" s="1"/>
  <c r="AK174" i="51"/>
  <c r="AK187" i="51"/>
  <c r="AK194" i="51"/>
  <c r="R195" i="67"/>
  <c r="AK188" i="51"/>
  <c r="AK167" i="51"/>
  <c r="BG161" i="56"/>
  <c r="BH161" i="56"/>
  <c r="AK189" i="51"/>
  <c r="BE190" i="50"/>
  <c r="AK169" i="51"/>
  <c r="AK168" i="51"/>
  <c r="BC181" i="56"/>
  <c r="AP181" i="51"/>
  <c r="AK182" i="51"/>
  <c r="U195" i="51"/>
  <c r="AJ195" i="51"/>
  <c r="BH147" i="56"/>
  <c r="BC197" i="56"/>
  <c r="AP197" i="51"/>
  <c r="AK36" i="56" s="1"/>
  <c r="AK186" i="51"/>
  <c r="AJ200" i="51"/>
  <c r="BC179" i="56"/>
  <c r="AP179" i="51"/>
  <c r="AK18" i="56" s="1"/>
  <c r="AJ197" i="51"/>
  <c r="AK170" i="51"/>
  <c r="AK180" i="51"/>
  <c r="AK172" i="51"/>
  <c r="BC166" i="56"/>
  <c r="AK185" i="51"/>
  <c r="AJ40" i="56"/>
  <c r="AK190" i="51"/>
  <c r="BC171" i="56"/>
  <c r="AP171" i="51"/>
  <c r="AK10" i="56" s="1"/>
  <c r="V182" i="51"/>
  <c r="AB182" i="51" s="1"/>
  <c r="BD182" i="56" s="1"/>
  <c r="AK196" i="51"/>
  <c r="AJ179" i="51"/>
  <c r="AJ181" i="51"/>
  <c r="U199" i="51"/>
  <c r="AJ199" i="51"/>
  <c r="AJ171" i="51"/>
  <c r="AK178" i="51"/>
  <c r="AK191" i="51"/>
  <c r="AK198" i="51"/>
  <c r="AJ201" i="51"/>
  <c r="AI184" i="51"/>
  <c r="R193" i="67"/>
  <c r="DI114" i="59"/>
  <c r="DI113" i="59"/>
  <c r="DI112" i="59"/>
  <c r="DI101" i="59"/>
  <c r="DI102" i="59"/>
  <c r="DI100" i="59"/>
  <c r="DI109" i="59"/>
  <c r="DI110" i="59"/>
  <c r="DI111" i="59"/>
  <c r="DI120" i="59"/>
  <c r="DI121" i="59"/>
  <c r="DI122" i="59"/>
  <c r="DI124" i="59"/>
  <c r="DI117" i="59"/>
  <c r="DI108" i="59"/>
  <c r="DI107" i="59"/>
  <c r="DI103" i="59"/>
  <c r="DI105" i="59"/>
  <c r="DI104" i="59"/>
  <c r="DI106" i="59"/>
  <c r="DI115" i="59"/>
  <c r="DI116" i="59"/>
  <c r="DI118" i="59"/>
  <c r="DI119" i="59"/>
  <c r="DH161" i="59"/>
  <c r="DH144" i="59"/>
  <c r="DH139" i="59"/>
  <c r="DH156" i="59"/>
  <c r="DH132" i="59"/>
  <c r="DH152" i="59"/>
  <c r="DH155" i="59"/>
  <c r="DH142" i="59"/>
  <c r="DH159" i="59"/>
  <c r="DH129" i="59"/>
  <c r="DH133" i="59"/>
  <c r="DH140" i="59"/>
  <c r="DH149" i="59"/>
  <c r="DH148" i="59"/>
  <c r="DH163" i="59"/>
  <c r="DH130" i="59"/>
  <c r="DH141" i="59"/>
  <c r="DH157" i="59"/>
  <c r="DH162" i="59"/>
  <c r="DH147" i="59"/>
  <c r="DH153" i="59"/>
  <c r="DH134" i="59"/>
  <c r="DH131" i="59"/>
  <c r="DH126" i="59"/>
  <c r="DH154" i="59"/>
  <c r="DH145" i="59"/>
  <c r="DH146" i="59"/>
  <c r="DH127" i="59"/>
  <c r="DH138" i="59"/>
  <c r="DH135" i="59"/>
  <c r="DH150" i="59"/>
  <c r="DH165" i="59"/>
  <c r="DH128" i="59"/>
  <c r="DH160" i="59"/>
  <c r="DH151" i="59"/>
  <c r="DH137" i="59"/>
  <c r="DH158" i="59"/>
  <c r="DH143" i="59"/>
  <c r="DH164" i="59"/>
  <c r="DH136" i="59"/>
  <c r="DI123" i="59"/>
  <c r="AR169" i="51"/>
  <c r="M169" i="67"/>
  <c r="AR198" i="51"/>
  <c r="M198" i="67"/>
  <c r="AR194" i="51"/>
  <c r="M194" i="67"/>
  <c r="AQ197" i="51"/>
  <c r="L197" i="67"/>
  <c r="R197" i="67" s="1"/>
  <c r="AR184" i="51"/>
  <c r="M184" i="67"/>
  <c r="AR188" i="51"/>
  <c r="M188" i="67"/>
  <c r="AR126" i="51"/>
  <c r="M126" i="67"/>
  <c r="AR191" i="51"/>
  <c r="M191" i="67"/>
  <c r="AR186" i="51"/>
  <c r="M186" i="67"/>
  <c r="AR176" i="51"/>
  <c r="M176" i="67"/>
  <c r="AR174" i="51"/>
  <c r="M174" i="67"/>
  <c r="AR189" i="51"/>
  <c r="M189" i="67"/>
  <c r="AR170" i="51"/>
  <c r="M170" i="67"/>
  <c r="AR167" i="51"/>
  <c r="M167" i="67"/>
  <c r="AR180" i="51"/>
  <c r="M180" i="67"/>
  <c r="AR192" i="51"/>
  <c r="M192" i="67"/>
  <c r="AR182" i="51"/>
  <c r="M182" i="67"/>
  <c r="AQ171" i="51"/>
  <c r="L171" i="67"/>
  <c r="R171" i="67" s="1"/>
  <c r="AR178" i="51"/>
  <c r="M178" i="67"/>
  <c r="AR187" i="51"/>
  <c r="M187" i="67"/>
  <c r="AR196" i="51"/>
  <c r="M196" i="67"/>
  <c r="AR172" i="51"/>
  <c r="M172" i="67"/>
  <c r="AQ183" i="51"/>
  <c r="L183" i="67"/>
  <c r="R183" i="67" s="1"/>
  <c r="AQ175" i="51"/>
  <c r="L175" i="67"/>
  <c r="R175" i="67" s="1"/>
  <c r="AR168" i="51"/>
  <c r="M168" i="67"/>
  <c r="AR190" i="51"/>
  <c r="M190" i="67"/>
  <c r="AR185" i="51"/>
  <c r="M185" i="67"/>
  <c r="BH157" i="56"/>
  <c r="BF159" i="56"/>
  <c r="AW175" i="51"/>
  <c r="BH153" i="56"/>
  <c r="BG149" i="56"/>
  <c r="BF154" i="56"/>
  <c r="BF152" i="56"/>
  <c r="BH151" i="56"/>
  <c r="BF151" i="56"/>
  <c r="BG147" i="56"/>
  <c r="BF147" i="56"/>
  <c r="BF156" i="56"/>
  <c r="BF148" i="56"/>
  <c r="BG154" i="56"/>
  <c r="BF158" i="56"/>
  <c r="BY193" i="50"/>
  <c r="V32" i="56" s="1"/>
  <c r="BY175" i="50"/>
  <c r="V14" i="56" s="1"/>
  <c r="BY199" i="50"/>
  <c r="V38" i="56" s="1"/>
  <c r="BY171" i="50"/>
  <c r="V10" i="56" s="1"/>
  <c r="BY200" i="50"/>
  <c r="V39" i="56" s="1"/>
  <c r="BY183" i="50"/>
  <c r="V22" i="56" s="1"/>
  <c r="BY195" i="50"/>
  <c r="V34" i="56" s="1"/>
  <c r="BY173" i="50"/>
  <c r="BA173" i="56" s="1"/>
  <c r="BB173" i="56" s="1"/>
  <c r="BY177" i="50"/>
  <c r="BA177" i="56" s="1"/>
  <c r="BB177" i="56" s="1"/>
  <c r="BY181" i="50"/>
  <c r="V20" i="56" s="1"/>
  <c r="BY197" i="50"/>
  <c r="V36" i="56" s="1"/>
  <c r="BY179" i="50"/>
  <c r="V18" i="56" s="1"/>
  <c r="AJ37" i="56"/>
  <c r="AJ12" i="56"/>
  <c r="BU59" i="51"/>
  <c r="AJ20" i="56"/>
  <c r="CM82" i="59"/>
  <c r="CM84" i="59"/>
  <c r="CM83" i="59"/>
  <c r="CM85" i="59"/>
  <c r="AV77" i="59"/>
  <c r="BY57" i="51"/>
  <c r="CM81" i="59"/>
  <c r="CM80" i="59"/>
  <c r="BH158" i="56"/>
  <c r="BF157" i="56"/>
  <c r="BH152" i="56"/>
  <c r="BG159" i="56"/>
  <c r="AX172" i="51"/>
  <c r="BG158" i="56"/>
  <c r="BG152" i="56"/>
  <c r="BG157" i="56"/>
  <c r="BF149" i="56"/>
  <c r="BH159" i="56"/>
  <c r="BH156" i="56"/>
  <c r="BF153" i="56"/>
  <c r="BG146" i="56"/>
  <c r="BH149" i="56"/>
  <c r="BG148" i="56"/>
  <c r="BH148" i="56"/>
  <c r="AJ10" i="56"/>
  <c r="BC46" i="56"/>
  <c r="BH146" i="56"/>
  <c r="BG156" i="56"/>
  <c r="BG153" i="56"/>
  <c r="BA96" i="56"/>
  <c r="BB96" i="56" s="1"/>
  <c r="BG96" i="56" s="1"/>
  <c r="BA134" i="56"/>
  <c r="BB134" i="56" s="1"/>
  <c r="BH134" i="56" s="1"/>
  <c r="BA46" i="56"/>
  <c r="BB46" i="56" s="1"/>
  <c r="BA59" i="56"/>
  <c r="BB59" i="56" s="1"/>
  <c r="BG59" i="56" s="1"/>
  <c r="BA80" i="56"/>
  <c r="BB80" i="56" s="1"/>
  <c r="BH80" i="56" s="1"/>
  <c r="BA120" i="56"/>
  <c r="BB120" i="56" s="1"/>
  <c r="BF120" i="56" s="1"/>
  <c r="BA160" i="56"/>
  <c r="BB160" i="56" s="1"/>
  <c r="BG160" i="56" s="1"/>
  <c r="BA201" i="56"/>
  <c r="BB201" i="56" s="1"/>
  <c r="E8" i="56"/>
  <c r="BA89" i="56"/>
  <c r="BB89" i="56" s="1"/>
  <c r="BF41" i="56"/>
  <c r="BG41" i="56"/>
  <c r="BH41" i="56"/>
  <c r="F20" i="56"/>
  <c r="BA141" i="56"/>
  <c r="BB141" i="56" s="1"/>
  <c r="D8" i="56"/>
  <c r="BA49" i="56"/>
  <c r="BB49" i="56" s="1"/>
  <c r="D9" i="56"/>
  <c r="BA50" i="56"/>
  <c r="BB50" i="56" s="1"/>
  <c r="F14" i="56"/>
  <c r="BA135" i="56"/>
  <c r="BB135" i="56" s="1"/>
  <c r="G36" i="56"/>
  <c r="BF121" i="56"/>
  <c r="BG121" i="56"/>
  <c r="BH121" i="56"/>
  <c r="E19" i="56"/>
  <c r="BA100" i="56"/>
  <c r="BB100" i="56" s="1"/>
  <c r="G10" i="56"/>
  <c r="D34" i="56"/>
  <c r="BA75" i="56"/>
  <c r="BB75" i="56" s="1"/>
  <c r="E9" i="56"/>
  <c r="BA90" i="56"/>
  <c r="BB90" i="56" s="1"/>
  <c r="E10" i="56"/>
  <c r="BA91" i="56"/>
  <c r="BB91" i="56" s="1"/>
  <c r="F11" i="56"/>
  <c r="BA132" i="56"/>
  <c r="BB132" i="56" s="1"/>
  <c r="G38" i="56"/>
  <c r="BF117" i="56"/>
  <c r="BH117" i="56"/>
  <c r="BG117" i="56"/>
  <c r="BF119" i="56"/>
  <c r="BG119" i="56"/>
  <c r="BH119" i="56"/>
  <c r="G34" i="56"/>
  <c r="F6" i="56"/>
  <c r="BA127" i="56"/>
  <c r="BB127" i="56" s="1"/>
  <c r="E18" i="56"/>
  <c r="BA99" i="56"/>
  <c r="BB99" i="56" s="1"/>
  <c r="F22" i="56"/>
  <c r="BA143" i="56"/>
  <c r="BB143" i="56" s="1"/>
  <c r="D12" i="56"/>
  <c r="BA53" i="56"/>
  <c r="BB53" i="56" s="1"/>
  <c r="D13" i="56"/>
  <c r="BA54" i="56"/>
  <c r="BB54" i="56" s="1"/>
  <c r="G5" i="56"/>
  <c r="BA166" i="56"/>
  <c r="BB166" i="56" s="1"/>
  <c r="F24" i="56"/>
  <c r="BA145" i="56"/>
  <c r="BB145" i="56" s="1"/>
  <c r="F21" i="56"/>
  <c r="BA142" i="56"/>
  <c r="BB142" i="56" s="1"/>
  <c r="E22" i="56"/>
  <c r="BA103" i="56"/>
  <c r="BB103" i="56" s="1"/>
  <c r="BF109" i="56"/>
  <c r="BG109" i="56"/>
  <c r="BH109" i="56"/>
  <c r="D23" i="56"/>
  <c r="BA64" i="56"/>
  <c r="BB64" i="56" s="1"/>
  <c r="E6" i="56"/>
  <c r="BA87" i="56"/>
  <c r="BB87" i="56" s="1"/>
  <c r="E14" i="56"/>
  <c r="BA95" i="56"/>
  <c r="BB95" i="56" s="1"/>
  <c r="F23" i="56"/>
  <c r="BA144" i="56"/>
  <c r="BB144" i="56" s="1"/>
  <c r="D20" i="56"/>
  <c r="BA61" i="56"/>
  <c r="BB61" i="56" s="1"/>
  <c r="F8" i="56"/>
  <c r="BA129" i="56"/>
  <c r="BB129" i="56" s="1"/>
  <c r="D14" i="56"/>
  <c r="BA55" i="56"/>
  <c r="BB55" i="56" s="1"/>
  <c r="E20" i="56"/>
  <c r="BA101" i="56"/>
  <c r="BB101" i="56" s="1"/>
  <c r="BG33" i="56"/>
  <c r="BF33" i="56"/>
  <c r="BH33" i="56"/>
  <c r="BF113" i="56"/>
  <c r="BG113" i="56"/>
  <c r="BH113" i="56"/>
  <c r="D10" i="56"/>
  <c r="BA51" i="56"/>
  <c r="BB51" i="56" s="1"/>
  <c r="F18" i="56"/>
  <c r="BA139" i="56"/>
  <c r="BB139" i="56" s="1"/>
  <c r="D29" i="56"/>
  <c r="BA70" i="56"/>
  <c r="BB70" i="56" s="1"/>
  <c r="F16" i="56"/>
  <c r="BA137" i="56"/>
  <c r="BB137" i="56" s="1"/>
  <c r="F9" i="56"/>
  <c r="BA130" i="56"/>
  <c r="BB130" i="56" s="1"/>
  <c r="E23" i="56"/>
  <c r="BA104" i="56"/>
  <c r="BB104" i="56" s="1"/>
  <c r="E29" i="56"/>
  <c r="BA110" i="56"/>
  <c r="BB110" i="56" s="1"/>
  <c r="G39" i="56"/>
  <c r="E7" i="56"/>
  <c r="BA88" i="56"/>
  <c r="BB88" i="56" s="1"/>
  <c r="E21" i="56"/>
  <c r="BA102" i="56"/>
  <c r="BB102" i="56" s="1"/>
  <c r="F19" i="56"/>
  <c r="BA140" i="56"/>
  <c r="BB140" i="56" s="1"/>
  <c r="D16" i="56"/>
  <c r="BA57" i="56"/>
  <c r="BB57" i="56" s="1"/>
  <c r="D17" i="56"/>
  <c r="BA58" i="56"/>
  <c r="BB58" i="56" s="1"/>
  <c r="BF106" i="56"/>
  <c r="BG106" i="56"/>
  <c r="BH106" i="56"/>
  <c r="BG39" i="56"/>
  <c r="BH39" i="56"/>
  <c r="BF39" i="56"/>
  <c r="BF108" i="56"/>
  <c r="BG108" i="56"/>
  <c r="BH108" i="56"/>
  <c r="F34" i="56"/>
  <c r="BA155" i="56"/>
  <c r="BB155" i="56" s="1"/>
  <c r="E13" i="56"/>
  <c r="BA94" i="56"/>
  <c r="BB94" i="56" s="1"/>
  <c r="G18" i="56"/>
  <c r="E34" i="56"/>
  <c r="BA115" i="56"/>
  <c r="BB115" i="56" s="1"/>
  <c r="G22" i="56"/>
  <c r="D22" i="56"/>
  <c r="BA63" i="56"/>
  <c r="BB63" i="56" s="1"/>
  <c r="F12" i="56"/>
  <c r="BA133" i="56"/>
  <c r="BB133" i="56" s="1"/>
  <c r="G12" i="56"/>
  <c r="BF112" i="56"/>
  <c r="BH112" i="56"/>
  <c r="BG112" i="56"/>
  <c r="BF116" i="56"/>
  <c r="BG116" i="56"/>
  <c r="BH116" i="56"/>
  <c r="E17" i="56"/>
  <c r="BA98" i="56"/>
  <c r="BB98" i="56" s="1"/>
  <c r="E12" i="56"/>
  <c r="BA93" i="56"/>
  <c r="BB93" i="56" s="1"/>
  <c r="D21" i="56"/>
  <c r="BA62" i="56"/>
  <c r="BB62" i="56" s="1"/>
  <c r="F15" i="56"/>
  <c r="BA136" i="56"/>
  <c r="BB136" i="56" s="1"/>
  <c r="D7" i="56"/>
  <c r="BA48" i="56"/>
  <c r="BB48" i="56" s="1"/>
  <c r="F10" i="56"/>
  <c r="BA131" i="56"/>
  <c r="BB131" i="56" s="1"/>
  <c r="BF111" i="56"/>
  <c r="BH111" i="56"/>
  <c r="BG111" i="56"/>
  <c r="F29" i="56"/>
  <c r="BA150" i="56"/>
  <c r="BB150" i="56" s="1"/>
  <c r="G32" i="56"/>
  <c r="D19" i="56"/>
  <c r="BA60" i="56"/>
  <c r="BB60" i="56" s="1"/>
  <c r="D24" i="56"/>
  <c r="BA65" i="56"/>
  <c r="BB65" i="56" s="1"/>
  <c r="D6" i="56"/>
  <c r="BA47" i="56"/>
  <c r="BB47" i="56" s="1"/>
  <c r="D15" i="56"/>
  <c r="BA56" i="56"/>
  <c r="BB56" i="56" s="1"/>
  <c r="E11" i="56"/>
  <c r="BA92" i="56"/>
  <c r="BB92" i="56" s="1"/>
  <c r="G14" i="56"/>
  <c r="BF107" i="56"/>
  <c r="BH107" i="56"/>
  <c r="BG107" i="56"/>
  <c r="BF37" i="56"/>
  <c r="BG37" i="56"/>
  <c r="BH37" i="56"/>
  <c r="D11" i="56"/>
  <c r="BA52" i="56"/>
  <c r="BB52" i="56" s="1"/>
  <c r="BF118" i="56"/>
  <c r="BG118" i="56"/>
  <c r="BH118" i="56"/>
  <c r="E16" i="56"/>
  <c r="BA97" i="56"/>
  <c r="BB97" i="56" s="1"/>
  <c r="F7" i="56"/>
  <c r="BA128" i="56"/>
  <c r="BB128" i="56" s="1"/>
  <c r="E24" i="56"/>
  <c r="BA105" i="56"/>
  <c r="BB105" i="56" s="1"/>
  <c r="F17" i="56"/>
  <c r="BA138" i="56"/>
  <c r="BB138" i="56" s="1"/>
  <c r="G16" i="56"/>
  <c r="BF114" i="56"/>
  <c r="BH114" i="56"/>
  <c r="BG114" i="56"/>
  <c r="BU150" i="51"/>
  <c r="BU149" i="51"/>
  <c r="AW183" i="51"/>
  <c r="AU197" i="62"/>
  <c r="AV197" i="62" s="1"/>
  <c r="U175" i="51"/>
  <c r="BY56" i="51"/>
  <c r="AW197" i="51"/>
  <c r="AX167" i="51"/>
  <c r="AX126" i="51"/>
  <c r="AW171" i="51"/>
  <c r="AX176" i="51"/>
  <c r="V169" i="51"/>
  <c r="AB169" i="51" s="1"/>
  <c r="BD169" i="56" s="1"/>
  <c r="W169" i="49"/>
  <c r="BS191" i="50"/>
  <c r="BY192" i="51"/>
  <c r="AU171" i="62"/>
  <c r="AV171" i="62" s="1"/>
  <c r="BE191" i="50"/>
  <c r="O190" i="51"/>
  <c r="U190" i="51" s="1"/>
  <c r="W190" i="49"/>
  <c r="V174" i="51"/>
  <c r="AJ174" i="51" s="1"/>
  <c r="W174" i="49"/>
  <c r="BE186" i="50"/>
  <c r="U183" i="51"/>
  <c r="AP183" i="51" s="1"/>
  <c r="O186" i="51"/>
  <c r="U186" i="51" s="1"/>
  <c r="W186" i="49"/>
  <c r="W178" i="49"/>
  <c r="O178" i="51"/>
  <c r="AJ178" i="51" s="1"/>
  <c r="BE182" i="50"/>
  <c r="AX182" i="50"/>
  <c r="BL190" i="50"/>
  <c r="BR190" i="50" s="1"/>
  <c r="V198" i="51"/>
  <c r="AB198" i="51" s="1"/>
  <c r="BD198" i="56" s="1"/>
  <c r="BL182" i="50"/>
  <c r="BR182" i="50" s="1"/>
  <c r="V190" i="51"/>
  <c r="AB190" i="51" s="1"/>
  <c r="BD190" i="56" s="1"/>
  <c r="W182" i="49"/>
  <c r="CM142" i="59"/>
  <c r="CM118" i="59"/>
  <c r="CM161" i="59"/>
  <c r="CM137" i="59"/>
  <c r="CM164" i="59"/>
  <c r="CM140" i="59"/>
  <c r="CM159" i="59"/>
  <c r="CM135" i="59"/>
  <c r="CM154" i="59"/>
  <c r="CM149" i="59"/>
  <c r="CM141" i="59"/>
  <c r="CM120" i="59"/>
  <c r="CM162" i="59"/>
  <c r="CM138" i="59"/>
  <c r="CM157" i="59"/>
  <c r="CM133" i="59"/>
  <c r="CM163" i="59"/>
  <c r="CM160" i="59"/>
  <c r="CM136" i="59"/>
  <c r="CM155" i="59"/>
  <c r="CM131" i="59"/>
  <c r="CM158" i="59"/>
  <c r="CM134" i="59"/>
  <c r="CM153" i="59"/>
  <c r="CM129" i="59"/>
  <c r="CM130" i="59"/>
  <c r="CM125" i="59"/>
  <c r="CM144" i="59"/>
  <c r="CM156" i="59"/>
  <c r="CM132" i="59"/>
  <c r="CM151" i="59"/>
  <c r="CM127" i="59"/>
  <c r="CM122" i="59"/>
  <c r="CM152" i="59"/>
  <c r="CM128" i="59"/>
  <c r="CM147" i="59"/>
  <c r="CM123" i="59"/>
  <c r="CM150" i="59"/>
  <c r="CM126" i="59"/>
  <c r="CM145" i="59"/>
  <c r="CM121" i="59"/>
  <c r="CM148" i="59"/>
  <c r="CM124" i="59"/>
  <c r="CM143" i="59"/>
  <c r="CM119" i="59"/>
  <c r="CM139" i="59"/>
  <c r="CM146" i="59"/>
  <c r="AV165" i="59"/>
  <c r="AV119" i="59"/>
  <c r="AV143" i="59"/>
  <c r="AV112" i="59"/>
  <c r="AV136" i="59"/>
  <c r="AV160" i="59"/>
  <c r="AV134" i="59"/>
  <c r="AV121" i="59"/>
  <c r="AV145" i="59"/>
  <c r="AV114" i="59"/>
  <c r="AV138" i="59"/>
  <c r="AV162" i="59"/>
  <c r="AV147" i="59"/>
  <c r="AV142" i="59"/>
  <c r="AV123" i="59"/>
  <c r="AV118" i="59"/>
  <c r="AV144" i="59"/>
  <c r="AV129" i="59"/>
  <c r="AV153" i="59"/>
  <c r="AV122" i="59"/>
  <c r="AV146" i="59"/>
  <c r="AV141" i="59"/>
  <c r="AV140" i="59"/>
  <c r="AV149" i="59"/>
  <c r="AV127" i="59"/>
  <c r="AV131" i="59"/>
  <c r="AV155" i="59"/>
  <c r="AV124" i="59"/>
  <c r="AV148" i="59"/>
  <c r="AV117" i="59"/>
  <c r="AV164" i="59"/>
  <c r="AV125" i="59"/>
  <c r="AV133" i="59"/>
  <c r="AV157" i="59"/>
  <c r="AV126" i="59"/>
  <c r="AV150" i="59"/>
  <c r="AV111" i="59"/>
  <c r="AV135" i="59"/>
  <c r="AV159" i="59"/>
  <c r="AV128" i="59"/>
  <c r="AV152" i="59"/>
  <c r="AV116" i="59"/>
  <c r="AV120" i="59"/>
  <c r="AV137" i="59"/>
  <c r="AV130" i="59"/>
  <c r="AV158" i="59"/>
  <c r="AV151" i="59"/>
  <c r="AV113" i="59"/>
  <c r="AV161" i="59"/>
  <c r="AV154" i="59"/>
  <c r="AV115" i="59"/>
  <c r="AV139" i="59"/>
  <c r="AV163" i="59"/>
  <c r="AV132" i="59"/>
  <c r="AV156" i="59"/>
  <c r="AV110" i="59"/>
  <c r="D5" i="56"/>
  <c r="S5" i="56"/>
  <c r="BL191" i="50"/>
  <c r="BR191" i="50" s="1"/>
  <c r="V191" i="51"/>
  <c r="AB191" i="51" s="1"/>
  <c r="BD191" i="56" s="1"/>
  <c r="T39" i="56"/>
  <c r="BU64" i="51"/>
  <c r="BU65" i="51"/>
  <c r="BU62" i="51"/>
  <c r="BU61" i="51"/>
  <c r="BU63" i="51"/>
  <c r="AX191" i="50"/>
  <c r="BS182" i="50"/>
  <c r="W191" i="49"/>
  <c r="AU183" i="62"/>
  <c r="AV183" i="62" s="1"/>
  <c r="F39" i="56"/>
  <c r="D39" i="56"/>
  <c r="S39" i="56"/>
  <c r="U39" i="56"/>
  <c r="BE169" i="50"/>
  <c r="BU109" i="51"/>
  <c r="BU110" i="51"/>
  <c r="BU108" i="51"/>
  <c r="BU107" i="51"/>
  <c r="BU152" i="51"/>
  <c r="BU153" i="51"/>
  <c r="BU154" i="51"/>
  <c r="BU155" i="51"/>
  <c r="E39" i="56"/>
  <c r="AX180" i="51"/>
  <c r="V126" i="51"/>
  <c r="AB126" i="51" s="1"/>
  <c r="BD126" i="56" s="1"/>
  <c r="AU175" i="62"/>
  <c r="AV175" i="62" s="1"/>
  <c r="W126" i="49"/>
  <c r="BS187" i="50"/>
  <c r="W187" i="49"/>
  <c r="BE187" i="50"/>
  <c r="AG32" i="56"/>
  <c r="AX178" i="51"/>
  <c r="O182" i="51"/>
  <c r="AX190" i="50"/>
  <c r="BS190" i="50"/>
  <c r="AX186" i="50"/>
  <c r="V187" i="51"/>
  <c r="BS170" i="50"/>
  <c r="BE174" i="50"/>
  <c r="BS174" i="50"/>
  <c r="BL174" i="50"/>
  <c r="BR174" i="50" s="1"/>
  <c r="AX174" i="50"/>
  <c r="BL186" i="50"/>
  <c r="BR186" i="50" s="1"/>
  <c r="BL169" i="50"/>
  <c r="BR169" i="50" s="1"/>
  <c r="O187" i="51"/>
  <c r="V186" i="51"/>
  <c r="AQ181" i="51"/>
  <c r="AU181" i="62"/>
  <c r="AV181" i="62" s="1"/>
  <c r="AQ201" i="51"/>
  <c r="BY201" i="51" s="1"/>
  <c r="AU201" i="62"/>
  <c r="AV201" i="62" s="1"/>
  <c r="AX194" i="50"/>
  <c r="BE194" i="50"/>
  <c r="BL194" i="50"/>
  <c r="BR194" i="50" s="1"/>
  <c r="BS194" i="50"/>
  <c r="BY194" i="50" s="1"/>
  <c r="AQ173" i="51"/>
  <c r="AU173" i="62"/>
  <c r="AV173" i="62" s="1"/>
  <c r="BS169" i="50"/>
  <c r="AX187" i="50"/>
  <c r="AX169" i="50"/>
  <c r="V194" i="51"/>
  <c r="AB194" i="51" s="1"/>
  <c r="BD194" i="56" s="1"/>
  <c r="V170" i="51"/>
  <c r="AX198" i="50"/>
  <c r="AX178" i="50"/>
  <c r="BE178" i="50"/>
  <c r="BS178" i="50"/>
  <c r="BY178" i="50" s="1"/>
  <c r="BL178" i="50"/>
  <c r="BR178" i="50" s="1"/>
  <c r="O194" i="51"/>
  <c r="O170" i="51"/>
  <c r="U170" i="51" s="1"/>
  <c r="BE198" i="50"/>
  <c r="AQ193" i="51"/>
  <c r="AU193" i="62"/>
  <c r="AV193" i="62" s="1"/>
  <c r="O198" i="51"/>
  <c r="U198" i="51" s="1"/>
  <c r="W194" i="49"/>
  <c r="L194" i="67" s="1"/>
  <c r="W170" i="49"/>
  <c r="L170" i="67" s="1"/>
  <c r="AQ177" i="51"/>
  <c r="AU177" i="62"/>
  <c r="AV177" i="62" s="1"/>
  <c r="AX126" i="50"/>
  <c r="BD126" i="50" s="1"/>
  <c r="BE126" i="50"/>
  <c r="BK126" i="50" s="1"/>
  <c r="BK127" i="50" s="1"/>
  <c r="BS126" i="50"/>
  <c r="BY126" i="50" s="1"/>
  <c r="BL126" i="50"/>
  <c r="BR126" i="50" s="1"/>
  <c r="BL170" i="50"/>
  <c r="BR170" i="50" s="1"/>
  <c r="AX170" i="50"/>
  <c r="AQ200" i="51"/>
  <c r="AU200" i="62"/>
  <c r="AV200" i="62" s="1"/>
  <c r="W198" i="49"/>
  <c r="BS198" i="50"/>
  <c r="BY198" i="50" s="1"/>
  <c r="CV191" i="50"/>
  <c r="DA191" i="50" s="1"/>
  <c r="DA56" i="50"/>
  <c r="BE185" i="50"/>
  <c r="AX185" i="50"/>
  <c r="AX194" i="51"/>
  <c r="AW181" i="51"/>
  <c r="AX169" i="51"/>
  <c r="AW200" i="51"/>
  <c r="AW177" i="51"/>
  <c r="AX188" i="51"/>
  <c r="AX192" i="51"/>
  <c r="DG65" i="59"/>
  <c r="DG67" i="59"/>
  <c r="DG69" i="59"/>
  <c r="DG71" i="59"/>
  <c r="DG66" i="59"/>
  <c r="DG68" i="59"/>
  <c r="DG70" i="59"/>
  <c r="DG72" i="59"/>
  <c r="DH125" i="59"/>
  <c r="AG38" i="56"/>
  <c r="AX170" i="51"/>
  <c r="AX190" i="51"/>
  <c r="AW173" i="51"/>
  <c r="AX189" i="51"/>
  <c r="AX174" i="51"/>
  <c r="AX168" i="51"/>
  <c r="BU58" i="51"/>
  <c r="AX187" i="51"/>
  <c r="BU105" i="51"/>
  <c r="BU104" i="51"/>
  <c r="BU103" i="51"/>
  <c r="BS185" i="50"/>
  <c r="AX182" i="51"/>
  <c r="AX191" i="51"/>
  <c r="U177" i="51"/>
  <c r="AP177" i="51" s="1"/>
  <c r="W188" i="49"/>
  <c r="L188" i="67" s="1"/>
  <c r="O188" i="51"/>
  <c r="V188" i="51"/>
  <c r="AB188" i="51" s="1"/>
  <c r="BD188" i="56" s="1"/>
  <c r="AX188" i="50"/>
  <c r="BL188" i="50"/>
  <c r="BR188" i="50" s="1"/>
  <c r="BE188" i="50"/>
  <c r="BS188" i="50"/>
  <c r="BY188" i="50" s="1"/>
  <c r="U126" i="51"/>
  <c r="W192" i="49"/>
  <c r="L192" i="67" s="1"/>
  <c r="O192" i="51"/>
  <c r="V192" i="51"/>
  <c r="AB192" i="51" s="1"/>
  <c r="BD192" i="56" s="1"/>
  <c r="BL192" i="50"/>
  <c r="BR192" i="50" s="1"/>
  <c r="BS192" i="50"/>
  <c r="AX192" i="50"/>
  <c r="BE192" i="50"/>
  <c r="W189" i="49"/>
  <c r="L189" i="67" s="1"/>
  <c r="V189" i="51"/>
  <c r="AB189" i="51" s="1"/>
  <c r="BD189" i="56" s="1"/>
  <c r="O189" i="51"/>
  <c r="AX189" i="50"/>
  <c r="BE189" i="50"/>
  <c r="BL189" i="50"/>
  <c r="BR189" i="50" s="1"/>
  <c r="BS189" i="50"/>
  <c r="AB178" i="51"/>
  <c r="BD178" i="56" s="1"/>
  <c r="AX186" i="51"/>
  <c r="U173" i="51"/>
  <c r="AP173" i="51" s="1"/>
  <c r="V40" i="56"/>
  <c r="W172" i="49"/>
  <c r="L172" i="67" s="1"/>
  <c r="O172" i="51"/>
  <c r="V172" i="51"/>
  <c r="AB172" i="51" s="1"/>
  <c r="BD172" i="56" s="1"/>
  <c r="AX172" i="50"/>
  <c r="BE172" i="50"/>
  <c r="BL172" i="50"/>
  <c r="BR172" i="50" s="1"/>
  <c r="BS172" i="50"/>
  <c r="G40" i="56"/>
  <c r="AX198" i="51"/>
  <c r="AX196" i="51"/>
  <c r="AX185" i="51"/>
  <c r="AX184" i="51"/>
  <c r="U169" i="51"/>
  <c r="U193" i="51"/>
  <c r="AP193" i="51" s="1"/>
  <c r="U201" i="51"/>
  <c r="AP201" i="51" s="1"/>
  <c r="AW193" i="51"/>
  <c r="AW201" i="51"/>
  <c r="W184" i="49"/>
  <c r="L184" i="67" s="1"/>
  <c r="R184" i="67" s="1"/>
  <c r="V184" i="51"/>
  <c r="AB184" i="51" s="1"/>
  <c r="BD184" i="56" s="1"/>
  <c r="O184" i="51"/>
  <c r="BE184" i="50"/>
  <c r="AX184" i="50"/>
  <c r="BL184" i="50"/>
  <c r="BR184" i="50" s="1"/>
  <c r="BS184" i="50"/>
  <c r="U174" i="51"/>
  <c r="W180" i="49"/>
  <c r="L180" i="67" s="1"/>
  <c r="V180" i="51"/>
  <c r="AB180" i="51" s="1"/>
  <c r="BD180" i="56" s="1"/>
  <c r="O180" i="51"/>
  <c r="BE180" i="50"/>
  <c r="BL180" i="50"/>
  <c r="BR180" i="50" s="1"/>
  <c r="BS180" i="50"/>
  <c r="AX180" i="50"/>
  <c r="W196" i="49"/>
  <c r="L196" i="67" s="1"/>
  <c r="V196" i="51"/>
  <c r="AB196" i="51" s="1"/>
  <c r="BD196" i="56" s="1"/>
  <c r="O196" i="51"/>
  <c r="BE196" i="50"/>
  <c r="BL196" i="50"/>
  <c r="BR196" i="50" s="1"/>
  <c r="AX196" i="50"/>
  <c r="BS196" i="50"/>
  <c r="W167" i="49"/>
  <c r="L167" i="67" s="1"/>
  <c r="R167" i="67" s="1"/>
  <c r="O167" i="51"/>
  <c r="V167" i="51"/>
  <c r="AB167" i="51" s="1"/>
  <c r="BD167" i="56" s="1"/>
  <c r="AX167" i="50"/>
  <c r="BD167" i="50" s="1"/>
  <c r="BE167" i="50"/>
  <c r="BK167" i="50" s="1"/>
  <c r="BS167" i="50"/>
  <c r="BY167" i="50" s="1"/>
  <c r="BL167" i="50"/>
  <c r="BR167" i="50" s="1"/>
  <c r="U200" i="51"/>
  <c r="AP200" i="51" s="1"/>
  <c r="W185" i="49"/>
  <c r="L185" i="67" s="1"/>
  <c r="O185" i="51"/>
  <c r="V185" i="51"/>
  <c r="AB185" i="51" s="1"/>
  <c r="BD185" i="56" s="1"/>
  <c r="AK20" i="56"/>
  <c r="W168" i="49"/>
  <c r="L168" i="67" s="1"/>
  <c r="O168" i="51"/>
  <c r="V168" i="51"/>
  <c r="AB168" i="51" s="1"/>
  <c r="BD168" i="56" s="1"/>
  <c r="AX168" i="50"/>
  <c r="BE168" i="50"/>
  <c r="BS168" i="50"/>
  <c r="BY168" i="50" s="1"/>
  <c r="BL168" i="50"/>
  <c r="BR168" i="50" s="1"/>
  <c r="W176" i="49"/>
  <c r="L176" i="67" s="1"/>
  <c r="V176" i="51"/>
  <c r="AB176" i="51" s="1"/>
  <c r="BD176" i="56" s="1"/>
  <c r="O176" i="51"/>
  <c r="BL176" i="50"/>
  <c r="BR176" i="50" s="1"/>
  <c r="BS176" i="50"/>
  <c r="AX176" i="50"/>
  <c r="BE176" i="50"/>
  <c r="U13" i="56"/>
  <c r="D18" i="56"/>
  <c r="BC46" i="51"/>
  <c r="S18" i="56"/>
  <c r="BC166" i="51"/>
  <c r="F13" i="56"/>
  <c r="E15" i="56"/>
  <c r="G20" i="56"/>
  <c r="D5" i="55"/>
  <c r="CX56" i="50"/>
  <c r="DB56" i="50" s="1"/>
  <c r="BK48" i="50"/>
  <c r="CX191" i="50"/>
  <c r="DB191" i="50" s="1"/>
  <c r="BD50" i="50"/>
  <c r="BV7" i="51"/>
  <c r="BZ7" i="51" s="1"/>
  <c r="CA7" i="51" s="1"/>
  <c r="CG71" i="59"/>
  <c r="N65" i="56"/>
  <c r="K70" i="56"/>
  <c r="M65" i="55"/>
  <c r="M64" i="55"/>
  <c r="AO162" i="56"/>
  <c r="AO137" i="56"/>
  <c r="AC132" i="56"/>
  <c r="Z75" i="56"/>
  <c r="AO85" i="56"/>
  <c r="AO108" i="56"/>
  <c r="CL153" i="50"/>
  <c r="AO132" i="56"/>
  <c r="Z130" i="56"/>
  <c r="Z89" i="56"/>
  <c r="CK153" i="50"/>
  <c r="AO144" i="56"/>
  <c r="AO163" i="56"/>
  <c r="N146" i="56"/>
  <c r="AC161" i="56"/>
  <c r="AC137" i="56"/>
  <c r="Z110" i="56"/>
  <c r="Z155" i="56"/>
  <c r="Z108" i="56"/>
  <c r="DB119" i="59"/>
  <c r="DA164" i="59"/>
  <c r="Z135" i="56"/>
  <c r="Z86" i="56"/>
  <c r="M107" i="56"/>
  <c r="N142" i="56"/>
  <c r="DA151" i="59"/>
  <c r="DA128" i="59"/>
  <c r="Z162" i="56"/>
  <c r="M95" i="56"/>
  <c r="AO160" i="56"/>
  <c r="K87" i="56"/>
  <c r="K102" i="56"/>
  <c r="AO82" i="56"/>
  <c r="AC143" i="56"/>
  <c r="Z94" i="56"/>
  <c r="Z145" i="56"/>
  <c r="N125" i="56"/>
  <c r="K128" i="56"/>
  <c r="DB108" i="59"/>
  <c r="AO92" i="56"/>
  <c r="AO102" i="56"/>
  <c r="AO164" i="56"/>
  <c r="N66" i="56"/>
  <c r="K133" i="56"/>
  <c r="DB121" i="59"/>
  <c r="DB79" i="59"/>
  <c r="K164" i="56"/>
  <c r="K75" i="56"/>
  <c r="CG65" i="59"/>
  <c r="BH191" i="51"/>
  <c r="AR64" i="56"/>
  <c r="Z65" i="56"/>
  <c r="Z67" i="56"/>
  <c r="DB100" i="59"/>
  <c r="N151" i="56"/>
  <c r="AO133" i="56"/>
  <c r="AO127" i="56"/>
  <c r="AO150" i="56"/>
  <c r="DA142" i="59"/>
  <c r="K97" i="56"/>
  <c r="Z160" i="56"/>
  <c r="N143" i="56"/>
  <c r="M101" i="56"/>
  <c r="N152" i="56"/>
  <c r="AO156" i="56"/>
  <c r="M104" i="56"/>
  <c r="DB97" i="59"/>
  <c r="M91" i="56"/>
  <c r="AO103" i="56"/>
  <c r="AB95" i="56"/>
  <c r="M100" i="56"/>
  <c r="DB78" i="59"/>
  <c r="AO107" i="56"/>
  <c r="K150" i="56"/>
  <c r="M92" i="56"/>
  <c r="K132" i="56"/>
  <c r="AO158" i="56"/>
  <c r="DA148" i="59"/>
  <c r="K149" i="56"/>
  <c r="Z140" i="56"/>
  <c r="AB115" i="56"/>
  <c r="AO122" i="56"/>
  <c r="Z120" i="56"/>
  <c r="K120" i="56"/>
  <c r="DA157" i="59"/>
  <c r="K112" i="56"/>
  <c r="Z147" i="56"/>
  <c r="K76" i="56"/>
  <c r="Z109" i="56"/>
  <c r="Z150" i="56"/>
  <c r="DA163" i="59"/>
  <c r="DA156" i="59"/>
  <c r="K82" i="56"/>
  <c r="AO120" i="56"/>
  <c r="K91" i="56"/>
  <c r="Z154" i="56"/>
  <c r="DA135" i="59"/>
  <c r="N148" i="56"/>
  <c r="AC128" i="56"/>
  <c r="CG68" i="59"/>
  <c r="K64" i="56"/>
  <c r="K72" i="56"/>
  <c r="AR66" i="56"/>
  <c r="K66" i="56"/>
  <c r="DA159" i="59"/>
  <c r="M115" i="56"/>
  <c r="CK155" i="50"/>
  <c r="Z134" i="56"/>
  <c r="Z118" i="56"/>
  <c r="DA155" i="59"/>
  <c r="AO119" i="56"/>
  <c r="K122" i="56"/>
  <c r="N139" i="56"/>
  <c r="AB110" i="56"/>
  <c r="Z129" i="56"/>
  <c r="K148" i="56"/>
  <c r="AB93" i="56"/>
  <c r="AO100" i="56"/>
  <c r="DB124" i="59"/>
  <c r="K142" i="56"/>
  <c r="AC153" i="56"/>
  <c r="N147" i="56"/>
  <c r="M113" i="56"/>
  <c r="DB87" i="59"/>
  <c r="AO93" i="56"/>
  <c r="AO128" i="56"/>
  <c r="DB81" i="59"/>
  <c r="K137" i="56"/>
  <c r="DA144" i="59"/>
  <c r="CL192" i="50"/>
  <c r="Z159" i="56"/>
  <c r="N144" i="56"/>
  <c r="CL147" i="50"/>
  <c r="DB103" i="59"/>
  <c r="DB120" i="59"/>
  <c r="AO152" i="56"/>
  <c r="DA162" i="59"/>
  <c r="N136" i="56"/>
  <c r="DB84" i="59"/>
  <c r="K136" i="56"/>
  <c r="M86" i="56"/>
  <c r="Z133" i="56"/>
  <c r="DA160" i="59"/>
  <c r="N131" i="56"/>
  <c r="L73" i="56"/>
  <c r="Z78" i="56"/>
  <c r="AO106" i="56"/>
  <c r="Z79" i="56"/>
  <c r="DB86" i="59"/>
  <c r="M93" i="56"/>
  <c r="DA126" i="59"/>
  <c r="CG73" i="59"/>
  <c r="AO73" i="56"/>
  <c r="AR67" i="56"/>
  <c r="N71" i="56"/>
  <c r="N70" i="56"/>
  <c r="Z105" i="56"/>
  <c r="M112" i="56"/>
  <c r="AB105" i="56"/>
  <c r="DA145" i="59"/>
  <c r="DA152" i="59"/>
  <c r="AO96" i="56"/>
  <c r="DB118" i="59"/>
  <c r="AO139" i="56"/>
  <c r="Z148" i="56"/>
  <c r="AB107" i="56"/>
  <c r="DA158" i="59"/>
  <c r="DA153" i="59"/>
  <c r="K110" i="56"/>
  <c r="CK154" i="50"/>
  <c r="AC136" i="56"/>
  <c r="N150" i="56"/>
  <c r="DB93" i="59"/>
  <c r="Z126" i="56"/>
  <c r="K98" i="56"/>
  <c r="DA138" i="59"/>
  <c r="AC159" i="56"/>
  <c r="CK148" i="50"/>
  <c r="CK192" i="50"/>
  <c r="DA133" i="59"/>
  <c r="AO140" i="56"/>
  <c r="AC142" i="56"/>
  <c r="Z136" i="56"/>
  <c r="CK197" i="50"/>
  <c r="AO154" i="56"/>
  <c r="AB114" i="56"/>
  <c r="AO112" i="56"/>
  <c r="K111" i="56"/>
  <c r="Z116" i="56"/>
  <c r="AC129" i="56"/>
  <c r="Z146" i="56"/>
  <c r="DB123" i="59"/>
  <c r="AO149" i="56"/>
  <c r="Z131" i="56"/>
  <c r="K79" i="56"/>
  <c r="Z142" i="56"/>
  <c r="CL154" i="50"/>
  <c r="K140" i="56"/>
  <c r="Z137" i="56"/>
  <c r="DB122" i="59"/>
  <c r="K106" i="56"/>
  <c r="Z132" i="56"/>
  <c r="Z164" i="56"/>
  <c r="CG72" i="59"/>
  <c r="K69" i="56"/>
  <c r="CK146" i="50"/>
  <c r="K68" i="56"/>
  <c r="AR69" i="56"/>
  <c r="K153" i="56"/>
  <c r="DB104" i="59"/>
  <c r="N155" i="56"/>
  <c r="CL155" i="50"/>
  <c r="AO114" i="56"/>
  <c r="K89" i="56"/>
  <c r="K78" i="56"/>
  <c r="AO91" i="56"/>
  <c r="K109" i="56"/>
  <c r="Z117" i="56"/>
  <c r="K163" i="56"/>
  <c r="AO121" i="56"/>
  <c r="N164" i="56"/>
  <c r="CK194" i="50"/>
  <c r="N128" i="56"/>
  <c r="AO145" i="56"/>
  <c r="AO159" i="56"/>
  <c r="AO83" i="56"/>
  <c r="AC134" i="56"/>
  <c r="AO117" i="56"/>
  <c r="AB88" i="56"/>
  <c r="AO148" i="56"/>
  <c r="AC145" i="56"/>
  <c r="M96" i="56"/>
  <c r="CK152" i="50"/>
  <c r="N163" i="56"/>
  <c r="K80" i="56"/>
  <c r="M97" i="56"/>
  <c r="DB107" i="59"/>
  <c r="K144" i="56"/>
  <c r="AO142" i="56"/>
  <c r="AO90" i="56"/>
  <c r="K95" i="56"/>
  <c r="AO138" i="56"/>
  <c r="K159" i="56"/>
  <c r="AC140" i="56"/>
  <c r="AC126" i="56"/>
  <c r="Z153" i="56"/>
  <c r="CU192" i="50"/>
  <c r="AC150" i="56"/>
  <c r="DB80" i="59"/>
  <c r="DB102" i="59"/>
  <c r="M99" i="56"/>
  <c r="K93" i="56"/>
  <c r="DB94" i="59"/>
  <c r="CG67" i="59"/>
  <c r="AO67" i="56"/>
  <c r="N69" i="56"/>
  <c r="N64" i="56"/>
  <c r="AR68" i="56"/>
  <c r="CL193" i="50"/>
  <c r="K117" i="56"/>
  <c r="AO129" i="56"/>
  <c r="Z114" i="56"/>
  <c r="DB85" i="59"/>
  <c r="DA127" i="59"/>
  <c r="AC155" i="56"/>
  <c r="DA146" i="59"/>
  <c r="K84" i="56"/>
  <c r="Z102" i="56"/>
  <c r="K121" i="56"/>
  <c r="N156" i="56"/>
  <c r="AO78" i="56"/>
  <c r="Z138" i="56"/>
  <c r="AB92" i="56"/>
  <c r="K107" i="56"/>
  <c r="AO151" i="56"/>
  <c r="M114" i="56"/>
  <c r="AO116" i="56"/>
  <c r="DA139" i="59"/>
  <c r="AO118" i="56"/>
  <c r="Z107" i="56"/>
  <c r="DB111" i="59"/>
  <c r="AO146" i="56"/>
  <c r="Z111" i="56"/>
  <c r="AC131" i="56"/>
  <c r="N130" i="56"/>
  <c r="AO77" i="56"/>
  <c r="AC141" i="56"/>
  <c r="N158" i="56"/>
  <c r="K161" i="56"/>
  <c r="Z123" i="56"/>
  <c r="AO110" i="56"/>
  <c r="DB101" i="59"/>
  <c r="N141" i="56"/>
  <c r="Z139" i="56"/>
  <c r="Z76" i="56"/>
  <c r="K86" i="56"/>
  <c r="N137" i="56"/>
  <c r="AB96" i="56"/>
  <c r="Z152" i="56"/>
  <c r="CG69" i="59"/>
  <c r="CU146" i="50"/>
  <c r="N68" i="56"/>
  <c r="BH56" i="51"/>
  <c r="AO69" i="56"/>
  <c r="Z112" i="56"/>
  <c r="DA134" i="59"/>
  <c r="AO111" i="56"/>
  <c r="AC164" i="56"/>
  <c r="AB94" i="56"/>
  <c r="N140" i="56"/>
  <c r="K115" i="56"/>
  <c r="Z125" i="56"/>
  <c r="Z74" i="56"/>
  <c r="Z121" i="56"/>
  <c r="DB76" i="59"/>
  <c r="K151" i="56"/>
  <c r="DB116" i="59"/>
  <c r="AO155" i="56"/>
  <c r="AO125" i="56"/>
  <c r="K88" i="56"/>
  <c r="Z151" i="56"/>
  <c r="DA129" i="59"/>
  <c r="DB117" i="59"/>
  <c r="L83" i="56"/>
  <c r="AO89" i="56"/>
  <c r="AO134" i="56"/>
  <c r="AC151" i="56"/>
  <c r="K152" i="56"/>
  <c r="AC148" i="56"/>
  <c r="K138" i="56"/>
  <c r="AC146" i="56"/>
  <c r="N129" i="56"/>
  <c r="AO113" i="56"/>
  <c r="N126" i="56"/>
  <c r="K155" i="56"/>
  <c r="K119" i="56"/>
  <c r="DA140" i="59"/>
  <c r="AO153" i="56"/>
  <c r="Z143" i="56"/>
  <c r="DA132" i="59"/>
  <c r="CG70" i="59"/>
  <c r="AR71" i="56"/>
  <c r="K73" i="56"/>
  <c r="K67" i="56"/>
  <c r="N67" i="56"/>
  <c r="Z106" i="56"/>
  <c r="AC125" i="56"/>
  <c r="DB106" i="59"/>
  <c r="M89" i="56"/>
  <c r="K134" i="56"/>
  <c r="AC158" i="56"/>
  <c r="DB109" i="59"/>
  <c r="DA136" i="59"/>
  <c r="DB99" i="59"/>
  <c r="AO161" i="56"/>
  <c r="N157" i="56"/>
  <c r="AO94" i="56"/>
  <c r="K130" i="56"/>
  <c r="AC138" i="56"/>
  <c r="DB95" i="59"/>
  <c r="AC135" i="56"/>
  <c r="AC152" i="56"/>
  <c r="Z115" i="56"/>
  <c r="AO115" i="56"/>
  <c r="AO135" i="56"/>
  <c r="K129" i="56"/>
  <c r="DA147" i="59"/>
  <c r="AO126" i="56"/>
  <c r="AO157" i="56"/>
  <c r="Z124" i="56"/>
  <c r="K162" i="56"/>
  <c r="K104" i="56"/>
  <c r="Z157" i="56"/>
  <c r="DA165" i="59"/>
  <c r="AC163" i="56"/>
  <c r="AO86" i="56"/>
  <c r="N149" i="56"/>
  <c r="CK196" i="50"/>
  <c r="K146" i="56"/>
  <c r="CL197" i="50"/>
  <c r="AC133" i="56"/>
  <c r="DB112" i="59"/>
  <c r="Z113" i="56"/>
  <c r="AO87" i="56"/>
  <c r="K74" i="56"/>
  <c r="Z68" i="56"/>
  <c r="BH57" i="51"/>
  <c r="M87" i="56"/>
  <c r="DB88" i="59"/>
  <c r="K124" i="56"/>
  <c r="AO99" i="56"/>
  <c r="CG66" i="59"/>
  <c r="L72" i="56"/>
  <c r="Z64" i="56"/>
  <c r="AR65" i="56"/>
  <c r="AO72" i="56"/>
  <c r="Z144" i="56"/>
  <c r="M102" i="56"/>
  <c r="N161" i="56"/>
  <c r="AO124" i="56"/>
  <c r="DB115" i="59"/>
  <c r="M105" i="56"/>
  <c r="AO147" i="56"/>
  <c r="K158" i="56"/>
  <c r="N132" i="56"/>
  <c r="K139" i="56"/>
  <c r="AC139" i="56"/>
  <c r="DA131" i="59"/>
  <c r="K118" i="56"/>
  <c r="K99" i="56"/>
  <c r="AC160" i="56"/>
  <c r="K135" i="56"/>
  <c r="N134" i="56"/>
  <c r="Z149" i="56"/>
  <c r="K123" i="56"/>
  <c r="Z161" i="56"/>
  <c r="AO109" i="56"/>
  <c r="N133" i="56"/>
  <c r="DA161" i="59"/>
  <c r="K141" i="56"/>
  <c r="K108" i="56"/>
  <c r="Z128" i="56"/>
  <c r="DB82" i="59"/>
  <c r="K157" i="56"/>
  <c r="DA130" i="59"/>
  <c r="AO79" i="56"/>
  <c r="DB98" i="59"/>
  <c r="K85" i="56"/>
  <c r="AC154" i="56"/>
  <c r="Z77" i="56"/>
  <c r="N138" i="56"/>
  <c r="AO81" i="56"/>
  <c r="AC147" i="56"/>
  <c r="DA150" i="59"/>
  <c r="AC127" i="56"/>
  <c r="DB92" i="59"/>
  <c r="K113" i="56"/>
  <c r="AO84" i="56"/>
  <c r="K83" i="56"/>
  <c r="AC144" i="56"/>
  <c r="K154" i="56"/>
  <c r="DB74" i="59"/>
  <c r="K65" i="56"/>
  <c r="AO71" i="56"/>
  <c r="AO66" i="56"/>
  <c r="CL146" i="50"/>
  <c r="AO95" i="56"/>
  <c r="AO88" i="56"/>
  <c r="AO104" i="56"/>
  <c r="AB89" i="56"/>
  <c r="N154" i="56"/>
  <c r="DA154" i="59"/>
  <c r="K145" i="56"/>
  <c r="K147" i="56"/>
  <c r="AB113" i="56"/>
  <c r="Z141" i="56"/>
  <c r="DB105" i="59"/>
  <c r="K125" i="56"/>
  <c r="DB89" i="59"/>
  <c r="AO136" i="56"/>
  <c r="K81" i="56"/>
  <c r="AO101" i="56"/>
  <c r="K116" i="56"/>
  <c r="N160" i="56"/>
  <c r="DB96" i="59"/>
  <c r="DA141" i="59"/>
  <c r="M116" i="56"/>
  <c r="AO123" i="56"/>
  <c r="Z119" i="56"/>
  <c r="DB91" i="59"/>
  <c r="AO130" i="56"/>
  <c r="Z127" i="56"/>
  <c r="K92" i="56"/>
  <c r="N127" i="56"/>
  <c r="AC156" i="56"/>
  <c r="N153" i="56"/>
  <c r="CK147" i="50"/>
  <c r="AC130" i="56"/>
  <c r="CK193" i="50"/>
  <c r="Z156" i="56"/>
  <c r="N145" i="56"/>
  <c r="AO141" i="56"/>
  <c r="L82" i="56"/>
  <c r="K126" i="56"/>
  <c r="AO143" i="56"/>
  <c r="K71" i="56"/>
  <c r="K160" i="56"/>
  <c r="M90" i="56"/>
  <c r="K143" i="56"/>
  <c r="Z122" i="56"/>
  <c r="CL148" i="50"/>
  <c r="AO105" i="56"/>
  <c r="DB73" i="59"/>
  <c r="AR70" i="56"/>
  <c r="AO70" i="56"/>
  <c r="Z66" i="56"/>
  <c r="AO68" i="56"/>
  <c r="K114" i="56"/>
  <c r="K131" i="56"/>
  <c r="N135" i="56"/>
  <c r="N162" i="56"/>
  <c r="CL152" i="50"/>
  <c r="DB110" i="59"/>
  <c r="AB106" i="56"/>
  <c r="DB90" i="59"/>
  <c r="Z93" i="56"/>
  <c r="AO98" i="56"/>
  <c r="K156" i="56"/>
  <c r="DB83" i="59"/>
  <c r="AO97" i="56"/>
  <c r="Z163" i="56"/>
  <c r="M88" i="56"/>
  <c r="DB113" i="59"/>
  <c r="K77" i="56"/>
  <c r="AC149" i="56"/>
  <c r="DB114" i="59"/>
  <c r="K96" i="56"/>
  <c r="M103" i="56"/>
  <c r="DB77" i="59"/>
  <c r="DA143" i="59"/>
  <c r="M110" i="56"/>
  <c r="AB116" i="56"/>
  <c r="K90" i="56"/>
  <c r="AO131" i="56"/>
  <c r="N159" i="56"/>
  <c r="Z158" i="56"/>
  <c r="M106" i="56"/>
  <c r="AC157" i="56"/>
  <c r="K105" i="56"/>
  <c r="K94" i="56"/>
  <c r="CW192" i="50"/>
  <c r="DA149" i="59"/>
  <c r="AC162" i="56"/>
  <c r="AO80" i="56"/>
  <c r="DA137" i="59"/>
  <c r="CK195" i="50"/>
  <c r="M98" i="56"/>
  <c r="K127" i="56"/>
  <c r="DB75" i="59"/>
  <c r="M94" i="56"/>
  <c r="R180" i="67" l="1"/>
  <c r="R189" i="67"/>
  <c r="R188" i="67"/>
  <c r="AJ176" i="51"/>
  <c r="R168" i="67"/>
  <c r="R170" i="67"/>
  <c r="R192" i="67"/>
  <c r="R172" i="67"/>
  <c r="R176" i="67"/>
  <c r="R196" i="67"/>
  <c r="AJ184" i="51"/>
  <c r="AJ196" i="51"/>
  <c r="AJ168" i="51"/>
  <c r="AJ167" i="51"/>
  <c r="AJ185" i="51"/>
  <c r="R185" i="67"/>
  <c r="AJ192" i="51"/>
  <c r="AJ170" i="51"/>
  <c r="AJ169" i="51"/>
  <c r="R194" i="67"/>
  <c r="AJ180" i="51"/>
  <c r="AJ189" i="51"/>
  <c r="AJ172" i="51"/>
  <c r="BC198" i="56"/>
  <c r="AP198" i="51"/>
  <c r="AJ126" i="51"/>
  <c r="BC169" i="56"/>
  <c r="AP169" i="51"/>
  <c r="BC174" i="56"/>
  <c r="AJ188" i="51"/>
  <c r="BC170" i="56"/>
  <c r="U187" i="51"/>
  <c r="AJ187" i="51"/>
  <c r="BC199" i="56"/>
  <c r="AP199" i="51"/>
  <c r="AK38" i="56" s="1"/>
  <c r="U194" i="51"/>
  <c r="AJ194" i="51"/>
  <c r="BC186" i="56"/>
  <c r="AJ198" i="51"/>
  <c r="BC195" i="56"/>
  <c r="AP195" i="51"/>
  <c r="AK34" i="56" s="1"/>
  <c r="BC191" i="56"/>
  <c r="AP191" i="51"/>
  <c r="AJ191" i="51"/>
  <c r="AJ186" i="51"/>
  <c r="U182" i="51"/>
  <c r="AJ182" i="51"/>
  <c r="BC175" i="56"/>
  <c r="AP175" i="51"/>
  <c r="AK14" i="56" s="1"/>
  <c r="AJ190" i="51"/>
  <c r="BC126" i="56"/>
  <c r="AP126" i="51"/>
  <c r="BC190" i="56"/>
  <c r="AP190" i="51"/>
  <c r="AK29" i="56" s="1"/>
  <c r="DH117" i="59"/>
  <c r="DH120" i="59"/>
  <c r="DH107" i="59"/>
  <c r="DH108" i="59"/>
  <c r="DH94" i="59"/>
  <c r="DH95" i="59"/>
  <c r="DH93" i="59"/>
  <c r="DH96" i="59"/>
  <c r="DH99" i="59"/>
  <c r="DH97" i="59"/>
  <c r="DH98" i="59"/>
  <c r="DH91" i="59"/>
  <c r="DH90" i="59"/>
  <c r="DH92" i="59"/>
  <c r="DH89" i="59"/>
  <c r="DH114" i="59"/>
  <c r="DH101" i="59"/>
  <c r="DH100" i="59"/>
  <c r="DH102" i="59"/>
  <c r="DH122" i="59"/>
  <c r="DH121" i="59"/>
  <c r="DH123" i="59"/>
  <c r="DH124" i="59"/>
  <c r="DH113" i="59"/>
  <c r="DH112" i="59"/>
  <c r="DH104" i="59"/>
  <c r="DH103" i="59"/>
  <c r="DH105" i="59"/>
  <c r="DH106" i="59"/>
  <c r="DH118" i="59"/>
  <c r="DH119" i="59"/>
  <c r="DH109" i="59"/>
  <c r="DH110" i="59"/>
  <c r="DH111" i="59"/>
  <c r="DH115" i="59"/>
  <c r="DH116" i="59"/>
  <c r="AQ182" i="51"/>
  <c r="L182" i="67"/>
  <c r="R182" i="67" s="1"/>
  <c r="AW198" i="51"/>
  <c r="L198" i="67"/>
  <c r="R198" i="67" s="1"/>
  <c r="AQ174" i="51"/>
  <c r="L174" i="67"/>
  <c r="R174" i="67" s="1"/>
  <c r="AQ187" i="51"/>
  <c r="L187" i="67"/>
  <c r="R187" i="67" s="1"/>
  <c r="AQ191" i="51"/>
  <c r="L191" i="67"/>
  <c r="R191" i="67" s="1"/>
  <c r="AQ190" i="51"/>
  <c r="L190" i="67"/>
  <c r="R190" i="67" s="1"/>
  <c r="AU126" i="62"/>
  <c r="AV126" i="62" s="1"/>
  <c r="L126" i="67"/>
  <c r="R126" i="67" s="1"/>
  <c r="AQ178" i="51"/>
  <c r="L178" i="67"/>
  <c r="R178" i="67" s="1"/>
  <c r="AQ186" i="51"/>
  <c r="L186" i="67"/>
  <c r="R186" i="67" s="1"/>
  <c r="AQ169" i="51"/>
  <c r="L169" i="67"/>
  <c r="R169" i="67" s="1"/>
  <c r="BA175" i="56"/>
  <c r="BB175" i="56" s="1"/>
  <c r="BA200" i="56"/>
  <c r="BB200" i="56" s="1"/>
  <c r="BA171" i="56"/>
  <c r="BB171" i="56" s="1"/>
  <c r="BG171" i="56" s="1"/>
  <c r="BA193" i="56"/>
  <c r="BB193" i="56" s="1"/>
  <c r="BA183" i="56"/>
  <c r="BB183" i="56" s="1"/>
  <c r="V16" i="56"/>
  <c r="BA181" i="56"/>
  <c r="BB181" i="56" s="1"/>
  <c r="BF181" i="56" s="1"/>
  <c r="AW182" i="51"/>
  <c r="BA179" i="56"/>
  <c r="BB179" i="56" s="1"/>
  <c r="BF179" i="56" s="1"/>
  <c r="BA195" i="56"/>
  <c r="BB195" i="56" s="1"/>
  <c r="BA197" i="56"/>
  <c r="BB197" i="56" s="1"/>
  <c r="BF197" i="56" s="1"/>
  <c r="V12" i="56"/>
  <c r="BY180" i="50"/>
  <c r="V19" i="56" s="1"/>
  <c r="BY169" i="50"/>
  <c r="V8" i="56" s="1"/>
  <c r="BY196" i="50"/>
  <c r="V35" i="56" s="1"/>
  <c r="BY190" i="50"/>
  <c r="V29" i="56" s="1"/>
  <c r="BY191" i="50"/>
  <c r="V30" i="56" s="1"/>
  <c r="BA199" i="56"/>
  <c r="BB199" i="56" s="1"/>
  <c r="BY185" i="50"/>
  <c r="V24" i="56" s="1"/>
  <c r="BY174" i="50"/>
  <c r="BA174" i="56" s="1"/>
  <c r="BB174" i="56" s="1"/>
  <c r="BY184" i="50"/>
  <c r="V23" i="56" s="1"/>
  <c r="BY172" i="50"/>
  <c r="V11" i="56" s="1"/>
  <c r="BY170" i="50"/>
  <c r="V9" i="56" s="1"/>
  <c r="BY176" i="50"/>
  <c r="V15" i="56" s="1"/>
  <c r="BY192" i="50"/>
  <c r="V31" i="56" s="1"/>
  <c r="BY187" i="50"/>
  <c r="V26" i="56" s="1"/>
  <c r="BY182" i="50"/>
  <c r="V21" i="56" s="1"/>
  <c r="BY189" i="50"/>
  <c r="V28" i="56" s="1"/>
  <c r="CV192" i="50"/>
  <c r="DA192" i="50" s="1"/>
  <c r="V6" i="56"/>
  <c r="G6" i="55"/>
  <c r="AH5" i="56"/>
  <c r="AK40" i="56"/>
  <c r="BC201" i="56"/>
  <c r="BH201" i="56" s="1"/>
  <c r="AK12" i="56"/>
  <c r="BC173" i="56"/>
  <c r="BG173" i="56" s="1"/>
  <c r="AK39" i="56"/>
  <c r="BC200" i="56"/>
  <c r="AK32" i="56"/>
  <c r="BC193" i="56"/>
  <c r="AK16" i="56"/>
  <c r="BC177" i="56"/>
  <c r="BH177" i="56" s="1"/>
  <c r="AK22" i="56"/>
  <c r="BC183" i="56"/>
  <c r="BH46" i="56"/>
  <c r="BH160" i="56"/>
  <c r="BG80" i="56"/>
  <c r="BH96" i="56"/>
  <c r="BF96" i="56"/>
  <c r="BA168" i="56"/>
  <c r="BB168" i="56" s="1"/>
  <c r="BG134" i="56"/>
  <c r="BF134" i="56"/>
  <c r="BG46" i="56"/>
  <c r="BF46" i="56"/>
  <c r="BF59" i="56"/>
  <c r="BF80" i="56"/>
  <c r="BG120" i="56"/>
  <c r="BH59" i="56"/>
  <c r="BA126" i="56"/>
  <c r="BB126" i="56" s="1"/>
  <c r="BF160" i="56"/>
  <c r="BH120" i="56"/>
  <c r="BA178" i="56"/>
  <c r="BB178" i="56" s="1"/>
  <c r="BA194" i="56"/>
  <c r="BB194" i="56" s="1"/>
  <c r="BA188" i="56"/>
  <c r="BB188" i="56" s="1"/>
  <c r="BA198" i="56"/>
  <c r="BB198" i="56" s="1"/>
  <c r="BF60" i="56"/>
  <c r="BG60" i="56"/>
  <c r="BH60" i="56"/>
  <c r="BF88" i="56"/>
  <c r="BH88" i="56"/>
  <c r="BG88" i="56"/>
  <c r="BF70" i="56"/>
  <c r="BH70" i="56"/>
  <c r="BG70" i="56"/>
  <c r="BF87" i="56"/>
  <c r="BH87" i="56"/>
  <c r="BG87" i="56"/>
  <c r="BF100" i="56"/>
  <c r="BH100" i="56"/>
  <c r="BG100" i="56"/>
  <c r="BF48" i="56"/>
  <c r="BG48" i="56"/>
  <c r="BH48" i="56"/>
  <c r="G31" i="56"/>
  <c r="G30" i="56"/>
  <c r="BF138" i="56"/>
  <c r="BH138" i="56"/>
  <c r="BG138" i="56"/>
  <c r="BF92" i="56"/>
  <c r="BG92" i="56"/>
  <c r="BH92" i="56"/>
  <c r="BF136" i="56"/>
  <c r="BG136" i="56"/>
  <c r="BH136" i="56"/>
  <c r="BF129" i="56"/>
  <c r="BH129" i="56"/>
  <c r="BG129" i="56"/>
  <c r="BF166" i="56"/>
  <c r="BH166" i="56"/>
  <c r="BG166" i="56"/>
  <c r="G19" i="56"/>
  <c r="G21" i="56"/>
  <c r="BF64" i="56"/>
  <c r="BG64" i="56"/>
  <c r="BH64" i="56"/>
  <c r="BF132" i="56"/>
  <c r="BG132" i="56"/>
  <c r="BH132" i="56"/>
  <c r="BF49" i="56"/>
  <c r="BH49" i="56"/>
  <c r="BG49" i="56"/>
  <c r="G28" i="56"/>
  <c r="G9" i="56"/>
  <c r="G26" i="56"/>
  <c r="BF105" i="56"/>
  <c r="BG105" i="56"/>
  <c r="BH105" i="56"/>
  <c r="BF52" i="56"/>
  <c r="BH52" i="56"/>
  <c r="BG52" i="56"/>
  <c r="BF56" i="56"/>
  <c r="BG56" i="56"/>
  <c r="BH56" i="56"/>
  <c r="BF62" i="56"/>
  <c r="BG62" i="56"/>
  <c r="BH62" i="56"/>
  <c r="BF94" i="56"/>
  <c r="BH94" i="56"/>
  <c r="BG94" i="56"/>
  <c r="BF61" i="56"/>
  <c r="BG61" i="56"/>
  <c r="BH61" i="56"/>
  <c r="BF54" i="56"/>
  <c r="BH54" i="56"/>
  <c r="BG54" i="56"/>
  <c r="BF55" i="56"/>
  <c r="BG55" i="56"/>
  <c r="BH55" i="56"/>
  <c r="G35" i="56"/>
  <c r="G29" i="56"/>
  <c r="BF150" i="56"/>
  <c r="BH150" i="56"/>
  <c r="BG150" i="56"/>
  <c r="BF58" i="56"/>
  <c r="BG58" i="56"/>
  <c r="BH58" i="56"/>
  <c r="BF110" i="56"/>
  <c r="BH110" i="56"/>
  <c r="BG110" i="56"/>
  <c r="BF91" i="56"/>
  <c r="BH91" i="56"/>
  <c r="BG91" i="56"/>
  <c r="BF141" i="56"/>
  <c r="BH141" i="56"/>
  <c r="BG141" i="56"/>
  <c r="BF128" i="56"/>
  <c r="BH128" i="56"/>
  <c r="BG128" i="56"/>
  <c r="BF93" i="56"/>
  <c r="BG93" i="56"/>
  <c r="BH93" i="56"/>
  <c r="BF133" i="56"/>
  <c r="BG133" i="56"/>
  <c r="BH133" i="56"/>
  <c r="BF155" i="56"/>
  <c r="BG155" i="56"/>
  <c r="BH155" i="56"/>
  <c r="BF139" i="56"/>
  <c r="BG139" i="56"/>
  <c r="BH139" i="56"/>
  <c r="BF144" i="56"/>
  <c r="BH144" i="56"/>
  <c r="BG144" i="56"/>
  <c r="BF53" i="56"/>
  <c r="BH53" i="56"/>
  <c r="BG53" i="56"/>
  <c r="BF127" i="56"/>
  <c r="BG127" i="56"/>
  <c r="BH127" i="56"/>
  <c r="G8" i="56"/>
  <c r="BF57" i="56"/>
  <c r="BG57" i="56"/>
  <c r="BH57" i="56"/>
  <c r="BF104" i="56"/>
  <c r="BH104" i="56"/>
  <c r="BG104" i="56"/>
  <c r="BF90" i="56"/>
  <c r="BH90" i="56"/>
  <c r="BG90" i="56"/>
  <c r="BF115" i="56"/>
  <c r="BH115" i="56"/>
  <c r="BG115" i="56"/>
  <c r="BF145" i="56"/>
  <c r="BH145" i="56"/>
  <c r="BG145" i="56"/>
  <c r="G6" i="56"/>
  <c r="BA167" i="56"/>
  <c r="BB167" i="56" s="1"/>
  <c r="G25" i="56"/>
  <c r="BA186" i="56"/>
  <c r="BB186" i="56" s="1"/>
  <c r="BF97" i="56"/>
  <c r="BG97" i="56"/>
  <c r="BH97" i="56"/>
  <c r="BF98" i="56"/>
  <c r="BH98" i="56"/>
  <c r="BG98" i="56"/>
  <c r="BF63" i="56"/>
  <c r="BG63" i="56"/>
  <c r="BH63" i="56"/>
  <c r="BF51" i="56"/>
  <c r="BH51" i="56"/>
  <c r="BG51" i="56"/>
  <c r="BF103" i="56"/>
  <c r="BH103" i="56"/>
  <c r="BG103" i="56"/>
  <c r="BF143" i="56"/>
  <c r="BG143" i="56"/>
  <c r="BH143" i="56"/>
  <c r="BF135" i="56"/>
  <c r="BH135" i="56"/>
  <c r="BG135" i="56"/>
  <c r="BF47" i="56"/>
  <c r="BG47" i="56"/>
  <c r="BH47" i="56"/>
  <c r="BF140" i="56"/>
  <c r="BG140" i="56"/>
  <c r="BH140" i="56"/>
  <c r="BH130" i="56"/>
  <c r="BF130" i="56"/>
  <c r="BG130" i="56"/>
  <c r="BF75" i="56"/>
  <c r="BG75" i="56"/>
  <c r="BH75" i="56"/>
  <c r="G23" i="56"/>
  <c r="G13" i="56"/>
  <c r="G24" i="56"/>
  <c r="BF131" i="56"/>
  <c r="BH131" i="56"/>
  <c r="BG131" i="56"/>
  <c r="BF101" i="56"/>
  <c r="BG101" i="56"/>
  <c r="BH101" i="56"/>
  <c r="BF142" i="56"/>
  <c r="BH142" i="56"/>
  <c r="BG142" i="56"/>
  <c r="BF99" i="56"/>
  <c r="BG99" i="56"/>
  <c r="BH99" i="56"/>
  <c r="BF50" i="56"/>
  <c r="BG50" i="56"/>
  <c r="BH50" i="56"/>
  <c r="BF89" i="56"/>
  <c r="BG89" i="56"/>
  <c r="BH89" i="56"/>
  <c r="G15" i="56"/>
  <c r="G11" i="56"/>
  <c r="BF65" i="56"/>
  <c r="BH65" i="56"/>
  <c r="BG65" i="56"/>
  <c r="BH102" i="56"/>
  <c r="BF102" i="56"/>
  <c r="BG102" i="56"/>
  <c r="BF137" i="56"/>
  <c r="BG137" i="56"/>
  <c r="BH137" i="56"/>
  <c r="BF95" i="56"/>
  <c r="BH95" i="56"/>
  <c r="BG95" i="56"/>
  <c r="AB174" i="51"/>
  <c r="BD174" i="56" s="1"/>
  <c r="AW187" i="51"/>
  <c r="U178" i="51"/>
  <c r="AP178" i="51" s="1"/>
  <c r="AU169" i="62"/>
  <c r="AV169" i="62" s="1"/>
  <c r="AW169" i="51"/>
  <c r="AU186" i="62"/>
  <c r="AV186" i="62" s="1"/>
  <c r="AW190" i="51"/>
  <c r="AW174" i="51"/>
  <c r="AU178" i="62"/>
  <c r="AV178" i="62" s="1"/>
  <c r="AU174" i="62"/>
  <c r="AV174" i="62" s="1"/>
  <c r="AW178" i="51"/>
  <c r="AU190" i="62"/>
  <c r="AV190" i="62" s="1"/>
  <c r="AW186" i="51"/>
  <c r="AU182" i="62"/>
  <c r="AV182" i="62" s="1"/>
  <c r="AU191" i="62"/>
  <c r="AV191" i="62" s="1"/>
  <c r="AW191" i="51"/>
  <c r="AU187" i="62"/>
  <c r="AV187" i="62" s="1"/>
  <c r="AB186" i="51"/>
  <c r="AP186" i="51" s="1"/>
  <c r="AB170" i="51"/>
  <c r="AP170" i="51" s="1"/>
  <c r="AK30" i="56"/>
  <c r="AQ126" i="51"/>
  <c r="AW126" i="51"/>
  <c r="BU148" i="51" s="1"/>
  <c r="AB187" i="51"/>
  <c r="DG142" i="59"/>
  <c r="DG149" i="59"/>
  <c r="DG164" i="59"/>
  <c r="DG140" i="59"/>
  <c r="DG147" i="59"/>
  <c r="DG162" i="59"/>
  <c r="DG138" i="59"/>
  <c r="DG145" i="59"/>
  <c r="DG160" i="59"/>
  <c r="DG136" i="59"/>
  <c r="DG143" i="59"/>
  <c r="DG158" i="59"/>
  <c r="DG134" i="59"/>
  <c r="DG165" i="59"/>
  <c r="DG141" i="59"/>
  <c r="DG156" i="59"/>
  <c r="DG132" i="59"/>
  <c r="DG163" i="59"/>
  <c r="DG139" i="59"/>
  <c r="DG154" i="59"/>
  <c r="DG130" i="59"/>
  <c r="DG161" i="59"/>
  <c r="DG137" i="59"/>
  <c r="DG152" i="59"/>
  <c r="DG128" i="59"/>
  <c r="DG159" i="59"/>
  <c r="DG135" i="59"/>
  <c r="DG150" i="59"/>
  <c r="DG157" i="59"/>
  <c r="DG133" i="59"/>
  <c r="DG148" i="59"/>
  <c r="DG155" i="59"/>
  <c r="DG131" i="59"/>
  <c r="DG146" i="59"/>
  <c r="DG153" i="59"/>
  <c r="DG129" i="59"/>
  <c r="DG144" i="59"/>
  <c r="DG151" i="59"/>
  <c r="DG126" i="59"/>
  <c r="DG127" i="59"/>
  <c r="CV146" i="50"/>
  <c r="DA146" i="50" s="1"/>
  <c r="F5" i="56"/>
  <c r="AQ167" i="51"/>
  <c r="AU167" i="62"/>
  <c r="AV167" i="62" s="1"/>
  <c r="BD127" i="50"/>
  <c r="AQ185" i="51"/>
  <c r="AU185" i="62"/>
  <c r="AV185" i="62" s="1"/>
  <c r="G37" i="56"/>
  <c r="G17" i="56"/>
  <c r="AQ188" i="51"/>
  <c r="AU188" i="62"/>
  <c r="AV188" i="62" s="1"/>
  <c r="V37" i="56"/>
  <c r="V17" i="56"/>
  <c r="AQ198" i="51"/>
  <c r="AU198" i="62"/>
  <c r="AV198" i="62" s="1"/>
  <c r="AQ170" i="51"/>
  <c r="AU170" i="62"/>
  <c r="AV170" i="62" s="1"/>
  <c r="AW170" i="51"/>
  <c r="AQ194" i="51"/>
  <c r="AU194" i="62"/>
  <c r="AV194" i="62" s="1"/>
  <c r="AQ176" i="51"/>
  <c r="AU176" i="62"/>
  <c r="AV176" i="62" s="1"/>
  <c r="AQ172" i="51"/>
  <c r="AU172" i="62"/>
  <c r="AV172" i="62" s="1"/>
  <c r="AQ168" i="51"/>
  <c r="AU168" i="62"/>
  <c r="AV168" i="62" s="1"/>
  <c r="AQ192" i="51"/>
  <c r="AU192" i="62"/>
  <c r="AV192" i="62" s="1"/>
  <c r="BY200" i="51"/>
  <c r="V33" i="56"/>
  <c r="AQ196" i="51"/>
  <c r="AU196" i="62"/>
  <c r="AV196" i="62" s="1"/>
  <c r="AQ180" i="51"/>
  <c r="AU180" i="62"/>
  <c r="AV180" i="62" s="1"/>
  <c r="BY199" i="51"/>
  <c r="G33" i="56"/>
  <c r="AQ184" i="51"/>
  <c r="AU184" i="62"/>
  <c r="AV184" i="62" s="1"/>
  <c r="BY198" i="51"/>
  <c r="AW194" i="51"/>
  <c r="AQ189" i="51"/>
  <c r="AU189" i="62"/>
  <c r="AV189" i="62" s="1"/>
  <c r="U5" i="56"/>
  <c r="F5" i="55"/>
  <c r="AK8" i="56"/>
  <c r="BU197" i="51"/>
  <c r="BD168" i="50"/>
  <c r="BD169" i="50" s="1"/>
  <c r="BU201" i="51"/>
  <c r="BU198" i="51"/>
  <c r="BU199" i="51"/>
  <c r="BU200" i="51"/>
  <c r="U185" i="51"/>
  <c r="AP185" i="51" s="1"/>
  <c r="AW192" i="51"/>
  <c r="G7" i="56"/>
  <c r="U168" i="51"/>
  <c r="AP168" i="51" s="1"/>
  <c r="U172" i="51"/>
  <c r="AP172" i="51" s="1"/>
  <c r="AW168" i="51"/>
  <c r="AW172" i="51"/>
  <c r="U189" i="51"/>
  <c r="AP189" i="51" s="1"/>
  <c r="V27" i="56"/>
  <c r="U184" i="51"/>
  <c r="AP184" i="51" s="1"/>
  <c r="U196" i="51"/>
  <c r="AP196" i="51" s="1"/>
  <c r="AW189" i="51"/>
  <c r="AW176" i="51"/>
  <c r="U176" i="51"/>
  <c r="AP176" i="51" s="1"/>
  <c r="U180" i="51"/>
  <c r="AP180" i="51" s="1"/>
  <c r="AW184" i="51"/>
  <c r="G27" i="56"/>
  <c r="AW196" i="51"/>
  <c r="AW185" i="51"/>
  <c r="AW180" i="51"/>
  <c r="U188" i="51"/>
  <c r="AP188" i="51" s="1"/>
  <c r="V7" i="56"/>
  <c r="U167" i="51"/>
  <c r="AP167" i="51" s="1"/>
  <c r="AW188" i="51"/>
  <c r="AW167" i="51"/>
  <c r="BC167" i="51" s="1"/>
  <c r="U192" i="51"/>
  <c r="AP192" i="51" s="1"/>
  <c r="BV186" i="51"/>
  <c r="BZ186" i="51" s="1"/>
  <c r="CA186" i="51" s="1"/>
  <c r="BV141" i="51"/>
  <c r="BZ141" i="51" s="1"/>
  <c r="CA141" i="51" s="1"/>
  <c r="BV51" i="51"/>
  <c r="BZ51" i="51" s="1"/>
  <c r="CA51" i="51" s="1"/>
  <c r="BC47" i="51"/>
  <c r="D5" i="54"/>
  <c r="G5" i="54"/>
  <c r="BK128" i="50"/>
  <c r="F6" i="55"/>
  <c r="BK168" i="50"/>
  <c r="G7" i="55" s="1"/>
  <c r="DC56" i="50"/>
  <c r="DC191" i="50"/>
  <c r="D7" i="55"/>
  <c r="BK49" i="50"/>
  <c r="BD51" i="50"/>
  <c r="BV8" i="51"/>
  <c r="CX192" i="50"/>
  <c r="DB192" i="50" s="1"/>
  <c r="AO65" i="56"/>
  <c r="M69" i="56"/>
  <c r="M68" i="56"/>
  <c r="AB64" i="56"/>
  <c r="AB65" i="56"/>
  <c r="N97" i="56"/>
  <c r="AC77" i="56"/>
  <c r="N116" i="56"/>
  <c r="CF162" i="59"/>
  <c r="AB157" i="56"/>
  <c r="CF157" i="59"/>
  <c r="N110" i="56"/>
  <c r="DA83" i="59"/>
  <c r="N111" i="56"/>
  <c r="AC93" i="56"/>
  <c r="DA97" i="59"/>
  <c r="CF156" i="59"/>
  <c r="M151" i="56"/>
  <c r="AB130" i="56"/>
  <c r="M131" i="56"/>
  <c r="AC76" i="56"/>
  <c r="M79" i="56"/>
  <c r="AB79" i="56"/>
  <c r="CL195" i="50"/>
  <c r="M138" i="56"/>
  <c r="AC80" i="56"/>
  <c r="M124" i="56"/>
  <c r="CF147" i="59"/>
  <c r="M154" i="56"/>
  <c r="M139" i="56"/>
  <c r="AR141" i="56"/>
  <c r="DA93" i="59"/>
  <c r="AB128" i="56"/>
  <c r="CF132" i="59"/>
  <c r="AB149" i="56"/>
  <c r="AC117" i="56"/>
  <c r="AB143" i="56"/>
  <c r="DA86" i="59"/>
  <c r="AR127" i="56"/>
  <c r="CF124" i="59"/>
  <c r="DA84" i="59"/>
  <c r="CF123" i="59"/>
  <c r="CF143" i="59"/>
  <c r="AB84" i="56"/>
  <c r="M78" i="56"/>
  <c r="M152" i="56"/>
  <c r="AR129" i="56"/>
  <c r="CF76" i="59"/>
  <c r="M121" i="56"/>
  <c r="P82" i="55"/>
  <c r="DA104" i="59"/>
  <c r="AO64" i="56"/>
  <c r="M67" i="55"/>
  <c r="BH146" i="51"/>
  <c r="Q68" i="54"/>
  <c r="O66" i="55"/>
  <c r="N95" i="56"/>
  <c r="AB129" i="56"/>
  <c r="AR133" i="56"/>
  <c r="N92" i="56"/>
  <c r="P80" i="55"/>
  <c r="CF120" i="59"/>
  <c r="M159" i="56"/>
  <c r="AB135" i="56"/>
  <c r="M146" i="56"/>
  <c r="AB118" i="56"/>
  <c r="M129" i="56"/>
  <c r="CL196" i="50"/>
  <c r="AB145" i="56"/>
  <c r="AB141" i="56"/>
  <c r="N88" i="56"/>
  <c r="M85" i="56"/>
  <c r="N93" i="56"/>
  <c r="N96" i="56"/>
  <c r="AC113" i="56"/>
  <c r="AC100" i="56"/>
  <c r="M149" i="56"/>
  <c r="AR149" i="56"/>
  <c r="M120" i="56"/>
  <c r="M150" i="56"/>
  <c r="AC84" i="56"/>
  <c r="N109" i="56"/>
  <c r="AB132" i="56"/>
  <c r="AC75" i="56"/>
  <c r="CF83" i="59"/>
  <c r="CF154" i="59"/>
  <c r="CF161" i="59"/>
  <c r="AC115" i="56"/>
  <c r="AB78" i="56"/>
  <c r="N123" i="56"/>
  <c r="CF126" i="59"/>
  <c r="AB146" i="56"/>
  <c r="N86" i="56"/>
  <c r="CF146" i="59"/>
  <c r="M66" i="56"/>
  <c r="N113" i="56"/>
  <c r="AC120" i="56"/>
  <c r="AR136" i="56"/>
  <c r="N90" i="56"/>
  <c r="DA73" i="59"/>
  <c r="O67" i="55"/>
  <c r="AB66" i="56"/>
  <c r="AB69" i="56"/>
  <c r="CF67" i="59"/>
  <c r="AR132" i="56"/>
  <c r="AB159" i="56"/>
  <c r="AC99" i="56"/>
  <c r="DA114" i="59"/>
  <c r="N101" i="56"/>
  <c r="M80" i="56"/>
  <c r="M122" i="56"/>
  <c r="CF75" i="59"/>
  <c r="AB85" i="56"/>
  <c r="AR159" i="56"/>
  <c r="AB126" i="56"/>
  <c r="AC74" i="56"/>
  <c r="DA115" i="59"/>
  <c r="AB151" i="56"/>
  <c r="CF142" i="59"/>
  <c r="CF80" i="59"/>
  <c r="CF84" i="59"/>
  <c r="AC88" i="56"/>
  <c r="DA125" i="59"/>
  <c r="N80" i="56"/>
  <c r="DA77" i="59"/>
  <c r="AB155" i="56"/>
  <c r="N105" i="56"/>
  <c r="CF150" i="59"/>
  <c r="AB77" i="56"/>
  <c r="M72" i="56"/>
  <c r="P78" i="55"/>
  <c r="AB148" i="56"/>
  <c r="O72" i="55"/>
  <c r="CF127" i="59"/>
  <c r="CF133" i="59"/>
  <c r="M161" i="56"/>
  <c r="DA74" i="59"/>
  <c r="M64" i="56"/>
  <c r="CF74" i="59"/>
  <c r="Q71" i="54"/>
  <c r="M67" i="56"/>
  <c r="AC114" i="56"/>
  <c r="AR163" i="56"/>
  <c r="DA81" i="59"/>
  <c r="AC112" i="56"/>
  <c r="AB147" i="56"/>
  <c r="AR157" i="56"/>
  <c r="N108" i="56"/>
  <c r="DA82" i="59"/>
  <c r="DA106" i="59"/>
  <c r="AR142" i="56"/>
  <c r="CF145" i="59"/>
  <c r="AR140" i="56"/>
  <c r="DA103" i="59"/>
  <c r="CF164" i="59"/>
  <c r="DA91" i="59"/>
  <c r="AC111" i="56"/>
  <c r="AR131" i="56"/>
  <c r="M123" i="56"/>
  <c r="N124" i="56"/>
  <c r="DA98" i="59"/>
  <c r="AC92" i="56"/>
  <c r="CF139" i="59"/>
  <c r="P79" i="55"/>
  <c r="DA121" i="59"/>
  <c r="DA99" i="59"/>
  <c r="AC85" i="56"/>
  <c r="DA116" i="59"/>
  <c r="N112" i="56"/>
  <c r="M134" i="56"/>
  <c r="CF122" i="59"/>
  <c r="AR138" i="56"/>
  <c r="AB83" i="56"/>
  <c r="AC87" i="56"/>
  <c r="AO76" i="56"/>
  <c r="AB117" i="56"/>
  <c r="N117" i="56"/>
  <c r="CF119" i="59"/>
  <c r="N119" i="56"/>
  <c r="CF72" i="59"/>
  <c r="CF85" i="59"/>
  <c r="N100" i="56"/>
  <c r="BH199" i="51"/>
  <c r="AC106" i="56"/>
  <c r="M140" i="56"/>
  <c r="AC98" i="56"/>
  <c r="AB140" i="56"/>
  <c r="AR152" i="56"/>
  <c r="P74" i="55"/>
  <c r="M66" i="55"/>
  <c r="O65" i="55"/>
  <c r="O68" i="55"/>
  <c r="AB73" i="56"/>
  <c r="O69" i="55"/>
  <c r="AB70" i="56"/>
  <c r="N89" i="56"/>
  <c r="M143" i="56"/>
  <c r="CF81" i="59"/>
  <c r="AB74" i="56"/>
  <c r="DA85" i="59"/>
  <c r="M141" i="56"/>
  <c r="AC107" i="56"/>
  <c r="DA105" i="59"/>
  <c r="AC91" i="56"/>
  <c r="CF158" i="59"/>
  <c r="DA120" i="59"/>
  <c r="AC97" i="56"/>
  <c r="P81" i="55"/>
  <c r="M117" i="56"/>
  <c r="AR153" i="56"/>
  <c r="DA88" i="59"/>
  <c r="M135" i="56"/>
  <c r="AC123" i="56"/>
  <c r="M155" i="56"/>
  <c r="AC94" i="56"/>
  <c r="AR150" i="56"/>
  <c r="AB144" i="56"/>
  <c r="BH148" i="51"/>
  <c r="N120" i="56"/>
  <c r="M73" i="56"/>
  <c r="N121" i="56"/>
  <c r="AC101" i="56"/>
  <c r="AB163" i="56"/>
  <c r="N73" i="56"/>
  <c r="AB72" i="56"/>
  <c r="CF68" i="59"/>
  <c r="CF66" i="59"/>
  <c r="CF69" i="59"/>
  <c r="AB76" i="56"/>
  <c r="N115" i="56"/>
  <c r="AR151" i="56"/>
  <c r="M157" i="56"/>
  <c r="M119" i="56"/>
  <c r="N76" i="56"/>
  <c r="CF159" i="59"/>
  <c r="DA122" i="59"/>
  <c r="N79" i="56"/>
  <c r="M144" i="56"/>
  <c r="BH201" i="51"/>
  <c r="DA75" i="59"/>
  <c r="DA118" i="59"/>
  <c r="DA94" i="59"/>
  <c r="AR135" i="56"/>
  <c r="CF79" i="59"/>
  <c r="AB136" i="56"/>
  <c r="DA109" i="59"/>
  <c r="DA79" i="59"/>
  <c r="AR143" i="56"/>
  <c r="CF149" i="59"/>
  <c r="CF125" i="59"/>
  <c r="CW193" i="50"/>
  <c r="M125" i="56"/>
  <c r="BH198" i="51"/>
  <c r="CF118" i="59"/>
  <c r="P76" i="55"/>
  <c r="M81" i="56"/>
  <c r="AO75" i="56"/>
  <c r="AC108" i="56"/>
  <c r="DA76" i="59"/>
  <c r="N102" i="56"/>
  <c r="CF152" i="59"/>
  <c r="AO74" i="56"/>
  <c r="CF129" i="59"/>
  <c r="Q70" i="54"/>
  <c r="DA102" i="59"/>
  <c r="AR154" i="56"/>
  <c r="AC121" i="56"/>
  <c r="M82" i="56"/>
  <c r="AR155" i="56"/>
  <c r="AR125" i="56"/>
  <c r="N72" i="56"/>
  <c r="AB71" i="56"/>
  <c r="M70" i="56"/>
  <c r="Q67" i="54"/>
  <c r="CF65" i="59"/>
  <c r="M84" i="56"/>
  <c r="CF144" i="59"/>
  <c r="AB127" i="56"/>
  <c r="M156" i="56"/>
  <c r="N103" i="56"/>
  <c r="N74" i="56"/>
  <c r="AB122" i="56"/>
  <c r="M76" i="56"/>
  <c r="AC119" i="56"/>
  <c r="N84" i="56"/>
  <c r="AC110" i="56"/>
  <c r="M153" i="56"/>
  <c r="AC124" i="56"/>
  <c r="AR148" i="56"/>
  <c r="AB131" i="56"/>
  <c r="CF131" i="59"/>
  <c r="AR164" i="56"/>
  <c r="CF77" i="59"/>
  <c r="DA107" i="59"/>
  <c r="M136" i="56"/>
  <c r="AR161" i="56"/>
  <c r="AC82" i="56"/>
  <c r="AB82" i="56"/>
  <c r="AR134" i="56"/>
  <c r="AR145" i="56"/>
  <c r="CF151" i="59"/>
  <c r="DA96" i="59"/>
  <c r="N118" i="56"/>
  <c r="AC79" i="56"/>
  <c r="DA108" i="59"/>
  <c r="AB152" i="56"/>
  <c r="CF121" i="59"/>
  <c r="AB120" i="56"/>
  <c r="AC95" i="56"/>
  <c r="CF148" i="59"/>
  <c r="M65" i="56"/>
  <c r="AC78" i="56"/>
  <c r="M127" i="56"/>
  <c r="AB156" i="56"/>
  <c r="CF136" i="59"/>
  <c r="AB81" i="56"/>
  <c r="AB134" i="56"/>
  <c r="CW146" i="50"/>
  <c r="Q64" i="54"/>
  <c r="AB67" i="56"/>
  <c r="M71" i="56"/>
  <c r="CF70" i="59"/>
  <c r="AR158" i="56"/>
  <c r="CF140" i="59"/>
  <c r="BH200" i="51"/>
  <c r="M74" i="56"/>
  <c r="AC118" i="56"/>
  <c r="CF160" i="59"/>
  <c r="N91" i="56"/>
  <c r="AR147" i="56"/>
  <c r="CF78" i="59"/>
  <c r="AB153" i="56"/>
  <c r="AR146" i="56"/>
  <c r="AB121" i="56"/>
  <c r="CF134" i="59"/>
  <c r="DA101" i="59"/>
  <c r="AC89" i="56"/>
  <c r="DA95" i="59"/>
  <c r="AR128" i="56"/>
  <c r="AR130" i="56"/>
  <c r="P83" i="55"/>
  <c r="AC81" i="56"/>
  <c r="M126" i="56"/>
  <c r="N122" i="56"/>
  <c r="P75" i="55"/>
  <c r="N99" i="56"/>
  <c r="M133" i="56"/>
  <c r="M137" i="56"/>
  <c r="AR144" i="56"/>
  <c r="AR137" i="56"/>
  <c r="DA89" i="59"/>
  <c r="AB75" i="56"/>
  <c r="CU147" i="50"/>
  <c r="DA117" i="59"/>
  <c r="DA112" i="59"/>
  <c r="N85" i="56"/>
  <c r="AC86" i="56"/>
  <c r="P72" i="55"/>
  <c r="M163" i="56"/>
  <c r="N107" i="56"/>
  <c r="N82" i="56"/>
  <c r="AB125" i="56"/>
  <c r="M162" i="56"/>
  <c r="BH147" i="51"/>
  <c r="P73" i="55"/>
  <c r="DA80" i="59"/>
  <c r="N81" i="56"/>
  <c r="CF130" i="59"/>
  <c r="AC72" i="56"/>
  <c r="CF71" i="59"/>
  <c r="O70" i="55"/>
  <c r="Q69" i="54"/>
  <c r="Q65" i="54"/>
  <c r="CF155" i="59"/>
  <c r="AB124" i="56"/>
  <c r="CF128" i="59"/>
  <c r="CF141" i="59"/>
  <c r="AC109" i="56"/>
  <c r="N77" i="56"/>
  <c r="DA90" i="59"/>
  <c r="CF153" i="59"/>
  <c r="AB137" i="56"/>
  <c r="AR139" i="56"/>
  <c r="M130" i="56"/>
  <c r="CF82" i="59"/>
  <c r="AB138" i="56"/>
  <c r="CF138" i="59"/>
  <c r="AR162" i="56"/>
  <c r="N94" i="56"/>
  <c r="AB142" i="56"/>
  <c r="M77" i="56"/>
  <c r="AB161" i="56"/>
  <c r="N87" i="56"/>
  <c r="N98" i="56"/>
  <c r="DA111" i="59"/>
  <c r="AB139" i="56"/>
  <c r="CF137" i="59"/>
  <c r="AR126" i="56"/>
  <c r="DA78" i="59"/>
  <c r="AC83" i="56"/>
  <c r="BH197" i="51"/>
  <c r="AC90" i="56"/>
  <c r="AB123" i="56"/>
  <c r="CF163" i="59"/>
  <c r="AB162" i="56"/>
  <c r="AR160" i="56"/>
  <c r="DA124" i="59"/>
  <c r="AC73" i="56"/>
  <c r="Q66" i="54"/>
  <c r="O64" i="55"/>
  <c r="CF73" i="59"/>
  <c r="AB68" i="56"/>
  <c r="AB160" i="56"/>
  <c r="DA100" i="59"/>
  <c r="M128" i="56"/>
  <c r="DA87" i="59"/>
  <c r="M158" i="56"/>
  <c r="P77" i="55"/>
  <c r="M145" i="56"/>
  <c r="AB158" i="56"/>
  <c r="AB150" i="56"/>
  <c r="M83" i="56"/>
  <c r="AC122" i="56"/>
  <c r="M132" i="56"/>
  <c r="M147" i="56"/>
  <c r="M148" i="56"/>
  <c r="DA123" i="59"/>
  <c r="M75" i="56"/>
  <c r="AB80" i="56"/>
  <c r="DA110" i="59"/>
  <c r="M160" i="56"/>
  <c r="AR156" i="56"/>
  <c r="N104" i="56"/>
  <c r="AB119" i="56"/>
  <c r="DA119" i="59"/>
  <c r="DA92" i="59"/>
  <c r="DA113" i="59"/>
  <c r="N75" i="56"/>
  <c r="N78" i="56"/>
  <c r="N114" i="56"/>
  <c r="CF135" i="59"/>
  <c r="AB133" i="56"/>
  <c r="AC96" i="56"/>
  <c r="N106" i="56"/>
  <c r="M118" i="56"/>
  <c r="M142" i="56"/>
  <c r="O71" i="55"/>
  <c r="CL194" i="50"/>
  <c r="AB154" i="56"/>
  <c r="N83" i="56"/>
  <c r="AC116" i="56"/>
  <c r="DG74" i="59" l="1"/>
  <c r="DG73" i="59"/>
  <c r="CX146" i="50"/>
  <c r="DB146" i="50" s="1"/>
  <c r="DC146" i="50" s="1"/>
  <c r="BF199" i="56"/>
  <c r="BF198" i="56"/>
  <c r="BF195" i="56"/>
  <c r="BF126" i="56"/>
  <c r="BG175" i="56"/>
  <c r="BC187" i="56"/>
  <c r="AP187" i="51"/>
  <c r="AK26" i="56" s="1"/>
  <c r="AP174" i="51"/>
  <c r="AK13" i="56" s="1"/>
  <c r="BC194" i="56"/>
  <c r="BH194" i="56" s="1"/>
  <c r="AP194" i="51"/>
  <c r="AK33" i="56" s="1"/>
  <c r="BC182" i="56"/>
  <c r="AP182" i="51"/>
  <c r="AK21" i="56" s="1"/>
  <c r="BH175" i="56"/>
  <c r="BF175" i="56"/>
  <c r="BF193" i="56"/>
  <c r="BF200" i="56"/>
  <c r="BH171" i="56"/>
  <c r="BH179" i="56"/>
  <c r="BF171" i="56"/>
  <c r="BG179" i="56"/>
  <c r="BA172" i="56"/>
  <c r="BB172" i="56" s="1"/>
  <c r="BG195" i="56"/>
  <c r="BH195" i="56"/>
  <c r="BH181" i="56"/>
  <c r="BG197" i="56"/>
  <c r="BH197" i="56"/>
  <c r="BA176" i="56"/>
  <c r="BB176" i="56" s="1"/>
  <c r="BH183" i="56"/>
  <c r="BA189" i="56"/>
  <c r="BB189" i="56" s="1"/>
  <c r="BA180" i="56"/>
  <c r="BB180" i="56" s="1"/>
  <c r="BA184" i="56"/>
  <c r="BB184" i="56" s="1"/>
  <c r="BA191" i="56"/>
  <c r="BB191" i="56" s="1"/>
  <c r="BF191" i="56" s="1"/>
  <c r="BG181" i="56"/>
  <c r="BA185" i="56"/>
  <c r="BB185" i="56" s="1"/>
  <c r="BA170" i="56"/>
  <c r="BB170" i="56" s="1"/>
  <c r="BA169" i="56"/>
  <c r="BB169" i="56" s="1"/>
  <c r="BF169" i="56" s="1"/>
  <c r="BA182" i="56"/>
  <c r="BB182" i="56" s="1"/>
  <c r="BA192" i="56"/>
  <c r="BB192" i="56" s="1"/>
  <c r="BG199" i="56"/>
  <c r="BA190" i="56"/>
  <c r="BB190" i="56" s="1"/>
  <c r="BG190" i="56" s="1"/>
  <c r="BH199" i="56"/>
  <c r="BA196" i="56"/>
  <c r="BB196" i="56" s="1"/>
  <c r="BA187" i="56"/>
  <c r="BB187" i="56" s="1"/>
  <c r="V13" i="56"/>
  <c r="BU193" i="51"/>
  <c r="DG78" i="59"/>
  <c r="DG80" i="59"/>
  <c r="DG82" i="59"/>
  <c r="DG75" i="59"/>
  <c r="DG81" i="59"/>
  <c r="DG76" i="59"/>
  <c r="DG79" i="59"/>
  <c r="DG77" i="59"/>
  <c r="BU195" i="51"/>
  <c r="CL82" i="59"/>
  <c r="CL83" i="59"/>
  <c r="CL85" i="59"/>
  <c r="CL84" i="59"/>
  <c r="BU194" i="51"/>
  <c r="BY148" i="51"/>
  <c r="CL78" i="59"/>
  <c r="CL81" i="59"/>
  <c r="CL80" i="59"/>
  <c r="CL79" i="59"/>
  <c r="CL77" i="59"/>
  <c r="BH173" i="56"/>
  <c r="BF173" i="56"/>
  <c r="BF201" i="56"/>
  <c r="BG201" i="56"/>
  <c r="BF177" i="56"/>
  <c r="BF183" i="56"/>
  <c r="BG200" i="56"/>
  <c r="BH193" i="56"/>
  <c r="BG183" i="56"/>
  <c r="BG177" i="56"/>
  <c r="BG193" i="56"/>
  <c r="AK27" i="56"/>
  <c r="BC188" i="56"/>
  <c r="BH188" i="56" s="1"/>
  <c r="BC172" i="56"/>
  <c r="BH200" i="56"/>
  <c r="AK35" i="56"/>
  <c r="BC196" i="56"/>
  <c r="AK17" i="56"/>
  <c r="BC178" i="56"/>
  <c r="BF178" i="56" s="1"/>
  <c r="AK9" i="56"/>
  <c r="BD170" i="56"/>
  <c r="BC192" i="56"/>
  <c r="AK23" i="56"/>
  <c r="BC184" i="56"/>
  <c r="AK7" i="56"/>
  <c r="BC168" i="56"/>
  <c r="BG168" i="56" s="1"/>
  <c r="BC180" i="56"/>
  <c r="AK25" i="56"/>
  <c r="BD186" i="56"/>
  <c r="BF186" i="56" s="1"/>
  <c r="BC167" i="56"/>
  <c r="BG167" i="56" s="1"/>
  <c r="AK15" i="56"/>
  <c r="BC176" i="56"/>
  <c r="AK28" i="56"/>
  <c r="BC189" i="56"/>
  <c r="BD187" i="56"/>
  <c r="AK24" i="56"/>
  <c r="BC185" i="56"/>
  <c r="BH126" i="56"/>
  <c r="BG126" i="56"/>
  <c r="BG198" i="56"/>
  <c r="BH198" i="56"/>
  <c r="BF174" i="56"/>
  <c r="BH174" i="56"/>
  <c r="BG174" i="56"/>
  <c r="BU196" i="51"/>
  <c r="BY196" i="51"/>
  <c r="DG94" i="59"/>
  <c r="DG90" i="59"/>
  <c r="DG89" i="59"/>
  <c r="BY193" i="51"/>
  <c r="CL76" i="59"/>
  <c r="CL75" i="59"/>
  <c r="BC126" i="51"/>
  <c r="F5" i="54" s="1"/>
  <c r="BY147" i="51"/>
  <c r="DG108" i="59"/>
  <c r="DG104" i="59"/>
  <c r="DG95" i="59"/>
  <c r="DG91" i="59"/>
  <c r="DG103" i="59"/>
  <c r="DG96" i="59"/>
  <c r="DG99" i="59"/>
  <c r="BY195" i="51"/>
  <c r="BY194" i="51"/>
  <c r="CL127" i="59"/>
  <c r="CL129" i="59"/>
  <c r="CL153" i="59"/>
  <c r="CL138" i="59"/>
  <c r="CL162" i="59"/>
  <c r="CL134" i="59"/>
  <c r="CL131" i="59"/>
  <c r="CL155" i="59"/>
  <c r="CL140" i="59"/>
  <c r="CL164" i="59"/>
  <c r="CL133" i="59"/>
  <c r="CL157" i="59"/>
  <c r="CL142" i="59"/>
  <c r="CL151" i="59"/>
  <c r="CL136" i="59"/>
  <c r="CL120" i="59"/>
  <c r="CL137" i="59"/>
  <c r="CL161" i="59"/>
  <c r="CL122" i="59"/>
  <c r="CL146" i="59"/>
  <c r="CL149" i="59"/>
  <c r="CL135" i="59"/>
  <c r="CL139" i="59"/>
  <c r="CL163" i="59"/>
  <c r="CL124" i="59"/>
  <c r="CL148" i="59"/>
  <c r="CL141" i="59"/>
  <c r="CL126" i="59"/>
  <c r="CL150" i="59"/>
  <c r="CL160" i="59"/>
  <c r="CL144" i="59"/>
  <c r="CL119" i="59"/>
  <c r="CL143" i="59"/>
  <c r="CL128" i="59"/>
  <c r="CL152" i="59"/>
  <c r="CL125" i="59"/>
  <c r="CL159" i="59"/>
  <c r="CL121" i="59"/>
  <c r="CL145" i="59"/>
  <c r="CL130" i="59"/>
  <c r="CL154" i="59"/>
  <c r="CL158" i="59"/>
  <c r="CL123" i="59"/>
  <c r="CL147" i="59"/>
  <c r="CL132" i="59"/>
  <c r="CL156" i="59"/>
  <c r="CL118" i="59"/>
  <c r="AK37" i="56"/>
  <c r="CL74" i="59"/>
  <c r="BY146" i="51"/>
  <c r="DG117" i="59"/>
  <c r="DG118" i="59"/>
  <c r="DG116" i="59"/>
  <c r="DG115" i="59"/>
  <c r="DG114" i="59"/>
  <c r="DG102" i="59"/>
  <c r="DG119" i="59"/>
  <c r="DG121" i="59"/>
  <c r="DG120" i="59"/>
  <c r="DG122" i="59"/>
  <c r="DG109" i="59"/>
  <c r="DG111" i="59"/>
  <c r="DG113" i="59"/>
  <c r="DG110" i="59"/>
  <c r="DG112" i="59"/>
  <c r="DG86" i="59"/>
  <c r="DG87" i="59"/>
  <c r="DG101" i="59"/>
  <c r="DG100" i="59"/>
  <c r="DG125" i="59"/>
  <c r="DG123" i="59"/>
  <c r="DG124" i="59"/>
  <c r="DG88" i="59"/>
  <c r="DG85" i="59"/>
  <c r="DG83" i="59"/>
  <c r="DG84" i="59"/>
  <c r="DG97" i="59"/>
  <c r="DG98" i="59"/>
  <c r="DG93" i="59"/>
  <c r="DG92" i="59"/>
  <c r="DG105" i="59"/>
  <c r="DG106" i="59"/>
  <c r="DG107" i="59"/>
  <c r="BD128" i="50"/>
  <c r="BY197" i="51"/>
  <c r="CV147" i="50"/>
  <c r="DA147" i="50" s="1"/>
  <c r="AJ5" i="56"/>
  <c r="BV142" i="51"/>
  <c r="BZ142" i="51" s="1"/>
  <c r="CA142" i="51" s="1"/>
  <c r="BV52" i="51"/>
  <c r="BZ52" i="51" s="1"/>
  <c r="CA52" i="51" s="1"/>
  <c r="BC168" i="51"/>
  <c r="BC48" i="51"/>
  <c r="D6" i="54"/>
  <c r="G6" i="54"/>
  <c r="BV187" i="51"/>
  <c r="BZ187" i="51" s="1"/>
  <c r="CA187" i="51" s="1"/>
  <c r="F7" i="55"/>
  <c r="BK129" i="50"/>
  <c r="BK169" i="50"/>
  <c r="BK170" i="50" s="1"/>
  <c r="DC192" i="50"/>
  <c r="D8" i="55"/>
  <c r="BK50" i="50"/>
  <c r="CX193" i="50"/>
  <c r="DB193" i="50" s="1"/>
  <c r="BZ8" i="51"/>
  <c r="CA8" i="51" s="1"/>
  <c r="BV9" i="51"/>
  <c r="BD52" i="50"/>
  <c r="BD170" i="50"/>
  <c r="AQ71" i="56"/>
  <c r="AQ103" i="56"/>
  <c r="AQ139" i="56"/>
  <c r="AQ134" i="56"/>
  <c r="AQ113" i="56"/>
  <c r="AQ144" i="56"/>
  <c r="AQ133" i="56"/>
  <c r="Q81" i="54"/>
  <c r="CU193" i="50"/>
  <c r="AQ156" i="56"/>
  <c r="AC102" i="56"/>
  <c r="AQ119" i="56"/>
  <c r="M68" i="55"/>
  <c r="AR113" i="56"/>
  <c r="AQ88" i="56"/>
  <c r="AQ115" i="56"/>
  <c r="AQ157" i="56"/>
  <c r="AR124" i="56"/>
  <c r="AQ67" i="56"/>
  <c r="AQ155" i="56"/>
  <c r="AQ153" i="56"/>
  <c r="O74" i="55"/>
  <c r="BH195" i="51"/>
  <c r="AQ138" i="56"/>
  <c r="AR116" i="56"/>
  <c r="AQ100" i="56"/>
  <c r="AR119" i="56"/>
  <c r="AQ141" i="56"/>
  <c r="BH192" i="51"/>
  <c r="AQ162" i="56"/>
  <c r="Q75" i="54"/>
  <c r="AQ143" i="56"/>
  <c r="AQ112" i="56"/>
  <c r="AQ142" i="56"/>
  <c r="AQ96" i="56"/>
  <c r="AQ101" i="56"/>
  <c r="Q80" i="54"/>
  <c r="AQ72" i="56"/>
  <c r="AQ159" i="56"/>
  <c r="AQ90" i="56"/>
  <c r="AQ163" i="56"/>
  <c r="AQ102" i="56"/>
  <c r="BH196" i="51"/>
  <c r="AQ135" i="56"/>
  <c r="AR98" i="56"/>
  <c r="Q79" i="54"/>
  <c r="AR97" i="56"/>
  <c r="AQ74" i="56"/>
  <c r="Q78" i="54"/>
  <c r="AQ98" i="56"/>
  <c r="AQ97" i="56"/>
  <c r="AQ65" i="56"/>
  <c r="AQ76" i="56"/>
  <c r="AQ116" i="56"/>
  <c r="AQ108" i="56"/>
  <c r="AQ124" i="56"/>
  <c r="AQ111" i="56"/>
  <c r="AC104" i="56"/>
  <c r="AQ132" i="56"/>
  <c r="AR122" i="56"/>
  <c r="AQ78" i="56"/>
  <c r="AC103" i="56"/>
  <c r="AQ130" i="56"/>
  <c r="Q74" i="54"/>
  <c r="AQ68" i="56"/>
  <c r="AQ110" i="56"/>
  <c r="N65" i="54"/>
  <c r="AQ64" i="56"/>
  <c r="AQ81" i="56"/>
  <c r="AQ123" i="56"/>
  <c r="AQ107" i="56"/>
  <c r="AR110" i="56"/>
  <c r="AQ147" i="56"/>
  <c r="AQ164" i="56"/>
  <c r="AQ154" i="56"/>
  <c r="Q76" i="54"/>
  <c r="AQ99" i="56"/>
  <c r="AQ137" i="56"/>
  <c r="AR121" i="56"/>
  <c r="AQ128" i="56"/>
  <c r="AQ89" i="56"/>
  <c r="AQ117" i="56"/>
  <c r="N64" i="54"/>
  <c r="AQ73" i="56"/>
  <c r="AR102" i="56"/>
  <c r="AQ118" i="56"/>
  <c r="AQ104" i="56"/>
  <c r="AQ129" i="56"/>
  <c r="AQ95" i="56"/>
  <c r="AR105" i="56"/>
  <c r="AQ161" i="56"/>
  <c r="AQ92" i="56"/>
  <c r="BH193" i="51"/>
  <c r="AQ150" i="56"/>
  <c r="AQ152" i="56"/>
  <c r="AQ106" i="56"/>
  <c r="AQ148" i="56"/>
  <c r="AC105" i="56"/>
  <c r="Q72" i="54"/>
  <c r="AQ66" i="56"/>
  <c r="AQ82" i="56"/>
  <c r="AR115" i="56"/>
  <c r="AR108" i="56"/>
  <c r="AR106" i="56"/>
  <c r="AQ91" i="56"/>
  <c r="AQ79" i="56"/>
  <c r="AR117" i="56"/>
  <c r="AQ77" i="56"/>
  <c r="Q73" i="54"/>
  <c r="AQ69" i="56"/>
  <c r="AR118" i="56"/>
  <c r="AQ94" i="56"/>
  <c r="AQ109" i="56"/>
  <c r="AQ105" i="56"/>
  <c r="AQ121" i="56"/>
  <c r="BH194" i="51"/>
  <c r="AQ114" i="56"/>
  <c r="CW147" i="50"/>
  <c r="AQ131" i="56"/>
  <c r="AQ140" i="56"/>
  <c r="AQ87" i="56"/>
  <c r="O73" i="55"/>
  <c r="AQ149" i="56"/>
  <c r="AQ151" i="56"/>
  <c r="AQ85" i="56"/>
  <c r="AQ84" i="56"/>
  <c r="AQ120" i="56"/>
  <c r="AQ146" i="56"/>
  <c r="AQ80" i="56"/>
  <c r="AQ158" i="56"/>
  <c r="AQ127" i="56"/>
  <c r="AQ70" i="56"/>
  <c r="AQ125" i="56"/>
  <c r="AQ75" i="56"/>
  <c r="AQ83" i="56"/>
  <c r="AQ93" i="56"/>
  <c r="AQ122" i="56"/>
  <c r="AQ86" i="56"/>
  <c r="AQ126" i="56"/>
  <c r="Q77" i="54"/>
  <c r="AQ160" i="56"/>
  <c r="AQ136" i="56"/>
  <c r="AQ145" i="56"/>
  <c r="AR123" i="56"/>
  <c r="AR109" i="56"/>
  <c r="BG182" i="56" l="1"/>
  <c r="BF194" i="56"/>
  <c r="BG194" i="56"/>
  <c r="BF172" i="56"/>
  <c r="BG191" i="56"/>
  <c r="BF180" i="56"/>
  <c r="BH191" i="56"/>
  <c r="BF184" i="56"/>
  <c r="BG176" i="56"/>
  <c r="BF182" i="56"/>
  <c r="BH169" i="56"/>
  <c r="BF170" i="56"/>
  <c r="BG169" i="56"/>
  <c r="BF190" i="56"/>
  <c r="BF189" i="56"/>
  <c r="BH182" i="56"/>
  <c r="BH192" i="56"/>
  <c r="BG185" i="56"/>
  <c r="BF187" i="56"/>
  <c r="BH190" i="56"/>
  <c r="BH196" i="56"/>
  <c r="BG192" i="56"/>
  <c r="BF168" i="56"/>
  <c r="BH167" i="56"/>
  <c r="BG187" i="56"/>
  <c r="BH187" i="56"/>
  <c r="BG180" i="56"/>
  <c r="BG188" i="56"/>
  <c r="BH186" i="56"/>
  <c r="BH185" i="56"/>
  <c r="BH176" i="56"/>
  <c r="BH168" i="56"/>
  <c r="BG170" i="56"/>
  <c r="BH180" i="56"/>
  <c r="BH170" i="56"/>
  <c r="BF185" i="56"/>
  <c r="BF188" i="56"/>
  <c r="BF192" i="56"/>
  <c r="BH178" i="56"/>
  <c r="BG186" i="56"/>
  <c r="BG196" i="56"/>
  <c r="BH189" i="56"/>
  <c r="BG189" i="56"/>
  <c r="BG178" i="56"/>
  <c r="BH172" i="56"/>
  <c r="BG172" i="56"/>
  <c r="BF196" i="56"/>
  <c r="BF176" i="56"/>
  <c r="BF167" i="56"/>
  <c r="AK6" i="56"/>
  <c r="BH184" i="56"/>
  <c r="BG184" i="56"/>
  <c r="AK31" i="56"/>
  <c r="AK11" i="56"/>
  <c r="AK19" i="56"/>
  <c r="BC127" i="51"/>
  <c r="F6" i="54" s="1"/>
  <c r="CX147" i="50"/>
  <c r="DB147" i="50" s="1"/>
  <c r="DC147" i="50" s="1"/>
  <c r="BD129" i="50"/>
  <c r="BD130" i="50" s="1"/>
  <c r="BD131" i="50" s="1"/>
  <c r="CV193" i="50"/>
  <c r="DA193" i="50" s="1"/>
  <c r="DC193" i="50" s="1"/>
  <c r="BC49" i="51"/>
  <c r="BC50" i="51" s="1"/>
  <c r="BC51" i="51" s="1"/>
  <c r="G7" i="54"/>
  <c r="BV143" i="51"/>
  <c r="BZ143" i="51" s="1"/>
  <c r="CA143" i="51" s="1"/>
  <c r="BV53" i="51"/>
  <c r="BZ53" i="51" s="1"/>
  <c r="CA53" i="51" s="1"/>
  <c r="BC169" i="51"/>
  <c r="BV188" i="51"/>
  <c r="BZ188" i="51" s="1"/>
  <c r="CA188" i="51" s="1"/>
  <c r="D7" i="54"/>
  <c r="G8" i="55"/>
  <c r="BK130" i="50"/>
  <c r="F8" i="55"/>
  <c r="D9" i="55"/>
  <c r="BK51" i="50"/>
  <c r="G9" i="55"/>
  <c r="BK171" i="50"/>
  <c r="BZ9" i="51"/>
  <c r="CA9" i="51" s="1"/>
  <c r="BV10" i="51"/>
  <c r="BD171" i="50"/>
  <c r="BD53" i="50"/>
  <c r="P72" i="54"/>
  <c r="AR107" i="56"/>
  <c r="AR80" i="56"/>
  <c r="AR76" i="56"/>
  <c r="P66" i="54"/>
  <c r="AR89" i="56"/>
  <c r="AR81" i="56"/>
  <c r="AR91" i="56"/>
  <c r="P85" i="55"/>
  <c r="P64" i="54"/>
  <c r="AR120" i="56"/>
  <c r="AR101" i="56"/>
  <c r="AR77" i="56"/>
  <c r="P84" i="55"/>
  <c r="P71" i="54"/>
  <c r="AR93" i="56"/>
  <c r="AR111" i="56"/>
  <c r="P70" i="54"/>
  <c r="AR84" i="56"/>
  <c r="AR87" i="56"/>
  <c r="AR83" i="56"/>
  <c r="P65" i="54"/>
  <c r="AR99" i="56"/>
  <c r="AR79" i="56"/>
  <c r="AR90" i="56"/>
  <c r="AR82" i="56"/>
  <c r="P68" i="54"/>
  <c r="P69" i="54"/>
  <c r="AR94" i="56"/>
  <c r="AR100" i="56"/>
  <c r="Q83" i="54"/>
  <c r="Q82" i="54"/>
  <c r="AR114" i="56"/>
  <c r="AR104" i="56"/>
  <c r="AR74" i="56"/>
  <c r="N66" i="54"/>
  <c r="AR86" i="56"/>
  <c r="AR95" i="56"/>
  <c r="AR88" i="56"/>
  <c r="AR75" i="56"/>
  <c r="P67" i="54"/>
  <c r="AR96" i="56"/>
  <c r="AR73" i="56"/>
  <c r="M69" i="55"/>
  <c r="AR103" i="56"/>
  <c r="AR85" i="56"/>
  <c r="AR78" i="56"/>
  <c r="N67" i="54"/>
  <c r="AR92" i="56"/>
  <c r="O75" i="55"/>
  <c r="AR72" i="56"/>
  <c r="AR112" i="56"/>
  <c r="CO191" i="50" l="1"/>
  <c r="CN191" i="50"/>
  <c r="BK191" i="51"/>
  <c r="BN191" i="51" s="1"/>
  <c r="CP191" i="50"/>
  <c r="BC128" i="51"/>
  <c r="BC129" i="51" s="1"/>
  <c r="F8" i="54" s="1"/>
  <c r="BC52" i="51"/>
  <c r="D10" i="54"/>
  <c r="D8" i="54"/>
  <c r="BV54" i="51"/>
  <c r="BZ54" i="51" s="1"/>
  <c r="CA54" i="51" s="1"/>
  <c r="D9" i="54"/>
  <c r="BV144" i="51"/>
  <c r="BZ144" i="51" s="1"/>
  <c r="CA144" i="51" s="1"/>
  <c r="BV189" i="51"/>
  <c r="BZ189" i="51" s="1"/>
  <c r="CA189" i="51" s="1"/>
  <c r="BC170" i="51"/>
  <c r="G8" i="54"/>
  <c r="F9" i="55"/>
  <c r="BK131" i="50"/>
  <c r="G10" i="55"/>
  <c r="BK172" i="50"/>
  <c r="D10" i="55"/>
  <c r="BK52" i="50"/>
  <c r="BD172" i="50"/>
  <c r="BD132" i="50"/>
  <c r="BD54" i="50"/>
  <c r="BZ10" i="51"/>
  <c r="CA10" i="51" s="1"/>
  <c r="N69" i="54"/>
  <c r="N70" i="54"/>
  <c r="M70" i="55"/>
  <c r="N68" i="54"/>
  <c r="Q84" i="54"/>
  <c r="P86" i="55"/>
  <c r="O76" i="55"/>
  <c r="CO56" i="50" l="1"/>
  <c r="CN56" i="50"/>
  <c r="CN146" i="50"/>
  <c r="CO146" i="50"/>
  <c r="CO57" i="50"/>
  <c r="CO58" i="50" s="1"/>
  <c r="CO59" i="50" s="1"/>
  <c r="CO60" i="50" s="1"/>
  <c r="CO61" i="50" s="1"/>
  <c r="CO62" i="50" s="1"/>
  <c r="CO63" i="50" s="1"/>
  <c r="CO64" i="50" s="1"/>
  <c r="CO65" i="50" s="1"/>
  <c r="CO66" i="50" s="1"/>
  <c r="BK146" i="51"/>
  <c r="BN146" i="51" s="1"/>
  <c r="CN57" i="50"/>
  <c r="CP146" i="50"/>
  <c r="F7" i="54"/>
  <c r="BC130" i="51"/>
  <c r="F9" i="54" s="1"/>
  <c r="D11" i="54"/>
  <c r="BC53" i="51"/>
  <c r="BV55" i="51"/>
  <c r="BV190" i="51"/>
  <c r="BZ190" i="51" s="1"/>
  <c r="CA190" i="51" s="1"/>
  <c r="G9" i="54"/>
  <c r="BC171" i="51"/>
  <c r="G10" i="54" s="1"/>
  <c r="F10" i="55"/>
  <c r="BK132" i="50"/>
  <c r="D11" i="55"/>
  <c r="BK53" i="50"/>
  <c r="BK173" i="50"/>
  <c r="G11" i="55"/>
  <c r="BD133" i="50"/>
  <c r="BD173" i="50"/>
  <c r="BD55" i="50"/>
  <c r="CW57" i="50"/>
  <c r="P87" i="55"/>
  <c r="N71" i="54"/>
  <c r="P75" i="54"/>
  <c r="P76" i="54"/>
  <c r="Q86" i="54"/>
  <c r="O77" i="55"/>
  <c r="Q85" i="54"/>
  <c r="M71" i="55"/>
  <c r="P74" i="54"/>
  <c r="P73" i="54"/>
  <c r="CP56" i="50" l="1"/>
  <c r="BK56" i="51"/>
  <c r="CO147" i="50"/>
  <c r="BK147" i="51"/>
  <c r="CN147" i="50"/>
  <c r="CN58" i="50"/>
  <c r="CP57" i="50"/>
  <c r="BC131" i="51"/>
  <c r="BC132" i="51" s="1"/>
  <c r="F11" i="54" s="1"/>
  <c r="D12" i="54"/>
  <c r="BC54" i="51"/>
  <c r="D13" i="54" s="1"/>
  <c r="CX57" i="50"/>
  <c r="DB57" i="50" s="1"/>
  <c r="BZ55" i="51"/>
  <c r="CA55" i="51" s="1"/>
  <c r="BC172" i="51"/>
  <c r="BV145" i="51"/>
  <c r="BZ145" i="51" s="1"/>
  <c r="CA145" i="51" s="1"/>
  <c r="F11" i="55"/>
  <c r="BK133" i="50"/>
  <c r="G12" i="55"/>
  <c r="BK174" i="50"/>
  <c r="BK54" i="50"/>
  <c r="D12" i="55"/>
  <c r="BD56" i="50"/>
  <c r="BD174" i="50"/>
  <c r="BD134" i="50"/>
  <c r="N72" i="54"/>
  <c r="BN56" i="51" l="1"/>
  <c r="BK57" i="51"/>
  <c r="CN192" i="50"/>
  <c r="CO192" i="50"/>
  <c r="CO148" i="50"/>
  <c r="CO149" i="50" s="1"/>
  <c r="CO150" i="50" s="1"/>
  <c r="CO151" i="50" s="1"/>
  <c r="CO152" i="50" s="1"/>
  <c r="CO153" i="50" s="1"/>
  <c r="CO154" i="50" s="1"/>
  <c r="CO155" i="50" s="1"/>
  <c r="CO156" i="50" s="1"/>
  <c r="CN148" i="50"/>
  <c r="CP147" i="50"/>
  <c r="BK148" i="51"/>
  <c r="BN147" i="51"/>
  <c r="CN59" i="50"/>
  <c r="CP58" i="50"/>
  <c r="F10" i="54"/>
  <c r="BC133" i="51"/>
  <c r="BC134" i="51" s="1"/>
  <c r="F13" i="54" s="1"/>
  <c r="BC55" i="51"/>
  <c r="D14" i="54" s="1"/>
  <c r="BC173" i="51"/>
  <c r="G11" i="54"/>
  <c r="F12" i="55"/>
  <c r="BK134" i="50"/>
  <c r="BK175" i="50"/>
  <c r="G13" i="55"/>
  <c r="D13" i="55"/>
  <c r="BK55" i="50"/>
  <c r="BD57" i="50"/>
  <c r="BD175" i="50"/>
  <c r="BD135" i="50"/>
  <c r="M72" i="55"/>
  <c r="P78" i="54"/>
  <c r="CU57" i="50"/>
  <c r="O78" i="55"/>
  <c r="P77" i="54"/>
  <c r="N74" i="54"/>
  <c r="P88" i="55"/>
  <c r="Q87" i="54"/>
  <c r="N73" i="54"/>
  <c r="BK58" i="51" l="1"/>
  <c r="BN57" i="51"/>
  <c r="BK192" i="51"/>
  <c r="BK193" i="51" s="1"/>
  <c r="CN60" i="50"/>
  <c r="CP59" i="50"/>
  <c r="CO193" i="50"/>
  <c r="CO194" i="50" s="1"/>
  <c r="CO195" i="50" s="1"/>
  <c r="CO196" i="50" s="1"/>
  <c r="CO197" i="50" s="1"/>
  <c r="CO198" i="50" s="1"/>
  <c r="CO199" i="50" s="1"/>
  <c r="CO200" i="50" s="1"/>
  <c r="CO201" i="50" s="1"/>
  <c r="CN193" i="50"/>
  <c r="CP192" i="50"/>
  <c r="BN148" i="51"/>
  <c r="BK149" i="51"/>
  <c r="CN149" i="50"/>
  <c r="CP148" i="50"/>
  <c r="F12" i="54"/>
  <c r="DA57" i="50"/>
  <c r="DC57" i="50" s="1"/>
  <c r="BC56" i="51"/>
  <c r="D15" i="54" s="1"/>
  <c r="BC135" i="51"/>
  <c r="BC174" i="51"/>
  <c r="G12" i="54"/>
  <c r="BK135" i="50"/>
  <c r="F13" i="55"/>
  <c r="G14" i="55"/>
  <c r="BK176" i="50"/>
  <c r="D14" i="55"/>
  <c r="BK56" i="50"/>
  <c r="BD136" i="50"/>
  <c r="BD176" i="50"/>
  <c r="BD58" i="50"/>
  <c r="M73" i="55"/>
  <c r="N75" i="54"/>
  <c r="P79" i="54"/>
  <c r="P89" i="55"/>
  <c r="M74" i="55"/>
  <c r="O79" i="55"/>
  <c r="BK59" i="51" l="1"/>
  <c r="BN58" i="51"/>
  <c r="BN192" i="51"/>
  <c r="CN150" i="50"/>
  <c r="CP149" i="50"/>
  <c r="BK194" i="51"/>
  <c r="BN193" i="51"/>
  <c r="BK150" i="51"/>
  <c r="BN149" i="51"/>
  <c r="CN61" i="50"/>
  <c r="CP60" i="50"/>
  <c r="CN194" i="50"/>
  <c r="CP193" i="50"/>
  <c r="BC57" i="51"/>
  <c r="BC136" i="51"/>
  <c r="F15" i="54" s="1"/>
  <c r="F14" i="54"/>
  <c r="BC175" i="51"/>
  <c r="G13" i="54"/>
  <c r="F14" i="55"/>
  <c r="BK136" i="50"/>
  <c r="BK177" i="50"/>
  <c r="G15" i="55"/>
  <c r="D15" i="55"/>
  <c r="BK57" i="50"/>
  <c r="BD59" i="50"/>
  <c r="BD177" i="50"/>
  <c r="BD137" i="50"/>
  <c r="M75" i="55"/>
  <c r="O80" i="55"/>
  <c r="O81" i="55"/>
  <c r="Q88" i="54"/>
  <c r="P80" i="54"/>
  <c r="P82" i="54"/>
  <c r="P81" i="54"/>
  <c r="P90" i="55"/>
  <c r="BN59" i="51" l="1"/>
  <c r="BK60" i="51"/>
  <c r="BK151" i="51"/>
  <c r="BN150" i="51"/>
  <c r="CN195" i="50"/>
  <c r="CP194" i="50"/>
  <c r="BK195" i="51"/>
  <c r="BN194" i="51"/>
  <c r="CN62" i="50"/>
  <c r="CP61" i="50"/>
  <c r="CN151" i="50"/>
  <c r="CP150" i="50"/>
  <c r="D16" i="54"/>
  <c r="BC58" i="51"/>
  <c r="BC137" i="51"/>
  <c r="F16" i="54" s="1"/>
  <c r="BC176" i="51"/>
  <c r="G14" i="54"/>
  <c r="F15" i="55"/>
  <c r="BK137" i="50"/>
  <c r="D16" i="55"/>
  <c r="BK58" i="50"/>
  <c r="G16" i="55"/>
  <c r="BK178" i="50"/>
  <c r="BD138" i="50"/>
  <c r="BD178" i="50"/>
  <c r="BD60" i="50"/>
  <c r="Q89" i="54"/>
  <c r="O82" i="55"/>
  <c r="N76" i="54"/>
  <c r="M76" i="55"/>
  <c r="P83" i="54"/>
  <c r="CW148" i="50"/>
  <c r="BN60" i="51" l="1"/>
  <c r="BK61" i="51"/>
  <c r="BK196" i="51"/>
  <c r="BN195" i="51"/>
  <c r="CN196" i="50"/>
  <c r="CP195" i="50"/>
  <c r="CN152" i="50"/>
  <c r="CP151" i="50"/>
  <c r="BN151" i="51"/>
  <c r="BK152" i="51"/>
  <c r="CN63" i="50"/>
  <c r="CP62" i="50"/>
  <c r="BC59" i="51"/>
  <c r="D17" i="54"/>
  <c r="BC138" i="51"/>
  <c r="F17" i="54" s="1"/>
  <c r="CX148" i="50"/>
  <c r="DB148" i="50" s="1"/>
  <c r="BC177" i="51"/>
  <c r="G15" i="54"/>
  <c r="BK138" i="50"/>
  <c r="F16" i="55"/>
  <c r="BK59" i="50"/>
  <c r="D17" i="55"/>
  <c r="G17" i="55"/>
  <c r="BK179" i="50"/>
  <c r="BD179" i="50"/>
  <c r="BD139" i="50"/>
  <c r="BD61" i="50"/>
  <c r="CU148" i="50"/>
  <c r="Q90" i="54"/>
  <c r="O83" i="55"/>
  <c r="P84" i="54"/>
  <c r="M77" i="55"/>
  <c r="N77" i="54"/>
  <c r="BK62" i="51" l="1"/>
  <c r="BN61" i="51"/>
  <c r="BK153" i="51"/>
  <c r="BN152" i="51"/>
  <c r="CN153" i="50"/>
  <c r="CP152" i="50"/>
  <c r="CN64" i="50"/>
  <c r="CP63" i="50"/>
  <c r="CN197" i="50"/>
  <c r="CP196" i="50"/>
  <c r="BK197" i="51"/>
  <c r="BN196" i="51"/>
  <c r="CV148" i="50"/>
  <c r="DA148" i="50" s="1"/>
  <c r="DC148" i="50" s="1"/>
  <c r="BC60" i="51"/>
  <c r="D18" i="54"/>
  <c r="BC139" i="51"/>
  <c r="BC178" i="51"/>
  <c r="G16" i="54"/>
  <c r="F17" i="55"/>
  <c r="BK139" i="50"/>
  <c r="G18" i="55"/>
  <c r="BK180" i="50"/>
  <c r="D18" i="55"/>
  <c r="BK60" i="50"/>
  <c r="BD140" i="50"/>
  <c r="BD180" i="50"/>
  <c r="BD62" i="50"/>
  <c r="O84" i="55"/>
  <c r="M78" i="55"/>
  <c r="N78" i="54"/>
  <c r="BK63" i="51" l="1"/>
  <c r="BN62" i="51"/>
  <c r="BN197" i="51"/>
  <c r="BK198" i="51"/>
  <c r="CN154" i="50"/>
  <c r="CP153" i="50"/>
  <c r="CN198" i="50"/>
  <c r="CP197" i="50"/>
  <c r="CN65" i="50"/>
  <c r="CP64" i="50"/>
  <c r="BK154" i="51"/>
  <c r="BN153" i="51"/>
  <c r="BD63" i="50"/>
  <c r="BC61" i="51"/>
  <c r="D19" i="54"/>
  <c r="BC140" i="51"/>
  <c r="F18" i="54"/>
  <c r="BC179" i="51"/>
  <c r="BC180" i="51" s="1"/>
  <c r="G17" i="54"/>
  <c r="F18" i="55"/>
  <c r="BK140" i="50"/>
  <c r="D19" i="55"/>
  <c r="BK61" i="50"/>
  <c r="G19" i="55"/>
  <c r="BK181" i="50"/>
  <c r="BD141" i="50"/>
  <c r="BD181" i="50"/>
  <c r="P85" i="54"/>
  <c r="O85" i="55"/>
  <c r="N79" i="54"/>
  <c r="M79" i="55"/>
  <c r="BN63" i="51" l="1"/>
  <c r="BK64" i="51"/>
  <c r="BK199" i="51"/>
  <c r="BN198" i="51"/>
  <c r="CN155" i="50"/>
  <c r="CP154" i="50"/>
  <c r="BK155" i="51"/>
  <c r="BN154" i="51"/>
  <c r="CN199" i="50"/>
  <c r="CP198" i="50"/>
  <c r="CN66" i="50"/>
  <c r="CP66" i="50" s="1"/>
  <c r="CP65" i="50"/>
  <c r="BD64" i="50"/>
  <c r="D20" i="54"/>
  <c r="BC62" i="51"/>
  <c r="F19" i="54"/>
  <c r="BC141" i="51"/>
  <c r="BC181" i="51"/>
  <c r="G19" i="54"/>
  <c r="G18" i="54"/>
  <c r="F19" i="55"/>
  <c r="BK141" i="50"/>
  <c r="D20" i="55"/>
  <c r="BK62" i="50"/>
  <c r="G20" i="55"/>
  <c r="BK182" i="50"/>
  <c r="BD182" i="50"/>
  <c r="BD142" i="50"/>
  <c r="P91" i="55"/>
  <c r="N80" i="54"/>
  <c r="O86" i="55"/>
  <c r="P86" i="54"/>
  <c r="M80" i="55"/>
  <c r="BN64" i="51" l="1"/>
  <c r="BK65" i="51"/>
  <c r="CN200" i="50"/>
  <c r="CP199" i="50"/>
  <c r="BN155" i="51"/>
  <c r="BK156" i="51"/>
  <c r="BN156" i="51" s="1"/>
  <c r="CN156" i="50"/>
  <c r="CP156" i="50" s="1"/>
  <c r="CP155" i="50"/>
  <c r="BK200" i="51"/>
  <c r="BN199" i="51"/>
  <c r="BD65" i="50"/>
  <c r="BD143" i="50"/>
  <c r="BC63" i="51"/>
  <c r="D21" i="54"/>
  <c r="BD183" i="50"/>
  <c r="BK183" i="50"/>
  <c r="G21" i="55"/>
  <c r="BK63" i="50"/>
  <c r="D21" i="55"/>
  <c r="BC182" i="51"/>
  <c r="BC183" i="51" s="1"/>
  <c r="BC184" i="51" s="1"/>
  <c r="BC185" i="51" s="1"/>
  <c r="BC186" i="51" s="1"/>
  <c r="BC187" i="51" s="1"/>
  <c r="BC188" i="51" s="1"/>
  <c r="BC189" i="51" s="1"/>
  <c r="BC190" i="51" s="1"/>
  <c r="BC191" i="51" s="1"/>
  <c r="BC192" i="51" s="1"/>
  <c r="BC193" i="51" s="1"/>
  <c r="BC194" i="51" s="1"/>
  <c r="BC195" i="51" s="1"/>
  <c r="BC196" i="51" s="1"/>
  <c r="BC197" i="51" s="1"/>
  <c r="BC198" i="51" s="1"/>
  <c r="BC199" i="51" s="1"/>
  <c r="BC200" i="51" s="1"/>
  <c r="BC201" i="51" s="1"/>
  <c r="BC142" i="51"/>
  <c r="BC143" i="51" s="1"/>
  <c r="BC144" i="51" s="1"/>
  <c r="BC145" i="51" s="1"/>
  <c r="BC146" i="51" s="1"/>
  <c r="BC147" i="51" s="1"/>
  <c r="BC148" i="51" s="1"/>
  <c r="BC149" i="51" s="1"/>
  <c r="BC150" i="51" s="1"/>
  <c r="BC151" i="51" s="1"/>
  <c r="BC152" i="51" s="1"/>
  <c r="BC153" i="51" s="1"/>
  <c r="BC154" i="51" s="1"/>
  <c r="BC155" i="51" s="1"/>
  <c r="BC156" i="51" s="1"/>
  <c r="BC157" i="51" s="1"/>
  <c r="BC158" i="51" s="1"/>
  <c r="BC159" i="51" s="1"/>
  <c r="BC160" i="51" s="1"/>
  <c r="BC161" i="51" s="1"/>
  <c r="F20" i="54"/>
  <c r="G20" i="54"/>
  <c r="BK142" i="50"/>
  <c r="F20" i="55"/>
  <c r="P87" i="54"/>
  <c r="O87" i="55"/>
  <c r="Q91" i="54"/>
  <c r="BK66" i="51" l="1"/>
  <c r="BN66" i="51" s="1"/>
  <c r="BN65" i="51"/>
  <c r="BN200" i="51"/>
  <c r="BK201" i="51"/>
  <c r="BN201" i="51" s="1"/>
  <c r="CN201" i="50"/>
  <c r="CP201" i="50" s="1"/>
  <c r="CP200" i="50"/>
  <c r="BK64" i="50"/>
  <c r="D22" i="55"/>
  <c r="BK184" i="50"/>
  <c r="G22" i="55"/>
  <c r="G21" i="54"/>
  <c r="BD66" i="50"/>
  <c r="BD184" i="50"/>
  <c r="G22" i="54"/>
  <c r="BK143" i="50"/>
  <c r="F21" i="55"/>
  <c r="BC64" i="51"/>
  <c r="D22" i="54"/>
  <c r="F21" i="54"/>
  <c r="BD144" i="50"/>
  <c r="F22" i="54"/>
  <c r="P88" i="54"/>
  <c r="P89" i="54"/>
  <c r="CW58" i="50"/>
  <c r="O88" i="55"/>
  <c r="N81" i="54"/>
  <c r="M81" i="55"/>
  <c r="CX58" i="50" l="1"/>
  <c r="DB58" i="50" s="1"/>
  <c r="BC65" i="51"/>
  <c r="D23" i="54"/>
  <c r="BD185" i="50"/>
  <c r="G23" i="54"/>
  <c r="BD67" i="50"/>
  <c r="BK65" i="50"/>
  <c r="D23" i="55"/>
  <c r="BK144" i="50"/>
  <c r="F22" i="55"/>
  <c r="BD145" i="50"/>
  <c r="F23" i="54"/>
  <c r="BK185" i="50"/>
  <c r="G23" i="55"/>
  <c r="M82" i="55"/>
  <c r="N82" i="54"/>
  <c r="O89" i="55"/>
  <c r="BK186" i="50" l="1"/>
  <c r="G24" i="55"/>
  <c r="D24" i="55"/>
  <c r="BK66" i="50"/>
  <c r="BC66" i="51"/>
  <c r="D24" i="54"/>
  <c r="BD146" i="50"/>
  <c r="F24" i="54"/>
  <c r="BK145" i="50"/>
  <c r="F23" i="55"/>
  <c r="BD68" i="50"/>
  <c r="BD186" i="50"/>
  <c r="G24" i="54"/>
  <c r="M83" i="55"/>
  <c r="P90" i="54"/>
  <c r="N83" i="54"/>
  <c r="CU58" i="50"/>
  <c r="P91" i="54"/>
  <c r="DA58" i="50" l="1"/>
  <c r="DC58" i="50" s="1"/>
  <c r="BK187" i="50"/>
  <c r="G25" i="55"/>
  <c r="BD69" i="50"/>
  <c r="F25" i="54"/>
  <c r="BD147" i="50"/>
  <c r="BD187" i="50"/>
  <c r="G25" i="54"/>
  <c r="BK146" i="50"/>
  <c r="F24" i="55"/>
  <c r="BC67" i="51"/>
  <c r="D25" i="54"/>
  <c r="D25" i="55"/>
  <c r="BK67" i="50"/>
  <c r="N84" i="54"/>
  <c r="O91" i="55"/>
  <c r="M85" i="55"/>
  <c r="O90" i="55"/>
  <c r="M84" i="55"/>
  <c r="N85" i="54"/>
  <c r="G26" i="55" l="1"/>
  <c r="BK188" i="50"/>
  <c r="G26" i="54"/>
  <c r="BD188" i="50"/>
  <c r="F25" i="55"/>
  <c r="BK147" i="50"/>
  <c r="BD148" i="50"/>
  <c r="F26" i="54"/>
  <c r="BC68" i="51"/>
  <c r="D26" i="54"/>
  <c r="BD70" i="50"/>
  <c r="BK68" i="50"/>
  <c r="D26" i="55"/>
  <c r="Q92" i="54"/>
  <c r="N86" i="54"/>
  <c r="P92" i="54"/>
  <c r="M86" i="55"/>
  <c r="P92" i="55"/>
  <c r="BK69" i="50" l="1"/>
  <c r="D27" i="55"/>
  <c r="BD71" i="50"/>
  <c r="BC69" i="51"/>
  <c r="D27" i="54"/>
  <c r="F27" i="54"/>
  <c r="BD149" i="50"/>
  <c r="F26" i="55"/>
  <c r="BK148" i="50"/>
  <c r="BD189" i="50"/>
  <c r="G27" i="54"/>
  <c r="G27" i="55"/>
  <c r="BK189" i="50"/>
  <c r="O92" i="55"/>
  <c r="N87" i="54"/>
  <c r="M87" i="55"/>
  <c r="BC70" i="51" l="1"/>
  <c r="D28" i="54"/>
  <c r="BD150" i="50"/>
  <c r="F28" i="54"/>
  <c r="G28" i="54"/>
  <c r="BD190" i="50"/>
  <c r="BD72" i="50"/>
  <c r="BK70" i="50"/>
  <c r="D28" i="55"/>
  <c r="BK149" i="50"/>
  <c r="F27" i="55"/>
  <c r="BK190" i="50"/>
  <c r="G28" i="55"/>
  <c r="N88" i="54"/>
  <c r="M88" i="55"/>
  <c r="BK191" i="50" l="1"/>
  <c r="G29" i="55"/>
  <c r="BK150" i="50"/>
  <c r="F28" i="55"/>
  <c r="BK71" i="50"/>
  <c r="D29" i="55"/>
  <c r="BD73" i="50"/>
  <c r="BC71" i="51"/>
  <c r="D29" i="54"/>
  <c r="BD191" i="50"/>
  <c r="G29" i="54"/>
  <c r="BD151" i="50"/>
  <c r="F29" i="54"/>
  <c r="M89" i="55"/>
  <c r="N89" i="54"/>
  <c r="CW59" i="50"/>
  <c r="CX59" i="50" l="1"/>
  <c r="DB59" i="50" s="1"/>
  <c r="BD152" i="50"/>
  <c r="F30" i="54"/>
  <c r="BD192" i="50"/>
  <c r="G30" i="54"/>
  <c r="BK192" i="50"/>
  <c r="G30" i="55"/>
  <c r="BC72" i="51"/>
  <c r="D30" i="54"/>
  <c r="BD74" i="50"/>
  <c r="BK72" i="50"/>
  <c r="D30" i="55"/>
  <c r="BK151" i="50"/>
  <c r="F29" i="55"/>
  <c r="M90" i="55"/>
  <c r="Q93" i="54"/>
  <c r="P93" i="55"/>
  <c r="P93" i="54"/>
  <c r="N90" i="54"/>
  <c r="BD75" i="50" l="1"/>
  <c r="BD153" i="50"/>
  <c r="F31" i="54"/>
  <c r="BC73" i="51"/>
  <c r="D31" i="54"/>
  <c r="BK152" i="50"/>
  <c r="F30" i="55"/>
  <c r="D31" i="55"/>
  <c r="BK73" i="50"/>
  <c r="BK193" i="50"/>
  <c r="G31" i="55"/>
  <c r="BD193" i="50"/>
  <c r="G31" i="54"/>
  <c r="CU59" i="50"/>
  <c r="CW149" i="50"/>
  <c r="N92" i="54"/>
  <c r="O93" i="55"/>
  <c r="M92" i="55"/>
  <c r="CW194" i="50"/>
  <c r="N91" i="54"/>
  <c r="CU194" i="50"/>
  <c r="M91" i="55"/>
  <c r="CV194" i="50" l="1"/>
  <c r="DA194" i="50" s="1"/>
  <c r="CX149" i="50"/>
  <c r="DB149" i="50" s="1"/>
  <c r="CX194" i="50"/>
  <c r="DB194" i="50" s="1"/>
  <c r="DA59" i="50"/>
  <c r="DC59" i="50" s="1"/>
  <c r="G32" i="54"/>
  <c r="BD194" i="50"/>
  <c r="G32" i="55"/>
  <c r="BK194" i="50"/>
  <c r="BD76" i="50"/>
  <c r="D32" i="55"/>
  <c r="BK74" i="50"/>
  <c r="BK153" i="50"/>
  <c r="F31" i="55"/>
  <c r="BC74" i="51"/>
  <c r="D32" i="54"/>
  <c r="F32" i="54"/>
  <c r="BD154" i="50"/>
  <c r="N94" i="54"/>
  <c r="N95" i="54"/>
  <c r="M95" i="55"/>
  <c r="M94" i="55"/>
  <c r="P94" i="55"/>
  <c r="M93" i="55"/>
  <c r="CU149" i="50"/>
  <c r="N93" i="54"/>
  <c r="Q94" i="54"/>
  <c r="P94" i="54"/>
  <c r="CV149" i="50" l="1"/>
  <c r="DA149" i="50" s="1"/>
  <c r="DC149" i="50" s="1"/>
  <c r="DC194" i="50"/>
  <c r="F32" i="55"/>
  <c r="BK154" i="50"/>
  <c r="BK75" i="50"/>
  <c r="D33" i="55"/>
  <c r="G33" i="55"/>
  <c r="BK195" i="50"/>
  <c r="BC75" i="51"/>
  <c r="D33" i="54"/>
  <c r="BD77" i="50"/>
  <c r="F33" i="54"/>
  <c r="BD155" i="50"/>
  <c r="G33" i="54"/>
  <c r="BD195" i="50"/>
  <c r="V6" i="49"/>
  <c r="AH6" i="51" s="1"/>
  <c r="BI6" i="50"/>
  <c r="BN6" i="50"/>
  <c r="BU6" i="50"/>
  <c r="AY6" i="50"/>
  <c r="Q96" i="54"/>
  <c r="P95" i="54"/>
  <c r="M96" i="55"/>
  <c r="P96" i="55"/>
  <c r="Q115" i="54"/>
  <c r="P96" i="54"/>
  <c r="Q95" i="54"/>
  <c r="N96" i="54"/>
  <c r="O94" i="55"/>
  <c r="P115" i="55"/>
  <c r="P95" i="55"/>
  <c r="BC76" i="51" l="1"/>
  <c r="D34" i="54"/>
  <c r="BD78" i="50"/>
  <c r="BK196" i="50"/>
  <c r="G34" i="55"/>
  <c r="BK76" i="50"/>
  <c r="D34" i="55"/>
  <c r="T6" i="51"/>
  <c r="AA6" i="51"/>
  <c r="BD196" i="50"/>
  <c r="G34" i="54"/>
  <c r="F33" i="55"/>
  <c r="BK155" i="50"/>
  <c r="BD156" i="50"/>
  <c r="F34" i="54"/>
  <c r="BQ6" i="50"/>
  <c r="AB6" i="49"/>
  <c r="BB6" i="50"/>
  <c r="AZ6" i="50"/>
  <c r="BW6" i="50"/>
  <c r="BG6" i="50"/>
  <c r="BT6" i="50"/>
  <c r="BF6" i="50"/>
  <c r="BM6" i="50"/>
  <c r="BC6" i="50"/>
  <c r="BX6" i="50"/>
  <c r="BJ6" i="50"/>
  <c r="E6" i="49"/>
  <c r="M149" i="59"/>
  <c r="M125" i="59"/>
  <c r="M133" i="59"/>
  <c r="M156" i="59"/>
  <c r="M118" i="59"/>
  <c r="P98" i="55"/>
  <c r="M140" i="59"/>
  <c r="M121" i="59"/>
  <c r="M165" i="59"/>
  <c r="M161" i="59"/>
  <c r="M115" i="59"/>
  <c r="M144" i="59"/>
  <c r="Q97" i="54"/>
  <c r="M159" i="59"/>
  <c r="M75" i="59"/>
  <c r="M117" i="59"/>
  <c r="M112" i="59"/>
  <c r="M148" i="59"/>
  <c r="M123" i="59"/>
  <c r="M98" i="55"/>
  <c r="O96" i="55"/>
  <c r="M150" i="59"/>
  <c r="M145" i="59"/>
  <c r="M157" i="59"/>
  <c r="M136" i="59"/>
  <c r="M126" i="59"/>
  <c r="M124" i="59"/>
  <c r="M141" i="59"/>
  <c r="M143" i="59"/>
  <c r="M131" i="59"/>
  <c r="M139" i="59"/>
  <c r="M137" i="59"/>
  <c r="M129" i="59"/>
  <c r="Q116" i="54"/>
  <c r="M147" i="59"/>
  <c r="M152" i="59"/>
  <c r="M109" i="59"/>
  <c r="M162" i="59"/>
  <c r="M67" i="59"/>
  <c r="M155" i="59"/>
  <c r="M153" i="59"/>
  <c r="P97" i="55"/>
  <c r="M130" i="59"/>
  <c r="M138" i="59"/>
  <c r="M113" i="59"/>
  <c r="M134" i="59"/>
  <c r="M111" i="59"/>
  <c r="M127" i="59"/>
  <c r="M119" i="59"/>
  <c r="M65" i="59"/>
  <c r="M151" i="59"/>
  <c r="M132" i="59"/>
  <c r="M128" i="59"/>
  <c r="M142" i="59"/>
  <c r="Q98" i="54"/>
  <c r="M66" i="59"/>
  <c r="M163" i="59"/>
  <c r="M158" i="59"/>
  <c r="M120" i="59"/>
  <c r="M146" i="59"/>
  <c r="M122" i="59"/>
  <c r="P116" i="55"/>
  <c r="N97" i="54"/>
  <c r="P98" i="54"/>
  <c r="M114" i="59"/>
  <c r="M135" i="59"/>
  <c r="M97" i="55"/>
  <c r="O95" i="55"/>
  <c r="M154" i="59"/>
  <c r="N98" i="54"/>
  <c r="M160" i="59"/>
  <c r="M164" i="59"/>
  <c r="M110" i="59"/>
  <c r="M116" i="59"/>
  <c r="P97" i="54"/>
  <c r="M108" i="59"/>
  <c r="AO6" i="51" l="1"/>
  <c r="AU6" i="51"/>
  <c r="Q6" i="67"/>
  <c r="S75" i="59"/>
  <c r="BU192" i="51"/>
  <c r="BU57" i="51"/>
  <c r="BU147" i="51"/>
  <c r="S67" i="59"/>
  <c r="S66" i="59"/>
  <c r="S65" i="59"/>
  <c r="BU191" i="51"/>
  <c r="BU146" i="51"/>
  <c r="BV146" i="51" s="1"/>
  <c r="BU56" i="51"/>
  <c r="BB6" i="51"/>
  <c r="AV6" i="51"/>
  <c r="D35" i="55"/>
  <c r="BK77" i="50"/>
  <c r="BK197" i="50"/>
  <c r="G35" i="55"/>
  <c r="BD197" i="50"/>
  <c r="G35" i="54"/>
  <c r="BK156" i="50"/>
  <c r="F34" i="55"/>
  <c r="BD79" i="50"/>
  <c r="BD157" i="50"/>
  <c r="F35" i="54"/>
  <c r="BC77" i="51"/>
  <c r="D35" i="54"/>
  <c r="AX6" i="51"/>
  <c r="AY6" i="51"/>
  <c r="BA6" i="51"/>
  <c r="Q6" i="49"/>
  <c r="AC6" i="51" s="1"/>
  <c r="AI6" i="51" s="1"/>
  <c r="N164" i="59"/>
  <c r="O98" i="55"/>
  <c r="N127" i="59"/>
  <c r="N113" i="59"/>
  <c r="N121" i="59"/>
  <c r="N116" i="59"/>
  <c r="N75" i="59"/>
  <c r="N158" i="59"/>
  <c r="N159" i="59"/>
  <c r="Q99" i="54"/>
  <c r="N161" i="59"/>
  <c r="N128" i="59"/>
  <c r="N122" i="59"/>
  <c r="N163" i="59"/>
  <c r="N114" i="59"/>
  <c r="N139" i="59"/>
  <c r="N118" i="59"/>
  <c r="N135" i="59"/>
  <c r="N133" i="59"/>
  <c r="P100" i="54"/>
  <c r="N132" i="59"/>
  <c r="N144" i="59"/>
  <c r="N153" i="59"/>
  <c r="P100" i="55"/>
  <c r="N140" i="59"/>
  <c r="N148" i="59"/>
  <c r="N160" i="59"/>
  <c r="N151" i="59"/>
  <c r="N143" i="59"/>
  <c r="N111" i="59"/>
  <c r="N130" i="59"/>
  <c r="O97" i="55"/>
  <c r="N147" i="59"/>
  <c r="N115" i="59"/>
  <c r="N108" i="59"/>
  <c r="Q100" i="54"/>
  <c r="N141" i="59"/>
  <c r="P99" i="54"/>
  <c r="N134" i="59"/>
  <c r="M99" i="55"/>
  <c r="N150" i="59"/>
  <c r="P99" i="55"/>
  <c r="N99" i="54"/>
  <c r="N119" i="59"/>
  <c r="N156" i="59"/>
  <c r="N154" i="59"/>
  <c r="N165" i="59"/>
  <c r="N117" i="59"/>
  <c r="N110" i="59"/>
  <c r="N142" i="59"/>
  <c r="N152" i="59"/>
  <c r="N145" i="59"/>
  <c r="N112" i="59"/>
  <c r="N66" i="59"/>
  <c r="N126" i="59"/>
  <c r="N125" i="59"/>
  <c r="N155" i="59"/>
  <c r="N136" i="59"/>
  <c r="N162" i="59"/>
  <c r="N109" i="59"/>
  <c r="N124" i="59"/>
  <c r="N129" i="59"/>
  <c r="N123" i="59"/>
  <c r="N65" i="59"/>
  <c r="N157" i="59"/>
  <c r="N120" i="59"/>
  <c r="N138" i="59"/>
  <c r="N149" i="59"/>
  <c r="N67" i="59"/>
  <c r="N146" i="59"/>
  <c r="N131" i="59"/>
  <c r="N137" i="59"/>
  <c r="T75" i="59" l="1"/>
  <c r="T66" i="59"/>
  <c r="T67" i="59"/>
  <c r="T65" i="59"/>
  <c r="BV56" i="51"/>
  <c r="BZ56" i="51" s="1"/>
  <c r="CA56" i="51" s="1"/>
  <c r="BV147" i="51"/>
  <c r="BZ146" i="51"/>
  <c r="CA146" i="51" s="1"/>
  <c r="BV191" i="51"/>
  <c r="BZ191" i="51" s="1"/>
  <c r="CA191" i="51" s="1"/>
  <c r="D36" i="55"/>
  <c r="BK78" i="50"/>
  <c r="O6" i="51"/>
  <c r="V6" i="51"/>
  <c r="AB6" i="51" s="1"/>
  <c r="BD6" i="56" s="1"/>
  <c r="BC78" i="51"/>
  <c r="D36" i="54"/>
  <c r="BD80" i="50"/>
  <c r="BK157" i="50"/>
  <c r="F35" i="55"/>
  <c r="F36" i="54"/>
  <c r="BD158" i="50"/>
  <c r="BD198" i="50"/>
  <c r="G36" i="54"/>
  <c r="BK198" i="50"/>
  <c r="G36" i="55"/>
  <c r="BS6" i="50"/>
  <c r="BY6" i="50" s="1"/>
  <c r="R5" i="56" s="1"/>
  <c r="BL6" i="50"/>
  <c r="BR6" i="50" s="1"/>
  <c r="W6" i="49"/>
  <c r="AX6" i="50"/>
  <c r="BD6" i="50" s="1"/>
  <c r="BE6" i="50"/>
  <c r="BK6" i="50" s="1"/>
  <c r="P101" i="54"/>
  <c r="P102" i="54"/>
  <c r="Q101" i="54"/>
  <c r="Q102" i="54"/>
  <c r="M100" i="55"/>
  <c r="P117" i="55"/>
  <c r="P102" i="55"/>
  <c r="N100" i="54"/>
  <c r="P101" i="55"/>
  <c r="Q117" i="54"/>
  <c r="O99" i="55"/>
  <c r="O100" i="55"/>
  <c r="U6" i="51" l="1"/>
  <c r="BC6" i="56" s="1"/>
  <c r="AJ6" i="51"/>
  <c r="L6" i="67"/>
  <c r="R6" i="67" s="1"/>
  <c r="BA6" i="56"/>
  <c r="BB6" i="56" s="1"/>
  <c r="C5" i="56"/>
  <c r="AQ6" i="51"/>
  <c r="AU6" i="62"/>
  <c r="AV6" i="62" s="1"/>
  <c r="BV192" i="51"/>
  <c r="BZ192" i="51" s="1"/>
  <c r="CA192" i="51" s="1"/>
  <c r="BV57" i="51"/>
  <c r="BZ57" i="51" s="1"/>
  <c r="CA57" i="51" s="1"/>
  <c r="BZ147" i="51"/>
  <c r="CA147" i="51" s="1"/>
  <c r="BV148" i="51"/>
  <c r="F37" i="54"/>
  <c r="BD159" i="50"/>
  <c r="BD81" i="50"/>
  <c r="G37" i="54"/>
  <c r="BD199" i="50"/>
  <c r="F36" i="55"/>
  <c r="BK158" i="50"/>
  <c r="BC79" i="51"/>
  <c r="D37" i="54"/>
  <c r="G37" i="55"/>
  <c r="BK199" i="50"/>
  <c r="BK79" i="50"/>
  <c r="D37" i="55"/>
  <c r="C5" i="55"/>
  <c r="BK7" i="50"/>
  <c r="BD7" i="50"/>
  <c r="AW6" i="51"/>
  <c r="BU12" i="51" s="1"/>
  <c r="BH11" i="51"/>
  <c r="I143" i="59"/>
  <c r="AN102" i="56"/>
  <c r="AN131" i="56"/>
  <c r="I108" i="59"/>
  <c r="AN70" i="56"/>
  <c r="AN163" i="56"/>
  <c r="AN103" i="56"/>
  <c r="AN89" i="56"/>
  <c r="AN153" i="56"/>
  <c r="AN92" i="56"/>
  <c r="P103" i="54"/>
  <c r="AN164" i="56"/>
  <c r="I142" i="59"/>
  <c r="I119" i="59"/>
  <c r="I162" i="59"/>
  <c r="AN117" i="56"/>
  <c r="I165" i="59"/>
  <c r="I113" i="59"/>
  <c r="AN162" i="56"/>
  <c r="AN119" i="56"/>
  <c r="CW61" i="50"/>
  <c r="AN95" i="56"/>
  <c r="I156" i="59"/>
  <c r="AN123" i="56"/>
  <c r="I111" i="59"/>
  <c r="AN136" i="56"/>
  <c r="I154" i="59"/>
  <c r="AN65" i="56"/>
  <c r="AN104" i="56"/>
  <c r="CW64" i="50"/>
  <c r="I149" i="59"/>
  <c r="I157" i="59"/>
  <c r="AN87" i="56"/>
  <c r="AN148" i="56"/>
  <c r="I132" i="59"/>
  <c r="AN79" i="56"/>
  <c r="AN100" i="56"/>
  <c r="AN156" i="56"/>
  <c r="AN82" i="56"/>
  <c r="AN127" i="56"/>
  <c r="AN75" i="56"/>
  <c r="I131" i="59"/>
  <c r="CW150" i="50"/>
  <c r="AN85" i="56"/>
  <c r="AN91" i="56"/>
  <c r="AN144" i="56"/>
  <c r="I139" i="59"/>
  <c r="AN72" i="56"/>
  <c r="I67" i="59"/>
  <c r="I159" i="59"/>
  <c r="AN143" i="56"/>
  <c r="CW196" i="50"/>
  <c r="I115" i="59"/>
  <c r="AN94" i="56"/>
  <c r="I140" i="59"/>
  <c r="AN112" i="56"/>
  <c r="I124" i="59"/>
  <c r="I148" i="59"/>
  <c r="I118" i="59"/>
  <c r="AN128" i="56"/>
  <c r="AN101" i="56"/>
  <c r="I114" i="59"/>
  <c r="AN160" i="56"/>
  <c r="I161" i="59"/>
  <c r="AN73" i="56"/>
  <c r="AN120" i="56"/>
  <c r="AN151" i="56"/>
  <c r="CW63" i="50"/>
  <c r="AN150" i="56"/>
  <c r="AN84" i="56"/>
  <c r="AN124" i="56"/>
  <c r="AN157" i="56"/>
  <c r="AN67" i="56"/>
  <c r="I65" i="59"/>
  <c r="AN130" i="56"/>
  <c r="I160" i="59"/>
  <c r="AN97" i="56"/>
  <c r="AN90" i="56"/>
  <c r="I158" i="59"/>
  <c r="AN107" i="56"/>
  <c r="I137" i="59"/>
  <c r="I120" i="59"/>
  <c r="CW60" i="50"/>
  <c r="AN86" i="56"/>
  <c r="AN98" i="56"/>
  <c r="AN77" i="56"/>
  <c r="AN105" i="56"/>
  <c r="AN132" i="56"/>
  <c r="AN158" i="56"/>
  <c r="I117" i="59"/>
  <c r="AN69" i="56"/>
  <c r="CW62" i="50"/>
  <c r="AN99" i="56"/>
  <c r="I127" i="59"/>
  <c r="I145" i="59"/>
  <c r="I134" i="59"/>
  <c r="AN109" i="56"/>
  <c r="AN122" i="56"/>
  <c r="AN68" i="56"/>
  <c r="AN80" i="56"/>
  <c r="I138" i="59"/>
  <c r="BH12" i="51"/>
  <c r="I128" i="59"/>
  <c r="I109" i="59"/>
  <c r="AN111" i="56"/>
  <c r="AN83" i="56"/>
  <c r="AN129" i="56"/>
  <c r="AN140" i="56"/>
  <c r="O101" i="55"/>
  <c r="AN116" i="56"/>
  <c r="AN115" i="56"/>
  <c r="CW65" i="50"/>
  <c r="AN152" i="56"/>
  <c r="AN125" i="56"/>
  <c r="I163" i="59"/>
  <c r="AN154" i="56"/>
  <c r="AN121" i="56"/>
  <c r="AN146" i="56"/>
  <c r="I150" i="59"/>
  <c r="I66" i="59"/>
  <c r="AN145" i="56"/>
  <c r="AN149" i="56"/>
  <c r="I123" i="59"/>
  <c r="AN159" i="56"/>
  <c r="I116" i="59"/>
  <c r="CU196" i="50"/>
  <c r="AN147" i="56"/>
  <c r="AN138" i="56"/>
  <c r="I155" i="59"/>
  <c r="AN114" i="56"/>
  <c r="AN141" i="56"/>
  <c r="AN161" i="56"/>
  <c r="AN134" i="56"/>
  <c r="I75" i="59"/>
  <c r="Q118" i="54"/>
  <c r="CW195" i="50"/>
  <c r="AN139" i="56"/>
  <c r="I122" i="59"/>
  <c r="AN142" i="56"/>
  <c r="AN133" i="56"/>
  <c r="AN64" i="56"/>
  <c r="I110" i="59"/>
  <c r="AN106" i="56"/>
  <c r="AN71" i="56"/>
  <c r="CU195" i="50"/>
  <c r="I135" i="59"/>
  <c r="I136" i="59"/>
  <c r="CW66" i="50"/>
  <c r="I146" i="59"/>
  <c r="I164" i="59"/>
  <c r="I121" i="59"/>
  <c r="O102" i="55"/>
  <c r="AN126" i="56"/>
  <c r="AN118" i="56"/>
  <c r="I112" i="59"/>
  <c r="I130" i="59"/>
  <c r="P118" i="55"/>
  <c r="M101" i="55"/>
  <c r="AN88" i="56"/>
  <c r="I125" i="59"/>
  <c r="AN137" i="56"/>
  <c r="AN81" i="56"/>
  <c r="Q103" i="54"/>
  <c r="I151" i="59"/>
  <c r="AN155" i="56"/>
  <c r="I147" i="59"/>
  <c r="I126" i="59"/>
  <c r="AN66" i="56"/>
  <c r="AN96" i="56"/>
  <c r="AN113" i="56"/>
  <c r="P103" i="55"/>
  <c r="I133" i="59"/>
  <c r="AN108" i="56"/>
  <c r="AN93" i="56"/>
  <c r="I144" i="59"/>
  <c r="I153" i="59"/>
  <c r="N101" i="54"/>
  <c r="AN110" i="56"/>
  <c r="I152" i="59"/>
  <c r="AN76" i="56"/>
  <c r="AN78" i="56"/>
  <c r="I141" i="59"/>
  <c r="I129" i="59"/>
  <c r="AN135" i="56"/>
  <c r="AP6" i="51" l="1"/>
  <c r="AG5" i="56" s="1"/>
  <c r="BG6" i="56"/>
  <c r="BH6" i="56"/>
  <c r="BF6" i="56"/>
  <c r="O75" i="59"/>
  <c r="BY12" i="51"/>
  <c r="CX60" i="50"/>
  <c r="DB60" i="50" s="1"/>
  <c r="CX150" i="50"/>
  <c r="DB150" i="50" s="1"/>
  <c r="CV196" i="50"/>
  <c r="DA196" i="50" s="1"/>
  <c r="CV195" i="50"/>
  <c r="DA195" i="50" s="1"/>
  <c r="CX195" i="50"/>
  <c r="DB195" i="50" s="1"/>
  <c r="O109" i="59"/>
  <c r="O111" i="59"/>
  <c r="O135" i="59"/>
  <c r="O159" i="59"/>
  <c r="O162" i="59"/>
  <c r="O112" i="59"/>
  <c r="O144" i="59"/>
  <c r="O140" i="59"/>
  <c r="O113" i="59"/>
  <c r="O137" i="59"/>
  <c r="O161" i="59"/>
  <c r="O114" i="59"/>
  <c r="O148" i="59"/>
  <c r="O157" i="59"/>
  <c r="O115" i="59"/>
  <c r="O139" i="59"/>
  <c r="O163" i="59"/>
  <c r="O116" i="59"/>
  <c r="O152" i="59"/>
  <c r="O117" i="59"/>
  <c r="O141" i="59"/>
  <c r="O165" i="59"/>
  <c r="O118" i="59"/>
  <c r="O154" i="59"/>
  <c r="O133" i="59"/>
  <c r="O119" i="59"/>
  <c r="O143" i="59"/>
  <c r="O120" i="59"/>
  <c r="O122" i="59"/>
  <c r="O158" i="59"/>
  <c r="O121" i="59"/>
  <c r="O145" i="59"/>
  <c r="O132" i="59"/>
  <c r="O124" i="59"/>
  <c r="O164" i="59"/>
  <c r="O110" i="59"/>
  <c r="O123" i="59"/>
  <c r="O147" i="59"/>
  <c r="O138" i="59"/>
  <c r="O126" i="59"/>
  <c r="O125" i="59"/>
  <c r="O149" i="59"/>
  <c r="O142" i="59"/>
  <c r="O128" i="59"/>
  <c r="O127" i="59"/>
  <c r="O151" i="59"/>
  <c r="O146" i="59"/>
  <c r="O130" i="59"/>
  <c r="O160" i="59"/>
  <c r="O129" i="59"/>
  <c r="O153" i="59"/>
  <c r="O150" i="59"/>
  <c r="O134" i="59"/>
  <c r="O131" i="59"/>
  <c r="O155" i="59"/>
  <c r="O156" i="59"/>
  <c r="O108" i="59"/>
  <c r="O136" i="59"/>
  <c r="BV58" i="51"/>
  <c r="BZ58" i="51" s="1"/>
  <c r="CA58" i="51" s="1"/>
  <c r="BY11" i="51"/>
  <c r="AX69" i="59"/>
  <c r="BV193" i="51"/>
  <c r="BZ193" i="51" s="1"/>
  <c r="CA193" i="51" s="1"/>
  <c r="BZ148" i="51"/>
  <c r="CA148" i="51" s="1"/>
  <c r="BV149" i="51"/>
  <c r="F38" i="54"/>
  <c r="BD160" i="50"/>
  <c r="F37" i="55"/>
  <c r="BK159" i="50"/>
  <c r="G38" i="55"/>
  <c r="BK200" i="50"/>
  <c r="G38" i="54"/>
  <c r="BD200" i="50"/>
  <c r="BC80" i="51"/>
  <c r="D38" i="54"/>
  <c r="BK80" i="50"/>
  <c r="D38" i="55"/>
  <c r="BQ6" i="51"/>
  <c r="C6" i="55"/>
  <c r="BK8" i="50"/>
  <c r="C6" i="54"/>
  <c r="I6" i="54" s="1"/>
  <c r="BD8" i="50"/>
  <c r="BC6" i="51"/>
  <c r="BU11" i="51"/>
  <c r="AN74" i="56"/>
  <c r="O103" i="55"/>
  <c r="CU150" i="50"/>
  <c r="Q104" i="54"/>
  <c r="P104" i="55"/>
  <c r="P104" i="54"/>
  <c r="CW11" i="50"/>
  <c r="CU11" i="50"/>
  <c r="CX11" i="50" l="1"/>
  <c r="DB11" i="50" s="1"/>
  <c r="CX61" i="50"/>
  <c r="DB61" i="50" s="1"/>
  <c r="DC195" i="50"/>
  <c r="CV150" i="50"/>
  <c r="DA150" i="50" s="1"/>
  <c r="DC150" i="50" s="1"/>
  <c r="CX196" i="50"/>
  <c r="BV59" i="51"/>
  <c r="BZ59" i="51" s="1"/>
  <c r="CA59" i="51" s="1"/>
  <c r="BV194" i="51"/>
  <c r="BZ194" i="51" s="1"/>
  <c r="CA194" i="51" s="1"/>
  <c r="AX70" i="59"/>
  <c r="BA65" i="59"/>
  <c r="BZ149" i="51"/>
  <c r="CA149" i="51" s="1"/>
  <c r="BV150" i="51"/>
  <c r="BD161" i="50"/>
  <c r="F39" i="54"/>
  <c r="BC81" i="51"/>
  <c r="D40" i="54" s="1"/>
  <c r="D39" i="54"/>
  <c r="F38" i="55"/>
  <c r="BK160" i="50"/>
  <c r="BK81" i="50"/>
  <c r="D39" i="55"/>
  <c r="BD201" i="50"/>
  <c r="G39" i="54"/>
  <c r="BK201" i="50"/>
  <c r="G39" i="55"/>
  <c r="C5" i="54"/>
  <c r="C7" i="54"/>
  <c r="BD9" i="50"/>
  <c r="J6" i="54"/>
  <c r="C7" i="55"/>
  <c r="BK9" i="50"/>
  <c r="BV11" i="51"/>
  <c r="BZ11" i="51" s="1"/>
  <c r="CA11" i="51" s="1"/>
  <c r="CU201" i="50"/>
  <c r="N115" i="54"/>
  <c r="P105" i="55"/>
  <c r="P106" i="55"/>
  <c r="N124" i="54"/>
  <c r="N146" i="54"/>
  <c r="N142" i="54"/>
  <c r="N125" i="54"/>
  <c r="CU199" i="50"/>
  <c r="N104" i="54"/>
  <c r="N148" i="54"/>
  <c r="CU65" i="50"/>
  <c r="N159" i="54"/>
  <c r="N122" i="54"/>
  <c r="N110" i="54"/>
  <c r="N126" i="54"/>
  <c r="N117" i="54"/>
  <c r="N106" i="54"/>
  <c r="N138" i="54"/>
  <c r="N152" i="54"/>
  <c r="N135" i="54"/>
  <c r="N150" i="54"/>
  <c r="Q119" i="54"/>
  <c r="N116" i="54"/>
  <c r="N130" i="54"/>
  <c r="N128" i="54"/>
  <c r="CW201" i="50"/>
  <c r="N120" i="54"/>
  <c r="P119" i="55"/>
  <c r="CW200" i="50"/>
  <c r="N143" i="54"/>
  <c r="CW198" i="50"/>
  <c r="P106" i="54"/>
  <c r="CU61" i="50"/>
  <c r="N133" i="54"/>
  <c r="N141" i="54"/>
  <c r="N154" i="54"/>
  <c r="N163" i="54"/>
  <c r="N144" i="54"/>
  <c r="N103" i="54"/>
  <c r="N145" i="54"/>
  <c r="CU200" i="50"/>
  <c r="N123" i="54"/>
  <c r="N121" i="54"/>
  <c r="N111" i="54"/>
  <c r="N139" i="54"/>
  <c r="N140" i="54"/>
  <c r="Q106" i="54"/>
  <c r="CU197" i="50"/>
  <c r="N109" i="54"/>
  <c r="N129" i="54"/>
  <c r="N156" i="54"/>
  <c r="CW152" i="50"/>
  <c r="N149" i="54"/>
  <c r="N155" i="54"/>
  <c r="L64" i="55"/>
  <c r="N151" i="54"/>
  <c r="N108" i="54"/>
  <c r="CU62" i="50"/>
  <c r="M102" i="55"/>
  <c r="P105" i="54"/>
  <c r="L65" i="55"/>
  <c r="N147" i="54"/>
  <c r="N158" i="54"/>
  <c r="N134" i="54"/>
  <c r="N162" i="54"/>
  <c r="N160" i="54"/>
  <c r="CU63" i="50"/>
  <c r="CW153" i="50"/>
  <c r="CW154" i="50"/>
  <c r="N114" i="54"/>
  <c r="N107" i="54"/>
  <c r="CW155" i="50"/>
  <c r="N112" i="54"/>
  <c r="N164" i="54"/>
  <c r="Q105" i="54"/>
  <c r="CW151" i="50"/>
  <c r="N105" i="54"/>
  <c r="M65" i="54"/>
  <c r="N136" i="54"/>
  <c r="N118" i="54"/>
  <c r="CW197" i="50"/>
  <c r="CU60" i="50"/>
  <c r="N157" i="54"/>
  <c r="N102" i="54"/>
  <c r="N119" i="54"/>
  <c r="N153" i="54"/>
  <c r="N131" i="54"/>
  <c r="N137" i="54"/>
  <c r="N161" i="54"/>
  <c r="N127" i="54"/>
  <c r="N113" i="54"/>
  <c r="CU198" i="50"/>
  <c r="O104" i="55"/>
  <c r="N132" i="54"/>
  <c r="M64" i="54"/>
  <c r="CW156" i="50"/>
  <c r="CU64" i="50"/>
  <c r="CW199" i="50"/>
  <c r="CU66" i="50"/>
  <c r="CX62" i="50" l="1"/>
  <c r="DB62" i="50" s="1"/>
  <c r="DA60" i="50"/>
  <c r="DC60" i="50" s="1"/>
  <c r="CV197" i="50"/>
  <c r="DA197" i="50" s="1"/>
  <c r="CX151" i="50"/>
  <c r="DB151" i="50" s="1"/>
  <c r="DB196" i="50"/>
  <c r="DC196" i="50" s="1"/>
  <c r="CX197" i="50"/>
  <c r="DB197" i="50" s="1"/>
  <c r="BV60" i="51"/>
  <c r="BZ60" i="51" s="1"/>
  <c r="CA60" i="51" s="1"/>
  <c r="BV195" i="51"/>
  <c r="BZ195" i="51" s="1"/>
  <c r="CA195" i="51" s="1"/>
  <c r="CV200" i="50"/>
  <c r="CV198" i="50"/>
  <c r="DA198" i="50" s="1"/>
  <c r="CV201" i="50"/>
  <c r="CV199" i="50"/>
  <c r="DA61" i="50"/>
  <c r="DC61" i="50" s="1"/>
  <c r="BZ150" i="51"/>
  <c r="CA150" i="51" s="1"/>
  <c r="BV151" i="51"/>
  <c r="D40" i="55"/>
  <c r="BK161" i="50"/>
  <c r="F39" i="55"/>
  <c r="G40" i="55"/>
  <c r="G40" i="54"/>
  <c r="F40" i="54"/>
  <c r="C8" i="55"/>
  <c r="BK10" i="50"/>
  <c r="I5" i="54"/>
  <c r="BV12" i="51"/>
  <c r="C8" i="54"/>
  <c r="BD10" i="50"/>
  <c r="J7" i="54"/>
  <c r="I7" i="54"/>
  <c r="J5" i="54"/>
  <c r="M66" i="54"/>
  <c r="P113" i="55"/>
  <c r="P110" i="54"/>
  <c r="Q138" i="54"/>
  <c r="P144" i="54"/>
  <c r="M105" i="55"/>
  <c r="P161" i="54"/>
  <c r="M138" i="55"/>
  <c r="P162" i="54"/>
  <c r="P124" i="54"/>
  <c r="Q161" i="54"/>
  <c r="P147" i="55"/>
  <c r="P154" i="55"/>
  <c r="M153" i="55"/>
  <c r="Q156" i="54"/>
  <c r="P140" i="54"/>
  <c r="Q147" i="54"/>
  <c r="M103" i="55"/>
  <c r="M162" i="55"/>
  <c r="M124" i="55"/>
  <c r="P116" i="54"/>
  <c r="Q141" i="54"/>
  <c r="M145" i="55"/>
  <c r="Q152" i="54"/>
  <c r="P139" i="55"/>
  <c r="M130" i="55"/>
  <c r="P140" i="55"/>
  <c r="P135" i="54"/>
  <c r="M127" i="55"/>
  <c r="M125" i="55"/>
  <c r="Q140" i="54"/>
  <c r="P149" i="54"/>
  <c r="P152" i="55"/>
  <c r="Q107" i="54"/>
  <c r="Q135" i="54"/>
  <c r="P138" i="55"/>
  <c r="Q125" i="54"/>
  <c r="P121" i="55"/>
  <c r="P153" i="55"/>
  <c r="P132" i="55"/>
  <c r="Q163" i="54"/>
  <c r="M106" i="55"/>
  <c r="M147" i="55"/>
  <c r="Q129" i="54"/>
  <c r="M113" i="55"/>
  <c r="P150" i="54"/>
  <c r="P146" i="55"/>
  <c r="Q131" i="54"/>
  <c r="P127" i="54"/>
  <c r="P123" i="55"/>
  <c r="Q112" i="54"/>
  <c r="Q142" i="54"/>
  <c r="Q130" i="54"/>
  <c r="Q123" i="54"/>
  <c r="P159" i="55"/>
  <c r="Q110" i="54"/>
  <c r="M163" i="55"/>
  <c r="Q134" i="54"/>
  <c r="M154" i="55"/>
  <c r="P144" i="55"/>
  <c r="P145" i="55"/>
  <c r="P130" i="55"/>
  <c r="P128" i="55"/>
  <c r="P160" i="54"/>
  <c r="P164" i="55"/>
  <c r="Q143" i="54"/>
  <c r="P111" i="54"/>
  <c r="P151" i="55"/>
  <c r="Q114" i="54"/>
  <c r="P154" i="54"/>
  <c r="P153" i="54"/>
  <c r="Q157" i="54"/>
  <c r="M119" i="55"/>
  <c r="M104" i="55"/>
  <c r="P120" i="54"/>
  <c r="Q149" i="54"/>
  <c r="P143" i="55"/>
  <c r="CU155" i="50"/>
  <c r="O105" i="55"/>
  <c r="P151" i="54"/>
  <c r="P113" i="54"/>
  <c r="M146" i="55"/>
  <c r="M126" i="55"/>
  <c r="M114" i="55"/>
  <c r="Q109" i="54"/>
  <c r="Q108" i="54"/>
  <c r="M152" i="55"/>
  <c r="O106" i="55"/>
  <c r="P119" i="54"/>
  <c r="M161" i="55"/>
  <c r="Q127" i="54"/>
  <c r="CU152" i="50"/>
  <c r="P137" i="55"/>
  <c r="Q160" i="54"/>
  <c r="P125" i="55"/>
  <c r="P136" i="54"/>
  <c r="M123" i="55"/>
  <c r="P128" i="54"/>
  <c r="CU153" i="50"/>
  <c r="Q121" i="54"/>
  <c r="M157" i="55"/>
  <c r="P129" i="54"/>
  <c r="Q126" i="54"/>
  <c r="P155" i="55"/>
  <c r="M111" i="55"/>
  <c r="P122" i="54"/>
  <c r="P122" i="55"/>
  <c r="Q154" i="54"/>
  <c r="M128" i="55"/>
  <c r="Q153" i="54"/>
  <c r="M110" i="55"/>
  <c r="P163" i="55"/>
  <c r="M144" i="55"/>
  <c r="Q132" i="54"/>
  <c r="P127" i="55"/>
  <c r="P131" i="55"/>
  <c r="P138" i="54"/>
  <c r="CU154" i="50"/>
  <c r="P159" i="54"/>
  <c r="CU156" i="50"/>
  <c r="M133" i="55"/>
  <c r="Q113" i="54"/>
  <c r="M109" i="55"/>
  <c r="Q146" i="54"/>
  <c r="P156" i="54"/>
  <c r="P139" i="54"/>
  <c r="M129" i="55"/>
  <c r="P150" i="55"/>
  <c r="M134" i="55"/>
  <c r="M160" i="55"/>
  <c r="P114" i="55"/>
  <c r="P158" i="54"/>
  <c r="M122" i="55"/>
  <c r="M135" i="55"/>
  <c r="M150" i="55"/>
  <c r="P142" i="55"/>
  <c r="P148" i="54"/>
  <c r="P107" i="55"/>
  <c r="P111" i="55"/>
  <c r="M112" i="55"/>
  <c r="Q128" i="54"/>
  <c r="P126" i="54"/>
  <c r="M115" i="55"/>
  <c r="P149" i="55"/>
  <c r="P112" i="55"/>
  <c r="M158" i="55"/>
  <c r="P145" i="54"/>
  <c r="M116" i="55"/>
  <c r="M108" i="55"/>
  <c r="Q124" i="54"/>
  <c r="P110" i="55"/>
  <c r="P126" i="55"/>
  <c r="Q162" i="54"/>
  <c r="P158" i="55"/>
  <c r="Q150" i="54"/>
  <c r="Q136" i="54"/>
  <c r="M141" i="55"/>
  <c r="M107" i="55"/>
  <c r="M139" i="55"/>
  <c r="M159" i="55"/>
  <c r="P107" i="54"/>
  <c r="M148" i="55"/>
  <c r="Q151" i="54"/>
  <c r="Q122" i="54"/>
  <c r="P129" i="55"/>
  <c r="Q164" i="54"/>
  <c r="M136" i="55"/>
  <c r="Q111" i="54"/>
  <c r="M117" i="55"/>
  <c r="Q144" i="54"/>
  <c r="P115" i="54"/>
  <c r="P109" i="54"/>
  <c r="P148" i="55"/>
  <c r="Q158" i="54"/>
  <c r="Q120" i="54"/>
  <c r="P161" i="55"/>
  <c r="M140" i="55"/>
  <c r="Q133" i="54"/>
  <c r="P112" i="54"/>
  <c r="P157" i="54"/>
  <c r="Q148" i="54"/>
  <c r="P142" i="54"/>
  <c r="M132" i="55"/>
  <c r="P118" i="54"/>
  <c r="M142" i="55"/>
  <c r="CU151" i="50"/>
  <c r="M156" i="55"/>
  <c r="Q159" i="54"/>
  <c r="P134" i="55"/>
  <c r="P156" i="55"/>
  <c r="Q139" i="54"/>
  <c r="M137" i="55"/>
  <c r="M118" i="55"/>
  <c r="P146" i="54"/>
  <c r="Q137" i="54"/>
  <c r="P141" i="55"/>
  <c r="P164" i="54"/>
  <c r="Q145" i="54"/>
  <c r="M151" i="55"/>
  <c r="Q155" i="54"/>
  <c r="P108" i="55"/>
  <c r="P133" i="55"/>
  <c r="P133" i="54"/>
  <c r="P162" i="55"/>
  <c r="P125" i="54"/>
  <c r="M155" i="55"/>
  <c r="P124" i="55"/>
  <c r="P136" i="55"/>
  <c r="M121" i="55"/>
  <c r="P137" i="54"/>
  <c r="P109" i="55"/>
  <c r="P160" i="55"/>
  <c r="P152" i="54"/>
  <c r="P141" i="54"/>
  <c r="P163" i="54"/>
  <c r="L66" i="55"/>
  <c r="P143" i="54"/>
  <c r="M120" i="55"/>
  <c r="P147" i="54"/>
  <c r="P134" i="54"/>
  <c r="P155" i="54"/>
  <c r="P108" i="54"/>
  <c r="P114" i="54"/>
  <c r="P120" i="55"/>
  <c r="P130" i="54"/>
  <c r="P123" i="54"/>
  <c r="P121" i="54"/>
  <c r="M143" i="55"/>
  <c r="P131" i="54"/>
  <c r="P135" i="55"/>
  <c r="M149" i="55"/>
  <c r="P157" i="55"/>
  <c r="M131" i="55"/>
  <c r="P132" i="54"/>
  <c r="P117" i="54"/>
  <c r="M164" i="55"/>
  <c r="CX63" i="50" l="1"/>
  <c r="DB63" i="50" s="1"/>
  <c r="DC197" i="50"/>
  <c r="CX152" i="50"/>
  <c r="DB152" i="50" s="1"/>
  <c r="CV151" i="50"/>
  <c r="DA151" i="50" s="1"/>
  <c r="DC151" i="50" s="1"/>
  <c r="CX198" i="50"/>
  <c r="DB198" i="50" s="1"/>
  <c r="DC198" i="50" s="1"/>
  <c r="BV61" i="51"/>
  <c r="BZ61" i="51" s="1"/>
  <c r="CA61" i="51" s="1"/>
  <c r="BV196" i="51"/>
  <c r="BZ196" i="51" s="1"/>
  <c r="CA196" i="51" s="1"/>
  <c r="CV156" i="50"/>
  <c r="CV155" i="50"/>
  <c r="CV152" i="50"/>
  <c r="CV153" i="50"/>
  <c r="CV154" i="50"/>
  <c r="AX71" i="59"/>
  <c r="BV152" i="51"/>
  <c r="BZ151" i="51"/>
  <c r="CA151" i="51" s="1"/>
  <c r="F40" i="55"/>
  <c r="I8" i="54"/>
  <c r="C9" i="54"/>
  <c r="BD11" i="50"/>
  <c r="J8" i="54"/>
  <c r="BZ12" i="51"/>
  <c r="CA12" i="51" s="1"/>
  <c r="BV13" i="51"/>
  <c r="C9" i="55"/>
  <c r="BK11" i="50"/>
  <c r="O107" i="55"/>
  <c r="O152" i="55"/>
  <c r="O127" i="55"/>
  <c r="O113" i="55"/>
  <c r="O149" i="55"/>
  <c r="O162" i="55"/>
  <c r="O150" i="55"/>
  <c r="O164" i="55"/>
  <c r="O144" i="55"/>
  <c r="O136" i="55"/>
  <c r="O157" i="55"/>
  <c r="O125" i="55"/>
  <c r="O151" i="55"/>
  <c r="O121" i="55"/>
  <c r="O117" i="55"/>
  <c r="O115" i="55"/>
  <c r="O147" i="55"/>
  <c r="O160" i="55"/>
  <c r="O134" i="55"/>
  <c r="O145" i="55"/>
  <c r="O137" i="55"/>
  <c r="O140" i="55"/>
  <c r="O138" i="55"/>
  <c r="O111" i="55"/>
  <c r="O108" i="55"/>
  <c r="O163" i="55"/>
  <c r="O142" i="55"/>
  <c r="O154" i="55"/>
  <c r="O161" i="55"/>
  <c r="O114" i="55"/>
  <c r="O109" i="55"/>
  <c r="O153" i="55"/>
  <c r="O122" i="55"/>
  <c r="O110" i="55"/>
  <c r="O126" i="55"/>
  <c r="O156" i="55"/>
  <c r="M67" i="54"/>
  <c r="O128" i="55"/>
  <c r="O143" i="55"/>
  <c r="O118" i="55"/>
  <c r="O135" i="55"/>
  <c r="O130" i="55"/>
  <c r="O158" i="55"/>
  <c r="O119" i="55"/>
  <c r="O129" i="55"/>
  <c r="L67" i="55"/>
  <c r="O123" i="55"/>
  <c r="O112" i="55"/>
  <c r="O146" i="55"/>
  <c r="O139" i="55"/>
  <c r="O120" i="55"/>
  <c r="O132" i="55"/>
  <c r="O133" i="55"/>
  <c r="O131" i="55"/>
  <c r="O155" i="55"/>
  <c r="O124" i="55"/>
  <c r="O148" i="55"/>
  <c r="O159" i="55"/>
  <c r="O141" i="55"/>
  <c r="O116" i="55"/>
  <c r="CO11" i="50" l="1"/>
  <c r="CN11" i="50"/>
  <c r="CX64" i="50"/>
  <c r="CX65" i="50" s="1"/>
  <c r="CX199" i="50"/>
  <c r="DB199" i="50" s="1"/>
  <c r="CX153" i="50"/>
  <c r="DB153" i="50" s="1"/>
  <c r="BV62" i="51"/>
  <c r="BZ62" i="51" s="1"/>
  <c r="CA62" i="51" s="1"/>
  <c r="BV197" i="51"/>
  <c r="BV198" i="51" s="1"/>
  <c r="BZ152" i="51"/>
  <c r="CA152" i="51" s="1"/>
  <c r="BV153" i="51"/>
  <c r="I9" i="54"/>
  <c r="DA199" i="50"/>
  <c r="DA152" i="50"/>
  <c r="DC152" i="50" s="1"/>
  <c r="DA62" i="50"/>
  <c r="DC62" i="50" s="1"/>
  <c r="C10" i="55"/>
  <c r="BK12" i="50"/>
  <c r="J9" i="54"/>
  <c r="BZ13" i="51"/>
  <c r="CA13" i="51" s="1"/>
  <c r="BV14" i="51"/>
  <c r="C10" i="54"/>
  <c r="BD12" i="50"/>
  <c r="M68" i="54"/>
  <c r="L68" i="55"/>
  <c r="CO12" i="50" l="1"/>
  <c r="CO13" i="50" s="1"/>
  <c r="CO14" i="50" s="1"/>
  <c r="CO15" i="50" s="1"/>
  <c r="CO16" i="50" s="1"/>
  <c r="CO17" i="50" s="1"/>
  <c r="CO18" i="50" s="1"/>
  <c r="CO19" i="50" s="1"/>
  <c r="CO20" i="50" s="1"/>
  <c r="CO21" i="50" s="1"/>
  <c r="CN12" i="50"/>
  <c r="BK11" i="51"/>
  <c r="BN11" i="51" s="1"/>
  <c r="CP11" i="50"/>
  <c r="DB64" i="50"/>
  <c r="CX200" i="50"/>
  <c r="DB200" i="50" s="1"/>
  <c r="CX154" i="50"/>
  <c r="DB154" i="50" s="1"/>
  <c r="BV63" i="51"/>
  <c r="BZ63" i="51" s="1"/>
  <c r="CA63" i="51" s="1"/>
  <c r="BZ197" i="51"/>
  <c r="CA197" i="51" s="1"/>
  <c r="DC199" i="50"/>
  <c r="AX72" i="59"/>
  <c r="BZ153" i="51"/>
  <c r="CA153" i="51" s="1"/>
  <c r="BV154" i="51"/>
  <c r="BZ198" i="51"/>
  <c r="CA198" i="51" s="1"/>
  <c r="BV199" i="51"/>
  <c r="I10" i="54"/>
  <c r="DA63" i="50"/>
  <c r="DC63" i="50" s="1"/>
  <c r="DA200" i="50"/>
  <c r="DA201" i="50"/>
  <c r="DB65" i="50"/>
  <c r="CX66" i="50"/>
  <c r="DB66" i="50" s="1"/>
  <c r="DA153" i="50"/>
  <c r="DC153" i="50" s="1"/>
  <c r="C11" i="55"/>
  <c r="BK13" i="50"/>
  <c r="C11" i="54"/>
  <c r="BD13" i="50"/>
  <c r="J10" i="54"/>
  <c r="BZ14" i="51"/>
  <c r="CA14" i="51" s="1"/>
  <c r="BV15" i="51"/>
  <c r="L69" i="55"/>
  <c r="M69" i="54"/>
  <c r="BK12" i="51" l="1"/>
  <c r="BN12" i="51" s="1"/>
  <c r="CN13" i="50"/>
  <c r="CP12" i="50"/>
  <c r="CX201" i="50"/>
  <c r="DB201" i="50" s="1"/>
  <c r="DC201" i="50" s="1"/>
  <c r="CX155" i="50"/>
  <c r="DB155" i="50" s="1"/>
  <c r="BV64" i="51"/>
  <c r="BV65" i="51" s="1"/>
  <c r="DC200" i="50"/>
  <c r="BZ199" i="51"/>
  <c r="CA199" i="51" s="1"/>
  <c r="BV200" i="51"/>
  <c r="BZ154" i="51"/>
  <c r="CA154" i="51" s="1"/>
  <c r="BV155" i="51"/>
  <c r="DA154" i="50"/>
  <c r="DC154" i="50" s="1"/>
  <c r="DA64" i="50"/>
  <c r="DC64" i="50" s="1"/>
  <c r="C12" i="54"/>
  <c r="BD14" i="50"/>
  <c r="C12" i="55"/>
  <c r="BK14" i="50"/>
  <c r="BZ15" i="51"/>
  <c r="CA15" i="51" s="1"/>
  <c r="BV16" i="51"/>
  <c r="J11" i="54"/>
  <c r="I11" i="54"/>
  <c r="BK13" i="51" l="1"/>
  <c r="BN13" i="51" s="1"/>
  <c r="CN14" i="50"/>
  <c r="CP13" i="50"/>
  <c r="CX156" i="50"/>
  <c r="DB156" i="50" s="1"/>
  <c r="BZ64" i="51"/>
  <c r="CA64" i="51" s="1"/>
  <c r="BZ155" i="51"/>
  <c r="CA155" i="51" s="1"/>
  <c r="BV156" i="51"/>
  <c r="BZ156" i="51" s="1"/>
  <c r="CA156" i="51" s="1"/>
  <c r="BZ200" i="51"/>
  <c r="CA200" i="51" s="1"/>
  <c r="BV201" i="51"/>
  <c r="BZ201" i="51" s="1"/>
  <c r="CA201" i="51" s="1"/>
  <c r="BZ65" i="51"/>
  <c r="CA65" i="51" s="1"/>
  <c r="BV66" i="51"/>
  <c r="BZ66" i="51" s="1"/>
  <c r="CA66" i="51" s="1"/>
  <c r="DA65" i="50"/>
  <c r="DC65" i="50" s="1"/>
  <c r="DA66" i="50"/>
  <c r="DC66" i="50" s="1"/>
  <c r="DA155" i="50"/>
  <c r="DC155" i="50" s="1"/>
  <c r="DA156" i="50"/>
  <c r="BZ16" i="51"/>
  <c r="CA16" i="51" s="1"/>
  <c r="BV17" i="51"/>
  <c r="C13" i="55"/>
  <c r="BK15" i="50"/>
  <c r="C13" i="54"/>
  <c r="BD15" i="50"/>
  <c r="J12" i="54"/>
  <c r="I12" i="54"/>
  <c r="M70" i="54"/>
  <c r="L70" i="55"/>
  <c r="BK14" i="51" l="1"/>
  <c r="BN14" i="51" s="1"/>
  <c r="CN15" i="50"/>
  <c r="CP14" i="50"/>
  <c r="DC156" i="50"/>
  <c r="I13" i="54"/>
  <c r="BZ17" i="51"/>
  <c r="CA17" i="51" s="1"/>
  <c r="BV18" i="51"/>
  <c r="C14" i="54"/>
  <c r="BD16" i="50"/>
  <c r="J13" i="54"/>
  <c r="C14" i="55"/>
  <c r="BK16" i="50"/>
  <c r="L71" i="55"/>
  <c r="M71" i="54"/>
  <c r="BK15" i="51" l="1"/>
  <c r="BN15" i="51" s="1"/>
  <c r="CN16" i="50"/>
  <c r="CP15" i="50"/>
  <c r="I14" i="54"/>
  <c r="C15" i="55"/>
  <c r="BK17" i="50"/>
  <c r="C15" i="54"/>
  <c r="BD17" i="50"/>
  <c r="J14" i="54"/>
  <c r="BZ18" i="51"/>
  <c r="CA18" i="51" s="1"/>
  <c r="BV19" i="51"/>
  <c r="L73" i="55"/>
  <c r="M73" i="54"/>
  <c r="L72" i="55"/>
  <c r="M72" i="54"/>
  <c r="CU12" i="50"/>
  <c r="CW12" i="50"/>
  <c r="BK16" i="51" l="1"/>
  <c r="BK17" i="51" s="1"/>
  <c r="CN17" i="50"/>
  <c r="CP16" i="50"/>
  <c r="CX12" i="50"/>
  <c r="DB12" i="50" s="1"/>
  <c r="C16" i="55"/>
  <c r="BK18" i="50"/>
  <c r="BZ19" i="51"/>
  <c r="CA19" i="51" s="1"/>
  <c r="BV20" i="51"/>
  <c r="C16" i="54"/>
  <c r="BD18" i="50"/>
  <c r="J15" i="54"/>
  <c r="I15" i="54"/>
  <c r="L74" i="55"/>
  <c r="M74" i="54"/>
  <c r="BN16" i="51" l="1"/>
  <c r="CN18" i="50"/>
  <c r="CP17" i="50"/>
  <c r="BN17" i="51"/>
  <c r="BK18" i="51"/>
  <c r="J16" i="54"/>
  <c r="C17" i="54"/>
  <c r="BD19" i="50"/>
  <c r="I16" i="54"/>
  <c r="BZ20" i="51"/>
  <c r="CA20" i="51" s="1"/>
  <c r="BV21" i="51"/>
  <c r="BZ21" i="51" s="1"/>
  <c r="CA21" i="51" s="1"/>
  <c r="C17" i="55"/>
  <c r="BK19" i="50"/>
  <c r="L75" i="55"/>
  <c r="M75" i="54"/>
  <c r="CN19" i="50" l="1"/>
  <c r="CP18" i="50"/>
  <c r="BK19" i="51"/>
  <c r="BN18" i="51"/>
  <c r="I17" i="54"/>
  <c r="C18" i="55"/>
  <c r="BK20" i="50"/>
  <c r="C18" i="54"/>
  <c r="BD20" i="50"/>
  <c r="J17" i="54"/>
  <c r="M76" i="54"/>
  <c r="L76" i="55"/>
  <c r="BN19" i="51" l="1"/>
  <c r="BK20" i="51"/>
  <c r="CN20" i="50"/>
  <c r="CP19" i="50"/>
  <c r="J18" i="54"/>
  <c r="I18" i="54"/>
  <c r="C19" i="54"/>
  <c r="BD21" i="50"/>
  <c r="C19" i="55"/>
  <c r="BK21" i="50"/>
  <c r="M77" i="54"/>
  <c r="L77" i="55"/>
  <c r="CN21" i="50" l="1"/>
  <c r="CP21" i="50" s="1"/>
  <c r="CP20" i="50"/>
  <c r="BK21" i="51"/>
  <c r="BN21" i="51" s="1"/>
  <c r="BN20" i="51"/>
  <c r="C20" i="55"/>
  <c r="BK22" i="50"/>
  <c r="C20" i="54"/>
  <c r="BD22" i="50"/>
  <c r="J19" i="54"/>
  <c r="I19" i="54"/>
  <c r="L78" i="55"/>
  <c r="M78" i="54"/>
  <c r="BK23" i="50" l="1"/>
  <c r="C21" i="55"/>
  <c r="BD23" i="50"/>
  <c r="C21" i="54"/>
  <c r="I21" i="54" s="1"/>
  <c r="J20" i="54"/>
  <c r="I20" i="54"/>
  <c r="BK24" i="50" l="1"/>
  <c r="C22" i="55"/>
  <c r="J21" i="54"/>
  <c r="BD24" i="50"/>
  <c r="C22" i="54"/>
  <c r="L79" i="55"/>
  <c r="M79" i="54"/>
  <c r="BK25" i="50" l="1"/>
  <c r="C23" i="55"/>
  <c r="J22" i="54"/>
  <c r="I22" i="54"/>
  <c r="BD25" i="50"/>
  <c r="C23" i="54"/>
  <c r="M80" i="54"/>
  <c r="L80" i="55"/>
  <c r="BK26" i="50" l="1"/>
  <c r="C24" i="55"/>
  <c r="J23" i="54"/>
  <c r="I23" i="54"/>
  <c r="BD26" i="50"/>
  <c r="C24" i="54"/>
  <c r="I24" i="54" s="1"/>
  <c r="M81" i="54"/>
  <c r="L81" i="55"/>
  <c r="C25" i="55" l="1"/>
  <c r="BK27" i="50"/>
  <c r="J24" i="54"/>
  <c r="C25" i="54"/>
  <c r="I25" i="54" s="1"/>
  <c r="BD27" i="50"/>
  <c r="M83" i="54"/>
  <c r="L83" i="55"/>
  <c r="CW13" i="50"/>
  <c r="CU13" i="50"/>
  <c r="L82" i="55"/>
  <c r="M82" i="54"/>
  <c r="CX13" i="50" l="1"/>
  <c r="DB13" i="50" s="1"/>
  <c r="C26" i="55"/>
  <c r="BK28" i="50"/>
  <c r="C26" i="54"/>
  <c r="BD28" i="50"/>
  <c r="J25" i="54"/>
  <c r="L84" i="55"/>
  <c r="M84" i="54"/>
  <c r="BD29" i="50" l="1"/>
  <c r="C27" i="54"/>
  <c r="I27" i="54" s="1"/>
  <c r="J26" i="54"/>
  <c r="I26" i="54"/>
  <c r="BK29" i="50"/>
  <c r="C27" i="55"/>
  <c r="M85" i="54"/>
  <c r="L85" i="55"/>
  <c r="BD30" i="50" l="1"/>
  <c r="C28" i="54"/>
  <c r="BK30" i="50"/>
  <c r="C28" i="55"/>
  <c r="J27" i="54"/>
  <c r="L86" i="55"/>
  <c r="M86" i="54"/>
  <c r="BK31" i="50" l="1"/>
  <c r="C29" i="55"/>
  <c r="BD31" i="50"/>
  <c r="C29" i="54"/>
  <c r="J28" i="54"/>
  <c r="I28" i="54"/>
  <c r="M87" i="54"/>
  <c r="L87" i="55"/>
  <c r="J29" i="54" l="1"/>
  <c r="BK32" i="50"/>
  <c r="C30" i="55"/>
  <c r="I29" i="54"/>
  <c r="BD32" i="50"/>
  <c r="C30" i="54"/>
  <c r="I30" i="54" s="1"/>
  <c r="M88" i="54"/>
  <c r="L88" i="55"/>
  <c r="J30" i="54" l="1"/>
  <c r="BD33" i="50"/>
  <c r="C31" i="54"/>
  <c r="I31" i="54" s="1"/>
  <c r="BK33" i="50"/>
  <c r="C31" i="55"/>
  <c r="L90" i="55"/>
  <c r="M90" i="54"/>
  <c r="L89" i="55"/>
  <c r="M89" i="54"/>
  <c r="C32" i="54" l="1"/>
  <c r="I32" i="54" s="1"/>
  <c r="BD34" i="50"/>
  <c r="C32" i="55"/>
  <c r="BK34" i="50"/>
  <c r="J31" i="54"/>
  <c r="M91" i="54"/>
  <c r="CW14" i="50"/>
  <c r="L91" i="55"/>
  <c r="L93" i="55"/>
  <c r="CU14" i="50"/>
  <c r="M92" i="54"/>
  <c r="M93" i="54"/>
  <c r="L92" i="55"/>
  <c r="CX14" i="50" l="1"/>
  <c r="DB14" i="50" s="1"/>
  <c r="C33" i="55"/>
  <c r="BK35" i="50"/>
  <c r="C33" i="54"/>
  <c r="I33" i="54" s="1"/>
  <c r="BD35" i="50"/>
  <c r="J32" i="54"/>
  <c r="AY86" i="50"/>
  <c r="E86" i="49"/>
  <c r="BW86" i="50"/>
  <c r="L96" i="55"/>
  <c r="M96" i="54"/>
  <c r="L94" i="55"/>
  <c r="L95" i="55"/>
  <c r="M94" i="54"/>
  <c r="M95" i="54"/>
  <c r="Q86" i="49" l="1"/>
  <c r="BK36" i="50"/>
  <c r="C34" i="55"/>
  <c r="BD36" i="50"/>
  <c r="C34" i="54"/>
  <c r="J33" i="54"/>
  <c r="AZ86" i="50"/>
  <c r="BU86" i="50"/>
  <c r="BB86" i="51"/>
  <c r="AY86" i="51"/>
  <c r="BJ86" i="50"/>
  <c r="BM86" i="50"/>
  <c r="BB86" i="50"/>
  <c r="BX86" i="50"/>
  <c r="BF86" i="50"/>
  <c r="BT86" i="50"/>
  <c r="BQ86" i="50"/>
  <c r="BC86" i="50"/>
  <c r="BN86" i="50"/>
  <c r="BG86" i="50"/>
  <c r="BP86" i="50"/>
  <c r="BI86" i="50"/>
  <c r="L97" i="55"/>
  <c r="M97" i="54"/>
  <c r="BE86" i="50" l="1"/>
  <c r="BK86" i="50" s="1"/>
  <c r="AC86" i="51"/>
  <c r="BL86" i="50"/>
  <c r="BR86" i="50" s="1"/>
  <c r="BS86" i="50"/>
  <c r="BY86" i="50" s="1"/>
  <c r="W86" i="49"/>
  <c r="V86" i="51"/>
  <c r="AB86" i="51" s="1"/>
  <c r="BD86" i="56" s="1"/>
  <c r="AX86" i="50"/>
  <c r="BD86" i="50" s="1"/>
  <c r="BD87" i="50" s="1"/>
  <c r="O86" i="51"/>
  <c r="U86" i="51" s="1"/>
  <c r="J34" i="54"/>
  <c r="I34" i="54"/>
  <c r="BD37" i="50"/>
  <c r="C35" i="54"/>
  <c r="BK37" i="50"/>
  <c r="C35" i="55"/>
  <c r="AX86" i="51"/>
  <c r="BA86" i="51"/>
  <c r="L105" i="56"/>
  <c r="L86" i="56"/>
  <c r="L100" i="56"/>
  <c r="CL108" i="50"/>
  <c r="CL107" i="50"/>
  <c r="L95" i="56"/>
  <c r="L102" i="56"/>
  <c r="L98" i="56"/>
  <c r="L108" i="56"/>
  <c r="L85" i="56"/>
  <c r="L87" i="56"/>
  <c r="CL109" i="50"/>
  <c r="L89" i="56"/>
  <c r="CL104" i="50"/>
  <c r="CK103" i="50"/>
  <c r="L94" i="56"/>
  <c r="L92" i="56"/>
  <c r="CK108" i="50"/>
  <c r="L110" i="56"/>
  <c r="L91" i="56"/>
  <c r="L97" i="56"/>
  <c r="L93" i="56"/>
  <c r="CL105" i="50"/>
  <c r="L88" i="56"/>
  <c r="L96" i="56"/>
  <c r="L84" i="56"/>
  <c r="CW101" i="50"/>
  <c r="CK105" i="50"/>
  <c r="L99" i="56"/>
  <c r="L111" i="56"/>
  <c r="L104" i="56"/>
  <c r="CL103" i="50"/>
  <c r="L107" i="56"/>
  <c r="CL101" i="50"/>
  <c r="CL110" i="50"/>
  <c r="L103" i="56"/>
  <c r="CK102" i="50"/>
  <c r="CK110" i="50"/>
  <c r="CK107" i="50"/>
  <c r="CL106" i="50"/>
  <c r="CK101" i="50"/>
  <c r="L106" i="56"/>
  <c r="L109" i="56"/>
  <c r="CK109" i="50"/>
  <c r="L164" i="56"/>
  <c r="L90" i="56"/>
  <c r="CK104" i="50"/>
  <c r="L101" i="56"/>
  <c r="CL102" i="50"/>
  <c r="CK106" i="50"/>
  <c r="BC86" i="56" l="1"/>
  <c r="AP86" i="51"/>
  <c r="AJ86" i="51"/>
  <c r="AI86" i="51"/>
  <c r="AW86" i="51"/>
  <c r="BU102" i="51" s="1"/>
  <c r="L86" i="67"/>
  <c r="R86" i="67" s="1"/>
  <c r="BA86" i="56"/>
  <c r="BB86" i="56" s="1"/>
  <c r="I35" i="54"/>
  <c r="E5" i="56"/>
  <c r="AQ86" i="51"/>
  <c r="AU86" i="62"/>
  <c r="AV86" i="62" s="1"/>
  <c r="BK38" i="50"/>
  <c r="C36" i="55"/>
  <c r="BD38" i="50"/>
  <c r="C36" i="54"/>
  <c r="J35" i="54"/>
  <c r="CX101" i="50"/>
  <c r="DB101" i="50" s="1"/>
  <c r="T5" i="56"/>
  <c r="BK87" i="50"/>
  <c r="E5" i="55"/>
  <c r="BD88" i="50"/>
  <c r="AA64" i="56"/>
  <c r="BK65" i="59"/>
  <c r="L71" i="56"/>
  <c r="L148" i="56"/>
  <c r="AP121" i="56"/>
  <c r="AP109" i="56"/>
  <c r="AP94" i="56"/>
  <c r="AA161" i="56"/>
  <c r="L75" i="56"/>
  <c r="AP151" i="56"/>
  <c r="L134" i="56"/>
  <c r="AA100" i="56"/>
  <c r="AA95" i="56"/>
  <c r="BK143" i="59"/>
  <c r="L124" i="56"/>
  <c r="L80" i="56"/>
  <c r="BK119" i="59"/>
  <c r="L112" i="56"/>
  <c r="AA87" i="56"/>
  <c r="BK139" i="59"/>
  <c r="L128" i="56"/>
  <c r="AP142" i="56"/>
  <c r="BK163" i="59"/>
  <c r="AP128" i="56"/>
  <c r="BK79" i="59"/>
  <c r="AP123" i="56"/>
  <c r="AP118" i="56"/>
  <c r="AA117" i="56"/>
  <c r="AP88" i="56"/>
  <c r="BK151" i="59"/>
  <c r="L64" i="56"/>
  <c r="AA65" i="56"/>
  <c r="AA66" i="56"/>
  <c r="L147" i="56"/>
  <c r="AA118" i="56"/>
  <c r="L118" i="56"/>
  <c r="BK114" i="59"/>
  <c r="AA145" i="56"/>
  <c r="L129" i="56"/>
  <c r="AA86" i="56"/>
  <c r="AP140" i="56"/>
  <c r="AA119" i="56"/>
  <c r="AA157" i="56"/>
  <c r="L119" i="56"/>
  <c r="AA99" i="56"/>
  <c r="AA154" i="56"/>
  <c r="AA79" i="56"/>
  <c r="AA152" i="56"/>
  <c r="AP85" i="56"/>
  <c r="AA125" i="56"/>
  <c r="BK113" i="59"/>
  <c r="BK141" i="59"/>
  <c r="AP99" i="56"/>
  <c r="AA146" i="56"/>
  <c r="L133" i="56"/>
  <c r="AP113" i="56"/>
  <c r="BH102" i="51"/>
  <c r="AA108" i="56"/>
  <c r="AP116" i="56"/>
  <c r="AP72" i="56"/>
  <c r="AA69" i="56"/>
  <c r="AA71" i="56"/>
  <c r="BK140" i="59"/>
  <c r="AP145" i="56"/>
  <c r="AP135" i="56"/>
  <c r="BK147" i="59"/>
  <c r="AP110" i="56"/>
  <c r="AA129" i="56"/>
  <c r="BK136" i="59"/>
  <c r="BK134" i="59"/>
  <c r="AP93" i="56"/>
  <c r="BK158" i="59"/>
  <c r="AA94" i="56"/>
  <c r="AP86" i="56"/>
  <c r="AA141" i="56"/>
  <c r="L131" i="56"/>
  <c r="AP147" i="56"/>
  <c r="AP102" i="56"/>
  <c r="BK124" i="59"/>
  <c r="AA134" i="56"/>
  <c r="AA84" i="56"/>
  <c r="M98" i="54"/>
  <c r="L142" i="56"/>
  <c r="AP139" i="56"/>
  <c r="BK127" i="59"/>
  <c r="AP137" i="56"/>
  <c r="BK116" i="59"/>
  <c r="BK160" i="59"/>
  <c r="BK68" i="59"/>
  <c r="L69" i="56"/>
  <c r="AP70" i="56"/>
  <c r="AA163" i="56"/>
  <c r="BK76" i="59"/>
  <c r="L145" i="56"/>
  <c r="AP164" i="56"/>
  <c r="AA93" i="56"/>
  <c r="AA96" i="56"/>
  <c r="BK142" i="59"/>
  <c r="L140" i="56"/>
  <c r="AP157" i="56"/>
  <c r="AA111" i="56"/>
  <c r="L114" i="56"/>
  <c r="AP101" i="56"/>
  <c r="BK153" i="59"/>
  <c r="AA140" i="56"/>
  <c r="BK156" i="59"/>
  <c r="AA80" i="56"/>
  <c r="AP104" i="56"/>
  <c r="AA158" i="56"/>
  <c r="L138" i="56"/>
  <c r="AA103" i="56"/>
  <c r="AA121" i="56"/>
  <c r="L149" i="56"/>
  <c r="BK137" i="59"/>
  <c r="L158" i="56"/>
  <c r="AP131" i="56"/>
  <c r="L65" i="56"/>
  <c r="AP73" i="56"/>
  <c r="L161" i="56"/>
  <c r="L156" i="56"/>
  <c r="AP150" i="56"/>
  <c r="AA90" i="56"/>
  <c r="AA97" i="56"/>
  <c r="BK154" i="59"/>
  <c r="AA142" i="56"/>
  <c r="AA137" i="56"/>
  <c r="AP126" i="56"/>
  <c r="L157" i="56"/>
  <c r="AP125" i="56"/>
  <c r="L135" i="56"/>
  <c r="AP117" i="56"/>
  <c r="L79" i="56"/>
  <c r="AP111" i="56"/>
  <c r="BK145" i="59"/>
  <c r="AP91" i="56"/>
  <c r="L150" i="56"/>
  <c r="AA67" i="56"/>
  <c r="BK66" i="59"/>
  <c r="BK150" i="59"/>
  <c r="L81" i="56"/>
  <c r="BK148" i="59"/>
  <c r="BK161" i="59"/>
  <c r="L74" i="56"/>
  <c r="AA104" i="56"/>
  <c r="BK123" i="59"/>
  <c r="AA89" i="56"/>
  <c r="AP143" i="56"/>
  <c r="AP154" i="56"/>
  <c r="L122" i="56"/>
  <c r="AP97" i="56"/>
  <c r="L155" i="56"/>
  <c r="AP108" i="56"/>
  <c r="AA122" i="56"/>
  <c r="AA136" i="56"/>
  <c r="AP132" i="56"/>
  <c r="BK118" i="59"/>
  <c r="BK159" i="59"/>
  <c r="AP160" i="56"/>
  <c r="BK121" i="59"/>
  <c r="AA109" i="56"/>
  <c r="BK75" i="59"/>
  <c r="AA164" i="56"/>
  <c r="L144" i="56"/>
  <c r="AP158" i="56"/>
  <c r="AP90" i="56"/>
  <c r="AP163" i="56"/>
  <c r="L68" i="56"/>
  <c r="BK71" i="59"/>
  <c r="AP98" i="56"/>
  <c r="AA135" i="56"/>
  <c r="AP82" i="56"/>
  <c r="AA124" i="56"/>
  <c r="AP81" i="56"/>
  <c r="L76" i="56"/>
  <c r="BK115" i="59"/>
  <c r="BK120" i="59"/>
  <c r="L78" i="56"/>
  <c r="AP153" i="56"/>
  <c r="L137" i="56"/>
  <c r="AA98" i="56"/>
  <c r="AP96" i="56"/>
  <c r="AP155" i="56"/>
  <c r="L127" i="56"/>
  <c r="AP89" i="56"/>
  <c r="L116" i="56"/>
  <c r="AP120" i="56"/>
  <c r="BK128" i="59"/>
  <c r="AP105" i="56"/>
  <c r="AA74" i="56"/>
  <c r="AA123" i="56"/>
  <c r="AP122" i="56"/>
  <c r="AP119" i="56"/>
  <c r="BK122" i="59"/>
  <c r="AP107" i="56"/>
  <c r="AA92" i="56"/>
  <c r="AA127" i="56"/>
  <c r="AP161" i="56"/>
  <c r="AP69" i="56"/>
  <c r="BK70" i="59"/>
  <c r="AA113" i="56"/>
  <c r="L132" i="56"/>
  <c r="AA160" i="56"/>
  <c r="L125" i="56"/>
  <c r="AA76" i="56"/>
  <c r="L146" i="56"/>
  <c r="AA150" i="56"/>
  <c r="AA81" i="56"/>
  <c r="AP152" i="56"/>
  <c r="AP162" i="56"/>
  <c r="AA112" i="56"/>
  <c r="AP92" i="56"/>
  <c r="BK152" i="59"/>
  <c r="AA133" i="56"/>
  <c r="AA88" i="56"/>
  <c r="AP138" i="56"/>
  <c r="AA155" i="56"/>
  <c r="AA149" i="56"/>
  <c r="BK129" i="59"/>
  <c r="L154" i="56"/>
  <c r="AA153" i="56"/>
  <c r="AP133" i="56"/>
  <c r="BK131" i="59"/>
  <c r="L160" i="56"/>
  <c r="AA143" i="56"/>
  <c r="L159" i="56"/>
  <c r="AA162" i="56"/>
  <c r="BK135" i="59"/>
  <c r="AP71" i="56"/>
  <c r="L67" i="56"/>
  <c r="AA116" i="56"/>
  <c r="L126" i="56"/>
  <c r="L130" i="56"/>
  <c r="L115" i="56"/>
  <c r="AP144" i="56"/>
  <c r="AP84" i="56"/>
  <c r="AP100" i="56"/>
  <c r="AP114" i="56"/>
  <c r="BK132" i="59"/>
  <c r="AP141" i="56"/>
  <c r="AA101" i="56"/>
  <c r="AA120" i="56"/>
  <c r="AP112" i="56"/>
  <c r="AP146" i="56"/>
  <c r="AA107" i="56"/>
  <c r="AP148" i="56"/>
  <c r="L136" i="56"/>
  <c r="AA110" i="56"/>
  <c r="AA132" i="56"/>
  <c r="AA144" i="56"/>
  <c r="L152" i="56"/>
  <c r="BK125" i="59"/>
  <c r="BK164" i="59"/>
  <c r="AP103" i="56"/>
  <c r="BK78" i="59"/>
  <c r="L121" i="56"/>
  <c r="AP127" i="56"/>
  <c r="CU101" i="50"/>
  <c r="BK72" i="59"/>
  <c r="BK67" i="59"/>
  <c r="L153" i="56"/>
  <c r="AA138" i="56"/>
  <c r="AP130" i="56"/>
  <c r="AA159" i="56"/>
  <c r="AA131" i="56"/>
  <c r="BK80" i="59"/>
  <c r="AA78" i="56"/>
  <c r="BK138" i="59"/>
  <c r="L77" i="56"/>
  <c r="AP149" i="56"/>
  <c r="AA114" i="56"/>
  <c r="BK149" i="59"/>
  <c r="L163" i="56"/>
  <c r="AA156" i="56"/>
  <c r="L151" i="56"/>
  <c r="L98" i="55"/>
  <c r="AA70" i="56"/>
  <c r="BH101" i="51"/>
  <c r="BK69" i="59"/>
  <c r="BK126" i="59"/>
  <c r="AP129" i="56"/>
  <c r="AA126" i="56"/>
  <c r="L117" i="56"/>
  <c r="AA75" i="56"/>
  <c r="AP80" i="56"/>
  <c r="L162" i="56"/>
  <c r="AA128" i="56"/>
  <c r="BK146" i="59"/>
  <c r="AP156" i="56"/>
  <c r="BK155" i="59"/>
  <c r="AP159" i="56"/>
  <c r="AA115" i="56"/>
  <c r="L143" i="56"/>
  <c r="AP136" i="56"/>
  <c r="AA105" i="56"/>
  <c r="L139" i="56"/>
  <c r="AA139" i="56"/>
  <c r="AA106" i="56"/>
  <c r="AA151" i="56"/>
  <c r="L123" i="56"/>
  <c r="AA91" i="56"/>
  <c r="AA148" i="56"/>
  <c r="AP83" i="56"/>
  <c r="L141" i="56"/>
  <c r="BK157" i="59"/>
  <c r="BK162" i="59"/>
  <c r="AA68" i="56"/>
  <c r="L70" i="56"/>
  <c r="L66" i="56"/>
  <c r="L120" i="56"/>
  <c r="AP115" i="56"/>
  <c r="AP124" i="56"/>
  <c r="L113" i="56"/>
  <c r="AP134" i="56"/>
  <c r="BK117" i="59"/>
  <c r="AA102" i="56"/>
  <c r="BK77" i="59"/>
  <c r="AA147" i="56"/>
  <c r="BK130" i="59"/>
  <c r="AP106" i="56"/>
  <c r="AP87" i="56"/>
  <c r="BK144" i="59"/>
  <c r="AA130" i="56"/>
  <c r="AP95" i="56"/>
  <c r="AA85" i="56"/>
  <c r="AA77" i="56"/>
  <c r="BK133" i="59"/>
  <c r="CV101" i="50" l="1"/>
  <c r="DA101" i="50" s="1"/>
  <c r="DC101" i="50" s="1"/>
  <c r="BU101" i="51"/>
  <c r="BC86" i="51"/>
  <c r="BC87" i="51" s="1"/>
  <c r="BF86" i="56"/>
  <c r="BQ79" i="59"/>
  <c r="BQ78" i="59"/>
  <c r="BQ80" i="59"/>
  <c r="BQ75" i="59"/>
  <c r="BQ76" i="59"/>
  <c r="BQ77" i="59"/>
  <c r="BY102" i="51"/>
  <c r="AI5" i="56"/>
  <c r="BG86" i="56"/>
  <c r="BH86" i="56"/>
  <c r="I36" i="54"/>
  <c r="BQ115" i="59"/>
  <c r="BQ139" i="59"/>
  <c r="BQ163" i="59"/>
  <c r="BQ134" i="59"/>
  <c r="BQ158" i="59"/>
  <c r="BQ117" i="59"/>
  <c r="BQ141" i="59"/>
  <c r="BQ136" i="59"/>
  <c r="BQ160" i="59"/>
  <c r="BQ143" i="59"/>
  <c r="BQ121" i="59"/>
  <c r="BQ145" i="59"/>
  <c r="BQ116" i="59"/>
  <c r="BQ140" i="59"/>
  <c r="BQ164" i="59"/>
  <c r="BQ137" i="59"/>
  <c r="BQ114" i="59"/>
  <c r="BQ161" i="59"/>
  <c r="BQ125" i="59"/>
  <c r="BQ149" i="59"/>
  <c r="BQ120" i="59"/>
  <c r="BQ144" i="59"/>
  <c r="BQ132" i="59"/>
  <c r="BQ162" i="59"/>
  <c r="BQ123" i="59"/>
  <c r="BQ127" i="59"/>
  <c r="BQ151" i="59"/>
  <c r="BQ122" i="59"/>
  <c r="BQ146" i="59"/>
  <c r="BQ156" i="59"/>
  <c r="BQ147" i="59"/>
  <c r="BQ129" i="59"/>
  <c r="BQ153" i="59"/>
  <c r="BQ124" i="59"/>
  <c r="BQ148" i="59"/>
  <c r="BQ119" i="59"/>
  <c r="BQ142" i="59"/>
  <c r="BQ131" i="59"/>
  <c r="BQ155" i="59"/>
  <c r="BQ126" i="59"/>
  <c r="BQ150" i="59"/>
  <c r="BQ138" i="59"/>
  <c r="BQ133" i="59"/>
  <c r="BQ157" i="59"/>
  <c r="BQ128" i="59"/>
  <c r="BQ152" i="59"/>
  <c r="BQ118" i="59"/>
  <c r="BQ135" i="59"/>
  <c r="BQ159" i="59"/>
  <c r="BQ130" i="59"/>
  <c r="BQ154" i="59"/>
  <c r="BQ113" i="59"/>
  <c r="BY101" i="51"/>
  <c r="C37" i="54"/>
  <c r="BD39" i="50"/>
  <c r="C37" i="55"/>
  <c r="BK39" i="50"/>
  <c r="J36" i="54"/>
  <c r="BD89" i="50"/>
  <c r="BK88" i="50"/>
  <c r="E6" i="55"/>
  <c r="BV96" i="51"/>
  <c r="N64" i="55"/>
  <c r="AP76" i="56"/>
  <c r="N67" i="55"/>
  <c r="AP75" i="56"/>
  <c r="N65" i="55"/>
  <c r="N66" i="55"/>
  <c r="AP74" i="56"/>
  <c r="N68" i="55"/>
  <c r="AP77" i="56"/>
  <c r="AP68" i="56"/>
  <c r="AP79" i="56"/>
  <c r="AP66" i="56"/>
  <c r="AP78" i="56"/>
  <c r="AP65" i="56"/>
  <c r="AP67" i="56"/>
  <c r="AP64" i="56"/>
  <c r="E5" i="54" l="1"/>
  <c r="BZ96" i="51"/>
  <c r="CA96" i="51" s="1"/>
  <c r="BV97" i="51"/>
  <c r="BV98" i="51" s="1"/>
  <c r="BV99" i="51" s="1"/>
  <c r="BV100" i="51" s="1"/>
  <c r="BV101" i="51" s="1"/>
  <c r="BV102" i="51" s="1"/>
  <c r="BV103" i="51" s="1"/>
  <c r="BV104" i="51" s="1"/>
  <c r="BV105" i="51" s="1"/>
  <c r="BV106" i="51" s="1"/>
  <c r="BV107" i="51" s="1"/>
  <c r="BV108" i="51" s="1"/>
  <c r="BV109" i="51" s="1"/>
  <c r="BV110" i="51" s="1"/>
  <c r="BV111" i="51" s="1"/>
  <c r="J37" i="54"/>
  <c r="C38" i="55"/>
  <c r="BK40" i="50"/>
  <c r="C38" i="54"/>
  <c r="BD40" i="50"/>
  <c r="I37" i="54"/>
  <c r="BC88" i="51"/>
  <c r="BC89" i="51" s="1"/>
  <c r="E6" i="54"/>
  <c r="BK89" i="50"/>
  <c r="E7" i="55"/>
  <c r="BD90" i="50"/>
  <c r="O65" i="54"/>
  <c r="N69" i="55"/>
  <c r="N70" i="55"/>
  <c r="O66" i="54"/>
  <c r="O64" i="54"/>
  <c r="O68" i="54"/>
  <c r="L99" i="55"/>
  <c r="O67" i="54"/>
  <c r="M99" i="54"/>
  <c r="BZ97" i="51" l="1"/>
  <c r="CA97" i="51" s="1"/>
  <c r="I38" i="54"/>
  <c r="BK41" i="50"/>
  <c r="C39" i="55"/>
  <c r="J38" i="54"/>
  <c r="BD41" i="50"/>
  <c r="C39" i="54"/>
  <c r="E8" i="54"/>
  <c r="BD91" i="50"/>
  <c r="BK90" i="50"/>
  <c r="E8" i="55"/>
  <c r="BZ98" i="51"/>
  <c r="CA98" i="51" s="1"/>
  <c r="E7" i="54"/>
  <c r="BC90" i="51"/>
  <c r="CW20" i="50"/>
  <c r="CW16" i="50"/>
  <c r="CU21" i="50"/>
  <c r="CU17" i="50"/>
  <c r="O69" i="54"/>
  <c r="CW18" i="50"/>
  <c r="M100" i="54"/>
  <c r="O70" i="54"/>
  <c r="N71" i="55"/>
  <c r="CW19" i="50"/>
  <c r="O71" i="54"/>
  <c r="CU16" i="50"/>
  <c r="CW17" i="50"/>
  <c r="CU18" i="50"/>
  <c r="CU19" i="50"/>
  <c r="L100" i="55"/>
  <c r="CU20" i="50"/>
  <c r="CU15" i="50"/>
  <c r="CW15" i="50"/>
  <c r="CW21" i="50"/>
  <c r="CX15" i="50" l="1"/>
  <c r="DB15" i="50" s="1"/>
  <c r="I39" i="54"/>
  <c r="C40" i="55"/>
  <c r="J39" i="54"/>
  <c r="C40" i="54"/>
  <c r="BD92" i="50"/>
  <c r="E9" i="54"/>
  <c r="BC91" i="51"/>
  <c r="E10" i="54" s="1"/>
  <c r="BZ99" i="51"/>
  <c r="CA99" i="51" s="1"/>
  <c r="BK91" i="50"/>
  <c r="E9" i="55"/>
  <c r="L144" i="55"/>
  <c r="M141" i="54"/>
  <c r="M105" i="54"/>
  <c r="L146" i="55"/>
  <c r="M103" i="54"/>
  <c r="L125" i="55"/>
  <c r="M129" i="54"/>
  <c r="L149" i="55"/>
  <c r="M119" i="54"/>
  <c r="L155" i="55"/>
  <c r="M117" i="54"/>
  <c r="M134" i="54"/>
  <c r="L106" i="55"/>
  <c r="M150" i="54"/>
  <c r="L111" i="55"/>
  <c r="M120" i="54"/>
  <c r="L161" i="55"/>
  <c r="L135" i="55"/>
  <c r="L117" i="55"/>
  <c r="L163" i="55"/>
  <c r="L131" i="55"/>
  <c r="L160" i="55"/>
  <c r="M147" i="54"/>
  <c r="M146" i="54"/>
  <c r="L139" i="55"/>
  <c r="M137" i="54"/>
  <c r="M127" i="54"/>
  <c r="M118" i="54"/>
  <c r="L162" i="55"/>
  <c r="L101" i="55"/>
  <c r="L118" i="55"/>
  <c r="L109" i="55"/>
  <c r="L124" i="55"/>
  <c r="L126" i="55"/>
  <c r="M142" i="54"/>
  <c r="M108" i="54"/>
  <c r="L127" i="55"/>
  <c r="L147" i="55"/>
  <c r="M148" i="54"/>
  <c r="L128" i="55"/>
  <c r="L164" i="55"/>
  <c r="L154" i="55"/>
  <c r="L137" i="55"/>
  <c r="L107" i="55"/>
  <c r="M161" i="54"/>
  <c r="L148" i="55"/>
  <c r="M133" i="54"/>
  <c r="L110" i="55"/>
  <c r="L114" i="55"/>
  <c r="L157" i="55"/>
  <c r="M131" i="54"/>
  <c r="M157" i="54"/>
  <c r="M116" i="54"/>
  <c r="L104" i="55"/>
  <c r="O73" i="54"/>
  <c r="L143" i="55"/>
  <c r="L103" i="55"/>
  <c r="L115" i="55"/>
  <c r="M125" i="54"/>
  <c r="M139" i="54"/>
  <c r="L152" i="55"/>
  <c r="M124" i="54"/>
  <c r="M135" i="54"/>
  <c r="L153" i="55"/>
  <c r="L136" i="55"/>
  <c r="M109" i="54"/>
  <c r="L140" i="55"/>
  <c r="M153" i="54"/>
  <c r="M163" i="54"/>
  <c r="L108" i="55"/>
  <c r="M162" i="54"/>
  <c r="M138" i="54"/>
  <c r="L151" i="55"/>
  <c r="M160" i="54"/>
  <c r="L133" i="55"/>
  <c r="L150" i="55"/>
  <c r="O72" i="54"/>
  <c r="L112" i="55"/>
  <c r="M121" i="54"/>
  <c r="M156" i="54"/>
  <c r="L134" i="55"/>
  <c r="M154" i="54"/>
  <c r="M132" i="54"/>
  <c r="M101" i="54"/>
  <c r="L120" i="55"/>
  <c r="L123" i="55"/>
  <c r="L141" i="55"/>
  <c r="M115" i="54"/>
  <c r="L132" i="55"/>
  <c r="M152" i="54"/>
  <c r="M140" i="54"/>
  <c r="L158" i="55"/>
  <c r="M114" i="54"/>
  <c r="M143" i="54"/>
  <c r="L159" i="55"/>
  <c r="N72" i="55"/>
  <c r="M149" i="54"/>
  <c r="L138" i="55"/>
  <c r="M128" i="54"/>
  <c r="L102" i="55"/>
  <c r="L122" i="55"/>
  <c r="L130" i="55"/>
  <c r="M104" i="54"/>
  <c r="M136" i="54"/>
  <c r="M159" i="54"/>
  <c r="L113" i="55"/>
  <c r="L119" i="55"/>
  <c r="L142" i="55"/>
  <c r="L129" i="55"/>
  <c r="M164" i="54"/>
  <c r="L105" i="55"/>
  <c r="M102" i="54"/>
  <c r="M122" i="54"/>
  <c r="M107" i="54"/>
  <c r="M130" i="54"/>
  <c r="M151" i="54"/>
  <c r="M123" i="54"/>
  <c r="M144" i="54"/>
  <c r="M158" i="54"/>
  <c r="M106" i="54"/>
  <c r="M110" i="54"/>
  <c r="M113" i="54"/>
  <c r="M145" i="54"/>
  <c r="M155" i="54"/>
  <c r="M111" i="54"/>
  <c r="L145" i="55"/>
  <c r="L156" i="55"/>
  <c r="M112" i="54"/>
  <c r="L116" i="55"/>
  <c r="M126" i="54"/>
  <c r="L121" i="55"/>
  <c r="CN101" i="50" l="1"/>
  <c r="CO101" i="50"/>
  <c r="CN102" i="50"/>
  <c r="CO102" i="50"/>
  <c r="CO103" i="50" s="1"/>
  <c r="CO104" i="50" s="1"/>
  <c r="CO105" i="50" s="1"/>
  <c r="CO106" i="50" s="1"/>
  <c r="CO107" i="50" s="1"/>
  <c r="CO108" i="50" s="1"/>
  <c r="CO109" i="50" s="1"/>
  <c r="CO110" i="50" s="1"/>
  <c r="CO111" i="50" s="1"/>
  <c r="CX16" i="50"/>
  <c r="DB16" i="50" s="1"/>
  <c r="J40" i="54"/>
  <c r="I40" i="54"/>
  <c r="BC92" i="51"/>
  <c r="BZ100" i="51"/>
  <c r="CA100" i="51" s="1"/>
  <c r="BD93" i="50"/>
  <c r="BK92" i="50"/>
  <c r="E10" i="55"/>
  <c r="N73" i="55"/>
  <c r="CW102" i="50"/>
  <c r="BK101" i="51" l="1"/>
  <c r="CP101" i="50"/>
  <c r="DA6" i="50"/>
  <c r="DC6" i="50" s="1"/>
  <c r="T101" i="59"/>
  <c r="DH86" i="59"/>
  <c r="T96" i="59"/>
  <c r="DL93" i="59"/>
  <c r="T98" i="59"/>
  <c r="T102" i="59"/>
  <c r="DL99" i="59"/>
  <c r="T95" i="59"/>
  <c r="T100" i="59"/>
  <c r="T97" i="59"/>
  <c r="DH88" i="59"/>
  <c r="T94" i="59"/>
  <c r="DL98" i="59"/>
  <c r="DH87" i="59"/>
  <c r="DL94" i="59"/>
  <c r="DH83" i="59"/>
  <c r="DL96" i="59"/>
  <c r="T103" i="59"/>
  <c r="T99" i="59"/>
  <c r="DH85" i="59"/>
  <c r="DL95" i="59"/>
  <c r="DL97" i="59"/>
  <c r="DH84" i="59"/>
  <c r="CN103" i="50"/>
  <c r="CP102" i="50"/>
  <c r="CX17" i="50"/>
  <c r="DB17" i="50" s="1"/>
  <c r="E11" i="54"/>
  <c r="BC93" i="51"/>
  <c r="BC94" i="51" s="1"/>
  <c r="BZ101" i="51"/>
  <c r="CA101" i="51" s="1"/>
  <c r="CX102" i="50"/>
  <c r="DB102" i="50" s="1"/>
  <c r="BD94" i="50"/>
  <c r="BK93" i="50"/>
  <c r="E11" i="55"/>
  <c r="CU102" i="50"/>
  <c r="BN101" i="51" l="1"/>
  <c r="BK102" i="51"/>
  <c r="DA7" i="50"/>
  <c r="DC7" i="50" s="1"/>
  <c r="CP103" i="50"/>
  <c r="CN104" i="50"/>
  <c r="CX18" i="50"/>
  <c r="DB18" i="50" s="1"/>
  <c r="CV102" i="50"/>
  <c r="DA102" i="50" s="1"/>
  <c r="DC102" i="50" s="1"/>
  <c r="E12" i="54"/>
  <c r="BC95" i="51"/>
  <c r="BC96" i="51" s="1"/>
  <c r="BZ102" i="51"/>
  <c r="CA102" i="51" s="1"/>
  <c r="BD95" i="50"/>
  <c r="E13" i="54"/>
  <c r="BK94" i="50"/>
  <c r="E12" i="55"/>
  <c r="O75" i="54"/>
  <c r="N74" i="55"/>
  <c r="O74" i="54"/>
  <c r="BK103" i="51" l="1"/>
  <c r="BN102" i="51"/>
  <c r="CQ90" i="59"/>
  <c r="CQ100" i="59"/>
  <c r="CQ99" i="59"/>
  <c r="CQ97" i="59"/>
  <c r="CQ98" i="59"/>
  <c r="CQ96" i="59"/>
  <c r="CQ92" i="59"/>
  <c r="CQ95" i="59"/>
  <c r="DA8" i="50"/>
  <c r="DC8" i="50" s="1"/>
  <c r="CQ93" i="59"/>
  <c r="CQ94" i="59"/>
  <c r="CQ91" i="59"/>
  <c r="CP104" i="50"/>
  <c r="CN105" i="50"/>
  <c r="CX19" i="50"/>
  <c r="CX20" i="50" s="1"/>
  <c r="BC97" i="51"/>
  <c r="BD96" i="50"/>
  <c r="E14" i="54"/>
  <c r="BK95" i="50"/>
  <c r="E13" i="55"/>
  <c r="O76" i="54"/>
  <c r="N75" i="55"/>
  <c r="BK104" i="51" l="1"/>
  <c r="BN103" i="51"/>
  <c r="DA9" i="50"/>
  <c r="DC9" i="50" s="1"/>
  <c r="CN106" i="50"/>
  <c r="CP105" i="50"/>
  <c r="DB19" i="50"/>
  <c r="DB20" i="50"/>
  <c r="CX21" i="50"/>
  <c r="DB21" i="50" s="1"/>
  <c r="BC98" i="51"/>
  <c r="BZ104" i="51"/>
  <c r="CA104" i="51" s="1"/>
  <c r="BZ103" i="51"/>
  <c r="CA103" i="51" s="1"/>
  <c r="BD97" i="50"/>
  <c r="E15" i="54"/>
  <c r="BK96" i="50"/>
  <c r="E14" i="55"/>
  <c r="N76" i="55"/>
  <c r="O77" i="54"/>
  <c r="BK105" i="51" l="1"/>
  <c r="BN104" i="51"/>
  <c r="DA10" i="50"/>
  <c r="DC10" i="50" s="1"/>
  <c r="CN107" i="50"/>
  <c r="CP106" i="50"/>
  <c r="BC99" i="51"/>
  <c r="BC100" i="51" s="1"/>
  <c r="BZ105" i="51"/>
  <c r="CA105" i="51" s="1"/>
  <c r="BD98" i="50"/>
  <c r="E16" i="54"/>
  <c r="BK97" i="50"/>
  <c r="E15" i="55"/>
  <c r="O78" i="54"/>
  <c r="N77" i="55"/>
  <c r="BN105" i="51" l="1"/>
  <c r="BK106" i="51"/>
  <c r="DA11" i="50"/>
  <c r="DC11" i="50" s="1"/>
  <c r="CP107" i="50"/>
  <c r="CN108" i="50"/>
  <c r="BZ106" i="51"/>
  <c r="CA106" i="51" s="1"/>
  <c r="BD99" i="50"/>
  <c r="E17" i="54"/>
  <c r="BC101" i="51"/>
  <c r="BK98" i="50"/>
  <c r="E16" i="55"/>
  <c r="O79" i="54"/>
  <c r="N78" i="55"/>
  <c r="BN106" i="51" l="1"/>
  <c r="BK107" i="51"/>
  <c r="DA12" i="50"/>
  <c r="DC12" i="50" s="1"/>
  <c r="BA102" i="59"/>
  <c r="BA94" i="59"/>
  <c r="BA97" i="59"/>
  <c r="BA98" i="59"/>
  <c r="BA100" i="59"/>
  <c r="BA99" i="59"/>
  <c r="BA95" i="59"/>
  <c r="BA101" i="59"/>
  <c r="BA96" i="59"/>
  <c r="BA93" i="59"/>
  <c r="CN109" i="50"/>
  <c r="CP108" i="50"/>
  <c r="BZ107" i="51"/>
  <c r="CA107" i="51" s="1"/>
  <c r="BC102" i="51"/>
  <c r="BC103" i="51" s="1"/>
  <c r="BC104" i="51" s="1"/>
  <c r="BC105" i="51" s="1"/>
  <c r="BC106" i="51" s="1"/>
  <c r="BC107" i="51" s="1"/>
  <c r="BC108" i="51" s="1"/>
  <c r="BC109" i="51" s="1"/>
  <c r="BC110" i="51" s="1"/>
  <c r="BC111" i="51" s="1"/>
  <c r="BC112" i="51" s="1"/>
  <c r="BC113" i="51" s="1"/>
  <c r="BC114" i="51" s="1"/>
  <c r="BC115" i="51" s="1"/>
  <c r="BC116" i="51" s="1"/>
  <c r="BC117" i="51" s="1"/>
  <c r="BC118" i="51" s="1"/>
  <c r="BC119" i="51" s="1"/>
  <c r="BC120" i="51" s="1"/>
  <c r="BC121" i="51" s="1"/>
  <c r="E18" i="54"/>
  <c r="BD100" i="50"/>
  <c r="BK99" i="50"/>
  <c r="E17" i="55"/>
  <c r="O81" i="54"/>
  <c r="N79" i="55"/>
  <c r="O80" i="54"/>
  <c r="BN107" i="51" l="1"/>
  <c r="BK108" i="51"/>
  <c r="DA13" i="50"/>
  <c r="DC13" i="50" s="1"/>
  <c r="CN110" i="50"/>
  <c r="CP109" i="50"/>
  <c r="BZ108" i="51"/>
  <c r="CA108" i="51" s="1"/>
  <c r="BK100" i="50"/>
  <c r="E18" i="55"/>
  <c r="E19" i="54"/>
  <c r="BD101" i="50"/>
  <c r="N81" i="55"/>
  <c r="O82" i="54"/>
  <c r="N80" i="55"/>
  <c r="BK109" i="51" l="1"/>
  <c r="BN108" i="51"/>
  <c r="DA14" i="50"/>
  <c r="DC14" i="50" s="1"/>
  <c r="CP110" i="50"/>
  <c r="CN111" i="50"/>
  <c r="CP111" i="50" s="1"/>
  <c r="BZ109" i="51"/>
  <c r="CA109" i="51" s="1"/>
  <c r="BD102" i="50"/>
  <c r="E21" i="54" s="1"/>
  <c r="E20" i="54"/>
  <c r="E19" i="55"/>
  <c r="BK101" i="50"/>
  <c r="O83" i="54"/>
  <c r="N82" i="55"/>
  <c r="BK110" i="51" l="1"/>
  <c r="BN109" i="51"/>
  <c r="DA15" i="50"/>
  <c r="DC15" i="50" s="1"/>
  <c r="BZ110" i="51"/>
  <c r="CA110" i="51" s="1"/>
  <c r="BZ111" i="51"/>
  <c r="CA111" i="51" s="1"/>
  <c r="BK102" i="50"/>
  <c r="E21" i="55" s="1"/>
  <c r="E20" i="55"/>
  <c r="BD103" i="50"/>
  <c r="E22" i="54" s="1"/>
  <c r="O84" i="54"/>
  <c r="CW103" i="50"/>
  <c r="N83" i="55"/>
  <c r="BN110" i="51" l="1"/>
  <c r="BK111" i="51"/>
  <c r="BN111" i="51" s="1"/>
  <c r="DA16" i="50"/>
  <c r="DC16" i="50" s="1"/>
  <c r="CX103" i="50"/>
  <c r="DB103" i="50" s="1"/>
  <c r="BD104" i="50"/>
  <c r="BK103" i="50"/>
  <c r="E22" i="55" s="1"/>
  <c r="CU103" i="50"/>
  <c r="N84" i="55"/>
  <c r="DA17" i="50" l="1"/>
  <c r="DC17" i="50" s="1"/>
  <c r="CV103" i="50"/>
  <c r="DA103" i="50" s="1"/>
  <c r="DC103" i="50" s="1"/>
  <c r="BD105" i="50"/>
  <c r="E23" i="54"/>
  <c r="BK104" i="50"/>
  <c r="O85" i="54"/>
  <c r="DA18" i="50" l="1"/>
  <c r="DC18" i="50" s="1"/>
  <c r="BD106" i="50"/>
  <c r="E24" i="54"/>
  <c r="BK105" i="50"/>
  <c r="E23" i="55"/>
  <c r="N85" i="55"/>
  <c r="O86" i="54"/>
  <c r="DA19" i="50" l="1"/>
  <c r="DC19" i="50" s="1"/>
  <c r="BD107" i="50"/>
  <c r="E25" i="54"/>
  <c r="BK106" i="50"/>
  <c r="E24" i="55"/>
  <c r="O88" i="54"/>
  <c r="O87" i="54"/>
  <c r="N86" i="55"/>
  <c r="DA21" i="50" l="1"/>
  <c r="DC21" i="50" s="1"/>
  <c r="DA20" i="50"/>
  <c r="DC20" i="50" s="1"/>
  <c r="BD108" i="50"/>
  <c r="E26" i="54"/>
  <c r="BK107" i="50"/>
  <c r="E25" i="55"/>
  <c r="N87" i="55"/>
  <c r="N88" i="55"/>
  <c r="O89" i="54"/>
  <c r="BD109" i="50" l="1"/>
  <c r="E27" i="54"/>
  <c r="BK108" i="50"/>
  <c r="E26" i="55"/>
  <c r="O90" i="54"/>
  <c r="N89" i="55"/>
  <c r="BD110" i="50" l="1"/>
  <c r="E28" i="54"/>
  <c r="BK109" i="50"/>
  <c r="E27" i="55"/>
  <c r="N90" i="55"/>
  <c r="O91" i="54"/>
  <c r="E29" i="54" l="1"/>
  <c r="BD111" i="50"/>
  <c r="BK110" i="50"/>
  <c r="E28" i="55"/>
  <c r="O92" i="54"/>
  <c r="N91" i="55"/>
  <c r="E29" i="55" l="1"/>
  <c r="BK111" i="50"/>
  <c r="E30" i="54"/>
  <c r="BD112" i="50"/>
  <c r="O93" i="54"/>
  <c r="N92" i="55"/>
  <c r="BD113" i="50" l="1"/>
  <c r="E31" i="54"/>
  <c r="E30" i="55"/>
  <c r="BK112" i="50"/>
  <c r="N93" i="55"/>
  <c r="CW104" i="50"/>
  <c r="CX104" i="50" l="1"/>
  <c r="DB104" i="50" s="1"/>
  <c r="BK113" i="50"/>
  <c r="E31" i="55"/>
  <c r="BD114" i="50"/>
  <c r="E32" i="54"/>
  <c r="CU104" i="50"/>
  <c r="O94" i="54"/>
  <c r="CV104" i="50" l="1"/>
  <c r="DA104" i="50" s="1"/>
  <c r="DC104" i="50" s="1"/>
  <c r="BK114" i="50"/>
  <c r="E32" i="55"/>
  <c r="BD115" i="50"/>
  <c r="E33" i="54"/>
  <c r="O95" i="54"/>
  <c r="O96" i="54"/>
  <c r="N94" i="55"/>
  <c r="BK115" i="50" l="1"/>
  <c r="E33" i="55"/>
  <c r="E34" i="54"/>
  <c r="BD116" i="50"/>
  <c r="O97" i="54"/>
  <c r="O98" i="54"/>
  <c r="N96" i="55"/>
  <c r="N95" i="55"/>
  <c r="E34" i="55" l="1"/>
  <c r="BK116" i="50"/>
  <c r="E35" i="54"/>
  <c r="BD117" i="50"/>
  <c r="N97" i="55"/>
  <c r="O99" i="54"/>
  <c r="O100" i="54"/>
  <c r="N98" i="55"/>
  <c r="BD118" i="50" l="1"/>
  <c r="E36" i="54"/>
  <c r="E35" i="55"/>
  <c r="BK117" i="50"/>
  <c r="N99" i="55"/>
  <c r="O101" i="54"/>
  <c r="N100" i="55"/>
  <c r="O102" i="54"/>
  <c r="BK118" i="50" l="1"/>
  <c r="E36" i="55"/>
  <c r="BD119" i="50"/>
  <c r="E37" i="54"/>
  <c r="CW105" i="50"/>
  <c r="N102" i="55"/>
  <c r="O103" i="54"/>
  <c r="N101" i="55"/>
  <c r="CX105" i="50" l="1"/>
  <c r="DB105" i="50" s="1"/>
  <c r="BK119" i="50"/>
  <c r="E37" i="55"/>
  <c r="BD120" i="50"/>
  <c r="E38" i="54"/>
  <c r="O104" i="54"/>
  <c r="CU105" i="50"/>
  <c r="N103" i="55"/>
  <c r="CV105" i="50" l="1"/>
  <c r="DA105" i="50" s="1"/>
  <c r="DC105" i="50" s="1"/>
  <c r="BK120" i="50"/>
  <c r="E38" i="55"/>
  <c r="BD121" i="50"/>
  <c r="E39" i="54"/>
  <c r="CW106" i="50"/>
  <c r="N104" i="55"/>
  <c r="CW107" i="50"/>
  <c r="CW110" i="50"/>
  <c r="O105" i="54"/>
  <c r="CW109" i="50"/>
  <c r="CW111" i="50"/>
  <c r="CW108" i="50"/>
  <c r="CX106" i="50" l="1"/>
  <c r="DB106" i="50" s="1"/>
  <c r="BK121" i="50"/>
  <c r="E39" i="55"/>
  <c r="E40" i="54"/>
  <c r="O122" i="54"/>
  <c r="O108" i="54"/>
  <c r="O117" i="54"/>
  <c r="O116" i="54"/>
  <c r="O147" i="54"/>
  <c r="O129" i="54"/>
  <c r="O127" i="54"/>
  <c r="O128" i="54"/>
  <c r="CU111" i="50"/>
  <c r="O112" i="54"/>
  <c r="O134" i="54"/>
  <c r="O132" i="54"/>
  <c r="O145" i="54"/>
  <c r="O130" i="54"/>
  <c r="O120" i="54"/>
  <c r="O107" i="54"/>
  <c r="O152" i="54"/>
  <c r="O119" i="54"/>
  <c r="O133" i="54"/>
  <c r="O125" i="54"/>
  <c r="O118" i="54"/>
  <c r="O149" i="54"/>
  <c r="CU108" i="50"/>
  <c r="O148" i="54"/>
  <c r="CU107" i="50"/>
  <c r="O137" i="54"/>
  <c r="O155" i="54"/>
  <c r="O160" i="54"/>
  <c r="O140" i="54"/>
  <c r="O114" i="54"/>
  <c r="O106" i="54"/>
  <c r="CU110" i="50"/>
  <c r="O113" i="54"/>
  <c r="O124" i="54"/>
  <c r="O131" i="54"/>
  <c r="O154" i="54"/>
  <c r="O150" i="54"/>
  <c r="O164" i="54"/>
  <c r="O144" i="54"/>
  <c r="O142" i="54"/>
  <c r="O141" i="54"/>
  <c r="O143" i="54"/>
  <c r="O153" i="54"/>
  <c r="O159" i="54"/>
  <c r="O136" i="54"/>
  <c r="O126" i="54"/>
  <c r="O146" i="54"/>
  <c r="CU109" i="50"/>
  <c r="CU106" i="50"/>
  <c r="N105" i="55"/>
  <c r="O139" i="54"/>
  <c r="O158" i="54"/>
  <c r="O109" i="54"/>
  <c r="O111" i="54"/>
  <c r="O110" i="54"/>
  <c r="O135" i="54"/>
  <c r="O157" i="54"/>
  <c r="O138" i="54"/>
  <c r="O151" i="54"/>
  <c r="O115" i="54"/>
  <c r="O121" i="54"/>
  <c r="O123" i="54"/>
  <c r="O161" i="54"/>
  <c r="O162" i="54"/>
  <c r="O156" i="54"/>
  <c r="O163" i="54"/>
  <c r="CV109" i="50" l="1"/>
  <c r="CV110" i="50"/>
  <c r="CV111" i="50"/>
  <c r="CV107" i="50"/>
  <c r="CV108" i="50"/>
  <c r="CV106" i="50"/>
  <c r="DA106" i="50" s="1"/>
  <c r="DC106" i="50" s="1"/>
  <c r="E40" i="55"/>
  <c r="CX107" i="50"/>
  <c r="N144" i="55"/>
  <c r="N151" i="55"/>
  <c r="N134" i="55"/>
  <c r="N131" i="55"/>
  <c r="N160" i="55"/>
  <c r="N136" i="55"/>
  <c r="N128" i="55"/>
  <c r="N113" i="55"/>
  <c r="N120" i="55"/>
  <c r="N116" i="55"/>
  <c r="N145" i="55"/>
  <c r="N141" i="55"/>
  <c r="N163" i="55"/>
  <c r="N147" i="55"/>
  <c r="N110" i="55"/>
  <c r="N115" i="55"/>
  <c r="N157" i="55"/>
  <c r="N124" i="55"/>
  <c r="N132" i="55"/>
  <c r="N156" i="55"/>
  <c r="N126" i="55"/>
  <c r="N138" i="55"/>
  <c r="N162" i="55"/>
  <c r="N106" i="55"/>
  <c r="N121" i="55"/>
  <c r="N154" i="55"/>
  <c r="N125" i="55"/>
  <c r="N139" i="55"/>
  <c r="N159" i="55"/>
  <c r="N164" i="55"/>
  <c r="N161" i="55"/>
  <c r="N150" i="55"/>
  <c r="N117" i="55"/>
  <c r="N118" i="55"/>
  <c r="N122" i="55"/>
  <c r="N112" i="55"/>
  <c r="N152" i="55"/>
  <c r="N149" i="55"/>
  <c r="N129" i="55"/>
  <c r="N127" i="55"/>
  <c r="N130" i="55"/>
  <c r="N148" i="55"/>
  <c r="N119" i="55"/>
  <c r="N107" i="55"/>
  <c r="N123" i="55"/>
  <c r="N146" i="55"/>
  <c r="N111" i="55"/>
  <c r="N155" i="55"/>
  <c r="N153" i="55"/>
  <c r="N140" i="55"/>
  <c r="N143" i="55"/>
  <c r="N137" i="55"/>
  <c r="N133" i="55"/>
  <c r="N158" i="55"/>
  <c r="N142" i="55"/>
  <c r="N109" i="55"/>
  <c r="N135" i="55"/>
  <c r="N108" i="55"/>
  <c r="N114" i="55"/>
  <c r="DB107" i="50" l="1"/>
  <c r="CX108" i="50"/>
  <c r="DA107" i="50" l="1"/>
  <c r="DC107" i="50" s="1"/>
  <c r="DB108" i="50"/>
  <c r="CX109" i="50"/>
  <c r="DB109" i="50" l="1"/>
  <c r="CX110" i="50"/>
  <c r="DA108" i="50"/>
  <c r="DC108" i="50" s="1"/>
  <c r="DA109" i="50" l="1"/>
  <c r="DC109" i="50" s="1"/>
  <c r="DB110" i="50"/>
  <c r="CX111" i="50"/>
  <c r="DB111" i="50" s="1"/>
  <c r="DA110" i="50" l="1"/>
  <c r="DC110" i="50" s="1"/>
  <c r="DA111" i="50"/>
  <c r="DC111" i="50" s="1"/>
  <c r="BV98" i="59" l="1"/>
  <c r="BV99" i="59"/>
  <c r="BV92" i="59"/>
  <c r="BV94" i="59"/>
  <c r="BV100" i="59"/>
  <c r="BV93" i="59"/>
  <c r="BV96" i="59"/>
  <c r="BV101" i="59"/>
  <c r="BV97" i="59"/>
  <c r="BV91" i="59"/>
  <c r="BV95" i="59"/>
  <c r="ES6" i="59"/>
  <c r="EA6" i="59"/>
  <c r="DV6" i="59"/>
  <c r="EN6" i="59"/>
  <c r="ES7" i="59"/>
  <c r="EA7" i="59"/>
  <c r="DV7" i="59"/>
  <c r="EN7" i="59"/>
  <c r="EA8" i="59"/>
  <c r="EN8" i="59"/>
  <c r="DV8" i="59"/>
  <c r="D6" i="59"/>
  <c r="ES8" i="59"/>
  <c r="Q5" i="55"/>
  <c r="G6" i="59"/>
  <c r="DV9" i="59"/>
  <c r="D7" i="59"/>
  <c r="ES9" i="59"/>
  <c r="EA9" i="59"/>
  <c r="H6" i="59"/>
  <c r="E6" i="59"/>
  <c r="EN9" i="59"/>
  <c r="C6" i="59"/>
  <c r="F6" i="59"/>
  <c r="EA10" i="59"/>
  <c r="D8" i="59"/>
  <c r="F7" i="59"/>
  <c r="ES10" i="59"/>
  <c r="C7" i="59"/>
  <c r="EN10" i="59"/>
  <c r="E7" i="59"/>
  <c r="G7" i="59"/>
  <c r="Q6" i="55"/>
  <c r="DV10" i="59"/>
  <c r="H7" i="59"/>
  <c r="C8" i="59"/>
  <c r="E8" i="59"/>
  <c r="D9" i="59"/>
  <c r="EN11" i="59"/>
  <c r="ES11" i="59"/>
  <c r="Q7" i="55"/>
  <c r="F8" i="59"/>
  <c r="G8" i="59"/>
  <c r="DV11" i="59"/>
  <c r="EA11" i="59"/>
  <c r="H8" i="59"/>
  <c r="EA12" i="59"/>
  <c r="DV12" i="59"/>
  <c r="H9" i="59"/>
  <c r="D10" i="59"/>
  <c r="ES12" i="59"/>
  <c r="E9" i="59"/>
  <c r="G9" i="59"/>
  <c r="Q8" i="55"/>
  <c r="F9" i="59"/>
  <c r="C9" i="59"/>
  <c r="EN12" i="59"/>
  <c r="EA13" i="59"/>
  <c r="C10" i="59"/>
  <c r="G10" i="59"/>
  <c r="ES13" i="59"/>
  <c r="E10" i="59"/>
  <c r="H10" i="59"/>
  <c r="F10" i="59"/>
  <c r="D11" i="59"/>
  <c r="EN13" i="59"/>
  <c r="DV13" i="59"/>
  <c r="Q9" i="55"/>
  <c r="EA14" i="59"/>
  <c r="E11" i="59"/>
  <c r="Q10" i="55"/>
  <c r="EN14" i="59"/>
  <c r="D12" i="59"/>
  <c r="H11" i="59"/>
  <c r="F11" i="59"/>
  <c r="DV14" i="59"/>
  <c r="G11" i="59"/>
  <c r="C11" i="59"/>
  <c r="ES14" i="59"/>
  <c r="DV15" i="59"/>
  <c r="C12" i="59"/>
  <c r="D13" i="59"/>
  <c r="Q11" i="55"/>
  <c r="EA15" i="59"/>
  <c r="H12" i="59"/>
  <c r="G12" i="59"/>
  <c r="ES15" i="59"/>
  <c r="EN15" i="59"/>
  <c r="E12" i="59"/>
  <c r="F12" i="59"/>
  <c r="F13" i="59"/>
  <c r="C13" i="59"/>
  <c r="DV16" i="59"/>
  <c r="EN16" i="59"/>
  <c r="D14" i="59"/>
  <c r="H13" i="59"/>
  <c r="G13" i="59"/>
  <c r="ES16" i="59"/>
  <c r="Q12" i="55"/>
  <c r="EA16" i="59"/>
  <c r="E13" i="59"/>
  <c r="EN17" i="59"/>
  <c r="G14" i="59"/>
  <c r="ES17" i="59"/>
  <c r="EA17" i="59"/>
  <c r="DV17" i="59"/>
  <c r="C14" i="59"/>
  <c r="H14" i="59"/>
  <c r="D15" i="59"/>
  <c r="E14" i="59"/>
  <c r="F14" i="59"/>
  <c r="Q13" i="55"/>
  <c r="E15" i="59"/>
  <c r="EA18" i="59"/>
  <c r="D16" i="59"/>
  <c r="G15" i="59"/>
  <c r="H15" i="59"/>
  <c r="ES18" i="59"/>
  <c r="EN18" i="59"/>
  <c r="F15" i="59"/>
  <c r="C15" i="59"/>
  <c r="DV18" i="59"/>
  <c r="Q14" i="55"/>
  <c r="E16" i="59"/>
  <c r="G16" i="59"/>
  <c r="EA19" i="59"/>
  <c r="H16" i="59"/>
  <c r="DV19" i="59"/>
  <c r="F16" i="59"/>
  <c r="Q15" i="55"/>
  <c r="EN19" i="59"/>
  <c r="ES19" i="59"/>
  <c r="D17" i="59"/>
  <c r="C16" i="59"/>
  <c r="EA20" i="59"/>
  <c r="D18" i="59"/>
  <c r="DV20" i="59"/>
  <c r="G17" i="59"/>
  <c r="E17" i="59"/>
  <c r="F17" i="59"/>
  <c r="C17" i="59"/>
  <c r="H17" i="59"/>
  <c r="EN20" i="59"/>
  <c r="ES20" i="59"/>
  <c r="Q16" i="55"/>
  <c r="EN21" i="59"/>
  <c r="D19" i="59"/>
  <c r="EA21" i="59"/>
  <c r="H18" i="59"/>
  <c r="G18" i="59"/>
  <c r="ES21" i="59"/>
  <c r="C18" i="59"/>
  <c r="DV21" i="59"/>
  <c r="F18" i="59"/>
  <c r="E18" i="59"/>
  <c r="Q17" i="55"/>
  <c r="EA22" i="59"/>
  <c r="H19" i="59"/>
  <c r="C19" i="59"/>
  <c r="F19" i="59"/>
  <c r="DV22" i="59"/>
  <c r="E19" i="59"/>
  <c r="EN22" i="59"/>
  <c r="ES22" i="59"/>
  <c r="D20" i="59"/>
  <c r="G19" i="59"/>
  <c r="Q18" i="55"/>
  <c r="DV23" i="59"/>
  <c r="G20" i="59"/>
  <c r="C20" i="59"/>
  <c r="EA23" i="59"/>
  <c r="EN23" i="59"/>
  <c r="D21" i="59"/>
  <c r="Q19" i="55"/>
  <c r="E20" i="59"/>
  <c r="F20" i="59"/>
  <c r="H20" i="59"/>
  <c r="ES23" i="59"/>
  <c r="D22" i="59"/>
  <c r="F21" i="59"/>
  <c r="G21" i="59"/>
  <c r="DV24" i="59"/>
  <c r="C21" i="59"/>
  <c r="Q20" i="55"/>
  <c r="EN24" i="59"/>
  <c r="H21" i="59"/>
  <c r="ES24" i="59"/>
  <c r="EA24" i="59"/>
  <c r="E21" i="59"/>
  <c r="EA25" i="59"/>
  <c r="DV25" i="59"/>
  <c r="F22" i="59"/>
  <c r="H22" i="59"/>
  <c r="D23" i="59"/>
  <c r="C22" i="59"/>
  <c r="ES25" i="59"/>
  <c r="E22" i="59"/>
  <c r="Q21" i="55"/>
  <c r="G22" i="59"/>
  <c r="EN25" i="59"/>
  <c r="G23" i="59"/>
  <c r="D24" i="59"/>
  <c r="ES26" i="59"/>
  <c r="EN26" i="59"/>
  <c r="H23" i="59"/>
  <c r="EA26" i="59"/>
  <c r="F23" i="59"/>
  <c r="DV26" i="59"/>
  <c r="E23" i="59"/>
  <c r="Q22" i="55"/>
  <c r="C23" i="59"/>
  <c r="C24" i="59"/>
  <c r="D25" i="59"/>
  <c r="E24" i="59"/>
  <c r="EN27" i="59"/>
  <c r="F24" i="59"/>
  <c r="G24" i="59"/>
  <c r="ES27" i="59"/>
  <c r="DV27" i="59"/>
  <c r="H24" i="59"/>
  <c r="EA27" i="59"/>
  <c r="Q23" i="55"/>
  <c r="EA28" i="59"/>
  <c r="G25" i="59"/>
  <c r="H25" i="59"/>
  <c r="E25" i="59"/>
  <c r="ES28" i="59"/>
  <c r="Q24" i="55"/>
  <c r="C25" i="59"/>
  <c r="F25" i="59"/>
  <c r="EN28" i="59"/>
  <c r="DV28" i="59"/>
  <c r="D26" i="59"/>
  <c r="H26" i="59"/>
  <c r="ES29" i="59"/>
  <c r="EA29" i="59"/>
  <c r="C26" i="59"/>
  <c r="D27" i="59"/>
  <c r="E26" i="59"/>
  <c r="EN29" i="59"/>
  <c r="G26" i="59"/>
  <c r="F26" i="59"/>
  <c r="DV29" i="59"/>
  <c r="Q25" i="55"/>
  <c r="ES30" i="59"/>
  <c r="EA30" i="59"/>
  <c r="C27" i="59"/>
  <c r="H27" i="59"/>
  <c r="E27" i="59"/>
  <c r="F27" i="59"/>
  <c r="EN30" i="59"/>
  <c r="D28" i="59"/>
  <c r="Q26" i="55"/>
  <c r="DV30" i="59"/>
  <c r="G27" i="59"/>
  <c r="EA31" i="59"/>
  <c r="C28" i="59"/>
  <c r="DV31" i="59"/>
  <c r="F28" i="59"/>
  <c r="G28" i="59"/>
  <c r="ES31" i="59"/>
  <c r="H28" i="59"/>
  <c r="D29" i="59"/>
  <c r="E28" i="59"/>
  <c r="EN31" i="59"/>
  <c r="Q27" i="55"/>
  <c r="EA32" i="59"/>
  <c r="H29" i="59"/>
  <c r="ES32" i="59"/>
  <c r="EN32" i="59"/>
  <c r="C29" i="59"/>
  <c r="Q28" i="55"/>
  <c r="E29" i="59"/>
  <c r="DV32" i="59"/>
  <c r="F29" i="59"/>
  <c r="G29" i="59"/>
  <c r="D30" i="59"/>
  <c r="C30" i="59"/>
  <c r="F30" i="59"/>
  <c r="H30" i="59"/>
  <c r="Q29" i="55"/>
  <c r="E30" i="59"/>
  <c r="DV33" i="59"/>
  <c r="D31" i="59"/>
  <c r="ES33" i="59"/>
  <c r="G30" i="59"/>
  <c r="EN33" i="59"/>
  <c r="EA33" i="59"/>
  <c r="EA34" i="59"/>
  <c r="F31" i="59"/>
  <c r="C31" i="59"/>
  <c r="ES34" i="59"/>
  <c r="G31" i="59"/>
  <c r="DV34" i="59"/>
  <c r="D32" i="59"/>
  <c r="EN34" i="59"/>
  <c r="E31" i="59"/>
  <c r="H31" i="59"/>
  <c r="Q30" i="55"/>
  <c r="EA35" i="59"/>
  <c r="E32" i="59"/>
  <c r="H32" i="59"/>
  <c r="Q31" i="55"/>
  <c r="C32" i="59"/>
  <c r="EN35" i="59"/>
  <c r="G32" i="59"/>
  <c r="D33" i="59"/>
  <c r="DV35" i="59"/>
  <c r="F32" i="59"/>
  <c r="ES35" i="59"/>
  <c r="H33" i="59"/>
  <c r="EA36" i="59"/>
  <c r="F33" i="59"/>
  <c r="Q32" i="55"/>
  <c r="E33" i="59"/>
  <c r="DV36" i="59"/>
  <c r="D34" i="59"/>
  <c r="ES36" i="59"/>
  <c r="G33" i="59"/>
  <c r="EN36" i="59"/>
  <c r="C33" i="59"/>
  <c r="F34" i="59"/>
  <c r="D35" i="59"/>
  <c r="E34" i="59"/>
  <c r="EA37" i="59"/>
  <c r="DV37" i="59"/>
  <c r="Q33" i="55"/>
  <c r="G34" i="59"/>
  <c r="ES37" i="59"/>
  <c r="C34" i="59"/>
  <c r="EN37" i="59"/>
  <c r="H34" i="59"/>
  <c r="D36" i="59"/>
  <c r="G35" i="59"/>
  <c r="EA38" i="59"/>
  <c r="H35" i="59"/>
  <c r="EN38" i="59"/>
  <c r="F35" i="59"/>
  <c r="E35" i="59"/>
  <c r="C35" i="59"/>
  <c r="DV38" i="59"/>
  <c r="ES38" i="59"/>
  <c r="Q34" i="55"/>
  <c r="EA39" i="59"/>
  <c r="C36" i="59"/>
  <c r="EN39" i="59"/>
  <c r="G36" i="59"/>
  <c r="ES39" i="59"/>
  <c r="F36" i="59"/>
  <c r="E36" i="59"/>
  <c r="D37" i="59"/>
  <c r="Q35" i="55"/>
  <c r="H36" i="59"/>
  <c r="DV39" i="59"/>
  <c r="F37" i="59"/>
  <c r="EN40" i="59"/>
  <c r="D38" i="59"/>
  <c r="H37" i="59"/>
  <c r="DV40" i="59"/>
  <c r="G37" i="59"/>
  <c r="ES40" i="59"/>
  <c r="E37" i="59"/>
  <c r="Q36" i="55"/>
  <c r="EA40" i="59"/>
  <c r="C37" i="59"/>
  <c r="EN41" i="59"/>
  <c r="ES41" i="59"/>
  <c r="G38" i="59"/>
  <c r="EA41" i="59"/>
  <c r="C38" i="59"/>
  <c r="DV41" i="59"/>
  <c r="H38" i="59"/>
  <c r="D39" i="59"/>
  <c r="Q37" i="55"/>
  <c r="E38" i="59"/>
  <c r="F38" i="59"/>
  <c r="C39" i="59"/>
  <c r="EA42" i="59"/>
  <c r="H39" i="59"/>
  <c r="Q38" i="55"/>
  <c r="D40" i="59"/>
  <c r="EN42" i="59"/>
  <c r="ES42" i="59"/>
  <c r="F39" i="59"/>
  <c r="E39" i="59"/>
  <c r="DV42" i="59"/>
  <c r="G39" i="59"/>
  <c r="EN43" i="59"/>
  <c r="G40" i="59"/>
  <c r="C40" i="59"/>
  <c r="F40" i="59"/>
  <c r="ES43" i="59"/>
  <c r="DV43" i="59"/>
  <c r="E40" i="59"/>
  <c r="EA43" i="59"/>
  <c r="H40" i="59"/>
  <c r="D41" i="59"/>
  <c r="Q39" i="55"/>
  <c r="E41" i="59"/>
  <c r="G41" i="59"/>
  <c r="EA44" i="59"/>
  <c r="D42" i="59"/>
  <c r="F41" i="59"/>
  <c r="ES44" i="59"/>
  <c r="H41" i="59"/>
  <c r="DV44" i="59"/>
  <c r="C41" i="59"/>
  <c r="EN44" i="59"/>
  <c r="Q40" i="55"/>
  <c r="DV45" i="59"/>
  <c r="F42" i="59"/>
  <c r="EN45" i="59"/>
  <c r="EA45" i="59"/>
  <c r="G42" i="59"/>
  <c r="E42" i="59"/>
  <c r="Q41" i="55"/>
  <c r="D43" i="59"/>
  <c r="H42" i="59"/>
  <c r="C42" i="59"/>
  <c r="ES45" i="59"/>
  <c r="C43" i="59"/>
  <c r="ES46" i="59"/>
  <c r="E43" i="59"/>
  <c r="D44" i="59"/>
  <c r="F43" i="59"/>
  <c r="G43" i="59"/>
  <c r="H43" i="59"/>
  <c r="DV46" i="59"/>
  <c r="EN46" i="59"/>
  <c r="EA46" i="59"/>
  <c r="Q42" i="55"/>
  <c r="H44" i="59"/>
  <c r="G44" i="59"/>
  <c r="DV47" i="59"/>
  <c r="ES47" i="59"/>
  <c r="F44" i="59"/>
  <c r="D45" i="59"/>
  <c r="C44" i="59"/>
  <c r="Q43" i="55"/>
  <c r="EA47" i="59"/>
  <c r="E44" i="59"/>
  <c r="EN47" i="59"/>
  <c r="F45" i="59"/>
  <c r="C45" i="59"/>
  <c r="E45" i="59"/>
  <c r="Q44" i="55"/>
  <c r="ES48" i="59"/>
  <c r="EN48" i="59"/>
  <c r="H45" i="59"/>
  <c r="DV48" i="59"/>
  <c r="D46" i="59"/>
  <c r="G45" i="59"/>
  <c r="EA48" i="59"/>
  <c r="E46" i="59"/>
  <c r="C46" i="59"/>
  <c r="EN49" i="59"/>
  <c r="H46" i="59"/>
  <c r="ES49" i="59"/>
  <c r="F46" i="59"/>
  <c r="Q45" i="55"/>
  <c r="DV49" i="59"/>
  <c r="EA49" i="59"/>
  <c r="G46" i="59"/>
  <c r="D47" i="59"/>
  <c r="G47" i="59"/>
  <c r="EN50" i="59"/>
  <c r="C47" i="59"/>
  <c r="DV50" i="59"/>
  <c r="ES50" i="59"/>
  <c r="D48" i="59"/>
  <c r="H47" i="59"/>
  <c r="F47" i="59"/>
  <c r="Q46" i="55"/>
  <c r="E47" i="59"/>
  <c r="EA50" i="59"/>
  <c r="H48" i="59"/>
  <c r="D49" i="59"/>
  <c r="Q47" i="55"/>
  <c r="ES51" i="59"/>
  <c r="G48" i="59"/>
  <c r="E48" i="59"/>
  <c r="EA51" i="59"/>
  <c r="C48" i="59"/>
  <c r="DV51" i="59"/>
  <c r="F48" i="59"/>
  <c r="EN51" i="59"/>
  <c r="E49" i="59"/>
  <c r="ES52" i="59"/>
  <c r="F49" i="59"/>
  <c r="Q48" i="55"/>
  <c r="EA52" i="59"/>
  <c r="D50" i="59"/>
  <c r="EN52" i="59"/>
  <c r="G49" i="59"/>
  <c r="H49" i="59"/>
  <c r="DV52" i="59"/>
  <c r="C49" i="59"/>
  <c r="DV53" i="59"/>
  <c r="ES53" i="59"/>
  <c r="C50" i="59"/>
  <c r="D51" i="59"/>
  <c r="F50" i="59"/>
  <c r="EA53" i="59"/>
  <c r="H50" i="59"/>
  <c r="E50" i="59"/>
  <c r="Q49" i="55"/>
  <c r="EN53" i="59"/>
  <c r="G50" i="59"/>
  <c r="C51" i="59"/>
  <c r="H51" i="59"/>
  <c r="Q50" i="55"/>
  <c r="F51" i="59"/>
  <c r="G51" i="59"/>
  <c r="D52" i="59"/>
  <c r="DV54" i="59"/>
  <c r="E51" i="59"/>
  <c r="EN54" i="59"/>
  <c r="ES54" i="59"/>
  <c r="EA54" i="59"/>
  <c r="G52" i="59"/>
  <c r="F52" i="59"/>
  <c r="EN55" i="59"/>
  <c r="ES55" i="59"/>
  <c r="EA55" i="59"/>
  <c r="Q51" i="55"/>
  <c r="DV55" i="59"/>
  <c r="C52" i="59"/>
  <c r="H52" i="59"/>
  <c r="E52" i="59"/>
  <c r="D53" i="59"/>
  <c r="D54" i="59"/>
  <c r="EA56" i="59"/>
  <c r="Q52" i="55"/>
  <c r="ES56" i="59"/>
  <c r="DV56" i="59"/>
  <c r="C53" i="59"/>
  <c r="G53" i="59"/>
  <c r="H53" i="59"/>
  <c r="E53" i="59"/>
  <c r="EN56" i="59"/>
  <c r="F53" i="59"/>
  <c r="D55" i="59"/>
  <c r="F54" i="59"/>
  <c r="EN57" i="59"/>
  <c r="ES57" i="59"/>
  <c r="E54" i="59"/>
  <c r="C54" i="59"/>
  <c r="H54" i="59"/>
  <c r="G54" i="59"/>
  <c r="EA57" i="59"/>
  <c r="Q53" i="55"/>
  <c r="DV57" i="59"/>
  <c r="DV58" i="59"/>
  <c r="Q54" i="55"/>
  <c r="E55" i="59"/>
  <c r="F55" i="59"/>
  <c r="N6" i="49"/>
  <c r="D56" i="59"/>
  <c r="EA58" i="59"/>
  <c r="M6" i="49"/>
  <c r="C55" i="59"/>
  <c r="ES58" i="59"/>
  <c r="H55" i="59"/>
  <c r="G55" i="59"/>
  <c r="EN58" i="59"/>
  <c r="L6" i="49"/>
  <c r="O6" i="49"/>
  <c r="P6" i="49"/>
  <c r="DV59" i="59"/>
  <c r="EN59" i="59"/>
  <c r="G56" i="59"/>
  <c r="H56" i="59"/>
  <c r="C56" i="59"/>
  <c r="EA59" i="59"/>
  <c r="ES59" i="59"/>
  <c r="D57" i="59"/>
  <c r="Q55" i="55"/>
  <c r="F56" i="59"/>
  <c r="E56" i="59"/>
  <c r="K6" i="49"/>
  <c r="C57" i="59"/>
  <c r="D58" i="59"/>
  <c r="G57" i="59"/>
  <c r="H57" i="59"/>
  <c r="E57" i="59"/>
  <c r="F57" i="59"/>
  <c r="Q56" i="55"/>
  <c r="G58" i="59"/>
  <c r="E58" i="59"/>
  <c r="C58" i="59"/>
  <c r="D59" i="59"/>
  <c r="Q57" i="55"/>
  <c r="F58" i="59"/>
  <c r="H58" i="59"/>
  <c r="H59" i="59"/>
  <c r="F59" i="59"/>
  <c r="G59" i="59"/>
  <c r="Q58" i="55"/>
  <c r="C59" i="59"/>
  <c r="E59" i="59"/>
  <c r="EB6" i="59"/>
  <c r="ET6" i="59"/>
  <c r="DW7" i="59"/>
  <c r="EO7" i="59"/>
  <c r="EO6" i="59"/>
  <c r="DW6" i="59"/>
  <c r="AN6" i="59"/>
  <c r="EV6" i="59"/>
  <c r="AK6" i="59"/>
  <c r="ER6" i="59"/>
  <c r="EB7" i="59"/>
  <c r="DW8" i="59"/>
  <c r="AO6" i="59"/>
  <c r="AM6" i="59"/>
  <c r="AL6" i="59"/>
  <c r="ET7" i="59"/>
  <c r="AJ6" i="59"/>
  <c r="DZ7" i="59"/>
  <c r="EE6" i="59"/>
  <c r="EB8" i="59"/>
  <c r="EQ6" i="59"/>
  <c r="AL7" i="59"/>
  <c r="DZ6" i="59"/>
  <c r="ED6" i="59"/>
  <c r="ER7" i="59"/>
  <c r="DY8" i="59"/>
  <c r="R5" i="55"/>
  <c r="EO9" i="59"/>
  <c r="AO7" i="59"/>
  <c r="EO8" i="59"/>
  <c r="DY7" i="59"/>
  <c r="ET8" i="59"/>
  <c r="AN7" i="59"/>
  <c r="ER8" i="59"/>
  <c r="EV7" i="59"/>
  <c r="EW6" i="59"/>
  <c r="EQ7" i="59"/>
  <c r="AK7" i="59"/>
  <c r="DY6" i="59"/>
  <c r="ED7" i="59"/>
  <c r="AM7" i="59"/>
  <c r="DW9" i="59"/>
  <c r="EW7" i="59"/>
  <c r="ED8" i="59"/>
  <c r="ET9" i="59"/>
  <c r="CC6" i="59"/>
  <c r="CX6" i="59"/>
  <c r="EB10" i="59"/>
  <c r="CY6" i="59"/>
  <c r="CB6" i="59"/>
  <c r="R6" i="55"/>
  <c r="CA6" i="59"/>
  <c r="AL8" i="59"/>
  <c r="AJ7" i="59"/>
  <c r="EB9" i="59"/>
  <c r="AK8" i="59"/>
  <c r="AN8" i="59"/>
  <c r="BZ6" i="59"/>
  <c r="AO8" i="59"/>
  <c r="EE7" i="59"/>
  <c r="CD6" i="59"/>
  <c r="CV6" i="59"/>
  <c r="EO10" i="59"/>
  <c r="DY9" i="59"/>
  <c r="DW10" i="59"/>
  <c r="CW6" i="59"/>
  <c r="CU6" i="59"/>
  <c r="EQ8" i="59"/>
  <c r="AM8" i="59"/>
  <c r="CE6" i="59"/>
  <c r="EW8" i="59"/>
  <c r="ER9" i="59"/>
  <c r="DZ8" i="59"/>
  <c r="CD7" i="59"/>
  <c r="DZ9" i="59"/>
  <c r="AL9" i="59"/>
  <c r="ED9" i="59"/>
  <c r="R7" i="55"/>
  <c r="DW11" i="59"/>
  <c r="EW9" i="59"/>
  <c r="AN9" i="59"/>
  <c r="T5" i="55"/>
  <c r="U5" i="55"/>
  <c r="BZ7" i="59"/>
  <c r="AJ8" i="59"/>
  <c r="DY10" i="59"/>
  <c r="CB7" i="59"/>
  <c r="CY7" i="59"/>
  <c r="CZ6" i="59"/>
  <c r="EV8" i="59"/>
  <c r="CE7" i="59"/>
  <c r="CC7" i="59"/>
  <c r="CV7" i="59"/>
  <c r="EV9" i="59"/>
  <c r="ER10" i="59"/>
  <c r="CX7" i="59"/>
  <c r="EQ9" i="59"/>
  <c r="AM9" i="59"/>
  <c r="ET10" i="59"/>
  <c r="AO9" i="59"/>
  <c r="AJ9" i="59"/>
  <c r="EE9" i="59"/>
  <c r="AK9" i="59"/>
  <c r="CA7" i="59"/>
  <c r="CW7" i="59"/>
  <c r="EE8" i="59"/>
  <c r="DW12" i="59"/>
  <c r="CC8" i="59"/>
  <c r="DY11" i="59"/>
  <c r="CU8" i="59"/>
  <c r="T6" i="55"/>
  <c r="CB8" i="59"/>
  <c r="DZ10" i="59"/>
  <c r="CU7" i="59"/>
  <c r="BZ8" i="59"/>
  <c r="CX8" i="59"/>
  <c r="AN10" i="59"/>
  <c r="AK10" i="59"/>
  <c r="EV10" i="59"/>
  <c r="AL10" i="59"/>
  <c r="ET11" i="59"/>
  <c r="ER11" i="59"/>
  <c r="CE8" i="59"/>
  <c r="R8" i="55"/>
  <c r="U6" i="55"/>
  <c r="EQ10" i="59"/>
  <c r="ED10" i="59"/>
  <c r="CW8" i="59"/>
  <c r="CZ7" i="59"/>
  <c r="EW10" i="59"/>
  <c r="AM10" i="59"/>
  <c r="CY8" i="59"/>
  <c r="CD8" i="59"/>
  <c r="EB11" i="59"/>
  <c r="CV8" i="59"/>
  <c r="EO11" i="59"/>
  <c r="CA8" i="59"/>
  <c r="AO10" i="59"/>
  <c r="DZ11" i="59"/>
  <c r="CB9" i="59"/>
  <c r="CX9" i="59"/>
  <c r="AM11" i="59"/>
  <c r="EV11" i="59"/>
  <c r="CA9" i="59"/>
  <c r="CV9" i="59"/>
  <c r="AJ11" i="59"/>
  <c r="EO12" i="59"/>
  <c r="T7" i="55"/>
  <c r="U7" i="55"/>
  <c r="EE11" i="59"/>
  <c r="BZ9" i="59"/>
  <c r="DY12" i="59"/>
  <c r="DW13" i="59"/>
  <c r="ER12" i="59"/>
  <c r="EE10" i="59"/>
  <c r="R9" i="55"/>
  <c r="AO11" i="59"/>
  <c r="CD9" i="59"/>
  <c r="ET12" i="59"/>
  <c r="CW9" i="59"/>
  <c r="AN11" i="59"/>
  <c r="AL11" i="59"/>
  <c r="CY9" i="59"/>
  <c r="EW11" i="59"/>
  <c r="AK11" i="59"/>
  <c r="AJ10" i="59"/>
  <c r="EQ11" i="59"/>
  <c r="CE9" i="59"/>
  <c r="EB12" i="59"/>
  <c r="ED11" i="59"/>
  <c r="CZ8" i="59"/>
  <c r="CC9" i="59"/>
  <c r="CZ9" i="59"/>
  <c r="ED12" i="59"/>
  <c r="T8" i="55"/>
  <c r="U8" i="55"/>
  <c r="DZ12" i="59"/>
  <c r="EB13" i="59"/>
  <c r="DW14" i="59"/>
  <c r="CX10" i="59"/>
  <c r="AK12" i="59"/>
  <c r="AM12" i="59"/>
  <c r="EQ12" i="59"/>
  <c r="CV10" i="59"/>
  <c r="EV12" i="59"/>
  <c r="CU9" i="59"/>
  <c r="EW12" i="59"/>
  <c r="AL12" i="59"/>
  <c r="CW10" i="59"/>
  <c r="R10" i="55"/>
  <c r="ER13" i="59"/>
  <c r="CA10" i="59"/>
  <c r="AN12" i="59"/>
  <c r="AJ12" i="59"/>
  <c r="CC10" i="59"/>
  <c r="CE10" i="59"/>
  <c r="EO13" i="59"/>
  <c r="AO12" i="59"/>
  <c r="CB10" i="59"/>
  <c r="CD10" i="59"/>
  <c r="DY13" i="59"/>
  <c r="ET13" i="59"/>
  <c r="CY10" i="59"/>
  <c r="CW11" i="59"/>
  <c r="CA11" i="59"/>
  <c r="EO14" i="59"/>
  <c r="U9" i="55"/>
  <c r="R11" i="55"/>
  <c r="EQ13" i="59"/>
  <c r="AO13" i="59"/>
  <c r="ET15" i="59"/>
  <c r="CV11" i="59"/>
  <c r="CD11" i="59"/>
  <c r="CU10" i="59"/>
  <c r="EV13" i="59"/>
  <c r="ER14" i="59"/>
  <c r="AK13" i="59"/>
  <c r="AM13" i="59"/>
  <c r="CZ10" i="59"/>
  <c r="CB11" i="59"/>
  <c r="T9" i="55"/>
  <c r="CX11" i="59"/>
  <c r="CE11" i="59"/>
  <c r="CC11" i="59"/>
  <c r="CY11" i="59"/>
  <c r="DY14" i="59"/>
  <c r="EE12" i="59"/>
  <c r="EW13" i="59"/>
  <c r="EB14" i="59"/>
  <c r="DZ13" i="59"/>
  <c r="ED13" i="59"/>
  <c r="DW15" i="59"/>
  <c r="AL13" i="59"/>
  <c r="AN13" i="59"/>
  <c r="BZ10" i="59"/>
  <c r="ET14" i="59"/>
  <c r="DW16" i="59"/>
  <c r="CW12" i="59"/>
  <c r="BZ11" i="59"/>
  <c r="CV12" i="59"/>
  <c r="CU11" i="59"/>
  <c r="U10" i="55"/>
  <c r="CX12" i="59"/>
  <c r="ED14" i="59"/>
  <c r="AN14" i="59"/>
  <c r="EV14" i="59"/>
  <c r="EE13" i="59"/>
  <c r="R12" i="55"/>
  <c r="T10" i="55"/>
  <c r="AK14" i="59"/>
  <c r="AL14" i="59"/>
  <c r="ER15" i="59"/>
  <c r="CE12" i="59"/>
  <c r="CY12" i="59"/>
  <c r="AJ13" i="59"/>
  <c r="CC12" i="59"/>
  <c r="CD12" i="59"/>
  <c r="EB15" i="59"/>
  <c r="CB12" i="59"/>
  <c r="EW14" i="59"/>
  <c r="CA12" i="59"/>
  <c r="DY15" i="59"/>
  <c r="CU12" i="59"/>
  <c r="CZ11" i="59"/>
  <c r="AM14" i="59"/>
  <c r="DZ14" i="59"/>
  <c r="EO15" i="59"/>
  <c r="EQ14" i="59"/>
  <c r="AO14" i="59"/>
  <c r="EQ15" i="59"/>
  <c r="CD13" i="59"/>
  <c r="CY13" i="59"/>
  <c r="U11" i="55"/>
  <c r="AJ14" i="59"/>
  <c r="EV15" i="59"/>
  <c r="AN15" i="59"/>
  <c r="EE14" i="59"/>
  <c r="AO15" i="59"/>
  <c r="R13" i="55"/>
  <c r="DY16" i="59"/>
  <c r="EB17" i="59"/>
  <c r="CA13" i="59"/>
  <c r="EB16" i="59"/>
  <c r="DW17" i="59"/>
  <c r="AK15" i="59"/>
  <c r="CC13" i="59"/>
  <c r="CZ12" i="59"/>
  <c r="CV13" i="59"/>
  <c r="CW13" i="59"/>
  <c r="EW15" i="59"/>
  <c r="AM15" i="59"/>
  <c r="ET16" i="59"/>
  <c r="CX13" i="59"/>
  <c r="ED15" i="59"/>
  <c r="DZ15" i="59"/>
  <c r="BZ12" i="59"/>
  <c r="T11" i="55"/>
  <c r="CB13" i="59"/>
  <c r="ER16" i="59"/>
  <c r="AJ15" i="59"/>
  <c r="AL15" i="59"/>
  <c r="CE13" i="59"/>
  <c r="EO16" i="59"/>
  <c r="AM16" i="59"/>
  <c r="DZ16" i="59"/>
  <c r="CZ13" i="59"/>
  <c r="ED16" i="59"/>
  <c r="T12" i="55"/>
  <c r="EQ16" i="59"/>
  <c r="EE15" i="59"/>
  <c r="DY17" i="59"/>
  <c r="CA14" i="59"/>
  <c r="CU13" i="59"/>
  <c r="CC14" i="59"/>
  <c r="ET17" i="59"/>
  <c r="CV14" i="59"/>
  <c r="CY14" i="59"/>
  <c r="CD14" i="59"/>
  <c r="AK16" i="59"/>
  <c r="U12" i="55"/>
  <c r="R14" i="55"/>
  <c r="EB18" i="59"/>
  <c r="AO16" i="59"/>
  <c r="AL16" i="59"/>
  <c r="AN16" i="59"/>
  <c r="CX14" i="59"/>
  <c r="EO17" i="59"/>
  <c r="ER17" i="59"/>
  <c r="EW16" i="59"/>
  <c r="CW14" i="59"/>
  <c r="BZ13" i="59"/>
  <c r="DW18" i="59"/>
  <c r="EV16" i="59"/>
  <c r="CB14" i="59"/>
  <c r="CE14" i="59"/>
  <c r="CU15" i="59"/>
  <c r="EE17" i="59"/>
  <c r="ED17" i="59"/>
  <c r="EO18" i="59"/>
  <c r="CD15" i="59"/>
  <c r="CE15" i="59"/>
  <c r="EQ17" i="59"/>
  <c r="EW17" i="59"/>
  <c r="U13" i="55"/>
  <c r="CC15" i="59"/>
  <c r="AM17" i="59"/>
  <c r="ER18" i="59"/>
  <c r="EV17" i="59"/>
  <c r="CZ14" i="59"/>
  <c r="R15" i="55"/>
  <c r="T13" i="55"/>
  <c r="CU14" i="59"/>
  <c r="AO17" i="59"/>
  <c r="CX15" i="59"/>
  <c r="ET18" i="59"/>
  <c r="CA15" i="59"/>
  <c r="CB15" i="59"/>
  <c r="CV15" i="59"/>
  <c r="CY15" i="59"/>
  <c r="DZ17" i="59"/>
  <c r="BZ14" i="59"/>
  <c r="EE16" i="59"/>
  <c r="DW19" i="59"/>
  <c r="CW15" i="59"/>
  <c r="AN17" i="59"/>
  <c r="AJ16" i="59"/>
  <c r="DY18" i="59"/>
  <c r="AL17" i="59"/>
  <c r="AK17" i="59"/>
  <c r="CE16" i="59"/>
  <c r="CV16" i="59"/>
  <c r="CB16" i="59"/>
  <c r="CZ15" i="59"/>
  <c r="T14" i="55"/>
  <c r="BZ16" i="59"/>
  <c r="AL18" i="59"/>
  <c r="BZ15" i="59"/>
  <c r="DZ18" i="59"/>
  <c r="ED18" i="59"/>
  <c r="EB19" i="59"/>
  <c r="AK18" i="59"/>
  <c r="AN18" i="59"/>
  <c r="CD16" i="59"/>
  <c r="CC16" i="59"/>
  <c r="CW16" i="59"/>
  <c r="AJ17" i="59"/>
  <c r="ET19" i="59"/>
  <c r="DW20" i="59"/>
  <c r="AM18" i="59"/>
  <c r="EV18" i="59"/>
  <c r="AO18" i="59"/>
  <c r="U14" i="55"/>
  <c r="EO20" i="59"/>
  <c r="CX16" i="59"/>
  <c r="CY16" i="59"/>
  <c r="EO19" i="59"/>
  <c r="EQ18" i="59"/>
  <c r="R16" i="55"/>
  <c r="CA16" i="59"/>
  <c r="ER19" i="59"/>
  <c r="DY19" i="59"/>
  <c r="EW18" i="59"/>
  <c r="CY17" i="59"/>
  <c r="AJ18" i="59"/>
  <c r="EB20" i="59"/>
  <c r="EE18" i="59"/>
  <c r="CU17" i="59"/>
  <c r="DZ19" i="59"/>
  <c r="CD17" i="59"/>
  <c r="ET20" i="59"/>
  <c r="CZ16" i="59"/>
  <c r="R17" i="55"/>
  <c r="T15" i="55"/>
  <c r="AK19" i="59"/>
  <c r="EE19" i="59"/>
  <c r="AM19" i="59"/>
  <c r="CX17" i="59"/>
  <c r="EW19" i="59"/>
  <c r="CV17" i="59"/>
  <c r="CB17" i="59"/>
  <c r="AL19" i="59"/>
  <c r="CE17" i="59"/>
  <c r="EQ19" i="59"/>
  <c r="ER20" i="59"/>
  <c r="DW21" i="59"/>
  <c r="CA17" i="59"/>
  <c r="BZ17" i="59"/>
  <c r="AN19" i="59"/>
  <c r="ED19" i="59"/>
  <c r="U15" i="55"/>
  <c r="AO19" i="59"/>
  <c r="DY20" i="59"/>
  <c r="CW17" i="59"/>
  <c r="CC17" i="59"/>
  <c r="CU16" i="59"/>
  <c r="EV19" i="59"/>
  <c r="AM20" i="59"/>
  <c r="CD18" i="59"/>
  <c r="U16" i="55"/>
  <c r="CV18" i="59"/>
  <c r="AO20" i="59"/>
  <c r="ET21" i="59"/>
  <c r="ER21" i="59"/>
  <c r="T16" i="55"/>
  <c r="R18" i="55"/>
  <c r="EQ20" i="59"/>
  <c r="AN20" i="59"/>
  <c r="CA18" i="59"/>
  <c r="EW20" i="59"/>
  <c r="CZ17" i="59"/>
  <c r="EV20" i="59"/>
  <c r="ED20" i="59"/>
  <c r="CC18" i="59"/>
  <c r="EB21" i="59"/>
  <c r="CW18" i="59"/>
  <c r="DZ20" i="59"/>
  <c r="CB18" i="59"/>
  <c r="CX18" i="59"/>
  <c r="CE18" i="59"/>
  <c r="EO21" i="59"/>
  <c r="CY18" i="59"/>
  <c r="AK20" i="59"/>
  <c r="AL20" i="59"/>
  <c r="AJ19" i="59"/>
  <c r="DY21" i="59"/>
  <c r="DW22" i="59"/>
  <c r="EB22" i="59"/>
  <c r="EV21" i="59"/>
  <c r="BZ18" i="59"/>
  <c r="AM21" i="59"/>
  <c r="U17" i="55"/>
  <c r="CZ18" i="59"/>
  <c r="CB19" i="59"/>
  <c r="CV19" i="59"/>
  <c r="AN21" i="59"/>
  <c r="T17" i="55"/>
  <c r="CD19" i="59"/>
  <c r="ED21" i="59"/>
  <c r="DW23" i="59"/>
  <c r="EQ21" i="59"/>
  <c r="AL21" i="59"/>
  <c r="CE19" i="59"/>
  <c r="EE20" i="59"/>
  <c r="CX19" i="59"/>
  <c r="R19" i="55"/>
  <c r="ER22" i="59"/>
  <c r="CW19" i="59"/>
  <c r="ET22" i="59"/>
  <c r="CY19" i="59"/>
  <c r="AJ20" i="59"/>
  <c r="EO22" i="59"/>
  <c r="DZ21" i="59"/>
  <c r="AK21" i="59"/>
  <c r="CC19" i="59"/>
  <c r="AO21" i="59"/>
  <c r="EW21" i="59"/>
  <c r="CA19" i="59"/>
  <c r="CU18" i="59"/>
  <c r="DY22" i="59"/>
  <c r="ET23" i="59"/>
  <c r="CW20" i="59"/>
  <c r="AM22" i="59"/>
  <c r="CE20" i="59"/>
  <c r="EE21" i="59"/>
  <c r="CV20" i="59"/>
  <c r="CX20" i="59"/>
  <c r="DZ22" i="59"/>
  <c r="CD20" i="59"/>
  <c r="CU20" i="59"/>
  <c r="AO22" i="59"/>
  <c r="R20" i="55"/>
  <c r="EV22" i="59"/>
  <c r="EW22" i="59"/>
  <c r="CU19" i="59"/>
  <c r="AJ21" i="59"/>
  <c r="DY23" i="59"/>
  <c r="AN22" i="59"/>
  <c r="CZ19" i="59"/>
  <c r="EQ22" i="59"/>
  <c r="T18" i="55"/>
  <c r="DW24" i="59"/>
  <c r="CA20" i="59"/>
  <c r="U18" i="55"/>
  <c r="CY20" i="59"/>
  <c r="CB20" i="59"/>
  <c r="ED22" i="59"/>
  <c r="BZ19" i="59"/>
  <c r="CC20" i="59"/>
  <c r="EB23" i="59"/>
  <c r="AL22" i="59"/>
  <c r="EO23" i="59"/>
  <c r="AK22" i="59"/>
  <c r="ER23" i="59"/>
  <c r="AM23" i="59"/>
  <c r="DW25" i="59"/>
  <c r="EO24" i="59"/>
  <c r="CA21" i="59"/>
  <c r="EV23" i="59"/>
  <c r="ER24" i="59"/>
  <c r="AL23" i="59"/>
  <c r="EQ23" i="59"/>
  <c r="U19" i="55"/>
  <c r="BZ20" i="59"/>
  <c r="T19" i="55"/>
  <c r="AO23" i="59"/>
  <c r="EE22" i="59"/>
  <c r="ED23" i="59"/>
  <c r="ET24" i="59"/>
  <c r="CC21" i="59"/>
  <c r="EB24" i="59"/>
  <c r="R21" i="55"/>
  <c r="CY21" i="59"/>
  <c r="CW21" i="59"/>
  <c r="EW23" i="59"/>
  <c r="DY24" i="59"/>
  <c r="CD21" i="59"/>
  <c r="CE21" i="59"/>
  <c r="DZ23" i="59"/>
  <c r="CV21" i="59"/>
  <c r="CX21" i="59"/>
  <c r="CZ20" i="59"/>
  <c r="CB21" i="59"/>
  <c r="AJ22" i="59"/>
  <c r="AN23" i="59"/>
  <c r="AK23" i="59"/>
  <c r="CU21" i="59"/>
  <c r="CZ21" i="59"/>
  <c r="DY25" i="59"/>
  <c r="CX22" i="59"/>
  <c r="AM24" i="59"/>
  <c r="AJ24" i="59"/>
  <c r="AO24" i="59"/>
  <c r="AJ23" i="59"/>
  <c r="ET25" i="59"/>
  <c r="EV24" i="59"/>
  <c r="EQ24" i="59"/>
  <c r="CV22" i="59"/>
  <c r="CD22" i="59"/>
  <c r="AK24" i="59"/>
  <c r="T20" i="55"/>
  <c r="AL24" i="59"/>
  <c r="CY22" i="59"/>
  <c r="DW26" i="59"/>
  <c r="EB25" i="59"/>
  <c r="R22" i="55"/>
  <c r="U20" i="55"/>
  <c r="ER25" i="59"/>
  <c r="EW24" i="59"/>
  <c r="BZ21" i="59"/>
  <c r="EO25" i="59"/>
  <c r="BZ22" i="59"/>
  <c r="CB22" i="59"/>
  <c r="AN24" i="59"/>
  <c r="CC22" i="59"/>
  <c r="DZ24" i="59"/>
  <c r="EE23" i="59"/>
  <c r="CE22" i="59"/>
  <c r="CA22" i="59"/>
  <c r="ED24" i="59"/>
  <c r="CW22" i="59"/>
  <c r="CV23" i="59"/>
  <c r="EQ25" i="59"/>
  <c r="EB26" i="59"/>
  <c r="U21" i="55"/>
  <c r="AL25" i="59"/>
  <c r="CX23" i="59"/>
  <c r="EW25" i="59"/>
  <c r="CA23" i="59"/>
  <c r="AO25" i="59"/>
  <c r="R23" i="55"/>
  <c r="CU23" i="59"/>
  <c r="ED25" i="59"/>
  <c r="ER26" i="59"/>
  <c r="AN25" i="59"/>
  <c r="CW23" i="59"/>
  <c r="DY26" i="59"/>
  <c r="AK25" i="59"/>
  <c r="T21" i="55"/>
  <c r="CD23" i="59"/>
  <c r="CY23" i="59"/>
  <c r="EE24" i="59"/>
  <c r="EO26" i="59"/>
  <c r="DZ25" i="59"/>
  <c r="EV25" i="59"/>
  <c r="CE23" i="59"/>
  <c r="CC23" i="59"/>
  <c r="DW27" i="59"/>
  <c r="AM25" i="59"/>
  <c r="ET26" i="59"/>
  <c r="CB23" i="59"/>
  <c r="CZ22" i="59"/>
  <c r="CU22" i="59"/>
  <c r="CW24" i="59"/>
  <c r="DZ26" i="59"/>
  <c r="AL26" i="59"/>
  <c r="EQ26" i="59"/>
  <c r="U22" i="55"/>
  <c r="EW26" i="59"/>
  <c r="CV24" i="59"/>
  <c r="DY27" i="59"/>
  <c r="EO27" i="59"/>
  <c r="AM26" i="59"/>
  <c r="ER27" i="59"/>
  <c r="CB24" i="59"/>
  <c r="CA24" i="59"/>
  <c r="CX24" i="59"/>
  <c r="AJ25" i="59"/>
  <c r="CZ23" i="59"/>
  <c r="CD24" i="59"/>
  <c r="EE25" i="59"/>
  <c r="T22" i="55"/>
  <c r="R24" i="55"/>
  <c r="EB27" i="59"/>
  <c r="AO26" i="59"/>
  <c r="AJ26" i="59"/>
  <c r="DW28" i="59"/>
  <c r="CE24" i="59"/>
  <c r="ET27" i="59"/>
  <c r="AK26" i="59"/>
  <c r="EV26" i="59"/>
  <c r="CY24" i="59"/>
  <c r="ED26" i="59"/>
  <c r="CC24" i="59"/>
  <c r="BZ23" i="59"/>
  <c r="AN26" i="59"/>
  <c r="EQ27" i="59"/>
  <c r="CZ24" i="59"/>
  <c r="EW27" i="59"/>
  <c r="ER28" i="59"/>
  <c r="T23" i="55"/>
  <c r="AN27" i="59"/>
  <c r="EO28" i="59"/>
  <c r="EB28" i="59"/>
  <c r="AL27" i="59"/>
  <c r="AM27" i="59"/>
  <c r="R25" i="55"/>
  <c r="CU24" i="59"/>
  <c r="CC25" i="59"/>
  <c r="BZ24" i="59"/>
  <c r="CA25" i="59"/>
  <c r="BZ25" i="59"/>
  <c r="CE25" i="59"/>
  <c r="U23" i="55"/>
  <c r="CX25" i="59"/>
  <c r="AK27" i="59"/>
  <c r="EE26" i="59"/>
  <c r="CD25" i="59"/>
  <c r="CW25" i="59"/>
  <c r="DY28" i="59"/>
  <c r="ET28" i="59"/>
  <c r="CY25" i="59"/>
  <c r="DW29" i="59"/>
  <c r="ED27" i="59"/>
  <c r="DZ27" i="59"/>
  <c r="EV27" i="59"/>
  <c r="AO27" i="59"/>
  <c r="CB25" i="59"/>
  <c r="CV25" i="59"/>
  <c r="AO28" i="59"/>
  <c r="AM28" i="59"/>
  <c r="EB29" i="59"/>
  <c r="CB26" i="59"/>
  <c r="EO29" i="59"/>
  <c r="CV26" i="59"/>
  <c r="AJ28" i="59"/>
  <c r="EV28" i="59"/>
  <c r="CE26" i="59"/>
  <c r="CD26" i="59"/>
  <c r="CC26" i="59"/>
  <c r="R26" i="55"/>
  <c r="CW26" i="59"/>
  <c r="AL28" i="59"/>
  <c r="ER29" i="59"/>
  <c r="EW28" i="59"/>
  <c r="EE27" i="59"/>
  <c r="AK28" i="59"/>
  <c r="ET29" i="59"/>
  <c r="T24" i="55"/>
  <c r="U24" i="55"/>
  <c r="AN28" i="59"/>
  <c r="CX26" i="59"/>
  <c r="CU25" i="59"/>
  <c r="EQ28" i="59"/>
  <c r="CZ25" i="59"/>
  <c r="CA26" i="59"/>
  <c r="ED28" i="59"/>
  <c r="CY26" i="59"/>
  <c r="DZ28" i="59"/>
  <c r="DW30" i="59"/>
  <c r="DY29" i="59"/>
  <c r="BZ26" i="59"/>
  <c r="AJ27" i="59"/>
  <c r="DY30" i="59"/>
  <c r="CV27" i="59"/>
  <c r="ER30" i="59"/>
  <c r="CB27" i="59"/>
  <c r="ET31" i="59"/>
  <c r="CX27" i="59"/>
  <c r="DZ29" i="59"/>
  <c r="EV29" i="59"/>
  <c r="R27" i="55"/>
  <c r="T25" i="55"/>
  <c r="CZ26" i="59"/>
  <c r="CY27" i="59"/>
  <c r="AN29" i="59"/>
  <c r="EO30" i="59"/>
  <c r="DW31" i="59"/>
  <c r="AL29" i="59"/>
  <c r="CU26" i="59"/>
  <c r="EB30" i="59"/>
  <c r="BZ27" i="59"/>
  <c r="CD27" i="59"/>
  <c r="CC27" i="59"/>
  <c r="EE28" i="59"/>
  <c r="EQ29" i="59"/>
  <c r="U25" i="55"/>
  <c r="ET30" i="59"/>
  <c r="AM29" i="59"/>
  <c r="CU27" i="59"/>
  <c r="CE27" i="59"/>
  <c r="EW29" i="59"/>
  <c r="ED29" i="59"/>
  <c r="CA27" i="59"/>
  <c r="AO29" i="59"/>
  <c r="AK29" i="59"/>
  <c r="CW27" i="59"/>
  <c r="CX28" i="59"/>
  <c r="DZ30" i="59"/>
  <c r="CC28" i="59"/>
  <c r="DY31" i="59"/>
  <c r="EO31" i="59"/>
  <c r="CZ27" i="59"/>
  <c r="AJ29" i="59"/>
  <c r="AN30" i="59"/>
  <c r="BZ28" i="59"/>
  <c r="T26" i="55"/>
  <c r="U26" i="55"/>
  <c r="R28" i="55"/>
  <c r="DW32" i="59"/>
  <c r="EB31" i="59"/>
  <c r="AK30" i="59"/>
  <c r="EE29" i="59"/>
  <c r="CB28" i="59"/>
  <c r="CW28" i="59"/>
  <c r="CD28" i="59"/>
  <c r="CE28" i="59"/>
  <c r="EV30" i="59"/>
  <c r="ED30" i="59"/>
  <c r="ER31" i="59"/>
  <c r="CA28" i="59"/>
  <c r="AL30" i="59"/>
  <c r="CU28" i="59"/>
  <c r="AM30" i="59"/>
  <c r="CY28" i="59"/>
  <c r="CV28" i="59"/>
  <c r="EQ30" i="59"/>
  <c r="EW30" i="59"/>
  <c r="AO30" i="59"/>
  <c r="ER32" i="59"/>
  <c r="CB29" i="59"/>
  <c r="AO31" i="59"/>
  <c r="EO32" i="59"/>
  <c r="R29" i="55"/>
  <c r="AJ30" i="59"/>
  <c r="CW29" i="59"/>
  <c r="CY29" i="59"/>
  <c r="EE30" i="59"/>
  <c r="EW31" i="59"/>
  <c r="AJ31" i="59"/>
  <c r="BZ29" i="59"/>
  <c r="CC29" i="59"/>
  <c r="CA29" i="59"/>
  <c r="CE29" i="59"/>
  <c r="EB32" i="59"/>
  <c r="EQ31" i="59"/>
  <c r="AN31" i="59"/>
  <c r="U27" i="55"/>
  <c r="T27" i="55"/>
  <c r="EV31" i="59"/>
  <c r="DZ31" i="59"/>
  <c r="AL31" i="59"/>
  <c r="CV29" i="59"/>
  <c r="ED31" i="59"/>
  <c r="DW33" i="59"/>
  <c r="DY32" i="59"/>
  <c r="ET32" i="59"/>
  <c r="AM31" i="59"/>
  <c r="CX29" i="59"/>
  <c r="AK31" i="59"/>
  <c r="CD29" i="59"/>
  <c r="CZ28" i="59"/>
  <c r="CU29" i="59"/>
  <c r="CX30" i="59"/>
  <c r="EW32" i="59"/>
  <c r="R30" i="55"/>
  <c r="EQ32" i="59"/>
  <c r="CB30" i="59"/>
  <c r="AM32" i="59"/>
  <c r="EO33" i="59"/>
  <c r="T28" i="55"/>
  <c r="AK32" i="59"/>
  <c r="CD30" i="59"/>
  <c r="DZ32" i="59"/>
  <c r="EB33" i="59"/>
  <c r="EV32" i="59"/>
  <c r="U28" i="55"/>
  <c r="CY30" i="59"/>
  <c r="AO32" i="59"/>
  <c r="CA30" i="59"/>
  <c r="ER33" i="59"/>
  <c r="AL32" i="59"/>
  <c r="ET33" i="59"/>
  <c r="AN32" i="59"/>
  <c r="ED32" i="59"/>
  <c r="CE30" i="59"/>
  <c r="DY33" i="59"/>
  <c r="CV30" i="59"/>
  <c r="CC30" i="59"/>
  <c r="DW34" i="59"/>
  <c r="CW30" i="59"/>
  <c r="CZ29" i="59"/>
  <c r="EE31" i="59"/>
  <c r="CW31" i="59"/>
  <c r="CD31" i="59"/>
  <c r="EE32" i="59"/>
  <c r="CV31" i="59"/>
  <c r="ER34" i="59"/>
  <c r="CX31" i="59"/>
  <c r="DZ33" i="59"/>
  <c r="CU30" i="59"/>
  <c r="AM33" i="59"/>
  <c r="CE31" i="59"/>
  <c r="EV33" i="59"/>
  <c r="AL33" i="59"/>
  <c r="R31" i="55"/>
  <c r="BZ31" i="59"/>
  <c r="BZ30" i="59"/>
  <c r="DY34" i="59"/>
  <c r="EQ33" i="59"/>
  <c r="ET34" i="59"/>
  <c r="T29" i="55"/>
  <c r="U29" i="55"/>
  <c r="CA31" i="59"/>
  <c r="EW33" i="59"/>
  <c r="CB31" i="59"/>
  <c r="CC31" i="59"/>
  <c r="CZ30" i="59"/>
  <c r="AN33" i="59"/>
  <c r="CY31" i="59"/>
  <c r="EO34" i="59"/>
  <c r="AK33" i="59"/>
  <c r="EB34" i="59"/>
  <c r="DW35" i="59"/>
  <c r="AO33" i="59"/>
  <c r="AJ32" i="59"/>
  <c r="ED33" i="59"/>
  <c r="CA32" i="59"/>
  <c r="AK34" i="59"/>
  <c r="R32" i="55"/>
  <c r="DZ34" i="59"/>
  <c r="ER35" i="59"/>
  <c r="CE32" i="59"/>
  <c r="CD32" i="59"/>
  <c r="EB35" i="59"/>
  <c r="CU31" i="59"/>
  <c r="T30" i="55"/>
  <c r="AJ33" i="59"/>
  <c r="CX32" i="59"/>
  <c r="CB32" i="59"/>
  <c r="EW34" i="59"/>
  <c r="AL34" i="59"/>
  <c r="CW32" i="59"/>
  <c r="CC32" i="59"/>
  <c r="CY32" i="59"/>
  <c r="U30" i="55"/>
  <c r="EE33" i="59"/>
  <c r="EV34" i="59"/>
  <c r="DY35" i="59"/>
  <c r="AN34" i="59"/>
  <c r="CV32" i="59"/>
  <c r="AO34" i="59"/>
  <c r="CZ31" i="59"/>
  <c r="ED34" i="59"/>
  <c r="EO35" i="59"/>
  <c r="AM34" i="59"/>
  <c r="EQ34" i="59"/>
  <c r="DW36" i="59"/>
  <c r="CC33" i="59"/>
  <c r="ET35" i="59"/>
  <c r="AJ34" i="59"/>
  <c r="EV35" i="59"/>
  <c r="ET36" i="59"/>
  <c r="U31" i="55"/>
  <c r="CD33" i="59"/>
  <c r="AN35" i="59"/>
  <c r="CA33" i="59"/>
  <c r="CY33" i="59"/>
  <c r="T31" i="55"/>
  <c r="DZ35" i="59"/>
  <c r="ER36" i="59"/>
  <c r="CV33" i="59"/>
  <c r="CE33" i="59"/>
  <c r="AO35" i="59"/>
  <c r="CU32" i="59"/>
  <c r="CZ32" i="59"/>
  <c r="EW35" i="59"/>
  <c r="R33" i="55"/>
  <c r="EQ35" i="59"/>
  <c r="CX33" i="59"/>
  <c r="CB33" i="59"/>
  <c r="EB36" i="59"/>
  <c r="CW33" i="59"/>
  <c r="ED35" i="59"/>
  <c r="AL35" i="59"/>
  <c r="DW37" i="59"/>
  <c r="DY36" i="59"/>
  <c r="AK35" i="59"/>
  <c r="BZ32" i="59"/>
  <c r="EE34" i="59"/>
  <c r="AM35" i="59"/>
  <c r="EO36" i="59"/>
  <c r="DW38" i="59"/>
  <c r="BZ34" i="59"/>
  <c r="EB37" i="59"/>
  <c r="EW36" i="59"/>
  <c r="CV34" i="59"/>
  <c r="AM36" i="59"/>
  <c r="EE35" i="59"/>
  <c r="ED36" i="59"/>
  <c r="CA34" i="59"/>
  <c r="CU33" i="59"/>
  <c r="CE34" i="59"/>
  <c r="R34" i="55"/>
  <c r="CX34" i="59"/>
  <c r="AJ35" i="59"/>
  <c r="ER37" i="59"/>
  <c r="ET37" i="59"/>
  <c r="CU34" i="59"/>
  <c r="CZ33" i="59"/>
  <c r="CY34" i="59"/>
  <c r="BZ33" i="59"/>
  <c r="CC34" i="59"/>
  <c r="CW34" i="59"/>
  <c r="T32" i="55"/>
  <c r="DZ36" i="59"/>
  <c r="AN36" i="59"/>
  <c r="EV36" i="59"/>
  <c r="AL36" i="59"/>
  <c r="EQ36" i="59"/>
  <c r="EO37" i="59"/>
  <c r="AK36" i="59"/>
  <c r="DY37" i="59"/>
  <c r="CB34" i="59"/>
  <c r="U32" i="55"/>
  <c r="AO36" i="59"/>
  <c r="CD34" i="59"/>
  <c r="EB38" i="59"/>
  <c r="ET38" i="59"/>
  <c r="EO38" i="59"/>
  <c r="CD36" i="59"/>
  <c r="AN37" i="59"/>
  <c r="EE36" i="59"/>
  <c r="CX35" i="59"/>
  <c r="AL37" i="59"/>
  <c r="CZ34" i="59"/>
  <c r="T33" i="55"/>
  <c r="R35" i="55"/>
  <c r="U33" i="55"/>
  <c r="CD35" i="59"/>
  <c r="CB35" i="59"/>
  <c r="CC35" i="59"/>
  <c r="CA35" i="59"/>
  <c r="AO37" i="59"/>
  <c r="CW35" i="59"/>
  <c r="CY35" i="59"/>
  <c r="EQ37" i="59"/>
  <c r="CU35" i="59"/>
  <c r="AJ36" i="59"/>
  <c r="AK37" i="59"/>
  <c r="EW37" i="59"/>
  <c r="DW39" i="59"/>
  <c r="ED37" i="59"/>
  <c r="ER38" i="59"/>
  <c r="EV37" i="59"/>
  <c r="CV35" i="59"/>
  <c r="AM37" i="59"/>
  <c r="CE35" i="59"/>
  <c r="DZ37" i="59"/>
  <c r="DY38" i="59"/>
  <c r="CC36" i="59"/>
  <c r="EV38" i="59"/>
  <c r="EB39" i="59"/>
  <c r="CX36" i="59"/>
  <c r="R36" i="55"/>
  <c r="DW40" i="59"/>
  <c r="AN38" i="59"/>
  <c r="DY39" i="59"/>
  <c r="U34" i="55"/>
  <c r="AJ37" i="59"/>
  <c r="T34" i="55"/>
  <c r="CE36" i="59"/>
  <c r="AK38" i="59"/>
  <c r="EQ38" i="59"/>
  <c r="EW38" i="59"/>
  <c r="BZ35" i="59"/>
  <c r="AO38" i="59"/>
  <c r="EO39" i="59"/>
  <c r="CD37" i="59"/>
  <c r="CV36" i="59"/>
  <c r="CY36" i="59"/>
  <c r="AL38" i="59"/>
  <c r="CW36" i="59"/>
  <c r="ET39" i="59"/>
  <c r="CB36" i="59"/>
  <c r="DZ38" i="59"/>
  <c r="CZ35" i="59"/>
  <c r="AM38" i="59"/>
  <c r="EE37" i="59"/>
  <c r="ER39" i="59"/>
  <c r="ED38" i="59"/>
  <c r="CA36" i="59"/>
  <c r="EV39" i="59"/>
  <c r="EB40" i="59"/>
  <c r="DZ39" i="59"/>
  <c r="CE37" i="59"/>
  <c r="ET41" i="59"/>
  <c r="EO40" i="59"/>
  <c r="CC37" i="59"/>
  <c r="ED39" i="59"/>
  <c r="AN39" i="59"/>
  <c r="AK39" i="59"/>
  <c r="ET40" i="59"/>
  <c r="AO39" i="59"/>
  <c r="U35" i="55"/>
  <c r="CY37" i="59"/>
  <c r="T35" i="55"/>
  <c r="ER40" i="59"/>
  <c r="DY40" i="59"/>
  <c r="EE38" i="59"/>
  <c r="BZ37" i="59"/>
  <c r="DW41" i="59"/>
  <c r="R37" i="55"/>
  <c r="CU37" i="59"/>
  <c r="CW37" i="59"/>
  <c r="AJ38" i="59"/>
  <c r="CU36" i="59"/>
  <c r="CX37" i="59"/>
  <c r="AL39" i="59"/>
  <c r="BZ36" i="59"/>
  <c r="EW39" i="59"/>
  <c r="EB41" i="59"/>
  <c r="CZ36" i="59"/>
  <c r="CV37" i="59"/>
  <c r="CA37" i="59"/>
  <c r="AM39" i="59"/>
  <c r="EQ39" i="59"/>
  <c r="CB37" i="59"/>
  <c r="DW42" i="59"/>
  <c r="CV38" i="59"/>
  <c r="DY41" i="59"/>
  <c r="AO40" i="59"/>
  <c r="T36" i="55"/>
  <c r="EW40" i="59"/>
  <c r="EV40" i="59"/>
  <c r="U36" i="55"/>
  <c r="AK40" i="59"/>
  <c r="CX38" i="59"/>
  <c r="AM40" i="59"/>
  <c r="AJ39" i="59"/>
  <c r="AL40" i="59"/>
  <c r="AN40" i="59"/>
  <c r="EQ40" i="59"/>
  <c r="EO41" i="59"/>
  <c r="R38" i="55"/>
  <c r="CY38" i="59"/>
  <c r="DZ40" i="59"/>
  <c r="CE38" i="59"/>
  <c r="CC38" i="59"/>
  <c r="ED40" i="59"/>
  <c r="CB38" i="59"/>
  <c r="CW38" i="59"/>
  <c r="CA38" i="59"/>
  <c r="ER41" i="59"/>
  <c r="CD38" i="59"/>
  <c r="EB42" i="59"/>
  <c r="EE39" i="59"/>
  <c r="CZ37" i="59"/>
  <c r="EQ41" i="59"/>
  <c r="CA39" i="59"/>
  <c r="CZ38" i="59"/>
  <c r="ET42" i="59"/>
  <c r="R39" i="55"/>
  <c r="CX39" i="59"/>
  <c r="DW43" i="59"/>
  <c r="EV41" i="59"/>
  <c r="AK41" i="59"/>
  <c r="CC39" i="59"/>
  <c r="CB39" i="59"/>
  <c r="CU38" i="59"/>
  <c r="DZ41" i="59"/>
  <c r="CV39" i="59"/>
  <c r="ER42" i="59"/>
  <c r="CE39" i="59"/>
  <c r="CD39" i="59"/>
  <c r="DY42" i="59"/>
  <c r="U37" i="55"/>
  <c r="T37" i="55"/>
  <c r="AN41" i="59"/>
  <c r="CU39" i="59"/>
  <c r="EE41" i="59"/>
  <c r="ED41" i="59"/>
  <c r="CY39" i="59"/>
  <c r="AM41" i="59"/>
  <c r="CW39" i="59"/>
  <c r="EE40" i="59"/>
  <c r="EW41" i="59"/>
  <c r="BZ38" i="59"/>
  <c r="AL41" i="59"/>
  <c r="AJ40" i="59"/>
  <c r="EO42" i="59"/>
  <c r="AO41" i="59"/>
  <c r="CV40" i="59"/>
  <c r="EO43" i="59"/>
  <c r="DY43" i="59"/>
  <c r="CB40" i="59"/>
  <c r="T38" i="55"/>
  <c r="U38" i="55"/>
  <c r="CX40" i="59"/>
  <c r="EV42" i="59"/>
  <c r="CU40" i="59"/>
  <c r="ET43" i="59"/>
  <c r="AN42" i="59"/>
  <c r="CW40" i="59"/>
  <c r="CZ39" i="59"/>
  <c r="R40" i="55"/>
  <c r="DZ42" i="59"/>
  <c r="ED42" i="59"/>
  <c r="EW42" i="59"/>
  <c r="CY40" i="59"/>
  <c r="AJ42" i="59"/>
  <c r="DW44" i="59"/>
  <c r="AL42" i="59"/>
  <c r="CD40" i="59"/>
  <c r="BZ39" i="59"/>
  <c r="CC40" i="59"/>
  <c r="CA40" i="59"/>
  <c r="EQ42" i="59"/>
  <c r="AJ41" i="59"/>
  <c r="AM42" i="59"/>
  <c r="ER43" i="59"/>
  <c r="AO42" i="59"/>
  <c r="CE40" i="59"/>
  <c r="EB43" i="59"/>
  <c r="BZ40" i="59"/>
  <c r="AK42" i="59"/>
  <c r="EQ43" i="59"/>
  <c r="CA41" i="59"/>
  <c r="U39" i="55"/>
  <c r="R41" i="55"/>
  <c r="AN43" i="59"/>
  <c r="CC41" i="59"/>
  <c r="AL43" i="59"/>
  <c r="AK43" i="59"/>
  <c r="DY44" i="59"/>
  <c r="EB44" i="59"/>
  <c r="CV41" i="59"/>
  <c r="EE42" i="59"/>
  <c r="CD41" i="59"/>
  <c r="EO44" i="59"/>
  <c r="ER44" i="59"/>
  <c r="T39" i="55"/>
  <c r="DZ43" i="59"/>
  <c r="EV43" i="59"/>
  <c r="ET44" i="59"/>
  <c r="CX41" i="59"/>
  <c r="CZ40" i="59"/>
  <c r="CB41" i="59"/>
  <c r="CU41" i="59"/>
  <c r="EW43" i="59"/>
  <c r="CE41" i="59"/>
  <c r="AM43" i="59"/>
  <c r="DW45" i="59"/>
  <c r="BZ41" i="59"/>
  <c r="CW41" i="59"/>
  <c r="AO43" i="59"/>
  <c r="CY41" i="59"/>
  <c r="EE43" i="59"/>
  <c r="BZ42" i="59"/>
  <c r="CC42" i="59"/>
  <c r="U40" i="55"/>
  <c r="ET45" i="59"/>
  <c r="AK44" i="59"/>
  <c r="CE42" i="59"/>
  <c r="DY45" i="59"/>
  <c r="CD42" i="59"/>
  <c r="R42" i="55"/>
  <c r="EV44" i="59"/>
  <c r="AN44" i="59"/>
  <c r="CV42" i="59"/>
  <c r="CA42" i="59"/>
  <c r="AL44" i="59"/>
  <c r="EB45" i="59"/>
  <c r="AO44" i="59"/>
  <c r="T40" i="55"/>
  <c r="CB42" i="59"/>
  <c r="EW44" i="59"/>
  <c r="DW46" i="59"/>
  <c r="CW42" i="59"/>
  <c r="CX42" i="59"/>
  <c r="EO45" i="59"/>
  <c r="ED43" i="59"/>
  <c r="EQ44" i="59"/>
  <c r="CZ41" i="59"/>
  <c r="DZ44" i="59"/>
  <c r="AJ43" i="59"/>
  <c r="CY42" i="59"/>
  <c r="ED44" i="59"/>
  <c r="AM44" i="59"/>
  <c r="ER45" i="59"/>
  <c r="CX43" i="59"/>
  <c r="AM45" i="59"/>
  <c r="BZ43" i="59"/>
  <c r="DY46" i="59"/>
  <c r="DZ45" i="59"/>
  <c r="CY43" i="59"/>
  <c r="CW43" i="59"/>
  <c r="EE44" i="59"/>
  <c r="DW47" i="59"/>
  <c r="CC43" i="59"/>
  <c r="AK45" i="59"/>
  <c r="AO45" i="59"/>
  <c r="R43" i="55"/>
  <c r="EV45" i="59"/>
  <c r="CE43" i="59"/>
  <c r="CZ42" i="59"/>
  <c r="ER46" i="59"/>
  <c r="EO46" i="59"/>
  <c r="EW45" i="59"/>
  <c r="CU42" i="59"/>
  <c r="AJ44" i="59"/>
  <c r="T41" i="55"/>
  <c r="CB43" i="59"/>
  <c r="ED45" i="59"/>
  <c r="U41" i="55"/>
  <c r="AL45" i="59"/>
  <c r="CV43" i="59"/>
  <c r="EQ45" i="59"/>
  <c r="CA43" i="59"/>
  <c r="ET46" i="59"/>
  <c r="CD43" i="59"/>
  <c r="EE45" i="59"/>
  <c r="AN45" i="59"/>
  <c r="EB46" i="59"/>
  <c r="AM46" i="59"/>
  <c r="EB47" i="59"/>
  <c r="DW48" i="59"/>
  <c r="CY44" i="59"/>
  <c r="R44" i="55"/>
  <c r="CA44" i="59"/>
  <c r="ET47" i="59"/>
  <c r="BZ44" i="59"/>
  <c r="AK46" i="59"/>
  <c r="T42" i="55"/>
  <c r="AJ46" i="59"/>
  <c r="AO46" i="59"/>
  <c r="CV44" i="59"/>
  <c r="EQ46" i="59"/>
  <c r="EW46" i="59"/>
  <c r="CE44" i="59"/>
  <c r="CU43" i="59"/>
  <c r="EO47" i="59"/>
  <c r="CZ43" i="59"/>
  <c r="DZ46" i="59"/>
  <c r="CX44" i="59"/>
  <c r="ER47" i="59"/>
  <c r="AL46" i="59"/>
  <c r="U42" i="55"/>
  <c r="CB44" i="59"/>
  <c r="DY47" i="59"/>
  <c r="CC44" i="59"/>
  <c r="CD44" i="59"/>
  <c r="CW44" i="59"/>
  <c r="AJ45" i="59"/>
  <c r="ED46" i="59"/>
  <c r="EV46" i="59"/>
  <c r="AN46" i="59"/>
  <c r="EB48" i="59"/>
  <c r="CZ44" i="59"/>
  <c r="U43" i="55"/>
  <c r="EB49" i="59"/>
  <c r="CB45" i="59"/>
  <c r="CX45" i="59"/>
  <c r="AK47" i="59"/>
  <c r="CY45" i="59"/>
  <c r="R45" i="55"/>
  <c r="EO48" i="59"/>
  <c r="AO47" i="59"/>
  <c r="DY48" i="59"/>
  <c r="CA45" i="59"/>
  <c r="EQ47" i="59"/>
  <c r="EV47" i="59"/>
  <c r="EW47" i="59"/>
  <c r="AL47" i="59"/>
  <c r="DW49" i="59"/>
  <c r="CU44" i="59"/>
  <c r="CW45" i="59"/>
  <c r="DZ47" i="59"/>
  <c r="AM47" i="59"/>
  <c r="CD45" i="59"/>
  <c r="EE46" i="59"/>
  <c r="CV45" i="59"/>
  <c r="T43" i="55"/>
  <c r="ET48" i="59"/>
  <c r="CE45" i="59"/>
  <c r="ER48" i="59"/>
  <c r="CC45" i="59"/>
  <c r="AN47" i="59"/>
  <c r="EE47" i="59"/>
  <c r="EQ48" i="59"/>
  <c r="CZ45" i="59"/>
  <c r="DW50" i="59"/>
  <c r="DZ48" i="59"/>
  <c r="AL48" i="59"/>
  <c r="BZ45" i="59"/>
  <c r="CD46" i="59"/>
  <c r="EV48" i="59"/>
  <c r="R46" i="55"/>
  <c r="CU46" i="59"/>
  <c r="CB46" i="59"/>
  <c r="CA46" i="59"/>
  <c r="T44" i="55"/>
  <c r="U44" i="55"/>
  <c r="DY49" i="59"/>
  <c r="AM48" i="59"/>
  <c r="CC46" i="59"/>
  <c r="CW46" i="59"/>
  <c r="CV46" i="59"/>
  <c r="CX46" i="59"/>
  <c r="ER49" i="59"/>
  <c r="AJ47" i="59"/>
  <c r="EO49" i="59"/>
  <c r="CE46" i="59"/>
  <c r="AO48" i="59"/>
  <c r="CY46" i="59"/>
  <c r="CU45" i="59"/>
  <c r="AK48" i="59"/>
  <c r="ED47" i="59"/>
  <c r="AN48" i="59"/>
  <c r="ET49" i="59"/>
  <c r="EW48" i="59"/>
  <c r="EO50" i="59"/>
  <c r="CC47" i="59"/>
  <c r="CV47" i="59"/>
  <c r="AL49" i="59"/>
  <c r="ET50" i="59"/>
  <c r="ED48" i="59"/>
  <c r="AM49" i="59"/>
  <c r="CZ46" i="59"/>
  <c r="AK49" i="59"/>
  <c r="EB50" i="59"/>
  <c r="AN49" i="59"/>
  <c r="CB47" i="59"/>
  <c r="U45" i="55"/>
  <c r="R47" i="55"/>
  <c r="CY47" i="59"/>
  <c r="ED49" i="59"/>
  <c r="T45" i="55"/>
  <c r="EQ49" i="59"/>
  <c r="EO51" i="59"/>
  <c r="CD47" i="59"/>
  <c r="CA47" i="59"/>
  <c r="CW47" i="59"/>
  <c r="AO49" i="59"/>
  <c r="EE48" i="59"/>
  <c r="CU47" i="59"/>
  <c r="ER50" i="59"/>
  <c r="EW49" i="59"/>
  <c r="AJ48" i="59"/>
  <c r="CX47" i="59"/>
  <c r="EV49" i="59"/>
  <c r="CE47" i="59"/>
  <c r="DW51" i="59"/>
  <c r="DZ49" i="59"/>
  <c r="BZ46" i="59"/>
  <c r="DY50" i="59"/>
  <c r="CB48" i="59"/>
  <c r="DY51" i="59"/>
  <c r="CY48" i="59"/>
  <c r="U46" i="55"/>
  <c r="AN50" i="59"/>
  <c r="DZ50" i="59"/>
  <c r="ED50" i="59"/>
  <c r="CD48" i="59"/>
  <c r="CX48" i="59"/>
  <c r="T46" i="55"/>
  <c r="EV50" i="59"/>
  <c r="AM50" i="59"/>
  <c r="CE48" i="59"/>
  <c r="R48" i="55"/>
  <c r="AL50" i="59"/>
  <c r="BZ47" i="59"/>
  <c r="CA48" i="59"/>
  <c r="ER51" i="59"/>
  <c r="ET51" i="59"/>
  <c r="AK50" i="59"/>
  <c r="DW52" i="59"/>
  <c r="EE49" i="59"/>
  <c r="EB51" i="59"/>
  <c r="CZ47" i="59"/>
  <c r="AO50" i="59"/>
  <c r="CW48" i="59"/>
  <c r="AJ49" i="59"/>
  <c r="EW50" i="59"/>
  <c r="EQ50" i="59"/>
  <c r="CV48" i="59"/>
  <c r="CC48" i="59"/>
  <c r="ET52" i="59"/>
  <c r="AL51" i="59"/>
  <c r="CE49" i="59"/>
  <c r="CA49" i="59"/>
  <c r="DY52" i="59"/>
  <c r="CW49" i="59"/>
  <c r="AK51" i="59"/>
  <c r="EE50" i="59"/>
  <c r="BZ48" i="59"/>
  <c r="AM51" i="59"/>
  <c r="AJ50" i="59"/>
  <c r="EQ51" i="59"/>
  <c r="AO51" i="59"/>
  <c r="EV51" i="59"/>
  <c r="CV49" i="59"/>
  <c r="EB52" i="59"/>
  <c r="T47" i="55"/>
  <c r="R49" i="55"/>
  <c r="EO52" i="59"/>
  <c r="CZ48" i="59"/>
  <c r="EW51" i="59"/>
  <c r="CY49" i="59"/>
  <c r="CX49" i="59"/>
  <c r="CU48" i="59"/>
  <c r="DW53" i="59"/>
  <c r="CD49" i="59"/>
  <c r="CB49" i="59"/>
  <c r="ED51" i="59"/>
  <c r="U47" i="55"/>
  <c r="DZ51" i="59"/>
  <c r="CC49" i="59"/>
  <c r="ER52" i="59"/>
  <c r="CU49" i="59"/>
  <c r="AN51" i="59"/>
  <c r="BZ49" i="59"/>
  <c r="AN52" i="59"/>
  <c r="AJ51" i="59"/>
  <c r="DZ52" i="59"/>
  <c r="ET53" i="59"/>
  <c r="EE51" i="59"/>
  <c r="R50" i="55"/>
  <c r="AM52" i="59"/>
  <c r="AJ52" i="59"/>
  <c r="EV52" i="59"/>
  <c r="EO53" i="59"/>
  <c r="CY50" i="59"/>
  <c r="AO52" i="59"/>
  <c r="EW52" i="59"/>
  <c r="DY53" i="59"/>
  <c r="EB54" i="59"/>
  <c r="U48" i="55"/>
  <c r="T48" i="55"/>
  <c r="EB53" i="59"/>
  <c r="DW54" i="59"/>
  <c r="AK52" i="59"/>
  <c r="CD50" i="59"/>
  <c r="CA50" i="59"/>
  <c r="CC50" i="59"/>
  <c r="EQ52" i="59"/>
  <c r="AL52" i="59"/>
  <c r="ED52" i="59"/>
  <c r="CE50" i="59"/>
  <c r="CB50" i="59"/>
  <c r="CU50" i="59"/>
  <c r="CZ49" i="59"/>
  <c r="CW50" i="59"/>
  <c r="CX50" i="59"/>
  <c r="CV50" i="59"/>
  <c r="ER53" i="59"/>
  <c r="AO53" i="59"/>
  <c r="CA51" i="59"/>
  <c r="AK53" i="59"/>
  <c r="DY54" i="59"/>
  <c r="ED53" i="59"/>
  <c r="U49" i="55"/>
  <c r="EW53" i="59"/>
  <c r="CW51" i="59"/>
  <c r="EV53" i="59"/>
  <c r="R51" i="55"/>
  <c r="T49" i="55"/>
  <c r="ER54" i="59"/>
  <c r="CX51" i="59"/>
  <c r="DW55" i="59"/>
  <c r="AM53" i="59"/>
  <c r="AL53" i="59"/>
  <c r="CY51" i="59"/>
  <c r="BZ50" i="59"/>
  <c r="ET54" i="59"/>
  <c r="CU51" i="59"/>
  <c r="AN53" i="59"/>
  <c r="EO54" i="59"/>
  <c r="CZ50" i="59"/>
  <c r="CV51" i="59"/>
  <c r="CE51" i="59"/>
  <c r="EE52" i="59"/>
  <c r="EQ53" i="59"/>
  <c r="DZ53" i="59"/>
  <c r="CC51" i="59"/>
  <c r="CB51" i="59"/>
  <c r="BZ51" i="59"/>
  <c r="CD51" i="59"/>
  <c r="CV52" i="59"/>
  <c r="T50" i="55"/>
  <c r="U50" i="55"/>
  <c r="CX52" i="59"/>
  <c r="CD52" i="59"/>
  <c r="EQ54" i="59"/>
  <c r="AO54" i="59"/>
  <c r="ER55" i="59"/>
  <c r="DY55" i="59"/>
  <c r="EB55" i="59"/>
  <c r="AJ53" i="59"/>
  <c r="ED54" i="59"/>
  <c r="EV54" i="59"/>
  <c r="CB52" i="59"/>
  <c r="EO55" i="59"/>
  <c r="AM54" i="59"/>
  <c r="CC52" i="59"/>
  <c r="AN54" i="59"/>
  <c r="ET55" i="59"/>
  <c r="CZ51" i="59"/>
  <c r="AL54" i="59"/>
  <c r="CY52" i="59"/>
  <c r="AK54" i="59"/>
  <c r="EW54" i="59"/>
  <c r="EE53" i="59"/>
  <c r="CA52" i="59"/>
  <c r="DZ54" i="59"/>
  <c r="CE52" i="59"/>
  <c r="R52" i="55"/>
  <c r="DW56" i="59"/>
  <c r="CW52" i="59"/>
  <c r="CD53" i="59"/>
  <c r="CY53" i="59"/>
  <c r="EV55" i="59"/>
  <c r="CA53" i="59"/>
  <c r="EB56" i="59"/>
  <c r="AJ54" i="59"/>
  <c r="AN55" i="59"/>
  <c r="CV53" i="59"/>
  <c r="CX53" i="59"/>
  <c r="R53" i="55"/>
  <c r="AJ55" i="59"/>
  <c r="ED55" i="59"/>
  <c r="CE53" i="59"/>
  <c r="CB53" i="59"/>
  <c r="ET56" i="59"/>
  <c r="U51" i="55"/>
  <c r="CU52" i="59"/>
  <c r="AM55" i="59"/>
  <c r="AO55" i="59"/>
  <c r="CW53" i="59"/>
  <c r="AL55" i="59"/>
  <c r="DY56" i="59"/>
  <c r="T51" i="55"/>
  <c r="DW57" i="59"/>
  <c r="EE54" i="59"/>
  <c r="EE55" i="59"/>
  <c r="AK55" i="59"/>
  <c r="EQ55" i="59"/>
  <c r="CZ52" i="59"/>
  <c r="EW55" i="59"/>
  <c r="CC53" i="59"/>
  <c r="EO56" i="59"/>
  <c r="BZ52" i="59"/>
  <c r="DZ55" i="59"/>
  <c r="BZ53" i="59"/>
  <c r="U52" i="55"/>
  <c r="T52" i="55"/>
  <c r="CA54" i="59"/>
  <c r="CZ53" i="59"/>
  <c r="ED56" i="59"/>
  <c r="AM56" i="59"/>
  <c r="AK56" i="59"/>
  <c r="AN56" i="59"/>
  <c r="DW58" i="59"/>
  <c r="CX54" i="59"/>
  <c r="ET57" i="59"/>
  <c r="EV56" i="59"/>
  <c r="AJ56" i="59"/>
  <c r="ET58" i="59"/>
  <c r="CU53" i="59"/>
  <c r="CW54" i="59"/>
  <c r="CY54" i="59"/>
  <c r="CV54" i="59"/>
  <c r="AO56" i="59"/>
  <c r="EO57" i="59"/>
  <c r="EB57" i="59"/>
  <c r="CC54" i="59"/>
  <c r="EQ56" i="59"/>
  <c r="CB54" i="59"/>
  <c r="CD54" i="59"/>
  <c r="R54" i="55"/>
  <c r="CE54" i="59"/>
  <c r="AL56" i="59"/>
  <c r="CY55" i="59"/>
  <c r="AK57" i="59"/>
  <c r="CX55" i="59"/>
  <c r="CU54" i="59"/>
  <c r="AM57" i="59"/>
  <c r="R55" i="55"/>
  <c r="CZ54" i="59"/>
  <c r="CC55" i="59"/>
  <c r="AJ57" i="59"/>
  <c r="CV55" i="59"/>
  <c r="BZ54" i="59"/>
  <c r="CA55" i="59"/>
  <c r="BZ55" i="59"/>
  <c r="EO58" i="59"/>
  <c r="CD55" i="59"/>
  <c r="U53" i="55"/>
  <c r="T53" i="55"/>
  <c r="EB58" i="59"/>
  <c r="AL57" i="59"/>
  <c r="AO57" i="59"/>
  <c r="AN57" i="59"/>
  <c r="DW59" i="59"/>
  <c r="CE55" i="59"/>
  <c r="CB55" i="59"/>
  <c r="CW55" i="59"/>
  <c r="CB56" i="59"/>
  <c r="N46" i="49"/>
  <c r="EB59" i="59"/>
  <c r="AM58" i="59"/>
  <c r="CZ55" i="59"/>
  <c r="R56" i="55"/>
  <c r="AL58" i="59"/>
  <c r="AO58" i="59"/>
  <c r="T54" i="55"/>
  <c r="U54" i="55"/>
  <c r="O46" i="49"/>
  <c r="EO59" i="59"/>
  <c r="K46" i="49"/>
  <c r="CD56" i="59"/>
  <c r="CU55" i="59"/>
  <c r="AK58" i="59"/>
  <c r="P46" i="49"/>
  <c r="AN58" i="59"/>
  <c r="ET59" i="59"/>
  <c r="M46" i="49"/>
  <c r="CA56" i="59"/>
  <c r="CC56" i="59"/>
  <c r="CE56" i="59"/>
  <c r="L46" i="49"/>
  <c r="R57" i="55"/>
  <c r="AO59" i="59"/>
  <c r="AN59" i="59"/>
  <c r="AK59" i="59"/>
  <c r="AM59" i="59"/>
  <c r="T55" i="55"/>
  <c r="AL59" i="59"/>
  <c r="BZ56" i="59"/>
  <c r="AJ58" i="59"/>
  <c r="AJ59" i="59"/>
  <c r="R58" i="55"/>
  <c r="DZ68" i="59"/>
  <c r="ES69" i="59"/>
  <c r="DY61" i="59"/>
  <c r="EA63" i="59"/>
  <c r="EB68" i="59"/>
  <c r="EN71" i="59"/>
  <c r="EN60" i="59"/>
  <c r="ES71" i="59"/>
  <c r="DZ65" i="59"/>
  <c r="ES68" i="59"/>
  <c r="ER59" i="59"/>
  <c r="DY66" i="59"/>
  <c r="DV67" i="59"/>
  <c r="EE57" i="59"/>
  <c r="EW65" i="59"/>
  <c r="CD65" i="59"/>
  <c r="EP6" i="59"/>
  <c r="EV61" i="59"/>
  <c r="DZ56" i="59"/>
  <c r="DY57" i="59"/>
  <c r="EQ64" i="59"/>
  <c r="DV66" i="59"/>
  <c r="DY58" i="59"/>
  <c r="EA60" i="59"/>
  <c r="EQ67" i="59"/>
  <c r="EN68" i="59"/>
  <c r="DY67" i="59"/>
  <c r="DV68" i="59"/>
  <c r="DY63" i="59"/>
  <c r="EN65" i="59"/>
  <c r="EB63" i="59"/>
  <c r="DZ61" i="59"/>
  <c r="EN64" i="59"/>
  <c r="EW56" i="59"/>
  <c r="ER63" i="59"/>
  <c r="DZ63" i="59"/>
  <c r="EQ62" i="59"/>
  <c r="EE63" i="59"/>
  <c r="EN66" i="59"/>
  <c r="ED60" i="59"/>
  <c r="EQ61" i="59"/>
  <c r="EN63" i="59"/>
  <c r="ED66" i="59"/>
  <c r="ER61" i="59"/>
  <c r="DZ62" i="59"/>
  <c r="DV65" i="59"/>
  <c r="EQ63" i="59"/>
  <c r="EA65" i="59"/>
  <c r="DY60" i="59"/>
  <c r="ES62" i="59"/>
  <c r="EE56" i="59"/>
  <c r="DZ58" i="59"/>
  <c r="DV61" i="59"/>
  <c r="DV73" i="59"/>
  <c r="EB67" i="59"/>
  <c r="DZ60" i="59"/>
  <c r="EA64" i="59"/>
  <c r="DW62" i="59"/>
  <c r="EV58" i="59"/>
  <c r="EA73" i="59"/>
  <c r="EQ58" i="59"/>
  <c r="DV60" i="59"/>
  <c r="ET68" i="59"/>
  <c r="ES75" i="59"/>
  <c r="DZ59" i="59"/>
  <c r="EN62" i="59"/>
  <c r="EQ60" i="59"/>
  <c r="EA62" i="59"/>
  <c r="ER67" i="59"/>
  <c r="EO60" i="59"/>
  <c r="EN73" i="59"/>
  <c r="EW66" i="59"/>
  <c r="EB60" i="59"/>
  <c r="EN70" i="59"/>
  <c r="ER60" i="59"/>
  <c r="DZ57" i="59"/>
  <c r="ER57" i="59"/>
  <c r="ES64" i="59"/>
  <c r="DY59" i="59"/>
  <c r="EV66" i="59"/>
  <c r="EB65" i="59"/>
  <c r="EW61" i="59"/>
  <c r="DV71" i="59"/>
  <c r="EN75" i="59"/>
  <c r="ET61" i="59"/>
  <c r="EO62" i="59"/>
  <c r="EB61" i="59"/>
  <c r="EV65" i="59"/>
  <c r="DV63" i="59"/>
  <c r="EA70" i="59"/>
  <c r="DW68" i="59"/>
  <c r="DZ64" i="59"/>
  <c r="EN67" i="59"/>
  <c r="EB64" i="59"/>
  <c r="ER65" i="59"/>
  <c r="EV64" i="59"/>
  <c r="DX6" i="59"/>
  <c r="EO63" i="59"/>
  <c r="ED64" i="59"/>
  <c r="ER58" i="59"/>
  <c r="ET65" i="59"/>
  <c r="ES65" i="59"/>
  <c r="EW64" i="59"/>
  <c r="CB65" i="59"/>
  <c r="ER64" i="59"/>
  <c r="EQ65" i="59"/>
  <c r="EW62" i="59"/>
  <c r="EQ66" i="59"/>
  <c r="ES67" i="59"/>
  <c r="EV63" i="59"/>
  <c r="EA72" i="59"/>
  <c r="DY65" i="59"/>
  <c r="ES70" i="59"/>
  <c r="EE61" i="59"/>
  <c r="EA74" i="59"/>
  <c r="EW58" i="59"/>
  <c r="EO61" i="59"/>
  <c r="DW67" i="59"/>
  <c r="DY62" i="59"/>
  <c r="EE62" i="59"/>
  <c r="EE65" i="59"/>
  <c r="ET66" i="59"/>
  <c r="EO67" i="59"/>
  <c r="DV64" i="59"/>
  <c r="DW65" i="59"/>
  <c r="EQ59" i="59"/>
  <c r="EA61" i="59"/>
  <c r="EQ57" i="59"/>
  <c r="DW66" i="59"/>
  <c r="DW60" i="59"/>
  <c r="ED63" i="59"/>
  <c r="ES63" i="59"/>
  <c r="ES72" i="59"/>
  <c r="ED61" i="59"/>
  <c r="EA68" i="59"/>
  <c r="EA75" i="59"/>
  <c r="DZ66" i="59"/>
  <c r="EV62" i="59"/>
  <c r="EW63" i="59"/>
  <c r="ED62" i="59"/>
  <c r="ET67" i="59"/>
  <c r="EW59" i="59"/>
  <c r="EO64" i="59"/>
  <c r="EN61" i="59"/>
  <c r="EV60" i="59"/>
  <c r="ER66" i="59"/>
  <c r="DW63" i="59"/>
  <c r="ER62" i="59"/>
  <c r="EE58" i="59"/>
  <c r="DV62" i="59"/>
  <c r="ED57" i="59"/>
  <c r="EO68" i="59"/>
  <c r="DW64" i="59"/>
  <c r="EW60" i="59"/>
  <c r="EE59" i="59"/>
  <c r="ET64" i="59"/>
  <c r="ET63" i="59"/>
  <c r="EE66" i="59"/>
  <c r="ET60" i="59"/>
  <c r="DV69" i="59"/>
  <c r="ES73" i="59"/>
  <c r="ED58" i="59"/>
  <c r="EA66" i="59"/>
  <c r="DV72" i="59"/>
  <c r="EO65" i="59"/>
  <c r="EV59" i="59"/>
  <c r="EW57" i="59"/>
  <c r="ED59" i="59"/>
  <c r="DV70" i="59"/>
  <c r="DW61" i="59"/>
  <c r="ED65" i="59"/>
  <c r="EO66" i="59"/>
  <c r="EV57" i="59"/>
  <c r="DZ67" i="59"/>
  <c r="EA69" i="59"/>
  <c r="DV75" i="59"/>
  <c r="ET62" i="59"/>
  <c r="ER56" i="59"/>
  <c r="EB62" i="59"/>
  <c r="ES61" i="59"/>
  <c r="EN74" i="59"/>
  <c r="EE60" i="59"/>
  <c r="EN72" i="59"/>
  <c r="DY64" i="59"/>
  <c r="ES66" i="59"/>
  <c r="EE64" i="59"/>
  <c r="DV74" i="59"/>
  <c r="EA67" i="59"/>
  <c r="ES74" i="59"/>
  <c r="EN69" i="59"/>
  <c r="EA71" i="59"/>
  <c r="EB66" i="59"/>
  <c r="ES60" i="59"/>
  <c r="CE58" i="59"/>
  <c r="AN64" i="59"/>
  <c r="AM63" i="59"/>
  <c r="CV60" i="59"/>
  <c r="CY56" i="59"/>
  <c r="AN63" i="59"/>
  <c r="AM67" i="59"/>
  <c r="CV62" i="59"/>
  <c r="CA63" i="59"/>
  <c r="AM61" i="59"/>
  <c r="CY67" i="59"/>
  <c r="CV57" i="59"/>
  <c r="CC66" i="59"/>
  <c r="BZ59" i="59"/>
  <c r="BZ64" i="59"/>
  <c r="AO62" i="59"/>
  <c r="DV76" i="59"/>
  <c r="EC6" i="59"/>
  <c r="D74" i="59"/>
  <c r="ER68" i="59"/>
  <c r="DW69" i="59"/>
  <c r="CD58" i="59"/>
  <c r="C67" i="59"/>
  <c r="C64" i="59"/>
  <c r="AM60" i="59"/>
  <c r="D64" i="59"/>
  <c r="BZ62" i="59"/>
  <c r="EO69" i="59"/>
  <c r="CD61" i="59"/>
  <c r="AK65" i="59"/>
  <c r="ET69" i="59"/>
  <c r="EE67" i="59"/>
  <c r="AL68" i="59"/>
  <c r="AL61" i="59"/>
  <c r="D65" i="59"/>
  <c r="CD57" i="59"/>
  <c r="ED67" i="59"/>
  <c r="AL67" i="59"/>
  <c r="CD66" i="59"/>
  <c r="CW65" i="59"/>
  <c r="G67" i="59"/>
  <c r="CB66" i="59"/>
  <c r="CE60" i="59"/>
  <c r="AL62" i="59"/>
  <c r="EA76" i="59"/>
  <c r="CX60" i="59"/>
  <c r="CY59" i="59"/>
  <c r="CA62" i="59"/>
  <c r="CC61" i="59"/>
  <c r="AO67" i="59"/>
  <c r="CD59" i="59"/>
  <c r="EQ68" i="59"/>
  <c r="AN60" i="59"/>
  <c r="CX65" i="59"/>
  <c r="AK61" i="59"/>
  <c r="CE57" i="59"/>
  <c r="CU59" i="59"/>
  <c r="CV61" i="59"/>
  <c r="D63" i="59"/>
  <c r="AN68" i="59"/>
  <c r="CU58" i="59"/>
  <c r="CY57" i="59"/>
  <c r="CA59" i="59"/>
  <c r="CV56" i="59"/>
  <c r="CC59" i="59"/>
  <c r="CB60" i="59"/>
  <c r="DX7" i="59"/>
  <c r="AM66" i="59"/>
  <c r="CV58" i="59"/>
  <c r="AK64" i="59"/>
  <c r="CE64" i="59"/>
  <c r="AO66" i="59"/>
  <c r="CV65" i="59"/>
  <c r="D71" i="59"/>
  <c r="D62" i="59"/>
  <c r="CA64" i="59"/>
  <c r="CY66" i="59"/>
  <c r="CX66" i="59"/>
  <c r="CV66" i="59"/>
  <c r="D75" i="59"/>
  <c r="CW56" i="59"/>
  <c r="EU6" i="59"/>
  <c r="CA57" i="59"/>
  <c r="CY61" i="59"/>
  <c r="AO61" i="59"/>
  <c r="CD64" i="59"/>
  <c r="CW63" i="59"/>
  <c r="AN61" i="59"/>
  <c r="AO60" i="59"/>
  <c r="D68" i="59"/>
  <c r="D67" i="59"/>
  <c r="EV67" i="59"/>
  <c r="CC62" i="59"/>
  <c r="CX62" i="59"/>
  <c r="CX64" i="59"/>
  <c r="CY63" i="59"/>
  <c r="CW61" i="59"/>
  <c r="D70" i="59"/>
  <c r="CW66" i="59"/>
  <c r="CD62" i="59"/>
  <c r="CW57" i="59"/>
  <c r="AN65" i="59"/>
  <c r="AN62" i="59"/>
  <c r="CX63" i="59"/>
  <c r="AM65" i="59"/>
  <c r="CW59" i="59"/>
  <c r="CY62" i="59"/>
  <c r="ES76" i="59"/>
  <c r="CE63" i="59"/>
  <c r="CY65" i="59"/>
  <c r="EB69" i="59"/>
  <c r="CE62" i="59"/>
  <c r="CC63" i="59"/>
  <c r="CV64" i="59"/>
  <c r="AK68" i="59"/>
  <c r="CB58" i="59"/>
  <c r="AK67" i="59"/>
  <c r="AM64" i="59"/>
  <c r="CC60" i="59"/>
  <c r="AN67" i="59"/>
  <c r="CX58" i="59"/>
  <c r="EW67" i="59"/>
  <c r="CX59" i="59"/>
  <c r="AK60" i="59"/>
  <c r="AN66" i="59"/>
  <c r="AO64" i="59"/>
  <c r="AM62" i="59"/>
  <c r="CA60" i="59"/>
  <c r="DY68" i="59"/>
  <c r="CB61" i="59"/>
  <c r="AO65" i="59"/>
  <c r="AO68" i="59"/>
  <c r="CB63" i="59"/>
  <c r="C60" i="59"/>
  <c r="EN76" i="59"/>
  <c r="CW62" i="59"/>
  <c r="AK66" i="59"/>
  <c r="AL65" i="59"/>
  <c r="CE61" i="59"/>
  <c r="AL60" i="59"/>
  <c r="C61" i="59"/>
  <c r="CE66" i="59"/>
  <c r="CC58" i="59"/>
  <c r="D66" i="59"/>
  <c r="CC57" i="59"/>
  <c r="CB57" i="59"/>
  <c r="AK62" i="59"/>
  <c r="AM68" i="59"/>
  <c r="CU66" i="59"/>
  <c r="CB62" i="59"/>
  <c r="D69" i="59"/>
  <c r="CY60" i="59"/>
  <c r="CD60" i="59"/>
  <c r="CB64" i="59"/>
  <c r="CC65" i="59"/>
  <c r="CY64" i="59"/>
  <c r="CA58" i="59"/>
  <c r="CE59" i="59"/>
  <c r="BZ65" i="59"/>
  <c r="BZ60" i="59"/>
  <c r="DZ69" i="59"/>
  <c r="CA66" i="59"/>
  <c r="CC64" i="59"/>
  <c r="AL63" i="59"/>
  <c r="AK63" i="59"/>
  <c r="CE65" i="59"/>
  <c r="CW64" i="59"/>
  <c r="CX57" i="59"/>
  <c r="CW58" i="59"/>
  <c r="AJ67" i="59"/>
  <c r="CY58" i="59"/>
  <c r="H60" i="59"/>
  <c r="CU65" i="59"/>
  <c r="AL64" i="59"/>
  <c r="CA65" i="59"/>
  <c r="CA61" i="59"/>
  <c r="CX61" i="59"/>
  <c r="AJ64" i="59"/>
  <c r="CD63" i="59"/>
  <c r="AO63" i="59"/>
  <c r="D73" i="59"/>
  <c r="AL66" i="59"/>
  <c r="D72" i="59"/>
  <c r="CV63" i="59"/>
  <c r="CW60" i="59"/>
  <c r="CX56" i="59"/>
  <c r="AN69" i="59"/>
  <c r="CW67" i="59"/>
  <c r="G61" i="59"/>
  <c r="G68" i="59"/>
  <c r="EU7" i="59"/>
  <c r="C76" i="59"/>
  <c r="CB59" i="59"/>
  <c r="CU64" i="59"/>
  <c r="CZ64" i="59"/>
  <c r="F66" i="59"/>
  <c r="G75" i="59"/>
  <c r="E66" i="59"/>
  <c r="T57" i="55"/>
  <c r="U55" i="55"/>
  <c r="Q66" i="55"/>
  <c r="Q65" i="55"/>
  <c r="L47" i="49"/>
  <c r="T64" i="55"/>
  <c r="R64" i="55"/>
  <c r="L8" i="49"/>
  <c r="Q63" i="55"/>
  <c r="CE67" i="59"/>
  <c r="Q72" i="55"/>
  <c r="ED68" i="59"/>
  <c r="CB67" i="59"/>
  <c r="AJ68" i="59"/>
  <c r="E75" i="59"/>
  <c r="C63" i="59"/>
  <c r="F67" i="59"/>
  <c r="AK69" i="59"/>
  <c r="C74" i="59"/>
  <c r="BZ57" i="59"/>
  <c r="G70" i="59"/>
  <c r="F71" i="59"/>
  <c r="H69" i="59"/>
  <c r="H68" i="59"/>
  <c r="O126" i="49"/>
  <c r="T62" i="55"/>
  <c r="M126" i="49"/>
  <c r="R59" i="55"/>
  <c r="U56" i="55"/>
  <c r="N47" i="49"/>
  <c r="P126" i="49"/>
  <c r="R65" i="55"/>
  <c r="T60" i="55"/>
  <c r="U63" i="55"/>
  <c r="U57" i="55"/>
  <c r="CZ58" i="59"/>
  <c r="CV59" i="59"/>
  <c r="BG6" i="59"/>
  <c r="C69" i="59"/>
  <c r="C65" i="59"/>
  <c r="F69" i="59"/>
  <c r="DY69" i="59"/>
  <c r="CU61" i="59"/>
  <c r="C68" i="59"/>
  <c r="C71" i="59"/>
  <c r="F60" i="59"/>
  <c r="G74" i="59"/>
  <c r="R61" i="55"/>
  <c r="U60" i="55"/>
  <c r="Q60" i="55"/>
  <c r="T63" i="55"/>
  <c r="Q62" i="55"/>
  <c r="Q71" i="55"/>
  <c r="O9" i="49"/>
  <c r="T59" i="55"/>
  <c r="M47" i="49"/>
  <c r="E73" i="59"/>
  <c r="AL69" i="59"/>
  <c r="CU57" i="59"/>
  <c r="CU63" i="59"/>
  <c r="E63" i="59"/>
  <c r="AJ62" i="59"/>
  <c r="EO70" i="59"/>
  <c r="D76" i="59"/>
  <c r="CX67" i="59"/>
  <c r="CU60" i="59"/>
  <c r="CZ63" i="59"/>
  <c r="H66" i="59"/>
  <c r="T61" i="55"/>
  <c r="O47" i="49"/>
  <c r="L126" i="49"/>
  <c r="R63" i="55"/>
  <c r="Q69" i="55"/>
  <c r="Q67" i="55"/>
  <c r="G73" i="59"/>
  <c r="F70" i="59"/>
  <c r="EN77" i="59"/>
  <c r="AJ65" i="59"/>
  <c r="BH6" i="59"/>
  <c r="CU67" i="59"/>
  <c r="H67" i="59"/>
  <c r="ER69" i="59"/>
  <c r="EE68" i="59"/>
  <c r="EU8" i="59"/>
  <c r="BZ63" i="59"/>
  <c r="C66" i="59"/>
  <c r="G62" i="59"/>
  <c r="H72" i="59"/>
  <c r="N8" i="49"/>
  <c r="Q74" i="55"/>
  <c r="Q61" i="55"/>
  <c r="Q73" i="55"/>
  <c r="AJ66" i="59"/>
  <c r="CZ56" i="59"/>
  <c r="F64" i="59"/>
  <c r="E68" i="59"/>
  <c r="DZ70" i="59"/>
  <c r="AM69" i="59"/>
  <c r="EC8" i="59"/>
  <c r="G72" i="59"/>
  <c r="EV68" i="59"/>
  <c r="F74" i="59"/>
  <c r="G66" i="59"/>
  <c r="BZ67" i="59"/>
  <c r="CA67" i="59"/>
  <c r="CZ61" i="59"/>
  <c r="F65" i="59"/>
  <c r="U59" i="55"/>
  <c r="U64" i="55"/>
  <c r="T58" i="55"/>
  <c r="H74" i="59"/>
  <c r="H73" i="59"/>
  <c r="CZ66" i="59"/>
  <c r="H63" i="59"/>
  <c r="BF6" i="59"/>
  <c r="F75" i="59"/>
  <c r="F73" i="59"/>
  <c r="H64" i="59"/>
  <c r="EQ69" i="59"/>
  <c r="BI6" i="59"/>
  <c r="C75" i="59"/>
  <c r="BZ58" i="59"/>
  <c r="C70" i="59"/>
  <c r="U62" i="55"/>
  <c r="Q64" i="55"/>
  <c r="T56" i="55"/>
  <c r="U61" i="55"/>
  <c r="R62" i="55"/>
  <c r="Q59" i="55"/>
  <c r="G71" i="59"/>
  <c r="G60" i="59"/>
  <c r="F61" i="59"/>
  <c r="ET70" i="59"/>
  <c r="AO69" i="59"/>
  <c r="E72" i="59"/>
  <c r="F68" i="59"/>
  <c r="F72" i="59"/>
  <c r="H71" i="59"/>
  <c r="ES77" i="59"/>
  <c r="BZ66" i="59"/>
  <c r="D60" i="59"/>
  <c r="AJ63" i="59"/>
  <c r="L7" i="49"/>
  <c r="Q70" i="55"/>
  <c r="G69" i="59"/>
  <c r="CZ62" i="59"/>
  <c r="F62" i="59"/>
  <c r="DV77" i="59"/>
  <c r="EC7" i="59"/>
  <c r="E67" i="59"/>
  <c r="E60" i="59"/>
  <c r="CZ57" i="59"/>
  <c r="H65" i="59"/>
  <c r="CZ59" i="59"/>
  <c r="DX8" i="59"/>
  <c r="D61" i="59"/>
  <c r="P47" i="49"/>
  <c r="R60" i="55"/>
  <c r="AJ61" i="59"/>
  <c r="H61" i="59"/>
  <c r="E71" i="59"/>
  <c r="E64" i="59"/>
  <c r="CD67" i="59"/>
  <c r="C72" i="59"/>
  <c r="E62" i="59"/>
  <c r="E65" i="59"/>
  <c r="E74" i="59"/>
  <c r="G65" i="59"/>
  <c r="EB70" i="59"/>
  <c r="CC67" i="59"/>
  <c r="N126" i="49"/>
  <c r="Q68" i="55"/>
  <c r="AJ60" i="59"/>
  <c r="CU62" i="59"/>
  <c r="CV67" i="59"/>
  <c r="G63" i="59"/>
  <c r="EW68" i="59"/>
  <c r="BZ61" i="59"/>
  <c r="G64" i="59"/>
  <c r="F63" i="59"/>
  <c r="E69" i="59"/>
  <c r="H62" i="59"/>
  <c r="CZ60" i="59"/>
  <c r="R66" i="55"/>
  <c r="BJ6" i="59"/>
  <c r="C73" i="59"/>
  <c r="H75" i="59"/>
  <c r="H70" i="59"/>
  <c r="DW70" i="59"/>
  <c r="C62" i="59"/>
  <c r="CU56" i="59"/>
  <c r="CZ65" i="59"/>
  <c r="E61" i="59"/>
  <c r="E70" i="59"/>
  <c r="EP7" i="59"/>
  <c r="EA77" i="59"/>
  <c r="U58" i="55"/>
  <c r="CA68" i="59"/>
  <c r="AN70" i="59"/>
  <c r="DV78" i="59"/>
  <c r="CZ67" i="59"/>
  <c r="EU9" i="59"/>
  <c r="K47" i="49"/>
  <c r="K126" i="49"/>
  <c r="BE6" i="59"/>
  <c r="EE69" i="59"/>
  <c r="AL70" i="59"/>
  <c r="BI7" i="59"/>
  <c r="G76" i="59"/>
  <c r="CU68" i="59"/>
  <c r="EN78" i="59"/>
  <c r="R67" i="55"/>
  <c r="K8" i="49"/>
  <c r="CW68" i="59"/>
  <c r="CC68" i="59"/>
  <c r="ET71" i="59"/>
  <c r="BZ68" i="59"/>
  <c r="CV68" i="59"/>
  <c r="DY70" i="59"/>
  <c r="AJ69" i="59"/>
  <c r="T65" i="55"/>
  <c r="ES78" i="59"/>
  <c r="DX9" i="59"/>
  <c r="AM70" i="59"/>
  <c r="BJ7" i="59"/>
  <c r="K9" i="49"/>
  <c r="ED69" i="59"/>
  <c r="CE68" i="59"/>
  <c r="U65" i="55"/>
  <c r="DZ71" i="59"/>
  <c r="CY69" i="59"/>
  <c r="E76" i="59"/>
  <c r="BH7" i="59"/>
  <c r="S5" i="55"/>
  <c r="ER70" i="59"/>
  <c r="EP9" i="59"/>
  <c r="BG7" i="59"/>
  <c r="AK70" i="59"/>
  <c r="CB68" i="59"/>
  <c r="EA78" i="59"/>
  <c r="BF7" i="59"/>
  <c r="H76" i="59"/>
  <c r="Q75" i="55"/>
  <c r="EW69" i="59"/>
  <c r="CX68" i="59"/>
  <c r="EO71" i="59"/>
  <c r="D77" i="59"/>
  <c r="K7" i="49"/>
  <c r="AO70" i="59"/>
  <c r="C77" i="59"/>
  <c r="EV69" i="59"/>
  <c r="DW71" i="59"/>
  <c r="CY68" i="59"/>
  <c r="CD68" i="59"/>
  <c r="EQ70" i="59"/>
  <c r="EP8" i="59"/>
  <c r="F76" i="59"/>
  <c r="EB71" i="59"/>
  <c r="BF8" i="59"/>
  <c r="AJ70" i="59"/>
  <c r="AO71" i="59"/>
  <c r="EW70" i="59"/>
  <c r="CE69" i="59"/>
  <c r="BJ8" i="59"/>
  <c r="AN71" i="59"/>
  <c r="AK71" i="59"/>
  <c r="CB69" i="59"/>
  <c r="CX69" i="59"/>
  <c r="G77" i="59"/>
  <c r="DY71" i="59"/>
  <c r="EP10" i="59"/>
  <c r="AL71" i="59"/>
  <c r="DX10" i="59"/>
  <c r="BG8" i="59"/>
  <c r="D78" i="59"/>
  <c r="BH8" i="59"/>
  <c r="EV70" i="59"/>
  <c r="H77" i="59"/>
  <c r="DZ72" i="59"/>
  <c r="U66" i="55"/>
  <c r="T66" i="55"/>
  <c r="R68" i="55"/>
  <c r="S6" i="55"/>
  <c r="EB72" i="59"/>
  <c r="EN79" i="59"/>
  <c r="CV69" i="59"/>
  <c r="DW72" i="59"/>
  <c r="EC10" i="59"/>
  <c r="ET72" i="59"/>
  <c r="BI8" i="59"/>
  <c r="ED70" i="59"/>
  <c r="EA79" i="59"/>
  <c r="CZ68" i="59"/>
  <c r="CC69" i="59"/>
  <c r="EQ71" i="59"/>
  <c r="ES79" i="59"/>
  <c r="EU10" i="59"/>
  <c r="EE70" i="59"/>
  <c r="CA69" i="59"/>
  <c r="DV79" i="59"/>
  <c r="EC9" i="59"/>
  <c r="BE7" i="59"/>
  <c r="C78" i="59"/>
  <c r="E77" i="59"/>
  <c r="CD69" i="59"/>
  <c r="F77" i="59"/>
  <c r="EO72" i="59"/>
  <c r="BZ69" i="59"/>
  <c r="ER71" i="59"/>
  <c r="CW69" i="59"/>
  <c r="AM71" i="59"/>
  <c r="AK72" i="59"/>
  <c r="CE70" i="59"/>
  <c r="ER72" i="59"/>
  <c r="AJ71" i="59"/>
  <c r="S7" i="55"/>
  <c r="DV80" i="59"/>
  <c r="R69" i="55"/>
  <c r="E78" i="59"/>
  <c r="DY72" i="59"/>
  <c r="AL72" i="59"/>
  <c r="ET73" i="59"/>
  <c r="BG9" i="59"/>
  <c r="CB70" i="59"/>
  <c r="EV71" i="59"/>
  <c r="BE8" i="59"/>
  <c r="T67" i="55"/>
  <c r="CY70" i="59"/>
  <c r="EO73" i="59"/>
  <c r="EA80" i="59"/>
  <c r="DW73" i="59"/>
  <c r="EC11" i="59"/>
  <c r="CC70" i="59"/>
  <c r="BH9" i="59"/>
  <c r="EW71" i="59"/>
  <c r="DX11" i="59"/>
  <c r="CZ69" i="59"/>
  <c r="CX70" i="59"/>
  <c r="CD70" i="59"/>
  <c r="EB73" i="59"/>
  <c r="AO72" i="59"/>
  <c r="ED71" i="59"/>
  <c r="DZ73" i="59"/>
  <c r="K10" i="49"/>
  <c r="U67" i="55"/>
  <c r="EU11" i="59"/>
  <c r="BI9" i="59"/>
  <c r="CW70" i="59"/>
  <c r="BF9" i="59"/>
  <c r="D79" i="59"/>
  <c r="AN72" i="59"/>
  <c r="CV70" i="59"/>
  <c r="CU69" i="59"/>
  <c r="BJ9" i="59"/>
  <c r="G78" i="59"/>
  <c r="M10" i="49"/>
  <c r="F78" i="59"/>
  <c r="EP11" i="59"/>
  <c r="EQ72" i="59"/>
  <c r="ES80" i="59"/>
  <c r="EN80" i="59"/>
  <c r="EE71" i="59"/>
  <c r="C79" i="59"/>
  <c r="CA70" i="59"/>
  <c r="H78" i="59"/>
  <c r="Q76" i="55"/>
  <c r="AM72" i="59"/>
  <c r="BE9" i="59"/>
  <c r="G79" i="59"/>
  <c r="C80" i="59"/>
  <c r="AJ72" i="59"/>
  <c r="CX71" i="59"/>
  <c r="E79" i="59"/>
  <c r="CZ70" i="59"/>
  <c r="BJ10" i="59"/>
  <c r="F79" i="59"/>
  <c r="CA71" i="59"/>
  <c r="AL73" i="59"/>
  <c r="CC71" i="59"/>
  <c r="BF10" i="59"/>
  <c r="CY71" i="59"/>
  <c r="CB71" i="59"/>
  <c r="BZ71" i="59"/>
  <c r="EQ73" i="59"/>
  <c r="ES81" i="59"/>
  <c r="DV81" i="59"/>
  <c r="T68" i="55"/>
  <c r="EP12" i="59"/>
  <c r="EB74" i="59"/>
  <c r="AO73" i="59"/>
  <c r="DX12" i="59"/>
  <c r="BH10" i="59"/>
  <c r="BI10" i="59"/>
  <c r="EV72" i="59"/>
  <c r="EO74" i="59"/>
  <c r="AM73" i="59"/>
  <c r="EE72" i="59"/>
  <c r="AN73" i="59"/>
  <c r="ET74" i="59"/>
  <c r="CU71" i="59"/>
  <c r="EC12" i="59"/>
  <c r="U68" i="55"/>
  <c r="BZ70" i="59"/>
  <c r="DW74" i="59"/>
  <c r="CU70" i="59"/>
  <c r="ED72" i="59"/>
  <c r="H79" i="59"/>
  <c r="CB72" i="59"/>
  <c r="Q77" i="55"/>
  <c r="EU12" i="59"/>
  <c r="CW71" i="59"/>
  <c r="BG10" i="59"/>
  <c r="R70" i="55"/>
  <c r="EA81" i="59"/>
  <c r="ER73" i="59"/>
  <c r="DY73" i="59"/>
  <c r="CV71" i="59"/>
  <c r="AK73" i="59"/>
  <c r="D80" i="59"/>
  <c r="EW72" i="59"/>
  <c r="CE71" i="59"/>
  <c r="DZ74" i="59"/>
  <c r="L11" i="49"/>
  <c r="CD71" i="59"/>
  <c r="S8" i="55"/>
  <c r="EN81" i="59"/>
  <c r="BE10" i="59"/>
  <c r="ED73" i="59"/>
  <c r="BE11" i="59"/>
  <c r="AM74" i="59"/>
  <c r="CD72" i="59"/>
  <c r="N48" i="49"/>
  <c r="DZ75" i="59"/>
  <c r="BF11" i="59"/>
  <c r="E80" i="59"/>
  <c r="G80" i="59"/>
  <c r="EA82" i="59"/>
  <c r="T69" i="55"/>
  <c r="EB75" i="59"/>
  <c r="BJ11" i="59"/>
  <c r="CC72" i="59"/>
  <c r="CW72" i="59"/>
  <c r="CV72" i="59"/>
  <c r="BH11" i="59"/>
  <c r="EN82" i="59"/>
  <c r="DY74" i="59"/>
  <c r="Q78" i="55"/>
  <c r="P48" i="49"/>
  <c r="H80" i="59"/>
  <c r="M48" i="49"/>
  <c r="EW73" i="59"/>
  <c r="CX72" i="59"/>
  <c r="K11" i="49"/>
  <c r="AN74" i="59"/>
  <c r="C81" i="59"/>
  <c r="EV73" i="59"/>
  <c r="M11" i="49"/>
  <c r="R71" i="55"/>
  <c r="EQ74" i="59"/>
  <c r="U69" i="55"/>
  <c r="DX13" i="59"/>
  <c r="BG11" i="59"/>
  <c r="AL74" i="59"/>
  <c r="DW75" i="59"/>
  <c r="CZ71" i="59"/>
  <c r="O11" i="49"/>
  <c r="ET75" i="59"/>
  <c r="CE72" i="59"/>
  <c r="ES82" i="59"/>
  <c r="EE73" i="59"/>
  <c r="CU72" i="59"/>
  <c r="L48" i="49"/>
  <c r="CY72" i="59"/>
  <c r="S9" i="55"/>
  <c r="ER74" i="59"/>
  <c r="D81" i="59"/>
  <c r="AM75" i="59"/>
  <c r="P11" i="49"/>
  <c r="F80" i="59"/>
  <c r="AJ73" i="59"/>
  <c r="BI11" i="59"/>
  <c r="DV82" i="59"/>
  <c r="CA72" i="59"/>
  <c r="EP13" i="59"/>
  <c r="EO75" i="59"/>
  <c r="AK74" i="59"/>
  <c r="O48" i="49"/>
  <c r="EU13" i="59"/>
  <c r="AO74" i="59"/>
  <c r="AO75" i="59"/>
  <c r="CC73" i="59"/>
  <c r="EV74" i="59"/>
  <c r="AJ75" i="59"/>
  <c r="DY75" i="59"/>
  <c r="EC13" i="59"/>
  <c r="T70" i="55"/>
  <c r="CE73" i="59"/>
  <c r="BZ72" i="59"/>
  <c r="AJ74" i="59"/>
  <c r="CY73" i="59"/>
  <c r="H81" i="59"/>
  <c r="EN83" i="59"/>
  <c r="CV73" i="59"/>
  <c r="CZ72" i="59"/>
  <c r="EQ75" i="59"/>
  <c r="AK75" i="59"/>
  <c r="F81" i="59"/>
  <c r="EW74" i="59"/>
  <c r="K48" i="49"/>
  <c r="U70" i="55"/>
  <c r="DW76" i="59"/>
  <c r="BG12" i="59"/>
  <c r="BI12" i="59"/>
  <c r="ES83" i="59"/>
  <c r="ET76" i="59"/>
  <c r="CA73" i="59"/>
  <c r="ED74" i="59"/>
  <c r="D82" i="59"/>
  <c r="BF12" i="59"/>
  <c r="E81" i="59"/>
  <c r="G81" i="59"/>
  <c r="DX14" i="59"/>
  <c r="DV83" i="59"/>
  <c r="Q79" i="55"/>
  <c r="AN75" i="59"/>
  <c r="EU14" i="59"/>
  <c r="CB73" i="59"/>
  <c r="AL75" i="59"/>
  <c r="C82" i="59"/>
  <c r="CU73" i="59"/>
  <c r="R72" i="55"/>
  <c r="S10" i="55"/>
  <c r="EB76" i="59"/>
  <c r="EE74" i="59"/>
  <c r="EA83" i="59"/>
  <c r="CW73" i="59"/>
  <c r="BJ12" i="59"/>
  <c r="CX73" i="59"/>
  <c r="EO76" i="59"/>
  <c r="EP14" i="59"/>
  <c r="BH12" i="59"/>
  <c r="ER75" i="59"/>
  <c r="CD73" i="59"/>
  <c r="DZ76" i="59"/>
  <c r="F82" i="59"/>
  <c r="CC74" i="59"/>
  <c r="AL76" i="59"/>
  <c r="CV74" i="59"/>
  <c r="EB77" i="59"/>
  <c r="L166" i="49"/>
  <c r="Q80" i="55"/>
  <c r="CU74" i="59"/>
  <c r="E82" i="59"/>
  <c r="H82" i="59"/>
  <c r="EV75" i="59"/>
  <c r="BI13" i="59"/>
  <c r="AN76" i="59"/>
  <c r="BG13" i="59"/>
  <c r="CY74" i="59"/>
  <c r="DW77" i="59"/>
  <c r="U71" i="55"/>
  <c r="AM76" i="59"/>
  <c r="S11" i="55"/>
  <c r="DV84" i="59"/>
  <c r="EN84" i="59"/>
  <c r="N166" i="49"/>
  <c r="T71" i="55"/>
  <c r="CB74" i="59"/>
  <c r="EP15" i="59"/>
  <c r="CA74" i="59"/>
  <c r="ER76" i="59"/>
  <c r="EC14" i="59"/>
  <c r="EU15" i="59"/>
  <c r="CD74" i="59"/>
  <c r="BF13" i="59"/>
  <c r="D83" i="59"/>
  <c r="ES84" i="59"/>
  <c r="DX15" i="59"/>
  <c r="M166" i="49"/>
  <c r="BJ13" i="59"/>
  <c r="AJ76" i="59"/>
  <c r="EQ76" i="59"/>
  <c r="BZ73" i="59"/>
  <c r="AO76" i="59"/>
  <c r="EW75" i="59"/>
  <c r="BH13" i="59"/>
  <c r="EA84" i="59"/>
  <c r="O166" i="49"/>
  <c r="R73" i="55"/>
  <c r="C83" i="59"/>
  <c r="ED75" i="59"/>
  <c r="K166" i="49"/>
  <c r="CX74" i="59"/>
  <c r="DY76" i="59"/>
  <c r="G82" i="59"/>
  <c r="AK76" i="59"/>
  <c r="EE75" i="59"/>
  <c r="CW74" i="59"/>
  <c r="CE74" i="59"/>
  <c r="EO77" i="59"/>
  <c r="BE12" i="59"/>
  <c r="DZ77" i="59"/>
  <c r="CZ73" i="59"/>
  <c r="ET77" i="59"/>
  <c r="CE75" i="59"/>
  <c r="G83" i="59"/>
  <c r="DX16" i="59"/>
  <c r="CW76" i="59"/>
  <c r="ES85" i="59"/>
  <c r="BG14" i="59"/>
  <c r="DV85" i="59"/>
  <c r="EB78" i="59"/>
  <c r="ED76" i="59"/>
  <c r="EQ77" i="59"/>
  <c r="CB75" i="59"/>
  <c r="AO77" i="59"/>
  <c r="CA75" i="59"/>
  <c r="BZ75" i="59"/>
  <c r="CV75" i="59"/>
  <c r="DY77" i="59"/>
  <c r="Q81" i="55"/>
  <c r="CX75" i="59"/>
  <c r="AJ77" i="59"/>
  <c r="DW78" i="59"/>
  <c r="O127" i="49"/>
  <c r="L12" i="49"/>
  <c r="H83" i="59"/>
  <c r="BI14" i="59"/>
  <c r="BH14" i="59"/>
  <c r="L127" i="49"/>
  <c r="BJ14" i="59"/>
  <c r="CY75" i="59"/>
  <c r="EV76" i="59"/>
  <c r="EO78" i="59"/>
  <c r="ET78" i="59"/>
  <c r="AL77" i="59"/>
  <c r="EU16" i="59"/>
  <c r="CC75" i="59"/>
  <c r="K12" i="49"/>
  <c r="M127" i="49"/>
  <c r="EC16" i="59"/>
  <c r="EC15" i="59"/>
  <c r="BE13" i="59"/>
  <c r="R74" i="55"/>
  <c r="U72" i="55"/>
  <c r="C84" i="59"/>
  <c r="O12" i="49"/>
  <c r="D84" i="59"/>
  <c r="EA85" i="59"/>
  <c r="AN77" i="59"/>
  <c r="EN85" i="59"/>
  <c r="P127" i="49"/>
  <c r="EW76" i="59"/>
  <c r="BZ74" i="59"/>
  <c r="EE76" i="59"/>
  <c r="AK77" i="59"/>
  <c r="BF14" i="59"/>
  <c r="N127" i="49"/>
  <c r="CZ74" i="59"/>
  <c r="ER77" i="59"/>
  <c r="AM77" i="59"/>
  <c r="F83" i="59"/>
  <c r="EP16" i="59"/>
  <c r="T72" i="55"/>
  <c r="DZ78" i="59"/>
  <c r="CD75" i="59"/>
  <c r="E83" i="59"/>
  <c r="CW75" i="59"/>
  <c r="S12" i="55"/>
  <c r="D85" i="59"/>
  <c r="CY76" i="59"/>
  <c r="F84" i="59"/>
  <c r="EE77" i="59"/>
  <c r="L13" i="49"/>
  <c r="AN78" i="59"/>
  <c r="R75" i="55"/>
  <c r="U73" i="55"/>
  <c r="BE14" i="59"/>
  <c r="C85" i="59"/>
  <c r="EA86" i="59"/>
  <c r="AK78" i="59"/>
  <c r="CV76" i="59"/>
  <c r="ER78" i="59"/>
  <c r="EP17" i="59"/>
  <c r="N49" i="49"/>
  <c r="AO78" i="59"/>
  <c r="CU75" i="59"/>
  <c r="EC17" i="59"/>
  <c r="DZ79" i="59"/>
  <c r="AM78" i="59"/>
  <c r="DW79" i="59"/>
  <c r="CC76" i="59"/>
  <c r="CZ75" i="59"/>
  <c r="S13" i="55"/>
  <c r="K49" i="49"/>
  <c r="DV86" i="59"/>
  <c r="BF15" i="59"/>
  <c r="CA76" i="59"/>
  <c r="EQ78" i="59"/>
  <c r="G84" i="59"/>
  <c r="DY78" i="59"/>
  <c r="EV77" i="59"/>
  <c r="AJ78" i="59"/>
  <c r="T73" i="55"/>
  <c r="BG15" i="59"/>
  <c r="K127" i="49"/>
  <c r="BI15" i="59"/>
  <c r="EN86" i="59"/>
  <c r="E84" i="59"/>
  <c r="BJ15" i="59"/>
  <c r="EB79" i="59"/>
  <c r="EO79" i="59"/>
  <c r="AL78" i="59"/>
  <c r="CU76" i="59"/>
  <c r="H84" i="59"/>
  <c r="BH15" i="59"/>
  <c r="CE76" i="59"/>
  <c r="ET79" i="59"/>
  <c r="CD76" i="59"/>
  <c r="O49" i="49"/>
  <c r="ES86" i="59"/>
  <c r="EW77" i="59"/>
  <c r="Q82" i="55"/>
  <c r="CB76" i="59"/>
  <c r="EU17" i="59"/>
  <c r="P49" i="49"/>
  <c r="DX17" i="59"/>
  <c r="CX76" i="59"/>
  <c r="ED77" i="59"/>
  <c r="K13" i="49"/>
  <c r="CA77" i="59"/>
  <c r="EP18" i="59"/>
  <c r="CD77" i="59"/>
  <c r="ED78" i="59"/>
  <c r="Q83" i="55"/>
  <c r="T74" i="55"/>
  <c r="R76" i="55"/>
  <c r="EN87" i="59"/>
  <c r="E85" i="59"/>
  <c r="F85" i="59"/>
  <c r="C86" i="59"/>
  <c r="DY79" i="59"/>
  <c r="CE77" i="59"/>
  <c r="EE78" i="59"/>
  <c r="S14" i="55"/>
  <c r="N13" i="49"/>
  <c r="EA87" i="59"/>
  <c r="EU18" i="59"/>
  <c r="DW80" i="59"/>
  <c r="AJ79" i="59"/>
  <c r="ET80" i="59"/>
  <c r="CX77" i="59"/>
  <c r="CC77" i="59"/>
  <c r="ES87" i="59"/>
  <c r="G85" i="59"/>
  <c r="AN79" i="59"/>
  <c r="EO80" i="59"/>
  <c r="BJ16" i="59"/>
  <c r="EQ79" i="59"/>
  <c r="H85" i="59"/>
  <c r="CB77" i="59"/>
  <c r="CW77" i="59"/>
  <c r="CY77" i="59"/>
  <c r="CD78" i="59"/>
  <c r="AM79" i="59"/>
  <c r="ER79" i="59"/>
  <c r="CZ76" i="59"/>
  <c r="EV78" i="59"/>
  <c r="EB80" i="59"/>
  <c r="D86" i="59"/>
  <c r="BG16" i="59"/>
  <c r="DV87" i="59"/>
  <c r="CV77" i="59"/>
  <c r="DZ80" i="59"/>
  <c r="BI16" i="59"/>
  <c r="BF16" i="59"/>
  <c r="AO79" i="59"/>
  <c r="BE15" i="59"/>
  <c r="U74" i="55"/>
  <c r="AK79" i="59"/>
  <c r="DX18" i="59"/>
  <c r="AL79" i="59"/>
  <c r="BZ76" i="59"/>
  <c r="EW78" i="59"/>
  <c r="EC18" i="59"/>
  <c r="BH16" i="59"/>
  <c r="CU78" i="59"/>
  <c r="CU77" i="59"/>
  <c r="ET81" i="59"/>
  <c r="ES88" i="59"/>
  <c r="EE79" i="59"/>
  <c r="DW81" i="59"/>
  <c r="EA88" i="59"/>
  <c r="CW78" i="59"/>
  <c r="K14" i="49"/>
  <c r="CZ77" i="59"/>
  <c r="BH17" i="59"/>
  <c r="DX19" i="59"/>
  <c r="BI17" i="59"/>
  <c r="EV79" i="59"/>
  <c r="R77" i="55"/>
  <c r="T75" i="55"/>
  <c r="M13" i="49"/>
  <c r="EU19" i="59"/>
  <c r="DV88" i="59"/>
  <c r="BF17" i="59"/>
  <c r="EP19" i="59"/>
  <c r="F86" i="59"/>
  <c r="AO80" i="59"/>
  <c r="O13" i="49"/>
  <c r="AK80" i="59"/>
  <c r="H86" i="59"/>
  <c r="BZ77" i="59"/>
  <c r="BG17" i="59"/>
  <c r="DZ81" i="59"/>
  <c r="EW79" i="59"/>
  <c r="CV78" i="59"/>
  <c r="C87" i="59"/>
  <c r="CC78" i="59"/>
  <c r="N14" i="49"/>
  <c r="EB81" i="59"/>
  <c r="S15" i="55"/>
  <c r="D87" i="59"/>
  <c r="G86" i="59"/>
  <c r="AJ80" i="59"/>
  <c r="CB78" i="59"/>
  <c r="AL80" i="59"/>
  <c r="CY78" i="59"/>
  <c r="CA78" i="59"/>
  <c r="ED79" i="59"/>
  <c r="U75" i="55"/>
  <c r="EQ80" i="59"/>
  <c r="EN88" i="59"/>
  <c r="EO81" i="59"/>
  <c r="L14" i="49"/>
  <c r="Q84" i="55"/>
  <c r="DY80" i="59"/>
  <c r="BZ78" i="59"/>
  <c r="O14" i="49"/>
  <c r="AN80" i="59"/>
  <c r="CE78" i="59"/>
  <c r="E86" i="59"/>
  <c r="ER80" i="59"/>
  <c r="AM80" i="59"/>
  <c r="EC19" i="59"/>
  <c r="CX78" i="59"/>
  <c r="BJ17" i="59"/>
  <c r="BE16" i="59"/>
  <c r="EO82" i="59"/>
  <c r="ED80" i="59"/>
  <c r="AJ81" i="59"/>
  <c r="P50" i="49"/>
  <c r="O50" i="49"/>
  <c r="EE80" i="59"/>
  <c r="CE79" i="59"/>
  <c r="EP20" i="59"/>
  <c r="BH18" i="59"/>
  <c r="CA80" i="59"/>
  <c r="DZ82" i="59"/>
  <c r="EB82" i="59"/>
  <c r="CC79" i="59"/>
  <c r="BG18" i="59"/>
  <c r="CA79" i="59"/>
  <c r="S16" i="55"/>
  <c r="E87" i="59"/>
  <c r="C88" i="59"/>
  <c r="K15" i="49" s="1"/>
  <c r="DY81" i="59"/>
  <c r="CB79" i="59"/>
  <c r="EU20" i="59"/>
  <c r="D88" i="59"/>
  <c r="L15" i="49" s="1"/>
  <c r="DX20" i="59"/>
  <c r="U76" i="55"/>
  <c r="F87" i="59"/>
  <c r="ER81" i="59"/>
  <c r="CZ78" i="59"/>
  <c r="AK81" i="59"/>
  <c r="AN81" i="59"/>
  <c r="CX79" i="59"/>
  <c r="BF18" i="59"/>
  <c r="BI18" i="59"/>
  <c r="AO81" i="59"/>
  <c r="R78" i="55"/>
  <c r="BE17" i="59"/>
  <c r="DV89" i="59"/>
  <c r="AL81" i="59"/>
  <c r="CD79" i="59"/>
  <c r="H87" i="59"/>
  <c r="EQ81" i="59"/>
  <c r="EA89" i="59"/>
  <c r="EN89" i="59"/>
  <c r="EW80" i="59"/>
  <c r="Q85" i="55"/>
  <c r="K50" i="49"/>
  <c r="CV79" i="59"/>
  <c r="T76" i="55"/>
  <c r="DW82" i="59"/>
  <c r="AM81" i="59"/>
  <c r="ET82" i="59"/>
  <c r="ES89" i="59"/>
  <c r="G87" i="59"/>
  <c r="CY79" i="59"/>
  <c r="CW79" i="59"/>
  <c r="BJ18" i="59"/>
  <c r="EV80" i="59"/>
  <c r="DZ83" i="59"/>
  <c r="BH19" i="59"/>
  <c r="E88" i="59"/>
  <c r="DV90" i="59"/>
  <c r="M15" i="49"/>
  <c r="EA90" i="59"/>
  <c r="G88" i="59"/>
  <c r="CY80" i="59"/>
  <c r="CD80" i="59"/>
  <c r="EU21" i="59"/>
  <c r="EN90" i="59"/>
  <c r="ER82" i="59"/>
  <c r="BJ19" i="59"/>
  <c r="F88" i="59"/>
  <c r="BE19" i="59"/>
  <c r="L128" i="49"/>
  <c r="CE80" i="59"/>
  <c r="Q86" i="55"/>
  <c r="EV81" i="59"/>
  <c r="CC80" i="59"/>
  <c r="ET83" i="59"/>
  <c r="AM82" i="59"/>
  <c r="BI19" i="59"/>
  <c r="U77" i="55"/>
  <c r="EC20" i="59"/>
  <c r="EP21" i="59"/>
  <c r="BE18" i="59"/>
  <c r="N128" i="49"/>
  <c r="AL82" i="59"/>
  <c r="CU79" i="59"/>
  <c r="S17" i="55"/>
  <c r="O15" i="49"/>
  <c r="EO83" i="59"/>
  <c r="AN82" i="59"/>
  <c r="EE81" i="59"/>
  <c r="EB83" i="59"/>
  <c r="BZ79" i="59"/>
  <c r="BF19" i="59"/>
  <c r="DY82" i="59"/>
  <c r="CW80" i="59"/>
  <c r="EQ82" i="59"/>
  <c r="EC21" i="59"/>
  <c r="T77" i="55"/>
  <c r="AO82" i="59"/>
  <c r="D89" i="59"/>
  <c r="L16" i="49" s="1"/>
  <c r="CX80" i="59"/>
  <c r="EW81" i="59"/>
  <c r="DW83" i="59"/>
  <c r="CZ79" i="59"/>
  <c r="ED81" i="59"/>
  <c r="DX21" i="59"/>
  <c r="C89" i="59"/>
  <c r="K16" i="49" s="1"/>
  <c r="AJ82" i="59"/>
  <c r="ES90" i="59"/>
  <c r="CB80" i="59"/>
  <c r="CV80" i="59"/>
  <c r="AK82" i="59"/>
  <c r="H88" i="59"/>
  <c r="R79" i="55"/>
  <c r="BG19" i="59"/>
  <c r="EP22" i="59"/>
  <c r="BJ20" i="59"/>
  <c r="C90" i="59"/>
  <c r="F89" i="59"/>
  <c r="U78" i="55"/>
  <c r="N15" i="49"/>
  <c r="E89" i="59"/>
  <c r="CB81" i="59"/>
  <c r="ED82" i="59"/>
  <c r="ES91" i="59"/>
  <c r="G89" i="59"/>
  <c r="CA81" i="59"/>
  <c r="EW82" i="59"/>
  <c r="AK83" i="59"/>
  <c r="EO84" i="59"/>
  <c r="EV82" i="59"/>
  <c r="ET84" i="59"/>
  <c r="P15" i="49"/>
  <c r="EQ83" i="59"/>
  <c r="EB84" i="59"/>
  <c r="BG20" i="59"/>
  <c r="AN83" i="59"/>
  <c r="CU81" i="59"/>
  <c r="O128" i="49"/>
  <c r="S18" i="55"/>
  <c r="CX81" i="59"/>
  <c r="EU22" i="59"/>
  <c r="CD81" i="59"/>
  <c r="BF20" i="59"/>
  <c r="DW84" i="59"/>
  <c r="EA91" i="59"/>
  <c r="T78" i="55"/>
  <c r="ER83" i="59"/>
  <c r="Q87" i="55"/>
  <c r="CZ80" i="59"/>
  <c r="CU80" i="59"/>
  <c r="CY81" i="59"/>
  <c r="EE82" i="59"/>
  <c r="P128" i="49"/>
  <c r="AM83" i="59"/>
  <c r="AJ83" i="59"/>
  <c r="H89" i="59"/>
  <c r="D90" i="59"/>
  <c r="DZ84" i="59"/>
  <c r="DX22" i="59"/>
  <c r="DV91" i="59"/>
  <c r="CC81" i="59"/>
  <c r="AL83" i="59"/>
  <c r="BH20" i="59"/>
  <c r="CE81" i="59"/>
  <c r="CV81" i="59"/>
  <c r="N16" i="49"/>
  <c r="EN91" i="59"/>
  <c r="R80" i="55"/>
  <c r="BZ80" i="59"/>
  <c r="AO83" i="59"/>
  <c r="BI20" i="59"/>
  <c r="P16" i="49"/>
  <c r="CW81" i="59"/>
  <c r="DY83" i="59"/>
  <c r="ET85" i="59"/>
  <c r="BE20" i="59"/>
  <c r="E90" i="59"/>
  <c r="G90" i="59"/>
  <c r="R81" i="55"/>
  <c r="ED83" i="59"/>
  <c r="EN92" i="59"/>
  <c r="AK84" i="59"/>
  <c r="CW82" i="59"/>
  <c r="L17" i="49"/>
  <c r="EE83" i="59"/>
  <c r="BI21" i="59"/>
  <c r="CD82" i="59"/>
  <c r="EO85" i="59"/>
  <c r="U79" i="55"/>
  <c r="K17" i="49"/>
  <c r="DZ85" i="59"/>
  <c r="DW85" i="59"/>
  <c r="AJ84" i="59"/>
  <c r="EA92" i="59"/>
  <c r="AL84" i="59"/>
  <c r="CC82" i="59"/>
  <c r="CB82" i="59"/>
  <c r="DV92" i="59"/>
  <c r="P51" i="49"/>
  <c r="O16" i="49"/>
  <c r="EB85" i="59"/>
  <c r="O51" i="49"/>
  <c r="DX23" i="59"/>
  <c r="EP23" i="59"/>
  <c r="Q88" i="55"/>
  <c r="BZ81" i="59"/>
  <c r="AM84" i="59"/>
  <c r="K128" i="49"/>
  <c r="S19" i="55"/>
  <c r="BH21" i="59"/>
  <c r="CX82" i="59"/>
  <c r="D91" i="59"/>
  <c r="H90" i="59"/>
  <c r="ER84" i="59"/>
  <c r="EU23" i="59"/>
  <c r="C91" i="59"/>
  <c r="K51" i="49"/>
  <c r="BG21" i="59"/>
  <c r="EC22" i="59"/>
  <c r="CA82" i="59"/>
  <c r="EW83" i="59"/>
  <c r="CZ81" i="59"/>
  <c r="EV83" i="59"/>
  <c r="T79" i="55"/>
  <c r="M17" i="49"/>
  <c r="AN84" i="59"/>
  <c r="L51" i="49"/>
  <c r="CE82" i="59"/>
  <c r="F90" i="59"/>
  <c r="AO84" i="59"/>
  <c r="DY84" i="59"/>
  <c r="CV82" i="59"/>
  <c r="O17" i="49"/>
  <c r="BJ21" i="59"/>
  <c r="P17" i="49"/>
  <c r="EQ84" i="59"/>
  <c r="BF21" i="59"/>
  <c r="CY82" i="59"/>
  <c r="ES92" i="59"/>
  <c r="BI22" i="59"/>
  <c r="CV83" i="59"/>
  <c r="CZ82" i="59"/>
  <c r="DV93" i="59"/>
  <c r="R82" i="55"/>
  <c r="H91" i="59"/>
  <c r="ES93" i="59"/>
  <c r="CC83" i="59"/>
  <c r="EC23" i="59"/>
  <c r="EA93" i="59"/>
  <c r="DW86" i="59"/>
  <c r="CU83" i="59"/>
  <c r="AN85" i="59"/>
  <c r="AM85" i="59"/>
  <c r="CD83" i="59"/>
  <c r="U80" i="55"/>
  <c r="EB86" i="59"/>
  <c r="CY83" i="59"/>
  <c r="Q89" i="55"/>
  <c r="N52" i="49"/>
  <c r="BZ82" i="59"/>
  <c r="ED84" i="59"/>
  <c r="DY85" i="59"/>
  <c r="D92" i="59"/>
  <c r="AK85" i="59"/>
  <c r="S20" i="55"/>
  <c r="C92" i="59"/>
  <c r="K18" i="49" s="1"/>
  <c r="CX83" i="59"/>
  <c r="L18" i="49"/>
  <c r="ER85" i="59"/>
  <c r="EO86" i="59"/>
  <c r="EW84" i="59"/>
  <c r="BG22" i="59"/>
  <c r="EP24" i="59"/>
  <c r="EN93" i="59"/>
  <c r="EE84" i="59"/>
  <c r="BF22" i="59"/>
  <c r="CU82" i="59"/>
  <c r="AO85" i="59"/>
  <c r="ET86" i="59"/>
  <c r="BH22" i="59"/>
  <c r="CW83" i="59"/>
  <c r="BJ22" i="59"/>
  <c r="EV84" i="59"/>
  <c r="EQ85" i="59"/>
  <c r="AL85" i="59"/>
  <c r="M52" i="49"/>
  <c r="F91" i="59"/>
  <c r="EU24" i="59"/>
  <c r="CB83" i="59"/>
  <c r="G91" i="59"/>
  <c r="O167" i="49"/>
  <c r="CA83" i="59"/>
  <c r="T80" i="55"/>
  <c r="AJ85" i="59"/>
  <c r="BE21" i="59"/>
  <c r="E91" i="59"/>
  <c r="CE83" i="59"/>
  <c r="N167" i="49"/>
  <c r="DX24" i="59"/>
  <c r="DZ86" i="59"/>
  <c r="ET87" i="59"/>
  <c r="CD84" i="59"/>
  <c r="AJ86" i="59"/>
  <c r="CV84" i="59"/>
  <c r="S21" i="55"/>
  <c r="O52" i="49"/>
  <c r="CC84" i="59"/>
  <c r="L167" i="49"/>
  <c r="N129" i="49"/>
  <c r="U81" i="55"/>
  <c r="EC24" i="59"/>
  <c r="G92" i="59"/>
  <c r="C93" i="59"/>
  <c r="EV85" i="59"/>
  <c r="DW87" i="59"/>
  <c r="BI23" i="59"/>
  <c r="CW84" i="59"/>
  <c r="K167" i="49"/>
  <c r="D93" i="59"/>
  <c r="AN86" i="59"/>
  <c r="CE84" i="59"/>
  <c r="DV94" i="59"/>
  <c r="EU25" i="59"/>
  <c r="CY84" i="59"/>
  <c r="EB87" i="59"/>
  <c r="BZ83" i="59"/>
  <c r="O18" i="49"/>
  <c r="L19" i="49"/>
  <c r="BE23" i="59"/>
  <c r="EE85" i="59"/>
  <c r="CA84" i="59"/>
  <c r="CB84" i="59"/>
  <c r="BH23" i="59"/>
  <c r="CZ83" i="59"/>
  <c r="BE22" i="59"/>
  <c r="E92" i="59"/>
  <c r="K19" i="49"/>
  <c r="P167" i="49"/>
  <c r="EP25" i="59"/>
  <c r="Q90" i="55"/>
  <c r="F92" i="59"/>
  <c r="T81" i="55"/>
  <c r="AO86" i="59"/>
  <c r="EO87" i="59"/>
  <c r="ED85" i="59"/>
  <c r="K52" i="49"/>
  <c r="ER86" i="59"/>
  <c r="DZ87" i="59"/>
  <c r="BF23" i="59"/>
  <c r="P52" i="49"/>
  <c r="ES94" i="59"/>
  <c r="EQ86" i="59"/>
  <c r="DX25" i="59"/>
  <c r="EN94" i="59"/>
  <c r="EA94" i="59"/>
  <c r="H92" i="59"/>
  <c r="P18" i="49"/>
  <c r="O129" i="49"/>
  <c r="AL86" i="59"/>
  <c r="CX84" i="59"/>
  <c r="DY86" i="59"/>
  <c r="BG23" i="59"/>
  <c r="L52" i="49"/>
  <c r="R83" i="55"/>
  <c r="EC25" i="59"/>
  <c r="EW85" i="59"/>
  <c r="AM86" i="59"/>
  <c r="BJ23" i="59"/>
  <c r="AK86" i="59"/>
  <c r="EU26" i="59"/>
  <c r="AO87" i="59"/>
  <c r="EN95" i="59"/>
  <c r="DW88" i="59"/>
  <c r="F93" i="59"/>
  <c r="T82" i="55"/>
  <c r="ET88" i="59"/>
  <c r="M18" i="49"/>
  <c r="BE24" i="59"/>
  <c r="H93" i="59"/>
  <c r="CZ84" i="59"/>
  <c r="ER87" i="59"/>
  <c r="CD85" i="59"/>
  <c r="CU84" i="59"/>
  <c r="G93" i="59"/>
  <c r="E93" i="59"/>
  <c r="BI24" i="59"/>
  <c r="C94" i="59"/>
  <c r="EE86" i="59"/>
  <c r="L129" i="49"/>
  <c r="EB88" i="59"/>
  <c r="DX26" i="59"/>
  <c r="AK87" i="59"/>
  <c r="L53" i="49" s="1"/>
  <c r="BH24" i="59"/>
  <c r="AM87" i="59"/>
  <c r="ES95" i="59"/>
  <c r="R84" i="55"/>
  <c r="D94" i="59"/>
  <c r="U82" i="55"/>
  <c r="BF24" i="59"/>
  <c r="EP26" i="59"/>
  <c r="CY85" i="59"/>
  <c r="EO88" i="59"/>
  <c r="ED86" i="59"/>
  <c r="S22" i="55"/>
  <c r="DV95" i="59"/>
  <c r="BJ24" i="59"/>
  <c r="CB85" i="59"/>
  <c r="EA95" i="59"/>
  <c r="AL87" i="59"/>
  <c r="CV85" i="59"/>
  <c r="DZ88" i="59"/>
  <c r="CU85" i="59"/>
  <c r="CA85" i="59"/>
  <c r="BZ84" i="59"/>
  <c r="EW86" i="59"/>
  <c r="CE85" i="59"/>
  <c r="BG24" i="59"/>
  <c r="Q91" i="55"/>
  <c r="AN87" i="59"/>
  <c r="EV86" i="59"/>
  <c r="AJ87" i="59"/>
  <c r="K53" i="49" s="1"/>
  <c r="P129" i="49"/>
  <c r="EQ87" i="59"/>
  <c r="DY87" i="59"/>
  <c r="P19" i="49"/>
  <c r="CX85" i="59"/>
  <c r="CW85" i="59"/>
  <c r="P53" i="49"/>
  <c r="CC85" i="59"/>
  <c r="CV87" i="59"/>
  <c r="ER88" i="59"/>
  <c r="BF25" i="59"/>
  <c r="CW86" i="59"/>
  <c r="CY86" i="59"/>
  <c r="K129" i="49"/>
  <c r="Q92" i="55"/>
  <c r="U83" i="55"/>
  <c r="O53" i="49"/>
  <c r="S23" i="55"/>
  <c r="N53" i="49"/>
  <c r="F94" i="59"/>
  <c r="CV86" i="59"/>
  <c r="EQ88" i="59"/>
  <c r="D95" i="59"/>
  <c r="L20" i="49"/>
  <c r="T83" i="55"/>
  <c r="EN96" i="59"/>
  <c r="BH25" i="59"/>
  <c r="BZ85" i="59"/>
  <c r="EA96" i="59"/>
  <c r="CD86" i="59"/>
  <c r="BJ25" i="59"/>
  <c r="ET89" i="59"/>
  <c r="L22" i="49"/>
  <c r="L21" i="49"/>
  <c r="ES96" i="59"/>
  <c r="M53" i="49"/>
  <c r="EC26" i="59"/>
  <c r="EV87" i="59"/>
  <c r="AK88" i="59"/>
  <c r="EU27" i="59"/>
  <c r="G94" i="59"/>
  <c r="BE25" i="59"/>
  <c r="EO89" i="59"/>
  <c r="K20" i="49"/>
  <c r="H94" i="59"/>
  <c r="EB89" i="59"/>
  <c r="O19" i="49"/>
  <c r="CZ85" i="59"/>
  <c r="ED87" i="59"/>
  <c r="R85" i="55"/>
  <c r="CX86" i="59"/>
  <c r="BI25" i="59"/>
  <c r="BG25" i="59"/>
  <c r="CE86" i="59"/>
  <c r="AJ88" i="59"/>
  <c r="CB86" i="59"/>
  <c r="EE87" i="59"/>
  <c r="M19" i="49"/>
  <c r="AL88" i="59"/>
  <c r="DV96" i="59"/>
  <c r="DY88" i="59"/>
  <c r="DZ89" i="59"/>
  <c r="AM88" i="59"/>
  <c r="CC86" i="59"/>
  <c r="CA86" i="59"/>
  <c r="DX27" i="59"/>
  <c r="DW89" i="59"/>
  <c r="C95" i="59"/>
  <c r="N54" i="49"/>
  <c r="AN88" i="59"/>
  <c r="N19" i="49"/>
  <c r="EP27" i="59"/>
  <c r="E94" i="59"/>
  <c r="EW87" i="59"/>
  <c r="AO88" i="59"/>
  <c r="AN89" i="59"/>
  <c r="CX87" i="59"/>
  <c r="BZ86" i="59"/>
  <c r="EP28" i="59"/>
  <c r="AO89" i="59"/>
  <c r="CY87" i="59"/>
  <c r="U84" i="55"/>
  <c r="EA97" i="59"/>
  <c r="E95" i="59"/>
  <c r="CB87" i="59"/>
  <c r="CA87" i="59"/>
  <c r="DV97" i="59"/>
  <c r="EQ89" i="59"/>
  <c r="H95" i="59"/>
  <c r="L54" i="49"/>
  <c r="CU86" i="59"/>
  <c r="K54" i="49"/>
  <c r="DW90" i="59"/>
  <c r="EE88" i="59"/>
  <c r="BI26" i="59"/>
  <c r="F95" i="59"/>
  <c r="ER89" i="59"/>
  <c r="P54" i="49"/>
  <c r="P22" i="49"/>
  <c r="G95" i="59"/>
  <c r="T84" i="55"/>
  <c r="EW88" i="59"/>
  <c r="CE87" i="59"/>
  <c r="C96" i="59"/>
  <c r="DY89" i="59"/>
  <c r="BF26" i="59"/>
  <c r="BG26" i="59"/>
  <c r="S24" i="55"/>
  <c r="CC87" i="59"/>
  <c r="AL89" i="59"/>
  <c r="DZ90" i="59"/>
  <c r="M22" i="49"/>
  <c r="Q93" i="55"/>
  <c r="AK89" i="59"/>
  <c r="N20" i="49"/>
  <c r="ED88" i="59"/>
  <c r="ES97" i="59"/>
  <c r="CU87" i="59"/>
  <c r="EV88" i="59"/>
  <c r="EC27" i="59"/>
  <c r="O22" i="49"/>
  <c r="BJ26" i="59"/>
  <c r="BZ87" i="59"/>
  <c r="K23" i="49"/>
  <c r="P20" i="49"/>
  <c r="EO90" i="59"/>
  <c r="AM89" i="59"/>
  <c r="CD87" i="59"/>
  <c r="EB90" i="59"/>
  <c r="D96" i="59"/>
  <c r="L23" i="49" s="1"/>
  <c r="BH26" i="59"/>
  <c r="R86" i="55"/>
  <c r="CZ86" i="59"/>
  <c r="EN97" i="59"/>
  <c r="DX28" i="59"/>
  <c r="EU28" i="59"/>
  <c r="AJ89" i="59"/>
  <c r="CW87" i="59"/>
  <c r="N21" i="49"/>
  <c r="ET90" i="59"/>
  <c r="DX29" i="59"/>
  <c r="CE88" i="59"/>
  <c r="CD88" i="59"/>
  <c r="BZ88" i="59"/>
  <c r="CV88" i="59"/>
  <c r="S25" i="55"/>
  <c r="AK90" i="59"/>
  <c r="EA98" i="59"/>
  <c r="EO91" i="59"/>
  <c r="AN90" i="59"/>
  <c r="BE26" i="59"/>
  <c r="EP29" i="59"/>
  <c r="CX88" i="59"/>
  <c r="CA88" i="59"/>
  <c r="L55" i="49"/>
  <c r="DV98" i="59"/>
  <c r="P130" i="49"/>
  <c r="CB88" i="59"/>
  <c r="BH27" i="59"/>
  <c r="DW91" i="59"/>
  <c r="BF27" i="59"/>
  <c r="BI27" i="59"/>
  <c r="C97" i="59"/>
  <c r="K24" i="49" s="1"/>
  <c r="T85" i="55"/>
  <c r="R87" i="55"/>
  <c r="EQ90" i="59"/>
  <c r="K130" i="49"/>
  <c r="AO90" i="59"/>
  <c r="P55" i="49" s="1"/>
  <c r="E96" i="59"/>
  <c r="EC28" i="59"/>
  <c r="CZ87" i="59"/>
  <c r="ER90" i="59"/>
  <c r="Q94" i="55"/>
  <c r="U85" i="55"/>
  <c r="D97" i="59"/>
  <c r="L24" i="49" s="1"/>
  <c r="ED89" i="59"/>
  <c r="AM90" i="59"/>
  <c r="EB91" i="59"/>
  <c r="DZ91" i="59"/>
  <c r="DY90" i="59"/>
  <c r="CY88" i="59"/>
  <c r="G96" i="59"/>
  <c r="ET91" i="59"/>
  <c r="ES98" i="59"/>
  <c r="CW88" i="59"/>
  <c r="AJ90" i="59"/>
  <c r="K55" i="49" s="1"/>
  <c r="L130" i="49"/>
  <c r="CC88" i="59"/>
  <c r="EN98" i="59"/>
  <c r="AL90" i="59"/>
  <c r="EW89" i="59"/>
  <c r="BJ27" i="59"/>
  <c r="EU29" i="59"/>
  <c r="EV89" i="59"/>
  <c r="H96" i="59"/>
  <c r="BG27" i="59"/>
  <c r="EE89" i="59"/>
  <c r="EC29" i="59"/>
  <c r="F96" i="59"/>
  <c r="CU88" i="59"/>
  <c r="AO91" i="59"/>
  <c r="C98" i="59"/>
  <c r="ER91" i="59"/>
  <c r="EB92" i="59"/>
  <c r="M23" i="49"/>
  <c r="AL91" i="59"/>
  <c r="R88" i="55"/>
  <c r="O55" i="49"/>
  <c r="EU30" i="59"/>
  <c r="BF28" i="59"/>
  <c r="DX30" i="59"/>
  <c r="DV99" i="59"/>
  <c r="AN91" i="59"/>
  <c r="P23" i="49"/>
  <c r="CY89" i="59"/>
  <c r="CZ88" i="59"/>
  <c r="CD89" i="59"/>
  <c r="DY91" i="59"/>
  <c r="CE89" i="59"/>
  <c r="EW90" i="59"/>
  <c r="E97" i="59"/>
  <c r="AK91" i="59"/>
  <c r="BH28" i="59"/>
  <c r="EE90" i="59"/>
  <c r="AJ91" i="59"/>
  <c r="Q95" i="55"/>
  <c r="N55" i="49"/>
  <c r="CV89" i="59"/>
  <c r="EQ91" i="59"/>
  <c r="O168" i="49"/>
  <c r="AM91" i="59"/>
  <c r="EO92" i="59"/>
  <c r="O56" i="49"/>
  <c r="S26" i="55"/>
  <c r="BE27" i="59"/>
  <c r="CB89" i="59"/>
  <c r="BI28" i="59"/>
  <c r="ES99" i="59"/>
  <c r="CW89" i="59"/>
  <c r="DZ92" i="59"/>
  <c r="M55" i="49"/>
  <c r="CA89" i="59"/>
  <c r="ED90" i="59"/>
  <c r="F97" i="59"/>
  <c r="EP30" i="59"/>
  <c r="N24" i="49"/>
  <c r="H97" i="59"/>
  <c r="G97" i="59"/>
  <c r="CU89" i="59"/>
  <c r="CC89" i="59"/>
  <c r="P24" i="49"/>
  <c r="D98" i="59"/>
  <c r="EV90" i="59"/>
  <c r="BJ28" i="59"/>
  <c r="M24" i="49"/>
  <c r="N56" i="49"/>
  <c r="ET92" i="59"/>
  <c r="T86" i="55"/>
  <c r="CX89" i="59"/>
  <c r="DW92" i="59"/>
  <c r="U86" i="55"/>
  <c r="EN99" i="59"/>
  <c r="EA99" i="59"/>
  <c r="BG28" i="59"/>
  <c r="CV90" i="59"/>
  <c r="C99" i="59"/>
  <c r="AM92" i="59"/>
  <c r="E98" i="59"/>
  <c r="S27" i="55"/>
  <c r="K26" i="49"/>
  <c r="CB90" i="59"/>
  <c r="EQ92" i="59"/>
  <c r="K168" i="49"/>
  <c r="CZ89" i="59"/>
  <c r="K27" i="49"/>
  <c r="AK92" i="59"/>
  <c r="EB93" i="59"/>
  <c r="CA90" i="59"/>
  <c r="G98" i="59"/>
  <c r="CC90" i="59"/>
  <c r="ER92" i="59"/>
  <c r="EA100" i="59"/>
  <c r="AL92" i="59"/>
  <c r="L56" i="49"/>
  <c r="D99" i="59"/>
  <c r="EN100" i="59"/>
  <c r="DY92" i="59"/>
  <c r="CW90" i="59"/>
  <c r="U87" i="55"/>
  <c r="K56" i="49"/>
  <c r="BF29" i="59"/>
  <c r="L26" i="49"/>
  <c r="BE28" i="59"/>
  <c r="AJ92" i="59"/>
  <c r="O25" i="49"/>
  <c r="DX31" i="59"/>
  <c r="BJ29" i="59"/>
  <c r="CE90" i="59"/>
  <c r="L168" i="49"/>
  <c r="L25" i="49"/>
  <c r="K25" i="49"/>
  <c r="DV100" i="59"/>
  <c r="T87" i="55"/>
  <c r="BG29" i="59"/>
  <c r="DZ93" i="59"/>
  <c r="EC30" i="59"/>
  <c r="L27" i="49"/>
  <c r="AO92" i="59"/>
  <c r="EO93" i="59"/>
  <c r="ES100" i="59"/>
  <c r="EU31" i="59"/>
  <c r="EP31" i="59"/>
  <c r="ET93" i="59"/>
  <c r="P168" i="49"/>
  <c r="M131" i="49"/>
  <c r="R89" i="55"/>
  <c r="BI29" i="59"/>
  <c r="P56" i="49"/>
  <c r="Q96" i="55"/>
  <c r="EW91" i="59"/>
  <c r="EE91" i="59"/>
  <c r="ED91" i="59"/>
  <c r="M25" i="49"/>
  <c r="AN92" i="59"/>
  <c r="BH29" i="59"/>
  <c r="F98" i="59"/>
  <c r="H98" i="59"/>
  <c r="CX90" i="59"/>
  <c r="BZ89" i="59"/>
  <c r="O24" i="49"/>
  <c r="DW93" i="59"/>
  <c r="CY90" i="59"/>
  <c r="CD90" i="59"/>
  <c r="EV91" i="59"/>
  <c r="CD91" i="59"/>
  <c r="BJ30" i="59"/>
  <c r="AK93" i="59"/>
  <c r="CB91" i="59"/>
  <c r="D100" i="59"/>
  <c r="Q97" i="55"/>
  <c r="EC32" i="59"/>
  <c r="EV92" i="59"/>
  <c r="DW94" i="59"/>
  <c r="P131" i="49"/>
  <c r="ES101" i="59"/>
  <c r="CW91" i="59"/>
  <c r="CV91" i="59"/>
  <c r="EQ93" i="59"/>
  <c r="E99" i="59"/>
  <c r="L57" i="49"/>
  <c r="L28" i="49"/>
  <c r="EW92" i="59"/>
  <c r="DY93" i="59"/>
  <c r="DX32" i="59"/>
  <c r="BF30" i="59"/>
  <c r="BZ90" i="59"/>
  <c r="EN101" i="59"/>
  <c r="CE91" i="59"/>
  <c r="DZ94" i="59"/>
  <c r="L29" i="49"/>
  <c r="AN93" i="59"/>
  <c r="EO94" i="59"/>
  <c r="AJ93" i="59"/>
  <c r="CU91" i="59"/>
  <c r="F99" i="59"/>
  <c r="T88" i="55"/>
  <c r="CZ90" i="59"/>
  <c r="EB94" i="59"/>
  <c r="BG30" i="59"/>
  <c r="K57" i="49"/>
  <c r="BE29" i="59"/>
  <c r="AO93" i="59"/>
  <c r="H99" i="59"/>
  <c r="CA91" i="59"/>
  <c r="AM93" i="59"/>
  <c r="N26" i="49"/>
  <c r="M27" i="49"/>
  <c r="CZ91" i="59"/>
  <c r="DV101" i="59"/>
  <c r="C100" i="59"/>
  <c r="AL93" i="59"/>
  <c r="EE92" i="59"/>
  <c r="R90" i="55"/>
  <c r="S28" i="55"/>
  <c r="G99" i="59"/>
  <c r="CU90" i="59"/>
  <c r="L131" i="49"/>
  <c r="N27" i="49"/>
  <c r="EA101" i="59"/>
  <c r="CC91" i="59"/>
  <c r="EC31" i="59"/>
  <c r="U88" i="55"/>
  <c r="CX91" i="59"/>
  <c r="ET94" i="59"/>
  <c r="M26" i="49"/>
  <c r="EP32" i="59"/>
  <c r="ED92" i="59"/>
  <c r="BH30" i="59"/>
  <c r="BI30" i="59"/>
  <c r="EU32" i="59"/>
  <c r="P57" i="49"/>
  <c r="CY91" i="59"/>
  <c r="ER93" i="59"/>
  <c r="CW92" i="59"/>
  <c r="EC33" i="59"/>
  <c r="EA102" i="59"/>
  <c r="BF31" i="59"/>
  <c r="C101" i="59"/>
  <c r="O57" i="49"/>
  <c r="EV93" i="59"/>
  <c r="CB92" i="59"/>
  <c r="ET95" i="59"/>
  <c r="AK94" i="59"/>
  <c r="BZ91" i="59"/>
  <c r="BI31" i="59"/>
  <c r="CE92" i="59"/>
  <c r="DW95" i="59"/>
  <c r="EN102" i="59"/>
  <c r="K131" i="49"/>
  <c r="DX33" i="59"/>
  <c r="EO95" i="59"/>
  <c r="EB95" i="59"/>
  <c r="EP33" i="59"/>
  <c r="G100" i="59"/>
  <c r="CA92" i="59"/>
  <c r="ES102" i="59"/>
  <c r="EU33" i="59"/>
  <c r="BE30" i="59"/>
  <c r="M57" i="49"/>
  <c r="M132" i="49"/>
  <c r="EE93" i="59"/>
  <c r="U89" i="55"/>
  <c r="BH31" i="59"/>
  <c r="CV92" i="59"/>
  <c r="AN94" i="59"/>
  <c r="H100" i="59"/>
  <c r="EW93" i="59"/>
  <c r="EQ94" i="59"/>
  <c r="T89" i="55"/>
  <c r="CD92" i="59"/>
  <c r="O29" i="49"/>
  <c r="AO94" i="59"/>
  <c r="ER94" i="59"/>
  <c r="CX92" i="59"/>
  <c r="F100" i="59"/>
  <c r="CC92" i="59"/>
  <c r="N57" i="49"/>
  <c r="DZ95" i="59"/>
  <c r="P58" i="49"/>
  <c r="AM94" i="59"/>
  <c r="Q98" i="55"/>
  <c r="L58" i="49"/>
  <c r="AJ94" i="59"/>
  <c r="K58" i="49" s="1"/>
  <c r="N132" i="49"/>
  <c r="O132" i="49"/>
  <c r="R91" i="55"/>
  <c r="P28" i="49"/>
  <c r="E100" i="59"/>
  <c r="AL94" i="59"/>
  <c r="ED93" i="59"/>
  <c r="BG31" i="59"/>
  <c r="CY92" i="59"/>
  <c r="D101" i="59"/>
  <c r="N58" i="49"/>
  <c r="S29" i="55"/>
  <c r="O28" i="49"/>
  <c r="DV102" i="59"/>
  <c r="DY94" i="59"/>
  <c r="BJ31" i="59"/>
  <c r="AJ95" i="59"/>
  <c r="CB93" i="59"/>
  <c r="EO96" i="59"/>
  <c r="BH32" i="59"/>
  <c r="EU34" i="59"/>
  <c r="EE94" i="59"/>
  <c r="BJ32" i="59"/>
  <c r="R92" i="55"/>
  <c r="EW94" i="59"/>
  <c r="EA103" i="59"/>
  <c r="BE31" i="59"/>
  <c r="EB96" i="59"/>
  <c r="D102" i="59"/>
  <c r="L32" i="49" s="1"/>
  <c r="DX34" i="59"/>
  <c r="S30" i="55"/>
  <c r="EN103" i="59"/>
  <c r="CE93" i="59"/>
  <c r="C102" i="59"/>
  <c r="L31" i="49"/>
  <c r="O58" i="49"/>
  <c r="DZ96" i="59"/>
  <c r="CW93" i="59"/>
  <c r="BF32" i="59"/>
  <c r="K30" i="49"/>
  <c r="AO95" i="59"/>
  <c r="P59" i="49" s="1"/>
  <c r="DY95" i="59"/>
  <c r="CD93" i="59"/>
  <c r="M58" i="49"/>
  <c r="CY93" i="59"/>
  <c r="EV94" i="59"/>
  <c r="CU92" i="59"/>
  <c r="EQ95" i="59"/>
  <c r="U90" i="55"/>
  <c r="ET96" i="59"/>
  <c r="DV103" i="59"/>
  <c r="BZ92" i="59"/>
  <c r="AK95" i="59"/>
  <c r="L59" i="49" s="1"/>
  <c r="ES103" i="59"/>
  <c r="BZ93" i="59"/>
  <c r="E101" i="59"/>
  <c r="P132" i="49"/>
  <c r="CV93" i="59"/>
  <c r="CV94" i="59"/>
  <c r="Q99" i="55"/>
  <c r="K59" i="49"/>
  <c r="AL95" i="59"/>
  <c r="BG32" i="59"/>
  <c r="H101" i="59"/>
  <c r="G101" i="59"/>
  <c r="L132" i="49"/>
  <c r="K32" i="49"/>
  <c r="AM95" i="59"/>
  <c r="K31" i="49"/>
  <c r="DW96" i="59"/>
  <c r="ED94" i="59"/>
  <c r="AN95" i="59"/>
  <c r="CC93" i="59"/>
  <c r="EC34" i="59"/>
  <c r="L30" i="49"/>
  <c r="BI32" i="59"/>
  <c r="F101" i="59"/>
  <c r="O169" i="49"/>
  <c r="CX93" i="59"/>
  <c r="CZ92" i="59"/>
  <c r="ER95" i="59"/>
  <c r="T90" i="55"/>
  <c r="EP34" i="59"/>
  <c r="BJ33" i="59"/>
  <c r="AL96" i="59"/>
  <c r="CX94" i="59"/>
  <c r="EO97" i="59"/>
  <c r="CW94" i="59"/>
  <c r="N30" i="49"/>
  <c r="O59" i="49"/>
  <c r="CU93" i="59"/>
  <c r="M59" i="49"/>
  <c r="EW95" i="59"/>
  <c r="AO96" i="59"/>
  <c r="CY94" i="59"/>
  <c r="CB94" i="59"/>
  <c r="F102" i="59"/>
  <c r="EE95" i="59"/>
  <c r="DZ97" i="59"/>
  <c r="N59" i="49"/>
  <c r="BI33" i="59"/>
  <c r="S31" i="55"/>
  <c r="EB97" i="59"/>
  <c r="DW97" i="59"/>
  <c r="BZ94" i="59"/>
  <c r="EP35" i="59"/>
  <c r="R93" i="55"/>
  <c r="O30" i="49"/>
  <c r="U91" i="55"/>
  <c r="AK96" i="59"/>
  <c r="L60" i="49" s="1"/>
  <c r="ES104" i="59"/>
  <c r="DX35" i="59"/>
  <c r="CD94" i="59"/>
  <c r="ED95" i="59"/>
  <c r="AN96" i="59"/>
  <c r="T91" i="55"/>
  <c r="ER96" i="59"/>
  <c r="M133" i="49"/>
  <c r="CE94" i="59"/>
  <c r="C103" i="59"/>
  <c r="K34" i="49" s="1"/>
  <c r="EC35" i="59"/>
  <c r="E102" i="59"/>
  <c r="CA94" i="59"/>
  <c r="EQ96" i="59"/>
  <c r="K33" i="49"/>
  <c r="BH33" i="59"/>
  <c r="BF33" i="59"/>
  <c r="EN104" i="59"/>
  <c r="H102" i="59"/>
  <c r="CA93" i="59"/>
  <c r="P60" i="49"/>
  <c r="M32" i="49"/>
  <c r="Q100" i="55"/>
  <c r="CZ93" i="59"/>
  <c r="D103" i="59"/>
  <c r="DV104" i="59"/>
  <c r="ET97" i="59"/>
  <c r="G102" i="59"/>
  <c r="EV95" i="59"/>
  <c r="CC94" i="59"/>
  <c r="O32" i="49"/>
  <c r="DY96" i="59"/>
  <c r="L169" i="49"/>
  <c r="EU35" i="59"/>
  <c r="BG33" i="59"/>
  <c r="AM96" i="59"/>
  <c r="BE32" i="59"/>
  <c r="K132" i="49"/>
  <c r="EA104" i="59"/>
  <c r="P31" i="49"/>
  <c r="P32" i="49"/>
  <c r="AJ96" i="59"/>
  <c r="K60" i="49" s="1"/>
  <c r="CE95" i="59"/>
  <c r="DW98" i="59"/>
  <c r="D104" i="59"/>
  <c r="EE96" i="59"/>
  <c r="CV95" i="59"/>
  <c r="Q101" i="55"/>
  <c r="ET98" i="59"/>
  <c r="BH34" i="59"/>
  <c r="CY95" i="59"/>
  <c r="CZ94" i="59"/>
  <c r="DX36" i="59"/>
  <c r="DY97" i="59"/>
  <c r="K169" i="49"/>
  <c r="O60" i="49"/>
  <c r="L36" i="49"/>
  <c r="M60" i="49"/>
  <c r="BI34" i="59"/>
  <c r="AL97" i="59"/>
  <c r="AJ97" i="59"/>
  <c r="AM97" i="59"/>
  <c r="ES105" i="59"/>
  <c r="EW96" i="59"/>
  <c r="L35" i="49"/>
  <c r="BE33" i="59"/>
  <c r="EV96" i="59"/>
  <c r="BG34" i="59"/>
  <c r="EB98" i="59"/>
  <c r="T92" i="55"/>
  <c r="CX95" i="59"/>
  <c r="H103" i="59"/>
  <c r="ED96" i="59"/>
  <c r="K133" i="49"/>
  <c r="P133" i="49"/>
  <c r="U92" i="55"/>
  <c r="EC36" i="59"/>
  <c r="CB95" i="59"/>
  <c r="EA105" i="59"/>
  <c r="L133" i="49"/>
  <c r="EP36" i="59"/>
  <c r="E103" i="59"/>
  <c r="EO98" i="59"/>
  <c r="BF34" i="59"/>
  <c r="EN105" i="59"/>
  <c r="C104" i="59"/>
  <c r="P34" i="49"/>
  <c r="K61" i="49"/>
  <c r="G103" i="59"/>
  <c r="F103" i="59"/>
  <c r="S32" i="55"/>
  <c r="EU36" i="59"/>
  <c r="AO97" i="59"/>
  <c r="P61" i="49" s="1"/>
  <c r="DZ98" i="59"/>
  <c r="BJ34" i="59"/>
  <c r="P33" i="49"/>
  <c r="AN97" i="59"/>
  <c r="N34" i="49"/>
  <c r="CW95" i="59"/>
  <c r="CD95" i="59"/>
  <c r="ER97" i="59"/>
  <c r="CC95" i="59"/>
  <c r="DV105" i="59"/>
  <c r="EQ97" i="59"/>
  <c r="AK97" i="59"/>
  <c r="L61" i="49" s="1"/>
  <c r="CU94" i="59"/>
  <c r="CA95" i="59"/>
  <c r="R94" i="55"/>
  <c r="BG35" i="59"/>
  <c r="BJ35" i="59"/>
  <c r="EU37" i="59"/>
  <c r="D105" i="59"/>
  <c r="U93" i="55"/>
  <c r="BZ95" i="59"/>
  <c r="N61" i="49"/>
  <c r="F104" i="59"/>
  <c r="EV97" i="59"/>
  <c r="CC96" i="59"/>
  <c r="EO99" i="59"/>
  <c r="CY96" i="59"/>
  <c r="AJ98" i="59"/>
  <c r="S33" i="55"/>
  <c r="L37" i="49"/>
  <c r="DX37" i="59"/>
  <c r="L39" i="49"/>
  <c r="ES106" i="59"/>
  <c r="CV96" i="59"/>
  <c r="CU95" i="59"/>
  <c r="AL98" i="59"/>
  <c r="BI35" i="59"/>
  <c r="CD96" i="59"/>
  <c r="CW96" i="59"/>
  <c r="ER98" i="59"/>
  <c r="DY98" i="59"/>
  <c r="M61" i="49"/>
  <c r="EA106" i="59"/>
  <c r="C105" i="59"/>
  <c r="N35" i="49"/>
  <c r="N36" i="49"/>
  <c r="L38" i="49"/>
  <c r="DZ99" i="59"/>
  <c r="DW99" i="59"/>
  <c r="DV106" i="59"/>
  <c r="CE96" i="59"/>
  <c r="EP37" i="59"/>
  <c r="G104" i="59"/>
  <c r="BF35" i="59"/>
  <c r="O61" i="49"/>
  <c r="EB99" i="59"/>
  <c r="EN106" i="59"/>
  <c r="BE34" i="59"/>
  <c r="CX96" i="59"/>
  <c r="AN98" i="59"/>
  <c r="CZ95" i="59"/>
  <c r="AK98" i="59"/>
  <c r="O35" i="49"/>
  <c r="H104" i="59"/>
  <c r="EE97" i="59"/>
  <c r="T93" i="55"/>
  <c r="AO98" i="59"/>
  <c r="ED97" i="59"/>
  <c r="R95" i="55"/>
  <c r="EW97" i="59"/>
  <c r="Q102" i="55"/>
  <c r="E104" i="59"/>
  <c r="AM98" i="59"/>
  <c r="ET99" i="59"/>
  <c r="EQ98" i="59"/>
  <c r="EC37" i="59"/>
  <c r="BE35" i="59"/>
  <c r="CB96" i="59"/>
  <c r="K39" i="49"/>
  <c r="CA96" i="59"/>
  <c r="BH35" i="59"/>
  <c r="ES107" i="59"/>
  <c r="EO100" i="59"/>
  <c r="AO99" i="59"/>
  <c r="EN107" i="59"/>
  <c r="ET100" i="59"/>
  <c r="P62" i="49"/>
  <c r="U94" i="55"/>
  <c r="O62" i="49"/>
  <c r="M62" i="49"/>
  <c r="CW97" i="59"/>
  <c r="CY97" i="59"/>
  <c r="CA97" i="59"/>
  <c r="T94" i="55"/>
  <c r="L134" i="49"/>
  <c r="L62" i="49"/>
  <c r="K62" i="49"/>
  <c r="P63" i="49"/>
  <c r="CC97" i="59"/>
  <c r="CE97" i="59"/>
  <c r="CU97" i="59"/>
  <c r="BE36" i="59"/>
  <c r="H105" i="59"/>
  <c r="AN99" i="59"/>
  <c r="E105" i="59"/>
  <c r="CB97" i="59"/>
  <c r="CU96" i="59"/>
  <c r="AM99" i="59"/>
  <c r="AK99" i="59"/>
  <c r="L63" i="49" s="1"/>
  <c r="M37" i="49"/>
  <c r="P64" i="49"/>
  <c r="EE98" i="59"/>
  <c r="BZ96" i="59"/>
  <c r="ER99" i="59"/>
  <c r="EP38" i="59"/>
  <c r="DX38" i="59"/>
  <c r="BH36" i="59"/>
  <c r="CD97" i="59"/>
  <c r="AJ99" i="59"/>
  <c r="K64" i="49" s="1"/>
  <c r="P38" i="49"/>
  <c r="K63" i="49"/>
  <c r="EU38" i="59"/>
  <c r="BI36" i="59"/>
  <c r="EW98" i="59"/>
  <c r="BG36" i="59"/>
  <c r="CZ96" i="59"/>
  <c r="ED98" i="59"/>
  <c r="Q103" i="55"/>
  <c r="O170" i="49"/>
  <c r="M170" i="49"/>
  <c r="P134" i="49"/>
  <c r="P39" i="49"/>
  <c r="R96" i="55"/>
  <c r="DZ100" i="59"/>
  <c r="DW100" i="59"/>
  <c r="BJ36" i="59"/>
  <c r="DY99" i="59"/>
  <c r="L64" i="49"/>
  <c r="G105" i="59"/>
  <c r="DV107" i="59"/>
  <c r="O38" i="49"/>
  <c r="CV97" i="59"/>
  <c r="AL99" i="59"/>
  <c r="BF36" i="59"/>
  <c r="F105" i="59"/>
  <c r="EV98" i="59"/>
  <c r="EQ99" i="59"/>
  <c r="S34" i="55"/>
  <c r="D106" i="59"/>
  <c r="M38" i="49"/>
  <c r="BZ97" i="59"/>
  <c r="EA107" i="59"/>
  <c r="EB100" i="59"/>
  <c r="C106" i="59"/>
  <c r="CX97" i="59"/>
  <c r="M64" i="49"/>
  <c r="F106" i="59"/>
  <c r="EU39" i="59"/>
  <c r="ES108" i="59"/>
  <c r="EA108" i="59"/>
  <c r="U95" i="55"/>
  <c r="DX39" i="59"/>
  <c r="T95" i="55"/>
  <c r="H106" i="59"/>
  <c r="AM100" i="59"/>
  <c r="AK100" i="59"/>
  <c r="P41" i="49"/>
  <c r="BI37" i="59"/>
  <c r="CE98" i="59"/>
  <c r="DZ101" i="59"/>
  <c r="DV108" i="59"/>
  <c r="EB101" i="59"/>
  <c r="Q104" i="55"/>
  <c r="L170" i="49"/>
  <c r="C107" i="59"/>
  <c r="N65" i="49"/>
  <c r="ET101" i="59"/>
  <c r="AL100" i="59"/>
  <c r="E106" i="59"/>
  <c r="BH37" i="59"/>
  <c r="EP39" i="59"/>
  <c r="CZ97" i="59"/>
  <c r="G106" i="59"/>
  <c r="CW98" i="59"/>
  <c r="P40" i="49"/>
  <c r="N41" i="49"/>
  <c r="CY98" i="59"/>
  <c r="S35" i="55"/>
  <c r="K134" i="49"/>
  <c r="EO101" i="59"/>
  <c r="CB98" i="59"/>
  <c r="DW101" i="59"/>
  <c r="BG37" i="59"/>
  <c r="AJ100" i="59"/>
  <c r="EQ100" i="59"/>
  <c r="EV99" i="59"/>
  <c r="AO100" i="59"/>
  <c r="CV98" i="59"/>
  <c r="D107" i="59"/>
  <c r="BF37" i="59"/>
  <c r="DY100" i="59"/>
  <c r="AN100" i="59"/>
  <c r="BJ37" i="59"/>
  <c r="CD98" i="59"/>
  <c r="M40" i="49"/>
  <c r="R97" i="55"/>
  <c r="CC98" i="59"/>
  <c r="CA98" i="59"/>
  <c r="L135" i="49" s="1"/>
  <c r="EW99" i="59"/>
  <c r="EN108" i="59"/>
  <c r="EE99" i="59"/>
  <c r="O41" i="49"/>
  <c r="ED99" i="59"/>
  <c r="M41" i="49"/>
  <c r="P135" i="49"/>
  <c r="CU98" i="59"/>
  <c r="CX98" i="59"/>
  <c r="K170" i="49"/>
  <c r="O40" i="49"/>
  <c r="ER100" i="59"/>
  <c r="EC38" i="59"/>
  <c r="N40" i="49"/>
  <c r="CZ98" i="59"/>
  <c r="EO102" i="59"/>
  <c r="DZ102" i="59"/>
  <c r="T96" i="55"/>
  <c r="Q105" i="55"/>
  <c r="BE37" i="59"/>
  <c r="K65" i="49"/>
  <c r="EA109" i="59"/>
  <c r="AO101" i="59"/>
  <c r="F107" i="59"/>
  <c r="AL101" i="59"/>
  <c r="CV99" i="59"/>
  <c r="DY101" i="59"/>
  <c r="EV100" i="59"/>
  <c r="M65" i="49"/>
  <c r="U96" i="55"/>
  <c r="CB99" i="59"/>
  <c r="DV109" i="59"/>
  <c r="CW99" i="59"/>
  <c r="P65" i="49"/>
  <c r="D108" i="59"/>
  <c r="C108" i="59"/>
  <c r="AJ101" i="59"/>
  <c r="CX99" i="59"/>
  <c r="M135" i="49"/>
  <c r="P66" i="49"/>
  <c r="R98" i="55"/>
  <c r="BJ38" i="59"/>
  <c r="P67" i="49"/>
  <c r="CD99" i="59"/>
  <c r="BF38" i="59"/>
  <c r="DX40" i="59"/>
  <c r="CA99" i="59"/>
  <c r="M67" i="49"/>
  <c r="O136" i="49"/>
  <c r="EW100" i="59"/>
  <c r="L65" i="49"/>
  <c r="O65" i="49"/>
  <c r="O135" i="49"/>
  <c r="BZ98" i="59"/>
  <c r="K135" i="49" s="1"/>
  <c r="ET102" i="59"/>
  <c r="BH38" i="59"/>
  <c r="G107" i="59"/>
  <c r="EQ101" i="59"/>
  <c r="E107" i="59"/>
  <c r="EB102" i="59"/>
  <c r="BI38" i="59"/>
  <c r="ES109" i="59"/>
  <c r="N135" i="49"/>
  <c r="M136" i="49"/>
  <c r="EC39" i="59"/>
  <c r="EU40" i="59"/>
  <c r="H107" i="59"/>
  <c r="AK101" i="59"/>
  <c r="ED100" i="59"/>
  <c r="EN109" i="59"/>
  <c r="CE99" i="59"/>
  <c r="ER101" i="59"/>
  <c r="CC99" i="59"/>
  <c r="DW102" i="59"/>
  <c r="CY99" i="59"/>
  <c r="AM101" i="59"/>
  <c r="BG38" i="59"/>
  <c r="EP40" i="59"/>
  <c r="EE100" i="59"/>
  <c r="AN101" i="59"/>
  <c r="S36" i="55"/>
  <c r="CV100" i="59"/>
  <c r="DY102" i="59"/>
  <c r="EU41" i="59"/>
  <c r="BF39" i="59"/>
  <c r="CW100" i="59"/>
  <c r="EP41" i="59"/>
  <c r="H108" i="59"/>
  <c r="ET103" i="59"/>
  <c r="U97" i="55"/>
  <c r="P136" i="49"/>
  <c r="C109" i="59"/>
  <c r="E108" i="59"/>
  <c r="DX41" i="59"/>
  <c r="CZ99" i="59"/>
  <c r="EA110" i="59"/>
  <c r="CU99" i="59"/>
  <c r="BE38" i="59"/>
  <c r="D109" i="59"/>
  <c r="DZ103" i="59"/>
  <c r="CY100" i="59"/>
  <c r="EE101" i="59"/>
  <c r="G108" i="59"/>
  <c r="EO103" i="59"/>
  <c r="AK102" i="59"/>
  <c r="EN110" i="59"/>
  <c r="AO102" i="59"/>
  <c r="AL102" i="59"/>
  <c r="L136" i="49"/>
  <c r="BZ100" i="59"/>
  <c r="S37" i="55"/>
  <c r="CA100" i="59"/>
  <c r="R99" i="55"/>
  <c r="O171" i="49"/>
  <c r="EQ102" i="59"/>
  <c r="CE100" i="59"/>
  <c r="DV110" i="59"/>
  <c r="BJ39" i="59"/>
  <c r="EV101" i="59"/>
  <c r="BI39" i="59"/>
  <c r="F108" i="59"/>
  <c r="EB103" i="59"/>
  <c r="AJ102" i="59"/>
  <c r="EW101" i="59"/>
  <c r="CC100" i="59"/>
  <c r="CX100" i="59"/>
  <c r="AN102" i="59"/>
  <c r="ER102" i="59"/>
  <c r="Q106" i="55"/>
  <c r="CB100" i="59"/>
  <c r="BH39" i="59"/>
  <c r="BZ99" i="59"/>
  <c r="EC40" i="59"/>
  <c r="BG39" i="59"/>
  <c r="T97" i="55"/>
  <c r="DW103" i="59"/>
  <c r="CD100" i="59"/>
  <c r="ED101" i="59"/>
  <c r="CU100" i="59"/>
  <c r="ES110" i="59"/>
  <c r="AM102" i="59"/>
  <c r="BZ101" i="59"/>
  <c r="AO103" i="59"/>
  <c r="DZ104" i="59"/>
  <c r="ET104" i="59"/>
  <c r="N171" i="49"/>
  <c r="T98" i="55"/>
  <c r="N68" i="49"/>
  <c r="K171" i="49"/>
  <c r="BI40" i="59"/>
  <c r="K136" i="49"/>
  <c r="EC41" i="59"/>
  <c r="EE102" i="59"/>
  <c r="BJ40" i="59"/>
  <c r="CV101" i="59"/>
  <c r="CA101" i="59"/>
  <c r="CX101" i="59"/>
  <c r="R100" i="55"/>
  <c r="P69" i="49"/>
  <c r="EQ103" i="59"/>
  <c r="EW102" i="59"/>
  <c r="L171" i="49"/>
  <c r="DY103" i="59"/>
  <c r="G109" i="59"/>
  <c r="O68" i="49"/>
  <c r="BF40" i="59"/>
  <c r="EC42" i="59"/>
  <c r="DX42" i="59"/>
  <c r="P68" i="49"/>
  <c r="U98" i="55"/>
  <c r="AM103" i="59"/>
  <c r="N70" i="49" s="1"/>
  <c r="P70" i="49"/>
  <c r="EB104" i="59"/>
  <c r="BH40" i="59"/>
  <c r="DW104" i="59"/>
  <c r="D110" i="59"/>
  <c r="EA111" i="59"/>
  <c r="K137" i="49"/>
  <c r="CY101" i="59"/>
  <c r="F109" i="59"/>
  <c r="E109" i="59"/>
  <c r="CD101" i="59"/>
  <c r="ED102" i="59"/>
  <c r="C110" i="59"/>
  <c r="AL103" i="59"/>
  <c r="L68" i="49"/>
  <c r="EO104" i="59"/>
  <c r="EN111" i="59"/>
  <c r="H109" i="59"/>
  <c r="EP42" i="59"/>
  <c r="ES111" i="59"/>
  <c r="L137" i="49"/>
  <c r="N69" i="49"/>
  <c r="M68" i="49"/>
  <c r="CW101" i="59"/>
  <c r="AK103" i="59"/>
  <c r="CZ100" i="59"/>
  <c r="CE101" i="59"/>
  <c r="ER103" i="59"/>
  <c r="S38" i="55"/>
  <c r="K68" i="49"/>
  <c r="EV102" i="59"/>
  <c r="BE39" i="59"/>
  <c r="CU101" i="59"/>
  <c r="CC101" i="59"/>
  <c r="N137" i="49" s="1"/>
  <c r="AJ103" i="59"/>
  <c r="AN103" i="59"/>
  <c r="M171" i="49"/>
  <c r="BG40" i="59"/>
  <c r="EU42" i="59"/>
  <c r="DV111" i="59"/>
  <c r="Q107" i="55"/>
  <c r="ER104" i="59"/>
  <c r="EU43" i="59"/>
  <c r="EV103" i="59"/>
  <c r="DW105" i="59"/>
  <c r="Q108" i="55"/>
  <c r="BG41" i="59"/>
  <c r="DX43" i="59"/>
  <c r="EO105" i="59"/>
  <c r="DZ105" i="59"/>
  <c r="G110" i="59"/>
  <c r="EE103" i="59"/>
  <c r="F110" i="59"/>
  <c r="P137" i="49"/>
  <c r="S39" i="55"/>
  <c r="U99" i="55"/>
  <c r="CX102" i="59"/>
  <c r="EQ104" i="59"/>
  <c r="DV112" i="59"/>
  <c r="ES112" i="59"/>
  <c r="AO104" i="59"/>
  <c r="EA112" i="59"/>
  <c r="CE102" i="59"/>
  <c r="AK104" i="59"/>
  <c r="AM104" i="59"/>
  <c r="N71" i="49" s="1"/>
  <c r="CD102" i="59"/>
  <c r="BI41" i="59"/>
  <c r="E110" i="59"/>
  <c r="EP43" i="59"/>
  <c r="AN104" i="59"/>
  <c r="H110" i="59"/>
  <c r="N72" i="49"/>
  <c r="ED103" i="59"/>
  <c r="O72" i="49"/>
  <c r="CB102" i="59"/>
  <c r="DY104" i="59"/>
  <c r="N172" i="49"/>
  <c r="EB105" i="59"/>
  <c r="ET105" i="59"/>
  <c r="CC102" i="59"/>
  <c r="O71" i="49"/>
  <c r="BE40" i="59"/>
  <c r="EC43" i="59"/>
  <c r="BH41" i="59"/>
  <c r="EW103" i="59"/>
  <c r="CZ101" i="59"/>
  <c r="CW102" i="59"/>
  <c r="M172" i="49" s="1"/>
  <c r="BJ41" i="59"/>
  <c r="BF41" i="59"/>
  <c r="R101" i="55"/>
  <c r="D111" i="59"/>
  <c r="C111" i="59"/>
  <c r="N138" i="49"/>
  <c r="CV102" i="59"/>
  <c r="L172" i="49" s="1"/>
  <c r="P72" i="49"/>
  <c r="AL104" i="59"/>
  <c r="EN112" i="59"/>
  <c r="CY102" i="59"/>
  <c r="CU102" i="59"/>
  <c r="K172" i="49" s="1"/>
  <c r="T99" i="55"/>
  <c r="AJ104" i="59"/>
  <c r="CA102" i="59"/>
  <c r="L138" i="49" s="1"/>
  <c r="CB101" i="59"/>
  <c r="M137" i="49" s="1"/>
  <c r="M138" i="49"/>
  <c r="AK105" i="59"/>
  <c r="EU44" i="59"/>
  <c r="BZ103" i="59"/>
  <c r="DX44" i="59"/>
  <c r="O172" i="49"/>
  <c r="EO106" i="59"/>
  <c r="ES113" i="59"/>
  <c r="AM105" i="59"/>
  <c r="N74" i="49" s="1"/>
  <c r="BH42" i="59"/>
  <c r="CE103" i="59"/>
  <c r="AN105" i="59"/>
  <c r="BZ102" i="59"/>
  <c r="R102" i="55"/>
  <c r="EW104" i="59"/>
  <c r="BI42" i="59"/>
  <c r="G111" i="59"/>
  <c r="CY103" i="59"/>
  <c r="AJ105" i="59"/>
  <c r="EQ105" i="59"/>
  <c r="BE41" i="59"/>
  <c r="EE104" i="59"/>
  <c r="S40" i="55"/>
  <c r="DV113" i="59"/>
  <c r="DZ106" i="59"/>
  <c r="Q109" i="55"/>
  <c r="K139" i="49"/>
  <c r="ET106" i="59"/>
  <c r="BF42" i="59"/>
  <c r="L73" i="49"/>
  <c r="BJ42" i="59"/>
  <c r="L74" i="49"/>
  <c r="EP44" i="59"/>
  <c r="T100" i="55"/>
  <c r="CV103" i="59"/>
  <c r="P138" i="49"/>
  <c r="DY105" i="59"/>
  <c r="CD103" i="59"/>
  <c r="F111" i="59"/>
  <c r="CW103" i="59"/>
  <c r="CZ102" i="59"/>
  <c r="DW106" i="59"/>
  <c r="CC103" i="59"/>
  <c r="N139" i="49" s="1"/>
  <c r="EN113" i="59"/>
  <c r="O138" i="49"/>
  <c r="N73" i="49"/>
  <c r="CX103" i="59"/>
  <c r="CY104" i="59"/>
  <c r="CB103" i="59"/>
  <c r="M139" i="49" s="1"/>
  <c r="E111" i="59"/>
  <c r="D112" i="59"/>
  <c r="AL105" i="59"/>
  <c r="K138" i="49"/>
  <c r="ER105" i="59"/>
  <c r="EA113" i="59"/>
  <c r="H111" i="59"/>
  <c r="O173" i="49"/>
  <c r="C112" i="59"/>
  <c r="BG42" i="59"/>
  <c r="AO105" i="59"/>
  <c r="U100" i="55"/>
  <c r="ED104" i="59"/>
  <c r="EB106" i="59"/>
  <c r="EV104" i="59"/>
  <c r="CW104" i="59"/>
  <c r="CV104" i="59"/>
  <c r="ET107" i="59"/>
  <c r="R103" i="55"/>
  <c r="AJ106" i="59"/>
  <c r="AO106" i="59"/>
  <c r="O139" i="49"/>
  <c r="BF43" i="59"/>
  <c r="P75" i="49"/>
  <c r="D113" i="59"/>
  <c r="CX104" i="59"/>
  <c r="DV114" i="59"/>
  <c r="EV105" i="59"/>
  <c r="S41" i="55"/>
  <c r="K75" i="49"/>
  <c r="G112" i="59"/>
  <c r="P139" i="49"/>
  <c r="M173" i="49"/>
  <c r="EQ106" i="59"/>
  <c r="DZ107" i="59"/>
  <c r="EA114" i="59"/>
  <c r="DY106" i="59"/>
  <c r="H112" i="59"/>
  <c r="EW105" i="59"/>
  <c r="CU103" i="59"/>
  <c r="CA103" i="59"/>
  <c r="Q110" i="55"/>
  <c r="CE104" i="59"/>
  <c r="L173" i="49"/>
  <c r="DW107" i="59"/>
  <c r="F112" i="59"/>
  <c r="AL106" i="59"/>
  <c r="M76" i="49" s="1"/>
  <c r="P76" i="49"/>
  <c r="AN106" i="59"/>
  <c r="CZ103" i="59"/>
  <c r="BG43" i="59"/>
  <c r="EO107" i="59"/>
  <c r="P172" i="49"/>
  <c r="EC44" i="59"/>
  <c r="EE105" i="59"/>
  <c r="T101" i="55"/>
  <c r="CC104" i="59"/>
  <c r="N140" i="49" s="1"/>
  <c r="AM106" i="59"/>
  <c r="EN114" i="59"/>
  <c r="E112" i="59"/>
  <c r="BI43" i="59"/>
  <c r="BJ43" i="59"/>
  <c r="AK106" i="59"/>
  <c r="BE42" i="59"/>
  <c r="DX45" i="59"/>
  <c r="N173" i="49"/>
  <c r="M75" i="49"/>
  <c r="EU45" i="59"/>
  <c r="CB104" i="59"/>
  <c r="M140" i="49" s="1"/>
  <c r="C113" i="59"/>
  <c r="ER106" i="59"/>
  <c r="K76" i="49"/>
  <c r="O76" i="49"/>
  <c r="U101" i="55"/>
  <c r="ED105" i="59"/>
  <c r="EP45" i="59"/>
  <c r="CD104" i="59"/>
  <c r="ES114" i="59"/>
  <c r="CA104" i="59"/>
  <c r="EB107" i="59"/>
  <c r="BH43" i="59"/>
  <c r="EW106" i="59"/>
  <c r="CU104" i="59"/>
  <c r="CE105" i="59"/>
  <c r="BI44" i="59"/>
  <c r="S42" i="55"/>
  <c r="EP46" i="59"/>
  <c r="AO107" i="59"/>
  <c r="AJ107" i="59"/>
  <c r="DW108" i="59"/>
  <c r="AL107" i="59"/>
  <c r="BG44" i="59"/>
  <c r="CX105" i="59"/>
  <c r="C114" i="59"/>
  <c r="U102" i="55"/>
  <c r="K78" i="49"/>
  <c r="Q111" i="55"/>
  <c r="DV115" i="59"/>
  <c r="DX46" i="59"/>
  <c r="EQ107" i="59"/>
  <c r="EN115" i="59"/>
  <c r="O140" i="49"/>
  <c r="M78" i="49"/>
  <c r="CZ104" i="59"/>
  <c r="AM107" i="59"/>
  <c r="N78" i="49" s="1"/>
  <c r="P78" i="49"/>
  <c r="BZ104" i="59"/>
  <c r="CU105" i="59"/>
  <c r="EC45" i="59"/>
  <c r="BF44" i="59"/>
  <c r="ES115" i="59"/>
  <c r="DY107" i="59"/>
  <c r="P140" i="49"/>
  <c r="EE106" i="59"/>
  <c r="EU46" i="59"/>
  <c r="CV105" i="59"/>
  <c r="EB108" i="59"/>
  <c r="G113" i="59"/>
  <c r="CW105" i="59"/>
  <c r="BE43" i="59"/>
  <c r="BJ44" i="59"/>
  <c r="F113" i="59"/>
  <c r="ET108" i="59"/>
  <c r="CB105" i="59"/>
  <c r="AN107" i="59"/>
  <c r="E113" i="59"/>
  <c r="D114" i="59"/>
  <c r="EA115" i="59"/>
  <c r="K173" i="49"/>
  <c r="N77" i="49"/>
  <c r="EV106" i="59"/>
  <c r="CY105" i="59"/>
  <c r="AK107" i="59"/>
  <c r="CD105" i="59"/>
  <c r="K77" i="49"/>
  <c r="BZ105" i="59"/>
  <c r="CA105" i="59"/>
  <c r="EO108" i="59"/>
  <c r="BH44" i="59"/>
  <c r="CC105" i="59"/>
  <c r="M77" i="49"/>
  <c r="DZ108" i="59"/>
  <c r="R104" i="55"/>
  <c r="T102" i="55"/>
  <c r="ER107" i="59"/>
  <c r="ED106" i="59"/>
  <c r="H113" i="59"/>
  <c r="EC46" i="59"/>
  <c r="C115" i="59"/>
  <c r="DW109" i="59"/>
  <c r="D115" i="59"/>
  <c r="M141" i="49"/>
  <c r="M174" i="49"/>
  <c r="EV107" i="59"/>
  <c r="CD106" i="59"/>
  <c r="BZ106" i="59"/>
  <c r="K143" i="49" s="1"/>
  <c r="E114" i="59"/>
  <c r="DX47" i="59"/>
  <c r="T103" i="55"/>
  <c r="K174" i="49"/>
  <c r="U103" i="55"/>
  <c r="CY106" i="59"/>
  <c r="AJ108" i="59"/>
  <c r="K80" i="49" s="1"/>
  <c r="R105" i="55"/>
  <c r="DY108" i="59"/>
  <c r="AK108" i="59"/>
  <c r="F114" i="59"/>
  <c r="BE44" i="59"/>
  <c r="EQ108" i="59"/>
  <c r="N141" i="49"/>
  <c r="G114" i="59"/>
  <c r="H114" i="59"/>
  <c r="AN108" i="59"/>
  <c r="EE107" i="59"/>
  <c r="BJ45" i="59"/>
  <c r="CA106" i="59"/>
  <c r="L143" i="49" s="1"/>
  <c r="EA116" i="59"/>
  <c r="O80" i="49"/>
  <c r="O141" i="49"/>
  <c r="ET109" i="59"/>
  <c r="S43" i="55"/>
  <c r="N174" i="49"/>
  <c r="DV116" i="59"/>
  <c r="EP47" i="59"/>
  <c r="ED107" i="59"/>
  <c r="CE106" i="59"/>
  <c r="O143" i="49"/>
  <c r="AO108" i="59"/>
  <c r="ER108" i="59"/>
  <c r="CZ105" i="59"/>
  <c r="K79" i="49"/>
  <c r="EU47" i="59"/>
  <c r="AN109" i="59"/>
  <c r="CW106" i="59"/>
  <c r="EN116" i="59"/>
  <c r="O142" i="49"/>
  <c r="L141" i="49"/>
  <c r="P79" i="49"/>
  <c r="AL108" i="59"/>
  <c r="P174" i="49"/>
  <c r="EW107" i="59"/>
  <c r="P141" i="49"/>
  <c r="CV106" i="59"/>
  <c r="DZ109" i="59"/>
  <c r="ES116" i="59"/>
  <c r="EC47" i="59"/>
  <c r="EB109" i="59"/>
  <c r="K142" i="49"/>
  <c r="CD107" i="59"/>
  <c r="AM108" i="59"/>
  <c r="N79" i="49" s="1"/>
  <c r="L142" i="49"/>
  <c r="N80" i="49"/>
  <c r="BI45" i="59"/>
  <c r="Q112" i="55"/>
  <c r="BG45" i="59"/>
  <c r="CX106" i="59"/>
  <c r="CB106" i="59"/>
  <c r="O144" i="49"/>
  <c r="L174" i="49"/>
  <c r="BH45" i="59"/>
  <c r="BF45" i="59"/>
  <c r="CC106" i="59"/>
  <c r="EO109" i="59"/>
  <c r="AM109" i="59"/>
  <c r="CU107" i="59"/>
  <c r="ES117" i="59"/>
  <c r="DW110" i="59"/>
  <c r="T104" i="55"/>
  <c r="R106" i="55"/>
  <c r="BH46" i="59"/>
  <c r="EB110" i="59"/>
  <c r="EE108" i="59"/>
  <c r="EN117" i="59"/>
  <c r="EP48" i="59"/>
  <c r="ED108" i="59"/>
  <c r="EO110" i="59"/>
  <c r="DY109" i="59"/>
  <c r="AL109" i="59"/>
  <c r="DV117" i="59"/>
  <c r="EU48" i="59"/>
  <c r="CU106" i="59"/>
  <c r="DZ110" i="59"/>
  <c r="E115" i="59"/>
  <c r="EV108" i="59"/>
  <c r="H115" i="59"/>
  <c r="EA117" i="59"/>
  <c r="C116" i="59"/>
  <c r="Q113" i="55"/>
  <c r="CB107" i="59"/>
  <c r="M144" i="49" s="1"/>
  <c r="CZ107" i="59"/>
  <c r="S44" i="55"/>
  <c r="F115" i="59"/>
  <c r="CE107" i="59"/>
  <c r="G115" i="59"/>
  <c r="CZ106" i="59"/>
  <c r="BE45" i="59"/>
  <c r="CC107" i="59"/>
  <c r="N144" i="49" s="1"/>
  <c r="AK109" i="59"/>
  <c r="CX107" i="59"/>
  <c r="AO109" i="59"/>
  <c r="N175" i="49"/>
  <c r="D116" i="59"/>
  <c r="BF46" i="59"/>
  <c r="BI46" i="59"/>
  <c r="ER109" i="59"/>
  <c r="U104" i="55"/>
  <c r="EQ109" i="59"/>
  <c r="BG46" i="59"/>
  <c r="CA107" i="59"/>
  <c r="L144" i="49" s="1"/>
  <c r="AJ109" i="59"/>
  <c r="DX48" i="59"/>
  <c r="BJ46" i="59"/>
  <c r="EC48" i="59"/>
  <c r="CY107" i="59"/>
  <c r="CW107" i="59"/>
  <c r="M175" i="49" s="1"/>
  <c r="EW108" i="59"/>
  <c r="CV107" i="59"/>
  <c r="L175" i="49" s="1"/>
  <c r="ET110" i="59"/>
  <c r="EQ110" i="59"/>
  <c r="CE108" i="59"/>
  <c r="ER110" i="59"/>
  <c r="AO110" i="59"/>
  <c r="R107" i="55"/>
  <c r="Q114" i="55"/>
  <c r="AL110" i="59"/>
  <c r="T105" i="55"/>
  <c r="EV109" i="59"/>
  <c r="U105" i="55"/>
  <c r="AN110" i="59"/>
  <c r="K81" i="49"/>
  <c r="AM110" i="59"/>
  <c r="G116" i="59"/>
  <c r="CY108" i="59"/>
  <c r="ES118" i="59"/>
  <c r="P144" i="49"/>
  <c r="N81" i="49"/>
  <c r="K175" i="49"/>
  <c r="EP49" i="59"/>
  <c r="E116" i="59"/>
  <c r="C117" i="59"/>
  <c r="EU49" i="59"/>
  <c r="CW108" i="59"/>
  <c r="D117" i="59"/>
  <c r="CA108" i="59"/>
  <c r="S45" i="55"/>
  <c r="CB108" i="59"/>
  <c r="O175" i="49"/>
  <c r="CV108" i="59"/>
  <c r="DW111" i="59"/>
  <c r="DV118" i="59"/>
  <c r="AJ110" i="59"/>
  <c r="DZ111" i="59"/>
  <c r="BH47" i="59"/>
  <c r="EB111" i="59"/>
  <c r="BE46" i="59"/>
  <c r="L81" i="49"/>
  <c r="CU108" i="59"/>
  <c r="K176" i="49" s="1"/>
  <c r="BF47" i="59"/>
  <c r="M176" i="49"/>
  <c r="M81" i="49"/>
  <c r="H116" i="59"/>
  <c r="ET111" i="59"/>
  <c r="BE47" i="59"/>
  <c r="EA118" i="59"/>
  <c r="CC108" i="59"/>
  <c r="DX49" i="59"/>
  <c r="EW109" i="59"/>
  <c r="F116" i="59"/>
  <c r="AK110" i="59"/>
  <c r="BI47" i="59"/>
  <c r="L176" i="49"/>
  <c r="EO111" i="59"/>
  <c r="CX108" i="59"/>
  <c r="N176" i="49" s="1"/>
  <c r="ED109" i="59"/>
  <c r="CD108" i="59"/>
  <c r="BZ107" i="59"/>
  <c r="K144" i="49" s="1"/>
  <c r="EE109" i="59"/>
  <c r="L145" i="49"/>
  <c r="BJ47" i="59"/>
  <c r="DY110" i="59"/>
  <c r="EN118" i="59"/>
  <c r="BG47" i="59"/>
  <c r="DV119" i="59"/>
  <c r="ES119" i="59"/>
  <c r="EU50" i="59"/>
  <c r="EV110" i="59"/>
  <c r="EW110" i="59"/>
  <c r="U106" i="55"/>
  <c r="H117" i="59"/>
  <c r="EC50" i="59"/>
  <c r="O145" i="49"/>
  <c r="AJ111" i="59"/>
  <c r="AN111" i="59"/>
  <c r="EQ111" i="59"/>
  <c r="BE48" i="59"/>
  <c r="DZ112" i="59"/>
  <c r="AM111" i="59"/>
  <c r="S46" i="55"/>
  <c r="Q115" i="55"/>
  <c r="E117" i="59"/>
  <c r="CA109" i="59"/>
  <c r="L147" i="49"/>
  <c r="BG48" i="59"/>
  <c r="D118" i="59"/>
  <c r="CZ108" i="59"/>
  <c r="ER111" i="59"/>
  <c r="BJ48" i="59"/>
  <c r="P145" i="49"/>
  <c r="T106" i="55"/>
  <c r="AL111" i="59"/>
  <c r="ED110" i="59"/>
  <c r="BI48" i="59"/>
  <c r="CB109" i="59"/>
  <c r="CD109" i="59"/>
  <c r="EA119" i="59"/>
  <c r="BZ108" i="59"/>
  <c r="EC49" i="59"/>
  <c r="DX50" i="59"/>
  <c r="AO111" i="59"/>
  <c r="DY111" i="59"/>
  <c r="BF48" i="59"/>
  <c r="O176" i="49"/>
  <c r="ET112" i="59"/>
  <c r="CW109" i="59"/>
  <c r="DW112" i="59"/>
  <c r="C118" i="59"/>
  <c r="CV109" i="59"/>
  <c r="P176" i="49"/>
  <c r="L146" i="49"/>
  <c r="EO112" i="59"/>
  <c r="N145" i="49"/>
  <c r="G117" i="59"/>
  <c r="EB112" i="59"/>
  <c r="F117" i="59"/>
  <c r="EN119" i="59"/>
  <c r="CX109" i="59"/>
  <c r="R108" i="55"/>
  <c r="AK111" i="59"/>
  <c r="CE109" i="59"/>
  <c r="O146" i="49"/>
  <c r="CY109" i="59"/>
  <c r="EP50" i="59"/>
  <c r="EE110" i="59"/>
  <c r="BH48" i="59"/>
  <c r="CC109" i="59"/>
  <c r="M145" i="49"/>
  <c r="D119" i="59"/>
  <c r="CZ109" i="59"/>
  <c r="ED111" i="59"/>
  <c r="K145" i="49"/>
  <c r="T107" i="55"/>
  <c r="CE110" i="59"/>
  <c r="H118" i="59"/>
  <c r="P177" i="49"/>
  <c r="S47" i="55"/>
  <c r="AL112" i="59"/>
  <c r="CC110" i="59"/>
  <c r="N177" i="49"/>
  <c r="CV110" i="59"/>
  <c r="E118" i="59"/>
  <c r="DX51" i="59"/>
  <c r="Q116" i="55"/>
  <c r="DY112" i="59"/>
  <c r="AO112" i="59"/>
  <c r="ER112" i="59"/>
  <c r="EQ112" i="59"/>
  <c r="DV120" i="59"/>
  <c r="AN112" i="59"/>
  <c r="CU110" i="59"/>
  <c r="EB113" i="59"/>
  <c r="CB110" i="59"/>
  <c r="DZ113" i="59"/>
  <c r="ET113" i="59"/>
  <c r="EN120" i="59"/>
  <c r="EW111" i="59"/>
  <c r="BZ109" i="59"/>
  <c r="U107" i="55"/>
  <c r="F118" i="59"/>
  <c r="EO113" i="59"/>
  <c r="DW113" i="59"/>
  <c r="AJ112" i="59"/>
  <c r="G118" i="59"/>
  <c r="EA120" i="59"/>
  <c r="EP51" i="59"/>
  <c r="R109" i="55"/>
  <c r="BZ110" i="59"/>
  <c r="CX110" i="59"/>
  <c r="EE111" i="59"/>
  <c r="CU109" i="59"/>
  <c r="M177" i="49"/>
  <c r="K147" i="49"/>
  <c r="AM112" i="59"/>
  <c r="AK112" i="59"/>
  <c r="BF49" i="59"/>
  <c r="EC51" i="59"/>
  <c r="CD110" i="59"/>
  <c r="C119" i="59"/>
  <c r="BH49" i="59"/>
  <c r="BJ49" i="59"/>
  <c r="CW110" i="59"/>
  <c r="BG49" i="59"/>
  <c r="CY110" i="59"/>
  <c r="BI49" i="59"/>
  <c r="EU51" i="59"/>
  <c r="ES120" i="59"/>
  <c r="CV111" i="59"/>
  <c r="L177" i="49"/>
  <c r="EV111" i="59"/>
  <c r="BG50" i="59"/>
  <c r="EN121" i="59"/>
  <c r="BH50" i="59"/>
  <c r="S48" i="55"/>
  <c r="DW114" i="59"/>
  <c r="M148" i="49"/>
  <c r="Q117" i="55"/>
  <c r="BJ50" i="59"/>
  <c r="CE111" i="59"/>
  <c r="CA111" i="59"/>
  <c r="ED112" i="59"/>
  <c r="BF50" i="59"/>
  <c r="EO114" i="59"/>
  <c r="T108" i="55"/>
  <c r="EB114" i="59"/>
  <c r="EW112" i="59"/>
  <c r="CZ110" i="59"/>
  <c r="F119" i="59"/>
  <c r="K177" i="49"/>
  <c r="ER113" i="59"/>
  <c r="CB111" i="59"/>
  <c r="ET114" i="59"/>
  <c r="EA121" i="59"/>
  <c r="E119" i="59"/>
  <c r="AJ113" i="59"/>
  <c r="DY113" i="59"/>
  <c r="BE49" i="59"/>
  <c r="DV121" i="59"/>
  <c r="U108" i="55"/>
  <c r="EP52" i="59"/>
  <c r="ES121" i="59"/>
  <c r="H119" i="59"/>
  <c r="AO113" i="59"/>
  <c r="EE112" i="59"/>
  <c r="CX111" i="59"/>
  <c r="N178" i="49" s="1"/>
  <c r="P148" i="49"/>
  <c r="R110" i="55"/>
  <c r="AL113" i="59"/>
  <c r="BI50" i="59"/>
  <c r="CW111" i="59"/>
  <c r="M178" i="49" s="1"/>
  <c r="P150" i="49"/>
  <c r="CY111" i="59"/>
  <c r="EC52" i="59"/>
  <c r="C120" i="59"/>
  <c r="P149" i="49"/>
  <c r="DX52" i="59"/>
  <c r="EQ113" i="59"/>
  <c r="CC111" i="59"/>
  <c r="AM113" i="59"/>
  <c r="O148" i="49"/>
  <c r="G119" i="59"/>
  <c r="AN113" i="59"/>
  <c r="EV112" i="59"/>
  <c r="M150" i="49"/>
  <c r="L178" i="49"/>
  <c r="CD111" i="59"/>
  <c r="DZ114" i="59"/>
  <c r="EU52" i="59"/>
  <c r="N148" i="49"/>
  <c r="D120" i="59"/>
  <c r="CA110" i="59"/>
  <c r="M149" i="49"/>
  <c r="AK113" i="59"/>
  <c r="EW113" i="59"/>
  <c r="BH51" i="59"/>
  <c r="EA122" i="59"/>
  <c r="DZ115" i="59"/>
  <c r="DW115" i="59"/>
  <c r="BG51" i="59"/>
  <c r="R111" i="55"/>
  <c r="EV113" i="59"/>
  <c r="CZ111" i="59"/>
  <c r="ES122" i="59"/>
  <c r="F120" i="59"/>
  <c r="DX53" i="59"/>
  <c r="AO114" i="59"/>
  <c r="T109" i="55"/>
  <c r="S49" i="55"/>
  <c r="CB112" i="59"/>
  <c r="CA112" i="59"/>
  <c r="M151" i="49"/>
  <c r="H120" i="59"/>
  <c r="AN114" i="59"/>
  <c r="AK114" i="59"/>
  <c r="L148" i="49"/>
  <c r="EP53" i="59"/>
  <c r="M152" i="49"/>
  <c r="DV122" i="59"/>
  <c r="BE50" i="59"/>
  <c r="AM114" i="59"/>
  <c r="CE112" i="59"/>
  <c r="EQ114" i="59"/>
  <c r="L152" i="49"/>
  <c r="P152" i="49"/>
  <c r="L151" i="49"/>
  <c r="ET115" i="59"/>
  <c r="EO115" i="59"/>
  <c r="ER114" i="59"/>
  <c r="G120" i="59"/>
  <c r="E120" i="59"/>
  <c r="BZ111" i="59"/>
  <c r="DY114" i="59"/>
  <c r="EN122" i="59"/>
  <c r="BZ112" i="59"/>
  <c r="BJ51" i="59"/>
  <c r="AJ114" i="59"/>
  <c r="EC53" i="59"/>
  <c r="CY112" i="59"/>
  <c r="EU53" i="59"/>
  <c r="CU111" i="59"/>
  <c r="K178" i="49" s="1"/>
  <c r="D121" i="59"/>
  <c r="U109" i="55"/>
  <c r="O178" i="49"/>
  <c r="BI51" i="59"/>
  <c r="C121" i="59"/>
  <c r="AL114" i="59"/>
  <c r="ED113" i="59"/>
  <c r="CX112" i="59"/>
  <c r="N179" i="49" s="1"/>
  <c r="EB115" i="59"/>
  <c r="CW112" i="59"/>
  <c r="M179" i="49" s="1"/>
  <c r="EE113" i="59"/>
  <c r="CV112" i="59"/>
  <c r="L179" i="49" s="1"/>
  <c r="CD112" i="59"/>
  <c r="Q118" i="55"/>
  <c r="BF51" i="59"/>
  <c r="K150" i="49"/>
  <c r="CY113" i="59"/>
  <c r="DZ116" i="59"/>
  <c r="ES123" i="59"/>
  <c r="BF52" i="59"/>
  <c r="DV123" i="59"/>
  <c r="AN115" i="59"/>
  <c r="EP54" i="59"/>
  <c r="CW113" i="59"/>
  <c r="EB116" i="59"/>
  <c r="BI52" i="59"/>
  <c r="O179" i="49"/>
  <c r="ET116" i="59"/>
  <c r="AO115" i="59"/>
  <c r="EU54" i="59"/>
  <c r="F121" i="59"/>
  <c r="G121" i="59"/>
  <c r="AL115" i="59"/>
  <c r="S50" i="55"/>
  <c r="ED114" i="59"/>
  <c r="CX113" i="59"/>
  <c r="CD113" i="59"/>
  <c r="ER115" i="59"/>
  <c r="CC112" i="59"/>
  <c r="EV114" i="59"/>
  <c r="CC113" i="59"/>
  <c r="U110" i="55"/>
  <c r="CE113" i="59"/>
  <c r="E121" i="59"/>
  <c r="CV113" i="59"/>
  <c r="L180" i="49" s="1"/>
  <c r="EC54" i="59"/>
  <c r="DW116" i="59"/>
  <c r="BG52" i="59"/>
  <c r="EO116" i="59"/>
  <c r="DY115" i="59"/>
  <c r="CA113" i="59"/>
  <c r="T110" i="55"/>
  <c r="N180" i="49"/>
  <c r="BE51" i="59"/>
  <c r="D122" i="59"/>
  <c r="AK115" i="59"/>
  <c r="DX54" i="59"/>
  <c r="R112" i="55"/>
  <c r="EE114" i="59"/>
  <c r="BH52" i="59"/>
  <c r="Q119" i="55"/>
  <c r="N152" i="49"/>
  <c r="BJ52" i="59"/>
  <c r="EN123" i="59"/>
  <c r="AM115" i="59"/>
  <c r="EW114" i="59"/>
  <c r="CU112" i="59"/>
  <c r="K179" i="49" s="1"/>
  <c r="CB113" i="59"/>
  <c r="H121" i="59"/>
  <c r="EA123" i="59"/>
  <c r="M180" i="49"/>
  <c r="EQ115" i="59"/>
  <c r="C122" i="59"/>
  <c r="AJ115" i="59"/>
  <c r="CZ112" i="59"/>
  <c r="AJ116" i="59"/>
  <c r="E122" i="59"/>
  <c r="G122" i="59"/>
  <c r="P179" i="49"/>
  <c r="CZ113" i="59"/>
  <c r="CV114" i="59"/>
  <c r="EV115" i="59"/>
  <c r="O180" i="49"/>
  <c r="EW115" i="59"/>
  <c r="AL116" i="59"/>
  <c r="EB117" i="59"/>
  <c r="T111" i="55"/>
  <c r="EN124" i="59"/>
  <c r="BH53" i="59"/>
  <c r="CD114" i="59"/>
  <c r="DW117" i="59"/>
  <c r="AO116" i="59"/>
  <c r="ES124" i="59"/>
  <c r="DZ117" i="59"/>
  <c r="H122" i="59"/>
  <c r="C123" i="59"/>
  <c r="DX55" i="59"/>
  <c r="CX114" i="59"/>
  <c r="ED115" i="59"/>
  <c r="EQ116" i="59"/>
  <c r="EA124" i="59"/>
  <c r="BJ53" i="59"/>
  <c r="Q120" i="55"/>
  <c r="EP55" i="59"/>
  <c r="EU55" i="59"/>
  <c r="ET117" i="59"/>
  <c r="CA114" i="59"/>
  <c r="S51" i="55"/>
  <c r="L155" i="49"/>
  <c r="AM116" i="59"/>
  <c r="D123" i="59"/>
  <c r="AK116" i="59"/>
  <c r="CY114" i="59"/>
  <c r="EE115" i="59"/>
  <c r="O156" i="49"/>
  <c r="U111" i="55"/>
  <c r="CC114" i="59"/>
  <c r="BE52" i="59"/>
  <c r="F122" i="59"/>
  <c r="CW114" i="59"/>
  <c r="DY116" i="59"/>
  <c r="CB114" i="59"/>
  <c r="BF53" i="59"/>
  <c r="EO117" i="59"/>
  <c r="CE114" i="59"/>
  <c r="L156" i="49"/>
  <c r="BZ113" i="59"/>
  <c r="DV124" i="59"/>
  <c r="BI53" i="59"/>
  <c r="CU113" i="59"/>
  <c r="K180" i="49" s="1"/>
  <c r="BG53" i="59"/>
  <c r="ER116" i="59"/>
  <c r="O155" i="49"/>
  <c r="AN116" i="59"/>
  <c r="R113" i="55"/>
  <c r="BE53" i="59"/>
  <c r="BZ114" i="59"/>
  <c r="EA125" i="59"/>
  <c r="F123" i="59"/>
  <c r="AN117" i="59"/>
  <c r="R114" i="55"/>
  <c r="L181" i="49"/>
  <c r="CU115" i="59"/>
  <c r="EW116" i="59"/>
  <c r="CZ114" i="59"/>
  <c r="CW116" i="59"/>
  <c r="BH54" i="59"/>
  <c r="G123" i="59"/>
  <c r="AK117" i="59"/>
  <c r="Q121" i="55"/>
  <c r="N181" i="49"/>
  <c r="AO118" i="59"/>
  <c r="K156" i="49"/>
  <c r="K155" i="49"/>
  <c r="ER117" i="59"/>
  <c r="AM117" i="59"/>
  <c r="AL117" i="59"/>
  <c r="EC55" i="59"/>
  <c r="BG54" i="59"/>
  <c r="U112" i="55"/>
  <c r="DW118" i="59"/>
  <c r="BZ115" i="59"/>
  <c r="DZ118" i="59"/>
  <c r="AK118" i="59"/>
  <c r="EE116" i="59"/>
  <c r="CW115" i="59"/>
  <c r="M183" i="49" s="1"/>
  <c r="CB115" i="59"/>
  <c r="M184" i="49"/>
  <c r="M158" i="49"/>
  <c r="EB118" i="59"/>
  <c r="CE115" i="59"/>
  <c r="E123" i="59"/>
  <c r="EV116" i="59"/>
  <c r="C124" i="59"/>
  <c r="ET118" i="59"/>
  <c r="M182" i="49"/>
  <c r="T112" i="55"/>
  <c r="M181" i="49"/>
  <c r="P180" i="49"/>
  <c r="H123" i="59"/>
  <c r="BJ54" i="59"/>
  <c r="AO117" i="59"/>
  <c r="EP56" i="59"/>
  <c r="BI54" i="59"/>
  <c r="CX115" i="59"/>
  <c r="N182" i="49" s="1"/>
  <c r="CU114" i="59"/>
  <c r="K183" i="49" s="1"/>
  <c r="ES125" i="59"/>
  <c r="S52" i="55"/>
  <c r="CD115" i="59"/>
  <c r="EU56" i="59"/>
  <c r="DV125" i="59"/>
  <c r="AJ117" i="59"/>
  <c r="DY117" i="59"/>
  <c r="ED116" i="59"/>
  <c r="N183" i="49"/>
  <c r="D124" i="59"/>
  <c r="EO118" i="59"/>
  <c r="EQ117" i="59"/>
  <c r="CA115" i="59"/>
  <c r="EN125" i="59"/>
  <c r="CY115" i="59"/>
  <c r="CC115" i="59"/>
  <c r="BF54" i="59"/>
  <c r="CV115" i="59"/>
  <c r="M157" i="49"/>
  <c r="O183" i="49"/>
  <c r="DX56" i="59"/>
  <c r="O158" i="49"/>
  <c r="K182" i="49"/>
  <c r="EC56" i="59"/>
  <c r="EP57" i="59"/>
  <c r="BF55" i="59"/>
  <c r="P181" i="49"/>
  <c r="C125" i="59"/>
  <c r="G124" i="59"/>
  <c r="BG55" i="59"/>
  <c r="BE54" i="59"/>
  <c r="CD116" i="59"/>
  <c r="CU116" i="59"/>
  <c r="ET119" i="59"/>
  <c r="ER118" i="59"/>
  <c r="R115" i="55"/>
  <c r="U113" i="55"/>
  <c r="DZ119" i="59"/>
  <c r="F124" i="59"/>
  <c r="O159" i="49"/>
  <c r="EU57" i="59"/>
  <c r="BJ55" i="59"/>
  <c r="EO119" i="59"/>
  <c r="CC116" i="59"/>
  <c r="K181" i="49"/>
  <c r="T113" i="55"/>
  <c r="CZ115" i="59"/>
  <c r="CX116" i="59"/>
  <c r="N184" i="49" s="1"/>
  <c r="AL118" i="59"/>
  <c r="CV116" i="59"/>
  <c r="AN118" i="59"/>
  <c r="EQ118" i="59"/>
  <c r="DV126" i="59"/>
  <c r="P182" i="49"/>
  <c r="S53" i="55"/>
  <c r="DY118" i="59"/>
  <c r="EV117" i="59"/>
  <c r="K184" i="49"/>
  <c r="DW119" i="59"/>
  <c r="CA116" i="59"/>
  <c r="BH55" i="59"/>
  <c r="EW117" i="59"/>
  <c r="EA126" i="59"/>
  <c r="EE117" i="59"/>
  <c r="CY116" i="59"/>
  <c r="O160" i="49"/>
  <c r="L184" i="49"/>
  <c r="Q122" i="55"/>
  <c r="ES126" i="59"/>
  <c r="ED117" i="59"/>
  <c r="EB119" i="59"/>
  <c r="AJ118" i="59"/>
  <c r="BI55" i="59"/>
  <c r="CE116" i="59"/>
  <c r="EN126" i="59"/>
  <c r="E124" i="59"/>
  <c r="CB116" i="59"/>
  <c r="H124" i="59"/>
  <c r="P160" i="49"/>
  <c r="D125" i="59"/>
  <c r="AM118" i="59"/>
  <c r="DX57" i="59"/>
  <c r="BE55" i="59"/>
  <c r="AM119" i="59"/>
  <c r="ET120" i="59"/>
  <c r="C126" i="59"/>
  <c r="U114" i="55"/>
  <c r="EW118" i="59"/>
  <c r="ER119" i="59"/>
  <c r="CX117" i="59"/>
  <c r="DY119" i="59"/>
  <c r="BJ56" i="59"/>
  <c r="EC57" i="59"/>
  <c r="AL119" i="59"/>
  <c r="EO120" i="59"/>
  <c r="Q123" i="55"/>
  <c r="T114" i="55"/>
  <c r="E125" i="59"/>
  <c r="G125" i="59"/>
  <c r="DZ120" i="59"/>
  <c r="AK119" i="59"/>
  <c r="ES127" i="59"/>
  <c r="CV118" i="59"/>
  <c r="EE118" i="59"/>
  <c r="S54" i="55"/>
  <c r="BI56" i="59"/>
  <c r="F125" i="59"/>
  <c r="ED118" i="59"/>
  <c r="CZ116" i="59"/>
  <c r="EB120" i="59"/>
  <c r="H125" i="59"/>
  <c r="CB117" i="59"/>
  <c r="CW117" i="59"/>
  <c r="D126" i="59"/>
  <c r="CY117" i="59"/>
  <c r="DV127" i="59"/>
  <c r="CC117" i="59"/>
  <c r="CE117" i="59"/>
  <c r="EA127" i="59"/>
  <c r="P161" i="49"/>
  <c r="CD117" i="59"/>
  <c r="BG56" i="59"/>
  <c r="R116" i="55"/>
  <c r="BZ116" i="59"/>
  <c r="EQ119" i="59"/>
  <c r="CA117" i="59"/>
  <c r="BH56" i="59"/>
  <c r="CV117" i="59"/>
  <c r="L186" i="49" s="1"/>
  <c r="L187" i="49"/>
  <c r="O184" i="49"/>
  <c r="O161" i="49"/>
  <c r="AO119" i="59"/>
  <c r="AJ119" i="59"/>
  <c r="EN127" i="59"/>
  <c r="AN119" i="59"/>
  <c r="DW120" i="59"/>
  <c r="EV118" i="59"/>
  <c r="BF56" i="59"/>
  <c r="AO120" i="59"/>
  <c r="CU117" i="59"/>
  <c r="AM120" i="59"/>
  <c r="ES128" i="59"/>
  <c r="U115" i="55"/>
  <c r="DZ121" i="59"/>
  <c r="DW121" i="59"/>
  <c r="M161" i="49"/>
  <c r="N185" i="49"/>
  <c r="M185" i="49"/>
  <c r="ER120" i="59"/>
  <c r="CA118" i="59"/>
  <c r="F126" i="59"/>
  <c r="BE57" i="59"/>
  <c r="BZ117" i="59"/>
  <c r="AN120" i="59"/>
  <c r="BG57" i="59"/>
  <c r="G126" i="59"/>
  <c r="CC118" i="59"/>
  <c r="Q124" i="55"/>
  <c r="DX58" i="59"/>
  <c r="DY120" i="59"/>
  <c r="BJ57" i="59"/>
  <c r="EN128" i="59"/>
  <c r="BI57" i="59"/>
  <c r="L161" i="49"/>
  <c r="P184" i="49"/>
  <c r="R117" i="55"/>
  <c r="CE118" i="59"/>
  <c r="EQ120" i="59"/>
  <c r="L185" i="49"/>
  <c r="EA128" i="59"/>
  <c r="EO121" i="59"/>
  <c r="EP58" i="59"/>
  <c r="EB121" i="59"/>
  <c r="O185" i="49"/>
  <c r="CY118" i="59"/>
  <c r="N161" i="49"/>
  <c r="AJ120" i="59"/>
  <c r="ED119" i="59"/>
  <c r="CX118" i="59"/>
  <c r="EV119" i="59"/>
  <c r="EU58" i="59"/>
  <c r="S55" i="55"/>
  <c r="BH57" i="59"/>
  <c r="EC58" i="59"/>
  <c r="CZ117" i="59"/>
  <c r="CW118" i="59"/>
  <c r="M186" i="49" s="1"/>
  <c r="CD118" i="59"/>
  <c r="AL120" i="59"/>
  <c r="CB118" i="59"/>
  <c r="E126" i="59"/>
  <c r="AK120" i="59"/>
  <c r="C127" i="59"/>
  <c r="BF57" i="59"/>
  <c r="DV128" i="59"/>
  <c r="D127" i="59"/>
  <c r="O186" i="49"/>
  <c r="BE56" i="59"/>
  <c r="EE119" i="59"/>
  <c r="EW119" i="59"/>
  <c r="H126" i="59"/>
  <c r="ET121" i="59"/>
  <c r="T115" i="55"/>
  <c r="M187" i="49"/>
  <c r="EN129" i="59"/>
  <c r="CU118" i="59"/>
  <c r="ED120" i="59"/>
  <c r="AN121" i="59"/>
  <c r="H127" i="59"/>
  <c r="BI58" i="59"/>
  <c r="EC59" i="59"/>
  <c r="E127" i="59"/>
  <c r="EU59" i="59"/>
  <c r="CE119" i="59"/>
  <c r="ET122" i="59"/>
  <c r="K161" i="49"/>
  <c r="BG58" i="59"/>
  <c r="AL121" i="59"/>
  <c r="DY121" i="59"/>
  <c r="DZ122" i="59"/>
  <c r="AM121" i="59"/>
  <c r="CB119" i="59"/>
  <c r="DW122" i="59"/>
  <c r="S56" i="55"/>
  <c r="T116" i="55"/>
  <c r="CA119" i="59"/>
  <c r="F127" i="59"/>
  <c r="EW120" i="59"/>
  <c r="K186" i="49"/>
  <c r="DV129" i="59"/>
  <c r="C128" i="59"/>
  <c r="DX59" i="59"/>
  <c r="CV119" i="59"/>
  <c r="CX119" i="59"/>
  <c r="K187" i="49"/>
  <c r="CD119" i="59"/>
  <c r="CC119" i="59"/>
  <c r="D128" i="59"/>
  <c r="AO121" i="59"/>
  <c r="CY119" i="59"/>
  <c r="EQ121" i="59"/>
  <c r="CW119" i="59"/>
  <c r="BF58" i="59"/>
  <c r="BZ119" i="59"/>
  <c r="R118" i="55"/>
  <c r="EA129" i="59"/>
  <c r="ER121" i="59"/>
  <c r="CU119" i="59"/>
  <c r="K188" i="49" s="1"/>
  <c r="K185" i="49"/>
  <c r="EB122" i="59"/>
  <c r="EO122" i="59"/>
  <c r="CZ118" i="59"/>
  <c r="EE120" i="59"/>
  <c r="BH58" i="59"/>
  <c r="AK121" i="59"/>
  <c r="U116" i="55"/>
  <c r="BJ58" i="59"/>
  <c r="AJ121" i="59"/>
  <c r="EP59" i="59"/>
  <c r="ES129" i="59"/>
  <c r="BZ118" i="59"/>
  <c r="Q125" i="55"/>
  <c r="EV120" i="59"/>
  <c r="G127" i="59"/>
  <c r="EU60" i="59"/>
  <c r="BI59" i="59"/>
  <c r="CB121" i="59"/>
  <c r="AJ122" i="59"/>
  <c r="M188" i="49"/>
  <c r="BG59" i="59"/>
  <c r="CY120" i="59"/>
  <c r="T117" i="55"/>
  <c r="EA130" i="59"/>
  <c r="ET123" i="59"/>
  <c r="AO122" i="59"/>
  <c r="CC120" i="59"/>
  <c r="EC60" i="59"/>
  <c r="O189" i="49"/>
  <c r="CD120" i="59"/>
  <c r="BJ59" i="59"/>
  <c r="EV121" i="59"/>
  <c r="U117" i="55"/>
  <c r="R119" i="55"/>
  <c r="EQ122" i="59"/>
  <c r="EN130" i="59"/>
  <c r="DZ123" i="59"/>
  <c r="CV120" i="59"/>
  <c r="L189" i="49" s="1"/>
  <c r="DY122" i="59"/>
  <c r="EE121" i="59"/>
  <c r="H128" i="59"/>
  <c r="E128" i="59"/>
  <c r="AL122" i="59"/>
  <c r="Q126" i="55"/>
  <c r="EP60" i="59"/>
  <c r="L190" i="49"/>
  <c r="AM122" i="59"/>
  <c r="CW120" i="59"/>
  <c r="F128" i="59"/>
  <c r="AK122" i="59"/>
  <c r="BE58" i="59"/>
  <c r="L188" i="49"/>
  <c r="CA120" i="59"/>
  <c r="CU120" i="59"/>
  <c r="O190" i="49"/>
  <c r="AN122" i="59"/>
  <c r="BF59" i="59"/>
  <c r="G128" i="59"/>
  <c r="DX60" i="59"/>
  <c r="DW123" i="59"/>
  <c r="EB123" i="59"/>
  <c r="CE120" i="59"/>
  <c r="EW121" i="59"/>
  <c r="CZ119" i="59"/>
  <c r="CX120" i="59"/>
  <c r="DV130" i="59"/>
  <c r="N188" i="49"/>
  <c r="O188" i="49"/>
  <c r="EO123" i="59"/>
  <c r="ES130" i="59"/>
  <c r="ED121" i="59"/>
  <c r="BH59" i="59"/>
  <c r="ER122" i="59"/>
  <c r="CB120" i="59"/>
  <c r="D129" i="59"/>
  <c r="C129" i="59"/>
  <c r="EC61" i="59"/>
  <c r="EV122" i="59"/>
  <c r="C130" i="59"/>
  <c r="EE122" i="59"/>
  <c r="DZ124" i="59"/>
  <c r="H129" i="59"/>
  <c r="CC121" i="59"/>
  <c r="EW122" i="59"/>
  <c r="P188" i="49"/>
  <c r="BE59" i="59"/>
  <c r="E129" i="59"/>
  <c r="EP61" i="59"/>
  <c r="BG60" i="59"/>
  <c r="CZ120" i="59"/>
  <c r="AK123" i="59"/>
  <c r="S57" i="55"/>
  <c r="CD121" i="59"/>
  <c r="AL123" i="59"/>
  <c r="G129" i="59"/>
  <c r="DX61" i="59"/>
  <c r="AM123" i="59"/>
  <c r="R120" i="55"/>
  <c r="D130" i="59"/>
  <c r="F129" i="59"/>
  <c r="CW121" i="59"/>
  <c r="AN123" i="59"/>
  <c r="BH60" i="59"/>
  <c r="BF60" i="59"/>
  <c r="EA131" i="59"/>
  <c r="T118" i="55"/>
  <c r="U118" i="55"/>
  <c r="BI60" i="59"/>
  <c r="ES131" i="59"/>
  <c r="DW124" i="59"/>
  <c r="CY121" i="59"/>
  <c r="EU61" i="59"/>
  <c r="EQ123" i="59"/>
  <c r="EB124" i="59"/>
  <c r="DY123" i="59"/>
  <c r="BZ120" i="59"/>
  <c r="DV131" i="59"/>
  <c r="EO124" i="59"/>
  <c r="CV121" i="59"/>
  <c r="ER123" i="59"/>
  <c r="AJ123" i="59"/>
  <c r="P189" i="49"/>
  <c r="BJ60" i="59"/>
  <c r="O192" i="49"/>
  <c r="L191" i="49"/>
  <c r="O191" i="49"/>
  <c r="EN131" i="59"/>
  <c r="CX121" i="59"/>
  <c r="BZ121" i="59"/>
  <c r="L192" i="49"/>
  <c r="CE121" i="59"/>
  <c r="ED122" i="59"/>
  <c r="Q127" i="55"/>
  <c r="AO123" i="59"/>
  <c r="ET124" i="59"/>
  <c r="F130" i="59"/>
  <c r="CA122" i="59"/>
  <c r="AJ124" i="59"/>
  <c r="DV132" i="59"/>
  <c r="EA132" i="59"/>
  <c r="T119" i="55"/>
  <c r="S58" i="55"/>
  <c r="BH61" i="59"/>
  <c r="CA121" i="59"/>
  <c r="DX62" i="59"/>
  <c r="M86" i="49"/>
  <c r="Q128" i="55"/>
  <c r="CU121" i="59"/>
  <c r="AM124" i="59"/>
  <c r="D131" i="59"/>
  <c r="EO125" i="59"/>
  <c r="EN132" i="59"/>
  <c r="EU62" i="59"/>
  <c r="R121" i="55"/>
  <c r="AL124" i="59"/>
  <c r="ER124" i="59"/>
  <c r="CY122" i="59"/>
  <c r="H130" i="59"/>
  <c r="N86" i="49"/>
  <c r="CZ121" i="59"/>
  <c r="K191" i="49"/>
  <c r="U119" i="55"/>
  <c r="K192" i="49"/>
  <c r="DW125" i="59"/>
  <c r="EE123" i="59"/>
  <c r="C131" i="59"/>
  <c r="O194" i="49"/>
  <c r="O86" i="49"/>
  <c r="EC62" i="59"/>
  <c r="DY124" i="59"/>
  <c r="DZ125" i="59"/>
  <c r="E130" i="59"/>
  <c r="ED123" i="59"/>
  <c r="BI61" i="59"/>
  <c r="CC122" i="59"/>
  <c r="CB122" i="59"/>
  <c r="EQ124" i="59"/>
  <c r="BF61" i="59"/>
  <c r="EB125" i="59"/>
  <c r="EW123" i="59"/>
  <c r="AN124" i="59"/>
  <c r="BE60" i="59"/>
  <c r="CW122" i="59"/>
  <c r="M193" i="49" s="1"/>
  <c r="ET125" i="59"/>
  <c r="AO124" i="59"/>
  <c r="EP62" i="59"/>
  <c r="P192" i="49"/>
  <c r="CD122" i="59"/>
  <c r="ES132" i="59"/>
  <c r="P191" i="49"/>
  <c r="G130" i="59"/>
  <c r="L86" i="49"/>
  <c r="BJ61" i="59"/>
  <c r="CV122" i="59"/>
  <c r="AK124" i="59"/>
  <c r="CB123" i="59"/>
  <c r="CX122" i="59"/>
  <c r="CU122" i="59"/>
  <c r="CE122" i="59"/>
  <c r="BZ122" i="59"/>
  <c r="EV123" i="59"/>
  <c r="BG61" i="59"/>
  <c r="P86" i="49"/>
  <c r="M194" i="49"/>
  <c r="AK125" i="59"/>
  <c r="BI62" i="59"/>
  <c r="C132" i="59"/>
  <c r="DX63" i="59"/>
  <c r="EW124" i="59"/>
  <c r="AN125" i="59"/>
  <c r="S59" i="55"/>
  <c r="EV124" i="59"/>
  <c r="K86" i="49"/>
  <c r="BE62" i="59"/>
  <c r="ER125" i="59"/>
  <c r="AM125" i="59"/>
  <c r="EN133" i="59"/>
  <c r="BE61" i="59"/>
  <c r="CV123" i="59"/>
  <c r="CY123" i="59"/>
  <c r="O196" i="49"/>
  <c r="AO125" i="59"/>
  <c r="EU63" i="59"/>
  <c r="CW123" i="59"/>
  <c r="L195" i="49"/>
  <c r="BF62" i="59"/>
  <c r="EA133" i="59"/>
  <c r="DW126" i="59"/>
  <c r="EP63" i="59"/>
  <c r="E131" i="59"/>
  <c r="ED124" i="59"/>
  <c r="CD123" i="59"/>
  <c r="BJ62" i="59"/>
  <c r="DV133" i="59"/>
  <c r="AJ125" i="59"/>
  <c r="U120" i="55"/>
  <c r="M195" i="49"/>
  <c r="ET126" i="59"/>
  <c r="DZ126" i="59"/>
  <c r="ES133" i="59"/>
  <c r="H131" i="59"/>
  <c r="CZ122" i="59"/>
  <c r="M196" i="49"/>
  <c r="EB126" i="59"/>
  <c r="D132" i="59"/>
  <c r="CX123" i="59"/>
  <c r="N195" i="49" s="1"/>
  <c r="P193" i="49"/>
  <c r="DY125" i="59"/>
  <c r="L196" i="49"/>
  <c r="EQ125" i="59"/>
  <c r="CC123" i="59"/>
  <c r="EE124" i="59"/>
  <c r="EC63" i="59"/>
  <c r="CE123" i="59"/>
  <c r="BH62" i="59"/>
  <c r="EO126" i="59"/>
  <c r="F131" i="59"/>
  <c r="AL125" i="59"/>
  <c r="T120" i="55"/>
  <c r="Q129" i="55"/>
  <c r="BG62" i="59"/>
  <c r="G131" i="59"/>
  <c r="N196" i="49"/>
  <c r="CA123" i="59"/>
  <c r="R122" i="55"/>
  <c r="AM126" i="59"/>
  <c r="DZ127" i="59"/>
  <c r="DX64" i="59"/>
  <c r="T121" i="55"/>
  <c r="R123" i="55"/>
  <c r="U121" i="55"/>
  <c r="AK126" i="59"/>
  <c r="F132" i="59"/>
  <c r="CU124" i="59"/>
  <c r="CW124" i="59"/>
  <c r="CC124" i="59"/>
  <c r="EO127" i="59"/>
  <c r="CD124" i="59"/>
  <c r="ET127" i="59"/>
  <c r="EV125" i="59"/>
  <c r="CA124" i="59"/>
  <c r="AO126" i="59"/>
  <c r="BJ63" i="59"/>
  <c r="EB127" i="59"/>
  <c r="BZ124" i="59"/>
  <c r="DW127" i="59"/>
  <c r="Q130" i="55"/>
  <c r="DV134" i="59"/>
  <c r="EU64" i="59"/>
  <c r="CV124" i="59"/>
  <c r="L197" i="49" s="1"/>
  <c r="CU123" i="59"/>
  <c r="K196" i="49" s="1"/>
  <c r="EA134" i="59"/>
  <c r="D133" i="59"/>
  <c r="EE125" i="59"/>
  <c r="AL126" i="59"/>
  <c r="K195" i="49"/>
  <c r="EW125" i="59"/>
  <c r="EC64" i="59"/>
  <c r="BF63" i="59"/>
  <c r="G132" i="59"/>
  <c r="ED125" i="59"/>
  <c r="EN134" i="59"/>
  <c r="L198" i="49"/>
  <c r="BG63" i="59"/>
  <c r="CE124" i="59"/>
  <c r="S60" i="55"/>
  <c r="EP64" i="59"/>
  <c r="H132" i="59"/>
  <c r="C133" i="59"/>
  <c r="BZ123" i="59"/>
  <c r="CX124" i="59"/>
  <c r="N197" i="49" s="1"/>
  <c r="N198" i="49"/>
  <c r="BI63" i="59"/>
  <c r="ER126" i="59"/>
  <c r="CB124" i="59"/>
  <c r="AN126" i="59"/>
  <c r="CZ123" i="59"/>
  <c r="DY126" i="59"/>
  <c r="K198" i="49"/>
  <c r="AJ126" i="59"/>
  <c r="CY124" i="59"/>
  <c r="E132" i="59"/>
  <c r="BH63" i="59"/>
  <c r="EQ126" i="59"/>
  <c r="ES134" i="59"/>
  <c r="K197" i="49"/>
  <c r="EN135" i="59"/>
  <c r="BJ64" i="59"/>
  <c r="EE126" i="59"/>
  <c r="ED126" i="59"/>
  <c r="DY127" i="59"/>
  <c r="DW128" i="59"/>
  <c r="D134" i="59"/>
  <c r="CZ124" i="59"/>
  <c r="EA135" i="59"/>
  <c r="CX125" i="59"/>
  <c r="N200" i="49" s="1"/>
  <c r="S61" i="55"/>
  <c r="F133" i="59"/>
  <c r="DX65" i="59"/>
  <c r="C134" i="59"/>
  <c r="CC125" i="59"/>
  <c r="CB125" i="59"/>
  <c r="EP65" i="59"/>
  <c r="EO128" i="59"/>
  <c r="ER127" i="59"/>
  <c r="U122" i="55"/>
  <c r="R124" i="55"/>
  <c r="T122" i="55"/>
  <c r="EQ127" i="59"/>
  <c r="AL127" i="59"/>
  <c r="ES135" i="59"/>
  <c r="AK127" i="59"/>
  <c r="AM127" i="59"/>
  <c r="CD125" i="59"/>
  <c r="AO127" i="59"/>
  <c r="Q131" i="55"/>
  <c r="EW126" i="59"/>
  <c r="BE64" i="59"/>
  <c r="E133" i="59"/>
  <c r="CW125" i="59"/>
  <c r="H133" i="59"/>
  <c r="BI64" i="59"/>
  <c r="AJ127" i="59"/>
  <c r="BZ125" i="59"/>
  <c r="DV135" i="59"/>
  <c r="EB128" i="59"/>
  <c r="N199" i="49"/>
  <c r="G133" i="59"/>
  <c r="CA125" i="59"/>
  <c r="BF64" i="59"/>
  <c r="BH64" i="59"/>
  <c r="ET128" i="59"/>
  <c r="EC65" i="59"/>
  <c r="CY125" i="59"/>
  <c r="CE125" i="59"/>
  <c r="DZ128" i="59"/>
  <c r="EU65" i="59"/>
  <c r="EV126" i="59"/>
  <c r="BE63" i="59"/>
  <c r="AN127" i="59"/>
  <c r="O199" i="49"/>
  <c r="CV125" i="59"/>
  <c r="BG64" i="59"/>
  <c r="EV127" i="59"/>
  <c r="ED127" i="59"/>
  <c r="AL128" i="59"/>
  <c r="DV136" i="59"/>
  <c r="BE65" i="59"/>
  <c r="U123" i="55"/>
  <c r="CB126" i="59"/>
  <c r="EQ128" i="59"/>
  <c r="EN136" i="59"/>
  <c r="BZ126" i="59"/>
  <c r="EO129" i="59"/>
  <c r="E134" i="59"/>
  <c r="EW127" i="59"/>
  <c r="S62" i="55"/>
  <c r="BI65" i="59"/>
  <c r="AN128" i="59"/>
  <c r="AK128" i="59"/>
  <c r="DZ129" i="59"/>
  <c r="ES136" i="59"/>
  <c r="CC126" i="59"/>
  <c r="CX126" i="59"/>
  <c r="C135" i="59"/>
  <c r="CE126" i="59"/>
  <c r="R125" i="55"/>
  <c r="BG65" i="59"/>
  <c r="AO128" i="59"/>
  <c r="D135" i="59"/>
  <c r="BH65" i="59"/>
  <c r="EA136" i="59"/>
  <c r="EU66" i="59"/>
  <c r="T123" i="55"/>
  <c r="CU125" i="59"/>
  <c r="K200" i="49" s="1"/>
  <c r="AJ128" i="59"/>
  <c r="EE127" i="59"/>
  <c r="ET129" i="59"/>
  <c r="AM128" i="59"/>
  <c r="EP66" i="59"/>
  <c r="CV126" i="59"/>
  <c r="BF65" i="59"/>
  <c r="DX66" i="59"/>
  <c r="EC66" i="59"/>
  <c r="CD126" i="59"/>
  <c r="G134" i="59"/>
  <c r="H134" i="59"/>
  <c r="EB129" i="59"/>
  <c r="DW129" i="59"/>
  <c r="Q132" i="55"/>
  <c r="K199" i="49"/>
  <c r="CW126" i="59"/>
  <c r="ER128" i="59"/>
  <c r="CY126" i="59"/>
  <c r="DY128" i="59"/>
  <c r="CZ125" i="59"/>
  <c r="F134" i="59"/>
  <c r="CA126" i="59"/>
  <c r="BJ65" i="59"/>
  <c r="BF66" i="59"/>
  <c r="CU126" i="59"/>
  <c r="CD127" i="59"/>
  <c r="EP67" i="59"/>
  <c r="T124" i="55"/>
  <c r="BG66" i="59"/>
  <c r="S63" i="55"/>
  <c r="DX67" i="59"/>
  <c r="CA127" i="59"/>
  <c r="Q133" i="55"/>
  <c r="BI66" i="59"/>
  <c r="CW127" i="59"/>
  <c r="AM129" i="59"/>
  <c r="U124" i="55"/>
  <c r="BJ66" i="59"/>
  <c r="BE66" i="59"/>
  <c r="E135" i="59"/>
  <c r="ER129" i="59"/>
  <c r="EB130" i="59"/>
  <c r="EE128" i="59"/>
  <c r="ED128" i="59"/>
  <c r="H135" i="59"/>
  <c r="DW130" i="59"/>
  <c r="AN129" i="59"/>
  <c r="CZ126" i="59"/>
  <c r="BZ127" i="59"/>
  <c r="CX127" i="59"/>
  <c r="CB127" i="59"/>
  <c r="CV127" i="59"/>
  <c r="AO129" i="59"/>
  <c r="EW128" i="59"/>
  <c r="DZ130" i="59"/>
  <c r="AK129" i="59"/>
  <c r="N201" i="49"/>
  <c r="EU67" i="59"/>
  <c r="ES137" i="59"/>
  <c r="M201" i="49"/>
  <c r="R126" i="55"/>
  <c r="EO130" i="59"/>
  <c r="D136" i="59"/>
  <c r="EA137" i="59"/>
  <c r="AL129" i="59"/>
  <c r="CY127" i="59"/>
  <c r="EQ129" i="59"/>
  <c r="ET130" i="59"/>
  <c r="CD128" i="59"/>
  <c r="C136" i="59"/>
  <c r="CE127" i="59"/>
  <c r="CC127" i="59"/>
  <c r="G135" i="59"/>
  <c r="DY129" i="59"/>
  <c r="DV137" i="59"/>
  <c r="AJ129" i="59"/>
  <c r="EV128" i="59"/>
  <c r="EN137" i="59"/>
  <c r="EC67" i="59"/>
  <c r="F135" i="59"/>
  <c r="BH66" i="59"/>
  <c r="L201" i="49"/>
  <c r="DZ131" i="59"/>
  <c r="EU68" i="59"/>
  <c r="CB128" i="59"/>
  <c r="AL130" i="59"/>
  <c r="Q134" i="55"/>
  <c r="EO131" i="59"/>
  <c r="CA128" i="59"/>
  <c r="BG67" i="59"/>
  <c r="EP68" i="59"/>
  <c r="BI67" i="59"/>
  <c r="G136" i="59"/>
  <c r="BJ67" i="59"/>
  <c r="CU127" i="59"/>
  <c r="CC128" i="59"/>
  <c r="U125" i="55"/>
  <c r="BE67" i="59"/>
  <c r="R127" i="55"/>
  <c r="CV128" i="59"/>
  <c r="EC68" i="59"/>
  <c r="BZ128" i="59"/>
  <c r="CZ127" i="59"/>
  <c r="AK130" i="59"/>
  <c r="T125" i="55"/>
  <c r="AJ130" i="59"/>
  <c r="CY128" i="59"/>
  <c r="S64" i="55"/>
  <c r="EB131" i="59"/>
  <c r="CX128" i="59"/>
  <c r="AN130" i="59"/>
  <c r="CW128" i="59"/>
  <c r="EA138" i="59"/>
  <c r="D137" i="59"/>
  <c r="EE129" i="59"/>
  <c r="EV129" i="59"/>
  <c r="ET131" i="59"/>
  <c r="DY130" i="59"/>
  <c r="DV138" i="59"/>
  <c r="EW129" i="59"/>
  <c r="ES138" i="59"/>
  <c r="AM130" i="59"/>
  <c r="DX68" i="59"/>
  <c r="EQ130" i="59"/>
  <c r="F136" i="59"/>
  <c r="AO130" i="59"/>
  <c r="BF67" i="59"/>
  <c r="ED129" i="59"/>
  <c r="H136" i="59"/>
  <c r="DW131" i="59"/>
  <c r="CE128" i="59"/>
  <c r="E136" i="59"/>
  <c r="EN138" i="59"/>
  <c r="C137" i="59"/>
  <c r="K201" i="49"/>
  <c r="ER130" i="59"/>
  <c r="BH67" i="59"/>
  <c r="C138" i="59"/>
  <c r="CX129" i="59"/>
  <c r="ET132" i="59"/>
  <c r="U126" i="55"/>
  <c r="T126" i="55"/>
  <c r="AK131" i="59"/>
  <c r="CE129" i="59"/>
  <c r="EC69" i="59"/>
  <c r="ED130" i="59"/>
  <c r="BI68" i="59"/>
  <c r="D138" i="59"/>
  <c r="AJ131" i="59"/>
  <c r="EE130" i="59"/>
  <c r="EP69" i="59"/>
  <c r="AN131" i="59"/>
  <c r="EN139" i="59"/>
  <c r="EV130" i="59"/>
  <c r="EW130" i="59"/>
  <c r="AM131" i="59"/>
  <c r="EA139" i="59"/>
  <c r="CV129" i="59"/>
  <c r="S65" i="55"/>
  <c r="BH68" i="59"/>
  <c r="DZ132" i="59"/>
  <c r="EU69" i="59"/>
  <c r="DX69" i="59"/>
  <c r="DW132" i="59"/>
  <c r="CA129" i="59"/>
  <c r="BJ68" i="59"/>
  <c r="AL131" i="59"/>
  <c r="F137" i="59"/>
  <c r="EQ131" i="59"/>
  <c r="CU128" i="59"/>
  <c r="CW129" i="59"/>
  <c r="CD129" i="59"/>
  <c r="ER131" i="59"/>
  <c r="ES139" i="59"/>
  <c r="EB132" i="59"/>
  <c r="DV139" i="59"/>
  <c r="G137" i="59"/>
  <c r="CY129" i="59"/>
  <c r="R128" i="55"/>
  <c r="CC129" i="59"/>
  <c r="E137" i="59"/>
  <c r="EO132" i="59"/>
  <c r="DY131" i="59"/>
  <c r="H137" i="59"/>
  <c r="AO131" i="59"/>
  <c r="Q135" i="55"/>
  <c r="BE68" i="59"/>
  <c r="BF68" i="59"/>
  <c r="CZ128" i="59"/>
  <c r="BG68" i="59"/>
  <c r="CB129" i="59"/>
  <c r="AN132" i="59"/>
  <c r="BF69" i="59"/>
  <c r="BH69" i="59"/>
  <c r="EO133" i="59"/>
  <c r="S66" i="55"/>
  <c r="CX130" i="59"/>
  <c r="AM132" i="59"/>
  <c r="T127" i="55"/>
  <c r="EB133" i="59"/>
  <c r="ER132" i="59"/>
  <c r="G138" i="59"/>
  <c r="E138" i="59"/>
  <c r="CE130" i="59"/>
  <c r="CV130" i="59"/>
  <c r="EQ132" i="59"/>
  <c r="U127" i="55"/>
  <c r="ES140" i="59"/>
  <c r="R129" i="55"/>
  <c r="ET133" i="59"/>
  <c r="EP70" i="59"/>
  <c r="AK132" i="59"/>
  <c r="EN140" i="59"/>
  <c r="CY130" i="59"/>
  <c r="BG69" i="59"/>
  <c r="BJ69" i="59"/>
  <c r="Q136" i="55"/>
  <c r="CW130" i="59"/>
  <c r="H138" i="59"/>
  <c r="D139" i="59"/>
  <c r="DZ133" i="59"/>
  <c r="AJ132" i="59"/>
  <c r="BI69" i="59"/>
  <c r="DW133" i="59"/>
  <c r="DY132" i="59"/>
  <c r="EC70" i="59"/>
  <c r="CA130" i="59"/>
  <c r="EE131" i="59"/>
  <c r="EW131" i="59"/>
  <c r="EA140" i="59"/>
  <c r="CD130" i="59"/>
  <c r="BZ129" i="59"/>
  <c r="ED131" i="59"/>
  <c r="EV131" i="59"/>
  <c r="CC130" i="59"/>
  <c r="CZ129" i="59"/>
  <c r="EU70" i="59"/>
  <c r="C139" i="59"/>
  <c r="AO132" i="59"/>
  <c r="AL132" i="59"/>
  <c r="CU129" i="59"/>
  <c r="F138" i="59"/>
  <c r="DX70" i="59"/>
  <c r="CB130" i="59"/>
  <c r="BE69" i="59"/>
  <c r="DV140" i="59"/>
  <c r="CU130" i="59"/>
  <c r="CV131" i="59"/>
  <c r="CA131" i="59"/>
  <c r="CD131" i="59"/>
  <c r="S67" i="55"/>
  <c r="AM133" i="59"/>
  <c r="BH70" i="59"/>
  <c r="BF70" i="59"/>
  <c r="C140" i="59"/>
  <c r="DW134" i="59"/>
  <c r="EW132" i="59"/>
  <c r="EP71" i="59"/>
  <c r="BG70" i="59"/>
  <c r="BJ70" i="59"/>
  <c r="E139" i="59"/>
  <c r="U128" i="55"/>
  <c r="EQ133" i="59"/>
  <c r="AK133" i="59"/>
  <c r="EO134" i="59"/>
  <c r="H139" i="59"/>
  <c r="ES141" i="59"/>
  <c r="ED132" i="59"/>
  <c r="AN133" i="59"/>
  <c r="EB134" i="59"/>
  <c r="T128" i="55"/>
  <c r="CX131" i="59"/>
  <c r="Q137" i="55"/>
  <c r="EV132" i="59"/>
  <c r="CZ130" i="59"/>
  <c r="BZ131" i="59"/>
  <c r="G139" i="59"/>
  <c r="F139" i="59"/>
  <c r="CC131" i="59"/>
  <c r="DY133" i="59"/>
  <c r="DZ134" i="59"/>
  <c r="EN141" i="59"/>
  <c r="BE70" i="59"/>
  <c r="CW131" i="59"/>
  <c r="BI70" i="59"/>
  <c r="R130" i="55"/>
  <c r="EA141" i="59"/>
  <c r="CB131" i="59"/>
  <c r="DV141" i="59"/>
  <c r="AO133" i="59"/>
  <c r="CY131" i="59"/>
  <c r="EC71" i="59"/>
  <c r="DX71" i="59"/>
  <c r="BZ130" i="59"/>
  <c r="D140" i="59"/>
  <c r="AJ133" i="59"/>
  <c r="ET134" i="59"/>
  <c r="EE132" i="59"/>
  <c r="AL133" i="59"/>
  <c r="CE131" i="59"/>
  <c r="ER133" i="59"/>
  <c r="EU71" i="59"/>
  <c r="CC132" i="59"/>
  <c r="BJ71" i="59"/>
  <c r="EA142" i="59"/>
  <c r="BI71" i="59"/>
  <c r="S68" i="55"/>
  <c r="G140" i="59"/>
  <c r="D141" i="59"/>
  <c r="Q138" i="55"/>
  <c r="AL135" i="59"/>
  <c r="DX72" i="59"/>
  <c r="CE132" i="59"/>
  <c r="O87" i="49"/>
  <c r="DV142" i="59"/>
  <c r="BG71" i="59"/>
  <c r="ET135" i="59"/>
  <c r="EP72" i="59"/>
  <c r="U129" i="55"/>
  <c r="N87" i="49"/>
  <c r="K87" i="49"/>
  <c r="ER134" i="59"/>
  <c r="DZ135" i="59"/>
  <c r="C141" i="59"/>
  <c r="H140" i="59"/>
  <c r="EO135" i="59"/>
  <c r="AN134" i="59"/>
  <c r="ES142" i="59"/>
  <c r="E140" i="59"/>
  <c r="DY134" i="59"/>
  <c r="T129" i="55"/>
  <c r="P87" i="49"/>
  <c r="CZ131" i="59"/>
  <c r="BF71" i="59"/>
  <c r="EU72" i="59"/>
  <c r="CA132" i="59"/>
  <c r="AJ134" i="59"/>
  <c r="ED133" i="59"/>
  <c r="DW135" i="59"/>
  <c r="L87" i="49"/>
  <c r="CX132" i="59"/>
  <c r="EN142" i="59"/>
  <c r="EE133" i="59"/>
  <c r="AK134" i="59"/>
  <c r="EV133" i="59"/>
  <c r="CB132" i="59"/>
  <c r="EB135" i="59"/>
  <c r="CY132" i="59"/>
  <c r="EQ134" i="59"/>
  <c r="CD132" i="59"/>
  <c r="EC72" i="59"/>
  <c r="R131" i="55"/>
  <c r="AL134" i="59"/>
  <c r="F140" i="59"/>
  <c r="CV132" i="59"/>
  <c r="EW133" i="59"/>
  <c r="AO134" i="59"/>
  <c r="CW132" i="59"/>
  <c r="AM134" i="59"/>
  <c r="BH71" i="59"/>
  <c r="CU131" i="59"/>
  <c r="M87" i="49"/>
  <c r="BI72" i="59"/>
  <c r="AJ135" i="59"/>
  <c r="EO136" i="59"/>
  <c r="AM135" i="59"/>
  <c r="S69" i="55"/>
  <c r="BH72" i="59"/>
  <c r="DY135" i="59"/>
  <c r="EE134" i="59"/>
  <c r="BG72" i="59"/>
  <c r="ED134" i="59"/>
  <c r="BE72" i="59"/>
  <c r="EU73" i="59"/>
  <c r="H141" i="59"/>
  <c r="T130" i="55"/>
  <c r="Q139" i="55"/>
  <c r="ER135" i="59"/>
  <c r="CX133" i="59"/>
  <c r="CW133" i="59"/>
  <c r="CU133" i="59"/>
  <c r="G141" i="59"/>
  <c r="DW136" i="59"/>
  <c r="DX73" i="59"/>
  <c r="AK135" i="59"/>
  <c r="ES143" i="59"/>
  <c r="U130" i="55"/>
  <c r="AO135" i="59"/>
  <c r="ET136" i="59"/>
  <c r="BF72" i="59"/>
  <c r="EW134" i="59"/>
  <c r="CD133" i="59"/>
  <c r="BZ132" i="59"/>
  <c r="CE133" i="59"/>
  <c r="R132" i="55"/>
  <c r="CY133" i="59"/>
  <c r="F141" i="59"/>
  <c r="CV133" i="59"/>
  <c r="DV143" i="59"/>
  <c r="BZ133" i="59"/>
  <c r="D142" i="59"/>
  <c r="BE71" i="59"/>
  <c r="EC73" i="59"/>
  <c r="DZ136" i="59"/>
  <c r="BJ72" i="59"/>
  <c r="CB133" i="59"/>
  <c r="AN135" i="59"/>
  <c r="EQ135" i="59"/>
  <c r="EP73" i="59"/>
  <c r="EA143" i="59"/>
  <c r="CZ132" i="59"/>
  <c r="CU132" i="59"/>
  <c r="CC133" i="59"/>
  <c r="EN143" i="59"/>
  <c r="E141" i="59"/>
  <c r="C142" i="59"/>
  <c r="EV134" i="59"/>
  <c r="EB136" i="59"/>
  <c r="D143" i="59"/>
  <c r="ED135" i="59"/>
  <c r="CV134" i="59"/>
  <c r="T131" i="55"/>
  <c r="EA144" i="59"/>
  <c r="CY134" i="59"/>
  <c r="DV144" i="59"/>
  <c r="CD134" i="59"/>
  <c r="EO137" i="59"/>
  <c r="ES144" i="59"/>
  <c r="H142" i="59"/>
  <c r="EN144" i="59"/>
  <c r="BI73" i="59"/>
  <c r="BJ73" i="59"/>
  <c r="BF73" i="59"/>
  <c r="ET137" i="59"/>
  <c r="F142" i="59"/>
  <c r="EW135" i="59"/>
  <c r="Q140" i="55"/>
  <c r="EU74" i="59"/>
  <c r="AM136" i="59"/>
  <c r="EP74" i="59"/>
  <c r="EE135" i="59"/>
  <c r="EB137" i="59"/>
  <c r="DW137" i="59"/>
  <c r="AK136" i="59"/>
  <c r="CC134" i="59"/>
  <c r="BH73" i="59"/>
  <c r="CX134" i="59"/>
  <c r="E142" i="59"/>
  <c r="AJ136" i="59"/>
  <c r="CZ133" i="59"/>
  <c r="DY136" i="59"/>
  <c r="DX74" i="59"/>
  <c r="AN136" i="59"/>
  <c r="EQ136" i="59"/>
  <c r="CE134" i="59"/>
  <c r="G142" i="59"/>
  <c r="CA133" i="59"/>
  <c r="CA134" i="59"/>
  <c r="AL136" i="59"/>
  <c r="CB134" i="59"/>
  <c r="U131" i="55"/>
  <c r="BG73" i="59"/>
  <c r="AO136" i="59"/>
  <c r="R133" i="55"/>
  <c r="EV135" i="59"/>
  <c r="DZ137" i="59"/>
  <c r="CW134" i="59"/>
  <c r="ER136" i="59"/>
  <c r="EC74" i="59"/>
  <c r="S70" i="55"/>
  <c r="CD135" i="59"/>
  <c r="EU75" i="59"/>
  <c r="AM137" i="59"/>
  <c r="EQ137" i="59"/>
  <c r="ER137" i="59"/>
  <c r="DX75" i="59"/>
  <c r="BJ74" i="59"/>
  <c r="AK137" i="59"/>
  <c r="BF74" i="59"/>
  <c r="DW138" i="59"/>
  <c r="CA135" i="59"/>
  <c r="EV136" i="59"/>
  <c r="H143" i="59"/>
  <c r="DY137" i="59"/>
  <c r="AO137" i="59"/>
  <c r="EW136" i="59"/>
  <c r="D144" i="59"/>
  <c r="BE73" i="59"/>
  <c r="U132" i="55"/>
  <c r="EB138" i="59"/>
  <c r="C143" i="59"/>
  <c r="EA145" i="59"/>
  <c r="EE136" i="59"/>
  <c r="G143" i="59"/>
  <c r="AJ137" i="59"/>
  <c r="CE135" i="59"/>
  <c r="T132" i="55"/>
  <c r="S71" i="55"/>
  <c r="ET138" i="59"/>
  <c r="CX135" i="59"/>
  <c r="BH74" i="59"/>
  <c r="Q141" i="55"/>
  <c r="AN137" i="59"/>
  <c r="BG74" i="59"/>
  <c r="ES145" i="59"/>
  <c r="CY135" i="59"/>
  <c r="CU135" i="59"/>
  <c r="CV135" i="59"/>
  <c r="AL138" i="59"/>
  <c r="EN145" i="59"/>
  <c r="DZ138" i="59"/>
  <c r="EO138" i="59"/>
  <c r="CW135" i="59"/>
  <c r="CU134" i="59"/>
  <c r="EP75" i="59"/>
  <c r="E143" i="59"/>
  <c r="BI74" i="59"/>
  <c r="R134" i="55"/>
  <c r="BZ136" i="59"/>
  <c r="DV145" i="59"/>
  <c r="CB135" i="59"/>
  <c r="BZ134" i="59"/>
  <c r="AL137" i="59"/>
  <c r="EC75" i="59"/>
  <c r="CZ134" i="59"/>
  <c r="ED136" i="59"/>
  <c r="CC135" i="59"/>
  <c r="F143" i="59"/>
  <c r="BZ135" i="59"/>
  <c r="CB136" i="59"/>
  <c r="EA146" i="59"/>
  <c r="BJ75" i="59"/>
  <c r="S72" i="55"/>
  <c r="R135" i="55"/>
  <c r="DX76" i="59"/>
  <c r="CC136" i="59"/>
  <c r="AJ138" i="59"/>
  <c r="CD136" i="59"/>
  <c r="CW136" i="59"/>
  <c r="BH75" i="59"/>
  <c r="CX136" i="59"/>
  <c r="CE136" i="59"/>
  <c r="T133" i="55"/>
  <c r="EP76" i="59"/>
  <c r="DY138" i="59"/>
  <c r="C144" i="59"/>
  <c r="EO139" i="59"/>
  <c r="EN146" i="59"/>
  <c r="Q142" i="55"/>
  <c r="G144" i="59"/>
  <c r="CV136" i="59"/>
  <c r="EC76" i="59"/>
  <c r="BG75" i="59"/>
  <c r="ED137" i="59"/>
  <c r="ER138" i="59"/>
  <c r="H144" i="59"/>
  <c r="EB139" i="59"/>
  <c r="M88" i="49"/>
  <c r="ET139" i="59"/>
  <c r="E144" i="59"/>
  <c r="CW137" i="59"/>
  <c r="AK138" i="59"/>
  <c r="EU76" i="59"/>
  <c r="DZ139" i="59"/>
  <c r="DW139" i="59"/>
  <c r="BE74" i="59"/>
  <c r="U133" i="55"/>
  <c r="BI75" i="59"/>
  <c r="EQ138" i="59"/>
  <c r="AM138" i="59"/>
  <c r="DV146" i="59"/>
  <c r="CA136" i="59"/>
  <c r="EV137" i="59"/>
  <c r="AO138" i="59"/>
  <c r="ES146" i="59"/>
  <c r="BE75" i="59"/>
  <c r="CY136" i="59"/>
  <c r="AN138" i="59"/>
  <c r="EW137" i="59"/>
  <c r="BF75" i="59"/>
  <c r="EE137" i="59"/>
  <c r="P88" i="49"/>
  <c r="CZ135" i="59"/>
  <c r="D145" i="59"/>
  <c r="F144" i="59"/>
  <c r="BG76" i="59"/>
  <c r="CU137" i="59"/>
  <c r="AN139" i="59"/>
  <c r="EE138" i="59"/>
  <c r="Q143" i="55"/>
  <c r="EV138" i="59"/>
  <c r="EP77" i="59"/>
  <c r="DZ140" i="59"/>
  <c r="CY137" i="59"/>
  <c r="CV137" i="59"/>
  <c r="ED138" i="59"/>
  <c r="AM139" i="59"/>
  <c r="AL139" i="59"/>
  <c r="C145" i="59"/>
  <c r="R136" i="55"/>
  <c r="AK139" i="59"/>
  <c r="CA137" i="59"/>
  <c r="S73" i="55"/>
  <c r="AO139" i="59"/>
  <c r="EC77" i="59"/>
  <c r="DX77" i="59"/>
  <c r="BJ76" i="59"/>
  <c r="E145" i="59"/>
  <c r="EB140" i="59"/>
  <c r="D146" i="59"/>
  <c r="T134" i="55"/>
  <c r="K88" i="49"/>
  <c r="O88" i="49"/>
  <c r="ET140" i="59"/>
  <c r="H145" i="59"/>
  <c r="EO140" i="59"/>
  <c r="EU77" i="59"/>
  <c r="EN147" i="59"/>
  <c r="CU136" i="59"/>
  <c r="N88" i="49"/>
  <c r="F145" i="59"/>
  <c r="BH76" i="59"/>
  <c r="CX137" i="59"/>
  <c r="CE137" i="59"/>
  <c r="DY139" i="59"/>
  <c r="CD137" i="59"/>
  <c r="CB137" i="59"/>
  <c r="CZ136" i="59"/>
  <c r="EA147" i="59"/>
  <c r="DW140" i="59"/>
  <c r="BI76" i="59"/>
  <c r="ES147" i="59"/>
  <c r="DV147" i="59"/>
  <c r="CC137" i="59"/>
  <c r="G145" i="59"/>
  <c r="ER139" i="59"/>
  <c r="BF76" i="59"/>
  <c r="U134" i="55"/>
  <c r="EQ139" i="59"/>
  <c r="EW138" i="59"/>
  <c r="AK140" i="59"/>
  <c r="EW139" i="59"/>
  <c r="EP78" i="59"/>
  <c r="EE139" i="59"/>
  <c r="EC78" i="59"/>
  <c r="CD138" i="59"/>
  <c r="CY138" i="59"/>
  <c r="BG77" i="59"/>
  <c r="EN148" i="59"/>
  <c r="BF77" i="59"/>
  <c r="CV138" i="59"/>
  <c r="H146" i="59"/>
  <c r="DY140" i="59"/>
  <c r="E146" i="59"/>
  <c r="EU78" i="59"/>
  <c r="DZ141" i="59"/>
  <c r="BE77" i="59"/>
  <c r="CZ137" i="59"/>
  <c r="AL140" i="59"/>
  <c r="ET141" i="59"/>
  <c r="U135" i="55"/>
  <c r="C146" i="59"/>
  <c r="G146" i="59"/>
  <c r="AO140" i="59"/>
  <c r="CU138" i="59"/>
  <c r="ER140" i="59"/>
  <c r="D147" i="59"/>
  <c r="R137" i="55"/>
  <c r="EV139" i="59"/>
  <c r="DW141" i="59"/>
  <c r="ED139" i="59"/>
  <c r="EA148" i="59"/>
  <c r="AM140" i="59"/>
  <c r="AJ140" i="59"/>
  <c r="F146" i="59"/>
  <c r="AJ139" i="59"/>
  <c r="DX78" i="59"/>
  <c r="Q144" i="55"/>
  <c r="BZ137" i="59"/>
  <c r="CC138" i="59"/>
  <c r="S74" i="55"/>
  <c r="CB138" i="59"/>
  <c r="EQ140" i="59"/>
  <c r="DV148" i="59"/>
  <c r="EO141" i="59"/>
  <c r="BI77" i="59"/>
  <c r="CE138" i="59"/>
  <c r="ES148" i="59"/>
  <c r="CW138" i="59"/>
  <c r="CZ138" i="59"/>
  <c r="CA138" i="59"/>
  <c r="BE76" i="59"/>
  <c r="T135" i="55"/>
  <c r="BH77" i="59"/>
  <c r="EB141" i="59"/>
  <c r="CX138" i="59"/>
  <c r="AN140" i="59"/>
  <c r="BJ77" i="59"/>
  <c r="H147" i="59"/>
  <c r="CB139" i="59"/>
  <c r="EE140" i="59"/>
  <c r="EO142" i="59"/>
  <c r="CX139" i="59"/>
  <c r="BI78" i="59"/>
  <c r="EV140" i="59"/>
  <c r="EQ141" i="59"/>
  <c r="BH78" i="59"/>
  <c r="DY141" i="59"/>
  <c r="DZ142" i="59"/>
  <c r="EW140" i="59"/>
  <c r="AM141" i="59"/>
  <c r="BG78" i="59"/>
  <c r="AN141" i="59"/>
  <c r="BJ78" i="59"/>
  <c r="EU79" i="59"/>
  <c r="S75" i="55"/>
  <c r="G147" i="59"/>
  <c r="CU139" i="59"/>
  <c r="CY139" i="59"/>
  <c r="T136" i="55"/>
  <c r="EN149" i="59"/>
  <c r="EA149" i="59"/>
  <c r="CV139" i="59"/>
  <c r="BZ138" i="59"/>
  <c r="U136" i="55"/>
  <c r="R138" i="55"/>
  <c r="ED140" i="59"/>
  <c r="Q145" i="55"/>
  <c r="ES149" i="59"/>
  <c r="F147" i="59"/>
  <c r="AK141" i="59"/>
  <c r="AO141" i="59"/>
  <c r="E147" i="59"/>
  <c r="ET142" i="59"/>
  <c r="DX79" i="59"/>
  <c r="CW139" i="59"/>
  <c r="EC79" i="59"/>
  <c r="AL141" i="59"/>
  <c r="ER141" i="59"/>
  <c r="EB142" i="59"/>
  <c r="C147" i="59"/>
  <c r="EP79" i="59"/>
  <c r="CD139" i="59"/>
  <c r="AJ141" i="59"/>
  <c r="D148" i="59"/>
  <c r="CA139" i="59"/>
  <c r="CE139" i="59"/>
  <c r="DW142" i="59"/>
  <c r="DV149" i="59"/>
  <c r="CC139" i="59"/>
  <c r="BF78" i="59"/>
  <c r="C148" i="59"/>
  <c r="AK142" i="59"/>
  <c r="BE78" i="59"/>
  <c r="R139" i="55"/>
  <c r="BH79" i="59"/>
  <c r="CV140" i="59"/>
  <c r="BI79" i="59"/>
  <c r="BF79" i="59"/>
  <c r="CC140" i="59"/>
  <c r="CY140" i="59"/>
  <c r="D149" i="59"/>
  <c r="DW143" i="59"/>
  <c r="DX80" i="59"/>
  <c r="EA150" i="59"/>
  <c r="EW141" i="59"/>
  <c r="U137" i="55"/>
  <c r="EE141" i="59"/>
  <c r="Q146" i="55"/>
  <c r="BZ140" i="59"/>
  <c r="EB143" i="59"/>
  <c r="ER142" i="59"/>
  <c r="G148" i="59"/>
  <c r="H148" i="59"/>
  <c r="EO143" i="59"/>
  <c r="CA140" i="59"/>
  <c r="DY142" i="59"/>
  <c r="ES150" i="59"/>
  <c r="EP80" i="59"/>
  <c r="F148" i="59"/>
  <c r="CX140" i="59"/>
  <c r="BZ139" i="59"/>
  <c r="T137" i="55"/>
  <c r="DV150" i="59"/>
  <c r="BJ79" i="59"/>
  <c r="EQ142" i="59"/>
  <c r="DZ143" i="59"/>
  <c r="ET143" i="59"/>
  <c r="CU140" i="59"/>
  <c r="EN150" i="59"/>
  <c r="EC80" i="59"/>
  <c r="CB140" i="59"/>
  <c r="AL142" i="59"/>
  <c r="CZ139" i="59"/>
  <c r="AM142" i="59"/>
  <c r="E148" i="59"/>
  <c r="ED141" i="59"/>
  <c r="EV141" i="59"/>
  <c r="AN142" i="59"/>
  <c r="S76" i="55"/>
  <c r="AJ142" i="59"/>
  <c r="BG79" i="59"/>
  <c r="EU80" i="59"/>
  <c r="AO142" i="59"/>
  <c r="CD140" i="59"/>
  <c r="CE140" i="59"/>
  <c r="CW140" i="59"/>
  <c r="ED142" i="59"/>
  <c r="F149" i="59"/>
  <c r="G149" i="59"/>
  <c r="S77" i="55"/>
  <c r="BG80" i="59"/>
  <c r="EV142" i="59"/>
  <c r="CD141" i="59"/>
  <c r="D150" i="59"/>
  <c r="AK143" i="59"/>
  <c r="EA151" i="59"/>
  <c r="EU81" i="59"/>
  <c r="EE142" i="59"/>
  <c r="CB141" i="59"/>
  <c r="T138" i="55"/>
  <c r="ES151" i="59"/>
  <c r="H149" i="59"/>
  <c r="CC141" i="59"/>
  <c r="DX81" i="59"/>
  <c r="DY143" i="59"/>
  <c r="AO143" i="59"/>
  <c r="DW144" i="59"/>
  <c r="CZ140" i="59"/>
  <c r="CW141" i="59"/>
  <c r="M89" i="49"/>
  <c r="AM143" i="59"/>
  <c r="E149" i="59"/>
  <c r="AN143" i="59"/>
  <c r="EO144" i="59"/>
  <c r="R140" i="55"/>
  <c r="Q147" i="55"/>
  <c r="BZ141" i="59"/>
  <c r="CA141" i="59"/>
  <c r="EQ143" i="59"/>
  <c r="BI80" i="59"/>
  <c r="CY141" i="59"/>
  <c r="EN151" i="59"/>
  <c r="BJ80" i="59"/>
  <c r="U138" i="55"/>
  <c r="EC81" i="59"/>
  <c r="EW142" i="59"/>
  <c r="BH80" i="59"/>
  <c r="ER143" i="59"/>
  <c r="AL143" i="59"/>
  <c r="C149" i="59"/>
  <c r="BE79" i="59"/>
  <c r="EP81" i="59"/>
  <c r="CX141" i="59"/>
  <c r="CV141" i="59"/>
  <c r="ET144" i="59"/>
  <c r="DV151" i="59"/>
  <c r="CE141" i="59"/>
  <c r="DZ144" i="59"/>
  <c r="BF80" i="59"/>
  <c r="L89" i="49"/>
  <c r="EB144" i="59"/>
  <c r="EC82" i="59"/>
  <c r="BI81" i="59"/>
  <c r="CV142" i="59"/>
  <c r="H150" i="59"/>
  <c r="CA142" i="59"/>
  <c r="ES152" i="59"/>
  <c r="EU82" i="59"/>
  <c r="O89" i="49"/>
  <c r="G150" i="59"/>
  <c r="ED143" i="59"/>
  <c r="BJ81" i="59"/>
  <c r="AM144" i="59"/>
  <c r="DW145" i="59"/>
  <c r="E150" i="59"/>
  <c r="CU141" i="59"/>
  <c r="ER144" i="59"/>
  <c r="CD142" i="59"/>
  <c r="AK144" i="59"/>
  <c r="DY144" i="59"/>
  <c r="AL144" i="59"/>
  <c r="EP82" i="59"/>
  <c r="EW143" i="59"/>
  <c r="DX82" i="59"/>
  <c r="BH81" i="59"/>
  <c r="AJ143" i="59"/>
  <c r="DV152" i="59"/>
  <c r="C150" i="59"/>
  <c r="BF81" i="59"/>
  <c r="P89" i="49"/>
  <c r="DZ145" i="59"/>
  <c r="CW142" i="59"/>
  <c r="EB145" i="59"/>
  <c r="EN152" i="59"/>
  <c r="CC142" i="59"/>
  <c r="CU142" i="59"/>
  <c r="AO144" i="59"/>
  <c r="CB142" i="59"/>
  <c r="T139" i="55"/>
  <c r="CY142" i="59"/>
  <c r="EQ144" i="59"/>
  <c r="Q148" i="55"/>
  <c r="AJ144" i="59"/>
  <c r="CZ141" i="59"/>
  <c r="BG81" i="59"/>
  <c r="R141" i="55"/>
  <c r="U139" i="55"/>
  <c r="EO145" i="59"/>
  <c r="D151" i="59"/>
  <c r="EE143" i="59"/>
  <c r="CX142" i="59"/>
  <c r="BE80" i="59"/>
  <c r="S78" i="55"/>
  <c r="EV143" i="59"/>
  <c r="CE142" i="59"/>
  <c r="ET145" i="59"/>
  <c r="AN144" i="59"/>
  <c r="F150" i="59"/>
  <c r="EA152" i="59"/>
  <c r="AK145" i="59"/>
  <c r="H151" i="59"/>
  <c r="BZ142" i="59"/>
  <c r="AO145" i="59"/>
  <c r="S79" i="55"/>
  <c r="EO146" i="59"/>
  <c r="EU83" i="59"/>
  <c r="ER145" i="59"/>
  <c r="CD143" i="59"/>
  <c r="BE81" i="59"/>
  <c r="CZ142" i="59"/>
  <c r="D152" i="59"/>
  <c r="CC143" i="59"/>
  <c r="U140" i="55"/>
  <c r="K89" i="49"/>
  <c r="BF82" i="59"/>
  <c r="DZ146" i="59"/>
  <c r="G151" i="59"/>
  <c r="BI82" i="59"/>
  <c r="CY143" i="59"/>
  <c r="EW144" i="59"/>
  <c r="EP83" i="59"/>
  <c r="Q149" i="55"/>
  <c r="T140" i="55"/>
  <c r="EV144" i="59"/>
  <c r="EB146" i="59"/>
  <c r="DW146" i="59"/>
  <c r="F151" i="59"/>
  <c r="CX143" i="59"/>
  <c r="ET146" i="59"/>
  <c r="EC83" i="59"/>
  <c r="EE144" i="59"/>
  <c r="R142" i="55"/>
  <c r="EA153" i="59"/>
  <c r="BJ82" i="59"/>
  <c r="DX83" i="59"/>
  <c r="ES153" i="59"/>
  <c r="CA143" i="59"/>
  <c r="E151" i="59"/>
  <c r="BG82" i="59"/>
  <c r="CD144" i="59"/>
  <c r="AJ145" i="59"/>
  <c r="CW143" i="59"/>
  <c r="BE82" i="59"/>
  <c r="CE143" i="59"/>
  <c r="BH82" i="59"/>
  <c r="CB143" i="59"/>
  <c r="EQ145" i="59"/>
  <c r="ED144" i="59"/>
  <c r="CV143" i="59"/>
  <c r="AM145" i="59"/>
  <c r="AN145" i="59"/>
  <c r="DY145" i="59"/>
  <c r="C151" i="59"/>
  <c r="EN153" i="59"/>
  <c r="DV153" i="59"/>
  <c r="BG83" i="59"/>
  <c r="EV145" i="59"/>
  <c r="H152" i="59"/>
  <c r="DV154" i="59"/>
  <c r="S80" i="55"/>
  <c r="CE144" i="59"/>
  <c r="AO146" i="59"/>
  <c r="G152" i="59"/>
  <c r="CX144" i="59"/>
  <c r="DZ147" i="59"/>
  <c r="D153" i="59"/>
  <c r="EC84" i="59"/>
  <c r="BI83" i="59"/>
  <c r="BF84" i="59"/>
  <c r="DW147" i="59"/>
  <c r="R143" i="55"/>
  <c r="CZ143" i="59"/>
  <c r="EN154" i="59"/>
  <c r="CC144" i="59"/>
  <c r="EQ146" i="59"/>
  <c r="ET147" i="59"/>
  <c r="ES154" i="59"/>
  <c r="BH83" i="59"/>
  <c r="EE145" i="59"/>
  <c r="CU144" i="59"/>
  <c r="CA144" i="59"/>
  <c r="EB147" i="59"/>
  <c r="CY145" i="59"/>
  <c r="ER146" i="59"/>
  <c r="AL145" i="59"/>
  <c r="BE83" i="59"/>
  <c r="C152" i="59"/>
  <c r="AK146" i="59"/>
  <c r="CZ144" i="59"/>
  <c r="CV144" i="59"/>
  <c r="CW144" i="59"/>
  <c r="BZ144" i="59"/>
  <c r="M90" i="49"/>
  <c r="ED145" i="59"/>
  <c r="CB144" i="59"/>
  <c r="AN146" i="59"/>
  <c r="EU84" i="59"/>
  <c r="EO147" i="59"/>
  <c r="EP84" i="59"/>
  <c r="CY144" i="59"/>
  <c r="BZ143" i="59"/>
  <c r="T141" i="55"/>
  <c r="DX84" i="59"/>
  <c r="F152" i="59"/>
  <c r="E152" i="59"/>
  <c r="DY146" i="59"/>
  <c r="N90" i="49"/>
  <c r="U141" i="55"/>
  <c r="CU143" i="59"/>
  <c r="Q150" i="55"/>
  <c r="AM146" i="59"/>
  <c r="BJ83" i="59"/>
  <c r="AL146" i="59"/>
  <c r="BF83" i="59"/>
  <c r="EA154" i="59"/>
  <c r="EW145" i="59"/>
  <c r="D154" i="59"/>
  <c r="BI84" i="59"/>
  <c r="CE145" i="59"/>
  <c r="EB148" i="59"/>
  <c r="Q151" i="55"/>
  <c r="DY147" i="59"/>
  <c r="AM147" i="59"/>
  <c r="T142" i="55"/>
  <c r="AK147" i="59"/>
  <c r="CW145" i="59"/>
  <c r="ED146" i="59"/>
  <c r="EA155" i="59"/>
  <c r="AN147" i="59"/>
  <c r="L90" i="49"/>
  <c r="EW146" i="59"/>
  <c r="C153" i="59"/>
  <c r="BZ145" i="59"/>
  <c r="G153" i="59"/>
  <c r="CV145" i="59"/>
  <c r="EV146" i="59"/>
  <c r="CX145" i="59"/>
  <c r="O90" i="49"/>
  <c r="CB145" i="59"/>
  <c r="S81" i="55"/>
  <c r="P90" i="49"/>
  <c r="CA145" i="59"/>
  <c r="E153" i="59"/>
  <c r="EU85" i="59"/>
  <c r="CC145" i="59"/>
  <c r="EQ147" i="59"/>
  <c r="H153" i="59"/>
  <c r="EC85" i="59"/>
  <c r="DV155" i="59"/>
  <c r="AL147" i="59"/>
  <c r="DX85" i="59"/>
  <c r="BJ84" i="59"/>
  <c r="AJ146" i="59"/>
  <c r="AO147" i="59"/>
  <c r="K90" i="49"/>
  <c r="ES155" i="59"/>
  <c r="BG84" i="59"/>
  <c r="CD145" i="59"/>
  <c r="ER147" i="59"/>
  <c r="BH84" i="59"/>
  <c r="U142" i="55"/>
  <c r="DZ148" i="59"/>
  <c r="F153" i="59"/>
  <c r="EO148" i="59"/>
  <c r="EP85" i="59"/>
  <c r="EN155" i="59"/>
  <c r="R144" i="55"/>
  <c r="ET148" i="59"/>
  <c r="EE146" i="59"/>
  <c r="BE84" i="59"/>
  <c r="DW148" i="59"/>
  <c r="CX146" i="59"/>
  <c r="EE147" i="59"/>
  <c r="G154" i="59"/>
  <c r="U143" i="55"/>
  <c r="CV146" i="59"/>
  <c r="BG85" i="59"/>
  <c r="CU145" i="59"/>
  <c r="S82" i="55"/>
  <c r="EN156" i="59"/>
  <c r="E154" i="59"/>
  <c r="ET149" i="59"/>
  <c r="M91" i="49"/>
  <c r="CC146" i="59"/>
  <c r="EV147" i="59"/>
  <c r="CY146" i="59"/>
  <c r="DW149" i="59"/>
  <c r="BI85" i="59"/>
  <c r="EQ148" i="59"/>
  <c r="EA156" i="59"/>
  <c r="AL148" i="59"/>
  <c r="ES156" i="59"/>
  <c r="Q152" i="55"/>
  <c r="AO148" i="59"/>
  <c r="DV156" i="59"/>
  <c r="AJ147" i="59"/>
  <c r="DY148" i="59"/>
  <c r="CZ145" i="59"/>
  <c r="EW147" i="59"/>
  <c r="CB146" i="59"/>
  <c r="F154" i="59"/>
  <c r="T143" i="55"/>
  <c r="EC86" i="59"/>
  <c r="BE85" i="59"/>
  <c r="R145" i="55"/>
  <c r="ED147" i="59"/>
  <c r="ER148" i="59"/>
  <c r="AM148" i="59"/>
  <c r="CD146" i="59"/>
  <c r="BH85" i="59"/>
  <c r="D155" i="59"/>
  <c r="EB149" i="59"/>
  <c r="BZ146" i="59"/>
  <c r="C154" i="59"/>
  <c r="CA146" i="59"/>
  <c r="CW146" i="59"/>
  <c r="DX86" i="59"/>
  <c r="EU86" i="59"/>
  <c r="AN148" i="59"/>
  <c r="EP86" i="59"/>
  <c r="BF85" i="59"/>
  <c r="H154" i="59"/>
  <c r="O91" i="49"/>
  <c r="BJ85" i="59"/>
  <c r="AK148" i="59"/>
  <c r="CE146" i="59"/>
  <c r="DZ149" i="59"/>
  <c r="EO149" i="59"/>
  <c r="EE148" i="59"/>
  <c r="CY147" i="59"/>
  <c r="EP87" i="59"/>
  <c r="ER149" i="59"/>
  <c r="BG86" i="59"/>
  <c r="BH86" i="59"/>
  <c r="AJ149" i="59"/>
  <c r="DW150" i="59"/>
  <c r="CV147" i="59"/>
  <c r="R146" i="55"/>
  <c r="BI86" i="59"/>
  <c r="G155" i="59"/>
  <c r="AO149" i="59"/>
  <c r="EV148" i="59"/>
  <c r="CW147" i="59"/>
  <c r="S83" i="55"/>
  <c r="EQ149" i="59"/>
  <c r="AN149" i="59"/>
  <c r="C155" i="59"/>
  <c r="H155" i="59"/>
  <c r="CX147" i="59"/>
  <c r="E155" i="59"/>
  <c r="CB147" i="59"/>
  <c r="CA147" i="59"/>
  <c r="BE86" i="59"/>
  <c r="DV157" i="59"/>
  <c r="L91" i="49"/>
  <c r="K91" i="49"/>
  <c r="Q153" i="55"/>
  <c r="ES157" i="59"/>
  <c r="D156" i="59"/>
  <c r="CU146" i="59"/>
  <c r="AJ148" i="59"/>
  <c r="ET150" i="59"/>
  <c r="T144" i="55"/>
  <c r="CZ146" i="59"/>
  <c r="AL149" i="59"/>
  <c r="BF86" i="59"/>
  <c r="AM149" i="59"/>
  <c r="CD147" i="59"/>
  <c r="F155" i="59"/>
  <c r="CC147" i="59"/>
  <c r="ED148" i="59"/>
  <c r="EU87" i="59"/>
  <c r="P91" i="49"/>
  <c r="DY149" i="59"/>
  <c r="EC87" i="59"/>
  <c r="EB150" i="59"/>
  <c r="DX87" i="59"/>
  <c r="CU147" i="59"/>
  <c r="BJ86" i="59"/>
  <c r="EA157" i="59"/>
  <c r="CE147" i="59"/>
  <c r="EW148" i="59"/>
  <c r="U144" i="55"/>
  <c r="EO150" i="59"/>
  <c r="DZ150" i="59"/>
  <c r="AK149" i="59"/>
  <c r="EN157" i="59"/>
  <c r="EO151" i="59"/>
  <c r="AK150" i="59"/>
  <c r="CC148" i="59"/>
  <c r="CD148" i="59"/>
  <c r="T145" i="55"/>
  <c r="R147" i="55"/>
  <c r="DY150" i="59"/>
  <c r="AM150" i="59"/>
  <c r="EV149" i="59"/>
  <c r="CY148" i="59"/>
  <c r="CE148" i="59"/>
  <c r="CV148" i="59"/>
  <c r="DZ151" i="59"/>
  <c r="EC88" i="59"/>
  <c r="BZ147" i="59"/>
  <c r="AN150" i="59"/>
  <c r="DW151" i="59"/>
  <c r="BG87" i="59"/>
  <c r="BJ87" i="59"/>
  <c r="F156" i="59"/>
  <c r="EQ150" i="59"/>
  <c r="H156" i="59"/>
  <c r="U145" i="55"/>
  <c r="EA158" i="59"/>
  <c r="EE149" i="59"/>
  <c r="EN158" i="59"/>
  <c r="G156" i="59"/>
  <c r="BI87" i="59"/>
  <c r="C156" i="59"/>
  <c r="ED149" i="59"/>
  <c r="S84" i="55"/>
  <c r="CB148" i="59"/>
  <c r="CA148" i="59"/>
  <c r="CX148" i="59"/>
  <c r="D157" i="59"/>
  <c r="ET151" i="59"/>
  <c r="EU88" i="59"/>
  <c r="DV158" i="59"/>
  <c r="EP88" i="59"/>
  <c r="ES158" i="59"/>
  <c r="CZ147" i="59"/>
  <c r="AO150" i="59"/>
  <c r="CW148" i="59"/>
  <c r="DX88" i="59"/>
  <c r="AL150" i="59"/>
  <c r="ER150" i="59"/>
  <c r="EB151" i="59"/>
  <c r="E156" i="59"/>
  <c r="EW149" i="59"/>
  <c r="BH87" i="59"/>
  <c r="BF87" i="59"/>
  <c r="Q154" i="55"/>
  <c r="BG88" i="59"/>
  <c r="CW149" i="59"/>
  <c r="BZ148" i="59"/>
  <c r="AM151" i="59"/>
  <c r="CV149" i="59"/>
  <c r="ED150" i="59"/>
  <c r="Q155" i="55"/>
  <c r="ER151" i="59"/>
  <c r="DY151" i="59"/>
  <c r="CZ148" i="59"/>
  <c r="BE88" i="59"/>
  <c r="AJ150" i="59"/>
  <c r="C157" i="59"/>
  <c r="BJ88" i="59"/>
  <c r="CC149" i="59"/>
  <c r="CE149" i="59"/>
  <c r="EN159" i="59"/>
  <c r="CY149" i="59"/>
  <c r="D158" i="59"/>
  <c r="EC89" i="59"/>
  <c r="EB152" i="59"/>
  <c r="EW150" i="59"/>
  <c r="EQ151" i="59"/>
  <c r="CB149" i="59"/>
  <c r="EU89" i="59"/>
  <c r="T146" i="55"/>
  <c r="EE150" i="59"/>
  <c r="ES159" i="59"/>
  <c r="DW152" i="59"/>
  <c r="ET152" i="59"/>
  <c r="EV150" i="59"/>
  <c r="BF88" i="59"/>
  <c r="AL151" i="59"/>
  <c r="AK151" i="59"/>
  <c r="AJ151" i="59"/>
  <c r="U146" i="55"/>
  <c r="F157" i="59"/>
  <c r="H157" i="59"/>
  <c r="G157" i="59"/>
  <c r="BI88" i="59"/>
  <c r="CX149" i="59"/>
  <c r="CU148" i="59"/>
  <c r="DV159" i="59"/>
  <c r="E157" i="59"/>
  <c r="S85" i="55"/>
  <c r="EP89" i="59"/>
  <c r="BH88" i="59"/>
  <c r="AN151" i="59"/>
  <c r="AO151" i="59"/>
  <c r="BE87" i="59"/>
  <c r="EA159" i="59"/>
  <c r="DX89" i="59"/>
  <c r="O92" i="49"/>
  <c r="DZ152" i="59"/>
  <c r="EO152" i="59"/>
  <c r="R148" i="55"/>
  <c r="M92" i="49"/>
  <c r="CD149" i="59"/>
  <c r="CA149" i="59"/>
  <c r="CZ149" i="59"/>
  <c r="CB150" i="59"/>
  <c r="CE150" i="59"/>
  <c r="AM152" i="59"/>
  <c r="BI89" i="59"/>
  <c r="CA150" i="59"/>
  <c r="CD150" i="59"/>
  <c r="AO152" i="59"/>
  <c r="DY152" i="59"/>
  <c r="H158" i="59"/>
  <c r="DW153" i="59"/>
  <c r="DZ153" i="59"/>
  <c r="D159" i="59"/>
  <c r="BE89" i="59"/>
  <c r="C158" i="59"/>
  <c r="EC90" i="59"/>
  <c r="L92" i="49"/>
  <c r="R149" i="55"/>
  <c r="F158" i="59"/>
  <c r="ES160" i="59"/>
  <c r="CY150" i="59"/>
  <c r="EW151" i="59"/>
  <c r="DX90" i="59"/>
  <c r="S86" i="55"/>
  <c r="G158" i="59"/>
  <c r="U147" i="55"/>
  <c r="Q156" i="55"/>
  <c r="EE151" i="59"/>
  <c r="AN152" i="59"/>
  <c r="CW150" i="59"/>
  <c r="ED151" i="59"/>
  <c r="EV151" i="59"/>
  <c r="CB151" i="59"/>
  <c r="P92" i="49"/>
  <c r="BG89" i="59"/>
  <c r="EU90" i="59"/>
  <c r="EA160" i="59"/>
  <c r="CX150" i="59"/>
  <c r="EB153" i="59"/>
  <c r="BZ149" i="59"/>
  <c r="CV150" i="59"/>
  <c r="BF89" i="59"/>
  <c r="EP90" i="59"/>
  <c r="AK152" i="59"/>
  <c r="CC150" i="59"/>
  <c r="T147" i="55"/>
  <c r="BJ89" i="59"/>
  <c r="EN160" i="59"/>
  <c r="DV160" i="59"/>
  <c r="CU149" i="59"/>
  <c r="EQ152" i="59"/>
  <c r="EO153" i="59"/>
  <c r="BH89" i="59"/>
  <c r="AL152" i="59"/>
  <c r="E158" i="59"/>
  <c r="ET153" i="59"/>
  <c r="ER152" i="59"/>
  <c r="K92" i="49"/>
  <c r="AL153" i="59"/>
  <c r="BI90" i="59"/>
  <c r="BJ90" i="59"/>
  <c r="E159" i="59"/>
  <c r="CW151" i="59"/>
  <c r="EN161" i="59"/>
  <c r="CE151" i="59"/>
  <c r="AN153" i="59"/>
  <c r="DW154" i="59"/>
  <c r="CV151" i="59"/>
  <c r="EV152" i="59"/>
  <c r="EP91" i="59"/>
  <c r="BH90" i="59"/>
  <c r="CC151" i="59"/>
  <c r="D160" i="59"/>
  <c r="F159" i="59"/>
  <c r="EC91" i="59"/>
  <c r="DZ154" i="59"/>
  <c r="BE90" i="59"/>
  <c r="EQ153" i="59"/>
  <c r="AK153" i="59"/>
  <c r="EB154" i="59"/>
  <c r="K93" i="49"/>
  <c r="P93" i="49"/>
  <c r="R150" i="55"/>
  <c r="H159" i="59"/>
  <c r="CU150" i="59"/>
  <c r="ER153" i="59"/>
  <c r="AO153" i="59"/>
  <c r="ED152" i="59"/>
  <c r="CZ150" i="59"/>
  <c r="C159" i="59"/>
  <c r="EO154" i="59"/>
  <c r="Q157" i="55"/>
  <c r="DV161" i="59"/>
  <c r="G159" i="59"/>
  <c r="BZ150" i="59"/>
  <c r="CU151" i="59"/>
  <c r="EW152" i="59"/>
  <c r="DY153" i="59"/>
  <c r="EE152" i="59"/>
  <c r="U148" i="55"/>
  <c r="BF90" i="59"/>
  <c r="S87" i="55"/>
  <c r="EA161" i="59"/>
  <c r="CX151" i="59"/>
  <c r="DX91" i="59"/>
  <c r="ET154" i="59"/>
  <c r="CA151" i="59"/>
  <c r="AM153" i="59"/>
  <c r="BG90" i="59"/>
  <c r="ES161" i="59"/>
  <c r="L93" i="49"/>
  <c r="T148" i="55"/>
  <c r="CY151" i="59"/>
  <c r="CD151" i="59"/>
  <c r="AJ152" i="59"/>
  <c r="EU91" i="59"/>
  <c r="EE153" i="59"/>
  <c r="AM154" i="59"/>
  <c r="BJ91" i="59"/>
  <c r="CA152" i="59"/>
  <c r="DV162" i="59"/>
  <c r="EN162" i="59"/>
  <c r="S88" i="55"/>
  <c r="F160" i="59"/>
  <c r="DW155" i="59"/>
  <c r="EW153" i="59"/>
  <c r="DY154" i="59"/>
  <c r="AN154" i="59"/>
  <c r="CY152" i="59"/>
  <c r="C160" i="59"/>
  <c r="CV152" i="59"/>
  <c r="EU92" i="59"/>
  <c r="EC92" i="59"/>
  <c r="H160" i="59"/>
  <c r="BZ152" i="59"/>
  <c r="CE152" i="59"/>
  <c r="BH91" i="59"/>
  <c r="EO155" i="59"/>
  <c r="M93" i="49"/>
  <c r="T149" i="55"/>
  <c r="BG91" i="59"/>
  <c r="R151" i="55"/>
  <c r="O93" i="49"/>
  <c r="CX152" i="59"/>
  <c r="BF91" i="59"/>
  <c r="D161" i="59"/>
  <c r="BI91" i="59"/>
  <c r="CC152" i="59"/>
  <c r="U149" i="55"/>
  <c r="AK154" i="59"/>
  <c r="EV153" i="59"/>
  <c r="EP92" i="59"/>
  <c r="BZ151" i="59"/>
  <c r="DX92" i="59"/>
  <c r="ER154" i="59"/>
  <c r="AO154" i="59"/>
  <c r="DZ155" i="59"/>
  <c r="AL154" i="59"/>
  <c r="ET155" i="59"/>
  <c r="N93" i="49"/>
  <c r="CU152" i="59"/>
  <c r="Q158" i="55"/>
  <c r="CB152" i="59"/>
  <c r="AJ153" i="59"/>
  <c r="E160" i="59"/>
  <c r="G160" i="59"/>
  <c r="M94" i="49"/>
  <c r="EQ154" i="59"/>
  <c r="ED153" i="59"/>
  <c r="EA162" i="59"/>
  <c r="EB155" i="59"/>
  <c r="CW152" i="59"/>
  <c r="CD152" i="59"/>
  <c r="CZ151" i="59"/>
  <c r="ES162" i="59"/>
  <c r="AJ155" i="59"/>
  <c r="E161" i="59"/>
  <c r="DY155" i="59"/>
  <c r="BJ92" i="59"/>
  <c r="EO156" i="59"/>
  <c r="BZ153" i="59"/>
  <c r="EE154" i="59"/>
  <c r="P94" i="49"/>
  <c r="S89" i="55"/>
  <c r="CU153" i="59"/>
  <c r="C161" i="59"/>
  <c r="CW153" i="59"/>
  <c r="AO155" i="59"/>
  <c r="EP93" i="59"/>
  <c r="F161" i="59"/>
  <c r="H161" i="59"/>
  <c r="EB156" i="59"/>
  <c r="DZ156" i="59"/>
  <c r="BI92" i="59"/>
  <c r="EA163" i="59"/>
  <c r="DW156" i="59"/>
  <c r="CE153" i="59"/>
  <c r="CB153" i="59"/>
  <c r="AL155" i="59"/>
  <c r="DV163" i="59"/>
  <c r="ER155" i="59"/>
  <c r="EC93" i="59"/>
  <c r="Q159" i="55"/>
  <c r="BE91" i="59"/>
  <c r="CV153" i="59"/>
  <c r="CD153" i="59"/>
  <c r="CY153" i="59"/>
  <c r="EW154" i="59"/>
  <c r="CC153" i="59"/>
  <c r="R152" i="55"/>
  <c r="BG92" i="59"/>
  <c r="DX93" i="59"/>
  <c r="EQ155" i="59"/>
  <c r="BH92" i="59"/>
  <c r="EU93" i="59"/>
  <c r="AM155" i="59"/>
  <c r="ED154" i="59"/>
  <c r="U150" i="55"/>
  <c r="L94" i="49"/>
  <c r="EN163" i="59"/>
  <c r="BF92" i="59"/>
  <c r="AN155" i="59"/>
  <c r="D162" i="59"/>
  <c r="CA153" i="59"/>
  <c r="CZ152" i="59"/>
  <c r="AJ154" i="59"/>
  <c r="EV154" i="59"/>
  <c r="CX153" i="59"/>
  <c r="AK155" i="59"/>
  <c r="ET156" i="59"/>
  <c r="T150" i="55"/>
  <c r="ES163" i="59"/>
  <c r="G161" i="59"/>
  <c r="CB154" i="59"/>
  <c r="DV164" i="59"/>
  <c r="AL156" i="59"/>
  <c r="DW157" i="59"/>
  <c r="DZ157" i="59"/>
  <c r="U151" i="55"/>
  <c r="D163" i="59"/>
  <c r="AM156" i="59"/>
  <c r="CX154" i="59"/>
  <c r="CA154" i="59"/>
  <c r="CZ153" i="59"/>
  <c r="BE92" i="59"/>
  <c r="CE154" i="59"/>
  <c r="K94" i="49"/>
  <c r="BF93" i="59"/>
  <c r="ED155" i="59"/>
  <c r="G162" i="59"/>
  <c r="EP94" i="59"/>
  <c r="DX94" i="59"/>
  <c r="F162" i="59"/>
  <c r="AJ156" i="59"/>
  <c r="Q160" i="55"/>
  <c r="T151" i="55"/>
  <c r="R153" i="55"/>
  <c r="EC94" i="59"/>
  <c r="DY156" i="59"/>
  <c r="CC154" i="59"/>
  <c r="EE155" i="59"/>
  <c r="CW154" i="59"/>
  <c r="C162" i="59"/>
  <c r="ET157" i="59"/>
  <c r="S90" i="55"/>
  <c r="H162" i="59"/>
  <c r="CY154" i="59"/>
  <c r="EA164" i="59"/>
  <c r="CC155" i="59"/>
  <c r="AO156" i="59"/>
  <c r="BI93" i="59"/>
  <c r="L95" i="49"/>
  <c r="BG93" i="59"/>
  <c r="EW155" i="59"/>
  <c r="EO157" i="59"/>
  <c r="ER156" i="59"/>
  <c r="AK156" i="59"/>
  <c r="EQ156" i="59"/>
  <c r="E162" i="59"/>
  <c r="CD154" i="59"/>
  <c r="BH93" i="59"/>
  <c r="AN156" i="59"/>
  <c r="EU94" i="59"/>
  <c r="EB157" i="59"/>
  <c r="ES164" i="59"/>
  <c r="EV155" i="59"/>
  <c r="EN164" i="59"/>
  <c r="BJ93" i="59"/>
  <c r="P95" i="49" s="1"/>
  <c r="CV154" i="59"/>
  <c r="ET158" i="59"/>
  <c r="CD155" i="59"/>
  <c r="CB155" i="59"/>
  <c r="ER157" i="59"/>
  <c r="C163" i="59"/>
  <c r="U152" i="55"/>
  <c r="CZ154" i="59"/>
  <c r="D164" i="59"/>
  <c r="Q161" i="55"/>
  <c r="EC95" i="59"/>
  <c r="EA165" i="59"/>
  <c r="AN157" i="59"/>
  <c r="R154" i="55"/>
  <c r="BZ155" i="59"/>
  <c r="DV165" i="59"/>
  <c r="N95" i="49"/>
  <c r="H163" i="59"/>
  <c r="EN165" i="59"/>
  <c r="AK157" i="59"/>
  <c r="BF94" i="59"/>
  <c r="EP95" i="59"/>
  <c r="S91" i="55"/>
  <c r="BG94" i="59"/>
  <c r="BE94" i="59"/>
  <c r="EQ157" i="59"/>
  <c r="BH94" i="59"/>
  <c r="AM157" i="59"/>
  <c r="CX155" i="59"/>
  <c r="F163" i="59"/>
  <c r="BI94" i="59"/>
  <c r="O96" i="49"/>
  <c r="M95" i="49"/>
  <c r="EV156" i="59"/>
  <c r="BZ154" i="59"/>
  <c r="BE93" i="59"/>
  <c r="EE156" i="59"/>
  <c r="DX95" i="59"/>
  <c r="AJ158" i="59"/>
  <c r="M96" i="49"/>
  <c r="DW158" i="59"/>
  <c r="AL157" i="59"/>
  <c r="CE155" i="59"/>
  <c r="G163" i="59"/>
  <c r="DZ158" i="59"/>
  <c r="EB158" i="59"/>
  <c r="CV155" i="59"/>
  <c r="CA155" i="59"/>
  <c r="DY157" i="59"/>
  <c r="EU95" i="59"/>
  <c r="ED156" i="59"/>
  <c r="E163" i="59"/>
  <c r="CU154" i="59"/>
  <c r="T152" i="55"/>
  <c r="CY155" i="59"/>
  <c r="EW156" i="59"/>
  <c r="O95" i="49"/>
  <c r="CW155" i="59"/>
  <c r="EO158" i="59"/>
  <c r="AO157" i="59"/>
  <c r="BJ94" i="59"/>
  <c r="ES165" i="59"/>
  <c r="CB156" i="59"/>
  <c r="DW159" i="59"/>
  <c r="CD156" i="59"/>
  <c r="L96" i="49"/>
  <c r="CV156" i="59"/>
  <c r="EE157" i="59"/>
  <c r="BI95" i="59"/>
  <c r="E164" i="59"/>
  <c r="AJ157" i="59"/>
  <c r="CZ155" i="59"/>
  <c r="AO158" i="59"/>
  <c r="P96" i="49"/>
  <c r="C164" i="59"/>
  <c r="DX96" i="59"/>
  <c r="T153" i="55"/>
  <c r="BG95" i="59"/>
  <c r="CY156" i="59"/>
  <c r="EQ158" i="59"/>
  <c r="EW157" i="59"/>
  <c r="S92" i="55"/>
  <c r="BJ95" i="59"/>
  <c r="BH95" i="59"/>
  <c r="BF95" i="59"/>
  <c r="D165" i="59"/>
  <c r="CC156" i="59"/>
  <c r="AL158" i="59"/>
  <c r="CA156" i="59"/>
  <c r="EB159" i="59"/>
  <c r="Q162" i="55"/>
  <c r="DY158" i="59"/>
  <c r="ED157" i="59"/>
  <c r="G164" i="59"/>
  <c r="CU156" i="59"/>
  <c r="EC96" i="59"/>
  <c r="CU155" i="59"/>
  <c r="ER158" i="59"/>
  <c r="EV157" i="59"/>
  <c r="EU96" i="59"/>
  <c r="U153" i="55"/>
  <c r="EO159" i="59"/>
  <c r="AM158" i="59"/>
  <c r="CX156" i="59"/>
  <c r="AN158" i="59"/>
  <c r="CW156" i="59"/>
  <c r="H164" i="59"/>
  <c r="F164" i="59"/>
  <c r="CE156" i="59"/>
  <c r="EP96" i="59"/>
  <c r="DZ159" i="59"/>
  <c r="ET159" i="59"/>
  <c r="AK158" i="59"/>
  <c r="R155" i="55"/>
  <c r="CC157" i="59"/>
  <c r="BZ156" i="59"/>
  <c r="ET160" i="59"/>
  <c r="EU97" i="59"/>
  <c r="AJ159" i="59"/>
  <c r="BZ157" i="59"/>
  <c r="CY157" i="59"/>
  <c r="E165" i="59"/>
  <c r="G165" i="59"/>
  <c r="BG96" i="59"/>
  <c r="AM159" i="59"/>
  <c r="R156" i="55"/>
  <c r="F165" i="59"/>
  <c r="CA157" i="59"/>
  <c r="DY159" i="59"/>
  <c r="DX97" i="59"/>
  <c r="ER159" i="59"/>
  <c r="EP97" i="59"/>
  <c r="H165" i="59"/>
  <c r="EE158" i="59"/>
  <c r="CE157" i="59"/>
  <c r="DZ160" i="59"/>
  <c r="U154" i="55"/>
  <c r="AO159" i="59"/>
  <c r="AN159" i="59"/>
  <c r="EC97" i="59"/>
  <c r="EQ159" i="59"/>
  <c r="EW158" i="59"/>
  <c r="CW157" i="59"/>
  <c r="EV158" i="59"/>
  <c r="S93" i="55"/>
  <c r="CX157" i="59"/>
  <c r="CD157" i="59"/>
  <c r="ED158" i="59"/>
  <c r="AK159" i="59"/>
  <c r="CV157" i="59"/>
  <c r="AL159" i="59"/>
  <c r="BH96" i="59"/>
  <c r="EB160" i="59"/>
  <c r="CB157" i="59"/>
  <c r="CZ156" i="59"/>
  <c r="BJ96" i="59"/>
  <c r="P97" i="49" s="1"/>
  <c r="EO160" i="59"/>
  <c r="BI96" i="59"/>
  <c r="C165" i="59"/>
  <c r="Q163" i="55"/>
  <c r="BE95" i="59"/>
  <c r="BF96" i="59"/>
  <c r="L97" i="49" s="1"/>
  <c r="T154" i="55"/>
  <c r="DW160" i="59"/>
  <c r="DX98" i="59"/>
  <c r="CE158" i="59"/>
  <c r="BI97" i="59"/>
  <c r="N97" i="49"/>
  <c r="EB161" i="59"/>
  <c r="DW161" i="59"/>
  <c r="BE97" i="59"/>
  <c r="CB158" i="59"/>
  <c r="CD158" i="59"/>
  <c r="AN160" i="59"/>
  <c r="DY160" i="59"/>
  <c r="DZ161" i="59"/>
  <c r="EE159" i="59"/>
  <c r="EU98" i="59"/>
  <c r="R157" i="55"/>
  <c r="ET161" i="59"/>
  <c r="CX158" i="59"/>
  <c r="BF97" i="59"/>
  <c r="L98" i="49" s="1"/>
  <c r="EO161" i="59"/>
  <c r="S94" i="55"/>
  <c r="EV159" i="59"/>
  <c r="CZ157" i="59"/>
  <c r="BJ97" i="59"/>
  <c r="BZ158" i="59"/>
  <c r="EQ160" i="59"/>
  <c r="M97" i="49"/>
  <c r="AM160" i="59"/>
  <c r="AK160" i="59"/>
  <c r="CU157" i="59"/>
  <c r="BE96" i="59"/>
  <c r="K98" i="49" s="1"/>
  <c r="BH97" i="59"/>
  <c r="CW158" i="59"/>
  <c r="CU158" i="59"/>
  <c r="AL160" i="59"/>
  <c r="Q164" i="55"/>
  <c r="U155" i="55"/>
  <c r="ER160" i="59"/>
  <c r="BG97" i="59"/>
  <c r="EW159" i="59"/>
  <c r="EC98" i="59"/>
  <c r="CA158" i="59"/>
  <c r="ED159" i="59"/>
  <c r="CC158" i="59"/>
  <c r="EP98" i="59"/>
  <c r="K97" i="49"/>
  <c r="CY158" i="59"/>
  <c r="P98" i="49"/>
  <c r="T155" i="55"/>
  <c r="AO160" i="59"/>
  <c r="CV158" i="59"/>
  <c r="ER161" i="59"/>
  <c r="BF98" i="59"/>
  <c r="BG98" i="59"/>
  <c r="EO162" i="59"/>
  <c r="O98" i="49"/>
  <c r="S95" i="55"/>
  <c r="AO161" i="59"/>
  <c r="EU99" i="59"/>
  <c r="CV159" i="59"/>
  <c r="BI98" i="59"/>
  <c r="AM161" i="59"/>
  <c r="BH98" i="59"/>
  <c r="CE159" i="59"/>
  <c r="EV160" i="59"/>
  <c r="R158" i="55"/>
  <c r="CB159" i="59"/>
  <c r="CD159" i="59"/>
  <c r="AJ160" i="59"/>
  <c r="EP99" i="59"/>
  <c r="ED160" i="59"/>
  <c r="EE160" i="59"/>
  <c r="AK161" i="59"/>
  <c r="EQ161" i="59"/>
  <c r="CY159" i="59"/>
  <c r="BJ98" i="59"/>
  <c r="DY161" i="59"/>
  <c r="CZ158" i="59"/>
  <c r="CW159" i="59"/>
  <c r="CE160" i="59"/>
  <c r="M98" i="49"/>
  <c r="CU159" i="59"/>
  <c r="ET162" i="59"/>
  <c r="DX99" i="59"/>
  <c r="P99" i="49"/>
  <c r="L99" i="49"/>
  <c r="T156" i="55"/>
  <c r="CA159" i="59"/>
  <c r="U156" i="55"/>
  <c r="EB162" i="59"/>
  <c r="AN161" i="59"/>
  <c r="AL161" i="59"/>
  <c r="EW160" i="59"/>
  <c r="N98" i="49"/>
  <c r="DW162" i="59"/>
  <c r="CX159" i="59"/>
  <c r="EC99" i="59"/>
  <c r="CC159" i="59"/>
  <c r="AJ161" i="59"/>
  <c r="DZ162" i="59"/>
  <c r="CA160" i="59"/>
  <c r="EB163" i="59"/>
  <c r="CB160" i="59"/>
  <c r="DW163" i="59"/>
  <c r="CV160" i="59"/>
  <c r="EE161" i="59"/>
  <c r="EP100" i="59"/>
  <c r="EO163" i="59"/>
  <c r="CW160" i="59"/>
  <c r="BE99" i="59"/>
  <c r="BH99" i="59"/>
  <c r="AL162" i="59"/>
  <c r="ED161" i="59"/>
  <c r="S96" i="55"/>
  <c r="N99" i="49"/>
  <c r="DZ163" i="59"/>
  <c r="EC100" i="59"/>
  <c r="BJ99" i="59"/>
  <c r="BF99" i="59"/>
  <c r="L100" i="49" s="1"/>
  <c r="EV161" i="59"/>
  <c r="O99" i="49"/>
  <c r="EQ162" i="59"/>
  <c r="BZ160" i="59"/>
  <c r="AO162" i="59"/>
  <c r="BG99" i="59"/>
  <c r="CD160" i="59"/>
  <c r="DX100" i="59"/>
  <c r="U157" i="55"/>
  <c r="EU100" i="59"/>
  <c r="R159" i="55"/>
  <c r="T157" i="55"/>
  <c r="CX160" i="59"/>
  <c r="AJ162" i="59"/>
  <c r="AM162" i="59"/>
  <c r="M99" i="49"/>
  <c r="CZ159" i="59"/>
  <c r="DY162" i="59"/>
  <c r="CC160" i="59"/>
  <c r="P100" i="49"/>
  <c r="BI99" i="59"/>
  <c r="AN162" i="59"/>
  <c r="ER162" i="59"/>
  <c r="BZ159" i="59"/>
  <c r="CY160" i="59"/>
  <c r="AK162" i="59"/>
  <c r="EW161" i="59"/>
  <c r="ET163" i="59"/>
  <c r="BE98" i="59"/>
  <c r="DX101" i="59"/>
  <c r="AK163" i="59"/>
  <c r="EW162" i="59"/>
  <c r="R160" i="55"/>
  <c r="T158" i="55"/>
  <c r="EU101" i="59"/>
  <c r="AN163" i="59"/>
  <c r="EO164" i="59"/>
  <c r="CD161" i="59"/>
  <c r="O100" i="49"/>
  <c r="EE162" i="59"/>
  <c r="M100" i="49"/>
  <c r="EC101" i="59"/>
  <c r="BJ100" i="59"/>
  <c r="P101" i="49" s="1"/>
  <c r="BG100" i="59"/>
  <c r="CA161" i="59"/>
  <c r="CY161" i="59"/>
  <c r="N100" i="49"/>
  <c r="DZ164" i="59"/>
  <c r="S97" i="55"/>
  <c r="ED162" i="59"/>
  <c r="ER163" i="59"/>
  <c r="CE161" i="59"/>
  <c r="BH100" i="59"/>
  <c r="DY163" i="59"/>
  <c r="DW164" i="59"/>
  <c r="CV161" i="59"/>
  <c r="CC161" i="59"/>
  <c r="CZ160" i="59"/>
  <c r="AL163" i="59"/>
  <c r="ET164" i="59"/>
  <c r="EV162" i="59"/>
  <c r="CX161" i="59"/>
  <c r="U158" i="55"/>
  <c r="BF100" i="59"/>
  <c r="L101" i="49" s="1"/>
  <c r="AJ163" i="59"/>
  <c r="AM163" i="59"/>
  <c r="CW161" i="59"/>
  <c r="EP101" i="59"/>
  <c r="BI100" i="59"/>
  <c r="EB164" i="59"/>
  <c r="CU160" i="59"/>
  <c r="AO163" i="59"/>
  <c r="EQ163" i="59"/>
  <c r="CB161" i="59"/>
  <c r="EP102" i="59"/>
  <c r="CD163" i="59"/>
  <c r="BF101" i="59"/>
  <c r="EE163" i="59"/>
  <c r="N101" i="49"/>
  <c r="DX102" i="59"/>
  <c r="BG101" i="59"/>
  <c r="CY162" i="59"/>
  <c r="BZ161" i="59"/>
  <c r="BJ101" i="59"/>
  <c r="CW162" i="59"/>
  <c r="CD162" i="59"/>
  <c r="EV163" i="59"/>
  <c r="ER164" i="59"/>
  <c r="T159" i="55"/>
  <c r="BI101" i="59"/>
  <c r="AM164" i="59"/>
  <c r="R161" i="55"/>
  <c r="ED163" i="59"/>
  <c r="DW165" i="59"/>
  <c r="EB165" i="59"/>
  <c r="AK164" i="59"/>
  <c r="CX162" i="59"/>
  <c r="DZ165" i="59"/>
  <c r="P102" i="49"/>
  <c r="AJ164" i="59"/>
  <c r="EU102" i="59"/>
  <c r="CB162" i="59"/>
  <c r="CU161" i="59"/>
  <c r="S98" i="55"/>
  <c r="U159" i="55"/>
  <c r="BH101" i="59"/>
  <c r="CC162" i="59"/>
  <c r="AL164" i="59"/>
  <c r="CZ161" i="59"/>
  <c r="AO164" i="59"/>
  <c r="AN164" i="59"/>
  <c r="L102" i="49"/>
  <c r="CV162" i="59"/>
  <c r="DY164" i="59"/>
  <c r="EO165" i="59"/>
  <c r="EQ164" i="59"/>
  <c r="ET165" i="59"/>
  <c r="M101" i="49"/>
  <c r="EC102" i="59"/>
  <c r="BE100" i="59"/>
  <c r="K101" i="49" s="1"/>
  <c r="EW163" i="59"/>
  <c r="O101" i="49"/>
  <c r="CA162" i="59"/>
  <c r="CE162" i="59"/>
  <c r="BJ102" i="59"/>
  <c r="CY163" i="59"/>
  <c r="BE102" i="59"/>
  <c r="BG102" i="59"/>
  <c r="CB163" i="59"/>
  <c r="CW163" i="59"/>
  <c r="R162" i="55"/>
  <c r="BI102" i="59"/>
  <c r="M102" i="49"/>
  <c r="EU103" i="59"/>
  <c r="CZ162" i="59"/>
  <c r="EQ165" i="59"/>
  <c r="AK165" i="59"/>
  <c r="AL165" i="59"/>
  <c r="O102" i="49"/>
  <c r="S99" i="55"/>
  <c r="EP103" i="59"/>
  <c r="CV163" i="59"/>
  <c r="N102" i="49"/>
  <c r="BZ163" i="59"/>
  <c r="EW164" i="59"/>
  <c r="BH102" i="59"/>
  <c r="DY165" i="59"/>
  <c r="EE164" i="59"/>
  <c r="AN165" i="59"/>
  <c r="BE101" i="59"/>
  <c r="AM165" i="59"/>
  <c r="CC163" i="59"/>
  <c r="CE163" i="59"/>
  <c r="EV164" i="59"/>
  <c r="ER165" i="59"/>
  <c r="DX103" i="59"/>
  <c r="BZ162" i="59"/>
  <c r="CU162" i="59"/>
  <c r="U160" i="55"/>
  <c r="EC103" i="59"/>
  <c r="CU163" i="59"/>
  <c r="AO165" i="59"/>
  <c r="CX163" i="59"/>
  <c r="CA163" i="59"/>
  <c r="BF102" i="59"/>
  <c r="T160" i="55"/>
  <c r="ED164" i="59"/>
  <c r="EV165" i="59"/>
  <c r="EC104" i="59"/>
  <c r="T161" i="55"/>
  <c r="BI103" i="59"/>
  <c r="CB164" i="59"/>
  <c r="O104" i="49"/>
  <c r="EU104" i="59"/>
  <c r="CV164" i="59"/>
  <c r="M103" i="49"/>
  <c r="P103" i="49"/>
  <c r="EE165" i="59"/>
  <c r="CX164" i="59"/>
  <c r="CC164" i="59"/>
  <c r="EP104" i="59"/>
  <c r="N103" i="49"/>
  <c r="S100" i="55"/>
  <c r="AJ165" i="59"/>
  <c r="BJ103" i="59"/>
  <c r="BF103" i="59"/>
  <c r="L104" i="49" s="1"/>
  <c r="O105" i="49"/>
  <c r="CU164" i="59"/>
  <c r="BG103" i="59"/>
  <c r="M104" i="49" s="1"/>
  <c r="ED165" i="59"/>
  <c r="DX104" i="59"/>
  <c r="L103" i="49"/>
  <c r="CW164" i="59"/>
  <c r="EW165" i="59"/>
  <c r="CD164" i="59"/>
  <c r="BH103" i="59"/>
  <c r="CE164" i="59"/>
  <c r="CZ163" i="59"/>
  <c r="P105" i="49"/>
  <c r="CY164" i="59"/>
  <c r="O103" i="49"/>
  <c r="R163" i="55"/>
  <c r="U161" i="55"/>
  <c r="CA164" i="59"/>
  <c r="M105" i="49"/>
  <c r="L105" i="49"/>
  <c r="BJ104" i="59"/>
  <c r="EU105" i="59"/>
  <c r="BH104" i="59"/>
  <c r="CD165" i="59"/>
  <c r="CA165" i="59"/>
  <c r="CY165" i="59"/>
  <c r="EC105" i="59"/>
  <c r="CW165" i="59"/>
  <c r="CC165" i="59"/>
  <c r="BE103" i="59"/>
  <c r="BI104" i="59"/>
  <c r="CX165" i="59"/>
  <c r="T162" i="55"/>
  <c r="CV165" i="59"/>
  <c r="CZ164" i="59"/>
  <c r="S101" i="55"/>
  <c r="K104" i="49"/>
  <c r="DX105" i="59"/>
  <c r="CE165" i="59"/>
  <c r="BG104" i="59"/>
  <c r="CB165" i="59"/>
  <c r="U162" i="55"/>
  <c r="BZ164" i="59"/>
  <c r="R164" i="55"/>
  <c r="BF104" i="59"/>
  <c r="K105" i="49"/>
  <c r="BE104" i="59"/>
  <c r="K106" i="49" s="1"/>
  <c r="EP105" i="59"/>
  <c r="DX106" i="59"/>
  <c r="L106" i="49"/>
  <c r="EP106" i="59"/>
  <c r="BJ105" i="59"/>
  <c r="BZ165" i="59"/>
  <c r="EC106" i="59"/>
  <c r="O106" i="49"/>
  <c r="S102" i="55"/>
  <c r="BE105" i="59"/>
  <c r="BI105" i="59"/>
  <c r="O108" i="49"/>
  <c r="P108" i="49"/>
  <c r="K108" i="49"/>
  <c r="EU106" i="59"/>
  <c r="U163" i="55"/>
  <c r="P107" i="49"/>
  <c r="CU165" i="59"/>
  <c r="M106" i="49"/>
  <c r="K107" i="49"/>
  <c r="T163" i="55"/>
  <c r="BH105" i="59"/>
  <c r="N108" i="49" s="1"/>
  <c r="BF105" i="59"/>
  <c r="L108" i="49" s="1"/>
  <c r="BG105" i="59"/>
  <c r="M107" i="49" s="1"/>
  <c r="L107" i="49"/>
  <c r="CZ165" i="59"/>
  <c r="N106" i="49"/>
  <c r="M108" i="49"/>
  <c r="N107" i="49"/>
  <c r="P106" i="49"/>
  <c r="BE106" i="59"/>
  <c r="U164" i="55"/>
  <c r="T164" i="55"/>
  <c r="EC107" i="59"/>
  <c r="BF106" i="59"/>
  <c r="DX107" i="59"/>
  <c r="EU107" i="59"/>
  <c r="BG106" i="59"/>
  <c r="K109" i="49"/>
  <c r="EP107" i="59"/>
  <c r="BH106" i="59"/>
  <c r="BI106" i="59"/>
  <c r="S103" i="55"/>
  <c r="M110" i="49"/>
  <c r="BJ106" i="59"/>
  <c r="K110" i="49"/>
  <c r="P110" i="49"/>
  <c r="L109" i="49"/>
  <c r="M109" i="49"/>
  <c r="P109" i="49"/>
  <c r="L110" i="49"/>
  <c r="BI107" i="59"/>
  <c r="BG107" i="59"/>
  <c r="BF107" i="59"/>
  <c r="S104" i="55"/>
  <c r="EU108" i="59"/>
  <c r="DX108" i="59"/>
  <c r="EC108" i="59"/>
  <c r="BE107" i="59"/>
  <c r="BH107" i="59"/>
  <c r="EP108" i="59"/>
  <c r="BJ107" i="59"/>
  <c r="EC109" i="59"/>
  <c r="BI108" i="59"/>
  <c r="BE108" i="59"/>
  <c r="K112" i="49" s="1"/>
  <c r="O112" i="49"/>
  <c r="O113" i="49"/>
  <c r="K113" i="49"/>
  <c r="EU109" i="59"/>
  <c r="DX109" i="59"/>
  <c r="M111" i="49"/>
  <c r="BG108" i="59"/>
  <c r="EP109" i="59"/>
  <c r="K111" i="49"/>
  <c r="N111" i="49"/>
  <c r="BH108" i="59"/>
  <c r="O111" i="49"/>
  <c r="BJ108" i="59"/>
  <c r="S105" i="55"/>
  <c r="N113" i="49"/>
  <c r="P111" i="49"/>
  <c r="L111" i="49"/>
  <c r="N112" i="49"/>
  <c r="BF108" i="59"/>
  <c r="EU110" i="59"/>
  <c r="DX110" i="59"/>
  <c r="BF109" i="59"/>
  <c r="S106" i="55"/>
  <c r="L115" i="49"/>
  <c r="L114" i="49"/>
  <c r="EC110" i="59"/>
  <c r="EP110" i="59"/>
  <c r="BH109" i="59"/>
  <c r="BI109" i="59"/>
  <c r="BJ109" i="59"/>
  <c r="BG109" i="59"/>
  <c r="EU111" i="59"/>
  <c r="DX111" i="59"/>
  <c r="BI110" i="59"/>
  <c r="O118" i="49"/>
  <c r="O116" i="49"/>
  <c r="BF110" i="59"/>
  <c r="L117" i="49" s="1"/>
  <c r="EP111" i="59"/>
  <c r="EC111" i="59"/>
  <c r="BJ110" i="59"/>
  <c r="BG110" i="59"/>
  <c r="P117" i="49"/>
  <c r="P116" i="49"/>
  <c r="S107" i="55"/>
  <c r="P118" i="49"/>
  <c r="L118" i="49"/>
  <c r="L116" i="49"/>
  <c r="BE109" i="59"/>
  <c r="BH110" i="59"/>
  <c r="EC112" i="59"/>
  <c r="BH111" i="59"/>
  <c r="BF111" i="59"/>
  <c r="L120" i="49" s="1"/>
  <c r="BE110" i="59"/>
  <c r="N119" i="49"/>
  <c r="BJ112" i="59"/>
  <c r="EP112" i="59"/>
  <c r="EU112" i="59"/>
  <c r="BI111" i="59"/>
  <c r="O119" i="49"/>
  <c r="L119" i="49"/>
  <c r="K116" i="49"/>
  <c r="K118" i="49"/>
  <c r="K117" i="49"/>
  <c r="BJ111" i="59"/>
  <c r="DX112" i="59"/>
  <c r="N120" i="49"/>
  <c r="BG111" i="59"/>
  <c r="S108" i="55"/>
  <c r="EC113" i="59"/>
  <c r="BG112" i="59"/>
  <c r="BE111" i="59"/>
  <c r="BI112" i="59"/>
  <c r="S109" i="55"/>
  <c r="EU113" i="59"/>
  <c r="O121" i="49"/>
  <c r="K120" i="49"/>
  <c r="BH112" i="59"/>
  <c r="EP113" i="59"/>
  <c r="BF112" i="59"/>
  <c r="K119" i="49"/>
  <c r="DX113" i="59"/>
  <c r="BE112" i="59"/>
  <c r="K121" i="49" s="1"/>
  <c r="EC114" i="59"/>
  <c r="L121" i="49"/>
  <c r="S110" i="55"/>
  <c r="EU114" i="59"/>
  <c r="BG113" i="59"/>
  <c r="BE113" i="59"/>
  <c r="BJ113" i="59"/>
  <c r="BF113" i="59"/>
  <c r="EP114" i="59"/>
  <c r="N121" i="49"/>
  <c r="BI113" i="59"/>
  <c r="DX114" i="59"/>
  <c r="BH113" i="59"/>
  <c r="M121" i="49"/>
  <c r="BF114" i="59"/>
  <c r="BI114" i="59"/>
  <c r="BE114" i="59"/>
  <c r="BH114" i="59"/>
  <c r="EU115" i="59"/>
  <c r="EP115" i="59"/>
  <c r="BJ114" i="59"/>
  <c r="DX115" i="59"/>
  <c r="BG114" i="59"/>
  <c r="EC115" i="59"/>
  <c r="S111" i="55"/>
  <c r="BJ115" i="59"/>
  <c r="BF115" i="59"/>
  <c r="S112" i="55"/>
  <c r="EP116" i="59"/>
  <c r="BI115" i="59"/>
  <c r="BG115" i="59"/>
  <c r="DX116" i="59"/>
  <c r="EC116" i="59"/>
  <c r="EU116" i="59"/>
  <c r="BH115" i="59"/>
  <c r="BE115" i="59"/>
  <c r="BF116" i="59"/>
  <c r="S113" i="55"/>
  <c r="BH116" i="59"/>
  <c r="EP117" i="59"/>
  <c r="EU117" i="59"/>
  <c r="BG116" i="59"/>
  <c r="BJ116" i="59"/>
  <c r="BI116" i="59"/>
  <c r="DX117" i="59"/>
  <c r="BE116" i="59"/>
  <c r="EC117" i="59"/>
  <c r="BG117" i="59"/>
  <c r="EU118" i="59"/>
  <c r="S114" i="55"/>
  <c r="BF117" i="59"/>
  <c r="BI117" i="59"/>
  <c r="EP118" i="59"/>
  <c r="EC118" i="59"/>
  <c r="BJ117" i="59"/>
  <c r="DX118" i="59"/>
  <c r="BH117" i="59"/>
  <c r="BE117" i="59"/>
  <c r="BJ118" i="59"/>
  <c r="BI119" i="59"/>
  <c r="EP119" i="59"/>
  <c r="BG118" i="59"/>
  <c r="BF118" i="59"/>
  <c r="EC119" i="59"/>
  <c r="BH118" i="59"/>
  <c r="S115" i="55"/>
  <c r="BI118" i="59"/>
  <c r="EU119" i="59"/>
  <c r="DX119" i="59"/>
  <c r="DX120" i="59"/>
  <c r="BF119" i="59"/>
  <c r="BE118" i="59"/>
  <c r="EP120" i="59"/>
  <c r="EU120" i="59"/>
  <c r="BG119" i="59"/>
  <c r="EC120" i="59"/>
  <c r="BJ119" i="59"/>
  <c r="BE119" i="59"/>
  <c r="BH119" i="59"/>
  <c r="S116" i="55"/>
  <c r="BG120" i="59"/>
  <c r="BJ120" i="59"/>
  <c r="BF120" i="59"/>
  <c r="EC121" i="59"/>
  <c r="S117" i="55"/>
  <c r="EU121" i="59"/>
  <c r="BH120" i="59"/>
  <c r="DX121" i="59"/>
  <c r="EP121" i="59"/>
  <c r="BI120" i="59"/>
  <c r="BJ121" i="59"/>
  <c r="BE121" i="59"/>
  <c r="EU122" i="59"/>
  <c r="S118" i="55"/>
  <c r="BG122" i="59"/>
  <c r="BF121" i="59"/>
  <c r="BE120" i="59"/>
  <c r="DX122" i="59"/>
  <c r="BI121" i="59"/>
  <c r="EC122" i="59"/>
  <c r="BH121" i="59"/>
  <c r="BG121" i="59"/>
  <c r="EP122" i="59"/>
  <c r="BI122" i="59"/>
  <c r="BH122" i="59"/>
  <c r="DX123" i="59"/>
  <c r="S119" i="55"/>
  <c r="EC123" i="59"/>
  <c r="BF122" i="59"/>
  <c r="EU123" i="59"/>
  <c r="EP123" i="59"/>
  <c r="BJ122" i="59"/>
  <c r="EP124" i="59"/>
  <c r="EC124" i="59"/>
  <c r="EU124" i="59"/>
  <c r="BH123" i="59"/>
  <c r="BE122" i="59"/>
  <c r="DX124" i="59"/>
  <c r="BJ123" i="59"/>
  <c r="BF123" i="59"/>
  <c r="BG123" i="59"/>
  <c r="S120" i="55"/>
  <c r="BI123" i="59"/>
  <c r="EP125" i="59"/>
  <c r="BG124" i="59"/>
  <c r="BF124" i="59"/>
  <c r="BJ124" i="59"/>
  <c r="BH124" i="59"/>
  <c r="BE123" i="59"/>
  <c r="EC125" i="59"/>
  <c r="DX125" i="59"/>
  <c r="BI124" i="59"/>
  <c r="S121" i="55"/>
  <c r="EU125" i="59"/>
  <c r="BH125" i="59"/>
  <c r="S122" i="55"/>
  <c r="BE125" i="59"/>
  <c r="BE124" i="59"/>
  <c r="DX126" i="59"/>
  <c r="EC126" i="59"/>
  <c r="EU126" i="59"/>
  <c r="BI125" i="59"/>
  <c r="EP126" i="59"/>
  <c r="BJ125" i="59"/>
  <c r="BG125" i="59"/>
  <c r="BF125" i="59"/>
  <c r="EP127" i="59"/>
  <c r="DX127" i="59"/>
  <c r="BF126" i="59"/>
  <c r="BH126" i="59"/>
  <c r="BI126" i="59"/>
  <c r="EU127" i="59"/>
  <c r="S123" i="55"/>
  <c r="EC127" i="59"/>
  <c r="BG126" i="59"/>
  <c r="BJ126" i="59"/>
  <c r="EP128" i="59"/>
  <c r="BF127" i="59"/>
  <c r="BH127" i="59"/>
  <c r="DX128" i="59"/>
  <c r="EC128" i="59"/>
  <c r="BE127" i="59"/>
  <c r="EU128" i="59"/>
  <c r="BI127" i="59"/>
  <c r="BJ127" i="59"/>
  <c r="BE126" i="59"/>
  <c r="BG127" i="59"/>
  <c r="S124" i="55"/>
  <c r="BJ128" i="59"/>
  <c r="S125" i="55"/>
  <c r="DX129" i="59"/>
  <c r="BF128" i="59"/>
  <c r="EC129" i="59"/>
  <c r="BG128" i="59"/>
  <c r="EP129" i="59"/>
  <c r="BI128" i="59"/>
  <c r="BH128" i="59"/>
  <c r="EU129" i="59"/>
  <c r="EP130" i="59"/>
  <c r="BE128" i="59"/>
  <c r="BH129" i="59"/>
  <c r="DX130" i="59"/>
  <c r="BE129" i="59"/>
  <c r="BG129" i="59"/>
  <c r="BI129" i="59"/>
  <c r="EU130" i="59"/>
  <c r="BJ129" i="59"/>
  <c r="EC130" i="59"/>
  <c r="BF129" i="59"/>
  <c r="S126" i="55"/>
  <c r="BF130" i="59"/>
  <c r="S127" i="55"/>
  <c r="BG130" i="59"/>
  <c r="BH130" i="59"/>
  <c r="BJ130" i="59"/>
  <c r="DX131" i="59"/>
  <c r="EU131" i="59"/>
  <c r="BI130" i="59"/>
  <c r="EC131" i="59"/>
  <c r="EP131" i="59"/>
  <c r="BH131" i="59"/>
  <c r="DX132" i="59"/>
  <c r="BI131" i="59"/>
  <c r="EC132" i="59"/>
  <c r="EP132" i="59"/>
  <c r="BF131" i="59"/>
  <c r="BG131" i="59"/>
  <c r="S128" i="55"/>
  <c r="BE130" i="59"/>
  <c r="BJ131" i="59"/>
  <c r="EU132" i="59"/>
  <c r="BI132" i="59"/>
  <c r="BG132" i="59"/>
  <c r="BJ133" i="59"/>
  <c r="BH132" i="59"/>
  <c r="S129" i="55"/>
  <c r="BE131" i="59"/>
  <c r="BJ132" i="59"/>
  <c r="EU133" i="59"/>
  <c r="BF132" i="59"/>
  <c r="EC133" i="59"/>
  <c r="EP133" i="59"/>
  <c r="DX133" i="59"/>
  <c r="BF133" i="59"/>
  <c r="BE133" i="59"/>
  <c r="BH133" i="59"/>
  <c r="EP134" i="59"/>
  <c r="EC134" i="59"/>
  <c r="DX134" i="59"/>
  <c r="BE132" i="59"/>
  <c r="EU134" i="59"/>
  <c r="BI133" i="59"/>
  <c r="S130" i="55"/>
  <c r="BG133" i="59"/>
  <c r="EP135" i="59"/>
  <c r="BI134" i="59"/>
  <c r="DX135" i="59"/>
  <c r="BF134" i="59"/>
  <c r="BE134" i="59"/>
  <c r="BJ134" i="59"/>
  <c r="EC135" i="59"/>
  <c r="S131" i="55"/>
  <c r="EU135" i="59"/>
  <c r="BH134" i="59"/>
  <c r="BG134" i="59"/>
  <c r="BJ135" i="59"/>
  <c r="S132" i="55"/>
  <c r="EC136" i="59"/>
  <c r="EU136" i="59"/>
  <c r="BI135" i="59"/>
  <c r="BG135" i="59"/>
  <c r="EP136" i="59"/>
  <c r="DX136" i="59"/>
  <c r="BH135" i="59"/>
  <c r="BF135" i="59"/>
  <c r="BF136" i="59"/>
  <c r="EC137" i="59"/>
  <c r="BI136" i="59"/>
  <c r="EU137" i="59"/>
  <c r="BE135" i="59"/>
  <c r="BJ136" i="59"/>
  <c r="EP137" i="59"/>
  <c r="BG136" i="59"/>
  <c r="BH136" i="59"/>
  <c r="S133" i="55"/>
  <c r="DX137" i="59"/>
  <c r="BG137" i="59"/>
  <c r="EU138" i="59"/>
  <c r="BJ137" i="59"/>
  <c r="EC138" i="59"/>
  <c r="BE136" i="59"/>
  <c r="S134" i="55"/>
  <c r="BF137" i="59"/>
  <c r="BH137" i="59"/>
  <c r="BE137" i="59"/>
  <c r="BI137" i="59"/>
  <c r="DX138" i="59"/>
  <c r="EP138" i="59"/>
  <c r="EP139" i="59"/>
  <c r="S135" i="55"/>
  <c r="EU139" i="59"/>
  <c r="BH138" i="59"/>
  <c r="EC139" i="59"/>
  <c r="BG138" i="59"/>
  <c r="BJ138" i="59"/>
  <c r="BF138" i="59"/>
  <c r="BI138" i="59"/>
  <c r="DX139" i="59"/>
  <c r="BI139" i="59"/>
  <c r="EC140" i="59"/>
  <c r="S136" i="55"/>
  <c r="BF139" i="59"/>
  <c r="BH139" i="59"/>
  <c r="DX140" i="59"/>
  <c r="BE139" i="59"/>
  <c r="EU140" i="59"/>
  <c r="BE138" i="59"/>
  <c r="EP140" i="59"/>
  <c r="BJ139" i="59"/>
  <c r="BG139" i="59"/>
  <c r="EP141" i="59"/>
  <c r="BG140" i="59"/>
  <c r="BH140" i="59"/>
  <c r="EC141" i="59"/>
  <c r="BI140" i="59"/>
  <c r="BF140" i="59"/>
  <c r="S137" i="55"/>
  <c r="BJ140" i="59"/>
  <c r="EU141" i="59"/>
  <c r="DX141" i="59"/>
  <c r="BE141" i="59"/>
  <c r="BG141" i="59"/>
  <c r="S138" i="55"/>
  <c r="EP142" i="59"/>
  <c r="BE140" i="59"/>
  <c r="EC142" i="59"/>
  <c r="BH142" i="59"/>
  <c r="BF141" i="59"/>
  <c r="BI141" i="59"/>
  <c r="DX142" i="59"/>
  <c r="BH141" i="59"/>
  <c r="EU142" i="59"/>
  <c r="BJ141" i="59"/>
  <c r="BF142" i="59"/>
  <c r="BI142" i="59"/>
  <c r="EP143" i="59"/>
  <c r="BG142" i="59"/>
  <c r="EC143" i="59"/>
  <c r="BE142" i="59"/>
  <c r="S139" i="55"/>
  <c r="DX143" i="59"/>
  <c r="EU143" i="59"/>
  <c r="BJ142" i="59"/>
  <c r="DX144" i="59"/>
  <c r="EU144" i="59"/>
  <c r="EC144" i="59"/>
  <c r="BG143" i="59"/>
  <c r="BJ143" i="59"/>
  <c r="BF143" i="59"/>
  <c r="BE143" i="59"/>
  <c r="BI143" i="59"/>
  <c r="EP144" i="59"/>
  <c r="S140" i="55"/>
  <c r="BH143" i="59"/>
  <c r="BE144" i="59"/>
  <c r="BG144" i="59"/>
  <c r="S141" i="55"/>
  <c r="BI144" i="59"/>
  <c r="EU145" i="59"/>
  <c r="EC145" i="59"/>
  <c r="BG145" i="59"/>
  <c r="BJ144" i="59"/>
  <c r="DX145" i="59"/>
  <c r="BH144" i="59"/>
  <c r="EP145" i="59"/>
  <c r="BF144" i="59"/>
  <c r="EC146" i="59"/>
  <c r="S142" i="55"/>
  <c r="BI145" i="59"/>
  <c r="BF145" i="59"/>
  <c r="EU146" i="59"/>
  <c r="BE145" i="59"/>
  <c r="BJ145" i="59"/>
  <c r="EP146" i="59"/>
  <c r="BH145" i="59"/>
  <c r="DX146" i="59"/>
  <c r="BI146" i="59"/>
  <c r="BG146" i="59"/>
  <c r="EU147" i="59"/>
  <c r="EP147" i="59"/>
  <c r="BE146" i="59"/>
  <c r="EC147" i="59"/>
  <c r="BH146" i="59"/>
  <c r="BJ146" i="59"/>
  <c r="BF146" i="59"/>
  <c r="S143" i="55"/>
  <c r="DX147" i="59"/>
  <c r="EU148" i="59"/>
  <c r="S144" i="55"/>
  <c r="EC148" i="59"/>
  <c r="BG147" i="59"/>
  <c r="BH147" i="59"/>
  <c r="BJ147" i="59"/>
  <c r="EP148" i="59"/>
  <c r="BI147" i="59"/>
  <c r="BF147" i="59"/>
  <c r="DX148" i="59"/>
  <c r="DX149" i="59"/>
  <c r="EP149" i="59"/>
  <c r="S145" i="55"/>
  <c r="BJ148" i="59"/>
  <c r="BF148" i="59"/>
  <c r="EC149" i="59"/>
  <c r="BH148" i="59"/>
  <c r="BG148" i="59"/>
  <c r="BE147" i="59"/>
  <c r="BI148" i="59"/>
  <c r="EU149" i="59"/>
  <c r="BG149" i="59"/>
  <c r="DX150" i="59"/>
  <c r="EC150" i="59"/>
  <c r="BJ149" i="59"/>
  <c r="EU150" i="59"/>
  <c r="BI149" i="59"/>
  <c r="EP150" i="59"/>
  <c r="BE148" i="59"/>
  <c r="BF149" i="59"/>
  <c r="S146" i="55"/>
  <c r="BH149" i="59"/>
  <c r="BI150" i="59"/>
  <c r="BJ150" i="59"/>
  <c r="S147" i="55"/>
  <c r="BH150" i="59"/>
  <c r="BE149" i="59"/>
  <c r="EP151" i="59"/>
  <c r="DX151" i="59"/>
  <c r="BG150" i="59"/>
  <c r="BF150" i="59"/>
  <c r="EC151" i="59"/>
  <c r="EU151" i="59"/>
  <c r="BG151" i="59"/>
  <c r="BH151" i="59"/>
  <c r="DX152" i="59"/>
  <c r="BJ151" i="59"/>
  <c r="EP152" i="59"/>
  <c r="BE151" i="59"/>
  <c r="BI151" i="59"/>
  <c r="EU152" i="59"/>
  <c r="BF151" i="59"/>
  <c r="EC152" i="59"/>
  <c r="BE150" i="59"/>
  <c r="S148" i="55"/>
  <c r="EC153" i="59"/>
  <c r="BJ152" i="59"/>
  <c r="BF152" i="59"/>
  <c r="EP153" i="59"/>
  <c r="DX153" i="59"/>
  <c r="EU153" i="59"/>
  <c r="S149" i="55"/>
  <c r="BG152" i="59"/>
  <c r="BH152" i="59"/>
  <c r="BI152" i="59"/>
  <c r="BH153" i="59"/>
  <c r="EC154" i="59"/>
  <c r="EP154" i="59"/>
  <c r="EU154" i="59"/>
  <c r="BI153" i="59"/>
  <c r="BJ153" i="59"/>
  <c r="BF153" i="59"/>
  <c r="DX154" i="59"/>
  <c r="BE152" i="59"/>
  <c r="S150" i="55"/>
  <c r="BG153" i="59"/>
  <c r="BE153" i="59"/>
  <c r="EP155" i="59"/>
  <c r="S151" i="55"/>
  <c r="BG154" i="59"/>
  <c r="BH154" i="59"/>
  <c r="BJ154" i="59"/>
  <c r="EU155" i="59"/>
  <c r="EC155" i="59"/>
  <c r="BF154" i="59"/>
  <c r="BI154" i="59"/>
  <c r="DX155" i="59"/>
  <c r="BE155" i="59"/>
  <c r="BG155" i="59"/>
  <c r="BH155" i="59"/>
  <c r="EC156" i="59"/>
  <c r="DX156" i="59"/>
  <c r="S152" i="55"/>
  <c r="BJ155" i="59"/>
  <c r="BE154" i="59"/>
  <c r="BF155" i="59"/>
  <c r="EP156" i="59"/>
  <c r="BI155" i="59"/>
  <c r="EU156" i="59"/>
  <c r="BE156" i="59"/>
  <c r="DX157" i="59"/>
  <c r="BH156" i="59"/>
  <c r="BJ157" i="59"/>
  <c r="EU157" i="59"/>
  <c r="BJ156" i="59"/>
  <c r="EC157" i="59"/>
  <c r="EP157" i="59"/>
  <c r="S153" i="55"/>
  <c r="BG156" i="59"/>
  <c r="BF156" i="59"/>
  <c r="BI156" i="59"/>
  <c r="BF157" i="59"/>
  <c r="BH157" i="59"/>
  <c r="S154" i="55"/>
  <c r="BI157" i="59"/>
  <c r="EU158" i="59"/>
  <c r="EC158" i="59"/>
  <c r="EP158" i="59"/>
  <c r="BG157" i="59"/>
  <c r="BE157" i="59"/>
  <c r="DX158" i="59"/>
  <c r="EP159" i="59"/>
  <c r="DX159" i="59"/>
  <c r="BI158" i="59"/>
  <c r="BE158" i="59"/>
  <c r="BH158" i="59"/>
  <c r="EU159" i="59"/>
  <c r="BG158" i="59"/>
  <c r="S155" i="55"/>
  <c r="BF158" i="59"/>
  <c r="EC159" i="59"/>
  <c r="BJ158" i="59"/>
  <c r="BJ159" i="59"/>
  <c r="S156" i="55"/>
  <c r="DX160" i="59"/>
  <c r="EP160" i="59"/>
  <c r="EC160" i="59"/>
  <c r="BG159" i="59"/>
  <c r="BI159" i="59"/>
  <c r="BH159" i="59"/>
  <c r="BF159" i="59"/>
  <c r="BE159" i="59"/>
  <c r="EU160" i="59"/>
  <c r="EC161" i="59"/>
  <c r="BJ160" i="59"/>
  <c r="DX161" i="59"/>
  <c r="BH160" i="59"/>
  <c r="BG160" i="59"/>
  <c r="BF160" i="59"/>
  <c r="BE160" i="59"/>
  <c r="S157" i="55"/>
  <c r="EP161" i="59"/>
  <c r="BI160" i="59"/>
  <c r="EU161" i="59"/>
  <c r="BG161" i="59"/>
  <c r="S158" i="55"/>
  <c r="BF161" i="59"/>
  <c r="BH161" i="59"/>
  <c r="BJ161" i="59"/>
  <c r="EC162" i="59"/>
  <c r="DX162" i="59"/>
  <c r="BI161" i="59"/>
  <c r="EU162" i="59"/>
  <c r="EP162" i="59"/>
  <c r="EU163" i="59"/>
  <c r="BG162" i="59"/>
  <c r="BE161" i="59"/>
  <c r="BH162" i="59"/>
  <c r="S159" i="55"/>
  <c r="BI163" i="59"/>
  <c r="BI162" i="59"/>
  <c r="BF162" i="59"/>
  <c r="DX163" i="59"/>
  <c r="EC163" i="59"/>
  <c r="BJ162" i="59"/>
  <c r="EP163" i="59"/>
  <c r="BE162" i="59"/>
  <c r="DX164" i="59"/>
  <c r="BF163" i="59"/>
  <c r="EP164" i="59"/>
  <c r="EC164" i="59"/>
  <c r="BG163" i="59"/>
  <c r="BE163" i="59"/>
  <c r="S160" i="55"/>
  <c r="EU164" i="59"/>
  <c r="BH163" i="59"/>
  <c r="BJ163" i="59"/>
  <c r="BE164" i="59"/>
  <c r="S161" i="55"/>
  <c r="BH164" i="59"/>
  <c r="BF164" i="59"/>
  <c r="EC165" i="59"/>
  <c r="BJ164" i="59"/>
  <c r="EU165" i="59"/>
  <c r="BI164" i="59"/>
  <c r="DX165" i="59"/>
  <c r="EP165" i="59"/>
  <c r="BG164" i="59"/>
  <c r="BF165" i="59"/>
  <c r="BG165" i="59"/>
  <c r="BJ165" i="59"/>
  <c r="BH165" i="59"/>
  <c r="BI165" i="59"/>
  <c r="S162" i="55"/>
  <c r="BE165" i="59"/>
  <c r="S163" i="55"/>
  <c r="S164" i="55"/>
  <c r="L9" i="49"/>
  <c r="N7" i="49"/>
  <c r="N9" i="49"/>
  <c r="O8" i="49"/>
  <c r="P7" i="49"/>
  <c r="M7" i="49"/>
  <c r="M9" i="49"/>
  <c r="O7" i="49"/>
  <c r="P9" i="49"/>
  <c r="P8" i="49"/>
  <c r="M8" i="49"/>
  <c r="L10" i="49"/>
  <c r="O10" i="49"/>
  <c r="N10" i="49"/>
  <c r="P10" i="49"/>
  <c r="N11" i="49"/>
  <c r="P166" i="49"/>
  <c r="P12" i="49"/>
  <c r="M49" i="49"/>
  <c r="L49" i="49"/>
  <c r="N12" i="49"/>
  <c r="M12" i="49"/>
  <c r="P13" i="49"/>
  <c r="L50" i="49"/>
  <c r="P14" i="49"/>
  <c r="M50" i="49"/>
  <c r="M14" i="49"/>
  <c r="N50" i="49"/>
  <c r="M128" i="49"/>
  <c r="M16" i="49"/>
  <c r="N51" i="49"/>
  <c r="M51" i="49"/>
  <c r="N17" i="49"/>
  <c r="M167" i="49"/>
  <c r="M129" i="49"/>
  <c r="N18" i="49"/>
  <c r="O20" i="49"/>
  <c r="M54" i="49"/>
  <c r="K22" i="49"/>
  <c r="K21" i="49"/>
  <c r="O54" i="49"/>
  <c r="M20" i="49"/>
  <c r="M21" i="49"/>
  <c r="M130" i="49"/>
  <c r="P21" i="49"/>
  <c r="N22" i="49"/>
  <c r="O21" i="49"/>
  <c r="N130" i="49"/>
  <c r="O130" i="49"/>
  <c r="O23" i="49"/>
  <c r="N23" i="49"/>
  <c r="M56" i="49"/>
  <c r="M168" i="49"/>
  <c r="N168" i="49"/>
  <c r="N131" i="49"/>
  <c r="N25" i="49"/>
  <c r="P25" i="49"/>
  <c r="O131" i="49"/>
  <c r="P26" i="49"/>
  <c r="P27" i="49"/>
  <c r="K28" i="49"/>
  <c r="K29" i="49"/>
  <c r="O26" i="49"/>
  <c r="O27" i="49"/>
  <c r="P29" i="49"/>
  <c r="N29" i="49"/>
  <c r="N28" i="49"/>
  <c r="M29" i="49"/>
  <c r="M28" i="49"/>
  <c r="M169" i="49"/>
  <c r="M30" i="49"/>
  <c r="P30" i="49"/>
  <c r="N169" i="49"/>
  <c r="N31" i="49"/>
  <c r="N32" i="49"/>
  <c r="O133" i="49"/>
  <c r="M31" i="49"/>
  <c r="P169" i="49"/>
  <c r="L33" i="49"/>
  <c r="L34" i="49"/>
  <c r="O31" i="49"/>
  <c r="N133" i="49"/>
  <c r="N60" i="49"/>
  <c r="M33" i="49"/>
  <c r="M34" i="49"/>
  <c r="K35" i="49"/>
  <c r="K36" i="49"/>
  <c r="O33" i="49"/>
  <c r="O34" i="49"/>
  <c r="N33" i="49"/>
  <c r="N134" i="49"/>
  <c r="O134" i="49"/>
  <c r="K37" i="49"/>
  <c r="K38" i="49"/>
  <c r="O36" i="49"/>
  <c r="P35" i="49"/>
  <c r="P36" i="49"/>
  <c r="M36" i="49"/>
  <c r="M35" i="49"/>
  <c r="N62" i="49"/>
  <c r="M134" i="49"/>
  <c r="P37" i="49"/>
  <c r="O64" i="49"/>
  <c r="O63" i="49"/>
  <c r="M39" i="49"/>
  <c r="N64" i="49"/>
  <c r="N63" i="49"/>
  <c r="O37" i="49"/>
  <c r="O39" i="49"/>
  <c r="M63" i="49"/>
  <c r="N39" i="49"/>
  <c r="N38" i="49"/>
  <c r="N37" i="49"/>
  <c r="L40" i="49"/>
  <c r="L41" i="49"/>
  <c r="K40" i="49"/>
  <c r="K41" i="49"/>
  <c r="N170" i="49"/>
  <c r="P170" i="49"/>
  <c r="M66" i="49"/>
  <c r="K66" i="49"/>
  <c r="K67" i="49"/>
  <c r="L66" i="49"/>
  <c r="L67" i="49"/>
  <c r="N136" i="49"/>
  <c r="N66" i="49"/>
  <c r="N67" i="49"/>
  <c r="O67" i="49"/>
  <c r="O66" i="49"/>
  <c r="O137" i="49"/>
  <c r="M69" i="49"/>
  <c r="M70" i="49"/>
  <c r="L69" i="49"/>
  <c r="L70" i="49"/>
  <c r="P171" i="49"/>
  <c r="K70" i="49"/>
  <c r="K69" i="49"/>
  <c r="O69" i="49"/>
  <c r="O70" i="49"/>
  <c r="P71" i="49"/>
  <c r="L72" i="49"/>
  <c r="L71" i="49"/>
  <c r="M72" i="49"/>
  <c r="M71" i="49"/>
  <c r="K71" i="49"/>
  <c r="K72" i="49"/>
  <c r="O73" i="49"/>
  <c r="O74" i="49"/>
  <c r="K73" i="49"/>
  <c r="K74" i="49"/>
  <c r="M74" i="49"/>
  <c r="M73" i="49"/>
  <c r="P73" i="49"/>
  <c r="P74" i="49"/>
  <c r="L140" i="49"/>
  <c r="L139" i="49"/>
  <c r="O75" i="49"/>
  <c r="P173" i="49"/>
  <c r="N75" i="49"/>
  <c r="N76" i="49"/>
  <c r="L76" i="49"/>
  <c r="L75" i="49"/>
  <c r="P77" i="49"/>
  <c r="K140" i="49"/>
  <c r="K141" i="49"/>
  <c r="O78" i="49"/>
  <c r="O77" i="49"/>
  <c r="O174" i="49"/>
  <c r="L78" i="49"/>
  <c r="L77" i="49"/>
  <c r="L79" i="49"/>
  <c r="L80" i="49"/>
  <c r="O79" i="49"/>
  <c r="P142" i="49"/>
  <c r="P143" i="49"/>
  <c r="P80" i="49"/>
  <c r="O81" i="49"/>
  <c r="M79" i="49"/>
  <c r="M80" i="49"/>
  <c r="M143" i="49"/>
  <c r="M142" i="49"/>
  <c r="N143" i="49"/>
  <c r="N142" i="49"/>
  <c r="P175" i="49"/>
  <c r="P81" i="49"/>
  <c r="M146" i="49"/>
  <c r="M147" i="49"/>
  <c r="O147" i="49"/>
  <c r="P147" i="49"/>
  <c r="P146" i="49"/>
  <c r="O177" i="49"/>
  <c r="N146" i="49"/>
  <c r="N147" i="49"/>
  <c r="K148" i="49"/>
  <c r="K146" i="49"/>
  <c r="N149" i="49"/>
  <c r="N150" i="49"/>
  <c r="O149" i="49"/>
  <c r="O150" i="49"/>
  <c r="L149" i="49"/>
  <c r="L150" i="49"/>
  <c r="P178" i="49"/>
  <c r="P151" i="49"/>
  <c r="K149" i="49"/>
  <c r="K152" i="49"/>
  <c r="K151" i="49"/>
  <c r="O151" i="49"/>
  <c r="O152" i="49"/>
  <c r="O153" i="49"/>
  <c r="O154" i="49"/>
  <c r="N154" i="49"/>
  <c r="N151" i="49"/>
  <c r="N153" i="49"/>
  <c r="P153" i="49"/>
  <c r="P154" i="49"/>
  <c r="L154" i="49"/>
  <c r="L153" i="49"/>
  <c r="M154" i="49"/>
  <c r="M153" i="49"/>
  <c r="O181" i="49"/>
  <c r="N155" i="49"/>
  <c r="N156" i="49"/>
  <c r="M155" i="49"/>
  <c r="M156" i="49"/>
  <c r="P155" i="49"/>
  <c r="P156" i="49"/>
  <c r="K153" i="49"/>
  <c r="K154" i="49"/>
  <c r="K158" i="49"/>
  <c r="K157" i="49"/>
  <c r="P157" i="49"/>
  <c r="P158" i="49"/>
  <c r="O157" i="49"/>
  <c r="L158" i="49"/>
  <c r="L157" i="49"/>
  <c r="O182" i="49"/>
  <c r="N158" i="49"/>
  <c r="N157" i="49"/>
  <c r="L182" i="49"/>
  <c r="L183" i="49"/>
  <c r="N160" i="49"/>
  <c r="N159" i="49"/>
  <c r="P183" i="49"/>
  <c r="L160" i="49"/>
  <c r="L159" i="49"/>
  <c r="P159" i="49"/>
  <c r="M160" i="49"/>
  <c r="M159" i="49"/>
  <c r="K160" i="49"/>
  <c r="K159" i="49"/>
  <c r="O187" i="49"/>
  <c r="N187" i="49"/>
  <c r="N186" i="49"/>
  <c r="P185" i="49"/>
  <c r="P186" i="49"/>
  <c r="P187" i="49"/>
  <c r="M190" i="49"/>
  <c r="M189" i="49"/>
  <c r="K189" i="49"/>
  <c r="K190" i="49"/>
  <c r="N189" i="49"/>
  <c r="N190" i="49"/>
  <c r="P190" i="49"/>
  <c r="M192" i="49"/>
  <c r="M191" i="49"/>
  <c r="N191" i="49"/>
  <c r="N192" i="49"/>
  <c r="O193" i="49"/>
  <c r="L194" i="49"/>
  <c r="L193" i="49"/>
  <c r="N194" i="49"/>
  <c r="N193" i="49"/>
  <c r="K193" i="49"/>
  <c r="K194" i="49"/>
  <c r="O195" i="49"/>
  <c r="P194" i="49"/>
  <c r="M197" i="49"/>
  <c r="M198" i="49"/>
  <c r="P196" i="49"/>
  <c r="P195" i="49"/>
  <c r="O198" i="49"/>
  <c r="O197" i="49"/>
  <c r="P197" i="49"/>
  <c r="P198" i="49"/>
  <c r="M200" i="49"/>
  <c r="M199" i="49"/>
  <c r="O200" i="49"/>
  <c r="L199" i="49"/>
  <c r="L200" i="49"/>
  <c r="O201" i="49"/>
  <c r="P200" i="49"/>
  <c r="P199" i="49"/>
  <c r="P201" i="49"/>
  <c r="L88" i="49"/>
  <c r="N89" i="49"/>
  <c r="N91" i="49"/>
  <c r="N92" i="49"/>
  <c r="N94" i="49"/>
  <c r="O94" i="49"/>
  <c r="N96" i="49"/>
  <c r="K96" i="49"/>
  <c r="K95" i="49"/>
  <c r="O97" i="49"/>
  <c r="K100" i="49"/>
  <c r="K99" i="49"/>
  <c r="K103" i="49"/>
  <c r="K102" i="49"/>
  <c r="P104" i="49"/>
  <c r="N104" i="49"/>
  <c r="N105" i="49"/>
  <c r="O107" i="49"/>
  <c r="N110" i="49"/>
  <c r="N109" i="49"/>
  <c r="O110" i="49"/>
  <c r="O109" i="49"/>
  <c r="M113" i="49"/>
  <c r="M112" i="49"/>
  <c r="P112" i="49"/>
  <c r="P113" i="49"/>
  <c r="L113" i="49"/>
  <c r="L112" i="49"/>
  <c r="N114" i="49"/>
  <c r="N115" i="49"/>
  <c r="O115" i="49"/>
  <c r="O114" i="49"/>
  <c r="P114" i="49"/>
  <c r="P115" i="49"/>
  <c r="M115" i="49"/>
  <c r="M114" i="49"/>
  <c r="O117" i="49"/>
  <c r="M116" i="49"/>
  <c r="M117" i="49"/>
  <c r="M118" i="49"/>
  <c r="K115" i="49"/>
  <c r="K114" i="49"/>
  <c r="N118" i="49"/>
  <c r="N116" i="49"/>
  <c r="N117" i="49"/>
  <c r="O120" i="49"/>
  <c r="P121" i="49"/>
  <c r="P119" i="49"/>
  <c r="P120" i="49"/>
  <c r="M119" i="49"/>
  <c r="M120" i="49"/>
  <c r="X164" i="55" l="1"/>
  <c r="X163" i="55"/>
  <c r="X162" i="55"/>
  <c r="BU165" i="59"/>
  <c r="BV165" i="59"/>
  <c r="BU164" i="59"/>
  <c r="EZ165" i="59"/>
  <c r="BV164" i="59"/>
  <c r="EH165" i="59"/>
  <c r="X161" i="55"/>
  <c r="BV163" i="59"/>
  <c r="EZ164" i="59"/>
  <c r="X160" i="55"/>
  <c r="EH164" i="59"/>
  <c r="BV162" i="59"/>
  <c r="EH163" i="59"/>
  <c r="BU162" i="59"/>
  <c r="BU163" i="59"/>
  <c r="X159" i="55"/>
  <c r="EZ163" i="59"/>
  <c r="EZ162" i="59"/>
  <c r="BU161" i="59"/>
  <c r="EH162" i="59"/>
  <c r="BV161" i="59"/>
  <c r="X158" i="55"/>
  <c r="EZ161" i="59"/>
  <c r="BU160" i="59"/>
  <c r="X157" i="55"/>
  <c r="BV160" i="59"/>
  <c r="EH161" i="59"/>
  <c r="EZ160" i="59"/>
  <c r="BU159" i="59"/>
  <c r="EH160" i="59"/>
  <c r="X156" i="55"/>
  <c r="BV159" i="59"/>
  <c r="BV158" i="59"/>
  <c r="EH159" i="59"/>
  <c r="X155" i="55"/>
  <c r="EZ159" i="59"/>
  <c r="BU158" i="59"/>
  <c r="EH158" i="59"/>
  <c r="EZ158" i="59"/>
  <c r="BU157" i="59"/>
  <c r="X154" i="55"/>
  <c r="BU156" i="59"/>
  <c r="X153" i="55"/>
  <c r="EH157" i="59"/>
  <c r="BV156" i="59"/>
  <c r="EZ157" i="59"/>
  <c r="BV157" i="59"/>
  <c r="EZ156" i="59"/>
  <c r="BU155" i="59"/>
  <c r="BV155" i="59"/>
  <c r="X152" i="55"/>
  <c r="EH156" i="59"/>
  <c r="BU154" i="59"/>
  <c r="EH155" i="59"/>
  <c r="EZ155" i="59"/>
  <c r="BV154" i="59"/>
  <c r="X151" i="55"/>
  <c r="X150" i="55"/>
  <c r="BV153" i="59"/>
  <c r="BU153" i="59"/>
  <c r="EZ154" i="59"/>
  <c r="EH154" i="59"/>
  <c r="BU152" i="59"/>
  <c r="X149" i="55"/>
  <c r="EZ153" i="59"/>
  <c r="BV152" i="59"/>
  <c r="EH153" i="59"/>
  <c r="X148" i="55"/>
  <c r="EH152" i="59"/>
  <c r="EZ152" i="59"/>
  <c r="BU151" i="59"/>
  <c r="BV151" i="59"/>
  <c r="EZ151" i="59"/>
  <c r="EH151" i="59"/>
  <c r="X147" i="55"/>
  <c r="BV150" i="59"/>
  <c r="BU150" i="59"/>
  <c r="X146" i="55"/>
  <c r="BU149" i="59"/>
  <c r="EZ150" i="59"/>
  <c r="BV149" i="59"/>
  <c r="EH150" i="59"/>
  <c r="EZ149" i="59"/>
  <c r="BU148" i="59"/>
  <c r="EH149" i="59"/>
  <c r="BV148" i="59"/>
  <c r="X145" i="55"/>
  <c r="BU147" i="59"/>
  <c r="BV147" i="59"/>
  <c r="EH148" i="59"/>
  <c r="X144" i="55"/>
  <c r="EZ148" i="59"/>
  <c r="X143" i="55"/>
  <c r="BV146" i="59"/>
  <c r="EH147" i="59"/>
  <c r="EZ147" i="59"/>
  <c r="BU146" i="59"/>
  <c r="BV145" i="59"/>
  <c r="EZ146" i="59"/>
  <c r="BU145" i="59"/>
  <c r="X142" i="55"/>
  <c r="EH146" i="59"/>
  <c r="BV144" i="59"/>
  <c r="EH145" i="59"/>
  <c r="EZ145" i="59"/>
  <c r="BU144" i="59"/>
  <c r="X141" i="55"/>
  <c r="X140" i="55"/>
  <c r="BU143" i="59"/>
  <c r="BV143" i="59"/>
  <c r="EH144" i="59"/>
  <c r="EZ144" i="59"/>
  <c r="BV142" i="59"/>
  <c r="EZ143" i="59"/>
  <c r="X139" i="55"/>
  <c r="EH143" i="59"/>
  <c r="BU142" i="59"/>
  <c r="BV141" i="59"/>
  <c r="EZ142" i="59"/>
  <c r="BU141" i="59"/>
  <c r="EH142" i="59"/>
  <c r="X138" i="55"/>
  <c r="EZ141" i="59"/>
  <c r="BV140" i="59"/>
  <c r="X137" i="55"/>
  <c r="BU140" i="59"/>
  <c r="EH141" i="59"/>
  <c r="BV139" i="59"/>
  <c r="EZ140" i="59"/>
  <c r="X136" i="55"/>
  <c r="EH140" i="59"/>
  <c r="BU139" i="59"/>
  <c r="BU138" i="59"/>
  <c r="BV138" i="59"/>
  <c r="EH139" i="59"/>
  <c r="EZ139" i="59"/>
  <c r="X135" i="55"/>
  <c r="BU137" i="59"/>
  <c r="X134" i="55"/>
  <c r="EH138" i="59"/>
  <c r="BV137" i="59"/>
  <c r="EZ138" i="59"/>
  <c r="X133" i="55"/>
  <c r="BV136" i="59"/>
  <c r="EZ137" i="59"/>
  <c r="BU136" i="59"/>
  <c r="EH137" i="59"/>
  <c r="BU135" i="59"/>
  <c r="EZ136" i="59"/>
  <c r="EH136" i="59"/>
  <c r="X132" i="55"/>
  <c r="BV135" i="59"/>
  <c r="EZ135" i="59"/>
  <c r="X131" i="55"/>
  <c r="EH135" i="59"/>
  <c r="BV134" i="59"/>
  <c r="BU134" i="59"/>
  <c r="X130" i="55"/>
  <c r="BU133" i="59"/>
  <c r="EZ134" i="59"/>
  <c r="EH134" i="59"/>
  <c r="EH133" i="59"/>
  <c r="EZ133" i="59"/>
  <c r="BV132" i="59"/>
  <c r="X129" i="55"/>
  <c r="BV133" i="59"/>
  <c r="BU132" i="59"/>
  <c r="EZ132" i="59"/>
  <c r="BV131" i="59"/>
  <c r="X128" i="55"/>
  <c r="EH132" i="59"/>
  <c r="BU131" i="59"/>
  <c r="EH131" i="59"/>
  <c r="BU130" i="59"/>
  <c r="EZ131" i="59"/>
  <c r="BV130" i="59"/>
  <c r="X127" i="55"/>
  <c r="X126" i="55"/>
  <c r="EH130" i="59"/>
  <c r="BV129" i="59"/>
  <c r="EZ130" i="59"/>
  <c r="BU129" i="59"/>
  <c r="EZ129" i="59"/>
  <c r="BU128" i="59"/>
  <c r="EH129" i="59"/>
  <c r="X125" i="55"/>
  <c r="BV128" i="59"/>
  <c r="X124" i="55"/>
  <c r="BV127" i="59"/>
  <c r="BU127" i="59"/>
  <c r="EZ128" i="59"/>
  <c r="EH128" i="59"/>
  <c r="BV126" i="59"/>
  <c r="EH127" i="59"/>
  <c r="X123" i="55"/>
  <c r="EZ127" i="59"/>
  <c r="BU126" i="59"/>
  <c r="BV125" i="59"/>
  <c r="BU125" i="59"/>
  <c r="EZ126" i="59"/>
  <c r="EH126" i="59"/>
  <c r="X122" i="55"/>
  <c r="EZ125" i="59"/>
  <c r="X121" i="55"/>
  <c r="BU124" i="59"/>
  <c r="EH125" i="59"/>
  <c r="BV124" i="59"/>
  <c r="BU123" i="59"/>
  <c r="X120" i="55"/>
  <c r="BV123" i="59"/>
  <c r="EZ124" i="59"/>
  <c r="EH124" i="59"/>
  <c r="BV122" i="59"/>
  <c r="EZ123" i="59"/>
  <c r="EH123" i="59"/>
  <c r="X119" i="55"/>
  <c r="BU122" i="59"/>
  <c r="EH122" i="59"/>
  <c r="BU121" i="59"/>
  <c r="X118" i="55"/>
  <c r="EZ122" i="59"/>
  <c r="BV121" i="59"/>
  <c r="BU120" i="59"/>
  <c r="EZ121" i="59"/>
  <c r="X117" i="55"/>
  <c r="EH121" i="59"/>
  <c r="BV120" i="59"/>
  <c r="X116" i="55"/>
  <c r="BV119" i="59"/>
  <c r="EH120" i="59"/>
  <c r="EZ120" i="59"/>
  <c r="EZ119" i="59"/>
  <c r="BU118" i="59"/>
  <c r="X115" i="55"/>
  <c r="EH119" i="59"/>
  <c r="BU119" i="59"/>
  <c r="BV118" i="59"/>
  <c r="BV117" i="59"/>
  <c r="EH118" i="59"/>
  <c r="BU117" i="59"/>
  <c r="X114" i="55"/>
  <c r="EZ118" i="59"/>
  <c r="EH117" i="59"/>
  <c r="BU116" i="59"/>
  <c r="BV116" i="59"/>
  <c r="EZ117" i="59"/>
  <c r="X113" i="55"/>
  <c r="EZ116" i="59"/>
  <c r="EH116" i="59"/>
  <c r="BU115" i="59"/>
  <c r="X112" i="55"/>
  <c r="BV115" i="59"/>
  <c r="X111" i="55"/>
  <c r="EH115" i="59"/>
  <c r="BV114" i="59"/>
  <c r="EZ115" i="59"/>
  <c r="BU114" i="59"/>
  <c r="BU113" i="59"/>
  <c r="BV113" i="59"/>
  <c r="EZ114" i="59"/>
  <c r="X110" i="55"/>
  <c r="EH114" i="59"/>
  <c r="EZ113" i="59"/>
  <c r="X109" i="55"/>
  <c r="BU112" i="59"/>
  <c r="EH113" i="59"/>
  <c r="X108" i="55"/>
  <c r="BV111" i="59"/>
  <c r="BU111" i="59"/>
  <c r="EZ112" i="59"/>
  <c r="BV112" i="59"/>
  <c r="EH112" i="59"/>
  <c r="X107" i="55"/>
  <c r="BV110" i="59"/>
  <c r="EH111" i="59"/>
  <c r="BU110" i="59"/>
  <c r="EZ111" i="59"/>
  <c r="BV109" i="59"/>
  <c r="BU109" i="59"/>
  <c r="EH110" i="59"/>
  <c r="X106" i="55"/>
  <c r="EZ110" i="59"/>
  <c r="X105" i="55"/>
  <c r="BV108" i="59"/>
  <c r="EZ109" i="59"/>
  <c r="BU108" i="59"/>
  <c r="EH109" i="59"/>
  <c r="BV107" i="59"/>
  <c r="EH108" i="59"/>
  <c r="EZ108" i="59"/>
  <c r="X104" i="55"/>
  <c r="BU107" i="59"/>
  <c r="BV106" i="59"/>
  <c r="X103" i="55"/>
  <c r="BU106" i="59"/>
  <c r="EZ107" i="59"/>
  <c r="EH107" i="59"/>
  <c r="Y164" i="55"/>
  <c r="Z164" i="55"/>
  <c r="DN165" i="59"/>
  <c r="DL165" i="59"/>
  <c r="Y163" i="55"/>
  <c r="Z163" i="55"/>
  <c r="EZ106" i="59"/>
  <c r="BU105" i="59"/>
  <c r="X102" i="55"/>
  <c r="EH106" i="59"/>
  <c r="BV105" i="59"/>
  <c r="W164" i="55"/>
  <c r="Z162" i="55"/>
  <c r="CQ165" i="59"/>
  <c r="X101" i="55"/>
  <c r="DL164" i="59"/>
  <c r="DN164" i="59"/>
  <c r="Y162" i="55"/>
  <c r="BU104" i="59"/>
  <c r="EH105" i="59"/>
  <c r="DK165" i="59"/>
  <c r="CP165" i="59"/>
  <c r="EZ105" i="59"/>
  <c r="BV104" i="59"/>
  <c r="Z161" i="55"/>
  <c r="W163" i="55"/>
  <c r="DK164" i="59"/>
  <c r="DN163" i="59"/>
  <c r="DL163" i="59"/>
  <c r="CQ164" i="59"/>
  <c r="CP164" i="59"/>
  <c r="FB165" i="59"/>
  <c r="EI165" i="59"/>
  <c r="BV103" i="59"/>
  <c r="X100" i="55"/>
  <c r="EJ165" i="59"/>
  <c r="EZ104" i="59"/>
  <c r="BU103" i="59"/>
  <c r="Y161" i="55"/>
  <c r="EH104" i="59"/>
  <c r="FA165" i="59"/>
  <c r="EI164" i="59"/>
  <c r="Y160" i="55"/>
  <c r="BA165" i="59"/>
  <c r="EH103" i="59"/>
  <c r="Z160" i="55"/>
  <c r="FA164" i="59"/>
  <c r="CQ163" i="59"/>
  <c r="AZ165" i="59"/>
  <c r="EJ164" i="59"/>
  <c r="FB164" i="59"/>
  <c r="X99" i="55"/>
  <c r="DN162" i="59"/>
  <c r="DL162" i="59"/>
  <c r="EZ103" i="59"/>
  <c r="BU102" i="59"/>
  <c r="W162" i="55"/>
  <c r="DK163" i="59"/>
  <c r="BV102" i="59"/>
  <c r="CQ162" i="59"/>
  <c r="FB163" i="59"/>
  <c r="EH102" i="59"/>
  <c r="EY165" i="59"/>
  <c r="AZ164" i="59"/>
  <c r="BA164" i="59"/>
  <c r="DL161" i="59"/>
  <c r="DN161" i="59"/>
  <c r="BT101" i="59"/>
  <c r="Z159" i="55"/>
  <c r="X98" i="55"/>
  <c r="EZ102" i="59"/>
  <c r="EG165" i="59"/>
  <c r="EI163" i="59"/>
  <c r="W161" i="55"/>
  <c r="BU101" i="59"/>
  <c r="Y159" i="55"/>
  <c r="FA163" i="59"/>
  <c r="CP162" i="59"/>
  <c r="DK162" i="59"/>
  <c r="BS101" i="59"/>
  <c r="EJ163" i="59"/>
  <c r="CP163" i="59"/>
  <c r="BA163" i="59"/>
  <c r="EG164" i="59"/>
  <c r="BU100" i="59"/>
  <c r="Z158" i="55"/>
  <c r="FA162" i="59"/>
  <c r="EY164" i="59"/>
  <c r="DL160" i="59"/>
  <c r="DN160" i="59"/>
  <c r="BT100" i="59"/>
  <c r="CQ161" i="59"/>
  <c r="EI162" i="59"/>
  <c r="X97" i="55"/>
  <c r="DK161" i="59"/>
  <c r="BS100" i="59"/>
  <c r="EH101" i="59"/>
  <c r="EJ162" i="59"/>
  <c r="CP161" i="59"/>
  <c r="AZ163" i="59"/>
  <c r="EZ101" i="59"/>
  <c r="Y158" i="55"/>
  <c r="W160" i="55"/>
  <c r="FB162" i="59"/>
  <c r="EY163" i="59"/>
  <c r="FB161" i="59"/>
  <c r="DK160" i="59"/>
  <c r="AZ162" i="59"/>
  <c r="BU99" i="59"/>
  <c r="DL159" i="59"/>
  <c r="DN159" i="59"/>
  <c r="Y157" i="55"/>
  <c r="W159" i="55"/>
  <c r="EZ100" i="59"/>
  <c r="Z157" i="55"/>
  <c r="CP160" i="59"/>
  <c r="BS99" i="59"/>
  <c r="BA162" i="59"/>
  <c r="FA161" i="59"/>
  <c r="EH100" i="59"/>
  <c r="X96" i="55"/>
  <c r="EI161" i="59"/>
  <c r="BT99" i="59"/>
  <c r="EJ161" i="59"/>
  <c r="EG163" i="59"/>
  <c r="EH99" i="59"/>
  <c r="FB160" i="59"/>
  <c r="AZ161" i="59"/>
  <c r="EG162" i="59"/>
  <c r="Z156" i="55"/>
  <c r="Y156" i="55"/>
  <c r="EY162" i="59"/>
  <c r="CQ160" i="59"/>
  <c r="DN158" i="59"/>
  <c r="DL158" i="59"/>
  <c r="DK159" i="59"/>
  <c r="EJ160" i="59"/>
  <c r="EI160" i="59"/>
  <c r="CP159" i="59"/>
  <c r="W158" i="55"/>
  <c r="FA160" i="59"/>
  <c r="CQ159" i="59"/>
  <c r="BT98" i="59"/>
  <c r="BU98" i="59"/>
  <c r="EZ99" i="59"/>
  <c r="BA161" i="59"/>
  <c r="X95" i="55"/>
  <c r="BS98" i="59"/>
  <c r="BA160" i="59"/>
  <c r="Y155" i="55"/>
  <c r="DK158" i="59"/>
  <c r="EI159" i="59"/>
  <c r="EH98" i="59"/>
  <c r="FB159" i="59"/>
  <c r="BS97" i="59"/>
  <c r="Z155" i="55"/>
  <c r="V164" i="55"/>
  <c r="BT97" i="59"/>
  <c r="DL157" i="59"/>
  <c r="DN157" i="59"/>
  <c r="FA159" i="59"/>
  <c r="X94" i="55"/>
  <c r="EY161" i="59"/>
  <c r="W157" i="55"/>
  <c r="EZ98" i="59"/>
  <c r="EJ159" i="59"/>
  <c r="AZ160" i="59"/>
  <c r="CP158" i="59"/>
  <c r="EG161" i="59"/>
  <c r="BU97" i="59"/>
  <c r="CQ158" i="59"/>
  <c r="Y154" i="55"/>
  <c r="V163" i="55"/>
  <c r="BU96" i="59"/>
  <c r="DL156" i="59"/>
  <c r="DN156" i="59"/>
  <c r="EG160" i="59"/>
  <c r="BT96" i="59"/>
  <c r="EI158" i="59"/>
  <c r="CP157" i="59"/>
  <c r="X93" i="55"/>
  <c r="FA158" i="59"/>
  <c r="FB158" i="59"/>
  <c r="EH97" i="59"/>
  <c r="AZ159" i="59"/>
  <c r="BA159" i="59"/>
  <c r="Z154" i="55"/>
  <c r="CQ157" i="59"/>
  <c r="EJ158" i="59"/>
  <c r="AE165" i="59"/>
  <c r="T165" i="59"/>
  <c r="Y165" i="59"/>
  <c r="W156" i="55"/>
  <c r="BS96" i="59"/>
  <c r="AB165" i="59"/>
  <c r="S165" i="59"/>
  <c r="V165" i="59"/>
  <c r="DK157" i="59"/>
  <c r="EZ97" i="59"/>
  <c r="EY160" i="59"/>
  <c r="W155" i="55"/>
  <c r="EY159" i="59"/>
  <c r="CQ156" i="59"/>
  <c r="Y164" i="59"/>
  <c r="T164" i="59"/>
  <c r="AE164" i="59"/>
  <c r="AZ158" i="59"/>
  <c r="Z153" i="55"/>
  <c r="EZ96" i="59"/>
  <c r="FA157" i="59"/>
  <c r="EH96" i="59"/>
  <c r="AB164" i="59"/>
  <c r="S164" i="59"/>
  <c r="EI157" i="59"/>
  <c r="V162" i="55"/>
  <c r="EG159" i="59"/>
  <c r="BT95" i="59"/>
  <c r="X92" i="55"/>
  <c r="FB157" i="59"/>
  <c r="DK156" i="59"/>
  <c r="BS95" i="59"/>
  <c r="Y153" i="55"/>
  <c r="BA158" i="59"/>
  <c r="DN155" i="59"/>
  <c r="DL155" i="59"/>
  <c r="V164" i="59"/>
  <c r="BU95" i="59"/>
  <c r="EJ157" i="59"/>
  <c r="CP156" i="59"/>
  <c r="EX165" i="59"/>
  <c r="BA157" i="59"/>
  <c r="FB156" i="59"/>
  <c r="DK155" i="59"/>
  <c r="Y152" i="55"/>
  <c r="V163" i="59"/>
  <c r="EI156" i="59"/>
  <c r="EZ95" i="59"/>
  <c r="EG158" i="59"/>
  <c r="S163" i="59"/>
  <c r="AB163" i="59"/>
  <c r="CQ155" i="59"/>
  <c r="EJ156" i="59"/>
  <c r="FA156" i="59"/>
  <c r="BU94" i="59"/>
  <c r="Y163" i="59"/>
  <c r="BT94" i="59"/>
  <c r="BS94" i="59"/>
  <c r="X91" i="55"/>
  <c r="T163" i="59"/>
  <c r="AE163" i="59"/>
  <c r="W154" i="55"/>
  <c r="AZ157" i="59"/>
  <c r="EF165" i="59"/>
  <c r="EH95" i="59"/>
  <c r="V161" i="55"/>
  <c r="DL154" i="59"/>
  <c r="DN154" i="59"/>
  <c r="Z152" i="55"/>
  <c r="CP155" i="59"/>
  <c r="EY158" i="59"/>
  <c r="FA155" i="59"/>
  <c r="EX164" i="59"/>
  <c r="EG157" i="59"/>
  <c r="EZ94" i="59"/>
  <c r="AZ156" i="59"/>
  <c r="BT93" i="59"/>
  <c r="CP154" i="59"/>
  <c r="V162" i="59"/>
  <c r="FB155" i="59"/>
  <c r="BS93" i="59"/>
  <c r="BU93" i="59"/>
  <c r="BA156" i="59"/>
  <c r="EF164" i="59"/>
  <c r="DK154" i="59"/>
  <c r="AE162" i="59"/>
  <c r="T162" i="59"/>
  <c r="X90" i="55"/>
  <c r="EY157" i="59"/>
  <c r="EJ155" i="59"/>
  <c r="EH94" i="59"/>
  <c r="W153" i="55"/>
  <c r="Y151" i="55"/>
  <c r="V160" i="55"/>
  <c r="Y162" i="59"/>
  <c r="S162" i="59"/>
  <c r="AB162" i="59"/>
  <c r="EI155" i="59"/>
  <c r="CQ154" i="59"/>
  <c r="DN153" i="59"/>
  <c r="DL153" i="59"/>
  <c r="Z151" i="55"/>
  <c r="S161" i="59"/>
  <c r="AB161" i="59"/>
  <c r="EX163" i="59"/>
  <c r="Y150" i="55"/>
  <c r="EY156" i="59"/>
  <c r="FA154" i="59"/>
  <c r="DN152" i="59"/>
  <c r="DL152" i="59"/>
  <c r="AZ155" i="59"/>
  <c r="Z150" i="55"/>
  <c r="EI154" i="59"/>
  <c r="EZ93" i="59"/>
  <c r="BT92" i="59"/>
  <c r="BS92" i="59"/>
  <c r="W152" i="55"/>
  <c r="FB154" i="59"/>
  <c r="DK153" i="59"/>
  <c r="CP153" i="59"/>
  <c r="V159" i="55"/>
  <c r="EH93" i="59"/>
  <c r="CQ153" i="59"/>
  <c r="EF163" i="59"/>
  <c r="BU92" i="59"/>
  <c r="EG156" i="59"/>
  <c r="T161" i="59"/>
  <c r="AE161" i="59"/>
  <c r="Y161" i="59"/>
  <c r="BA155" i="59"/>
  <c r="X89" i="55"/>
  <c r="EJ154" i="59"/>
  <c r="V161" i="59"/>
  <c r="EX162" i="59"/>
  <c r="DL151" i="59"/>
  <c r="DN151" i="59"/>
  <c r="CP152" i="59"/>
  <c r="EG155" i="59"/>
  <c r="EF162" i="59"/>
  <c r="EI153" i="59"/>
  <c r="AB160" i="59"/>
  <c r="S160" i="59"/>
  <c r="V160" i="59"/>
  <c r="V158" i="55"/>
  <c r="EY155" i="59"/>
  <c r="BA154" i="59"/>
  <c r="FA153" i="59"/>
  <c r="Z149" i="55"/>
  <c r="BU91" i="59"/>
  <c r="W151" i="55"/>
  <c r="BS91" i="59"/>
  <c r="Y149" i="55"/>
  <c r="BT91" i="59"/>
  <c r="CQ152" i="59"/>
  <c r="AE160" i="59"/>
  <c r="T160" i="59"/>
  <c r="EH92" i="59"/>
  <c r="EZ92" i="59"/>
  <c r="DK152" i="59"/>
  <c r="AZ154" i="59"/>
  <c r="FB153" i="59"/>
  <c r="Y160" i="59"/>
  <c r="X88" i="55"/>
  <c r="EJ153" i="59"/>
  <c r="EZ91" i="59"/>
  <c r="CP151" i="59"/>
  <c r="DK151" i="59"/>
  <c r="Y148" i="55"/>
  <c r="EX161" i="59"/>
  <c r="BS90" i="59"/>
  <c r="EY154" i="59"/>
  <c r="EF161" i="59"/>
  <c r="X87" i="55"/>
  <c r="Z148" i="55"/>
  <c r="EJ152" i="59"/>
  <c r="FB152" i="59"/>
  <c r="AB159" i="59"/>
  <c r="S159" i="59"/>
  <c r="V157" i="55"/>
  <c r="DN150" i="59"/>
  <c r="DL150" i="59"/>
  <c r="EI152" i="59"/>
  <c r="BA153" i="59"/>
  <c r="T159" i="59"/>
  <c r="AE159" i="59"/>
  <c r="W150" i="55"/>
  <c r="EG154" i="59"/>
  <c r="EH91" i="59"/>
  <c r="Y159" i="59"/>
  <c r="BT90" i="59"/>
  <c r="FA152" i="59"/>
  <c r="AZ153" i="59"/>
  <c r="CQ151" i="59"/>
  <c r="V159" i="59"/>
  <c r="BU90" i="59"/>
  <c r="EY153" i="59"/>
  <c r="V158" i="59"/>
  <c r="BT89" i="59"/>
  <c r="Y147" i="55"/>
  <c r="EG153" i="59"/>
  <c r="EF160" i="59"/>
  <c r="EZ90" i="59"/>
  <c r="BS89" i="59"/>
  <c r="FA151" i="59"/>
  <c r="EI151" i="59"/>
  <c r="AZ152" i="59"/>
  <c r="EJ151" i="59"/>
  <c r="V156" i="55"/>
  <c r="Z147" i="55"/>
  <c r="S158" i="59"/>
  <c r="AB158" i="59"/>
  <c r="X86" i="55"/>
  <c r="FB151" i="59"/>
  <c r="DK150" i="59"/>
  <c r="EX160" i="59"/>
  <c r="Y158" i="59"/>
  <c r="W149" i="55"/>
  <c r="EH90" i="59"/>
  <c r="AE158" i="59"/>
  <c r="T158" i="59"/>
  <c r="BA152" i="59"/>
  <c r="CP150" i="59"/>
  <c r="BU89" i="59"/>
  <c r="CQ150" i="59"/>
  <c r="DN149" i="59"/>
  <c r="DL149" i="59"/>
  <c r="CP149" i="59"/>
  <c r="W148" i="55"/>
  <c r="EF159" i="59"/>
  <c r="BA151" i="59"/>
  <c r="AZ151" i="59"/>
  <c r="BT88" i="59"/>
  <c r="X85" i="55"/>
  <c r="V157" i="59"/>
  <c r="BU88" i="59"/>
  <c r="S157" i="59"/>
  <c r="AB157" i="59"/>
  <c r="T157" i="59"/>
  <c r="AE157" i="59"/>
  <c r="Y157" i="59"/>
  <c r="Z146" i="55"/>
  <c r="FA150" i="59"/>
  <c r="EY152" i="59"/>
  <c r="EX159" i="59"/>
  <c r="EJ150" i="59"/>
  <c r="Y146" i="55"/>
  <c r="EZ89" i="59"/>
  <c r="FB150" i="59"/>
  <c r="EG152" i="59"/>
  <c r="EH89" i="59"/>
  <c r="DK149" i="59"/>
  <c r="CQ149" i="59"/>
  <c r="DL148" i="59"/>
  <c r="DN148" i="59"/>
  <c r="V155" i="55"/>
  <c r="EI150" i="59"/>
  <c r="BS88" i="59"/>
  <c r="V154" i="55"/>
  <c r="BT87" i="59"/>
  <c r="FB149" i="59"/>
  <c r="V156" i="59"/>
  <c r="EG151" i="59"/>
  <c r="BA150" i="59"/>
  <c r="DN147" i="59"/>
  <c r="DL147" i="59"/>
  <c r="EX158" i="59"/>
  <c r="EZ88" i="59"/>
  <c r="EY151" i="59"/>
  <c r="X84" i="55"/>
  <c r="EI149" i="59"/>
  <c r="BU87" i="59"/>
  <c r="AB156" i="59"/>
  <c r="S156" i="59"/>
  <c r="EJ149" i="59"/>
  <c r="EF158" i="59"/>
  <c r="Z145" i="55"/>
  <c r="T156" i="59"/>
  <c r="AE156" i="59"/>
  <c r="Y156" i="59"/>
  <c r="BS87" i="59"/>
  <c r="AZ150" i="59"/>
  <c r="EH88" i="59"/>
  <c r="CQ148" i="59"/>
  <c r="DK148" i="59"/>
  <c r="FA149" i="59"/>
  <c r="W147" i="55"/>
  <c r="Y145" i="55"/>
  <c r="CP148" i="59"/>
  <c r="Z144" i="55"/>
  <c r="FB148" i="59"/>
  <c r="CQ147" i="59"/>
  <c r="EF157" i="59"/>
  <c r="EG150" i="59"/>
  <c r="EH87" i="59"/>
  <c r="EZ87" i="59"/>
  <c r="EI148" i="59"/>
  <c r="Y155" i="59"/>
  <c r="CP147" i="59"/>
  <c r="DL146" i="59"/>
  <c r="DN146" i="59"/>
  <c r="Y144" i="55"/>
  <c r="EY150" i="59"/>
  <c r="EX157" i="59"/>
  <c r="V153" i="55"/>
  <c r="V155" i="59"/>
  <c r="T155" i="59"/>
  <c r="AE155" i="59"/>
  <c r="AZ149" i="59"/>
  <c r="X83" i="55"/>
  <c r="FA148" i="59"/>
  <c r="BA149" i="59"/>
  <c r="S155" i="59"/>
  <c r="AB155" i="59"/>
  <c r="BU86" i="59"/>
  <c r="W146" i="55"/>
  <c r="BT86" i="59"/>
  <c r="BS86" i="59"/>
  <c r="DK147" i="59"/>
  <c r="EJ148" i="59"/>
  <c r="CQ146" i="59"/>
  <c r="AE154" i="59"/>
  <c r="T154" i="59"/>
  <c r="AZ148" i="59"/>
  <c r="EZ86" i="59"/>
  <c r="EG149" i="59"/>
  <c r="BT85" i="59"/>
  <c r="CP146" i="59"/>
  <c r="EI147" i="59"/>
  <c r="W145" i="55"/>
  <c r="EH86" i="59"/>
  <c r="Y143" i="55"/>
  <c r="Y154" i="59"/>
  <c r="FB147" i="59"/>
  <c r="DN145" i="59"/>
  <c r="DL145" i="59"/>
  <c r="BA148" i="59"/>
  <c r="V152" i="55"/>
  <c r="EX156" i="59"/>
  <c r="EF156" i="59"/>
  <c r="BU85" i="59"/>
  <c r="DK146" i="59"/>
  <c r="FA147" i="59"/>
  <c r="EY149" i="59"/>
  <c r="V154" i="59"/>
  <c r="X82" i="55"/>
  <c r="BS85" i="59"/>
  <c r="Z143" i="55"/>
  <c r="S154" i="59"/>
  <c r="AB154" i="59"/>
  <c r="EJ147" i="59"/>
  <c r="EJ146" i="59"/>
  <c r="EY148" i="59"/>
  <c r="W144" i="55"/>
  <c r="Y153" i="59"/>
  <c r="Z142" i="55"/>
  <c r="BT84" i="59"/>
  <c r="CP145" i="59"/>
  <c r="BS84" i="59"/>
  <c r="EX155" i="59"/>
  <c r="BA147" i="59"/>
  <c r="EH85" i="59"/>
  <c r="T153" i="59"/>
  <c r="AE153" i="59"/>
  <c r="EZ85" i="59"/>
  <c r="V153" i="59"/>
  <c r="X81" i="55"/>
  <c r="FA146" i="59"/>
  <c r="S153" i="59"/>
  <c r="AB153" i="59"/>
  <c r="FB146" i="59"/>
  <c r="AZ147" i="59"/>
  <c r="EF155" i="59"/>
  <c r="EI146" i="59"/>
  <c r="Y142" i="55"/>
  <c r="V151" i="55"/>
  <c r="EG148" i="59"/>
  <c r="CQ145" i="59"/>
  <c r="FB145" i="59"/>
  <c r="EF154" i="59"/>
  <c r="V150" i="55"/>
  <c r="Z141" i="55"/>
  <c r="V152" i="59"/>
  <c r="Y152" i="59"/>
  <c r="Y141" i="55"/>
  <c r="DK144" i="59"/>
  <c r="EZ84" i="59"/>
  <c r="AZ146" i="59"/>
  <c r="EI145" i="59"/>
  <c r="DN144" i="59"/>
  <c r="DL144" i="59"/>
  <c r="DK145" i="59"/>
  <c r="EG147" i="59"/>
  <c r="EJ145" i="59"/>
  <c r="BT83" i="59"/>
  <c r="EX154" i="59"/>
  <c r="EY147" i="59"/>
  <c r="DN143" i="59"/>
  <c r="DL143" i="59"/>
  <c r="W143" i="55"/>
  <c r="EH84" i="59"/>
  <c r="AB152" i="59"/>
  <c r="S152" i="59"/>
  <c r="BA146" i="59"/>
  <c r="CQ144" i="59"/>
  <c r="X80" i="55"/>
  <c r="AE152" i="59"/>
  <c r="T152" i="59"/>
  <c r="FA145" i="59"/>
  <c r="BS83" i="59"/>
  <c r="AZ145" i="59"/>
  <c r="EI144" i="59"/>
  <c r="BT82" i="59"/>
  <c r="CQ143" i="59"/>
  <c r="CP144" i="59"/>
  <c r="BS82" i="59"/>
  <c r="V151" i="59"/>
  <c r="EX153" i="59"/>
  <c r="EF153" i="59"/>
  <c r="W142" i="55"/>
  <c r="EJ144" i="59"/>
  <c r="EH83" i="59"/>
  <c r="EY146" i="59"/>
  <c r="Y151" i="59"/>
  <c r="EG146" i="59"/>
  <c r="FA144" i="59"/>
  <c r="Y140" i="55"/>
  <c r="V149" i="55"/>
  <c r="FB144" i="59"/>
  <c r="DK143" i="59"/>
  <c r="AB151" i="59"/>
  <c r="S151" i="59"/>
  <c r="BR82" i="59"/>
  <c r="Z140" i="55"/>
  <c r="DN142" i="59"/>
  <c r="DL142" i="59"/>
  <c r="CP143" i="59"/>
  <c r="EZ83" i="59"/>
  <c r="X79" i="55"/>
  <c r="BA145" i="59"/>
  <c r="T151" i="59"/>
  <c r="AE151" i="59"/>
  <c r="EF152" i="59"/>
  <c r="Y150" i="59"/>
  <c r="AZ144" i="59"/>
  <c r="EY145" i="59"/>
  <c r="CQ142" i="59"/>
  <c r="FA143" i="59"/>
  <c r="X78" i="55"/>
  <c r="EJ143" i="59"/>
  <c r="Z139" i="55"/>
  <c r="W141" i="55"/>
  <c r="BS81" i="59"/>
  <c r="DL141" i="59"/>
  <c r="DN141" i="59"/>
  <c r="V148" i="55"/>
  <c r="DK142" i="59"/>
  <c r="Y139" i="55"/>
  <c r="BA144" i="59"/>
  <c r="EG145" i="59"/>
  <c r="BR81" i="59"/>
  <c r="BT81" i="59"/>
  <c r="FB143" i="59"/>
  <c r="CP142" i="59"/>
  <c r="V150" i="59"/>
  <c r="EI143" i="59"/>
  <c r="S150" i="59"/>
  <c r="AB150" i="59"/>
  <c r="EZ82" i="59"/>
  <c r="EX152" i="59"/>
  <c r="AE150" i="59"/>
  <c r="T150" i="59"/>
  <c r="EH82" i="59"/>
  <c r="EG144" i="59"/>
  <c r="BR80" i="59"/>
  <c r="CQ141" i="59"/>
  <c r="EY144" i="59"/>
  <c r="BT80" i="59"/>
  <c r="FB142" i="59"/>
  <c r="EH81" i="59"/>
  <c r="Z138" i="55"/>
  <c r="DK141" i="59"/>
  <c r="V147" i="55"/>
  <c r="W140" i="55"/>
  <c r="AZ143" i="59"/>
  <c r="V149" i="59"/>
  <c r="DL140" i="59"/>
  <c r="DN140" i="59"/>
  <c r="BA143" i="59"/>
  <c r="AE149" i="59"/>
  <c r="T149" i="59"/>
  <c r="EX151" i="59"/>
  <c r="Y138" i="55"/>
  <c r="EJ142" i="59"/>
  <c r="EZ81" i="59"/>
  <c r="EF151" i="59"/>
  <c r="CP141" i="59"/>
  <c r="FA142" i="59"/>
  <c r="BS80" i="59"/>
  <c r="X77" i="55"/>
  <c r="S149" i="59"/>
  <c r="AB149" i="59"/>
  <c r="Y149" i="59"/>
  <c r="EI142" i="59"/>
  <c r="CQ140" i="59"/>
  <c r="CP140" i="59"/>
  <c r="BA142" i="59"/>
  <c r="EZ80" i="59"/>
  <c r="BS79" i="59"/>
  <c r="X76" i="55"/>
  <c r="AZ142" i="59"/>
  <c r="FA141" i="59"/>
  <c r="EI141" i="59"/>
  <c r="V148" i="59"/>
  <c r="DL139" i="59"/>
  <c r="DN139" i="59"/>
  <c r="EH80" i="59"/>
  <c r="EY143" i="59"/>
  <c r="Y137" i="55"/>
  <c r="Y148" i="59"/>
  <c r="EX150" i="59"/>
  <c r="T148" i="59"/>
  <c r="AE148" i="59"/>
  <c r="AB148" i="59"/>
  <c r="S148" i="59"/>
  <c r="EG143" i="59"/>
  <c r="V146" i="55"/>
  <c r="EJ141" i="59"/>
  <c r="Z137" i="55"/>
  <c r="FB141" i="59"/>
  <c r="EF150" i="59"/>
  <c r="DK140" i="59"/>
  <c r="BR79" i="59"/>
  <c r="W139" i="55"/>
  <c r="BR78" i="59"/>
  <c r="CQ139" i="59"/>
  <c r="CP139" i="59"/>
  <c r="EG142" i="59"/>
  <c r="EH79" i="59"/>
  <c r="EY142" i="59"/>
  <c r="V147" i="59"/>
  <c r="BA141" i="59"/>
  <c r="Y147" i="59"/>
  <c r="EX149" i="59"/>
  <c r="V145" i="55"/>
  <c r="EI140" i="59"/>
  <c r="W138" i="55"/>
  <c r="Z136" i="55"/>
  <c r="EF149" i="59"/>
  <c r="Y136" i="55"/>
  <c r="DK139" i="59"/>
  <c r="S147" i="59"/>
  <c r="AB147" i="59"/>
  <c r="X75" i="55"/>
  <c r="EZ79" i="59"/>
  <c r="AZ141" i="59"/>
  <c r="BS78" i="59"/>
  <c r="FB140" i="59"/>
  <c r="FA140" i="59"/>
  <c r="EJ140" i="59"/>
  <c r="AE147" i="59"/>
  <c r="T147" i="59"/>
  <c r="AZ140" i="59"/>
  <c r="EG141" i="59"/>
  <c r="Y135" i="55"/>
  <c r="DN138" i="59"/>
  <c r="DL138" i="59"/>
  <c r="EX148" i="59"/>
  <c r="CQ138" i="59"/>
  <c r="X74" i="55"/>
  <c r="V144" i="55"/>
  <c r="Y146" i="59"/>
  <c r="EF148" i="59"/>
  <c r="EI139" i="59"/>
  <c r="FA139" i="59"/>
  <c r="W137" i="55"/>
  <c r="BA140" i="59"/>
  <c r="AB146" i="59"/>
  <c r="S146" i="59"/>
  <c r="Z135" i="55"/>
  <c r="EY141" i="59"/>
  <c r="DN137" i="59"/>
  <c r="DL137" i="59"/>
  <c r="EZ78" i="59"/>
  <c r="V146" i="59"/>
  <c r="AE146" i="59"/>
  <c r="T146" i="59"/>
  <c r="BR77" i="59"/>
  <c r="BS77" i="59"/>
  <c r="DK138" i="59"/>
  <c r="CP138" i="59"/>
  <c r="EH78" i="59"/>
  <c r="EJ139" i="59"/>
  <c r="FB139" i="59"/>
  <c r="FB138" i="59"/>
  <c r="Z134" i="55"/>
  <c r="BR76" i="59"/>
  <c r="AB145" i="59"/>
  <c r="S145" i="59"/>
  <c r="EX147" i="59"/>
  <c r="EF147" i="59"/>
  <c r="DL136" i="59"/>
  <c r="DN136" i="59"/>
  <c r="CP137" i="59"/>
  <c r="CQ137" i="59"/>
  <c r="Y145" i="59"/>
  <c r="EZ77" i="59"/>
  <c r="AE145" i="59"/>
  <c r="T145" i="59"/>
  <c r="EY140" i="59"/>
  <c r="Y134" i="55"/>
  <c r="EG140" i="59"/>
  <c r="V145" i="59"/>
  <c r="EH77" i="59"/>
  <c r="BA139" i="59"/>
  <c r="X73" i="55"/>
  <c r="W136" i="55"/>
  <c r="EI138" i="59"/>
  <c r="DK137" i="59"/>
  <c r="FA138" i="59"/>
  <c r="V143" i="55"/>
  <c r="EJ138" i="59"/>
  <c r="AZ139" i="59"/>
  <c r="BS76" i="59"/>
  <c r="Y144" i="59"/>
  <c r="DN135" i="59"/>
  <c r="DL135" i="59"/>
  <c r="EJ137" i="59"/>
  <c r="BR75" i="59"/>
  <c r="FB137" i="59"/>
  <c r="AZ138" i="59"/>
  <c r="DK136" i="59"/>
  <c r="EX146" i="59"/>
  <c r="BA138" i="59"/>
  <c r="FA137" i="59"/>
  <c r="Z133" i="55"/>
  <c r="BQ74" i="59"/>
  <c r="EZ76" i="59"/>
  <c r="V144" i="59"/>
  <c r="EY139" i="59"/>
  <c r="EG139" i="59"/>
  <c r="AE144" i="59"/>
  <c r="T144" i="59"/>
  <c r="EI137" i="59"/>
  <c r="BS75" i="59"/>
  <c r="EH76" i="59"/>
  <c r="AB144" i="59"/>
  <c r="S144" i="59"/>
  <c r="V142" i="55"/>
  <c r="Y133" i="55"/>
  <c r="CQ136" i="59"/>
  <c r="CP136" i="59"/>
  <c r="W135" i="55"/>
  <c r="X72" i="55"/>
  <c r="EF146" i="59"/>
  <c r="Y143" i="59"/>
  <c r="EI136" i="59"/>
  <c r="DL134" i="59"/>
  <c r="DN134" i="59"/>
  <c r="EH75" i="59"/>
  <c r="W134" i="55"/>
  <c r="V143" i="59"/>
  <c r="DK135" i="59"/>
  <c r="EX145" i="59"/>
  <c r="BS74" i="59"/>
  <c r="AZ137" i="59"/>
  <c r="V141" i="55"/>
  <c r="EY138" i="59"/>
  <c r="X71" i="55"/>
  <c r="Y132" i="55"/>
  <c r="CQ135" i="59"/>
  <c r="S143" i="59"/>
  <c r="AB143" i="59"/>
  <c r="EJ136" i="59"/>
  <c r="EF145" i="59"/>
  <c r="EG138" i="59"/>
  <c r="Z132" i="55"/>
  <c r="BQ73" i="59"/>
  <c r="FB136" i="59"/>
  <c r="BA137" i="59"/>
  <c r="T143" i="59"/>
  <c r="AE143" i="59"/>
  <c r="FA136" i="59"/>
  <c r="BR74" i="59"/>
  <c r="EZ75" i="59"/>
  <c r="CP135" i="59"/>
  <c r="X70" i="55"/>
  <c r="EH74" i="59"/>
  <c r="FA135" i="59"/>
  <c r="W133" i="55"/>
  <c r="BA136" i="59"/>
  <c r="BS73" i="59"/>
  <c r="Z131" i="55"/>
  <c r="S142" i="59"/>
  <c r="AB142" i="59"/>
  <c r="CQ134" i="59"/>
  <c r="AZ136" i="59"/>
  <c r="DN133" i="59"/>
  <c r="DL133" i="59"/>
  <c r="V142" i="59"/>
  <c r="EG137" i="59"/>
  <c r="EJ135" i="59"/>
  <c r="EZ74" i="59"/>
  <c r="V140" i="55"/>
  <c r="FB135" i="59"/>
  <c r="Y142" i="59"/>
  <c r="EY137" i="59"/>
  <c r="BR73" i="59"/>
  <c r="AE142" i="59"/>
  <c r="T142" i="59"/>
  <c r="EX144" i="59"/>
  <c r="CP134" i="59"/>
  <c r="DK134" i="59"/>
  <c r="EF144" i="59"/>
  <c r="Y131" i="55"/>
  <c r="EI135" i="59"/>
  <c r="EG136" i="59"/>
  <c r="FA134" i="59"/>
  <c r="V141" i="59"/>
  <c r="DL132" i="59"/>
  <c r="DN132" i="59"/>
  <c r="EF143" i="59"/>
  <c r="AZ135" i="59"/>
  <c r="EH73" i="59"/>
  <c r="BQ71" i="59"/>
  <c r="Y141" i="59"/>
  <c r="DK133" i="59"/>
  <c r="W132" i="55"/>
  <c r="CQ133" i="59"/>
  <c r="CP133" i="59"/>
  <c r="FB134" i="59"/>
  <c r="BR72" i="59"/>
  <c r="EY136" i="59"/>
  <c r="BA135" i="59"/>
  <c r="Z130" i="55"/>
  <c r="EX143" i="59"/>
  <c r="S141" i="59"/>
  <c r="AB141" i="59"/>
  <c r="V139" i="55"/>
  <c r="Y130" i="55"/>
  <c r="T141" i="59"/>
  <c r="AE141" i="59"/>
  <c r="EZ73" i="59"/>
  <c r="BQ72" i="59"/>
  <c r="EI134" i="59"/>
  <c r="BS72" i="59"/>
  <c r="EJ134" i="59"/>
  <c r="X69" i="55"/>
  <c r="BA134" i="59"/>
  <c r="FB133" i="59"/>
  <c r="Y140" i="59"/>
  <c r="W131" i="55"/>
  <c r="EH72" i="59"/>
  <c r="CP132" i="59"/>
  <c r="DK132" i="59"/>
  <c r="EG135" i="59"/>
  <c r="FA133" i="59"/>
  <c r="EJ133" i="59"/>
  <c r="EI133" i="59"/>
  <c r="EZ72" i="59"/>
  <c r="BR71" i="59"/>
  <c r="DL131" i="59"/>
  <c r="DN131" i="59"/>
  <c r="Y129" i="55"/>
  <c r="V140" i="59"/>
  <c r="EX142" i="59"/>
  <c r="AZ134" i="59"/>
  <c r="T140" i="59"/>
  <c r="AE140" i="59"/>
  <c r="Z129" i="55"/>
  <c r="EY135" i="59"/>
  <c r="BS71" i="59"/>
  <c r="CQ132" i="59"/>
  <c r="V138" i="55"/>
  <c r="AB140" i="59"/>
  <c r="S140" i="59"/>
  <c r="X68" i="55"/>
  <c r="EF142" i="59"/>
  <c r="EZ71" i="59"/>
  <c r="CQ131" i="59"/>
  <c r="EJ132" i="59"/>
  <c r="EY134" i="59"/>
  <c r="EH71" i="59"/>
  <c r="DK131" i="59"/>
  <c r="BA133" i="59"/>
  <c r="EF141" i="59"/>
  <c r="W130" i="55"/>
  <c r="BQ70" i="59"/>
  <c r="Y139" i="59"/>
  <c r="S139" i="59"/>
  <c r="AB139" i="59"/>
  <c r="DL130" i="59"/>
  <c r="DN130" i="59"/>
  <c r="FA132" i="59"/>
  <c r="V137" i="55"/>
  <c r="Y128" i="55"/>
  <c r="EG134" i="59"/>
  <c r="AZ133" i="59"/>
  <c r="EI132" i="59"/>
  <c r="EX141" i="59"/>
  <c r="AE139" i="59"/>
  <c r="T139" i="59"/>
  <c r="Z128" i="55"/>
  <c r="V139" i="59"/>
  <c r="BS70" i="59"/>
  <c r="FB132" i="59"/>
  <c r="BR70" i="59"/>
  <c r="X67" i="55"/>
  <c r="CP131" i="59"/>
  <c r="BQ69" i="59"/>
  <c r="Y138" i="59"/>
  <c r="BA132" i="59"/>
  <c r="EZ70" i="59"/>
  <c r="DN129" i="59"/>
  <c r="DL129" i="59"/>
  <c r="FA131" i="59"/>
  <c r="EI131" i="59"/>
  <c r="CP130" i="59"/>
  <c r="EF140" i="59"/>
  <c r="FB131" i="59"/>
  <c r="EJ131" i="59"/>
  <c r="EH70" i="59"/>
  <c r="T138" i="59"/>
  <c r="AE138" i="59"/>
  <c r="V136" i="55"/>
  <c r="DK130" i="59"/>
  <c r="EY133" i="59"/>
  <c r="W129" i="55"/>
  <c r="EX140" i="59"/>
  <c r="Z127" i="55"/>
  <c r="CQ130" i="59"/>
  <c r="V138" i="59"/>
  <c r="S138" i="59"/>
  <c r="AB138" i="59"/>
  <c r="EG133" i="59"/>
  <c r="Y127" i="55"/>
  <c r="X66" i="55"/>
  <c r="BR69" i="59"/>
  <c r="AZ132" i="59"/>
  <c r="DL128" i="59"/>
  <c r="DN128" i="59"/>
  <c r="BR68" i="59"/>
  <c r="BQ68" i="59"/>
  <c r="V135" i="55"/>
  <c r="BA131" i="59"/>
  <c r="T137" i="59"/>
  <c r="AE137" i="59"/>
  <c r="V137" i="59"/>
  <c r="W128" i="55"/>
  <c r="DK129" i="59"/>
  <c r="S137" i="59"/>
  <c r="AB137" i="59"/>
  <c r="EG132" i="59"/>
  <c r="EX139" i="59"/>
  <c r="CP129" i="59"/>
  <c r="Y137" i="59"/>
  <c r="EZ69" i="59"/>
  <c r="X65" i="55"/>
  <c r="EF139" i="59"/>
  <c r="FB130" i="59"/>
  <c r="FA130" i="59"/>
  <c r="AZ131" i="59"/>
  <c r="EJ130" i="59"/>
  <c r="EI130" i="59"/>
  <c r="EH69" i="59"/>
  <c r="CQ129" i="59"/>
  <c r="Y126" i="55"/>
  <c r="Z126" i="55"/>
  <c r="EY132" i="59"/>
  <c r="V136" i="59"/>
  <c r="CQ128" i="59"/>
  <c r="T136" i="59"/>
  <c r="AE136" i="59"/>
  <c r="EI129" i="59"/>
  <c r="BR67" i="59"/>
  <c r="BA130" i="59"/>
  <c r="Y136" i="59"/>
  <c r="EX138" i="59"/>
  <c r="FB129" i="59"/>
  <c r="EY131" i="59"/>
  <c r="FA129" i="59"/>
  <c r="EJ129" i="59"/>
  <c r="EF138" i="59"/>
  <c r="AZ130" i="59"/>
  <c r="EG131" i="59"/>
  <c r="X64" i="55"/>
  <c r="DK128" i="59"/>
  <c r="Y125" i="55"/>
  <c r="DL127" i="59"/>
  <c r="DN127" i="59"/>
  <c r="EH68" i="59"/>
  <c r="W127" i="55"/>
  <c r="BQ67" i="59"/>
  <c r="Z125" i="55"/>
  <c r="S136" i="59"/>
  <c r="AB136" i="59"/>
  <c r="V134" i="55"/>
  <c r="EZ68" i="59"/>
  <c r="Y135" i="59"/>
  <c r="EH67" i="59"/>
  <c r="FA128" i="59"/>
  <c r="S135" i="59"/>
  <c r="AB135" i="59"/>
  <c r="CQ127" i="59"/>
  <c r="CP128" i="59"/>
  <c r="EY130" i="59"/>
  <c r="DK127" i="59"/>
  <c r="EF137" i="59"/>
  <c r="W126" i="55"/>
  <c r="EX137" i="59"/>
  <c r="EZ67" i="59"/>
  <c r="FB128" i="59"/>
  <c r="BA129" i="59"/>
  <c r="DN126" i="59"/>
  <c r="DL126" i="59"/>
  <c r="AZ129" i="59"/>
  <c r="T135" i="59"/>
  <c r="AE135" i="59"/>
  <c r="EI128" i="59"/>
  <c r="EJ128" i="59"/>
  <c r="EG130" i="59"/>
  <c r="V135" i="59"/>
  <c r="BQ66" i="59"/>
  <c r="Z124" i="55"/>
  <c r="V133" i="55"/>
  <c r="Y124" i="55"/>
  <c r="CP127" i="59"/>
  <c r="BR66" i="59"/>
  <c r="Y134" i="59"/>
  <c r="DN125" i="59"/>
  <c r="DL125" i="59"/>
  <c r="DK126" i="59"/>
  <c r="V132" i="55"/>
  <c r="EG129" i="59"/>
  <c r="T134" i="59"/>
  <c r="AE134" i="59"/>
  <c r="S134" i="59"/>
  <c r="AB134" i="59"/>
  <c r="CP126" i="59"/>
  <c r="EH66" i="59"/>
  <c r="BR65" i="59"/>
  <c r="EY129" i="59"/>
  <c r="EJ127" i="59"/>
  <c r="Y123" i="55"/>
  <c r="EZ66" i="59"/>
  <c r="EF136" i="59"/>
  <c r="BA128" i="59"/>
  <c r="W125" i="55"/>
  <c r="CQ126" i="59"/>
  <c r="EX136" i="59"/>
  <c r="AZ128" i="59"/>
  <c r="FB127" i="59"/>
  <c r="V134" i="59"/>
  <c r="Z123" i="55"/>
  <c r="BQ65" i="59"/>
  <c r="EI127" i="59"/>
  <c r="FA127" i="59"/>
  <c r="AZ127" i="59"/>
  <c r="FA126" i="59"/>
  <c r="EZ65" i="59"/>
  <c r="CQ125" i="59"/>
  <c r="DK125" i="59"/>
  <c r="EH65" i="59"/>
  <c r="EY128" i="59"/>
  <c r="S133" i="59"/>
  <c r="AB133" i="59"/>
  <c r="EG128" i="59"/>
  <c r="AE133" i="59"/>
  <c r="T133" i="59"/>
  <c r="V133" i="59"/>
  <c r="FB126" i="59"/>
  <c r="V131" i="55"/>
  <c r="BA127" i="59"/>
  <c r="CP125" i="59"/>
  <c r="EX135" i="59"/>
  <c r="Y122" i="55"/>
  <c r="W124" i="55"/>
  <c r="Z122" i="55"/>
  <c r="Y133" i="59"/>
  <c r="EF135" i="59"/>
  <c r="DN124" i="59"/>
  <c r="DL124" i="59"/>
  <c r="EI126" i="59"/>
  <c r="EJ126" i="59"/>
  <c r="EX134" i="59"/>
  <c r="V132" i="59"/>
  <c r="DK124" i="59"/>
  <c r="DL123" i="59"/>
  <c r="DN123" i="59"/>
  <c r="AZ126" i="59"/>
  <c r="T132" i="59"/>
  <c r="AE132" i="59"/>
  <c r="CQ124" i="59"/>
  <c r="EI125" i="59"/>
  <c r="S132" i="59"/>
  <c r="AB132" i="59"/>
  <c r="EH64" i="59"/>
  <c r="FB125" i="59"/>
  <c r="EJ125" i="59"/>
  <c r="EF134" i="59"/>
  <c r="EZ64" i="59"/>
  <c r="V130" i="55"/>
  <c r="EG127" i="59"/>
  <c r="BA126" i="59"/>
  <c r="FA125" i="59"/>
  <c r="EY127" i="59"/>
  <c r="CP124" i="59"/>
  <c r="Y132" i="59"/>
  <c r="Z121" i="55"/>
  <c r="W123" i="55"/>
  <c r="Y121" i="55"/>
  <c r="W122" i="55"/>
  <c r="S131" i="59"/>
  <c r="AB131" i="59"/>
  <c r="V129" i="55"/>
  <c r="Y120" i="55"/>
  <c r="Y131" i="59"/>
  <c r="CQ123" i="59"/>
  <c r="EH63" i="59"/>
  <c r="EJ124" i="59"/>
  <c r="EG126" i="59"/>
  <c r="DL122" i="59"/>
  <c r="DN122" i="59"/>
  <c r="T131" i="59"/>
  <c r="AE131" i="59"/>
  <c r="EX133" i="59"/>
  <c r="EY126" i="59"/>
  <c r="Z120" i="55"/>
  <c r="CP123" i="59"/>
  <c r="EI124" i="59"/>
  <c r="V131" i="59"/>
  <c r="EF133" i="59"/>
  <c r="EZ63" i="59"/>
  <c r="BA125" i="59"/>
  <c r="DK123" i="59"/>
  <c r="FA124" i="59"/>
  <c r="AZ125" i="59"/>
  <c r="FB124" i="59"/>
  <c r="FA123" i="59"/>
  <c r="CQ122" i="59"/>
  <c r="S130" i="59"/>
  <c r="AB130" i="59"/>
  <c r="EX132" i="59"/>
  <c r="CP122" i="59"/>
  <c r="BA124" i="59"/>
  <c r="EY125" i="59"/>
  <c r="AZ124" i="59"/>
  <c r="FB123" i="59"/>
  <c r="EG125" i="59"/>
  <c r="EI123" i="59"/>
  <c r="V130" i="59"/>
  <c r="EH62" i="59"/>
  <c r="EJ123" i="59"/>
  <c r="Z119" i="55"/>
  <c r="DL121" i="59"/>
  <c r="DN121" i="59"/>
  <c r="T130" i="59"/>
  <c r="AE130" i="59"/>
  <c r="DK122" i="59"/>
  <c r="W121" i="55"/>
  <c r="EZ62" i="59"/>
  <c r="V128" i="55"/>
  <c r="Y119" i="55"/>
  <c r="EF132" i="59"/>
  <c r="Y130" i="59"/>
  <c r="EY124" i="59"/>
  <c r="BA123" i="59"/>
  <c r="V127" i="55"/>
  <c r="EI122" i="59"/>
  <c r="CQ121" i="59"/>
  <c r="EG124" i="59"/>
  <c r="EZ61" i="59"/>
  <c r="DK121" i="59"/>
  <c r="EX131" i="59"/>
  <c r="Z118" i="55"/>
  <c r="Y118" i="55"/>
  <c r="EF131" i="59"/>
  <c r="AZ123" i="59"/>
  <c r="Y129" i="59"/>
  <c r="W120" i="55"/>
  <c r="AB129" i="59"/>
  <c r="S129" i="59"/>
  <c r="CP121" i="59"/>
  <c r="DN120" i="59"/>
  <c r="DL120" i="59"/>
  <c r="V129" i="59"/>
  <c r="FB122" i="59"/>
  <c r="T129" i="59"/>
  <c r="AE129" i="59"/>
  <c r="EJ122" i="59"/>
  <c r="FA122" i="59"/>
  <c r="EH61" i="59"/>
  <c r="EI121" i="59"/>
  <c r="EX130" i="59"/>
  <c r="DN119" i="59"/>
  <c r="DL119" i="59"/>
  <c r="FB121" i="59"/>
  <c r="CQ120" i="59"/>
  <c r="EG123" i="59"/>
  <c r="S128" i="59"/>
  <c r="AB128" i="59"/>
  <c r="AZ122" i="59"/>
  <c r="Y128" i="59"/>
  <c r="V126" i="55"/>
  <c r="V128" i="59"/>
  <c r="AE128" i="59"/>
  <c r="T128" i="59"/>
  <c r="EJ121" i="59"/>
  <c r="W119" i="55"/>
  <c r="Z117" i="55"/>
  <c r="FA121" i="59"/>
  <c r="CP120" i="59"/>
  <c r="EH60" i="59"/>
  <c r="BA122" i="59"/>
  <c r="EY123" i="59"/>
  <c r="EF130" i="59"/>
  <c r="Y117" i="55"/>
  <c r="DK120" i="59"/>
  <c r="EZ60" i="59"/>
  <c r="S127" i="59"/>
  <c r="AB127" i="59"/>
  <c r="FA120" i="59"/>
  <c r="V125" i="55"/>
  <c r="EX129" i="59"/>
  <c r="Z116" i="55"/>
  <c r="EJ120" i="59"/>
  <c r="DN118" i="59"/>
  <c r="DL118" i="59"/>
  <c r="EG122" i="59"/>
  <c r="EF129" i="59"/>
  <c r="W118" i="55"/>
  <c r="DK119" i="59"/>
  <c r="BA121" i="59"/>
  <c r="CP119" i="59"/>
  <c r="FB120" i="59"/>
  <c r="Y127" i="59"/>
  <c r="Y116" i="55"/>
  <c r="EY122" i="59"/>
  <c r="CQ119" i="59"/>
  <c r="EZ59" i="59"/>
  <c r="V127" i="59"/>
  <c r="EH59" i="59"/>
  <c r="T127" i="59"/>
  <c r="AE127" i="59"/>
  <c r="AZ121" i="59"/>
  <c r="EI120" i="59"/>
  <c r="Y115" i="55"/>
  <c r="EY121" i="59"/>
  <c r="AE126" i="59"/>
  <c r="T126" i="59"/>
  <c r="FB119" i="59"/>
  <c r="EJ119" i="59"/>
  <c r="V126" i="59"/>
  <c r="CP118" i="59"/>
  <c r="DL117" i="59"/>
  <c r="DN117" i="59"/>
  <c r="EH58" i="59"/>
  <c r="EZ58" i="59"/>
  <c r="FA119" i="59"/>
  <c r="EI119" i="59"/>
  <c r="DK118" i="59"/>
  <c r="EG121" i="59"/>
  <c r="EF128" i="59"/>
  <c r="CQ118" i="59"/>
  <c r="W117" i="55"/>
  <c r="V124" i="55"/>
  <c r="S126" i="59"/>
  <c r="AB126" i="59"/>
  <c r="AZ120" i="59"/>
  <c r="Y126" i="59"/>
  <c r="Z115" i="55"/>
  <c r="EX128" i="59"/>
  <c r="BA120" i="59"/>
  <c r="FA118" i="59"/>
  <c r="AZ119" i="59"/>
  <c r="BA119" i="59"/>
  <c r="W116" i="55"/>
  <c r="CP117" i="59"/>
  <c r="EF127" i="59"/>
  <c r="CQ117" i="59"/>
  <c r="DK117" i="59"/>
  <c r="AE125" i="59"/>
  <c r="T125" i="59"/>
  <c r="EG120" i="59"/>
  <c r="DN116" i="59"/>
  <c r="DL116" i="59"/>
  <c r="EI118" i="59"/>
  <c r="Y125" i="59"/>
  <c r="EJ118" i="59"/>
  <c r="EX127" i="59"/>
  <c r="AB125" i="59"/>
  <c r="S125" i="59"/>
  <c r="V125" i="59"/>
  <c r="Y114" i="55"/>
  <c r="V123" i="55"/>
  <c r="EH57" i="59"/>
  <c r="FB118" i="59"/>
  <c r="Z114" i="55"/>
  <c r="EY120" i="59"/>
  <c r="AE124" i="59"/>
  <c r="T124" i="59"/>
  <c r="V124" i="59"/>
  <c r="CQ116" i="59"/>
  <c r="EG119" i="59"/>
  <c r="EI117" i="59"/>
  <c r="EX126" i="59"/>
  <c r="V122" i="55"/>
  <c r="DK116" i="59"/>
  <c r="EJ117" i="59"/>
  <c r="EF126" i="59"/>
  <c r="FB117" i="59"/>
  <c r="FA117" i="59"/>
  <c r="AZ118" i="59"/>
  <c r="DN115" i="59"/>
  <c r="DL115" i="59"/>
  <c r="Y113" i="55"/>
  <c r="EZ57" i="59"/>
  <c r="Y124" i="59"/>
  <c r="Z113" i="55"/>
  <c r="W115" i="55"/>
  <c r="EY119" i="59"/>
  <c r="CP116" i="59"/>
  <c r="S124" i="59"/>
  <c r="AB124" i="59"/>
  <c r="EH56" i="59"/>
  <c r="DK115" i="59"/>
  <c r="EI116" i="59"/>
  <c r="EZ56" i="59"/>
  <c r="CP115" i="59"/>
  <c r="EX125" i="59"/>
  <c r="BA117" i="59"/>
  <c r="T123" i="59"/>
  <c r="AE123" i="59"/>
  <c r="Y112" i="55"/>
  <c r="EY118" i="59"/>
  <c r="FA116" i="59"/>
  <c r="V123" i="59"/>
  <c r="CQ115" i="59"/>
  <c r="EG118" i="59"/>
  <c r="EJ116" i="59"/>
  <c r="Z112" i="55"/>
  <c r="EH55" i="59"/>
  <c r="BA118" i="59"/>
  <c r="V121" i="55"/>
  <c r="S123" i="59"/>
  <c r="AB123" i="59"/>
  <c r="DL114" i="59"/>
  <c r="DN114" i="59"/>
  <c r="FB116" i="59"/>
  <c r="W114" i="55"/>
  <c r="AZ117" i="59"/>
  <c r="Y123" i="59"/>
  <c r="EF125" i="59"/>
  <c r="W113" i="55"/>
  <c r="AZ116" i="59"/>
  <c r="CQ114" i="59"/>
  <c r="Y122" i="59"/>
  <c r="Z111" i="55"/>
  <c r="EJ115" i="59"/>
  <c r="DK114" i="59"/>
  <c r="EY117" i="59"/>
  <c r="EZ55" i="59"/>
  <c r="V120" i="55"/>
  <c r="EF124" i="59"/>
  <c r="EI115" i="59"/>
  <c r="AE122" i="59"/>
  <c r="T122" i="59"/>
  <c r="EX124" i="59"/>
  <c r="BA116" i="59"/>
  <c r="CP114" i="59"/>
  <c r="Y111" i="55"/>
  <c r="EG117" i="59"/>
  <c r="FB115" i="59"/>
  <c r="FA115" i="59"/>
  <c r="DL113" i="59"/>
  <c r="DN113" i="59"/>
  <c r="S122" i="59"/>
  <c r="AB122" i="59"/>
  <c r="V122" i="59"/>
  <c r="DN112" i="59"/>
  <c r="DL112" i="59"/>
  <c r="EF123" i="59"/>
  <c r="T121" i="59"/>
  <c r="AE121" i="59"/>
  <c r="FB114" i="59"/>
  <c r="V119" i="55"/>
  <c r="EJ114" i="59"/>
  <c r="W112" i="55"/>
  <c r="Y110" i="55"/>
  <c r="EH54" i="59"/>
  <c r="V121" i="59"/>
  <c r="CQ113" i="59"/>
  <c r="Z110" i="55"/>
  <c r="FA114" i="59"/>
  <c r="CP113" i="59"/>
  <c r="EI114" i="59"/>
  <c r="S121" i="59"/>
  <c r="AB121" i="59"/>
  <c r="Y121" i="59"/>
  <c r="EZ54" i="59"/>
  <c r="BA115" i="59"/>
  <c r="EY116" i="59"/>
  <c r="EG116" i="59"/>
  <c r="AZ115" i="59"/>
  <c r="EX123" i="59"/>
  <c r="DK113" i="59"/>
  <c r="V118" i="55"/>
  <c r="CP112" i="59"/>
  <c r="EJ113" i="59"/>
  <c r="EG115" i="59"/>
  <c r="EI113" i="59"/>
  <c r="Z109" i="55"/>
  <c r="EZ53" i="59"/>
  <c r="DK112" i="59"/>
  <c r="EH53" i="59"/>
  <c r="V120" i="59"/>
  <c r="S120" i="59"/>
  <c r="AB120" i="59"/>
  <c r="EY115" i="59"/>
  <c r="CQ112" i="59"/>
  <c r="AZ114" i="59"/>
  <c r="T120" i="59"/>
  <c r="AE120" i="59"/>
  <c r="Y109" i="55"/>
  <c r="BA114" i="59"/>
  <c r="Y120" i="59"/>
  <c r="EX122" i="59"/>
  <c r="DL111" i="59"/>
  <c r="DN111" i="59"/>
  <c r="FA113" i="59"/>
  <c r="W111" i="55"/>
  <c r="EF122" i="59"/>
  <c r="FB113" i="59"/>
  <c r="EZ52" i="59"/>
  <c r="CP111" i="59"/>
  <c r="FA112" i="59"/>
  <c r="AZ113" i="59"/>
  <c r="S119" i="59"/>
  <c r="AB119" i="59"/>
  <c r="EH52" i="59"/>
  <c r="DK111" i="59"/>
  <c r="W110" i="55"/>
  <c r="EJ112" i="59"/>
  <c r="BA113" i="59"/>
  <c r="AE119" i="59"/>
  <c r="T119" i="59"/>
  <c r="EX121" i="59"/>
  <c r="Z108" i="55"/>
  <c r="V119" i="59"/>
  <c r="EF121" i="59"/>
  <c r="EY114" i="59"/>
  <c r="Y119" i="59"/>
  <c r="DN110" i="59"/>
  <c r="DL110" i="59"/>
  <c r="FB112" i="59"/>
  <c r="EG114" i="59"/>
  <c r="Y108" i="55"/>
  <c r="EI112" i="59"/>
  <c r="CQ111" i="59"/>
  <c r="V117" i="55"/>
  <c r="FA111" i="59"/>
  <c r="EX120" i="59"/>
  <c r="EZ51" i="59"/>
  <c r="DK110" i="59"/>
  <c r="CP110" i="59"/>
  <c r="EH51" i="59"/>
  <c r="EJ111" i="59"/>
  <c r="W109" i="55"/>
  <c r="EF120" i="59"/>
  <c r="S118" i="59"/>
  <c r="AB118" i="59"/>
  <c r="Y118" i="59"/>
  <c r="Z107" i="55"/>
  <c r="FB111" i="59"/>
  <c r="EY113" i="59"/>
  <c r="EG113" i="59"/>
  <c r="AZ112" i="59"/>
  <c r="BA112" i="59"/>
  <c r="V116" i="55"/>
  <c r="V118" i="59"/>
  <c r="T118" i="59"/>
  <c r="AE118" i="59"/>
  <c r="CQ110" i="59"/>
  <c r="Y107" i="55"/>
  <c r="EI111" i="59"/>
  <c r="DL109" i="59"/>
  <c r="DN109" i="59"/>
  <c r="EJ110" i="59"/>
  <c r="DK109" i="59"/>
  <c r="CQ109" i="59"/>
  <c r="W108" i="55"/>
  <c r="Y117" i="59"/>
  <c r="EG112" i="59"/>
  <c r="S117" i="59"/>
  <c r="AB117" i="59"/>
  <c r="EY112" i="59"/>
  <c r="BA111" i="59"/>
  <c r="EH49" i="59"/>
  <c r="EF119" i="59"/>
  <c r="CP109" i="59"/>
  <c r="EI110" i="59"/>
  <c r="Y106" i="55"/>
  <c r="DL108" i="59"/>
  <c r="DN108" i="59"/>
  <c r="V117" i="59"/>
  <c r="V115" i="55"/>
  <c r="AZ111" i="59"/>
  <c r="EH50" i="59"/>
  <c r="T117" i="59"/>
  <c r="AE117" i="59"/>
  <c r="Z106" i="55"/>
  <c r="FB110" i="59"/>
  <c r="FA110" i="59"/>
  <c r="EZ50" i="59"/>
  <c r="EX119" i="59"/>
  <c r="EJ109" i="59"/>
  <c r="CP108" i="59"/>
  <c r="EI109" i="59"/>
  <c r="Y116" i="59"/>
  <c r="FB109" i="59"/>
  <c r="EF118" i="59"/>
  <c r="EY111" i="59"/>
  <c r="AE116" i="59"/>
  <c r="T116" i="59"/>
  <c r="EG111" i="59"/>
  <c r="EZ49" i="59"/>
  <c r="V116" i="59"/>
  <c r="EX118" i="59"/>
  <c r="DK108" i="59"/>
  <c r="AB116" i="59"/>
  <c r="S116" i="59"/>
  <c r="AZ110" i="59"/>
  <c r="Z105" i="55"/>
  <c r="FA109" i="59"/>
  <c r="Y105" i="55"/>
  <c r="V114" i="55"/>
  <c r="W107" i="55"/>
  <c r="BA110" i="59"/>
  <c r="CQ108" i="59"/>
  <c r="EY110" i="59"/>
  <c r="FB108" i="59"/>
  <c r="DK107" i="59"/>
  <c r="EH48" i="59"/>
  <c r="Z104" i="55"/>
  <c r="BA109" i="59"/>
  <c r="DL106" i="59"/>
  <c r="DN106" i="59"/>
  <c r="AB115" i="59"/>
  <c r="S115" i="59"/>
  <c r="CQ107" i="59"/>
  <c r="Y115" i="59"/>
  <c r="DL107" i="59"/>
  <c r="DN107" i="59"/>
  <c r="V113" i="55"/>
  <c r="EF117" i="59"/>
  <c r="T115" i="59"/>
  <c r="AE115" i="59"/>
  <c r="FA108" i="59"/>
  <c r="V115" i="59"/>
  <c r="EZ48" i="59"/>
  <c r="EI108" i="59"/>
  <c r="EJ108" i="59"/>
  <c r="EG110" i="59"/>
  <c r="W106" i="55"/>
  <c r="Y104" i="55"/>
  <c r="EX117" i="59"/>
  <c r="V112" i="55"/>
  <c r="CP107" i="59"/>
  <c r="EG109" i="59"/>
  <c r="EH47" i="59"/>
  <c r="EX116" i="59"/>
  <c r="FB107" i="59"/>
  <c r="AZ109" i="59"/>
  <c r="EZ47" i="59"/>
  <c r="DL105" i="59"/>
  <c r="DN105" i="59"/>
  <c r="BA108" i="59"/>
  <c r="CQ106" i="59"/>
  <c r="EI107" i="59"/>
  <c r="EY109" i="59"/>
  <c r="EF116" i="59"/>
  <c r="EJ107" i="59"/>
  <c r="AZ108" i="59"/>
  <c r="T114" i="59"/>
  <c r="AE114" i="59"/>
  <c r="S114" i="59"/>
  <c r="AB114" i="59"/>
  <c r="Y114" i="59"/>
  <c r="W105" i="55"/>
  <c r="DK106" i="59"/>
  <c r="Z103" i="55"/>
  <c r="Y103" i="55"/>
  <c r="V114" i="59"/>
  <c r="CP106" i="59"/>
  <c r="FA107" i="59"/>
  <c r="EH46" i="59"/>
  <c r="T113" i="59"/>
  <c r="AE113" i="59"/>
  <c r="EI106" i="59"/>
  <c r="Y102" i="55"/>
  <c r="W104" i="55"/>
  <c r="CP105" i="59"/>
  <c r="DK105" i="59"/>
  <c r="FA106" i="59"/>
  <c r="EF115" i="59"/>
  <c r="V113" i="59"/>
  <c r="AZ107" i="59"/>
  <c r="EY108" i="59"/>
  <c r="Y113" i="59"/>
  <c r="AB113" i="59"/>
  <c r="S113" i="59"/>
  <c r="EG108" i="59"/>
  <c r="EZ46" i="59"/>
  <c r="EJ106" i="59"/>
  <c r="EX115" i="59"/>
  <c r="EH45" i="59"/>
  <c r="DL104" i="59"/>
  <c r="DN104" i="59"/>
  <c r="V111" i="55"/>
  <c r="Z102" i="55"/>
  <c r="BA107" i="59"/>
  <c r="CQ105" i="59"/>
  <c r="FB106" i="59"/>
  <c r="EG107" i="59"/>
  <c r="EX114" i="59"/>
  <c r="CP104" i="59"/>
  <c r="EI105" i="59"/>
  <c r="Z101" i="55"/>
  <c r="EZ45" i="59"/>
  <c r="V112" i="59"/>
  <c r="Y101" i="55"/>
  <c r="EJ105" i="59"/>
  <c r="EH44" i="59"/>
  <c r="DN103" i="59"/>
  <c r="DL103" i="59"/>
  <c r="AZ106" i="59"/>
  <c r="Y112" i="59"/>
  <c r="CQ104" i="59"/>
  <c r="V110" i="55"/>
  <c r="FB105" i="59"/>
  <c r="T112" i="59"/>
  <c r="AE112" i="59"/>
  <c r="EF114" i="59"/>
  <c r="AB112" i="59"/>
  <c r="S112" i="59"/>
  <c r="FA105" i="59"/>
  <c r="BA106" i="59"/>
  <c r="W103" i="55"/>
  <c r="EY107" i="59"/>
  <c r="FA104" i="59"/>
  <c r="EG106" i="59"/>
  <c r="EI104" i="59"/>
  <c r="Z100" i="55"/>
  <c r="BA105" i="59"/>
  <c r="T111" i="59"/>
  <c r="AE111" i="59"/>
  <c r="EF113" i="59"/>
  <c r="V111" i="59"/>
  <c r="DK104" i="59"/>
  <c r="DN102" i="59"/>
  <c r="DL102" i="59"/>
  <c r="Y111" i="59"/>
  <c r="CP103" i="59"/>
  <c r="Y100" i="55"/>
  <c r="EY106" i="59"/>
  <c r="V109" i="55"/>
  <c r="EJ104" i="59"/>
  <c r="DK103" i="59"/>
  <c r="AB111" i="59"/>
  <c r="S111" i="59"/>
  <c r="FB104" i="59"/>
  <c r="W102" i="55"/>
  <c r="AZ105" i="59"/>
  <c r="CQ103" i="59"/>
  <c r="EX113" i="59"/>
  <c r="EZ44" i="59"/>
  <c r="Y99" i="55"/>
  <c r="DK102" i="59"/>
  <c r="W101" i="55"/>
  <c r="DN101" i="59"/>
  <c r="DL101" i="59"/>
  <c r="FB103" i="59"/>
  <c r="EH43" i="59"/>
  <c r="EY105" i="59"/>
  <c r="EG105" i="59"/>
  <c r="EI103" i="59"/>
  <c r="AE110" i="59"/>
  <c r="T110" i="59"/>
  <c r="AZ104" i="59"/>
  <c r="V110" i="59"/>
  <c r="CP102" i="59"/>
  <c r="CQ102" i="59"/>
  <c r="EF112" i="59"/>
  <c r="BA104" i="59"/>
  <c r="EX112" i="59"/>
  <c r="Z99" i="55"/>
  <c r="Y110" i="59"/>
  <c r="EJ103" i="59"/>
  <c r="AB110" i="59"/>
  <c r="S110" i="59"/>
  <c r="V108" i="55"/>
  <c r="FA103" i="59"/>
  <c r="EZ43" i="59"/>
  <c r="V107" i="55"/>
  <c r="EZ42" i="59"/>
  <c r="AZ103" i="59"/>
  <c r="FA102" i="59"/>
  <c r="CQ101" i="59"/>
  <c r="DL100" i="59"/>
  <c r="DN100" i="59"/>
  <c r="EX111" i="59"/>
  <c r="AE109" i="59"/>
  <c r="T109" i="59"/>
  <c r="EI102" i="59"/>
  <c r="CP101" i="59"/>
  <c r="V109" i="59"/>
  <c r="Y109" i="59"/>
  <c r="DK101" i="59"/>
  <c r="EF111" i="59"/>
  <c r="EG104" i="59"/>
  <c r="Z98" i="55"/>
  <c r="EH42" i="59"/>
  <c r="S109" i="59"/>
  <c r="AB109" i="59"/>
  <c r="FB102" i="59"/>
  <c r="W100" i="55"/>
  <c r="EJ102" i="59"/>
  <c r="EH41" i="59"/>
  <c r="Y98" i="55"/>
  <c r="EY104" i="59"/>
  <c r="BA103" i="59"/>
  <c r="AY102" i="59"/>
  <c r="EX110" i="59"/>
  <c r="EI101" i="59"/>
  <c r="CP100" i="59"/>
  <c r="Y97" i="55"/>
  <c r="EH40" i="59"/>
  <c r="CN100" i="59"/>
  <c r="V106" i="55"/>
  <c r="AZ102" i="59"/>
  <c r="CO100" i="59"/>
  <c r="FB101" i="59"/>
  <c r="EG103" i="59"/>
  <c r="Y108" i="59"/>
  <c r="FA101" i="59"/>
  <c r="W99" i="55"/>
  <c r="AX102" i="59"/>
  <c r="S108" i="59"/>
  <c r="AB108" i="59"/>
  <c r="EJ101" i="59"/>
  <c r="DK100" i="59"/>
  <c r="EF110" i="59"/>
  <c r="DN99" i="59"/>
  <c r="V108" i="59"/>
  <c r="Z97" i="55"/>
  <c r="EY103" i="59"/>
  <c r="AE108" i="59"/>
  <c r="T108" i="59"/>
  <c r="EZ41" i="59"/>
  <c r="AZ101" i="59"/>
  <c r="EJ100" i="59"/>
  <c r="AY101" i="59"/>
  <c r="DK99" i="59"/>
  <c r="CO99" i="59"/>
  <c r="EI100" i="59"/>
  <c r="AE107" i="59"/>
  <c r="T107" i="59"/>
  <c r="EZ40" i="59"/>
  <c r="EH39" i="59"/>
  <c r="EX109" i="59"/>
  <c r="EG102" i="59"/>
  <c r="V107" i="59"/>
  <c r="AB107" i="59"/>
  <c r="S107" i="59"/>
  <c r="EY102" i="59"/>
  <c r="FB100" i="59"/>
  <c r="CP99" i="59"/>
  <c r="W98" i="55"/>
  <c r="DJ99" i="59"/>
  <c r="DI99" i="59"/>
  <c r="CN99" i="59"/>
  <c r="Z96" i="55"/>
  <c r="FA100" i="59"/>
  <c r="AX101" i="59"/>
  <c r="Y107" i="59"/>
  <c r="EF109" i="59"/>
  <c r="V105" i="55"/>
  <c r="Y96" i="55"/>
  <c r="DN98" i="59"/>
  <c r="EH38" i="59"/>
  <c r="DJ98" i="59"/>
  <c r="EI99" i="59"/>
  <c r="EJ99" i="59"/>
  <c r="FB99" i="59"/>
  <c r="CO98" i="59"/>
  <c r="W97" i="55"/>
  <c r="CP98" i="59"/>
  <c r="AZ100" i="59"/>
  <c r="FA99" i="59"/>
  <c r="CN98" i="59"/>
  <c r="DK98" i="59"/>
  <c r="DI98" i="59"/>
  <c r="S106" i="59"/>
  <c r="AB106" i="59"/>
  <c r="DN97" i="59"/>
  <c r="V106" i="59"/>
  <c r="AX100" i="59"/>
  <c r="EY101" i="59"/>
  <c r="V104" i="55"/>
  <c r="EG101" i="59"/>
  <c r="AY100" i="59"/>
  <c r="T106" i="59"/>
  <c r="AE106" i="59"/>
  <c r="Y95" i="55"/>
  <c r="Z95" i="55"/>
  <c r="EF108" i="59"/>
  <c r="EX108" i="59"/>
  <c r="EZ39" i="59"/>
  <c r="Y106" i="59"/>
  <c r="DJ97" i="59"/>
  <c r="EG100" i="59"/>
  <c r="EF107" i="59"/>
  <c r="FA98" i="59"/>
  <c r="Y105" i="59"/>
  <c r="AX99" i="59"/>
  <c r="S105" i="59"/>
  <c r="AB105" i="59"/>
  <c r="W96" i="55"/>
  <c r="V103" i="55"/>
  <c r="EI98" i="59"/>
  <c r="DN96" i="59"/>
  <c r="FB98" i="59"/>
  <c r="EZ38" i="59"/>
  <c r="CP97" i="59"/>
  <c r="EJ98" i="59"/>
  <c r="AY99" i="59"/>
  <c r="CN97" i="59"/>
  <c r="V105" i="59"/>
  <c r="AZ99" i="59"/>
  <c r="T105" i="59"/>
  <c r="AE105" i="59"/>
  <c r="CO97" i="59"/>
  <c r="Y94" i="55"/>
  <c r="DK97" i="59"/>
  <c r="DI97" i="59"/>
  <c r="Z94" i="55"/>
  <c r="EY100" i="59"/>
  <c r="EX107" i="59"/>
  <c r="CN96" i="59"/>
  <c r="EH37" i="59"/>
  <c r="EY99" i="59"/>
  <c r="AY98" i="59"/>
  <c r="V104" i="59"/>
  <c r="V102" i="55"/>
  <c r="FB97" i="59"/>
  <c r="W95" i="55"/>
  <c r="EI97" i="59"/>
  <c r="Y93" i="55"/>
  <c r="EJ97" i="59"/>
  <c r="T104" i="59"/>
  <c r="AE104" i="59"/>
  <c r="DN95" i="59"/>
  <c r="AZ98" i="59"/>
  <c r="DJ96" i="59"/>
  <c r="EG99" i="59"/>
  <c r="S104" i="59"/>
  <c r="AB104" i="59"/>
  <c r="EF106" i="59"/>
  <c r="DI96" i="59"/>
  <c r="CP96" i="59"/>
  <c r="AX98" i="59"/>
  <c r="EX106" i="59"/>
  <c r="DK96" i="59"/>
  <c r="CO96" i="59"/>
  <c r="FA97" i="59"/>
  <c r="Y104" i="59"/>
  <c r="Z93" i="55"/>
  <c r="EZ37" i="59"/>
  <c r="W94" i="55"/>
  <c r="CO95" i="59"/>
  <c r="CP95" i="59"/>
  <c r="DI95" i="59"/>
  <c r="AZ97" i="59"/>
  <c r="EZ36" i="59"/>
  <c r="R103" i="59"/>
  <c r="Y103" i="59"/>
  <c r="S103" i="59"/>
  <c r="AB103" i="59"/>
  <c r="Q103" i="59"/>
  <c r="V103" i="59"/>
  <c r="EF105" i="59"/>
  <c r="CN95" i="59"/>
  <c r="EH36" i="59"/>
  <c r="Z92" i="55"/>
  <c r="EI96" i="59"/>
  <c r="AE103" i="59"/>
  <c r="DJ95" i="59"/>
  <c r="Y92" i="55"/>
  <c r="EG98" i="59"/>
  <c r="FA96" i="59"/>
  <c r="FB96" i="59"/>
  <c r="EX105" i="59"/>
  <c r="AY97" i="59"/>
  <c r="AX97" i="59"/>
  <c r="DN94" i="59"/>
  <c r="DK95" i="59"/>
  <c r="EY98" i="59"/>
  <c r="V101" i="55"/>
  <c r="EJ96" i="59"/>
  <c r="EF104" i="59"/>
  <c r="AY96" i="59"/>
  <c r="EZ35" i="59"/>
  <c r="CO94" i="59"/>
  <c r="FA95" i="59"/>
  <c r="S102" i="59"/>
  <c r="AB102" i="59"/>
  <c r="EY97" i="59"/>
  <c r="DN93" i="59"/>
  <c r="V100" i="55"/>
  <c r="AE102" i="59"/>
  <c r="V102" i="59"/>
  <c r="Q102" i="59"/>
  <c r="EH35" i="59"/>
  <c r="Y91" i="55"/>
  <c r="AZ96" i="59"/>
  <c r="EI95" i="59"/>
  <c r="CP94" i="59"/>
  <c r="EX104" i="59"/>
  <c r="Z91" i="55"/>
  <c r="W93" i="55"/>
  <c r="EG97" i="59"/>
  <c r="EJ95" i="59"/>
  <c r="Y102" i="59"/>
  <c r="R102" i="59"/>
  <c r="CN94" i="59"/>
  <c r="DK94" i="59"/>
  <c r="FB95" i="59"/>
  <c r="DI94" i="59"/>
  <c r="DJ94" i="59"/>
  <c r="AX96" i="59"/>
  <c r="Y90" i="55"/>
  <c r="DN92" i="59"/>
  <c r="DJ93" i="59"/>
  <c r="Y101" i="59"/>
  <c r="R101" i="59"/>
  <c r="EH34" i="59"/>
  <c r="CO93" i="59"/>
  <c r="AZ95" i="59"/>
  <c r="EI94" i="59"/>
  <c r="AY95" i="59"/>
  <c r="AB101" i="59"/>
  <c r="S101" i="59"/>
  <c r="AE101" i="59"/>
  <c r="AX95" i="59"/>
  <c r="V99" i="55"/>
  <c r="Q101" i="59"/>
  <c r="V101" i="59"/>
  <c r="EX103" i="59"/>
  <c r="EY96" i="59"/>
  <c r="Z90" i="55"/>
  <c r="FA94" i="59"/>
  <c r="DK93" i="59"/>
  <c r="CP93" i="59"/>
  <c r="DI93" i="59"/>
  <c r="EG96" i="59"/>
  <c r="EF103" i="59"/>
  <c r="FB94" i="59"/>
  <c r="W92" i="55"/>
  <c r="EJ94" i="59"/>
  <c r="EZ34" i="59"/>
  <c r="CN93" i="59"/>
  <c r="DK92" i="59"/>
  <c r="EI93" i="59"/>
  <c r="AX94" i="59"/>
  <c r="V100" i="59"/>
  <c r="Q100" i="59"/>
  <c r="W91" i="55"/>
  <c r="V98" i="55"/>
  <c r="AY94" i="59"/>
  <c r="CO92" i="59"/>
  <c r="R100" i="59"/>
  <c r="Y100" i="59"/>
  <c r="DJ92" i="59"/>
  <c r="CP92" i="59"/>
  <c r="Y89" i="55"/>
  <c r="FB93" i="59"/>
  <c r="AE100" i="59"/>
  <c r="AZ94" i="59"/>
  <c r="Z89" i="55"/>
  <c r="EJ93" i="59"/>
  <c r="EZ33" i="59"/>
  <c r="EX102" i="59"/>
  <c r="AB100" i="59"/>
  <c r="S100" i="59"/>
  <c r="EG95" i="59"/>
  <c r="EY95" i="59"/>
  <c r="CN92" i="59"/>
  <c r="FA93" i="59"/>
  <c r="EF102" i="59"/>
  <c r="EH33" i="59"/>
  <c r="DI92" i="59"/>
  <c r="DK91" i="59"/>
  <c r="EZ32" i="59"/>
  <c r="EI92" i="59"/>
  <c r="EY94" i="59"/>
  <c r="DJ91" i="59"/>
  <c r="Z88" i="55"/>
  <c r="EH31" i="59"/>
  <c r="CO91" i="59"/>
  <c r="EF101" i="59"/>
  <c r="AB99" i="59"/>
  <c r="S99" i="59"/>
  <c r="W90" i="55"/>
  <c r="EJ92" i="59"/>
  <c r="AX93" i="59"/>
  <c r="DN91" i="59"/>
  <c r="AY93" i="59"/>
  <c r="AE99" i="59"/>
  <c r="EG94" i="59"/>
  <c r="DN90" i="59"/>
  <c r="Y88" i="55"/>
  <c r="R99" i="59"/>
  <c r="Y99" i="59"/>
  <c r="AZ93" i="59"/>
  <c r="FB92" i="59"/>
  <c r="V99" i="59"/>
  <c r="Q99" i="59"/>
  <c r="DI91" i="59"/>
  <c r="EX101" i="59"/>
  <c r="FA92" i="59"/>
  <c r="EH32" i="59"/>
  <c r="V97" i="55"/>
  <c r="CN91" i="59"/>
  <c r="CP91" i="59"/>
  <c r="FA91" i="59"/>
  <c r="CP90" i="59"/>
  <c r="DK90" i="59"/>
  <c r="DJ90" i="59"/>
  <c r="AE98" i="59"/>
  <c r="R98" i="59"/>
  <c r="Y98" i="59"/>
  <c r="AZ92" i="59"/>
  <c r="EI91" i="59"/>
  <c r="EJ91" i="59"/>
  <c r="FB91" i="59"/>
  <c r="V96" i="55"/>
  <c r="W89" i="55"/>
  <c r="EY93" i="59"/>
  <c r="EZ31" i="59"/>
  <c r="EX100" i="59"/>
  <c r="EH30" i="59"/>
  <c r="Y87" i="55"/>
  <c r="Z87" i="55"/>
  <c r="DI90" i="59"/>
  <c r="AX92" i="59"/>
  <c r="EF100" i="59"/>
  <c r="CO90" i="59"/>
  <c r="S98" i="59"/>
  <c r="AB98" i="59"/>
  <c r="EG93" i="59"/>
  <c r="DN89" i="59"/>
  <c r="CN90" i="59"/>
  <c r="Q98" i="59"/>
  <c r="V98" i="59"/>
  <c r="AY92" i="59"/>
  <c r="EF99" i="59"/>
  <c r="Z86" i="55"/>
  <c r="DJ89" i="59"/>
  <c r="Y86" i="55"/>
  <c r="EY92" i="59"/>
  <c r="FA90" i="59"/>
  <c r="CO89" i="59"/>
  <c r="S97" i="59"/>
  <c r="AB97" i="59"/>
  <c r="AE97" i="59"/>
  <c r="R97" i="59"/>
  <c r="Y97" i="59"/>
  <c r="EI90" i="59"/>
  <c r="DI89" i="59"/>
  <c r="EX99" i="59"/>
  <c r="CN89" i="59"/>
  <c r="AY91" i="59"/>
  <c r="V95" i="55"/>
  <c r="EJ90" i="59"/>
  <c r="V97" i="59"/>
  <c r="Q97" i="59"/>
  <c r="FB90" i="59"/>
  <c r="CP89" i="59"/>
  <c r="DN88" i="59"/>
  <c r="DK89" i="59"/>
  <c r="AZ91" i="59"/>
  <c r="EZ30" i="59"/>
  <c r="W88" i="55"/>
  <c r="AX91" i="59"/>
  <c r="EG92" i="59"/>
  <c r="Y96" i="59"/>
  <c r="R96" i="59"/>
  <c r="EH29" i="59"/>
  <c r="EJ89" i="59"/>
  <c r="AE96" i="59"/>
  <c r="FA89" i="59"/>
  <c r="EZ29" i="59"/>
  <c r="FB89" i="59"/>
  <c r="AX90" i="59"/>
  <c r="CO88" i="59"/>
  <c r="DI88" i="59"/>
  <c r="EX98" i="59"/>
  <c r="EY91" i="59"/>
  <c r="AB96" i="59"/>
  <c r="S96" i="59"/>
  <c r="DK88" i="59"/>
  <c r="EG91" i="59"/>
  <c r="AY90" i="59"/>
  <c r="EI89" i="59"/>
  <c r="Z85" i="55"/>
  <c r="V94" i="55"/>
  <c r="DN87" i="59"/>
  <c r="EH28" i="59"/>
  <c r="V96" i="59"/>
  <c r="Q96" i="59"/>
  <c r="W87" i="55"/>
  <c r="Y85" i="55"/>
  <c r="CN88" i="59"/>
  <c r="DJ88" i="59"/>
  <c r="AZ90" i="59"/>
  <c r="EF98" i="59"/>
  <c r="CP88" i="59"/>
  <c r="EY90" i="59"/>
  <c r="DI87" i="59"/>
  <c r="EZ28" i="59"/>
  <c r="DN86" i="59"/>
  <c r="W86" i="55"/>
  <c r="EG90" i="59"/>
  <c r="CP87" i="59"/>
  <c r="AY89" i="59"/>
  <c r="EH27" i="59"/>
  <c r="FA88" i="59"/>
  <c r="EX97" i="59"/>
  <c r="EI88" i="59"/>
  <c r="V93" i="55"/>
  <c r="AX89" i="59"/>
  <c r="CO87" i="59"/>
  <c r="FB88" i="59"/>
  <c r="Y84" i="55"/>
  <c r="AB95" i="59"/>
  <c r="S95" i="59"/>
  <c r="Y95" i="59"/>
  <c r="R95" i="59"/>
  <c r="EJ88" i="59"/>
  <c r="AE95" i="59"/>
  <c r="CN87" i="59"/>
  <c r="Q95" i="59"/>
  <c r="V95" i="59"/>
  <c r="EF97" i="59"/>
  <c r="Z84" i="55"/>
  <c r="DK87" i="59"/>
  <c r="DJ87" i="59"/>
  <c r="AZ89" i="59"/>
  <c r="FB87" i="59"/>
  <c r="Q94" i="59"/>
  <c r="V94" i="59"/>
  <c r="AZ88" i="59"/>
  <c r="CO86" i="59"/>
  <c r="AY88" i="59"/>
  <c r="AX88" i="59"/>
  <c r="EJ87" i="59"/>
  <c r="CN86" i="59"/>
  <c r="DJ86" i="59"/>
  <c r="W85" i="55"/>
  <c r="EI87" i="59"/>
  <c r="DN85" i="59"/>
  <c r="EG89" i="59"/>
  <c r="AE94" i="59"/>
  <c r="S94" i="59"/>
  <c r="AB94" i="59"/>
  <c r="EZ27" i="59"/>
  <c r="FA87" i="59"/>
  <c r="EH26" i="59"/>
  <c r="EX96" i="59"/>
  <c r="EY89" i="59"/>
  <c r="CP86" i="59"/>
  <c r="EF96" i="59"/>
  <c r="Y83" i="55"/>
  <c r="R94" i="59"/>
  <c r="Y94" i="59"/>
  <c r="Z83" i="55"/>
  <c r="V92" i="55"/>
  <c r="DK86" i="59"/>
  <c r="DI86" i="59"/>
  <c r="CO85" i="59"/>
  <c r="DI85" i="59"/>
  <c r="DJ85" i="59"/>
  <c r="FA86" i="59"/>
  <c r="AZ87" i="59"/>
  <c r="V91" i="55"/>
  <c r="FB86" i="59"/>
  <c r="AX87" i="59"/>
  <c r="EF95" i="59"/>
  <c r="CN85" i="59"/>
  <c r="EI86" i="59"/>
  <c r="DK85" i="59"/>
  <c r="Z82" i="55"/>
  <c r="W84" i="55"/>
  <c r="EX95" i="59"/>
  <c r="AY87" i="59"/>
  <c r="EG88" i="59"/>
  <c r="EJ86" i="59"/>
  <c r="Q93" i="59"/>
  <c r="V93" i="59"/>
  <c r="AB93" i="59"/>
  <c r="S93" i="59"/>
  <c r="CP85" i="59"/>
  <c r="DN84" i="59"/>
  <c r="AE93" i="59"/>
  <c r="EY88" i="59"/>
  <c r="Y82" i="55"/>
  <c r="Y93" i="59"/>
  <c r="R93" i="59"/>
  <c r="EZ26" i="59"/>
  <c r="AY86" i="59"/>
  <c r="FB85" i="59"/>
  <c r="EH25" i="59"/>
  <c r="W83" i="55"/>
  <c r="DJ84" i="59"/>
  <c r="AX86" i="59"/>
  <c r="AE92" i="59"/>
  <c r="EF94" i="59"/>
  <c r="EX94" i="59"/>
  <c r="EI85" i="59"/>
  <c r="Y81" i="55"/>
  <c r="Y92" i="59"/>
  <c r="R92" i="59"/>
  <c r="V90" i="55"/>
  <c r="Q92" i="59"/>
  <c r="V92" i="59"/>
  <c r="DN83" i="59"/>
  <c r="CN84" i="59"/>
  <c r="EJ85" i="59"/>
  <c r="EG87" i="59"/>
  <c r="DK84" i="59"/>
  <c r="EZ25" i="59"/>
  <c r="DI84" i="59"/>
  <c r="FA85" i="59"/>
  <c r="S92" i="59"/>
  <c r="AB92" i="59"/>
  <c r="EH24" i="59"/>
  <c r="Z81" i="55"/>
  <c r="CO84" i="59"/>
  <c r="CP84" i="59"/>
  <c r="EY87" i="59"/>
  <c r="Q91" i="59"/>
  <c r="V91" i="59"/>
  <c r="Y80" i="55"/>
  <c r="AB91" i="59"/>
  <c r="S91" i="59"/>
  <c r="CN83" i="59"/>
  <c r="EZ24" i="59"/>
  <c r="Y91" i="59"/>
  <c r="R91" i="59"/>
  <c r="AX85" i="59"/>
  <c r="FA84" i="59"/>
  <c r="DI83" i="59"/>
  <c r="EY86" i="59"/>
  <c r="EJ84" i="59"/>
  <c r="FB84" i="59"/>
  <c r="DJ83" i="59"/>
  <c r="EI84" i="59"/>
  <c r="V89" i="55"/>
  <c r="DK83" i="59"/>
  <c r="EG86" i="59"/>
  <c r="Z80" i="55"/>
  <c r="AY85" i="59"/>
  <c r="EF93" i="59"/>
  <c r="EH23" i="59"/>
  <c r="CO83" i="59"/>
  <c r="EX93" i="59"/>
  <c r="AE91" i="59"/>
  <c r="W82" i="55"/>
  <c r="DN82" i="59"/>
  <c r="EX92" i="59"/>
  <c r="DH82" i="59"/>
  <c r="R90" i="59"/>
  <c r="Y90" i="59"/>
  <c r="Y79" i="55"/>
  <c r="FA83" i="59"/>
  <c r="DN81" i="59"/>
  <c r="FB83" i="59"/>
  <c r="EH22" i="59"/>
  <c r="EZ23" i="59"/>
  <c r="AE90" i="59"/>
  <c r="DJ82" i="59"/>
  <c r="AY84" i="59"/>
  <c r="V88" i="55"/>
  <c r="EG85" i="59"/>
  <c r="CN82" i="59"/>
  <c r="CO82" i="59"/>
  <c r="AX84" i="59"/>
  <c r="EF92" i="59"/>
  <c r="Z79" i="55"/>
  <c r="EJ83" i="59"/>
  <c r="DI82" i="59"/>
  <c r="EI83" i="59"/>
  <c r="W81" i="55"/>
  <c r="AB90" i="59"/>
  <c r="S90" i="59"/>
  <c r="Q90" i="59"/>
  <c r="V90" i="59"/>
  <c r="EY85" i="59"/>
  <c r="DI81" i="59"/>
  <c r="W80" i="55"/>
  <c r="DH81" i="59"/>
  <c r="AX83" i="59"/>
  <c r="CO81" i="59"/>
  <c r="AE89" i="59"/>
  <c r="AY83" i="59"/>
  <c r="EJ82" i="59"/>
  <c r="DN80" i="59"/>
  <c r="V87" i="55"/>
  <c r="Y78" i="55"/>
  <c r="EF91" i="59"/>
  <c r="EZ22" i="59"/>
  <c r="DJ81" i="59"/>
  <c r="EG84" i="59"/>
  <c r="EY84" i="59"/>
  <c r="FA82" i="59"/>
  <c r="FB82" i="59"/>
  <c r="S89" i="59"/>
  <c r="AB89" i="59"/>
  <c r="EX91" i="59"/>
  <c r="EI82" i="59"/>
  <c r="CN81" i="59"/>
  <c r="Q89" i="59"/>
  <c r="V89" i="59"/>
  <c r="Z78" i="55"/>
  <c r="Y89" i="59"/>
  <c r="R89" i="59"/>
  <c r="W79" i="55"/>
  <c r="AE88" i="59"/>
  <c r="AW82" i="59"/>
  <c r="DH80" i="59"/>
  <c r="CN80" i="59"/>
  <c r="EX90" i="59"/>
  <c r="EI81" i="59"/>
  <c r="DN79" i="59"/>
  <c r="FB81" i="59"/>
  <c r="DJ80" i="59"/>
  <c r="Y77" i="55"/>
  <c r="EH21" i="59"/>
  <c r="DI80" i="59"/>
  <c r="EG83" i="59"/>
  <c r="EJ81" i="59"/>
  <c r="AX82" i="59"/>
  <c r="EH20" i="59"/>
  <c r="Z77" i="55"/>
  <c r="AY82" i="59"/>
  <c r="EY83" i="59"/>
  <c r="CO80" i="59"/>
  <c r="FA81" i="59"/>
  <c r="V86" i="55"/>
  <c r="R88" i="59"/>
  <c r="Y88" i="59"/>
  <c r="EZ21" i="59"/>
  <c r="S88" i="59"/>
  <c r="AB88" i="59"/>
  <c r="EF90" i="59"/>
  <c r="V88" i="59"/>
  <c r="Q88" i="59"/>
  <c r="FA80" i="59"/>
  <c r="DI79" i="59"/>
  <c r="AB87" i="59"/>
  <c r="EX89" i="59"/>
  <c r="EY82" i="59"/>
  <c r="AY81" i="59"/>
  <c r="Y76" i="55"/>
  <c r="DH79" i="59"/>
  <c r="V85" i="55"/>
  <c r="FB80" i="59"/>
  <c r="EF89" i="59"/>
  <c r="AE87" i="59"/>
  <c r="AX81" i="59"/>
  <c r="W78" i="55"/>
  <c r="DJ79" i="59"/>
  <c r="AW81" i="59"/>
  <c r="DN78" i="59"/>
  <c r="Y87" i="59"/>
  <c r="R87" i="59"/>
  <c r="Z76" i="55"/>
  <c r="EZ20" i="59"/>
  <c r="CN79" i="59"/>
  <c r="V87" i="59"/>
  <c r="Q87" i="59"/>
  <c r="CM79" i="59"/>
  <c r="CO79" i="59"/>
  <c r="EG82" i="59"/>
  <c r="EJ80" i="59"/>
  <c r="EI80" i="59"/>
  <c r="DJ78" i="59"/>
  <c r="EH19" i="59"/>
  <c r="AY80" i="59"/>
  <c r="V86" i="59"/>
  <c r="Q86" i="59"/>
  <c r="V84" i="55"/>
  <c r="Z75" i="55"/>
  <c r="EI79" i="59"/>
  <c r="CM78" i="59"/>
  <c r="AX80" i="59"/>
  <c r="CN78" i="59"/>
  <c r="AB86" i="59"/>
  <c r="EG81" i="59"/>
  <c r="CO78" i="59"/>
  <c r="DH78" i="59"/>
  <c r="FB79" i="59"/>
  <c r="AE86" i="59"/>
  <c r="AW80" i="59"/>
  <c r="R86" i="59"/>
  <c r="Y86" i="59"/>
  <c r="EZ19" i="59"/>
  <c r="Y75" i="55"/>
  <c r="W77" i="55"/>
  <c r="FA79" i="59"/>
  <c r="DN77" i="59"/>
  <c r="DI78" i="59"/>
  <c r="EF88" i="59"/>
  <c r="EJ79" i="59"/>
  <c r="EX88" i="59"/>
  <c r="EY81" i="59"/>
  <c r="EH18" i="59"/>
  <c r="FB78" i="59"/>
  <c r="AX79" i="59"/>
  <c r="AW79" i="59"/>
  <c r="Z74" i="55"/>
  <c r="DH77" i="59"/>
  <c r="EG80" i="59"/>
  <c r="FA78" i="59"/>
  <c r="DN76" i="59"/>
  <c r="DI77" i="59"/>
  <c r="CN77" i="59"/>
  <c r="AE85" i="59"/>
  <c r="AB85" i="59"/>
  <c r="EX87" i="59"/>
  <c r="CO77" i="59"/>
  <c r="DJ77" i="59"/>
  <c r="EY80" i="59"/>
  <c r="EZ18" i="59"/>
  <c r="EF87" i="59"/>
  <c r="EJ78" i="59"/>
  <c r="R85" i="59"/>
  <c r="Y85" i="59"/>
  <c r="Q85" i="59"/>
  <c r="V85" i="59"/>
  <c r="W76" i="55"/>
  <c r="Y74" i="55"/>
  <c r="V83" i="55"/>
  <c r="EI78" i="59"/>
  <c r="CM77" i="59"/>
  <c r="EI77" i="59"/>
  <c r="DJ76" i="59"/>
  <c r="EZ17" i="59"/>
  <c r="CN76" i="59"/>
  <c r="V82" i="55"/>
  <c r="FB77" i="59"/>
  <c r="EX86" i="59"/>
  <c r="EY79" i="59"/>
  <c r="AE84" i="59"/>
  <c r="AX78" i="59"/>
  <c r="EG79" i="59"/>
  <c r="Q84" i="59"/>
  <c r="V84" i="59"/>
  <c r="Y73" i="55"/>
  <c r="FA77" i="59"/>
  <c r="AB84" i="59"/>
  <c r="CM76" i="59"/>
  <c r="DN75" i="59"/>
  <c r="CO76" i="59"/>
  <c r="EH17" i="59"/>
  <c r="DH76" i="59"/>
  <c r="AW78" i="59"/>
  <c r="EF86" i="59"/>
  <c r="Z73" i="55"/>
  <c r="W75" i="55"/>
  <c r="EJ77" i="59"/>
  <c r="R84" i="59"/>
  <c r="Y84" i="59"/>
  <c r="DI75" i="59"/>
  <c r="V83" i="59"/>
  <c r="Q83" i="59"/>
  <c r="Y72" i="55"/>
  <c r="R83" i="59"/>
  <c r="Y83" i="59"/>
  <c r="DN74" i="59"/>
  <c r="AW77" i="59"/>
  <c r="EJ76" i="59"/>
  <c r="FB76" i="59"/>
  <c r="EF85" i="59"/>
  <c r="Z72" i="55"/>
  <c r="W74" i="55"/>
  <c r="EH15" i="59"/>
  <c r="EH16" i="59"/>
  <c r="CO75" i="59"/>
  <c r="EZ16" i="59"/>
  <c r="AX77" i="59"/>
  <c r="EY78" i="59"/>
  <c r="FA76" i="59"/>
  <c r="AE83" i="59"/>
  <c r="DJ75" i="59"/>
  <c r="V81" i="55"/>
  <c r="DH75" i="59"/>
  <c r="CM75" i="59"/>
  <c r="CN75" i="59"/>
  <c r="EI76" i="59"/>
  <c r="EG78" i="59"/>
  <c r="EX85" i="59"/>
  <c r="DI76" i="59"/>
  <c r="AB83" i="59"/>
  <c r="EY77" i="59"/>
  <c r="DN73" i="59"/>
  <c r="DI74" i="59"/>
  <c r="EJ75" i="59"/>
  <c r="AW76" i="59"/>
  <c r="AB82" i="59"/>
  <c r="DJ74" i="59"/>
  <c r="EI75" i="59"/>
  <c r="W73" i="55"/>
  <c r="EF84" i="59"/>
  <c r="FB75" i="59"/>
  <c r="CL73" i="59"/>
  <c r="AV76" i="59"/>
  <c r="EX84" i="59"/>
  <c r="EZ15" i="59"/>
  <c r="EH14" i="59"/>
  <c r="CM74" i="59"/>
  <c r="CN74" i="59"/>
  <c r="Y71" i="55"/>
  <c r="Z71" i="55"/>
  <c r="FA75" i="59"/>
  <c r="AE82" i="59"/>
  <c r="Q82" i="59"/>
  <c r="V82" i="59"/>
  <c r="V80" i="55"/>
  <c r="EG77" i="59"/>
  <c r="DH74" i="59"/>
  <c r="AX76" i="59"/>
  <c r="CO74" i="59"/>
  <c r="Y82" i="59"/>
  <c r="DJ73" i="59"/>
  <c r="DI73" i="59"/>
  <c r="EF83" i="59"/>
  <c r="EJ74" i="59"/>
  <c r="EG76" i="59"/>
  <c r="W72" i="55"/>
  <c r="AX75" i="59"/>
  <c r="CN73" i="59"/>
  <c r="EZ14" i="59"/>
  <c r="V79" i="55"/>
  <c r="AB81" i="59"/>
  <c r="V81" i="59"/>
  <c r="Q81" i="59"/>
  <c r="P82" i="59"/>
  <c r="EI74" i="59"/>
  <c r="CM73" i="59"/>
  <c r="EY76" i="59"/>
  <c r="EX83" i="59"/>
  <c r="Z70" i="55"/>
  <c r="FB74" i="59"/>
  <c r="Y81" i="59"/>
  <c r="AW75" i="59"/>
  <c r="DN72" i="59"/>
  <c r="DH73" i="59"/>
  <c r="AE81" i="59"/>
  <c r="AV74" i="59"/>
  <c r="CL72" i="59"/>
  <c r="Y70" i="55"/>
  <c r="EH13" i="59"/>
  <c r="AV75" i="59"/>
  <c r="FA74" i="59"/>
  <c r="EZ13" i="59"/>
  <c r="AW74" i="59"/>
  <c r="CM72" i="59"/>
  <c r="AV73" i="59"/>
  <c r="Y80" i="59"/>
  <c r="P81" i="59"/>
  <c r="EJ73" i="59"/>
  <c r="EX82" i="59"/>
  <c r="EY75" i="59"/>
  <c r="DN71" i="59"/>
  <c r="AX74" i="59"/>
  <c r="Z69" i="55"/>
  <c r="W71" i="55"/>
  <c r="FA73" i="59"/>
  <c r="FB73" i="59"/>
  <c r="AE80" i="59"/>
  <c r="V78" i="55"/>
  <c r="DH72" i="59"/>
  <c r="DI72" i="59"/>
  <c r="EG75" i="59"/>
  <c r="Y69" i="55"/>
  <c r="EF82" i="59"/>
  <c r="AB80" i="59"/>
  <c r="V80" i="59"/>
  <c r="Q80" i="59"/>
  <c r="EI73" i="59"/>
  <c r="FB72" i="59"/>
  <c r="P80" i="59"/>
  <c r="AW73" i="59"/>
  <c r="DH71" i="59"/>
  <c r="EF81" i="59"/>
  <c r="W70" i="55"/>
  <c r="DI71" i="59"/>
  <c r="EZ12" i="59"/>
  <c r="V77" i="55"/>
  <c r="CN72" i="59"/>
  <c r="AE79" i="59"/>
  <c r="EI72" i="59"/>
  <c r="CL70" i="59"/>
  <c r="Z68" i="55"/>
  <c r="EH12" i="59"/>
  <c r="EY74" i="59"/>
  <c r="EJ72" i="59"/>
  <c r="FA72" i="59"/>
  <c r="EG74" i="59"/>
  <c r="Y68" i="55"/>
  <c r="EX81" i="59"/>
  <c r="CL71" i="59"/>
  <c r="CN71" i="59"/>
  <c r="AX73" i="59"/>
  <c r="CM71" i="59"/>
  <c r="Y79" i="59"/>
  <c r="DN70" i="59"/>
  <c r="V79" i="59"/>
  <c r="Q79" i="59"/>
  <c r="AV72" i="59"/>
  <c r="AB79" i="59"/>
  <c r="V76" i="55"/>
  <c r="AE78" i="59"/>
  <c r="CM70" i="59"/>
  <c r="EJ71" i="59"/>
  <c r="EX80" i="59"/>
  <c r="Y78" i="59"/>
  <c r="AB78" i="59"/>
  <c r="DH70" i="59"/>
  <c r="P79" i="59"/>
  <c r="DI70" i="59"/>
  <c r="EZ11" i="59"/>
  <c r="Z67" i="55"/>
  <c r="EI71" i="59"/>
  <c r="EG73" i="59"/>
  <c r="DN69" i="59"/>
  <c r="FB71" i="59"/>
  <c r="EH11" i="59"/>
  <c r="EF80" i="59"/>
  <c r="Y67" i="55"/>
  <c r="FA71" i="59"/>
  <c r="CN70" i="59"/>
  <c r="EY73" i="59"/>
  <c r="V78" i="59"/>
  <c r="Q78" i="59"/>
  <c r="W69" i="55"/>
  <c r="AV71" i="59"/>
  <c r="AW72" i="59"/>
  <c r="DI69" i="59"/>
  <c r="CL69" i="59"/>
  <c r="Y77" i="59"/>
  <c r="Q77" i="59"/>
  <c r="V77" i="59"/>
  <c r="EH9" i="59"/>
  <c r="CM69" i="59"/>
  <c r="EJ70" i="59"/>
  <c r="EZ10" i="59"/>
  <c r="EX79" i="59"/>
  <c r="DN68" i="59"/>
  <c r="EF79" i="59"/>
  <c r="EI70" i="59"/>
  <c r="EY72" i="59"/>
  <c r="EH10" i="59"/>
  <c r="DH69" i="59"/>
  <c r="EG72" i="59"/>
  <c r="W68" i="55"/>
  <c r="Y66" i="55"/>
  <c r="Z66" i="55"/>
  <c r="AE77" i="59"/>
  <c r="FA70" i="59"/>
  <c r="P78" i="59"/>
  <c r="AB77" i="59"/>
  <c r="CN69" i="59"/>
  <c r="AW71" i="59"/>
  <c r="FB70" i="59"/>
  <c r="AV70" i="59"/>
  <c r="EG71" i="59"/>
  <c r="Y76" i="59"/>
  <c r="FA69" i="59"/>
  <c r="P77" i="59"/>
  <c r="FB69" i="59"/>
  <c r="V75" i="55"/>
  <c r="AE76" i="59"/>
  <c r="EF78" i="59"/>
  <c r="CN68" i="59"/>
  <c r="AW70" i="59"/>
  <c r="Q76" i="59"/>
  <c r="V76" i="59"/>
  <c r="Z65" i="55"/>
  <c r="EI69" i="59"/>
  <c r="EX78" i="59"/>
  <c r="Y65" i="55"/>
  <c r="AV69" i="59"/>
  <c r="DH68" i="59"/>
  <c r="CL68" i="59"/>
  <c r="EY71" i="59"/>
  <c r="DI68" i="59"/>
  <c r="W67" i="55"/>
  <c r="AB76" i="59"/>
  <c r="EJ69" i="59"/>
  <c r="EZ9" i="59"/>
  <c r="DN67" i="59"/>
  <c r="CM68" i="59"/>
  <c r="EF77" i="59"/>
  <c r="V70" i="59"/>
  <c r="V61" i="59"/>
  <c r="DN65" i="59"/>
  <c r="AE70" i="59"/>
  <c r="AE75" i="59"/>
  <c r="O73" i="59"/>
  <c r="W66" i="55"/>
  <c r="DN60" i="59"/>
  <c r="AE62" i="59"/>
  <c r="V69" i="59"/>
  <c r="Y63" i="59"/>
  <c r="AB64" i="59"/>
  <c r="FB68" i="59"/>
  <c r="AB63" i="59"/>
  <c r="DH67" i="59"/>
  <c r="V68" i="55"/>
  <c r="EG70" i="59"/>
  <c r="AB65" i="59"/>
  <c r="V74" i="59"/>
  <c r="V65" i="59"/>
  <c r="V62" i="59"/>
  <c r="O72" i="59"/>
  <c r="V64" i="59"/>
  <c r="V71" i="59"/>
  <c r="AE61" i="59"/>
  <c r="DN59" i="59"/>
  <c r="AE65" i="59"/>
  <c r="DN57" i="59"/>
  <c r="V60" i="59"/>
  <c r="V67" i="59"/>
  <c r="EH7" i="59"/>
  <c r="Y62" i="59"/>
  <c r="DN62" i="59"/>
  <c r="AB69" i="59"/>
  <c r="V70" i="55"/>
  <c r="CL66" i="59"/>
  <c r="EX77" i="59"/>
  <c r="AE71" i="59"/>
  <c r="Y72" i="59"/>
  <c r="Y68" i="59"/>
  <c r="V72" i="59"/>
  <c r="EY70" i="59"/>
  <c r="Y61" i="59"/>
  <c r="AB60" i="59"/>
  <c r="AB71" i="59"/>
  <c r="V64" i="55"/>
  <c r="O70" i="59"/>
  <c r="AE64" i="59"/>
  <c r="Y73" i="59"/>
  <c r="Y75" i="59"/>
  <c r="AE63" i="59"/>
  <c r="DN66" i="59"/>
  <c r="AE73" i="59"/>
  <c r="AE74" i="59"/>
  <c r="Z64" i="55"/>
  <c r="Y65" i="59"/>
  <c r="DN61" i="59"/>
  <c r="CM67" i="59"/>
  <c r="CL67" i="59"/>
  <c r="AB66" i="59"/>
  <c r="Y74" i="59"/>
  <c r="FA68" i="59"/>
  <c r="AB72" i="59"/>
  <c r="EH8" i="59"/>
  <c r="V68" i="59"/>
  <c r="Y64" i="59"/>
  <c r="DN56" i="59"/>
  <c r="AV66" i="59"/>
  <c r="V73" i="55"/>
  <c r="V74" i="55"/>
  <c r="AE72" i="59"/>
  <c r="AB62" i="59"/>
  <c r="O66" i="59"/>
  <c r="EZ8" i="59"/>
  <c r="EJ68" i="59"/>
  <c r="AE67" i="59"/>
  <c r="AV65" i="59"/>
  <c r="Y70" i="59"/>
  <c r="AB73" i="59"/>
  <c r="V67" i="55"/>
  <c r="V69" i="55"/>
  <c r="AE66" i="59"/>
  <c r="DN63" i="59"/>
  <c r="P76" i="59"/>
  <c r="V63" i="59"/>
  <c r="V73" i="59"/>
  <c r="V71" i="55"/>
  <c r="AB74" i="59"/>
  <c r="Y60" i="59"/>
  <c r="O71" i="59"/>
  <c r="O68" i="59"/>
  <c r="Y69" i="59"/>
  <c r="O65" i="59"/>
  <c r="O69" i="59"/>
  <c r="DN58" i="59"/>
  <c r="W65" i="55"/>
  <c r="AE68" i="59"/>
  <c r="AE69" i="59"/>
  <c r="Y71" i="59"/>
  <c r="AB70" i="59"/>
  <c r="O74" i="59"/>
  <c r="AW69" i="59"/>
  <c r="Y67" i="59"/>
  <c r="Q75" i="59"/>
  <c r="V75" i="59"/>
  <c r="AV68" i="59"/>
  <c r="CN67" i="59"/>
  <c r="EI68" i="59"/>
  <c r="V72" i="55"/>
  <c r="W64" i="55"/>
  <c r="Y64" i="55"/>
  <c r="V65" i="55"/>
  <c r="V66" i="55"/>
  <c r="V66" i="59"/>
  <c r="AB75" i="59"/>
  <c r="Y66" i="59"/>
  <c r="DN64" i="59"/>
  <c r="EZ7" i="59"/>
  <c r="AB68" i="59"/>
  <c r="AB61" i="59"/>
  <c r="DI67" i="59"/>
  <c r="P72" i="59"/>
  <c r="P73" i="59"/>
  <c r="CM65" i="59"/>
  <c r="AE60" i="59"/>
  <c r="AV67" i="59"/>
  <c r="CM66" i="59"/>
  <c r="CL65" i="59"/>
  <c r="P69" i="59"/>
  <c r="P66" i="59"/>
  <c r="AW66" i="59"/>
  <c r="FB67" i="59"/>
  <c r="AW67" i="59"/>
  <c r="AW68" i="59"/>
  <c r="EG69" i="59"/>
  <c r="EX76" i="59"/>
  <c r="DI66" i="59"/>
  <c r="P70" i="59"/>
  <c r="FA67" i="59"/>
  <c r="P67" i="59"/>
  <c r="P68" i="59"/>
  <c r="EZ6" i="59"/>
  <c r="P75" i="59"/>
  <c r="DH66" i="59"/>
  <c r="P71" i="59"/>
  <c r="DH65" i="59"/>
  <c r="EF76" i="59"/>
  <c r="CN66" i="59"/>
  <c r="AB67" i="59"/>
  <c r="DI65" i="59"/>
  <c r="EI67" i="59"/>
  <c r="P65" i="59"/>
  <c r="EJ67" i="59"/>
  <c r="EY69" i="59"/>
  <c r="AW65" i="59"/>
  <c r="O67" i="59"/>
  <c r="P74" i="59"/>
  <c r="EH6" i="59"/>
  <c r="EX60" i="59"/>
  <c r="EG66" i="59"/>
  <c r="EF71" i="59"/>
  <c r="EX74" i="59"/>
  <c r="EF67" i="59"/>
  <c r="EJ64" i="59"/>
  <c r="EX66" i="59"/>
  <c r="EJ60" i="59"/>
  <c r="EX61" i="59"/>
  <c r="EG62" i="59"/>
  <c r="EY62" i="59"/>
  <c r="EF69" i="59"/>
  <c r="FA57" i="59"/>
  <c r="EI65" i="59"/>
  <c r="EI59" i="59"/>
  <c r="FB57" i="59"/>
  <c r="FA59" i="59"/>
  <c r="EF66" i="59"/>
  <c r="EI58" i="59"/>
  <c r="EX73" i="59"/>
  <c r="EY60" i="59"/>
  <c r="EJ66" i="59"/>
  <c r="EY63" i="59"/>
  <c r="EY64" i="59"/>
  <c r="EJ59" i="59"/>
  <c r="FB60" i="59"/>
  <c r="EI57" i="59"/>
  <c r="EJ58" i="59"/>
  <c r="FA60" i="59"/>
  <c r="FB59" i="59"/>
  <c r="EY67" i="59"/>
  <c r="EI62" i="59"/>
  <c r="FB63" i="59"/>
  <c r="FA62" i="59"/>
  <c r="EF75" i="59"/>
  <c r="EF68" i="59"/>
  <c r="EI61" i="59"/>
  <c r="EX72" i="59"/>
  <c r="EX63" i="59"/>
  <c r="EI63" i="59"/>
  <c r="EF61" i="59"/>
  <c r="EY66" i="59"/>
  <c r="EJ65" i="59"/>
  <c r="EJ62" i="59"/>
  <c r="FB58" i="59"/>
  <c r="EF74" i="59"/>
  <c r="EJ61" i="59"/>
  <c r="EX70" i="59"/>
  <c r="EF72" i="59"/>
  <c r="FA63" i="59"/>
  <c r="EX67" i="59"/>
  <c r="FB62" i="59"/>
  <c r="CN65" i="59"/>
  <c r="FB64" i="59"/>
  <c r="EX65" i="59"/>
  <c r="EY65" i="59"/>
  <c r="EI64" i="59"/>
  <c r="FA64" i="59"/>
  <c r="EG64" i="59"/>
  <c r="EF70" i="59"/>
  <c r="FA65" i="59"/>
  <c r="EG61" i="59"/>
  <c r="EY61" i="59"/>
  <c r="FB61" i="59"/>
  <c r="EG65" i="59"/>
  <c r="FA66" i="59"/>
  <c r="EX64" i="59"/>
  <c r="EG60" i="59"/>
  <c r="FB66" i="59"/>
  <c r="EF62" i="59"/>
  <c r="EX75" i="59"/>
  <c r="EY68" i="59"/>
  <c r="EF73" i="59"/>
  <c r="FA58" i="59"/>
  <c r="EF64" i="59"/>
  <c r="EG67" i="59"/>
  <c r="EJ56" i="59"/>
  <c r="EX62" i="59"/>
  <c r="EF65" i="59"/>
  <c r="EI66" i="59"/>
  <c r="EI60" i="59"/>
  <c r="EJ63" i="59"/>
  <c r="FB56" i="59"/>
  <c r="EG63" i="59"/>
  <c r="EF60" i="59"/>
  <c r="FA61" i="59"/>
  <c r="FB65" i="59"/>
  <c r="EJ57" i="59"/>
  <c r="EX68" i="59"/>
  <c r="EX71" i="59"/>
  <c r="EG68" i="59"/>
  <c r="EF63" i="59"/>
  <c r="EX69" i="59"/>
  <c r="EY59" i="59"/>
  <c r="DN55" i="59"/>
  <c r="EG59" i="59"/>
  <c r="EG58" i="59"/>
  <c r="DN54" i="59"/>
  <c r="EG57" i="59"/>
  <c r="EY58" i="59"/>
  <c r="FA56" i="59"/>
  <c r="EY57" i="59"/>
  <c r="EI56" i="59"/>
  <c r="DN53" i="59"/>
  <c r="FB55" i="59"/>
  <c r="DN52" i="59"/>
  <c r="EJ55" i="59"/>
  <c r="EJ54" i="59"/>
  <c r="EY56" i="59"/>
  <c r="EI55" i="59"/>
  <c r="EG56" i="59"/>
  <c r="FA55" i="59"/>
  <c r="EJ53" i="59"/>
  <c r="FB54" i="59"/>
  <c r="DN51" i="59"/>
  <c r="EY55" i="59"/>
  <c r="FA54" i="59"/>
  <c r="EI54" i="59"/>
  <c r="EG55" i="59"/>
  <c r="EJ52" i="59"/>
  <c r="DN50" i="59"/>
  <c r="EY54" i="59"/>
  <c r="FA53" i="59"/>
  <c r="FB53" i="59"/>
  <c r="EI53" i="59"/>
  <c r="DN49" i="59"/>
  <c r="EI52" i="59"/>
  <c r="EG53" i="59"/>
  <c r="EG54" i="59"/>
  <c r="FB52" i="59"/>
  <c r="FA52" i="59"/>
  <c r="EJ51" i="59"/>
  <c r="EY53" i="59"/>
  <c r="EI51" i="59"/>
  <c r="FB51" i="59"/>
  <c r="DN48" i="59"/>
  <c r="EG52" i="59"/>
  <c r="FA51" i="59"/>
  <c r="EJ50" i="59"/>
  <c r="EY52" i="59"/>
  <c r="FB50" i="59"/>
  <c r="DN47" i="59"/>
  <c r="EG51" i="59"/>
  <c r="EJ49" i="59"/>
  <c r="EY51" i="59"/>
  <c r="FA50" i="59"/>
  <c r="EI50" i="59"/>
  <c r="FA49" i="59"/>
  <c r="FB49" i="59"/>
  <c r="EJ48" i="59"/>
  <c r="EI49" i="59"/>
  <c r="EG50" i="59"/>
  <c r="DN46" i="59"/>
  <c r="EI48" i="59"/>
  <c r="EY50" i="59"/>
  <c r="FB48" i="59"/>
  <c r="EY49" i="59"/>
  <c r="EI47" i="59"/>
  <c r="FA48" i="59"/>
  <c r="DN45" i="59"/>
  <c r="EJ47" i="59"/>
  <c r="EY48" i="59"/>
  <c r="EJ46" i="59"/>
  <c r="FB47" i="59"/>
  <c r="FA47" i="59"/>
  <c r="EG49" i="59"/>
  <c r="DN44" i="59"/>
  <c r="EG48" i="59"/>
  <c r="FA46" i="59"/>
  <c r="EI46" i="59"/>
  <c r="DN43" i="59"/>
  <c r="FB46" i="59"/>
  <c r="EY47" i="59"/>
  <c r="EG47" i="59"/>
  <c r="EG46" i="59"/>
  <c r="EJ45" i="59"/>
  <c r="EY46" i="59"/>
  <c r="EI45" i="59"/>
  <c r="FB45" i="59"/>
  <c r="DN42" i="59"/>
  <c r="FA45" i="59"/>
  <c r="EJ44" i="59"/>
  <c r="EI44" i="59"/>
  <c r="DN41" i="59"/>
  <c r="EI43" i="59"/>
  <c r="FB44" i="59"/>
  <c r="EG45" i="59"/>
  <c r="FA44" i="59"/>
  <c r="EY45" i="59"/>
  <c r="EJ43" i="59"/>
  <c r="FB43" i="59"/>
  <c r="DN40" i="59"/>
  <c r="EY44" i="59"/>
  <c r="FA43" i="59"/>
  <c r="EJ42" i="59"/>
  <c r="EG44" i="59"/>
  <c r="EG43" i="59"/>
  <c r="FB42" i="59"/>
  <c r="EI42" i="59"/>
  <c r="DN39" i="59"/>
  <c r="EY43" i="59"/>
  <c r="FA42" i="59"/>
  <c r="FB41" i="59"/>
  <c r="EJ40" i="59"/>
  <c r="EI41" i="59"/>
  <c r="EJ41" i="59"/>
  <c r="FA41" i="59"/>
  <c r="EY42" i="59"/>
  <c r="DN38" i="59"/>
  <c r="DN37" i="59"/>
  <c r="EJ39" i="59"/>
  <c r="EG42" i="59"/>
  <c r="EI40" i="59"/>
  <c r="FA40" i="59"/>
  <c r="FB40" i="59"/>
  <c r="DN36" i="59"/>
  <c r="EG41" i="59"/>
  <c r="FB39" i="59"/>
  <c r="EJ38" i="59"/>
  <c r="EY40" i="59"/>
  <c r="EI39" i="59"/>
  <c r="EY41" i="59"/>
  <c r="EG40" i="59"/>
  <c r="FA39" i="59"/>
  <c r="EI38" i="59"/>
  <c r="EJ37" i="59"/>
  <c r="DN35" i="59"/>
  <c r="EY39" i="59"/>
  <c r="FB38" i="59"/>
  <c r="EG39" i="59"/>
  <c r="FA38" i="59"/>
  <c r="FA37" i="59"/>
  <c r="EI37" i="59"/>
  <c r="FB37" i="59"/>
  <c r="DN34" i="59"/>
  <c r="EJ36" i="59"/>
  <c r="EY38" i="59"/>
  <c r="EG38" i="59"/>
  <c r="FA36" i="59"/>
  <c r="DN33" i="59"/>
  <c r="EY37" i="59"/>
  <c r="EI36" i="59"/>
  <c r="EJ35" i="59"/>
  <c r="FB36" i="59"/>
  <c r="EG37" i="59"/>
  <c r="EJ34" i="59"/>
  <c r="EI35" i="59"/>
  <c r="EG36" i="59"/>
  <c r="FB35" i="59"/>
  <c r="DN32" i="59"/>
  <c r="EY36" i="59"/>
  <c r="FA35" i="59"/>
  <c r="EY35" i="59"/>
  <c r="EI34" i="59"/>
  <c r="DN31" i="59"/>
  <c r="FA34" i="59"/>
  <c r="EJ33" i="59"/>
  <c r="FB34" i="59"/>
  <c r="EG35" i="59"/>
  <c r="EI33" i="59"/>
  <c r="EG34" i="59"/>
  <c r="DN30" i="59"/>
  <c r="FB33" i="59"/>
  <c r="EY34" i="59"/>
  <c r="FA33" i="59"/>
  <c r="EJ32" i="59"/>
  <c r="EJ31" i="59"/>
  <c r="DN29" i="59"/>
  <c r="EI32" i="59"/>
  <c r="EY33" i="59"/>
  <c r="FA32" i="59"/>
  <c r="EG33" i="59"/>
  <c r="FB32" i="59"/>
  <c r="DN28" i="59"/>
  <c r="EY32" i="59"/>
  <c r="EI31" i="59"/>
  <c r="FA31" i="59"/>
  <c r="EG32" i="59"/>
  <c r="FB31" i="59"/>
  <c r="EJ30" i="59"/>
  <c r="FB30" i="59"/>
  <c r="EI30" i="59"/>
  <c r="FA30" i="59"/>
  <c r="EJ29" i="59"/>
  <c r="EG31" i="59"/>
  <c r="DN27" i="59"/>
  <c r="EI29" i="59"/>
  <c r="FB29" i="59"/>
  <c r="EY30" i="59"/>
  <c r="EJ28" i="59"/>
  <c r="EG30" i="59"/>
  <c r="DN26" i="59"/>
  <c r="FA29" i="59"/>
  <c r="EY31" i="59"/>
  <c r="EI28" i="59"/>
  <c r="DN25" i="59"/>
  <c r="EY29" i="59"/>
  <c r="EJ27" i="59"/>
  <c r="FB28" i="59"/>
  <c r="FA28" i="59"/>
  <c r="EG29" i="59"/>
  <c r="FA27" i="59"/>
  <c r="EI27" i="59"/>
  <c r="EY28" i="59"/>
  <c r="EJ26" i="59"/>
  <c r="EG28" i="59"/>
  <c r="FB27" i="59"/>
  <c r="DN24" i="59"/>
  <c r="EI26" i="59"/>
  <c r="FA26" i="59"/>
  <c r="EY27" i="59"/>
  <c r="EG27" i="59"/>
  <c r="EJ25" i="59"/>
  <c r="DN23" i="59"/>
  <c r="FB26" i="59"/>
  <c r="DN22" i="59"/>
  <c r="EY26" i="59"/>
  <c r="FA25" i="59"/>
  <c r="EJ24" i="59"/>
  <c r="EI25" i="59"/>
  <c r="FB25" i="59"/>
  <c r="EG26" i="59"/>
  <c r="EI24" i="59"/>
  <c r="EJ23" i="59"/>
  <c r="FB24" i="59"/>
  <c r="EG25" i="59"/>
  <c r="FA24" i="59"/>
  <c r="EY25" i="59"/>
  <c r="DN21" i="59"/>
  <c r="DN20" i="59"/>
  <c r="FB23" i="59"/>
  <c r="EG24" i="59"/>
  <c r="EY24" i="59"/>
  <c r="EI23" i="59"/>
  <c r="EJ22" i="59"/>
  <c r="FA23" i="59"/>
  <c r="EG23" i="59"/>
  <c r="EI22" i="59"/>
  <c r="DN19" i="59"/>
  <c r="FB22" i="59"/>
  <c r="FA22" i="59"/>
  <c r="EJ21" i="59"/>
  <c r="EY23" i="59"/>
  <c r="FB21" i="59"/>
  <c r="EY22" i="59"/>
  <c r="EJ20" i="59"/>
  <c r="EI21" i="59"/>
  <c r="DN18" i="59"/>
  <c r="FA21" i="59"/>
  <c r="EG22" i="59"/>
  <c r="EG21" i="59"/>
  <c r="EI20" i="59"/>
  <c r="FA20" i="59"/>
  <c r="DN17" i="59"/>
  <c r="FB20" i="59"/>
  <c r="EY21" i="59"/>
  <c r="FA19" i="59"/>
  <c r="EI19" i="59"/>
  <c r="FB19" i="59"/>
  <c r="EJ19" i="59"/>
  <c r="DN16" i="59"/>
  <c r="EY20" i="59"/>
  <c r="EJ18" i="59"/>
  <c r="EG20" i="59"/>
  <c r="FB18" i="59"/>
  <c r="FA18" i="59"/>
  <c r="EY19" i="59"/>
  <c r="EG19" i="59"/>
  <c r="EI18" i="59"/>
  <c r="DN15" i="59"/>
  <c r="EJ16" i="59"/>
  <c r="EY18" i="59"/>
  <c r="DN14" i="59"/>
  <c r="FA17" i="59"/>
  <c r="FB17" i="59"/>
  <c r="EI17" i="59"/>
  <c r="EJ17" i="59"/>
  <c r="FA16" i="59"/>
  <c r="FB16" i="59"/>
  <c r="EG18" i="59"/>
  <c r="EY17" i="59"/>
  <c r="EJ15" i="59"/>
  <c r="EI16" i="59"/>
  <c r="DN13" i="59"/>
  <c r="EI15" i="59"/>
  <c r="EY16" i="59"/>
  <c r="FB15" i="59"/>
  <c r="DN12" i="59"/>
  <c r="EG16" i="59"/>
  <c r="EG17" i="59"/>
  <c r="EJ14" i="59"/>
  <c r="FA15" i="59"/>
  <c r="DN11" i="59"/>
  <c r="FB14" i="59"/>
  <c r="EG15" i="59"/>
  <c r="EJ13" i="59"/>
  <c r="FA14" i="59"/>
  <c r="EI14" i="59"/>
  <c r="EY14" i="59"/>
  <c r="EI13" i="59"/>
  <c r="EG14" i="59"/>
  <c r="FB13" i="59"/>
  <c r="EJ12" i="59"/>
  <c r="DN10" i="59"/>
  <c r="FA13" i="59"/>
  <c r="EY15" i="59"/>
  <c r="EY13" i="59"/>
  <c r="FB12" i="59"/>
  <c r="FA12" i="59"/>
  <c r="EG13" i="59"/>
  <c r="EI12" i="59"/>
  <c r="DN9" i="59"/>
  <c r="DN8" i="59"/>
  <c r="EI11" i="59"/>
  <c r="EG12" i="59"/>
  <c r="FB11" i="59"/>
  <c r="EY12" i="59"/>
  <c r="EJ10" i="59"/>
  <c r="EJ11" i="59"/>
  <c r="FA11" i="59"/>
  <c r="EG11" i="59"/>
  <c r="FB10" i="59"/>
  <c r="DN7" i="59"/>
  <c r="EI10" i="59"/>
  <c r="EY11" i="59"/>
  <c r="FA10" i="59"/>
  <c r="EJ8" i="59"/>
  <c r="EJ9" i="59"/>
  <c r="EY10" i="59"/>
  <c r="FA9" i="59"/>
  <c r="FA8" i="59"/>
  <c r="DN6" i="59"/>
  <c r="FB9" i="59"/>
  <c r="EI9" i="59"/>
  <c r="FB8" i="59"/>
  <c r="EJ7" i="59"/>
  <c r="EG9" i="59"/>
  <c r="EG10" i="59"/>
  <c r="EY9" i="59"/>
  <c r="EI8" i="59"/>
  <c r="FB7" i="59"/>
  <c r="EI7" i="59"/>
  <c r="FB6" i="59"/>
  <c r="FA7" i="59"/>
  <c r="EY8" i="59"/>
  <c r="EI6" i="59"/>
  <c r="EG8" i="59"/>
  <c r="EJ6" i="59"/>
  <c r="EY7" i="59"/>
  <c r="EG7" i="59"/>
  <c r="FA6" i="59"/>
  <c r="EY6" i="59"/>
  <c r="EG6" i="59"/>
  <c r="V59" i="59"/>
  <c r="AB59" i="59"/>
  <c r="Y59" i="59"/>
  <c r="AE59" i="59"/>
  <c r="AE58" i="59"/>
  <c r="Y58" i="59"/>
  <c r="V58" i="59"/>
  <c r="AB58" i="59"/>
  <c r="Y57" i="59"/>
  <c r="V57" i="59"/>
  <c r="AE57" i="59"/>
  <c r="AB57" i="59"/>
  <c r="V56" i="59"/>
  <c r="Y56" i="59"/>
  <c r="EX59" i="59"/>
  <c r="EF59" i="59"/>
  <c r="AE56" i="59"/>
  <c r="AB56" i="59"/>
  <c r="AB55" i="59"/>
  <c r="AE55" i="59"/>
  <c r="EX58" i="59"/>
  <c r="EF58" i="59"/>
  <c r="Y55" i="59"/>
  <c r="V55" i="59"/>
  <c r="EF57" i="59"/>
  <c r="AB54" i="59"/>
  <c r="AE54" i="59"/>
  <c r="V54" i="59"/>
  <c r="EX57" i="59"/>
  <c r="Y54" i="59"/>
  <c r="Y53" i="59"/>
  <c r="V53" i="59"/>
  <c r="AE53" i="59"/>
  <c r="AB53" i="59"/>
  <c r="EX56" i="59"/>
  <c r="EF56" i="59"/>
  <c r="V52" i="59"/>
  <c r="AE52" i="59"/>
  <c r="EF55" i="59"/>
  <c r="EX55" i="59"/>
  <c r="Y52" i="59"/>
  <c r="AB52" i="59"/>
  <c r="EF54" i="59"/>
  <c r="EX54" i="59"/>
  <c r="V51" i="59"/>
  <c r="AB51" i="59"/>
  <c r="Y51" i="59"/>
  <c r="AE51" i="59"/>
  <c r="AB50" i="59"/>
  <c r="V50" i="59"/>
  <c r="AE50" i="59"/>
  <c r="EF53" i="59"/>
  <c r="Y50" i="59"/>
  <c r="EX53" i="59"/>
  <c r="AE49" i="59"/>
  <c r="AB49" i="59"/>
  <c r="EF52" i="59"/>
  <c r="Y49" i="59"/>
  <c r="EX52" i="59"/>
  <c r="V49" i="59"/>
  <c r="Y48" i="59"/>
  <c r="EF51" i="59"/>
  <c r="V48" i="59"/>
  <c r="AB48" i="59"/>
  <c r="EX51" i="59"/>
  <c r="AE48" i="59"/>
  <c r="EF50" i="59"/>
  <c r="V47" i="59"/>
  <c r="Y47" i="59"/>
  <c r="AE47" i="59"/>
  <c r="EX50" i="59"/>
  <c r="AB47" i="59"/>
  <c r="AB46" i="59"/>
  <c r="EF49" i="59"/>
  <c r="Y46" i="59"/>
  <c r="EX49" i="59"/>
  <c r="AE46" i="59"/>
  <c r="V46" i="59"/>
  <c r="EF48" i="59"/>
  <c r="AB45" i="59"/>
  <c r="AE45" i="59"/>
  <c r="EX48" i="59"/>
  <c r="V45" i="59"/>
  <c r="Y45" i="59"/>
  <c r="V44" i="59"/>
  <c r="EF47" i="59"/>
  <c r="Y44" i="59"/>
  <c r="EX47" i="59"/>
  <c r="AB44" i="59"/>
  <c r="AE44" i="59"/>
  <c r="EF46" i="59"/>
  <c r="AE43" i="59"/>
  <c r="AB43" i="59"/>
  <c r="Y43" i="59"/>
  <c r="V43" i="59"/>
  <c r="EX46" i="59"/>
  <c r="EX45" i="59"/>
  <c r="AE42" i="59"/>
  <c r="V42" i="59"/>
  <c r="AB42" i="59"/>
  <c r="EF45" i="59"/>
  <c r="Y42" i="59"/>
  <c r="AE41" i="59"/>
  <c r="EX44" i="59"/>
  <c r="Y41" i="59"/>
  <c r="EF44" i="59"/>
  <c r="AB41" i="59"/>
  <c r="V41" i="59"/>
  <c r="AE40" i="59"/>
  <c r="EF43" i="59"/>
  <c r="V40" i="59"/>
  <c r="EX43" i="59"/>
  <c r="Y40" i="59"/>
  <c r="AB40" i="59"/>
  <c r="AB39" i="59"/>
  <c r="V39" i="59"/>
  <c r="Y39" i="59"/>
  <c r="EX42" i="59"/>
  <c r="AE39" i="59"/>
  <c r="EF42" i="59"/>
  <c r="Y38" i="59"/>
  <c r="V38" i="59"/>
  <c r="AE38" i="59"/>
  <c r="EF41" i="59"/>
  <c r="AB38" i="59"/>
  <c r="EX41" i="59"/>
  <c r="EF40" i="59"/>
  <c r="V37" i="59"/>
  <c r="EX40" i="59"/>
  <c r="AB37" i="59"/>
  <c r="AE37" i="59"/>
  <c r="Y37" i="59"/>
  <c r="AE36" i="59"/>
  <c r="V36" i="59"/>
  <c r="Y36" i="59"/>
  <c r="EX39" i="59"/>
  <c r="AB36" i="59"/>
  <c r="EF39" i="59"/>
  <c r="EX38" i="59"/>
  <c r="V35" i="59"/>
  <c r="Y35" i="59"/>
  <c r="AE35" i="59"/>
  <c r="EF38" i="59"/>
  <c r="AB35" i="59"/>
  <c r="AE34" i="59"/>
  <c r="EX37" i="59"/>
  <c r="AB34" i="59"/>
  <c r="EF37" i="59"/>
  <c r="V34" i="59"/>
  <c r="Y34" i="59"/>
  <c r="AB33" i="59"/>
  <c r="EX36" i="59"/>
  <c r="V33" i="59"/>
  <c r="Y33" i="59"/>
  <c r="EF36" i="59"/>
  <c r="AE33" i="59"/>
  <c r="EX35" i="59"/>
  <c r="Y32" i="59"/>
  <c r="AB32" i="59"/>
  <c r="AE32" i="59"/>
  <c r="V32" i="59"/>
  <c r="EF35" i="59"/>
  <c r="AE31" i="59"/>
  <c r="V31" i="59"/>
  <c r="AB31" i="59"/>
  <c r="EX34" i="59"/>
  <c r="Y31" i="59"/>
  <c r="EF34" i="59"/>
  <c r="EF33" i="59"/>
  <c r="AB30" i="59"/>
  <c r="EX33" i="59"/>
  <c r="V30" i="59"/>
  <c r="AE30" i="59"/>
  <c r="Y30" i="59"/>
  <c r="AB29" i="59"/>
  <c r="Y29" i="59"/>
  <c r="V29" i="59"/>
  <c r="EX32" i="59"/>
  <c r="AE29" i="59"/>
  <c r="EF32" i="59"/>
  <c r="V28" i="59"/>
  <c r="AE28" i="59"/>
  <c r="EX31" i="59"/>
  <c r="AB28" i="59"/>
  <c r="Y28" i="59"/>
  <c r="EF31" i="59"/>
  <c r="AB27" i="59"/>
  <c r="Y27" i="59"/>
  <c r="V27" i="59"/>
  <c r="AE27" i="59"/>
  <c r="EF30" i="59"/>
  <c r="EX30" i="59"/>
  <c r="Y26" i="59"/>
  <c r="AB26" i="59"/>
  <c r="V26" i="59"/>
  <c r="EF29" i="59"/>
  <c r="EX29" i="59"/>
  <c r="AE26" i="59"/>
  <c r="Y25" i="59"/>
  <c r="EX28" i="59"/>
  <c r="V25" i="59"/>
  <c r="AE25" i="59"/>
  <c r="AB25" i="59"/>
  <c r="EF28" i="59"/>
  <c r="EF27" i="59"/>
  <c r="AE24" i="59"/>
  <c r="EX27" i="59"/>
  <c r="AB24" i="59"/>
  <c r="Y24" i="59"/>
  <c r="V24" i="59"/>
  <c r="V23" i="59"/>
  <c r="Y23" i="59"/>
  <c r="EF26" i="59"/>
  <c r="AE23" i="59"/>
  <c r="EX26" i="59"/>
  <c r="AB23" i="59"/>
  <c r="AB22" i="59"/>
  <c r="V22" i="59"/>
  <c r="EX25" i="59"/>
  <c r="AE22" i="59"/>
  <c r="Y22" i="59"/>
  <c r="EF25" i="59"/>
  <c r="V21" i="59"/>
  <c r="EF24" i="59"/>
  <c r="EX24" i="59"/>
  <c r="AE21" i="59"/>
  <c r="AB21" i="59"/>
  <c r="Y21" i="59"/>
  <c r="EX23" i="59"/>
  <c r="AE20" i="59"/>
  <c r="Y20" i="59"/>
  <c r="V20" i="59"/>
  <c r="EF23" i="59"/>
  <c r="AB20" i="59"/>
  <c r="AB19" i="59"/>
  <c r="EX22" i="59"/>
  <c r="V19" i="59"/>
  <c r="Y19" i="59"/>
  <c r="AE19" i="59"/>
  <c r="EF22" i="59"/>
  <c r="V18" i="59"/>
  <c r="Y18" i="59"/>
  <c r="EX21" i="59"/>
  <c r="AB18" i="59"/>
  <c r="AE18" i="59"/>
  <c r="EF21" i="59"/>
  <c r="EX20" i="59"/>
  <c r="AE17" i="59"/>
  <c r="Y17" i="59"/>
  <c r="V17" i="59"/>
  <c r="AB17" i="59"/>
  <c r="EF20" i="59"/>
  <c r="EX19" i="59"/>
  <c r="Y16" i="59"/>
  <c r="AE16" i="59"/>
  <c r="EF19" i="59"/>
  <c r="AB16" i="59"/>
  <c r="V16" i="59"/>
  <c r="Y15" i="59"/>
  <c r="EX18" i="59"/>
  <c r="AE15" i="59"/>
  <c r="AB15" i="59"/>
  <c r="EF18" i="59"/>
  <c r="V15" i="59"/>
  <c r="Y14" i="59"/>
  <c r="V14" i="59"/>
  <c r="AE14" i="59"/>
  <c r="EF17" i="59"/>
  <c r="EX17" i="59"/>
  <c r="AB14" i="59"/>
  <c r="V13" i="59"/>
  <c r="EF16" i="59"/>
  <c r="EX16" i="59"/>
  <c r="AB13" i="59"/>
  <c r="AE13" i="59"/>
  <c r="Y13" i="59"/>
  <c r="Y12" i="59"/>
  <c r="V12" i="59"/>
  <c r="EX15" i="59"/>
  <c r="AB12" i="59"/>
  <c r="AE12" i="59"/>
  <c r="EF15" i="59"/>
  <c r="EX14" i="59"/>
  <c r="AB11" i="59"/>
  <c r="Y11" i="59"/>
  <c r="AE11" i="59"/>
  <c r="V11" i="59"/>
  <c r="EF14" i="59"/>
  <c r="Y10" i="59"/>
  <c r="AE10" i="59"/>
  <c r="V10" i="59"/>
  <c r="EX13" i="59"/>
  <c r="AB10" i="59"/>
  <c r="EF13" i="59"/>
  <c r="Y9" i="59"/>
  <c r="AB9" i="59"/>
  <c r="V9" i="59"/>
  <c r="EX12" i="59"/>
  <c r="AE9" i="59"/>
  <c r="EF12" i="59"/>
  <c r="AE8" i="59"/>
  <c r="EF11" i="59"/>
  <c r="AB8" i="59"/>
  <c r="Y8" i="59"/>
  <c r="EX11" i="59"/>
  <c r="V8" i="59"/>
  <c r="AE7" i="59"/>
  <c r="AB7" i="59"/>
  <c r="V7" i="59"/>
  <c r="EX10" i="59"/>
  <c r="Y7" i="59"/>
  <c r="EF10" i="59"/>
  <c r="Y6" i="59"/>
  <c r="V6" i="59"/>
  <c r="AE6" i="59"/>
  <c r="EF9" i="59"/>
  <c r="EX9" i="59"/>
  <c r="AB6" i="59"/>
  <c r="EX8" i="59"/>
  <c r="EF8" i="59"/>
  <c r="EF7" i="59"/>
  <c r="EX7" i="59"/>
  <c r="EF6" i="59"/>
  <c r="EX6" i="59"/>
  <c r="AC164" i="59"/>
  <c r="AC162" i="59"/>
  <c r="DO150" i="59"/>
  <c r="Z159" i="59"/>
  <c r="Z153" i="59"/>
  <c r="W153" i="59"/>
  <c r="AC149" i="59"/>
  <c r="Z148" i="59"/>
  <c r="AC147" i="59"/>
  <c r="AF147" i="59"/>
  <c r="DO137" i="59"/>
  <c r="AF144" i="59"/>
  <c r="Z141" i="59"/>
  <c r="W135" i="59"/>
  <c r="DO125" i="59"/>
  <c r="AC131" i="59"/>
  <c r="DO122" i="59"/>
  <c r="Z130" i="59"/>
  <c r="DO117" i="59"/>
  <c r="W123" i="59"/>
  <c r="AC122" i="59"/>
  <c r="Z116" i="59"/>
  <c r="Z113" i="59"/>
  <c r="DO102" i="59"/>
  <c r="W110" i="59"/>
  <c r="AF106" i="59"/>
  <c r="Z105" i="59"/>
  <c r="Z103" i="59"/>
  <c r="DO94" i="59"/>
  <c r="DO90" i="59"/>
  <c r="DO89" i="59"/>
  <c r="AC94" i="59"/>
  <c r="AF92" i="59"/>
  <c r="DO83" i="59"/>
  <c r="Z88" i="59"/>
  <c r="AC87" i="59"/>
  <c r="DO77" i="59"/>
  <c r="AC83" i="59"/>
  <c r="Z82" i="59"/>
  <c r="DO70" i="59"/>
  <c r="W61" i="59"/>
  <c r="W60" i="59"/>
  <c r="W68" i="59"/>
  <c r="DO44" i="59"/>
  <c r="DO38" i="59"/>
  <c r="DO26" i="59"/>
  <c r="AC57" i="59"/>
  <c r="AC55" i="59"/>
  <c r="AF53" i="59"/>
  <c r="AF51" i="59"/>
  <c r="Z47" i="59"/>
  <c r="AF42" i="59"/>
  <c r="Z40" i="59"/>
  <c r="AF39" i="59"/>
  <c r="W34" i="59"/>
  <c r="AF33" i="59"/>
  <c r="AF31" i="59"/>
  <c r="Z25" i="59"/>
  <c r="AF24" i="59"/>
  <c r="AF22" i="59"/>
  <c r="AC19" i="59"/>
  <c r="Z18" i="59"/>
  <c r="Z11" i="59"/>
  <c r="AF7" i="59"/>
  <c r="W147" i="59"/>
  <c r="W95" i="59"/>
  <c r="AF26" i="59"/>
  <c r="Z157" i="59"/>
  <c r="AC155" i="59"/>
  <c r="DO145" i="59"/>
  <c r="AF152" i="59"/>
  <c r="DO136" i="59"/>
  <c r="Z142" i="59"/>
  <c r="AC141" i="59"/>
  <c r="AF140" i="59"/>
  <c r="W134" i="59"/>
  <c r="W129" i="59"/>
  <c r="DO119" i="59"/>
  <c r="Z127" i="59"/>
  <c r="DO114" i="59"/>
  <c r="Z122" i="59"/>
  <c r="AC121" i="59"/>
  <c r="W119" i="59"/>
  <c r="W118" i="59"/>
  <c r="AC113" i="59"/>
  <c r="AC111" i="59"/>
  <c r="DO101" i="59"/>
  <c r="Z108" i="59"/>
  <c r="DO99" i="59"/>
  <c r="AF103" i="59"/>
  <c r="W93" i="59"/>
  <c r="DO82" i="59"/>
  <c r="W86" i="59"/>
  <c r="AF84" i="59"/>
  <c r="DO75" i="59"/>
  <c r="Z84" i="59"/>
  <c r="AF82" i="59"/>
  <c r="W81" i="59"/>
  <c r="AF62" i="59"/>
  <c r="W71" i="59"/>
  <c r="W67" i="59"/>
  <c r="AC60" i="59"/>
  <c r="AF63" i="59"/>
  <c r="Z64" i="59"/>
  <c r="AF66" i="59"/>
  <c r="Z60" i="59"/>
  <c r="AF69" i="59"/>
  <c r="W75" i="59"/>
  <c r="AC75" i="59"/>
  <c r="DO53" i="59"/>
  <c r="DO33" i="59"/>
  <c r="DO30" i="59"/>
  <c r="DO23" i="59"/>
  <c r="DO12" i="59"/>
  <c r="Z58" i="59"/>
  <c r="AF54" i="59"/>
  <c r="Z52" i="59"/>
  <c r="AF49" i="59"/>
  <c r="W48" i="59"/>
  <c r="AF47" i="59"/>
  <c r="AF46" i="59"/>
  <c r="Z45" i="59"/>
  <c r="W36" i="59"/>
  <c r="W29" i="59"/>
  <c r="Z28" i="59"/>
  <c r="Z21" i="59"/>
  <c r="AC16" i="59"/>
  <c r="W15" i="59"/>
  <c r="W13" i="59"/>
  <c r="W12" i="59"/>
  <c r="AF11" i="59"/>
  <c r="W6" i="59"/>
  <c r="DO157" i="59"/>
  <c r="Z139" i="59"/>
  <c r="Z94" i="59"/>
  <c r="AF91" i="59"/>
  <c r="Z81" i="59"/>
  <c r="W78" i="59"/>
  <c r="Z48" i="59"/>
  <c r="Z35" i="59"/>
  <c r="W10" i="59"/>
  <c r="DO165" i="59"/>
  <c r="Z164" i="59"/>
  <c r="DO155" i="59"/>
  <c r="W163" i="59"/>
  <c r="Z163" i="59"/>
  <c r="DO154" i="59"/>
  <c r="Z161" i="59"/>
  <c r="DO148" i="59"/>
  <c r="AC156" i="59"/>
  <c r="DO143" i="59"/>
  <c r="AF150" i="59"/>
  <c r="AF149" i="59"/>
  <c r="W145" i="59"/>
  <c r="Z144" i="59"/>
  <c r="Z143" i="59"/>
  <c r="AC139" i="59"/>
  <c r="Z138" i="59"/>
  <c r="DO128" i="59"/>
  <c r="AC133" i="59"/>
  <c r="DO121" i="59"/>
  <c r="W128" i="59"/>
  <c r="AC126" i="59"/>
  <c r="DO111" i="59"/>
  <c r="AC119" i="59"/>
  <c r="Z115" i="59"/>
  <c r="W115" i="59"/>
  <c r="AF112" i="59"/>
  <c r="DO97" i="59"/>
  <c r="Z104" i="59"/>
  <c r="AC103" i="59"/>
  <c r="W101" i="59"/>
  <c r="AC99" i="59"/>
  <c r="Z98" i="59"/>
  <c r="W98" i="59"/>
  <c r="AC95" i="59"/>
  <c r="W87" i="59"/>
  <c r="AF83" i="59"/>
  <c r="DO72" i="59"/>
  <c r="AC80" i="59"/>
  <c r="W79" i="59"/>
  <c r="Z78" i="59"/>
  <c r="DO69" i="59"/>
  <c r="W76" i="59"/>
  <c r="DO65" i="59"/>
  <c r="W69" i="59"/>
  <c r="AC65" i="59"/>
  <c r="AF71" i="59"/>
  <c r="DO63" i="59"/>
  <c r="DO55" i="59"/>
  <c r="DO51" i="59"/>
  <c r="DO48" i="59"/>
  <c r="W56" i="59"/>
  <c r="AC53" i="59"/>
  <c r="AC52" i="59"/>
  <c r="AC49" i="59"/>
  <c r="W46" i="59"/>
  <c r="AF43" i="59"/>
  <c r="W42" i="59"/>
  <c r="AC41" i="59"/>
  <c r="W37" i="59"/>
  <c r="AF35" i="59"/>
  <c r="Z34" i="59"/>
  <c r="AC24" i="59"/>
  <c r="AF23" i="59"/>
  <c r="Z22" i="59"/>
  <c r="W17" i="59"/>
  <c r="AC10" i="59"/>
  <c r="AF8" i="59"/>
  <c r="AF6" i="59"/>
  <c r="AF14" i="59"/>
  <c r="AC8" i="59"/>
  <c r="AF162" i="59"/>
  <c r="W92" i="59"/>
  <c r="AC81" i="59"/>
  <c r="Z61" i="59"/>
  <c r="AC56" i="59"/>
  <c r="AF164" i="59"/>
  <c r="W162" i="59"/>
  <c r="DO147" i="59"/>
  <c r="W155" i="59"/>
  <c r="AC151" i="59"/>
  <c r="AF151" i="59"/>
  <c r="W148" i="59"/>
  <c r="AF148" i="59"/>
  <c r="Z147" i="59"/>
  <c r="W146" i="59"/>
  <c r="W138" i="59"/>
  <c r="AF136" i="59"/>
  <c r="AC135" i="59"/>
  <c r="W132" i="59"/>
  <c r="AC132" i="59"/>
  <c r="AF131" i="59"/>
  <c r="DO118" i="59"/>
  <c r="Z125" i="59"/>
  <c r="Z124" i="59"/>
  <c r="W122" i="59"/>
  <c r="AC118" i="59"/>
  <c r="AF117" i="59"/>
  <c r="AC116" i="59"/>
  <c r="Z111" i="59"/>
  <c r="AF109" i="59"/>
  <c r="W108" i="59"/>
  <c r="AC107" i="59"/>
  <c r="Z107" i="59"/>
  <c r="W106" i="59"/>
  <c r="DO93" i="59"/>
  <c r="AC97" i="59"/>
  <c r="Z93" i="59"/>
  <c r="AC88" i="59"/>
  <c r="AF86" i="59"/>
  <c r="DO73" i="59"/>
  <c r="W82" i="59"/>
  <c r="Z76" i="59"/>
  <c r="AC76" i="59"/>
  <c r="AF61" i="59"/>
  <c r="AC71" i="59"/>
  <c r="DO66" i="59"/>
  <c r="AC66" i="59"/>
  <c r="Z66" i="59"/>
  <c r="AF60" i="59"/>
  <c r="DO52" i="59"/>
  <c r="DO49" i="59"/>
  <c r="DO42" i="59"/>
  <c r="DO39" i="59"/>
  <c r="DO37" i="59"/>
  <c r="DO28" i="59"/>
  <c r="DO18" i="59"/>
  <c r="W59" i="59"/>
  <c r="W58" i="59"/>
  <c r="AF55" i="59"/>
  <c r="W54" i="59"/>
  <c r="AC50" i="59"/>
  <c r="W44" i="59"/>
  <c r="AC43" i="59"/>
  <c r="AC42" i="59"/>
  <c r="AC40" i="59"/>
  <c r="Z38" i="59"/>
  <c r="Z36" i="59"/>
  <c r="Z32" i="59"/>
  <c r="W31" i="59"/>
  <c r="W30" i="59"/>
  <c r="AF29" i="59"/>
  <c r="Z26" i="59"/>
  <c r="W25" i="59"/>
  <c r="W19" i="59"/>
  <c r="AC18" i="59"/>
  <c r="W16" i="59"/>
  <c r="Z14" i="59"/>
  <c r="AC12" i="59"/>
  <c r="W11" i="59"/>
  <c r="AC7" i="59"/>
  <c r="AF68" i="59"/>
  <c r="AC165" i="59"/>
  <c r="W164" i="59"/>
  <c r="AC160" i="59"/>
  <c r="W157" i="59"/>
  <c r="AC154" i="59"/>
  <c r="Z149" i="59"/>
  <c r="DO138" i="59"/>
  <c r="DO133" i="59"/>
  <c r="AF142" i="59"/>
  <c r="W141" i="59"/>
  <c r="Z140" i="59"/>
  <c r="AF139" i="59"/>
  <c r="AC137" i="59"/>
  <c r="DO126" i="59"/>
  <c r="Z131" i="59"/>
  <c r="AF130" i="59"/>
  <c r="Z129" i="59"/>
  <c r="Z121" i="59"/>
  <c r="Z118" i="59"/>
  <c r="AF118" i="59"/>
  <c r="Z117" i="59"/>
  <c r="DO107" i="59"/>
  <c r="AF114" i="59"/>
  <c r="AC109" i="59"/>
  <c r="AC104" i="59"/>
  <c r="Z100" i="59"/>
  <c r="Z95" i="59"/>
  <c r="Z91" i="59"/>
  <c r="AF90" i="59"/>
  <c r="W89" i="59"/>
  <c r="DO76" i="59"/>
  <c r="AC78" i="59"/>
  <c r="DO68" i="59"/>
  <c r="AF77" i="59"/>
  <c r="W74" i="59"/>
  <c r="Z62" i="59"/>
  <c r="Z72" i="59"/>
  <c r="DO56" i="59"/>
  <c r="AF67" i="59"/>
  <c r="Z69" i="59"/>
  <c r="Z71" i="59"/>
  <c r="DO25" i="59"/>
  <c r="DO22" i="59"/>
  <c r="DO6" i="59"/>
  <c r="AC59" i="59"/>
  <c r="AC48" i="59"/>
  <c r="AC47" i="59"/>
  <c r="AC35" i="59"/>
  <c r="AC33" i="59"/>
  <c r="AC27" i="59"/>
  <c r="AC26" i="59"/>
  <c r="Z24" i="59"/>
  <c r="W21" i="59"/>
  <c r="AF20" i="59"/>
  <c r="AC17" i="59"/>
  <c r="Z15" i="59"/>
  <c r="Z9" i="59"/>
  <c r="AF13" i="59"/>
  <c r="DO120" i="59"/>
  <c r="AC120" i="59"/>
  <c r="Z101" i="59"/>
  <c r="AF88" i="59"/>
  <c r="DO60" i="59"/>
  <c r="AC54" i="59"/>
  <c r="Z23" i="59"/>
  <c r="AF9" i="59"/>
  <c r="DO164" i="59"/>
  <c r="DO163" i="59"/>
  <c r="DO156" i="59"/>
  <c r="DO152" i="59"/>
  <c r="Z160" i="59"/>
  <c r="W159" i="59"/>
  <c r="DO149" i="59"/>
  <c r="Z155" i="59"/>
  <c r="DO144" i="59"/>
  <c r="AF146" i="59"/>
  <c r="Z145" i="59"/>
  <c r="DO135" i="59"/>
  <c r="W142" i="59"/>
  <c r="DO132" i="59"/>
  <c r="AC138" i="59"/>
  <c r="AF129" i="59"/>
  <c r="AF128" i="59"/>
  <c r="AF126" i="59"/>
  <c r="DO112" i="59"/>
  <c r="W121" i="59"/>
  <c r="Z119" i="59"/>
  <c r="AF116" i="59"/>
  <c r="W114" i="59"/>
  <c r="DO103" i="59"/>
  <c r="AC105" i="59"/>
  <c r="W103" i="59"/>
  <c r="AF102" i="59"/>
  <c r="AC101" i="59"/>
  <c r="Z99" i="59"/>
  <c r="AF97" i="59"/>
  <c r="W97" i="59"/>
  <c r="DO87" i="59"/>
  <c r="AC93" i="59"/>
  <c r="Z90" i="59"/>
  <c r="DO78" i="59"/>
  <c r="Z86" i="59"/>
  <c r="W84" i="59"/>
  <c r="W83" i="59"/>
  <c r="AF81" i="59"/>
  <c r="Z80" i="59"/>
  <c r="AF70" i="59"/>
  <c r="Z63" i="59"/>
  <c r="Z68" i="59"/>
  <c r="AF73" i="59"/>
  <c r="Z74" i="59"/>
  <c r="DO64" i="59"/>
  <c r="AC67" i="59"/>
  <c r="DO45" i="59"/>
  <c r="DO40" i="59"/>
  <c r="DO31" i="59"/>
  <c r="DO27" i="59"/>
  <c r="DO15" i="59"/>
  <c r="DO9" i="59"/>
  <c r="AC58" i="59"/>
  <c r="Z56" i="59"/>
  <c r="W50" i="59"/>
  <c r="Z44" i="59"/>
  <c r="Z43" i="59"/>
  <c r="W41" i="59"/>
  <c r="AC39" i="59"/>
  <c r="W38" i="59"/>
  <c r="AC37" i="59"/>
  <c r="AC31" i="59"/>
  <c r="AF30" i="59"/>
  <c r="AF25" i="59"/>
  <c r="AC23" i="59"/>
  <c r="Z20" i="59"/>
  <c r="AF18" i="59"/>
  <c r="W14" i="59"/>
  <c r="AC13" i="59"/>
  <c r="W7" i="59"/>
  <c r="AC6" i="59"/>
  <c r="AC158" i="59"/>
  <c r="W154" i="59"/>
  <c r="DO109" i="59"/>
  <c r="W112" i="59"/>
  <c r="W53" i="59"/>
  <c r="Z41" i="59"/>
  <c r="AC28" i="59"/>
  <c r="W165" i="59"/>
  <c r="AF163" i="59"/>
  <c r="DO153" i="59"/>
  <c r="AF159" i="59"/>
  <c r="Z158" i="59"/>
  <c r="AF156" i="59"/>
  <c r="AF155" i="59"/>
  <c r="AC153" i="59"/>
  <c r="AC145" i="59"/>
  <c r="W144" i="59"/>
  <c r="AC144" i="59"/>
  <c r="AF141" i="59"/>
  <c r="DO131" i="59"/>
  <c r="DO130" i="59"/>
  <c r="AF138" i="59"/>
  <c r="AC136" i="59"/>
  <c r="AF134" i="59"/>
  <c r="Z133" i="59"/>
  <c r="Z132" i="59"/>
  <c r="W127" i="59"/>
  <c r="Z126" i="59"/>
  <c r="AF124" i="59"/>
  <c r="AF123" i="59"/>
  <c r="DO108" i="59"/>
  <c r="DO105" i="59"/>
  <c r="AC112" i="59"/>
  <c r="AF107" i="59"/>
  <c r="W105" i="59"/>
  <c r="AF104" i="59"/>
  <c r="DO92" i="59"/>
  <c r="DO91" i="59"/>
  <c r="DO79" i="59"/>
  <c r="Z87" i="59"/>
  <c r="AF80" i="59"/>
  <c r="W80" i="59"/>
  <c r="AF79" i="59"/>
  <c r="AC79" i="59"/>
  <c r="AF75" i="59"/>
  <c r="AC64" i="59"/>
  <c r="W65" i="59"/>
  <c r="DO59" i="59"/>
  <c r="W63" i="59"/>
  <c r="AC70" i="59"/>
  <c r="DO54" i="59"/>
  <c r="DO43" i="59"/>
  <c r="DO24" i="59"/>
  <c r="DO21" i="59"/>
  <c r="DO19" i="59"/>
  <c r="DO8" i="59"/>
  <c r="DO7" i="59"/>
  <c r="Z57" i="59"/>
  <c r="W52" i="59"/>
  <c r="Z49" i="59"/>
  <c r="AF48" i="59"/>
  <c r="AC45" i="59"/>
  <c r="W39" i="59"/>
  <c r="AF38" i="59"/>
  <c r="AC36" i="59"/>
  <c r="AF34" i="59"/>
  <c r="AC32" i="59"/>
  <c r="Z27" i="59"/>
  <c r="AC22" i="59"/>
  <c r="Z19" i="59"/>
  <c r="AF12" i="59"/>
  <c r="DO160" i="59"/>
  <c r="W151" i="59"/>
  <c r="W143" i="59"/>
  <c r="AC110" i="59"/>
  <c r="AF87" i="59"/>
  <c r="DO61" i="59"/>
  <c r="DO32" i="59"/>
  <c r="W45" i="59"/>
  <c r="AC30" i="59"/>
  <c r="Z17" i="59"/>
  <c r="DO162" i="59"/>
  <c r="AC163" i="59"/>
  <c r="W161" i="59"/>
  <c r="AC157" i="59"/>
  <c r="W152" i="59"/>
  <c r="Z151" i="59"/>
  <c r="Z150" i="59"/>
  <c r="DO141" i="59"/>
  <c r="W150" i="59"/>
  <c r="W149" i="59"/>
  <c r="DO139" i="59"/>
  <c r="AC148" i="59"/>
  <c r="AC146" i="59"/>
  <c r="DO134" i="59"/>
  <c r="W139" i="59"/>
  <c r="AF137" i="59"/>
  <c r="AF133" i="59"/>
  <c r="DO123" i="59"/>
  <c r="AC128" i="59"/>
  <c r="AC125" i="59"/>
  <c r="Z123" i="59"/>
  <c r="AF120" i="59"/>
  <c r="AC114" i="59"/>
  <c r="W113" i="59"/>
  <c r="AF111" i="59"/>
  <c r="Z110" i="59"/>
  <c r="W109" i="59"/>
  <c r="AC108" i="59"/>
  <c r="AF108" i="59"/>
  <c r="DO98" i="59"/>
  <c r="Z106" i="59"/>
  <c r="AC100" i="59"/>
  <c r="AC98" i="59"/>
  <c r="Z97" i="59"/>
  <c r="Z96" i="59"/>
  <c r="AF95" i="59"/>
  <c r="W94" i="59"/>
  <c r="Z92" i="59"/>
  <c r="W91" i="59"/>
  <c r="AF89" i="59"/>
  <c r="AF85" i="59"/>
  <c r="Z85" i="59"/>
  <c r="Z77" i="59"/>
  <c r="AC77" i="59"/>
  <c r="DO67" i="59"/>
  <c r="AF65" i="59"/>
  <c r="DO62" i="59"/>
  <c r="W72" i="59"/>
  <c r="AF64" i="59"/>
  <c r="AF74" i="59"/>
  <c r="Z70" i="59"/>
  <c r="W73" i="59"/>
  <c r="AC68" i="59"/>
  <c r="DO34" i="59"/>
  <c r="DO16" i="59"/>
  <c r="Z59" i="59"/>
  <c r="Z55" i="59"/>
  <c r="Z54" i="59"/>
  <c r="W51" i="59"/>
  <c r="AF50" i="59"/>
  <c r="AC46" i="59"/>
  <c r="AF45" i="59"/>
  <c r="W43" i="59"/>
  <c r="Z42" i="59"/>
  <c r="AF40" i="59"/>
  <c r="AF37" i="59"/>
  <c r="W33" i="59"/>
  <c r="AF32" i="59"/>
  <c r="Z30" i="59"/>
  <c r="W28" i="59"/>
  <c r="W26" i="59"/>
  <c r="W24" i="59"/>
  <c r="Z16" i="59"/>
  <c r="Z10" i="59"/>
  <c r="AC9" i="59"/>
  <c r="AC89" i="59"/>
  <c r="W70" i="59"/>
  <c r="DO17" i="59"/>
  <c r="AC20" i="59"/>
  <c r="DO159" i="59"/>
  <c r="AF165" i="59"/>
  <c r="AC161" i="59"/>
  <c r="W160" i="59"/>
  <c r="AC152" i="59"/>
  <c r="DO142" i="59"/>
  <c r="AF145" i="59"/>
  <c r="AF143" i="59"/>
  <c r="DO129" i="59"/>
  <c r="AF135" i="59"/>
  <c r="Z134" i="59"/>
  <c r="AC134" i="59"/>
  <c r="W130" i="59"/>
  <c r="AC129" i="59"/>
  <c r="AC127" i="59"/>
  <c r="AF125" i="59"/>
  <c r="AF121" i="59"/>
  <c r="W117" i="59"/>
  <c r="DO106" i="59"/>
  <c r="Z112" i="59"/>
  <c r="AF110" i="59"/>
  <c r="AF105" i="59"/>
  <c r="Z102" i="59"/>
  <c r="DO85" i="59"/>
  <c r="DO84" i="59"/>
  <c r="AC90" i="59"/>
  <c r="W88" i="59"/>
  <c r="Z83" i="59"/>
  <c r="AC82" i="59"/>
  <c r="AF76" i="59"/>
  <c r="W62" i="59"/>
  <c r="Z73" i="59"/>
  <c r="AC72" i="59"/>
  <c r="AF72" i="59"/>
  <c r="AC73" i="59"/>
  <c r="DO58" i="59"/>
  <c r="DO50" i="59"/>
  <c r="DO20" i="59"/>
  <c r="DO11" i="59"/>
  <c r="DO10" i="59"/>
  <c r="AF56" i="59"/>
  <c r="Z53" i="59"/>
  <c r="AF52" i="59"/>
  <c r="Z39" i="59"/>
  <c r="Z31" i="59"/>
  <c r="AC25" i="59"/>
  <c r="AF21" i="59"/>
  <c r="W20" i="59"/>
  <c r="AF19" i="59"/>
  <c r="AF15" i="59"/>
  <c r="AF10" i="59"/>
  <c r="W9" i="59"/>
  <c r="Z8" i="59"/>
  <c r="Z7" i="59"/>
  <c r="AC106" i="59"/>
  <c r="W64" i="59"/>
  <c r="AF44" i="59"/>
  <c r="DO161" i="59"/>
  <c r="DO158" i="59"/>
  <c r="Z162" i="59"/>
  <c r="AF160" i="59"/>
  <c r="W158" i="59"/>
  <c r="AF157" i="59"/>
  <c r="Z156" i="59"/>
  <c r="DO146" i="59"/>
  <c r="AF153" i="59"/>
  <c r="AC150" i="59"/>
  <c r="DO140" i="59"/>
  <c r="AC143" i="59"/>
  <c r="W140" i="59"/>
  <c r="AC140" i="59"/>
  <c r="Z137" i="59"/>
  <c r="Z136" i="59"/>
  <c r="Z135" i="59"/>
  <c r="W133" i="59"/>
  <c r="DO124" i="59"/>
  <c r="W131" i="59"/>
  <c r="W124" i="59"/>
  <c r="DO115" i="59"/>
  <c r="DO113" i="59"/>
  <c r="AF119" i="59"/>
  <c r="DO110" i="59"/>
  <c r="AC117" i="59"/>
  <c r="AF115" i="59"/>
  <c r="Z109" i="59"/>
  <c r="DO95" i="59"/>
  <c r="W102" i="59"/>
  <c r="AF101" i="59"/>
  <c r="W100" i="59"/>
  <c r="AF99" i="59"/>
  <c r="AC91" i="59"/>
  <c r="Z89" i="59"/>
  <c r="AC86" i="59"/>
  <c r="AC85" i="59"/>
  <c r="W77" i="59"/>
  <c r="DO57" i="59"/>
  <c r="AC69" i="59"/>
  <c r="Z65" i="59"/>
  <c r="AC61" i="59"/>
  <c r="DO47" i="59"/>
  <c r="DO46" i="59"/>
  <c r="DO41" i="59"/>
  <c r="DO35" i="59"/>
  <c r="DO29" i="59"/>
  <c r="DO14" i="59"/>
  <c r="DO13" i="59"/>
  <c r="AF59" i="59"/>
  <c r="W57" i="59"/>
  <c r="W55" i="59"/>
  <c r="AC51" i="59"/>
  <c r="Z50" i="59"/>
  <c r="W49" i="59"/>
  <c r="Z46" i="59"/>
  <c r="AC44" i="59"/>
  <c r="AF41" i="59"/>
  <c r="W40" i="59"/>
  <c r="AC38" i="59"/>
  <c r="Z37" i="59"/>
  <c r="W35" i="59"/>
  <c r="AC34" i="59"/>
  <c r="Z33" i="59"/>
  <c r="AC29" i="59"/>
  <c r="AF28" i="59"/>
  <c r="W27" i="59"/>
  <c r="W23" i="59"/>
  <c r="W22" i="59"/>
  <c r="AF17" i="59"/>
  <c r="Z13" i="59"/>
  <c r="W156" i="59"/>
  <c r="Z146" i="59"/>
  <c r="W136" i="59"/>
  <c r="AF132" i="59"/>
  <c r="Z128" i="59"/>
  <c r="W116" i="59"/>
  <c r="AF57" i="59"/>
  <c r="AF36" i="59"/>
  <c r="W8" i="59"/>
  <c r="Z165" i="59"/>
  <c r="AF161" i="59"/>
  <c r="DO151" i="59"/>
  <c r="AC159" i="59"/>
  <c r="AF158" i="59"/>
  <c r="AF154" i="59"/>
  <c r="Z154" i="59"/>
  <c r="Z152" i="59"/>
  <c r="AC142" i="59"/>
  <c r="W137" i="59"/>
  <c r="DO127" i="59"/>
  <c r="AC130" i="59"/>
  <c r="W126" i="59"/>
  <c r="DO116" i="59"/>
  <c r="W125" i="59"/>
  <c r="AC124" i="59"/>
  <c r="AC123" i="59"/>
  <c r="AF122" i="59"/>
  <c r="W120" i="59"/>
  <c r="Z120" i="59"/>
  <c r="Z114" i="59"/>
  <c r="AF113" i="59"/>
  <c r="DO104" i="59"/>
  <c r="W111" i="59"/>
  <c r="DO100" i="59"/>
  <c r="DO96" i="59"/>
  <c r="W104" i="59"/>
  <c r="AC102" i="59"/>
  <c r="AF100" i="59"/>
  <c r="W99" i="59"/>
  <c r="AF98" i="59"/>
  <c r="DO88" i="59"/>
  <c r="AF96" i="59"/>
  <c r="AC96" i="59"/>
  <c r="W96" i="59"/>
  <c r="DO86" i="59"/>
  <c r="AF93" i="59"/>
  <c r="AC92" i="59"/>
  <c r="W90" i="59"/>
  <c r="DO80" i="59"/>
  <c r="W85" i="59"/>
  <c r="AC84" i="59"/>
  <c r="DO74" i="59"/>
  <c r="Z79" i="59"/>
  <c r="AF78" i="59"/>
  <c r="AC63" i="59"/>
  <c r="Z75" i="59"/>
  <c r="AC62" i="59"/>
  <c r="AC74" i="59"/>
  <c r="Z67" i="59"/>
  <c r="W66" i="59"/>
  <c r="DO36" i="59"/>
  <c r="AF58" i="59"/>
  <c r="Z51" i="59"/>
  <c r="W47" i="59"/>
  <c r="W32" i="59"/>
  <c r="Z29" i="59"/>
  <c r="AF27" i="59"/>
  <c r="AC21" i="59"/>
  <c r="W18" i="59"/>
  <c r="AF16" i="59"/>
  <c r="AC15" i="59"/>
  <c r="AC14" i="59"/>
  <c r="Z12" i="59"/>
  <c r="AC11" i="59"/>
  <c r="Z6" i="59"/>
  <c r="AF127" i="59"/>
  <c r="AC115" i="59"/>
  <c r="W107" i="59"/>
  <c r="AF94" i="59"/>
  <c r="DO81" i="59"/>
  <c r="DO71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</authors>
  <commentList>
    <comment ref="F45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vip赠送3件蓝色装备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  <author>Administrator</author>
  </authors>
  <commentList>
    <comment ref="AE3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三件装备总计</t>
        </r>
      </text>
    </comment>
    <comment ref="AM3" authorId="0" shapeId="0" xr:uid="{00000000-0006-0000-0300-000002000000}">
      <text>
        <r>
          <rPr>
            <b/>
            <sz val="9"/>
            <color indexed="81"/>
            <rFont val="宋体"/>
            <family val="3"/>
            <charset val="134"/>
          </rPr>
          <t>三件装备总计</t>
        </r>
      </text>
    </comment>
    <comment ref="C8" authorId="0" shapeId="0" xr:uid="{00000000-0006-0000-0300-000006000000}">
      <text>
        <r>
          <rPr>
            <b/>
            <sz val="9"/>
            <color indexed="81"/>
            <rFont val="宋体"/>
            <family val="3"/>
            <charset val="134"/>
          </rPr>
          <t>三个部件总计值下同</t>
        </r>
      </text>
    </comment>
    <comment ref="C11" authorId="1" shapeId="0" xr:uid="{7343BA92-208A-4BBC-B9CD-5C4D2B9A9998}">
      <text>
        <r>
          <rPr>
            <b/>
            <sz val="9"/>
            <color indexed="81"/>
            <rFont val="宋体"/>
            <family val="3"/>
            <charset val="134"/>
          </rPr>
          <t>取士兵180级属性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39" authorId="0" shapeId="0" xr:uid="{655A985A-561A-4771-AC1C-D52A066792F4}">
      <text>
        <r>
          <rPr>
            <b/>
            <sz val="9"/>
            <color indexed="81"/>
            <rFont val="宋体"/>
            <family val="3"/>
            <charset val="134"/>
          </rPr>
          <t>奖池保证产出装备材料和装备图纸的数量匹配</t>
        </r>
      </text>
    </comment>
  </commentList>
</comments>
</file>

<file path=xl/sharedStrings.xml><?xml version="1.0" encoding="utf-8"?>
<sst xmlns="http://schemas.openxmlformats.org/spreadsheetml/2006/main" count="2199" uniqueCount="536">
  <si>
    <t>紫</t>
    <phoneticPr fontId="1" type="noConversion"/>
  </si>
  <si>
    <t>属性设定</t>
    <phoneticPr fontId="1" type="noConversion"/>
  </si>
  <si>
    <t>生命</t>
    <phoneticPr fontId="1" type="noConversion"/>
  </si>
  <si>
    <t>攻击</t>
    <phoneticPr fontId="1" type="noConversion"/>
  </si>
  <si>
    <t>防御</t>
    <phoneticPr fontId="1" type="noConversion"/>
  </si>
  <si>
    <t>装备培养</t>
    <phoneticPr fontId="1" type="noConversion"/>
  </si>
  <si>
    <t>升级</t>
    <phoneticPr fontId="1" type="noConversion"/>
  </si>
  <si>
    <t>升星</t>
    <phoneticPr fontId="1" type="noConversion"/>
  </si>
  <si>
    <t>装备品质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</si>
  <si>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</si>
  <si>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</si>
  <si>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</si>
  <si>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</si>
  <si>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</si>
  <si>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品质</t>
    <phoneticPr fontId="1" type="noConversion"/>
  </si>
  <si>
    <t>属性设定</t>
    <phoneticPr fontId="1" type="noConversion"/>
  </si>
  <si>
    <t>初始属性</t>
    <phoneticPr fontId="1" type="noConversion"/>
  </si>
  <si>
    <t>成长属性</t>
    <phoneticPr fontId="1" type="noConversion"/>
  </si>
  <si>
    <t>定阶段时间</t>
    <phoneticPr fontId="1" type="noConversion"/>
  </si>
  <si>
    <t>阶段获得的属性</t>
    <phoneticPr fontId="1" type="noConversion"/>
  </si>
  <si>
    <t>绿</t>
    <phoneticPr fontId="1" type="noConversion"/>
  </si>
  <si>
    <t>蓝</t>
    <phoneticPr fontId="1" type="noConversion"/>
  </si>
  <si>
    <t>橙</t>
    <phoneticPr fontId="1" type="noConversion"/>
  </si>
  <si>
    <t>1星蓝</t>
    <phoneticPr fontId="1" type="noConversion"/>
  </si>
  <si>
    <t>1星紫</t>
    <phoneticPr fontId="1" type="noConversion"/>
  </si>
  <si>
    <t>2星紫</t>
    <phoneticPr fontId="1" type="noConversion"/>
  </si>
  <si>
    <t>1星橙</t>
    <phoneticPr fontId="1" type="noConversion"/>
  </si>
  <si>
    <t>2星橙</t>
    <phoneticPr fontId="1" type="noConversion"/>
  </si>
  <si>
    <t>3星橙</t>
    <phoneticPr fontId="1" type="noConversion"/>
  </si>
  <si>
    <t>红</t>
    <phoneticPr fontId="1" type="noConversion"/>
  </si>
  <si>
    <t>1星红</t>
    <phoneticPr fontId="1" type="noConversion"/>
  </si>
  <si>
    <t>2星红</t>
    <phoneticPr fontId="1" type="noConversion"/>
  </si>
  <si>
    <t>3星红</t>
    <phoneticPr fontId="1" type="noConversion"/>
  </si>
  <si>
    <t>4星红</t>
    <phoneticPr fontId="1" type="noConversion"/>
  </si>
  <si>
    <t>5星红</t>
    <phoneticPr fontId="1" type="noConversion"/>
  </si>
  <si>
    <t>3绿</t>
    <phoneticPr fontId="1" type="noConversion"/>
  </si>
  <si>
    <t>3蓝</t>
    <phoneticPr fontId="1" type="noConversion"/>
  </si>
  <si>
    <t>1蓝</t>
    <phoneticPr fontId="1" type="noConversion"/>
  </si>
  <si>
    <t>首套</t>
    <phoneticPr fontId="1" type="noConversion"/>
  </si>
  <si>
    <t>绿</t>
    <phoneticPr fontId="1" type="noConversion"/>
  </si>
  <si>
    <t>蓝</t>
    <phoneticPr fontId="1" type="noConversion"/>
  </si>
  <si>
    <t>5星红</t>
    <phoneticPr fontId="1" type="noConversion"/>
  </si>
  <si>
    <t>绿</t>
    <phoneticPr fontId="1" type="noConversion"/>
  </si>
  <si>
    <t>品质</t>
    <phoneticPr fontId="1" type="noConversion"/>
  </si>
  <si>
    <t>基础值</t>
    <phoneticPr fontId="1" type="noConversion"/>
  </si>
  <si>
    <t>成长值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</si>
  <si>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</si>
  <si>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</si>
  <si>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</si>
  <si>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</si>
  <si>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升星附加值</t>
    <phoneticPr fontId="1" type="noConversion"/>
  </si>
  <si>
    <t>升星次数</t>
    <phoneticPr fontId="1" type="noConversion"/>
  </si>
  <si>
    <t>等级上限</t>
    <phoneticPr fontId="1" type="noConversion"/>
  </si>
  <si>
    <t>初始等级</t>
    <phoneticPr fontId="1" type="noConversion"/>
  </si>
  <si>
    <t>装备属性=基础值+成长值*等级+固定值</t>
    <phoneticPr fontId="1" type="noConversion"/>
  </si>
  <si>
    <t>状态</t>
    <phoneticPr fontId="1" type="noConversion"/>
  </si>
  <si>
    <t>阶段属性值</t>
    <phoneticPr fontId="1" type="noConversion"/>
  </si>
  <si>
    <t>装备等级</t>
    <phoneticPr fontId="1" type="noConversion"/>
  </si>
  <si>
    <t>玩家等级</t>
    <phoneticPr fontId="1" type="noConversion"/>
  </si>
  <si>
    <t>1件紫</t>
    <phoneticPr fontId="1" type="noConversion"/>
  </si>
  <si>
    <t>1个人紫</t>
    <phoneticPr fontId="1" type="noConversion"/>
  </si>
  <si>
    <t>3个人紫</t>
    <phoneticPr fontId="1" type="noConversion"/>
  </si>
  <si>
    <t>1件橙</t>
    <phoneticPr fontId="1" type="noConversion"/>
  </si>
  <si>
    <t>1个人橙</t>
    <phoneticPr fontId="1" type="noConversion"/>
  </si>
  <si>
    <t>3个人橙</t>
    <phoneticPr fontId="1" type="noConversion"/>
  </si>
  <si>
    <t>3个人红</t>
    <phoneticPr fontId="1" type="noConversion"/>
  </si>
  <si>
    <t>1件红</t>
    <phoneticPr fontId="1" type="noConversion"/>
  </si>
  <si>
    <t>1个人红</t>
    <phoneticPr fontId="1" type="noConversion"/>
  </si>
  <si>
    <t>6个人红</t>
    <phoneticPr fontId="1" type="noConversion"/>
  </si>
  <si>
    <t>6个人红1</t>
    <phoneticPr fontId="1" type="noConversion"/>
  </si>
  <si>
    <t>6个人红3</t>
    <phoneticPr fontId="1" type="noConversion"/>
  </si>
  <si>
    <t>6个人红5</t>
    <phoneticPr fontId="1" type="noConversion"/>
  </si>
  <si>
    <t>1紫17蓝</t>
    <phoneticPr fontId="1" type="noConversion"/>
  </si>
  <si>
    <t>3紫15蓝</t>
    <phoneticPr fontId="1" type="noConversion"/>
  </si>
  <si>
    <t>9紫9蓝1</t>
    <phoneticPr fontId="1" type="noConversion"/>
  </si>
  <si>
    <t>1橙17紫</t>
    <phoneticPr fontId="1" type="noConversion"/>
  </si>
  <si>
    <t>3橙15紫1</t>
    <phoneticPr fontId="1" type="noConversion"/>
  </si>
  <si>
    <t>9橙9紫2</t>
    <phoneticPr fontId="1" type="noConversion"/>
  </si>
  <si>
    <t>3红15橙3</t>
    <phoneticPr fontId="1" type="noConversion"/>
  </si>
  <si>
    <t>1红17橙2</t>
    <phoneticPr fontId="1" type="noConversion"/>
  </si>
  <si>
    <t>9红9橙3</t>
    <phoneticPr fontId="1" type="noConversion"/>
  </si>
  <si>
    <t>18红</t>
    <phoneticPr fontId="1" type="noConversion"/>
  </si>
  <si>
    <t>18红1</t>
    <phoneticPr fontId="1" type="noConversion"/>
  </si>
  <si>
    <t>18红3</t>
    <phoneticPr fontId="1" type="noConversion"/>
  </si>
  <si>
    <t>18红5</t>
    <phoneticPr fontId="1" type="noConversion"/>
  </si>
  <si>
    <t>1星蓝</t>
    <phoneticPr fontId="1" type="noConversion"/>
  </si>
  <si>
    <t>1星紫</t>
    <phoneticPr fontId="1" type="noConversion"/>
  </si>
  <si>
    <t>2星紫</t>
    <phoneticPr fontId="1" type="noConversion"/>
  </si>
  <si>
    <t>2星橙</t>
    <phoneticPr fontId="1" type="noConversion"/>
  </si>
  <si>
    <t>3星橙</t>
    <phoneticPr fontId="1" type="noConversion"/>
  </si>
  <si>
    <t>1星红</t>
    <phoneticPr fontId="1" type="noConversion"/>
  </si>
  <si>
    <t>3星红</t>
    <phoneticPr fontId="1" type="noConversion"/>
  </si>
  <si>
    <t>5星红</t>
    <phoneticPr fontId="1" type="noConversion"/>
  </si>
  <si>
    <t>3蓝15绿</t>
    <phoneticPr fontId="1" type="noConversion"/>
  </si>
  <si>
    <t>1蓝17绿</t>
    <phoneticPr fontId="1" type="noConversion"/>
  </si>
  <si>
    <t>等级</t>
    <phoneticPr fontId="1" type="noConversion"/>
  </si>
  <si>
    <t>1绿</t>
    <phoneticPr fontId="1" type="noConversion"/>
  </si>
  <si>
    <t>3绿</t>
    <phoneticPr fontId="1" type="noConversion"/>
  </si>
  <si>
    <t>非r具体状态</t>
    <phoneticPr fontId="1" type="noConversion"/>
  </si>
  <si>
    <t>非r属性</t>
    <phoneticPr fontId="1" type="noConversion"/>
  </si>
  <si>
    <t>非r状态</t>
    <phoneticPr fontId="1" type="noConversion"/>
  </si>
  <si>
    <t>超r状态</t>
    <phoneticPr fontId="1" type="noConversion"/>
  </si>
  <si>
    <t>1星蓝</t>
    <phoneticPr fontId="1" type="noConversion"/>
  </si>
  <si>
    <t>紫</t>
    <phoneticPr fontId="1" type="noConversion"/>
  </si>
  <si>
    <t>1星紫</t>
    <phoneticPr fontId="1" type="noConversion"/>
  </si>
  <si>
    <t>2星紫</t>
    <phoneticPr fontId="1" type="noConversion"/>
  </si>
  <si>
    <t>橙</t>
    <phoneticPr fontId="1" type="noConversion"/>
  </si>
  <si>
    <t>1星橙</t>
    <phoneticPr fontId="1" type="noConversion"/>
  </si>
  <si>
    <t>2星橙</t>
    <phoneticPr fontId="1" type="noConversion"/>
  </si>
  <si>
    <t>3星橙</t>
    <phoneticPr fontId="1" type="noConversion"/>
  </si>
  <si>
    <t>3星橙</t>
    <phoneticPr fontId="1" type="noConversion"/>
  </si>
  <si>
    <t>1星红</t>
    <phoneticPr fontId="1" type="noConversion"/>
  </si>
  <si>
    <t>红</t>
    <phoneticPr fontId="1" type="noConversion"/>
  </si>
  <si>
    <t>4星红</t>
    <phoneticPr fontId="1" type="noConversion"/>
  </si>
  <si>
    <t>超r属性</t>
    <phoneticPr fontId="1" type="noConversion"/>
  </si>
  <si>
    <t>非r属性值</t>
    <phoneticPr fontId="1" type="noConversion"/>
  </si>
  <si>
    <t>超r属性值</t>
    <phoneticPr fontId="1" type="noConversion"/>
  </si>
  <si>
    <t>均值</t>
    <phoneticPr fontId="1" type="noConversion"/>
  </si>
  <si>
    <t>装备等级</t>
    <phoneticPr fontId="1" type="noConversion"/>
  </si>
  <si>
    <t>银币每级消耗</t>
    <phoneticPr fontId="1" type="noConversion"/>
  </si>
  <si>
    <t>装备等级</t>
    <phoneticPr fontId="1" type="noConversion"/>
  </si>
  <si>
    <t>非R</t>
    <phoneticPr fontId="1" type="noConversion"/>
  </si>
  <si>
    <t>装备数量</t>
    <phoneticPr fontId="1" type="noConversion"/>
  </si>
  <si>
    <t>超R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</si>
  <si>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</si>
  <si>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</si>
  <si>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</si>
  <si>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银币消耗</t>
  </si>
  <si>
    <t>蓝</t>
  </si>
  <si>
    <t>紫</t>
  </si>
  <si>
    <t>橙</t>
  </si>
  <si>
    <t>红</t>
  </si>
  <si>
    <t>不同阶段突破对应银币阶段消耗</t>
    <phoneticPr fontId="1" type="noConversion"/>
  </si>
  <si>
    <t>突破次数</t>
    <phoneticPr fontId="1" type="noConversion"/>
  </si>
  <si>
    <t>经验消耗</t>
  </si>
  <si>
    <t>装备实际突破次数</t>
  </si>
  <si>
    <t>总计</t>
    <phoneticPr fontId="1" type="noConversion"/>
  </si>
  <si>
    <t>非r消耗占比</t>
  </si>
  <si>
    <t>银币累计消耗</t>
    <phoneticPr fontId="1" type="noConversion"/>
  </si>
  <si>
    <t>总计</t>
    <phoneticPr fontId="1" type="noConversion"/>
  </si>
  <si>
    <t>基础</t>
    <phoneticPr fontId="1" type="noConversion"/>
  </si>
  <si>
    <t>成长</t>
    <phoneticPr fontId="1" type="noConversion"/>
  </si>
  <si>
    <t>均值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</si>
  <si>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</si>
  <si>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</si>
  <si>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</si>
  <si>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</si>
  <si>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</si>
  <si>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装备升级</t>
    <phoneticPr fontId="1" type="noConversion"/>
  </si>
  <si>
    <t>经验累计消耗</t>
    <phoneticPr fontId="1" type="noConversion"/>
  </si>
  <si>
    <t>累计银币消耗</t>
    <phoneticPr fontId="1" type="noConversion"/>
  </si>
  <si>
    <t>装备强化</t>
    <phoneticPr fontId="1" type="noConversion"/>
  </si>
  <si>
    <t>装备突破</t>
    <phoneticPr fontId="1" type="noConversion"/>
  </si>
  <si>
    <t>不同阶段突破对应同名装备阶段消耗</t>
    <phoneticPr fontId="1" type="noConversion"/>
  </si>
  <si>
    <t>不同累计突破对应同名装备累计消耗</t>
  </si>
  <si>
    <t>不同累计突破对应银币累计消耗</t>
  </si>
  <si>
    <t>非R</t>
    <phoneticPr fontId="1" type="noConversion"/>
  </si>
  <si>
    <t>总计</t>
    <phoneticPr fontId="1" type="noConversion"/>
  </si>
  <si>
    <t>银币累计消耗</t>
  </si>
  <si>
    <t>不同阶段突破对应装备等级上限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</si>
  <si>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</si>
  <si>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</si>
  <si>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</si>
  <si>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</si>
  <si>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三件套装备</t>
  </si>
  <si>
    <t>套装进度达成率</t>
    <phoneticPr fontId="1" type="noConversion"/>
  </si>
  <si>
    <t>大殿等级</t>
  </si>
  <si>
    <t>大殿等级累积停留时间(天）</t>
  </si>
  <si>
    <t>大殿等级阶段停留时间（天）</t>
  </si>
  <si>
    <t>非r累积时长大殿等级标准</t>
  </si>
  <si>
    <t>累积停留天数(标准）</t>
    <phoneticPr fontId="1" type="noConversion"/>
  </si>
  <si>
    <t>调整系数</t>
    <phoneticPr fontId="1" type="noConversion"/>
  </si>
  <si>
    <t>天数对应大殿等级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</si>
  <si>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</si>
  <si>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</si>
  <si>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</si>
  <si>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</si>
  <si>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</si>
  <si>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天数</t>
    <phoneticPr fontId="1" type="noConversion"/>
  </si>
  <si>
    <t>累积天数</t>
    <phoneticPr fontId="1" type="noConversion"/>
  </si>
  <si>
    <t>调整值</t>
    <phoneticPr fontId="1" type="noConversion"/>
  </si>
  <si>
    <t>银币总计消耗/主力队伍</t>
    <phoneticPr fontId="1" type="noConversion"/>
  </si>
  <si>
    <t>经验总计消耗/主力队伍</t>
    <phoneticPr fontId="1" type="noConversion"/>
  </si>
  <si>
    <t>攻参考值/单个武将</t>
    <phoneticPr fontId="1" type="noConversion"/>
  </si>
  <si>
    <t>血参考值/单个武将</t>
    <phoneticPr fontId="1" type="noConversion"/>
  </si>
  <si>
    <t>攻</t>
    <phoneticPr fontId="1" type="noConversion"/>
  </si>
  <si>
    <t>血</t>
    <phoneticPr fontId="1" type="noConversion"/>
  </si>
  <si>
    <t>装备升级经验和银币关联参数</t>
    <phoneticPr fontId="1" type="noConversion"/>
  </si>
  <si>
    <t>非r</t>
    <phoneticPr fontId="1" type="noConversion"/>
  </si>
  <si>
    <t>属性</t>
    <phoneticPr fontId="1" type="noConversion"/>
  </si>
  <si>
    <t>战力值计算</t>
    <phoneticPr fontId="1" type="noConversion"/>
  </si>
  <si>
    <t>攻</t>
    <phoneticPr fontId="1" type="noConversion"/>
  </si>
  <si>
    <t>血</t>
    <phoneticPr fontId="1" type="noConversion"/>
  </si>
  <si>
    <t>总战力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</si>
  <si>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</si>
  <si>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</si>
  <si>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</si>
  <si>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</si>
  <si>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非r</t>
    <phoneticPr fontId="1" type="noConversion"/>
  </si>
  <si>
    <t>累计消耗价值</t>
  </si>
  <si>
    <t>非r</t>
    <phoneticPr fontId="1" type="noConversion"/>
  </si>
  <si>
    <t>累计消耗价值</t>
    <phoneticPr fontId="1" type="noConversion"/>
  </si>
  <si>
    <t>银币价值</t>
    <phoneticPr fontId="1" type="noConversion"/>
  </si>
  <si>
    <t>银币</t>
    <phoneticPr fontId="1" type="noConversion"/>
  </si>
  <si>
    <t>小r</t>
    <phoneticPr fontId="1" type="noConversion"/>
  </si>
  <si>
    <t>小r</t>
    <phoneticPr fontId="1" type="noConversion"/>
  </si>
  <si>
    <t>中r</t>
    <phoneticPr fontId="1" type="noConversion"/>
  </si>
  <si>
    <t>累计消耗价值</t>
    <phoneticPr fontId="1" type="noConversion"/>
  </si>
  <si>
    <t>大r</t>
    <phoneticPr fontId="1" type="noConversion"/>
  </si>
  <si>
    <t>大r</t>
    <phoneticPr fontId="1" type="noConversion"/>
  </si>
  <si>
    <t>超r</t>
    <phoneticPr fontId="1" type="noConversion"/>
  </si>
  <si>
    <t>超r</t>
    <phoneticPr fontId="1" type="noConversion"/>
  </si>
  <si>
    <t>装备经验</t>
    <phoneticPr fontId="1" type="noConversion"/>
  </si>
  <si>
    <t>银币</t>
    <phoneticPr fontId="1" type="noConversion"/>
  </si>
  <si>
    <t>装备经验价值</t>
    <phoneticPr fontId="1" type="noConversion"/>
  </si>
  <si>
    <t>装备经验</t>
    <phoneticPr fontId="1" type="noConversion"/>
  </si>
  <si>
    <t>累计消耗</t>
  </si>
  <si>
    <t>装备价值</t>
    <phoneticPr fontId="1" type="noConversion"/>
  </si>
  <si>
    <t>装备价值</t>
    <phoneticPr fontId="1" type="noConversion"/>
  </si>
  <si>
    <t>装备价值</t>
    <phoneticPr fontId="1" type="noConversion"/>
  </si>
  <si>
    <t>累计消耗价值/主力队伍</t>
    <phoneticPr fontId="1" type="noConversion"/>
  </si>
  <si>
    <t>累计消耗价值/主力队伍</t>
    <phoneticPr fontId="1" type="noConversion"/>
  </si>
  <si>
    <t>累计消耗价值/主力队伍</t>
    <phoneticPr fontId="1" type="noConversion"/>
  </si>
  <si>
    <t>累计消耗价值/主力队伍</t>
    <phoneticPr fontId="1" type="noConversion"/>
  </si>
  <si>
    <t>等级</t>
    <phoneticPr fontId="1" type="noConversion"/>
  </si>
  <si>
    <t>参考值</t>
    <phoneticPr fontId="1" type="noConversion"/>
  </si>
  <si>
    <t>装备升当前级强化经验累计消耗</t>
    <phoneticPr fontId="1" type="noConversion"/>
  </si>
  <si>
    <t>装备升当前级强化经验消耗</t>
    <phoneticPr fontId="1" type="noConversion"/>
  </si>
  <si>
    <t>,</t>
    <phoneticPr fontId="1" type="noConversion"/>
  </si>
  <si>
    <t/>
  </si>
  <si>
    <t>定义等级</t>
  </si>
  <si>
    <t>定义等级累积停留天数（天）</t>
  </si>
  <si>
    <t>定义等级阶段停留天数（天）</t>
  </si>
  <si>
    <t>天数对应定义等级</t>
  </si>
  <si>
    <t>非r累积时长定义等级标准</t>
  </si>
  <si>
    <t>套装等级</t>
    <phoneticPr fontId="1" type="noConversion"/>
  </si>
  <si>
    <t>装备种类</t>
  </si>
  <si>
    <t>保底</t>
  </si>
  <si>
    <t>增值</t>
  </si>
  <si>
    <t>装备品质</t>
  </si>
  <si>
    <t>装备设定</t>
  </si>
  <si>
    <t>等级上限</t>
  </si>
  <si>
    <t>装备等级</t>
  </si>
  <si>
    <t>经验</t>
    <phoneticPr fontId="1" type="noConversion"/>
  </si>
  <si>
    <t>时间</t>
    <phoneticPr fontId="1" type="noConversion"/>
  </si>
  <si>
    <t>时间节点</t>
    <phoneticPr fontId="1" type="noConversion"/>
  </si>
  <si>
    <t>时间停留</t>
    <phoneticPr fontId="0" type="noConversion"/>
  </si>
  <si>
    <t>兵种套装数：权重在公式中</t>
    <phoneticPr fontId="1" type="noConversion"/>
  </si>
  <si>
    <t>装备/数量</t>
    <phoneticPr fontId="1" type="noConversion"/>
  </si>
  <si>
    <t>英雄等级</t>
    <phoneticPr fontId="0" type="noConversion"/>
  </si>
  <si>
    <t>定义天数</t>
    <phoneticPr fontId="1" type="noConversion"/>
  </si>
  <si>
    <t>等级强度</t>
    <phoneticPr fontId="1" type="noConversion"/>
  </si>
  <si>
    <t>定义等级</t>
    <phoneticPr fontId="1" type="noConversion"/>
  </si>
  <si>
    <t>停留天数</t>
    <phoneticPr fontId="1" type="noConversion"/>
  </si>
  <si>
    <t>非R</t>
  </si>
  <si>
    <t>中R</t>
  </si>
  <si>
    <t>大R</t>
  </si>
  <si>
    <t>超R</t>
  </si>
  <si>
    <t>小R</t>
  </si>
  <si>
    <t>小R</t>
    <phoneticPr fontId="1" type="noConversion"/>
  </si>
  <si>
    <t>兵装算是免费赠送属性,对于玩家来说性价好,在于玩家长线养成,保证每日参与军团活动,降低非R和R玩家玩家之间距离.</t>
  </si>
  <si>
    <t>兵装基础（攻）</t>
  </si>
  <si>
    <t>兵装基础（血）</t>
  </si>
  <si>
    <t>汇总</t>
  </si>
  <si>
    <t>装备品质大纲/时间(调整)</t>
  </si>
  <si>
    <t>基础设定</t>
  </si>
  <si>
    <t>装备等级养成大纲/时间</t>
  </si>
  <si>
    <t>红+</t>
  </si>
  <si>
    <t>装备经验</t>
  </si>
  <si>
    <t>装备种类达成比例</t>
    <phoneticPr fontId="1" type="noConversion"/>
  </si>
  <si>
    <t>定义等级</t>
    <phoneticPr fontId="1" type="noConversion"/>
  </si>
  <si>
    <t>装备等级上限</t>
    <phoneticPr fontId="1" type="noConversion"/>
  </si>
  <si>
    <t>兵装极限（攻）</t>
    <phoneticPr fontId="1" type="noConversion"/>
  </si>
  <si>
    <t>兵装极限（血）</t>
    <phoneticPr fontId="1" type="noConversion"/>
  </si>
  <si>
    <t>天数</t>
  </si>
  <si>
    <t>要考虑经验道具和兵装时间的投放:前期兵装投放多,玩家可快速凑齐兵装套装;后期:重点投放经验道具,橙色到红色兵装凑齐过程是玩家的追求点.</t>
  </si>
  <si>
    <t>各r养成装备数</t>
    <phoneticPr fontId="1" type="noConversion"/>
  </si>
  <si>
    <t>初次开放等级上限</t>
    <phoneticPr fontId="1" type="noConversion"/>
  </si>
  <si>
    <t>不同累计突破对应套装属性效用</t>
    <phoneticPr fontId="1" type="noConversion"/>
  </si>
  <si>
    <r>
      <t>装备突破对应的</t>
    </r>
    <r>
      <rPr>
        <sz val="9"/>
        <color rgb="FFFF0000"/>
        <rFont val="宋体"/>
        <family val="3"/>
        <charset val="134"/>
        <scheme val="minor"/>
      </rPr>
      <t>玩家等级</t>
    </r>
    <r>
      <rPr>
        <sz val="9"/>
        <color theme="1"/>
        <rFont val="宋体"/>
        <family val="2"/>
        <scheme val="minor"/>
      </rPr>
      <t>限制</t>
    </r>
    <phoneticPr fontId="1" type="noConversion"/>
  </si>
  <si>
    <t>装备价值（黄金）</t>
    <phoneticPr fontId="1" type="noConversion"/>
  </si>
  <si>
    <t>定义等级</t>
    <phoneticPr fontId="1" type="noConversion"/>
  </si>
  <si>
    <t>装备套装效用</t>
    <phoneticPr fontId="1" type="noConversion"/>
  </si>
  <si>
    <t>技能效用</t>
    <phoneticPr fontId="1" type="noConversion"/>
  </si>
  <si>
    <t>传奇词条效用</t>
    <phoneticPr fontId="1" type="noConversion"/>
  </si>
  <si>
    <t>橙+</t>
    <phoneticPr fontId="1" type="noConversion"/>
  </si>
  <si>
    <t>非R蓝</t>
  </si>
  <si>
    <t>非R紫</t>
  </si>
  <si>
    <t>非R橙</t>
  </si>
  <si>
    <t>非R红</t>
  </si>
  <si>
    <t>非R红+</t>
  </si>
  <si>
    <t>小R蓝</t>
  </si>
  <si>
    <t>小R紫</t>
  </si>
  <si>
    <t>小R橙</t>
  </si>
  <si>
    <t>小R红</t>
  </si>
  <si>
    <t>小R红+</t>
  </si>
  <si>
    <t>中R蓝</t>
  </si>
  <si>
    <t>中R紫</t>
  </si>
  <si>
    <t>中R橙</t>
  </si>
  <si>
    <t>中R红</t>
  </si>
  <si>
    <t>中R红+</t>
  </si>
  <si>
    <t>大R蓝</t>
  </si>
  <si>
    <t>大R紫</t>
  </si>
  <si>
    <t>大R橙</t>
  </si>
  <si>
    <t>大R红</t>
  </si>
  <si>
    <t>大R红+</t>
  </si>
  <si>
    <t>超R蓝</t>
  </si>
  <si>
    <t>超R紫</t>
  </si>
  <si>
    <t>超R橙</t>
  </si>
  <si>
    <t>超R红</t>
  </si>
  <si>
    <t>超R红+</t>
  </si>
  <si>
    <t>非R橙+</t>
    <phoneticPr fontId="1" type="noConversion"/>
  </si>
  <si>
    <t>小R橙+</t>
    <phoneticPr fontId="1" type="noConversion"/>
  </si>
  <si>
    <t>中R橙+</t>
    <phoneticPr fontId="1" type="noConversion"/>
  </si>
  <si>
    <t>大R</t>
    <phoneticPr fontId="1" type="noConversion"/>
  </si>
  <si>
    <t>大R橙+</t>
    <phoneticPr fontId="1" type="noConversion"/>
  </si>
  <si>
    <t>超R橙+</t>
    <phoneticPr fontId="1" type="noConversion"/>
  </si>
  <si>
    <t>装备套装+传奇效用</t>
    <phoneticPr fontId="1" type="noConversion"/>
  </si>
  <si>
    <t>技能效用</t>
    <phoneticPr fontId="1" type="noConversion"/>
  </si>
  <si>
    <t>攻参考值/单个士兵</t>
  </si>
  <si>
    <t>等级对应攻/单个士兵</t>
  </si>
  <si>
    <t>血参考值/单个士兵</t>
  </si>
  <si>
    <t>等级对应血/单个士兵</t>
  </si>
  <si>
    <t>技能效用参考值/单个士兵</t>
  </si>
  <si>
    <t>等级对应技能效用/单个士兵</t>
  </si>
  <si>
    <t>预估累计生成装备个数</t>
    <phoneticPr fontId="1" type="noConversion"/>
  </si>
  <si>
    <t>突破对应同名装备累计消耗</t>
    <phoneticPr fontId="1" type="noConversion"/>
  </si>
  <si>
    <t>产销比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</si>
  <si>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</si>
  <si>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</si>
  <si>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</si>
  <si>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超R</t>
    <phoneticPr fontId="1" type="noConversion"/>
  </si>
  <si>
    <t>经验产出</t>
    <phoneticPr fontId="1" type="noConversion"/>
  </si>
  <si>
    <t>经验产销比</t>
    <phoneticPr fontId="1" type="noConversion"/>
  </si>
  <si>
    <t>开服天数</t>
    <phoneticPr fontId="1" type="noConversion"/>
  </si>
  <si>
    <t>橙+</t>
    <phoneticPr fontId="1" type="noConversion"/>
  </si>
  <si>
    <t>红+</t>
    <phoneticPr fontId="1" type="noConversion"/>
  </si>
  <si>
    <t>投放内容</t>
    <phoneticPr fontId="1" type="noConversion"/>
  </si>
  <si>
    <t>装备材料品质</t>
    <phoneticPr fontId="1" type="noConversion"/>
  </si>
  <si>
    <t>装备图纸品质</t>
    <phoneticPr fontId="1" type="noConversion"/>
  </si>
  <si>
    <t>橙+（传说词条概率up）</t>
    <phoneticPr fontId="1" type="noConversion"/>
  </si>
  <si>
    <t>红+（传说词条概率up）</t>
    <phoneticPr fontId="1" type="noConversion"/>
  </si>
  <si>
    <t>投放周期</t>
    <phoneticPr fontId="1" type="noConversion"/>
  </si>
  <si>
    <t>定义等级对应累积消耗钻石价值</t>
  </si>
  <si>
    <t>天数对应累积消耗钻石价值</t>
    <phoneticPr fontId="1" type="noConversion"/>
  </si>
  <si>
    <t>玩家花费黄金比例</t>
    <phoneticPr fontId="1" type="noConversion"/>
  </si>
  <si>
    <t>阶段活动黄金花费</t>
    <phoneticPr fontId="1" type="noConversion"/>
  </si>
  <si>
    <t>开放设定定义等级：</t>
    <phoneticPr fontId="1" type="noConversion"/>
  </si>
  <si>
    <t>装备材料需求</t>
    <phoneticPr fontId="1" type="noConversion"/>
  </si>
  <si>
    <t>指定品质图纸出装备概率</t>
    <phoneticPr fontId="1" type="noConversion"/>
  </si>
  <si>
    <t>随机品质图纸出装备概率</t>
    <phoneticPr fontId="1" type="noConversion"/>
  </si>
  <si>
    <t>装备材料</t>
    <phoneticPr fontId="1" type="noConversion"/>
  </si>
  <si>
    <t>指定品质装备图纸</t>
    <phoneticPr fontId="1" type="noConversion"/>
  </si>
  <si>
    <t>随机品质装备图纸</t>
    <phoneticPr fontId="1" type="noConversion"/>
  </si>
  <si>
    <t>天数对应奖池概率</t>
    <phoneticPr fontId="1" type="noConversion"/>
  </si>
  <si>
    <t>装备升级经验黄金价值</t>
    <phoneticPr fontId="1" type="noConversion"/>
  </si>
  <si>
    <t>装备经验道具经验值</t>
    <phoneticPr fontId="1" type="noConversion"/>
  </si>
  <si>
    <t>装备经验道具价值</t>
    <phoneticPr fontId="1" type="noConversion"/>
  </si>
  <si>
    <t>奖池价值参考</t>
    <phoneticPr fontId="1" type="noConversion"/>
  </si>
  <si>
    <t>奖池价值实际</t>
    <phoneticPr fontId="1" type="noConversion"/>
  </si>
  <si>
    <t>天数对应奖池道具价值</t>
    <phoneticPr fontId="1" type="noConversion"/>
  </si>
  <si>
    <t>奖池装备价值（经验价值）</t>
    <phoneticPr fontId="1" type="noConversion"/>
  </si>
  <si>
    <t>装备价值（指定品质）</t>
    <phoneticPr fontId="1" type="noConversion"/>
  </si>
  <si>
    <t>主要道具单价</t>
    <phoneticPr fontId="1" type="noConversion"/>
  </si>
  <si>
    <t>次要道具单价</t>
    <phoneticPr fontId="1" type="noConversion"/>
  </si>
  <si>
    <t>装备材料价值（主要道具）</t>
    <phoneticPr fontId="1" type="noConversion"/>
  </si>
  <si>
    <t>随机品质装备图纸价值（主要道具）</t>
    <phoneticPr fontId="1" type="noConversion"/>
  </si>
  <si>
    <t>装备材料价值（次要道具）</t>
    <phoneticPr fontId="1" type="noConversion"/>
  </si>
  <si>
    <t>随机品质装备图纸价值（次要道具）</t>
    <phoneticPr fontId="1" type="noConversion"/>
  </si>
  <si>
    <t>指定品质装备图纸价值（主要道具）</t>
    <phoneticPr fontId="1" type="noConversion"/>
  </si>
  <si>
    <t>指定品质装备图纸价值（次要道具）</t>
    <phoneticPr fontId="1" type="noConversion"/>
  </si>
  <si>
    <t>橙+之上材料图纸不会作为次要道具投放</t>
    <phoneticPr fontId="1" type="noConversion"/>
  </si>
  <si>
    <t>橙+</t>
  </si>
  <si>
    <t>阶段装备产出</t>
    <phoneticPr fontId="1" type="noConversion"/>
  </si>
  <si>
    <t>阶段随机品质装备图纸产出</t>
    <phoneticPr fontId="1" type="noConversion"/>
  </si>
  <si>
    <t>阶段指定品质装备图纸产出</t>
    <phoneticPr fontId="1" type="noConversion"/>
  </si>
  <si>
    <t>主要投放品质</t>
    <phoneticPr fontId="1" type="noConversion"/>
  </si>
  <si>
    <t>累计装备产出</t>
    <phoneticPr fontId="1" type="noConversion"/>
  </si>
  <si>
    <t>累计装备经验产出</t>
    <phoneticPr fontId="1" type="noConversion"/>
  </si>
  <si>
    <t>装备经验道具产出</t>
    <phoneticPr fontId="1" type="noConversion"/>
  </si>
  <si>
    <t>额外装备产出</t>
    <phoneticPr fontId="1" type="noConversion"/>
  </si>
  <si>
    <t>橙+</t>
    <phoneticPr fontId="1" type="noConversion"/>
  </si>
  <si>
    <t>红+</t>
    <phoneticPr fontId="1" type="noConversion"/>
  </si>
  <si>
    <t>超r</t>
    <phoneticPr fontId="1" type="noConversion"/>
  </si>
  <si>
    <t>大r</t>
    <phoneticPr fontId="1" type="noConversion"/>
  </si>
  <si>
    <t>中r</t>
    <phoneticPr fontId="1" type="noConversion"/>
  </si>
  <si>
    <t>小r</t>
    <phoneticPr fontId="1" type="noConversion"/>
  </si>
  <si>
    <t>非r</t>
    <phoneticPr fontId="1" type="noConversion"/>
  </si>
  <si>
    <t>付费总产出</t>
    <phoneticPr fontId="1" type="noConversion"/>
  </si>
  <si>
    <t>军团势力点</t>
    <phoneticPr fontId="1" type="noConversion"/>
  </si>
  <si>
    <t>活动</t>
    <phoneticPr fontId="1" type="noConversion"/>
  </si>
  <si>
    <t>橙色装备产出来源</t>
    <phoneticPr fontId="1" type="noConversion"/>
  </si>
  <si>
    <t>橙+装备产出来源</t>
    <phoneticPr fontId="1" type="noConversion"/>
  </si>
  <si>
    <t>红色装备产出来源</t>
    <phoneticPr fontId="1" type="noConversion"/>
  </si>
  <si>
    <t>红+装备产出来源</t>
    <phoneticPr fontId="1" type="noConversion"/>
  </si>
  <si>
    <t>传奇装备不同阶段突破对应非传奇装备阶段消耗</t>
    <phoneticPr fontId="1" type="noConversion"/>
  </si>
  <si>
    <t>橙+，红+装备突破还是消耗橙，红装备</t>
    <phoneticPr fontId="1" type="noConversion"/>
  </si>
  <si>
    <t>道具数量</t>
    <phoneticPr fontId="1" type="noConversion"/>
  </si>
  <si>
    <t>套装名称</t>
    <phoneticPr fontId="1" type="noConversion"/>
  </si>
  <si>
    <t>套装效果</t>
    <phoneticPr fontId="1" type="noConversion"/>
  </si>
  <si>
    <t>设计说明</t>
    <phoneticPr fontId="1" type="noConversion"/>
  </si>
  <si>
    <t>1、携带5件同名士兵装备时触发士兵装备的套装效果</t>
    <phoneticPr fontId="1" type="noConversion"/>
  </si>
  <si>
    <t>2、不同品质的士兵装备可以触发士兵装备的套装效果，以最低品质的士兵装备作为套装品质</t>
    <phoneticPr fontId="1" type="noConversion"/>
  </si>
  <si>
    <t>套装权重</t>
    <phoneticPr fontId="1" type="noConversion"/>
  </si>
  <si>
    <t>套装最低出现品质</t>
    <phoneticPr fontId="1" type="noConversion"/>
  </si>
  <si>
    <t>单一属性调整系数</t>
    <phoneticPr fontId="1" type="noConversion"/>
  </si>
  <si>
    <t>品质对应套装初始效用及技能数值</t>
    <phoneticPr fontId="1" type="noConversion"/>
  </si>
  <si>
    <t>品质对应套装升级效用及技能数值</t>
    <phoneticPr fontId="1" type="noConversion"/>
  </si>
  <si>
    <t>1、打造橙色&amp;红色装备时有几率出现传奇词条</t>
    <phoneticPr fontId="1" type="noConversion"/>
  </si>
  <si>
    <t>2、传奇词条效果独立存在，不影响装备套装效果</t>
    <phoneticPr fontId="1" type="noConversion"/>
  </si>
  <si>
    <t>词条名称</t>
    <phoneticPr fontId="1" type="noConversion"/>
  </si>
  <si>
    <t>词条效果</t>
    <phoneticPr fontId="1" type="noConversion"/>
  </si>
  <si>
    <t>词条权重</t>
    <phoneticPr fontId="1" type="noConversion"/>
  </si>
  <si>
    <t>传奇词条总属性效用（5件）</t>
    <phoneticPr fontId="1" type="noConversion"/>
  </si>
  <si>
    <t>橙色传奇词条效用</t>
    <phoneticPr fontId="1" type="noConversion"/>
  </si>
  <si>
    <t>红色传奇词条效用</t>
    <phoneticPr fontId="1" type="noConversion"/>
  </si>
  <si>
    <t>橙色传奇词条数值</t>
    <phoneticPr fontId="1" type="noConversion"/>
  </si>
  <si>
    <t>红色传奇词条数值</t>
    <phoneticPr fontId="1" type="noConversion"/>
  </si>
  <si>
    <t>斩首</t>
    <phoneticPr fontId="1" type="noConversion"/>
  </si>
  <si>
    <t>铁血</t>
    <phoneticPr fontId="1" type="noConversion"/>
  </si>
  <si>
    <t>袍泽</t>
    <phoneticPr fontId="1" type="noConversion"/>
  </si>
  <si>
    <t>破敌</t>
    <phoneticPr fontId="1" type="noConversion"/>
  </si>
  <si>
    <t>兵力首次低于10%时，获得{1}%兵力</t>
    <phoneticPr fontId="1" type="noConversion"/>
  </si>
  <si>
    <t>卸力</t>
    <phoneticPr fontId="1" type="noConversion"/>
  </si>
  <si>
    <t>受到士兵伤害时，获得{1}%生命偷取，持续3s，触发间隔15s</t>
    <phoneticPr fontId="1" type="noConversion"/>
  </si>
  <si>
    <t>受到士兵伤害时，获得{1}攻击速度，持续4s，触发间隔20s</t>
    <phoneticPr fontId="1" type="noConversion"/>
  </si>
  <si>
    <t>受到武将伤害时，获得{1}%伤害减免，持续3s，触发间隔15s</t>
    <phoneticPr fontId="1" type="noConversion"/>
  </si>
  <si>
    <t>磐石</t>
    <phoneticPr fontId="1" type="noConversion"/>
  </si>
  <si>
    <t>怒意</t>
    <phoneticPr fontId="1" type="noConversion"/>
  </si>
  <si>
    <t>疾风</t>
    <phoneticPr fontId="1" type="noConversion"/>
  </si>
  <si>
    <t>限定兵种</t>
    <phoneticPr fontId="1" type="noConversion"/>
  </si>
  <si>
    <t>骑兵</t>
    <phoneticPr fontId="1" type="noConversion"/>
  </si>
  <si>
    <t>步兵</t>
    <phoneticPr fontId="1" type="noConversion"/>
  </si>
  <si>
    <t>弓兵</t>
    <phoneticPr fontId="1" type="noConversion"/>
  </si>
  <si>
    <t>器械</t>
    <phoneticPr fontId="1" type="noConversion"/>
  </si>
  <si>
    <t>普通攻击有{1}%概率触发雷击，造成1%攻击力的策略伤害并眩晕目标0.1s</t>
    <phoneticPr fontId="1" type="noConversion"/>
  </si>
  <si>
    <t>地火</t>
    <phoneticPr fontId="1" type="noConversion"/>
  </si>
  <si>
    <t>兵力首次低于10%时，对仇恨目标造成攻击力{1}%的策略伤害</t>
    <phoneticPr fontId="1" type="noConversion"/>
  </si>
  <si>
    <t>兵力首次低于10%时，缴械附近敌方目标，持续{1}s</t>
    <phoneticPr fontId="1" type="noConversion"/>
  </si>
  <si>
    <t>不屈</t>
    <phoneticPr fontId="1" type="noConversion"/>
  </si>
  <si>
    <t>天雷</t>
    <phoneticPr fontId="1" type="noConversion"/>
  </si>
  <si>
    <t>劲草</t>
    <phoneticPr fontId="1" type="noConversion"/>
  </si>
  <si>
    <t>受到普通攻击时，伤害来源会受到自身攻击{1}%的武力伤害</t>
    <phoneticPr fontId="1" type="noConversion"/>
  </si>
  <si>
    <t>百炼</t>
    <phoneticPr fontId="1" type="noConversion"/>
  </si>
  <si>
    <t>触发套装效果时，本装备品质会视为套装最低品质</t>
    <phoneticPr fontId="1" type="noConversion"/>
  </si>
  <si>
    <t>千锤</t>
    <phoneticPr fontId="1" type="noConversion"/>
  </si>
  <si>
    <t>触发套装效果时，可以触发下一阶段的套装效果</t>
    <phoneticPr fontId="1" type="noConversion"/>
  </si>
  <si>
    <t>速炼</t>
    <phoneticPr fontId="1" type="noConversion"/>
  </si>
  <si>
    <t>鱼目</t>
    <phoneticPr fontId="1" type="noConversion"/>
  </si>
  <si>
    <t>本装备可视为任意一件同品质装备的突破材料</t>
    <phoneticPr fontId="1" type="noConversion"/>
  </si>
  <si>
    <t>防御提高{1}</t>
    <phoneticPr fontId="1" type="noConversion"/>
  </si>
  <si>
    <t>攻速提高{1}</t>
    <phoneticPr fontId="1" type="noConversion"/>
  </si>
  <si>
    <t>巨力</t>
    <phoneticPr fontId="1" type="noConversion"/>
  </si>
  <si>
    <t>射程提高{1}</t>
    <phoneticPr fontId="1" type="noConversion"/>
  </si>
  <si>
    <t>鹰眼</t>
    <phoneticPr fontId="1" type="noConversion"/>
  </si>
  <si>
    <t>龟甲</t>
    <phoneticPr fontId="1" type="noConversion"/>
  </si>
  <si>
    <t>狼爪</t>
    <phoneticPr fontId="1" type="noConversion"/>
  </si>
  <si>
    <t>受到武将伤害时，降低伤害来源{1}%攻击力，持续6s，触发间隔20s</t>
    <phoneticPr fontId="1" type="noConversion"/>
  </si>
  <si>
    <t>对一支部队造成普攻伤害时，该部队携带的士兵额外受到{1}%当前兵力的真实伤害</t>
    <phoneticPr fontId="1" type="noConversion"/>
  </si>
  <si>
    <t>对一支部队造成普攻伤害时，该部队的武将额外受到{1}%最大生命值的武力伤害</t>
    <phoneticPr fontId="1" type="noConversion"/>
  </si>
  <si>
    <t>移动速度提升40%，开场前{1}s受击宽度为0</t>
    <phoneticPr fontId="1" type="noConversion"/>
  </si>
  <si>
    <t>本装备升级消耗经验降低20%</t>
    <phoneticPr fontId="1" type="noConversion"/>
  </si>
  <si>
    <t>品质数量达成状态</t>
    <phoneticPr fontId="1" type="noConversion"/>
  </si>
  <si>
    <t>套装加成</t>
    <phoneticPr fontId="1" type="noConversion"/>
  </si>
  <si>
    <t>传奇词条加成</t>
    <phoneticPr fontId="1" type="noConversion"/>
  </si>
  <si>
    <t>士兵基础攻血</t>
    <phoneticPr fontId="1" type="noConversion"/>
  </si>
  <si>
    <t>攻血加成</t>
    <phoneticPr fontId="1" type="noConversion"/>
  </si>
  <si>
    <t>累计/等级对应攻/单个士兵</t>
    <phoneticPr fontId="1" type="noConversion"/>
  </si>
  <si>
    <t>定义等级</t>
    <phoneticPr fontId="1" type="noConversion"/>
  </si>
  <si>
    <t>攻血加成折算效用</t>
    <phoneticPr fontId="1" type="noConversion"/>
  </si>
  <si>
    <t>攻血加成占比</t>
    <phoneticPr fontId="1" type="noConversion"/>
  </si>
  <si>
    <t>套装加成占比</t>
    <phoneticPr fontId="1" type="noConversion"/>
  </si>
  <si>
    <t>传奇词条占比</t>
    <phoneticPr fontId="1" type="noConversion"/>
  </si>
  <si>
    <t>五件套装备成长（攻）</t>
    <phoneticPr fontId="1" type="noConversion"/>
  </si>
  <si>
    <t>五件套装备成长（血）</t>
    <phoneticPr fontId="1" type="noConversion"/>
  </si>
  <si>
    <t>装备部位对应属性比例</t>
    <phoneticPr fontId="1" type="noConversion"/>
  </si>
  <si>
    <t>攻</t>
    <phoneticPr fontId="1" type="noConversion"/>
  </si>
  <si>
    <t>血</t>
    <phoneticPr fontId="1" type="noConversion"/>
  </si>
  <si>
    <t>不同累计突破对应非传奇装备累计消耗</t>
    <phoneticPr fontId="1" type="noConversion"/>
  </si>
  <si>
    <t>传奇词条橙装</t>
    <phoneticPr fontId="1" type="noConversion"/>
  </si>
  <si>
    <t>传奇词条红装</t>
    <phoneticPr fontId="1" type="noConversion"/>
  </si>
  <si>
    <t>传奇词条对应套装加成生效率</t>
    <phoneticPr fontId="1" type="noConversion"/>
  </si>
  <si>
    <t>数值核心点:玩家在后期其他养成呈现边际效应,故开此养成点,给玩家新的追求点.</t>
    <phoneticPr fontId="1" type="noConversion"/>
  </si>
  <si>
    <t>投放设定:非付费玩家1年可拿到红色装备,2年可以把红色装备等级升到80级.</t>
    <phoneticPr fontId="1" type="noConversion"/>
  </si>
  <si>
    <t>升级设定为:前期玩家升级较快,后期预估非R玩家最慢升级不会低于每种兵装1级,保证玩家每日都有提升.</t>
    <phoneticPr fontId="1" type="noConversion"/>
  </si>
  <si>
    <t>绿（补）</t>
    <phoneticPr fontId="1" type="noConversion"/>
  </si>
  <si>
    <t>装备材料价值（次要道具）</t>
  </si>
  <si>
    <t>随机品质装备图纸价值（次要道具）</t>
  </si>
  <si>
    <t>装备材料价值（主要道具）</t>
  </si>
  <si>
    <t>随机品质装备图纸价值（主要道具）</t>
  </si>
  <si>
    <t>合成下一品质装备材料需求</t>
    <phoneticPr fontId="1" type="noConversion"/>
  </si>
  <si>
    <t>指定品质装备图纸价值（主要道具）</t>
  </si>
  <si>
    <t>指定品质装备图纸价值（次要道具）</t>
  </si>
  <si>
    <t>随机品质装备图纸分解经验</t>
    <phoneticPr fontId="1" type="noConversion"/>
  </si>
  <si>
    <t>指定品质装备图纸分解经验</t>
    <phoneticPr fontId="1" type="noConversion"/>
  </si>
  <si>
    <t>阶段装备材料产出</t>
    <phoneticPr fontId="1" type="noConversion"/>
  </si>
  <si>
    <t>装备产销</t>
    <phoneticPr fontId="1" type="noConversion"/>
  </si>
  <si>
    <t>定义等级对应累计橙色装备材料产出数</t>
    <phoneticPr fontId="1" type="noConversion"/>
  </si>
  <si>
    <t>装备材料</t>
    <phoneticPr fontId="1" type="noConversion"/>
  </si>
  <si>
    <t>定义等级对应累计橙色、橙+装备图纸产出数</t>
    <phoneticPr fontId="1" type="noConversion"/>
  </si>
  <si>
    <t>定义等级对应橙色装备材料产销比</t>
    <phoneticPr fontId="1" type="noConversion"/>
  </si>
  <si>
    <t>定义等级对应累计红色装备材料产出数</t>
  </si>
  <si>
    <t>定义等级对应累计红色、红+装备图纸产出数</t>
  </si>
  <si>
    <t>定义等级对应红色装备材料产销比</t>
  </si>
  <si>
    <t>累计装备材料产出</t>
    <phoneticPr fontId="1" type="noConversion"/>
  </si>
  <si>
    <t>橙,橙+</t>
    <phoneticPr fontId="1" type="noConversion"/>
  </si>
  <si>
    <t>红，红+</t>
    <phoneticPr fontId="1" type="noConversion"/>
  </si>
  <si>
    <t>累计装备图纸产出</t>
    <phoneticPr fontId="1" type="noConversion"/>
  </si>
  <si>
    <t>士兵攻击</t>
  </si>
  <si>
    <t>士兵生命</t>
  </si>
  <si>
    <t>士兵防御</t>
  </si>
  <si>
    <t>士兵暴击</t>
  </si>
  <si>
    <t>士兵闪避</t>
  </si>
  <si>
    <t>士兵韧性</t>
  </si>
  <si>
    <t>士兵命中</t>
  </si>
  <si>
    <t>士兵攻城</t>
  </si>
  <si>
    <t>士兵暴伤</t>
  </si>
  <si>
    <t>品质对应士兵装备实力</t>
    <phoneticPr fontId="1" type="noConversion"/>
  </si>
  <si>
    <t>阶位</t>
    <phoneticPr fontId="1" type="noConversion"/>
  </si>
  <si>
    <t>品质对应实力加成</t>
    <phoneticPr fontId="1" type="noConversion"/>
  </si>
  <si>
    <t>总实力加成</t>
    <phoneticPr fontId="1" type="noConversion"/>
  </si>
  <si>
    <t>品质对应士兵装备传奇词条实力</t>
    <phoneticPr fontId="1" type="noConversion"/>
  </si>
  <si>
    <t>蓝+</t>
    <phoneticPr fontId="1" type="noConversion"/>
  </si>
  <si>
    <t>紫+</t>
    <phoneticPr fontId="1" type="noConversion"/>
  </si>
  <si>
    <t>攻击提高{1}%</t>
    <phoneticPr fontId="1" type="noConversion"/>
  </si>
  <si>
    <t>花费黄金比例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</si>
  <si>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</si>
  <si>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</si>
  <si>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</si>
  <si>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</si>
  <si>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</si>
  <si>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传奇词条强化套装效用</t>
    <phoneticPr fontId="1" type="noConversion"/>
  </si>
  <si>
    <t>传奇词条强化套装属性效用（5件）</t>
    <phoneticPr fontId="1" type="noConversion"/>
  </si>
  <si>
    <t>定义等级</t>
    <phoneticPr fontId="1" type="noConversion"/>
  </si>
  <si>
    <t>预估累计消耗装备个数</t>
    <phoneticPr fontId="1" type="noConversion"/>
  </si>
  <si>
    <t>累计活动花费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</si>
</sst>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1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b/>
      <sz val="9"/>
      <color indexed="81"/>
      <name val="宋体"/>
      <family val="3"/>
      <charset val="134"/>
    </font>
    <font>
      <sz val="9"/>
      <color theme="1"/>
      <name val="宋体"/>
      <family val="3"/>
      <charset val="134"/>
      <scheme val="major"/>
    </font>
    <font>
      <sz val="9"/>
      <name val="宋体"/>
      <family val="2"/>
      <scheme val="minor"/>
    </font>
    <font>
      <sz val="9"/>
      <color rgb="FFFF0000"/>
      <name val="宋体"/>
      <family val="3"/>
      <charset val="134"/>
      <scheme val="minor"/>
    </font>
    <font>
      <sz val="9"/>
      <color theme="0" tint="-0.499984740745262"/>
      <name val="宋体"/>
      <family val="2"/>
      <scheme val="minor"/>
    </font>
    <font>
      <sz val="9"/>
      <color rgb="FFFF0000"/>
      <name val="宋体"/>
      <family val="2"/>
      <scheme val="minor"/>
    </font>
    <font>
      <b/>
      <sz val="9"/>
      <color rgb="FFFF0000"/>
      <name val="宋体"/>
      <family val="3"/>
      <charset val="134"/>
      <scheme val="minor"/>
    </font>
    <font>
      <sz val="9"/>
      <color theme="0" tint="-0.34998626667073579"/>
      <name val="宋体"/>
      <family val="2"/>
      <scheme val="minor"/>
    </font>
    <font>
      <sz val="9"/>
      <color theme="0" tint="-0.249977111117893"/>
      <name val="宋体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9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/>
    </xf>
    <xf numFmtId="10" fontId="5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/>
    <xf numFmtId="0" fontId="7" fillId="0" borderId="1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5" fillId="2" borderId="0" xfId="0" applyFont="1" applyFill="1"/>
    <xf numFmtId="0" fontId="5" fillId="0" borderId="1" xfId="0" applyFont="1" applyBorder="1" applyAlignment="1">
      <alignment horizontal="center"/>
    </xf>
    <xf numFmtId="0" fontId="4" fillId="0" borderId="0" xfId="0" applyFont="1" applyAlignment="1"/>
    <xf numFmtId="0" fontId="5" fillId="0" borderId="1" xfId="0" applyFont="1" applyBorder="1"/>
    <xf numFmtId="0" fontId="5" fillId="5" borderId="1" xfId="0" applyFont="1" applyFill="1" applyBorder="1"/>
    <xf numFmtId="0" fontId="7" fillId="5" borderId="1" xfId="0" applyFont="1" applyFill="1" applyBorder="1" applyAlignment="1">
      <alignment horizontal="center" vertical="center"/>
    </xf>
    <xf numFmtId="0" fontId="4" fillId="0" borderId="7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1" fontId="4" fillId="0" borderId="1" xfId="0" applyNumberFormat="1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6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1" fontId="4" fillId="6" borderId="1" xfId="0" applyNumberFormat="1" applyFont="1" applyFill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4" fillId="0" borderId="4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0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5" fillId="6" borderId="1" xfId="0" applyFont="1" applyFill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0" fillId="7" borderId="1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5" fillId="0" borderId="5" xfId="0" applyFont="1" applyBorder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0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10" fontId="5" fillId="0" borderId="0" xfId="0" applyNumberFormat="1" applyFont="1" applyAlignment="1">
      <alignment horizontal="center" vertical="center" wrapText="1"/>
    </xf>
    <xf numFmtId="0" fontId="5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10" fontId="13" fillId="0" borderId="1" xfId="0" applyNumberFormat="1" applyFont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176" fontId="5" fillId="0" borderId="2" xfId="0" applyNumberFormat="1" applyFont="1" applyBorder="1" applyAlignment="1">
      <alignment horizontal="center" vertical="center"/>
    </xf>
    <xf numFmtId="176" fontId="5" fillId="0" borderId="3" xfId="0" applyNumberFormat="1" applyFont="1" applyBorder="1" applyAlignment="1">
      <alignment horizontal="center" vertical="center"/>
    </xf>
    <xf numFmtId="176" fontId="5" fillId="0" borderId="4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2763;&#208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91;&#22242;&#21183;&#21147;&#2885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  <cell r="N3" t="str">
            <v>对应玩家等级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F53">
            <v>51</v>
          </cell>
          <cell r="G53">
            <v>33.296750801161366</v>
          </cell>
          <cell r="I53">
            <v>51</v>
          </cell>
          <cell r="J53">
            <v>681.65492699983838</v>
          </cell>
          <cell r="K53">
            <v>1.1599999999999999</v>
          </cell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F54">
            <v>52</v>
          </cell>
          <cell r="G54">
            <v>35.758347359905123</v>
          </cell>
          <cell r="I54">
            <v>52</v>
          </cell>
          <cell r="J54">
            <v>789.85301886939453</v>
          </cell>
          <cell r="K54">
            <v>1.17</v>
          </cell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</row>
        <row r="55">
          <cell r="F55">
            <v>53</v>
          </cell>
          <cell r="G55">
            <v>38.396621227037308</v>
          </cell>
          <cell r="I55">
            <v>53</v>
          </cell>
          <cell r="J55">
            <v>915.14532082292135</v>
          </cell>
          <cell r="K55">
            <v>1.18</v>
          </cell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</row>
        <row r="56">
          <cell r="F56">
            <v>54</v>
          </cell>
          <cell r="G56">
            <v>41.224253144732614</v>
          </cell>
          <cell r="I56">
            <v>54</v>
          </cell>
          <cell r="J56">
            <v>1060.2230944101252</v>
          </cell>
          <cell r="K56">
            <v>1.19</v>
          </cell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</row>
        <row r="57">
          <cell r="F57">
            <v>55</v>
          </cell>
          <cell r="G57">
            <v>44.254833995939045</v>
          </cell>
          <cell r="I57">
            <v>55</v>
          </cell>
          <cell r="J57">
            <v>1228.2</v>
          </cell>
          <cell r="K57">
            <v>1.2</v>
          </cell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</row>
        <row r="58">
          <cell r="F58">
            <v>56</v>
          </cell>
          <cell r="G58">
            <v>47.502930128332721</v>
          </cell>
          <cell r="I58">
            <v>56</v>
          </cell>
          <cell r="J58">
            <v>1422.6782097755249</v>
          </cell>
          <cell r="K58">
            <v>1.21</v>
          </cell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</row>
        <row r="59">
          <cell r="F59">
            <v>57</v>
          </cell>
          <cell r="G59">
            <v>50.984153366799077</v>
          </cell>
          <cell r="I59">
            <v>57</v>
          </cell>
          <cell r="J59">
            <v>1647.8248427703616</v>
          </cell>
          <cell r="K59">
            <v>1.22</v>
          </cell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</row>
        <row r="60">
          <cell r="F60">
            <v>58</v>
          </cell>
          <cell r="G60">
            <v>54.715236050951923</v>
          </cell>
          <cell r="I60">
            <v>58</v>
          </cell>
          <cell r="J60">
            <v>1908.4603298511749</v>
          </cell>
          <cell r="K60">
            <v>1.23</v>
          </cell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</row>
        <row r="61">
          <cell r="F61">
            <v>59</v>
          </cell>
          <cell r="G61">
            <v>58.714111458355703</v>
          </cell>
          <cell r="I61">
            <v>59</v>
          </cell>
          <cell r="J61">
            <v>2210.1605665017755</v>
          </cell>
          <cell r="K61">
            <v>1.24</v>
          </cell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</row>
        <row r="62">
          <cell r="F62">
            <v>60</v>
          </cell>
          <cell r="G62">
            <v>63</v>
          </cell>
          <cell r="I62">
            <v>60</v>
          </cell>
          <cell r="J62">
            <v>2559.375</v>
          </cell>
          <cell r="K62">
            <v>1.25</v>
          </cell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</row>
        <row r="63">
          <cell r="F63">
            <v>61</v>
          </cell>
          <cell r="G63">
            <v>67.593501602322732</v>
          </cell>
          <cell r="I63">
            <v>61</v>
          </cell>
          <cell r="J63">
            <v>2963.5631311027469</v>
          </cell>
          <cell r="K63">
            <v>1.26</v>
          </cell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</row>
        <row r="64">
          <cell r="F64">
            <v>62</v>
          </cell>
          <cell r="G64">
            <v>72.516694719810218</v>
          </cell>
          <cell r="I64">
            <v>62</v>
          </cell>
          <cell r="J64">
            <v>3431.3522956038646</v>
          </cell>
          <cell r="K64">
            <v>1.27</v>
          </cell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</row>
        <row r="65">
          <cell r="F65">
            <v>63</v>
          </cell>
          <cell r="G65">
            <v>77.793242454074615</v>
          </cell>
          <cell r="I65">
            <v>63</v>
          </cell>
          <cell r="J65">
            <v>3972.7200361130153</v>
          </cell>
          <cell r="K65">
            <v>1.28</v>
          </cell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</row>
        <row r="66">
          <cell r="F66">
            <v>64</v>
          </cell>
          <cell r="G66">
            <v>83.4485062894652</v>
          </cell>
          <cell r="I66">
            <v>64</v>
          </cell>
          <cell r="J66">
            <v>4599.2048883665893</v>
          </cell>
          <cell r="K66">
            <v>1.29</v>
          </cell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</row>
        <row r="67">
          <cell r="F67">
            <v>65</v>
          </cell>
          <cell r="G67">
            <v>89.509667991878061</v>
          </cell>
          <cell r="I67">
            <v>65</v>
          </cell>
          <cell r="J67">
            <v>5324.1500000000005</v>
          </cell>
          <cell r="K67">
            <v>1.3</v>
          </cell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</row>
        <row r="68">
          <cell r="F68">
            <v>66</v>
          </cell>
          <cell r="G68">
            <v>96.005860256665443</v>
          </cell>
          <cell r="I68">
            <v>66</v>
          </cell>
          <cell r="J68">
            <v>6162.9846853088866</v>
          </cell>
          <cell r="K68">
            <v>1.31</v>
          </cell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</row>
        <row r="69">
          <cell r="F69">
            <v>67</v>
          </cell>
          <cell r="G69">
            <v>102.96830673359811</v>
          </cell>
          <cell r="I69">
            <v>67</v>
          </cell>
          <cell r="J69">
            <v>7133.5498113340191</v>
          </cell>
          <cell r="K69">
            <v>1.32</v>
          </cell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</row>
        <row r="70">
          <cell r="F70">
            <v>68</v>
          </cell>
          <cell r="G70">
            <v>110.43047210190386</v>
          </cell>
          <cell r="I70">
            <v>68</v>
          </cell>
          <cell r="J70">
            <v>8256.4738250473602</v>
          </cell>
          <cell r="K70">
            <v>1.33</v>
          </cell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</row>
        <row r="71">
          <cell r="F71">
            <v>69</v>
          </cell>
          <cell r="G71">
            <v>118.42822291671132</v>
          </cell>
          <cell r="I71">
            <v>69</v>
          </cell>
          <cell r="J71">
            <v>9555.6072874592737</v>
          </cell>
          <cell r="K71">
            <v>1.34</v>
          </cell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</row>
        <row r="72">
          <cell r="F72">
            <v>70</v>
          </cell>
          <cell r="G72">
            <v>127</v>
          </cell>
          <cell r="I72">
            <v>70</v>
          </cell>
          <cell r="J72">
            <v>11058.525000000001</v>
          </cell>
          <cell r="K72">
            <v>1.35</v>
          </cell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</row>
        <row r="73">
          <cell r="F73">
            <v>71</v>
          </cell>
          <cell r="G73">
            <v>136.18700320464549</v>
          </cell>
          <cell r="I73">
            <v>71</v>
          </cell>
          <cell r="J73">
            <v>12797.106216824561</v>
          </cell>
          <cell r="K73">
            <v>1.36</v>
          </cell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</row>
        <row r="74">
          <cell r="F74">
            <v>72</v>
          </cell>
          <cell r="G74">
            <v>146.03338943962044</v>
          </cell>
          <cell r="I74">
            <v>72</v>
          </cell>
          <cell r="J74">
            <v>14808.205062920617</v>
          </cell>
          <cell r="K74">
            <v>1.37</v>
          </cell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</row>
        <row r="75">
          <cell r="F75">
            <v>73</v>
          </cell>
          <cell r="G75">
            <v>156.58648490814926</v>
          </cell>
          <cell r="I75">
            <v>73</v>
          </cell>
          <cell r="J75">
            <v>17134.425155737379</v>
          </cell>
          <cell r="K75">
            <v>1.38</v>
          </cell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</row>
        <row r="76">
          <cell r="F76">
            <v>74</v>
          </cell>
          <cell r="G76">
            <v>167.89701257893043</v>
          </cell>
          <cell r="I76">
            <v>74</v>
          </cell>
          <cell r="J76">
            <v>19825.014596370729</v>
          </cell>
          <cell r="K76">
            <v>1.39</v>
          </cell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</row>
        <row r="77">
          <cell r="F77">
            <v>75</v>
          </cell>
          <cell r="G77">
            <v>180.01933598375612</v>
          </cell>
          <cell r="I77">
            <v>75</v>
          </cell>
          <cell r="J77">
            <v>22936.899999999998</v>
          </cell>
          <cell r="K77">
            <v>1.4</v>
          </cell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</row>
        <row r="78">
          <cell r="F78">
            <v>76</v>
          </cell>
          <cell r="G78">
            <v>193.01172051333091</v>
          </cell>
          <cell r="I78">
            <v>76</v>
          </cell>
          <cell r="J78">
            <v>26535.88112606269</v>
          </cell>
          <cell r="K78">
            <v>1.41</v>
          </cell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</row>
        <row r="79">
          <cell r="F79">
            <v>77</v>
          </cell>
          <cell r="G79">
            <v>206.93661346719625</v>
          </cell>
          <cell r="I79">
            <v>77</v>
          </cell>
          <cell r="J79">
            <v>30698.011006346387</v>
          </cell>
          <cell r="K79">
            <v>1.42</v>
          </cell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</row>
        <row r="80">
          <cell r="F80">
            <v>78</v>
          </cell>
          <cell r="G80">
            <v>221.86094420380775</v>
          </cell>
          <cell r="I80">
            <v>78</v>
          </cell>
          <cell r="J80">
            <v>35511.190322760085</v>
          </cell>
          <cell r="K80">
            <v>1.43</v>
          </cell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</row>
        <row r="81">
          <cell r="F81">
            <v>79</v>
          </cell>
          <cell r="G81">
            <v>237.85644583342264</v>
          </cell>
          <cell r="I81">
            <v>79</v>
          </cell>
          <cell r="J81">
            <v>41077.009235645834</v>
          </cell>
          <cell r="K81">
            <v>1.44</v>
          </cell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</row>
        <row r="82">
          <cell r="F82">
            <v>80</v>
          </cell>
          <cell r="G82">
            <v>255</v>
          </cell>
          <cell r="I82">
            <v>80</v>
          </cell>
          <cell r="J82">
            <v>47512.875</v>
          </cell>
          <cell r="K82">
            <v>1.45</v>
          </cell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</row>
        <row r="92">
          <cell r="F92">
            <v>90</v>
          </cell>
          <cell r="G92">
            <v>511</v>
          </cell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</row>
        <row r="114">
          <cell r="F114">
            <v>112</v>
          </cell>
          <cell r="G114">
            <v>2351.5342310339256</v>
          </cell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</row>
        <row r="115">
          <cell r="F115">
            <v>113</v>
          </cell>
          <cell r="G115">
            <v>2520.3837585303886</v>
          </cell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</row>
        <row r="116">
          <cell r="F116">
            <v>114</v>
          </cell>
          <cell r="G116">
            <v>2701.3522012628878</v>
          </cell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</row>
        <row r="117">
          <cell r="F117">
            <v>115</v>
          </cell>
          <cell r="G117">
            <v>2895.3093757400989</v>
          </cell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</row>
        <row r="118">
          <cell r="F118">
            <v>116</v>
          </cell>
          <cell r="G118">
            <v>3103.1875282132928</v>
          </cell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</row>
        <row r="119">
          <cell r="F119">
            <v>117</v>
          </cell>
          <cell r="G119">
            <v>3325.985815475135</v>
          </cell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</row>
        <row r="120">
          <cell r="F120">
            <v>118</v>
          </cell>
          <cell r="G120">
            <v>3564.7751072609281</v>
          </cell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</row>
        <row r="121">
          <cell r="F121">
            <v>119</v>
          </cell>
          <cell r="G121">
            <v>3820.7031333347636</v>
          </cell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</row>
        <row r="122">
          <cell r="F122">
            <v>120</v>
          </cell>
          <cell r="G122">
            <v>4095</v>
          </cell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</row>
        <row r="123">
          <cell r="F123">
            <v>121</v>
          </cell>
          <cell r="G123">
            <v>4388.9841025486576</v>
          </cell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</row>
        <row r="124">
          <cell r="F124">
            <v>122</v>
          </cell>
          <cell r="G124">
            <v>4704.0684620678521</v>
          </cell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</row>
        <row r="125">
          <cell r="F125">
            <v>123</v>
          </cell>
          <cell r="G125">
            <v>5041.7675170607781</v>
          </cell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</row>
        <row r="126">
          <cell r="F126">
            <v>124</v>
          </cell>
          <cell r="G126">
            <v>5403.704402525771</v>
          </cell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</row>
        <row r="127">
          <cell r="F127">
            <v>125</v>
          </cell>
          <cell r="G127">
            <v>5791.6187514801986</v>
          </cell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</row>
        <row r="128">
          <cell r="F128">
            <v>126</v>
          </cell>
          <cell r="G128">
            <v>6207.3750564265865</v>
          </cell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</row>
        <row r="129">
          <cell r="F129">
            <v>127</v>
          </cell>
          <cell r="G129">
            <v>6652.971630950271</v>
          </cell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</row>
        <row r="130">
          <cell r="F130">
            <v>128</v>
          </cell>
          <cell r="G130">
            <v>7130.5502145218443</v>
          </cell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</row>
        <row r="131">
          <cell r="F131">
            <v>129</v>
          </cell>
          <cell r="G131">
            <v>7642.4062666695281</v>
          </cell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</row>
        <row r="132">
          <cell r="F132">
            <v>130</v>
          </cell>
          <cell r="G132">
            <v>8191</v>
          </cell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</row>
        <row r="133">
          <cell r="F133">
            <v>131</v>
          </cell>
          <cell r="G133">
            <v>8778.9682050973151</v>
          </cell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</row>
        <row r="134">
          <cell r="F134">
            <v>132</v>
          </cell>
          <cell r="G134">
            <v>9409.1369241357042</v>
          </cell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</row>
        <row r="135">
          <cell r="F135">
            <v>133</v>
          </cell>
          <cell r="G135">
            <v>10084.535034121556</v>
          </cell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</row>
        <row r="136">
          <cell r="F136">
            <v>134</v>
          </cell>
          <cell r="G136">
            <v>10808.408805051544</v>
          </cell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</row>
        <row r="137">
          <cell r="F137">
            <v>135</v>
          </cell>
          <cell r="G137">
            <v>11584.237502960397</v>
          </cell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</row>
        <row r="138">
          <cell r="F138">
            <v>136</v>
          </cell>
          <cell r="G138">
            <v>12415.750112853173</v>
          </cell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</row>
        <row r="139">
          <cell r="F139">
            <v>137</v>
          </cell>
          <cell r="G139">
            <v>13306.943261900544</v>
          </cell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</row>
        <row r="140">
          <cell r="F140">
            <v>138</v>
          </cell>
          <cell r="G140">
            <v>14262.10042904369</v>
          </cell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</row>
        <row r="141">
          <cell r="F141">
            <v>139</v>
          </cell>
          <cell r="G141">
            <v>15285.812533339058</v>
          </cell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</row>
        <row r="142">
          <cell r="F142">
            <v>140</v>
          </cell>
          <cell r="G142">
            <v>16383</v>
          </cell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</row>
        <row r="143">
          <cell r="F143">
            <v>141</v>
          </cell>
          <cell r="G143">
            <v>17558.936410194601</v>
          </cell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</row>
        <row r="144">
          <cell r="F144">
            <v>142</v>
          </cell>
          <cell r="G144">
            <v>18819.273848271412</v>
          </cell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</row>
        <row r="145">
          <cell r="F145">
            <v>143</v>
          </cell>
          <cell r="G145">
            <v>20170.070068243116</v>
          </cell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</row>
        <row r="146">
          <cell r="F146">
            <v>144</v>
          </cell>
          <cell r="G146">
            <v>21617.817610103088</v>
          </cell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</row>
        <row r="147">
          <cell r="F147">
            <v>145</v>
          </cell>
          <cell r="G147">
            <v>23169.475005920798</v>
          </cell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</row>
        <row r="148">
          <cell r="F148">
            <v>146</v>
          </cell>
          <cell r="G148">
            <v>24832.50022570635</v>
          </cell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</row>
        <row r="149">
          <cell r="F149">
            <v>147</v>
          </cell>
          <cell r="G149">
            <v>26614.886523801088</v>
          </cell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</row>
        <row r="150">
          <cell r="F150">
            <v>148</v>
          </cell>
          <cell r="G150">
            <v>28525.200858087381</v>
          </cell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</row>
        <row r="151">
          <cell r="F151">
            <v>149</v>
          </cell>
          <cell r="G151">
            <v>30572.62506667812</v>
          </cell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</row>
        <row r="152">
          <cell r="F152">
            <v>150</v>
          </cell>
          <cell r="G152">
            <v>32767</v>
          </cell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</row>
        <row r="153">
          <cell r="F153">
            <v>151</v>
          </cell>
          <cell r="G153">
            <v>35118.87282038921</v>
          </cell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</row>
        <row r="154">
          <cell r="F154">
            <v>152</v>
          </cell>
          <cell r="G154">
            <v>37639.547696542824</v>
          </cell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</row>
        <row r="155">
          <cell r="F155">
            <v>153</v>
          </cell>
          <cell r="G155">
            <v>40341.140136486232</v>
          </cell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</row>
        <row r="156">
          <cell r="F156">
            <v>154</v>
          </cell>
          <cell r="G156">
            <v>43236.635220206183</v>
          </cell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</row>
        <row r="157">
          <cell r="F157">
            <v>155</v>
          </cell>
          <cell r="G157">
            <v>46339.950011841604</v>
          </cell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</row>
        <row r="158">
          <cell r="F158">
            <v>156</v>
          </cell>
          <cell r="G158">
            <v>49666.000451412707</v>
          </cell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</row>
        <row r="159">
          <cell r="F159">
            <v>157</v>
          </cell>
          <cell r="G159">
            <v>53230.773047602182</v>
          </cell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</row>
        <row r="160">
          <cell r="F160">
            <v>158</v>
          </cell>
          <cell r="G160">
            <v>57051.401716174769</v>
          </cell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</row>
        <row r="161">
          <cell r="F161">
            <v>159</v>
          </cell>
          <cell r="G161">
            <v>61146.25013335624</v>
          </cell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</row>
        <row r="162">
          <cell r="F162">
            <v>160</v>
          </cell>
          <cell r="G162">
            <v>65535</v>
          </cell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</row>
        <row r="364">
          <cell r="AD364">
            <v>84.998404927577795</v>
          </cell>
          <cell r="AE364">
            <v>87.102514087613613</v>
          </cell>
          <cell r="AF364">
            <v>90.282816710674311</v>
          </cell>
          <cell r="AG364">
            <v>95.221547672779081</v>
          </cell>
          <cell r="AH364">
            <v>104.01942515885031</v>
          </cell>
        </row>
        <row r="365">
          <cell r="AD365">
            <v>85.036995827451818</v>
          </cell>
          <cell r="AE365">
            <v>87.140265807963956</v>
          </cell>
          <cell r="AF365">
            <v>90.323941723132393</v>
          </cell>
          <cell r="AG365">
            <v>95.261056945610903</v>
          </cell>
          <cell r="AH365">
            <v>104.05804521363463</v>
          </cell>
        </row>
        <row r="366">
          <cell r="AD366">
            <v>85.075479910097457</v>
          </cell>
          <cell r="AE366">
            <v>87.1780175283143</v>
          </cell>
          <cell r="AF366">
            <v>90.365066735590489</v>
          </cell>
          <cell r="AG366">
            <v>95.300566218442739</v>
          </cell>
          <cell r="AH366">
            <v>104.09666526841893</v>
          </cell>
        </row>
        <row r="367">
          <cell r="AD367">
            <v>85.113963992743081</v>
          </cell>
          <cell r="AE367">
            <v>87.215769248664643</v>
          </cell>
          <cell r="AF367">
            <v>90.406191748048585</v>
          </cell>
          <cell r="AG367">
            <v>95.340075491274575</v>
          </cell>
          <cell r="AH367">
            <v>104.13528532320325</v>
          </cell>
        </row>
        <row r="368">
          <cell r="AD368">
            <v>85.152448075388719</v>
          </cell>
          <cell r="AE368">
            <v>87.253520969014986</v>
          </cell>
          <cell r="AF368">
            <v>90.447316760506681</v>
          </cell>
          <cell r="AG368">
            <v>95.379584764106397</v>
          </cell>
          <cell r="AH368">
            <v>104.17390537798755</v>
          </cell>
        </row>
        <row r="369">
          <cell r="AD369">
            <v>85.190932158034357</v>
          </cell>
          <cell r="AE369">
            <v>87.291272689365329</v>
          </cell>
          <cell r="AF369">
            <v>90.488441772964777</v>
          </cell>
          <cell r="AG369">
            <v>95.419094036938233</v>
          </cell>
          <cell r="AH369">
            <v>104.21252543277187</v>
          </cell>
        </row>
        <row r="370">
          <cell r="AD370">
            <v>85.229416240679981</v>
          </cell>
          <cell r="AE370">
            <v>87.329024409715672</v>
          </cell>
          <cell r="AF370">
            <v>90.529566785422858</v>
          </cell>
          <cell r="AG370">
            <v>95.458603309770069</v>
          </cell>
          <cell r="AH370">
            <v>104.25114548755617</v>
          </cell>
        </row>
        <row r="371">
          <cell r="AD371">
            <v>85.26790032332562</v>
          </cell>
          <cell r="AE371">
            <v>87.366776130066015</v>
          </cell>
          <cell r="AF371">
            <v>90.570691797880954</v>
          </cell>
          <cell r="AG371">
            <v>95.498112582601891</v>
          </cell>
          <cell r="AH371">
            <v>104.28976554234049</v>
          </cell>
        </row>
        <row r="372">
          <cell r="AD372">
            <v>85.306384405971258</v>
          </cell>
          <cell r="AE372">
            <v>87.404527850416358</v>
          </cell>
          <cell r="AF372">
            <v>90.61181681033905</v>
          </cell>
          <cell r="AG372">
            <v>95.537621855433727</v>
          </cell>
          <cell r="AH372">
            <v>104.32838559712479</v>
          </cell>
        </row>
        <row r="373">
          <cell r="AD373">
            <v>85.344868488616882</v>
          </cell>
          <cell r="AE373">
            <v>87.442279570766701</v>
          </cell>
          <cell r="AF373">
            <v>90.652941822797146</v>
          </cell>
          <cell r="AG373">
            <v>95.577131128265563</v>
          </cell>
          <cell r="AH373">
            <v>104.36700565190911</v>
          </cell>
        </row>
        <row r="374">
          <cell r="AD374">
            <v>85.38335257126252</v>
          </cell>
          <cell r="AE374">
            <v>87.480031291117044</v>
          </cell>
          <cell r="AF374">
            <v>90.694066835255242</v>
          </cell>
          <cell r="AG374">
            <v>95.616640401097385</v>
          </cell>
          <cell r="AH374">
            <v>104.40562570669341</v>
          </cell>
        </row>
        <row r="375">
          <cell r="AD375">
            <v>85.421836653908144</v>
          </cell>
          <cell r="AE375">
            <v>87.517783011467387</v>
          </cell>
          <cell r="AF375">
            <v>90.735191847713324</v>
          </cell>
          <cell r="AG375">
            <v>95.656149673929221</v>
          </cell>
          <cell r="AH375">
            <v>104.44424576147773</v>
          </cell>
        </row>
        <row r="376">
          <cell r="AD376">
            <v>85.460320736553783</v>
          </cell>
          <cell r="AE376">
            <v>87.55553473181773</v>
          </cell>
          <cell r="AF376">
            <v>90.77631686017142</v>
          </cell>
          <cell r="AG376">
            <v>95.695658946761043</v>
          </cell>
          <cell r="AH376">
            <v>104.48286581626203</v>
          </cell>
        </row>
        <row r="377">
          <cell r="AD377">
            <v>85.498804819199421</v>
          </cell>
          <cell r="AE377">
            <v>87.593286452168073</v>
          </cell>
          <cell r="AF377">
            <v>90.817441872629516</v>
          </cell>
          <cell r="AG377">
            <v>95.735168219592879</v>
          </cell>
          <cell r="AH377">
            <v>104.52148587104634</v>
          </cell>
        </row>
        <row r="378">
          <cell r="AD378">
            <v>85.537288901845045</v>
          </cell>
          <cell r="AE378">
            <v>87.631038172518416</v>
          </cell>
          <cell r="AF378">
            <v>90.858566885087612</v>
          </cell>
          <cell r="AG378">
            <v>95.774677492424715</v>
          </cell>
          <cell r="AH378">
            <v>104.56010592583065</v>
          </cell>
        </row>
        <row r="379">
          <cell r="AD379">
            <v>85.575772984490683</v>
          </cell>
          <cell r="AE379">
            <v>87.668789892868759</v>
          </cell>
          <cell r="AF379">
            <v>90.899691897545708</v>
          </cell>
          <cell r="AG379">
            <v>95.814186765256537</v>
          </cell>
          <cell r="AH379">
            <v>104.59872598061496</v>
          </cell>
        </row>
        <row r="380">
          <cell r="AD380">
            <v>85.614257067136322</v>
          </cell>
          <cell r="AE380">
            <v>87.706541613219102</v>
          </cell>
          <cell r="AF380">
            <v>90.94081691000379</v>
          </cell>
          <cell r="AG380">
            <v>95.853696038088373</v>
          </cell>
          <cell r="AH380">
            <v>104.63734603539928</v>
          </cell>
        </row>
        <row r="381">
          <cell r="AD381">
            <v>85.652741149781946</v>
          </cell>
          <cell r="AE381">
            <v>87.744293333569445</v>
          </cell>
          <cell r="AF381">
            <v>90.981941922461885</v>
          </cell>
          <cell r="AG381">
            <v>95.893205310920209</v>
          </cell>
          <cell r="AH381">
            <v>104.67596609018358</v>
          </cell>
        </row>
        <row r="382">
          <cell r="AD382">
            <v>85.691225232427584</v>
          </cell>
          <cell r="AE382">
            <v>87.782045053919788</v>
          </cell>
          <cell r="AF382">
            <v>91.021020756054753</v>
          </cell>
          <cell r="AG382">
            <v>95.932714583752031</v>
          </cell>
          <cell r="AH382">
            <v>104.7145861449679</v>
          </cell>
        </row>
        <row r="383">
          <cell r="AD383">
            <v>85.729709315073208</v>
          </cell>
          <cell r="AE383">
            <v>87.819796774270131</v>
          </cell>
          <cell r="AF383">
            <v>91.05849772720974</v>
          </cell>
          <cell r="AG383">
            <v>95.972223856583867</v>
          </cell>
          <cell r="AH383">
            <v>104.7532061997522</v>
          </cell>
        </row>
        <row r="384">
          <cell r="AD384">
            <v>85.768193397718846</v>
          </cell>
          <cell r="AE384">
            <v>87.857548494620474</v>
          </cell>
          <cell r="AF384">
            <v>91.095974698364728</v>
          </cell>
          <cell r="AG384">
            <v>96.010203735669876</v>
          </cell>
          <cell r="AH384">
            <v>104.79182625453652</v>
          </cell>
        </row>
        <row r="385">
          <cell r="AD385">
            <v>85.806677480364485</v>
          </cell>
          <cell r="AE385">
            <v>87.895300214970817</v>
          </cell>
          <cell r="AF385">
            <v>91.133451669519715</v>
          </cell>
          <cell r="AG385">
            <v>96.044563041035204</v>
          </cell>
          <cell r="AH385">
            <v>104.83044630932082</v>
          </cell>
        </row>
        <row r="386">
          <cell r="AD386">
            <v>85.845161563010109</v>
          </cell>
          <cell r="AE386">
            <v>87.93305193532116</v>
          </cell>
          <cell r="AF386">
            <v>91.170928640674703</v>
          </cell>
          <cell r="AG386">
            <v>96.078922346400546</v>
          </cell>
          <cell r="AH386">
            <v>104.86906636410514</v>
          </cell>
        </row>
        <row r="387">
          <cell r="AD387">
            <v>85.883645645655747</v>
          </cell>
          <cell r="AE387">
            <v>87.970803655671503</v>
          </cell>
          <cell r="AF387">
            <v>91.208405611829704</v>
          </cell>
          <cell r="AG387">
            <v>96.113281651765874</v>
          </cell>
          <cell r="AH387">
            <v>104.90768641888944</v>
          </cell>
        </row>
        <row r="388">
          <cell r="AD388">
            <v>85.922129728301385</v>
          </cell>
          <cell r="AE388">
            <v>88.008389927102499</v>
          </cell>
          <cell r="AF388">
            <v>91.245882582984692</v>
          </cell>
          <cell r="AG388">
            <v>96.147640957131216</v>
          </cell>
          <cell r="AH388">
            <v>104.94630647367376</v>
          </cell>
        </row>
        <row r="389">
          <cell r="AD389">
            <v>85.960613810947009</v>
          </cell>
          <cell r="AE389">
            <v>88.04541158236637</v>
          </cell>
          <cell r="AF389">
            <v>91.283359554139679</v>
          </cell>
          <cell r="AG389">
            <v>96.182000262496558</v>
          </cell>
          <cell r="AH389">
            <v>104.98492652845806</v>
          </cell>
        </row>
        <row r="390">
          <cell r="AD390">
            <v>85.999097893592648</v>
          </cell>
          <cell r="AE390">
            <v>88.082433237630241</v>
          </cell>
          <cell r="AF390">
            <v>91.320836525294666</v>
          </cell>
          <cell r="AG390">
            <v>96.216359567861886</v>
          </cell>
          <cell r="AH390">
            <v>105.02327036088481</v>
          </cell>
        </row>
        <row r="391">
          <cell r="AD391">
            <v>86.035065223717467</v>
          </cell>
          <cell r="AE391">
            <v>88.119454892894112</v>
          </cell>
          <cell r="AF391">
            <v>91.358313496449654</v>
          </cell>
          <cell r="AG391">
            <v>96.250718873227228</v>
          </cell>
          <cell r="AH391">
            <v>105.06143736808798</v>
          </cell>
        </row>
        <row r="392">
          <cell r="AD392">
            <v>86.070972142474872</v>
          </cell>
          <cell r="AE392">
            <v>88.156476548157968</v>
          </cell>
          <cell r="AF392">
            <v>91.395790467604641</v>
          </cell>
          <cell r="AG392">
            <v>96.285078178592556</v>
          </cell>
          <cell r="AH392">
            <v>105.09960437529116</v>
          </cell>
        </row>
        <row r="393">
          <cell r="AD393">
            <v>86.106879061232277</v>
          </cell>
          <cell r="AE393">
            <v>88.193498203421839</v>
          </cell>
          <cell r="AF393">
            <v>91.433267438759643</v>
          </cell>
          <cell r="AG393">
            <v>96.319437483957898</v>
          </cell>
          <cell r="AH393">
            <v>105.13777138249434</v>
          </cell>
        </row>
        <row r="394">
          <cell r="AD394">
            <v>86.142785979989682</v>
          </cell>
          <cell r="AE394">
            <v>88.23051985868571</v>
          </cell>
          <cell r="AF394">
            <v>91.47074440991463</v>
          </cell>
          <cell r="AG394">
            <v>96.353796789323226</v>
          </cell>
          <cell r="AH394">
            <v>105.17593838969751</v>
          </cell>
        </row>
        <row r="395">
          <cell r="AD395">
            <v>86.178692898747087</v>
          </cell>
          <cell r="AE395">
            <v>88.267541513949581</v>
          </cell>
          <cell r="AF395">
            <v>91.508221381069617</v>
          </cell>
          <cell r="AG395">
            <v>96.388156094688568</v>
          </cell>
          <cell r="AH395">
            <v>105.21410539690069</v>
          </cell>
        </row>
        <row r="396">
          <cell r="AD396">
            <v>86.214599817504492</v>
          </cell>
          <cell r="AE396">
            <v>88.304563169213452</v>
          </cell>
          <cell r="AF396">
            <v>91.545698352224605</v>
          </cell>
          <cell r="AG396">
            <v>96.422515400053896</v>
          </cell>
          <cell r="AH396">
            <v>105.25227240410386</v>
          </cell>
        </row>
        <row r="397">
          <cell r="AD397">
            <v>86.250506736261897</v>
          </cell>
          <cell r="AE397">
            <v>88.341584824477309</v>
          </cell>
          <cell r="AF397">
            <v>91.583175323379592</v>
          </cell>
          <cell r="AG397">
            <v>96.456874705419239</v>
          </cell>
          <cell r="AH397">
            <v>105.29043941130703</v>
          </cell>
        </row>
        <row r="398">
          <cell r="AD398">
            <v>86.286413655019302</v>
          </cell>
          <cell r="AE398">
            <v>88.37860647974118</v>
          </cell>
          <cell r="AF398">
            <v>91.62065229453458</v>
          </cell>
          <cell r="AG398">
            <v>96.491234010784567</v>
          </cell>
          <cell r="AH398">
            <v>105.32860641851022</v>
          </cell>
        </row>
        <row r="399">
          <cell r="AD399">
            <v>86.322320573776707</v>
          </cell>
          <cell r="AE399">
            <v>88.415628135005051</v>
          </cell>
          <cell r="AF399">
            <v>91.658129265689567</v>
          </cell>
          <cell r="AG399">
            <v>96.525593316149909</v>
          </cell>
          <cell r="AH399">
            <v>105.36677342571339</v>
          </cell>
        </row>
        <row r="400">
          <cell r="AD400">
            <v>86.358227492534112</v>
          </cell>
          <cell r="AE400">
            <v>88.452649790268921</v>
          </cell>
          <cell r="AF400">
            <v>91.695606236844569</v>
          </cell>
          <cell r="AG400">
            <v>96.559952621515251</v>
          </cell>
          <cell r="AH400">
            <v>105.40494043291658</v>
          </cell>
        </row>
        <row r="401">
          <cell r="AD401">
            <v>86.394134411291517</v>
          </cell>
          <cell r="AE401">
            <v>88.489671445532792</v>
          </cell>
          <cell r="AF401">
            <v>91.733083207999556</v>
          </cell>
          <cell r="AG401">
            <v>96.594311926880579</v>
          </cell>
          <cell r="AH401">
            <v>105.44310744011975</v>
          </cell>
        </row>
        <row r="402">
          <cell r="AD402">
            <v>86.430041330048923</v>
          </cell>
          <cell r="AE402">
            <v>88.526693100796649</v>
          </cell>
          <cell r="AF402">
            <v>91.770560179154543</v>
          </cell>
          <cell r="AG402">
            <v>96.628671232245921</v>
          </cell>
          <cell r="AH402">
            <v>105.48127444732292</v>
          </cell>
        </row>
        <row r="403">
          <cell r="AD403">
            <v>86.465948248806328</v>
          </cell>
          <cell r="AE403">
            <v>88.56371475606052</v>
          </cell>
          <cell r="AF403">
            <v>91.808037150309531</v>
          </cell>
          <cell r="AG403">
            <v>96.663030537611249</v>
          </cell>
          <cell r="AH403">
            <v>105.5194414545261</v>
          </cell>
        </row>
        <row r="404">
          <cell r="AD404">
            <v>86.501855167563733</v>
          </cell>
          <cell r="AE404">
            <v>88.600736411324391</v>
          </cell>
          <cell r="AF404">
            <v>91.845514121464518</v>
          </cell>
          <cell r="AG404">
            <v>96.697389842976591</v>
          </cell>
          <cell r="AH404">
            <v>105.55760846172927</v>
          </cell>
        </row>
        <row r="405">
          <cell r="AD405">
            <v>86.537762086321138</v>
          </cell>
          <cell r="AE405">
            <v>88.637758066588262</v>
          </cell>
          <cell r="AF405">
            <v>91.882991092619505</v>
          </cell>
          <cell r="AG405">
            <v>96.731749148341919</v>
          </cell>
          <cell r="AH405">
            <v>105.59577546893246</v>
          </cell>
        </row>
        <row r="406">
          <cell r="AD406">
            <v>86.573669005078543</v>
          </cell>
          <cell r="AE406">
            <v>88.674779721852133</v>
          </cell>
          <cell r="AF406">
            <v>91.920468063774507</v>
          </cell>
          <cell r="AG406">
            <v>96.766108453707261</v>
          </cell>
          <cell r="AH406">
            <v>105.63394247613563</v>
          </cell>
        </row>
        <row r="407">
          <cell r="AD407">
            <v>86.609575923835948</v>
          </cell>
          <cell r="AE407">
            <v>88.711801377115989</v>
          </cell>
          <cell r="AF407">
            <v>91.957945034929494</v>
          </cell>
          <cell r="AG407">
            <v>96.800467759072589</v>
          </cell>
          <cell r="AH407">
            <v>105.6721094833388</v>
          </cell>
        </row>
        <row r="408">
          <cell r="AD408">
            <v>86.645482842593353</v>
          </cell>
          <cell r="AE408">
            <v>88.74882303237986</v>
          </cell>
          <cell r="AF408">
            <v>91.995422006084482</v>
          </cell>
          <cell r="AG408">
            <v>96.834827064437931</v>
          </cell>
          <cell r="AH408">
            <v>105.71027649054199</v>
          </cell>
        </row>
        <row r="409">
          <cell r="AD409">
            <v>86.681389761350758</v>
          </cell>
          <cell r="AE409">
            <v>88.785844687643731</v>
          </cell>
          <cell r="AF409">
            <v>92.030736732663385</v>
          </cell>
          <cell r="AG409">
            <v>96.869186369803259</v>
          </cell>
          <cell r="AH409">
            <v>105.74844349774516</v>
          </cell>
        </row>
        <row r="410">
          <cell r="AD410">
            <v>86.717296680108163</v>
          </cell>
          <cell r="AE410">
            <v>88.822866342907602</v>
          </cell>
          <cell r="AF410">
            <v>92.06575057625615</v>
          </cell>
          <cell r="AG410">
            <v>96.903545675168601</v>
          </cell>
          <cell r="AH410">
            <v>105.78661050494834</v>
          </cell>
        </row>
        <row r="411">
          <cell r="AD411">
            <v>86.753203598865568</v>
          </cell>
          <cell r="AE411">
            <v>88.859887998171473</v>
          </cell>
          <cell r="AF411">
            <v>92.1007644198489</v>
          </cell>
          <cell r="AG411">
            <v>96.937904980533943</v>
          </cell>
          <cell r="AH411">
            <v>105.82477751215151</v>
          </cell>
        </row>
        <row r="412">
          <cell r="AD412">
            <v>86.789110517622973</v>
          </cell>
          <cell r="AE412">
            <v>88.89690965343533</v>
          </cell>
          <cell r="AF412">
            <v>92.135778263441665</v>
          </cell>
          <cell r="AG412">
            <v>96.972264285899271</v>
          </cell>
          <cell r="AH412">
            <v>105.86294451935468</v>
          </cell>
        </row>
        <row r="413">
          <cell r="AD413">
            <v>86.825017436380378</v>
          </cell>
          <cell r="AE413">
            <v>88.933931308699201</v>
          </cell>
          <cell r="AF413">
            <v>92.170792107034416</v>
          </cell>
          <cell r="AG413">
            <v>97.006001686863456</v>
          </cell>
          <cell r="AH413">
            <v>105.90111152655787</v>
          </cell>
        </row>
        <row r="414">
          <cell r="AD414">
            <v>86.860924355137783</v>
          </cell>
          <cell r="AE414">
            <v>88.970952963963072</v>
          </cell>
          <cell r="AF414">
            <v>92.20580595062718</v>
          </cell>
          <cell r="AG414">
            <v>97.037134917072009</v>
          </cell>
          <cell r="AH414">
            <v>105.93927853376104</v>
          </cell>
        </row>
        <row r="415">
          <cell r="AD415">
            <v>86.896831273895188</v>
          </cell>
          <cell r="AE415">
            <v>89.008175723200509</v>
          </cell>
          <cell r="AF415">
            <v>92.240819794219931</v>
          </cell>
          <cell r="AG415">
            <v>97.068268147280577</v>
          </cell>
          <cell r="AH415">
            <v>105.97744554096421</v>
          </cell>
        </row>
        <row r="416">
          <cell r="AD416">
            <v>86.932738192652593</v>
          </cell>
          <cell r="AE416">
            <v>89.046130990687118</v>
          </cell>
          <cell r="AF416">
            <v>92.275833637812681</v>
          </cell>
          <cell r="AG416">
            <v>97.099401377489144</v>
          </cell>
          <cell r="AH416">
            <v>106.01480103024355</v>
          </cell>
        </row>
        <row r="417">
          <cell r="AD417">
            <v>86.968645111409998</v>
          </cell>
          <cell r="AE417">
            <v>89.084086258173727</v>
          </cell>
          <cell r="AF417">
            <v>92.310847481405446</v>
          </cell>
          <cell r="AG417">
            <v>97.130534607697712</v>
          </cell>
          <cell r="AH417">
            <v>106.05098417100079</v>
          </cell>
        </row>
        <row r="418">
          <cell r="AD418">
            <v>87.004247194324662</v>
          </cell>
          <cell r="AE418">
            <v>89.122041525660336</v>
          </cell>
          <cell r="AF418">
            <v>92.345861324998197</v>
          </cell>
          <cell r="AG418">
            <v>97.161667837906265</v>
          </cell>
          <cell r="AH418">
            <v>106.08716731175804</v>
          </cell>
        </row>
        <row r="419">
          <cell r="AD419">
            <v>87.037749534149754</v>
          </cell>
          <cell r="AE419">
            <v>89.159996793146931</v>
          </cell>
          <cell r="AF419">
            <v>92.380875168590961</v>
          </cell>
          <cell r="AG419">
            <v>97.192801068114832</v>
          </cell>
          <cell r="AH419">
            <v>106.12335045251528</v>
          </cell>
        </row>
        <row r="420">
          <cell r="AD420">
            <v>87.071251873974845</v>
          </cell>
          <cell r="AE420">
            <v>89.19795206063354</v>
          </cell>
          <cell r="AF420">
            <v>92.415889012183712</v>
          </cell>
          <cell r="AG420">
            <v>97.2239342983234</v>
          </cell>
          <cell r="AH420">
            <v>106.15953359327253</v>
          </cell>
        </row>
        <row r="421">
          <cell r="AD421">
            <v>87.104754213799936</v>
          </cell>
          <cell r="AE421">
            <v>89.235907328120149</v>
          </cell>
          <cell r="AF421">
            <v>92.450902855776476</v>
          </cell>
          <cell r="AG421">
            <v>97.255067528531953</v>
          </cell>
          <cell r="AH421">
            <v>106.19571673402977</v>
          </cell>
        </row>
        <row r="422">
          <cell r="AD422">
            <v>87.138256553625027</v>
          </cell>
          <cell r="AE422">
            <v>89.273862595606758</v>
          </cell>
          <cell r="AF422">
            <v>92.485916699369227</v>
          </cell>
          <cell r="AG422">
            <v>97.28620075874052</v>
          </cell>
          <cell r="AH422">
            <v>106.23189987478702</v>
          </cell>
        </row>
        <row r="423">
          <cell r="AD423">
            <v>87.171758893450118</v>
          </cell>
          <cell r="AE423">
            <v>89.311817863093353</v>
          </cell>
          <cell r="AF423">
            <v>92.520930542961992</v>
          </cell>
          <cell r="AG423">
            <v>97.317333988949088</v>
          </cell>
          <cell r="AH423">
            <v>106.26808301554426</v>
          </cell>
        </row>
        <row r="424">
          <cell r="AD424">
            <v>87.205261233275209</v>
          </cell>
          <cell r="AE424">
            <v>89.349773130579962</v>
          </cell>
          <cell r="AF424">
            <v>92.555944386554742</v>
          </cell>
          <cell r="AG424">
            <v>97.348467219157655</v>
          </cell>
          <cell r="AH424">
            <v>106.30426615630151</v>
          </cell>
        </row>
        <row r="425">
          <cell r="AD425">
            <v>87.238763573100286</v>
          </cell>
          <cell r="AE425">
            <v>89.387728398066571</v>
          </cell>
          <cell r="AF425">
            <v>92.590958230147493</v>
          </cell>
          <cell r="AG425">
            <v>97.379600449366208</v>
          </cell>
          <cell r="AH425">
            <v>106.34044929705875</v>
          </cell>
        </row>
        <row r="426">
          <cell r="AD426">
            <v>87.272265912925377</v>
          </cell>
          <cell r="AE426">
            <v>89.42568366555318</v>
          </cell>
          <cell r="AF426">
            <v>92.625972073740257</v>
          </cell>
          <cell r="AG426">
            <v>97.410733679574776</v>
          </cell>
          <cell r="AH426">
            <v>106.376632437816</v>
          </cell>
        </row>
        <row r="427">
          <cell r="AD427">
            <v>87.305768252750468</v>
          </cell>
          <cell r="AE427">
            <v>89.463638933039775</v>
          </cell>
          <cell r="AF427">
            <v>92.660985917333008</v>
          </cell>
          <cell r="AG427">
            <v>97.441866909783343</v>
          </cell>
          <cell r="AH427">
            <v>106.41281557857324</v>
          </cell>
        </row>
        <row r="428">
          <cell r="AD428">
            <v>87.339270592575559</v>
          </cell>
          <cell r="AE428">
            <v>89.501594200526384</v>
          </cell>
          <cell r="AF428">
            <v>92.695999760925773</v>
          </cell>
          <cell r="AG428">
            <v>97.473000139991896</v>
          </cell>
          <cell r="AH428">
            <v>106.44899871933049</v>
          </cell>
        </row>
        <row r="429">
          <cell r="AD429">
            <v>87.37277293240065</v>
          </cell>
          <cell r="AE429">
            <v>89.539549468012993</v>
          </cell>
          <cell r="AF429">
            <v>92.731013604518523</v>
          </cell>
          <cell r="AG429">
            <v>97.504133370200464</v>
          </cell>
          <cell r="AH429">
            <v>106.48518186008774</v>
          </cell>
        </row>
        <row r="430">
          <cell r="AD430">
            <v>87.406275272225741</v>
          </cell>
          <cell r="AE430">
            <v>89.577504735499602</v>
          </cell>
          <cell r="AF430">
            <v>92.766027448111288</v>
          </cell>
          <cell r="AG430">
            <v>97.535266600409031</v>
          </cell>
          <cell r="AH430">
            <v>106.52136500084498</v>
          </cell>
        </row>
        <row r="431">
          <cell r="AD431">
            <v>87.439777612050833</v>
          </cell>
          <cell r="AE431">
            <v>89.615460002986197</v>
          </cell>
          <cell r="AF431">
            <v>92.801041291704038</v>
          </cell>
          <cell r="AG431">
            <v>97.566399830617584</v>
          </cell>
          <cell r="AH431">
            <v>106.55754814160223</v>
          </cell>
        </row>
        <row r="432">
          <cell r="AD432">
            <v>87.473279951875924</v>
          </cell>
          <cell r="AE432">
            <v>89.653415270472806</v>
          </cell>
          <cell r="AF432">
            <v>92.836055135296803</v>
          </cell>
          <cell r="AG432">
            <v>97.597533060826152</v>
          </cell>
          <cell r="AH432">
            <v>106.59373128235947</v>
          </cell>
        </row>
        <row r="433">
          <cell r="AD433">
            <v>87.506782291701015</v>
          </cell>
          <cell r="AE433">
            <v>89.691370537959415</v>
          </cell>
          <cell r="AF433">
            <v>92.871068978889554</v>
          </cell>
          <cell r="AG433">
            <v>97.628666291034719</v>
          </cell>
          <cell r="AH433">
            <v>106.62991442311672</v>
          </cell>
        </row>
        <row r="434">
          <cell r="AD434">
            <v>87.540284631526106</v>
          </cell>
          <cell r="AE434">
            <v>89.729325805446024</v>
          </cell>
          <cell r="AF434">
            <v>92.906082822482304</v>
          </cell>
          <cell r="AG434">
            <v>97.659799521243286</v>
          </cell>
          <cell r="AH434">
            <v>106.66609756387396</v>
          </cell>
        </row>
        <row r="435">
          <cell r="AD435">
            <v>87.573786971351197</v>
          </cell>
          <cell r="AE435">
            <v>89.767281072932619</v>
          </cell>
          <cell r="AF435">
            <v>92.941096666075069</v>
          </cell>
          <cell r="AG435">
            <v>97.69093275145184</v>
          </cell>
          <cell r="AH435">
            <v>106.70228070463121</v>
          </cell>
        </row>
        <row r="436">
          <cell r="AD436">
            <v>87.607289311176288</v>
          </cell>
          <cell r="AE436">
            <v>89.805236340419228</v>
          </cell>
          <cell r="AF436">
            <v>92.976110509667819</v>
          </cell>
          <cell r="AG436">
            <v>97.722065981660407</v>
          </cell>
          <cell r="AH436">
            <v>106.73846384538845</v>
          </cell>
        </row>
        <row r="437">
          <cell r="AD437">
            <v>87.640791651001379</v>
          </cell>
          <cell r="AE437">
            <v>89.843191607905837</v>
          </cell>
          <cell r="AF437">
            <v>93.010462500358571</v>
          </cell>
          <cell r="AG437">
            <v>97.753199211868974</v>
          </cell>
          <cell r="AH437">
            <v>106.7746469861457</v>
          </cell>
        </row>
        <row r="438">
          <cell r="AD438">
            <v>87.674293990826456</v>
          </cell>
          <cell r="AE438">
            <v>89.881146875392446</v>
          </cell>
          <cell r="AF438">
            <v>93.043393165410535</v>
          </cell>
          <cell r="AG438">
            <v>97.784332442077528</v>
          </cell>
          <cell r="AH438">
            <v>106.81083012690294</v>
          </cell>
        </row>
        <row r="439">
          <cell r="AD439">
            <v>87.707796330651547</v>
          </cell>
          <cell r="AE439">
            <v>89.919102142879041</v>
          </cell>
          <cell r="AF439">
            <v>93.076323830462499</v>
          </cell>
          <cell r="AG439">
            <v>97.815465672286095</v>
          </cell>
          <cell r="AH439">
            <v>106.84701326766019</v>
          </cell>
        </row>
        <row r="440">
          <cell r="AD440">
            <v>87.741298670476638</v>
          </cell>
          <cell r="AE440">
            <v>89.95705741036565</v>
          </cell>
          <cell r="AF440">
            <v>93.109254495514463</v>
          </cell>
          <cell r="AG440">
            <v>97.846598902494662</v>
          </cell>
          <cell r="AH440">
            <v>106.88319640841743</v>
          </cell>
        </row>
        <row r="441">
          <cell r="AD441">
            <v>87.774801010301729</v>
          </cell>
          <cell r="AE441">
            <v>89.995012677852259</v>
          </cell>
          <cell r="AF441">
            <v>93.142185160566427</v>
          </cell>
          <cell r="AG441">
            <v>97.87773213270323</v>
          </cell>
          <cell r="AH441">
            <v>106.91937954917468</v>
          </cell>
        </row>
        <row r="442">
          <cell r="AD442">
            <v>87.80830335012682</v>
          </cell>
          <cell r="AE442">
            <v>90.027567823948559</v>
          </cell>
          <cell r="AF442">
            <v>93.175115825618391</v>
          </cell>
          <cell r="AG442">
            <v>97.908865362911783</v>
          </cell>
          <cell r="AH442">
            <v>106.95556268993192</v>
          </cell>
        </row>
        <row r="443">
          <cell r="AD443">
            <v>87.841805689951912</v>
          </cell>
          <cell r="AE443">
            <v>90.05930605092135</v>
          </cell>
          <cell r="AF443">
            <v>93.208046490670355</v>
          </cell>
          <cell r="AG443">
            <v>97.93999859312035</v>
          </cell>
          <cell r="AH443">
            <v>106.99174583068917</v>
          </cell>
        </row>
        <row r="444">
          <cell r="AD444">
            <v>87.875308029777003</v>
          </cell>
          <cell r="AE444">
            <v>90.091044277894142</v>
          </cell>
          <cell r="AF444">
            <v>93.240977155722319</v>
          </cell>
          <cell r="AG444">
            <v>97.971131823328918</v>
          </cell>
          <cell r="AH444">
            <v>107.02497748922852</v>
          </cell>
        </row>
        <row r="445">
          <cell r="AD445">
            <v>87.908810369602094</v>
          </cell>
          <cell r="AE445">
            <v>90.122782504866933</v>
          </cell>
          <cell r="AF445">
            <v>93.273907820774284</v>
          </cell>
          <cell r="AG445">
            <v>98.00217354962686</v>
          </cell>
          <cell r="AH445">
            <v>107.0573368623709</v>
          </cell>
        </row>
        <row r="446">
          <cell r="AD446">
            <v>87.942312709427185</v>
          </cell>
          <cell r="AE446">
            <v>90.154520731839725</v>
          </cell>
          <cell r="AF446">
            <v>93.306838485826248</v>
          </cell>
          <cell r="AG446">
            <v>98.032049055782977</v>
          </cell>
          <cell r="AH446">
            <v>107.0896962355133</v>
          </cell>
        </row>
        <row r="447">
          <cell r="AD447">
            <v>87.975815049252276</v>
          </cell>
          <cell r="AE447">
            <v>90.186258958812516</v>
          </cell>
          <cell r="AF447">
            <v>93.339769150878212</v>
          </cell>
          <cell r="AG447">
            <v>98.061924561939108</v>
          </cell>
          <cell r="AH447">
            <v>107.1220556086557</v>
          </cell>
        </row>
        <row r="448">
          <cell r="AD448">
            <v>88.008693431404168</v>
          </cell>
          <cell r="AE448">
            <v>90.217997185785308</v>
          </cell>
          <cell r="AF448">
            <v>93.372699815930176</v>
          </cell>
          <cell r="AG448">
            <v>98.091800068095225</v>
          </cell>
          <cell r="AH448">
            <v>107.15441498179808</v>
          </cell>
        </row>
        <row r="449">
          <cell r="AD449">
            <v>88.039952219754653</v>
          </cell>
          <cell r="AE449">
            <v>90.249735412758099</v>
          </cell>
          <cell r="AF449">
            <v>93.40563048098214</v>
          </cell>
          <cell r="AG449">
            <v>98.121675574251341</v>
          </cell>
          <cell r="AH449">
            <v>107.18677435494048</v>
          </cell>
        </row>
        <row r="450">
          <cell r="AD450">
            <v>88.071211008105138</v>
          </cell>
          <cell r="AE450">
            <v>90.281473639730891</v>
          </cell>
          <cell r="AF450">
            <v>93.438561146034118</v>
          </cell>
          <cell r="AG450">
            <v>98.151551080407472</v>
          </cell>
          <cell r="AH450">
            <v>107.21913372808288</v>
          </cell>
        </row>
        <row r="451">
          <cell r="AD451">
            <v>88.102469796455622</v>
          </cell>
          <cell r="AE451">
            <v>90.313211866703682</v>
          </cell>
          <cell r="AF451">
            <v>93.471491811086082</v>
          </cell>
          <cell r="AG451">
            <v>98.181426586563589</v>
          </cell>
          <cell r="AH451">
            <v>107.25149310122528</v>
          </cell>
        </row>
        <row r="452">
          <cell r="AD452">
            <v>88.133728584806107</v>
          </cell>
          <cell r="AE452">
            <v>90.344950093676474</v>
          </cell>
          <cell r="AF452">
            <v>93.504422476138046</v>
          </cell>
          <cell r="AG452">
            <v>98.211302092719706</v>
          </cell>
          <cell r="AH452">
            <v>107.28385247436766</v>
          </cell>
        </row>
        <row r="453">
          <cell r="AD453">
            <v>88.164987373156592</v>
          </cell>
          <cell r="AE453">
            <v>90.376688320649265</v>
          </cell>
          <cell r="AF453">
            <v>93.53735314119001</v>
          </cell>
          <cell r="AG453">
            <v>98.241177598875836</v>
          </cell>
          <cell r="AH453">
            <v>107.31621184751006</v>
          </cell>
        </row>
        <row r="454">
          <cell r="AD454">
            <v>88.196246161507091</v>
          </cell>
          <cell r="AE454">
            <v>90.408426547622057</v>
          </cell>
          <cell r="AF454">
            <v>93.570283806241974</v>
          </cell>
          <cell r="AG454">
            <v>98.271053105031953</v>
          </cell>
          <cell r="AH454">
            <v>107.34857122065246</v>
          </cell>
        </row>
        <row r="455">
          <cell r="AD455">
            <v>88.227504949857575</v>
          </cell>
          <cell r="AE455">
            <v>90.440164774594848</v>
          </cell>
          <cell r="AF455">
            <v>93.603214471293938</v>
          </cell>
          <cell r="AG455">
            <v>98.30092861118807</v>
          </cell>
          <cell r="AH455">
            <v>107.38093059379484</v>
          </cell>
        </row>
        <row r="456">
          <cell r="AD456">
            <v>88.25876373820806</v>
          </cell>
          <cell r="AE456">
            <v>90.47190300156764</v>
          </cell>
          <cell r="AF456">
            <v>93.636145136345903</v>
          </cell>
          <cell r="AG456">
            <v>98.330804117344201</v>
          </cell>
          <cell r="AH456">
            <v>107.41328996693724</v>
          </cell>
        </row>
        <row r="457">
          <cell r="AD457">
            <v>88.290022526558545</v>
          </cell>
          <cell r="AE457">
            <v>90.503641228540417</v>
          </cell>
          <cell r="AF457">
            <v>93.669075801397867</v>
          </cell>
          <cell r="AG457">
            <v>98.360679623500317</v>
          </cell>
          <cell r="AH457">
            <v>107.44564934007964</v>
          </cell>
        </row>
        <row r="458">
          <cell r="AD458">
            <v>88.321281314909029</v>
          </cell>
          <cell r="AE458">
            <v>90.535379455513208</v>
          </cell>
          <cell r="AF458">
            <v>93.702006466449831</v>
          </cell>
          <cell r="AG458">
            <v>98.390555129656434</v>
          </cell>
          <cell r="AH458">
            <v>107.47800871322202</v>
          </cell>
        </row>
        <row r="459">
          <cell r="AD459">
            <v>88.352540103259514</v>
          </cell>
          <cell r="AE459">
            <v>90.567117682486</v>
          </cell>
          <cell r="AF459">
            <v>93.734937131501795</v>
          </cell>
          <cell r="AG459">
            <v>98.420430635812565</v>
          </cell>
          <cell r="AH459">
            <v>107.51036808636442</v>
          </cell>
        </row>
        <row r="460">
          <cell r="AD460">
            <v>88.383798891610013</v>
          </cell>
          <cell r="AE460">
            <v>90.598855909458791</v>
          </cell>
          <cell r="AF460">
            <v>93.767867796553759</v>
          </cell>
          <cell r="AG460">
            <v>98.450306141968682</v>
          </cell>
          <cell r="AH460">
            <v>107.54272745950682</v>
          </cell>
        </row>
        <row r="461">
          <cell r="AD461">
            <v>88.415057679960498</v>
          </cell>
          <cell r="AE461">
            <v>90.630594136431583</v>
          </cell>
          <cell r="AF461">
            <v>93.800798461605723</v>
          </cell>
          <cell r="AG461">
            <v>98.480181648124798</v>
          </cell>
          <cell r="AH461">
            <v>107.57508683264921</v>
          </cell>
        </row>
        <row r="462">
          <cell r="AD462">
            <v>88.446316468310982</v>
          </cell>
          <cell r="AE462">
            <v>90.662332363404374</v>
          </cell>
          <cell r="AF462">
            <v>93.833729126657687</v>
          </cell>
          <cell r="AG462">
            <v>98.510057154280929</v>
          </cell>
          <cell r="AH462">
            <v>107.6074462057916</v>
          </cell>
        </row>
        <row r="463">
          <cell r="AD463">
            <v>88.477575256661467</v>
          </cell>
          <cell r="AE463">
            <v>90.694070590377166</v>
          </cell>
          <cell r="AF463">
            <v>93.866659791709665</v>
          </cell>
          <cell r="AG463">
            <v>98.539932660437046</v>
          </cell>
          <cell r="AH463">
            <v>107.639805578934</v>
          </cell>
        </row>
        <row r="464">
          <cell r="AD464">
            <v>88.508834045011952</v>
          </cell>
          <cell r="AE464">
            <v>90.725808817349957</v>
          </cell>
          <cell r="AF464">
            <v>93.899590456761629</v>
          </cell>
          <cell r="AG464">
            <v>98.569808166593162</v>
          </cell>
          <cell r="AH464">
            <v>107.67216495207639</v>
          </cell>
        </row>
        <row r="465">
          <cell r="AD465">
            <v>88.540092833362436</v>
          </cell>
          <cell r="AE465">
            <v>90.757547044322749</v>
          </cell>
          <cell r="AF465">
            <v>93.932521121813593</v>
          </cell>
          <cell r="AG465">
            <v>98.599683672749293</v>
          </cell>
          <cell r="AH465">
            <v>107.70452432521878</v>
          </cell>
        </row>
        <row r="466">
          <cell r="AD466">
            <v>88.571351621712921</v>
          </cell>
          <cell r="AE466">
            <v>90.78928527129554</v>
          </cell>
          <cell r="AF466">
            <v>93.965451786865557</v>
          </cell>
          <cell r="AG466">
            <v>98.62955917890541</v>
          </cell>
          <cell r="AH466">
            <v>107.73688369836118</v>
          </cell>
        </row>
        <row r="467">
          <cell r="AD467">
            <v>88.60261041006342</v>
          </cell>
          <cell r="AE467">
            <v>90.821023498268332</v>
          </cell>
          <cell r="AF467">
            <v>93.998382451917522</v>
          </cell>
          <cell r="AG467">
            <v>98.659434685061527</v>
          </cell>
          <cell r="AH467">
            <v>107.76924307150358</v>
          </cell>
        </row>
        <row r="468">
          <cell r="AD468">
            <v>88.633869198413905</v>
          </cell>
          <cell r="AE468">
            <v>90.852761725241123</v>
          </cell>
          <cell r="AF468">
            <v>94.02979916019423</v>
          </cell>
          <cell r="AG468">
            <v>98.689310191217658</v>
          </cell>
          <cell r="AH468">
            <v>107.80160244464597</v>
          </cell>
        </row>
        <row r="469">
          <cell r="AD469">
            <v>88.665127986764389</v>
          </cell>
          <cell r="AE469">
            <v>90.884499952213915</v>
          </cell>
          <cell r="AF469">
            <v>94.061137661696392</v>
          </cell>
          <cell r="AG469">
            <v>98.719185697373774</v>
          </cell>
          <cell r="AH469">
            <v>107.83396181778836</v>
          </cell>
        </row>
        <row r="470">
          <cell r="AD470">
            <v>88.696386775114874</v>
          </cell>
          <cell r="AE470">
            <v>90.916238179186706</v>
          </cell>
          <cell r="AF470">
            <v>94.092476163198569</v>
          </cell>
          <cell r="AG470">
            <v>98.749061203529891</v>
          </cell>
          <cell r="AH470">
            <v>107.86632119093076</v>
          </cell>
        </row>
        <row r="471">
          <cell r="AD471">
            <v>88.727645563465359</v>
          </cell>
          <cell r="AE471">
            <v>90.947976406159498</v>
          </cell>
          <cell r="AF471">
            <v>94.123814664700731</v>
          </cell>
          <cell r="AG471">
            <v>98.778936709686022</v>
          </cell>
          <cell r="AH471">
            <v>107.89868056407315</v>
          </cell>
        </row>
        <row r="472">
          <cell r="AD472">
            <v>88.758904351815843</v>
          </cell>
          <cell r="AE472">
            <v>90.979714633132289</v>
          </cell>
          <cell r="AF472">
            <v>94.155153166202908</v>
          </cell>
          <cell r="AG472">
            <v>98.808812215842138</v>
          </cell>
          <cell r="AH472">
            <v>107.93103993721554</v>
          </cell>
        </row>
        <row r="473">
          <cell r="AD473">
            <v>88.790163140166328</v>
          </cell>
          <cell r="AE473">
            <v>91.01105096134954</v>
          </cell>
          <cell r="AF473">
            <v>94.186491667705084</v>
          </cell>
          <cell r="AG473">
            <v>98.838687721998255</v>
          </cell>
          <cell r="AH473">
            <v>107.96339931035794</v>
          </cell>
        </row>
        <row r="474">
          <cell r="AD474">
            <v>88.821421928516827</v>
          </cell>
          <cell r="AE474">
            <v>91.041675444348641</v>
          </cell>
          <cell r="AF474">
            <v>94.217830169207247</v>
          </cell>
          <cell r="AG474">
            <v>98.868563228154386</v>
          </cell>
          <cell r="AH474">
            <v>107.99575868350033</v>
          </cell>
        </row>
        <row r="475">
          <cell r="AD475">
            <v>88.852680716867312</v>
          </cell>
          <cell r="AE475">
            <v>91.072299927347757</v>
          </cell>
          <cell r="AF475">
            <v>94.249168670709423</v>
          </cell>
          <cell r="AG475">
            <v>98.898438734310503</v>
          </cell>
          <cell r="AH475">
            <v>108.02597567350507</v>
          </cell>
        </row>
        <row r="476">
          <cell r="AD476">
            <v>88.883939505217796</v>
          </cell>
          <cell r="AE476">
            <v>91.102924410346859</v>
          </cell>
          <cell r="AF476">
            <v>94.280507172211585</v>
          </cell>
          <cell r="AG476">
            <v>98.928314240466619</v>
          </cell>
          <cell r="AH476">
            <v>108.05586950728798</v>
          </cell>
        </row>
        <row r="477">
          <cell r="AD477">
            <v>88.915198293568281</v>
          </cell>
          <cell r="AE477">
            <v>91.133548893345974</v>
          </cell>
          <cell r="AF477">
            <v>94.311845673713762</v>
          </cell>
          <cell r="AG477">
            <v>98.95818974662275</v>
          </cell>
          <cell r="AH477">
            <v>108.08576334107087</v>
          </cell>
        </row>
        <row r="478">
          <cell r="AD478">
            <v>88.946457081918766</v>
          </cell>
          <cell r="AE478">
            <v>91.16417337634509</v>
          </cell>
          <cell r="AF478">
            <v>94.343184175215939</v>
          </cell>
          <cell r="AG478">
            <v>98.988065252778867</v>
          </cell>
          <cell r="AH478">
            <v>108.11565717485377</v>
          </cell>
        </row>
        <row r="479">
          <cell r="AD479">
            <v>88.97771587026925</v>
          </cell>
          <cell r="AE479">
            <v>91.194797859344192</v>
          </cell>
          <cell r="AF479">
            <v>94.374522676718101</v>
          </cell>
          <cell r="AG479">
            <v>99.018293442409089</v>
          </cell>
          <cell r="AH479">
            <v>108.14555100863667</v>
          </cell>
        </row>
        <row r="480">
          <cell r="AD480">
            <v>89.008373652580005</v>
          </cell>
          <cell r="AE480">
            <v>91.225422342343307</v>
          </cell>
          <cell r="AF480">
            <v>94.405861178220277</v>
          </cell>
          <cell r="AG480">
            <v>99.048756247984358</v>
          </cell>
          <cell r="AH480">
            <v>108.17544484241957</v>
          </cell>
        </row>
        <row r="481">
          <cell r="AD481">
            <v>89.037539133386474</v>
          </cell>
          <cell r="AE481">
            <v>91.256046825342423</v>
          </cell>
          <cell r="AF481">
            <v>94.437199679722454</v>
          </cell>
          <cell r="AG481">
            <v>99.079219053559626</v>
          </cell>
          <cell r="AH481">
            <v>108.20533867620246</v>
          </cell>
        </row>
        <row r="482">
          <cell r="AD482">
            <v>89.066704614192943</v>
          </cell>
          <cell r="AE482">
            <v>91.286671308341525</v>
          </cell>
          <cell r="AF482">
            <v>94.468538181224616</v>
          </cell>
          <cell r="AG482">
            <v>99.109681859134909</v>
          </cell>
          <cell r="AH482">
            <v>108.23523250998537</v>
          </cell>
        </row>
        <row r="483">
          <cell r="AD483">
            <v>89.095870094999412</v>
          </cell>
          <cell r="AE483">
            <v>91.317295791340641</v>
          </cell>
          <cell r="AF483">
            <v>94.499876682726793</v>
          </cell>
          <cell r="AG483">
            <v>99.140144664710178</v>
          </cell>
          <cell r="AH483">
            <v>108.26512634376826</v>
          </cell>
        </row>
        <row r="484">
          <cell r="AD484">
            <v>89.125035575805882</v>
          </cell>
          <cell r="AE484">
            <v>91.347920274339756</v>
          </cell>
          <cell r="AF484">
            <v>94.531215184228955</v>
          </cell>
          <cell r="AG484">
            <v>99.170607470285447</v>
          </cell>
          <cell r="AH484">
            <v>108.29502017755117</v>
          </cell>
        </row>
        <row r="485">
          <cell r="AD485">
            <v>89.154201056612351</v>
          </cell>
          <cell r="AE485">
            <v>91.378544757338858</v>
          </cell>
          <cell r="AF485">
            <v>94.562553685731132</v>
          </cell>
          <cell r="AG485">
            <v>99.201070275860715</v>
          </cell>
          <cell r="AH485">
            <v>108.32491401133406</v>
          </cell>
        </row>
        <row r="486">
          <cell r="AD486">
            <v>89.18336653741882</v>
          </cell>
          <cell r="AE486">
            <v>91.409169240337974</v>
          </cell>
          <cell r="AF486">
            <v>94.593892187233308</v>
          </cell>
          <cell r="AG486">
            <v>99.231533081435984</v>
          </cell>
          <cell r="AH486">
            <v>108.35480784511695</v>
          </cell>
        </row>
        <row r="487">
          <cell r="AD487">
            <v>89.212532018225289</v>
          </cell>
          <cell r="AE487">
            <v>91.43979372333709</v>
          </cell>
          <cell r="AF487">
            <v>94.625230688735471</v>
          </cell>
          <cell r="AG487">
            <v>99.261995887011253</v>
          </cell>
          <cell r="AH487">
            <v>108.38470167889986</v>
          </cell>
        </row>
        <row r="488">
          <cell r="AD488">
            <v>89.241697499031758</v>
          </cell>
          <cell r="AE488">
            <v>91.470418206336191</v>
          </cell>
          <cell r="AF488">
            <v>94.656569190237647</v>
          </cell>
          <cell r="AG488">
            <v>99.292458692586521</v>
          </cell>
          <cell r="AH488">
            <v>108.41459551268275</v>
          </cell>
        </row>
        <row r="489">
          <cell r="AD489">
            <v>89.270862979838242</v>
          </cell>
          <cell r="AE489">
            <v>91.501042689335307</v>
          </cell>
          <cell r="AF489">
            <v>94.687907691739809</v>
          </cell>
          <cell r="AG489">
            <v>99.322921498161804</v>
          </cell>
          <cell r="AH489">
            <v>108.44448934646564</v>
          </cell>
        </row>
        <row r="490">
          <cell r="AD490">
            <v>89.300028460644711</v>
          </cell>
          <cell r="AE490">
            <v>91.531667172334409</v>
          </cell>
          <cell r="AF490">
            <v>94.719246193241986</v>
          </cell>
          <cell r="AG490">
            <v>99.353384303737073</v>
          </cell>
          <cell r="AH490">
            <v>108.47438318024855</v>
          </cell>
        </row>
        <row r="491">
          <cell r="AD491">
            <v>89.32919394145118</v>
          </cell>
          <cell r="AE491">
            <v>91.562291655333524</v>
          </cell>
          <cell r="AF491">
            <v>94.750584694744163</v>
          </cell>
          <cell r="AG491">
            <v>99.383847109312342</v>
          </cell>
          <cell r="AH491">
            <v>108.50427701403144</v>
          </cell>
        </row>
        <row r="492">
          <cell r="AD492">
            <v>89.358359422257649</v>
          </cell>
          <cell r="AE492">
            <v>91.59291613833264</v>
          </cell>
          <cell r="AF492">
            <v>94.781923196246325</v>
          </cell>
          <cell r="AG492">
            <v>99.41430991488761</v>
          </cell>
          <cell r="AH492">
            <v>108.53417084781435</v>
          </cell>
        </row>
        <row r="493">
          <cell r="AD493">
            <v>89.387524903064119</v>
          </cell>
          <cell r="AE493">
            <v>91.623540621331742</v>
          </cell>
          <cell r="AF493">
            <v>94.813261697748501</v>
          </cell>
          <cell r="AG493">
            <v>99.444772720462879</v>
          </cell>
          <cell r="AH493">
            <v>108.56406468159724</v>
          </cell>
        </row>
        <row r="494">
          <cell r="AD494">
            <v>89.416690383870588</v>
          </cell>
          <cell r="AE494">
            <v>91.654165104330858</v>
          </cell>
          <cell r="AF494">
            <v>94.844600199250664</v>
          </cell>
          <cell r="AG494">
            <v>99.475235526038148</v>
          </cell>
          <cell r="AH494">
            <v>108.59395851538014</v>
          </cell>
        </row>
        <row r="495">
          <cell r="AD495">
            <v>89.445855864677057</v>
          </cell>
          <cell r="AE495">
            <v>91.684789587329973</v>
          </cell>
          <cell r="AF495">
            <v>94.87593870075284</v>
          </cell>
          <cell r="AG495">
            <v>99.505698331613431</v>
          </cell>
          <cell r="AH495">
            <v>108.62385234916304</v>
          </cell>
        </row>
        <row r="496">
          <cell r="AD496">
            <v>89.475021345483526</v>
          </cell>
          <cell r="AE496">
            <v>91.715414070329075</v>
          </cell>
          <cell r="AF496">
            <v>94.907277202255017</v>
          </cell>
          <cell r="AG496">
            <v>99.536161137188699</v>
          </cell>
          <cell r="AH496">
            <v>108.65374618294594</v>
          </cell>
        </row>
        <row r="497">
          <cell r="AD497">
            <v>89.504186826289995</v>
          </cell>
          <cell r="AE497">
            <v>91.746038553328191</v>
          </cell>
          <cell r="AF497">
            <v>94.938615703757179</v>
          </cell>
          <cell r="AG497">
            <v>99.566623942763968</v>
          </cell>
          <cell r="AH497">
            <v>108.68364001672883</v>
          </cell>
        </row>
        <row r="498">
          <cell r="AD498">
            <v>89.533352307096465</v>
          </cell>
          <cell r="AE498">
            <v>91.776663036327307</v>
          </cell>
          <cell r="AF498">
            <v>94.969954205259356</v>
          </cell>
          <cell r="AG498">
            <v>99.597086748339237</v>
          </cell>
          <cell r="AH498">
            <v>108.71353385051174</v>
          </cell>
        </row>
        <row r="499">
          <cell r="AD499">
            <v>89.562517787902948</v>
          </cell>
          <cell r="AE499">
            <v>91.807287519326408</v>
          </cell>
          <cell r="AF499">
            <v>95.001212576336201</v>
          </cell>
          <cell r="AG499">
            <v>99.627549553914506</v>
          </cell>
          <cell r="AH499">
            <v>108.74342768429463</v>
          </cell>
        </row>
        <row r="500">
          <cell r="AD500">
            <v>89.591683268709417</v>
          </cell>
          <cell r="AE500">
            <v>91.837912002325524</v>
          </cell>
          <cell r="AF500">
            <v>95.03060851241726</v>
          </cell>
          <cell r="AG500">
            <v>99.658012359489774</v>
          </cell>
          <cell r="AH500">
            <v>108.77332151807754</v>
          </cell>
        </row>
        <row r="501">
          <cell r="AD501">
            <v>89.620848749515886</v>
          </cell>
          <cell r="AE501">
            <v>91.86853648532464</v>
          </cell>
          <cell r="AF501">
            <v>95.060004448498319</v>
          </cell>
          <cell r="AG501">
            <v>99.688475165065043</v>
          </cell>
          <cell r="AH501">
            <v>108.80321535186043</v>
          </cell>
        </row>
        <row r="502">
          <cell r="AD502">
            <v>89.650014230322356</v>
          </cell>
          <cell r="AE502">
            <v>91.899160968323741</v>
          </cell>
          <cell r="AF502">
            <v>95.089400384579378</v>
          </cell>
          <cell r="AG502">
            <v>99.718937970640326</v>
          </cell>
          <cell r="AH502">
            <v>108.83310918564332</v>
          </cell>
        </row>
        <row r="503">
          <cell r="AD503">
            <v>89.679179711128825</v>
          </cell>
          <cell r="AE503">
            <v>91.929785451322857</v>
          </cell>
          <cell r="AF503">
            <v>95.118796320660451</v>
          </cell>
          <cell r="AG503">
            <v>99.749400776215595</v>
          </cell>
          <cell r="AH503">
            <v>108.86300301942623</v>
          </cell>
        </row>
        <row r="504">
          <cell r="AD504">
            <v>89.708345191935294</v>
          </cell>
          <cell r="AE504">
            <v>91.960409934321959</v>
          </cell>
          <cell r="AF504">
            <v>95.14819225674151</v>
          </cell>
          <cell r="AG504">
            <v>99.779863581790863</v>
          </cell>
          <cell r="AH504">
            <v>108.89289685320912</v>
          </cell>
        </row>
        <row r="505">
          <cell r="AD505">
            <v>89.737510672741763</v>
          </cell>
          <cell r="AE505">
            <v>91.991034417321075</v>
          </cell>
          <cell r="AF505">
            <v>95.177588192822569</v>
          </cell>
          <cell r="AG505">
            <v>99.810326387366132</v>
          </cell>
          <cell r="AH505">
            <v>108.92279068699202</v>
          </cell>
        </row>
        <row r="506">
          <cell r="AD506">
            <v>89.766676153548232</v>
          </cell>
          <cell r="AE506">
            <v>92.019618476653022</v>
          </cell>
          <cell r="AF506">
            <v>95.206984128903628</v>
          </cell>
          <cell r="AG506">
            <v>99.840789192941401</v>
          </cell>
          <cell r="AH506">
            <v>108.95268452077492</v>
          </cell>
        </row>
        <row r="507">
          <cell r="AD507">
            <v>89.795841634354701</v>
          </cell>
          <cell r="AE507">
            <v>92.047357913828833</v>
          </cell>
          <cell r="AF507">
            <v>95.236380064984701</v>
          </cell>
          <cell r="AG507">
            <v>99.871251998516669</v>
          </cell>
          <cell r="AH507">
            <v>108.98257835455782</v>
          </cell>
        </row>
        <row r="508">
          <cell r="AD508">
            <v>89.825007115161171</v>
          </cell>
          <cell r="AE508">
            <v>92.075097351004658</v>
          </cell>
          <cell r="AF508">
            <v>95.26577600106576</v>
          </cell>
          <cell r="AG508">
            <v>99.901714804091952</v>
          </cell>
          <cell r="AH508">
            <v>109.01113680523949</v>
          </cell>
        </row>
        <row r="509">
          <cell r="AD509">
            <v>89.854172595967654</v>
          </cell>
          <cell r="AE509">
            <v>92.102836788180468</v>
          </cell>
          <cell r="AF509">
            <v>95.295171937146819</v>
          </cell>
          <cell r="AG509">
            <v>99.932177609667221</v>
          </cell>
          <cell r="AH509">
            <v>109.03782994004526</v>
          </cell>
        </row>
        <row r="510">
          <cell r="AD510">
            <v>89.883338076774123</v>
          </cell>
          <cell r="AE510">
            <v>92.130576225356279</v>
          </cell>
          <cell r="AF510">
            <v>95.324567873227878</v>
          </cell>
          <cell r="AG510">
            <v>99.96264041524249</v>
          </cell>
          <cell r="AH510">
            <v>109.06452307485102</v>
          </cell>
        </row>
        <row r="511">
          <cell r="AD511">
            <v>89.912503557580592</v>
          </cell>
          <cell r="AE511">
            <v>92.15831566253209</v>
          </cell>
          <cell r="AF511">
            <v>95.353963809308951</v>
          </cell>
          <cell r="AG511">
            <v>99.993103220817758</v>
          </cell>
          <cell r="AH511">
            <v>109.09121620965679</v>
          </cell>
        </row>
        <row r="512">
          <cell r="AD512">
            <v>89.941669038387062</v>
          </cell>
          <cell r="AE512">
            <v>92.186055099707914</v>
          </cell>
          <cell r="AF512">
            <v>95.38335974539001</v>
          </cell>
          <cell r="AG512">
            <v>100.02290683096982</v>
          </cell>
          <cell r="AH512">
            <v>109.11790934446255</v>
          </cell>
        </row>
        <row r="513">
          <cell r="AD513">
            <v>89.970834519193531</v>
          </cell>
          <cell r="AE513">
            <v>92.213794536883725</v>
          </cell>
          <cell r="AF513">
            <v>95.412755681471069</v>
          </cell>
          <cell r="AG513">
            <v>100.05251752250267</v>
          </cell>
          <cell r="AH513">
            <v>109.14460247926831</v>
          </cell>
        </row>
        <row r="514">
          <cell r="AD514">
            <v>90</v>
          </cell>
          <cell r="AE514">
            <v>92.241533974059536</v>
          </cell>
          <cell r="AF514">
            <v>95.442151617552128</v>
          </cell>
          <cell r="AG514">
            <v>100.08212821403551</v>
          </cell>
          <cell r="AH514">
            <v>109.17129561407408</v>
          </cell>
        </row>
        <row r="515">
          <cell r="AD515">
            <v>90.027212355806469</v>
          </cell>
          <cell r="AE515">
            <v>92.269273411235346</v>
          </cell>
          <cell r="AF515">
            <v>95.471547553633187</v>
          </cell>
          <cell r="AG515">
            <v>100.11173890556836</v>
          </cell>
          <cell r="AH515">
            <v>109.19798874887985</v>
          </cell>
        </row>
        <row r="516">
          <cell r="AD516">
            <v>90.054424711612938</v>
          </cell>
          <cell r="AE516">
            <v>92.297012848411157</v>
          </cell>
          <cell r="AF516">
            <v>95.50094348971426</v>
          </cell>
          <cell r="AG516">
            <v>100.14134959710121</v>
          </cell>
          <cell r="AH516">
            <v>109.22468188368562</v>
          </cell>
        </row>
        <row r="517">
          <cell r="AD517">
            <v>90.081637067419408</v>
          </cell>
          <cell r="AE517">
            <v>92.324752285586982</v>
          </cell>
          <cell r="AF517">
            <v>95.530339425795319</v>
          </cell>
          <cell r="AG517">
            <v>100.17096028863406</v>
          </cell>
          <cell r="AH517">
            <v>109.25137501849139</v>
          </cell>
        </row>
        <row r="518">
          <cell r="AD518">
            <v>90.108849423225877</v>
          </cell>
          <cell r="AE518">
            <v>92.352491722762792</v>
          </cell>
          <cell r="AF518">
            <v>95.559735361876378</v>
          </cell>
          <cell r="AG518">
            <v>100.20057098016692</v>
          </cell>
          <cell r="AH518">
            <v>109.27806815329716</v>
          </cell>
        </row>
        <row r="519">
          <cell r="AD519">
            <v>90.13606177903236</v>
          </cell>
          <cell r="AE519">
            <v>92.380231159938603</v>
          </cell>
          <cell r="AF519">
            <v>95.589131297957437</v>
          </cell>
          <cell r="AG519">
            <v>100.23018167169977</v>
          </cell>
          <cell r="AH519">
            <v>109.30476128810292</v>
          </cell>
        </row>
        <row r="520">
          <cell r="AD520">
            <v>90.163274134838829</v>
          </cell>
          <cell r="AE520">
            <v>92.407970597114414</v>
          </cell>
          <cell r="AF520">
            <v>95.61852723403851</v>
          </cell>
          <cell r="AG520">
            <v>100.25979236323262</v>
          </cell>
          <cell r="AH520">
            <v>109.33145442290869</v>
          </cell>
        </row>
        <row r="521">
          <cell r="AD521">
            <v>90.190486490645299</v>
          </cell>
          <cell r="AE521">
            <v>92.435710034290224</v>
          </cell>
          <cell r="AF521">
            <v>95.647923170119569</v>
          </cell>
          <cell r="AG521">
            <v>100.28940305476547</v>
          </cell>
          <cell r="AH521">
            <v>109.35814755771446</v>
          </cell>
        </row>
        <row r="522">
          <cell r="AD522">
            <v>90.217698846451768</v>
          </cell>
          <cell r="AE522">
            <v>92.463449471466049</v>
          </cell>
          <cell r="AF522">
            <v>95.677319106200628</v>
          </cell>
          <cell r="AG522">
            <v>100.31901374629831</v>
          </cell>
          <cell r="AH522">
            <v>109.38484069252023</v>
          </cell>
        </row>
        <row r="523">
          <cell r="AD523">
            <v>90.244911202258237</v>
          </cell>
          <cell r="AE523">
            <v>92.49118890864186</v>
          </cell>
          <cell r="AF523">
            <v>95.706715042281687</v>
          </cell>
          <cell r="AG523">
            <v>100.34862443783116</v>
          </cell>
          <cell r="AH523">
            <v>109.41153382732598</v>
          </cell>
        </row>
        <row r="524">
          <cell r="AD524">
            <v>90.272123558064706</v>
          </cell>
          <cell r="AE524">
            <v>92.51892834581767</v>
          </cell>
          <cell r="AF524">
            <v>95.73611097836276</v>
          </cell>
          <cell r="AG524">
            <v>100.37823512936401</v>
          </cell>
          <cell r="AH524">
            <v>109.43822696213175</v>
          </cell>
        </row>
        <row r="525">
          <cell r="AD525">
            <v>90.299335913871175</v>
          </cell>
          <cell r="AE525">
            <v>92.546667782993481</v>
          </cell>
          <cell r="AF525">
            <v>95.765506914443819</v>
          </cell>
          <cell r="AG525">
            <v>100.40784582089687</v>
          </cell>
          <cell r="AH525">
            <v>109.46492009693752</v>
          </cell>
        </row>
        <row r="526">
          <cell r="AD526">
            <v>90.326548269677644</v>
          </cell>
          <cell r="AE526">
            <v>92.574407220169306</v>
          </cell>
          <cell r="AF526">
            <v>95.794902850524878</v>
          </cell>
          <cell r="AG526">
            <v>100.43745651242972</v>
          </cell>
          <cell r="AH526">
            <v>109.49161323174329</v>
          </cell>
        </row>
        <row r="527">
          <cell r="AD527">
            <v>90.353760625484114</v>
          </cell>
          <cell r="AE527">
            <v>92.602146657345116</v>
          </cell>
          <cell r="AF527">
            <v>95.824298786605937</v>
          </cell>
          <cell r="AG527">
            <v>100.46706720396257</v>
          </cell>
          <cell r="AH527">
            <v>109.51830636654906</v>
          </cell>
        </row>
        <row r="528">
          <cell r="AD528">
            <v>90.380972981290583</v>
          </cell>
          <cell r="AE528">
            <v>92.629886094520927</v>
          </cell>
          <cell r="AF528">
            <v>95.85369472268701</v>
          </cell>
          <cell r="AG528">
            <v>100.49667789549542</v>
          </cell>
          <cell r="AH528">
            <v>109.54499950135482</v>
          </cell>
        </row>
        <row r="529">
          <cell r="AD529">
            <v>90.408185337097066</v>
          </cell>
          <cell r="AE529">
            <v>92.657625531696738</v>
          </cell>
          <cell r="AF529">
            <v>95.883090658768069</v>
          </cell>
          <cell r="AG529">
            <v>100.52628858702826</v>
          </cell>
          <cell r="AH529">
            <v>109.57169263616059</v>
          </cell>
        </row>
        <row r="530">
          <cell r="AD530">
            <v>90.435397692903535</v>
          </cell>
          <cell r="AE530">
            <v>92.685364968872548</v>
          </cell>
          <cell r="AF530">
            <v>95.912486594849128</v>
          </cell>
          <cell r="AG530">
            <v>100.55589927856111</v>
          </cell>
          <cell r="AH530">
            <v>109.59838577096636</v>
          </cell>
        </row>
        <row r="531">
          <cell r="AD531">
            <v>90.462610048710005</v>
          </cell>
          <cell r="AE531">
            <v>92.713104406048373</v>
          </cell>
          <cell r="AF531">
            <v>95.941882530930187</v>
          </cell>
          <cell r="AG531">
            <v>100.58550997009397</v>
          </cell>
          <cell r="AH531">
            <v>109.62507890577213</v>
          </cell>
        </row>
        <row r="532">
          <cell r="AD532">
            <v>90.489822404516474</v>
          </cell>
          <cell r="AE532">
            <v>92.740843843224184</v>
          </cell>
          <cell r="AF532">
            <v>95.971278467011246</v>
          </cell>
          <cell r="AG532">
            <v>100.61512066162682</v>
          </cell>
          <cell r="AH532">
            <v>109.6517720405779</v>
          </cell>
        </row>
        <row r="533">
          <cell r="AD533">
            <v>90.517034760322943</v>
          </cell>
          <cell r="AE533">
            <v>92.768583280399994</v>
          </cell>
          <cell r="AF533">
            <v>96.000583270229825</v>
          </cell>
          <cell r="AG533">
            <v>100.64473135315967</v>
          </cell>
          <cell r="AH533">
            <v>109.67846517538365</v>
          </cell>
        </row>
        <row r="534">
          <cell r="AD534">
            <v>90.544247116129412</v>
          </cell>
          <cell r="AE534">
            <v>92.796322717575805</v>
          </cell>
          <cell r="AF534">
            <v>96.026006899791128</v>
          </cell>
          <cell r="AG534">
            <v>100.67434204469252</v>
          </cell>
          <cell r="AH534">
            <v>109.70515831018942</v>
          </cell>
        </row>
        <row r="535">
          <cell r="AD535">
            <v>90.571459471935881</v>
          </cell>
          <cell r="AE535">
            <v>92.82406215475163</v>
          </cell>
          <cell r="AF535">
            <v>96.051430529352416</v>
          </cell>
          <cell r="AG535">
            <v>100.70395273622538</v>
          </cell>
          <cell r="AH535">
            <v>109.73185144499519</v>
          </cell>
        </row>
        <row r="536">
          <cell r="AD536">
            <v>90.598671827742351</v>
          </cell>
          <cell r="AE536">
            <v>92.85180159192744</v>
          </cell>
          <cell r="AF536">
            <v>96.076854158913704</v>
          </cell>
          <cell r="AG536">
            <v>100.73356342775821</v>
          </cell>
          <cell r="AH536">
            <v>109.75854457980095</v>
          </cell>
        </row>
        <row r="537">
          <cell r="AD537">
            <v>90.62588418354882</v>
          </cell>
          <cell r="AE537">
            <v>92.879541029103251</v>
          </cell>
          <cell r="AF537">
            <v>96.102277788475007</v>
          </cell>
          <cell r="AG537">
            <v>100.76317411929107</v>
          </cell>
          <cell r="AH537">
            <v>109.78523771460672</v>
          </cell>
        </row>
        <row r="538">
          <cell r="AD538">
            <v>90.653096539355289</v>
          </cell>
          <cell r="AE538">
            <v>92.907280466279062</v>
          </cell>
          <cell r="AF538">
            <v>96.127701418036295</v>
          </cell>
          <cell r="AG538">
            <v>100.79278481082392</v>
          </cell>
          <cell r="AH538">
            <v>109.81193084941249</v>
          </cell>
        </row>
        <row r="539">
          <cell r="AD539">
            <v>90.680308895161772</v>
          </cell>
          <cell r="AE539">
            <v>92.935019903454872</v>
          </cell>
          <cell r="AF539">
            <v>96.153125047597598</v>
          </cell>
          <cell r="AG539">
            <v>100.82239550235677</v>
          </cell>
          <cell r="AH539">
            <v>109.83862398421826</v>
          </cell>
        </row>
        <row r="540">
          <cell r="AD540">
            <v>90.707521250968242</v>
          </cell>
          <cell r="AE540">
            <v>92.962759340630697</v>
          </cell>
          <cell r="AF540">
            <v>96.178548677158886</v>
          </cell>
          <cell r="AG540">
            <v>100.85200619388962</v>
          </cell>
          <cell r="AH540">
            <v>109.86531711902403</v>
          </cell>
        </row>
        <row r="541">
          <cell r="AD541">
            <v>90.734733606774711</v>
          </cell>
          <cell r="AE541">
            <v>92.990498777806508</v>
          </cell>
          <cell r="AF541">
            <v>96.203972306720175</v>
          </cell>
          <cell r="AG541">
            <v>100.88161688542247</v>
          </cell>
          <cell r="AH541">
            <v>109.8920102538298</v>
          </cell>
        </row>
        <row r="542">
          <cell r="AD542">
            <v>90.76194596258118</v>
          </cell>
          <cell r="AE542">
            <v>93.017321310188493</v>
          </cell>
          <cell r="AF542">
            <v>96.229395936281477</v>
          </cell>
          <cell r="AG542">
            <v>100.91122757695533</v>
          </cell>
          <cell r="AH542">
            <v>109.91870338863556</v>
          </cell>
        </row>
        <row r="543">
          <cell r="AD543">
            <v>90.789158318387649</v>
          </cell>
          <cell r="AE543">
            <v>93.043666179806593</v>
          </cell>
          <cell r="AF543">
            <v>96.254819565842766</v>
          </cell>
          <cell r="AG543">
            <v>100.94083826848818</v>
          </cell>
          <cell r="AH543">
            <v>109.94539652344133</v>
          </cell>
        </row>
        <row r="544">
          <cell r="AD544">
            <v>90.816370674194118</v>
          </cell>
          <cell r="AE544">
            <v>93.070011049424707</v>
          </cell>
          <cell r="AF544">
            <v>96.280243195404069</v>
          </cell>
          <cell r="AG544">
            <v>100.97044896002102</v>
          </cell>
          <cell r="AH544">
            <v>109.97208965824709</v>
          </cell>
        </row>
        <row r="545">
          <cell r="AD545">
            <v>90.843583030000588</v>
          </cell>
          <cell r="AE545">
            <v>93.096355919042821</v>
          </cell>
          <cell r="AF545">
            <v>96.305666824965357</v>
          </cell>
          <cell r="AG545">
            <v>101.00005596161387</v>
          </cell>
          <cell r="AH545">
            <v>109.99878279305285</v>
          </cell>
        </row>
        <row r="546">
          <cell r="AD546">
            <v>90.870795385807057</v>
          </cell>
          <cell r="AE546">
            <v>93.122700788660936</v>
          </cell>
          <cell r="AF546">
            <v>96.331090454526645</v>
          </cell>
          <cell r="AG546">
            <v>101.02783498795179</v>
          </cell>
          <cell r="AH546">
            <v>110.02321153514784</v>
          </cell>
        </row>
        <row r="547">
          <cell r="AD547">
            <v>90.898007741613526</v>
          </cell>
          <cell r="AE547">
            <v>93.149045658279036</v>
          </cell>
          <cell r="AF547">
            <v>96.356514084087948</v>
          </cell>
          <cell r="AG547">
            <v>101.0556140142897</v>
          </cell>
          <cell r="AH547">
            <v>110.04753208748211</v>
          </cell>
        </row>
        <row r="548">
          <cell r="AD548">
            <v>90.925220097419995</v>
          </cell>
          <cell r="AE548">
            <v>93.17539052789715</v>
          </cell>
          <cell r="AF548">
            <v>96.381937713649236</v>
          </cell>
          <cell r="AG548">
            <v>101.08339304062761</v>
          </cell>
          <cell r="AH548">
            <v>110.0718526398164</v>
          </cell>
        </row>
        <row r="549">
          <cell r="AD549">
            <v>90.952432453226479</v>
          </cell>
          <cell r="AE549">
            <v>93.201735397515264</v>
          </cell>
          <cell r="AF549">
            <v>96.407361343210539</v>
          </cell>
          <cell r="AG549">
            <v>101.11117206696554</v>
          </cell>
          <cell r="AH549">
            <v>110.09617319215067</v>
          </cell>
        </row>
        <row r="550">
          <cell r="AD550">
            <v>90.979644809032948</v>
          </cell>
          <cell r="AE550">
            <v>93.228080267133379</v>
          </cell>
          <cell r="AF550">
            <v>96.432784972771827</v>
          </cell>
          <cell r="AG550">
            <v>101.13895109330345</v>
          </cell>
          <cell r="AH550">
            <v>110.12049374448495</v>
          </cell>
        </row>
        <row r="551">
          <cell r="AD551">
            <v>91.00639796102358</v>
          </cell>
          <cell r="AE551">
            <v>93.254425136751479</v>
          </cell>
          <cell r="AF551">
            <v>96.458208602333116</v>
          </cell>
          <cell r="AG551">
            <v>101.16673011964136</v>
          </cell>
          <cell r="AH551">
            <v>110.14481429681923</v>
          </cell>
        </row>
        <row r="552">
          <cell r="AD552">
            <v>91.03178798676845</v>
          </cell>
          <cell r="AE552">
            <v>93.280770006369593</v>
          </cell>
          <cell r="AF552">
            <v>96.483632231894418</v>
          </cell>
          <cell r="AG552">
            <v>101.19450914597927</v>
          </cell>
          <cell r="AH552">
            <v>110.16913484915351</v>
          </cell>
        </row>
        <row r="553">
          <cell r="AD553">
            <v>91.057178012513333</v>
          </cell>
          <cell r="AE553">
            <v>93.307114875987708</v>
          </cell>
          <cell r="AF553">
            <v>96.509055861455707</v>
          </cell>
          <cell r="AG553">
            <v>101.22228817231719</v>
          </cell>
          <cell r="AH553">
            <v>110.19345540148778</v>
          </cell>
        </row>
        <row r="554">
          <cell r="AD554">
            <v>91.082568038258202</v>
          </cell>
          <cell r="AE554">
            <v>93.333459745605822</v>
          </cell>
          <cell r="AF554">
            <v>96.534479491016995</v>
          </cell>
          <cell r="AG554">
            <v>101.2500671986551</v>
          </cell>
          <cell r="AH554">
            <v>110.21777595382206</v>
          </cell>
        </row>
        <row r="555">
          <cell r="AD555">
            <v>91.107958064003085</v>
          </cell>
          <cell r="AE555">
            <v>93.359804615223922</v>
          </cell>
          <cell r="AF555">
            <v>96.559903120578298</v>
          </cell>
          <cell r="AG555">
            <v>101.27784622499301</v>
          </cell>
          <cell r="AH555">
            <v>110.24209650615634</v>
          </cell>
        </row>
        <row r="556">
          <cell r="AD556">
            <v>91.133348089747955</v>
          </cell>
          <cell r="AE556">
            <v>93.386149484842036</v>
          </cell>
          <cell r="AF556">
            <v>96.585326750139586</v>
          </cell>
          <cell r="AG556">
            <v>101.30562525133092</v>
          </cell>
          <cell r="AH556">
            <v>110.26641705849062</v>
          </cell>
        </row>
        <row r="557">
          <cell r="AD557">
            <v>91.158738115492838</v>
          </cell>
          <cell r="AE557">
            <v>93.412494354460151</v>
          </cell>
          <cell r="AF557">
            <v>96.610750379700889</v>
          </cell>
          <cell r="AG557">
            <v>101.33340427766885</v>
          </cell>
          <cell r="AH557">
            <v>110.29073761082489</v>
          </cell>
        </row>
        <row r="558">
          <cell r="AD558">
            <v>91.184128141237707</v>
          </cell>
          <cell r="AE558">
            <v>93.438839224078265</v>
          </cell>
          <cell r="AF558">
            <v>96.636174009262177</v>
          </cell>
          <cell r="AG558">
            <v>101.36118330400676</v>
          </cell>
          <cell r="AH558">
            <v>110.31505816315918</v>
          </cell>
        </row>
        <row r="559">
          <cell r="AD559">
            <v>91.209518166982591</v>
          </cell>
          <cell r="AE559">
            <v>93.465184093696365</v>
          </cell>
          <cell r="AF559">
            <v>96.661597638823466</v>
          </cell>
          <cell r="AG559">
            <v>101.38896233034467</v>
          </cell>
          <cell r="AH559">
            <v>110.33937871549345</v>
          </cell>
        </row>
        <row r="560">
          <cell r="AD560">
            <v>91.23490819272746</v>
          </cell>
          <cell r="AE560">
            <v>93.491528963314479</v>
          </cell>
          <cell r="AF560">
            <v>96.687021268384768</v>
          </cell>
          <cell r="AG560">
            <v>101.41674135668258</v>
          </cell>
          <cell r="AH560">
            <v>110.36369926782773</v>
          </cell>
        </row>
        <row r="561">
          <cell r="AD561">
            <v>91.260298218472343</v>
          </cell>
          <cell r="AE561">
            <v>93.517873832932594</v>
          </cell>
          <cell r="AF561">
            <v>96.712444897946057</v>
          </cell>
          <cell r="AG561">
            <v>101.4445203830205</v>
          </cell>
          <cell r="AH561">
            <v>110.38801982016201</v>
          </cell>
        </row>
        <row r="562">
          <cell r="AD562">
            <v>91.285688244217212</v>
          </cell>
          <cell r="AE562">
            <v>93.544218702550708</v>
          </cell>
          <cell r="AF562">
            <v>96.737868527507359</v>
          </cell>
          <cell r="AG562">
            <v>101.47229940935841</v>
          </cell>
          <cell r="AH562">
            <v>110.41234037249629</v>
          </cell>
        </row>
        <row r="563">
          <cell r="AD563">
            <v>91.311078269962081</v>
          </cell>
          <cell r="AE563">
            <v>93.570563572168808</v>
          </cell>
          <cell r="AF563">
            <v>96.763292157068648</v>
          </cell>
          <cell r="AG563">
            <v>101.50007843569632</v>
          </cell>
          <cell r="AH563">
            <v>110.43666092483056</v>
          </cell>
        </row>
        <row r="564">
          <cell r="AD564">
            <v>91.336468295706965</v>
          </cell>
          <cell r="AE564">
            <v>93.596908441786923</v>
          </cell>
          <cell r="AF564">
            <v>96.788715786629936</v>
          </cell>
          <cell r="AG564">
            <v>101.52785746203423</v>
          </cell>
          <cell r="AH564">
            <v>110.46098147716484</v>
          </cell>
        </row>
        <row r="565">
          <cell r="AD565">
            <v>91.361858321451834</v>
          </cell>
          <cell r="AE565">
            <v>93.623253311405037</v>
          </cell>
          <cell r="AF565">
            <v>96.814139416191239</v>
          </cell>
          <cell r="AG565">
            <v>101.55563648837216</v>
          </cell>
          <cell r="AH565">
            <v>110.48530202949912</v>
          </cell>
        </row>
        <row r="566">
          <cell r="AD566">
            <v>91.387248347196717</v>
          </cell>
          <cell r="AE566">
            <v>93.649598181023151</v>
          </cell>
          <cell r="AF566">
            <v>96.839563045752527</v>
          </cell>
          <cell r="AG566">
            <v>101.58341551471007</v>
          </cell>
          <cell r="AH566">
            <v>110.5096225818334</v>
          </cell>
        </row>
        <row r="567">
          <cell r="AD567">
            <v>91.412638372941586</v>
          </cell>
          <cell r="AE567">
            <v>93.675943050641251</v>
          </cell>
          <cell r="AF567">
            <v>96.86498667531383</v>
          </cell>
          <cell r="AG567">
            <v>101.61119454104798</v>
          </cell>
          <cell r="AH567">
            <v>110.53394313416767</v>
          </cell>
        </row>
        <row r="568">
          <cell r="AD568">
            <v>91.43802839868647</v>
          </cell>
          <cell r="AE568">
            <v>93.702287920259366</v>
          </cell>
          <cell r="AF568">
            <v>96.890410304875118</v>
          </cell>
          <cell r="AG568">
            <v>101.63897356738589</v>
          </cell>
          <cell r="AH568">
            <v>110.55826368650196</v>
          </cell>
        </row>
        <row r="569">
          <cell r="AD569">
            <v>91.463418424431339</v>
          </cell>
          <cell r="AE569">
            <v>93.72863278987748</v>
          </cell>
          <cell r="AF569">
            <v>96.915833934436407</v>
          </cell>
          <cell r="AG569">
            <v>101.66675259372381</v>
          </cell>
          <cell r="AH569">
            <v>110.58258423883623</v>
          </cell>
        </row>
        <row r="570">
          <cell r="AD570">
            <v>91.488808450176222</v>
          </cell>
          <cell r="AE570">
            <v>93.754977659495594</v>
          </cell>
          <cell r="AF570">
            <v>96.941257563997709</v>
          </cell>
          <cell r="AG570">
            <v>101.69453162006172</v>
          </cell>
          <cell r="AH570">
            <v>110.60690479117051</v>
          </cell>
        </row>
        <row r="571">
          <cell r="AD571">
            <v>91.514198475921091</v>
          </cell>
          <cell r="AE571">
            <v>93.781322529113694</v>
          </cell>
          <cell r="AF571">
            <v>96.966681193558998</v>
          </cell>
          <cell r="AG571">
            <v>101.72231064639963</v>
          </cell>
          <cell r="AH571">
            <v>110.63122534350479</v>
          </cell>
        </row>
        <row r="572">
          <cell r="AD572">
            <v>91.539588501665975</v>
          </cell>
          <cell r="AE572">
            <v>93.807667398731809</v>
          </cell>
          <cell r="AF572">
            <v>96.9921048231203</v>
          </cell>
          <cell r="AG572">
            <v>101.75008967273754</v>
          </cell>
          <cell r="AH572">
            <v>110.65554589583907</v>
          </cell>
        </row>
        <row r="573">
          <cell r="AD573">
            <v>91.564978527410844</v>
          </cell>
          <cell r="AE573">
            <v>93.834012268349923</v>
          </cell>
          <cell r="AF573">
            <v>97.015787500523516</v>
          </cell>
          <cell r="AG573">
            <v>101.77786869907547</v>
          </cell>
          <cell r="AH573">
            <v>110.67986644817334</v>
          </cell>
        </row>
        <row r="574">
          <cell r="AD574">
            <v>91.590368553155713</v>
          </cell>
          <cell r="AE574">
            <v>93.860357137968037</v>
          </cell>
          <cell r="AF574">
            <v>97.038686017141032</v>
          </cell>
          <cell r="AG574">
            <v>101.80564772541338</v>
          </cell>
          <cell r="AH574">
            <v>110.70418700050762</v>
          </cell>
        </row>
        <row r="575">
          <cell r="AD575">
            <v>91.615758578900596</v>
          </cell>
          <cell r="AE575">
            <v>93.886702007586138</v>
          </cell>
          <cell r="AF575">
            <v>97.061584533758534</v>
          </cell>
          <cell r="AG575">
            <v>101.83342675175129</v>
          </cell>
          <cell r="AH575">
            <v>110.7285075528419</v>
          </cell>
        </row>
        <row r="576">
          <cell r="AD576">
            <v>91.641148604645466</v>
          </cell>
          <cell r="AE576">
            <v>93.913046877204252</v>
          </cell>
          <cell r="AF576">
            <v>97.084483050376051</v>
          </cell>
          <cell r="AG576">
            <v>101.8612057780892</v>
          </cell>
          <cell r="AH576">
            <v>110.75282810517618</v>
          </cell>
        </row>
        <row r="577">
          <cell r="AD577">
            <v>91.666538630390349</v>
          </cell>
          <cell r="AE577">
            <v>93.939391746822366</v>
          </cell>
          <cell r="AF577">
            <v>97.107381566993553</v>
          </cell>
          <cell r="AG577">
            <v>101.88898480442712</v>
          </cell>
          <cell r="AH577">
            <v>110.77714865751045</v>
          </cell>
        </row>
        <row r="578">
          <cell r="AD578">
            <v>91.691928656135218</v>
          </cell>
          <cell r="AE578">
            <v>93.965736616440481</v>
          </cell>
          <cell r="AF578">
            <v>97.130280083611069</v>
          </cell>
          <cell r="AG578">
            <v>101.91676383076503</v>
          </cell>
          <cell r="AH578">
            <v>110.80146920984474</v>
          </cell>
        </row>
        <row r="579">
          <cell r="AD579">
            <v>91.717318681880101</v>
          </cell>
          <cell r="AE579">
            <v>93.992081486058581</v>
          </cell>
          <cell r="AF579">
            <v>97.153178600228586</v>
          </cell>
          <cell r="AG579">
            <v>101.94454285710295</v>
          </cell>
          <cell r="AH579">
            <v>110.82578976217901</v>
          </cell>
        </row>
        <row r="580">
          <cell r="AD580">
            <v>91.742708707624971</v>
          </cell>
          <cell r="AE580">
            <v>94.016709456706678</v>
          </cell>
          <cell r="AF580">
            <v>97.176077116846088</v>
          </cell>
          <cell r="AG580">
            <v>101.97232188344086</v>
          </cell>
          <cell r="AH580">
            <v>110.85011031451329</v>
          </cell>
        </row>
        <row r="581">
          <cell r="AD581">
            <v>91.768098733369854</v>
          </cell>
          <cell r="AE581">
            <v>94.040599609814038</v>
          </cell>
          <cell r="AF581">
            <v>97.198975633463604</v>
          </cell>
          <cell r="AG581">
            <v>102.00008856468429</v>
          </cell>
          <cell r="AH581">
            <v>110.87443086684758</v>
          </cell>
        </row>
        <row r="582">
          <cell r="AD582">
            <v>91.793488759114723</v>
          </cell>
          <cell r="AE582">
            <v>94.064489762921397</v>
          </cell>
          <cell r="AF582">
            <v>97.221874150081106</v>
          </cell>
          <cell r="AG582">
            <v>102.02446916215973</v>
          </cell>
          <cell r="AH582">
            <v>110.89875141918185</v>
          </cell>
        </row>
        <row r="583">
          <cell r="AD583">
            <v>91.818878784859606</v>
          </cell>
          <cell r="AE583">
            <v>94.088379916028757</v>
          </cell>
          <cell r="AF583">
            <v>97.244772666698623</v>
          </cell>
          <cell r="AG583">
            <v>102.04884975963516</v>
          </cell>
          <cell r="AH583">
            <v>110.92307197151612</v>
          </cell>
        </row>
        <row r="584">
          <cell r="AD584">
            <v>91.844268810604476</v>
          </cell>
          <cell r="AE584">
            <v>94.112270069136102</v>
          </cell>
          <cell r="AF584">
            <v>97.267671183316139</v>
          </cell>
          <cell r="AG584">
            <v>102.0732303571106</v>
          </cell>
          <cell r="AH584">
            <v>110.94739252385041</v>
          </cell>
        </row>
        <row r="585">
          <cell r="AD585">
            <v>91.869658836349345</v>
          </cell>
          <cell r="AE585">
            <v>94.136160222243461</v>
          </cell>
          <cell r="AF585">
            <v>97.290569699933641</v>
          </cell>
          <cell r="AG585">
            <v>102.09761095458603</v>
          </cell>
          <cell r="AH585">
            <v>110.97171307618468</v>
          </cell>
        </row>
        <row r="586">
          <cell r="AD586">
            <v>91.895048862094228</v>
          </cell>
          <cell r="AE586">
            <v>94.160050375350821</v>
          </cell>
          <cell r="AF586">
            <v>97.313468216551158</v>
          </cell>
          <cell r="AG586">
            <v>102.12199155206147</v>
          </cell>
          <cell r="AH586">
            <v>110.99603362851896</v>
          </cell>
        </row>
        <row r="587">
          <cell r="AD587">
            <v>91.920438887839097</v>
          </cell>
          <cell r="AE587">
            <v>94.18394052845818</v>
          </cell>
          <cell r="AF587">
            <v>97.33636673316866</v>
          </cell>
          <cell r="AG587">
            <v>102.14637214953692</v>
          </cell>
          <cell r="AH587">
            <v>111.02092622816714</v>
          </cell>
        </row>
        <row r="588">
          <cell r="AD588">
            <v>91.945828913583981</v>
          </cell>
          <cell r="AE588">
            <v>94.20783068156554</v>
          </cell>
          <cell r="AF588">
            <v>97.359265249786176</v>
          </cell>
          <cell r="AG588">
            <v>102.17075274701234</v>
          </cell>
          <cell r="AH588">
            <v>111.04593030133361</v>
          </cell>
        </row>
        <row r="589">
          <cell r="AD589">
            <v>91.97121893932885</v>
          </cell>
          <cell r="AE589">
            <v>94.231720834672899</v>
          </cell>
          <cell r="AF589">
            <v>97.382163766403693</v>
          </cell>
          <cell r="AG589">
            <v>102.19513334448779</v>
          </cell>
          <cell r="AH589">
            <v>111.07093437450008</v>
          </cell>
        </row>
        <row r="590">
          <cell r="AD590">
            <v>91.996608965073733</v>
          </cell>
          <cell r="AE590">
            <v>94.255610987780258</v>
          </cell>
          <cell r="AF590">
            <v>97.405062283021195</v>
          </cell>
          <cell r="AG590">
            <v>102.21951394196321</v>
          </cell>
          <cell r="AH590">
            <v>111.09593844766655</v>
          </cell>
        </row>
        <row r="591">
          <cell r="AD591">
            <v>92.020525784214271</v>
          </cell>
          <cell r="AE591">
            <v>94.279501140887604</v>
          </cell>
          <cell r="AF591">
            <v>97.427960799638711</v>
          </cell>
          <cell r="AG591">
            <v>102.24389453943866</v>
          </cell>
          <cell r="AH591">
            <v>111.12094252083303</v>
          </cell>
        </row>
        <row r="592">
          <cell r="AD592">
            <v>92.044215515890215</v>
          </cell>
          <cell r="AE592">
            <v>94.303391293994963</v>
          </cell>
          <cell r="AF592">
            <v>97.450859316256214</v>
          </cell>
          <cell r="AG592">
            <v>102.26827513691408</v>
          </cell>
          <cell r="AH592">
            <v>111.14594659399951</v>
          </cell>
        </row>
        <row r="593">
          <cell r="AD593">
            <v>92.067905247566145</v>
          </cell>
          <cell r="AE593">
            <v>94.327281447102322</v>
          </cell>
          <cell r="AF593">
            <v>97.47375783287373</v>
          </cell>
          <cell r="AG593">
            <v>102.29265573438953</v>
          </cell>
          <cell r="AH593">
            <v>111.17095066716598</v>
          </cell>
        </row>
        <row r="594">
          <cell r="AD594">
            <v>92.091594979242089</v>
          </cell>
          <cell r="AE594">
            <v>94.351171600209682</v>
          </cell>
          <cell r="AF594">
            <v>97.496656349491232</v>
          </cell>
          <cell r="AG594">
            <v>102.31703633186495</v>
          </cell>
          <cell r="AH594">
            <v>111.19595474033245</v>
          </cell>
        </row>
        <row r="595">
          <cell r="AD595">
            <v>92.115284710918019</v>
          </cell>
          <cell r="AE595">
            <v>94.375061753317041</v>
          </cell>
          <cell r="AF595">
            <v>97.519554866108749</v>
          </cell>
          <cell r="AG595">
            <v>102.3414169293404</v>
          </cell>
          <cell r="AH595">
            <v>111.22095881349892</v>
          </cell>
        </row>
        <row r="596">
          <cell r="AD596">
            <v>92.138974442593963</v>
          </cell>
          <cell r="AE596">
            <v>94.398951906424401</v>
          </cell>
          <cell r="AF596">
            <v>97.542453382726265</v>
          </cell>
          <cell r="AG596">
            <v>102.36579752681583</v>
          </cell>
          <cell r="AH596">
            <v>111.2459628866654</v>
          </cell>
        </row>
        <row r="597">
          <cell r="AD597">
            <v>92.162664174269892</v>
          </cell>
          <cell r="AE597">
            <v>94.42284205953176</v>
          </cell>
          <cell r="AF597">
            <v>97.565351899343767</v>
          </cell>
          <cell r="AG597">
            <v>102.39017812429127</v>
          </cell>
          <cell r="AH597">
            <v>111.27096695983187</v>
          </cell>
        </row>
        <row r="598">
          <cell r="AD598">
            <v>92.186353905945836</v>
          </cell>
          <cell r="AE598">
            <v>94.446732212639105</v>
          </cell>
          <cell r="AF598">
            <v>97.588250415961284</v>
          </cell>
          <cell r="AG598">
            <v>102.4145587217667</v>
          </cell>
          <cell r="AH598">
            <v>111.29597103299834</v>
          </cell>
        </row>
        <row r="599">
          <cell r="AD599">
            <v>92.210043637621766</v>
          </cell>
          <cell r="AE599">
            <v>94.470622365746465</v>
          </cell>
          <cell r="AF599">
            <v>97.611148932578786</v>
          </cell>
          <cell r="AG599">
            <v>102.43893931924214</v>
          </cell>
          <cell r="AH599">
            <v>111.32097510616481</v>
          </cell>
        </row>
        <row r="600">
          <cell r="AD600">
            <v>92.23373336929771</v>
          </cell>
          <cell r="AE600">
            <v>94.494512518853824</v>
          </cell>
          <cell r="AF600">
            <v>97.634047449196302</v>
          </cell>
          <cell r="AG600">
            <v>102.46331991671757</v>
          </cell>
          <cell r="AH600">
            <v>111.34597917933129</v>
          </cell>
        </row>
        <row r="601">
          <cell r="AD601">
            <v>92.257423100973654</v>
          </cell>
          <cell r="AE601">
            <v>94.518402671961184</v>
          </cell>
          <cell r="AF601">
            <v>97.656945965813819</v>
          </cell>
          <cell r="AG601">
            <v>102.48770051419301</v>
          </cell>
          <cell r="AH601">
            <v>111.37098325249777</v>
          </cell>
        </row>
        <row r="602">
          <cell r="AD602">
            <v>92.281112832649583</v>
          </cell>
          <cell r="AE602">
            <v>94.542292825068543</v>
          </cell>
          <cell r="AF602">
            <v>97.679844482431321</v>
          </cell>
          <cell r="AG602">
            <v>102.51208111166844</v>
          </cell>
          <cell r="AH602">
            <v>111.39598732566424</v>
          </cell>
        </row>
        <row r="603">
          <cell r="AD603">
            <v>92.304802564325527</v>
          </cell>
          <cell r="AE603">
            <v>94.566182978175902</v>
          </cell>
          <cell r="AF603">
            <v>97.702742999048837</v>
          </cell>
          <cell r="AG603">
            <v>102.53646170914388</v>
          </cell>
          <cell r="AH603">
            <v>111.42099139883071</v>
          </cell>
        </row>
        <row r="604">
          <cell r="AD604">
            <v>92.328492296001457</v>
          </cell>
          <cell r="AE604">
            <v>94.590073131283262</v>
          </cell>
          <cell r="AF604">
            <v>97.725641515666339</v>
          </cell>
          <cell r="AG604">
            <v>102.56084230661932</v>
          </cell>
          <cell r="AH604">
            <v>111.44599547199718</v>
          </cell>
        </row>
        <row r="605">
          <cell r="AD605">
            <v>92.352182027677401</v>
          </cell>
          <cell r="AE605">
            <v>94.613963284390607</v>
          </cell>
          <cell r="AF605">
            <v>97.748540032283856</v>
          </cell>
          <cell r="AG605">
            <v>102.58522290409475</v>
          </cell>
          <cell r="AH605">
            <v>111.47099954516365</v>
          </cell>
        </row>
        <row r="606">
          <cell r="AD606">
            <v>92.375871759353331</v>
          </cell>
          <cell r="AE606">
            <v>94.637853437497967</v>
          </cell>
          <cell r="AF606">
            <v>97.771438548901372</v>
          </cell>
          <cell r="AG606">
            <v>102.60960350157019</v>
          </cell>
          <cell r="AH606">
            <v>111.49600361833012</v>
          </cell>
        </row>
        <row r="607">
          <cell r="AD607">
            <v>92.399561491029274</v>
          </cell>
          <cell r="AE607">
            <v>94.661743590605326</v>
          </cell>
          <cell r="AF607">
            <v>97.794337065518874</v>
          </cell>
          <cell r="AG607">
            <v>102.63398409904562</v>
          </cell>
          <cell r="AH607">
            <v>111.52100769149659</v>
          </cell>
        </row>
        <row r="608">
          <cell r="AD608">
            <v>92.423251222705204</v>
          </cell>
          <cell r="AE608">
            <v>94.685633743712685</v>
          </cell>
          <cell r="AF608">
            <v>97.817235582136391</v>
          </cell>
          <cell r="AG608">
            <v>102.65836469652106</v>
          </cell>
          <cell r="AH608">
            <v>111.54601176466306</v>
          </cell>
        </row>
        <row r="609">
          <cell r="AD609">
            <v>92.446940954381148</v>
          </cell>
          <cell r="AE609">
            <v>94.709523896820045</v>
          </cell>
          <cell r="AF609">
            <v>97.840134098753893</v>
          </cell>
          <cell r="AG609">
            <v>102.68274529399649</v>
          </cell>
          <cell r="AH609">
            <v>111.57101583782955</v>
          </cell>
        </row>
        <row r="610">
          <cell r="AD610">
            <v>92.470630686057078</v>
          </cell>
          <cell r="AE610">
            <v>94.733414049927404</v>
          </cell>
          <cell r="AF610">
            <v>97.863032615371409</v>
          </cell>
          <cell r="AG610">
            <v>102.70712589147193</v>
          </cell>
          <cell r="AH610">
            <v>111.59601991099602</v>
          </cell>
        </row>
        <row r="611">
          <cell r="AD611">
            <v>92.494320417733022</v>
          </cell>
          <cell r="AE611">
            <v>94.757304203034764</v>
          </cell>
          <cell r="AF611">
            <v>97.885931131988926</v>
          </cell>
          <cell r="AG611">
            <v>102.73150648894736</v>
          </cell>
          <cell r="AH611">
            <v>111.62102398416249</v>
          </cell>
        </row>
        <row r="612">
          <cell r="AD612">
            <v>92.518010149408951</v>
          </cell>
          <cell r="AE612">
            <v>94.781194356142109</v>
          </cell>
          <cell r="AF612">
            <v>97.908829648606428</v>
          </cell>
          <cell r="AG612">
            <v>102.7558870864228</v>
          </cell>
          <cell r="AH612">
            <v>111.64602805732896</v>
          </cell>
        </row>
        <row r="613">
          <cell r="AD613">
            <v>92.541699881084895</v>
          </cell>
          <cell r="AE613">
            <v>94.805084509249468</v>
          </cell>
          <cell r="AF613">
            <v>97.931728165223944</v>
          </cell>
          <cell r="AG613">
            <v>102.78026768389823</v>
          </cell>
          <cell r="AH613">
            <v>111.67103213049543</v>
          </cell>
        </row>
        <row r="614">
          <cell r="AD614">
            <v>92.565389612760825</v>
          </cell>
          <cell r="AE614">
            <v>94.828974662356828</v>
          </cell>
          <cell r="AF614">
            <v>97.954626681841447</v>
          </cell>
          <cell r="AG614">
            <v>102.80464828137367</v>
          </cell>
          <cell r="AH614">
            <v>111.6960362036619</v>
          </cell>
        </row>
        <row r="615">
          <cell r="AD615">
            <v>92.589079344436769</v>
          </cell>
          <cell r="AE615">
            <v>94.852864815464187</v>
          </cell>
          <cell r="AF615">
            <v>97.977525198458963</v>
          </cell>
          <cell r="AG615">
            <v>102.8290288788491</v>
          </cell>
          <cell r="AH615">
            <v>111.72104027682838</v>
          </cell>
        </row>
        <row r="616">
          <cell r="AD616">
            <v>92.612769076112713</v>
          </cell>
          <cell r="AE616">
            <v>94.876754968571547</v>
          </cell>
          <cell r="AF616">
            <v>98.000405188466999</v>
          </cell>
          <cell r="AG616">
            <v>102.85340947632454</v>
          </cell>
          <cell r="AH616">
            <v>111.74604434999485</v>
          </cell>
        </row>
        <row r="617">
          <cell r="AD617">
            <v>92.636458807788642</v>
          </cell>
          <cell r="AE617">
            <v>94.900645121678906</v>
          </cell>
          <cell r="AF617">
            <v>98.022302485401042</v>
          </cell>
          <cell r="AG617">
            <v>102.87779007379997</v>
          </cell>
          <cell r="AH617">
            <v>111.77104842316133</v>
          </cell>
        </row>
        <row r="618">
          <cell r="AD618">
            <v>92.660148539464586</v>
          </cell>
          <cell r="AE618">
            <v>94.924535274786265</v>
          </cell>
          <cell r="AF618">
            <v>98.044199782335085</v>
          </cell>
          <cell r="AG618">
            <v>102.90217067127541</v>
          </cell>
          <cell r="AH618">
            <v>111.7960524963278</v>
          </cell>
        </row>
        <row r="619">
          <cell r="AD619">
            <v>92.683838271140516</v>
          </cell>
          <cell r="AE619">
            <v>94.948425427893611</v>
          </cell>
          <cell r="AF619">
            <v>98.066097079269127</v>
          </cell>
          <cell r="AG619">
            <v>102.92655126875084</v>
          </cell>
          <cell r="AH619">
            <v>111.82105656949427</v>
          </cell>
        </row>
        <row r="620">
          <cell r="AD620">
            <v>92.70752800281646</v>
          </cell>
          <cell r="AE620">
            <v>94.97231558100097</v>
          </cell>
          <cell r="AF620">
            <v>98.08799437620317</v>
          </cell>
          <cell r="AG620">
            <v>102.95093186622628</v>
          </cell>
          <cell r="AH620">
            <v>111.84606064266075</v>
          </cell>
        </row>
        <row r="621">
          <cell r="AD621">
            <v>92.73121773449239</v>
          </cell>
          <cell r="AE621">
            <v>94.996205734108329</v>
          </cell>
          <cell r="AF621">
            <v>98.109891673137213</v>
          </cell>
          <cell r="AG621">
            <v>102.97531246370173</v>
          </cell>
          <cell r="AH621">
            <v>111.87106471582722</v>
          </cell>
        </row>
        <row r="622">
          <cell r="AD622">
            <v>92.754907466168333</v>
          </cell>
          <cell r="AE622">
            <v>95.019617650928339</v>
          </cell>
          <cell r="AF622">
            <v>98.131788970071256</v>
          </cell>
          <cell r="AG622">
            <v>102.99969306117715</v>
          </cell>
          <cell r="AH622">
            <v>111.89606878899369</v>
          </cell>
        </row>
        <row r="623">
          <cell r="AD623">
            <v>92.778597197844263</v>
          </cell>
          <cell r="AE623">
            <v>95.0429392728729</v>
          </cell>
          <cell r="AF623">
            <v>98.153686267005298</v>
          </cell>
          <cell r="AG623">
            <v>103.02142624664008</v>
          </cell>
          <cell r="AH623">
            <v>111.92107286216016</v>
          </cell>
        </row>
        <row r="624">
          <cell r="AD624">
            <v>92.802286929520207</v>
          </cell>
          <cell r="AE624">
            <v>95.066260894817461</v>
          </cell>
          <cell r="AF624">
            <v>98.175583563939341</v>
          </cell>
          <cell r="AG624">
            <v>103.04312567763559</v>
          </cell>
          <cell r="AH624">
            <v>111.94607693532663</v>
          </cell>
        </row>
        <row r="625">
          <cell r="AD625">
            <v>92.825976661196137</v>
          </cell>
          <cell r="AE625">
            <v>95.089582516762022</v>
          </cell>
          <cell r="AF625">
            <v>98.197480860873384</v>
          </cell>
          <cell r="AG625">
            <v>103.0648251086311</v>
          </cell>
          <cell r="AH625">
            <v>111.97108100849312</v>
          </cell>
        </row>
        <row r="626">
          <cell r="AD626">
            <v>92.849666392872081</v>
          </cell>
          <cell r="AE626">
            <v>95.112904138706568</v>
          </cell>
          <cell r="AF626">
            <v>98.219378157807427</v>
          </cell>
          <cell r="AG626">
            <v>103.08652453962659</v>
          </cell>
          <cell r="AH626">
            <v>111.99608508165959</v>
          </cell>
        </row>
        <row r="627">
          <cell r="AD627">
            <v>92.87335612454801</v>
          </cell>
          <cell r="AE627">
            <v>95.136225760651129</v>
          </cell>
          <cell r="AF627">
            <v>98.241275454741469</v>
          </cell>
          <cell r="AG627">
            <v>103.10822397062211</v>
          </cell>
          <cell r="AH627">
            <v>112.01985623175406</v>
          </cell>
        </row>
        <row r="628">
          <cell r="AD628">
            <v>92.897045856223954</v>
          </cell>
          <cell r="AE628">
            <v>95.15954738259569</v>
          </cell>
          <cell r="AF628">
            <v>98.263172751675512</v>
          </cell>
          <cell r="AG628">
            <v>103.1299234016176</v>
          </cell>
          <cell r="AH628">
            <v>112.04339850623988</v>
          </cell>
        </row>
        <row r="629">
          <cell r="AD629">
            <v>92.920735587899898</v>
          </cell>
          <cell r="AE629">
            <v>95.182869004540251</v>
          </cell>
          <cell r="AF629">
            <v>98.285070048609555</v>
          </cell>
          <cell r="AG629">
            <v>103.15162283261311</v>
          </cell>
          <cell r="AH629">
            <v>112.0669407807257</v>
          </cell>
        </row>
        <row r="630">
          <cell r="AD630">
            <v>92.944425319575828</v>
          </cell>
          <cell r="AE630">
            <v>95.206190626484812</v>
          </cell>
          <cell r="AF630">
            <v>98.306967345543598</v>
          </cell>
          <cell r="AG630">
            <v>103.17332226360861</v>
          </cell>
          <cell r="AH630">
            <v>112.09048305521152</v>
          </cell>
        </row>
        <row r="631">
          <cell r="AD631">
            <v>92.968115051251772</v>
          </cell>
          <cell r="AE631">
            <v>95.229512248429359</v>
          </cell>
          <cell r="AF631">
            <v>98.32886464247764</v>
          </cell>
          <cell r="AG631">
            <v>103.19502169460412</v>
          </cell>
          <cell r="AH631">
            <v>112.11402532969736</v>
          </cell>
        </row>
        <row r="632">
          <cell r="AD632">
            <v>92.991804782927701</v>
          </cell>
          <cell r="AE632">
            <v>95.252833870373919</v>
          </cell>
          <cell r="AF632">
            <v>98.350761939411683</v>
          </cell>
          <cell r="AG632">
            <v>103.21672112559963</v>
          </cell>
          <cell r="AH632">
            <v>112.13756760418318</v>
          </cell>
        </row>
        <row r="633">
          <cell r="AD633">
            <v>93.014456893313053</v>
          </cell>
          <cell r="AE633">
            <v>95.27615549231848</v>
          </cell>
          <cell r="AF633">
            <v>98.372659236345726</v>
          </cell>
          <cell r="AG633">
            <v>103.23842055659513</v>
          </cell>
          <cell r="AH633">
            <v>112.161109878669</v>
          </cell>
        </row>
        <row r="634">
          <cell r="AD634">
            <v>93.036560194527354</v>
          </cell>
          <cell r="AE634">
            <v>95.299477114263041</v>
          </cell>
          <cell r="AF634">
            <v>98.394556533279768</v>
          </cell>
          <cell r="AG634">
            <v>103.26011998759064</v>
          </cell>
          <cell r="AH634">
            <v>112.18465215315481</v>
          </cell>
        </row>
        <row r="635">
          <cell r="AD635">
            <v>93.058663495741655</v>
          </cell>
          <cell r="AE635">
            <v>95.322798736207602</v>
          </cell>
          <cell r="AF635">
            <v>98.416453830213811</v>
          </cell>
          <cell r="AG635">
            <v>103.28181941858614</v>
          </cell>
          <cell r="AH635">
            <v>112.20819442764063</v>
          </cell>
        </row>
        <row r="636">
          <cell r="AD636">
            <v>93.080766796955956</v>
          </cell>
          <cell r="AE636">
            <v>95.346120358152149</v>
          </cell>
          <cell r="AF636">
            <v>98.438351127147854</v>
          </cell>
          <cell r="AG636">
            <v>103.30351884958165</v>
          </cell>
          <cell r="AH636">
            <v>112.23173670212647</v>
          </cell>
        </row>
        <row r="637">
          <cell r="AD637">
            <v>93.102870098170257</v>
          </cell>
          <cell r="AE637">
            <v>95.36944198009671</v>
          </cell>
          <cell r="AF637">
            <v>98.460248424081897</v>
          </cell>
          <cell r="AG637">
            <v>103.32521828057715</v>
          </cell>
          <cell r="AH637">
            <v>112.25527897661229</v>
          </cell>
        </row>
        <row r="638">
          <cell r="AD638">
            <v>93.124973399384572</v>
          </cell>
          <cell r="AE638">
            <v>95.392763602041271</v>
          </cell>
          <cell r="AF638">
            <v>98.482145721015939</v>
          </cell>
          <cell r="AG638">
            <v>103.34691771157266</v>
          </cell>
          <cell r="AH638">
            <v>112.27882125109811</v>
          </cell>
        </row>
        <row r="639">
          <cell r="AD639">
            <v>93.147076700598873</v>
          </cell>
          <cell r="AE639">
            <v>95.416085223985831</v>
          </cell>
          <cell r="AF639">
            <v>98.504043017949982</v>
          </cell>
          <cell r="AG639">
            <v>103.36861714256817</v>
          </cell>
          <cell r="AH639">
            <v>112.30236352558393</v>
          </cell>
        </row>
        <row r="640">
          <cell r="AD640">
            <v>93.169180001813174</v>
          </cell>
          <cell r="AE640">
            <v>95.439406845930392</v>
          </cell>
          <cell r="AF640">
            <v>98.525940314884025</v>
          </cell>
          <cell r="AG640">
            <v>103.39031657356367</v>
          </cell>
          <cell r="AH640">
            <v>112.32590580006975</v>
          </cell>
        </row>
        <row r="641">
          <cell r="AD641">
            <v>93.191283303027475</v>
          </cell>
          <cell r="AE641">
            <v>95.462728467874939</v>
          </cell>
          <cell r="AF641">
            <v>98.547837611818068</v>
          </cell>
          <cell r="AG641">
            <v>103.41201600455918</v>
          </cell>
          <cell r="AH641">
            <v>112.34944807455558</v>
          </cell>
        </row>
        <row r="642">
          <cell r="AD642">
            <v>93.213386604241791</v>
          </cell>
          <cell r="AE642">
            <v>95.4860500898195</v>
          </cell>
          <cell r="AF642">
            <v>98.56973490875211</v>
          </cell>
          <cell r="AG642">
            <v>103.43371543555467</v>
          </cell>
          <cell r="AH642">
            <v>112.3729903490414</v>
          </cell>
        </row>
        <row r="643">
          <cell r="AD643">
            <v>93.235489905456092</v>
          </cell>
          <cell r="AE643">
            <v>95.509371711764061</v>
          </cell>
          <cell r="AF643">
            <v>98.591632205686153</v>
          </cell>
          <cell r="AG643">
            <v>103.45541486655019</v>
          </cell>
          <cell r="AH643">
            <v>112.39653262352722</v>
          </cell>
        </row>
        <row r="644">
          <cell r="AD644">
            <v>93.257593206670393</v>
          </cell>
          <cell r="AE644">
            <v>95.532693333708622</v>
          </cell>
          <cell r="AF644">
            <v>98.613529502620196</v>
          </cell>
          <cell r="AG644">
            <v>103.47711429754568</v>
          </cell>
          <cell r="AH644">
            <v>112.42007489801304</v>
          </cell>
        </row>
        <row r="645">
          <cell r="AD645">
            <v>93.279696507884694</v>
          </cell>
          <cell r="AE645">
            <v>95.556014955653183</v>
          </cell>
          <cell r="AF645">
            <v>98.635426799554239</v>
          </cell>
          <cell r="AG645">
            <v>103.49881372854119</v>
          </cell>
          <cell r="AH645">
            <v>112.44361717249886</v>
          </cell>
        </row>
        <row r="646">
          <cell r="AD646">
            <v>93.301799809098995</v>
          </cell>
          <cell r="AE646">
            <v>95.579336577597729</v>
          </cell>
          <cell r="AF646">
            <v>98.657324096488281</v>
          </cell>
          <cell r="AG646">
            <v>103.52051315953669</v>
          </cell>
          <cell r="AH646">
            <v>112.4671594469847</v>
          </cell>
        </row>
        <row r="647">
          <cell r="AD647">
            <v>93.32390311031331</v>
          </cell>
          <cell r="AE647">
            <v>95.60265819954229</v>
          </cell>
          <cell r="AF647">
            <v>98.679221393422324</v>
          </cell>
          <cell r="AG647">
            <v>103.5422125905322</v>
          </cell>
          <cell r="AH647">
            <v>112.49070172147051</v>
          </cell>
        </row>
        <row r="648">
          <cell r="AD648">
            <v>93.346006411527611</v>
          </cell>
          <cell r="AE648">
            <v>95.625979821486851</v>
          </cell>
          <cell r="AF648">
            <v>98.701118690356367</v>
          </cell>
          <cell r="AG648">
            <v>103.56391202152771</v>
          </cell>
          <cell r="AH648">
            <v>112.51424399595633</v>
          </cell>
        </row>
        <row r="649">
          <cell r="AD649">
            <v>93.368109712741912</v>
          </cell>
          <cell r="AE649">
            <v>95.649301443431412</v>
          </cell>
          <cell r="AF649">
            <v>98.72301598729041</v>
          </cell>
          <cell r="AG649">
            <v>103.58561145252321</v>
          </cell>
          <cell r="AH649">
            <v>112.53778627044215</v>
          </cell>
        </row>
        <row r="650">
          <cell r="AD650">
            <v>93.390213013956213</v>
          </cell>
          <cell r="AE650">
            <v>95.672623065375973</v>
          </cell>
          <cell r="AF650">
            <v>98.744913284224452</v>
          </cell>
          <cell r="AG650">
            <v>103.60731088351872</v>
          </cell>
          <cell r="AH650">
            <v>112.56132854492797</v>
          </cell>
        </row>
        <row r="651">
          <cell r="AD651">
            <v>93.412316315170528</v>
          </cell>
          <cell r="AE651">
            <v>95.695944687320534</v>
          </cell>
          <cell r="AF651">
            <v>98.766810581158495</v>
          </cell>
          <cell r="AG651">
            <v>103.62901031451422</v>
          </cell>
          <cell r="AH651">
            <v>112.58487081941379</v>
          </cell>
        </row>
        <row r="652">
          <cell r="AD652">
            <v>93.43441961638483</v>
          </cell>
          <cell r="AE652">
            <v>95.71926630926508</v>
          </cell>
          <cell r="AF652">
            <v>98.788707878092538</v>
          </cell>
          <cell r="AG652">
            <v>103.65070974550973</v>
          </cell>
          <cell r="AH652">
            <v>112.60841309389963</v>
          </cell>
        </row>
        <row r="653">
          <cell r="AD653">
            <v>93.456522917599131</v>
          </cell>
          <cell r="AE653">
            <v>95.742587931209641</v>
          </cell>
          <cell r="AF653">
            <v>98.810605175026581</v>
          </cell>
          <cell r="AG653">
            <v>103.67240917650523</v>
          </cell>
          <cell r="AH653">
            <v>112.63195536838545</v>
          </cell>
        </row>
        <row r="654">
          <cell r="AD654">
            <v>93.478626218813432</v>
          </cell>
          <cell r="AE654">
            <v>95.765909553154202</v>
          </cell>
          <cell r="AF654">
            <v>98.832502471960623</v>
          </cell>
          <cell r="AG654">
            <v>103.69410860750074</v>
          </cell>
          <cell r="AH654">
            <v>112.65549764287127</v>
          </cell>
        </row>
        <row r="655">
          <cell r="AD655">
            <v>93.500729520027747</v>
          </cell>
          <cell r="AE655">
            <v>95.789231175098763</v>
          </cell>
          <cell r="AF655">
            <v>98.854399768894666</v>
          </cell>
          <cell r="AG655">
            <v>103.71580803849625</v>
          </cell>
          <cell r="AH655">
            <v>112.67903991735709</v>
          </cell>
        </row>
        <row r="656">
          <cell r="AD656">
            <v>93.522832821242048</v>
          </cell>
          <cell r="AE656">
            <v>95.812552797043324</v>
          </cell>
          <cell r="AF656">
            <v>98.876297065828709</v>
          </cell>
          <cell r="AG656">
            <v>103.73750746949175</v>
          </cell>
          <cell r="AH656">
            <v>112.70258219184291</v>
          </cell>
        </row>
        <row r="657">
          <cell r="AD657">
            <v>93.544936122456349</v>
          </cell>
          <cell r="AE657">
            <v>95.835874418987871</v>
          </cell>
          <cell r="AF657">
            <v>98.898194362762752</v>
          </cell>
          <cell r="AG657">
            <v>103.75920690048726</v>
          </cell>
          <cell r="AH657">
            <v>112.72612446632874</v>
          </cell>
        </row>
        <row r="658">
          <cell r="AD658">
            <v>93.56703942367065</v>
          </cell>
          <cell r="AE658">
            <v>95.859196040932432</v>
          </cell>
          <cell r="AF658">
            <v>98.920091659696794</v>
          </cell>
          <cell r="AG658">
            <v>103.78090633148275</v>
          </cell>
          <cell r="AH658">
            <v>112.74966674081456</v>
          </cell>
        </row>
        <row r="659">
          <cell r="AD659">
            <v>93.589142724884951</v>
          </cell>
          <cell r="AE659">
            <v>95.882517662876992</v>
          </cell>
          <cell r="AF659">
            <v>98.941988956630837</v>
          </cell>
          <cell r="AG659">
            <v>103.80260576247827</v>
          </cell>
          <cell r="AH659">
            <v>112.77320901530038</v>
          </cell>
        </row>
        <row r="660">
          <cell r="AD660">
            <v>93.611246026099266</v>
          </cell>
          <cell r="AE660">
            <v>95.905839284821553</v>
          </cell>
          <cell r="AF660">
            <v>98.96388625356488</v>
          </cell>
          <cell r="AG660">
            <v>103.82430519347376</v>
          </cell>
          <cell r="AH660">
            <v>112.7967512897862</v>
          </cell>
        </row>
        <row r="661">
          <cell r="AD661">
            <v>93.633349327313567</v>
          </cell>
          <cell r="AE661">
            <v>95.929160906766114</v>
          </cell>
          <cell r="AF661">
            <v>98.985783550498923</v>
          </cell>
          <cell r="AG661">
            <v>103.84600462446927</v>
          </cell>
          <cell r="AH661">
            <v>112.82029356427202</v>
          </cell>
        </row>
        <row r="662">
          <cell r="AD662">
            <v>93.655452628527868</v>
          </cell>
          <cell r="AE662">
            <v>95.952482528710661</v>
          </cell>
          <cell r="AF662">
            <v>99.007301686184391</v>
          </cell>
          <cell r="AG662">
            <v>103.86770405546478</v>
          </cell>
          <cell r="AH662">
            <v>112.84383583875785</v>
          </cell>
        </row>
        <row r="663">
          <cell r="AD663">
            <v>93.677555929742169</v>
          </cell>
          <cell r="AE663">
            <v>95.975804150655222</v>
          </cell>
          <cell r="AF663">
            <v>99.028118033845786</v>
          </cell>
          <cell r="AG663">
            <v>103.88940348646028</v>
          </cell>
          <cell r="AH663">
            <v>112.86737811324367</v>
          </cell>
        </row>
        <row r="664">
          <cell r="AD664">
            <v>93.699659230956485</v>
          </cell>
          <cell r="AE664">
            <v>95.999125772599783</v>
          </cell>
          <cell r="AF664">
            <v>99.048934381507181</v>
          </cell>
          <cell r="AG664">
            <v>103.91110291745579</v>
          </cell>
          <cell r="AH664">
            <v>112.89092038772949</v>
          </cell>
        </row>
        <row r="665">
          <cell r="AD665">
            <v>93.721762532170786</v>
          </cell>
          <cell r="AE665">
            <v>96.020621439095706</v>
          </cell>
          <cell r="AF665">
            <v>99.069750729168575</v>
          </cell>
          <cell r="AG665">
            <v>103.93280234845129</v>
          </cell>
          <cell r="AH665">
            <v>112.91446266221531</v>
          </cell>
        </row>
        <row r="666">
          <cell r="AD666">
            <v>93.743865833385087</v>
          </cell>
          <cell r="AE666">
            <v>96.042045992648795</v>
          </cell>
          <cell r="AF666">
            <v>99.09056707682997</v>
          </cell>
          <cell r="AG666">
            <v>103.9545017794468</v>
          </cell>
          <cell r="AH666">
            <v>112.93800493670113</v>
          </cell>
        </row>
        <row r="667">
          <cell r="AD667">
            <v>93.765969134599388</v>
          </cell>
          <cell r="AE667">
            <v>96.063470546201899</v>
          </cell>
          <cell r="AF667">
            <v>99.111383424491365</v>
          </cell>
          <cell r="AG667">
            <v>103.9762012104423</v>
          </cell>
          <cell r="AH667">
            <v>112.96154721118697</v>
          </cell>
        </row>
        <row r="668">
          <cell r="AD668">
            <v>93.788072435813689</v>
          </cell>
          <cell r="AE668">
            <v>96.084895099754988</v>
          </cell>
          <cell r="AF668">
            <v>99.132199772152759</v>
          </cell>
          <cell r="AG668">
            <v>103.99790064143781</v>
          </cell>
          <cell r="AH668">
            <v>112.98508948567279</v>
          </cell>
        </row>
        <row r="669">
          <cell r="AD669">
            <v>93.810175737028004</v>
          </cell>
          <cell r="AE669">
            <v>96.106319653308091</v>
          </cell>
          <cell r="AF669">
            <v>99.153016119814154</v>
          </cell>
          <cell r="AG669">
            <v>104.01862560173025</v>
          </cell>
          <cell r="AH669">
            <v>113.00808264487495</v>
          </cell>
        </row>
        <row r="670">
          <cell r="AD670">
            <v>93.832279038242305</v>
          </cell>
          <cell r="AE670">
            <v>96.12774420686118</v>
          </cell>
          <cell r="AF670">
            <v>99.173832467475549</v>
          </cell>
          <cell r="AG670">
            <v>104.03924618672403</v>
          </cell>
          <cell r="AH670">
            <v>113.03012726158359</v>
          </cell>
        </row>
        <row r="671">
          <cell r="AD671">
            <v>93.854382339456606</v>
          </cell>
          <cell r="AE671">
            <v>96.149168760414284</v>
          </cell>
          <cell r="AF671">
            <v>99.194648815136944</v>
          </cell>
          <cell r="AG671">
            <v>104.05986677171782</v>
          </cell>
          <cell r="AH671">
            <v>113.05217187829223</v>
          </cell>
        </row>
        <row r="672">
          <cell r="AD672">
            <v>93.876485640670907</v>
          </cell>
          <cell r="AE672">
            <v>96.170593313967373</v>
          </cell>
          <cell r="AF672">
            <v>99.215465162798324</v>
          </cell>
          <cell r="AG672">
            <v>104.0804873567116</v>
          </cell>
          <cell r="AH672">
            <v>113.07421649500087</v>
          </cell>
        </row>
        <row r="673">
          <cell r="AD673">
            <v>93.898588941885222</v>
          </cell>
          <cell r="AE673">
            <v>96.192017867520477</v>
          </cell>
          <cell r="AF673">
            <v>99.236281510459719</v>
          </cell>
          <cell r="AG673">
            <v>104.10110794170538</v>
          </cell>
          <cell r="AH673">
            <v>113.09626111170952</v>
          </cell>
        </row>
        <row r="674">
          <cell r="AD674">
            <v>93.920692243099523</v>
          </cell>
          <cell r="AE674">
            <v>96.213442421073566</v>
          </cell>
          <cell r="AF674">
            <v>99.257097858121114</v>
          </cell>
          <cell r="AG674">
            <v>104.12172852669916</v>
          </cell>
          <cell r="AH674">
            <v>113.11830572841816</v>
          </cell>
        </row>
        <row r="675">
          <cell r="AD675">
            <v>93.942795544313825</v>
          </cell>
          <cell r="AE675">
            <v>96.234866974626669</v>
          </cell>
          <cell r="AF675">
            <v>99.277914205782508</v>
          </cell>
          <cell r="AG675">
            <v>104.14234911169294</v>
          </cell>
          <cell r="AH675">
            <v>113.14035034512681</v>
          </cell>
        </row>
        <row r="676">
          <cell r="AD676">
            <v>93.964898845528126</v>
          </cell>
          <cell r="AE676">
            <v>96.256291528179759</v>
          </cell>
          <cell r="AF676">
            <v>99.298730553443903</v>
          </cell>
          <cell r="AG676">
            <v>104.16296969668672</v>
          </cell>
          <cell r="AH676">
            <v>113.16239496183545</v>
          </cell>
        </row>
        <row r="677">
          <cell r="AD677">
            <v>93.987002146742441</v>
          </cell>
          <cell r="AE677">
            <v>96.277716081732862</v>
          </cell>
          <cell r="AF677">
            <v>99.319546901105298</v>
          </cell>
          <cell r="AG677">
            <v>104.18359028168049</v>
          </cell>
          <cell r="AH677">
            <v>113.18443957854409</v>
          </cell>
        </row>
        <row r="678">
          <cell r="AD678">
            <v>94.008495683346354</v>
          </cell>
          <cell r="AE678">
            <v>96.299140635285951</v>
          </cell>
          <cell r="AF678">
            <v>99.340363248766693</v>
          </cell>
          <cell r="AG678">
            <v>104.20421086667427</v>
          </cell>
          <cell r="AH678">
            <v>113.20648419525273</v>
          </cell>
        </row>
        <row r="679">
          <cell r="AD679">
            <v>94.029118792601182</v>
          </cell>
          <cell r="AE679">
            <v>96.320565188839055</v>
          </cell>
          <cell r="AF679">
            <v>99.361179596428087</v>
          </cell>
          <cell r="AG679">
            <v>104.22483145166807</v>
          </cell>
          <cell r="AH679">
            <v>113.22852881196138</v>
          </cell>
        </row>
        <row r="680">
          <cell r="AD680">
            <v>94.049741901855995</v>
          </cell>
          <cell r="AE680">
            <v>96.341989742392144</v>
          </cell>
          <cell r="AF680">
            <v>99.381995944089482</v>
          </cell>
          <cell r="AG680">
            <v>104.24545203666185</v>
          </cell>
          <cell r="AH680">
            <v>113.25057342867002</v>
          </cell>
        </row>
        <row r="681">
          <cell r="AD681">
            <v>94.070365011110823</v>
          </cell>
          <cell r="AE681">
            <v>96.363414295945248</v>
          </cell>
          <cell r="AF681">
            <v>99.402812291750877</v>
          </cell>
          <cell r="AG681">
            <v>104.26607262165562</v>
          </cell>
          <cell r="AH681">
            <v>113.27261804537866</v>
          </cell>
        </row>
        <row r="682">
          <cell r="AD682">
            <v>94.090988120365637</v>
          </cell>
          <cell r="AE682">
            <v>96.384838849498337</v>
          </cell>
          <cell r="AF682">
            <v>99.423628639412271</v>
          </cell>
          <cell r="AG682">
            <v>104.2866932066494</v>
          </cell>
          <cell r="AH682">
            <v>113.2946626620873</v>
          </cell>
        </row>
        <row r="683">
          <cell r="AD683">
            <v>94.111611229620465</v>
          </cell>
          <cell r="AE683">
            <v>96.40626340305144</v>
          </cell>
          <cell r="AF683">
            <v>99.444444987073666</v>
          </cell>
          <cell r="AG683">
            <v>104.30731379164318</v>
          </cell>
          <cell r="AH683">
            <v>113.31670727879595</v>
          </cell>
        </row>
        <row r="684">
          <cell r="AD684">
            <v>94.132234338875293</v>
          </cell>
          <cell r="AE684">
            <v>96.42768795660453</v>
          </cell>
          <cell r="AF684">
            <v>99.465261334735061</v>
          </cell>
          <cell r="AG684">
            <v>104.32793437663696</v>
          </cell>
          <cell r="AH684">
            <v>113.33875189550459</v>
          </cell>
        </row>
        <row r="685">
          <cell r="AD685">
            <v>94.152857448130106</v>
          </cell>
          <cell r="AE685">
            <v>96.449112510157633</v>
          </cell>
          <cell r="AF685">
            <v>99.486077682396441</v>
          </cell>
          <cell r="AG685">
            <v>104.34855496163074</v>
          </cell>
          <cell r="AH685">
            <v>113.36079651221324</v>
          </cell>
        </row>
        <row r="686">
          <cell r="AD686">
            <v>94.173480557384934</v>
          </cell>
          <cell r="AE686">
            <v>96.470537063710722</v>
          </cell>
          <cell r="AF686">
            <v>99.506894030057836</v>
          </cell>
          <cell r="AG686">
            <v>104.36917554662452</v>
          </cell>
          <cell r="AH686">
            <v>113.38284112892188</v>
          </cell>
        </row>
        <row r="687">
          <cell r="AD687">
            <v>94.194103666639748</v>
          </cell>
          <cell r="AE687">
            <v>96.491961617263826</v>
          </cell>
          <cell r="AF687">
            <v>99.527710377719231</v>
          </cell>
          <cell r="AG687">
            <v>104.38979613161831</v>
          </cell>
          <cell r="AH687">
            <v>113.40488574563052</v>
          </cell>
        </row>
        <row r="688">
          <cell r="AD688">
            <v>94.214726775894576</v>
          </cell>
          <cell r="AE688">
            <v>96.513386170816915</v>
          </cell>
          <cell r="AF688">
            <v>99.548526725380626</v>
          </cell>
          <cell r="AG688">
            <v>104.41041671661209</v>
          </cell>
          <cell r="AH688">
            <v>113.42693036233916</v>
          </cell>
        </row>
        <row r="689">
          <cell r="AD689">
            <v>94.23534988514939</v>
          </cell>
          <cell r="AE689">
            <v>96.534810724370018</v>
          </cell>
          <cell r="AF689">
            <v>99.56934307304202</v>
          </cell>
          <cell r="AG689">
            <v>104.43103730160587</v>
          </cell>
          <cell r="AH689">
            <v>113.4489749790478</v>
          </cell>
        </row>
        <row r="690">
          <cell r="AD690">
            <v>94.255972994404218</v>
          </cell>
          <cell r="AE690">
            <v>96.556235277923108</v>
          </cell>
          <cell r="AF690">
            <v>99.590159420703415</v>
          </cell>
          <cell r="AG690">
            <v>104.45165788659965</v>
          </cell>
          <cell r="AH690">
            <v>113.47101959575645</v>
          </cell>
        </row>
        <row r="691">
          <cell r="AD691">
            <v>94.276596103659031</v>
          </cell>
          <cell r="AE691">
            <v>96.577659831476211</v>
          </cell>
          <cell r="AF691">
            <v>99.61097576836481</v>
          </cell>
          <cell r="AG691">
            <v>104.47227847159343</v>
          </cell>
          <cell r="AH691">
            <v>113.49306421246509</v>
          </cell>
        </row>
        <row r="692">
          <cell r="AD692">
            <v>94.297219212913859</v>
          </cell>
          <cell r="AE692">
            <v>96.5990843850293</v>
          </cell>
          <cell r="AF692">
            <v>99.631792116026205</v>
          </cell>
          <cell r="AG692">
            <v>104.49289905658721</v>
          </cell>
          <cell r="AH692">
            <v>113.51510882917374</v>
          </cell>
        </row>
        <row r="693">
          <cell r="AD693">
            <v>94.317842322168687</v>
          </cell>
          <cell r="AE693">
            <v>96.620508938582404</v>
          </cell>
          <cell r="AF693">
            <v>99.652608463687599</v>
          </cell>
          <cell r="AG693">
            <v>104.51351964158098</v>
          </cell>
          <cell r="AH693">
            <v>113.53715344588238</v>
          </cell>
        </row>
        <row r="694">
          <cell r="AD694">
            <v>94.338465431423501</v>
          </cell>
          <cell r="AE694">
            <v>96.641933492135493</v>
          </cell>
          <cell r="AF694">
            <v>99.673424811348994</v>
          </cell>
          <cell r="AG694">
            <v>104.53414022657476</v>
          </cell>
          <cell r="AH694">
            <v>113.55919806259102</v>
          </cell>
        </row>
        <row r="695">
          <cell r="AD695">
            <v>94.359088540678329</v>
          </cell>
          <cell r="AE695">
            <v>96.663358045688597</v>
          </cell>
          <cell r="AF695">
            <v>99.694241159010389</v>
          </cell>
          <cell r="AG695">
            <v>104.55476081156856</v>
          </cell>
          <cell r="AH695">
            <v>113.58124267929966</v>
          </cell>
        </row>
        <row r="696">
          <cell r="AD696">
            <v>94.379711649933142</v>
          </cell>
          <cell r="AE696">
            <v>96.684782599241686</v>
          </cell>
          <cell r="AF696">
            <v>99.715057506671783</v>
          </cell>
          <cell r="AG696">
            <v>104.57538139656234</v>
          </cell>
          <cell r="AH696">
            <v>113.6032872960083</v>
          </cell>
        </row>
        <row r="697">
          <cell r="AD697">
            <v>94.40033475918797</v>
          </cell>
          <cell r="AE697">
            <v>96.706207152794789</v>
          </cell>
          <cell r="AF697">
            <v>99.735873854333178</v>
          </cell>
          <cell r="AG697">
            <v>104.59600198155611</v>
          </cell>
          <cell r="AH697">
            <v>113.62533191271694</v>
          </cell>
        </row>
        <row r="698">
          <cell r="AD698">
            <v>94.420957868442784</v>
          </cell>
          <cell r="AE698">
            <v>96.727631706347879</v>
          </cell>
          <cell r="AF698">
            <v>99.756690201994573</v>
          </cell>
          <cell r="AG698">
            <v>104.61662256654989</v>
          </cell>
          <cell r="AH698">
            <v>113.6473765294256</v>
          </cell>
        </row>
        <row r="699">
          <cell r="AD699">
            <v>94.441580977697612</v>
          </cell>
          <cell r="AE699">
            <v>96.749056259900982</v>
          </cell>
          <cell r="AF699">
            <v>99.777506549655953</v>
          </cell>
          <cell r="AG699">
            <v>104.63724315154367</v>
          </cell>
          <cell r="AH699">
            <v>113.66942114613424</v>
          </cell>
        </row>
        <row r="700">
          <cell r="AD700">
            <v>94.462204086952426</v>
          </cell>
          <cell r="AE700">
            <v>96.770480813454071</v>
          </cell>
          <cell r="AF700">
            <v>99.798322897317348</v>
          </cell>
          <cell r="AG700">
            <v>104.65786373653745</v>
          </cell>
          <cell r="AH700">
            <v>113.69146576284288</v>
          </cell>
        </row>
        <row r="701">
          <cell r="AD701">
            <v>94.482827196207253</v>
          </cell>
          <cell r="AE701">
            <v>96.791905367007175</v>
          </cell>
          <cell r="AF701">
            <v>99.819139244978743</v>
          </cell>
          <cell r="AG701">
            <v>104.67848432153123</v>
          </cell>
          <cell r="AH701">
            <v>113.71351037955152</v>
          </cell>
        </row>
        <row r="702">
          <cell r="AD702">
            <v>94.503450305462067</v>
          </cell>
          <cell r="AE702">
            <v>96.813329920560278</v>
          </cell>
          <cell r="AF702">
            <v>99.839955592640138</v>
          </cell>
          <cell r="AG702">
            <v>104.69910490652501</v>
          </cell>
          <cell r="AH702">
            <v>113.73555499626016</v>
          </cell>
        </row>
        <row r="703">
          <cell r="AD703">
            <v>94.524073414716895</v>
          </cell>
          <cell r="AE703">
            <v>96.834754474113367</v>
          </cell>
          <cell r="AF703">
            <v>99.860771940301532</v>
          </cell>
          <cell r="AG703">
            <v>104.7197254915188</v>
          </cell>
          <cell r="AH703">
            <v>113.7575996129688</v>
          </cell>
        </row>
        <row r="704">
          <cell r="AD704">
            <v>94.544696523971723</v>
          </cell>
          <cell r="AE704">
            <v>96.856179027666471</v>
          </cell>
          <cell r="AF704">
            <v>99.881588287962927</v>
          </cell>
          <cell r="AG704">
            <v>104.74034607651258</v>
          </cell>
          <cell r="AH704">
            <v>113.77964422967746</v>
          </cell>
        </row>
        <row r="705">
          <cell r="AD705">
            <v>94.565319633226537</v>
          </cell>
          <cell r="AE705">
            <v>96.87760358121956</v>
          </cell>
          <cell r="AF705">
            <v>99.902404635624322</v>
          </cell>
          <cell r="AG705">
            <v>104.76096666150636</v>
          </cell>
          <cell r="AH705">
            <v>113.8016888463861</v>
          </cell>
        </row>
        <row r="706">
          <cell r="AD706">
            <v>94.585942742481365</v>
          </cell>
          <cell r="AE706">
            <v>96.899028134772664</v>
          </cell>
          <cell r="AF706">
            <v>99.923220983285717</v>
          </cell>
          <cell r="AG706">
            <v>104.78158724650014</v>
          </cell>
          <cell r="AH706">
            <v>113.82373346309474</v>
          </cell>
        </row>
        <row r="707">
          <cell r="AD707">
            <v>94.606565851736178</v>
          </cell>
          <cell r="AE707">
            <v>96.920452688325753</v>
          </cell>
          <cell r="AF707">
            <v>99.944037330947111</v>
          </cell>
          <cell r="AG707">
            <v>104.80220783149392</v>
          </cell>
          <cell r="AH707">
            <v>113.84577807980338</v>
          </cell>
        </row>
        <row r="708">
          <cell r="AD708">
            <v>94.627188960991006</v>
          </cell>
          <cell r="AE708">
            <v>96.941877241878856</v>
          </cell>
          <cell r="AF708">
            <v>99.964853678608506</v>
          </cell>
          <cell r="AG708">
            <v>104.8228284164877</v>
          </cell>
          <cell r="AH708">
            <v>113.86782269651202</v>
          </cell>
        </row>
        <row r="709">
          <cell r="AD709">
            <v>94.64781207024582</v>
          </cell>
          <cell r="AE709">
            <v>96.963301795431946</v>
          </cell>
          <cell r="AF709">
            <v>99.985670026269901</v>
          </cell>
          <cell r="AG709">
            <v>104.84344900148147</v>
          </cell>
          <cell r="AH709">
            <v>113.88986731322066</v>
          </cell>
        </row>
        <row r="710">
          <cell r="AD710">
            <v>94.668435179500648</v>
          </cell>
          <cell r="AE710">
            <v>96.984726348985049</v>
          </cell>
          <cell r="AF710">
            <v>100.00628670579708</v>
          </cell>
          <cell r="AG710">
            <v>104.86406958647527</v>
          </cell>
          <cell r="AH710">
            <v>113.9119119299293</v>
          </cell>
        </row>
        <row r="711">
          <cell r="AD711">
            <v>94.689058288755461</v>
          </cell>
          <cell r="AE711">
            <v>97.005454257414542</v>
          </cell>
          <cell r="AF711">
            <v>100.02646226997257</v>
          </cell>
          <cell r="AG711">
            <v>104.88469017146905</v>
          </cell>
          <cell r="AH711">
            <v>113.93395654663796</v>
          </cell>
        </row>
        <row r="712">
          <cell r="AD712">
            <v>94.709681398010289</v>
          </cell>
          <cell r="AE712">
            <v>97.024452287272069</v>
          </cell>
          <cell r="AF712">
            <v>100.04663783414806</v>
          </cell>
          <cell r="AG712">
            <v>104.90531075646282</v>
          </cell>
          <cell r="AH712">
            <v>113.9560011633466</v>
          </cell>
        </row>
        <row r="713">
          <cell r="AD713">
            <v>94.730304507265117</v>
          </cell>
          <cell r="AE713">
            <v>97.043450317129583</v>
          </cell>
          <cell r="AF713">
            <v>100.06681339832355</v>
          </cell>
          <cell r="AG713">
            <v>104.9259313414566</v>
          </cell>
          <cell r="AH713">
            <v>113.97804578005524</v>
          </cell>
        </row>
        <row r="714">
          <cell r="AD714">
            <v>94.750927616519931</v>
          </cell>
          <cell r="AE714">
            <v>97.062448346987111</v>
          </cell>
          <cell r="AF714">
            <v>100.08698896249903</v>
          </cell>
          <cell r="AG714">
            <v>104.94655192645038</v>
          </cell>
          <cell r="AH714">
            <v>114.00008567124907</v>
          </cell>
        </row>
        <row r="715">
          <cell r="AD715">
            <v>94.771550725774759</v>
          </cell>
          <cell r="AE715">
            <v>97.081446376844625</v>
          </cell>
          <cell r="AF715">
            <v>100.10716452667452</v>
          </cell>
          <cell r="AG715">
            <v>104.96717251144416</v>
          </cell>
          <cell r="AH715">
            <v>114.02097789977064</v>
          </cell>
        </row>
        <row r="716">
          <cell r="AD716">
            <v>94.792173835029573</v>
          </cell>
          <cell r="AE716">
            <v>97.100444406702152</v>
          </cell>
          <cell r="AF716">
            <v>100.12734009085001</v>
          </cell>
          <cell r="AG716">
            <v>104.98779309643794</v>
          </cell>
          <cell r="AH716">
            <v>114.04187012829223</v>
          </cell>
        </row>
        <row r="717">
          <cell r="AD717">
            <v>94.812796944284401</v>
          </cell>
          <cell r="AE717">
            <v>97.11944243655968</v>
          </cell>
          <cell r="AF717">
            <v>100.1475156550255</v>
          </cell>
          <cell r="AG717">
            <v>105.00803400805998</v>
          </cell>
          <cell r="AH717">
            <v>114.06276235681381</v>
          </cell>
        </row>
        <row r="718">
          <cell r="AD718">
            <v>94.833420053539214</v>
          </cell>
          <cell r="AE718">
            <v>97.138440466417194</v>
          </cell>
          <cell r="AF718">
            <v>100.16769121920098</v>
          </cell>
          <cell r="AG718">
            <v>105.02772407445786</v>
          </cell>
          <cell r="AH718">
            <v>114.08365458533538</v>
          </cell>
        </row>
        <row r="719">
          <cell r="AD719">
            <v>94.854043162794042</v>
          </cell>
          <cell r="AE719">
            <v>97.157438496274722</v>
          </cell>
          <cell r="AF719">
            <v>100.18786678337646</v>
          </cell>
          <cell r="AG719">
            <v>105.04741414085576</v>
          </cell>
          <cell r="AH719">
            <v>114.10454681385697</v>
          </cell>
        </row>
        <row r="720">
          <cell r="AD720">
            <v>94.874666272048856</v>
          </cell>
          <cell r="AE720">
            <v>97.176436526132235</v>
          </cell>
          <cell r="AF720">
            <v>100.20804234755195</v>
          </cell>
          <cell r="AG720">
            <v>105.06710420725365</v>
          </cell>
          <cell r="AH720">
            <v>114.12543904237855</v>
          </cell>
        </row>
        <row r="721">
          <cell r="AD721">
            <v>94.895289381303684</v>
          </cell>
          <cell r="AE721">
            <v>97.195434555989763</v>
          </cell>
          <cell r="AF721">
            <v>100.22821791172744</v>
          </cell>
          <cell r="AG721">
            <v>105.08679427365155</v>
          </cell>
          <cell r="AH721">
            <v>114.14633127090013</v>
          </cell>
        </row>
        <row r="722">
          <cell r="AD722">
            <v>94.915912490558497</v>
          </cell>
          <cell r="AE722">
            <v>97.214432585847291</v>
          </cell>
          <cell r="AF722">
            <v>100.24839347590293</v>
          </cell>
          <cell r="AG722">
            <v>105.10648434004945</v>
          </cell>
          <cell r="AH722">
            <v>114.16722349942171</v>
          </cell>
        </row>
        <row r="723">
          <cell r="AD723">
            <v>94.936535599813325</v>
          </cell>
          <cell r="AE723">
            <v>97.233430615704805</v>
          </cell>
          <cell r="AF723">
            <v>100.26856904007842</v>
          </cell>
          <cell r="AG723">
            <v>105.12617440644733</v>
          </cell>
          <cell r="AH723">
            <v>114.18811572794328</v>
          </cell>
        </row>
        <row r="724">
          <cell r="AD724">
            <v>94.957158709068153</v>
          </cell>
          <cell r="AE724">
            <v>97.252428645562333</v>
          </cell>
          <cell r="AF724">
            <v>100.28874460425391</v>
          </cell>
          <cell r="AG724">
            <v>105.14586447284523</v>
          </cell>
          <cell r="AH724">
            <v>114.20900795646487</v>
          </cell>
        </row>
        <row r="725">
          <cell r="AD725">
            <v>94.977781818322967</v>
          </cell>
          <cell r="AE725">
            <v>97.271426675419846</v>
          </cell>
          <cell r="AF725">
            <v>100.3089201684294</v>
          </cell>
          <cell r="AG725">
            <v>105.16555453924312</v>
          </cell>
          <cell r="AH725">
            <v>114.22990018498645</v>
          </cell>
        </row>
        <row r="726">
          <cell r="AD726">
            <v>94.998404927577795</v>
          </cell>
          <cell r="AE726">
            <v>97.290424705277374</v>
          </cell>
          <cell r="AF726">
            <v>100.32909573260488</v>
          </cell>
          <cell r="AG726">
            <v>105.18524460564102</v>
          </cell>
          <cell r="AH726">
            <v>114.25079241350802</v>
          </cell>
        </row>
        <row r="727">
          <cell r="AD727">
            <v>95.017753786129006</v>
          </cell>
          <cell r="AE727">
            <v>97.309422735134888</v>
          </cell>
          <cell r="AF727">
            <v>100.34927129678037</v>
          </cell>
          <cell r="AG727">
            <v>105.20493467203892</v>
          </cell>
          <cell r="AH727">
            <v>114.27168464202961</v>
          </cell>
        </row>
        <row r="728">
          <cell r="AD728">
            <v>95.036995827451818</v>
          </cell>
          <cell r="AE728">
            <v>97.328420764992416</v>
          </cell>
          <cell r="AF728">
            <v>100.36944686095586</v>
          </cell>
          <cell r="AG728">
            <v>105.2246247384368</v>
          </cell>
          <cell r="AH728">
            <v>114.29257687055119</v>
          </cell>
        </row>
        <row r="729">
          <cell r="AD729">
            <v>95.05623786877463</v>
          </cell>
          <cell r="AE729">
            <v>97.347418794849943</v>
          </cell>
          <cell r="AF729">
            <v>100.38962242513135</v>
          </cell>
          <cell r="AG729">
            <v>105.2443148048347</v>
          </cell>
          <cell r="AH729">
            <v>114.31346909907276</v>
          </cell>
        </row>
        <row r="730">
          <cell r="AD730">
            <v>95.075479910097457</v>
          </cell>
          <cell r="AE730">
            <v>97.366416824707457</v>
          </cell>
          <cell r="AF730">
            <v>100.40979798930682</v>
          </cell>
          <cell r="AG730">
            <v>105.2640048712326</v>
          </cell>
          <cell r="AH730">
            <v>114.33436132759435</v>
          </cell>
        </row>
        <row r="731">
          <cell r="AD731">
            <v>95.094721951420269</v>
          </cell>
          <cell r="AE731">
            <v>97.385414854564985</v>
          </cell>
          <cell r="AF731">
            <v>100.42997355348231</v>
          </cell>
          <cell r="AG731">
            <v>105.28369493763049</v>
          </cell>
          <cell r="AH731">
            <v>114.35525355611593</v>
          </cell>
        </row>
        <row r="732">
          <cell r="AD732">
            <v>95.113963992743081</v>
          </cell>
          <cell r="AE732">
            <v>97.404412884422499</v>
          </cell>
          <cell r="AF732">
            <v>100.4501491176578</v>
          </cell>
          <cell r="AG732">
            <v>105.30338500402839</v>
          </cell>
          <cell r="AH732">
            <v>114.37614578463752</v>
          </cell>
        </row>
        <row r="733">
          <cell r="AD733">
            <v>95.133206034065907</v>
          </cell>
          <cell r="AE733">
            <v>97.423410914280026</v>
          </cell>
          <cell r="AF733">
            <v>100.47032468183329</v>
          </cell>
          <cell r="AG733">
            <v>105.32307507042627</v>
          </cell>
          <cell r="AH733">
            <v>114.39703801315909</v>
          </cell>
        </row>
        <row r="734">
          <cell r="AD734">
            <v>95.152448075388719</v>
          </cell>
          <cell r="AE734">
            <v>97.442408944137554</v>
          </cell>
          <cell r="AF734">
            <v>100.49050024600878</v>
          </cell>
          <cell r="AG734">
            <v>105.34276513682417</v>
          </cell>
          <cell r="AH734">
            <v>114.41793024168066</v>
          </cell>
        </row>
        <row r="735">
          <cell r="AD735">
            <v>95.171690116711531</v>
          </cell>
          <cell r="AE735">
            <v>97.461406973995068</v>
          </cell>
          <cell r="AF735">
            <v>100.51067581018427</v>
          </cell>
          <cell r="AG735">
            <v>105.36245520322207</v>
          </cell>
          <cell r="AH735">
            <v>114.43882247020225</v>
          </cell>
        </row>
        <row r="736">
          <cell r="AD736">
            <v>95.190932158034357</v>
          </cell>
          <cell r="AE736">
            <v>97.480405003852596</v>
          </cell>
          <cell r="AF736">
            <v>100.53085137435976</v>
          </cell>
          <cell r="AG736">
            <v>105.38214526961995</v>
          </cell>
          <cell r="AH736">
            <v>114.45971469872383</v>
          </cell>
        </row>
        <row r="737">
          <cell r="AD737">
            <v>95.210174199357169</v>
          </cell>
          <cell r="AE737">
            <v>97.499403033710109</v>
          </cell>
          <cell r="AF737">
            <v>100.55102693853524</v>
          </cell>
          <cell r="AG737">
            <v>105.40183533601785</v>
          </cell>
          <cell r="AH737">
            <v>114.4806069272454</v>
          </cell>
        </row>
        <row r="738">
          <cell r="AD738">
            <v>95.229416240679981</v>
          </cell>
          <cell r="AE738">
            <v>97.518401063567637</v>
          </cell>
          <cell r="AF738">
            <v>100.57120250271073</v>
          </cell>
          <cell r="AG738">
            <v>105.42152540241575</v>
          </cell>
          <cell r="AH738">
            <v>114.50149915576699</v>
          </cell>
        </row>
        <row r="739">
          <cell r="AD739">
            <v>95.248658282002808</v>
          </cell>
          <cell r="AE739">
            <v>97.537399093425151</v>
          </cell>
          <cell r="AF739">
            <v>100.59137806688622</v>
          </cell>
          <cell r="AG739">
            <v>105.44121546881364</v>
          </cell>
          <cell r="AH739">
            <v>114.52239138428857</v>
          </cell>
        </row>
        <row r="740">
          <cell r="AD740">
            <v>95.26790032332562</v>
          </cell>
          <cell r="AE740">
            <v>97.556397123282679</v>
          </cell>
          <cell r="AF740">
            <v>100.61155363106171</v>
          </cell>
          <cell r="AG740">
            <v>105.46090553521154</v>
          </cell>
          <cell r="AH740">
            <v>114.54328361281016</v>
          </cell>
        </row>
        <row r="741">
          <cell r="AD741">
            <v>95.287142364648432</v>
          </cell>
          <cell r="AE741">
            <v>97.575395153140207</v>
          </cell>
          <cell r="AF741">
            <v>100.6317291952372</v>
          </cell>
          <cell r="AG741">
            <v>105.48059560160942</v>
          </cell>
          <cell r="AH741">
            <v>114.56417584133173</v>
          </cell>
        </row>
        <row r="742">
          <cell r="AD742">
            <v>95.306384405971258</v>
          </cell>
          <cell r="AE742">
            <v>97.59439318299772</v>
          </cell>
          <cell r="AF742">
            <v>100.65190475941267</v>
          </cell>
          <cell r="AG742">
            <v>105.50028566800732</v>
          </cell>
          <cell r="AH742">
            <v>114.58506806985331</v>
          </cell>
        </row>
        <row r="743">
          <cell r="AD743">
            <v>95.32562644729407</v>
          </cell>
          <cell r="AE743">
            <v>97.613391212855248</v>
          </cell>
          <cell r="AF743">
            <v>100.67208032358816</v>
          </cell>
          <cell r="AG743">
            <v>105.51997573440522</v>
          </cell>
          <cell r="AH743">
            <v>114.6059602983749</v>
          </cell>
        </row>
        <row r="744">
          <cell r="AD744">
            <v>95.344868488616882</v>
          </cell>
          <cell r="AE744">
            <v>97.632389242712762</v>
          </cell>
          <cell r="AF744">
            <v>100.69225588776365</v>
          </cell>
          <cell r="AG744">
            <v>105.53966580080311</v>
          </cell>
          <cell r="AH744">
            <v>114.62685252689647</v>
          </cell>
        </row>
        <row r="745">
          <cell r="AD745">
            <v>95.364110529939694</v>
          </cell>
          <cell r="AE745">
            <v>97.65138727257029</v>
          </cell>
          <cell r="AF745">
            <v>100.71243145193914</v>
          </cell>
          <cell r="AG745">
            <v>105.55935586720101</v>
          </cell>
          <cell r="AH745">
            <v>114.64774475541805</v>
          </cell>
        </row>
        <row r="746">
          <cell r="AD746">
            <v>95.38335257126252</v>
          </cell>
          <cell r="AE746">
            <v>97.670385302427803</v>
          </cell>
          <cell r="AF746">
            <v>100.73260701611463</v>
          </cell>
          <cell r="AG746">
            <v>105.57904593359891</v>
          </cell>
          <cell r="AH746">
            <v>114.66863698393963</v>
          </cell>
        </row>
        <row r="747">
          <cell r="AD747">
            <v>95.402594612585332</v>
          </cell>
          <cell r="AE747">
            <v>97.689383332285331</v>
          </cell>
          <cell r="AF747">
            <v>100.75278258029012</v>
          </cell>
          <cell r="AG747">
            <v>105.59873599999679</v>
          </cell>
          <cell r="AH747">
            <v>114.68952921246121</v>
          </cell>
        </row>
        <row r="748">
          <cell r="AD748">
            <v>95.421836653908144</v>
          </cell>
          <cell r="AE748">
            <v>97.708381362142859</v>
          </cell>
          <cell r="AF748">
            <v>100.7729581444656</v>
          </cell>
          <cell r="AG748">
            <v>105.61842606639469</v>
          </cell>
          <cell r="AH748">
            <v>114.71042144098278</v>
          </cell>
        </row>
        <row r="749">
          <cell r="AD749">
            <v>95.441078695230971</v>
          </cell>
          <cell r="AE749">
            <v>97.727379392000373</v>
          </cell>
          <cell r="AF749">
            <v>100.79313370864109</v>
          </cell>
          <cell r="AG749">
            <v>105.63811613279258</v>
          </cell>
          <cell r="AH749">
            <v>114.73131366950437</v>
          </cell>
        </row>
        <row r="750">
          <cell r="AD750">
            <v>95.460320736553783</v>
          </cell>
          <cell r="AE750">
            <v>97.7463774218579</v>
          </cell>
          <cell r="AF750">
            <v>100.81330927281658</v>
          </cell>
          <cell r="AG750">
            <v>105.65780619919047</v>
          </cell>
          <cell r="AH750">
            <v>114.75220589802595</v>
          </cell>
        </row>
        <row r="751">
          <cell r="AD751">
            <v>95.479562777876595</v>
          </cell>
          <cell r="AE751">
            <v>97.765375451715414</v>
          </cell>
          <cell r="AF751">
            <v>100.83348483699207</v>
          </cell>
          <cell r="AG751">
            <v>105.67749626558837</v>
          </cell>
          <cell r="AH751">
            <v>114.77309812654754</v>
          </cell>
        </row>
        <row r="752">
          <cell r="AD752">
            <v>95.498804819199421</v>
          </cell>
          <cell r="AE752">
            <v>97.784373481572942</v>
          </cell>
          <cell r="AF752">
            <v>100.85366040116756</v>
          </cell>
          <cell r="AG752">
            <v>105.69718633198626</v>
          </cell>
          <cell r="AH752">
            <v>114.79399035506911</v>
          </cell>
        </row>
        <row r="753">
          <cell r="AD753">
            <v>95.518046860522233</v>
          </cell>
          <cell r="AE753">
            <v>97.80337151143047</v>
          </cell>
          <cell r="AF753">
            <v>100.87383596534305</v>
          </cell>
          <cell r="AG753">
            <v>105.71687639838416</v>
          </cell>
          <cell r="AH753">
            <v>114.81488258359069</v>
          </cell>
        </row>
        <row r="754">
          <cell r="AD754">
            <v>95.537288901845045</v>
          </cell>
          <cell r="AE754">
            <v>97.822369541287983</v>
          </cell>
          <cell r="AF754">
            <v>100.89401152951852</v>
          </cell>
          <cell r="AG754">
            <v>105.73656646478204</v>
          </cell>
          <cell r="AH754">
            <v>114.83577481211228</v>
          </cell>
        </row>
        <row r="755">
          <cell r="AD755">
            <v>95.556530943167871</v>
          </cell>
          <cell r="AE755">
            <v>97.841367571145511</v>
          </cell>
          <cell r="AF755">
            <v>100.91418709369401</v>
          </cell>
          <cell r="AG755">
            <v>105.75625653117994</v>
          </cell>
          <cell r="AH755">
            <v>114.85666704063385</v>
          </cell>
        </row>
        <row r="756">
          <cell r="AD756">
            <v>95.575772984490683</v>
          </cell>
          <cell r="AE756">
            <v>97.860365601003025</v>
          </cell>
          <cell r="AF756">
            <v>100.9343626578695</v>
          </cell>
          <cell r="AG756">
            <v>105.77594659757784</v>
          </cell>
          <cell r="AH756">
            <v>114.87755926915543</v>
          </cell>
        </row>
        <row r="757">
          <cell r="AD757">
            <v>95.595015025813495</v>
          </cell>
          <cell r="AE757">
            <v>97.879363630860553</v>
          </cell>
          <cell r="AF757">
            <v>100.95453822204499</v>
          </cell>
          <cell r="AG757">
            <v>105.79563666397573</v>
          </cell>
          <cell r="AH757">
            <v>114.89845149767702</v>
          </cell>
        </row>
        <row r="758">
          <cell r="AD758">
            <v>95.614257067136322</v>
          </cell>
          <cell r="AE758">
            <v>97.898361660718066</v>
          </cell>
          <cell r="AF758">
            <v>100.97471378622048</v>
          </cell>
          <cell r="AG758">
            <v>105.81532673037363</v>
          </cell>
          <cell r="AH758">
            <v>114.91934372619859</v>
          </cell>
        </row>
        <row r="759">
          <cell r="AD759">
            <v>95.633499108459134</v>
          </cell>
          <cell r="AE759">
            <v>97.917359690575594</v>
          </cell>
          <cell r="AF759">
            <v>100.99488935039597</v>
          </cell>
          <cell r="AG759">
            <v>105.83501679677153</v>
          </cell>
          <cell r="AH759">
            <v>114.94023595472017</v>
          </cell>
        </row>
        <row r="760">
          <cell r="AD760">
            <v>95.652741149781946</v>
          </cell>
          <cell r="AE760">
            <v>97.936357720433122</v>
          </cell>
          <cell r="AF760">
            <v>101.01493981849815</v>
          </cell>
          <cell r="AG760">
            <v>105.85470686316941</v>
          </cell>
          <cell r="AH760">
            <v>114.96112818324175</v>
          </cell>
        </row>
        <row r="761">
          <cell r="AD761">
            <v>95.671983191104772</v>
          </cell>
          <cell r="AE761">
            <v>97.955355750290636</v>
          </cell>
          <cell r="AF761">
            <v>101.03494784877606</v>
          </cell>
          <cell r="AG761">
            <v>105.87439692956731</v>
          </cell>
          <cell r="AH761">
            <v>114.98202041176333</v>
          </cell>
        </row>
        <row r="762">
          <cell r="AD762">
            <v>95.691225232427584</v>
          </cell>
          <cell r="AE762">
            <v>97.974353780148164</v>
          </cell>
          <cell r="AF762">
            <v>101.05495587905395</v>
          </cell>
          <cell r="AG762">
            <v>105.8940869959652</v>
          </cell>
          <cell r="AH762">
            <v>115.00255874033431</v>
          </cell>
        </row>
        <row r="763">
          <cell r="AD763">
            <v>95.710467273750396</v>
          </cell>
          <cell r="AE763">
            <v>97.993351810005677</v>
          </cell>
          <cell r="AF763">
            <v>101.07496390933186</v>
          </cell>
          <cell r="AG763">
            <v>105.9137770623631</v>
          </cell>
          <cell r="AH763">
            <v>115.02091246155027</v>
          </cell>
        </row>
        <row r="764">
          <cell r="AD764">
            <v>95.729709315073208</v>
          </cell>
          <cell r="AE764">
            <v>98.011574852881012</v>
          </cell>
          <cell r="AF764">
            <v>101.09497193960975</v>
          </cell>
          <cell r="AG764">
            <v>105.933467128761</v>
          </cell>
          <cell r="AH764">
            <v>115.03926618276623</v>
          </cell>
        </row>
        <row r="765">
          <cell r="AD765">
            <v>95.748951356396034</v>
          </cell>
          <cell r="AE765">
            <v>98.029380703245522</v>
          </cell>
          <cell r="AF765">
            <v>101.11497996988766</v>
          </cell>
          <cell r="AG765">
            <v>105.95315719515888</v>
          </cell>
          <cell r="AH765">
            <v>115.0576199039822</v>
          </cell>
        </row>
        <row r="766">
          <cell r="AD766">
            <v>95.768193397718846</v>
          </cell>
          <cell r="AE766">
            <v>98.047186553610047</v>
          </cell>
          <cell r="AF766">
            <v>101.13498800016555</v>
          </cell>
          <cell r="AG766">
            <v>105.97284726155678</v>
          </cell>
          <cell r="AH766">
            <v>115.07597362519816</v>
          </cell>
        </row>
        <row r="767">
          <cell r="AD767">
            <v>95.787435439041658</v>
          </cell>
          <cell r="AE767">
            <v>98.064992403974557</v>
          </cell>
          <cell r="AF767">
            <v>101.15499603044346</v>
          </cell>
          <cell r="AG767">
            <v>105.99253732795468</v>
          </cell>
          <cell r="AH767">
            <v>115.09432734641412</v>
          </cell>
        </row>
        <row r="768">
          <cell r="AD768">
            <v>95.806677480364485</v>
          </cell>
          <cell r="AE768">
            <v>98.082798254339068</v>
          </cell>
          <cell r="AF768">
            <v>101.17500406072135</v>
          </cell>
          <cell r="AG768">
            <v>106.0120024722425</v>
          </cell>
          <cell r="AH768">
            <v>115.11268106763009</v>
          </cell>
        </row>
        <row r="769">
          <cell r="AD769">
            <v>95.825919521687297</v>
          </cell>
          <cell r="AE769">
            <v>98.100604104703592</v>
          </cell>
          <cell r="AF769">
            <v>101.19501209099926</v>
          </cell>
          <cell r="AG769">
            <v>106.03133034117185</v>
          </cell>
          <cell r="AH769">
            <v>115.13103478884605</v>
          </cell>
        </row>
        <row r="770">
          <cell r="AD770">
            <v>95.845161563010109</v>
          </cell>
          <cell r="AE770">
            <v>98.118409955068103</v>
          </cell>
          <cell r="AF770">
            <v>101.21502012127715</v>
          </cell>
          <cell r="AG770">
            <v>106.05065821010119</v>
          </cell>
          <cell r="AH770">
            <v>115.14938851006201</v>
          </cell>
        </row>
        <row r="771">
          <cell r="AD771">
            <v>95.864403604332935</v>
          </cell>
          <cell r="AE771">
            <v>98.136215805432613</v>
          </cell>
          <cell r="AF771">
            <v>101.23502815155506</v>
          </cell>
          <cell r="AG771">
            <v>106.06998607903053</v>
          </cell>
          <cell r="AH771">
            <v>115.16774223127798</v>
          </cell>
        </row>
        <row r="772">
          <cell r="AD772">
            <v>95.883645645655747</v>
          </cell>
          <cell r="AE772">
            <v>98.154021655797138</v>
          </cell>
          <cell r="AF772">
            <v>101.25503618183295</v>
          </cell>
          <cell r="AG772">
            <v>106.08931394795988</v>
          </cell>
          <cell r="AH772">
            <v>115.18609595249394</v>
          </cell>
        </row>
        <row r="773">
          <cell r="AD773">
            <v>95.902887686978559</v>
          </cell>
          <cell r="AE773">
            <v>98.171827506161648</v>
          </cell>
          <cell r="AF773">
            <v>101.27504421211086</v>
          </cell>
          <cell r="AG773">
            <v>106.10864181688922</v>
          </cell>
          <cell r="AH773">
            <v>115.20444967370992</v>
          </cell>
        </row>
        <row r="774">
          <cell r="AD774">
            <v>95.922129728301385</v>
          </cell>
          <cell r="AE774">
            <v>98.189633356526159</v>
          </cell>
          <cell r="AF774">
            <v>101.29505224238875</v>
          </cell>
          <cell r="AG774">
            <v>106.12796968581856</v>
          </cell>
          <cell r="AH774">
            <v>115.22280339492588</v>
          </cell>
        </row>
        <row r="775">
          <cell r="AD775">
            <v>95.941371769624197</v>
          </cell>
          <cell r="AE775">
            <v>98.207439206890669</v>
          </cell>
          <cell r="AF775">
            <v>101.31506027266666</v>
          </cell>
          <cell r="AG775">
            <v>106.14729755474789</v>
          </cell>
          <cell r="AH775">
            <v>115.24115711614184</v>
          </cell>
        </row>
        <row r="776">
          <cell r="AD776">
            <v>95.960613810947009</v>
          </cell>
          <cell r="AE776">
            <v>98.225245057255194</v>
          </cell>
          <cell r="AF776">
            <v>101.33506830294455</v>
          </cell>
          <cell r="AG776">
            <v>106.16662542367725</v>
          </cell>
          <cell r="AH776">
            <v>115.25951083735781</v>
          </cell>
        </row>
        <row r="777">
          <cell r="AD777">
            <v>95.979855852269836</v>
          </cell>
          <cell r="AE777">
            <v>98.243050907619704</v>
          </cell>
          <cell r="AF777">
            <v>101.35507633322246</v>
          </cell>
          <cell r="AG777">
            <v>106.18595329260658</v>
          </cell>
          <cell r="AH777">
            <v>115.27786455857377</v>
          </cell>
        </row>
        <row r="778">
          <cell r="AD778">
            <v>95.999097893592648</v>
          </cell>
          <cell r="AE778">
            <v>98.260856757984214</v>
          </cell>
          <cell r="AF778">
            <v>101.37508436350035</v>
          </cell>
          <cell r="AG778">
            <v>106.20528116153592</v>
          </cell>
          <cell r="AH778">
            <v>115.29621827978973</v>
          </cell>
        </row>
        <row r="779">
          <cell r="AD779">
            <v>96.017111764338765</v>
          </cell>
          <cell r="AE779">
            <v>98.278662608348739</v>
          </cell>
          <cell r="AF779">
            <v>101.39509239377826</v>
          </cell>
          <cell r="AG779">
            <v>106.22460903046527</v>
          </cell>
          <cell r="AH779">
            <v>115.3145720010057</v>
          </cell>
        </row>
        <row r="780">
          <cell r="AD780">
            <v>96.035065223717467</v>
          </cell>
          <cell r="AE780">
            <v>98.29646845871325</v>
          </cell>
          <cell r="AF780">
            <v>101.41510042405615</v>
          </cell>
          <cell r="AG780">
            <v>106.24393689939461</v>
          </cell>
          <cell r="AH780">
            <v>115.33292572222166</v>
          </cell>
        </row>
        <row r="781">
          <cell r="AD781">
            <v>96.05301868309617</v>
          </cell>
          <cell r="AE781">
            <v>98.31427430907776</v>
          </cell>
          <cell r="AF781">
            <v>101.43510845433406</v>
          </cell>
          <cell r="AG781">
            <v>106.26326476832395</v>
          </cell>
          <cell r="AH781">
            <v>115.35127944343762</v>
          </cell>
        </row>
        <row r="782">
          <cell r="AD782">
            <v>96.070972142474872</v>
          </cell>
          <cell r="AE782">
            <v>98.332080159442285</v>
          </cell>
          <cell r="AF782">
            <v>101.45511648461195</v>
          </cell>
          <cell r="AG782">
            <v>106.2825926372533</v>
          </cell>
          <cell r="AH782">
            <v>115.36963316465359</v>
          </cell>
        </row>
        <row r="783">
          <cell r="AD783">
            <v>96.088925601853575</v>
          </cell>
          <cell r="AE783">
            <v>98.349886009806795</v>
          </cell>
          <cell r="AF783">
            <v>101.47512451488986</v>
          </cell>
          <cell r="AG783">
            <v>106.30192050618264</v>
          </cell>
          <cell r="AH783">
            <v>115.38798688586955</v>
          </cell>
        </row>
        <row r="784">
          <cell r="AD784">
            <v>96.106879061232277</v>
          </cell>
          <cell r="AE784">
            <v>98.367691860171306</v>
          </cell>
          <cell r="AF784">
            <v>101.49513254516775</v>
          </cell>
          <cell r="AG784">
            <v>106.32124837511198</v>
          </cell>
          <cell r="AH784">
            <v>115.40634060708551</v>
          </cell>
        </row>
        <row r="785">
          <cell r="AD785">
            <v>96.12483252061098</v>
          </cell>
          <cell r="AE785">
            <v>98.385497710535816</v>
          </cell>
          <cell r="AF785">
            <v>101.51514057544566</v>
          </cell>
          <cell r="AG785">
            <v>106.34057624404132</v>
          </cell>
          <cell r="AH785">
            <v>115.42469432830148</v>
          </cell>
        </row>
        <row r="786">
          <cell r="AD786">
            <v>96.142785979989682</v>
          </cell>
          <cell r="AE786">
            <v>98.403303560900341</v>
          </cell>
          <cell r="AF786">
            <v>101.53514860572355</v>
          </cell>
          <cell r="AG786">
            <v>106.35990411297067</v>
          </cell>
          <cell r="AH786">
            <v>115.44304804951744</v>
          </cell>
        </row>
        <row r="787">
          <cell r="AD787">
            <v>96.160739439368385</v>
          </cell>
          <cell r="AE787">
            <v>98.421109411264851</v>
          </cell>
          <cell r="AF787">
            <v>101.55515663600146</v>
          </cell>
          <cell r="AG787">
            <v>106.37923198190001</v>
          </cell>
          <cell r="AH787">
            <v>115.4614017707334</v>
          </cell>
        </row>
        <row r="788">
          <cell r="AD788">
            <v>96.178692898747087</v>
          </cell>
          <cell r="AE788">
            <v>98.438915261629361</v>
          </cell>
          <cell r="AF788">
            <v>101.57516466627935</v>
          </cell>
          <cell r="AG788">
            <v>106.39855985082934</v>
          </cell>
          <cell r="AH788">
            <v>115.47975549194938</v>
          </cell>
        </row>
        <row r="789">
          <cell r="AD789">
            <v>96.19664635812579</v>
          </cell>
          <cell r="AE789">
            <v>98.456721111993886</v>
          </cell>
          <cell r="AF789">
            <v>101.59517269655726</v>
          </cell>
          <cell r="AG789">
            <v>106.4178877197587</v>
          </cell>
          <cell r="AH789">
            <v>115.49810921316534</v>
          </cell>
        </row>
        <row r="790">
          <cell r="AD790">
            <v>96.214599817504492</v>
          </cell>
          <cell r="AE790">
            <v>98.474526962358397</v>
          </cell>
          <cell r="AF790">
            <v>101.61518072683515</v>
          </cell>
          <cell r="AG790">
            <v>106.43721558868803</v>
          </cell>
          <cell r="AH790">
            <v>115.51646293438129</v>
          </cell>
        </row>
        <row r="791">
          <cell r="AD791">
            <v>96.232553276883195</v>
          </cell>
          <cell r="AE791">
            <v>98.492332812722907</v>
          </cell>
          <cell r="AF791">
            <v>101.63518875711306</v>
          </cell>
          <cell r="AG791">
            <v>106.45654345761737</v>
          </cell>
          <cell r="AH791">
            <v>115.53481665559727</v>
          </cell>
        </row>
        <row r="792">
          <cell r="AD792">
            <v>96.250506736261897</v>
          </cell>
          <cell r="AE792">
            <v>98.510138663087432</v>
          </cell>
          <cell r="AF792">
            <v>101.65519678739095</v>
          </cell>
          <cell r="AG792">
            <v>106.47587132654672</v>
          </cell>
          <cell r="AH792">
            <v>115.55317037681323</v>
          </cell>
        </row>
        <row r="793">
          <cell r="AD793">
            <v>96.2684601956406</v>
          </cell>
          <cell r="AE793">
            <v>98.527944513451942</v>
          </cell>
          <cell r="AF793">
            <v>101.67520481766886</v>
          </cell>
          <cell r="AG793">
            <v>106.49519919547606</v>
          </cell>
          <cell r="AH793">
            <v>115.57152409802919</v>
          </cell>
        </row>
        <row r="794">
          <cell r="AD794">
            <v>96.286413655019302</v>
          </cell>
          <cell r="AE794">
            <v>98.545750363816452</v>
          </cell>
          <cell r="AF794">
            <v>101.69521284794675</v>
          </cell>
          <cell r="AG794">
            <v>106.5145270644054</v>
          </cell>
          <cell r="AH794">
            <v>115.58987781924516</v>
          </cell>
        </row>
        <row r="795">
          <cell r="AD795">
            <v>96.304367114398005</v>
          </cell>
          <cell r="AE795">
            <v>98.563556214180963</v>
          </cell>
          <cell r="AF795">
            <v>101.71522087822466</v>
          </cell>
          <cell r="AG795">
            <v>106.53385493333474</v>
          </cell>
          <cell r="AH795">
            <v>115.60823154046112</v>
          </cell>
        </row>
        <row r="796">
          <cell r="AD796">
            <v>96.322320573776707</v>
          </cell>
          <cell r="AE796">
            <v>98.581362064545488</v>
          </cell>
          <cell r="AF796">
            <v>101.73522890850255</v>
          </cell>
          <cell r="AG796">
            <v>106.55318280226409</v>
          </cell>
          <cell r="AH796">
            <v>115.62658526167708</v>
          </cell>
        </row>
        <row r="797">
          <cell r="AD797">
            <v>96.34027403315541</v>
          </cell>
          <cell r="AE797">
            <v>98.599167914909998</v>
          </cell>
          <cell r="AF797">
            <v>101.75523693878046</v>
          </cell>
          <cell r="AG797">
            <v>106.57251067119343</v>
          </cell>
          <cell r="AH797">
            <v>115.64493898289305</v>
          </cell>
        </row>
        <row r="798">
          <cell r="AD798">
            <v>96.358227492534112</v>
          </cell>
          <cell r="AE798">
            <v>98.616973765274508</v>
          </cell>
          <cell r="AF798">
            <v>101.77524496905835</v>
          </cell>
          <cell r="AG798">
            <v>106.59183854012277</v>
          </cell>
          <cell r="AH798">
            <v>115.66329270410901</v>
          </cell>
        </row>
        <row r="799">
          <cell r="AD799">
            <v>96.376180951912815</v>
          </cell>
          <cell r="AE799">
            <v>98.634779615639033</v>
          </cell>
          <cell r="AF799">
            <v>101.79525299933626</v>
          </cell>
          <cell r="AG799">
            <v>106.61116640905212</v>
          </cell>
          <cell r="AH799">
            <v>115.68164642532497</v>
          </cell>
        </row>
        <row r="800">
          <cell r="AD800">
            <v>96.394134411291517</v>
          </cell>
          <cell r="AE800">
            <v>98.652585466003544</v>
          </cell>
          <cell r="AF800">
            <v>101.81526102961415</v>
          </cell>
          <cell r="AG800">
            <v>106.63049427798146</v>
          </cell>
          <cell r="AH800">
            <v>115.70000014654094</v>
          </cell>
        </row>
        <row r="801">
          <cell r="AD801">
            <v>96.41208787067022</v>
          </cell>
          <cell r="AE801">
            <v>98.670391316368054</v>
          </cell>
          <cell r="AF801">
            <v>101.83526905989206</v>
          </cell>
          <cell r="AG801">
            <v>106.64982214691079</v>
          </cell>
          <cell r="AH801">
            <v>115.7183538677569</v>
          </cell>
        </row>
        <row r="802">
          <cell r="AD802">
            <v>96.430041330048923</v>
          </cell>
          <cell r="AE802">
            <v>98.688197166732579</v>
          </cell>
          <cell r="AF802">
            <v>101.85527709016995</v>
          </cell>
          <cell r="AG802">
            <v>106.66915001584015</v>
          </cell>
          <cell r="AH802">
            <v>115.73670758897286</v>
          </cell>
        </row>
        <row r="803">
          <cell r="AD803">
            <v>96.447994789427625</v>
          </cell>
          <cell r="AE803">
            <v>98.706003017097089</v>
          </cell>
          <cell r="AF803">
            <v>101.87528512044786</v>
          </cell>
          <cell r="AG803">
            <v>106.68847788476948</v>
          </cell>
          <cell r="AH803">
            <v>115.75506131018884</v>
          </cell>
        </row>
        <row r="804">
          <cell r="AD804">
            <v>96.465948248806328</v>
          </cell>
          <cell r="AE804">
            <v>98.723808867461599</v>
          </cell>
          <cell r="AF804">
            <v>101.89529315072575</v>
          </cell>
          <cell r="AG804">
            <v>106.70780575369882</v>
          </cell>
          <cell r="AH804">
            <v>115.7734150314048</v>
          </cell>
        </row>
        <row r="805">
          <cell r="AD805">
            <v>96.48390170818503</v>
          </cell>
          <cell r="AE805">
            <v>98.74161471782611</v>
          </cell>
          <cell r="AF805">
            <v>101.91530118100366</v>
          </cell>
          <cell r="AG805">
            <v>106.72713362262816</v>
          </cell>
          <cell r="AH805">
            <v>115.79176875262075</v>
          </cell>
        </row>
        <row r="806">
          <cell r="AD806">
            <v>96.501855167563733</v>
          </cell>
          <cell r="AE806">
            <v>98.759420568190635</v>
          </cell>
          <cell r="AF806">
            <v>101.93530921128155</v>
          </cell>
          <cell r="AG806">
            <v>106.74646149155751</v>
          </cell>
          <cell r="AH806">
            <v>115.81012247383673</v>
          </cell>
        </row>
        <row r="807">
          <cell r="AD807">
            <v>96.519808626942435</v>
          </cell>
          <cell r="AE807">
            <v>98.777226418555145</v>
          </cell>
          <cell r="AF807">
            <v>101.95531724155946</v>
          </cell>
          <cell r="AG807">
            <v>106.76578936048685</v>
          </cell>
          <cell r="AH807">
            <v>115.82847619505269</v>
          </cell>
        </row>
        <row r="808">
          <cell r="AD808">
            <v>96.537762086321138</v>
          </cell>
          <cell r="AE808">
            <v>98.795032268919655</v>
          </cell>
          <cell r="AF808">
            <v>101.97532527183736</v>
          </cell>
          <cell r="AG808">
            <v>106.78511722941619</v>
          </cell>
          <cell r="AH808">
            <v>115.84682991626866</v>
          </cell>
        </row>
        <row r="809">
          <cell r="AD809">
            <v>96.55571554569984</v>
          </cell>
          <cell r="AE809">
            <v>98.81283811928418</v>
          </cell>
          <cell r="AF809">
            <v>101.99533330211526</v>
          </cell>
          <cell r="AG809">
            <v>106.80444509834554</v>
          </cell>
          <cell r="AH809">
            <v>115.86518363748462</v>
          </cell>
        </row>
        <row r="810">
          <cell r="AD810">
            <v>96.573669005078543</v>
          </cell>
          <cell r="AE810">
            <v>98.83064396964869</v>
          </cell>
          <cell r="AF810">
            <v>102.01387295585346</v>
          </cell>
          <cell r="AG810">
            <v>106.82377296727488</v>
          </cell>
          <cell r="AH810">
            <v>115.88353735870058</v>
          </cell>
        </row>
        <row r="811">
          <cell r="AD811">
            <v>96.591622464457245</v>
          </cell>
          <cell r="AE811">
            <v>98.848449820013201</v>
          </cell>
          <cell r="AF811">
            <v>102.03196594241072</v>
          </cell>
          <cell r="AG811">
            <v>106.84310083620421</v>
          </cell>
          <cell r="AH811">
            <v>115.90189107991655</v>
          </cell>
        </row>
        <row r="812">
          <cell r="AD812">
            <v>96.609575923835948</v>
          </cell>
          <cell r="AE812">
            <v>98.866255670377726</v>
          </cell>
          <cell r="AF812">
            <v>102.05005892896799</v>
          </cell>
          <cell r="AG812">
            <v>106.86242870513357</v>
          </cell>
          <cell r="AH812">
            <v>115.92024480113251</v>
          </cell>
        </row>
        <row r="813">
          <cell r="AD813">
            <v>96.62752938321465</v>
          </cell>
          <cell r="AE813">
            <v>98.884061520742236</v>
          </cell>
          <cell r="AF813">
            <v>102.06815191552525</v>
          </cell>
          <cell r="AG813">
            <v>106.8817565740629</v>
          </cell>
          <cell r="AH813">
            <v>115.93859852234847</v>
          </cell>
        </row>
        <row r="814">
          <cell r="AD814">
            <v>96.645482842593353</v>
          </cell>
          <cell r="AE814">
            <v>98.901867371106746</v>
          </cell>
          <cell r="AF814">
            <v>102.08624490208251</v>
          </cell>
          <cell r="AG814">
            <v>106.90108444299224</v>
          </cell>
          <cell r="AH814">
            <v>115.95695224356444</v>
          </cell>
        </row>
        <row r="815">
          <cell r="AD815">
            <v>96.663436301972055</v>
          </cell>
          <cell r="AE815">
            <v>98.919673221471257</v>
          </cell>
          <cell r="AF815">
            <v>102.10433788863978</v>
          </cell>
          <cell r="AG815">
            <v>106.92041231192158</v>
          </cell>
          <cell r="AH815">
            <v>115.9753059647804</v>
          </cell>
        </row>
        <row r="816">
          <cell r="AD816">
            <v>96.681389761350758</v>
          </cell>
          <cell r="AE816">
            <v>98.937479071835781</v>
          </cell>
          <cell r="AF816">
            <v>102.12243087519704</v>
          </cell>
          <cell r="AG816">
            <v>106.93974018085093</v>
          </cell>
          <cell r="AH816">
            <v>115.99365968599636</v>
          </cell>
        </row>
        <row r="817">
          <cell r="AD817">
            <v>96.69934322072946</v>
          </cell>
          <cell r="AE817">
            <v>98.955284922200292</v>
          </cell>
          <cell r="AF817">
            <v>102.1405238617543</v>
          </cell>
          <cell r="AG817">
            <v>106.95906804978027</v>
          </cell>
          <cell r="AH817">
            <v>116.01095922661128</v>
          </cell>
        </row>
        <row r="818">
          <cell r="AD818">
            <v>96.717296680108163</v>
          </cell>
          <cell r="AE818">
            <v>98.973090772564802</v>
          </cell>
          <cell r="AF818">
            <v>102.15861684831157</v>
          </cell>
          <cell r="AG818">
            <v>106.97839591870961</v>
          </cell>
          <cell r="AH818">
            <v>116.02770240249892</v>
          </cell>
        </row>
        <row r="819">
          <cell r="AD819">
            <v>96.735250139486865</v>
          </cell>
          <cell r="AE819">
            <v>98.990896622929327</v>
          </cell>
          <cell r="AF819">
            <v>102.17670983486883</v>
          </cell>
          <cell r="AG819">
            <v>106.99772378763896</v>
          </cell>
          <cell r="AH819">
            <v>116.04444557838656</v>
          </cell>
        </row>
        <row r="820">
          <cell r="AD820">
            <v>96.753203598865568</v>
          </cell>
          <cell r="AE820">
            <v>99.008302083689216</v>
          </cell>
          <cell r="AF820">
            <v>102.19480282142609</v>
          </cell>
          <cell r="AG820">
            <v>107.01587272099563</v>
          </cell>
          <cell r="AH820">
            <v>116.0611887542742</v>
          </cell>
        </row>
        <row r="821">
          <cell r="AD821">
            <v>96.77115705824427</v>
          </cell>
          <cell r="AE821">
            <v>99.0252887097773</v>
          </cell>
          <cell r="AF821">
            <v>102.21289580798336</v>
          </cell>
          <cell r="AG821">
            <v>107.03386427916047</v>
          </cell>
          <cell r="AH821">
            <v>116.07793193016184</v>
          </cell>
        </row>
        <row r="822">
          <cell r="AD822">
            <v>96.789110517622973</v>
          </cell>
          <cell r="AE822">
            <v>99.042275335865384</v>
          </cell>
          <cell r="AF822">
            <v>102.23098879454061</v>
          </cell>
          <cell r="AG822">
            <v>107.05185583732531</v>
          </cell>
          <cell r="AH822">
            <v>116.09467510604948</v>
          </cell>
        </row>
        <row r="823">
          <cell r="AD823">
            <v>96.807063977001675</v>
          </cell>
          <cell r="AE823">
            <v>99.059261961953453</v>
          </cell>
          <cell r="AF823">
            <v>102.24908178109787</v>
          </cell>
          <cell r="AG823">
            <v>107.06984739549016</v>
          </cell>
          <cell r="AH823">
            <v>116.11141828193712</v>
          </cell>
        </row>
        <row r="824">
          <cell r="AD824">
            <v>96.825017436380378</v>
          </cell>
          <cell r="AE824">
            <v>99.076248588041537</v>
          </cell>
          <cell r="AF824">
            <v>102.26717476765513</v>
          </cell>
          <cell r="AG824">
            <v>107.08783895365499</v>
          </cell>
          <cell r="AH824">
            <v>116.12816145782476</v>
          </cell>
        </row>
        <row r="825">
          <cell r="AD825">
            <v>96.84297089575908</v>
          </cell>
          <cell r="AE825">
            <v>99.093235214129621</v>
          </cell>
          <cell r="AF825">
            <v>102.2852677542124</v>
          </cell>
          <cell r="AG825">
            <v>107.10583051181983</v>
          </cell>
          <cell r="AH825">
            <v>116.1449046337124</v>
          </cell>
        </row>
        <row r="826">
          <cell r="AD826">
            <v>96.860924355137783</v>
          </cell>
          <cell r="AE826">
            <v>99.11022184021769</v>
          </cell>
          <cell r="AF826">
            <v>102.30336074076966</v>
          </cell>
          <cell r="AG826">
            <v>107.12382206998468</v>
          </cell>
          <cell r="AH826">
            <v>116.16164780960004</v>
          </cell>
        </row>
        <row r="827">
          <cell r="AD827">
            <v>96.878877814516486</v>
          </cell>
          <cell r="AE827">
            <v>99.127208466305774</v>
          </cell>
          <cell r="AF827">
            <v>102.32145372732693</v>
          </cell>
          <cell r="AG827">
            <v>107.14181362814952</v>
          </cell>
          <cell r="AH827">
            <v>116.17839098548767</v>
          </cell>
        </row>
        <row r="828">
          <cell r="AD828">
            <v>96.896831273895188</v>
          </cell>
          <cell r="AE828">
            <v>99.144195092393858</v>
          </cell>
          <cell r="AF828">
            <v>102.33954671388419</v>
          </cell>
          <cell r="AG828">
            <v>107.15980518631437</v>
          </cell>
          <cell r="AH828">
            <v>116.19513416137531</v>
          </cell>
        </row>
        <row r="829">
          <cell r="AD829">
            <v>96.914784733273891</v>
          </cell>
          <cell r="AE829">
            <v>99.161181718481942</v>
          </cell>
          <cell r="AF829">
            <v>102.35763970044145</v>
          </cell>
          <cell r="AG829">
            <v>107.17779674447921</v>
          </cell>
          <cell r="AH829">
            <v>116.21187733726295</v>
          </cell>
        </row>
        <row r="830">
          <cell r="AD830">
            <v>96.932738192652593</v>
          </cell>
          <cell r="AE830">
            <v>99.178168344570011</v>
          </cell>
          <cell r="AF830">
            <v>102.37573268699872</v>
          </cell>
          <cell r="AG830">
            <v>107.19578830264405</v>
          </cell>
          <cell r="AH830">
            <v>116.22862051315059</v>
          </cell>
        </row>
        <row r="831">
          <cell r="AD831">
            <v>96.950691652031296</v>
          </cell>
          <cell r="AE831">
            <v>99.195154970658095</v>
          </cell>
          <cell r="AF831">
            <v>102.39382567355598</v>
          </cell>
          <cell r="AG831">
            <v>107.2137798608089</v>
          </cell>
          <cell r="AH831">
            <v>116.24536368903823</v>
          </cell>
        </row>
        <row r="832">
          <cell r="AD832">
            <v>96.968645111409998</v>
          </cell>
          <cell r="AE832">
            <v>99.212141596746179</v>
          </cell>
          <cell r="AF832">
            <v>102.41191866011324</v>
          </cell>
          <cell r="AG832">
            <v>107.23177141897374</v>
          </cell>
          <cell r="AH832">
            <v>116.26210686492587</v>
          </cell>
        </row>
        <row r="833">
          <cell r="AD833">
            <v>96.986598570788701</v>
          </cell>
          <cell r="AE833">
            <v>99.229128222834248</v>
          </cell>
          <cell r="AF833">
            <v>102.43001164667051</v>
          </cell>
          <cell r="AG833">
            <v>107.24976297713857</v>
          </cell>
          <cell r="AH833">
            <v>116.27885004081351</v>
          </cell>
        </row>
        <row r="834">
          <cell r="AD834">
            <v>97.004247194324662</v>
          </cell>
          <cell r="AE834">
            <v>99.246114848922332</v>
          </cell>
          <cell r="AF834">
            <v>102.44810463322777</v>
          </cell>
          <cell r="AG834">
            <v>107.26775453530342</v>
          </cell>
          <cell r="AH834">
            <v>116.29559321670115</v>
          </cell>
        </row>
        <row r="835">
          <cell r="AD835">
            <v>97.020998364237201</v>
          </cell>
          <cell r="AE835">
            <v>99.263101475010416</v>
          </cell>
          <cell r="AF835">
            <v>102.46619761978504</v>
          </cell>
          <cell r="AG835">
            <v>107.28574609346826</v>
          </cell>
          <cell r="AH835">
            <v>116.31233639258879</v>
          </cell>
        </row>
        <row r="836">
          <cell r="AD836">
            <v>97.037749534149754</v>
          </cell>
          <cell r="AE836">
            <v>99.280088101098485</v>
          </cell>
          <cell r="AF836">
            <v>102.4842906063423</v>
          </cell>
          <cell r="AG836">
            <v>107.30373765163311</v>
          </cell>
          <cell r="AH836">
            <v>116.32907956847643</v>
          </cell>
        </row>
        <row r="837">
          <cell r="AD837">
            <v>97.054500704062292</v>
          </cell>
          <cell r="AE837">
            <v>99.297074727186569</v>
          </cell>
          <cell r="AF837">
            <v>102.50238359289956</v>
          </cell>
          <cell r="AG837">
            <v>107.32172920979795</v>
          </cell>
          <cell r="AH837">
            <v>116.34582274436407</v>
          </cell>
        </row>
        <row r="838">
          <cell r="AD838">
            <v>97.071251873974845</v>
          </cell>
          <cell r="AE838">
            <v>99.314061353274653</v>
          </cell>
          <cell r="AF838">
            <v>102.52047657945683</v>
          </cell>
          <cell r="AG838">
            <v>107.33972076796279</v>
          </cell>
          <cell r="AH838">
            <v>116.36256592025171</v>
          </cell>
        </row>
        <row r="839">
          <cell r="AD839">
            <v>97.088003043887383</v>
          </cell>
          <cell r="AE839">
            <v>99.331047979362737</v>
          </cell>
          <cell r="AF839">
            <v>102.53856956601409</v>
          </cell>
          <cell r="AG839">
            <v>107.35771232612764</v>
          </cell>
          <cell r="AH839">
            <v>116.37930909613935</v>
          </cell>
        </row>
        <row r="840">
          <cell r="AD840">
            <v>97.104754213799936</v>
          </cell>
          <cell r="AE840">
            <v>99.348034605450806</v>
          </cell>
          <cell r="AF840">
            <v>102.55666255257135</v>
          </cell>
          <cell r="AG840">
            <v>107.37570388429248</v>
          </cell>
          <cell r="AH840">
            <v>116.39605227202699</v>
          </cell>
        </row>
        <row r="841">
          <cell r="AD841">
            <v>97.121505383712474</v>
          </cell>
          <cell r="AE841">
            <v>99.36502123153889</v>
          </cell>
          <cell r="AF841">
            <v>102.57475553912862</v>
          </cell>
          <cell r="AG841">
            <v>107.39369544245731</v>
          </cell>
          <cell r="AH841">
            <v>116.41279544791463</v>
          </cell>
        </row>
        <row r="842">
          <cell r="AD842">
            <v>97.138256553625027</v>
          </cell>
          <cell r="AE842">
            <v>99.382007857626974</v>
          </cell>
          <cell r="AF842">
            <v>102.59284852568588</v>
          </cell>
          <cell r="AG842">
            <v>107.41168700062217</v>
          </cell>
          <cell r="AH842">
            <v>116.42953862380227</v>
          </cell>
        </row>
        <row r="843">
          <cell r="AD843">
            <v>97.155007723537565</v>
          </cell>
          <cell r="AE843">
            <v>99.398994483715043</v>
          </cell>
          <cell r="AF843">
            <v>102.61094151224314</v>
          </cell>
          <cell r="AG843">
            <v>107.429678558787</v>
          </cell>
          <cell r="AH843">
            <v>116.44628179968991</v>
          </cell>
        </row>
        <row r="844">
          <cell r="AD844">
            <v>97.171758893450104</v>
          </cell>
          <cell r="AE844">
            <v>99.415981109803127</v>
          </cell>
          <cell r="AF844">
            <v>102.62903449880041</v>
          </cell>
          <cell r="AG844">
            <v>107.44767011695184</v>
          </cell>
          <cell r="AH844">
            <v>116.46302497557755</v>
          </cell>
        </row>
        <row r="845">
          <cell r="AD845">
            <v>97.188510063362656</v>
          </cell>
          <cell r="AE845">
            <v>99.432967735891211</v>
          </cell>
          <cell r="AF845">
            <v>102.64712748535767</v>
          </cell>
          <cell r="AG845">
            <v>107.46566167511669</v>
          </cell>
          <cell r="AH845">
            <v>116.47976815146519</v>
          </cell>
        </row>
        <row r="846">
          <cell r="AD846">
            <v>97.205261233275195</v>
          </cell>
          <cell r="AE846">
            <v>99.44995436197928</v>
          </cell>
          <cell r="AF846">
            <v>102.66522047191494</v>
          </cell>
          <cell r="AG846">
            <v>107.48365323328153</v>
          </cell>
          <cell r="AH846">
            <v>116.49651132735283</v>
          </cell>
        </row>
        <row r="847">
          <cell r="AD847">
            <v>97.222012403187748</v>
          </cell>
          <cell r="AE847">
            <v>99.466940988067364</v>
          </cell>
          <cell r="AF847">
            <v>102.6833134584722</v>
          </cell>
          <cell r="AG847">
            <v>107.50164479144638</v>
          </cell>
          <cell r="AH847">
            <v>116.51325450324047</v>
          </cell>
        </row>
        <row r="848">
          <cell r="AD848">
            <v>97.238763573100286</v>
          </cell>
          <cell r="AE848">
            <v>99.483927614155448</v>
          </cell>
          <cell r="AF848">
            <v>102.70140644502946</v>
          </cell>
          <cell r="AG848">
            <v>107.51963634961122</v>
          </cell>
          <cell r="AH848">
            <v>116.52999767912812</v>
          </cell>
        </row>
        <row r="849">
          <cell r="AD849">
            <v>97.255514743012839</v>
          </cell>
          <cell r="AE849">
            <v>99.500914240243532</v>
          </cell>
          <cell r="AF849">
            <v>102.71949943158673</v>
          </cell>
          <cell r="AG849">
            <v>107.53762790777606</v>
          </cell>
          <cell r="AH849">
            <v>116.54674085501576</v>
          </cell>
        </row>
        <row r="850">
          <cell r="AD850">
            <v>97.272265912925377</v>
          </cell>
          <cell r="AE850">
            <v>99.517900866331601</v>
          </cell>
          <cell r="AF850">
            <v>102.73759241814399</v>
          </cell>
          <cell r="AG850">
            <v>107.55561946594091</v>
          </cell>
          <cell r="AH850">
            <v>116.5634840309034</v>
          </cell>
        </row>
        <row r="851">
          <cell r="AD851">
            <v>97.28901708283793</v>
          </cell>
          <cell r="AE851">
            <v>99.534887492419685</v>
          </cell>
          <cell r="AF851">
            <v>102.75568540470125</v>
          </cell>
          <cell r="AG851">
            <v>107.57361102410574</v>
          </cell>
          <cell r="AH851">
            <v>116.58022720679104</v>
          </cell>
        </row>
        <row r="852">
          <cell r="AD852">
            <v>97.305768252750468</v>
          </cell>
          <cell r="AE852">
            <v>99.551874118507769</v>
          </cell>
          <cell r="AF852">
            <v>102.77377839125852</v>
          </cell>
          <cell r="AG852">
            <v>107.59160258227058</v>
          </cell>
          <cell r="AH852">
            <v>116.59697038267868</v>
          </cell>
        </row>
        <row r="853">
          <cell r="AD853">
            <v>97.322519422663021</v>
          </cell>
          <cell r="AE853">
            <v>99.568860744595838</v>
          </cell>
          <cell r="AF853">
            <v>102.79187137781578</v>
          </cell>
          <cell r="AG853">
            <v>107.60959414043543</v>
          </cell>
          <cell r="AH853">
            <v>116.61371355856632</v>
          </cell>
        </row>
        <row r="854">
          <cell r="AD854">
            <v>97.339270592575559</v>
          </cell>
          <cell r="AE854">
            <v>99.585847370683922</v>
          </cell>
          <cell r="AF854">
            <v>102.80996436437304</v>
          </cell>
          <cell r="AG854">
            <v>107.62758569860027</v>
          </cell>
          <cell r="AH854">
            <v>116.63045673445396</v>
          </cell>
        </row>
        <row r="855">
          <cell r="AD855">
            <v>97.356021762488112</v>
          </cell>
          <cell r="AE855">
            <v>99.602833996772006</v>
          </cell>
          <cell r="AF855">
            <v>102.82805735093031</v>
          </cell>
          <cell r="AG855">
            <v>107.64557725676511</v>
          </cell>
          <cell r="AH855">
            <v>116.6471999103416</v>
          </cell>
        </row>
        <row r="856">
          <cell r="AD856">
            <v>97.37277293240065</v>
          </cell>
          <cell r="AE856">
            <v>99.619820622860075</v>
          </cell>
          <cell r="AF856">
            <v>102.84615033748757</v>
          </cell>
          <cell r="AG856">
            <v>107.66356881492996</v>
          </cell>
          <cell r="AH856">
            <v>116.66394308622924</v>
          </cell>
        </row>
        <row r="857">
          <cell r="AD857">
            <v>97.389524102313189</v>
          </cell>
          <cell r="AE857">
            <v>99.636807248948159</v>
          </cell>
          <cell r="AF857">
            <v>102.86424332404484</v>
          </cell>
          <cell r="AG857">
            <v>107.6815603730948</v>
          </cell>
          <cell r="AH857">
            <v>116.68068626211688</v>
          </cell>
        </row>
        <row r="858">
          <cell r="AD858">
            <v>97.406275272225741</v>
          </cell>
          <cell r="AE858">
            <v>99.653793875036243</v>
          </cell>
          <cell r="AF858">
            <v>102.8823363106021</v>
          </cell>
          <cell r="AG858">
            <v>107.69955193125965</v>
          </cell>
          <cell r="AH858">
            <v>116.69742943800452</v>
          </cell>
        </row>
        <row r="859">
          <cell r="AD859">
            <v>97.42302644213828</v>
          </cell>
          <cell r="AE859">
            <v>99.670780501124327</v>
          </cell>
          <cell r="AF859">
            <v>102.90042929715936</v>
          </cell>
          <cell r="AG859">
            <v>107.71754348942449</v>
          </cell>
          <cell r="AH859">
            <v>116.71417261389216</v>
          </cell>
        </row>
        <row r="860">
          <cell r="AD860">
            <v>97.439777612050833</v>
          </cell>
          <cell r="AE860">
            <v>99.687767127212396</v>
          </cell>
          <cell r="AF860">
            <v>102.91852228371663</v>
          </cell>
          <cell r="AG860">
            <v>107.73553504758932</v>
          </cell>
          <cell r="AH860">
            <v>116.7309157897798</v>
          </cell>
        </row>
        <row r="861">
          <cell r="AD861">
            <v>97.456528781963371</v>
          </cell>
          <cell r="AE861">
            <v>99.70475375330048</v>
          </cell>
          <cell r="AF861">
            <v>102.93661527027389</v>
          </cell>
          <cell r="AG861">
            <v>107.75352660575417</v>
          </cell>
          <cell r="AH861">
            <v>116.74765896566743</v>
          </cell>
        </row>
        <row r="862">
          <cell r="AD862">
            <v>97.473279951875924</v>
          </cell>
          <cell r="AE862">
            <v>99.721740379388564</v>
          </cell>
          <cell r="AF862">
            <v>102.95470825683115</v>
          </cell>
          <cell r="AG862">
            <v>107.77151816391901</v>
          </cell>
          <cell r="AH862">
            <v>116.76440214155507</v>
          </cell>
        </row>
        <row r="863">
          <cell r="AD863">
            <v>97.490031121788462</v>
          </cell>
          <cell r="AE863">
            <v>99.738727005476633</v>
          </cell>
          <cell r="AF863">
            <v>102.97280124338842</v>
          </cell>
          <cell r="AG863">
            <v>107.78950972208385</v>
          </cell>
          <cell r="AH863">
            <v>116.78114531744271</v>
          </cell>
        </row>
        <row r="864">
          <cell r="AD864">
            <v>97.506782291701015</v>
          </cell>
          <cell r="AE864">
            <v>99.755713631564717</v>
          </cell>
          <cell r="AF864">
            <v>102.99089422994568</v>
          </cell>
          <cell r="AG864">
            <v>107.8075012802487</v>
          </cell>
          <cell r="AH864">
            <v>116.79788849333035</v>
          </cell>
        </row>
        <row r="865">
          <cell r="AD865">
            <v>97.523533461613553</v>
          </cell>
          <cell r="AE865">
            <v>99.772700257652801</v>
          </cell>
          <cell r="AF865">
            <v>103.00777255201511</v>
          </cell>
          <cell r="AG865">
            <v>107.82549283841354</v>
          </cell>
          <cell r="AH865">
            <v>116.81463166921799</v>
          </cell>
        </row>
        <row r="866">
          <cell r="AD866">
            <v>97.540284631526106</v>
          </cell>
          <cell r="AE866">
            <v>99.78968688374087</v>
          </cell>
          <cell r="AF866">
            <v>103.02342018652789</v>
          </cell>
          <cell r="AG866">
            <v>107.84348439657839</v>
          </cell>
          <cell r="AH866">
            <v>116.83137484510563</v>
          </cell>
        </row>
        <row r="867">
          <cell r="AD867">
            <v>97.557035801438644</v>
          </cell>
          <cell r="AE867">
            <v>99.806673509828954</v>
          </cell>
          <cell r="AF867">
            <v>103.03906782104067</v>
          </cell>
          <cell r="AG867">
            <v>107.86147595474323</v>
          </cell>
          <cell r="AH867">
            <v>116.84811802099327</v>
          </cell>
        </row>
        <row r="868">
          <cell r="AD868">
            <v>97.573786971351197</v>
          </cell>
          <cell r="AE868">
            <v>99.823660135917038</v>
          </cell>
          <cell r="AF868">
            <v>103.05471545555345</v>
          </cell>
          <cell r="AG868">
            <v>107.87946751290806</v>
          </cell>
          <cell r="AH868">
            <v>116.86486119688091</v>
          </cell>
        </row>
        <row r="869">
          <cell r="AD869">
            <v>97.590538141263735</v>
          </cell>
          <cell r="AE869">
            <v>99.840646762005122</v>
          </cell>
          <cell r="AF869">
            <v>103.07036309006622</v>
          </cell>
          <cell r="AG869">
            <v>107.89745907107292</v>
          </cell>
          <cell r="AH869">
            <v>116.88160437276855</v>
          </cell>
        </row>
        <row r="870">
          <cell r="AD870">
            <v>97.607289311176274</v>
          </cell>
          <cell r="AE870">
            <v>99.857633388093191</v>
          </cell>
          <cell r="AF870">
            <v>103.086010724579</v>
          </cell>
          <cell r="AG870">
            <v>107.91545062923775</v>
          </cell>
          <cell r="AH870">
            <v>116.89834754865619</v>
          </cell>
        </row>
        <row r="871">
          <cell r="AD871">
            <v>97.624040481088826</v>
          </cell>
          <cell r="AE871">
            <v>99.874620014181275</v>
          </cell>
          <cell r="AF871">
            <v>103.10165835909177</v>
          </cell>
          <cell r="AG871">
            <v>107.93344218740259</v>
          </cell>
          <cell r="AH871">
            <v>116.91509072454383</v>
          </cell>
        </row>
        <row r="872">
          <cell r="AD872">
            <v>97.640791651001365</v>
          </cell>
          <cell r="AE872">
            <v>99.891606640269359</v>
          </cell>
          <cell r="AF872">
            <v>103.11730599360455</v>
          </cell>
          <cell r="AG872">
            <v>107.95143374556744</v>
          </cell>
          <cell r="AH872">
            <v>116.93183390043147</v>
          </cell>
        </row>
        <row r="873">
          <cell r="AD873">
            <v>97.657542820913918</v>
          </cell>
          <cell r="AE873">
            <v>99.908593266357428</v>
          </cell>
          <cell r="AF873">
            <v>103.13295362811732</v>
          </cell>
          <cell r="AG873">
            <v>107.96942530373228</v>
          </cell>
          <cell r="AH873">
            <v>116.94857707631911</v>
          </cell>
        </row>
        <row r="874">
          <cell r="AD874">
            <v>97.674293990826456</v>
          </cell>
          <cell r="AE874">
            <v>99.925579892445512</v>
          </cell>
          <cell r="AF874">
            <v>103.14860126263009</v>
          </cell>
          <cell r="AG874">
            <v>107.98741686189712</v>
          </cell>
          <cell r="AH874">
            <v>116.96532025220675</v>
          </cell>
        </row>
        <row r="875">
          <cell r="AD875">
            <v>97.691045160739009</v>
          </cell>
          <cell r="AE875">
            <v>99.942566518533596</v>
          </cell>
          <cell r="AF875">
            <v>103.16424889714287</v>
          </cell>
          <cell r="AG875">
            <v>108.00500037964638</v>
          </cell>
          <cell r="AH875">
            <v>116.98206342809439</v>
          </cell>
        </row>
        <row r="876">
          <cell r="AD876">
            <v>97.707796330651547</v>
          </cell>
          <cell r="AE876">
            <v>99.95955314462168</v>
          </cell>
          <cell r="AF876">
            <v>103.17989653165564</v>
          </cell>
          <cell r="AG876">
            <v>108.0216345575067</v>
          </cell>
          <cell r="AH876">
            <v>116.99880660398203</v>
          </cell>
        </row>
        <row r="877">
          <cell r="AD877">
            <v>97.7245475005641</v>
          </cell>
          <cell r="AE877">
            <v>99.976539770709749</v>
          </cell>
          <cell r="AF877">
            <v>103.19554416616842</v>
          </cell>
          <cell r="AG877">
            <v>108.03826873536703</v>
          </cell>
          <cell r="AH877">
            <v>117.01473259965354</v>
          </cell>
        </row>
        <row r="878">
          <cell r="AD878">
            <v>97.741298670476638</v>
          </cell>
          <cell r="AE878">
            <v>99.993526396797833</v>
          </cell>
          <cell r="AF878">
            <v>103.21119180068119</v>
          </cell>
          <cell r="AG878">
            <v>108.05490291322735</v>
          </cell>
          <cell r="AH878">
            <v>117.03059587934938</v>
          </cell>
        </row>
        <row r="879">
          <cell r="AD879">
            <v>97.758049840389191</v>
          </cell>
          <cell r="AE879">
            <v>100.00970553358441</v>
          </cell>
          <cell r="AF879">
            <v>103.22683943519397</v>
          </cell>
          <cell r="AG879">
            <v>108.07153709108769</v>
          </cell>
          <cell r="AH879">
            <v>117.04645915904523</v>
          </cell>
        </row>
        <row r="880">
          <cell r="AD880">
            <v>97.774801010301729</v>
          </cell>
          <cell r="AE880">
            <v>100.02538744275296</v>
          </cell>
          <cell r="AF880">
            <v>103.24248706970674</v>
          </cell>
          <cell r="AG880">
            <v>108.08817126894802</v>
          </cell>
          <cell r="AH880">
            <v>117.06232243874106</v>
          </cell>
        </row>
        <row r="881">
          <cell r="AD881">
            <v>97.791552180214282</v>
          </cell>
          <cell r="AE881">
            <v>100.04106935192151</v>
          </cell>
          <cell r="AF881">
            <v>103.25813470421951</v>
          </cell>
          <cell r="AG881">
            <v>108.10480544680834</v>
          </cell>
          <cell r="AH881">
            <v>117.0781857184369</v>
          </cell>
        </row>
        <row r="882">
          <cell r="AD882">
            <v>97.80830335012682</v>
          </cell>
          <cell r="AE882">
            <v>100.05675126109006</v>
          </cell>
          <cell r="AF882">
            <v>103.27378233873229</v>
          </cell>
          <cell r="AG882">
            <v>108.12143962466867</v>
          </cell>
          <cell r="AH882">
            <v>117.09404899813275</v>
          </cell>
        </row>
        <row r="883">
          <cell r="AD883">
            <v>97.825054520039359</v>
          </cell>
          <cell r="AE883">
            <v>100.07243317025861</v>
          </cell>
          <cell r="AF883">
            <v>103.28942997324506</v>
          </cell>
          <cell r="AG883">
            <v>108.13807380252899</v>
          </cell>
          <cell r="AH883">
            <v>117.10991227782858</v>
          </cell>
        </row>
        <row r="884">
          <cell r="AD884">
            <v>97.841805689951912</v>
          </cell>
          <cell r="AE884">
            <v>100.08811507942715</v>
          </cell>
          <cell r="AF884">
            <v>103.30507760775784</v>
          </cell>
          <cell r="AG884">
            <v>108.15470798038932</v>
          </cell>
          <cell r="AH884">
            <v>117.12577555752442</v>
          </cell>
        </row>
        <row r="885">
          <cell r="AD885">
            <v>97.85855685986445</v>
          </cell>
          <cell r="AE885">
            <v>100.1037969885957</v>
          </cell>
          <cell r="AF885">
            <v>103.32072524227061</v>
          </cell>
          <cell r="AG885">
            <v>108.17134215824964</v>
          </cell>
          <cell r="AH885">
            <v>117.14163883722027</v>
          </cell>
        </row>
        <row r="886">
          <cell r="AD886">
            <v>97.875308029777003</v>
          </cell>
          <cell r="AE886">
            <v>100.11947889776425</v>
          </cell>
          <cell r="AF886">
            <v>103.33637287678339</v>
          </cell>
          <cell r="AG886">
            <v>108.18797633610997</v>
          </cell>
          <cell r="AH886">
            <v>117.15750211691611</v>
          </cell>
        </row>
        <row r="887">
          <cell r="AD887">
            <v>97.892059199689541</v>
          </cell>
          <cell r="AE887">
            <v>100.1351608069328</v>
          </cell>
          <cell r="AF887">
            <v>103.35202051129616</v>
          </cell>
          <cell r="AG887">
            <v>108.20461051397029</v>
          </cell>
          <cell r="AH887">
            <v>117.17336539661194</v>
          </cell>
        </row>
        <row r="888">
          <cell r="AD888">
            <v>97.908810369602094</v>
          </cell>
          <cell r="AE888">
            <v>100.15084271610134</v>
          </cell>
          <cell r="AF888">
            <v>103.36766814580893</v>
          </cell>
          <cell r="AG888">
            <v>108.22124469183062</v>
          </cell>
          <cell r="AH888">
            <v>117.18922867630779</v>
          </cell>
        </row>
        <row r="889">
          <cell r="AD889">
            <v>97.925561539514632</v>
          </cell>
          <cell r="AE889">
            <v>100.16652462526989</v>
          </cell>
          <cell r="AF889">
            <v>103.38331578032171</v>
          </cell>
          <cell r="AG889">
            <v>108.23787886969095</v>
          </cell>
          <cell r="AH889">
            <v>117.20509195600363</v>
          </cell>
        </row>
        <row r="890">
          <cell r="AD890">
            <v>97.942312709427185</v>
          </cell>
          <cell r="AE890">
            <v>100.18220653443844</v>
          </cell>
          <cell r="AF890">
            <v>103.39896341483448</v>
          </cell>
          <cell r="AG890">
            <v>108.25451304755127</v>
          </cell>
          <cell r="AH890">
            <v>117.22095523569948</v>
          </cell>
        </row>
        <row r="891">
          <cell r="AD891">
            <v>97.959063879339723</v>
          </cell>
          <cell r="AE891">
            <v>100.19788844360698</v>
          </cell>
          <cell r="AF891">
            <v>103.41461104934726</v>
          </cell>
          <cell r="AG891">
            <v>108.27114722541161</v>
          </cell>
          <cell r="AH891">
            <v>117.23681851539531</v>
          </cell>
        </row>
        <row r="892">
          <cell r="AD892">
            <v>97.975815049252276</v>
          </cell>
          <cell r="AE892">
            <v>100.21357035277553</v>
          </cell>
          <cell r="AF892">
            <v>103.43025868386005</v>
          </cell>
          <cell r="AG892">
            <v>108.28778140327194</v>
          </cell>
          <cell r="AH892">
            <v>117.25268179509115</v>
          </cell>
        </row>
        <row r="893">
          <cell r="AD893">
            <v>97.992566219164814</v>
          </cell>
          <cell r="AE893">
            <v>100.22925226194408</v>
          </cell>
          <cell r="AF893">
            <v>103.44590631837282</v>
          </cell>
          <cell r="AG893">
            <v>108.30441558113226</v>
          </cell>
          <cell r="AH893">
            <v>117.268545074787</v>
          </cell>
        </row>
        <row r="894">
          <cell r="AD894">
            <v>98.008693431404168</v>
          </cell>
          <cell r="AE894">
            <v>100.24493417111263</v>
          </cell>
          <cell r="AF894">
            <v>103.46155395288559</v>
          </cell>
          <cell r="AG894">
            <v>108.32104975899259</v>
          </cell>
          <cell r="AH894">
            <v>117.28440835448284</v>
          </cell>
        </row>
        <row r="895">
          <cell r="AD895">
            <v>98.024322825579404</v>
          </cell>
          <cell r="AE895">
            <v>100.26061608028118</v>
          </cell>
          <cell r="AF895">
            <v>103.47720158739837</v>
          </cell>
          <cell r="AG895">
            <v>108.33768393685291</v>
          </cell>
          <cell r="AH895">
            <v>117.30027163417867</v>
          </cell>
        </row>
        <row r="896">
          <cell r="AD896">
            <v>98.039952219754653</v>
          </cell>
          <cell r="AE896">
            <v>100.27629798944973</v>
          </cell>
          <cell r="AF896">
            <v>103.49284922191114</v>
          </cell>
          <cell r="AG896">
            <v>108.35431811471324</v>
          </cell>
          <cell r="AH896">
            <v>117.31613491387452</v>
          </cell>
        </row>
        <row r="897">
          <cell r="AD897">
            <v>98.055581613929888</v>
          </cell>
          <cell r="AE897">
            <v>100.29197989861828</v>
          </cell>
          <cell r="AF897">
            <v>103.50849685642392</v>
          </cell>
          <cell r="AG897">
            <v>108.37095229257356</v>
          </cell>
          <cell r="AH897">
            <v>117.33199819357036</v>
          </cell>
        </row>
        <row r="898">
          <cell r="AD898">
            <v>98.071211008105138</v>
          </cell>
          <cell r="AE898">
            <v>100.30766180778681</v>
          </cell>
          <cell r="AF898">
            <v>103.52414449093669</v>
          </cell>
          <cell r="AG898">
            <v>108.38758647043389</v>
          </cell>
          <cell r="AH898">
            <v>117.34786147326619</v>
          </cell>
        </row>
        <row r="899">
          <cell r="AD899">
            <v>98.086840402280373</v>
          </cell>
          <cell r="AE899">
            <v>100.32334371695536</v>
          </cell>
          <cell r="AF899">
            <v>103.53979212544947</v>
          </cell>
          <cell r="AG899">
            <v>108.40422064829421</v>
          </cell>
          <cell r="AH899">
            <v>117.36372475296204</v>
          </cell>
        </row>
        <row r="900">
          <cell r="AD900">
            <v>98.102469796455622</v>
          </cell>
          <cell r="AE900">
            <v>100.33902562612391</v>
          </cell>
          <cell r="AF900">
            <v>103.55543975996224</v>
          </cell>
          <cell r="AG900">
            <v>108.42085482615454</v>
          </cell>
          <cell r="AH900">
            <v>117.37958803265788</v>
          </cell>
        </row>
        <row r="901">
          <cell r="AD901">
            <v>98.118099190630872</v>
          </cell>
          <cell r="AE901">
            <v>100.35470753529246</v>
          </cell>
          <cell r="AF901">
            <v>103.57108739447501</v>
          </cell>
          <cell r="AG901">
            <v>108.43748900401486</v>
          </cell>
          <cell r="AH901">
            <v>117.39545131235373</v>
          </cell>
        </row>
        <row r="902">
          <cell r="AD902">
            <v>98.133728584806107</v>
          </cell>
          <cell r="AE902">
            <v>100.37038944446101</v>
          </cell>
          <cell r="AF902">
            <v>103.58673502898779</v>
          </cell>
          <cell r="AG902">
            <v>108.45412318187519</v>
          </cell>
          <cell r="AH902">
            <v>117.41131459204956</v>
          </cell>
        </row>
        <row r="903">
          <cell r="AD903">
            <v>98.149357978981357</v>
          </cell>
          <cell r="AE903">
            <v>100.38607135362956</v>
          </cell>
          <cell r="AF903">
            <v>103.60238266350056</v>
          </cell>
          <cell r="AG903">
            <v>108.47075735973553</v>
          </cell>
          <cell r="AH903">
            <v>117.4271778717454</v>
          </cell>
        </row>
        <row r="904">
          <cell r="AD904">
            <v>98.164987373156592</v>
          </cell>
          <cell r="AE904">
            <v>100.40175326279811</v>
          </cell>
          <cell r="AF904">
            <v>103.61803029801334</v>
          </cell>
          <cell r="AG904">
            <v>108.48739153759585</v>
          </cell>
          <cell r="AH904">
            <v>117.44304115144125</v>
          </cell>
        </row>
        <row r="905">
          <cell r="AD905">
            <v>98.180616767331841</v>
          </cell>
          <cell r="AE905">
            <v>100.41743517196666</v>
          </cell>
          <cell r="AF905">
            <v>103.63367793252611</v>
          </cell>
          <cell r="AG905">
            <v>108.50402571545618</v>
          </cell>
          <cell r="AH905">
            <v>117.45890443113709</v>
          </cell>
        </row>
        <row r="906">
          <cell r="AD906">
            <v>98.196246161507077</v>
          </cell>
          <cell r="AE906">
            <v>100.43311708113521</v>
          </cell>
          <cell r="AF906">
            <v>103.64932556703889</v>
          </cell>
          <cell r="AG906">
            <v>108.52065989331651</v>
          </cell>
          <cell r="AH906">
            <v>117.47476771083292</v>
          </cell>
        </row>
        <row r="907">
          <cell r="AD907">
            <v>98.211875555682326</v>
          </cell>
          <cell r="AE907">
            <v>100.44879899030376</v>
          </cell>
          <cell r="AF907">
            <v>103.66497320155166</v>
          </cell>
          <cell r="AG907">
            <v>108.53729407117683</v>
          </cell>
          <cell r="AH907">
            <v>117.49063099052877</v>
          </cell>
        </row>
        <row r="908">
          <cell r="AD908">
            <v>98.227504949857575</v>
          </cell>
          <cell r="AE908">
            <v>100.46448089947231</v>
          </cell>
          <cell r="AF908">
            <v>103.68062083606443</v>
          </cell>
          <cell r="AG908">
            <v>108.55392824903716</v>
          </cell>
          <cell r="AH908">
            <v>117.50649427022461</v>
          </cell>
        </row>
        <row r="909">
          <cell r="AD909">
            <v>98.243134344032811</v>
          </cell>
          <cell r="AE909">
            <v>100.48016280864084</v>
          </cell>
          <cell r="AF909">
            <v>103.69626847057721</v>
          </cell>
          <cell r="AG909">
            <v>108.57056242689748</v>
          </cell>
          <cell r="AH909">
            <v>117.52235754992044</v>
          </cell>
        </row>
        <row r="910">
          <cell r="AD910">
            <v>98.25876373820806</v>
          </cell>
          <cell r="AE910">
            <v>100.49584471780939</v>
          </cell>
          <cell r="AF910">
            <v>103.71191610508998</v>
          </cell>
          <cell r="AG910">
            <v>108.58719660475781</v>
          </cell>
          <cell r="AH910">
            <v>117.53822082961629</v>
          </cell>
        </row>
        <row r="911">
          <cell r="AD911">
            <v>98.274393132383295</v>
          </cell>
          <cell r="AE911">
            <v>100.51152662697794</v>
          </cell>
          <cell r="AF911">
            <v>103.72756373960276</v>
          </cell>
          <cell r="AG911">
            <v>108.60383078261813</v>
          </cell>
          <cell r="AH911">
            <v>117.55408410931213</v>
          </cell>
        </row>
        <row r="912">
          <cell r="AD912">
            <v>98.290022526558545</v>
          </cell>
          <cell r="AE912">
            <v>100.52720853614649</v>
          </cell>
          <cell r="AF912">
            <v>103.74321137411553</v>
          </cell>
          <cell r="AG912">
            <v>108.62046496047846</v>
          </cell>
          <cell r="AH912">
            <v>117.56994738900798</v>
          </cell>
        </row>
        <row r="913">
          <cell r="AD913">
            <v>98.305651920733794</v>
          </cell>
          <cell r="AE913">
            <v>100.54289044531504</v>
          </cell>
          <cell r="AF913">
            <v>103.75885900862831</v>
          </cell>
          <cell r="AG913">
            <v>108.63709913833878</v>
          </cell>
          <cell r="AH913">
            <v>117.58581066870381</v>
          </cell>
        </row>
        <row r="914">
          <cell r="AD914">
            <v>98.321281314909029</v>
          </cell>
          <cell r="AE914">
            <v>100.55857235448359</v>
          </cell>
          <cell r="AF914">
            <v>103.77450664314108</v>
          </cell>
          <cell r="AG914">
            <v>108.65373331619912</v>
          </cell>
          <cell r="AH914">
            <v>117.60167394839965</v>
          </cell>
        </row>
        <row r="915">
          <cell r="AD915">
            <v>98.336910709084279</v>
          </cell>
          <cell r="AE915">
            <v>100.57425426365214</v>
          </cell>
          <cell r="AF915">
            <v>103.79015427765385</v>
          </cell>
          <cell r="AG915">
            <v>108.67036749405945</v>
          </cell>
          <cell r="AH915">
            <v>117.6175372280955</v>
          </cell>
        </row>
        <row r="916">
          <cell r="AD916">
            <v>98.352540103259514</v>
          </cell>
          <cell r="AE916">
            <v>100.58993617282069</v>
          </cell>
          <cell r="AF916">
            <v>103.80580191216663</v>
          </cell>
          <cell r="AG916">
            <v>108.68700167191977</v>
          </cell>
          <cell r="AH916">
            <v>117.63340050779134</v>
          </cell>
        </row>
        <row r="917">
          <cell r="AD917">
            <v>98.368169497434764</v>
          </cell>
          <cell r="AE917">
            <v>100.60561808198923</v>
          </cell>
          <cell r="AF917">
            <v>103.8214495466794</v>
          </cell>
          <cell r="AG917">
            <v>108.7036358497801</v>
          </cell>
          <cell r="AH917">
            <v>117.64926378748717</v>
          </cell>
        </row>
        <row r="918">
          <cell r="AD918">
            <v>98.383798891609999</v>
          </cell>
          <cell r="AE918">
            <v>100.62129999115778</v>
          </cell>
          <cell r="AF918">
            <v>103.83709718119219</v>
          </cell>
          <cell r="AG918">
            <v>108.72027002764042</v>
          </cell>
          <cell r="AH918">
            <v>117.66512706718302</v>
          </cell>
        </row>
        <row r="919">
          <cell r="AD919">
            <v>98.399428285785248</v>
          </cell>
          <cell r="AE919">
            <v>100.63698190032633</v>
          </cell>
          <cell r="AF919">
            <v>103.85274481570497</v>
          </cell>
          <cell r="AG919">
            <v>108.73690420550075</v>
          </cell>
          <cell r="AH919">
            <v>117.68099034687886</v>
          </cell>
        </row>
        <row r="920">
          <cell r="AD920">
            <v>98.415057679960498</v>
          </cell>
          <cell r="AE920">
            <v>100.65266380949487</v>
          </cell>
          <cell r="AF920">
            <v>103.86839245021774</v>
          </cell>
          <cell r="AG920">
            <v>108.75353838336108</v>
          </cell>
          <cell r="AH920">
            <v>117.69685362657469</v>
          </cell>
        </row>
        <row r="921">
          <cell r="AD921">
            <v>98.430687074135733</v>
          </cell>
          <cell r="AE921">
            <v>100.66834571866342</v>
          </cell>
          <cell r="AF921">
            <v>103.88404008473051</v>
          </cell>
          <cell r="AG921">
            <v>108.7701725612214</v>
          </cell>
          <cell r="AH921">
            <v>117.71271690627054</v>
          </cell>
        </row>
        <row r="922">
          <cell r="AD922">
            <v>98.446316468310982</v>
          </cell>
          <cell r="AE922">
            <v>100.68402762783197</v>
          </cell>
          <cell r="AF922">
            <v>103.89968771924329</v>
          </cell>
          <cell r="AG922">
            <v>108.78680673908173</v>
          </cell>
          <cell r="AH922">
            <v>117.72858018596638</v>
          </cell>
        </row>
        <row r="923">
          <cell r="AD923">
            <v>98.461945862486218</v>
          </cell>
          <cell r="AE923">
            <v>100.69970953700052</v>
          </cell>
          <cell r="AF923">
            <v>103.91533535375606</v>
          </cell>
          <cell r="AG923">
            <v>108.80344091694205</v>
          </cell>
          <cell r="AH923">
            <v>117.74444346566223</v>
          </cell>
        </row>
        <row r="924">
          <cell r="AD924">
            <v>98.477575256661467</v>
          </cell>
          <cell r="AE924">
            <v>100.71539144616906</v>
          </cell>
          <cell r="AF924">
            <v>103.93098298826884</v>
          </cell>
          <cell r="AG924">
            <v>108.82007509480238</v>
          </cell>
          <cell r="AH924">
            <v>117.76030674535806</v>
          </cell>
        </row>
        <row r="925">
          <cell r="AD925">
            <v>98.493204650836702</v>
          </cell>
          <cell r="AE925">
            <v>100.73107335533761</v>
          </cell>
          <cell r="AF925">
            <v>103.94663062278161</v>
          </cell>
          <cell r="AG925">
            <v>108.8367092726627</v>
          </cell>
          <cell r="AH925">
            <v>117.7761700250539</v>
          </cell>
        </row>
        <row r="926">
          <cell r="AD926">
            <v>98.508834045011952</v>
          </cell>
          <cell r="AE926">
            <v>100.74675526450616</v>
          </cell>
          <cell r="AF926">
            <v>103.96227825729439</v>
          </cell>
          <cell r="AG926">
            <v>108.85334345052304</v>
          </cell>
          <cell r="AH926">
            <v>117.79203330474975</v>
          </cell>
        </row>
        <row r="927">
          <cell r="AD927">
            <v>98.524463439187201</v>
          </cell>
          <cell r="AE927">
            <v>100.76243717367471</v>
          </cell>
          <cell r="AF927">
            <v>103.97792589180716</v>
          </cell>
          <cell r="AG927">
            <v>108.86997762838337</v>
          </cell>
          <cell r="AH927">
            <v>117.80789658444559</v>
          </cell>
        </row>
        <row r="928">
          <cell r="AD928">
            <v>98.540092833362436</v>
          </cell>
          <cell r="AE928">
            <v>100.77811908284326</v>
          </cell>
          <cell r="AF928">
            <v>103.99357352631993</v>
          </cell>
          <cell r="AG928">
            <v>108.88661180624369</v>
          </cell>
          <cell r="AH928">
            <v>117.82375986414142</v>
          </cell>
        </row>
        <row r="929">
          <cell r="AD929">
            <v>98.555722227537686</v>
          </cell>
          <cell r="AE929">
            <v>100.79380099201181</v>
          </cell>
          <cell r="AF929">
            <v>104.00869539673992</v>
          </cell>
          <cell r="AG929">
            <v>108.90324598410402</v>
          </cell>
          <cell r="AH929">
            <v>117.83962314383727</v>
          </cell>
        </row>
        <row r="930">
          <cell r="AD930">
            <v>98.571351621712921</v>
          </cell>
          <cell r="AE930">
            <v>100.80948290118035</v>
          </cell>
          <cell r="AF930">
            <v>104.02345084809778</v>
          </cell>
          <cell r="AG930">
            <v>108.91988016196434</v>
          </cell>
          <cell r="AH930">
            <v>117.85548642353311</v>
          </cell>
        </row>
        <row r="931">
          <cell r="AD931">
            <v>98.586981015888171</v>
          </cell>
          <cell r="AE931">
            <v>100.82516481034889</v>
          </cell>
          <cell r="AF931">
            <v>104.03820629945564</v>
          </cell>
          <cell r="AG931">
            <v>108.93651433982467</v>
          </cell>
          <cell r="AH931">
            <v>117.87134970322894</v>
          </cell>
        </row>
        <row r="932">
          <cell r="AD932">
            <v>98.602610410063406</v>
          </cell>
          <cell r="AE932">
            <v>100.84084671951744</v>
          </cell>
          <cell r="AF932">
            <v>104.05296175081349</v>
          </cell>
          <cell r="AG932">
            <v>108.95314851768499</v>
          </cell>
          <cell r="AH932">
            <v>117.88721298292479</v>
          </cell>
        </row>
        <row r="933">
          <cell r="AD933">
            <v>98.618239804238655</v>
          </cell>
          <cell r="AE933">
            <v>100.85652862868599</v>
          </cell>
          <cell r="AF933">
            <v>104.06771720217134</v>
          </cell>
          <cell r="AG933">
            <v>108.96978269554532</v>
          </cell>
          <cell r="AH933">
            <v>117.90307626262063</v>
          </cell>
        </row>
        <row r="934">
          <cell r="AD934">
            <v>98.633869198413905</v>
          </cell>
          <cell r="AE934">
            <v>100.87221053785454</v>
          </cell>
          <cell r="AF934">
            <v>104.08247265352919</v>
          </cell>
          <cell r="AG934">
            <v>108.98641687340564</v>
          </cell>
          <cell r="AH934">
            <v>117.91893954231648</v>
          </cell>
        </row>
        <row r="935">
          <cell r="AD935">
            <v>98.64949859258914</v>
          </cell>
          <cell r="AE935">
            <v>100.88789244702309</v>
          </cell>
          <cell r="AF935">
            <v>104.09722810488705</v>
          </cell>
          <cell r="AG935">
            <v>109.00263626963135</v>
          </cell>
          <cell r="AH935">
            <v>117.93480282201232</v>
          </cell>
        </row>
        <row r="936">
          <cell r="AD936">
            <v>98.665127986764389</v>
          </cell>
          <cell r="AE936">
            <v>100.90357435619164</v>
          </cell>
          <cell r="AF936">
            <v>104.11198355624491</v>
          </cell>
          <cell r="AG936">
            <v>109.01700907890684</v>
          </cell>
          <cell r="AH936">
            <v>117.95066610170815</v>
          </cell>
        </row>
        <row r="937">
          <cell r="AD937">
            <v>98.680757380939625</v>
          </cell>
          <cell r="AE937">
            <v>100.91925626536019</v>
          </cell>
          <cell r="AF937">
            <v>104.12673900760277</v>
          </cell>
          <cell r="AG937">
            <v>109.03138188818232</v>
          </cell>
          <cell r="AH937">
            <v>117.966529381404</v>
          </cell>
        </row>
        <row r="938">
          <cell r="AD938">
            <v>98.696386775114874</v>
          </cell>
          <cell r="AE938">
            <v>100.93493817452874</v>
          </cell>
          <cell r="AF938">
            <v>104.14149445896061</v>
          </cell>
          <cell r="AG938">
            <v>109.04575469745782</v>
          </cell>
          <cell r="AH938">
            <v>117.98239266109984</v>
          </cell>
        </row>
        <row r="939">
          <cell r="AD939">
            <v>98.712016169290109</v>
          </cell>
          <cell r="AE939">
            <v>100.95062008369729</v>
          </cell>
          <cell r="AF939">
            <v>104.15624991031846</v>
          </cell>
          <cell r="AG939">
            <v>109.06012750673331</v>
          </cell>
          <cell r="AH939">
            <v>117.99825594079567</v>
          </cell>
        </row>
        <row r="940">
          <cell r="AD940">
            <v>98.727645563465359</v>
          </cell>
          <cell r="AE940">
            <v>100.96630199286584</v>
          </cell>
          <cell r="AF940">
            <v>104.17100536167632</v>
          </cell>
          <cell r="AG940">
            <v>109.07450031600881</v>
          </cell>
          <cell r="AH940">
            <v>118.01387458971963</v>
          </cell>
        </row>
        <row r="941">
          <cell r="AD941">
            <v>98.743274957640608</v>
          </cell>
          <cell r="AE941">
            <v>100.98198390203437</v>
          </cell>
          <cell r="AF941">
            <v>104.18576081303418</v>
          </cell>
          <cell r="AG941">
            <v>109.08887312528429</v>
          </cell>
          <cell r="AH941">
            <v>118.02946302093082</v>
          </cell>
        </row>
        <row r="942">
          <cell r="AD942">
            <v>98.758904351815843</v>
          </cell>
          <cell r="AE942">
            <v>100.99766581120292</v>
          </cell>
          <cell r="AF942">
            <v>104.20051626439204</v>
          </cell>
          <cell r="AG942">
            <v>109.10324593455979</v>
          </cell>
          <cell r="AH942">
            <v>118.045051452142</v>
          </cell>
        </row>
        <row r="943">
          <cell r="AD943">
            <v>98.774533745991093</v>
          </cell>
          <cell r="AE943">
            <v>101.01307116871664</v>
          </cell>
          <cell r="AF943">
            <v>104.21527171574988</v>
          </cell>
          <cell r="AG943">
            <v>109.11761874383528</v>
          </cell>
          <cell r="AH943">
            <v>118.06063988335319</v>
          </cell>
        </row>
        <row r="944">
          <cell r="AD944">
            <v>98.790163140166328</v>
          </cell>
          <cell r="AE944">
            <v>101.0284281641313</v>
          </cell>
          <cell r="AF944">
            <v>104.23002716710774</v>
          </cell>
          <cell r="AG944">
            <v>109.13199155311078</v>
          </cell>
          <cell r="AH944">
            <v>118.07622831456437</v>
          </cell>
        </row>
        <row r="945">
          <cell r="AD945">
            <v>98.805792534341577</v>
          </cell>
          <cell r="AE945">
            <v>101.04378515954596</v>
          </cell>
          <cell r="AF945">
            <v>104.24478261846559</v>
          </cell>
          <cell r="AG945">
            <v>109.14636436238627</v>
          </cell>
          <cell r="AH945">
            <v>118.09181674577556</v>
          </cell>
        </row>
        <row r="946">
          <cell r="AD946">
            <v>98.821421928516827</v>
          </cell>
          <cell r="AE946">
            <v>101.05914215496063</v>
          </cell>
          <cell r="AF946">
            <v>104.25953806982345</v>
          </cell>
          <cell r="AG946">
            <v>109.16073717166176</v>
          </cell>
          <cell r="AH946">
            <v>118.10740517698675</v>
          </cell>
        </row>
        <row r="947">
          <cell r="AD947">
            <v>98.837051322692062</v>
          </cell>
          <cell r="AE947">
            <v>101.07449915037529</v>
          </cell>
          <cell r="AF947">
            <v>104.27429352118129</v>
          </cell>
          <cell r="AG947">
            <v>109.17510998093725</v>
          </cell>
          <cell r="AH947">
            <v>118.12299360819793</v>
          </cell>
        </row>
        <row r="948">
          <cell r="AD948">
            <v>98.852680716867312</v>
          </cell>
          <cell r="AE948">
            <v>101.08985614578995</v>
          </cell>
          <cell r="AF948">
            <v>104.28904897253915</v>
          </cell>
          <cell r="AG948">
            <v>109.18948279021274</v>
          </cell>
          <cell r="AH948">
            <v>118.13858203940912</v>
          </cell>
        </row>
        <row r="949">
          <cell r="AD949">
            <v>98.868310111042547</v>
          </cell>
          <cell r="AE949">
            <v>101.10521314120462</v>
          </cell>
          <cell r="AF949">
            <v>104.30380442389701</v>
          </cell>
          <cell r="AG949">
            <v>109.20385559948824</v>
          </cell>
          <cell r="AH949">
            <v>118.1541704706203</v>
          </cell>
        </row>
        <row r="950">
          <cell r="AD950">
            <v>98.883939505217796</v>
          </cell>
          <cell r="AE950">
            <v>101.12057013661928</v>
          </cell>
          <cell r="AF950">
            <v>104.31855987525486</v>
          </cell>
          <cell r="AG950">
            <v>109.21822840876372</v>
          </cell>
          <cell r="AH950">
            <v>118.16975890183149</v>
          </cell>
        </row>
        <row r="951">
          <cell r="AD951">
            <v>98.899568899393032</v>
          </cell>
          <cell r="AE951">
            <v>101.13592713203394</v>
          </cell>
          <cell r="AF951">
            <v>104.33331532661272</v>
          </cell>
          <cell r="AG951">
            <v>109.23260121803922</v>
          </cell>
          <cell r="AH951">
            <v>118.18534733304267</v>
          </cell>
        </row>
        <row r="952">
          <cell r="AD952">
            <v>98.915198293568281</v>
          </cell>
          <cell r="AE952">
            <v>101.15128412744862</v>
          </cell>
          <cell r="AF952">
            <v>104.34807077797056</v>
          </cell>
          <cell r="AG952">
            <v>109.24697402731471</v>
          </cell>
          <cell r="AH952">
            <v>118.20093576425386</v>
          </cell>
        </row>
        <row r="953">
          <cell r="AD953">
            <v>98.93082768774353</v>
          </cell>
          <cell r="AE953">
            <v>101.16664112286328</v>
          </cell>
          <cell r="AF953">
            <v>104.36282622932842</v>
          </cell>
          <cell r="AG953">
            <v>109.26134683659021</v>
          </cell>
          <cell r="AH953">
            <v>118.21652419546504</v>
          </cell>
        </row>
        <row r="954">
          <cell r="AD954">
            <v>98.946457081918766</v>
          </cell>
          <cell r="AE954">
            <v>101.18199811827795</v>
          </cell>
          <cell r="AF954">
            <v>104.37758168068628</v>
          </cell>
          <cell r="AG954">
            <v>109.27571964586569</v>
          </cell>
          <cell r="AH954">
            <v>118.23211262667623</v>
          </cell>
        </row>
        <row r="955">
          <cell r="AD955">
            <v>98.962086476094015</v>
          </cell>
          <cell r="AE955">
            <v>101.19735511369261</v>
          </cell>
          <cell r="AF955">
            <v>104.39233713204413</v>
          </cell>
          <cell r="AG955">
            <v>109.29009245514119</v>
          </cell>
          <cell r="AH955">
            <v>118.24770105788741</v>
          </cell>
        </row>
        <row r="956">
          <cell r="AD956">
            <v>98.97771587026925</v>
          </cell>
          <cell r="AE956">
            <v>101.21271210910727</v>
          </cell>
          <cell r="AF956">
            <v>104.40709258340199</v>
          </cell>
          <cell r="AG956">
            <v>109.30446526441668</v>
          </cell>
          <cell r="AH956">
            <v>118.2632894890986</v>
          </cell>
        </row>
        <row r="957">
          <cell r="AD957">
            <v>98.9933452644445</v>
          </cell>
          <cell r="AE957">
            <v>101.22806910452194</v>
          </cell>
          <cell r="AF957">
            <v>104.42184803475983</v>
          </cell>
          <cell r="AG957">
            <v>109.31883807369218</v>
          </cell>
          <cell r="AH957">
            <v>118.27887792030978</v>
          </cell>
        </row>
        <row r="958">
          <cell r="AD958">
            <v>99.008373652580005</v>
          </cell>
          <cell r="AE958">
            <v>101.2434260999366</v>
          </cell>
          <cell r="AF958">
            <v>104.43660348611769</v>
          </cell>
          <cell r="AG958">
            <v>109.33321088296766</v>
          </cell>
          <cell r="AH958">
            <v>118.29446635152097</v>
          </cell>
        </row>
        <row r="959">
          <cell r="AD959">
            <v>99.022956392983232</v>
          </cell>
          <cell r="AE959">
            <v>101.25878309535126</v>
          </cell>
          <cell r="AF959">
            <v>104.45135893747555</v>
          </cell>
          <cell r="AG959">
            <v>109.34758369224315</v>
          </cell>
          <cell r="AH959">
            <v>118.31005478273215</v>
          </cell>
        </row>
        <row r="960">
          <cell r="AD960">
            <v>99.037539133386474</v>
          </cell>
          <cell r="AE960">
            <v>101.27414009076594</v>
          </cell>
          <cell r="AF960">
            <v>104.4661143888334</v>
          </cell>
          <cell r="AG960">
            <v>109.36195650151865</v>
          </cell>
          <cell r="AH960">
            <v>118.32564321394334</v>
          </cell>
        </row>
        <row r="961">
          <cell r="AD961">
            <v>99.052121873789702</v>
          </cell>
          <cell r="AE961">
            <v>101.2894970861806</v>
          </cell>
          <cell r="AF961">
            <v>104.48086984019125</v>
          </cell>
          <cell r="AG961">
            <v>109.37632931079413</v>
          </cell>
          <cell r="AH961">
            <v>118.34123164515452</v>
          </cell>
        </row>
        <row r="962">
          <cell r="AD962">
            <v>99.066704614192943</v>
          </cell>
          <cell r="AE962">
            <v>101.30485408159527</v>
          </cell>
          <cell r="AF962">
            <v>104.4956252915491</v>
          </cell>
          <cell r="AG962">
            <v>109.39070212006963</v>
          </cell>
          <cell r="AH962">
            <v>118.35682007636571</v>
          </cell>
        </row>
        <row r="963">
          <cell r="AD963">
            <v>99.081287354596171</v>
          </cell>
          <cell r="AE963">
            <v>101.32021107700993</v>
          </cell>
          <cell r="AF963">
            <v>104.51038074290696</v>
          </cell>
          <cell r="AG963">
            <v>109.40507492934512</v>
          </cell>
          <cell r="AH963">
            <v>118.37240850757689</v>
          </cell>
        </row>
        <row r="964">
          <cell r="AD964">
            <v>99.095870094999412</v>
          </cell>
          <cell r="AE964">
            <v>101.33556807242459</v>
          </cell>
          <cell r="AF964">
            <v>104.52513619426482</v>
          </cell>
          <cell r="AG964">
            <v>109.41944773862062</v>
          </cell>
          <cell r="AH964">
            <v>118.38799693878808</v>
          </cell>
        </row>
        <row r="965">
          <cell r="AD965">
            <v>99.11045283540264</v>
          </cell>
          <cell r="AE965">
            <v>101.35092506783926</v>
          </cell>
          <cell r="AF965">
            <v>104.53989164562267</v>
          </cell>
          <cell r="AG965">
            <v>109.4338205478961</v>
          </cell>
          <cell r="AH965">
            <v>118.40358536999926</v>
          </cell>
        </row>
        <row r="966">
          <cell r="AD966">
            <v>99.125035575805882</v>
          </cell>
          <cell r="AE966">
            <v>101.36628206325392</v>
          </cell>
          <cell r="AF966">
            <v>104.55464709698052</v>
          </cell>
          <cell r="AG966">
            <v>109.4481933571716</v>
          </cell>
          <cell r="AH966">
            <v>118.41917380121045</v>
          </cell>
        </row>
        <row r="967">
          <cell r="AD967">
            <v>99.139618316209123</v>
          </cell>
          <cell r="AE967">
            <v>101.38163905866858</v>
          </cell>
          <cell r="AF967">
            <v>104.56940254833837</v>
          </cell>
          <cell r="AG967">
            <v>109.46256616644709</v>
          </cell>
          <cell r="AH967">
            <v>118.43476223242163</v>
          </cell>
        </row>
        <row r="968">
          <cell r="AD968">
            <v>99.154201056612351</v>
          </cell>
          <cell r="AE968">
            <v>101.39699605408325</v>
          </cell>
          <cell r="AF968">
            <v>104.58415799969623</v>
          </cell>
          <cell r="AG968">
            <v>109.47693897572259</v>
          </cell>
          <cell r="AH968">
            <v>118.45035066363282</v>
          </cell>
        </row>
        <row r="969">
          <cell r="AD969">
            <v>99.168783797015593</v>
          </cell>
          <cell r="AE969">
            <v>101.41235304949792</v>
          </cell>
          <cell r="AF969">
            <v>104.59891345105409</v>
          </cell>
          <cell r="AG969">
            <v>109.49131178499808</v>
          </cell>
          <cell r="AH969">
            <v>118.465939094844</v>
          </cell>
        </row>
        <row r="970">
          <cell r="AD970">
            <v>99.18336653741882</v>
          </cell>
          <cell r="AE970">
            <v>101.42771004491259</v>
          </cell>
          <cell r="AF970">
            <v>104.61366890241194</v>
          </cell>
          <cell r="AG970">
            <v>109.50568459427356</v>
          </cell>
          <cell r="AH970">
            <v>118.48152752605519</v>
          </cell>
        </row>
        <row r="971">
          <cell r="AD971">
            <v>99.197949277822062</v>
          </cell>
          <cell r="AE971">
            <v>101.44306704032725</v>
          </cell>
          <cell r="AF971">
            <v>104.62842435376979</v>
          </cell>
          <cell r="AG971">
            <v>109.52005740354906</v>
          </cell>
          <cell r="AH971">
            <v>118.49711595726637</v>
          </cell>
        </row>
        <row r="972">
          <cell r="AD972">
            <v>99.212532018225289</v>
          </cell>
          <cell r="AE972">
            <v>101.45842403574191</v>
          </cell>
          <cell r="AF972">
            <v>104.64317980512764</v>
          </cell>
          <cell r="AG972">
            <v>109.53443021282455</v>
          </cell>
          <cell r="AH972">
            <v>118.51270438847756</v>
          </cell>
        </row>
        <row r="973">
          <cell r="AD973">
            <v>99.227114758628531</v>
          </cell>
          <cell r="AE973">
            <v>101.47378103115658</v>
          </cell>
          <cell r="AF973">
            <v>104.6579352564855</v>
          </cell>
          <cell r="AG973">
            <v>109.54880302210005</v>
          </cell>
          <cell r="AH973">
            <v>118.52829281968874</v>
          </cell>
        </row>
        <row r="974">
          <cell r="AD974">
            <v>99.241697499031758</v>
          </cell>
          <cell r="AE974">
            <v>101.48913802657124</v>
          </cell>
          <cell r="AF974">
            <v>104.67269070784336</v>
          </cell>
          <cell r="AG974">
            <v>109.56317583137553</v>
          </cell>
          <cell r="AH974">
            <v>118.54388125089993</v>
          </cell>
        </row>
        <row r="975">
          <cell r="AD975">
            <v>99.256280239435</v>
          </cell>
          <cell r="AE975">
            <v>101.5044950219859</v>
          </cell>
          <cell r="AF975">
            <v>104.6874461592012</v>
          </cell>
          <cell r="AG975">
            <v>109.57754864065103</v>
          </cell>
          <cell r="AH975">
            <v>118.55946968211111</v>
          </cell>
        </row>
        <row r="976">
          <cell r="AD976">
            <v>99.270862979838228</v>
          </cell>
          <cell r="AE976">
            <v>101.51985201740057</v>
          </cell>
          <cell r="AF976">
            <v>104.70220161055906</v>
          </cell>
          <cell r="AG976">
            <v>109.59192144992652</v>
          </cell>
          <cell r="AH976">
            <v>118.5750581133223</v>
          </cell>
        </row>
        <row r="977">
          <cell r="AD977">
            <v>99.285445720241469</v>
          </cell>
          <cell r="AE977">
            <v>101.53520901281523</v>
          </cell>
          <cell r="AF977">
            <v>104.71695706191691</v>
          </cell>
          <cell r="AG977">
            <v>109.60629425920202</v>
          </cell>
          <cell r="AH977">
            <v>118.59064654453348</v>
          </cell>
        </row>
        <row r="978">
          <cell r="AD978">
            <v>99.300028460644711</v>
          </cell>
          <cell r="AE978">
            <v>101.55056600822991</v>
          </cell>
          <cell r="AF978">
            <v>104.73171251327477</v>
          </cell>
          <cell r="AG978">
            <v>109.6206670684775</v>
          </cell>
          <cell r="AH978">
            <v>118.60623497574467</v>
          </cell>
        </row>
        <row r="979">
          <cell r="AD979">
            <v>99.314611201047938</v>
          </cell>
          <cell r="AE979">
            <v>101.56592300364457</v>
          </cell>
          <cell r="AF979">
            <v>104.74646796463263</v>
          </cell>
          <cell r="AG979">
            <v>109.635039877753</v>
          </cell>
          <cell r="AH979">
            <v>118.62182340695585</v>
          </cell>
        </row>
        <row r="980">
          <cell r="AD980">
            <v>99.32919394145118</v>
          </cell>
          <cell r="AE980">
            <v>101.58127999905923</v>
          </cell>
          <cell r="AF980">
            <v>104.76122341599047</v>
          </cell>
          <cell r="AG980">
            <v>109.64941268702849</v>
          </cell>
          <cell r="AH980">
            <v>118.63741183816704</v>
          </cell>
        </row>
        <row r="981">
          <cell r="AD981">
            <v>99.343776681854408</v>
          </cell>
          <cell r="AE981">
            <v>101.5966369944739</v>
          </cell>
          <cell r="AF981">
            <v>104.77597886734833</v>
          </cell>
          <cell r="AG981">
            <v>109.66378549630397</v>
          </cell>
          <cell r="AH981">
            <v>118.65300026937823</v>
          </cell>
        </row>
        <row r="982">
          <cell r="AD982">
            <v>99.358359422257649</v>
          </cell>
          <cell r="AE982">
            <v>101.61199398988856</v>
          </cell>
          <cell r="AF982">
            <v>104.79073431870619</v>
          </cell>
          <cell r="AG982">
            <v>109.67815830557947</v>
          </cell>
          <cell r="AH982">
            <v>118.66858870058941</v>
          </cell>
        </row>
        <row r="983">
          <cell r="AD983">
            <v>99.372942162660877</v>
          </cell>
          <cell r="AE983">
            <v>101.62735098530322</v>
          </cell>
          <cell r="AF983">
            <v>104.80548977006404</v>
          </cell>
          <cell r="AG983">
            <v>109.69253111485496</v>
          </cell>
          <cell r="AH983">
            <v>118.6841771318006</v>
          </cell>
        </row>
        <row r="984">
          <cell r="AD984">
            <v>99.387524903064119</v>
          </cell>
          <cell r="AE984">
            <v>101.64270798071789</v>
          </cell>
          <cell r="AF984">
            <v>104.8202452214219</v>
          </cell>
          <cell r="AG984">
            <v>109.70690392413046</v>
          </cell>
          <cell r="AH984">
            <v>118.69976556301178</v>
          </cell>
        </row>
        <row r="985">
          <cell r="AD985">
            <v>99.402107643467346</v>
          </cell>
          <cell r="AE985">
            <v>101.65806497613255</v>
          </cell>
          <cell r="AF985">
            <v>104.83500067277974</v>
          </cell>
          <cell r="AG985">
            <v>109.72127673340594</v>
          </cell>
          <cell r="AH985">
            <v>118.71535399422297</v>
          </cell>
        </row>
        <row r="986">
          <cell r="AD986">
            <v>99.416690383870588</v>
          </cell>
          <cell r="AE986">
            <v>101.67342197154721</v>
          </cell>
          <cell r="AF986">
            <v>104.8497561241376</v>
          </cell>
          <cell r="AG986">
            <v>109.73564954268144</v>
          </cell>
          <cell r="AH986">
            <v>118.73094242543415</v>
          </cell>
        </row>
        <row r="987">
          <cell r="AD987">
            <v>99.431273124273829</v>
          </cell>
          <cell r="AE987">
            <v>101.68877896696189</v>
          </cell>
          <cell r="AF987">
            <v>104.86451157549546</v>
          </cell>
          <cell r="AG987">
            <v>109.75002235195693</v>
          </cell>
          <cell r="AH987">
            <v>118.74653085664534</v>
          </cell>
        </row>
        <row r="988">
          <cell r="AD988">
            <v>99.445855864677057</v>
          </cell>
          <cell r="AE988">
            <v>101.70413596237655</v>
          </cell>
          <cell r="AF988">
            <v>104.87926702685331</v>
          </cell>
          <cell r="AG988">
            <v>109.76439516123243</v>
          </cell>
          <cell r="AH988">
            <v>118.76211928785654</v>
          </cell>
        </row>
        <row r="989">
          <cell r="AD989">
            <v>99.460438605080299</v>
          </cell>
          <cell r="AE989">
            <v>101.71949295779122</v>
          </cell>
          <cell r="AF989">
            <v>104.89402247821116</v>
          </cell>
          <cell r="AG989">
            <v>109.77876797050791</v>
          </cell>
          <cell r="AH989">
            <v>118.77770771906772</v>
          </cell>
        </row>
        <row r="990">
          <cell r="AD990">
            <v>99.475021345483526</v>
          </cell>
          <cell r="AE990">
            <v>101.73484995320588</v>
          </cell>
          <cell r="AF990">
            <v>104.90877792956901</v>
          </cell>
          <cell r="AG990">
            <v>109.79314077978341</v>
          </cell>
          <cell r="AH990">
            <v>118.79329615027891</v>
          </cell>
        </row>
        <row r="991">
          <cell r="AD991">
            <v>99.489604085886768</v>
          </cell>
          <cell r="AE991">
            <v>101.75020694862054</v>
          </cell>
          <cell r="AF991">
            <v>104.92353338092687</v>
          </cell>
          <cell r="AG991">
            <v>109.8075135890589</v>
          </cell>
          <cell r="AH991">
            <v>118.80888458149009</v>
          </cell>
        </row>
        <row r="992">
          <cell r="AD992">
            <v>99.504186826289995</v>
          </cell>
          <cell r="AE992">
            <v>101.76556394403521</v>
          </cell>
          <cell r="AF992">
            <v>104.93828883228473</v>
          </cell>
          <cell r="AG992">
            <v>109.82188639833439</v>
          </cell>
          <cell r="AH992">
            <v>118.82447301270128</v>
          </cell>
        </row>
        <row r="993">
          <cell r="AD993">
            <v>99.518769566693237</v>
          </cell>
          <cell r="AE993">
            <v>101.78092093944987</v>
          </cell>
          <cell r="AF993">
            <v>104.95304428364258</v>
          </cell>
          <cell r="AG993">
            <v>109.83625920760988</v>
          </cell>
          <cell r="AH993">
            <v>118.84006144391246</v>
          </cell>
        </row>
        <row r="994">
          <cell r="AD994">
            <v>99.533352307096465</v>
          </cell>
          <cell r="AE994">
            <v>101.79627793486453</v>
          </cell>
          <cell r="AF994">
            <v>104.96779973500043</v>
          </cell>
          <cell r="AG994">
            <v>109.85063201688537</v>
          </cell>
          <cell r="AH994">
            <v>118.85564987512365</v>
          </cell>
        </row>
        <row r="995">
          <cell r="AD995">
            <v>99.547935047499706</v>
          </cell>
          <cell r="AE995">
            <v>101.8116349302792</v>
          </cell>
          <cell r="AF995">
            <v>104.98255518635828</v>
          </cell>
          <cell r="AG995">
            <v>109.86500482616087</v>
          </cell>
          <cell r="AH995">
            <v>118.87123830633483</v>
          </cell>
        </row>
        <row r="996">
          <cell r="AD996">
            <v>99.562517787902934</v>
          </cell>
          <cell r="AE996">
            <v>101.82699192569387</v>
          </cell>
          <cell r="AF996">
            <v>104.99731063771614</v>
          </cell>
          <cell r="AG996">
            <v>109.87937763543636</v>
          </cell>
          <cell r="AH996">
            <v>118.88682673754602</v>
          </cell>
        </row>
        <row r="997">
          <cell r="AD997">
            <v>99.577100528306175</v>
          </cell>
          <cell r="AE997">
            <v>101.84234892110854</v>
          </cell>
          <cell r="AF997">
            <v>105.01143873132816</v>
          </cell>
          <cell r="AG997">
            <v>109.89375044471186</v>
          </cell>
          <cell r="AH997">
            <v>118.9024151687572</v>
          </cell>
        </row>
        <row r="998">
          <cell r="AD998">
            <v>99.591683268709417</v>
          </cell>
          <cell r="AE998">
            <v>101.8577059165232</v>
          </cell>
          <cell r="AF998">
            <v>105.02542699568401</v>
          </cell>
          <cell r="AG998">
            <v>109.90812325398734</v>
          </cell>
          <cell r="AH998">
            <v>118.91800359996839</v>
          </cell>
        </row>
        <row r="999">
          <cell r="AD999">
            <v>99.606266009112645</v>
          </cell>
          <cell r="AE999">
            <v>101.87306291193786</v>
          </cell>
          <cell r="AF999">
            <v>105.03941526003986</v>
          </cell>
          <cell r="AG999">
            <v>109.92249606326284</v>
          </cell>
          <cell r="AH999">
            <v>118.93359203117957</v>
          </cell>
        </row>
        <row r="1000">
          <cell r="AD1000">
            <v>99.620848749515886</v>
          </cell>
          <cell r="AE1000">
            <v>101.88841990735253</v>
          </cell>
          <cell r="AF1000">
            <v>105.05340352439572</v>
          </cell>
          <cell r="AG1000">
            <v>109.93686887253833</v>
          </cell>
          <cell r="AH1000">
            <v>118.94918046239076</v>
          </cell>
        </row>
        <row r="1001">
          <cell r="AD1001">
            <v>99.635431489919114</v>
          </cell>
          <cell r="AE1001">
            <v>101.90377690276719</v>
          </cell>
          <cell r="AF1001">
            <v>105.06739178875156</v>
          </cell>
          <cell r="AG1001">
            <v>109.95124168181383</v>
          </cell>
          <cell r="AH1001">
            <v>118.96476889360194</v>
          </cell>
        </row>
        <row r="1002">
          <cell r="AD1002">
            <v>99.650014230322356</v>
          </cell>
          <cell r="AE1002">
            <v>101.91913389818185</v>
          </cell>
          <cell r="AF1002">
            <v>105.08138005310741</v>
          </cell>
          <cell r="AG1002">
            <v>109.96561449108931</v>
          </cell>
          <cell r="AH1002">
            <v>118.98035732481313</v>
          </cell>
        </row>
        <row r="1003">
          <cell r="AD1003">
            <v>99.664596970725583</v>
          </cell>
          <cell r="AE1003">
            <v>101.93449089359652</v>
          </cell>
          <cell r="AF1003">
            <v>105.09536831746327</v>
          </cell>
          <cell r="AG1003">
            <v>109.9799873003648</v>
          </cell>
          <cell r="AH1003">
            <v>118.99594575602431</v>
          </cell>
        </row>
        <row r="1004">
          <cell r="AD1004">
            <v>99.679179711128825</v>
          </cell>
          <cell r="AE1004">
            <v>101.94984788901118</v>
          </cell>
          <cell r="AF1004">
            <v>105.10935658181911</v>
          </cell>
          <cell r="AG1004">
            <v>109.9943601096403</v>
          </cell>
          <cell r="AH1004">
            <v>119.01092682040374</v>
          </cell>
        </row>
        <row r="1005">
          <cell r="AD1005">
            <v>99.693762451532052</v>
          </cell>
          <cell r="AE1005">
            <v>101.96520488442586</v>
          </cell>
          <cell r="AF1005">
            <v>105.12334484617497</v>
          </cell>
          <cell r="AG1005">
            <v>110.00807984100364</v>
          </cell>
          <cell r="AH1005">
            <v>119.0256943965444</v>
          </cell>
        </row>
        <row r="1006">
          <cell r="AD1006">
            <v>99.708345191935294</v>
          </cell>
          <cell r="AE1006">
            <v>101.98056187984052</v>
          </cell>
          <cell r="AF1006">
            <v>105.13733311053082</v>
          </cell>
          <cell r="AG1006">
            <v>110.02137780183911</v>
          </cell>
          <cell r="AH1006">
            <v>119.04046197268504</v>
          </cell>
        </row>
        <row r="1007">
          <cell r="AD1007">
            <v>99.722927932338536</v>
          </cell>
          <cell r="AE1007">
            <v>101.99591887525519</v>
          </cell>
          <cell r="AF1007">
            <v>105.15132137488666</v>
          </cell>
          <cell r="AG1007">
            <v>110.03467576267457</v>
          </cell>
          <cell r="AH1007">
            <v>119.05522954882569</v>
          </cell>
        </row>
        <row r="1008">
          <cell r="AD1008">
            <v>99.737510672741763</v>
          </cell>
          <cell r="AE1008">
            <v>102.01062318030777</v>
          </cell>
          <cell r="AF1008">
            <v>105.16530963924252</v>
          </cell>
          <cell r="AG1008">
            <v>110.04797372351004</v>
          </cell>
          <cell r="AH1008">
            <v>119.06999712496635</v>
          </cell>
        </row>
        <row r="1009">
          <cell r="AD1009">
            <v>99.752093413145005</v>
          </cell>
          <cell r="AE1009">
            <v>102.02509125430865</v>
          </cell>
          <cell r="AF1009">
            <v>105.17929790359837</v>
          </cell>
          <cell r="AG1009">
            <v>110.06127168434551</v>
          </cell>
          <cell r="AH1009">
            <v>119.08476470110699</v>
          </cell>
        </row>
        <row r="1010">
          <cell r="AD1010">
            <v>99.766676153548232</v>
          </cell>
          <cell r="AE1010">
            <v>102.03955932830954</v>
          </cell>
          <cell r="AF1010">
            <v>105.19328616795423</v>
          </cell>
          <cell r="AG1010">
            <v>110.07456964518099</v>
          </cell>
          <cell r="AH1010">
            <v>119.09953227724765</v>
          </cell>
        </row>
        <row r="1011">
          <cell r="AD1011">
            <v>99.781258893951474</v>
          </cell>
          <cell r="AE1011">
            <v>102.05402740231041</v>
          </cell>
          <cell r="AF1011">
            <v>105.20727443231007</v>
          </cell>
          <cell r="AG1011">
            <v>110.08786760601646</v>
          </cell>
          <cell r="AH1011">
            <v>119.1142998533883</v>
          </cell>
        </row>
        <row r="1012">
          <cell r="AD1012">
            <v>99.795841634354701</v>
          </cell>
          <cell r="AE1012">
            <v>102.06849547631128</v>
          </cell>
          <cell r="AF1012">
            <v>105.22126269666592</v>
          </cell>
          <cell r="AG1012">
            <v>110.10116556685192</v>
          </cell>
          <cell r="AH1012">
            <v>119.12906742952894</v>
          </cell>
        </row>
        <row r="1013">
          <cell r="AD1013">
            <v>99.810424374757943</v>
          </cell>
          <cell r="AE1013">
            <v>102.08296355031217</v>
          </cell>
          <cell r="AF1013">
            <v>105.23525096102178</v>
          </cell>
          <cell r="AG1013">
            <v>110.11446352768739</v>
          </cell>
          <cell r="AH1013">
            <v>119.1438350056696</v>
          </cell>
        </row>
        <row r="1014">
          <cell r="AD1014">
            <v>99.825007115161171</v>
          </cell>
          <cell r="AE1014">
            <v>102.09743162431305</v>
          </cell>
          <cell r="AF1014">
            <v>105.24923922537762</v>
          </cell>
          <cell r="AG1014">
            <v>110.12776148852286</v>
          </cell>
          <cell r="AH1014">
            <v>119.15860258181026</v>
          </cell>
        </row>
        <row r="1015">
          <cell r="AD1015">
            <v>99.839589855564412</v>
          </cell>
          <cell r="AE1015">
            <v>102.11189969831392</v>
          </cell>
          <cell r="AF1015">
            <v>105.26322748973348</v>
          </cell>
          <cell r="AG1015">
            <v>110.14105944935834</v>
          </cell>
          <cell r="AH1015">
            <v>119.1733701579509</v>
          </cell>
        </row>
        <row r="1016">
          <cell r="AD1016">
            <v>99.85417259596764</v>
          </cell>
          <cell r="AE1016">
            <v>102.12636777231481</v>
          </cell>
          <cell r="AF1016">
            <v>105.27721575408933</v>
          </cell>
          <cell r="AG1016">
            <v>110.15435741019381</v>
          </cell>
          <cell r="AH1016">
            <v>119.18813773409155</v>
          </cell>
        </row>
        <row r="1017">
          <cell r="AD1017">
            <v>99.868755336370882</v>
          </cell>
          <cell r="AE1017">
            <v>102.14083584631568</v>
          </cell>
          <cell r="AF1017">
            <v>105.29120401844517</v>
          </cell>
          <cell r="AG1017">
            <v>110.16765537102927</v>
          </cell>
          <cell r="AH1017">
            <v>119.20290531023221</v>
          </cell>
        </row>
        <row r="1018">
          <cell r="AD1018">
            <v>99.883338076774123</v>
          </cell>
          <cell r="AE1018">
            <v>102.15530392031656</v>
          </cell>
          <cell r="AF1018">
            <v>105.30519228280103</v>
          </cell>
          <cell r="AG1018">
            <v>110.18095333186474</v>
          </cell>
          <cell r="AH1018">
            <v>119.21767288637285</v>
          </cell>
        </row>
        <row r="1019">
          <cell r="AD1019">
            <v>99.897920817177351</v>
          </cell>
          <cell r="AE1019">
            <v>102.16977199431744</v>
          </cell>
          <cell r="AF1019">
            <v>105.31918054715688</v>
          </cell>
          <cell r="AG1019">
            <v>110.19425129270022</v>
          </cell>
          <cell r="AH1019">
            <v>119.23244046251351</v>
          </cell>
        </row>
        <row r="1020">
          <cell r="AD1020">
            <v>99.912503557580592</v>
          </cell>
          <cell r="AE1020">
            <v>102.18424006831832</v>
          </cell>
          <cell r="AF1020">
            <v>105.33316881151273</v>
          </cell>
          <cell r="AG1020">
            <v>110.20754925353569</v>
          </cell>
          <cell r="AH1020">
            <v>119.24720803865416</v>
          </cell>
        </row>
        <row r="1021">
          <cell r="AD1021">
            <v>99.92708629798382</v>
          </cell>
          <cell r="AE1021">
            <v>102.19870814231919</v>
          </cell>
          <cell r="AF1021">
            <v>105.34715707586858</v>
          </cell>
          <cell r="AG1021">
            <v>110.22084721437116</v>
          </cell>
          <cell r="AH1021">
            <v>119.26197561479481</v>
          </cell>
        </row>
        <row r="1022">
          <cell r="AD1022">
            <v>99.941669038387062</v>
          </cell>
          <cell r="AE1022">
            <v>102.21317621632006</v>
          </cell>
          <cell r="AF1022">
            <v>105.36114534022443</v>
          </cell>
          <cell r="AG1022">
            <v>110.23414517520662</v>
          </cell>
          <cell r="AH1022">
            <v>119.27674319093546</v>
          </cell>
        </row>
        <row r="1023">
          <cell r="AD1023">
            <v>99.956251778790289</v>
          </cell>
          <cell r="AE1023">
            <v>102.22764429032095</v>
          </cell>
          <cell r="AF1023">
            <v>105.37513360458028</v>
          </cell>
          <cell r="AG1023">
            <v>110.24744313604209</v>
          </cell>
          <cell r="AH1023">
            <v>119.29151076707612</v>
          </cell>
        </row>
        <row r="1024">
          <cell r="AD1024">
            <v>99.970834519193531</v>
          </cell>
          <cell r="AE1024">
            <v>102.24211236432183</v>
          </cell>
          <cell r="AF1024">
            <v>105.38912186893613</v>
          </cell>
          <cell r="AG1024">
            <v>110.26074109687757</v>
          </cell>
          <cell r="AH1024">
            <v>119.30627834321676</v>
          </cell>
        </row>
        <row r="1025">
          <cell r="AD1025">
            <v>99.985417259596758</v>
          </cell>
          <cell r="AE1025">
            <v>102.2565804383227</v>
          </cell>
          <cell r="AF1025">
            <v>105.40311013329199</v>
          </cell>
          <cell r="AG1025">
            <v>110.27403905771304</v>
          </cell>
          <cell r="AH1025">
            <v>119.32104591935742</v>
          </cell>
        </row>
        <row r="1026">
          <cell r="AD1026">
            <v>100</v>
          </cell>
          <cell r="AE1026">
            <v>102.27104851232359</v>
          </cell>
          <cell r="AF1026">
            <v>105.41709839764783</v>
          </cell>
          <cell r="AG1026">
            <v>110.28733701854851</v>
          </cell>
          <cell r="AH1026">
            <v>119.33581349549807</v>
          </cell>
        </row>
        <row r="1027">
          <cell r="AD1027">
            <v>100.01360617790324</v>
          </cell>
          <cell r="AE1027">
            <v>102.28551658632446</v>
          </cell>
          <cell r="AF1027">
            <v>105.43108666200368</v>
          </cell>
          <cell r="AG1027">
            <v>110.30063497938397</v>
          </cell>
          <cell r="AH1027">
            <v>119.35058107163871</v>
          </cell>
        </row>
        <row r="1028">
          <cell r="AD1028">
            <v>100.02721235580647</v>
          </cell>
          <cell r="AE1028">
            <v>102.29998466032534</v>
          </cell>
          <cell r="AF1028">
            <v>105.44507492635954</v>
          </cell>
          <cell r="AG1028">
            <v>110.31393294021944</v>
          </cell>
          <cell r="AH1028">
            <v>119.36534864777937</v>
          </cell>
        </row>
        <row r="1029">
          <cell r="AD1029">
            <v>100.04081853370971</v>
          </cell>
          <cell r="AE1029">
            <v>102.31445273432622</v>
          </cell>
          <cell r="AF1029">
            <v>105.45906319071538</v>
          </cell>
          <cell r="AG1029">
            <v>110.32723090105492</v>
          </cell>
          <cell r="AH1029">
            <v>119.38011622392003</v>
          </cell>
        </row>
        <row r="1030">
          <cell r="AD1030">
            <v>100.05442471161294</v>
          </cell>
          <cell r="AE1030">
            <v>102.3289208083271</v>
          </cell>
          <cell r="AF1030">
            <v>105.47305145507124</v>
          </cell>
          <cell r="AG1030">
            <v>110.34052886189039</v>
          </cell>
          <cell r="AH1030">
            <v>119.39488380006067</v>
          </cell>
        </row>
        <row r="1031">
          <cell r="AD1031">
            <v>100.06803088951618</v>
          </cell>
          <cell r="AE1031">
            <v>102.34338888232797</v>
          </cell>
          <cell r="AF1031">
            <v>105.48703971942709</v>
          </cell>
          <cell r="AG1031">
            <v>110.35382682272586</v>
          </cell>
          <cell r="AH1031">
            <v>119.40965137620132</v>
          </cell>
        </row>
        <row r="1032">
          <cell r="AD1032">
            <v>100.08163706741941</v>
          </cell>
          <cell r="AE1032">
            <v>102.35785695632886</v>
          </cell>
          <cell r="AF1032">
            <v>105.50102798378293</v>
          </cell>
          <cell r="AG1032">
            <v>110.36712478356134</v>
          </cell>
          <cell r="AH1032">
            <v>119.42441895234198</v>
          </cell>
        </row>
        <row r="1033">
          <cell r="AD1033">
            <v>100.09524324532265</v>
          </cell>
          <cell r="AE1033">
            <v>102.37232503032973</v>
          </cell>
          <cell r="AF1033">
            <v>105.51501624813879</v>
          </cell>
          <cell r="AG1033">
            <v>110.3804227443968</v>
          </cell>
          <cell r="AH1033">
            <v>119.43918652848262</v>
          </cell>
        </row>
        <row r="1034">
          <cell r="AD1034">
            <v>100.10884942322589</v>
          </cell>
          <cell r="AE1034">
            <v>102.38679310433061</v>
          </cell>
          <cell r="AF1034">
            <v>105.52900451249464</v>
          </cell>
          <cell r="AG1034">
            <v>110.39372070523227</v>
          </cell>
          <cell r="AH1034">
            <v>119.45395410462328</v>
          </cell>
        </row>
        <row r="1035">
          <cell r="AD1035">
            <v>100.12245560112912</v>
          </cell>
          <cell r="AE1035">
            <v>102.4012611783315</v>
          </cell>
          <cell r="AF1035">
            <v>105.5429927768505</v>
          </cell>
          <cell r="AG1035">
            <v>110.40701866606774</v>
          </cell>
          <cell r="AH1035">
            <v>119.46872168076393</v>
          </cell>
        </row>
        <row r="1036">
          <cell r="AD1036">
            <v>100.13606177903236</v>
          </cell>
          <cell r="AE1036">
            <v>102.41572925233237</v>
          </cell>
          <cell r="AF1036">
            <v>105.55698104120634</v>
          </cell>
          <cell r="AG1036">
            <v>110.42031662690322</v>
          </cell>
          <cell r="AH1036">
            <v>119.48348925690458</v>
          </cell>
        </row>
        <row r="1037">
          <cell r="AD1037">
            <v>100.14966795693559</v>
          </cell>
          <cell r="AE1037">
            <v>102.43019732633324</v>
          </cell>
          <cell r="AF1037">
            <v>105.57096930556219</v>
          </cell>
          <cell r="AG1037">
            <v>110.43361458773869</v>
          </cell>
          <cell r="AH1037">
            <v>119.49825683304523</v>
          </cell>
        </row>
        <row r="1038">
          <cell r="AD1038">
            <v>100.16327413483883</v>
          </cell>
          <cell r="AE1038">
            <v>102.44466540033412</v>
          </cell>
          <cell r="AF1038">
            <v>105.58495756991805</v>
          </cell>
          <cell r="AG1038">
            <v>110.44691254857415</v>
          </cell>
          <cell r="AH1038">
            <v>119.51302440918589</v>
          </cell>
        </row>
        <row r="1039">
          <cell r="AD1039">
            <v>100.17688031274206</v>
          </cell>
          <cell r="AE1039">
            <v>102.459133474335</v>
          </cell>
          <cell r="AF1039">
            <v>105.59894583427389</v>
          </cell>
          <cell r="AG1039">
            <v>110.46021050940962</v>
          </cell>
          <cell r="AH1039">
            <v>119.52779198532653</v>
          </cell>
        </row>
        <row r="1040">
          <cell r="AD1040">
            <v>100.1904864906453</v>
          </cell>
          <cell r="AE1040">
            <v>102.47360154833588</v>
          </cell>
          <cell r="AF1040">
            <v>105.61293409862975</v>
          </cell>
          <cell r="AG1040">
            <v>110.47350847024509</v>
          </cell>
          <cell r="AH1040">
            <v>119.54255956146719</v>
          </cell>
        </row>
        <row r="1041">
          <cell r="AD1041">
            <v>100.20409266854853</v>
          </cell>
          <cell r="AE1041">
            <v>102.48806962233675</v>
          </cell>
          <cell r="AF1041">
            <v>105.6269223629856</v>
          </cell>
          <cell r="AG1041">
            <v>110.48680643108057</v>
          </cell>
          <cell r="AH1041">
            <v>119.55732713760784</v>
          </cell>
        </row>
        <row r="1042">
          <cell r="AD1042">
            <v>100.21769884645177</v>
          </cell>
          <cell r="AE1042">
            <v>102.50253769633764</v>
          </cell>
          <cell r="AF1042">
            <v>105.64091062734144</v>
          </cell>
          <cell r="AG1042">
            <v>110.50010439191604</v>
          </cell>
          <cell r="AH1042">
            <v>119.57209471374848</v>
          </cell>
        </row>
        <row r="1043">
          <cell r="AD1043">
            <v>100.23130502435501</v>
          </cell>
          <cell r="AE1043">
            <v>102.51700577033851</v>
          </cell>
          <cell r="AF1043">
            <v>105.6548988916973</v>
          </cell>
          <cell r="AG1043">
            <v>110.5134023527515</v>
          </cell>
          <cell r="AH1043">
            <v>119.58686228988914</v>
          </cell>
        </row>
        <row r="1044">
          <cell r="AD1044">
            <v>100.24491120225824</v>
          </cell>
          <cell r="AE1044">
            <v>102.53147384433939</v>
          </cell>
          <cell r="AF1044">
            <v>105.66888715605315</v>
          </cell>
          <cell r="AG1044">
            <v>110.52670031358697</v>
          </cell>
          <cell r="AH1044">
            <v>119.6016298660298</v>
          </cell>
        </row>
        <row r="1045">
          <cell r="AD1045">
            <v>100.25851738016148</v>
          </cell>
          <cell r="AE1045">
            <v>102.54594191834028</v>
          </cell>
          <cell r="AF1045">
            <v>105.682875420409</v>
          </cell>
          <cell r="AG1045">
            <v>110.53999827442244</v>
          </cell>
          <cell r="AH1045">
            <v>119.61639744217044</v>
          </cell>
        </row>
        <row r="1046">
          <cell r="AD1046">
            <v>100.27212355806471</v>
          </cell>
          <cell r="AE1046">
            <v>102.56040999234115</v>
          </cell>
          <cell r="AF1046">
            <v>105.69686368476485</v>
          </cell>
          <cell r="AG1046">
            <v>110.55329623525792</v>
          </cell>
          <cell r="AH1046">
            <v>119.63116501831109</v>
          </cell>
        </row>
        <row r="1047">
          <cell r="AD1047">
            <v>100.28572973596795</v>
          </cell>
          <cell r="AE1047">
            <v>102.57487806634202</v>
          </cell>
          <cell r="AF1047">
            <v>105.71085194912069</v>
          </cell>
          <cell r="AG1047">
            <v>110.56659419609339</v>
          </cell>
          <cell r="AH1047">
            <v>119.64593259445175</v>
          </cell>
        </row>
        <row r="1048">
          <cell r="AD1048">
            <v>100.29933591387118</v>
          </cell>
          <cell r="AE1048">
            <v>102.58934614034291</v>
          </cell>
          <cell r="AF1048">
            <v>105.72484021347655</v>
          </cell>
          <cell r="AG1048">
            <v>110.57989215692885</v>
          </cell>
          <cell r="AH1048">
            <v>119.66070017059239</v>
          </cell>
        </row>
        <row r="1049">
          <cell r="AD1049">
            <v>100.31294209177442</v>
          </cell>
          <cell r="AE1049">
            <v>102.60381421434379</v>
          </cell>
          <cell r="AF1049">
            <v>105.7388284778324</v>
          </cell>
          <cell r="AG1049">
            <v>110.59319011776432</v>
          </cell>
          <cell r="AH1049">
            <v>119.67546774673305</v>
          </cell>
        </row>
        <row r="1050">
          <cell r="AD1050">
            <v>100.32654826967766</v>
          </cell>
          <cell r="AE1050">
            <v>102.61828228834466</v>
          </cell>
          <cell r="AF1050">
            <v>105.75281674218826</v>
          </cell>
          <cell r="AG1050">
            <v>110.6064880785998</v>
          </cell>
          <cell r="AH1050">
            <v>119.6902353228737</v>
          </cell>
        </row>
        <row r="1051">
          <cell r="AD1051">
            <v>100.34015444758089</v>
          </cell>
          <cell r="AE1051">
            <v>102.63275036234553</v>
          </cell>
          <cell r="AF1051">
            <v>105.7668050065441</v>
          </cell>
          <cell r="AG1051">
            <v>110.61978603943527</v>
          </cell>
          <cell r="AH1051">
            <v>119.70500289901435</v>
          </cell>
        </row>
        <row r="1052">
          <cell r="AD1052">
            <v>100.35376062548413</v>
          </cell>
          <cell r="AE1052">
            <v>102.64721843634642</v>
          </cell>
          <cell r="AF1052">
            <v>105.78079327089995</v>
          </cell>
          <cell r="AG1052">
            <v>110.63308400027074</v>
          </cell>
          <cell r="AH1052">
            <v>119.719770475155</v>
          </cell>
        </row>
        <row r="1053">
          <cell r="AD1053">
            <v>100.36736680338736</v>
          </cell>
          <cell r="AE1053">
            <v>102.66168651034729</v>
          </cell>
          <cell r="AF1053">
            <v>105.79478153525581</v>
          </cell>
          <cell r="AG1053">
            <v>110.6463819611062</v>
          </cell>
          <cell r="AH1053">
            <v>119.73453805129566</v>
          </cell>
        </row>
        <row r="1054">
          <cell r="AD1054">
            <v>100.3809729812906</v>
          </cell>
          <cell r="AE1054">
            <v>102.67615458434817</v>
          </cell>
          <cell r="AF1054">
            <v>105.80876979961165</v>
          </cell>
          <cell r="AG1054">
            <v>110.65967992194167</v>
          </cell>
          <cell r="AH1054">
            <v>119.7493056274363</v>
          </cell>
        </row>
        <row r="1055">
          <cell r="AD1055">
            <v>100.39457915919382</v>
          </cell>
          <cell r="AE1055">
            <v>102.69062265834906</v>
          </cell>
          <cell r="AF1055">
            <v>105.82275806396751</v>
          </cell>
          <cell r="AG1055">
            <v>110.67297788277715</v>
          </cell>
          <cell r="AH1055">
            <v>119.76407320357696</v>
          </cell>
        </row>
        <row r="1056">
          <cell r="AD1056">
            <v>100.40818533709707</v>
          </cell>
          <cell r="AE1056">
            <v>102.70509073234993</v>
          </cell>
          <cell r="AF1056">
            <v>105.83674632832336</v>
          </cell>
          <cell r="AG1056">
            <v>110.68627584361262</v>
          </cell>
          <cell r="AH1056">
            <v>119.77884077971761</v>
          </cell>
        </row>
        <row r="1057">
          <cell r="AD1057">
            <v>100.42179151500029</v>
          </cell>
          <cell r="AE1057">
            <v>102.7195588063508</v>
          </cell>
          <cell r="AF1057">
            <v>105.8507345926792</v>
          </cell>
          <cell r="AG1057">
            <v>110.69957380444809</v>
          </cell>
          <cell r="AH1057">
            <v>119.79360835585825</v>
          </cell>
        </row>
        <row r="1058">
          <cell r="AD1058">
            <v>100.43539769290354</v>
          </cell>
          <cell r="AE1058">
            <v>102.73402688035169</v>
          </cell>
          <cell r="AF1058">
            <v>105.86472285703506</v>
          </cell>
          <cell r="AG1058">
            <v>110.71287176528357</v>
          </cell>
          <cell r="AH1058">
            <v>119.80837593199891</v>
          </cell>
        </row>
        <row r="1059">
          <cell r="AD1059">
            <v>100.44900387080678</v>
          </cell>
          <cell r="AE1059">
            <v>102.74849495435257</v>
          </cell>
          <cell r="AF1059">
            <v>105.87871112139091</v>
          </cell>
          <cell r="AG1059">
            <v>110.72616972611902</v>
          </cell>
          <cell r="AH1059">
            <v>119.82314350813957</v>
          </cell>
        </row>
        <row r="1060">
          <cell r="AD1060">
            <v>100.46261004871</v>
          </cell>
          <cell r="AE1060">
            <v>102.76296302835344</v>
          </cell>
          <cell r="AF1060">
            <v>105.89269938574677</v>
          </cell>
          <cell r="AG1060">
            <v>110.7394676869545</v>
          </cell>
          <cell r="AH1060">
            <v>119.83791108428021</v>
          </cell>
        </row>
        <row r="1061">
          <cell r="AD1061">
            <v>100.47621622661325</v>
          </cell>
          <cell r="AE1061">
            <v>102.77743110235433</v>
          </cell>
          <cell r="AF1061">
            <v>105.90668765010261</v>
          </cell>
          <cell r="AG1061">
            <v>110.75276564778997</v>
          </cell>
          <cell r="AH1061">
            <v>119.85267866042086</v>
          </cell>
        </row>
        <row r="1062">
          <cell r="AD1062">
            <v>100.48982240451647</v>
          </cell>
          <cell r="AE1062">
            <v>102.7918991763552</v>
          </cell>
          <cell r="AF1062">
            <v>105.92067591445846</v>
          </cell>
          <cell r="AG1062">
            <v>110.76606360862544</v>
          </cell>
          <cell r="AH1062">
            <v>119.86744623656152</v>
          </cell>
        </row>
        <row r="1063">
          <cell r="AD1063">
            <v>100.50342858241972</v>
          </cell>
          <cell r="AE1063">
            <v>102.80636725035608</v>
          </cell>
          <cell r="AF1063">
            <v>105.93466417881432</v>
          </cell>
          <cell r="AG1063">
            <v>110.77936156946092</v>
          </cell>
          <cell r="AH1063">
            <v>119.88221381270216</v>
          </cell>
        </row>
        <row r="1064">
          <cell r="AD1064">
            <v>100.51703476032294</v>
          </cell>
          <cell r="AE1064">
            <v>102.82083532435696</v>
          </cell>
          <cell r="AF1064">
            <v>105.94865244317016</v>
          </cell>
          <cell r="AG1064">
            <v>110.79265953029638</v>
          </cell>
          <cell r="AH1064">
            <v>119.89698138884282</v>
          </cell>
        </row>
        <row r="1065">
          <cell r="AD1065">
            <v>100.53064093822618</v>
          </cell>
          <cell r="AE1065">
            <v>102.83530339835784</v>
          </cell>
          <cell r="AF1065">
            <v>105.96264070752602</v>
          </cell>
          <cell r="AG1065">
            <v>110.80595749113185</v>
          </cell>
          <cell r="AH1065">
            <v>119.91174896498347</v>
          </cell>
        </row>
        <row r="1066">
          <cell r="AD1066">
            <v>100.54424711612943</v>
          </cell>
          <cell r="AE1066">
            <v>102.84977147235871</v>
          </cell>
          <cell r="AF1066">
            <v>105.97662897188187</v>
          </cell>
          <cell r="AG1066">
            <v>110.81925545196732</v>
          </cell>
          <cell r="AH1066">
            <v>119.92651654112412</v>
          </cell>
        </row>
        <row r="1067">
          <cell r="AD1067">
            <v>100.55785329403265</v>
          </cell>
          <cell r="AE1067">
            <v>102.86423954635958</v>
          </cell>
          <cell r="AF1067">
            <v>105.99061723623771</v>
          </cell>
          <cell r="AG1067">
            <v>110.8325534128028</v>
          </cell>
          <cell r="AH1067">
            <v>119.94128411726477</v>
          </cell>
        </row>
        <row r="1068">
          <cell r="AD1068">
            <v>100.5714594719359</v>
          </cell>
          <cell r="AE1068">
            <v>102.87870762036047</v>
          </cell>
          <cell r="AF1068">
            <v>106.00427789721803</v>
          </cell>
          <cell r="AG1068">
            <v>110.84585137363827</v>
          </cell>
          <cell r="AH1068">
            <v>119.95605169340543</v>
          </cell>
        </row>
        <row r="1069">
          <cell r="AD1069">
            <v>100.58506564983912</v>
          </cell>
          <cell r="AE1069">
            <v>102.89317569436135</v>
          </cell>
          <cell r="AF1069">
            <v>106.01727113344874</v>
          </cell>
          <cell r="AG1069">
            <v>110.85914933447373</v>
          </cell>
          <cell r="AH1069">
            <v>119.97081926954607</v>
          </cell>
        </row>
        <row r="1070">
          <cell r="AD1070">
            <v>100.59867182774236</v>
          </cell>
          <cell r="AE1070">
            <v>102.90764376836222</v>
          </cell>
          <cell r="AF1070">
            <v>106.03026436967946</v>
          </cell>
          <cell r="AG1070">
            <v>110.8724472953092</v>
          </cell>
          <cell r="AH1070">
            <v>119.98558684568673</v>
          </cell>
        </row>
        <row r="1071">
          <cell r="AD1071">
            <v>100.61227800564559</v>
          </cell>
          <cell r="AE1071">
            <v>102.92211184236311</v>
          </cell>
          <cell r="AF1071">
            <v>106.04325760591017</v>
          </cell>
          <cell r="AG1071">
            <v>110.88574525614467</v>
          </cell>
          <cell r="AH1071">
            <v>120.00031849517944</v>
          </cell>
        </row>
        <row r="1072">
          <cell r="AD1072">
            <v>100.62588418354883</v>
          </cell>
          <cell r="AE1072">
            <v>102.93657991636398</v>
          </cell>
          <cell r="AF1072">
            <v>106.05625084214088</v>
          </cell>
          <cell r="AG1072">
            <v>110.89904321698015</v>
          </cell>
          <cell r="AH1072">
            <v>120.013589127656</v>
          </cell>
        </row>
        <row r="1073">
          <cell r="AD1073">
            <v>100.63949036145206</v>
          </cell>
          <cell r="AE1073">
            <v>102.95104799036486</v>
          </cell>
          <cell r="AF1073">
            <v>106.0692440783716</v>
          </cell>
          <cell r="AG1073">
            <v>110.91234117781562</v>
          </cell>
          <cell r="AH1073">
            <v>120.02685976013258</v>
          </cell>
        </row>
        <row r="1074">
          <cell r="AD1074">
            <v>100.6530965393553</v>
          </cell>
          <cell r="AE1074">
            <v>102.96551606436574</v>
          </cell>
          <cell r="AF1074">
            <v>106.08223731460231</v>
          </cell>
          <cell r="AG1074">
            <v>110.92563913865108</v>
          </cell>
          <cell r="AH1074">
            <v>120.04013039260914</v>
          </cell>
        </row>
        <row r="1075">
          <cell r="AD1075">
            <v>100.66670271725854</v>
          </cell>
          <cell r="AE1075">
            <v>102.97998413836662</v>
          </cell>
          <cell r="AF1075">
            <v>106.09523055083302</v>
          </cell>
          <cell r="AG1075">
            <v>110.93893709948655</v>
          </cell>
          <cell r="AH1075">
            <v>120.05340102508572</v>
          </cell>
        </row>
        <row r="1076">
          <cell r="AD1076">
            <v>100.68030889516177</v>
          </cell>
          <cell r="AE1076">
            <v>102.99445221236749</v>
          </cell>
          <cell r="AF1076">
            <v>106.10822378706374</v>
          </cell>
          <cell r="AG1076">
            <v>110.95223506032202</v>
          </cell>
          <cell r="AH1076">
            <v>120.06667165756228</v>
          </cell>
        </row>
        <row r="1077">
          <cell r="AD1077">
            <v>100.69391507306501</v>
          </cell>
          <cell r="AE1077">
            <v>103.00796867787946</v>
          </cell>
          <cell r="AF1077">
            <v>106.12121702329445</v>
          </cell>
          <cell r="AG1077">
            <v>110.9655330211575</v>
          </cell>
          <cell r="AH1077">
            <v>120.07994229003884</v>
          </cell>
        </row>
        <row r="1078">
          <cell r="AD1078">
            <v>100.70752125096824</v>
          </cell>
          <cell r="AE1078">
            <v>103.02089331017129</v>
          </cell>
          <cell r="AF1078">
            <v>106.13421025952516</v>
          </cell>
          <cell r="AG1078">
            <v>110.97883098199297</v>
          </cell>
          <cell r="AH1078">
            <v>120.09321292251542</v>
          </cell>
        </row>
        <row r="1079">
          <cell r="AD1079">
            <v>100.72112742887148</v>
          </cell>
          <cell r="AE1079">
            <v>103.03381794246313</v>
          </cell>
          <cell r="AF1079">
            <v>106.14720349575587</v>
          </cell>
          <cell r="AG1079">
            <v>110.99212894282843</v>
          </cell>
          <cell r="AH1079">
            <v>120.10648355499198</v>
          </cell>
        </row>
        <row r="1080">
          <cell r="AD1080">
            <v>100.73473360677471</v>
          </cell>
          <cell r="AE1080">
            <v>103.04674257475497</v>
          </cell>
          <cell r="AF1080">
            <v>106.1601967319866</v>
          </cell>
          <cell r="AG1080">
            <v>111.00518440900021</v>
          </cell>
          <cell r="AH1080">
            <v>120.11975418746856</v>
          </cell>
        </row>
        <row r="1081">
          <cell r="AD1081">
            <v>100.74833978467795</v>
          </cell>
          <cell r="AE1081">
            <v>103.05966720704681</v>
          </cell>
          <cell r="AF1081">
            <v>106.17318996821732</v>
          </cell>
          <cell r="AG1081">
            <v>111.01788816644819</v>
          </cell>
          <cell r="AH1081">
            <v>120.13302481994512</v>
          </cell>
        </row>
        <row r="1082">
          <cell r="AD1082">
            <v>100.76194596258119</v>
          </cell>
          <cell r="AE1082">
            <v>103.07259183933866</v>
          </cell>
          <cell r="AF1082">
            <v>106.18618320444803</v>
          </cell>
          <cell r="AG1082">
            <v>111.03059192389618</v>
          </cell>
          <cell r="AH1082">
            <v>120.1462954524217</v>
          </cell>
        </row>
        <row r="1083">
          <cell r="AD1083">
            <v>100.77555214048442</v>
          </cell>
          <cell r="AE1083">
            <v>103.0855164716305</v>
          </cell>
          <cell r="AF1083">
            <v>106.19917644067874</v>
          </cell>
          <cell r="AG1083">
            <v>111.04329568134416</v>
          </cell>
          <cell r="AH1083">
            <v>120.15956608489826</v>
          </cell>
        </row>
        <row r="1084">
          <cell r="AD1084">
            <v>100.78915831838766</v>
          </cell>
          <cell r="AE1084">
            <v>103.09844110392233</v>
          </cell>
          <cell r="AF1084">
            <v>106.21216967690945</v>
          </cell>
          <cell r="AG1084">
            <v>111.05599943879214</v>
          </cell>
          <cell r="AH1084">
            <v>120.17283671737482</v>
          </cell>
        </row>
        <row r="1085">
          <cell r="AD1085">
            <v>100.80276449629089</v>
          </cell>
          <cell r="AE1085">
            <v>103.11136573621417</v>
          </cell>
          <cell r="AF1085">
            <v>106.22516291314017</v>
          </cell>
          <cell r="AG1085">
            <v>111.06870319624012</v>
          </cell>
          <cell r="AH1085">
            <v>120.1861073498514</v>
          </cell>
        </row>
        <row r="1086">
          <cell r="AD1086">
            <v>100.81637067419413</v>
          </cell>
          <cell r="AE1086">
            <v>103.12429036850601</v>
          </cell>
          <cell r="AF1086">
            <v>106.23815614937088</v>
          </cell>
          <cell r="AG1086">
            <v>111.08140695368812</v>
          </cell>
          <cell r="AH1086">
            <v>120.19937798232796</v>
          </cell>
        </row>
        <row r="1087">
          <cell r="AD1087">
            <v>100.82997685209736</v>
          </cell>
          <cell r="AE1087">
            <v>103.13721500079785</v>
          </cell>
          <cell r="AF1087">
            <v>106.25114938560159</v>
          </cell>
          <cell r="AG1087">
            <v>111.0941107111361</v>
          </cell>
          <cell r="AH1087">
            <v>120.21264861480454</v>
          </cell>
        </row>
        <row r="1088">
          <cell r="AD1088">
            <v>100.8435830300006</v>
          </cell>
          <cell r="AE1088">
            <v>103.15013963308969</v>
          </cell>
          <cell r="AF1088">
            <v>106.26414262183231</v>
          </cell>
          <cell r="AG1088">
            <v>111.10681446858408</v>
          </cell>
          <cell r="AH1088">
            <v>120.2259192472811</v>
          </cell>
        </row>
        <row r="1089">
          <cell r="AD1089">
            <v>100.85718920790383</v>
          </cell>
          <cell r="AE1089">
            <v>103.16306426538152</v>
          </cell>
          <cell r="AF1089">
            <v>106.27713585806302</v>
          </cell>
          <cell r="AG1089">
            <v>111.11951822603206</v>
          </cell>
          <cell r="AH1089">
            <v>120.23918987975767</v>
          </cell>
        </row>
        <row r="1090">
          <cell r="AD1090">
            <v>100.87079538580707</v>
          </cell>
          <cell r="AE1090">
            <v>103.17598889767336</v>
          </cell>
          <cell r="AF1090">
            <v>106.29012909429373</v>
          </cell>
          <cell r="AG1090">
            <v>111.13222198348004</v>
          </cell>
          <cell r="AH1090">
            <v>120.25246051223424</v>
          </cell>
        </row>
        <row r="1091">
          <cell r="AD1091">
            <v>100.88440156371031</v>
          </cell>
          <cell r="AE1091">
            <v>103.18891352996521</v>
          </cell>
          <cell r="AF1091">
            <v>106.30312233052445</v>
          </cell>
          <cell r="AG1091">
            <v>111.14492574092803</v>
          </cell>
          <cell r="AH1091">
            <v>120.26573114471081</v>
          </cell>
        </row>
        <row r="1092">
          <cell r="AD1092">
            <v>100.89800774161354</v>
          </cell>
          <cell r="AE1092">
            <v>103.20183816225705</v>
          </cell>
          <cell r="AF1092">
            <v>106.31611556675516</v>
          </cell>
          <cell r="AG1092">
            <v>111.15762949837601</v>
          </cell>
          <cell r="AH1092">
            <v>120.27900177718737</v>
          </cell>
        </row>
        <row r="1093">
          <cell r="AD1093">
            <v>100.91161391951678</v>
          </cell>
          <cell r="AE1093">
            <v>103.21476279454889</v>
          </cell>
          <cell r="AF1093">
            <v>106.32910880298587</v>
          </cell>
          <cell r="AG1093">
            <v>111.17033325582399</v>
          </cell>
          <cell r="AH1093">
            <v>120.29227240966394</v>
          </cell>
        </row>
        <row r="1094">
          <cell r="AD1094">
            <v>100.92522009742001</v>
          </cell>
          <cell r="AE1094">
            <v>103.22768742684073</v>
          </cell>
          <cell r="AF1094">
            <v>106.34210203921658</v>
          </cell>
          <cell r="AG1094">
            <v>111.18303701327197</v>
          </cell>
          <cell r="AH1094">
            <v>120.30554304214051</v>
          </cell>
        </row>
        <row r="1095">
          <cell r="AD1095">
            <v>100.93882627532325</v>
          </cell>
          <cell r="AE1095">
            <v>103.24061205913256</v>
          </cell>
          <cell r="AF1095">
            <v>106.35509527544731</v>
          </cell>
          <cell r="AG1095">
            <v>111.19574077071996</v>
          </cell>
          <cell r="AH1095">
            <v>120.31881367461708</v>
          </cell>
        </row>
        <row r="1096">
          <cell r="AD1096">
            <v>100.95243245322648</v>
          </cell>
          <cell r="AE1096">
            <v>103.2535366914244</v>
          </cell>
          <cell r="AF1096">
            <v>106.36808851167802</v>
          </cell>
          <cell r="AG1096">
            <v>111.20844452816795</v>
          </cell>
          <cell r="AH1096">
            <v>120.33208430709365</v>
          </cell>
        </row>
        <row r="1097">
          <cell r="AD1097">
            <v>100.96603863112972</v>
          </cell>
          <cell r="AE1097">
            <v>103.26646132371624</v>
          </cell>
          <cell r="AF1097">
            <v>106.38108174790874</v>
          </cell>
          <cell r="AG1097">
            <v>111.22114828561593</v>
          </cell>
          <cell r="AH1097">
            <v>120.34535493957021</v>
          </cell>
        </row>
        <row r="1098">
          <cell r="AD1098">
            <v>100.97964480903296</v>
          </cell>
          <cell r="AE1098">
            <v>103.27938595600808</v>
          </cell>
          <cell r="AF1098">
            <v>106.39407498413945</v>
          </cell>
          <cell r="AG1098">
            <v>111.23385204306391</v>
          </cell>
          <cell r="AH1098">
            <v>120.35862557204679</v>
          </cell>
        </row>
        <row r="1099">
          <cell r="AD1099">
            <v>100.99325098693619</v>
          </cell>
          <cell r="AE1099">
            <v>103.29231058829993</v>
          </cell>
          <cell r="AF1099">
            <v>106.40706822037016</v>
          </cell>
          <cell r="AG1099">
            <v>111.2465558005119</v>
          </cell>
          <cell r="AH1099">
            <v>120.37189620452335</v>
          </cell>
        </row>
        <row r="1100">
          <cell r="AD1100">
            <v>101.00639796102359</v>
          </cell>
          <cell r="AE1100">
            <v>103.30523522059175</v>
          </cell>
          <cell r="AF1100">
            <v>106.42006145660088</v>
          </cell>
          <cell r="AG1100">
            <v>111.25925955795988</v>
          </cell>
          <cell r="AH1100">
            <v>120.38516683699991</v>
          </cell>
        </row>
        <row r="1101">
          <cell r="AD1101">
            <v>101.01909297389602</v>
          </cell>
          <cell r="AE1101">
            <v>103.3181598528836</v>
          </cell>
          <cell r="AF1101">
            <v>106.43305469283159</v>
          </cell>
          <cell r="AG1101">
            <v>111.27196331540786</v>
          </cell>
          <cell r="AH1101">
            <v>120.39843746947649</v>
          </cell>
        </row>
        <row r="1102">
          <cell r="AD1102">
            <v>101.03178798676846</v>
          </cell>
          <cell r="AE1102">
            <v>103.33108448517544</v>
          </cell>
          <cell r="AF1102">
            <v>106.4460479290623</v>
          </cell>
          <cell r="AG1102">
            <v>111.28466707285584</v>
          </cell>
          <cell r="AH1102">
            <v>120.41170810195305</v>
          </cell>
        </row>
        <row r="1103">
          <cell r="AD1103">
            <v>101.04448299964091</v>
          </cell>
          <cell r="AE1103">
            <v>103.34400911746728</v>
          </cell>
          <cell r="AF1103">
            <v>106.45904116529302</v>
          </cell>
          <cell r="AG1103">
            <v>111.29737083030383</v>
          </cell>
          <cell r="AH1103">
            <v>120.42497873442963</v>
          </cell>
        </row>
        <row r="1104">
          <cell r="AD1104">
            <v>101.05717801251335</v>
          </cell>
          <cell r="AE1104">
            <v>103.35693374975912</v>
          </cell>
          <cell r="AF1104">
            <v>106.47203440152373</v>
          </cell>
          <cell r="AG1104">
            <v>111.31007458775181</v>
          </cell>
          <cell r="AH1104">
            <v>120.43824936690619</v>
          </cell>
        </row>
        <row r="1105">
          <cell r="AD1105">
            <v>101.06987302538577</v>
          </cell>
          <cell r="AE1105">
            <v>103.36985838205096</v>
          </cell>
          <cell r="AF1105">
            <v>106.48502763775444</v>
          </cell>
          <cell r="AG1105">
            <v>111.32277834519979</v>
          </cell>
          <cell r="AH1105">
            <v>120.45151999938277</v>
          </cell>
        </row>
        <row r="1106">
          <cell r="AD1106">
            <v>101.08256803825822</v>
          </cell>
          <cell r="AE1106">
            <v>103.38278301434279</v>
          </cell>
          <cell r="AF1106">
            <v>106.49802087398515</v>
          </cell>
          <cell r="AG1106">
            <v>111.33548210264777</v>
          </cell>
          <cell r="AH1106">
            <v>120.46479063185933</v>
          </cell>
        </row>
        <row r="1107">
          <cell r="AD1107">
            <v>101.09526305113066</v>
          </cell>
          <cell r="AE1107">
            <v>103.39570764663463</v>
          </cell>
          <cell r="AF1107">
            <v>106.51101411021587</v>
          </cell>
          <cell r="AG1107">
            <v>111.34818586009575</v>
          </cell>
          <cell r="AH1107">
            <v>120.47806126433591</v>
          </cell>
        </row>
        <row r="1108">
          <cell r="AD1108">
            <v>101.10795806400309</v>
          </cell>
          <cell r="AE1108">
            <v>103.40863227892648</v>
          </cell>
          <cell r="AF1108">
            <v>106.52400734644658</v>
          </cell>
          <cell r="AG1108">
            <v>111.36088961754375</v>
          </cell>
          <cell r="AH1108">
            <v>120.49133189681247</v>
          </cell>
        </row>
        <row r="1109">
          <cell r="AD1109">
            <v>101.12065307687553</v>
          </cell>
          <cell r="AE1109">
            <v>103.42155691121832</v>
          </cell>
          <cell r="AF1109">
            <v>106.53700058267729</v>
          </cell>
          <cell r="AG1109">
            <v>111.37359337499173</v>
          </cell>
          <cell r="AH1109">
            <v>120.50460252928903</v>
          </cell>
        </row>
        <row r="1110">
          <cell r="AD1110">
            <v>101.13334808974797</v>
          </cell>
          <cell r="AE1110">
            <v>103.43448154351016</v>
          </cell>
          <cell r="AF1110">
            <v>106.54999381890802</v>
          </cell>
          <cell r="AG1110">
            <v>111.38629713243971</v>
          </cell>
          <cell r="AH1110">
            <v>120.51787316176561</v>
          </cell>
        </row>
        <row r="1111">
          <cell r="AD1111">
            <v>101.14604310262041</v>
          </cell>
          <cell r="AE1111">
            <v>103.44740617580199</v>
          </cell>
          <cell r="AF1111">
            <v>106.56298705513873</v>
          </cell>
          <cell r="AG1111">
            <v>111.39900088988769</v>
          </cell>
          <cell r="AH1111">
            <v>120.53114379424217</v>
          </cell>
        </row>
        <row r="1112">
          <cell r="AD1112">
            <v>101.15873811549284</v>
          </cell>
          <cell r="AE1112">
            <v>103.46033080809383</v>
          </cell>
          <cell r="AF1112">
            <v>106.57598029136945</v>
          </cell>
          <cell r="AG1112">
            <v>111.41170464733568</v>
          </cell>
          <cell r="AH1112">
            <v>120.54441442671875</v>
          </cell>
        </row>
        <row r="1113">
          <cell r="AD1113">
            <v>101.17143312836528</v>
          </cell>
          <cell r="AE1113">
            <v>103.47325544038567</v>
          </cell>
          <cell r="AF1113">
            <v>106.58897352760016</v>
          </cell>
          <cell r="AG1113">
            <v>111.42440840478366</v>
          </cell>
          <cell r="AH1113">
            <v>120.55768505919531</v>
          </cell>
        </row>
        <row r="1114">
          <cell r="AD1114">
            <v>101.18412814123772</v>
          </cell>
          <cell r="AE1114">
            <v>103.48618007267751</v>
          </cell>
          <cell r="AF1114">
            <v>106.60196676383087</v>
          </cell>
          <cell r="AG1114">
            <v>111.43711216223164</v>
          </cell>
          <cell r="AH1114">
            <v>120.57095569167188</v>
          </cell>
        </row>
        <row r="1115">
          <cell r="AD1115">
            <v>101.19682315411016</v>
          </cell>
          <cell r="AE1115">
            <v>103.49910470496935</v>
          </cell>
          <cell r="AF1115">
            <v>106.61496000006159</v>
          </cell>
          <cell r="AG1115">
            <v>111.44981591967962</v>
          </cell>
          <cell r="AH1115">
            <v>120.58422632414845</v>
          </cell>
        </row>
        <row r="1116">
          <cell r="AD1116">
            <v>101.20951816698259</v>
          </cell>
          <cell r="AE1116">
            <v>103.5120293372612</v>
          </cell>
          <cell r="AF1116">
            <v>106.6279532362923</v>
          </cell>
          <cell r="AG1116">
            <v>111.46251967712762</v>
          </cell>
          <cell r="AH1116">
            <v>120.59749695662501</v>
          </cell>
        </row>
        <row r="1117">
          <cell r="AD1117">
            <v>101.22221317985503</v>
          </cell>
          <cell r="AE1117">
            <v>103.52495396955302</v>
          </cell>
          <cell r="AF1117">
            <v>106.64094647252301</v>
          </cell>
          <cell r="AG1117">
            <v>111.4752234345756</v>
          </cell>
          <cell r="AH1117">
            <v>120.61076758910158</v>
          </cell>
        </row>
        <row r="1118">
          <cell r="AD1118">
            <v>101.23490819272747</v>
          </cell>
          <cell r="AE1118">
            <v>103.53787860184487</v>
          </cell>
          <cell r="AF1118">
            <v>106.65393970875373</v>
          </cell>
          <cell r="AG1118">
            <v>111.48792719202358</v>
          </cell>
          <cell r="AH1118">
            <v>120.62403822157815</v>
          </cell>
        </row>
        <row r="1119">
          <cell r="AD1119">
            <v>101.2476032055999</v>
          </cell>
          <cell r="AE1119">
            <v>103.55080323413671</v>
          </cell>
          <cell r="AF1119">
            <v>106.66693294498444</v>
          </cell>
          <cell r="AG1119">
            <v>111.50063094947156</v>
          </cell>
          <cell r="AH1119">
            <v>120.63730885405472</v>
          </cell>
        </row>
        <row r="1120">
          <cell r="AD1120">
            <v>101.26029821847234</v>
          </cell>
          <cell r="AE1120">
            <v>103.56372786642855</v>
          </cell>
          <cell r="AF1120">
            <v>106.67992618121515</v>
          </cell>
          <cell r="AG1120">
            <v>111.51333470691955</v>
          </cell>
          <cell r="AH1120">
            <v>120.65057948653129</v>
          </cell>
        </row>
        <row r="1121">
          <cell r="AD1121">
            <v>101.27299323134478</v>
          </cell>
          <cell r="AE1121">
            <v>103.57665249872039</v>
          </cell>
          <cell r="AF1121">
            <v>106.69291941744586</v>
          </cell>
          <cell r="AG1121">
            <v>111.52603846436753</v>
          </cell>
          <cell r="AH1121">
            <v>120.66385011900786</v>
          </cell>
        </row>
        <row r="1122">
          <cell r="AD1122">
            <v>101.28568824421723</v>
          </cell>
          <cell r="AE1122">
            <v>103.58957713101222</v>
          </cell>
          <cell r="AF1122">
            <v>106.70591265367658</v>
          </cell>
          <cell r="AG1122">
            <v>111.53874222181551</v>
          </cell>
          <cell r="AH1122">
            <v>120.67712075148442</v>
          </cell>
        </row>
        <row r="1123">
          <cell r="AD1123">
            <v>101.29838325708965</v>
          </cell>
          <cell r="AE1123">
            <v>103.60250176330406</v>
          </cell>
          <cell r="AF1123">
            <v>106.71890588990729</v>
          </cell>
          <cell r="AG1123">
            <v>111.55144597926349</v>
          </cell>
          <cell r="AH1123">
            <v>120.690391383961</v>
          </cell>
        </row>
        <row r="1124">
          <cell r="AD1124">
            <v>101.3110782699621</v>
          </cell>
          <cell r="AE1124">
            <v>103.6154263955959</v>
          </cell>
          <cell r="AF1124">
            <v>106.731899126138</v>
          </cell>
          <cell r="AG1124">
            <v>111.56414973671147</v>
          </cell>
          <cell r="AH1124">
            <v>120.70366201643756</v>
          </cell>
        </row>
        <row r="1125">
          <cell r="AD1125">
            <v>101.32377328283454</v>
          </cell>
          <cell r="AE1125">
            <v>103.62835102788775</v>
          </cell>
          <cell r="AF1125">
            <v>106.74489236236873</v>
          </cell>
          <cell r="AG1125">
            <v>111.57685349415947</v>
          </cell>
          <cell r="AH1125">
            <v>120.71693264891412</v>
          </cell>
        </row>
        <row r="1126">
          <cell r="AD1126">
            <v>101.33646829570696</v>
          </cell>
          <cell r="AE1126">
            <v>103.64127566017959</v>
          </cell>
          <cell r="AF1126">
            <v>106.75788559859944</v>
          </cell>
          <cell r="AG1126">
            <v>111.58955725160745</v>
          </cell>
          <cell r="AH1126">
            <v>120.7302032813907</v>
          </cell>
        </row>
        <row r="1127">
          <cell r="AD1127">
            <v>101.34916330857941</v>
          </cell>
          <cell r="AE1127">
            <v>103.65420029247142</v>
          </cell>
          <cell r="AF1127">
            <v>106.77087883483016</v>
          </cell>
          <cell r="AG1127">
            <v>111.60226100905543</v>
          </cell>
          <cell r="AH1127">
            <v>120.74347391386726</v>
          </cell>
        </row>
        <row r="1128">
          <cell r="AD1128">
            <v>101.36185832145185</v>
          </cell>
          <cell r="AE1128">
            <v>103.66712492476326</v>
          </cell>
          <cell r="AF1128">
            <v>106.78387207106087</v>
          </cell>
          <cell r="AG1128">
            <v>111.61496476650341</v>
          </cell>
          <cell r="AH1128">
            <v>120.75674454634384</v>
          </cell>
        </row>
        <row r="1129">
          <cell r="AD1129">
            <v>101.37455333432429</v>
          </cell>
          <cell r="AE1129">
            <v>103.6800495570551</v>
          </cell>
          <cell r="AF1129">
            <v>106.79686530729158</v>
          </cell>
          <cell r="AG1129">
            <v>111.6276685239514</v>
          </cell>
          <cell r="AH1129">
            <v>120.7700151788204</v>
          </cell>
        </row>
        <row r="1130">
          <cell r="AD1130">
            <v>101.38724834719672</v>
          </cell>
          <cell r="AE1130">
            <v>103.69297418934694</v>
          </cell>
          <cell r="AF1130">
            <v>106.8098585435223</v>
          </cell>
          <cell r="AG1130">
            <v>111.64037228139938</v>
          </cell>
          <cell r="AH1130">
            <v>120.78328581129698</v>
          </cell>
        </row>
        <row r="1131">
          <cell r="AD1131">
            <v>101.39994336006916</v>
          </cell>
          <cell r="AE1131">
            <v>103.70589882163878</v>
          </cell>
          <cell r="AF1131">
            <v>106.82285177975301</v>
          </cell>
          <cell r="AG1131">
            <v>111.65307603884736</v>
          </cell>
          <cell r="AH1131">
            <v>120.79655644377354</v>
          </cell>
        </row>
        <row r="1132">
          <cell r="AD1132">
            <v>101.4126383729416</v>
          </cell>
          <cell r="AE1132">
            <v>103.71882345393063</v>
          </cell>
          <cell r="AF1132">
            <v>106.83584501598372</v>
          </cell>
          <cell r="AG1132">
            <v>111.66577979629534</v>
          </cell>
          <cell r="AH1132">
            <v>120.8098270762501</v>
          </cell>
        </row>
        <row r="1133">
          <cell r="AD1133">
            <v>101.42533338581403</v>
          </cell>
          <cell r="AE1133">
            <v>103.73174808622245</v>
          </cell>
          <cell r="AF1133">
            <v>106.84883825221443</v>
          </cell>
          <cell r="AG1133">
            <v>111.67848355374333</v>
          </cell>
          <cell r="AH1133">
            <v>120.82309770872668</v>
          </cell>
        </row>
        <row r="1134">
          <cell r="AD1134">
            <v>101.43802839868647</v>
          </cell>
          <cell r="AE1134">
            <v>103.74467271851429</v>
          </cell>
          <cell r="AF1134">
            <v>106.86183148844515</v>
          </cell>
          <cell r="AG1134">
            <v>111.69118731119131</v>
          </cell>
          <cell r="AH1134">
            <v>120.83636834120324</v>
          </cell>
        </row>
        <row r="1135">
          <cell r="AD1135">
            <v>101.45072341155891</v>
          </cell>
          <cell r="AE1135">
            <v>103.75759735080614</v>
          </cell>
          <cell r="AF1135">
            <v>106.87482472467586</v>
          </cell>
          <cell r="AG1135">
            <v>111.70389106863929</v>
          </cell>
          <cell r="AH1135">
            <v>120.84963897367982</v>
          </cell>
        </row>
        <row r="1136">
          <cell r="AD1136">
            <v>101.46341842443135</v>
          </cell>
          <cell r="AE1136">
            <v>103.77052198309798</v>
          </cell>
          <cell r="AF1136">
            <v>106.88781796090657</v>
          </cell>
          <cell r="AG1136">
            <v>111.71659482608727</v>
          </cell>
          <cell r="AH1136">
            <v>120.86290960615638</v>
          </cell>
        </row>
        <row r="1137">
          <cell r="AD1137">
            <v>101.47611343730378</v>
          </cell>
          <cell r="AE1137">
            <v>103.78344661538982</v>
          </cell>
          <cell r="AF1137">
            <v>106.90081119713729</v>
          </cell>
          <cell r="AG1137">
            <v>111.72929858353527</v>
          </cell>
          <cell r="AH1137">
            <v>120.87618023863295</v>
          </cell>
        </row>
        <row r="1138">
          <cell r="AD1138">
            <v>101.48880845017622</v>
          </cell>
          <cell r="AE1138">
            <v>103.79637124768165</v>
          </cell>
          <cell r="AF1138">
            <v>106.913804433368</v>
          </cell>
          <cell r="AG1138">
            <v>111.74200234098325</v>
          </cell>
          <cell r="AH1138">
            <v>120.88945087110952</v>
          </cell>
        </row>
        <row r="1139">
          <cell r="AD1139">
            <v>101.50150346304866</v>
          </cell>
          <cell r="AE1139">
            <v>103.80929587997349</v>
          </cell>
          <cell r="AF1139">
            <v>106.92679766959871</v>
          </cell>
          <cell r="AG1139">
            <v>111.75470609843123</v>
          </cell>
          <cell r="AH1139">
            <v>120.90272150358609</v>
          </cell>
        </row>
        <row r="1140">
          <cell r="AD1140">
            <v>101.51419847592109</v>
          </cell>
          <cell r="AE1140">
            <v>103.82222051226533</v>
          </cell>
          <cell r="AF1140">
            <v>106.93979090582944</v>
          </cell>
          <cell r="AG1140">
            <v>111.76740985587921</v>
          </cell>
          <cell r="AH1140">
            <v>120.91599213606266</v>
          </cell>
        </row>
        <row r="1141">
          <cell r="AD1141">
            <v>101.52689348879353</v>
          </cell>
          <cell r="AE1141">
            <v>103.83514514455717</v>
          </cell>
          <cell r="AF1141">
            <v>106.95278414206015</v>
          </cell>
          <cell r="AG1141">
            <v>111.78011361332719</v>
          </cell>
          <cell r="AH1141">
            <v>120.92926276853922</v>
          </cell>
        </row>
        <row r="1142">
          <cell r="AD1142">
            <v>101.53958850166597</v>
          </cell>
          <cell r="AE1142">
            <v>103.84806977684902</v>
          </cell>
          <cell r="AF1142">
            <v>106.96577737829087</v>
          </cell>
          <cell r="AG1142">
            <v>111.79281737077518</v>
          </cell>
          <cell r="AH1142">
            <v>120.94253340101579</v>
          </cell>
        </row>
        <row r="1143">
          <cell r="AD1143">
            <v>101.55228351453842</v>
          </cell>
          <cell r="AE1143">
            <v>103.86099440914086</v>
          </cell>
          <cell r="AF1143">
            <v>106.97877061452158</v>
          </cell>
          <cell r="AG1143">
            <v>111.80552112822316</v>
          </cell>
          <cell r="AH1143">
            <v>120.95580403349236</v>
          </cell>
        </row>
        <row r="1144">
          <cell r="AD1144">
            <v>101.56497852741084</v>
          </cell>
          <cell r="AE1144">
            <v>103.87391904143269</v>
          </cell>
          <cell r="AF1144">
            <v>106.99176385075229</v>
          </cell>
          <cell r="AG1144">
            <v>111.81822488567114</v>
          </cell>
          <cell r="AH1144">
            <v>120.96907466596893</v>
          </cell>
        </row>
        <row r="1145">
          <cell r="AD1145">
            <v>101.57767354028329</v>
          </cell>
          <cell r="AE1145">
            <v>103.88684367372453</v>
          </cell>
          <cell r="AF1145">
            <v>107.00478811065045</v>
          </cell>
          <cell r="AG1145">
            <v>111.83092864311912</v>
          </cell>
          <cell r="AH1145">
            <v>120.98234529844549</v>
          </cell>
        </row>
        <row r="1146">
          <cell r="AD1146">
            <v>101.59036855315573</v>
          </cell>
          <cell r="AE1146">
            <v>103.89976830601637</v>
          </cell>
          <cell r="AF1146">
            <v>107.01786608315808</v>
          </cell>
          <cell r="AG1146">
            <v>111.84363240056712</v>
          </cell>
          <cell r="AH1146">
            <v>120.99561593092207</v>
          </cell>
        </row>
        <row r="1147">
          <cell r="AD1147">
            <v>101.60306356602815</v>
          </cell>
          <cell r="AE1147">
            <v>103.91269293830821</v>
          </cell>
          <cell r="AF1147">
            <v>107.03094405566571</v>
          </cell>
          <cell r="AG1147">
            <v>111.8563361580151</v>
          </cell>
          <cell r="AH1147">
            <v>121.00830117479435</v>
          </cell>
        </row>
        <row r="1148">
          <cell r="AD1148">
            <v>101.6157585789006</v>
          </cell>
          <cell r="AE1148">
            <v>103.92561757060005</v>
          </cell>
          <cell r="AF1148">
            <v>107.04402202817336</v>
          </cell>
          <cell r="AG1148">
            <v>111.86903991546308</v>
          </cell>
          <cell r="AH1148">
            <v>121.02069762490426</v>
          </cell>
        </row>
        <row r="1149">
          <cell r="AD1149">
            <v>101.62845359177304</v>
          </cell>
          <cell r="AE1149">
            <v>103.93854220289188</v>
          </cell>
          <cell r="AF1149">
            <v>107.05710000068099</v>
          </cell>
          <cell r="AG1149">
            <v>111.88174367291106</v>
          </cell>
          <cell r="AH1149">
            <v>121.03309407501416</v>
          </cell>
        </row>
        <row r="1150">
          <cell r="AD1150">
            <v>101.64114860464548</v>
          </cell>
          <cell r="AE1150">
            <v>103.95146683518372</v>
          </cell>
          <cell r="AF1150">
            <v>107.07017797318862</v>
          </cell>
          <cell r="AG1150">
            <v>111.89444743035905</v>
          </cell>
          <cell r="AH1150">
            <v>121.04549052512407</v>
          </cell>
        </row>
        <row r="1151">
          <cell r="AD1151">
            <v>101.65384361751791</v>
          </cell>
          <cell r="AE1151">
            <v>103.96439146747556</v>
          </cell>
          <cell r="AF1151">
            <v>107.08325594569625</v>
          </cell>
          <cell r="AG1151">
            <v>111.90715118780703</v>
          </cell>
          <cell r="AH1151">
            <v>121.05788697523397</v>
          </cell>
        </row>
        <row r="1152">
          <cell r="AD1152">
            <v>101.66653863039035</v>
          </cell>
          <cell r="AE1152">
            <v>103.97731609976741</v>
          </cell>
          <cell r="AF1152">
            <v>107.09633391820388</v>
          </cell>
          <cell r="AG1152">
            <v>111.91985494525501</v>
          </cell>
          <cell r="AH1152">
            <v>121.07028342534387</v>
          </cell>
        </row>
        <row r="1153">
          <cell r="AD1153">
            <v>101.67923364326279</v>
          </cell>
          <cell r="AE1153">
            <v>103.99024073205925</v>
          </cell>
          <cell r="AF1153">
            <v>107.10941189071151</v>
          </cell>
          <cell r="AG1153">
            <v>111.93255870270299</v>
          </cell>
          <cell r="AH1153">
            <v>121.08267987545378</v>
          </cell>
        </row>
        <row r="1154">
          <cell r="AD1154">
            <v>101.69192865613523</v>
          </cell>
          <cell r="AE1154">
            <v>104.00291205225143</v>
          </cell>
          <cell r="AF1154">
            <v>107.12248986321914</v>
          </cell>
          <cell r="AG1154">
            <v>111.94526246015099</v>
          </cell>
          <cell r="AH1154">
            <v>121.09507632556367</v>
          </cell>
        </row>
        <row r="1155">
          <cell r="AD1155">
            <v>101.70462366900766</v>
          </cell>
          <cell r="AE1155">
            <v>104.01480237525692</v>
          </cell>
          <cell r="AF1155">
            <v>107.13556783572679</v>
          </cell>
          <cell r="AG1155">
            <v>111.95796621759897</v>
          </cell>
          <cell r="AH1155">
            <v>121.10747277567357</v>
          </cell>
        </row>
        <row r="1156">
          <cell r="AD1156">
            <v>101.7173186818801</v>
          </cell>
          <cell r="AE1156">
            <v>104.02669269826241</v>
          </cell>
          <cell r="AF1156">
            <v>107.14864580823442</v>
          </cell>
          <cell r="AG1156">
            <v>111.97066997504695</v>
          </cell>
          <cell r="AH1156">
            <v>121.11986922578348</v>
          </cell>
        </row>
        <row r="1157">
          <cell r="AD1157">
            <v>101.73001369475254</v>
          </cell>
          <cell r="AE1157">
            <v>104.0385830212679</v>
          </cell>
          <cell r="AF1157">
            <v>107.16172378074205</v>
          </cell>
          <cell r="AG1157">
            <v>111.98337373249493</v>
          </cell>
          <cell r="AH1157">
            <v>121.13226567589338</v>
          </cell>
        </row>
        <row r="1158">
          <cell r="AD1158">
            <v>101.74270870762497</v>
          </cell>
          <cell r="AE1158">
            <v>104.05047334427339</v>
          </cell>
          <cell r="AF1158">
            <v>107.17480175324968</v>
          </cell>
          <cell r="AG1158">
            <v>111.99607748994291</v>
          </cell>
          <cell r="AH1158">
            <v>121.14466212600328</v>
          </cell>
        </row>
        <row r="1159">
          <cell r="AD1159">
            <v>101.75540372049741</v>
          </cell>
          <cell r="AE1159">
            <v>104.06236366727887</v>
          </cell>
          <cell r="AF1159">
            <v>107.18787972575731</v>
          </cell>
          <cell r="AG1159">
            <v>112.00859363398079</v>
          </cell>
          <cell r="AH1159">
            <v>121.15705857611319</v>
          </cell>
        </row>
        <row r="1160">
          <cell r="AD1160">
            <v>101.76809873336985</v>
          </cell>
          <cell r="AE1160">
            <v>104.07425399028436</v>
          </cell>
          <cell r="AF1160">
            <v>107.20095769826494</v>
          </cell>
          <cell r="AG1160">
            <v>112.0210259726713</v>
          </cell>
          <cell r="AH1160">
            <v>121.16945502622309</v>
          </cell>
        </row>
        <row r="1161">
          <cell r="AD1161">
            <v>101.7807937462423</v>
          </cell>
          <cell r="AE1161">
            <v>104.08614431328985</v>
          </cell>
          <cell r="AF1161">
            <v>107.21403567077257</v>
          </cell>
          <cell r="AG1161">
            <v>112.03345831136181</v>
          </cell>
          <cell r="AH1161">
            <v>121.18185147633299</v>
          </cell>
        </row>
        <row r="1162">
          <cell r="AD1162">
            <v>101.79348875911472</v>
          </cell>
          <cell r="AE1162">
            <v>104.09803463629534</v>
          </cell>
          <cell r="AF1162">
            <v>107.22711364328022</v>
          </cell>
          <cell r="AG1162">
            <v>112.04589065005231</v>
          </cell>
          <cell r="AH1162">
            <v>121.1942479264429</v>
          </cell>
        </row>
        <row r="1163">
          <cell r="AD1163">
            <v>101.80618377198716</v>
          </cell>
          <cell r="AE1163">
            <v>104.10992495930083</v>
          </cell>
          <cell r="AF1163">
            <v>107.24019161578785</v>
          </cell>
          <cell r="AG1163">
            <v>112.05832298874283</v>
          </cell>
          <cell r="AH1163">
            <v>121.2066443765528</v>
          </cell>
        </row>
        <row r="1164">
          <cell r="AD1164">
            <v>101.81887878485961</v>
          </cell>
          <cell r="AE1164">
            <v>104.12181528230631</v>
          </cell>
          <cell r="AF1164">
            <v>107.25326958829548</v>
          </cell>
          <cell r="AG1164">
            <v>112.07075532743333</v>
          </cell>
          <cell r="AH1164">
            <v>121.21904082666271</v>
          </cell>
        </row>
        <row r="1165">
          <cell r="AD1165">
            <v>101.83157379773203</v>
          </cell>
          <cell r="AE1165">
            <v>104.1337056053118</v>
          </cell>
          <cell r="AF1165">
            <v>107.26634756080311</v>
          </cell>
          <cell r="AG1165">
            <v>112.08318766612385</v>
          </cell>
          <cell r="AH1165">
            <v>121.23143727677261</v>
          </cell>
        </row>
        <row r="1166">
          <cell r="AD1166">
            <v>101.84426881060448</v>
          </cell>
          <cell r="AE1166">
            <v>104.14559592831729</v>
          </cell>
          <cell r="AF1166">
            <v>107.27942553331074</v>
          </cell>
          <cell r="AG1166">
            <v>112.09562000481435</v>
          </cell>
          <cell r="AH1166">
            <v>121.2438337268825</v>
          </cell>
        </row>
        <row r="1167">
          <cell r="AD1167">
            <v>101.85696382347692</v>
          </cell>
          <cell r="AE1167">
            <v>104.15748625132278</v>
          </cell>
          <cell r="AF1167">
            <v>107.29250350581837</v>
          </cell>
          <cell r="AG1167">
            <v>112.10805234350487</v>
          </cell>
          <cell r="AH1167">
            <v>121.2562301769924</v>
          </cell>
        </row>
        <row r="1168">
          <cell r="AD1168">
            <v>101.86965883634936</v>
          </cell>
          <cell r="AE1168">
            <v>104.16937657432827</v>
          </cell>
          <cell r="AF1168">
            <v>107.305581478326</v>
          </cell>
          <cell r="AG1168">
            <v>112.12048468219537</v>
          </cell>
          <cell r="AH1168">
            <v>121.26862662710231</v>
          </cell>
        </row>
        <row r="1169">
          <cell r="AD1169">
            <v>101.88235384922179</v>
          </cell>
          <cell r="AE1169">
            <v>104.18126689733376</v>
          </cell>
          <cell r="AF1169">
            <v>107.31865945083365</v>
          </cell>
          <cell r="AG1169">
            <v>112.13291702088587</v>
          </cell>
          <cell r="AH1169">
            <v>121.28102307721221</v>
          </cell>
        </row>
        <row r="1170">
          <cell r="AD1170">
            <v>101.89504886209423</v>
          </cell>
          <cell r="AE1170">
            <v>104.19315722033924</v>
          </cell>
          <cell r="AF1170">
            <v>107.33173742334128</v>
          </cell>
          <cell r="AG1170">
            <v>112.14534935957639</v>
          </cell>
          <cell r="AH1170">
            <v>121.29341952732211</v>
          </cell>
        </row>
        <row r="1171">
          <cell r="AD1171">
            <v>101.90774387496667</v>
          </cell>
          <cell r="AE1171">
            <v>104.20504754334473</v>
          </cell>
          <cell r="AF1171">
            <v>107.34481539584891</v>
          </cell>
          <cell r="AG1171">
            <v>112.15778169826689</v>
          </cell>
          <cell r="AH1171">
            <v>121.30581597743202</v>
          </cell>
        </row>
        <row r="1172">
          <cell r="AD1172">
            <v>101.9204388878391</v>
          </cell>
          <cell r="AE1172">
            <v>104.21693786635022</v>
          </cell>
          <cell r="AF1172">
            <v>107.35789336835654</v>
          </cell>
          <cell r="AG1172">
            <v>112.1702140369574</v>
          </cell>
          <cell r="AH1172">
            <v>121.31821242754192</v>
          </cell>
        </row>
        <row r="1173">
          <cell r="AD1173">
            <v>101.93313390071154</v>
          </cell>
          <cell r="AE1173">
            <v>104.22882818935571</v>
          </cell>
          <cell r="AF1173">
            <v>107.37097134086417</v>
          </cell>
          <cell r="AG1173">
            <v>112.18264637564791</v>
          </cell>
          <cell r="AH1173">
            <v>121.33060887765183</v>
          </cell>
        </row>
        <row r="1174">
          <cell r="AD1174">
            <v>101.94582891358398</v>
          </cell>
          <cell r="AE1174">
            <v>104.2407185123612</v>
          </cell>
          <cell r="AF1174">
            <v>107.3840493133718</v>
          </cell>
          <cell r="AG1174">
            <v>112.19507871433842</v>
          </cell>
          <cell r="AH1174">
            <v>121.34300532776173</v>
          </cell>
        </row>
        <row r="1175">
          <cell r="AD1175">
            <v>101.95852392645642</v>
          </cell>
          <cell r="AE1175">
            <v>104.25260883536669</v>
          </cell>
          <cell r="AF1175">
            <v>107.39712728587944</v>
          </cell>
          <cell r="AG1175">
            <v>112.20751105302892</v>
          </cell>
          <cell r="AH1175">
            <v>121.35540177787163</v>
          </cell>
        </row>
        <row r="1176">
          <cell r="AD1176">
            <v>101.97121893932885</v>
          </cell>
          <cell r="AE1176">
            <v>104.26449915837217</v>
          </cell>
          <cell r="AF1176">
            <v>107.41020525838708</v>
          </cell>
          <cell r="AG1176">
            <v>112.21994339171944</v>
          </cell>
          <cell r="AH1176">
            <v>121.36779822798154</v>
          </cell>
        </row>
        <row r="1177">
          <cell r="AD1177">
            <v>101.98391395220129</v>
          </cell>
          <cell r="AE1177">
            <v>104.27638948137766</v>
          </cell>
          <cell r="AF1177">
            <v>107.42328323089471</v>
          </cell>
          <cell r="AG1177">
            <v>112.23237573040994</v>
          </cell>
          <cell r="AH1177">
            <v>121.38019467809143</v>
          </cell>
        </row>
        <row r="1178">
          <cell r="AD1178">
            <v>101.99660896507373</v>
          </cell>
          <cell r="AE1178">
            <v>104.28827980438315</v>
          </cell>
          <cell r="AF1178">
            <v>107.43636120340234</v>
          </cell>
          <cell r="AG1178">
            <v>112.24480806910044</v>
          </cell>
          <cell r="AH1178">
            <v>121.39259112820133</v>
          </cell>
        </row>
        <row r="1179">
          <cell r="AD1179">
            <v>102.0086809183763</v>
          </cell>
          <cell r="AE1179">
            <v>104.30017012738864</v>
          </cell>
          <cell r="AF1179">
            <v>107.44943917590997</v>
          </cell>
          <cell r="AG1179">
            <v>112.25724040779096</v>
          </cell>
          <cell r="AH1179">
            <v>121.40498757831124</v>
          </cell>
        </row>
        <row r="1180">
          <cell r="AD1180">
            <v>102.02052578421427</v>
          </cell>
          <cell r="AE1180">
            <v>104.31206045039413</v>
          </cell>
          <cell r="AF1180">
            <v>107.4625171484176</v>
          </cell>
          <cell r="AG1180">
            <v>112.26967274648146</v>
          </cell>
          <cell r="AH1180">
            <v>121.41738402842114</v>
          </cell>
        </row>
        <row r="1181">
          <cell r="AD1181">
            <v>102.03237065005224</v>
          </cell>
          <cell r="AE1181">
            <v>104.32395077339962</v>
          </cell>
          <cell r="AF1181">
            <v>107.47559512092523</v>
          </cell>
          <cell r="AG1181">
            <v>112.28210508517198</v>
          </cell>
          <cell r="AH1181">
            <v>121.42978047853104</v>
          </cell>
        </row>
        <row r="1182">
          <cell r="AD1182">
            <v>102.04421551589022</v>
          </cell>
          <cell r="AE1182">
            <v>104.3358410964051</v>
          </cell>
          <cell r="AF1182">
            <v>107.48867309343287</v>
          </cell>
          <cell r="AG1182">
            <v>112.29453742386248</v>
          </cell>
          <cell r="AH1182">
            <v>121.44217692864095</v>
          </cell>
        </row>
        <row r="1183">
          <cell r="AD1183">
            <v>102.05606038172817</v>
          </cell>
          <cell r="AE1183">
            <v>104.34773141941059</v>
          </cell>
          <cell r="AF1183">
            <v>107.50175106594051</v>
          </cell>
          <cell r="AG1183">
            <v>112.306969762553</v>
          </cell>
          <cell r="AH1183">
            <v>121.45457337875085</v>
          </cell>
        </row>
        <row r="1184">
          <cell r="AD1184">
            <v>102.06790524756615</v>
          </cell>
          <cell r="AE1184">
            <v>104.35962174241608</v>
          </cell>
          <cell r="AF1184">
            <v>107.51482903844814</v>
          </cell>
          <cell r="AG1184">
            <v>112.3194021012435</v>
          </cell>
          <cell r="AH1184">
            <v>121.46696982886075</v>
          </cell>
        </row>
        <row r="1185">
          <cell r="AD1185">
            <v>102.07975011340412</v>
          </cell>
          <cell r="AE1185">
            <v>104.37151206542157</v>
          </cell>
          <cell r="AF1185">
            <v>107.52790701095577</v>
          </cell>
          <cell r="AG1185">
            <v>112.331834439934</v>
          </cell>
          <cell r="AH1185">
            <v>121.47936627897066</v>
          </cell>
        </row>
        <row r="1186">
          <cell r="AD1186">
            <v>102.09159497924209</v>
          </cell>
          <cell r="AE1186">
            <v>104.38340238842706</v>
          </cell>
          <cell r="AF1186">
            <v>107.5409849834634</v>
          </cell>
          <cell r="AG1186">
            <v>112.34426677862452</v>
          </cell>
          <cell r="AH1186">
            <v>121.49176272908056</v>
          </cell>
        </row>
        <row r="1187">
          <cell r="AD1187">
            <v>102.10343984508005</v>
          </cell>
          <cell r="AE1187">
            <v>104.39529271143255</v>
          </cell>
          <cell r="AF1187">
            <v>107.55406295597103</v>
          </cell>
          <cell r="AG1187">
            <v>112.35669911731502</v>
          </cell>
          <cell r="AH1187">
            <v>121.50415917919047</v>
          </cell>
        </row>
        <row r="1188">
          <cell r="AD1188">
            <v>102.11528471091802</v>
          </cell>
          <cell r="AE1188">
            <v>104.40718303443803</v>
          </cell>
          <cell r="AF1188">
            <v>107.56714092847866</v>
          </cell>
          <cell r="AG1188">
            <v>112.36913145600553</v>
          </cell>
          <cell r="AH1188">
            <v>121.51655562930037</v>
          </cell>
        </row>
        <row r="1189">
          <cell r="AD1189">
            <v>102.12712957675599</v>
          </cell>
          <cell r="AE1189">
            <v>104.41907335744352</v>
          </cell>
          <cell r="AF1189">
            <v>107.5802189009863</v>
          </cell>
          <cell r="AG1189">
            <v>112.38156379469604</v>
          </cell>
          <cell r="AH1189">
            <v>121.52895207941026</v>
          </cell>
        </row>
        <row r="1190">
          <cell r="AD1190">
            <v>102.13897444259396</v>
          </cell>
          <cell r="AE1190">
            <v>104.43096368044901</v>
          </cell>
          <cell r="AF1190">
            <v>107.59329687349394</v>
          </cell>
          <cell r="AG1190">
            <v>112.39399613338655</v>
          </cell>
          <cell r="AH1190">
            <v>121.54134852952016</v>
          </cell>
        </row>
        <row r="1191">
          <cell r="AD1191">
            <v>102.15081930843193</v>
          </cell>
          <cell r="AE1191">
            <v>104.4428540034545</v>
          </cell>
          <cell r="AF1191">
            <v>107.60637484600157</v>
          </cell>
          <cell r="AG1191">
            <v>112.40642847207705</v>
          </cell>
          <cell r="AH1191">
            <v>121.55374497963007</v>
          </cell>
        </row>
        <row r="1192">
          <cell r="AD1192">
            <v>102.16266417426989</v>
          </cell>
          <cell r="AE1192">
            <v>104.45474432645999</v>
          </cell>
          <cell r="AF1192">
            <v>107.6194528185092</v>
          </cell>
          <cell r="AG1192">
            <v>112.41886081076757</v>
          </cell>
          <cell r="AH1192">
            <v>121.56614142973997</v>
          </cell>
        </row>
        <row r="1193">
          <cell r="AD1193">
            <v>102.17450904010786</v>
          </cell>
          <cell r="AE1193">
            <v>104.46663464946548</v>
          </cell>
          <cell r="AF1193">
            <v>107.63253079101683</v>
          </cell>
          <cell r="AG1193">
            <v>112.43129314945807</v>
          </cell>
          <cell r="AH1193">
            <v>121.57853787984988</v>
          </cell>
        </row>
        <row r="1194">
          <cell r="AD1194">
            <v>102.18635390594584</v>
          </cell>
          <cell r="AE1194">
            <v>104.47852497247096</v>
          </cell>
          <cell r="AF1194">
            <v>107.64560876352446</v>
          </cell>
          <cell r="AG1194">
            <v>112.44372548814857</v>
          </cell>
          <cell r="AH1194">
            <v>121.59093432995978</v>
          </cell>
        </row>
        <row r="1195">
          <cell r="AD1195">
            <v>102.19819877178381</v>
          </cell>
          <cell r="AE1195">
            <v>104.49041529547645</v>
          </cell>
          <cell r="AF1195">
            <v>107.6586867360321</v>
          </cell>
          <cell r="AG1195">
            <v>112.45615782683909</v>
          </cell>
          <cell r="AH1195">
            <v>121.60333078006968</v>
          </cell>
        </row>
        <row r="1196">
          <cell r="AD1196">
            <v>102.21004363762177</v>
          </cell>
          <cell r="AE1196">
            <v>104.50230561848194</v>
          </cell>
          <cell r="AF1196">
            <v>107.67176470853974</v>
          </cell>
          <cell r="AG1196">
            <v>112.46859016552959</v>
          </cell>
          <cell r="AH1196">
            <v>121.61572723017959</v>
          </cell>
        </row>
        <row r="1197">
          <cell r="AD1197">
            <v>102.22188850345974</v>
          </cell>
          <cell r="AE1197">
            <v>104.51419594148743</v>
          </cell>
          <cell r="AF1197">
            <v>107.68484268104737</v>
          </cell>
          <cell r="AG1197">
            <v>112.48102250422011</v>
          </cell>
          <cell r="AH1197">
            <v>121.62812368028949</v>
          </cell>
        </row>
        <row r="1198">
          <cell r="AD1198">
            <v>102.23373336929771</v>
          </cell>
          <cell r="AE1198">
            <v>104.52608626449292</v>
          </cell>
          <cell r="AF1198">
            <v>107.697920653555</v>
          </cell>
          <cell r="AG1198">
            <v>112.49345484291061</v>
          </cell>
          <cell r="AH1198">
            <v>121.64052013039939</v>
          </cell>
        </row>
        <row r="1199">
          <cell r="AD1199">
            <v>102.24557823513568</v>
          </cell>
          <cell r="AE1199">
            <v>104.53797658749841</v>
          </cell>
          <cell r="AF1199">
            <v>107.71099862606263</v>
          </cell>
          <cell r="AG1199">
            <v>112.50588718160112</v>
          </cell>
          <cell r="AH1199">
            <v>121.6529165805093</v>
          </cell>
        </row>
        <row r="1200">
          <cell r="AD1200">
            <v>102.25742310097364</v>
          </cell>
          <cell r="AE1200">
            <v>104.54986691050389</v>
          </cell>
          <cell r="AF1200">
            <v>107.72407659857026</v>
          </cell>
          <cell r="AG1200">
            <v>112.51831952029163</v>
          </cell>
          <cell r="AH1200">
            <v>121.66531303061919</v>
          </cell>
        </row>
        <row r="1201">
          <cell r="AD1201">
            <v>102.26926796681161</v>
          </cell>
          <cell r="AE1201">
            <v>104.56175723350938</v>
          </cell>
          <cell r="AF1201">
            <v>107.73715457107789</v>
          </cell>
          <cell r="AG1201">
            <v>112.53075185898214</v>
          </cell>
          <cell r="AH1201">
            <v>121.67770948072909</v>
          </cell>
        </row>
        <row r="1202">
          <cell r="AD1202">
            <v>102.28111283264958</v>
          </cell>
          <cell r="AE1202">
            <v>104.57364755651487</v>
          </cell>
          <cell r="AF1202">
            <v>107.75023254358553</v>
          </cell>
          <cell r="AG1202">
            <v>112.54318419767264</v>
          </cell>
          <cell r="AH1202">
            <v>121.690105930839</v>
          </cell>
        </row>
        <row r="1203">
          <cell r="AD1203">
            <v>102.29295769848756</v>
          </cell>
          <cell r="AE1203">
            <v>104.58553787952036</v>
          </cell>
          <cell r="AF1203">
            <v>107.76331051609317</v>
          </cell>
          <cell r="AG1203">
            <v>112.55561653636315</v>
          </cell>
          <cell r="AH1203">
            <v>121.7025023809489</v>
          </cell>
        </row>
        <row r="1204">
          <cell r="AD1204">
            <v>102.30480256432553</v>
          </cell>
          <cell r="AE1204">
            <v>104.59742820252585</v>
          </cell>
          <cell r="AF1204">
            <v>107.7763884886008</v>
          </cell>
          <cell r="AG1204">
            <v>112.56804887505366</v>
          </cell>
          <cell r="AH1204">
            <v>121.7148988310588</v>
          </cell>
        </row>
        <row r="1205">
          <cell r="AD1205">
            <v>102.31664743016348</v>
          </cell>
          <cell r="AE1205">
            <v>104.60931852553134</v>
          </cell>
          <cell r="AF1205">
            <v>107.78946646110843</v>
          </cell>
          <cell r="AG1205">
            <v>112.58048121374416</v>
          </cell>
          <cell r="AH1205">
            <v>121.72729528116871</v>
          </cell>
        </row>
        <row r="1206">
          <cell r="AD1206">
            <v>102.32849229600146</v>
          </cell>
          <cell r="AE1206">
            <v>104.62120884853682</v>
          </cell>
          <cell r="AF1206">
            <v>107.80254443361606</v>
          </cell>
          <cell r="AG1206">
            <v>112.59291355243468</v>
          </cell>
          <cell r="AH1206">
            <v>121.73969173127861</v>
          </cell>
        </row>
        <row r="1207">
          <cell r="AD1207">
            <v>102.34033716183943</v>
          </cell>
          <cell r="AE1207">
            <v>104.63309917154231</v>
          </cell>
          <cell r="AF1207">
            <v>107.81562240612369</v>
          </cell>
          <cell r="AG1207">
            <v>112.60534589112518</v>
          </cell>
          <cell r="AH1207">
            <v>121.75208818138852</v>
          </cell>
        </row>
        <row r="1208">
          <cell r="AD1208">
            <v>102.3521820276774</v>
          </cell>
          <cell r="AE1208">
            <v>104.6449894945478</v>
          </cell>
          <cell r="AF1208">
            <v>107.82870037863132</v>
          </cell>
          <cell r="AG1208">
            <v>112.6177782298157</v>
          </cell>
          <cell r="AH1208">
            <v>121.76448463149842</v>
          </cell>
        </row>
        <row r="1209">
          <cell r="AD1209">
            <v>102.36402689351536</v>
          </cell>
          <cell r="AE1209">
            <v>104.65687981755327</v>
          </cell>
          <cell r="AF1209">
            <v>107.84177835113896</v>
          </cell>
          <cell r="AG1209">
            <v>112.6302105685062</v>
          </cell>
          <cell r="AH1209">
            <v>121.77688108160832</v>
          </cell>
        </row>
        <row r="1210">
          <cell r="AD1210">
            <v>102.37587175935333</v>
          </cell>
          <cell r="AE1210">
            <v>104.66877014055876</v>
          </cell>
          <cell r="AF1210">
            <v>107.8548563236466</v>
          </cell>
          <cell r="AG1210">
            <v>112.64264290719672</v>
          </cell>
          <cell r="AH1210">
            <v>121.78927753171823</v>
          </cell>
        </row>
        <row r="1211">
          <cell r="AD1211">
            <v>102.3877166251913</v>
          </cell>
          <cell r="AE1211">
            <v>104.68066046356425</v>
          </cell>
          <cell r="AF1211">
            <v>107.86793429615423</v>
          </cell>
          <cell r="AG1211">
            <v>112.65507524588722</v>
          </cell>
          <cell r="AH1211">
            <v>121.80167398182813</v>
          </cell>
        </row>
        <row r="1212">
          <cell r="AD1212">
            <v>102.39956149102927</v>
          </cell>
          <cell r="AE1212">
            <v>104.69255078656974</v>
          </cell>
          <cell r="AF1212">
            <v>107.88101226866186</v>
          </cell>
          <cell r="AG1212">
            <v>112.66750758457772</v>
          </cell>
          <cell r="AH1212">
            <v>121.81407043193802</v>
          </cell>
        </row>
        <row r="1213">
          <cell r="AD1213">
            <v>102.41140635686723</v>
          </cell>
          <cell r="AE1213">
            <v>104.70444110957523</v>
          </cell>
          <cell r="AF1213">
            <v>107.89409024116949</v>
          </cell>
          <cell r="AG1213">
            <v>112.67993992326824</v>
          </cell>
          <cell r="AH1213">
            <v>121.82646688204792</v>
          </cell>
        </row>
        <row r="1214">
          <cell r="AD1214">
            <v>102.4232512227052</v>
          </cell>
          <cell r="AE1214">
            <v>104.71633143258072</v>
          </cell>
          <cell r="AF1214">
            <v>107.90716821367712</v>
          </cell>
          <cell r="AG1214">
            <v>112.69237226195874</v>
          </cell>
          <cell r="AH1214">
            <v>121.83886333215783</v>
          </cell>
        </row>
        <row r="1215">
          <cell r="AD1215">
            <v>102.43509608854318</v>
          </cell>
          <cell r="AE1215">
            <v>104.7282217555862</v>
          </cell>
          <cell r="AF1215">
            <v>107.92024618618476</v>
          </cell>
          <cell r="AG1215">
            <v>112.70480460064925</v>
          </cell>
          <cell r="AH1215">
            <v>121.85125978226773</v>
          </cell>
        </row>
        <row r="1216">
          <cell r="AD1216">
            <v>102.44694095438115</v>
          </cell>
          <cell r="AE1216">
            <v>104.74011207859169</v>
          </cell>
          <cell r="AF1216">
            <v>107.93332415869239</v>
          </cell>
          <cell r="AG1216">
            <v>112.71723693933976</v>
          </cell>
          <cell r="AH1216">
            <v>121.86365623237764</v>
          </cell>
        </row>
        <row r="1217">
          <cell r="AD1217">
            <v>102.45878582021911</v>
          </cell>
          <cell r="AE1217">
            <v>104.75200240159718</v>
          </cell>
          <cell r="AF1217">
            <v>107.94640213120003</v>
          </cell>
          <cell r="AG1217">
            <v>112.72966927803027</v>
          </cell>
          <cell r="AH1217">
            <v>121.87605268248754</v>
          </cell>
        </row>
        <row r="1218">
          <cell r="AD1218">
            <v>102.47063068605708</v>
          </cell>
          <cell r="AE1218">
            <v>104.76389272460267</v>
          </cell>
          <cell r="AF1218">
            <v>107.95948010370766</v>
          </cell>
          <cell r="AG1218">
            <v>112.74210161672077</v>
          </cell>
          <cell r="AH1218">
            <v>121.88844913259744</v>
          </cell>
        </row>
        <row r="1219">
          <cell r="AD1219">
            <v>102.48247555189505</v>
          </cell>
          <cell r="AE1219">
            <v>104.77578304760816</v>
          </cell>
          <cell r="AF1219">
            <v>107.97255807621529</v>
          </cell>
          <cell r="AG1219">
            <v>112.75453395541129</v>
          </cell>
          <cell r="AH1219">
            <v>121.90084558270735</v>
          </cell>
        </row>
        <row r="1220">
          <cell r="AD1220">
            <v>102.49432041773302</v>
          </cell>
          <cell r="AE1220">
            <v>104.78767337061365</v>
          </cell>
          <cell r="AF1220">
            <v>107.98563604872292</v>
          </cell>
          <cell r="AG1220">
            <v>112.76696629410179</v>
          </cell>
          <cell r="AH1220">
            <v>121.91324203281725</v>
          </cell>
        </row>
        <row r="1221">
          <cell r="AD1221">
            <v>102.50616528357099</v>
          </cell>
          <cell r="AE1221">
            <v>104.79956369361913</v>
          </cell>
          <cell r="AF1221">
            <v>107.99871402123055</v>
          </cell>
          <cell r="AG1221">
            <v>112.77939863279229</v>
          </cell>
          <cell r="AH1221">
            <v>121.92563848292716</v>
          </cell>
        </row>
        <row r="1222">
          <cell r="AD1222">
            <v>102.51801014940895</v>
          </cell>
          <cell r="AE1222">
            <v>104.81145401662462</v>
          </cell>
          <cell r="AF1222">
            <v>108.01080288525374</v>
          </cell>
          <cell r="AG1222">
            <v>112.79183097148281</v>
          </cell>
          <cell r="AH1222">
            <v>121.93803493303706</v>
          </cell>
        </row>
        <row r="1223">
          <cell r="AD1223">
            <v>102.52985501524692</v>
          </cell>
          <cell r="AE1223">
            <v>104.82334433963011</v>
          </cell>
          <cell r="AF1223">
            <v>108.02278388180855</v>
          </cell>
          <cell r="AG1223">
            <v>112.80426331017331</v>
          </cell>
          <cell r="AH1223">
            <v>121.95043138314695</v>
          </cell>
        </row>
        <row r="1224">
          <cell r="AD1224">
            <v>102.5416998810849</v>
          </cell>
          <cell r="AE1224">
            <v>104.8352346626356</v>
          </cell>
          <cell r="AF1224">
            <v>108.03476487836335</v>
          </cell>
          <cell r="AG1224">
            <v>112.81669564886383</v>
          </cell>
          <cell r="AH1224">
            <v>121.96282783325685</v>
          </cell>
        </row>
        <row r="1225">
          <cell r="AD1225">
            <v>102.55354474692287</v>
          </cell>
          <cell r="AE1225">
            <v>104.84712498564109</v>
          </cell>
          <cell r="AF1225">
            <v>108.04674587491816</v>
          </cell>
          <cell r="AG1225">
            <v>112.82912798755433</v>
          </cell>
          <cell r="AH1225">
            <v>121.97522428336676</v>
          </cell>
        </row>
        <row r="1226">
          <cell r="AD1226">
            <v>102.56538961276082</v>
          </cell>
          <cell r="AE1226">
            <v>104.85901530864658</v>
          </cell>
          <cell r="AF1226">
            <v>108.05872687147296</v>
          </cell>
          <cell r="AG1226">
            <v>112.84156032624485</v>
          </cell>
          <cell r="AH1226">
            <v>121.98762073347666</v>
          </cell>
        </row>
        <row r="1227">
          <cell r="AD1227">
            <v>102.5772344785988</v>
          </cell>
          <cell r="AE1227">
            <v>104.87090563165206</v>
          </cell>
          <cell r="AF1227">
            <v>108.07070786802777</v>
          </cell>
          <cell r="AG1227">
            <v>112.85399266493535</v>
          </cell>
          <cell r="AH1227">
            <v>122.0000150007215</v>
          </cell>
        </row>
        <row r="1228">
          <cell r="AD1228">
            <v>102.58907934443677</v>
          </cell>
          <cell r="AE1228">
            <v>104.88279595465755</v>
          </cell>
          <cell r="AF1228">
            <v>108.08268886458256</v>
          </cell>
          <cell r="AG1228">
            <v>112.86642500362586</v>
          </cell>
          <cell r="AH1228">
            <v>122.01083670520119</v>
          </cell>
        </row>
        <row r="1229">
          <cell r="AD1229">
            <v>102.60092421027474</v>
          </cell>
          <cell r="AE1229">
            <v>104.89468627766304</v>
          </cell>
          <cell r="AF1229">
            <v>108.09466986113738</v>
          </cell>
          <cell r="AG1229">
            <v>112.87885734231637</v>
          </cell>
          <cell r="AH1229">
            <v>122.02165840968087</v>
          </cell>
        </row>
        <row r="1230">
          <cell r="AD1230">
            <v>102.6127690761127</v>
          </cell>
          <cell r="AE1230">
            <v>104.90657660066853</v>
          </cell>
          <cell r="AF1230">
            <v>108.10665085769217</v>
          </cell>
          <cell r="AG1230">
            <v>112.89128968100687</v>
          </cell>
          <cell r="AH1230">
            <v>122.03248011416055</v>
          </cell>
        </row>
        <row r="1231">
          <cell r="AD1231">
            <v>102.62461394195067</v>
          </cell>
          <cell r="AE1231">
            <v>104.91846692367402</v>
          </cell>
          <cell r="AF1231">
            <v>108.11863185424698</v>
          </cell>
          <cell r="AG1231">
            <v>112.90372201969738</v>
          </cell>
          <cell r="AH1231">
            <v>122.04330181864023</v>
          </cell>
        </row>
        <row r="1232">
          <cell r="AD1232">
            <v>102.63645880778864</v>
          </cell>
          <cell r="AE1232">
            <v>104.93035724667951</v>
          </cell>
          <cell r="AF1232">
            <v>108.13061285080178</v>
          </cell>
          <cell r="AG1232">
            <v>112.91615435838789</v>
          </cell>
          <cell r="AH1232">
            <v>122.05412352311991</v>
          </cell>
        </row>
        <row r="1233">
          <cell r="AD1233">
            <v>102.64830367362661</v>
          </cell>
          <cell r="AE1233">
            <v>104.94224756968499</v>
          </cell>
          <cell r="AF1233">
            <v>108.14259384735659</v>
          </cell>
          <cell r="AG1233">
            <v>112.9285866970784</v>
          </cell>
          <cell r="AH1233">
            <v>122.06494522759959</v>
          </cell>
        </row>
        <row r="1234">
          <cell r="AD1234">
            <v>102.66014853946459</v>
          </cell>
          <cell r="AE1234">
            <v>104.95413789269048</v>
          </cell>
          <cell r="AF1234">
            <v>108.15457484391139</v>
          </cell>
          <cell r="AG1234">
            <v>112.9410190357689</v>
          </cell>
          <cell r="AH1234">
            <v>122.07576693207928</v>
          </cell>
        </row>
        <row r="1235">
          <cell r="AD1235">
            <v>102.67199340530254</v>
          </cell>
          <cell r="AE1235">
            <v>104.96602821569597</v>
          </cell>
          <cell r="AF1235">
            <v>108.1665558404662</v>
          </cell>
          <cell r="AG1235">
            <v>112.95345137445942</v>
          </cell>
          <cell r="AH1235">
            <v>122.08658863655896</v>
          </cell>
        </row>
        <row r="1236">
          <cell r="AD1236">
            <v>102.68383827114052</v>
          </cell>
          <cell r="AE1236">
            <v>104.97791853870146</v>
          </cell>
          <cell r="AF1236">
            <v>108.178536837021</v>
          </cell>
          <cell r="AG1236">
            <v>112.96588371314992</v>
          </cell>
          <cell r="AH1236">
            <v>122.09741034103864</v>
          </cell>
        </row>
        <row r="1237">
          <cell r="AD1237">
            <v>102.69568313697849</v>
          </cell>
          <cell r="AE1237">
            <v>104.98980886170695</v>
          </cell>
          <cell r="AF1237">
            <v>108.19051783357581</v>
          </cell>
          <cell r="AG1237">
            <v>112.97831605184044</v>
          </cell>
          <cell r="AH1237">
            <v>122.10823204551832</v>
          </cell>
        </row>
        <row r="1238">
          <cell r="AD1238">
            <v>102.70752800281646</v>
          </cell>
          <cell r="AE1238">
            <v>105.00159453089373</v>
          </cell>
          <cell r="AF1238">
            <v>108.20249883013061</v>
          </cell>
          <cell r="AG1238">
            <v>112.99074839053094</v>
          </cell>
          <cell r="AH1238">
            <v>122.119053749998</v>
          </cell>
        </row>
        <row r="1239">
          <cell r="AD1239">
            <v>102.71937286865442</v>
          </cell>
          <cell r="AE1239">
            <v>105.01275252168188</v>
          </cell>
          <cell r="AF1239">
            <v>108.21447982668542</v>
          </cell>
          <cell r="AG1239">
            <v>113.00306046224779</v>
          </cell>
          <cell r="AH1239">
            <v>122.12987545447768</v>
          </cell>
        </row>
        <row r="1240">
          <cell r="AD1240">
            <v>102.73121773449239</v>
          </cell>
          <cell r="AE1240">
            <v>105.02391051247001</v>
          </cell>
          <cell r="AF1240">
            <v>108.22646082324022</v>
          </cell>
          <cell r="AG1240">
            <v>113.01502272013424</v>
          </cell>
          <cell r="AH1240">
            <v>122.14069715895737</v>
          </cell>
        </row>
        <row r="1241">
          <cell r="AD1241">
            <v>102.74306260033036</v>
          </cell>
          <cell r="AE1241">
            <v>105.03506850325815</v>
          </cell>
          <cell r="AF1241">
            <v>108.23844181979503</v>
          </cell>
          <cell r="AG1241">
            <v>113.02698497802069</v>
          </cell>
          <cell r="AH1241">
            <v>122.15151886343705</v>
          </cell>
        </row>
        <row r="1242">
          <cell r="AD1242">
            <v>102.75490746616833</v>
          </cell>
          <cell r="AE1242">
            <v>105.04622649404628</v>
          </cell>
          <cell r="AF1242">
            <v>108.25042281634983</v>
          </cell>
          <cell r="AG1242">
            <v>113.03894723590716</v>
          </cell>
          <cell r="AH1242">
            <v>122.16234056791673</v>
          </cell>
        </row>
        <row r="1243">
          <cell r="AD1243">
            <v>102.76675233200629</v>
          </cell>
          <cell r="AE1243">
            <v>105.05738448483442</v>
          </cell>
          <cell r="AF1243">
            <v>108.26240381290464</v>
          </cell>
          <cell r="AG1243">
            <v>113.05090949379361</v>
          </cell>
          <cell r="AH1243">
            <v>122.17316227239641</v>
          </cell>
        </row>
        <row r="1244">
          <cell r="AD1244">
            <v>102.77859719784426</v>
          </cell>
          <cell r="AE1244">
            <v>105.06854247562255</v>
          </cell>
          <cell r="AF1244">
            <v>108.27438480945943</v>
          </cell>
          <cell r="AG1244">
            <v>113.06287175168006</v>
          </cell>
          <cell r="AH1244">
            <v>122.18398397687609</v>
          </cell>
        </row>
        <row r="1245">
          <cell r="AD1245">
            <v>102.79044206368224</v>
          </cell>
          <cell r="AE1245">
            <v>105.07970046641069</v>
          </cell>
          <cell r="AF1245">
            <v>108.28636580601425</v>
          </cell>
          <cell r="AG1245">
            <v>113.07483400956653</v>
          </cell>
          <cell r="AH1245">
            <v>122.19480568135577</v>
          </cell>
        </row>
        <row r="1246">
          <cell r="AD1246">
            <v>102.80228692952021</v>
          </cell>
          <cell r="AE1246">
            <v>105.09085845719882</v>
          </cell>
          <cell r="AF1246">
            <v>108.29834680256904</v>
          </cell>
          <cell r="AG1246">
            <v>113.08679626745298</v>
          </cell>
          <cell r="AH1246">
            <v>122.20562738583546</v>
          </cell>
        </row>
        <row r="1247">
          <cell r="AD1247">
            <v>102.81413179535816</v>
          </cell>
          <cell r="AE1247">
            <v>105.10201644798695</v>
          </cell>
          <cell r="AF1247">
            <v>108.31032779912385</v>
          </cell>
          <cell r="AG1247">
            <v>113.09875852533943</v>
          </cell>
          <cell r="AH1247">
            <v>122.21644909031515</v>
          </cell>
        </row>
        <row r="1248">
          <cell r="AD1248">
            <v>102.82597666119614</v>
          </cell>
          <cell r="AE1248">
            <v>105.11317443877509</v>
          </cell>
          <cell r="AF1248">
            <v>108.32230879567865</v>
          </cell>
          <cell r="AG1248">
            <v>113.1107207832259</v>
          </cell>
          <cell r="AH1248">
            <v>122.22727079479483</v>
          </cell>
        </row>
        <row r="1249">
          <cell r="AD1249">
            <v>102.83782152703411</v>
          </cell>
          <cell r="AE1249">
            <v>105.12433242956324</v>
          </cell>
          <cell r="AF1249">
            <v>108.33428979223346</v>
          </cell>
          <cell r="AG1249">
            <v>113.12268304111235</v>
          </cell>
          <cell r="AH1249">
            <v>122.23809249927452</v>
          </cell>
        </row>
        <row r="1250">
          <cell r="AD1250">
            <v>102.84966639287208</v>
          </cell>
          <cell r="AE1250">
            <v>105.13549042035137</v>
          </cell>
          <cell r="AF1250">
            <v>108.34627078878826</v>
          </cell>
          <cell r="AG1250">
            <v>113.13464529899881</v>
          </cell>
          <cell r="AH1250">
            <v>122.2489142037542</v>
          </cell>
        </row>
        <row r="1251">
          <cell r="AD1251">
            <v>102.86151125871005</v>
          </cell>
          <cell r="AE1251">
            <v>105.14664841113951</v>
          </cell>
          <cell r="AF1251">
            <v>108.35825178534307</v>
          </cell>
          <cell r="AG1251">
            <v>113.14660755688527</v>
          </cell>
          <cell r="AH1251">
            <v>122.25973590823388</v>
          </cell>
        </row>
        <row r="1252">
          <cell r="AD1252">
            <v>102.87335612454801</v>
          </cell>
          <cell r="AE1252">
            <v>105.15780640192764</v>
          </cell>
          <cell r="AF1252">
            <v>108.37023278189787</v>
          </cell>
          <cell r="AG1252">
            <v>113.15856981477172</v>
          </cell>
          <cell r="AH1252">
            <v>122.27055761271356</v>
          </cell>
        </row>
        <row r="1253">
          <cell r="AD1253">
            <v>102.88520099038598</v>
          </cell>
          <cell r="AE1253">
            <v>105.16896439271578</v>
          </cell>
          <cell r="AF1253">
            <v>108.38221377845268</v>
          </cell>
          <cell r="AG1253">
            <v>113.17053207265818</v>
          </cell>
          <cell r="AH1253">
            <v>122.28137931719324</v>
          </cell>
        </row>
        <row r="1254">
          <cell r="AD1254">
            <v>102.89704585622395</v>
          </cell>
          <cell r="AE1254">
            <v>105.18012238350391</v>
          </cell>
          <cell r="AF1254">
            <v>108.39419477500748</v>
          </cell>
          <cell r="AG1254">
            <v>113.18249433054463</v>
          </cell>
          <cell r="AH1254">
            <v>122.29220102167292</v>
          </cell>
        </row>
        <row r="1255">
          <cell r="AD1255">
            <v>102.90889072206193</v>
          </cell>
          <cell r="AE1255">
            <v>105.19128037429205</v>
          </cell>
          <cell r="AF1255">
            <v>108.40617577156229</v>
          </cell>
          <cell r="AG1255">
            <v>113.19445658843109</v>
          </cell>
          <cell r="AH1255">
            <v>122.30302272615261</v>
          </cell>
        </row>
        <row r="1256">
          <cell r="AD1256">
            <v>102.92073558789988</v>
          </cell>
          <cell r="AE1256">
            <v>105.20243836508018</v>
          </cell>
          <cell r="AF1256">
            <v>108.41815676811709</v>
          </cell>
          <cell r="AG1256">
            <v>113.20641884631755</v>
          </cell>
          <cell r="AH1256">
            <v>122.31384443063229</v>
          </cell>
        </row>
        <row r="1257">
          <cell r="AD1257">
            <v>102.93258045373786</v>
          </cell>
          <cell r="AE1257">
            <v>105.21359635586832</v>
          </cell>
          <cell r="AF1257">
            <v>108.4301377646719</v>
          </cell>
          <cell r="AG1257">
            <v>113.218381104204</v>
          </cell>
          <cell r="AH1257">
            <v>122.32466613511197</v>
          </cell>
        </row>
        <row r="1258">
          <cell r="AD1258">
            <v>102.94442531957583</v>
          </cell>
          <cell r="AE1258">
            <v>105.22475434665647</v>
          </cell>
          <cell r="AF1258">
            <v>108.44211876122669</v>
          </cell>
          <cell r="AG1258">
            <v>113.23034336209047</v>
          </cell>
          <cell r="AH1258">
            <v>122.33548783959165</v>
          </cell>
        </row>
        <row r="1259">
          <cell r="AD1259">
            <v>102.9562701854138</v>
          </cell>
          <cell r="AE1259">
            <v>105.2359123374446</v>
          </cell>
          <cell r="AF1259">
            <v>108.45409975778151</v>
          </cell>
          <cell r="AG1259">
            <v>113.24230561997692</v>
          </cell>
          <cell r="AH1259">
            <v>122.34630954407133</v>
          </cell>
        </row>
        <row r="1260">
          <cell r="AD1260">
            <v>102.96811505125176</v>
          </cell>
          <cell r="AE1260">
            <v>105.24707032823274</v>
          </cell>
          <cell r="AF1260">
            <v>108.4660807543363</v>
          </cell>
          <cell r="AG1260">
            <v>113.25426787786337</v>
          </cell>
          <cell r="AH1260">
            <v>122.35713124855101</v>
          </cell>
        </row>
        <row r="1261">
          <cell r="AD1261">
            <v>102.97995991708973</v>
          </cell>
          <cell r="AE1261">
            <v>105.25822831902087</v>
          </cell>
          <cell r="AF1261">
            <v>108.4780617508911</v>
          </cell>
          <cell r="AG1261">
            <v>113.26623013574984</v>
          </cell>
          <cell r="AH1261">
            <v>122.3679529530307</v>
          </cell>
        </row>
        <row r="1262">
          <cell r="AD1262">
            <v>102.9918047829277</v>
          </cell>
          <cell r="AE1262">
            <v>105.26938630980901</v>
          </cell>
          <cell r="AF1262">
            <v>108.49004274744591</v>
          </cell>
          <cell r="AG1262">
            <v>113.27819239363629</v>
          </cell>
          <cell r="AH1262">
            <v>122.37877465751038</v>
          </cell>
        </row>
        <row r="1263">
          <cell r="AD1263">
            <v>103.0034052427059</v>
          </cell>
          <cell r="AE1263">
            <v>105.28054430059714</v>
          </cell>
          <cell r="AF1263">
            <v>108.50202374400071</v>
          </cell>
          <cell r="AG1263">
            <v>113.29015465152274</v>
          </cell>
          <cell r="AH1263">
            <v>122.38959636199006</v>
          </cell>
        </row>
        <row r="1264">
          <cell r="AD1264">
            <v>103.01445689331304</v>
          </cell>
          <cell r="AE1264">
            <v>105.29170229138528</v>
          </cell>
          <cell r="AF1264">
            <v>108.51400474055552</v>
          </cell>
          <cell r="AG1264">
            <v>113.30211690940921</v>
          </cell>
          <cell r="AH1264">
            <v>122.40041806646974</v>
          </cell>
        </row>
        <row r="1265">
          <cell r="AD1265">
            <v>103.0255085439202</v>
          </cell>
          <cell r="AE1265">
            <v>105.30286028217341</v>
          </cell>
          <cell r="AF1265">
            <v>108.52598573711032</v>
          </cell>
          <cell r="AG1265">
            <v>113.31407916729566</v>
          </cell>
          <cell r="AH1265">
            <v>122.41123977094942</v>
          </cell>
        </row>
        <row r="1266">
          <cell r="AD1266">
            <v>103.03656019452735</v>
          </cell>
          <cell r="AE1266">
            <v>105.31401827296155</v>
          </cell>
          <cell r="AF1266">
            <v>108.53796673366513</v>
          </cell>
          <cell r="AG1266">
            <v>113.32604142518211</v>
          </cell>
          <cell r="AH1266">
            <v>122.4220614754291</v>
          </cell>
        </row>
        <row r="1267">
          <cell r="AD1267">
            <v>103.0476118451345</v>
          </cell>
          <cell r="AE1267">
            <v>105.3251762637497</v>
          </cell>
          <cell r="AF1267">
            <v>108.54994773021993</v>
          </cell>
          <cell r="AG1267">
            <v>113.33800368306858</v>
          </cell>
          <cell r="AH1267">
            <v>122.43288317990879</v>
          </cell>
        </row>
        <row r="1268">
          <cell r="AD1268">
            <v>103.05866349574165</v>
          </cell>
          <cell r="AE1268">
            <v>105.33633425453783</v>
          </cell>
          <cell r="AF1268">
            <v>108.56192872677474</v>
          </cell>
          <cell r="AG1268">
            <v>113.34996594095503</v>
          </cell>
          <cell r="AH1268">
            <v>122.44370488438847</v>
          </cell>
        </row>
        <row r="1269">
          <cell r="AD1269">
            <v>103.0697151463488</v>
          </cell>
          <cell r="AE1269">
            <v>105.34749224532597</v>
          </cell>
          <cell r="AF1269">
            <v>108.57390972332954</v>
          </cell>
          <cell r="AG1269">
            <v>113.36192819884148</v>
          </cell>
          <cell r="AH1269">
            <v>122.45452658886815</v>
          </cell>
        </row>
        <row r="1270">
          <cell r="AD1270">
            <v>103.08076679695596</v>
          </cell>
          <cell r="AE1270">
            <v>105.3586502361141</v>
          </cell>
          <cell r="AF1270">
            <v>108.58589071988435</v>
          </cell>
          <cell r="AG1270">
            <v>113.37389045672795</v>
          </cell>
          <cell r="AH1270">
            <v>122.46534829334783</v>
          </cell>
        </row>
        <row r="1271">
          <cell r="AD1271">
            <v>103.09181844756311</v>
          </cell>
          <cell r="AE1271">
            <v>105.36980822690224</v>
          </cell>
          <cell r="AF1271">
            <v>108.59787171643914</v>
          </cell>
          <cell r="AG1271">
            <v>113.3858527146144</v>
          </cell>
          <cell r="AH1271">
            <v>122.47616999782751</v>
          </cell>
        </row>
        <row r="1272">
          <cell r="AD1272">
            <v>103.10287009817026</v>
          </cell>
          <cell r="AE1272">
            <v>105.38096621769037</v>
          </cell>
          <cell r="AF1272">
            <v>108.60985271299396</v>
          </cell>
          <cell r="AG1272">
            <v>113.39781497250085</v>
          </cell>
          <cell r="AH1272">
            <v>122.48699170230719</v>
          </cell>
        </row>
        <row r="1273">
          <cell r="AD1273">
            <v>103.11392174877741</v>
          </cell>
          <cell r="AE1273">
            <v>105.39212420847851</v>
          </cell>
          <cell r="AF1273">
            <v>108.62183370954875</v>
          </cell>
          <cell r="AG1273">
            <v>113.40977723038732</v>
          </cell>
          <cell r="AH1273">
            <v>122.49781340678688</v>
          </cell>
        </row>
        <row r="1274">
          <cell r="AD1274">
            <v>103.12497339938457</v>
          </cell>
          <cell r="AE1274">
            <v>105.40328219926664</v>
          </cell>
          <cell r="AF1274">
            <v>108.63381470610356</v>
          </cell>
          <cell r="AG1274">
            <v>113.42173948827377</v>
          </cell>
          <cell r="AH1274">
            <v>122.50863511126656</v>
          </cell>
        </row>
        <row r="1275">
          <cell r="AD1275">
            <v>103.13602504999172</v>
          </cell>
          <cell r="AE1275">
            <v>105.41444019005478</v>
          </cell>
          <cell r="AF1275">
            <v>108.64579570265836</v>
          </cell>
          <cell r="AG1275">
            <v>113.43370174616022</v>
          </cell>
          <cell r="AH1275">
            <v>122.51945681574624</v>
          </cell>
        </row>
        <row r="1276">
          <cell r="AD1276">
            <v>103.14707670059887</v>
          </cell>
          <cell r="AE1276">
            <v>105.42559818084291</v>
          </cell>
          <cell r="AF1276">
            <v>108.65777669921317</v>
          </cell>
          <cell r="AG1276">
            <v>113.44566400404669</v>
          </cell>
          <cell r="AH1276">
            <v>122.53027852022592</v>
          </cell>
        </row>
        <row r="1277">
          <cell r="AD1277">
            <v>103.15812835120602</v>
          </cell>
          <cell r="AE1277">
            <v>105.43675617163106</v>
          </cell>
          <cell r="AF1277">
            <v>108.66975769576797</v>
          </cell>
          <cell r="AG1277">
            <v>113.45762626193314</v>
          </cell>
          <cell r="AH1277">
            <v>122.5411002247056</v>
          </cell>
        </row>
        <row r="1278">
          <cell r="AD1278">
            <v>103.16918000181317</v>
          </cell>
          <cell r="AE1278">
            <v>105.4479141624192</v>
          </cell>
          <cell r="AF1278">
            <v>108.68173869232278</v>
          </cell>
          <cell r="AG1278">
            <v>113.4695885198196</v>
          </cell>
          <cell r="AH1278">
            <v>122.55192192918528</v>
          </cell>
        </row>
        <row r="1279">
          <cell r="AD1279">
            <v>103.18023165242033</v>
          </cell>
          <cell r="AE1279">
            <v>105.45907215320733</v>
          </cell>
          <cell r="AF1279">
            <v>108.69371968887758</v>
          </cell>
          <cell r="AG1279">
            <v>113.48155077770606</v>
          </cell>
          <cell r="AH1279">
            <v>122.56274363366498</v>
          </cell>
        </row>
        <row r="1280">
          <cell r="AD1280">
            <v>103.19128330302748</v>
          </cell>
          <cell r="AE1280">
            <v>105.47023014399547</v>
          </cell>
          <cell r="AF1280">
            <v>108.70570068543239</v>
          </cell>
          <cell r="AG1280">
            <v>113.49351303559251</v>
          </cell>
          <cell r="AH1280">
            <v>122.57356533814466</v>
          </cell>
        </row>
        <row r="1281">
          <cell r="AD1281">
            <v>103.20233495363463</v>
          </cell>
          <cell r="AE1281">
            <v>105.4813881347836</v>
          </cell>
          <cell r="AF1281">
            <v>108.71768168198719</v>
          </cell>
          <cell r="AG1281">
            <v>113.50547529347897</v>
          </cell>
          <cell r="AH1281">
            <v>122.58438704262434</v>
          </cell>
        </row>
        <row r="1282">
          <cell r="AD1282">
            <v>103.21338660424178</v>
          </cell>
          <cell r="AE1282">
            <v>105.49254612557174</v>
          </cell>
          <cell r="AF1282">
            <v>108.729662678542</v>
          </cell>
          <cell r="AG1282">
            <v>113.51743755136543</v>
          </cell>
          <cell r="AH1282">
            <v>122.59520874710402</v>
          </cell>
        </row>
        <row r="1283">
          <cell r="AD1283">
            <v>103.22443825484893</v>
          </cell>
          <cell r="AE1283">
            <v>105.50370411635987</v>
          </cell>
          <cell r="AF1283">
            <v>108.7416436750968</v>
          </cell>
          <cell r="AG1283">
            <v>113.52939980925188</v>
          </cell>
          <cell r="AH1283">
            <v>122.60603045158371</v>
          </cell>
        </row>
        <row r="1284">
          <cell r="AD1284">
            <v>103.23548990545609</v>
          </cell>
          <cell r="AE1284">
            <v>105.51486210714801</v>
          </cell>
          <cell r="AF1284">
            <v>108.75362467165161</v>
          </cell>
          <cell r="AG1284">
            <v>113.54136206713834</v>
          </cell>
          <cell r="AH1284">
            <v>122.61685215606339</v>
          </cell>
        </row>
        <row r="1285">
          <cell r="AD1285">
            <v>103.24654155606324</v>
          </cell>
          <cell r="AE1285">
            <v>105.52602009793614</v>
          </cell>
          <cell r="AF1285">
            <v>108.7656056682064</v>
          </cell>
          <cell r="AG1285">
            <v>113.5533243250248</v>
          </cell>
          <cell r="AH1285">
            <v>122.62767386054307</v>
          </cell>
        </row>
        <row r="1286">
          <cell r="AD1286">
            <v>103.25759320667039</v>
          </cell>
          <cell r="AE1286">
            <v>105.53717808872429</v>
          </cell>
          <cell r="AF1286">
            <v>108.77758666476122</v>
          </cell>
          <cell r="AG1286">
            <v>113.56528658291126</v>
          </cell>
          <cell r="AH1286">
            <v>122.63849556502275</v>
          </cell>
        </row>
        <row r="1287">
          <cell r="AD1287">
            <v>103.26864485727755</v>
          </cell>
          <cell r="AE1287">
            <v>105.54833607951242</v>
          </cell>
          <cell r="AF1287">
            <v>108.78956766131601</v>
          </cell>
          <cell r="AG1287">
            <v>113.57724884079771</v>
          </cell>
          <cell r="AH1287">
            <v>122.64931726950243</v>
          </cell>
        </row>
        <row r="1288">
          <cell r="AD1288">
            <v>103.27969650788469</v>
          </cell>
          <cell r="AE1288">
            <v>105.55949407030056</v>
          </cell>
          <cell r="AF1288">
            <v>108.80154865787082</v>
          </cell>
          <cell r="AG1288">
            <v>113.58921109868417</v>
          </cell>
          <cell r="AH1288">
            <v>122.66013897398211</v>
          </cell>
        </row>
        <row r="1289">
          <cell r="AD1289">
            <v>103.29074815849185</v>
          </cell>
          <cell r="AE1289">
            <v>105.57065206108869</v>
          </cell>
          <cell r="AF1289">
            <v>108.81352965442562</v>
          </cell>
          <cell r="AG1289">
            <v>113.60117335657063</v>
          </cell>
          <cell r="AH1289">
            <v>122.6709606784618</v>
          </cell>
        </row>
        <row r="1290">
          <cell r="AD1290">
            <v>103.30179980909899</v>
          </cell>
          <cell r="AE1290">
            <v>105.58181005187683</v>
          </cell>
          <cell r="AF1290">
            <v>108.82551065098043</v>
          </cell>
          <cell r="AG1290">
            <v>113.61313561445708</v>
          </cell>
          <cell r="AH1290">
            <v>122.68178238294148</v>
          </cell>
        </row>
        <row r="1291">
          <cell r="AD1291">
            <v>103.31285145970615</v>
          </cell>
          <cell r="AE1291">
            <v>105.59296804266496</v>
          </cell>
          <cell r="AF1291">
            <v>108.83749164753523</v>
          </cell>
          <cell r="AG1291">
            <v>113.62509787234355</v>
          </cell>
          <cell r="AH1291">
            <v>122.69260408742116</v>
          </cell>
        </row>
        <row r="1292">
          <cell r="AD1292">
            <v>103.32390311031331</v>
          </cell>
          <cell r="AE1292">
            <v>105.6041260334531</v>
          </cell>
          <cell r="AF1292">
            <v>108.84947264409004</v>
          </cell>
          <cell r="AG1292">
            <v>113.63706013023</v>
          </cell>
          <cell r="AH1292">
            <v>122.70342579190084</v>
          </cell>
        </row>
        <row r="1293">
          <cell r="AD1293">
            <v>103.33495476092045</v>
          </cell>
          <cell r="AE1293">
            <v>105.61528402424123</v>
          </cell>
          <cell r="AF1293">
            <v>108.86145364064484</v>
          </cell>
          <cell r="AG1293">
            <v>113.64902238811645</v>
          </cell>
          <cell r="AH1293">
            <v>122.71424749638052</v>
          </cell>
        </row>
        <row r="1294">
          <cell r="AD1294">
            <v>103.34600641152761</v>
          </cell>
          <cell r="AE1294">
            <v>105.62644201502937</v>
          </cell>
          <cell r="AF1294">
            <v>108.87343463719965</v>
          </cell>
          <cell r="AG1294">
            <v>113.66098464600292</v>
          </cell>
          <cell r="AH1294">
            <v>122.7250692008602</v>
          </cell>
        </row>
        <row r="1295">
          <cell r="AD1295">
            <v>103.35705806213475</v>
          </cell>
          <cell r="AE1295">
            <v>105.63760000581752</v>
          </cell>
          <cell r="AF1295">
            <v>108.88541563375445</v>
          </cell>
          <cell r="AG1295">
            <v>113.67294690388937</v>
          </cell>
          <cell r="AH1295">
            <v>122.73589090533989</v>
          </cell>
        </row>
        <row r="1296">
          <cell r="AD1296">
            <v>103.36810971274191</v>
          </cell>
          <cell r="AE1296">
            <v>105.64875799660565</v>
          </cell>
          <cell r="AF1296">
            <v>108.89739663030926</v>
          </cell>
          <cell r="AG1296">
            <v>113.68490916177582</v>
          </cell>
          <cell r="AH1296">
            <v>122.74671260981957</v>
          </cell>
        </row>
        <row r="1297">
          <cell r="AD1297">
            <v>103.37916136334907</v>
          </cell>
          <cell r="AE1297">
            <v>105.65991598739379</v>
          </cell>
          <cell r="AF1297">
            <v>108.90937762686406</v>
          </cell>
          <cell r="AG1297">
            <v>113.69687141966229</v>
          </cell>
          <cell r="AH1297">
            <v>122.75753431429925</v>
          </cell>
        </row>
        <row r="1298">
          <cell r="AD1298">
            <v>103.39021301395621</v>
          </cell>
          <cell r="AE1298">
            <v>105.67107397818192</v>
          </cell>
          <cell r="AF1298">
            <v>108.92135862341887</v>
          </cell>
          <cell r="AG1298">
            <v>113.70883367754874</v>
          </cell>
          <cell r="AH1298">
            <v>122.76835601877893</v>
          </cell>
        </row>
        <row r="1299">
          <cell r="AD1299">
            <v>103.40126466456337</v>
          </cell>
          <cell r="AE1299">
            <v>105.68223196897006</v>
          </cell>
          <cell r="AF1299">
            <v>108.93333961997367</v>
          </cell>
          <cell r="AG1299">
            <v>113.72079593543519</v>
          </cell>
          <cell r="AH1299">
            <v>122.77917772325861</v>
          </cell>
        </row>
        <row r="1300">
          <cell r="AD1300">
            <v>103.41231631517053</v>
          </cell>
          <cell r="AE1300">
            <v>105.69338995975819</v>
          </cell>
          <cell r="AF1300">
            <v>108.94532061652848</v>
          </cell>
          <cell r="AG1300">
            <v>113.73275819332164</v>
          </cell>
          <cell r="AH1300">
            <v>122.78999942773829</v>
          </cell>
        </row>
        <row r="1301">
          <cell r="AD1301">
            <v>103.42336796577767</v>
          </cell>
          <cell r="AE1301">
            <v>105.70454795054633</v>
          </cell>
          <cell r="AF1301">
            <v>108.95730161308327</v>
          </cell>
          <cell r="AG1301">
            <v>113.74472045120811</v>
          </cell>
          <cell r="AH1301">
            <v>122.80082113221798</v>
          </cell>
        </row>
        <row r="1302">
          <cell r="AD1302">
            <v>103.43441961638483</v>
          </cell>
          <cell r="AE1302">
            <v>105.71570594133446</v>
          </cell>
          <cell r="AF1302">
            <v>108.96928260963809</v>
          </cell>
          <cell r="AG1302">
            <v>113.75668270909456</v>
          </cell>
          <cell r="AH1302">
            <v>122.81164283669766</v>
          </cell>
        </row>
        <row r="1303">
          <cell r="AD1303">
            <v>103.44547126699197</v>
          </cell>
          <cell r="AE1303">
            <v>105.7268639321226</v>
          </cell>
          <cell r="AF1303">
            <v>108.98126360619288</v>
          </cell>
          <cell r="AG1303">
            <v>113.76864496698101</v>
          </cell>
          <cell r="AH1303">
            <v>122.82246454117734</v>
          </cell>
        </row>
        <row r="1304">
          <cell r="AD1304">
            <v>103.45652291759913</v>
          </cell>
          <cell r="AE1304">
            <v>105.73802192291073</v>
          </cell>
          <cell r="AF1304">
            <v>108.99324460274769</v>
          </cell>
          <cell r="AG1304">
            <v>113.78060722486748</v>
          </cell>
          <cell r="AH1304">
            <v>122.83328624565702</v>
          </cell>
        </row>
        <row r="1305">
          <cell r="AD1305">
            <v>103.46757456820629</v>
          </cell>
          <cell r="AE1305">
            <v>105.74917991369888</v>
          </cell>
          <cell r="AF1305">
            <v>109.00455667364557</v>
          </cell>
          <cell r="AG1305">
            <v>113.79256948275393</v>
          </cell>
          <cell r="AH1305">
            <v>122.8441079501367</v>
          </cell>
        </row>
        <row r="1306">
          <cell r="AD1306">
            <v>103.47862621881343</v>
          </cell>
          <cell r="AE1306">
            <v>105.76033790448702</v>
          </cell>
          <cell r="AF1306">
            <v>109.01500399041988</v>
          </cell>
          <cell r="AG1306">
            <v>113.80453174064039</v>
          </cell>
          <cell r="AH1306">
            <v>122.85492965461638</v>
          </cell>
        </row>
        <row r="1307">
          <cell r="AD1307">
            <v>103.48967786942059</v>
          </cell>
          <cell r="AE1307">
            <v>105.77149589527515</v>
          </cell>
          <cell r="AF1307">
            <v>109.02545130719422</v>
          </cell>
          <cell r="AG1307">
            <v>113.81649399852685</v>
          </cell>
          <cell r="AH1307">
            <v>122.86575135909607</v>
          </cell>
        </row>
        <row r="1308">
          <cell r="AD1308">
            <v>103.50072952002773</v>
          </cell>
          <cell r="AE1308">
            <v>105.78265388606329</v>
          </cell>
          <cell r="AF1308">
            <v>109.03589862396854</v>
          </cell>
          <cell r="AG1308">
            <v>113.8284562564133</v>
          </cell>
          <cell r="AH1308">
            <v>122.87657306357575</v>
          </cell>
        </row>
        <row r="1309">
          <cell r="AD1309">
            <v>103.51178117063489</v>
          </cell>
          <cell r="AE1309">
            <v>105.79381187685142</v>
          </cell>
          <cell r="AF1309">
            <v>109.04634594074285</v>
          </cell>
          <cell r="AG1309">
            <v>113.84041851429976</v>
          </cell>
          <cell r="AH1309">
            <v>122.88739476805543</v>
          </cell>
        </row>
        <row r="1310">
          <cell r="AD1310">
            <v>103.52283282124205</v>
          </cell>
          <cell r="AE1310">
            <v>105.80496986763956</v>
          </cell>
          <cell r="AF1310">
            <v>109.05679325751719</v>
          </cell>
          <cell r="AG1310">
            <v>113.85238077218622</v>
          </cell>
          <cell r="AH1310">
            <v>122.89821647253513</v>
          </cell>
        </row>
        <row r="1311">
          <cell r="AD1311">
            <v>103.53388447184919</v>
          </cell>
          <cell r="AE1311">
            <v>105.81612785842769</v>
          </cell>
          <cell r="AF1311">
            <v>109.0672405742915</v>
          </cell>
          <cell r="AG1311">
            <v>113.86434303007267</v>
          </cell>
          <cell r="AH1311">
            <v>122.90903817701481</v>
          </cell>
        </row>
        <row r="1312">
          <cell r="AD1312">
            <v>103.54493612245635</v>
          </cell>
          <cell r="AE1312">
            <v>105.82728584921583</v>
          </cell>
          <cell r="AF1312">
            <v>109.07768789106582</v>
          </cell>
          <cell r="AG1312">
            <v>113.87630528795913</v>
          </cell>
          <cell r="AH1312">
            <v>122.91985988149449</v>
          </cell>
        </row>
        <row r="1313">
          <cell r="AD1313">
            <v>103.55598777306349</v>
          </cell>
          <cell r="AE1313">
            <v>105.83844384000396</v>
          </cell>
          <cell r="AF1313">
            <v>109.08813520784015</v>
          </cell>
          <cell r="AG1313">
            <v>113.88826754584559</v>
          </cell>
          <cell r="AH1313">
            <v>122.93068158597417</v>
          </cell>
        </row>
        <row r="1314">
          <cell r="AD1314">
            <v>103.56703942367065</v>
          </cell>
          <cell r="AE1314">
            <v>105.84960183079211</v>
          </cell>
          <cell r="AF1314">
            <v>109.09858252461447</v>
          </cell>
          <cell r="AG1314">
            <v>113.90022980373205</v>
          </cell>
          <cell r="AH1314">
            <v>122.94150329045385</v>
          </cell>
        </row>
        <row r="1315">
          <cell r="AD1315">
            <v>103.57809107427781</v>
          </cell>
          <cell r="AE1315">
            <v>105.86075982158025</v>
          </cell>
          <cell r="AF1315">
            <v>109.1090298413888</v>
          </cell>
          <cell r="AG1315">
            <v>113.9121920616185</v>
          </cell>
          <cell r="AH1315">
            <v>122.95232499493353</v>
          </cell>
        </row>
        <row r="1316">
          <cell r="AD1316">
            <v>103.58914272488495</v>
          </cell>
          <cell r="AE1316">
            <v>105.87191781236838</v>
          </cell>
          <cell r="AF1316">
            <v>109.11947715816312</v>
          </cell>
          <cell r="AG1316">
            <v>113.92415431950496</v>
          </cell>
          <cell r="AH1316">
            <v>122.96314669941322</v>
          </cell>
        </row>
        <row r="1317">
          <cell r="AD1317">
            <v>103.60019437549211</v>
          </cell>
          <cell r="AE1317">
            <v>105.88307580315652</v>
          </cell>
          <cell r="AF1317">
            <v>109.12992447493744</v>
          </cell>
          <cell r="AG1317">
            <v>113.93611657739142</v>
          </cell>
          <cell r="AH1317">
            <v>122.9739684038929</v>
          </cell>
        </row>
        <row r="1318">
          <cell r="AD1318">
            <v>103.61124602609927</v>
          </cell>
          <cell r="AE1318">
            <v>105.89423379394465</v>
          </cell>
          <cell r="AF1318">
            <v>109.14037179171177</v>
          </cell>
          <cell r="AG1318">
            <v>113.94807883527787</v>
          </cell>
          <cell r="AH1318">
            <v>122.98479010837258</v>
          </cell>
        </row>
        <row r="1319">
          <cell r="AD1319">
            <v>103.62229767670641</v>
          </cell>
          <cell r="AE1319">
            <v>105.90539178473279</v>
          </cell>
          <cell r="AF1319">
            <v>109.15081910848609</v>
          </cell>
          <cell r="AG1319">
            <v>113.96004109316434</v>
          </cell>
          <cell r="AH1319">
            <v>122.99561181285226</v>
          </cell>
        </row>
        <row r="1320">
          <cell r="AD1320">
            <v>103.63334932731357</v>
          </cell>
          <cell r="AE1320">
            <v>105.91654977552092</v>
          </cell>
          <cell r="AF1320">
            <v>109.16126642526042</v>
          </cell>
          <cell r="AG1320">
            <v>113.97200335105079</v>
          </cell>
          <cell r="AH1320">
            <v>123.00598300173922</v>
          </cell>
        </row>
        <row r="1321">
          <cell r="AD1321">
            <v>103.64440097792071</v>
          </cell>
          <cell r="AE1321">
            <v>105.92770776630906</v>
          </cell>
          <cell r="AF1321">
            <v>109.17171374203474</v>
          </cell>
          <cell r="AG1321">
            <v>113.98396560893724</v>
          </cell>
          <cell r="AH1321">
            <v>123.01604690199514</v>
          </cell>
        </row>
        <row r="1322">
          <cell r="AD1322">
            <v>103.65545262852787</v>
          </cell>
          <cell r="AE1322">
            <v>105.93886575709719</v>
          </cell>
          <cell r="AF1322">
            <v>109.18216105880906</v>
          </cell>
          <cell r="AG1322">
            <v>113.99592786682371</v>
          </cell>
          <cell r="AH1322">
            <v>123.02611080225107</v>
          </cell>
        </row>
        <row r="1323">
          <cell r="AD1323">
            <v>103.66650427913503</v>
          </cell>
          <cell r="AE1323">
            <v>105.95002374788533</v>
          </cell>
          <cell r="AF1323">
            <v>109.19260837558339</v>
          </cell>
          <cell r="AG1323">
            <v>114.00751407316794</v>
          </cell>
          <cell r="AH1323">
            <v>123.03617470250698</v>
          </cell>
        </row>
        <row r="1324">
          <cell r="AD1324">
            <v>103.67755592974217</v>
          </cell>
          <cell r="AE1324">
            <v>105.96118173867347</v>
          </cell>
          <cell r="AF1324">
            <v>109.20305569235771</v>
          </cell>
          <cell r="AG1324">
            <v>114.0189061974137</v>
          </cell>
          <cell r="AH1324">
            <v>123.0462386027629</v>
          </cell>
        </row>
        <row r="1325">
          <cell r="AD1325">
            <v>103.68860758034933</v>
          </cell>
          <cell r="AE1325">
            <v>105.97233972946161</v>
          </cell>
          <cell r="AF1325">
            <v>109.21350300913203</v>
          </cell>
          <cell r="AG1325">
            <v>114.03029832165946</v>
          </cell>
          <cell r="AH1325">
            <v>123.05630250301881</v>
          </cell>
        </row>
        <row r="1326">
          <cell r="AD1326">
            <v>103.69965923095648</v>
          </cell>
          <cell r="AE1326">
            <v>105.98349772024974</v>
          </cell>
          <cell r="AF1326">
            <v>109.22395032590636</v>
          </cell>
          <cell r="AG1326">
            <v>114.0416904459052</v>
          </cell>
          <cell r="AH1326">
            <v>123.06636640327473</v>
          </cell>
        </row>
        <row r="1327">
          <cell r="AD1327">
            <v>103.71071088156363</v>
          </cell>
          <cell r="AE1327">
            <v>105.99465571103788</v>
          </cell>
          <cell r="AF1327">
            <v>109.23439764268068</v>
          </cell>
          <cell r="AG1327">
            <v>114.05308257015096</v>
          </cell>
          <cell r="AH1327">
            <v>123.07643030353064</v>
          </cell>
        </row>
        <row r="1328">
          <cell r="AD1328">
            <v>103.72176253217079</v>
          </cell>
          <cell r="AE1328">
            <v>106.00551600493253</v>
          </cell>
          <cell r="AF1328">
            <v>109.24484495945501</v>
          </cell>
          <cell r="AG1328">
            <v>114.06447469439672</v>
          </cell>
          <cell r="AH1328">
            <v>123.08649420378656</v>
          </cell>
        </row>
        <row r="1329">
          <cell r="AD1329">
            <v>103.73281418277793</v>
          </cell>
          <cell r="AE1329">
            <v>106.01610263872739</v>
          </cell>
          <cell r="AF1329">
            <v>109.25529227622933</v>
          </cell>
          <cell r="AG1329">
            <v>114.07586681864247</v>
          </cell>
          <cell r="AH1329">
            <v>123.09655810404249</v>
          </cell>
        </row>
        <row r="1330">
          <cell r="AD1330">
            <v>103.74386583338509</v>
          </cell>
          <cell r="AE1330">
            <v>106.02668927252226</v>
          </cell>
          <cell r="AF1330">
            <v>109.26573959300364</v>
          </cell>
          <cell r="AG1330">
            <v>114.08725894288823</v>
          </cell>
          <cell r="AH1330">
            <v>123.1066220042984</v>
          </cell>
        </row>
        <row r="1331">
          <cell r="AD1331">
            <v>103.75491748399224</v>
          </cell>
          <cell r="AE1331">
            <v>106.03727590631712</v>
          </cell>
          <cell r="AF1331">
            <v>109.27618690977798</v>
          </cell>
          <cell r="AG1331">
            <v>114.09865106713399</v>
          </cell>
          <cell r="AH1331">
            <v>123.11668590455432</v>
          </cell>
        </row>
        <row r="1332">
          <cell r="AD1332">
            <v>103.76596913459939</v>
          </cell>
          <cell r="AE1332">
            <v>106.04786254011198</v>
          </cell>
          <cell r="AF1332">
            <v>109.28663422655229</v>
          </cell>
          <cell r="AG1332">
            <v>114.11004319137973</v>
          </cell>
          <cell r="AH1332">
            <v>123.12674980481023</v>
          </cell>
        </row>
        <row r="1333">
          <cell r="AD1333">
            <v>103.77702078520655</v>
          </cell>
          <cell r="AE1333">
            <v>106.05844917390684</v>
          </cell>
          <cell r="AF1333">
            <v>109.29708154332661</v>
          </cell>
          <cell r="AG1333">
            <v>114.12143531562549</v>
          </cell>
          <cell r="AH1333">
            <v>123.13681370506615</v>
          </cell>
        </row>
        <row r="1334">
          <cell r="AD1334">
            <v>103.78807243581369</v>
          </cell>
          <cell r="AE1334">
            <v>106.0690358077017</v>
          </cell>
          <cell r="AF1334">
            <v>109.30752886010094</v>
          </cell>
          <cell r="AG1334">
            <v>114.13282743987125</v>
          </cell>
          <cell r="AH1334">
            <v>123.14687760532206</v>
          </cell>
        </row>
        <row r="1335">
          <cell r="AD1335">
            <v>103.79912408642085</v>
          </cell>
          <cell r="AE1335">
            <v>106.07962244149657</v>
          </cell>
          <cell r="AF1335">
            <v>109.31797617687526</v>
          </cell>
          <cell r="AG1335">
            <v>114.14421956411701</v>
          </cell>
          <cell r="AH1335">
            <v>123.15694150557798</v>
          </cell>
        </row>
        <row r="1336">
          <cell r="AD1336">
            <v>103.810175737028</v>
          </cell>
          <cell r="AE1336">
            <v>106.09020907529143</v>
          </cell>
          <cell r="AF1336">
            <v>109.32842349364959</v>
          </cell>
          <cell r="AG1336">
            <v>114.15561168836275</v>
          </cell>
          <cell r="AH1336">
            <v>123.16700540583389</v>
          </cell>
        </row>
        <row r="1337">
          <cell r="AD1337">
            <v>103.82122738763515</v>
          </cell>
          <cell r="AE1337">
            <v>106.10079570908628</v>
          </cell>
          <cell r="AF1337">
            <v>109.33887081042391</v>
          </cell>
          <cell r="AG1337">
            <v>114.16700381260851</v>
          </cell>
          <cell r="AH1337">
            <v>123.17706930608982</v>
          </cell>
        </row>
        <row r="1338">
          <cell r="AD1338">
            <v>103.83227903824231</v>
          </cell>
          <cell r="AE1338">
            <v>106.11138234288114</v>
          </cell>
          <cell r="AF1338">
            <v>109.34931812719823</v>
          </cell>
          <cell r="AG1338">
            <v>114.17839593685427</v>
          </cell>
          <cell r="AH1338">
            <v>123.18713320634573</v>
          </cell>
        </row>
        <row r="1339">
          <cell r="AD1339">
            <v>103.84333068884945</v>
          </cell>
          <cell r="AE1339">
            <v>106.121968976676</v>
          </cell>
          <cell r="AF1339">
            <v>109.35976544397256</v>
          </cell>
          <cell r="AG1339">
            <v>114.18978806110002</v>
          </cell>
          <cell r="AH1339">
            <v>123.19719710660165</v>
          </cell>
        </row>
        <row r="1340">
          <cell r="AD1340">
            <v>103.85438233945661</v>
          </cell>
          <cell r="AE1340">
            <v>106.13255561047086</v>
          </cell>
          <cell r="AF1340">
            <v>109.37021276074688</v>
          </cell>
          <cell r="AG1340">
            <v>114.20118018534578</v>
          </cell>
          <cell r="AH1340">
            <v>123.20726100685756</v>
          </cell>
        </row>
        <row r="1341">
          <cell r="AD1341">
            <v>103.86543399006376</v>
          </cell>
          <cell r="AE1341">
            <v>106.14314224426573</v>
          </cell>
          <cell r="AF1341">
            <v>109.38066007752121</v>
          </cell>
          <cell r="AG1341">
            <v>114.21257230959154</v>
          </cell>
          <cell r="AH1341">
            <v>123.21732490711348</v>
          </cell>
        </row>
        <row r="1342">
          <cell r="AD1342">
            <v>103.87648564067091</v>
          </cell>
          <cell r="AE1342">
            <v>106.15372887806059</v>
          </cell>
          <cell r="AF1342">
            <v>109.39110739429553</v>
          </cell>
          <cell r="AG1342">
            <v>114.2239644338373</v>
          </cell>
          <cell r="AH1342">
            <v>123.22738880736939</v>
          </cell>
        </row>
        <row r="1343">
          <cell r="AD1343">
            <v>103.88753729127806</v>
          </cell>
          <cell r="AE1343">
            <v>106.16431551185545</v>
          </cell>
          <cell r="AF1343">
            <v>109.40155471106985</v>
          </cell>
          <cell r="AG1343">
            <v>114.23535655808304</v>
          </cell>
          <cell r="AH1343">
            <v>123.23745270762531</v>
          </cell>
        </row>
        <row r="1344">
          <cell r="AD1344">
            <v>103.89858894188522</v>
          </cell>
          <cell r="AE1344">
            <v>106.17490214565031</v>
          </cell>
          <cell r="AF1344">
            <v>109.41200202784418</v>
          </cell>
          <cell r="AG1344">
            <v>114.2467486823288</v>
          </cell>
          <cell r="AH1344">
            <v>123.24751660788124</v>
          </cell>
        </row>
        <row r="1345">
          <cell r="AD1345">
            <v>103.90964059249237</v>
          </cell>
          <cell r="AE1345">
            <v>106.18548877944517</v>
          </cell>
          <cell r="AF1345">
            <v>109.4224493446185</v>
          </cell>
          <cell r="AG1345">
            <v>114.25814080657456</v>
          </cell>
          <cell r="AH1345">
            <v>123.25758050813715</v>
          </cell>
        </row>
        <row r="1346">
          <cell r="AD1346">
            <v>103.92069224309952</v>
          </cell>
          <cell r="AE1346">
            <v>106.19607541324004</v>
          </cell>
          <cell r="AF1346">
            <v>109.43289666139282</v>
          </cell>
          <cell r="AG1346">
            <v>114.2695329308203</v>
          </cell>
          <cell r="AH1346">
            <v>123.26764440839307</v>
          </cell>
        </row>
        <row r="1347">
          <cell r="AD1347">
            <v>103.93174389370667</v>
          </cell>
          <cell r="AE1347">
            <v>106.2066620470349</v>
          </cell>
          <cell r="AF1347">
            <v>109.44334397816715</v>
          </cell>
          <cell r="AG1347">
            <v>114.28092505506606</v>
          </cell>
          <cell r="AH1347">
            <v>123.27770830864898</v>
          </cell>
        </row>
        <row r="1348">
          <cell r="AD1348">
            <v>103.94279554431382</v>
          </cell>
          <cell r="AE1348">
            <v>106.21724868082975</v>
          </cell>
          <cell r="AF1348">
            <v>109.45379129494147</v>
          </cell>
          <cell r="AG1348">
            <v>114.29231717931182</v>
          </cell>
          <cell r="AH1348">
            <v>123.2877722089049</v>
          </cell>
        </row>
        <row r="1349">
          <cell r="AD1349">
            <v>103.95384719492098</v>
          </cell>
          <cell r="AE1349">
            <v>106.22783531462461</v>
          </cell>
          <cell r="AF1349">
            <v>109.4642386117158</v>
          </cell>
          <cell r="AG1349">
            <v>114.30370930355757</v>
          </cell>
          <cell r="AH1349">
            <v>123.29783610916081</v>
          </cell>
        </row>
        <row r="1350">
          <cell r="AD1350">
            <v>103.96489884552813</v>
          </cell>
          <cell r="AE1350">
            <v>106.23842194841947</v>
          </cell>
          <cell r="AF1350">
            <v>109.47468592849012</v>
          </cell>
          <cell r="AG1350">
            <v>114.31510142780333</v>
          </cell>
          <cell r="AH1350">
            <v>123.30790000941673</v>
          </cell>
        </row>
        <row r="1351">
          <cell r="AD1351">
            <v>103.97595049613528</v>
          </cell>
          <cell r="AE1351">
            <v>106.24900858221434</v>
          </cell>
          <cell r="AF1351">
            <v>109.48513324526444</v>
          </cell>
          <cell r="AG1351">
            <v>114.32649355204909</v>
          </cell>
          <cell r="AH1351">
            <v>123.31796390967266</v>
          </cell>
        </row>
        <row r="1352">
          <cell r="AD1352">
            <v>103.98700214674243</v>
          </cell>
          <cell r="AE1352">
            <v>106.2595952160092</v>
          </cell>
          <cell r="AF1352">
            <v>109.49558056203877</v>
          </cell>
          <cell r="AG1352">
            <v>114.33788567629485</v>
          </cell>
          <cell r="AH1352">
            <v>123.32802780992857</v>
          </cell>
        </row>
        <row r="1353">
          <cell r="AD1353">
            <v>103.99805379734958</v>
          </cell>
          <cell r="AE1353">
            <v>106.27018184980406</v>
          </cell>
          <cell r="AF1353">
            <v>109.50602787881309</v>
          </cell>
          <cell r="AG1353">
            <v>114.34927780054059</v>
          </cell>
          <cell r="AH1353">
            <v>123.33809171018449</v>
          </cell>
        </row>
        <row r="1354">
          <cell r="AD1354">
            <v>104.00849568334635</v>
          </cell>
          <cell r="AE1354">
            <v>106.28076848359892</v>
          </cell>
          <cell r="AF1354">
            <v>109.5164751955874</v>
          </cell>
          <cell r="AG1354">
            <v>114.36066992478635</v>
          </cell>
          <cell r="AH1354">
            <v>123.3481556104404</v>
          </cell>
        </row>
        <row r="1355">
          <cell r="AD1355">
            <v>104.01880723797377</v>
          </cell>
          <cell r="AE1355">
            <v>106.29135511739378</v>
          </cell>
          <cell r="AF1355">
            <v>109.52692251236174</v>
          </cell>
          <cell r="AG1355">
            <v>114.37206204903211</v>
          </cell>
          <cell r="AH1355">
            <v>123.35821951069632</v>
          </cell>
        </row>
        <row r="1356">
          <cell r="AD1356">
            <v>104.02911879260118</v>
          </cell>
          <cell r="AE1356">
            <v>106.30194175118865</v>
          </cell>
          <cell r="AF1356">
            <v>109.53736982913605</v>
          </cell>
          <cell r="AG1356">
            <v>114.38345417327785</v>
          </cell>
          <cell r="AH1356">
            <v>123.36828341095223</v>
          </cell>
        </row>
        <row r="1357">
          <cell r="AD1357">
            <v>104.03943034722859</v>
          </cell>
          <cell r="AE1357">
            <v>106.31252838498351</v>
          </cell>
          <cell r="AF1357">
            <v>109.54781714591039</v>
          </cell>
          <cell r="AG1357">
            <v>114.39484629752361</v>
          </cell>
          <cell r="AH1357">
            <v>123.37834731120815</v>
          </cell>
        </row>
        <row r="1358">
          <cell r="AD1358">
            <v>104.049741901856</v>
          </cell>
          <cell r="AE1358">
            <v>106.32311501877837</v>
          </cell>
          <cell r="AF1358">
            <v>109.5582644626847</v>
          </cell>
          <cell r="AG1358">
            <v>114.40623842176937</v>
          </cell>
          <cell r="AH1358">
            <v>123.38841121146406</v>
          </cell>
        </row>
        <row r="1359">
          <cell r="AD1359">
            <v>104.06005345648342</v>
          </cell>
          <cell r="AE1359">
            <v>106.33370165257323</v>
          </cell>
          <cell r="AF1359">
            <v>109.56871177945902</v>
          </cell>
          <cell r="AG1359">
            <v>114.41763054601512</v>
          </cell>
          <cell r="AH1359">
            <v>123.39847511171999</v>
          </cell>
        </row>
        <row r="1360">
          <cell r="AD1360">
            <v>104.07036501111082</v>
          </cell>
          <cell r="AE1360">
            <v>106.34428828636808</v>
          </cell>
          <cell r="AF1360">
            <v>109.57915909623335</v>
          </cell>
          <cell r="AG1360">
            <v>114.42902267026088</v>
          </cell>
          <cell r="AH1360">
            <v>123.4085390119759</v>
          </cell>
        </row>
        <row r="1361">
          <cell r="AD1361">
            <v>104.08067656573823</v>
          </cell>
          <cell r="AE1361">
            <v>106.35487492016294</v>
          </cell>
          <cell r="AF1361">
            <v>109.58960641300767</v>
          </cell>
          <cell r="AG1361">
            <v>114.44041479450664</v>
          </cell>
          <cell r="AH1361">
            <v>123.41860291223182</v>
          </cell>
        </row>
        <row r="1362">
          <cell r="AD1362">
            <v>104.09098812036564</v>
          </cell>
          <cell r="AE1362">
            <v>106.36546155395781</v>
          </cell>
          <cell r="AF1362">
            <v>109.600053729782</v>
          </cell>
          <cell r="AG1362">
            <v>114.4518069187524</v>
          </cell>
          <cell r="AH1362">
            <v>123.42866681248773</v>
          </cell>
        </row>
        <row r="1363">
          <cell r="AD1363">
            <v>104.10129967499306</v>
          </cell>
          <cell r="AE1363">
            <v>106.37604818775267</v>
          </cell>
          <cell r="AF1363">
            <v>109.61050104655632</v>
          </cell>
          <cell r="AG1363">
            <v>114.46319904299814</v>
          </cell>
          <cell r="AH1363">
            <v>123.43873071274365</v>
          </cell>
        </row>
        <row r="1364">
          <cell r="AD1364">
            <v>104.11161122962046</v>
          </cell>
          <cell r="AE1364">
            <v>106.38663482154753</v>
          </cell>
          <cell r="AF1364">
            <v>109.62094836333064</v>
          </cell>
          <cell r="AG1364">
            <v>114.4745911672439</v>
          </cell>
          <cell r="AH1364">
            <v>123.44879461299956</v>
          </cell>
        </row>
        <row r="1365">
          <cell r="AD1365">
            <v>104.12192278424787</v>
          </cell>
          <cell r="AE1365">
            <v>106.39722145534239</v>
          </cell>
          <cell r="AF1365">
            <v>109.63139568010497</v>
          </cell>
          <cell r="AG1365">
            <v>114.48598329148966</v>
          </cell>
          <cell r="AH1365">
            <v>123.45885851325548</v>
          </cell>
        </row>
        <row r="1366">
          <cell r="AD1366">
            <v>104.13223433887529</v>
          </cell>
          <cell r="AE1366">
            <v>106.40780808913725</v>
          </cell>
          <cell r="AF1366">
            <v>109.64184299687929</v>
          </cell>
          <cell r="AG1366">
            <v>114.49737541573541</v>
          </cell>
          <cell r="AH1366">
            <v>123.46892241351141</v>
          </cell>
        </row>
        <row r="1367">
          <cell r="AD1367">
            <v>104.1425458935027</v>
          </cell>
          <cell r="AE1367">
            <v>106.41839472293212</v>
          </cell>
          <cell r="AF1367">
            <v>109.65229031365361</v>
          </cell>
          <cell r="AG1367">
            <v>114.50876753998116</v>
          </cell>
          <cell r="AH1367">
            <v>123.47898631376732</v>
          </cell>
        </row>
        <row r="1368">
          <cell r="AD1368">
            <v>104.15285744813011</v>
          </cell>
          <cell r="AE1368">
            <v>106.42898135672698</v>
          </cell>
          <cell r="AF1368">
            <v>109.66273763042794</v>
          </cell>
          <cell r="AG1368">
            <v>114.52015966422692</v>
          </cell>
          <cell r="AH1368">
            <v>123.48905021402324</v>
          </cell>
        </row>
        <row r="1369">
          <cell r="AD1369">
            <v>104.16316900275751</v>
          </cell>
          <cell r="AE1369">
            <v>106.43956799052184</v>
          </cell>
          <cell r="AF1369">
            <v>109.67318494720226</v>
          </cell>
          <cell r="AG1369">
            <v>114.53155178847268</v>
          </cell>
          <cell r="AH1369">
            <v>123.49911411427915</v>
          </cell>
        </row>
        <row r="1370">
          <cell r="AD1370">
            <v>104.17348055738493</v>
          </cell>
          <cell r="AE1370">
            <v>106.4501546243167</v>
          </cell>
          <cell r="AF1370">
            <v>109.68363226397659</v>
          </cell>
          <cell r="AG1370">
            <v>114.54294391271843</v>
          </cell>
          <cell r="AH1370">
            <v>123.50917801453507</v>
          </cell>
        </row>
        <row r="1371">
          <cell r="AD1371">
            <v>104.18379211201234</v>
          </cell>
          <cell r="AE1371">
            <v>106.46074125811155</v>
          </cell>
          <cell r="AF1371">
            <v>109.69407958075091</v>
          </cell>
          <cell r="AG1371">
            <v>114.55433603696419</v>
          </cell>
          <cell r="AH1371">
            <v>123.51924191479098</v>
          </cell>
        </row>
        <row r="1372">
          <cell r="AD1372">
            <v>104.19410366663975</v>
          </cell>
          <cell r="AE1372">
            <v>106.47132789190643</v>
          </cell>
          <cell r="AF1372">
            <v>109.70452689752523</v>
          </cell>
          <cell r="AG1372">
            <v>114.56572816120995</v>
          </cell>
          <cell r="AH1372">
            <v>123.5293058150469</v>
          </cell>
        </row>
        <row r="1373">
          <cell r="AD1373">
            <v>104.20441522126715</v>
          </cell>
          <cell r="AE1373">
            <v>106.48191452570128</v>
          </cell>
          <cell r="AF1373">
            <v>109.71497421429956</v>
          </cell>
          <cell r="AG1373">
            <v>114.57712028545569</v>
          </cell>
          <cell r="AH1373">
            <v>123.53936971530283</v>
          </cell>
        </row>
        <row r="1374">
          <cell r="AD1374">
            <v>104.21472677589458</v>
          </cell>
          <cell r="AE1374">
            <v>106.49250115949614</v>
          </cell>
          <cell r="AF1374">
            <v>109.72542153107388</v>
          </cell>
          <cell r="AG1374">
            <v>114.58851240970145</v>
          </cell>
          <cell r="AH1374">
            <v>123.54943361555874</v>
          </cell>
        </row>
        <row r="1375">
          <cell r="AD1375">
            <v>104.22503833052198</v>
          </cell>
          <cell r="AE1375">
            <v>106.503087793291</v>
          </cell>
          <cell r="AF1375">
            <v>109.7358688478482</v>
          </cell>
          <cell r="AG1375">
            <v>114.59990453394721</v>
          </cell>
          <cell r="AH1375">
            <v>123.55949751581466</v>
          </cell>
        </row>
        <row r="1376">
          <cell r="AD1376">
            <v>104.23534988514939</v>
          </cell>
          <cell r="AE1376">
            <v>106.51367442708586</v>
          </cell>
          <cell r="AF1376">
            <v>109.74631616462253</v>
          </cell>
          <cell r="AG1376">
            <v>114.61129665819296</v>
          </cell>
          <cell r="AH1376">
            <v>123.56956141607057</v>
          </cell>
        </row>
        <row r="1377">
          <cell r="AD1377">
            <v>104.24566143977681</v>
          </cell>
          <cell r="AE1377">
            <v>106.52426106088072</v>
          </cell>
          <cell r="AF1377">
            <v>109.75676348139685</v>
          </cell>
          <cell r="AG1377">
            <v>114.62268878243871</v>
          </cell>
          <cell r="AH1377">
            <v>123.57962531632649</v>
          </cell>
        </row>
        <row r="1378">
          <cell r="AD1378">
            <v>104.25597299440422</v>
          </cell>
          <cell r="AE1378">
            <v>106.53484769467559</v>
          </cell>
          <cell r="AF1378">
            <v>109.76721079817118</v>
          </cell>
          <cell r="AG1378">
            <v>114.63408090668447</v>
          </cell>
          <cell r="AH1378">
            <v>123.5896892165824</v>
          </cell>
        </row>
        <row r="1379">
          <cell r="AD1379">
            <v>104.26628454903162</v>
          </cell>
          <cell r="AE1379">
            <v>106.54543432847045</v>
          </cell>
          <cell r="AF1379">
            <v>109.7776581149455</v>
          </cell>
          <cell r="AG1379">
            <v>114.64547303093023</v>
          </cell>
          <cell r="AH1379">
            <v>123.59975311683831</v>
          </cell>
        </row>
        <row r="1380">
          <cell r="AD1380">
            <v>104.27659610365903</v>
          </cell>
          <cell r="AE1380">
            <v>106.55602096226531</v>
          </cell>
          <cell r="AF1380">
            <v>109.78810543171981</v>
          </cell>
          <cell r="AG1380">
            <v>114.65686515517598</v>
          </cell>
          <cell r="AH1380">
            <v>123.60981701709423</v>
          </cell>
        </row>
        <row r="1381">
          <cell r="AD1381">
            <v>104.28690765828645</v>
          </cell>
          <cell r="AE1381">
            <v>106.56660759606017</v>
          </cell>
          <cell r="AF1381">
            <v>109.79855274849415</v>
          </cell>
          <cell r="AG1381">
            <v>114.66825727942174</v>
          </cell>
          <cell r="AH1381">
            <v>123.61988091735016</v>
          </cell>
        </row>
        <row r="1382">
          <cell r="AD1382">
            <v>104.29721921291386</v>
          </cell>
          <cell r="AE1382">
            <v>106.57719422985502</v>
          </cell>
          <cell r="AF1382">
            <v>109.80900006526846</v>
          </cell>
          <cell r="AG1382">
            <v>114.6796494036675</v>
          </cell>
          <cell r="AH1382">
            <v>123.62994481760607</v>
          </cell>
        </row>
        <row r="1383">
          <cell r="AD1383">
            <v>104.30753076754127</v>
          </cell>
          <cell r="AE1383">
            <v>106.5877808636499</v>
          </cell>
          <cell r="AF1383">
            <v>109.8194473820428</v>
          </cell>
          <cell r="AG1383">
            <v>114.69104152791324</v>
          </cell>
          <cell r="AH1383">
            <v>123.64000871786199</v>
          </cell>
        </row>
        <row r="1384">
          <cell r="AD1384">
            <v>104.31784232216867</v>
          </cell>
          <cell r="AE1384">
            <v>106.59836749744476</v>
          </cell>
          <cell r="AF1384">
            <v>109.82989469881711</v>
          </cell>
          <cell r="AG1384">
            <v>114.702433652159</v>
          </cell>
          <cell r="AH1384">
            <v>123.6500726181179</v>
          </cell>
        </row>
        <row r="1385">
          <cell r="AD1385">
            <v>104.32815387679609</v>
          </cell>
          <cell r="AE1385">
            <v>106.60895413123961</v>
          </cell>
          <cell r="AF1385">
            <v>109.84034201559143</v>
          </cell>
          <cell r="AG1385">
            <v>114.71382577640476</v>
          </cell>
          <cell r="AH1385">
            <v>123.66013651837382</v>
          </cell>
        </row>
        <row r="1386">
          <cell r="AD1386">
            <v>104.3384654314235</v>
          </cell>
          <cell r="AE1386">
            <v>106.61954076503447</v>
          </cell>
          <cell r="AF1386">
            <v>109.85078933236576</v>
          </cell>
          <cell r="AG1386">
            <v>114.72521790065051</v>
          </cell>
          <cell r="AH1386">
            <v>123.67020041862973</v>
          </cell>
        </row>
        <row r="1387">
          <cell r="AD1387">
            <v>104.34877698605091</v>
          </cell>
          <cell r="AE1387">
            <v>106.63012739882933</v>
          </cell>
          <cell r="AF1387">
            <v>109.86123664914008</v>
          </cell>
          <cell r="AG1387">
            <v>114.73661002489627</v>
          </cell>
          <cell r="AH1387">
            <v>123.68026431888565</v>
          </cell>
        </row>
        <row r="1388">
          <cell r="AD1388">
            <v>104.35908854067833</v>
          </cell>
          <cell r="AE1388">
            <v>106.6407140326242</v>
          </cell>
          <cell r="AF1388">
            <v>109.8716839659144</v>
          </cell>
          <cell r="AG1388">
            <v>114.74800214914202</v>
          </cell>
          <cell r="AH1388">
            <v>123.69032821914158</v>
          </cell>
        </row>
        <row r="1389">
          <cell r="AD1389">
            <v>104.36940009530574</v>
          </cell>
          <cell r="AE1389">
            <v>106.65130066641906</v>
          </cell>
          <cell r="AF1389">
            <v>109.88213128268873</v>
          </cell>
          <cell r="AG1389">
            <v>114.75939427338778</v>
          </cell>
          <cell r="AH1389">
            <v>123.70039211939749</v>
          </cell>
        </row>
        <row r="1390">
          <cell r="AD1390">
            <v>104.37971164993314</v>
          </cell>
          <cell r="AE1390">
            <v>106.66188730021392</v>
          </cell>
          <cell r="AF1390">
            <v>109.89257859946305</v>
          </cell>
          <cell r="AG1390">
            <v>114.77078639763353</v>
          </cell>
          <cell r="AH1390">
            <v>123.71045601965341</v>
          </cell>
        </row>
        <row r="1391">
          <cell r="AD1391">
            <v>104.39002320456055</v>
          </cell>
          <cell r="AE1391">
            <v>106.67247393400878</v>
          </cell>
          <cell r="AF1391">
            <v>109.90302591623738</v>
          </cell>
          <cell r="AG1391">
            <v>114.78217852187929</v>
          </cell>
          <cell r="AH1391">
            <v>123.72051991990932</v>
          </cell>
        </row>
        <row r="1392">
          <cell r="AD1392">
            <v>104.40033475918797</v>
          </cell>
          <cell r="AE1392">
            <v>106.68306056780364</v>
          </cell>
          <cell r="AF1392">
            <v>109.9134732330117</v>
          </cell>
          <cell r="AG1392">
            <v>114.79357064612505</v>
          </cell>
          <cell r="AH1392">
            <v>123.73058382016524</v>
          </cell>
        </row>
        <row r="1393">
          <cell r="AD1393">
            <v>104.41064631381538</v>
          </cell>
          <cell r="AE1393">
            <v>106.69364720159851</v>
          </cell>
          <cell r="AF1393">
            <v>109.92392054978602</v>
          </cell>
          <cell r="AG1393">
            <v>114.80496277037079</v>
          </cell>
          <cell r="AH1393">
            <v>123.74064772042115</v>
          </cell>
        </row>
        <row r="1394">
          <cell r="AD1394">
            <v>104.42095786844278</v>
          </cell>
          <cell r="AE1394">
            <v>106.70423383539337</v>
          </cell>
          <cell r="AF1394">
            <v>109.93436786656035</v>
          </cell>
          <cell r="AG1394">
            <v>114.81635489461655</v>
          </cell>
          <cell r="AH1394">
            <v>123.75071162067707</v>
          </cell>
        </row>
        <row r="1395">
          <cell r="AD1395">
            <v>104.43126942307019</v>
          </cell>
          <cell r="AE1395">
            <v>106.71482046918823</v>
          </cell>
          <cell r="AF1395">
            <v>109.94481518333467</v>
          </cell>
          <cell r="AG1395">
            <v>114.82774701886231</v>
          </cell>
          <cell r="AH1395">
            <v>123.760775520933</v>
          </cell>
        </row>
        <row r="1396">
          <cell r="AD1396">
            <v>104.44158097769761</v>
          </cell>
          <cell r="AE1396">
            <v>106.72540710298308</v>
          </cell>
          <cell r="AF1396">
            <v>109.955262500109</v>
          </cell>
          <cell r="AG1396">
            <v>114.83913914310807</v>
          </cell>
          <cell r="AH1396">
            <v>123.77083942118891</v>
          </cell>
        </row>
        <row r="1397">
          <cell r="AD1397">
            <v>104.45189253232502</v>
          </cell>
          <cell r="AE1397">
            <v>106.73599373677794</v>
          </cell>
          <cell r="AF1397">
            <v>109.96570981688332</v>
          </cell>
          <cell r="AG1397">
            <v>114.85053126735382</v>
          </cell>
          <cell r="AH1397">
            <v>123.78090332144482</v>
          </cell>
        </row>
        <row r="1398">
          <cell r="AD1398">
            <v>104.46220408695243</v>
          </cell>
          <cell r="AE1398">
            <v>106.7465803705728</v>
          </cell>
          <cell r="AF1398">
            <v>109.97615713365764</v>
          </cell>
          <cell r="AG1398">
            <v>114.86192339159957</v>
          </cell>
          <cell r="AH1398">
            <v>123.79096722170074</v>
          </cell>
        </row>
        <row r="1399">
          <cell r="AD1399">
            <v>104.47251564157985</v>
          </cell>
          <cell r="AE1399">
            <v>106.75716700436767</v>
          </cell>
          <cell r="AF1399">
            <v>109.98660445043197</v>
          </cell>
          <cell r="AG1399">
            <v>114.87331551584533</v>
          </cell>
          <cell r="AH1399">
            <v>123.80103112195665</v>
          </cell>
        </row>
        <row r="1400">
          <cell r="AD1400">
            <v>104.48282719620725</v>
          </cell>
          <cell r="AE1400">
            <v>106.76775363816253</v>
          </cell>
          <cell r="AF1400">
            <v>109.99705176720629</v>
          </cell>
          <cell r="AG1400">
            <v>114.88470764009108</v>
          </cell>
          <cell r="AH1400">
            <v>123.81109502221257</v>
          </cell>
        </row>
        <row r="1401">
          <cell r="AD1401">
            <v>104.49313875083466</v>
          </cell>
          <cell r="AE1401">
            <v>106.77834027195739</v>
          </cell>
          <cell r="AF1401">
            <v>110.00695617024441</v>
          </cell>
          <cell r="AG1401">
            <v>114.89609976433684</v>
          </cell>
          <cell r="AH1401">
            <v>123.82115892246848</v>
          </cell>
        </row>
        <row r="1402">
          <cell r="AD1402">
            <v>104.50345030546207</v>
          </cell>
          <cell r="AE1402">
            <v>106.78892690575225</v>
          </cell>
          <cell r="AF1402">
            <v>110.01664712906917</v>
          </cell>
          <cell r="AG1402">
            <v>114.9074918885826</v>
          </cell>
          <cell r="AH1402">
            <v>123.83122282272441</v>
          </cell>
        </row>
        <row r="1403">
          <cell r="AD1403">
            <v>104.51376186008949</v>
          </cell>
          <cell r="AE1403">
            <v>106.79951353954711</v>
          </cell>
          <cell r="AF1403">
            <v>110.02633808789393</v>
          </cell>
          <cell r="AG1403">
            <v>114.91888401282834</v>
          </cell>
          <cell r="AH1403">
            <v>123.84128672298033</v>
          </cell>
        </row>
        <row r="1404">
          <cell r="AD1404">
            <v>104.5240734147169</v>
          </cell>
          <cell r="AE1404">
            <v>106.81010017334198</v>
          </cell>
          <cell r="AF1404">
            <v>110.0360290467187</v>
          </cell>
          <cell r="AG1404">
            <v>114.9302761370741</v>
          </cell>
          <cell r="AH1404">
            <v>123.85135062323624</v>
          </cell>
        </row>
        <row r="1405">
          <cell r="AD1405">
            <v>104.5343849693443</v>
          </cell>
          <cell r="AE1405">
            <v>106.82068680713684</v>
          </cell>
          <cell r="AF1405">
            <v>110.04572000554346</v>
          </cell>
          <cell r="AG1405">
            <v>114.94166826131986</v>
          </cell>
          <cell r="AH1405">
            <v>123.86141452349216</v>
          </cell>
        </row>
        <row r="1406">
          <cell r="AD1406">
            <v>104.54469652397171</v>
          </cell>
          <cell r="AE1406">
            <v>106.8312734409317</v>
          </cell>
          <cell r="AF1406">
            <v>110.05541096436821</v>
          </cell>
          <cell r="AG1406">
            <v>114.95306038556562</v>
          </cell>
          <cell r="AH1406">
            <v>123.87147842374807</v>
          </cell>
        </row>
        <row r="1407">
          <cell r="AD1407">
            <v>104.55500807859913</v>
          </cell>
          <cell r="AE1407">
            <v>106.84186007472655</v>
          </cell>
          <cell r="AF1407">
            <v>110.06510192319297</v>
          </cell>
          <cell r="AG1407">
            <v>114.96445250981137</v>
          </cell>
          <cell r="AH1407">
            <v>123.88154232400399</v>
          </cell>
        </row>
        <row r="1408">
          <cell r="AD1408">
            <v>104.56531963322654</v>
          </cell>
          <cell r="AE1408">
            <v>106.85244670852141</v>
          </cell>
          <cell r="AF1408">
            <v>110.07479288201773</v>
          </cell>
          <cell r="AG1408">
            <v>114.97584463405713</v>
          </cell>
          <cell r="AH1408">
            <v>123.8916062242599</v>
          </cell>
        </row>
        <row r="1409">
          <cell r="AD1409">
            <v>104.57563118785394</v>
          </cell>
          <cell r="AE1409">
            <v>106.86303334231629</v>
          </cell>
          <cell r="AF1409">
            <v>110.08448384084249</v>
          </cell>
          <cell r="AG1409">
            <v>114.98723675830288</v>
          </cell>
          <cell r="AH1409">
            <v>123.90167012451582</v>
          </cell>
        </row>
        <row r="1410">
          <cell r="AD1410">
            <v>104.58594274248136</v>
          </cell>
          <cell r="AE1410">
            <v>106.87361997611114</v>
          </cell>
          <cell r="AF1410">
            <v>110.09417479966726</v>
          </cell>
          <cell r="AG1410">
            <v>114.99862888254863</v>
          </cell>
          <cell r="AH1410">
            <v>123.91173402477175</v>
          </cell>
        </row>
        <row r="1411">
          <cell r="AD1411">
            <v>104.59625429710877</v>
          </cell>
          <cell r="AE1411">
            <v>106.884206609906</v>
          </cell>
          <cell r="AF1411">
            <v>110.10386575849201</v>
          </cell>
          <cell r="AG1411">
            <v>115.00862736021548</v>
          </cell>
          <cell r="AH1411">
            <v>123.92179792502766</v>
          </cell>
        </row>
        <row r="1412">
          <cell r="AD1412">
            <v>104.60656585173618</v>
          </cell>
          <cell r="AE1412">
            <v>106.89479324370086</v>
          </cell>
          <cell r="AF1412">
            <v>110.11355671731677</v>
          </cell>
          <cell r="AG1412">
            <v>115.01843515313531</v>
          </cell>
          <cell r="AH1412">
            <v>123.93186182528358</v>
          </cell>
        </row>
        <row r="1413">
          <cell r="AD1413">
            <v>104.61687740636359</v>
          </cell>
          <cell r="AE1413">
            <v>106.90537987749572</v>
          </cell>
          <cell r="AF1413">
            <v>110.12324767614153</v>
          </cell>
          <cell r="AG1413">
            <v>115.02824294605516</v>
          </cell>
          <cell r="AH1413">
            <v>123.94192572553949</v>
          </cell>
        </row>
        <row r="1414">
          <cell r="AD1414">
            <v>104.62718896099101</v>
          </cell>
          <cell r="AE1414">
            <v>106.91596651129058</v>
          </cell>
          <cell r="AF1414">
            <v>110.13293863496629</v>
          </cell>
          <cell r="AG1414">
            <v>115.038050738975</v>
          </cell>
          <cell r="AH1414">
            <v>123.95198962579541</v>
          </cell>
        </row>
        <row r="1415">
          <cell r="AD1415">
            <v>104.63750051561841</v>
          </cell>
          <cell r="AE1415">
            <v>106.92655314508545</v>
          </cell>
          <cell r="AF1415">
            <v>110.14262959379106</v>
          </cell>
          <cell r="AG1415">
            <v>115.04785853189483</v>
          </cell>
          <cell r="AH1415">
            <v>123.96205352605132</v>
          </cell>
        </row>
        <row r="1416">
          <cell r="AD1416">
            <v>104.64781207024582</v>
          </cell>
          <cell r="AE1416">
            <v>106.93713977888031</v>
          </cell>
          <cell r="AF1416">
            <v>110.15232055261581</v>
          </cell>
          <cell r="AG1416">
            <v>115.05766632481468</v>
          </cell>
          <cell r="AH1416">
            <v>123.97211742630724</v>
          </cell>
        </row>
        <row r="1417">
          <cell r="AD1417">
            <v>104.65812362487323</v>
          </cell>
          <cell r="AE1417">
            <v>106.94772641267517</v>
          </cell>
          <cell r="AF1417">
            <v>110.16201151144057</v>
          </cell>
          <cell r="AG1417">
            <v>115.06747411773451</v>
          </cell>
          <cell r="AH1417">
            <v>123.98218132656316</v>
          </cell>
        </row>
        <row r="1418">
          <cell r="AD1418">
            <v>104.66843517950065</v>
          </cell>
          <cell r="AE1418">
            <v>106.95831304647002</v>
          </cell>
          <cell r="AF1418">
            <v>110.17170247026533</v>
          </cell>
          <cell r="AG1418">
            <v>115.07728191065435</v>
          </cell>
          <cell r="AH1418">
            <v>123.99224522681908</v>
          </cell>
        </row>
        <row r="1419">
          <cell r="AD1419">
            <v>104.67874673412805</v>
          </cell>
          <cell r="AE1419">
            <v>106.96889968026488</v>
          </cell>
          <cell r="AF1419">
            <v>110.18139342909009</v>
          </cell>
          <cell r="AG1419">
            <v>115.08708970357418</v>
          </cell>
          <cell r="AH1419">
            <v>124.002438211221</v>
          </cell>
        </row>
        <row r="1420">
          <cell r="AD1420">
            <v>104.68905828875546</v>
          </cell>
          <cell r="AE1420">
            <v>106.97948631405976</v>
          </cell>
          <cell r="AF1420">
            <v>110.19108438791486</v>
          </cell>
          <cell r="AG1420">
            <v>115.09689749649402</v>
          </cell>
          <cell r="AH1420">
            <v>124.013064700684</v>
          </cell>
        </row>
        <row r="1421">
          <cell r="AD1421">
            <v>104.69936984338288</v>
          </cell>
          <cell r="AE1421">
            <v>106.99007294785461</v>
          </cell>
          <cell r="AF1421">
            <v>110.2007753467396</v>
          </cell>
          <cell r="AG1421">
            <v>115.10670528941387</v>
          </cell>
          <cell r="AH1421">
            <v>124.02369119014699</v>
          </cell>
        </row>
        <row r="1422">
          <cell r="AD1422">
            <v>104.70968139801029</v>
          </cell>
          <cell r="AE1422">
            <v>107.00061139558265</v>
          </cell>
          <cell r="AF1422">
            <v>110.21046630556437</v>
          </cell>
          <cell r="AG1422">
            <v>115.1165130823337</v>
          </cell>
          <cell r="AH1422">
            <v>124.03431767960998</v>
          </cell>
        </row>
        <row r="1423">
          <cell r="AD1423">
            <v>104.7199929526377</v>
          </cell>
          <cell r="AE1423">
            <v>107.01042461755837</v>
          </cell>
          <cell r="AF1423">
            <v>110.22015726438913</v>
          </cell>
          <cell r="AG1423">
            <v>115.12632087525354</v>
          </cell>
          <cell r="AH1423">
            <v>124.04494416907296</v>
          </cell>
        </row>
        <row r="1424">
          <cell r="AD1424">
            <v>104.7303045072651</v>
          </cell>
          <cell r="AE1424">
            <v>107.02023783953409</v>
          </cell>
          <cell r="AF1424">
            <v>110.22984822321389</v>
          </cell>
          <cell r="AG1424">
            <v>115.13612866817337</v>
          </cell>
          <cell r="AH1424">
            <v>124.05557065853596</v>
          </cell>
        </row>
        <row r="1425">
          <cell r="AD1425">
            <v>104.74061606189252</v>
          </cell>
          <cell r="AE1425">
            <v>107.03005106150979</v>
          </cell>
          <cell r="AF1425">
            <v>110.23953918203865</v>
          </cell>
          <cell r="AG1425">
            <v>115.14593646109321</v>
          </cell>
          <cell r="AH1425">
            <v>124.06619714799895</v>
          </cell>
        </row>
        <row r="1426">
          <cell r="AD1426">
            <v>104.75092761651993</v>
          </cell>
          <cell r="AE1426">
            <v>107.03986428348551</v>
          </cell>
          <cell r="AF1426">
            <v>110.24923014086342</v>
          </cell>
          <cell r="AG1426">
            <v>115.15574425401304</v>
          </cell>
          <cell r="AH1426">
            <v>124.07682363746194</v>
          </cell>
        </row>
        <row r="1427">
          <cell r="AD1427">
            <v>104.76123917114734</v>
          </cell>
          <cell r="AE1427">
            <v>107.04967750546123</v>
          </cell>
          <cell r="AF1427">
            <v>110.25892109968817</v>
          </cell>
          <cell r="AG1427">
            <v>115.16555204693289</v>
          </cell>
          <cell r="AH1427">
            <v>124.08745012692492</v>
          </cell>
        </row>
        <row r="1428">
          <cell r="AD1428">
            <v>104.77155072577474</v>
          </cell>
          <cell r="AE1428">
            <v>107.05949072743695</v>
          </cell>
          <cell r="AF1428">
            <v>110.26861205851293</v>
          </cell>
          <cell r="AG1428">
            <v>115.17535983985273</v>
          </cell>
          <cell r="AH1428">
            <v>124.09807661638791</v>
          </cell>
        </row>
        <row r="1429">
          <cell r="AD1429">
            <v>104.78186228040217</v>
          </cell>
          <cell r="AE1429">
            <v>107.06930394941266</v>
          </cell>
          <cell r="AF1429">
            <v>110.27830301733769</v>
          </cell>
          <cell r="AG1429">
            <v>115.18516763277256</v>
          </cell>
          <cell r="AH1429">
            <v>124.10870310585091</v>
          </cell>
        </row>
        <row r="1430">
          <cell r="AD1430">
            <v>104.79217383502957</v>
          </cell>
          <cell r="AE1430">
            <v>107.07911717138838</v>
          </cell>
          <cell r="AF1430">
            <v>110.28799397616245</v>
          </cell>
          <cell r="AG1430">
            <v>115.19497542569241</v>
          </cell>
          <cell r="AH1430">
            <v>124.1193295953139</v>
          </cell>
        </row>
        <row r="1431">
          <cell r="AD1431">
            <v>104.80248538965698</v>
          </cell>
          <cell r="AE1431">
            <v>107.08893039336409</v>
          </cell>
          <cell r="AF1431">
            <v>110.29768493498722</v>
          </cell>
          <cell r="AG1431">
            <v>115.20478321861223</v>
          </cell>
          <cell r="AH1431">
            <v>124.12995608477688</v>
          </cell>
        </row>
        <row r="1432">
          <cell r="AD1432">
            <v>104.8127969442844</v>
          </cell>
          <cell r="AE1432">
            <v>107.0987436153398</v>
          </cell>
          <cell r="AF1432">
            <v>110.30737589381197</v>
          </cell>
          <cell r="AG1432">
            <v>115.21459101153208</v>
          </cell>
          <cell r="AH1432">
            <v>124.14058257423987</v>
          </cell>
        </row>
        <row r="1433">
          <cell r="AD1433">
            <v>104.82310849891181</v>
          </cell>
          <cell r="AE1433">
            <v>107.10855683731552</v>
          </cell>
          <cell r="AF1433">
            <v>110.31706685263673</v>
          </cell>
          <cell r="AG1433">
            <v>115.22439880445191</v>
          </cell>
          <cell r="AH1433">
            <v>124.15120906370286</v>
          </cell>
        </row>
        <row r="1434">
          <cell r="AD1434">
            <v>104.83342005353921</v>
          </cell>
          <cell r="AE1434">
            <v>107.11837005929124</v>
          </cell>
          <cell r="AF1434">
            <v>110.32675781146149</v>
          </cell>
          <cell r="AG1434">
            <v>115.23420659737175</v>
          </cell>
          <cell r="AH1434">
            <v>124.16183555316586</v>
          </cell>
        </row>
        <row r="1435">
          <cell r="AD1435">
            <v>104.84373160816662</v>
          </cell>
          <cell r="AE1435">
            <v>107.12818328126694</v>
          </cell>
          <cell r="AF1435">
            <v>110.33644877028625</v>
          </cell>
          <cell r="AG1435">
            <v>115.2440143902916</v>
          </cell>
          <cell r="AH1435">
            <v>124.17246204262884</v>
          </cell>
        </row>
        <row r="1436">
          <cell r="AD1436">
            <v>104.85404316279404</v>
          </cell>
          <cell r="AE1436">
            <v>107.13799650324266</v>
          </cell>
          <cell r="AF1436">
            <v>110.34613972911102</v>
          </cell>
          <cell r="AG1436">
            <v>115.25382218321143</v>
          </cell>
          <cell r="AH1436">
            <v>124.18308853209183</v>
          </cell>
        </row>
        <row r="1437">
          <cell r="AD1437">
            <v>104.86435471742145</v>
          </cell>
          <cell r="AE1437">
            <v>107.14780972521838</v>
          </cell>
          <cell r="AF1437">
            <v>110.35583068793576</v>
          </cell>
          <cell r="AG1437">
            <v>115.26362997613127</v>
          </cell>
          <cell r="AH1437">
            <v>124.19371502155482</v>
          </cell>
        </row>
        <row r="1438">
          <cell r="AD1438">
            <v>104.87466627204886</v>
          </cell>
          <cell r="AE1438">
            <v>107.15762294719408</v>
          </cell>
          <cell r="AF1438">
            <v>110.36552164676053</v>
          </cell>
          <cell r="AG1438">
            <v>115.2734377690511</v>
          </cell>
          <cell r="AH1438">
            <v>124.20434151101782</v>
          </cell>
        </row>
        <row r="1439">
          <cell r="AD1439">
            <v>104.88497782667626</v>
          </cell>
          <cell r="AE1439">
            <v>107.1674361691698</v>
          </cell>
          <cell r="AF1439">
            <v>110.37521260558529</v>
          </cell>
          <cell r="AG1439">
            <v>115.28324556197094</v>
          </cell>
          <cell r="AH1439">
            <v>124.21496800048079</v>
          </cell>
        </row>
        <row r="1440">
          <cell r="AD1440">
            <v>104.89528938130368</v>
          </cell>
          <cell r="AE1440">
            <v>107.17724939114552</v>
          </cell>
          <cell r="AF1440">
            <v>110.38490356441005</v>
          </cell>
          <cell r="AG1440">
            <v>115.29305335489077</v>
          </cell>
          <cell r="AH1440">
            <v>124.22559448994379</v>
          </cell>
        </row>
        <row r="1441">
          <cell r="AD1441">
            <v>104.90560093593109</v>
          </cell>
          <cell r="AE1441">
            <v>107.18706261312124</v>
          </cell>
          <cell r="AF1441">
            <v>110.39459452323482</v>
          </cell>
          <cell r="AG1441">
            <v>115.30286114781062</v>
          </cell>
          <cell r="AH1441">
            <v>124.23622097940678</v>
          </cell>
        </row>
        <row r="1442">
          <cell r="AD1442">
            <v>104.9159124905585</v>
          </cell>
          <cell r="AE1442">
            <v>107.19687583509695</v>
          </cell>
          <cell r="AF1442">
            <v>110.40428548205956</v>
          </cell>
          <cell r="AG1442">
            <v>115.31266894073046</v>
          </cell>
          <cell r="AH1442">
            <v>124.24684746886977</v>
          </cell>
        </row>
        <row r="1443">
          <cell r="AD1443">
            <v>104.92622404518592</v>
          </cell>
          <cell r="AE1443">
            <v>107.20668905707267</v>
          </cell>
          <cell r="AF1443">
            <v>110.41397644088433</v>
          </cell>
          <cell r="AG1443">
            <v>115.32247673365029</v>
          </cell>
          <cell r="AH1443">
            <v>124.25747395833275</v>
          </cell>
        </row>
        <row r="1444">
          <cell r="AD1444">
            <v>104.93653559981333</v>
          </cell>
          <cell r="AE1444">
            <v>107.21650227904838</v>
          </cell>
          <cell r="AF1444">
            <v>110.42366739970909</v>
          </cell>
          <cell r="AG1444">
            <v>115.33228452657013</v>
          </cell>
          <cell r="AH1444">
            <v>124.26810044779575</v>
          </cell>
        </row>
        <row r="1445">
          <cell r="AD1445">
            <v>104.94684715444073</v>
          </cell>
          <cell r="AE1445">
            <v>107.22631550102409</v>
          </cell>
          <cell r="AF1445">
            <v>110.43335835853385</v>
          </cell>
          <cell r="AG1445">
            <v>115.34209231948996</v>
          </cell>
          <cell r="AH1445">
            <v>124.27872693725874</v>
          </cell>
        </row>
        <row r="1446">
          <cell r="AD1446">
            <v>104.95715870906814</v>
          </cell>
          <cell r="AE1446">
            <v>107.23612872299981</v>
          </cell>
          <cell r="AF1446">
            <v>110.44304931735861</v>
          </cell>
          <cell r="AG1446">
            <v>115.35190011240981</v>
          </cell>
          <cell r="AH1446">
            <v>124.28935342672172</v>
          </cell>
        </row>
        <row r="1447">
          <cell r="AD1447">
            <v>104.96747026369556</v>
          </cell>
          <cell r="AE1447">
            <v>107.24594194497553</v>
          </cell>
          <cell r="AF1447">
            <v>110.45274027618336</v>
          </cell>
          <cell r="AG1447">
            <v>115.36170790532964</v>
          </cell>
          <cell r="AH1447">
            <v>124.29997991618471</v>
          </cell>
        </row>
        <row r="1448">
          <cell r="AD1448">
            <v>104.97778181832297</v>
          </cell>
          <cell r="AE1448">
            <v>107.25575516695123</v>
          </cell>
          <cell r="AF1448">
            <v>110.46243123500813</v>
          </cell>
          <cell r="AG1448">
            <v>115.37151569824948</v>
          </cell>
          <cell r="AH1448">
            <v>124.3106064056477</v>
          </cell>
        </row>
        <row r="1449">
          <cell r="AD1449">
            <v>104.98809337295037</v>
          </cell>
          <cell r="AE1449">
            <v>107.26556838892695</v>
          </cell>
          <cell r="AF1449">
            <v>110.47212219383289</v>
          </cell>
          <cell r="AG1449">
            <v>115.38132349116933</v>
          </cell>
          <cell r="AH1449">
            <v>124.3212328951107</v>
          </cell>
        </row>
        <row r="1450">
          <cell r="AD1450">
            <v>104.99840492757778</v>
          </cell>
          <cell r="AE1450">
            <v>107.27538161090267</v>
          </cell>
          <cell r="AF1450">
            <v>110.48181315265765</v>
          </cell>
          <cell r="AG1450">
            <v>115.39113128408916</v>
          </cell>
          <cell r="AH1450">
            <v>124.33185938457368</v>
          </cell>
        </row>
        <row r="1451">
          <cell r="AD1451">
            <v>105.00813276546759</v>
          </cell>
          <cell r="AE1451">
            <v>107.28519483287839</v>
          </cell>
          <cell r="AF1451">
            <v>110.49150411148241</v>
          </cell>
          <cell r="AG1451">
            <v>115.400939077009</v>
          </cell>
          <cell r="AH1451">
            <v>124.34248587403667</v>
          </cell>
        </row>
        <row r="1452">
          <cell r="AD1452">
            <v>105.01775378612901</v>
          </cell>
          <cell r="AE1452">
            <v>107.29500805485409</v>
          </cell>
          <cell r="AF1452">
            <v>110.50119507030716</v>
          </cell>
          <cell r="AG1452">
            <v>115.41074686992883</v>
          </cell>
          <cell r="AH1452">
            <v>124.35311236349966</v>
          </cell>
        </row>
        <row r="1453">
          <cell r="AD1453">
            <v>105.02737480679041</v>
          </cell>
          <cell r="AE1453">
            <v>107.30482127682981</v>
          </cell>
          <cell r="AF1453">
            <v>110.51088602913192</v>
          </cell>
          <cell r="AG1453">
            <v>115.42055466284867</v>
          </cell>
          <cell r="AH1453">
            <v>124.36373885296265</v>
          </cell>
        </row>
        <row r="1454">
          <cell r="AD1454">
            <v>105.03699582745182</v>
          </cell>
          <cell r="AE1454">
            <v>107.31463449880553</v>
          </cell>
          <cell r="AF1454">
            <v>110.52057698795669</v>
          </cell>
          <cell r="AG1454">
            <v>115.4303624557685</v>
          </cell>
          <cell r="AH1454">
            <v>124.37436534242563</v>
          </cell>
        </row>
        <row r="1455">
          <cell r="AD1455">
            <v>105.04661684811323</v>
          </cell>
          <cell r="AE1455">
            <v>107.32444772078124</v>
          </cell>
          <cell r="AF1455">
            <v>110.53026794678145</v>
          </cell>
          <cell r="AG1455">
            <v>115.44017024868835</v>
          </cell>
          <cell r="AH1455">
            <v>124.38499183188863</v>
          </cell>
        </row>
        <row r="1456">
          <cell r="AD1456">
            <v>105.05623786877463</v>
          </cell>
          <cell r="AE1456">
            <v>107.33426094275696</v>
          </cell>
          <cell r="AF1456">
            <v>110.53995890560621</v>
          </cell>
          <cell r="AG1456">
            <v>115.44997804160819</v>
          </cell>
          <cell r="AH1456">
            <v>124.39561832135162</v>
          </cell>
        </row>
        <row r="1457">
          <cell r="AD1457">
            <v>105.06585888943604</v>
          </cell>
          <cell r="AE1457">
            <v>107.34407416473267</v>
          </cell>
          <cell r="AF1457">
            <v>110.54964986443096</v>
          </cell>
          <cell r="AG1457">
            <v>115.45978583452802</v>
          </cell>
          <cell r="AH1457">
            <v>124.40624481081461</v>
          </cell>
        </row>
        <row r="1458">
          <cell r="AD1458">
            <v>105.07547991009746</v>
          </cell>
          <cell r="AE1458">
            <v>107.35388738670838</v>
          </cell>
          <cell r="AF1458">
            <v>110.55934082325572</v>
          </cell>
          <cell r="AG1458">
            <v>115.46959362744786</v>
          </cell>
          <cell r="AH1458">
            <v>124.41687130027759</v>
          </cell>
        </row>
        <row r="1459">
          <cell r="AD1459">
            <v>105.08510093075886</v>
          </cell>
          <cell r="AE1459">
            <v>107.3637006086841</v>
          </cell>
          <cell r="AF1459">
            <v>110.56903178208049</v>
          </cell>
          <cell r="AG1459">
            <v>115.47940142036769</v>
          </cell>
          <cell r="AH1459">
            <v>124.42749778974058</v>
          </cell>
        </row>
        <row r="1460">
          <cell r="AD1460">
            <v>105.09472195142027</v>
          </cell>
          <cell r="AE1460">
            <v>107.37351383065982</v>
          </cell>
          <cell r="AF1460">
            <v>110.57872274090525</v>
          </cell>
          <cell r="AG1460">
            <v>115.48920921328754</v>
          </cell>
          <cell r="AH1460">
            <v>124.43812427920358</v>
          </cell>
        </row>
        <row r="1461">
          <cell r="AD1461">
            <v>105.10434297208168</v>
          </cell>
          <cell r="AE1461">
            <v>107.38332705263554</v>
          </cell>
          <cell r="AF1461">
            <v>110.58841369973001</v>
          </cell>
          <cell r="AG1461">
            <v>115.49901700620737</v>
          </cell>
          <cell r="AH1461">
            <v>124.44875076866657</v>
          </cell>
        </row>
        <row r="1462">
          <cell r="AD1462">
            <v>105.11396399274308</v>
          </cell>
          <cell r="AE1462">
            <v>107.39314027461124</v>
          </cell>
          <cell r="AF1462">
            <v>110.59810465855476</v>
          </cell>
          <cell r="AG1462">
            <v>115.50882479912721</v>
          </cell>
          <cell r="AH1462">
            <v>124.45937725812955</v>
          </cell>
        </row>
        <row r="1463">
          <cell r="AD1463">
            <v>105.12358501340449</v>
          </cell>
          <cell r="AE1463">
            <v>107.40295349658696</v>
          </cell>
          <cell r="AF1463">
            <v>110.60779561737952</v>
          </cell>
          <cell r="AG1463">
            <v>115.51863259204706</v>
          </cell>
          <cell r="AH1463">
            <v>124.47000374759254</v>
          </cell>
        </row>
        <row r="1464">
          <cell r="AD1464">
            <v>105.13320603406591</v>
          </cell>
          <cell r="AE1464">
            <v>107.41276671856268</v>
          </cell>
          <cell r="AF1464">
            <v>110.61748657620429</v>
          </cell>
          <cell r="AG1464">
            <v>115.52844038496688</v>
          </cell>
          <cell r="AH1464">
            <v>124.48063023705554</v>
          </cell>
        </row>
        <row r="1465">
          <cell r="AD1465">
            <v>105.14282705472731</v>
          </cell>
          <cell r="AE1465">
            <v>107.42257994053838</v>
          </cell>
          <cell r="AF1465">
            <v>110.62717753502905</v>
          </cell>
          <cell r="AG1465">
            <v>115.53824817788673</v>
          </cell>
          <cell r="AH1465">
            <v>124.49125672651853</v>
          </cell>
        </row>
        <row r="1466">
          <cell r="AD1466">
            <v>105.15244807538872</v>
          </cell>
          <cell r="AE1466">
            <v>107.4323931625141</v>
          </cell>
          <cell r="AF1466">
            <v>110.63686849385381</v>
          </cell>
          <cell r="AG1466">
            <v>115.54805597080656</v>
          </cell>
          <cell r="AH1466">
            <v>124.50188321598151</v>
          </cell>
        </row>
        <row r="1467">
          <cell r="AD1467">
            <v>105.16206909605013</v>
          </cell>
          <cell r="AE1467">
            <v>107.44220638448982</v>
          </cell>
          <cell r="AF1467">
            <v>110.64655945267856</v>
          </cell>
          <cell r="AG1467">
            <v>115.5578637637264</v>
          </cell>
          <cell r="AH1467">
            <v>124.5125097054445</v>
          </cell>
        </row>
        <row r="1468">
          <cell r="AD1468">
            <v>105.17169011671153</v>
          </cell>
          <cell r="AE1468">
            <v>107.45201960646553</v>
          </cell>
          <cell r="AF1468">
            <v>110.65625041150332</v>
          </cell>
          <cell r="AG1468">
            <v>115.56767155664623</v>
          </cell>
          <cell r="AH1468">
            <v>124.52313619490749</v>
          </cell>
        </row>
        <row r="1469">
          <cell r="AD1469">
            <v>105.18131113737294</v>
          </cell>
          <cell r="AE1469">
            <v>107.46183282844125</v>
          </cell>
          <cell r="AF1469">
            <v>110.66594137032808</v>
          </cell>
          <cell r="AG1469">
            <v>115.57747934956608</v>
          </cell>
          <cell r="AH1469">
            <v>124.53376268437049</v>
          </cell>
        </row>
        <row r="1470">
          <cell r="AD1470">
            <v>105.19093215803436</v>
          </cell>
          <cell r="AE1470">
            <v>107.47164605041696</v>
          </cell>
          <cell r="AF1470">
            <v>110.67563232915285</v>
          </cell>
          <cell r="AG1470">
            <v>115.58728714248592</v>
          </cell>
          <cell r="AH1470">
            <v>124.54438917383347</v>
          </cell>
        </row>
        <row r="1471">
          <cell r="AD1471">
            <v>105.20055317869576</v>
          </cell>
          <cell r="AE1471">
            <v>107.48145927239268</v>
          </cell>
          <cell r="AF1471">
            <v>110.68532328797761</v>
          </cell>
          <cell r="AG1471">
            <v>115.59709493540575</v>
          </cell>
          <cell r="AH1471">
            <v>124.55501566329646</v>
          </cell>
        </row>
        <row r="1472">
          <cell r="AD1472">
            <v>105.21017419935717</v>
          </cell>
          <cell r="AE1472">
            <v>107.49127249436839</v>
          </cell>
          <cell r="AF1472">
            <v>110.69501424680236</v>
          </cell>
          <cell r="AG1472">
            <v>115.60690272832559</v>
          </cell>
          <cell r="AH1472">
            <v>124.56564215275945</v>
          </cell>
        </row>
        <row r="1473">
          <cell r="AD1473">
            <v>105.21979522001858</v>
          </cell>
          <cell r="AE1473">
            <v>107.50108571634411</v>
          </cell>
          <cell r="AF1473">
            <v>110.70470520562712</v>
          </cell>
          <cell r="AG1473">
            <v>115.61671052124542</v>
          </cell>
          <cell r="AH1473">
            <v>124.57626864222244</v>
          </cell>
        </row>
        <row r="1474">
          <cell r="AD1474">
            <v>105.22941624067998</v>
          </cell>
          <cell r="AE1474">
            <v>107.51089893831983</v>
          </cell>
          <cell r="AF1474">
            <v>110.71439616445188</v>
          </cell>
          <cell r="AG1474">
            <v>115.62651831416527</v>
          </cell>
          <cell r="AH1474">
            <v>124.58689513168542</v>
          </cell>
        </row>
        <row r="1475">
          <cell r="AD1475">
            <v>105.23903726134139</v>
          </cell>
          <cell r="AE1475">
            <v>107.52071216029553</v>
          </cell>
          <cell r="AF1475">
            <v>110.72408712327665</v>
          </cell>
          <cell r="AG1475">
            <v>115.6363261070851</v>
          </cell>
          <cell r="AH1475">
            <v>124.59752162114842</v>
          </cell>
        </row>
        <row r="1476">
          <cell r="AD1476">
            <v>105.24865828200281</v>
          </cell>
          <cell r="AE1476">
            <v>107.53052538227125</v>
          </cell>
          <cell r="AF1476">
            <v>110.73377808210141</v>
          </cell>
          <cell r="AG1476">
            <v>115.64613390000494</v>
          </cell>
          <cell r="AH1476">
            <v>124.60814811061141</v>
          </cell>
        </row>
        <row r="1477">
          <cell r="AD1477">
            <v>105.25827930266421</v>
          </cell>
          <cell r="AE1477">
            <v>107.54033860424697</v>
          </cell>
          <cell r="AF1477">
            <v>110.74346904092616</v>
          </cell>
          <cell r="AG1477">
            <v>115.65594169292478</v>
          </cell>
          <cell r="AH1477">
            <v>124.6187746000744</v>
          </cell>
        </row>
        <row r="1478">
          <cell r="AD1478">
            <v>105.26790032332562</v>
          </cell>
          <cell r="AE1478">
            <v>107.55015182622267</v>
          </cell>
          <cell r="AF1478">
            <v>110.75315999975092</v>
          </cell>
          <cell r="AG1478">
            <v>115.66574948584461</v>
          </cell>
          <cell r="AH1478">
            <v>124.62940108953738</v>
          </cell>
        </row>
        <row r="1479">
          <cell r="AD1479">
            <v>105.27752134398703</v>
          </cell>
          <cell r="AE1479">
            <v>107.55996504819839</v>
          </cell>
          <cell r="AF1479">
            <v>110.76285095857568</v>
          </cell>
          <cell r="AG1479">
            <v>115.67555727876446</v>
          </cell>
          <cell r="AH1479">
            <v>124.64002757900037</v>
          </cell>
        </row>
        <row r="1480">
          <cell r="AD1480">
            <v>105.28714236464843</v>
          </cell>
          <cell r="AE1480">
            <v>107.56977827017411</v>
          </cell>
          <cell r="AF1480">
            <v>110.77254191740045</v>
          </cell>
          <cell r="AG1480">
            <v>115.68536507168429</v>
          </cell>
          <cell r="AH1480">
            <v>124.65065406846337</v>
          </cell>
        </row>
        <row r="1481">
          <cell r="AD1481">
            <v>105.29676338530984</v>
          </cell>
          <cell r="AE1481">
            <v>107.57959149214983</v>
          </cell>
          <cell r="AF1481">
            <v>110.78223287622521</v>
          </cell>
          <cell r="AG1481">
            <v>115.69517286460413</v>
          </cell>
          <cell r="AH1481">
            <v>124.66128055792636</v>
          </cell>
        </row>
        <row r="1482">
          <cell r="AD1482">
            <v>105.30638440597126</v>
          </cell>
          <cell r="AE1482">
            <v>107.58940471412554</v>
          </cell>
          <cell r="AF1482">
            <v>110.79192383504996</v>
          </cell>
          <cell r="AG1482">
            <v>115.70498065752396</v>
          </cell>
          <cell r="AH1482">
            <v>124.67190704738934</v>
          </cell>
        </row>
        <row r="1483">
          <cell r="AD1483">
            <v>105.31600542663266</v>
          </cell>
          <cell r="AE1483">
            <v>107.59921793610125</v>
          </cell>
          <cell r="AF1483">
            <v>110.80161479387472</v>
          </cell>
          <cell r="AG1483">
            <v>115.71478845044381</v>
          </cell>
          <cell r="AH1483">
            <v>124.68253353685233</v>
          </cell>
        </row>
        <row r="1484">
          <cell r="AD1484">
            <v>105.32562644729407</v>
          </cell>
          <cell r="AE1484">
            <v>107.60903115807697</v>
          </cell>
          <cell r="AF1484">
            <v>110.81130575269948</v>
          </cell>
          <cell r="AG1484">
            <v>115.72459624336365</v>
          </cell>
          <cell r="AH1484">
            <v>124.69316002631533</v>
          </cell>
        </row>
        <row r="1485">
          <cell r="AD1485">
            <v>105.33524746795548</v>
          </cell>
          <cell r="AE1485">
            <v>107.61884438005268</v>
          </cell>
          <cell r="AF1485">
            <v>110.82099671152424</v>
          </cell>
          <cell r="AG1485">
            <v>115.73440403628348</v>
          </cell>
          <cell r="AH1485">
            <v>124.70378651577832</v>
          </cell>
        </row>
        <row r="1486">
          <cell r="AD1486">
            <v>105.34486848861688</v>
          </cell>
          <cell r="AE1486">
            <v>107.6286576020284</v>
          </cell>
          <cell r="AF1486">
            <v>110.83068767034901</v>
          </cell>
          <cell r="AG1486">
            <v>115.74421182920332</v>
          </cell>
          <cell r="AH1486">
            <v>124.7144130052413</v>
          </cell>
        </row>
        <row r="1487">
          <cell r="AD1487">
            <v>105.3544895092783</v>
          </cell>
          <cell r="AE1487">
            <v>107.63847082400412</v>
          </cell>
          <cell r="AF1487">
            <v>110.84037862917376</v>
          </cell>
          <cell r="AG1487">
            <v>115.75401962212315</v>
          </cell>
          <cell r="AH1487">
            <v>124.72503949470429</v>
          </cell>
        </row>
        <row r="1488">
          <cell r="AD1488">
            <v>105.36411052993971</v>
          </cell>
          <cell r="AE1488">
            <v>107.64828404597982</v>
          </cell>
          <cell r="AF1488">
            <v>110.85006958799852</v>
          </cell>
          <cell r="AG1488">
            <v>115.763827415043</v>
          </cell>
          <cell r="AH1488">
            <v>124.73566598416728</v>
          </cell>
        </row>
        <row r="1489">
          <cell r="AD1489">
            <v>105.37373155060111</v>
          </cell>
          <cell r="AE1489">
            <v>107.65809726795554</v>
          </cell>
          <cell r="AF1489">
            <v>110.85976054682328</v>
          </cell>
          <cell r="AG1489">
            <v>115.77363520796283</v>
          </cell>
          <cell r="AH1489">
            <v>124.74629247363026</v>
          </cell>
        </row>
        <row r="1490">
          <cell r="AD1490">
            <v>105.38335257126252</v>
          </cell>
          <cell r="AE1490">
            <v>107.66791048993126</v>
          </cell>
          <cell r="AF1490">
            <v>110.86945150564804</v>
          </cell>
          <cell r="AG1490">
            <v>115.78344300088267</v>
          </cell>
          <cell r="AH1490">
            <v>124.75691896309326</v>
          </cell>
        </row>
        <row r="1491">
          <cell r="AD1491">
            <v>105.39297359192393</v>
          </cell>
          <cell r="AE1491">
            <v>107.67772371190696</v>
          </cell>
          <cell r="AF1491">
            <v>110.87914246447281</v>
          </cell>
          <cell r="AG1491">
            <v>115.79325079380251</v>
          </cell>
          <cell r="AH1491">
            <v>124.76754545255625</v>
          </cell>
        </row>
        <row r="1492">
          <cell r="AD1492">
            <v>105.40259461258533</v>
          </cell>
          <cell r="AE1492">
            <v>107.68753693388268</v>
          </cell>
          <cell r="AF1492">
            <v>110.88883342329756</v>
          </cell>
          <cell r="AG1492">
            <v>115.80305858672234</v>
          </cell>
          <cell r="AH1492">
            <v>124.77817194201924</v>
          </cell>
        </row>
        <row r="1493">
          <cell r="AD1493">
            <v>105.41221563324675</v>
          </cell>
          <cell r="AE1493">
            <v>107.6973501558584</v>
          </cell>
          <cell r="AF1493">
            <v>110.89852438212232</v>
          </cell>
          <cell r="AG1493">
            <v>115.81286637964219</v>
          </cell>
          <cell r="AH1493">
            <v>124.78879843148222</v>
          </cell>
        </row>
        <row r="1494">
          <cell r="AD1494">
            <v>105.42183665390816</v>
          </cell>
          <cell r="AE1494">
            <v>107.70716337783412</v>
          </cell>
          <cell r="AF1494">
            <v>110.90821534094708</v>
          </cell>
          <cell r="AG1494">
            <v>115.82267417256202</v>
          </cell>
          <cell r="AH1494">
            <v>124.79942492094521</v>
          </cell>
        </row>
        <row r="1495">
          <cell r="AD1495">
            <v>105.43145767456956</v>
          </cell>
          <cell r="AE1495">
            <v>107.71697659980983</v>
          </cell>
          <cell r="AF1495">
            <v>110.91790629977184</v>
          </cell>
          <cell r="AG1495">
            <v>115.83248196548186</v>
          </cell>
          <cell r="AH1495">
            <v>124.81005141040821</v>
          </cell>
        </row>
        <row r="1496">
          <cell r="AD1496">
            <v>105.44107869523097</v>
          </cell>
          <cell r="AE1496">
            <v>107.72678982178554</v>
          </cell>
          <cell r="AF1496">
            <v>110.92759725859661</v>
          </cell>
          <cell r="AG1496">
            <v>115.84228975840169</v>
          </cell>
          <cell r="AH1496">
            <v>124.8206778998712</v>
          </cell>
        </row>
        <row r="1497">
          <cell r="AD1497">
            <v>105.45069971589238</v>
          </cell>
          <cell r="AE1497">
            <v>107.73660304376126</v>
          </cell>
          <cell r="AF1497">
            <v>110.93728821742135</v>
          </cell>
          <cell r="AG1497">
            <v>115.85209755132153</v>
          </cell>
          <cell r="AH1497">
            <v>124.83130438933418</v>
          </cell>
        </row>
        <row r="1498">
          <cell r="AD1498">
            <v>105.46032073655378</v>
          </cell>
          <cell r="AE1498">
            <v>107.74641626573697</v>
          </cell>
          <cell r="AF1498">
            <v>110.94697917624612</v>
          </cell>
          <cell r="AG1498">
            <v>115.86190534424136</v>
          </cell>
          <cell r="AH1498">
            <v>124.84193087879717</v>
          </cell>
        </row>
        <row r="1499">
          <cell r="AD1499">
            <v>105.4699417572152</v>
          </cell>
          <cell r="AE1499">
            <v>107.75622948771269</v>
          </cell>
          <cell r="AF1499">
            <v>110.95667013507088</v>
          </cell>
          <cell r="AG1499">
            <v>115.87171313716121</v>
          </cell>
          <cell r="AH1499">
            <v>124.85255736826016</v>
          </cell>
        </row>
        <row r="1500">
          <cell r="AD1500">
            <v>105.47956277787661</v>
          </cell>
          <cell r="AE1500">
            <v>107.76604270968841</v>
          </cell>
          <cell r="AF1500">
            <v>110.96636109389564</v>
          </cell>
          <cell r="AG1500">
            <v>115.88152093008105</v>
          </cell>
          <cell r="AH1500">
            <v>124.86318385772316</v>
          </cell>
        </row>
        <row r="1501">
          <cell r="AD1501">
            <v>105.48918379853801</v>
          </cell>
          <cell r="AE1501">
            <v>107.77585593166411</v>
          </cell>
          <cell r="AF1501">
            <v>110.97605205272041</v>
          </cell>
          <cell r="AG1501">
            <v>115.89132872300088</v>
          </cell>
          <cell r="AH1501">
            <v>124.87381034718614</v>
          </cell>
        </row>
        <row r="1502">
          <cell r="AD1502">
            <v>105.49880481919942</v>
          </cell>
          <cell r="AE1502">
            <v>107.78566915363983</v>
          </cell>
          <cell r="AF1502">
            <v>110.98574301154517</v>
          </cell>
          <cell r="AG1502">
            <v>115.90113651592073</v>
          </cell>
          <cell r="AH1502">
            <v>124.88443683664913</v>
          </cell>
        </row>
        <row r="1503">
          <cell r="AD1503">
            <v>105.50842583986083</v>
          </cell>
          <cell r="AE1503">
            <v>107.79548237561555</v>
          </cell>
          <cell r="AF1503">
            <v>110.99543397036992</v>
          </cell>
          <cell r="AG1503">
            <v>115.91094430884056</v>
          </cell>
          <cell r="AH1503">
            <v>124.89506332611212</v>
          </cell>
        </row>
        <row r="1504">
          <cell r="AD1504">
            <v>105.51804686052223</v>
          </cell>
          <cell r="AE1504">
            <v>107.80529559759127</v>
          </cell>
          <cell r="AF1504">
            <v>111.00485532179441</v>
          </cell>
          <cell r="AG1504">
            <v>115.9207521017604</v>
          </cell>
          <cell r="AH1504">
            <v>124.90568981557512</v>
          </cell>
        </row>
        <row r="1505">
          <cell r="AD1505">
            <v>105.52766788118365</v>
          </cell>
          <cell r="AE1505">
            <v>107.81510881956697</v>
          </cell>
          <cell r="AF1505">
            <v>111.0140364678753</v>
          </cell>
          <cell r="AG1505">
            <v>115.93055989468023</v>
          </cell>
          <cell r="AH1505">
            <v>124.91631630503809</v>
          </cell>
        </row>
        <row r="1506">
          <cell r="AD1506">
            <v>105.53728890184506</v>
          </cell>
          <cell r="AE1506">
            <v>107.82492204154269</v>
          </cell>
          <cell r="AF1506">
            <v>111.02321761395619</v>
          </cell>
          <cell r="AG1506">
            <v>115.94036768760007</v>
          </cell>
          <cell r="AH1506">
            <v>124.92694279450109</v>
          </cell>
        </row>
        <row r="1507">
          <cell r="AD1507">
            <v>105.54690992250646</v>
          </cell>
          <cell r="AE1507">
            <v>107.83473526351841</v>
          </cell>
          <cell r="AF1507">
            <v>111.03239876003708</v>
          </cell>
          <cell r="AG1507">
            <v>115.95017548051992</v>
          </cell>
          <cell r="AH1507">
            <v>124.93756928396408</v>
          </cell>
        </row>
        <row r="1508">
          <cell r="AD1508">
            <v>105.55653094316787</v>
          </cell>
          <cell r="AE1508">
            <v>107.84454848549412</v>
          </cell>
          <cell r="AF1508">
            <v>111.04157990611797</v>
          </cell>
          <cell r="AG1508">
            <v>115.95998327343975</v>
          </cell>
          <cell r="AH1508">
            <v>124.94819577342707</v>
          </cell>
        </row>
        <row r="1509">
          <cell r="AD1509">
            <v>105.56615196382928</v>
          </cell>
          <cell r="AE1509">
            <v>107.85436170746983</v>
          </cell>
          <cell r="AF1509">
            <v>111.05076105219887</v>
          </cell>
          <cell r="AG1509">
            <v>115.96979106635959</v>
          </cell>
          <cell r="AH1509">
            <v>124.95882226289005</v>
          </cell>
        </row>
        <row r="1510">
          <cell r="AD1510">
            <v>105.57577298449068</v>
          </cell>
          <cell r="AE1510">
            <v>107.86417492944555</v>
          </cell>
          <cell r="AF1510">
            <v>111.05994219827976</v>
          </cell>
          <cell r="AG1510">
            <v>115.97959885927942</v>
          </cell>
          <cell r="AH1510">
            <v>124.96944875235305</v>
          </cell>
        </row>
        <row r="1511">
          <cell r="AD1511">
            <v>105.5853940051521</v>
          </cell>
          <cell r="AE1511">
            <v>107.87398815142126</v>
          </cell>
          <cell r="AF1511">
            <v>111.06912334436065</v>
          </cell>
          <cell r="AG1511">
            <v>115.98940665219926</v>
          </cell>
          <cell r="AH1511">
            <v>124.98007524181604</v>
          </cell>
        </row>
        <row r="1512">
          <cell r="AD1512">
            <v>105.59501502581351</v>
          </cell>
          <cell r="AE1512">
            <v>107.88380137339698</v>
          </cell>
          <cell r="AF1512">
            <v>111.07830449044154</v>
          </cell>
          <cell r="AG1512">
            <v>115.99921444511909</v>
          </cell>
          <cell r="AH1512">
            <v>124.99070173127903</v>
          </cell>
        </row>
        <row r="1513">
          <cell r="AD1513">
            <v>105.60463604647491</v>
          </cell>
          <cell r="AE1513">
            <v>107.8936145953727</v>
          </cell>
          <cell r="AF1513">
            <v>111.08748563652243</v>
          </cell>
          <cell r="AG1513">
            <v>116.00843856634077</v>
          </cell>
          <cell r="AH1513">
            <v>125.00124595175376</v>
          </cell>
        </row>
        <row r="1514">
          <cell r="AD1514">
            <v>105.61425706713632</v>
          </cell>
          <cell r="AE1514">
            <v>107.90342781734842</v>
          </cell>
          <cell r="AF1514">
            <v>111.09666678260332</v>
          </cell>
          <cell r="AG1514">
            <v>116.01761186800421</v>
          </cell>
          <cell r="AH1514">
            <v>125.01121424449593</v>
          </cell>
        </row>
        <row r="1515">
          <cell r="AD1515">
            <v>105.62387808779773</v>
          </cell>
          <cell r="AE1515">
            <v>107.91324103932412</v>
          </cell>
          <cell r="AF1515">
            <v>111.1058479286842</v>
          </cell>
          <cell r="AG1515">
            <v>116.02678516966765</v>
          </cell>
          <cell r="AH1515">
            <v>125.02118253723812</v>
          </cell>
        </row>
        <row r="1516">
          <cell r="AD1516">
            <v>105.63349910845913</v>
          </cell>
          <cell r="AE1516">
            <v>107.92305426129984</v>
          </cell>
          <cell r="AF1516">
            <v>111.11502907476509</v>
          </cell>
          <cell r="AG1516">
            <v>116.0359584713311</v>
          </cell>
          <cell r="AH1516">
            <v>125.03115082998031</v>
          </cell>
        </row>
        <row r="1517">
          <cell r="AD1517">
            <v>105.64312012912055</v>
          </cell>
          <cell r="AE1517">
            <v>107.93286748327556</v>
          </cell>
          <cell r="AF1517">
            <v>111.12421022084598</v>
          </cell>
          <cell r="AG1517">
            <v>116.04513177299454</v>
          </cell>
          <cell r="AH1517">
            <v>125.04111912272249</v>
          </cell>
        </row>
        <row r="1518">
          <cell r="AD1518">
            <v>105.65274114978196</v>
          </cell>
          <cell r="AE1518">
            <v>107.94268070525126</v>
          </cell>
          <cell r="AF1518">
            <v>111.13339136692687</v>
          </cell>
          <cell r="AG1518">
            <v>116.05430507465799</v>
          </cell>
          <cell r="AH1518">
            <v>125.05108741546468</v>
          </cell>
        </row>
        <row r="1519">
          <cell r="AD1519">
            <v>105.66236217044336</v>
          </cell>
          <cell r="AE1519">
            <v>107.95249392722698</v>
          </cell>
          <cell r="AF1519">
            <v>111.14257251300776</v>
          </cell>
          <cell r="AG1519">
            <v>116.06347837632143</v>
          </cell>
          <cell r="AH1519">
            <v>125.06105570820687</v>
          </cell>
        </row>
        <row r="1520">
          <cell r="AD1520">
            <v>105.67198319110477</v>
          </cell>
          <cell r="AE1520">
            <v>107.9623071492027</v>
          </cell>
          <cell r="AF1520">
            <v>111.15175365908866</v>
          </cell>
          <cell r="AG1520">
            <v>116.07265167798487</v>
          </cell>
          <cell r="AH1520">
            <v>125.07102400094905</v>
          </cell>
        </row>
        <row r="1521">
          <cell r="AD1521">
            <v>105.68160421176619</v>
          </cell>
          <cell r="AE1521">
            <v>107.97212037117841</v>
          </cell>
          <cell r="AF1521">
            <v>111.16093480516955</v>
          </cell>
          <cell r="AG1521">
            <v>116.08182497964832</v>
          </cell>
          <cell r="AH1521">
            <v>125.08099229369124</v>
          </cell>
        </row>
        <row r="1522">
          <cell r="AD1522">
            <v>105.69122523242758</v>
          </cell>
          <cell r="AE1522">
            <v>107.98193359315412</v>
          </cell>
          <cell r="AF1522">
            <v>111.17011595125044</v>
          </cell>
          <cell r="AG1522">
            <v>116.09099828131176</v>
          </cell>
          <cell r="AH1522">
            <v>125.09096058643343</v>
          </cell>
        </row>
        <row r="1523">
          <cell r="AD1523">
            <v>105.700846253089</v>
          </cell>
          <cell r="AE1523">
            <v>107.99174681512984</v>
          </cell>
          <cell r="AF1523">
            <v>111.17929709733133</v>
          </cell>
          <cell r="AG1523">
            <v>116.10017158297519</v>
          </cell>
          <cell r="AH1523">
            <v>125.10092887917561</v>
          </cell>
        </row>
        <row r="1524">
          <cell r="AD1524">
            <v>105.71046727375041</v>
          </cell>
          <cell r="AE1524">
            <v>108.00153050384537</v>
          </cell>
          <cell r="AF1524">
            <v>111.18847824341222</v>
          </cell>
          <cell r="AG1524">
            <v>116.10934488463865</v>
          </cell>
          <cell r="AH1524">
            <v>125.1108971719178</v>
          </cell>
        </row>
        <row r="1525">
          <cell r="AD1525">
            <v>105.72008829441181</v>
          </cell>
          <cell r="AE1525">
            <v>108.01115795047198</v>
          </cell>
          <cell r="AF1525">
            <v>111.19765938949311</v>
          </cell>
          <cell r="AG1525">
            <v>116.11851818630208</v>
          </cell>
          <cell r="AH1525">
            <v>125.12086546465999</v>
          </cell>
        </row>
        <row r="1526">
          <cell r="AD1526">
            <v>105.72970931507322</v>
          </cell>
          <cell r="AE1526">
            <v>108.02078539709859</v>
          </cell>
          <cell r="AF1526">
            <v>111.206840535574</v>
          </cell>
          <cell r="AG1526">
            <v>116.12769148796552</v>
          </cell>
          <cell r="AH1526">
            <v>125.13083375740217</v>
          </cell>
        </row>
        <row r="1527">
          <cell r="AD1527">
            <v>105.73933033573464</v>
          </cell>
          <cell r="AE1527">
            <v>108.03041284372522</v>
          </cell>
          <cell r="AF1527">
            <v>111.21602168165489</v>
          </cell>
          <cell r="AG1527">
            <v>116.13686478962897</v>
          </cell>
          <cell r="AH1527">
            <v>125.14080205014436</v>
          </cell>
        </row>
        <row r="1528">
          <cell r="AD1528">
            <v>105.74895135639603</v>
          </cell>
          <cell r="AE1528">
            <v>108.04004029035183</v>
          </cell>
          <cell r="AF1528">
            <v>111.22520282773579</v>
          </cell>
          <cell r="AG1528">
            <v>116.14603809129241</v>
          </cell>
          <cell r="AH1528">
            <v>125.15077034288655</v>
          </cell>
        </row>
        <row r="1529">
          <cell r="AD1529">
            <v>105.75857237705745</v>
          </cell>
          <cell r="AE1529">
            <v>108.04966773697844</v>
          </cell>
          <cell r="AF1529">
            <v>111.23438397381668</v>
          </cell>
          <cell r="AG1529">
            <v>116.15521139295585</v>
          </cell>
          <cell r="AH1529">
            <v>125.16073863562873</v>
          </cell>
        </row>
        <row r="1530">
          <cell r="AD1530">
            <v>105.76819339771886</v>
          </cell>
          <cell r="AE1530">
            <v>108.05929518360504</v>
          </cell>
          <cell r="AF1530">
            <v>111.24356511989757</v>
          </cell>
          <cell r="AG1530">
            <v>116.1643846946193</v>
          </cell>
          <cell r="AH1530">
            <v>125.17070692837092</v>
          </cell>
        </row>
        <row r="1531">
          <cell r="AD1531">
            <v>105.77781441838026</v>
          </cell>
          <cell r="AE1531">
            <v>108.06892263023167</v>
          </cell>
          <cell r="AF1531">
            <v>111.25274626597846</v>
          </cell>
          <cell r="AG1531">
            <v>116.17355799628274</v>
          </cell>
          <cell r="AH1531">
            <v>125.18067522111309</v>
          </cell>
        </row>
        <row r="1532">
          <cell r="AD1532">
            <v>105.78743543904167</v>
          </cell>
          <cell r="AE1532">
            <v>108.07855007685828</v>
          </cell>
          <cell r="AF1532">
            <v>111.26192741205935</v>
          </cell>
          <cell r="AG1532">
            <v>116.18273129794618</v>
          </cell>
          <cell r="AH1532">
            <v>125.19064351385528</v>
          </cell>
        </row>
        <row r="1533">
          <cell r="AD1533">
            <v>105.79705645970309</v>
          </cell>
          <cell r="AE1533">
            <v>108.08817752348489</v>
          </cell>
          <cell r="AF1533">
            <v>111.27110855814023</v>
          </cell>
          <cell r="AG1533">
            <v>116.19190459960963</v>
          </cell>
          <cell r="AH1533">
            <v>125.20061180659746</v>
          </cell>
        </row>
        <row r="1534">
          <cell r="AD1534">
            <v>105.80667748036448</v>
          </cell>
          <cell r="AE1534">
            <v>108.09780497011151</v>
          </cell>
          <cell r="AF1534">
            <v>111.28028970422112</v>
          </cell>
          <cell r="AG1534">
            <v>116.20107790127307</v>
          </cell>
          <cell r="AH1534">
            <v>125.21058009933965</v>
          </cell>
        </row>
        <row r="1535">
          <cell r="AD1535">
            <v>105.8162985010259</v>
          </cell>
          <cell r="AE1535">
            <v>108.10743241673812</v>
          </cell>
          <cell r="AF1535">
            <v>111.28947085030201</v>
          </cell>
          <cell r="AG1535">
            <v>116.2102512029365</v>
          </cell>
          <cell r="AH1535">
            <v>125.22054839208184</v>
          </cell>
        </row>
        <row r="1536">
          <cell r="AD1536">
            <v>105.82591952168731</v>
          </cell>
          <cell r="AE1536">
            <v>108.11705986336473</v>
          </cell>
          <cell r="AF1536">
            <v>111.2986519963829</v>
          </cell>
          <cell r="AG1536">
            <v>116.21942450459996</v>
          </cell>
          <cell r="AH1536">
            <v>125.23051668482402</v>
          </cell>
        </row>
        <row r="1537">
          <cell r="AD1537">
            <v>105.83554054234871</v>
          </cell>
          <cell r="AE1537">
            <v>108.12668730999135</v>
          </cell>
          <cell r="AF1537">
            <v>111.30783314246379</v>
          </cell>
          <cell r="AG1537">
            <v>116.22859780626339</v>
          </cell>
          <cell r="AH1537">
            <v>125.24048497756621</v>
          </cell>
        </row>
        <row r="1538">
          <cell r="AD1538">
            <v>105.84516156301012</v>
          </cell>
          <cell r="AE1538">
            <v>108.13631475661796</v>
          </cell>
          <cell r="AF1538">
            <v>111.31701428854468</v>
          </cell>
          <cell r="AG1538">
            <v>116.23777110792685</v>
          </cell>
          <cell r="AH1538">
            <v>125.2504532703084</v>
          </cell>
        </row>
        <row r="1539">
          <cell r="AD1539">
            <v>105.85478258367154</v>
          </cell>
          <cell r="AE1539">
            <v>108.14594220324457</v>
          </cell>
          <cell r="AF1539">
            <v>111.32619543462557</v>
          </cell>
          <cell r="AG1539">
            <v>116.24694440959028</v>
          </cell>
          <cell r="AH1539">
            <v>125.26042156305058</v>
          </cell>
        </row>
        <row r="1540">
          <cell r="AD1540">
            <v>105.86440360433294</v>
          </cell>
          <cell r="AE1540">
            <v>108.1555696498712</v>
          </cell>
          <cell r="AF1540">
            <v>111.33537658070647</v>
          </cell>
          <cell r="AG1540">
            <v>116.25611771125372</v>
          </cell>
          <cell r="AH1540">
            <v>125.27038985579277</v>
          </cell>
        </row>
        <row r="1541">
          <cell r="AD1541">
            <v>105.87402462499435</v>
          </cell>
          <cell r="AE1541">
            <v>108.16519709649781</v>
          </cell>
          <cell r="AF1541">
            <v>111.34455772678736</v>
          </cell>
          <cell r="AG1541">
            <v>116.26529101291717</v>
          </cell>
          <cell r="AH1541">
            <v>125.28035814853496</v>
          </cell>
        </row>
        <row r="1542">
          <cell r="AD1542">
            <v>105.88364564565576</v>
          </cell>
          <cell r="AE1542">
            <v>108.17482454312442</v>
          </cell>
          <cell r="AF1542">
            <v>111.35373887286825</v>
          </cell>
          <cell r="AG1542">
            <v>116.27446431458061</v>
          </cell>
          <cell r="AH1542">
            <v>125.29032644127714</v>
          </cell>
        </row>
        <row r="1543">
          <cell r="AD1543">
            <v>105.89326666631716</v>
          </cell>
          <cell r="AE1543">
            <v>108.18445198975103</v>
          </cell>
          <cell r="AF1543">
            <v>111.36292001894914</v>
          </cell>
          <cell r="AG1543">
            <v>116.28363761624405</v>
          </cell>
          <cell r="AH1543">
            <v>125.30029473401933</v>
          </cell>
        </row>
        <row r="1544">
          <cell r="AD1544">
            <v>105.90288768697857</v>
          </cell>
          <cell r="AE1544">
            <v>108.19407943637765</v>
          </cell>
          <cell r="AF1544">
            <v>111.37210116503003</v>
          </cell>
          <cell r="AG1544">
            <v>116.2928109179075</v>
          </cell>
          <cell r="AH1544">
            <v>125.31026302676152</v>
          </cell>
        </row>
        <row r="1545">
          <cell r="AD1545">
            <v>105.91250870763999</v>
          </cell>
          <cell r="AE1545">
            <v>108.20370688300426</v>
          </cell>
          <cell r="AF1545">
            <v>111.38128231111092</v>
          </cell>
          <cell r="AG1545">
            <v>116.30198421957094</v>
          </cell>
          <cell r="AH1545">
            <v>125.3202313195037</v>
          </cell>
        </row>
        <row r="1546">
          <cell r="AD1546">
            <v>105.92212972830139</v>
          </cell>
          <cell r="AE1546">
            <v>108.21333432963087</v>
          </cell>
          <cell r="AF1546">
            <v>111.39046345719181</v>
          </cell>
          <cell r="AG1546">
            <v>116.31115752123438</v>
          </cell>
          <cell r="AH1546">
            <v>125.33019961224589</v>
          </cell>
        </row>
        <row r="1547">
          <cell r="AD1547">
            <v>105.9317507489628</v>
          </cell>
          <cell r="AE1547">
            <v>108.22296177625749</v>
          </cell>
          <cell r="AF1547">
            <v>111.39964460327271</v>
          </cell>
          <cell r="AG1547">
            <v>116.32033082289783</v>
          </cell>
          <cell r="AH1547">
            <v>125.34016790498808</v>
          </cell>
        </row>
        <row r="1548">
          <cell r="AD1548">
            <v>105.94137176962421</v>
          </cell>
          <cell r="AE1548">
            <v>108.2325892228841</v>
          </cell>
          <cell r="AF1548">
            <v>111.4088257493536</v>
          </cell>
          <cell r="AG1548">
            <v>116.32950412456127</v>
          </cell>
          <cell r="AH1548">
            <v>125.35013619773025</v>
          </cell>
        </row>
        <row r="1549">
          <cell r="AD1549">
            <v>105.95099279028561</v>
          </cell>
          <cell r="AE1549">
            <v>108.24221666951071</v>
          </cell>
          <cell r="AF1549">
            <v>111.41800689543449</v>
          </cell>
          <cell r="AG1549">
            <v>116.33867742622471</v>
          </cell>
          <cell r="AH1549">
            <v>125.36010449047244</v>
          </cell>
        </row>
        <row r="1550">
          <cell r="AD1550">
            <v>105.96061381094702</v>
          </cell>
          <cell r="AE1550">
            <v>108.25184411613733</v>
          </cell>
          <cell r="AF1550">
            <v>111.42718804151538</v>
          </cell>
          <cell r="AG1550">
            <v>116.34785072788816</v>
          </cell>
          <cell r="AH1550">
            <v>125.37007278321462</v>
          </cell>
        </row>
        <row r="1551">
          <cell r="AD1551">
            <v>105.97023483160844</v>
          </cell>
          <cell r="AE1551">
            <v>108.26147156276394</v>
          </cell>
          <cell r="AF1551">
            <v>111.43636918759627</v>
          </cell>
          <cell r="AG1551">
            <v>116.3570240295516</v>
          </cell>
          <cell r="AH1551">
            <v>125.38004107595681</v>
          </cell>
        </row>
        <row r="1552">
          <cell r="AD1552">
            <v>105.97985585226984</v>
          </cell>
          <cell r="AE1552">
            <v>108.27109900939055</v>
          </cell>
          <cell r="AF1552">
            <v>111.44555033367715</v>
          </cell>
          <cell r="AG1552">
            <v>116.36619733121503</v>
          </cell>
          <cell r="AH1552">
            <v>125.390009368699</v>
          </cell>
        </row>
        <row r="1553">
          <cell r="AD1553">
            <v>105.98947687293125</v>
          </cell>
          <cell r="AE1553">
            <v>108.28072645601716</v>
          </cell>
          <cell r="AF1553">
            <v>111.45473147975804</v>
          </cell>
          <cell r="AG1553">
            <v>116.37537063287849</v>
          </cell>
          <cell r="AH1553">
            <v>125.39997766144118</v>
          </cell>
        </row>
        <row r="1554">
          <cell r="AD1554">
            <v>105.99909789359266</v>
          </cell>
          <cell r="AE1554">
            <v>108.29035390264379</v>
          </cell>
          <cell r="AF1554">
            <v>111.46391262583893</v>
          </cell>
          <cell r="AG1554">
            <v>116.38454393454192</v>
          </cell>
          <cell r="AH1554">
            <v>125.40994595418337</v>
          </cell>
        </row>
        <row r="1555">
          <cell r="AD1555">
            <v>106.00813503464943</v>
          </cell>
          <cell r="AE1555">
            <v>108.2999813492704</v>
          </cell>
          <cell r="AF1555">
            <v>111.47309377191982</v>
          </cell>
          <cell r="AG1555">
            <v>116.39371723620536</v>
          </cell>
          <cell r="AH1555">
            <v>125.41991424692556</v>
          </cell>
        </row>
        <row r="1556">
          <cell r="AD1556">
            <v>106.01711176433878</v>
          </cell>
          <cell r="AE1556">
            <v>108.30960879589701</v>
          </cell>
          <cell r="AF1556">
            <v>111.48227491800071</v>
          </cell>
          <cell r="AG1556">
            <v>116.40289053786881</v>
          </cell>
          <cell r="AH1556">
            <v>125.42988253966774</v>
          </cell>
        </row>
        <row r="1557">
          <cell r="AD1557">
            <v>106.02608849402813</v>
          </cell>
          <cell r="AE1557">
            <v>108.31923624252363</v>
          </cell>
          <cell r="AF1557">
            <v>111.4914560640816</v>
          </cell>
          <cell r="AG1557">
            <v>116.41206383953225</v>
          </cell>
          <cell r="AH1557">
            <v>125.43985083240993</v>
          </cell>
        </row>
        <row r="1558">
          <cell r="AD1558">
            <v>106.03506522371748</v>
          </cell>
          <cell r="AE1558">
            <v>108.32886368915024</v>
          </cell>
          <cell r="AF1558">
            <v>111.50063721016249</v>
          </cell>
          <cell r="AG1558">
            <v>116.42123714119569</v>
          </cell>
          <cell r="AH1558">
            <v>125.44981912515212</v>
          </cell>
        </row>
        <row r="1559">
          <cell r="AD1559">
            <v>106.04404195340683</v>
          </cell>
          <cell r="AE1559">
            <v>108.33849113577685</v>
          </cell>
          <cell r="AF1559">
            <v>111.50981835624339</v>
          </cell>
          <cell r="AG1559">
            <v>116.43041044285914</v>
          </cell>
          <cell r="AH1559">
            <v>125.4597874178943</v>
          </cell>
        </row>
        <row r="1560">
          <cell r="AD1560">
            <v>106.05301868309618</v>
          </cell>
          <cell r="AE1560">
            <v>108.34811858240347</v>
          </cell>
          <cell r="AF1560">
            <v>111.51899950232428</v>
          </cell>
          <cell r="AG1560">
            <v>116.43958374452258</v>
          </cell>
          <cell r="AH1560">
            <v>125.46975571063649</v>
          </cell>
        </row>
        <row r="1561">
          <cell r="AD1561">
            <v>106.06199541278554</v>
          </cell>
          <cell r="AE1561">
            <v>108.35774602903008</v>
          </cell>
          <cell r="AF1561">
            <v>111.52818064840517</v>
          </cell>
          <cell r="AG1561">
            <v>116.44875704618603</v>
          </cell>
          <cell r="AH1561">
            <v>125.47972400337868</v>
          </cell>
        </row>
        <row r="1562">
          <cell r="AD1562">
            <v>106.07097214247489</v>
          </cell>
          <cell r="AE1562">
            <v>108.36737347565669</v>
          </cell>
          <cell r="AF1562">
            <v>111.53736179448606</v>
          </cell>
          <cell r="AG1562">
            <v>116.45793034784947</v>
          </cell>
          <cell r="AH1562">
            <v>125.48969229612086</v>
          </cell>
        </row>
        <row r="1563">
          <cell r="AD1563">
            <v>106.07994887216424</v>
          </cell>
          <cell r="AE1563">
            <v>108.37700092228332</v>
          </cell>
          <cell r="AF1563">
            <v>111.54654294056695</v>
          </cell>
          <cell r="AG1563">
            <v>116.46710364951291</v>
          </cell>
          <cell r="AH1563">
            <v>125.49966058886305</v>
          </cell>
        </row>
        <row r="1564">
          <cell r="AD1564">
            <v>106.08892560185359</v>
          </cell>
          <cell r="AE1564">
            <v>108.38662836890992</v>
          </cell>
          <cell r="AF1564">
            <v>111.55572408664784</v>
          </cell>
          <cell r="AG1564">
            <v>116.47627695117636</v>
          </cell>
          <cell r="AH1564">
            <v>125.50962888160524</v>
          </cell>
        </row>
        <row r="1565">
          <cell r="AD1565">
            <v>106.09790233154294</v>
          </cell>
          <cell r="AE1565">
            <v>108.39625581553653</v>
          </cell>
          <cell r="AF1565">
            <v>111.56490523272873</v>
          </cell>
          <cell r="AG1565">
            <v>116.4854502528398</v>
          </cell>
          <cell r="AH1565">
            <v>125.51959717434741</v>
          </cell>
        </row>
        <row r="1566">
          <cell r="AD1566">
            <v>106.10687906123229</v>
          </cell>
          <cell r="AE1566">
            <v>108.40588326216314</v>
          </cell>
          <cell r="AF1566">
            <v>111.57408637880962</v>
          </cell>
          <cell r="AG1566">
            <v>116.49462355450324</v>
          </cell>
          <cell r="AH1566">
            <v>125.5295654670896</v>
          </cell>
        </row>
        <row r="1567">
          <cell r="AD1567">
            <v>106.11585579092164</v>
          </cell>
          <cell r="AE1567">
            <v>108.41551070878977</v>
          </cell>
          <cell r="AF1567">
            <v>111.58326752489052</v>
          </cell>
          <cell r="AG1567">
            <v>116.50379685616669</v>
          </cell>
          <cell r="AH1567">
            <v>125.53953375983178</v>
          </cell>
        </row>
        <row r="1568">
          <cell r="AD1568">
            <v>106.12483252061099</v>
          </cell>
          <cell r="AE1568">
            <v>108.42513815541638</v>
          </cell>
          <cell r="AF1568">
            <v>111.59244867097141</v>
          </cell>
          <cell r="AG1568">
            <v>116.51297015783013</v>
          </cell>
          <cell r="AH1568">
            <v>125.54950205257397</v>
          </cell>
        </row>
        <row r="1569">
          <cell r="AD1569">
            <v>106.13380925030035</v>
          </cell>
          <cell r="AE1569">
            <v>108.43476560204299</v>
          </cell>
          <cell r="AF1569">
            <v>111.6016298170523</v>
          </cell>
          <cell r="AG1569">
            <v>116.52214345949356</v>
          </cell>
          <cell r="AH1569">
            <v>125.55947034531616</v>
          </cell>
        </row>
        <row r="1570">
          <cell r="AD1570">
            <v>106.1427859799897</v>
          </cell>
          <cell r="AE1570">
            <v>108.44439304866961</v>
          </cell>
          <cell r="AF1570">
            <v>111.61081096313318</v>
          </cell>
          <cell r="AG1570">
            <v>116.53131676115702</v>
          </cell>
          <cell r="AH1570">
            <v>125.56943863805834</v>
          </cell>
        </row>
        <row r="1571">
          <cell r="AD1571">
            <v>106.15176270967905</v>
          </cell>
          <cell r="AE1571">
            <v>108.45402049529622</v>
          </cell>
          <cell r="AF1571">
            <v>111.61999210921407</v>
          </cell>
          <cell r="AG1571">
            <v>116.54049006282045</v>
          </cell>
          <cell r="AH1571">
            <v>125.57940693080053</v>
          </cell>
        </row>
        <row r="1572">
          <cell r="AD1572">
            <v>106.1607394393684</v>
          </cell>
          <cell r="AE1572">
            <v>108.46364794192283</v>
          </cell>
          <cell r="AF1572">
            <v>111.62917325529496</v>
          </cell>
          <cell r="AG1572">
            <v>116.54966336448389</v>
          </cell>
          <cell r="AH1572">
            <v>125.58937522354272</v>
          </cell>
        </row>
        <row r="1573">
          <cell r="AD1573">
            <v>106.16971616905775</v>
          </cell>
          <cell r="AE1573">
            <v>108.47327538854945</v>
          </cell>
          <cell r="AF1573">
            <v>111.63835440137585</v>
          </cell>
          <cell r="AG1573">
            <v>116.55883666614734</v>
          </cell>
          <cell r="AH1573">
            <v>125.5993435162849</v>
          </cell>
        </row>
        <row r="1574">
          <cell r="AD1574">
            <v>106.1786928987471</v>
          </cell>
          <cell r="AE1574">
            <v>108.48290283517606</v>
          </cell>
          <cell r="AF1574">
            <v>111.64753554745674</v>
          </cell>
          <cell r="AG1574">
            <v>116.56800996781078</v>
          </cell>
          <cell r="AH1574">
            <v>125.60931180902709</v>
          </cell>
        </row>
        <row r="1575">
          <cell r="AD1575">
            <v>106.18766962843645</v>
          </cell>
          <cell r="AE1575">
            <v>108.49253028180267</v>
          </cell>
          <cell r="AF1575">
            <v>111.65671669353763</v>
          </cell>
          <cell r="AG1575">
            <v>116.57718326947422</v>
          </cell>
          <cell r="AH1575">
            <v>125.61928010176928</v>
          </cell>
        </row>
        <row r="1576">
          <cell r="AD1576">
            <v>106.1966463581258</v>
          </cell>
          <cell r="AE1576">
            <v>108.5021577284293</v>
          </cell>
          <cell r="AF1576">
            <v>111.66589783961852</v>
          </cell>
          <cell r="AG1576">
            <v>116.58635657113767</v>
          </cell>
          <cell r="AH1576">
            <v>125.62924839451146</v>
          </cell>
        </row>
        <row r="1577">
          <cell r="AD1577">
            <v>106.20562308781516</v>
          </cell>
          <cell r="AE1577">
            <v>108.51178517505591</v>
          </cell>
          <cell r="AF1577">
            <v>111.67507898569941</v>
          </cell>
          <cell r="AG1577">
            <v>116.59552987280111</v>
          </cell>
          <cell r="AH1577">
            <v>125.63921668725365</v>
          </cell>
        </row>
        <row r="1578">
          <cell r="AD1578">
            <v>106.21459981750451</v>
          </cell>
          <cell r="AE1578">
            <v>108.52141262168252</v>
          </cell>
          <cell r="AF1578">
            <v>111.68426013178031</v>
          </cell>
          <cell r="AG1578">
            <v>116.60470317446455</v>
          </cell>
          <cell r="AH1578">
            <v>125.64918497999584</v>
          </cell>
        </row>
        <row r="1579">
          <cell r="AD1579">
            <v>106.22357654719386</v>
          </cell>
          <cell r="AE1579">
            <v>108.53104006830912</v>
          </cell>
          <cell r="AF1579">
            <v>111.6934412778612</v>
          </cell>
          <cell r="AG1579">
            <v>116.613876476128</v>
          </cell>
          <cell r="AH1579">
            <v>125.65915327273802</v>
          </cell>
        </row>
        <row r="1580">
          <cell r="AD1580">
            <v>106.23255327688321</v>
          </cell>
          <cell r="AE1580">
            <v>108.54066751493575</v>
          </cell>
          <cell r="AF1580">
            <v>111.70262242394209</v>
          </cell>
          <cell r="AG1580">
            <v>116.62304977779144</v>
          </cell>
          <cell r="AH1580">
            <v>125.66912156548021</v>
          </cell>
        </row>
        <row r="1581">
          <cell r="AD1581">
            <v>106.24153000657256</v>
          </cell>
          <cell r="AE1581">
            <v>108.55029496156236</v>
          </cell>
          <cell r="AF1581">
            <v>111.71180357002298</v>
          </cell>
          <cell r="AG1581">
            <v>116.63222307945487</v>
          </cell>
          <cell r="AH1581">
            <v>125.6790898582224</v>
          </cell>
        </row>
        <row r="1582">
          <cell r="AD1582">
            <v>106.25050673626191</v>
          </cell>
          <cell r="AE1582">
            <v>108.55992240818897</v>
          </cell>
          <cell r="AF1582">
            <v>111.72098471610387</v>
          </cell>
          <cell r="AG1582">
            <v>116.64139638111833</v>
          </cell>
          <cell r="AH1582">
            <v>125.68905815096457</v>
          </cell>
        </row>
        <row r="1583">
          <cell r="AD1583">
            <v>106.25948346595126</v>
          </cell>
          <cell r="AE1583">
            <v>108.56954985481559</v>
          </cell>
          <cell r="AF1583">
            <v>111.73016586218476</v>
          </cell>
          <cell r="AG1583">
            <v>116.65056968278176</v>
          </cell>
          <cell r="AH1583">
            <v>125.69902644370676</v>
          </cell>
        </row>
        <row r="1584">
          <cell r="AD1584">
            <v>106.26846019564061</v>
          </cell>
          <cell r="AE1584">
            <v>108.5791773014422</v>
          </cell>
          <cell r="AF1584">
            <v>111.73934700826565</v>
          </cell>
          <cell r="AG1584">
            <v>116.65974298444522</v>
          </cell>
          <cell r="AH1584">
            <v>125.70899473644894</v>
          </cell>
        </row>
        <row r="1585">
          <cell r="AD1585">
            <v>106.27743692532997</v>
          </cell>
          <cell r="AE1585">
            <v>108.58880474806881</v>
          </cell>
          <cell r="AF1585">
            <v>111.74852815434654</v>
          </cell>
          <cell r="AG1585">
            <v>116.66891628610865</v>
          </cell>
          <cell r="AH1585">
            <v>125.71896302919113</v>
          </cell>
        </row>
        <row r="1586">
          <cell r="AD1586">
            <v>106.28641365501932</v>
          </cell>
          <cell r="AE1586">
            <v>108.59843219469543</v>
          </cell>
          <cell r="AF1586">
            <v>111.75770930042744</v>
          </cell>
          <cell r="AG1586">
            <v>116.67808958777209</v>
          </cell>
          <cell r="AH1586">
            <v>125.72893132193332</v>
          </cell>
        </row>
        <row r="1587">
          <cell r="AD1587">
            <v>106.29539038470867</v>
          </cell>
          <cell r="AE1587">
            <v>108.60805964132204</v>
          </cell>
          <cell r="AF1587">
            <v>111.76689044650833</v>
          </cell>
          <cell r="AG1587">
            <v>116.68726288943554</v>
          </cell>
          <cell r="AH1587">
            <v>125.7388996146755</v>
          </cell>
        </row>
        <row r="1588">
          <cell r="AD1588">
            <v>106.30436711439802</v>
          </cell>
          <cell r="AE1588">
            <v>108.61768708794865</v>
          </cell>
          <cell r="AF1588">
            <v>111.77607159258922</v>
          </cell>
          <cell r="AG1588">
            <v>116.69643619109898</v>
          </cell>
          <cell r="AH1588">
            <v>125.74886790741769</v>
          </cell>
        </row>
        <row r="1589">
          <cell r="AD1589">
            <v>106.31334384408737</v>
          </cell>
          <cell r="AE1589">
            <v>108.62731453457528</v>
          </cell>
          <cell r="AF1589">
            <v>111.7852527386701</v>
          </cell>
          <cell r="AG1589">
            <v>116.70560949276242</v>
          </cell>
          <cell r="AH1589">
            <v>125.75883620015988</v>
          </cell>
        </row>
        <row r="1590">
          <cell r="AD1590">
            <v>106.32232057377672</v>
          </cell>
          <cell r="AE1590">
            <v>108.63694198120189</v>
          </cell>
          <cell r="AF1590">
            <v>111.79443388475099</v>
          </cell>
          <cell r="AG1590">
            <v>116.71478279442587</v>
          </cell>
          <cell r="AH1590">
            <v>125.76880449290206</v>
          </cell>
        </row>
        <row r="1591">
          <cell r="AD1591">
            <v>106.33129730346607</v>
          </cell>
          <cell r="AE1591">
            <v>108.6465694278285</v>
          </cell>
          <cell r="AF1591">
            <v>111.80361503083188</v>
          </cell>
          <cell r="AG1591">
            <v>116.72395609608931</v>
          </cell>
          <cell r="AH1591">
            <v>125.77877278564425</v>
          </cell>
        </row>
        <row r="1592">
          <cell r="AD1592">
            <v>106.34027403315542</v>
          </cell>
          <cell r="AE1592">
            <v>108.65619687445511</v>
          </cell>
          <cell r="AF1592">
            <v>111.81279617691277</v>
          </cell>
          <cell r="AG1592">
            <v>116.73312939775275</v>
          </cell>
          <cell r="AH1592">
            <v>125.78874107838644</v>
          </cell>
        </row>
        <row r="1593">
          <cell r="AD1593">
            <v>106.34925076284478</v>
          </cell>
          <cell r="AE1593">
            <v>108.66582432108173</v>
          </cell>
          <cell r="AF1593">
            <v>111.82197732299366</v>
          </cell>
          <cell r="AG1593">
            <v>116.7423026994162</v>
          </cell>
          <cell r="AH1593">
            <v>125.79870937112862</v>
          </cell>
        </row>
        <row r="1594">
          <cell r="AD1594">
            <v>106.35822749253413</v>
          </cell>
          <cell r="AE1594">
            <v>108.67545176770834</v>
          </cell>
          <cell r="AF1594">
            <v>111.83115846907455</v>
          </cell>
          <cell r="AG1594">
            <v>116.75147600107964</v>
          </cell>
          <cell r="AH1594">
            <v>125.80867766387081</v>
          </cell>
        </row>
        <row r="1595">
          <cell r="AD1595">
            <v>106.36720422222346</v>
          </cell>
          <cell r="AE1595">
            <v>108.68507921433495</v>
          </cell>
          <cell r="AF1595">
            <v>111.84033961515544</v>
          </cell>
          <cell r="AG1595">
            <v>116.76064930274308</v>
          </cell>
          <cell r="AH1595">
            <v>125.818645956613</v>
          </cell>
        </row>
        <row r="1596">
          <cell r="AD1596">
            <v>106.37618095191281</v>
          </cell>
          <cell r="AE1596">
            <v>108.69470666096157</v>
          </cell>
          <cell r="AF1596">
            <v>111.84952076123633</v>
          </cell>
          <cell r="AG1596">
            <v>116.76982260440653</v>
          </cell>
          <cell r="AH1596">
            <v>125.82861424935518</v>
          </cell>
        </row>
        <row r="1597">
          <cell r="AD1597">
            <v>106.38515768160217</v>
          </cell>
          <cell r="AE1597">
            <v>108.70433410758818</v>
          </cell>
          <cell r="AF1597">
            <v>111.85870190731723</v>
          </cell>
          <cell r="AG1597">
            <v>116.77899590606997</v>
          </cell>
          <cell r="AH1597">
            <v>125.83858254209737</v>
          </cell>
        </row>
        <row r="1598">
          <cell r="AD1598">
            <v>106.39413441129152</v>
          </cell>
          <cell r="AE1598">
            <v>108.71396155421479</v>
          </cell>
          <cell r="AF1598">
            <v>111.86788305339812</v>
          </cell>
          <cell r="AG1598">
            <v>116.7881692077334</v>
          </cell>
          <cell r="AH1598">
            <v>125.84855083483956</v>
          </cell>
        </row>
        <row r="1599">
          <cell r="AD1599">
            <v>106.40311114098087</v>
          </cell>
          <cell r="AE1599">
            <v>108.72358900084141</v>
          </cell>
          <cell r="AF1599">
            <v>111.87706419947901</v>
          </cell>
          <cell r="AG1599">
            <v>116.79734250939686</v>
          </cell>
          <cell r="AH1599">
            <v>125.85851912758173</v>
          </cell>
        </row>
        <row r="1600">
          <cell r="AD1600">
            <v>106.41208787067022</v>
          </cell>
          <cell r="AE1600">
            <v>108.73321644746802</v>
          </cell>
          <cell r="AF1600">
            <v>111.8862453455599</v>
          </cell>
          <cell r="AG1600">
            <v>116.80651581106029</v>
          </cell>
          <cell r="AH1600">
            <v>125.86848742032392</v>
          </cell>
        </row>
        <row r="1601">
          <cell r="AD1601">
            <v>106.42106460035957</v>
          </cell>
          <cell r="AE1601">
            <v>108.74284389409463</v>
          </cell>
          <cell r="AF1601">
            <v>111.89542649164079</v>
          </cell>
          <cell r="AG1601">
            <v>116.81568911272373</v>
          </cell>
          <cell r="AH1601">
            <v>125.8784557130661</v>
          </cell>
        </row>
        <row r="1602">
          <cell r="AD1602">
            <v>106.43004133004892</v>
          </cell>
          <cell r="AE1602">
            <v>108.75247134072126</v>
          </cell>
          <cell r="AF1602">
            <v>111.90460763772168</v>
          </cell>
          <cell r="AG1602">
            <v>116.82486241438718</v>
          </cell>
          <cell r="AH1602">
            <v>125.88842400580829</v>
          </cell>
        </row>
        <row r="1603">
          <cell r="AD1603">
            <v>106.43901805973827</v>
          </cell>
          <cell r="AE1603">
            <v>108.76209878734787</v>
          </cell>
          <cell r="AF1603">
            <v>111.91378878380257</v>
          </cell>
          <cell r="AG1603">
            <v>116.83403571605062</v>
          </cell>
          <cell r="AH1603">
            <v>125.89839229855048</v>
          </cell>
        </row>
        <row r="1604">
          <cell r="AD1604">
            <v>106.44799478942763</v>
          </cell>
          <cell r="AE1604">
            <v>108.77172623397448</v>
          </cell>
          <cell r="AF1604">
            <v>111.92296992988346</v>
          </cell>
          <cell r="AG1604">
            <v>116.84320901771407</v>
          </cell>
          <cell r="AH1604">
            <v>125.90836059129266</v>
          </cell>
        </row>
        <row r="1605">
          <cell r="AD1605">
            <v>106.45697151911698</v>
          </cell>
          <cell r="AE1605">
            <v>108.78135368060109</v>
          </cell>
          <cell r="AF1605">
            <v>111.93215107596436</v>
          </cell>
          <cell r="AG1605">
            <v>116.85238231937751</v>
          </cell>
          <cell r="AH1605">
            <v>125.91832888403485</v>
          </cell>
        </row>
        <row r="1606">
          <cell r="AD1606">
            <v>106.46594824880633</v>
          </cell>
          <cell r="AE1606">
            <v>108.79098112722771</v>
          </cell>
          <cell r="AF1606">
            <v>111.94133222204525</v>
          </cell>
          <cell r="AG1606">
            <v>116.86155562104095</v>
          </cell>
          <cell r="AH1606">
            <v>125.92829717677704</v>
          </cell>
        </row>
        <row r="1607">
          <cell r="AD1607">
            <v>106.47492497849568</v>
          </cell>
          <cell r="AE1607">
            <v>108.80060857385432</v>
          </cell>
          <cell r="AF1607">
            <v>111.95051336812614</v>
          </cell>
          <cell r="AG1607">
            <v>116.8707289227044</v>
          </cell>
          <cell r="AH1607">
            <v>125.93826546951922</v>
          </cell>
        </row>
        <row r="1608">
          <cell r="AD1608">
            <v>106.48390170818503</v>
          </cell>
          <cell r="AE1608">
            <v>108.81023602048093</v>
          </cell>
          <cell r="AF1608">
            <v>111.95969451420702</v>
          </cell>
          <cell r="AG1608">
            <v>116.87990222436784</v>
          </cell>
          <cell r="AH1608">
            <v>125.94823376226141</v>
          </cell>
        </row>
        <row r="1609">
          <cell r="AD1609">
            <v>106.49287843787438</v>
          </cell>
          <cell r="AE1609">
            <v>108.81986346710755</v>
          </cell>
          <cell r="AF1609">
            <v>111.96887566028791</v>
          </cell>
          <cell r="AG1609">
            <v>116.88907552603128</v>
          </cell>
          <cell r="AH1609">
            <v>125.9582020550036</v>
          </cell>
        </row>
        <row r="1610">
          <cell r="AD1610">
            <v>106.50185516756373</v>
          </cell>
          <cell r="AE1610">
            <v>108.82949091373416</v>
          </cell>
          <cell r="AF1610">
            <v>111.9780568063688</v>
          </cell>
          <cell r="AG1610">
            <v>116.89824882769473</v>
          </cell>
          <cell r="AH1610">
            <v>125.96817034774578</v>
          </cell>
        </row>
        <row r="1611">
          <cell r="AD1611">
            <v>106.51083189725308</v>
          </cell>
          <cell r="AE1611">
            <v>108.83911836036077</v>
          </cell>
          <cell r="AF1611">
            <v>111.98723795244969</v>
          </cell>
          <cell r="AG1611">
            <v>116.90742212935817</v>
          </cell>
          <cell r="AH1611">
            <v>125.97813864048797</v>
          </cell>
        </row>
        <row r="1612">
          <cell r="AD1612">
            <v>106.51980862694244</v>
          </cell>
          <cell r="AE1612">
            <v>108.8487458069874</v>
          </cell>
          <cell r="AF1612">
            <v>111.99641909853058</v>
          </cell>
          <cell r="AG1612">
            <v>116.91659543102161</v>
          </cell>
          <cell r="AH1612">
            <v>125.98810693323016</v>
          </cell>
        </row>
        <row r="1613">
          <cell r="AD1613">
            <v>106.52878535663179</v>
          </cell>
          <cell r="AE1613">
            <v>108.858373253614</v>
          </cell>
          <cell r="AF1613">
            <v>112.00519900172145</v>
          </cell>
          <cell r="AG1613">
            <v>116.92576873268506</v>
          </cell>
          <cell r="AH1613">
            <v>125.99807522597234</v>
          </cell>
        </row>
        <row r="1614">
          <cell r="AD1614">
            <v>106.53776208632114</v>
          </cell>
          <cell r="AE1614">
            <v>108.86800070024061</v>
          </cell>
          <cell r="AF1614">
            <v>112.01372234268081</v>
          </cell>
          <cell r="AG1614">
            <v>116.9349420343485</v>
          </cell>
          <cell r="AH1614">
            <v>126.00736231565979</v>
          </cell>
        </row>
        <row r="1615">
          <cell r="AD1615">
            <v>106.54673881601049</v>
          </cell>
          <cell r="AE1615">
            <v>108.87762814686724</v>
          </cell>
          <cell r="AF1615">
            <v>112.02224568364018</v>
          </cell>
          <cell r="AG1615">
            <v>116.94411533601193</v>
          </cell>
          <cell r="AH1615">
            <v>126.0164863968439</v>
          </cell>
        </row>
        <row r="1616">
          <cell r="AD1616">
            <v>106.55571554569984</v>
          </cell>
          <cell r="AE1616">
            <v>108.88725559349385</v>
          </cell>
          <cell r="AF1616">
            <v>112.03076902459954</v>
          </cell>
          <cell r="AG1616">
            <v>116.95328863767539</v>
          </cell>
          <cell r="AH1616">
            <v>126.025610478028</v>
          </cell>
        </row>
        <row r="1617">
          <cell r="AD1617">
            <v>106.56469227538919</v>
          </cell>
          <cell r="AE1617">
            <v>108.89688304012046</v>
          </cell>
          <cell r="AF1617">
            <v>112.03929236555889</v>
          </cell>
          <cell r="AG1617">
            <v>116.96246193933882</v>
          </cell>
          <cell r="AH1617">
            <v>126.03473455921211</v>
          </cell>
        </row>
        <row r="1618">
          <cell r="AD1618">
            <v>106.57366900507854</v>
          </cell>
          <cell r="AE1618">
            <v>108.90651048674707</v>
          </cell>
          <cell r="AF1618">
            <v>112.04781570651826</v>
          </cell>
          <cell r="AG1618">
            <v>116.97163524100226</v>
          </cell>
          <cell r="AH1618">
            <v>126.04385864039621</v>
          </cell>
        </row>
        <row r="1619">
          <cell r="AD1619">
            <v>106.58264573476789</v>
          </cell>
          <cell r="AE1619">
            <v>108.91613793337369</v>
          </cell>
          <cell r="AF1619">
            <v>112.05633904747762</v>
          </cell>
          <cell r="AG1619">
            <v>116.98080854266571</v>
          </cell>
          <cell r="AH1619">
            <v>126.05298272158032</v>
          </cell>
        </row>
        <row r="1620">
          <cell r="AD1620">
            <v>106.59162246445725</v>
          </cell>
          <cell r="AE1620">
            <v>108.9257653800003</v>
          </cell>
          <cell r="AF1620">
            <v>112.06486238843699</v>
          </cell>
          <cell r="AG1620">
            <v>116.98998184432915</v>
          </cell>
          <cell r="AH1620">
            <v>126.06210680276442</v>
          </cell>
        </row>
        <row r="1621">
          <cell r="AD1621">
            <v>106.6005991941466</v>
          </cell>
          <cell r="AE1621">
            <v>108.93539282662691</v>
          </cell>
          <cell r="AF1621">
            <v>112.07338572939635</v>
          </cell>
          <cell r="AG1621">
            <v>116.99915514599259</v>
          </cell>
          <cell r="AH1621">
            <v>126.07123088394853</v>
          </cell>
        </row>
        <row r="1622">
          <cell r="AD1622">
            <v>106.60957592383595</v>
          </cell>
          <cell r="AE1622">
            <v>108.94502027325353</v>
          </cell>
          <cell r="AF1622">
            <v>112.08190907035571</v>
          </cell>
          <cell r="AG1622">
            <v>117.00760517830332</v>
          </cell>
          <cell r="AH1622">
            <v>126.08035496513264</v>
          </cell>
        </row>
        <row r="1623">
          <cell r="AD1623">
            <v>106.6185526535253</v>
          </cell>
          <cell r="AE1623">
            <v>108.95464771988014</v>
          </cell>
          <cell r="AF1623">
            <v>112.09043241131508</v>
          </cell>
          <cell r="AG1623">
            <v>117.01598184075736</v>
          </cell>
          <cell r="AH1623">
            <v>126.08947904631674</v>
          </cell>
        </row>
        <row r="1624">
          <cell r="AD1624">
            <v>106.62752938321465</v>
          </cell>
          <cell r="AE1624">
            <v>108.96427516650675</v>
          </cell>
          <cell r="AF1624">
            <v>112.09895575227443</v>
          </cell>
          <cell r="AG1624">
            <v>117.02435850321139</v>
          </cell>
          <cell r="AH1624">
            <v>126.09860312750085</v>
          </cell>
        </row>
        <row r="1625">
          <cell r="AD1625">
            <v>106.636506112904</v>
          </cell>
          <cell r="AE1625">
            <v>108.97390261313338</v>
          </cell>
          <cell r="AF1625">
            <v>112.10747909323381</v>
          </cell>
          <cell r="AG1625">
            <v>117.03273516566541</v>
          </cell>
          <cell r="AH1625">
            <v>126.10772720868495</v>
          </cell>
        </row>
        <row r="1626">
          <cell r="AD1626">
            <v>106.64548284259335</v>
          </cell>
          <cell r="AE1626">
            <v>108.98353005975999</v>
          </cell>
          <cell r="AF1626">
            <v>112.11600243419316</v>
          </cell>
          <cell r="AG1626">
            <v>117.04111182811945</v>
          </cell>
          <cell r="AH1626">
            <v>126.11685128986906</v>
          </cell>
        </row>
        <row r="1627">
          <cell r="AD1627">
            <v>106.6544595722827</v>
          </cell>
          <cell r="AE1627">
            <v>108.99315750638659</v>
          </cell>
          <cell r="AF1627">
            <v>112.12452577515252</v>
          </cell>
          <cell r="AG1627">
            <v>117.04948849057348</v>
          </cell>
          <cell r="AH1627">
            <v>126.12597537105316</v>
          </cell>
        </row>
        <row r="1628">
          <cell r="AD1628">
            <v>106.66343630197206</v>
          </cell>
          <cell r="AE1628">
            <v>109.00247935930663</v>
          </cell>
          <cell r="AF1628">
            <v>112.13304911611189</v>
          </cell>
          <cell r="AG1628">
            <v>117.05786515302751</v>
          </cell>
          <cell r="AH1628">
            <v>126.13509945223727</v>
          </cell>
        </row>
        <row r="1629">
          <cell r="AD1629">
            <v>106.67241303166141</v>
          </cell>
          <cell r="AE1629">
            <v>109.01105038340633</v>
          </cell>
          <cell r="AF1629">
            <v>112.14157245707125</v>
          </cell>
          <cell r="AG1629">
            <v>117.06624181548153</v>
          </cell>
          <cell r="AH1629">
            <v>126.14422353342138</v>
          </cell>
        </row>
        <row r="1630">
          <cell r="AD1630">
            <v>106.68138976135076</v>
          </cell>
          <cell r="AE1630">
            <v>109.01962140750604</v>
          </cell>
          <cell r="AF1630">
            <v>112.15009579803061</v>
          </cell>
          <cell r="AG1630">
            <v>117.07461847793557</v>
          </cell>
          <cell r="AH1630">
            <v>126.15334761460548</v>
          </cell>
        </row>
        <row r="1631">
          <cell r="AD1631">
            <v>106.69036649104011</v>
          </cell>
          <cell r="AE1631">
            <v>109.02819243160575</v>
          </cell>
          <cell r="AF1631">
            <v>112.15861913898998</v>
          </cell>
          <cell r="AG1631">
            <v>117.0829951403896</v>
          </cell>
          <cell r="AH1631">
            <v>126.16247169578959</v>
          </cell>
        </row>
        <row r="1632">
          <cell r="AD1632">
            <v>106.69934322072946</v>
          </cell>
          <cell r="AE1632">
            <v>109.03676345570544</v>
          </cell>
          <cell r="AF1632">
            <v>112.16714247994933</v>
          </cell>
          <cell r="AG1632">
            <v>117.09137180284363</v>
          </cell>
          <cell r="AH1632">
            <v>126.17159577697369</v>
          </cell>
        </row>
        <row r="1633">
          <cell r="AD1633">
            <v>106.70831995041881</v>
          </cell>
          <cell r="AE1633">
            <v>109.04533447980515</v>
          </cell>
          <cell r="AF1633">
            <v>112.1756658209087</v>
          </cell>
          <cell r="AG1633">
            <v>117.09974846529767</v>
          </cell>
          <cell r="AH1633">
            <v>126.1807198581578</v>
          </cell>
        </row>
        <row r="1634">
          <cell r="AD1634">
            <v>106.71729668010816</v>
          </cell>
          <cell r="AE1634">
            <v>109.05390550390484</v>
          </cell>
          <cell r="AF1634">
            <v>112.18418916186806</v>
          </cell>
          <cell r="AG1634">
            <v>117.10812512775169</v>
          </cell>
          <cell r="AH1634">
            <v>126.1898439393419</v>
          </cell>
        </row>
        <row r="1635">
          <cell r="AD1635">
            <v>106.72627340979751</v>
          </cell>
          <cell r="AE1635">
            <v>109.06247652800455</v>
          </cell>
          <cell r="AF1635">
            <v>112.19271250282742</v>
          </cell>
          <cell r="AG1635">
            <v>117.11650179020572</v>
          </cell>
          <cell r="AH1635">
            <v>126.19896802052601</v>
          </cell>
        </row>
        <row r="1636">
          <cell r="AD1636">
            <v>106.73525013948687</v>
          </cell>
          <cell r="AE1636">
            <v>109.07104755210426</v>
          </cell>
          <cell r="AF1636">
            <v>112.20123584378679</v>
          </cell>
          <cell r="AG1636">
            <v>117.12487845265974</v>
          </cell>
          <cell r="AH1636">
            <v>126.20809210171011</v>
          </cell>
        </row>
        <row r="1637">
          <cell r="AD1637">
            <v>106.74422686917622</v>
          </cell>
          <cell r="AE1637">
            <v>109.07961857620396</v>
          </cell>
          <cell r="AF1637">
            <v>112.20975918474615</v>
          </cell>
          <cell r="AG1637">
            <v>117.13325511511378</v>
          </cell>
          <cell r="AH1637">
            <v>126.21721618289422</v>
          </cell>
        </row>
        <row r="1638">
          <cell r="AD1638">
            <v>106.75320359886557</v>
          </cell>
          <cell r="AE1638">
            <v>109.08818960030366</v>
          </cell>
          <cell r="AF1638">
            <v>112.21828252570552</v>
          </cell>
          <cell r="AG1638">
            <v>117.14163177756781</v>
          </cell>
          <cell r="AH1638">
            <v>126.22634026407833</v>
          </cell>
        </row>
        <row r="1639">
          <cell r="AD1639">
            <v>106.76218032855492</v>
          </cell>
          <cell r="AE1639">
            <v>109.09676062440337</v>
          </cell>
          <cell r="AF1639">
            <v>112.22680586666488</v>
          </cell>
          <cell r="AG1639">
            <v>117.15000844002184</v>
          </cell>
          <cell r="AH1639">
            <v>126.23546434526243</v>
          </cell>
        </row>
        <row r="1640">
          <cell r="AD1640">
            <v>106.77115705824427</v>
          </cell>
          <cell r="AE1640">
            <v>109.10533164850307</v>
          </cell>
          <cell r="AF1640">
            <v>112.23532920762423</v>
          </cell>
          <cell r="AG1640">
            <v>117.15838510247588</v>
          </cell>
          <cell r="AH1640">
            <v>126.24458842644654</v>
          </cell>
        </row>
        <row r="1641">
          <cell r="AD1641">
            <v>106.78013378793362</v>
          </cell>
          <cell r="AE1641">
            <v>109.11390267260278</v>
          </cell>
          <cell r="AF1641">
            <v>112.2438525485836</v>
          </cell>
          <cell r="AG1641">
            <v>117.1667617649299</v>
          </cell>
          <cell r="AH1641">
            <v>126.25371250763064</v>
          </cell>
        </row>
        <row r="1642">
          <cell r="AD1642">
            <v>106.78911051762297</v>
          </cell>
          <cell r="AE1642">
            <v>109.12247369670247</v>
          </cell>
          <cell r="AF1642">
            <v>112.25237588954296</v>
          </cell>
          <cell r="AG1642">
            <v>117.17513842738393</v>
          </cell>
          <cell r="AH1642">
            <v>126.26283658881475</v>
          </cell>
        </row>
        <row r="1643">
          <cell r="AD1643">
            <v>106.79808724731232</v>
          </cell>
          <cell r="AE1643">
            <v>109.13104472080218</v>
          </cell>
          <cell r="AF1643">
            <v>112.26089923050232</v>
          </cell>
          <cell r="AG1643">
            <v>117.18351508983797</v>
          </cell>
          <cell r="AH1643">
            <v>126.27196066999885</v>
          </cell>
        </row>
        <row r="1644">
          <cell r="AD1644">
            <v>106.80706397700168</v>
          </cell>
          <cell r="AE1644">
            <v>109.13961574490189</v>
          </cell>
          <cell r="AF1644">
            <v>112.26942257146169</v>
          </cell>
          <cell r="AG1644">
            <v>117.19189175229199</v>
          </cell>
          <cell r="AH1644">
            <v>126.28108475118296</v>
          </cell>
        </row>
        <row r="1645">
          <cell r="AD1645">
            <v>106.81604070669103</v>
          </cell>
          <cell r="AE1645">
            <v>109.14818676900158</v>
          </cell>
          <cell r="AF1645">
            <v>112.27794591242105</v>
          </cell>
          <cell r="AG1645">
            <v>117.20026841474602</v>
          </cell>
          <cell r="AH1645">
            <v>126.29020883236707</v>
          </cell>
        </row>
        <row r="1646">
          <cell r="AD1646">
            <v>106.82501743638038</v>
          </cell>
          <cell r="AE1646">
            <v>109.15675779310129</v>
          </cell>
          <cell r="AF1646">
            <v>112.28646925338042</v>
          </cell>
          <cell r="AG1646">
            <v>117.20864507720005</v>
          </cell>
          <cell r="AH1646">
            <v>126.29933291355117</v>
          </cell>
        </row>
        <row r="1647">
          <cell r="AD1647">
            <v>106.83399416606973</v>
          </cell>
          <cell r="AE1647">
            <v>109.165328817201</v>
          </cell>
          <cell r="AF1647">
            <v>112.29499259433977</v>
          </cell>
          <cell r="AG1647">
            <v>117.21702173965409</v>
          </cell>
          <cell r="AH1647">
            <v>126.30845699473528</v>
          </cell>
        </row>
        <row r="1648">
          <cell r="AD1648">
            <v>106.84297089575908</v>
          </cell>
          <cell r="AE1648">
            <v>109.1738998413007</v>
          </cell>
          <cell r="AF1648">
            <v>112.30351593529913</v>
          </cell>
          <cell r="AG1648">
            <v>117.22539840210811</v>
          </cell>
          <cell r="AH1648">
            <v>126.31758107591938</v>
          </cell>
        </row>
        <row r="1649">
          <cell r="AD1649">
            <v>106.85194762544843</v>
          </cell>
          <cell r="AE1649">
            <v>109.1824708654004</v>
          </cell>
          <cell r="AF1649">
            <v>112.3120392762585</v>
          </cell>
          <cell r="AG1649">
            <v>117.23377506456214</v>
          </cell>
          <cell r="AH1649">
            <v>126.32670515710349</v>
          </cell>
        </row>
        <row r="1650">
          <cell r="AD1650">
            <v>106.86092435513778</v>
          </cell>
          <cell r="AE1650">
            <v>109.1910418895001</v>
          </cell>
          <cell r="AF1650">
            <v>112.32056261721786</v>
          </cell>
          <cell r="AG1650">
            <v>117.24215172701618</v>
          </cell>
          <cell r="AH1650">
            <v>126.33582923828759</v>
          </cell>
        </row>
        <row r="1651">
          <cell r="AD1651">
            <v>106.86990108482713</v>
          </cell>
          <cell r="AE1651">
            <v>109.19961291359981</v>
          </cell>
          <cell r="AF1651">
            <v>112.32908595817723</v>
          </cell>
          <cell r="AG1651">
            <v>117.2505283894702</v>
          </cell>
          <cell r="AH1651">
            <v>126.3449533194717</v>
          </cell>
        </row>
        <row r="1652">
          <cell r="AD1652">
            <v>106.87887781451649</v>
          </cell>
          <cell r="AE1652">
            <v>109.20818393769952</v>
          </cell>
          <cell r="AF1652">
            <v>112.33760929913659</v>
          </cell>
          <cell r="AG1652">
            <v>117.25890505192423</v>
          </cell>
          <cell r="AH1652">
            <v>126.3540774006558</v>
          </cell>
        </row>
        <row r="1653">
          <cell r="AD1653">
            <v>106.88785454420584</v>
          </cell>
          <cell r="AE1653">
            <v>109.21675496179921</v>
          </cell>
          <cell r="AF1653">
            <v>112.34613264009595</v>
          </cell>
          <cell r="AG1653">
            <v>117.26728171437826</v>
          </cell>
          <cell r="AH1653">
            <v>126.36320148183991</v>
          </cell>
        </row>
        <row r="1654">
          <cell r="AD1654">
            <v>106.89683127389519</v>
          </cell>
          <cell r="AE1654">
            <v>109.22532598589892</v>
          </cell>
          <cell r="AF1654">
            <v>112.35465598105532</v>
          </cell>
          <cell r="AG1654">
            <v>117.2756583768323</v>
          </cell>
          <cell r="AH1654">
            <v>126.37232556302402</v>
          </cell>
        </row>
        <row r="1655">
          <cell r="AD1655">
            <v>106.90580800358454</v>
          </cell>
          <cell r="AE1655">
            <v>109.23389700999863</v>
          </cell>
          <cell r="AF1655">
            <v>112.36317932201467</v>
          </cell>
          <cell r="AG1655">
            <v>117.28403503928632</v>
          </cell>
          <cell r="AH1655">
            <v>126.38144964420812</v>
          </cell>
        </row>
        <row r="1656">
          <cell r="AD1656">
            <v>106.91478473327389</v>
          </cell>
          <cell r="AE1656">
            <v>109.24246803409832</v>
          </cell>
          <cell r="AF1656">
            <v>112.37170266297403</v>
          </cell>
          <cell r="AG1656">
            <v>117.29241170174035</v>
          </cell>
          <cell r="AH1656">
            <v>126.39057372539223</v>
          </cell>
        </row>
        <row r="1657">
          <cell r="AD1657">
            <v>106.92376146296324</v>
          </cell>
          <cell r="AE1657">
            <v>109.25103905819803</v>
          </cell>
          <cell r="AF1657">
            <v>112.3802260039334</v>
          </cell>
          <cell r="AG1657">
            <v>117.30078836419439</v>
          </cell>
          <cell r="AH1657">
            <v>126.39969780657633</v>
          </cell>
        </row>
        <row r="1658">
          <cell r="AD1658">
            <v>106.93273819265259</v>
          </cell>
          <cell r="AE1658">
            <v>109.25961008229773</v>
          </cell>
          <cell r="AF1658">
            <v>112.38874934489276</v>
          </cell>
          <cell r="AG1658">
            <v>117.30916502664842</v>
          </cell>
          <cell r="AH1658">
            <v>126.40882188776044</v>
          </cell>
        </row>
        <row r="1659">
          <cell r="AD1659">
            <v>106.94171492234194</v>
          </cell>
          <cell r="AE1659">
            <v>109.26818110639744</v>
          </cell>
          <cell r="AF1659">
            <v>112.39727268585213</v>
          </cell>
          <cell r="AG1659">
            <v>117.31754168910244</v>
          </cell>
          <cell r="AH1659">
            <v>126.41794596894454</v>
          </cell>
        </row>
        <row r="1660">
          <cell r="AD1660">
            <v>106.9506916520313</v>
          </cell>
          <cell r="AE1660">
            <v>109.27675213049714</v>
          </cell>
          <cell r="AF1660">
            <v>112.40579602681149</v>
          </cell>
          <cell r="AG1660">
            <v>117.32591835155648</v>
          </cell>
          <cell r="AH1660">
            <v>126.42707005012865</v>
          </cell>
        </row>
        <row r="1661">
          <cell r="AD1661">
            <v>106.95966838172065</v>
          </cell>
          <cell r="AE1661">
            <v>109.28532315459684</v>
          </cell>
          <cell r="AF1661">
            <v>112.41431936777084</v>
          </cell>
          <cell r="AG1661">
            <v>117.33429501401051</v>
          </cell>
          <cell r="AH1661">
            <v>126.43619413131276</v>
          </cell>
        </row>
        <row r="1662">
          <cell r="AD1662">
            <v>106.96864511141</v>
          </cell>
          <cell r="AE1662">
            <v>109.29389417869655</v>
          </cell>
          <cell r="AF1662">
            <v>112.42284270873022</v>
          </cell>
          <cell r="AG1662">
            <v>117.34267167646453</v>
          </cell>
          <cell r="AH1662">
            <v>126.44531821249686</v>
          </cell>
        </row>
        <row r="1663">
          <cell r="AD1663">
            <v>106.97762184109935</v>
          </cell>
          <cell r="AE1663">
            <v>109.30246520279624</v>
          </cell>
          <cell r="AF1663">
            <v>112.43136604968957</v>
          </cell>
          <cell r="AG1663">
            <v>117.35104833891856</v>
          </cell>
          <cell r="AH1663">
            <v>126.45444229368097</v>
          </cell>
        </row>
        <row r="1664">
          <cell r="AD1664">
            <v>106.9865985707887</v>
          </cell>
          <cell r="AE1664">
            <v>109.31103622689595</v>
          </cell>
          <cell r="AF1664">
            <v>112.43988939064894</v>
          </cell>
          <cell r="AG1664">
            <v>117.3594250013726</v>
          </cell>
          <cell r="AH1664">
            <v>126.46356637486507</v>
          </cell>
        </row>
        <row r="1665">
          <cell r="AD1665">
            <v>106.99557530047805</v>
          </cell>
          <cell r="AE1665">
            <v>109.31960725099566</v>
          </cell>
          <cell r="AF1665">
            <v>112.4484127316083</v>
          </cell>
          <cell r="AG1665">
            <v>117.36780166382663</v>
          </cell>
          <cell r="AH1665">
            <v>126.47269045604918</v>
          </cell>
        </row>
        <row r="1666">
          <cell r="AD1666">
            <v>107.00424719432466</v>
          </cell>
          <cell r="AE1666">
            <v>109.32817827509535</v>
          </cell>
          <cell r="AF1666">
            <v>112.45693607256766</v>
          </cell>
          <cell r="AG1666">
            <v>117.37617832628065</v>
          </cell>
          <cell r="AH1666">
            <v>126.48181453723328</v>
          </cell>
        </row>
        <row r="1667">
          <cell r="AD1667">
            <v>107.01262277928093</v>
          </cell>
          <cell r="AE1667">
            <v>109.33674929919506</v>
          </cell>
          <cell r="AF1667">
            <v>112.46545941352703</v>
          </cell>
          <cell r="AG1667">
            <v>117.38455498873469</v>
          </cell>
          <cell r="AH1667">
            <v>126.49093861841739</v>
          </cell>
        </row>
        <row r="1668">
          <cell r="AD1668">
            <v>107.0209983642372</v>
          </cell>
          <cell r="AE1668">
            <v>109.34532032329477</v>
          </cell>
          <cell r="AF1668">
            <v>112.47398275448639</v>
          </cell>
          <cell r="AG1668">
            <v>117.39293165118872</v>
          </cell>
          <cell r="AH1668">
            <v>126.50006269960149</v>
          </cell>
        </row>
        <row r="1669">
          <cell r="AD1669">
            <v>107.02937394919348</v>
          </cell>
          <cell r="AE1669">
            <v>109.35389134739447</v>
          </cell>
          <cell r="AF1669">
            <v>112.48250609544574</v>
          </cell>
          <cell r="AG1669">
            <v>117.40130831364274</v>
          </cell>
          <cell r="AH1669">
            <v>126.5091867807856</v>
          </cell>
        </row>
        <row r="1670">
          <cell r="AD1670">
            <v>107.03774953414975</v>
          </cell>
          <cell r="AE1670">
            <v>109.36246237149417</v>
          </cell>
          <cell r="AF1670">
            <v>112.49102943640511</v>
          </cell>
          <cell r="AG1670">
            <v>117.40968497609677</v>
          </cell>
          <cell r="AH1670">
            <v>126.51831086196971</v>
          </cell>
        </row>
        <row r="1671">
          <cell r="AD1671">
            <v>107.04612511910602</v>
          </cell>
          <cell r="AE1671">
            <v>109.37103339559387</v>
          </cell>
          <cell r="AF1671">
            <v>112.49955277736447</v>
          </cell>
          <cell r="AG1671">
            <v>117.41806163855081</v>
          </cell>
          <cell r="AH1671">
            <v>126.52743494315381</v>
          </cell>
        </row>
        <row r="1672">
          <cell r="AD1672">
            <v>107.05450070406229</v>
          </cell>
          <cell r="AE1672">
            <v>109.37960441969358</v>
          </cell>
          <cell r="AF1672">
            <v>112.50807611832384</v>
          </cell>
          <cell r="AG1672">
            <v>117.42643830100484</v>
          </cell>
          <cell r="AH1672">
            <v>126.53655902433792</v>
          </cell>
        </row>
        <row r="1673">
          <cell r="AD1673">
            <v>107.06287628901856</v>
          </cell>
          <cell r="AE1673">
            <v>109.38817544379329</v>
          </cell>
          <cell r="AF1673">
            <v>112.5165994592832</v>
          </cell>
          <cell r="AG1673">
            <v>117.43481496345886</v>
          </cell>
          <cell r="AH1673">
            <v>126.54568310552202</v>
          </cell>
        </row>
        <row r="1674">
          <cell r="AD1674">
            <v>107.07125187397484</v>
          </cell>
          <cell r="AE1674">
            <v>109.39674646789298</v>
          </cell>
          <cell r="AF1674">
            <v>112.52512280024256</v>
          </cell>
          <cell r="AG1674">
            <v>117.4431916259129</v>
          </cell>
          <cell r="AH1674">
            <v>126.55480718670613</v>
          </cell>
        </row>
        <row r="1675">
          <cell r="AD1675">
            <v>107.07962745893111</v>
          </cell>
          <cell r="AE1675">
            <v>109.40531749199269</v>
          </cell>
          <cell r="AF1675">
            <v>112.53364614120193</v>
          </cell>
          <cell r="AG1675">
            <v>117.45156828836693</v>
          </cell>
          <cell r="AH1675">
            <v>126.56393126789023</v>
          </cell>
        </row>
        <row r="1676">
          <cell r="AD1676">
            <v>107.08800304388738</v>
          </cell>
          <cell r="AE1676">
            <v>109.4138885160924</v>
          </cell>
          <cell r="AF1676">
            <v>112.54216948216128</v>
          </cell>
          <cell r="AG1676">
            <v>117.45994495082095</v>
          </cell>
          <cell r="AH1676">
            <v>126.57305534907434</v>
          </cell>
        </row>
        <row r="1677">
          <cell r="AD1677">
            <v>107.09637862884365</v>
          </cell>
          <cell r="AE1677">
            <v>109.42245954019209</v>
          </cell>
          <cell r="AF1677">
            <v>112.55069282312066</v>
          </cell>
          <cell r="AG1677">
            <v>117.46832161327499</v>
          </cell>
          <cell r="AH1677">
            <v>126.58217943025845</v>
          </cell>
        </row>
        <row r="1678">
          <cell r="AD1678">
            <v>107.10475421379994</v>
          </cell>
          <cell r="AE1678">
            <v>109.4310305642918</v>
          </cell>
          <cell r="AF1678">
            <v>112.55921616408001</v>
          </cell>
          <cell r="AG1678">
            <v>117.47669827572902</v>
          </cell>
          <cell r="AH1678">
            <v>126.59130351144255</v>
          </cell>
        </row>
        <row r="1679">
          <cell r="AD1679">
            <v>107.1131297987562</v>
          </cell>
          <cell r="AE1679">
            <v>109.4396015883915</v>
          </cell>
          <cell r="AF1679">
            <v>112.56773950503937</v>
          </cell>
          <cell r="AG1679">
            <v>117.48507493818305</v>
          </cell>
          <cell r="AH1679">
            <v>126.60042759262666</v>
          </cell>
        </row>
        <row r="1680">
          <cell r="AD1680">
            <v>107.12150538371247</v>
          </cell>
          <cell r="AE1680">
            <v>109.44817261249121</v>
          </cell>
          <cell r="AF1680">
            <v>112.57626284599874</v>
          </cell>
          <cell r="AG1680">
            <v>117.49345160063707</v>
          </cell>
          <cell r="AH1680">
            <v>126.60955167381076</v>
          </cell>
        </row>
        <row r="1681">
          <cell r="AD1681">
            <v>107.12988096866874</v>
          </cell>
          <cell r="AE1681">
            <v>109.45674363659091</v>
          </cell>
          <cell r="AF1681">
            <v>112.5847861869581</v>
          </cell>
          <cell r="AG1681">
            <v>117.50182826309111</v>
          </cell>
          <cell r="AH1681">
            <v>126.61867575499487</v>
          </cell>
        </row>
        <row r="1682">
          <cell r="AD1682">
            <v>107.13825655362503</v>
          </cell>
          <cell r="AE1682">
            <v>109.46531466069061</v>
          </cell>
          <cell r="AF1682">
            <v>112.59330952791746</v>
          </cell>
          <cell r="AG1682">
            <v>117.51020492554514</v>
          </cell>
          <cell r="AH1682">
            <v>126.62779983617897</v>
          </cell>
        </row>
        <row r="1683">
          <cell r="AD1683">
            <v>107.1466321385813</v>
          </cell>
          <cell r="AE1683">
            <v>109.47388568479032</v>
          </cell>
          <cell r="AF1683">
            <v>112.60183286887683</v>
          </cell>
          <cell r="AG1683">
            <v>117.51858158799917</v>
          </cell>
          <cell r="AH1683">
            <v>126.63692391736308</v>
          </cell>
        </row>
        <row r="1684">
          <cell r="AD1684">
            <v>107.15500772353757</v>
          </cell>
          <cell r="AE1684">
            <v>109.48245670889003</v>
          </cell>
          <cell r="AF1684">
            <v>112.61035620983618</v>
          </cell>
          <cell r="AG1684">
            <v>117.52695825045321</v>
          </cell>
          <cell r="AH1684">
            <v>126.64604799854717</v>
          </cell>
        </row>
        <row r="1685">
          <cell r="AD1685">
            <v>107.16338330849383</v>
          </cell>
          <cell r="AE1685">
            <v>109.49102773298972</v>
          </cell>
          <cell r="AF1685">
            <v>112.61887955079555</v>
          </cell>
          <cell r="AG1685">
            <v>117.53533491290723</v>
          </cell>
          <cell r="AH1685">
            <v>126.65517207973129</v>
          </cell>
        </row>
        <row r="1686">
          <cell r="AD1686">
            <v>107.1717588934501</v>
          </cell>
          <cell r="AE1686">
            <v>109.49959875708943</v>
          </cell>
          <cell r="AF1686">
            <v>112.62740289175491</v>
          </cell>
          <cell r="AG1686">
            <v>117.54371157536126</v>
          </cell>
          <cell r="AH1686">
            <v>126.6642961609154</v>
          </cell>
        </row>
        <row r="1687">
          <cell r="AD1687">
            <v>107.18013447840639</v>
          </cell>
          <cell r="AE1687">
            <v>109.50816978118912</v>
          </cell>
          <cell r="AF1687">
            <v>112.63592623271427</v>
          </cell>
          <cell r="AG1687">
            <v>117.55208823781528</v>
          </cell>
          <cell r="AH1687">
            <v>126.6734202420995</v>
          </cell>
        </row>
        <row r="1688">
          <cell r="AD1688">
            <v>107.18851006336266</v>
          </cell>
          <cell r="AE1688">
            <v>109.51674080528883</v>
          </cell>
          <cell r="AF1688">
            <v>112.64444957367364</v>
          </cell>
          <cell r="AG1688">
            <v>117.56046490026932</v>
          </cell>
          <cell r="AH1688">
            <v>126.68254432328361</v>
          </cell>
        </row>
        <row r="1689">
          <cell r="AD1689">
            <v>107.19688564831893</v>
          </cell>
          <cell r="AE1689">
            <v>109.52531182938854</v>
          </cell>
          <cell r="AF1689">
            <v>112.652972914633</v>
          </cell>
          <cell r="AG1689">
            <v>117.56884156272335</v>
          </cell>
          <cell r="AH1689">
            <v>126.69166840446771</v>
          </cell>
        </row>
        <row r="1690">
          <cell r="AD1690">
            <v>107.20526123327519</v>
          </cell>
          <cell r="AE1690">
            <v>109.53388285348824</v>
          </cell>
          <cell r="AF1690">
            <v>112.66149625559237</v>
          </cell>
          <cell r="AG1690">
            <v>117.57721822517738</v>
          </cell>
          <cell r="AH1690">
            <v>126.70079248565182</v>
          </cell>
        </row>
        <row r="1691">
          <cell r="AD1691">
            <v>107.21363681823148</v>
          </cell>
          <cell r="AE1691">
            <v>109.54245387758795</v>
          </cell>
          <cell r="AF1691">
            <v>112.67001959655173</v>
          </cell>
          <cell r="AG1691">
            <v>117.58559488763142</v>
          </cell>
          <cell r="AH1691">
            <v>126.70991656683591</v>
          </cell>
        </row>
        <row r="1692">
          <cell r="AD1692">
            <v>107.22201240318775</v>
          </cell>
          <cell r="AE1692">
            <v>109.55102490168764</v>
          </cell>
          <cell r="AF1692">
            <v>112.67854293751108</v>
          </cell>
          <cell r="AG1692">
            <v>117.59397155008544</v>
          </cell>
          <cell r="AH1692">
            <v>126.71904064802003</v>
          </cell>
        </row>
        <row r="1693">
          <cell r="AD1693">
            <v>107.23038798814402</v>
          </cell>
          <cell r="AE1693">
            <v>109.55959592578735</v>
          </cell>
          <cell r="AF1693">
            <v>112.68706627847045</v>
          </cell>
          <cell r="AG1693">
            <v>117.60234821253947</v>
          </cell>
          <cell r="AH1693">
            <v>126.72816472920414</v>
          </cell>
        </row>
        <row r="1694">
          <cell r="AD1694">
            <v>107.23876357310029</v>
          </cell>
          <cell r="AE1694">
            <v>109.56816694988706</v>
          </cell>
          <cell r="AF1694">
            <v>112.69558961942981</v>
          </cell>
          <cell r="AG1694">
            <v>117.61072487499351</v>
          </cell>
          <cell r="AH1694">
            <v>126.73728881038824</v>
          </cell>
        </row>
        <row r="1695">
          <cell r="AD1695">
            <v>107.24713915805657</v>
          </cell>
          <cell r="AE1695">
            <v>109.57673797398675</v>
          </cell>
          <cell r="AF1695">
            <v>112.70411296038918</v>
          </cell>
          <cell r="AG1695">
            <v>117.61910153744753</v>
          </cell>
          <cell r="AH1695">
            <v>126.74641289157235</v>
          </cell>
        </row>
        <row r="1696">
          <cell r="AD1696">
            <v>107.25551474301284</v>
          </cell>
          <cell r="AE1696">
            <v>109.58530899808646</v>
          </cell>
          <cell r="AF1696">
            <v>112.71263630134854</v>
          </cell>
          <cell r="AG1696">
            <v>117.62747819990156</v>
          </cell>
          <cell r="AH1696">
            <v>126.75553697275645</v>
          </cell>
        </row>
        <row r="1697">
          <cell r="AD1697">
            <v>107.26389032796911</v>
          </cell>
          <cell r="AE1697">
            <v>109.59388002218617</v>
          </cell>
          <cell r="AF1697">
            <v>112.7211596423079</v>
          </cell>
          <cell r="AG1697">
            <v>117.63585486235559</v>
          </cell>
          <cell r="AH1697">
            <v>126.76466105394056</v>
          </cell>
        </row>
        <row r="1698">
          <cell r="AD1698">
            <v>107.27226591292538</v>
          </cell>
          <cell r="AE1698">
            <v>109.60245104628586</v>
          </cell>
          <cell r="AF1698">
            <v>112.72968298326727</v>
          </cell>
          <cell r="AG1698">
            <v>117.64423152480963</v>
          </cell>
          <cell r="AH1698">
            <v>126.77378513512465</v>
          </cell>
        </row>
        <row r="1699">
          <cell r="AD1699">
            <v>107.28064149788165</v>
          </cell>
          <cell r="AE1699">
            <v>109.61102207038557</v>
          </cell>
          <cell r="AF1699">
            <v>112.73820632422662</v>
          </cell>
          <cell r="AG1699">
            <v>117.65260818726365</v>
          </cell>
          <cell r="AH1699">
            <v>126.78290921630877</v>
          </cell>
        </row>
        <row r="1700">
          <cell r="AD1700">
            <v>107.28901708283793</v>
          </cell>
          <cell r="AE1700">
            <v>109.61959309448527</v>
          </cell>
          <cell r="AF1700">
            <v>112.74672966518598</v>
          </cell>
          <cell r="AG1700">
            <v>117.66098484971768</v>
          </cell>
          <cell r="AH1700">
            <v>126.79203329749288</v>
          </cell>
        </row>
        <row r="1701">
          <cell r="AD1701">
            <v>107.2973926677942</v>
          </cell>
          <cell r="AE1701">
            <v>109.62816411858498</v>
          </cell>
          <cell r="AF1701">
            <v>112.75525300614535</v>
          </cell>
          <cell r="AG1701">
            <v>117.66936151217172</v>
          </cell>
          <cell r="AH1701">
            <v>126.80115737867698</v>
          </cell>
        </row>
        <row r="1702">
          <cell r="AD1702">
            <v>107.30576825275047</v>
          </cell>
          <cell r="AE1702">
            <v>109.63673514268469</v>
          </cell>
          <cell r="AF1702">
            <v>112.76377634710471</v>
          </cell>
          <cell r="AG1702">
            <v>117.67773817462574</v>
          </cell>
          <cell r="AH1702">
            <v>126.81028145986109</v>
          </cell>
        </row>
        <row r="1703">
          <cell r="AD1703">
            <v>107.31414383770674</v>
          </cell>
          <cell r="AE1703">
            <v>109.64530616678438</v>
          </cell>
          <cell r="AF1703">
            <v>112.77229968806408</v>
          </cell>
          <cell r="AG1703">
            <v>117.68611483707977</v>
          </cell>
          <cell r="AH1703">
            <v>126.81940554104519</v>
          </cell>
        </row>
        <row r="1704">
          <cell r="AD1704">
            <v>107.32251942266302</v>
          </cell>
          <cell r="AE1704">
            <v>109.65387719088409</v>
          </cell>
          <cell r="AF1704">
            <v>112.78082302902344</v>
          </cell>
          <cell r="AG1704">
            <v>117.6944914995338</v>
          </cell>
          <cell r="AH1704">
            <v>126.8285296222293</v>
          </cell>
        </row>
        <row r="1705">
          <cell r="AD1705">
            <v>107.33089500761929</v>
          </cell>
          <cell r="AE1705">
            <v>109.6624482149838</v>
          </cell>
          <cell r="AF1705">
            <v>112.78934636998279</v>
          </cell>
          <cell r="AG1705">
            <v>117.70286816198784</v>
          </cell>
          <cell r="AH1705">
            <v>126.83765370341339</v>
          </cell>
        </row>
        <row r="1706">
          <cell r="AD1706">
            <v>107.33927059257556</v>
          </cell>
          <cell r="AE1706">
            <v>109.67101923908349</v>
          </cell>
          <cell r="AF1706">
            <v>112.79786971094217</v>
          </cell>
          <cell r="AG1706">
            <v>117.71124482444186</v>
          </cell>
          <cell r="AH1706">
            <v>126.84677778459751</v>
          </cell>
        </row>
        <row r="1707">
          <cell r="AD1707">
            <v>107.34764617753183</v>
          </cell>
          <cell r="AE1707">
            <v>109.6795902631832</v>
          </cell>
          <cell r="AF1707">
            <v>112.80639305190152</v>
          </cell>
          <cell r="AG1707">
            <v>117.71962148689589</v>
          </cell>
          <cell r="AH1707">
            <v>126.8559018657816</v>
          </cell>
        </row>
        <row r="1708">
          <cell r="AD1708">
            <v>107.3560217624881</v>
          </cell>
          <cell r="AE1708">
            <v>109.6881612872829</v>
          </cell>
          <cell r="AF1708">
            <v>112.81491639286089</v>
          </cell>
          <cell r="AG1708">
            <v>117.72799814934993</v>
          </cell>
          <cell r="AH1708">
            <v>126.86502594696572</v>
          </cell>
        </row>
        <row r="1709">
          <cell r="AD1709">
            <v>107.36439734744438</v>
          </cell>
          <cell r="AE1709">
            <v>109.6967323113826</v>
          </cell>
          <cell r="AF1709">
            <v>112.82343973382025</v>
          </cell>
          <cell r="AG1709">
            <v>117.73637481180396</v>
          </cell>
          <cell r="AH1709">
            <v>126.87415002814983</v>
          </cell>
        </row>
        <row r="1710">
          <cell r="AD1710">
            <v>107.37277293240065</v>
          </cell>
          <cell r="AE1710">
            <v>109.70530333548231</v>
          </cell>
          <cell r="AF1710">
            <v>112.83196307477961</v>
          </cell>
          <cell r="AG1710">
            <v>117.74475147425798</v>
          </cell>
          <cell r="AH1710">
            <v>126.88327410933393</v>
          </cell>
        </row>
        <row r="1711">
          <cell r="AD1711">
            <v>107.38114851735692</v>
          </cell>
          <cell r="AE1711">
            <v>109.71387435958201</v>
          </cell>
          <cell r="AF1711">
            <v>112.84048641573898</v>
          </cell>
          <cell r="AG1711">
            <v>117.75312813671202</v>
          </cell>
          <cell r="AH1711">
            <v>126.89239819051804</v>
          </cell>
        </row>
        <row r="1712">
          <cell r="AD1712">
            <v>107.38952410231319</v>
          </cell>
          <cell r="AE1712">
            <v>109.72244538368172</v>
          </cell>
          <cell r="AF1712">
            <v>112.84900975669834</v>
          </cell>
          <cell r="AG1712">
            <v>117.76150479916605</v>
          </cell>
          <cell r="AH1712">
            <v>126.90152227170213</v>
          </cell>
        </row>
        <row r="1713">
          <cell r="AD1713">
            <v>107.39789968726947</v>
          </cell>
          <cell r="AE1713">
            <v>109.73101640778142</v>
          </cell>
          <cell r="AF1713">
            <v>112.85753309765769</v>
          </cell>
          <cell r="AG1713">
            <v>117.76988146162007</v>
          </cell>
          <cell r="AH1713">
            <v>126.91064635288625</v>
          </cell>
        </row>
        <row r="1714">
          <cell r="AD1714">
            <v>107.40627527222574</v>
          </cell>
          <cell r="AE1714">
            <v>109.73958743188112</v>
          </cell>
          <cell r="AF1714">
            <v>112.86605643861706</v>
          </cell>
          <cell r="AG1714">
            <v>117.7782581240741</v>
          </cell>
          <cell r="AH1714">
            <v>126.91977043407034</v>
          </cell>
        </row>
        <row r="1715">
          <cell r="AD1715">
            <v>107.41465085718201</v>
          </cell>
          <cell r="AE1715">
            <v>109.74815845598083</v>
          </cell>
          <cell r="AF1715">
            <v>112.87457977957642</v>
          </cell>
          <cell r="AG1715">
            <v>117.78663478652814</v>
          </cell>
          <cell r="AH1715">
            <v>126.92889451525446</v>
          </cell>
        </row>
        <row r="1716">
          <cell r="AD1716">
            <v>107.42302644213828</v>
          </cell>
          <cell r="AE1716">
            <v>109.75672948008052</v>
          </cell>
          <cell r="AF1716">
            <v>112.88310312053579</v>
          </cell>
          <cell r="AG1716">
            <v>117.79501144898217</v>
          </cell>
          <cell r="AH1716">
            <v>126.93801859643857</v>
          </cell>
        </row>
        <row r="1717">
          <cell r="AD1717">
            <v>107.43140202709456</v>
          </cell>
          <cell r="AE1717">
            <v>109.76530050418023</v>
          </cell>
          <cell r="AF1717">
            <v>112.89162646149515</v>
          </cell>
          <cell r="AG1717">
            <v>117.80338811143619</v>
          </cell>
          <cell r="AH1717">
            <v>126.94714267762267</v>
          </cell>
        </row>
        <row r="1718">
          <cell r="AD1718">
            <v>107.43977761205083</v>
          </cell>
          <cell r="AE1718">
            <v>109.77387152827994</v>
          </cell>
          <cell r="AF1718">
            <v>112.90014980245451</v>
          </cell>
          <cell r="AG1718">
            <v>117.81176477389023</v>
          </cell>
          <cell r="AH1718">
            <v>126.95626675880678</v>
          </cell>
        </row>
        <row r="1719">
          <cell r="AD1719">
            <v>107.4481531970071</v>
          </cell>
          <cell r="AE1719">
            <v>109.78244255237964</v>
          </cell>
          <cell r="AF1719">
            <v>112.90867314341388</v>
          </cell>
          <cell r="AG1719">
            <v>117.82014143634426</v>
          </cell>
          <cell r="AH1719">
            <v>126.96539083999087</v>
          </cell>
        </row>
        <row r="1720">
          <cell r="AD1720">
            <v>107.45652878196337</v>
          </cell>
          <cell r="AE1720">
            <v>109.79101357647934</v>
          </cell>
          <cell r="AF1720">
            <v>112.91719648437324</v>
          </cell>
          <cell r="AG1720">
            <v>117.82851809879828</v>
          </cell>
          <cell r="AH1720">
            <v>126.97451492117499</v>
          </cell>
        </row>
        <row r="1721">
          <cell r="AD1721">
            <v>107.46490436691964</v>
          </cell>
          <cell r="AE1721">
            <v>109.79958460057904</v>
          </cell>
          <cell r="AF1721">
            <v>112.92571982533261</v>
          </cell>
          <cell r="AG1721">
            <v>117.83689476125231</v>
          </cell>
          <cell r="AH1721">
            <v>126.98363900235908</v>
          </cell>
        </row>
        <row r="1722">
          <cell r="AD1722">
            <v>107.47327995187592</v>
          </cell>
          <cell r="AE1722">
            <v>109.80815562467875</v>
          </cell>
          <cell r="AF1722">
            <v>112.93424316629196</v>
          </cell>
          <cell r="AG1722">
            <v>117.84527142370635</v>
          </cell>
          <cell r="AH1722">
            <v>126.9927630835432</v>
          </cell>
        </row>
        <row r="1723">
          <cell r="AD1723">
            <v>107.48165553683219</v>
          </cell>
          <cell r="AE1723">
            <v>109.81672664877846</v>
          </cell>
          <cell r="AF1723">
            <v>112.94276650725132</v>
          </cell>
          <cell r="AG1723">
            <v>117.85364808616038</v>
          </cell>
          <cell r="AH1723">
            <v>127.00173553283786</v>
          </cell>
        </row>
        <row r="1724">
          <cell r="AD1724">
            <v>107.49003112178846</v>
          </cell>
          <cell r="AE1724">
            <v>109.82529767287815</v>
          </cell>
          <cell r="AF1724">
            <v>112.95128984821069</v>
          </cell>
          <cell r="AG1724">
            <v>117.8620247486144</v>
          </cell>
          <cell r="AH1724">
            <v>127.01012650278408</v>
          </cell>
        </row>
        <row r="1725">
          <cell r="AD1725">
            <v>107.49840670674473</v>
          </cell>
          <cell r="AE1725">
            <v>109.83386869697786</v>
          </cell>
          <cell r="AF1725">
            <v>112.95981318917005</v>
          </cell>
          <cell r="AG1725">
            <v>117.87040141106844</v>
          </cell>
          <cell r="AH1725">
            <v>127.01851747273028</v>
          </cell>
        </row>
        <row r="1726">
          <cell r="AD1726">
            <v>107.50678229170101</v>
          </cell>
          <cell r="AE1726">
            <v>109.84243972107757</v>
          </cell>
          <cell r="AF1726">
            <v>112.96833653012941</v>
          </cell>
          <cell r="AG1726">
            <v>117.87877807352247</v>
          </cell>
          <cell r="AH1726">
            <v>127.02690844267649</v>
          </cell>
        </row>
        <row r="1727">
          <cell r="AD1727">
            <v>107.51515787665728</v>
          </cell>
          <cell r="AE1727">
            <v>109.85101074517726</v>
          </cell>
          <cell r="AF1727">
            <v>112.97685987108878</v>
          </cell>
          <cell r="AG1727">
            <v>117.88715473597649</v>
          </cell>
          <cell r="AH1727">
            <v>127.03529941262269</v>
          </cell>
        </row>
        <row r="1728">
          <cell r="AD1728">
            <v>107.52353346161355</v>
          </cell>
          <cell r="AE1728">
            <v>109.85958176927697</v>
          </cell>
          <cell r="AF1728">
            <v>112.98538321204813</v>
          </cell>
          <cell r="AG1728">
            <v>117.89553139843053</v>
          </cell>
          <cell r="AH1728">
            <v>127.04369038256891</v>
          </cell>
        </row>
        <row r="1729">
          <cell r="AD1729">
            <v>107.53190904656982</v>
          </cell>
          <cell r="AE1729">
            <v>109.86815279337667</v>
          </cell>
          <cell r="AF1729">
            <v>112.99390655300751</v>
          </cell>
          <cell r="AG1729">
            <v>117.90390806088456</v>
          </cell>
          <cell r="AH1729">
            <v>127.05208135251512</v>
          </cell>
        </row>
        <row r="1730">
          <cell r="AD1730">
            <v>107.54028463152611</v>
          </cell>
          <cell r="AE1730">
            <v>109.87672381747637</v>
          </cell>
          <cell r="AF1730">
            <v>113.00238248921141</v>
          </cell>
          <cell r="AG1730">
            <v>117.91228472333859</v>
          </cell>
          <cell r="AH1730">
            <v>127.06047232246132</v>
          </cell>
        </row>
        <row r="1731">
          <cell r="AD1731">
            <v>107.54866021648238</v>
          </cell>
          <cell r="AE1731">
            <v>109.88529484157608</v>
          </cell>
          <cell r="AF1731">
            <v>113.0107395484732</v>
          </cell>
          <cell r="AG1731">
            <v>117.92066138579261</v>
          </cell>
          <cell r="AH1731">
            <v>127.06886329240753</v>
          </cell>
        </row>
        <row r="1732">
          <cell r="AD1732">
            <v>107.55703580143864</v>
          </cell>
          <cell r="AE1732">
            <v>109.89386586567578</v>
          </cell>
          <cell r="AF1732">
            <v>113.01909660773497</v>
          </cell>
          <cell r="AG1732">
            <v>117.92903804824665</v>
          </cell>
          <cell r="AH1732">
            <v>127.07725426235373</v>
          </cell>
        </row>
        <row r="1733">
          <cell r="AD1733">
            <v>107.56541138639491</v>
          </cell>
          <cell r="AE1733">
            <v>109.90243688977549</v>
          </cell>
          <cell r="AF1733">
            <v>113.02745366699675</v>
          </cell>
          <cell r="AG1733">
            <v>117.93741471070068</v>
          </cell>
          <cell r="AH1733">
            <v>127.08564523229995</v>
          </cell>
        </row>
        <row r="1734">
          <cell r="AD1734">
            <v>107.57378697135118</v>
          </cell>
          <cell r="AE1734">
            <v>109.9110079138752</v>
          </cell>
          <cell r="AF1734">
            <v>113.03581072625853</v>
          </cell>
          <cell r="AG1734">
            <v>117.94579137315471</v>
          </cell>
          <cell r="AH1734">
            <v>127.09403620224616</v>
          </cell>
        </row>
        <row r="1735">
          <cell r="AD1735">
            <v>107.58216255630747</v>
          </cell>
          <cell r="AE1735">
            <v>109.91957893797489</v>
          </cell>
          <cell r="AF1735">
            <v>113.0441677855203</v>
          </cell>
          <cell r="AG1735">
            <v>117.95416803560875</v>
          </cell>
          <cell r="AH1735">
            <v>127.10242717219236</v>
          </cell>
        </row>
        <row r="1736">
          <cell r="AD1736">
            <v>107.59053814126374</v>
          </cell>
          <cell r="AE1736">
            <v>109.9281499620746</v>
          </cell>
          <cell r="AF1736">
            <v>113.05252484478208</v>
          </cell>
          <cell r="AG1736">
            <v>117.96254469806277</v>
          </cell>
          <cell r="AH1736">
            <v>127.11081814213857</v>
          </cell>
        </row>
        <row r="1737">
          <cell r="AD1737">
            <v>107.59891372622</v>
          </cell>
          <cell r="AE1737">
            <v>109.93672098617429</v>
          </cell>
          <cell r="AF1737">
            <v>113.06088190404387</v>
          </cell>
          <cell r="AG1737">
            <v>117.9709213605168</v>
          </cell>
          <cell r="AH1737">
            <v>127.11920911208479</v>
          </cell>
        </row>
        <row r="1738">
          <cell r="AD1738">
            <v>107.60728931117627</v>
          </cell>
          <cell r="AE1738">
            <v>109.945292010274</v>
          </cell>
          <cell r="AF1738">
            <v>113.06923896330564</v>
          </cell>
          <cell r="AG1738">
            <v>117.97929802297082</v>
          </cell>
          <cell r="AH1738">
            <v>127.12760008203099</v>
          </cell>
        </row>
        <row r="1739">
          <cell r="AD1739">
            <v>107.61566489613256</v>
          </cell>
          <cell r="AE1739">
            <v>109.95386303437371</v>
          </cell>
          <cell r="AF1739">
            <v>113.07759602256742</v>
          </cell>
          <cell r="AG1739">
            <v>117.98767468542486</v>
          </cell>
          <cell r="AH1739">
            <v>127.1359910519772</v>
          </cell>
        </row>
        <row r="1740">
          <cell r="AD1740">
            <v>107.62404048108883</v>
          </cell>
          <cell r="AE1740">
            <v>109.96243405847341</v>
          </cell>
          <cell r="AF1740">
            <v>113.08595308182919</v>
          </cell>
          <cell r="AG1740">
            <v>117.99605134787889</v>
          </cell>
          <cell r="AH1740">
            <v>127.14438202192341</v>
          </cell>
        </row>
        <row r="1741">
          <cell r="AD1741">
            <v>107.6324160660451</v>
          </cell>
          <cell r="AE1741">
            <v>109.97100508257311</v>
          </cell>
          <cell r="AF1741">
            <v>113.09431014109097</v>
          </cell>
          <cell r="AG1741">
            <v>118.00419915392548</v>
          </cell>
          <cell r="AH1741">
            <v>127.15277299186963</v>
          </cell>
        </row>
        <row r="1742">
          <cell r="AD1742">
            <v>107.64079165100136</v>
          </cell>
          <cell r="AE1742">
            <v>109.97957610667282</v>
          </cell>
          <cell r="AF1742">
            <v>113.10266720035276</v>
          </cell>
          <cell r="AG1742">
            <v>118.01214287861934</v>
          </cell>
          <cell r="AH1742">
            <v>127.16116396181583</v>
          </cell>
        </row>
        <row r="1743">
          <cell r="AD1743">
            <v>107.64916723595765</v>
          </cell>
          <cell r="AE1743">
            <v>109.98814713077252</v>
          </cell>
          <cell r="AF1743">
            <v>113.11102425961452</v>
          </cell>
          <cell r="AG1743">
            <v>118.0200866033132</v>
          </cell>
          <cell r="AH1743">
            <v>127.16955493176204</v>
          </cell>
        </row>
        <row r="1744">
          <cell r="AD1744">
            <v>107.65754282091392</v>
          </cell>
          <cell r="AE1744">
            <v>109.99671815487223</v>
          </cell>
          <cell r="AF1744">
            <v>113.11938131887631</v>
          </cell>
          <cell r="AG1744">
            <v>118.02803032800706</v>
          </cell>
          <cell r="AH1744">
            <v>127.17794590170824</v>
          </cell>
        </row>
        <row r="1745">
          <cell r="AD1745">
            <v>107.66591840587019</v>
          </cell>
          <cell r="AE1745">
            <v>110.00483321725318</v>
          </cell>
          <cell r="AF1745">
            <v>113.12773837813808</v>
          </cell>
          <cell r="AG1745">
            <v>118.03597405270092</v>
          </cell>
          <cell r="AH1745">
            <v>127.18633687165446</v>
          </cell>
        </row>
        <row r="1746">
          <cell r="AD1746">
            <v>107.67429399082646</v>
          </cell>
          <cell r="AE1746">
            <v>110.01266536318282</v>
          </cell>
          <cell r="AF1746">
            <v>113.13609543739986</v>
          </cell>
          <cell r="AG1746">
            <v>118.04391777739478</v>
          </cell>
          <cell r="AH1746">
            <v>127.19472784160067</v>
          </cell>
        </row>
        <row r="1747">
          <cell r="AD1747">
            <v>107.68266957578273</v>
          </cell>
          <cell r="AE1747">
            <v>110.02049750911246</v>
          </cell>
          <cell r="AF1747">
            <v>113.14445249666164</v>
          </cell>
          <cell r="AG1747">
            <v>118.05186150208864</v>
          </cell>
          <cell r="AH1747">
            <v>127.20311881154687</v>
          </cell>
        </row>
        <row r="1748">
          <cell r="AD1748">
            <v>107.69104516073901</v>
          </cell>
          <cell r="AE1748">
            <v>110.0283296550421</v>
          </cell>
          <cell r="AF1748">
            <v>113.15280955592341</v>
          </cell>
          <cell r="AG1748">
            <v>118.0598052267825</v>
          </cell>
          <cell r="AH1748">
            <v>127.21150978149308</v>
          </cell>
        </row>
        <row r="1749">
          <cell r="AD1749">
            <v>107.69942074569528</v>
          </cell>
          <cell r="AE1749">
            <v>110.03616180097174</v>
          </cell>
          <cell r="AF1749">
            <v>113.16116661518519</v>
          </cell>
          <cell r="AG1749">
            <v>118.06774895147636</v>
          </cell>
          <cell r="AH1749">
            <v>127.2199007514393</v>
          </cell>
        </row>
        <row r="1750">
          <cell r="AD1750">
            <v>107.70779633065155</v>
          </cell>
          <cell r="AE1750">
            <v>110.04399394690138</v>
          </cell>
          <cell r="AF1750">
            <v>113.16952367444696</v>
          </cell>
          <cell r="AG1750">
            <v>118.07569267617022</v>
          </cell>
          <cell r="AH1750">
            <v>127.2282917213855</v>
          </cell>
        </row>
        <row r="1751">
          <cell r="AD1751">
            <v>107.71617191560782</v>
          </cell>
          <cell r="AE1751">
            <v>110.05182609283102</v>
          </cell>
          <cell r="AF1751">
            <v>113.17788073370875</v>
          </cell>
          <cell r="AG1751">
            <v>118.08363640086408</v>
          </cell>
          <cell r="AH1751">
            <v>127.23668269133171</v>
          </cell>
        </row>
        <row r="1752">
          <cell r="AD1752">
            <v>107.7245475005641</v>
          </cell>
          <cell r="AE1752">
            <v>110.05965823876065</v>
          </cell>
          <cell r="AF1752">
            <v>113.18623779297053</v>
          </cell>
          <cell r="AG1752">
            <v>118.09158012555794</v>
          </cell>
          <cell r="AH1752">
            <v>127.24507366127791</v>
          </cell>
        </row>
        <row r="1753">
          <cell r="AD1753">
            <v>107.73292308552037</v>
          </cell>
          <cell r="AE1753">
            <v>110.06749038469029</v>
          </cell>
          <cell r="AF1753">
            <v>113.1945948522323</v>
          </cell>
          <cell r="AG1753">
            <v>118.0995238502518</v>
          </cell>
          <cell r="AH1753">
            <v>127.25346463122413</v>
          </cell>
        </row>
        <row r="1754">
          <cell r="AD1754">
            <v>107.74129867047664</v>
          </cell>
          <cell r="AE1754">
            <v>110.07532253061993</v>
          </cell>
          <cell r="AF1754">
            <v>113.20295191149408</v>
          </cell>
          <cell r="AG1754">
            <v>118.10746757494566</v>
          </cell>
          <cell r="AH1754">
            <v>127.26185560117034</v>
          </cell>
        </row>
        <row r="1755">
          <cell r="AD1755">
            <v>107.74967425543291</v>
          </cell>
          <cell r="AE1755">
            <v>110.08315467654957</v>
          </cell>
          <cell r="AF1755">
            <v>113.21130897075587</v>
          </cell>
          <cell r="AG1755">
            <v>118.11541129963952</v>
          </cell>
          <cell r="AH1755">
            <v>127.27024657111654</v>
          </cell>
        </row>
        <row r="1756">
          <cell r="AD1756">
            <v>107.75804984038919</v>
          </cell>
          <cell r="AE1756">
            <v>110.09098682247921</v>
          </cell>
          <cell r="AF1756">
            <v>113.21966603001763</v>
          </cell>
          <cell r="AG1756">
            <v>118.12335502433338</v>
          </cell>
          <cell r="AH1756">
            <v>127.27863754106275</v>
          </cell>
        </row>
        <row r="1757">
          <cell r="AD1757">
            <v>107.76642542534546</v>
          </cell>
          <cell r="AE1757">
            <v>110.09881896840885</v>
          </cell>
          <cell r="AF1757">
            <v>113.22802308927942</v>
          </cell>
          <cell r="AG1757">
            <v>118.13129874902724</v>
          </cell>
          <cell r="AH1757">
            <v>127.28702851100897</v>
          </cell>
        </row>
        <row r="1758">
          <cell r="AD1758">
            <v>107.77480101030173</v>
          </cell>
          <cell r="AE1758">
            <v>110.10665111433849</v>
          </cell>
          <cell r="AF1758">
            <v>113.23638014854119</v>
          </cell>
          <cell r="AG1758">
            <v>118.1392424737211</v>
          </cell>
          <cell r="AH1758">
            <v>127.29541948095518</v>
          </cell>
        </row>
        <row r="1759">
          <cell r="AD1759">
            <v>107.783176595258</v>
          </cell>
          <cell r="AE1759">
            <v>110.11448326026813</v>
          </cell>
          <cell r="AF1759">
            <v>113.24473720780297</v>
          </cell>
          <cell r="AG1759">
            <v>118.14718619841496</v>
          </cell>
          <cell r="AH1759">
            <v>127.30381045090138</v>
          </cell>
        </row>
        <row r="1760">
          <cell r="AD1760">
            <v>107.79155218021427</v>
          </cell>
          <cell r="AE1760">
            <v>110.12231540619777</v>
          </cell>
          <cell r="AF1760">
            <v>113.25309426706475</v>
          </cell>
          <cell r="AG1760">
            <v>118.15512992310882</v>
          </cell>
          <cell r="AH1760">
            <v>127.31220142084759</v>
          </cell>
        </row>
        <row r="1761">
          <cell r="AD1761">
            <v>107.79992776517055</v>
          </cell>
          <cell r="AE1761">
            <v>110.13014755212741</v>
          </cell>
          <cell r="AF1761">
            <v>113.26145132632652</v>
          </cell>
          <cell r="AG1761">
            <v>118.16307364780268</v>
          </cell>
          <cell r="AH1761">
            <v>127.32059239079379</v>
          </cell>
        </row>
        <row r="1762">
          <cell r="AD1762">
            <v>107.80830335012682</v>
          </cell>
          <cell r="AE1762">
            <v>110.13797969805704</v>
          </cell>
          <cell r="AF1762">
            <v>113.26980838558831</v>
          </cell>
          <cell r="AG1762">
            <v>118.17101737249654</v>
          </cell>
          <cell r="AH1762">
            <v>127.32898336074001</v>
          </cell>
        </row>
        <row r="1763">
          <cell r="AD1763">
            <v>107.81667893508309</v>
          </cell>
          <cell r="AE1763">
            <v>110.14581184398668</v>
          </cell>
          <cell r="AF1763">
            <v>113.27816544485007</v>
          </cell>
          <cell r="AG1763">
            <v>118.1789610971904</v>
          </cell>
          <cell r="AH1763">
            <v>127.33737433068622</v>
          </cell>
        </row>
        <row r="1764">
          <cell r="AD1764">
            <v>107.82505452003936</v>
          </cell>
          <cell r="AE1764">
            <v>110.15364398991632</v>
          </cell>
          <cell r="AF1764">
            <v>113.28652250411186</v>
          </cell>
          <cell r="AG1764">
            <v>118.18690482188426</v>
          </cell>
          <cell r="AH1764">
            <v>127.34576530063242</v>
          </cell>
        </row>
        <row r="1765">
          <cell r="AD1765">
            <v>107.83343010499564</v>
          </cell>
          <cell r="AE1765">
            <v>110.16147613584596</v>
          </cell>
          <cell r="AF1765">
            <v>113.29487956337364</v>
          </cell>
          <cell r="AG1765">
            <v>118.19484854657811</v>
          </cell>
          <cell r="AH1765">
            <v>127.35415627057863</v>
          </cell>
        </row>
        <row r="1766">
          <cell r="AD1766">
            <v>107.84180568995191</v>
          </cell>
          <cell r="AE1766">
            <v>110.1693082817756</v>
          </cell>
          <cell r="AF1766">
            <v>113.30323662263541</v>
          </cell>
          <cell r="AG1766">
            <v>118.20279227127197</v>
          </cell>
          <cell r="AH1766">
            <v>127.36254724052485</v>
          </cell>
        </row>
        <row r="1767">
          <cell r="AD1767">
            <v>107.85018127490818</v>
          </cell>
          <cell r="AE1767">
            <v>110.17714042770524</v>
          </cell>
          <cell r="AF1767">
            <v>113.31159368189719</v>
          </cell>
          <cell r="AG1767">
            <v>118.21073599596583</v>
          </cell>
          <cell r="AH1767">
            <v>127.37093821047105</v>
          </cell>
        </row>
        <row r="1768">
          <cell r="AD1768">
            <v>107.85855685986445</v>
          </cell>
          <cell r="AE1768">
            <v>110.18497257363488</v>
          </cell>
          <cell r="AF1768">
            <v>113.31995074115898</v>
          </cell>
          <cell r="AG1768">
            <v>118.21867972065971</v>
          </cell>
          <cell r="AH1768">
            <v>127.37932918041726</v>
          </cell>
        </row>
        <row r="1769">
          <cell r="AD1769">
            <v>107.86693244482073</v>
          </cell>
          <cell r="AE1769">
            <v>110.19280471956452</v>
          </cell>
          <cell r="AF1769">
            <v>113.32830780042075</v>
          </cell>
          <cell r="AG1769">
            <v>118.22662344535357</v>
          </cell>
          <cell r="AH1769">
            <v>127.38772015036346</v>
          </cell>
        </row>
        <row r="1770">
          <cell r="AD1770">
            <v>107.875308029777</v>
          </cell>
          <cell r="AE1770">
            <v>110.20063686549416</v>
          </cell>
          <cell r="AF1770">
            <v>113.33666485968253</v>
          </cell>
          <cell r="AG1770">
            <v>118.23456717004743</v>
          </cell>
          <cell r="AH1770">
            <v>127.39611112030968</v>
          </cell>
        </row>
        <row r="1771">
          <cell r="AD1771">
            <v>107.88368361473327</v>
          </cell>
          <cell r="AE1771">
            <v>110.2084690114238</v>
          </cell>
          <cell r="AF1771">
            <v>113.3450219189443</v>
          </cell>
          <cell r="AG1771">
            <v>118.24251089474129</v>
          </cell>
          <cell r="AH1771">
            <v>127.40450209025589</v>
          </cell>
        </row>
        <row r="1772">
          <cell r="AD1772">
            <v>107.89205919968954</v>
          </cell>
          <cell r="AE1772">
            <v>110.21630115735344</v>
          </cell>
          <cell r="AF1772">
            <v>113.35337897820608</v>
          </cell>
          <cell r="AG1772">
            <v>118.25045461943515</v>
          </cell>
          <cell r="AH1772">
            <v>127.41289306020209</v>
          </cell>
        </row>
        <row r="1773">
          <cell r="AD1773">
            <v>107.90043478464581</v>
          </cell>
          <cell r="AE1773">
            <v>110.22413330328307</v>
          </cell>
          <cell r="AF1773">
            <v>113.36173603746786</v>
          </cell>
          <cell r="AG1773">
            <v>118.25839834412901</v>
          </cell>
          <cell r="AH1773">
            <v>127.4212840301483</v>
          </cell>
        </row>
        <row r="1774">
          <cell r="AD1774">
            <v>107.90881036960209</v>
          </cell>
          <cell r="AE1774">
            <v>110.23196544921271</v>
          </cell>
          <cell r="AF1774">
            <v>113.37009309672963</v>
          </cell>
          <cell r="AG1774">
            <v>118.26634206882287</v>
          </cell>
          <cell r="AH1774">
            <v>127.42967500009452</v>
          </cell>
        </row>
        <row r="1775">
          <cell r="AD1775">
            <v>107.91718595455836</v>
          </cell>
          <cell r="AE1775">
            <v>110.23979759514235</v>
          </cell>
          <cell r="AF1775">
            <v>113.37845015599142</v>
          </cell>
          <cell r="AG1775">
            <v>118.27428579351673</v>
          </cell>
          <cell r="AH1775">
            <v>127.43806597004073</v>
          </cell>
        </row>
        <row r="1776">
          <cell r="AD1776">
            <v>107.92556153951463</v>
          </cell>
          <cell r="AE1776">
            <v>110.24762974107199</v>
          </cell>
          <cell r="AF1776">
            <v>113.38680721525319</v>
          </cell>
          <cell r="AG1776">
            <v>118.28222951821058</v>
          </cell>
          <cell r="AH1776">
            <v>127.44645693998693</v>
          </cell>
        </row>
        <row r="1777">
          <cell r="AD1777">
            <v>107.9339371244709</v>
          </cell>
          <cell r="AE1777">
            <v>110.25546188700163</v>
          </cell>
          <cell r="AF1777">
            <v>113.39516427451497</v>
          </cell>
          <cell r="AG1777">
            <v>118.29017324290444</v>
          </cell>
          <cell r="AH1777">
            <v>127.45484790993314</v>
          </cell>
        </row>
        <row r="1778">
          <cell r="AD1778">
            <v>107.94231270942718</v>
          </cell>
          <cell r="AE1778">
            <v>110.26329403293127</v>
          </cell>
          <cell r="AF1778">
            <v>113.40352133377675</v>
          </cell>
          <cell r="AG1778">
            <v>118.2981169675983</v>
          </cell>
          <cell r="AH1778">
            <v>127.46323887987936</v>
          </cell>
        </row>
        <row r="1779">
          <cell r="AD1779">
            <v>107.95068829438345</v>
          </cell>
          <cell r="AE1779">
            <v>110.27112617886091</v>
          </cell>
          <cell r="AF1779">
            <v>113.41187839303852</v>
          </cell>
          <cell r="AG1779">
            <v>118.30606069229216</v>
          </cell>
          <cell r="AH1779">
            <v>127.47162984982556</v>
          </cell>
        </row>
        <row r="1780">
          <cell r="AD1780">
            <v>107.95906387933972</v>
          </cell>
          <cell r="AE1780">
            <v>110.27895832479055</v>
          </cell>
          <cell r="AF1780">
            <v>113.4202354523003</v>
          </cell>
          <cell r="AG1780">
            <v>118.31400441698602</v>
          </cell>
          <cell r="AH1780">
            <v>127.48002081977177</v>
          </cell>
        </row>
        <row r="1781">
          <cell r="AD1781">
            <v>107.96743946429599</v>
          </cell>
          <cell r="AE1781">
            <v>110.28679047072019</v>
          </cell>
          <cell r="AF1781">
            <v>113.42859251156209</v>
          </cell>
          <cell r="AG1781">
            <v>118.32194814167988</v>
          </cell>
          <cell r="AH1781">
            <v>127.48841178971797</v>
          </cell>
        </row>
        <row r="1782">
          <cell r="AD1782">
            <v>107.97581504925228</v>
          </cell>
          <cell r="AE1782">
            <v>110.29462261664983</v>
          </cell>
          <cell r="AF1782">
            <v>113.43694957082386</v>
          </cell>
          <cell r="AG1782">
            <v>118.32989186637374</v>
          </cell>
          <cell r="AH1782">
            <v>127.49680275966419</v>
          </cell>
        </row>
        <row r="1783">
          <cell r="AD1783">
            <v>107.98419063420855</v>
          </cell>
          <cell r="AE1783">
            <v>110.30245476257946</v>
          </cell>
          <cell r="AF1783">
            <v>113.44530663008564</v>
          </cell>
          <cell r="AG1783">
            <v>118.3378355910676</v>
          </cell>
          <cell r="AH1783">
            <v>127.5051937296104</v>
          </cell>
        </row>
        <row r="1784">
          <cell r="AD1784">
            <v>107.99256621916481</v>
          </cell>
          <cell r="AE1784">
            <v>110.3102869085091</v>
          </cell>
          <cell r="AF1784">
            <v>113.45366368934741</v>
          </cell>
          <cell r="AG1784">
            <v>118.34577931576146</v>
          </cell>
          <cell r="AH1784">
            <v>127.5135846995566</v>
          </cell>
        </row>
        <row r="1785">
          <cell r="AD1785">
            <v>108.00087873431654</v>
          </cell>
          <cell r="AE1785">
            <v>110.31811905443874</v>
          </cell>
          <cell r="AF1785">
            <v>113.46202074860919</v>
          </cell>
          <cell r="AG1785">
            <v>118.35372304045532</v>
          </cell>
          <cell r="AH1785">
            <v>127.52197566950281</v>
          </cell>
        </row>
        <row r="1786">
          <cell r="AD1786">
            <v>108.00869343140415</v>
          </cell>
          <cell r="AE1786">
            <v>110.32595120036838</v>
          </cell>
          <cell r="AF1786">
            <v>113.47037780787097</v>
          </cell>
          <cell r="AG1786">
            <v>118.36166676514918</v>
          </cell>
          <cell r="AH1786">
            <v>127.53036663944903</v>
          </cell>
        </row>
        <row r="1787">
          <cell r="AD1787">
            <v>108.01650812849178</v>
          </cell>
          <cell r="AE1787">
            <v>110.33378334629802</v>
          </cell>
          <cell r="AF1787">
            <v>113.47873486713274</v>
          </cell>
          <cell r="AG1787">
            <v>118.36961048984304</v>
          </cell>
          <cell r="AH1787">
            <v>127.53875760939523</v>
          </cell>
        </row>
        <row r="1788">
          <cell r="AD1788">
            <v>108.0243228255794</v>
          </cell>
          <cell r="AE1788">
            <v>110.34161549222766</v>
          </cell>
          <cell r="AF1788">
            <v>113.48709192639453</v>
          </cell>
          <cell r="AG1788">
            <v>118.3775542145369</v>
          </cell>
          <cell r="AH1788">
            <v>127.54714857934144</v>
          </cell>
        </row>
        <row r="1789">
          <cell r="AD1789">
            <v>108.03213752266703</v>
          </cell>
          <cell r="AE1789">
            <v>110.3494476381573</v>
          </cell>
          <cell r="AF1789">
            <v>113.4954489856563</v>
          </cell>
          <cell r="AG1789">
            <v>118.38549793923076</v>
          </cell>
          <cell r="AH1789">
            <v>127.55553954928764</v>
          </cell>
        </row>
        <row r="1790">
          <cell r="AD1790">
            <v>108.03995221975465</v>
          </cell>
          <cell r="AE1790">
            <v>110.35727978408694</v>
          </cell>
          <cell r="AF1790">
            <v>113.50380604491808</v>
          </cell>
          <cell r="AG1790">
            <v>118.39344166392462</v>
          </cell>
          <cell r="AH1790">
            <v>127.56393051923385</v>
          </cell>
        </row>
        <row r="1791">
          <cell r="AD1791">
            <v>108.04776691684226</v>
          </cell>
          <cell r="AE1791">
            <v>110.36511193001658</v>
          </cell>
          <cell r="AF1791">
            <v>113.51216310417986</v>
          </cell>
          <cell r="AG1791">
            <v>118.40138538861848</v>
          </cell>
          <cell r="AH1791">
            <v>127.57232148918007</v>
          </cell>
        </row>
        <row r="1792">
          <cell r="AD1792">
            <v>108.05558161392989</v>
          </cell>
          <cell r="AE1792">
            <v>110.37294407594622</v>
          </cell>
          <cell r="AF1792">
            <v>113.52052016344163</v>
          </cell>
          <cell r="AG1792">
            <v>118.40932911331234</v>
          </cell>
          <cell r="AH1792">
            <v>127.58071245912627</v>
          </cell>
        </row>
        <row r="1793">
          <cell r="AD1793">
            <v>108.06339631101751</v>
          </cell>
          <cell r="AE1793">
            <v>110.38077622187586</v>
          </cell>
          <cell r="AF1793">
            <v>113.52887722270341</v>
          </cell>
          <cell r="AG1793">
            <v>118.4172728380062</v>
          </cell>
          <cell r="AH1793">
            <v>127.58910342907248</v>
          </cell>
        </row>
        <row r="1794">
          <cell r="AD1794">
            <v>108.07121100810514</v>
          </cell>
          <cell r="AE1794">
            <v>110.38860836780549</v>
          </cell>
          <cell r="AF1794">
            <v>113.53723428196518</v>
          </cell>
          <cell r="AG1794">
            <v>118.42521656270006</v>
          </cell>
          <cell r="AH1794">
            <v>127.59749439901869</v>
          </cell>
        </row>
        <row r="1795">
          <cell r="AD1795">
            <v>108.07902570519276</v>
          </cell>
          <cell r="AE1795">
            <v>110.39644051373513</v>
          </cell>
          <cell r="AF1795">
            <v>113.54559134122697</v>
          </cell>
          <cell r="AG1795">
            <v>118.43316028739392</v>
          </cell>
          <cell r="AH1795">
            <v>127.60588536896491</v>
          </cell>
        </row>
        <row r="1796">
          <cell r="AD1796">
            <v>108.08684040228037</v>
          </cell>
          <cell r="AE1796">
            <v>110.40427265966477</v>
          </cell>
          <cell r="AF1796">
            <v>113.55394840048875</v>
          </cell>
          <cell r="AG1796">
            <v>118.44110401208778</v>
          </cell>
          <cell r="AH1796">
            <v>127.61427633891111</v>
          </cell>
        </row>
        <row r="1797">
          <cell r="AD1797">
            <v>108.094655099368</v>
          </cell>
          <cell r="AE1797">
            <v>110.41210480559441</v>
          </cell>
          <cell r="AF1797">
            <v>113.56230545975052</v>
          </cell>
          <cell r="AG1797">
            <v>118.44904773678164</v>
          </cell>
          <cell r="AH1797">
            <v>127.62266730885732</v>
          </cell>
        </row>
        <row r="1798">
          <cell r="AD1798">
            <v>108.10246979645562</v>
          </cell>
          <cell r="AE1798">
            <v>110.41993695152405</v>
          </cell>
          <cell r="AF1798">
            <v>113.5706625190123</v>
          </cell>
          <cell r="AG1798">
            <v>118.4569914614755</v>
          </cell>
          <cell r="AH1798">
            <v>127.63105827880352</v>
          </cell>
        </row>
        <row r="1799">
          <cell r="AD1799">
            <v>108.11028449354325</v>
          </cell>
          <cell r="AE1799">
            <v>110.42776909745369</v>
          </cell>
          <cell r="AF1799">
            <v>113.57901957827409</v>
          </cell>
          <cell r="AG1799">
            <v>118.46493518616936</v>
          </cell>
          <cell r="AH1799">
            <v>127.63944924874974</v>
          </cell>
        </row>
        <row r="1800">
          <cell r="AD1800">
            <v>108.11809919063086</v>
          </cell>
          <cell r="AE1800">
            <v>110.43560124338333</v>
          </cell>
          <cell r="AF1800">
            <v>113.58737663753585</v>
          </cell>
          <cell r="AG1800">
            <v>118.47287891086322</v>
          </cell>
          <cell r="AH1800">
            <v>127.64784021869595</v>
          </cell>
        </row>
        <row r="1801">
          <cell r="AD1801">
            <v>108.12591388771848</v>
          </cell>
          <cell r="AE1801">
            <v>110.44343338931297</v>
          </cell>
          <cell r="AF1801">
            <v>113.59573369679764</v>
          </cell>
          <cell r="AG1801">
            <v>118.48082263555708</v>
          </cell>
          <cell r="AH1801">
            <v>127.65623118864215</v>
          </cell>
        </row>
        <row r="1802">
          <cell r="AD1802">
            <v>108.13372858480611</v>
          </cell>
          <cell r="AE1802">
            <v>110.45126553524261</v>
          </cell>
          <cell r="AF1802">
            <v>113.60409075605941</v>
          </cell>
          <cell r="AG1802">
            <v>118.48876636025093</v>
          </cell>
          <cell r="AH1802">
            <v>127.66462215858836</v>
          </cell>
        </row>
        <row r="1803">
          <cell r="AD1803">
            <v>108.14154328189373</v>
          </cell>
          <cell r="AE1803">
            <v>110.45909768117225</v>
          </cell>
          <cell r="AF1803">
            <v>113.61244781532119</v>
          </cell>
          <cell r="AG1803">
            <v>118.49671008494479</v>
          </cell>
          <cell r="AH1803">
            <v>127.67301312853458</v>
          </cell>
        </row>
        <row r="1804">
          <cell r="AD1804">
            <v>108.14935797898136</v>
          </cell>
          <cell r="AE1804">
            <v>110.46692982710188</v>
          </cell>
          <cell r="AF1804">
            <v>113.62080487458297</v>
          </cell>
          <cell r="AG1804">
            <v>118.50465380963865</v>
          </cell>
          <cell r="AH1804">
            <v>127.68140409848078</v>
          </cell>
        </row>
        <row r="1805">
          <cell r="AD1805">
            <v>108.15717267606897</v>
          </cell>
          <cell r="AE1805">
            <v>110.47476197303152</v>
          </cell>
          <cell r="AF1805">
            <v>113.62916193384474</v>
          </cell>
          <cell r="AG1805">
            <v>118.51259753433251</v>
          </cell>
          <cell r="AH1805">
            <v>127.68979506842699</v>
          </cell>
        </row>
        <row r="1806">
          <cell r="AD1806">
            <v>108.16498737315659</v>
          </cell>
          <cell r="AE1806">
            <v>110.48259411896116</v>
          </cell>
          <cell r="AF1806">
            <v>113.63751899310653</v>
          </cell>
          <cell r="AG1806">
            <v>118.52054125902637</v>
          </cell>
          <cell r="AH1806">
            <v>127.69818603837319</v>
          </cell>
        </row>
        <row r="1807">
          <cell r="AD1807">
            <v>108.17280207024422</v>
          </cell>
          <cell r="AE1807">
            <v>110.4904262648908</v>
          </cell>
          <cell r="AF1807">
            <v>113.64587605236829</v>
          </cell>
          <cell r="AG1807">
            <v>118.52848498372023</v>
          </cell>
          <cell r="AH1807">
            <v>127.70657700831941</v>
          </cell>
        </row>
        <row r="1808">
          <cell r="AD1808">
            <v>108.18061676733184</v>
          </cell>
          <cell r="AE1808">
            <v>110.49825841082044</v>
          </cell>
          <cell r="AF1808">
            <v>113.65423311163008</v>
          </cell>
          <cell r="AG1808">
            <v>118.53642870841409</v>
          </cell>
          <cell r="AH1808">
            <v>127.71496797826562</v>
          </cell>
        </row>
        <row r="1809">
          <cell r="AD1809">
            <v>108.18843146441947</v>
          </cell>
          <cell r="AE1809">
            <v>110.50609055675008</v>
          </cell>
          <cell r="AF1809">
            <v>113.66259017089186</v>
          </cell>
          <cell r="AG1809">
            <v>118.54437243310795</v>
          </cell>
          <cell r="AH1809">
            <v>127.72335894821182</v>
          </cell>
        </row>
        <row r="1810">
          <cell r="AD1810">
            <v>108.19624616150708</v>
          </cell>
          <cell r="AE1810">
            <v>110.51392270267972</v>
          </cell>
          <cell r="AF1810">
            <v>113.67094723015363</v>
          </cell>
          <cell r="AG1810">
            <v>118.55231615780181</v>
          </cell>
          <cell r="AH1810">
            <v>127.73174991815803</v>
          </cell>
        </row>
        <row r="1811">
          <cell r="AD1811">
            <v>108.2040608585947</v>
          </cell>
          <cell r="AE1811">
            <v>110.52175484860936</v>
          </cell>
          <cell r="AF1811">
            <v>113.67930428941541</v>
          </cell>
          <cell r="AG1811">
            <v>118.56025988249567</v>
          </cell>
          <cell r="AH1811">
            <v>127.74014088810425</v>
          </cell>
        </row>
        <row r="1812">
          <cell r="AD1812">
            <v>108.21187555568233</v>
          </cell>
          <cell r="AE1812">
            <v>110.529586994539</v>
          </cell>
          <cell r="AF1812">
            <v>113.6876613486772</v>
          </cell>
          <cell r="AG1812">
            <v>118.56820360718953</v>
          </cell>
          <cell r="AH1812">
            <v>127.74853185805046</v>
          </cell>
        </row>
        <row r="1813">
          <cell r="AD1813">
            <v>108.21969025276995</v>
          </cell>
          <cell r="AE1813">
            <v>110.53741914046864</v>
          </cell>
          <cell r="AF1813">
            <v>113.69601840793896</v>
          </cell>
          <cell r="AG1813">
            <v>118.57614733188339</v>
          </cell>
          <cell r="AH1813">
            <v>127.75692282799666</v>
          </cell>
        </row>
        <row r="1814">
          <cell r="AD1814">
            <v>108.22750494985758</v>
          </cell>
          <cell r="AE1814">
            <v>110.54525128639828</v>
          </cell>
          <cell r="AF1814">
            <v>113.70437546720075</v>
          </cell>
          <cell r="AG1814">
            <v>118.58409105657725</v>
          </cell>
          <cell r="AH1814">
            <v>127.76531379794287</v>
          </cell>
        </row>
        <row r="1815">
          <cell r="AD1815">
            <v>108.23531964694519</v>
          </cell>
          <cell r="AE1815">
            <v>110.55308343232791</v>
          </cell>
          <cell r="AF1815">
            <v>113.71273252646252</v>
          </cell>
          <cell r="AG1815">
            <v>118.59203478127111</v>
          </cell>
          <cell r="AH1815">
            <v>127.77370476788909</v>
          </cell>
        </row>
        <row r="1816">
          <cell r="AD1816">
            <v>108.24313434403281</v>
          </cell>
          <cell r="AE1816">
            <v>110.56091557825755</v>
          </cell>
          <cell r="AF1816">
            <v>113.7210895857243</v>
          </cell>
          <cell r="AG1816">
            <v>118.59997850596497</v>
          </cell>
          <cell r="AH1816">
            <v>127.78209573783529</v>
          </cell>
        </row>
        <row r="1817">
          <cell r="AD1817">
            <v>108.25094904112044</v>
          </cell>
          <cell r="AE1817">
            <v>110.56874772418719</v>
          </cell>
          <cell r="AF1817">
            <v>113.72944664498608</v>
          </cell>
          <cell r="AG1817">
            <v>118.60792223065883</v>
          </cell>
          <cell r="AH1817">
            <v>127.7904867077815</v>
          </cell>
        </row>
        <row r="1818">
          <cell r="AD1818">
            <v>108.25876373820806</v>
          </cell>
          <cell r="AE1818">
            <v>110.57657987011683</v>
          </cell>
          <cell r="AF1818">
            <v>113.73780370424785</v>
          </cell>
          <cell r="AG1818">
            <v>118.61586595535269</v>
          </cell>
          <cell r="AH1818">
            <v>127.7988776777277</v>
          </cell>
        </row>
        <row r="1819">
          <cell r="AD1819">
            <v>108.26657843529567</v>
          </cell>
          <cell r="AE1819">
            <v>110.58441201604647</v>
          </cell>
          <cell r="AF1819">
            <v>113.74616076350964</v>
          </cell>
          <cell r="AG1819">
            <v>118.62380968004655</v>
          </cell>
          <cell r="AH1819">
            <v>127.80726864767391</v>
          </cell>
        </row>
        <row r="1820">
          <cell r="AD1820">
            <v>108.2743931323833</v>
          </cell>
          <cell r="AE1820">
            <v>110.59224416197611</v>
          </cell>
          <cell r="AF1820">
            <v>113.7545178227714</v>
          </cell>
          <cell r="AG1820">
            <v>118.63175340474042</v>
          </cell>
          <cell r="AH1820">
            <v>127.81565961762013</v>
          </cell>
        </row>
        <row r="1821">
          <cell r="AD1821">
            <v>108.28220782947092</v>
          </cell>
          <cell r="AE1821">
            <v>110.60007630790575</v>
          </cell>
          <cell r="AF1821">
            <v>113.76287488203319</v>
          </cell>
          <cell r="AG1821">
            <v>118.63969712943428</v>
          </cell>
          <cell r="AH1821">
            <v>127.82405058756633</v>
          </cell>
        </row>
        <row r="1822">
          <cell r="AD1822">
            <v>108.29002252655854</v>
          </cell>
          <cell r="AE1822">
            <v>110.60790845383539</v>
          </cell>
          <cell r="AF1822">
            <v>113.77123194129497</v>
          </cell>
          <cell r="AG1822">
            <v>118.64764085412814</v>
          </cell>
          <cell r="AH1822">
            <v>127.83244155751254</v>
          </cell>
        </row>
        <row r="1823">
          <cell r="AD1823">
            <v>108.29783722364617</v>
          </cell>
          <cell r="AE1823">
            <v>110.61574059976503</v>
          </cell>
          <cell r="AF1823">
            <v>113.77958900055674</v>
          </cell>
          <cell r="AG1823">
            <v>118.655584578822</v>
          </cell>
          <cell r="AH1823">
            <v>127.84083252745874</v>
          </cell>
        </row>
        <row r="1824">
          <cell r="AD1824">
            <v>108.30565192073378</v>
          </cell>
          <cell r="AE1824">
            <v>110.62357274569467</v>
          </cell>
          <cell r="AF1824">
            <v>113.78794605981852</v>
          </cell>
          <cell r="AG1824">
            <v>118.66352830351586</v>
          </cell>
          <cell r="AH1824">
            <v>127.84922349740496</v>
          </cell>
        </row>
        <row r="1825">
          <cell r="AD1825">
            <v>108.3134666178214</v>
          </cell>
          <cell r="AE1825">
            <v>110.6314048916243</v>
          </cell>
          <cell r="AF1825">
            <v>113.79630311908031</v>
          </cell>
          <cell r="AG1825">
            <v>118.67147202820972</v>
          </cell>
          <cell r="AH1825">
            <v>127.85761446735117</v>
          </cell>
        </row>
        <row r="1826">
          <cell r="AD1826">
            <v>108.32128131490903</v>
          </cell>
          <cell r="AE1826">
            <v>110.63923703755394</v>
          </cell>
          <cell r="AF1826">
            <v>113.80466017834208</v>
          </cell>
          <cell r="AG1826">
            <v>118.67941575290358</v>
          </cell>
          <cell r="AH1826">
            <v>127.86600543729737</v>
          </cell>
        </row>
        <row r="1827">
          <cell r="AD1827">
            <v>108.32909601199665</v>
          </cell>
          <cell r="AE1827">
            <v>110.64706918348358</v>
          </cell>
          <cell r="AF1827">
            <v>113.81301723760386</v>
          </cell>
          <cell r="AG1827">
            <v>118.68735947759744</v>
          </cell>
          <cell r="AH1827">
            <v>127.87439640724358</v>
          </cell>
        </row>
        <row r="1828">
          <cell r="AD1828">
            <v>108.33691070908428</v>
          </cell>
          <cell r="AE1828">
            <v>110.65490132941322</v>
          </cell>
          <cell r="AF1828">
            <v>113.82137429686563</v>
          </cell>
          <cell r="AG1828">
            <v>118.6953032022913</v>
          </cell>
          <cell r="AH1828">
            <v>127.8827873771898</v>
          </cell>
        </row>
        <row r="1829">
          <cell r="AD1829">
            <v>108.34472540617189</v>
          </cell>
          <cell r="AE1829">
            <v>110.66273347534286</v>
          </cell>
          <cell r="AF1829">
            <v>113.82973135612741</v>
          </cell>
          <cell r="AG1829">
            <v>118.70324692698516</v>
          </cell>
          <cell r="AH1829">
            <v>127.89117834713601</v>
          </cell>
        </row>
        <row r="1830">
          <cell r="AD1830">
            <v>108.35254010325951</v>
          </cell>
          <cell r="AE1830">
            <v>110.6705656212725</v>
          </cell>
          <cell r="AF1830">
            <v>113.83808841538919</v>
          </cell>
          <cell r="AG1830">
            <v>118.71119065167902</v>
          </cell>
          <cell r="AH1830">
            <v>127.89956931708221</v>
          </cell>
        </row>
        <row r="1831">
          <cell r="AD1831">
            <v>108.36035480034714</v>
          </cell>
          <cell r="AE1831">
            <v>110.67839776720214</v>
          </cell>
          <cell r="AF1831">
            <v>113.84644547465096</v>
          </cell>
          <cell r="AG1831">
            <v>118.71913437637288</v>
          </cell>
          <cell r="AH1831">
            <v>127.90796028702842</v>
          </cell>
        </row>
        <row r="1832">
          <cell r="AD1832">
            <v>108.36816949743476</v>
          </cell>
          <cell r="AE1832">
            <v>110.68622991313178</v>
          </cell>
          <cell r="AF1832">
            <v>113.85480253391275</v>
          </cell>
          <cell r="AG1832">
            <v>118.72707810106674</v>
          </cell>
          <cell r="AH1832">
            <v>127.91635125697464</v>
          </cell>
        </row>
        <row r="1833">
          <cell r="AD1833">
            <v>108.37598419452237</v>
          </cell>
          <cell r="AE1833">
            <v>110.69406205906142</v>
          </cell>
          <cell r="AF1833">
            <v>113.86315959317452</v>
          </cell>
          <cell r="AG1833">
            <v>118.7350218257606</v>
          </cell>
          <cell r="AH1833">
            <v>127.92474222692084</v>
          </cell>
        </row>
        <row r="1834">
          <cell r="AD1834">
            <v>108.38379889161</v>
          </cell>
          <cell r="AE1834">
            <v>110.70189420499106</v>
          </cell>
          <cell r="AF1834">
            <v>113.8715166524363</v>
          </cell>
          <cell r="AG1834">
            <v>118.74296555045446</v>
          </cell>
          <cell r="AH1834">
            <v>127.93313319686705</v>
          </cell>
        </row>
        <row r="1835">
          <cell r="AD1835">
            <v>108.39161358869762</v>
          </cell>
          <cell r="AE1835">
            <v>110.7097263509207</v>
          </cell>
          <cell r="AF1835">
            <v>113.87987371169808</v>
          </cell>
          <cell r="AG1835">
            <v>118.75090927514832</v>
          </cell>
          <cell r="AH1835">
            <v>127.94152416681325</v>
          </cell>
        </row>
        <row r="1836">
          <cell r="AD1836">
            <v>108.39942828578525</v>
          </cell>
          <cell r="AE1836">
            <v>110.71755849685033</v>
          </cell>
          <cell r="AF1836">
            <v>113.88823077095985</v>
          </cell>
          <cell r="AG1836">
            <v>118.75885299984218</v>
          </cell>
          <cell r="AH1836">
            <v>127.94991513675947</v>
          </cell>
        </row>
        <row r="1837">
          <cell r="AD1837">
            <v>108.40724298287287</v>
          </cell>
          <cell r="AE1837">
            <v>110.72539064277997</v>
          </cell>
          <cell r="AF1837">
            <v>113.89658783022163</v>
          </cell>
          <cell r="AG1837">
            <v>118.76679672453604</v>
          </cell>
          <cell r="AH1837">
            <v>127.95830610670568</v>
          </cell>
        </row>
        <row r="1838">
          <cell r="AD1838">
            <v>108.41505767996048</v>
          </cell>
          <cell r="AE1838">
            <v>110.73322278870961</v>
          </cell>
          <cell r="AF1838">
            <v>113.9049448894834</v>
          </cell>
          <cell r="AG1838">
            <v>118.7747404492299</v>
          </cell>
          <cell r="AH1838">
            <v>127.96669707665188</v>
          </cell>
        </row>
        <row r="1839">
          <cell r="AD1839">
            <v>108.42287237704811</v>
          </cell>
          <cell r="AE1839">
            <v>110.74105493463925</v>
          </cell>
          <cell r="AF1839">
            <v>113.91330194874519</v>
          </cell>
          <cell r="AG1839">
            <v>118.78268417392376</v>
          </cell>
          <cell r="AH1839">
            <v>127.97508804659809</v>
          </cell>
        </row>
        <row r="1840">
          <cell r="AD1840">
            <v>108.43068707413573</v>
          </cell>
          <cell r="AE1840">
            <v>110.74888708056889</v>
          </cell>
          <cell r="AF1840">
            <v>113.92165900800697</v>
          </cell>
          <cell r="AG1840">
            <v>118.79062789861761</v>
          </cell>
          <cell r="AH1840">
            <v>127.98347901654431</v>
          </cell>
        </row>
        <row r="1841">
          <cell r="AD1841">
            <v>108.43850177122336</v>
          </cell>
          <cell r="AE1841">
            <v>110.75671922649853</v>
          </cell>
          <cell r="AF1841">
            <v>113.93001606726874</v>
          </cell>
          <cell r="AG1841">
            <v>118.79857162331147</v>
          </cell>
          <cell r="AH1841">
            <v>127.99186998649051</v>
          </cell>
        </row>
        <row r="1842">
          <cell r="AD1842">
            <v>108.44631646831098</v>
          </cell>
          <cell r="AE1842">
            <v>110.76455137242817</v>
          </cell>
          <cell r="AF1842">
            <v>113.93837312653052</v>
          </cell>
          <cell r="AG1842">
            <v>118.80651534800533</v>
          </cell>
          <cell r="AH1842">
            <v>128.00022768112262</v>
          </cell>
        </row>
        <row r="1843">
          <cell r="AD1843">
            <v>108.45413116539859</v>
          </cell>
          <cell r="AE1843">
            <v>110.77238351835781</v>
          </cell>
          <cell r="AF1843">
            <v>113.9467301857923</v>
          </cell>
          <cell r="AG1843">
            <v>118.81445907269919</v>
          </cell>
          <cell r="AH1843">
            <v>128.00754869409064</v>
          </cell>
        </row>
        <row r="1844">
          <cell r="AD1844">
            <v>108.46194586248622</v>
          </cell>
          <cell r="AE1844">
            <v>110.78021566428745</v>
          </cell>
          <cell r="AF1844">
            <v>113.95508724505407</v>
          </cell>
          <cell r="AG1844">
            <v>118.82240279739305</v>
          </cell>
          <cell r="AH1844">
            <v>128.01486970705869</v>
          </cell>
        </row>
        <row r="1845">
          <cell r="AD1845">
            <v>108.46976055957384</v>
          </cell>
          <cell r="AE1845">
            <v>110.78804781021709</v>
          </cell>
          <cell r="AF1845">
            <v>113.96344430431586</v>
          </cell>
          <cell r="AG1845">
            <v>118.83034652208691</v>
          </cell>
          <cell r="AH1845">
            <v>128.02219072002671</v>
          </cell>
        </row>
        <row r="1846">
          <cell r="AD1846">
            <v>108.47757525666147</v>
          </cell>
          <cell r="AE1846">
            <v>110.79587995614672</v>
          </cell>
          <cell r="AF1846">
            <v>113.97180136357763</v>
          </cell>
          <cell r="AG1846">
            <v>118.83829024678077</v>
          </cell>
          <cell r="AH1846">
            <v>128.02951173299473</v>
          </cell>
        </row>
        <row r="1847">
          <cell r="AD1847">
            <v>108.48538995374909</v>
          </cell>
          <cell r="AE1847">
            <v>110.80371210207636</v>
          </cell>
          <cell r="AF1847">
            <v>113.98015842283941</v>
          </cell>
          <cell r="AG1847">
            <v>118.84623397147463</v>
          </cell>
          <cell r="AH1847">
            <v>128.03683274596276</v>
          </cell>
        </row>
        <row r="1848">
          <cell r="AD1848">
            <v>108.4932046508367</v>
          </cell>
          <cell r="AE1848">
            <v>110.811544248006</v>
          </cell>
          <cell r="AF1848">
            <v>113.98851548210119</v>
          </cell>
          <cell r="AG1848">
            <v>118.85417769616849</v>
          </cell>
          <cell r="AH1848">
            <v>128.0441537589308</v>
          </cell>
        </row>
        <row r="1849">
          <cell r="AD1849">
            <v>108.50101934792433</v>
          </cell>
          <cell r="AE1849">
            <v>110.81937639393564</v>
          </cell>
          <cell r="AF1849">
            <v>113.99687254136296</v>
          </cell>
          <cell r="AG1849">
            <v>118.86212142086235</v>
          </cell>
          <cell r="AH1849">
            <v>128.05147477189882</v>
          </cell>
        </row>
        <row r="1850">
          <cell r="AD1850">
            <v>108.50883404501195</v>
          </cell>
          <cell r="AE1850">
            <v>110.82720853986528</v>
          </cell>
          <cell r="AF1850">
            <v>114.00506310234596</v>
          </cell>
          <cell r="AG1850">
            <v>118.87006514555621</v>
          </cell>
          <cell r="AH1850">
            <v>128.05879578486685</v>
          </cell>
        </row>
        <row r="1851">
          <cell r="AD1851">
            <v>108.51664874209958</v>
          </cell>
          <cell r="AE1851">
            <v>110.83504068579492</v>
          </cell>
          <cell r="AF1851">
            <v>114.01315409234498</v>
          </cell>
          <cell r="AG1851">
            <v>118.87800887025007</v>
          </cell>
          <cell r="AH1851">
            <v>128.06611679783487</v>
          </cell>
        </row>
        <row r="1852">
          <cell r="AD1852">
            <v>108.52446343918719</v>
          </cell>
          <cell r="AE1852">
            <v>110.84287283172456</v>
          </cell>
          <cell r="AF1852">
            <v>114.02124508234398</v>
          </cell>
          <cell r="AG1852">
            <v>118.88595259494393</v>
          </cell>
          <cell r="AH1852">
            <v>128.07343781080291</v>
          </cell>
        </row>
        <row r="1853">
          <cell r="AD1853">
            <v>108.53227813627481</v>
          </cell>
          <cell r="AE1853">
            <v>110.8507049776542</v>
          </cell>
          <cell r="AF1853">
            <v>114.02933607234299</v>
          </cell>
          <cell r="AG1853">
            <v>118.89389631963779</v>
          </cell>
          <cell r="AH1853">
            <v>128.08075882377094</v>
          </cell>
        </row>
        <row r="1854">
          <cell r="AD1854">
            <v>108.54009283336244</v>
          </cell>
          <cell r="AE1854">
            <v>110.85853712358384</v>
          </cell>
          <cell r="AF1854">
            <v>114.037427062342</v>
          </cell>
          <cell r="AG1854">
            <v>118.90184004433165</v>
          </cell>
          <cell r="AH1854">
            <v>128.08807983673896</v>
          </cell>
        </row>
        <row r="1855">
          <cell r="AD1855">
            <v>108.54790753045006</v>
          </cell>
          <cell r="AE1855">
            <v>110.86636926951348</v>
          </cell>
          <cell r="AF1855">
            <v>114.04551805234101</v>
          </cell>
          <cell r="AG1855">
            <v>118.90978376902551</v>
          </cell>
          <cell r="AH1855">
            <v>128.09540084970698</v>
          </cell>
        </row>
        <row r="1856">
          <cell r="AD1856">
            <v>108.55572222753769</v>
          </cell>
          <cell r="AE1856">
            <v>110.87420141544312</v>
          </cell>
          <cell r="AF1856">
            <v>114.05360904234003</v>
          </cell>
          <cell r="AG1856">
            <v>118.91772749371937</v>
          </cell>
          <cell r="AH1856">
            <v>128.10272186267503</v>
          </cell>
        </row>
        <row r="1857">
          <cell r="AD1857">
            <v>108.5635369246253</v>
          </cell>
          <cell r="AE1857">
            <v>110.88203356137275</v>
          </cell>
          <cell r="AF1857">
            <v>114.06170003233903</v>
          </cell>
          <cell r="AG1857">
            <v>118.92567121841323</v>
          </cell>
          <cell r="AH1857">
            <v>128.11004287564305</v>
          </cell>
        </row>
        <row r="1858">
          <cell r="AD1858">
            <v>108.57135162171292</v>
          </cell>
          <cell r="AE1858">
            <v>110.88986570730239</v>
          </cell>
          <cell r="AF1858">
            <v>114.06979102233805</v>
          </cell>
          <cell r="AG1858">
            <v>118.93361494310709</v>
          </cell>
          <cell r="AH1858">
            <v>128.11736388861107</v>
          </cell>
        </row>
        <row r="1859">
          <cell r="AD1859">
            <v>108.57916631880055</v>
          </cell>
          <cell r="AE1859">
            <v>110.89769785323203</v>
          </cell>
          <cell r="AF1859">
            <v>114.07788201233706</v>
          </cell>
          <cell r="AG1859">
            <v>118.94155866780095</v>
          </cell>
          <cell r="AH1859">
            <v>128.12468490157909</v>
          </cell>
        </row>
        <row r="1860">
          <cell r="AD1860">
            <v>108.58698101588817</v>
          </cell>
          <cell r="AE1860">
            <v>110.90552999916167</v>
          </cell>
          <cell r="AF1860">
            <v>114.08597300233608</v>
          </cell>
          <cell r="AG1860">
            <v>118.94950239249481</v>
          </cell>
          <cell r="AH1860">
            <v>128.13200591454714</v>
          </cell>
        </row>
        <row r="1861">
          <cell r="AD1861">
            <v>108.5947957129758</v>
          </cell>
          <cell r="AE1861">
            <v>110.91336214509131</v>
          </cell>
          <cell r="AF1861">
            <v>114.09406399233508</v>
          </cell>
          <cell r="AG1861">
            <v>118.95744611718867</v>
          </cell>
          <cell r="AH1861">
            <v>128.13932692751516</v>
          </cell>
        </row>
        <row r="1862">
          <cell r="AD1862">
            <v>108.60261041006341</v>
          </cell>
          <cell r="AE1862">
            <v>110.92119429102095</v>
          </cell>
          <cell r="AF1862">
            <v>114.1021549823341</v>
          </cell>
          <cell r="AG1862">
            <v>118.96538984188253</v>
          </cell>
          <cell r="AH1862">
            <v>128.14664794048318</v>
          </cell>
        </row>
        <row r="1863">
          <cell r="AD1863">
            <v>108.61042510715103</v>
          </cell>
          <cell r="AE1863">
            <v>110.92902643695059</v>
          </cell>
          <cell r="AF1863">
            <v>114.1102459723331</v>
          </cell>
          <cell r="AG1863">
            <v>118.97333356657639</v>
          </cell>
          <cell r="AH1863">
            <v>128.1539689534512</v>
          </cell>
        </row>
        <row r="1864">
          <cell r="AD1864">
            <v>108.61823980423866</v>
          </cell>
          <cell r="AE1864">
            <v>110.93685858288023</v>
          </cell>
          <cell r="AF1864">
            <v>114.11833696233212</v>
          </cell>
          <cell r="AG1864">
            <v>118.98127729127025</v>
          </cell>
          <cell r="AH1864">
            <v>128.16128996641925</v>
          </cell>
        </row>
        <row r="1865">
          <cell r="AD1865">
            <v>108.62605450132628</v>
          </cell>
          <cell r="AE1865">
            <v>110.94469072880987</v>
          </cell>
          <cell r="AF1865">
            <v>114.12642795233113</v>
          </cell>
          <cell r="AG1865">
            <v>118.98922101596411</v>
          </cell>
          <cell r="AH1865">
            <v>128.16861097938727</v>
          </cell>
        </row>
        <row r="1866">
          <cell r="AD1866">
            <v>108.63386919841389</v>
          </cell>
          <cell r="AE1866">
            <v>110.95252287473951</v>
          </cell>
          <cell r="AF1866">
            <v>114.13451894233015</v>
          </cell>
          <cell r="AG1866">
            <v>118.99716474065796</v>
          </cell>
          <cell r="AH1866">
            <v>128.17593199235529</v>
          </cell>
        </row>
        <row r="1867">
          <cell r="AD1867">
            <v>108.64168389550152</v>
          </cell>
          <cell r="AE1867">
            <v>110.96035502066914</v>
          </cell>
          <cell r="AF1867">
            <v>114.14260993232915</v>
          </cell>
          <cell r="AG1867">
            <v>119.0051374591733</v>
          </cell>
          <cell r="AH1867">
            <v>128.18325300532331</v>
          </cell>
        </row>
        <row r="1868">
          <cell r="AD1868">
            <v>108.64949859258914</v>
          </cell>
          <cell r="AE1868">
            <v>110.96818716659878</v>
          </cell>
          <cell r="AF1868">
            <v>114.15070092232817</v>
          </cell>
          <cell r="AG1868">
            <v>119.01312626960618</v>
          </cell>
          <cell r="AH1868">
            <v>128.19057401829136</v>
          </cell>
        </row>
        <row r="1869">
          <cell r="AD1869">
            <v>108.65731328967676</v>
          </cell>
          <cell r="AE1869">
            <v>110.97601931252842</v>
          </cell>
          <cell r="AF1869">
            <v>114.15879191232717</v>
          </cell>
          <cell r="AG1869">
            <v>119.02111508003905</v>
          </cell>
          <cell r="AH1869">
            <v>128.19789503125938</v>
          </cell>
        </row>
        <row r="1870">
          <cell r="AD1870">
            <v>108.66512798676439</v>
          </cell>
          <cell r="AE1870">
            <v>110.98385145845806</v>
          </cell>
          <cell r="AF1870">
            <v>114.16688290232619</v>
          </cell>
          <cell r="AG1870">
            <v>119.02910389047193</v>
          </cell>
          <cell r="AH1870">
            <v>128.2052160442274</v>
          </cell>
        </row>
        <row r="1871">
          <cell r="AD1871">
            <v>108.672942683852</v>
          </cell>
          <cell r="AE1871">
            <v>110.9916836043877</v>
          </cell>
          <cell r="AF1871">
            <v>114.1749738923252</v>
          </cell>
          <cell r="AG1871">
            <v>119.03709270090481</v>
          </cell>
          <cell r="AH1871">
            <v>128.21253705719542</v>
          </cell>
        </row>
        <row r="1872">
          <cell r="AD1872">
            <v>108.68075738093962</v>
          </cell>
          <cell r="AE1872">
            <v>110.99951575031734</v>
          </cell>
          <cell r="AF1872">
            <v>114.18306488232422</v>
          </cell>
          <cell r="AG1872">
            <v>119.04508151133767</v>
          </cell>
          <cell r="AH1872">
            <v>128.21985807016344</v>
          </cell>
        </row>
        <row r="1873">
          <cell r="AD1873">
            <v>108.68857207802725</v>
          </cell>
          <cell r="AE1873">
            <v>111.00691759243479</v>
          </cell>
          <cell r="AF1873">
            <v>114.19115587232322</v>
          </cell>
          <cell r="AG1873">
            <v>119.05307032177055</v>
          </cell>
          <cell r="AH1873">
            <v>128.22717908313149</v>
          </cell>
        </row>
        <row r="1874">
          <cell r="AD1874">
            <v>108.69638677511487</v>
          </cell>
          <cell r="AE1874">
            <v>111.01429107616535</v>
          </cell>
          <cell r="AF1874">
            <v>114.19924686232224</v>
          </cell>
          <cell r="AG1874">
            <v>119.06105913220343</v>
          </cell>
          <cell r="AH1874">
            <v>128.23450009609951</v>
          </cell>
        </row>
        <row r="1875">
          <cell r="AD1875">
            <v>108.7042014722025</v>
          </cell>
          <cell r="AE1875">
            <v>111.02166455989591</v>
          </cell>
          <cell r="AF1875">
            <v>114.20733785232125</v>
          </cell>
          <cell r="AG1875">
            <v>119.0690479426363</v>
          </cell>
          <cell r="AH1875">
            <v>128.24182110906753</v>
          </cell>
        </row>
        <row r="1876">
          <cell r="AD1876">
            <v>108.71201616929011</v>
          </cell>
          <cell r="AE1876">
            <v>111.02903804362647</v>
          </cell>
          <cell r="AF1876">
            <v>114.21542884232026</v>
          </cell>
          <cell r="AG1876">
            <v>119.07703675306918</v>
          </cell>
          <cell r="AH1876">
            <v>128.24914212203555</v>
          </cell>
        </row>
        <row r="1877">
          <cell r="AD1877">
            <v>108.71983086637773</v>
          </cell>
          <cell r="AE1877">
            <v>111.03641152735703</v>
          </cell>
          <cell r="AF1877">
            <v>114.22351983231927</v>
          </cell>
          <cell r="AG1877">
            <v>119.08502556350204</v>
          </cell>
          <cell r="AH1877">
            <v>128.2564631350036</v>
          </cell>
        </row>
        <row r="1878">
          <cell r="AD1878">
            <v>108.72764556346536</v>
          </cell>
          <cell r="AE1878">
            <v>111.04378501108759</v>
          </cell>
          <cell r="AF1878">
            <v>114.23161082231829</v>
          </cell>
          <cell r="AG1878">
            <v>119.09301437393492</v>
          </cell>
          <cell r="AH1878">
            <v>128.26378414797162</v>
          </cell>
        </row>
        <row r="1879">
          <cell r="AD1879">
            <v>108.73546026055298</v>
          </cell>
          <cell r="AE1879">
            <v>111.05115849481817</v>
          </cell>
          <cell r="AF1879">
            <v>114.23970181231729</v>
          </cell>
          <cell r="AG1879">
            <v>119.1010031843678</v>
          </cell>
          <cell r="AH1879">
            <v>128.27110516093964</v>
          </cell>
        </row>
        <row r="1880">
          <cell r="AD1880">
            <v>108.74327495764061</v>
          </cell>
          <cell r="AE1880">
            <v>111.05853197854873</v>
          </cell>
          <cell r="AF1880">
            <v>114.24779280231631</v>
          </cell>
          <cell r="AG1880">
            <v>119.10899199480068</v>
          </cell>
          <cell r="AH1880">
            <v>128.27842617390766</v>
          </cell>
        </row>
        <row r="1881">
          <cell r="AD1881">
            <v>108.75108965472822</v>
          </cell>
          <cell r="AE1881">
            <v>111.06590546227929</v>
          </cell>
          <cell r="AF1881">
            <v>114.25588379231532</v>
          </cell>
          <cell r="AG1881">
            <v>119.11698080523354</v>
          </cell>
          <cell r="AH1881">
            <v>128.28574718687571</v>
          </cell>
        </row>
        <row r="1882">
          <cell r="AD1882">
            <v>108.75890435181584</v>
          </cell>
          <cell r="AE1882">
            <v>111.07327894600985</v>
          </cell>
          <cell r="AF1882">
            <v>114.26397478231432</v>
          </cell>
          <cell r="AG1882">
            <v>119.12496961566642</v>
          </cell>
          <cell r="AH1882">
            <v>128.29306819984373</v>
          </cell>
        </row>
        <row r="1883">
          <cell r="AD1883">
            <v>108.76671904890347</v>
          </cell>
          <cell r="AE1883">
            <v>111.08065242974041</v>
          </cell>
          <cell r="AF1883">
            <v>114.27206577231334</v>
          </cell>
          <cell r="AG1883">
            <v>119.13295842609929</v>
          </cell>
          <cell r="AH1883">
            <v>128.30038921281175</v>
          </cell>
        </row>
        <row r="1884">
          <cell r="AD1884">
            <v>108.77453374599109</v>
          </cell>
          <cell r="AE1884">
            <v>111.08802591347097</v>
          </cell>
          <cell r="AF1884">
            <v>114.28015676231234</v>
          </cell>
          <cell r="AG1884">
            <v>119.14094723653217</v>
          </cell>
          <cell r="AH1884">
            <v>128.30771022577977</v>
          </cell>
        </row>
        <row r="1885">
          <cell r="AD1885">
            <v>108.7823484430787</v>
          </cell>
          <cell r="AE1885">
            <v>111.09539939720155</v>
          </cell>
          <cell r="AF1885">
            <v>114.28824775231136</v>
          </cell>
          <cell r="AG1885">
            <v>119.14893604696505</v>
          </cell>
          <cell r="AH1885">
            <v>128.31503123874782</v>
          </cell>
        </row>
        <row r="1886">
          <cell r="AD1886">
            <v>108.79016314016633</v>
          </cell>
          <cell r="AE1886">
            <v>111.10277288093211</v>
          </cell>
          <cell r="AF1886">
            <v>114.29633874231037</v>
          </cell>
          <cell r="AG1886">
            <v>119.15692485739791</v>
          </cell>
          <cell r="AH1886">
            <v>128.32235225171584</v>
          </cell>
        </row>
        <row r="1887">
          <cell r="AD1887">
            <v>108.79797783725395</v>
          </cell>
          <cell r="AE1887">
            <v>111.11014636466267</v>
          </cell>
          <cell r="AF1887">
            <v>114.30442973230939</v>
          </cell>
          <cell r="AG1887">
            <v>119.16491366783079</v>
          </cell>
          <cell r="AH1887">
            <v>128.32967326468386</v>
          </cell>
        </row>
        <row r="1888">
          <cell r="AD1888">
            <v>108.80579253434158</v>
          </cell>
          <cell r="AE1888">
            <v>111.11751984839323</v>
          </cell>
          <cell r="AF1888">
            <v>114.31252072230839</v>
          </cell>
          <cell r="AG1888">
            <v>119.17290247826367</v>
          </cell>
          <cell r="AH1888">
            <v>128.33699427765188</v>
          </cell>
        </row>
        <row r="1889">
          <cell r="AD1889">
            <v>108.8136072314292</v>
          </cell>
          <cell r="AE1889">
            <v>111.12489333212379</v>
          </cell>
          <cell r="AF1889">
            <v>114.32061171230741</v>
          </cell>
          <cell r="AG1889">
            <v>119.18089128869654</v>
          </cell>
          <cell r="AH1889">
            <v>128.34431529061993</v>
          </cell>
        </row>
        <row r="1890">
          <cell r="AD1890">
            <v>108.82142192851681</v>
          </cell>
          <cell r="AE1890">
            <v>111.13226681585435</v>
          </cell>
          <cell r="AF1890">
            <v>114.32870270230642</v>
          </cell>
          <cell r="AG1890">
            <v>119.18888009912941</v>
          </cell>
          <cell r="AH1890">
            <v>128.35163630358795</v>
          </cell>
        </row>
        <row r="1891">
          <cell r="AD1891">
            <v>108.82923662560444</v>
          </cell>
          <cell r="AE1891">
            <v>111.13964029958493</v>
          </cell>
          <cell r="AF1891">
            <v>114.33679369230543</v>
          </cell>
          <cell r="AG1891">
            <v>119.19686890956228</v>
          </cell>
          <cell r="AH1891">
            <v>128.35895731655597</v>
          </cell>
        </row>
        <row r="1892">
          <cell r="AD1892">
            <v>108.83705132269206</v>
          </cell>
          <cell r="AE1892">
            <v>111.14701378331549</v>
          </cell>
          <cell r="AF1892">
            <v>114.34488468230444</v>
          </cell>
          <cell r="AG1892">
            <v>119.20485771999516</v>
          </cell>
          <cell r="AH1892">
            <v>128.36627832952399</v>
          </cell>
        </row>
        <row r="1893">
          <cell r="AD1893">
            <v>108.84486601977969</v>
          </cell>
          <cell r="AE1893">
            <v>111.15438726704605</v>
          </cell>
          <cell r="AF1893">
            <v>114.35297567230346</v>
          </cell>
          <cell r="AG1893">
            <v>119.21284653042804</v>
          </cell>
          <cell r="AH1893">
            <v>128.37359934249204</v>
          </cell>
        </row>
        <row r="1894">
          <cell r="AD1894">
            <v>108.85268071686731</v>
          </cell>
          <cell r="AE1894">
            <v>111.16176075077661</v>
          </cell>
          <cell r="AF1894">
            <v>114.36106666230246</v>
          </cell>
          <cell r="AG1894">
            <v>119.22083534086092</v>
          </cell>
          <cell r="AH1894">
            <v>128.38092035546006</v>
          </cell>
        </row>
        <row r="1895">
          <cell r="AD1895">
            <v>108.86049541395492</v>
          </cell>
          <cell r="AE1895">
            <v>111.16913423450717</v>
          </cell>
          <cell r="AF1895">
            <v>114.36915765230148</v>
          </cell>
          <cell r="AG1895">
            <v>119.22882415129378</v>
          </cell>
          <cell r="AH1895">
            <v>128.38824136842808</v>
          </cell>
        </row>
        <row r="1896">
          <cell r="AD1896">
            <v>108.86831011104255</v>
          </cell>
          <cell r="AE1896">
            <v>111.17650771823773</v>
          </cell>
          <cell r="AF1896">
            <v>114.37724864230049</v>
          </cell>
          <cell r="AG1896">
            <v>119.23681296172666</v>
          </cell>
          <cell r="AH1896">
            <v>128.3955623813961</v>
          </cell>
        </row>
        <row r="1897">
          <cell r="AD1897">
            <v>108.87612480813017</v>
          </cell>
          <cell r="AE1897">
            <v>111.1838812019683</v>
          </cell>
          <cell r="AF1897">
            <v>114.38533963229951</v>
          </cell>
          <cell r="AG1897">
            <v>119.24480177215953</v>
          </cell>
          <cell r="AH1897">
            <v>128.40288339436415</v>
          </cell>
        </row>
        <row r="1898">
          <cell r="AD1898">
            <v>108.8839395052178</v>
          </cell>
          <cell r="AE1898">
            <v>111.19125468569887</v>
          </cell>
          <cell r="AF1898">
            <v>114.39343062229851</v>
          </cell>
          <cell r="AG1898">
            <v>119.25279058259241</v>
          </cell>
          <cell r="AH1898">
            <v>128.41020440733217</v>
          </cell>
        </row>
        <row r="1899">
          <cell r="AD1899">
            <v>108.89175420230541</v>
          </cell>
          <cell r="AE1899">
            <v>111.19862816942943</v>
          </cell>
          <cell r="AF1899">
            <v>114.40152161229753</v>
          </cell>
          <cell r="AG1899">
            <v>119.26077939302527</v>
          </cell>
          <cell r="AH1899">
            <v>128.41752542030019</v>
          </cell>
        </row>
        <row r="1900">
          <cell r="AD1900">
            <v>108.89956889939303</v>
          </cell>
          <cell r="AE1900">
            <v>111.20600165315999</v>
          </cell>
          <cell r="AF1900">
            <v>114.40961260229653</v>
          </cell>
          <cell r="AG1900">
            <v>119.26876820345815</v>
          </cell>
          <cell r="AH1900">
            <v>128.42484643326821</v>
          </cell>
        </row>
        <row r="1901">
          <cell r="AD1901">
            <v>108.90738359648066</v>
          </cell>
          <cell r="AE1901">
            <v>111.21337513689055</v>
          </cell>
          <cell r="AF1901">
            <v>114.41770359229555</v>
          </cell>
          <cell r="AG1901">
            <v>119.27675701389103</v>
          </cell>
          <cell r="AH1901">
            <v>128.43216744623624</v>
          </cell>
        </row>
        <row r="1902">
          <cell r="AD1902">
            <v>108.91519829356828</v>
          </cell>
          <cell r="AE1902">
            <v>111.22074862062111</v>
          </cell>
          <cell r="AF1902">
            <v>114.42579458229456</v>
          </cell>
          <cell r="AG1902">
            <v>119.28474582432391</v>
          </cell>
          <cell r="AH1902">
            <v>128.43948845920428</v>
          </cell>
        </row>
        <row r="1903">
          <cell r="AD1903">
            <v>108.92301299065591</v>
          </cell>
          <cell r="AE1903">
            <v>111.22812210435168</v>
          </cell>
          <cell r="AF1903">
            <v>114.43388557229358</v>
          </cell>
          <cell r="AG1903">
            <v>119.29273463475678</v>
          </cell>
          <cell r="AH1903">
            <v>128.4468094721723</v>
          </cell>
        </row>
        <row r="1904">
          <cell r="AD1904">
            <v>108.93082768774352</v>
          </cell>
          <cell r="AE1904">
            <v>111.23549558808224</v>
          </cell>
          <cell r="AF1904">
            <v>114.44197656229258</v>
          </cell>
          <cell r="AG1904">
            <v>119.30072344518965</v>
          </cell>
          <cell r="AH1904">
            <v>128.45413048514033</v>
          </cell>
        </row>
        <row r="1905">
          <cell r="AD1905">
            <v>108.93864238483114</v>
          </cell>
          <cell r="AE1905">
            <v>111.24286907181281</v>
          </cell>
          <cell r="AF1905">
            <v>114.4500675522916</v>
          </cell>
          <cell r="AG1905">
            <v>119.30871225562252</v>
          </cell>
          <cell r="AH1905">
            <v>128.46145149810835</v>
          </cell>
        </row>
        <row r="1906">
          <cell r="AD1906">
            <v>108.94645708191877</v>
          </cell>
          <cell r="AE1906">
            <v>111.25024255554337</v>
          </cell>
          <cell r="AF1906">
            <v>114.4581585422906</v>
          </cell>
          <cell r="AG1906">
            <v>119.3167010660554</v>
          </cell>
          <cell r="AH1906">
            <v>128.46877251107639</v>
          </cell>
        </row>
        <row r="1907">
          <cell r="AD1907">
            <v>108.95427177900639</v>
          </cell>
          <cell r="AE1907">
            <v>111.25761603927393</v>
          </cell>
          <cell r="AF1907">
            <v>114.46624953228962</v>
          </cell>
          <cell r="AG1907">
            <v>119.32468987648828</v>
          </cell>
          <cell r="AH1907">
            <v>128.47609352404442</v>
          </cell>
        </row>
        <row r="1908">
          <cell r="AD1908">
            <v>108.96208647609402</v>
          </cell>
          <cell r="AE1908">
            <v>111.26498952300449</v>
          </cell>
          <cell r="AF1908">
            <v>114.47434052228863</v>
          </cell>
          <cell r="AG1908">
            <v>119.33267868692116</v>
          </cell>
          <cell r="AH1908">
            <v>128.48341453701244</v>
          </cell>
        </row>
        <row r="1909">
          <cell r="AD1909">
            <v>108.96990117318163</v>
          </cell>
          <cell r="AE1909">
            <v>111.27236300673506</v>
          </cell>
          <cell r="AF1909">
            <v>114.48243151228765</v>
          </cell>
          <cell r="AG1909">
            <v>119.34066749735402</v>
          </cell>
          <cell r="AH1909">
            <v>128.49073554998046</v>
          </cell>
        </row>
        <row r="1910">
          <cell r="AD1910">
            <v>108.97771587026925</v>
          </cell>
          <cell r="AE1910">
            <v>111.27973649046562</v>
          </cell>
          <cell r="AF1910">
            <v>114.49052250228665</v>
          </cell>
          <cell r="AG1910">
            <v>119.3486563077869</v>
          </cell>
          <cell r="AH1910">
            <v>128.49805656294851</v>
          </cell>
        </row>
        <row r="1911">
          <cell r="AD1911">
            <v>108.98553056735688</v>
          </cell>
          <cell r="AE1911">
            <v>111.28710997419618</v>
          </cell>
          <cell r="AF1911">
            <v>114.49861349228566</v>
          </cell>
          <cell r="AG1911">
            <v>119.35664511821977</v>
          </cell>
          <cell r="AH1911">
            <v>128.50537757591653</v>
          </cell>
        </row>
        <row r="1912">
          <cell r="AD1912">
            <v>108.9933452644445</v>
          </cell>
          <cell r="AE1912">
            <v>111.29448345792675</v>
          </cell>
          <cell r="AF1912">
            <v>114.50670448228468</v>
          </cell>
          <cell r="AG1912">
            <v>119.36463392865265</v>
          </cell>
          <cell r="AH1912">
            <v>128.51269858888455</v>
          </cell>
        </row>
        <row r="1913">
          <cell r="AD1913">
            <v>109.00108228237838</v>
          </cell>
          <cell r="AE1913">
            <v>111.30185694165731</v>
          </cell>
          <cell r="AF1913">
            <v>114.51479547228368</v>
          </cell>
          <cell r="AG1913">
            <v>119.37262273908551</v>
          </cell>
          <cell r="AH1913">
            <v>128.52001960185257</v>
          </cell>
        </row>
        <row r="1914">
          <cell r="AD1914">
            <v>109.00837365257999</v>
          </cell>
          <cell r="AE1914">
            <v>111.30923042538787</v>
          </cell>
          <cell r="AF1914">
            <v>114.5228864622827</v>
          </cell>
          <cell r="AG1914">
            <v>119.38061154951839</v>
          </cell>
          <cell r="AH1914">
            <v>128.52734061482062</v>
          </cell>
        </row>
        <row r="1915">
          <cell r="AD1915">
            <v>109.01566502278162</v>
          </cell>
          <cell r="AE1915">
            <v>111.31660390911844</v>
          </cell>
          <cell r="AF1915">
            <v>114.5309774522817</v>
          </cell>
          <cell r="AG1915">
            <v>119.38860035995127</v>
          </cell>
          <cell r="AH1915">
            <v>128.53466162778864</v>
          </cell>
        </row>
        <row r="1916">
          <cell r="AD1916">
            <v>109.02295639298323</v>
          </cell>
          <cell r="AE1916">
            <v>111.323977392849</v>
          </cell>
          <cell r="AF1916">
            <v>114.53906844228072</v>
          </cell>
          <cell r="AG1916">
            <v>119.39658917038415</v>
          </cell>
          <cell r="AH1916">
            <v>128.54198264075666</v>
          </cell>
        </row>
        <row r="1917">
          <cell r="AD1917">
            <v>109.03024776318485</v>
          </cell>
          <cell r="AE1917">
            <v>111.33135087657956</v>
          </cell>
          <cell r="AF1917">
            <v>114.54715943227973</v>
          </cell>
          <cell r="AG1917">
            <v>119.40457798081702</v>
          </cell>
          <cell r="AH1917">
            <v>128.54930365372468</v>
          </cell>
        </row>
        <row r="1918">
          <cell r="AD1918">
            <v>109.03753913338647</v>
          </cell>
          <cell r="AE1918">
            <v>111.33872436031012</v>
          </cell>
          <cell r="AF1918">
            <v>114.55525042227875</v>
          </cell>
          <cell r="AG1918">
            <v>119.41256679124989</v>
          </cell>
          <cell r="AH1918">
            <v>128.55662466669273</v>
          </cell>
        </row>
        <row r="1919">
          <cell r="AD1919">
            <v>109.04483050358809</v>
          </cell>
          <cell r="AE1919">
            <v>111.34609784404068</v>
          </cell>
          <cell r="AF1919">
            <v>114.56334141227775</v>
          </cell>
          <cell r="AG1919">
            <v>119.42055560168276</v>
          </cell>
          <cell r="AH1919">
            <v>128.56394567966075</v>
          </cell>
        </row>
        <row r="1920">
          <cell r="AD1920">
            <v>109.0521218737897</v>
          </cell>
          <cell r="AE1920">
            <v>111.35347132777125</v>
          </cell>
          <cell r="AF1920">
            <v>114.57143240227677</v>
          </cell>
          <cell r="AG1920">
            <v>119.42854441211564</v>
          </cell>
          <cell r="AH1920">
            <v>128.57126669262877</v>
          </cell>
        </row>
        <row r="1921">
          <cell r="AD1921">
            <v>109.05941324399132</v>
          </cell>
          <cell r="AE1921">
            <v>111.36084481150181</v>
          </cell>
          <cell r="AF1921">
            <v>114.57952339227577</v>
          </cell>
          <cell r="AG1921">
            <v>119.43653322254852</v>
          </cell>
          <cell r="AH1921">
            <v>128.57858770559679</v>
          </cell>
        </row>
        <row r="1922">
          <cell r="AD1922">
            <v>109.06670461419294</v>
          </cell>
          <cell r="AE1922">
            <v>111.36821829523238</v>
          </cell>
          <cell r="AF1922">
            <v>114.58761438227479</v>
          </cell>
          <cell r="AG1922">
            <v>119.44452203298138</v>
          </cell>
          <cell r="AH1922">
            <v>128.58590871856484</v>
          </cell>
        </row>
        <row r="1923">
          <cell r="AD1923">
            <v>109.07399598439456</v>
          </cell>
          <cell r="AE1923">
            <v>111.37559177896294</v>
          </cell>
          <cell r="AF1923">
            <v>114.5957053722738</v>
          </cell>
          <cell r="AG1923">
            <v>119.45251084341426</v>
          </cell>
          <cell r="AH1923">
            <v>128.59322973153286</v>
          </cell>
        </row>
        <row r="1924">
          <cell r="AD1924">
            <v>109.08128735459617</v>
          </cell>
          <cell r="AE1924">
            <v>111.3829652626935</v>
          </cell>
          <cell r="AF1924">
            <v>114.60379636227282</v>
          </cell>
          <cell r="AG1924">
            <v>119.46049965384714</v>
          </cell>
          <cell r="AH1924">
            <v>128.60055074450088</v>
          </cell>
        </row>
        <row r="1925">
          <cell r="AD1925">
            <v>109.08857872479778</v>
          </cell>
          <cell r="AE1925">
            <v>111.39033874642406</v>
          </cell>
          <cell r="AF1925">
            <v>114.61188735227182</v>
          </cell>
          <cell r="AG1925">
            <v>119.46848846428001</v>
          </cell>
          <cell r="AH1925">
            <v>128.6078717574689</v>
          </cell>
        </row>
        <row r="1926">
          <cell r="AD1926">
            <v>109.09587009499941</v>
          </cell>
          <cell r="AE1926">
            <v>111.39771223015462</v>
          </cell>
          <cell r="AF1926">
            <v>114.61997834227084</v>
          </cell>
          <cell r="AG1926">
            <v>119.47647727471289</v>
          </cell>
          <cell r="AH1926">
            <v>128.61519277043695</v>
          </cell>
        </row>
        <row r="1927">
          <cell r="AD1927">
            <v>109.10316146520103</v>
          </cell>
          <cell r="AE1927">
            <v>111.40508571388519</v>
          </cell>
          <cell r="AF1927">
            <v>114.62806933226985</v>
          </cell>
          <cell r="AG1927">
            <v>119.48446608514575</v>
          </cell>
          <cell r="AH1927">
            <v>128.62251378340497</v>
          </cell>
        </row>
        <row r="1928">
          <cell r="AD1928">
            <v>109.11045283540264</v>
          </cell>
          <cell r="AE1928">
            <v>111.41245919761576</v>
          </cell>
          <cell r="AF1928">
            <v>114.63616032226886</v>
          </cell>
          <cell r="AG1928">
            <v>119.49245489557863</v>
          </cell>
          <cell r="AH1928">
            <v>128.62983479637299</v>
          </cell>
        </row>
        <row r="1929">
          <cell r="AD1929">
            <v>109.11774420560427</v>
          </cell>
          <cell r="AE1929">
            <v>111.41983268134632</v>
          </cell>
          <cell r="AF1929">
            <v>114.64425131226787</v>
          </cell>
          <cell r="AG1929">
            <v>119.50044370601151</v>
          </cell>
          <cell r="AH1929">
            <v>128.63715580934101</v>
          </cell>
        </row>
        <row r="1930">
          <cell r="AD1930">
            <v>109.12503557580588</v>
          </cell>
          <cell r="AE1930">
            <v>111.42720616507688</v>
          </cell>
          <cell r="AF1930">
            <v>114.65234230226689</v>
          </cell>
          <cell r="AG1930">
            <v>119.50843251644439</v>
          </cell>
          <cell r="AH1930">
            <v>128.64447682230903</v>
          </cell>
        </row>
        <row r="1931">
          <cell r="AD1931">
            <v>109.1323269460075</v>
          </cell>
          <cell r="AE1931">
            <v>111.43457964880744</v>
          </cell>
          <cell r="AF1931">
            <v>114.66043329226589</v>
          </cell>
          <cell r="AG1931">
            <v>119.51642132687725</v>
          </cell>
          <cell r="AH1931">
            <v>128.65179783527708</v>
          </cell>
        </row>
        <row r="1932">
          <cell r="AD1932">
            <v>109.13961831620911</v>
          </cell>
          <cell r="AE1932">
            <v>111.441953132538</v>
          </cell>
          <cell r="AF1932">
            <v>114.66852428226491</v>
          </cell>
          <cell r="AG1932">
            <v>119.52441013731013</v>
          </cell>
          <cell r="AH1932">
            <v>128.6591188482451</v>
          </cell>
        </row>
        <row r="1933">
          <cell r="AD1933">
            <v>109.14690968641074</v>
          </cell>
          <cell r="AE1933">
            <v>111.44932661626856</v>
          </cell>
          <cell r="AF1933">
            <v>114.67661527226392</v>
          </cell>
          <cell r="AG1933">
            <v>119.532398947743</v>
          </cell>
          <cell r="AH1933">
            <v>128.66643986121312</v>
          </cell>
        </row>
        <row r="1934">
          <cell r="AD1934">
            <v>109.15420105661235</v>
          </cell>
          <cell r="AE1934">
            <v>111.45670009999914</v>
          </cell>
          <cell r="AF1934">
            <v>114.68470626226294</v>
          </cell>
          <cell r="AG1934">
            <v>119.54038775817588</v>
          </cell>
          <cell r="AH1934">
            <v>128.67376087418114</v>
          </cell>
        </row>
        <row r="1935">
          <cell r="AD1935">
            <v>109.16149242681396</v>
          </cell>
          <cell r="AE1935">
            <v>111.4640735837297</v>
          </cell>
          <cell r="AF1935">
            <v>114.69279725226194</v>
          </cell>
          <cell r="AG1935">
            <v>119.54837656860876</v>
          </cell>
          <cell r="AH1935">
            <v>128.68108188714919</v>
          </cell>
        </row>
        <row r="1936">
          <cell r="AD1936">
            <v>109.16878379701559</v>
          </cell>
          <cell r="AE1936">
            <v>111.47144706746026</v>
          </cell>
          <cell r="AF1936">
            <v>114.70088824226096</v>
          </cell>
          <cell r="AG1936">
            <v>119.55636537904162</v>
          </cell>
          <cell r="AH1936">
            <v>128.68840290011721</v>
          </cell>
        </row>
        <row r="1937">
          <cell r="AD1937">
            <v>109.17607516721721</v>
          </cell>
          <cell r="AE1937">
            <v>111.47882055119082</v>
          </cell>
          <cell r="AF1937">
            <v>114.70897923225996</v>
          </cell>
          <cell r="AG1937">
            <v>119.5643541894745</v>
          </cell>
          <cell r="AH1937">
            <v>128.69572391308523</v>
          </cell>
        </row>
        <row r="1938">
          <cell r="AD1938">
            <v>109.18336653741882</v>
          </cell>
          <cell r="AE1938">
            <v>111.48619403492138</v>
          </cell>
          <cell r="AF1938">
            <v>114.71707022225898</v>
          </cell>
          <cell r="AG1938">
            <v>119.57234299990738</v>
          </cell>
          <cell r="AH1938">
            <v>128.70304492605325</v>
          </cell>
        </row>
        <row r="1939">
          <cell r="AD1939">
            <v>109.19065790762043</v>
          </cell>
          <cell r="AE1939">
            <v>111.49356751865194</v>
          </cell>
          <cell r="AF1939">
            <v>114.72516121225799</v>
          </cell>
          <cell r="AG1939">
            <v>119.58033181034025</v>
          </cell>
          <cell r="AH1939">
            <v>128.7103659390213</v>
          </cell>
        </row>
        <row r="1940">
          <cell r="AD1940">
            <v>109.19794927782206</v>
          </cell>
          <cell r="AE1940">
            <v>111.50094100238252</v>
          </cell>
          <cell r="AF1940">
            <v>114.73325220225699</v>
          </cell>
          <cell r="AG1940">
            <v>119.58832062077313</v>
          </cell>
          <cell r="AH1940">
            <v>128.71768695198932</v>
          </cell>
        </row>
        <row r="1941">
          <cell r="AD1941">
            <v>109.20524064802368</v>
          </cell>
          <cell r="AE1941">
            <v>111.50831448611308</v>
          </cell>
          <cell r="AF1941">
            <v>114.74134319225601</v>
          </cell>
          <cell r="AG1941">
            <v>119.596309431206</v>
          </cell>
          <cell r="AH1941">
            <v>128.72500796495734</v>
          </cell>
        </row>
        <row r="1942">
          <cell r="AD1942">
            <v>109.21253201822529</v>
          </cell>
          <cell r="AE1942">
            <v>111.51568796984364</v>
          </cell>
          <cell r="AF1942">
            <v>114.74943418225502</v>
          </cell>
          <cell r="AG1942">
            <v>119.60429824163887</v>
          </cell>
          <cell r="AH1942">
            <v>128.73232897792536</v>
          </cell>
        </row>
        <row r="1943">
          <cell r="AD1943">
            <v>109.2198233884269</v>
          </cell>
          <cell r="AE1943">
            <v>111.5230614535742</v>
          </cell>
          <cell r="AF1943">
            <v>114.75752517225403</v>
          </cell>
          <cell r="AG1943">
            <v>119.61228705207175</v>
          </cell>
          <cell r="AH1943">
            <v>128.73964999089341</v>
          </cell>
        </row>
        <row r="1944">
          <cell r="AD1944">
            <v>109.22711475862853</v>
          </cell>
          <cell r="AE1944">
            <v>111.53043493730476</v>
          </cell>
          <cell r="AF1944">
            <v>114.76561616225304</v>
          </cell>
          <cell r="AG1944">
            <v>119.62027586250463</v>
          </cell>
          <cell r="AH1944">
            <v>128.74697100386143</v>
          </cell>
        </row>
        <row r="1945">
          <cell r="AD1945">
            <v>109.23440612883014</v>
          </cell>
          <cell r="AE1945">
            <v>111.53780842103532</v>
          </cell>
          <cell r="AF1945">
            <v>114.77370715225206</v>
          </cell>
          <cell r="AG1945">
            <v>119.62826467293749</v>
          </cell>
          <cell r="AH1945">
            <v>128.75429201682945</v>
          </cell>
        </row>
        <row r="1946">
          <cell r="AD1946">
            <v>109.24169749903176</v>
          </cell>
          <cell r="AE1946">
            <v>111.5451819047659</v>
          </cell>
          <cell r="AF1946">
            <v>114.78179814225106</v>
          </cell>
          <cell r="AG1946">
            <v>119.63625348337037</v>
          </cell>
          <cell r="AH1946">
            <v>128.76161302979747</v>
          </cell>
        </row>
        <row r="1947">
          <cell r="AD1947">
            <v>109.24898886923339</v>
          </cell>
          <cell r="AE1947">
            <v>111.55255538849646</v>
          </cell>
          <cell r="AF1947">
            <v>114.78988913225008</v>
          </cell>
          <cell r="AG1947">
            <v>119.64424229380325</v>
          </cell>
          <cell r="AH1947">
            <v>128.76893404276552</v>
          </cell>
        </row>
        <row r="1948">
          <cell r="AD1948">
            <v>109.256280239435</v>
          </cell>
          <cell r="AE1948">
            <v>111.55992887222702</v>
          </cell>
          <cell r="AF1948">
            <v>114.79798012224909</v>
          </cell>
          <cell r="AG1948">
            <v>119.65223110423612</v>
          </cell>
          <cell r="AH1948">
            <v>128.77625505573354</v>
          </cell>
        </row>
        <row r="1949">
          <cell r="AD1949">
            <v>109.26357160963661</v>
          </cell>
          <cell r="AE1949">
            <v>111.56730235595758</v>
          </cell>
          <cell r="AF1949">
            <v>114.80607111224811</v>
          </cell>
          <cell r="AG1949">
            <v>119.660219914669</v>
          </cell>
          <cell r="AH1949">
            <v>128.78357606870156</v>
          </cell>
        </row>
        <row r="1950">
          <cell r="AD1950">
            <v>109.27086297983823</v>
          </cell>
          <cell r="AE1950">
            <v>111.57467583968814</v>
          </cell>
          <cell r="AF1950">
            <v>114.81416210224711</v>
          </cell>
          <cell r="AG1950">
            <v>119.66820872510186</v>
          </cell>
          <cell r="AH1950">
            <v>128.79089708166958</v>
          </cell>
        </row>
        <row r="1951">
          <cell r="AD1951">
            <v>109.27815435003986</v>
          </cell>
          <cell r="AE1951">
            <v>111.5820493234187</v>
          </cell>
          <cell r="AF1951">
            <v>114.82225309224613</v>
          </cell>
          <cell r="AG1951">
            <v>119.67619753553474</v>
          </cell>
          <cell r="AH1951">
            <v>128.79821809463763</v>
          </cell>
        </row>
        <row r="1952">
          <cell r="AD1952">
            <v>109.28544572024147</v>
          </cell>
          <cell r="AE1952">
            <v>111.58942280714928</v>
          </cell>
          <cell r="AF1952">
            <v>114.83034408224513</v>
          </cell>
          <cell r="AG1952">
            <v>119.68418634596762</v>
          </cell>
          <cell r="AH1952">
            <v>128.80553910760565</v>
          </cell>
        </row>
        <row r="1953">
          <cell r="AD1953">
            <v>109.29273709044308</v>
          </cell>
          <cell r="AE1953">
            <v>111.59679629087984</v>
          </cell>
          <cell r="AF1953">
            <v>114.83843507224415</v>
          </cell>
          <cell r="AG1953">
            <v>119.69217515640049</v>
          </cell>
          <cell r="AH1953">
            <v>128.81286012057367</v>
          </cell>
        </row>
        <row r="1954">
          <cell r="AD1954">
            <v>109.3000284606447</v>
          </cell>
          <cell r="AE1954">
            <v>111.6041697746104</v>
          </cell>
          <cell r="AF1954">
            <v>114.84652606224316</v>
          </cell>
          <cell r="AG1954">
            <v>119.70016396683336</v>
          </cell>
          <cell r="AH1954">
            <v>128.82018113354169</v>
          </cell>
        </row>
        <row r="1955">
          <cell r="AD1955">
            <v>109.30731983084632</v>
          </cell>
          <cell r="AE1955">
            <v>111.61154325834096</v>
          </cell>
          <cell r="AF1955">
            <v>114.85461705224218</v>
          </cell>
          <cell r="AG1955">
            <v>119.70815277726624</v>
          </cell>
          <cell r="AH1955">
            <v>128.82750214650974</v>
          </cell>
        </row>
        <row r="1956">
          <cell r="AD1956">
            <v>109.31461120104794</v>
          </cell>
          <cell r="AE1956">
            <v>111.61891674207152</v>
          </cell>
          <cell r="AF1956">
            <v>114.86270804224118</v>
          </cell>
          <cell r="AG1956">
            <v>119.71614158769911</v>
          </cell>
          <cell r="AH1956">
            <v>128.83482315947776</v>
          </cell>
        </row>
        <row r="1957">
          <cell r="AD1957">
            <v>109.32190257124955</v>
          </cell>
          <cell r="AE1957">
            <v>111.62629022580208</v>
          </cell>
          <cell r="AF1957">
            <v>114.8707990322402</v>
          </cell>
          <cell r="AG1957">
            <v>119.72413039813199</v>
          </cell>
          <cell r="AH1957">
            <v>128.84214417244578</v>
          </cell>
        </row>
        <row r="1958">
          <cell r="AD1958">
            <v>109.32919394145118</v>
          </cell>
          <cell r="AE1958">
            <v>111.63366370953266</v>
          </cell>
          <cell r="AF1958">
            <v>114.8788900222392</v>
          </cell>
          <cell r="AG1958">
            <v>119.73211920856487</v>
          </cell>
          <cell r="AH1958">
            <v>128.84946518541381</v>
          </cell>
        </row>
        <row r="1959">
          <cell r="AD1959">
            <v>109.33648531165279</v>
          </cell>
          <cell r="AE1959">
            <v>111.64103719326322</v>
          </cell>
          <cell r="AF1959">
            <v>114.88698101223822</v>
          </cell>
          <cell r="AG1959">
            <v>119.74010801899773</v>
          </cell>
          <cell r="AH1959">
            <v>128.85678619838183</v>
          </cell>
        </row>
        <row r="1960">
          <cell r="AD1960">
            <v>109.34377668185441</v>
          </cell>
          <cell r="AE1960">
            <v>111.64841067699378</v>
          </cell>
          <cell r="AF1960">
            <v>114.89507200223723</v>
          </cell>
          <cell r="AG1960">
            <v>119.74809682943061</v>
          </cell>
          <cell r="AH1960">
            <v>128.86410721134988</v>
          </cell>
        </row>
        <row r="1961">
          <cell r="AD1961">
            <v>109.35106805205602</v>
          </cell>
          <cell r="AE1961">
            <v>111.65578416072434</v>
          </cell>
          <cell r="AF1961">
            <v>114.90316299223625</v>
          </cell>
          <cell r="AG1961">
            <v>119.75608563986349</v>
          </cell>
          <cell r="AH1961">
            <v>128.8714282243179</v>
          </cell>
        </row>
        <row r="1962">
          <cell r="AD1962">
            <v>109.35835942225765</v>
          </cell>
          <cell r="AE1962">
            <v>111.6631576444549</v>
          </cell>
          <cell r="AF1962">
            <v>114.91125398223525</v>
          </cell>
          <cell r="AG1962">
            <v>119.76407445029636</v>
          </cell>
          <cell r="AH1962">
            <v>128.87874923728592</v>
          </cell>
        </row>
        <row r="1963">
          <cell r="AD1963">
            <v>109.36565079245926</v>
          </cell>
          <cell r="AE1963">
            <v>111.67053112818546</v>
          </cell>
          <cell r="AF1963">
            <v>114.91934497223427</v>
          </cell>
          <cell r="AG1963">
            <v>119.77206326072923</v>
          </cell>
          <cell r="AH1963">
            <v>128.88607025025394</v>
          </cell>
        </row>
        <row r="1964">
          <cell r="AD1964">
            <v>109.37294216266088</v>
          </cell>
          <cell r="AE1964">
            <v>111.67790461191603</v>
          </cell>
          <cell r="AF1964">
            <v>114.92743596223328</v>
          </cell>
          <cell r="AG1964">
            <v>119.7800520711621</v>
          </cell>
          <cell r="AH1964">
            <v>128.89339126322199</v>
          </cell>
        </row>
        <row r="1965">
          <cell r="AD1965">
            <v>109.3802335328625</v>
          </cell>
          <cell r="AE1965">
            <v>111.68527809564659</v>
          </cell>
          <cell r="AF1965">
            <v>114.93552695223229</v>
          </cell>
          <cell r="AG1965">
            <v>119.78804088159498</v>
          </cell>
          <cell r="AH1965">
            <v>128.90071227619001</v>
          </cell>
        </row>
        <row r="1966">
          <cell r="AD1966">
            <v>109.38752490306412</v>
          </cell>
          <cell r="AE1966">
            <v>111.69265157937716</v>
          </cell>
          <cell r="AF1966">
            <v>114.9436179422313</v>
          </cell>
          <cell r="AG1966">
            <v>119.79602969202786</v>
          </cell>
          <cell r="AH1966">
            <v>128.90803328915803</v>
          </cell>
        </row>
        <row r="1967">
          <cell r="AD1967">
            <v>109.39481627326573</v>
          </cell>
          <cell r="AE1967">
            <v>111.70002506310772</v>
          </cell>
          <cell r="AF1967">
            <v>114.95170893223032</v>
          </cell>
          <cell r="AG1967">
            <v>119.80401850246074</v>
          </cell>
          <cell r="AH1967">
            <v>128.91535430212605</v>
          </cell>
        </row>
        <row r="1968">
          <cell r="AD1968">
            <v>109.40210764346735</v>
          </cell>
          <cell r="AE1968">
            <v>111.70739854683828</v>
          </cell>
          <cell r="AF1968">
            <v>114.95979992222932</v>
          </cell>
          <cell r="AG1968">
            <v>119.8120073128936</v>
          </cell>
          <cell r="AH1968">
            <v>128.9226753150941</v>
          </cell>
        </row>
        <row r="1969">
          <cell r="AD1969">
            <v>109.40939901366897</v>
          </cell>
          <cell r="AE1969">
            <v>111.71477203056884</v>
          </cell>
          <cell r="AF1969">
            <v>114.96789091222833</v>
          </cell>
          <cell r="AG1969">
            <v>119.81999612332648</v>
          </cell>
          <cell r="AH1969">
            <v>128.92999632806212</v>
          </cell>
        </row>
        <row r="1970">
          <cell r="AD1970">
            <v>109.41669038387059</v>
          </cell>
          <cell r="AE1970">
            <v>111.72214551429941</v>
          </cell>
          <cell r="AF1970">
            <v>114.97598190222735</v>
          </cell>
          <cell r="AG1970">
            <v>119.82798493375935</v>
          </cell>
          <cell r="AH1970">
            <v>128.93731734103014</v>
          </cell>
        </row>
        <row r="1971">
          <cell r="AD1971">
            <v>109.4239817540722</v>
          </cell>
          <cell r="AE1971">
            <v>111.72951899802997</v>
          </cell>
          <cell r="AF1971">
            <v>114.98407289222635</v>
          </cell>
          <cell r="AG1971">
            <v>119.83597374419223</v>
          </cell>
          <cell r="AH1971">
            <v>128.94463835399816</v>
          </cell>
        </row>
        <row r="1972">
          <cell r="AD1972">
            <v>109.43127312427382</v>
          </cell>
          <cell r="AE1972">
            <v>111.73689248176053</v>
          </cell>
          <cell r="AF1972">
            <v>114.99216388222537</v>
          </cell>
          <cell r="AG1972">
            <v>119.84396255462511</v>
          </cell>
          <cell r="AH1972">
            <v>128.95195936696621</v>
          </cell>
        </row>
        <row r="1973">
          <cell r="AD1973">
            <v>109.43856449447544</v>
          </cell>
          <cell r="AE1973">
            <v>111.7442659654911</v>
          </cell>
          <cell r="AF1973">
            <v>115.00022669298825</v>
          </cell>
          <cell r="AG1973">
            <v>119.85195136505797</v>
          </cell>
          <cell r="AH1973">
            <v>128.95928037993423</v>
          </cell>
        </row>
        <row r="1974">
          <cell r="AD1974">
            <v>109.44585586467706</v>
          </cell>
          <cell r="AE1974">
            <v>111.75163944922166</v>
          </cell>
          <cell r="AF1974">
            <v>115.00742312526033</v>
          </cell>
          <cell r="AG1974">
            <v>119.85994017549085</v>
          </cell>
          <cell r="AH1974">
            <v>128.96660139290225</v>
          </cell>
        </row>
        <row r="1975">
          <cell r="AD1975">
            <v>109.45314723487867</v>
          </cell>
          <cell r="AE1975">
            <v>111.75901293295222</v>
          </cell>
          <cell r="AF1975">
            <v>115.01461955753243</v>
          </cell>
          <cell r="AG1975">
            <v>119.86792898592373</v>
          </cell>
          <cell r="AH1975">
            <v>128.97392240587027</v>
          </cell>
        </row>
        <row r="1976">
          <cell r="AD1976">
            <v>109.4604386050803</v>
          </cell>
          <cell r="AE1976">
            <v>111.76638641668279</v>
          </cell>
          <cell r="AF1976">
            <v>115.02181598980451</v>
          </cell>
          <cell r="AG1976">
            <v>119.8759177963566</v>
          </cell>
          <cell r="AH1976">
            <v>128.98124341883832</v>
          </cell>
        </row>
        <row r="1977">
          <cell r="AD1977">
            <v>109.46772997528191</v>
          </cell>
          <cell r="AE1977">
            <v>111.77375990041335</v>
          </cell>
          <cell r="AF1977">
            <v>115.02901242207659</v>
          </cell>
          <cell r="AG1977">
            <v>119.88390660678947</v>
          </cell>
          <cell r="AH1977">
            <v>128.98856443180634</v>
          </cell>
        </row>
        <row r="1978">
          <cell r="AD1978">
            <v>109.47502134548353</v>
          </cell>
          <cell r="AE1978">
            <v>111.78113338414391</v>
          </cell>
          <cell r="AF1978">
            <v>115.03620885434869</v>
          </cell>
          <cell r="AG1978">
            <v>119.89189541722234</v>
          </cell>
          <cell r="AH1978">
            <v>128.99588544477436</v>
          </cell>
        </row>
        <row r="1979">
          <cell r="AD1979">
            <v>109.48231271568514</v>
          </cell>
          <cell r="AE1979">
            <v>111.78850686787447</v>
          </cell>
          <cell r="AF1979">
            <v>115.04340528662077</v>
          </cell>
          <cell r="AG1979">
            <v>119.89988422765522</v>
          </cell>
          <cell r="AH1979">
            <v>129.00293585026517</v>
          </cell>
        </row>
        <row r="1980">
          <cell r="AD1980">
            <v>109.48960408588677</v>
          </cell>
          <cell r="AE1980">
            <v>111.79588035160504</v>
          </cell>
          <cell r="AF1980">
            <v>115.05060171889285</v>
          </cell>
          <cell r="AG1980">
            <v>119.9078730380881</v>
          </cell>
          <cell r="AH1980">
            <v>129.0096390098233</v>
          </cell>
        </row>
        <row r="1981">
          <cell r="AD1981">
            <v>109.49689545608838</v>
          </cell>
          <cell r="AE1981">
            <v>111.8032538353356</v>
          </cell>
          <cell r="AF1981">
            <v>115.05779815116495</v>
          </cell>
          <cell r="AG1981">
            <v>119.91586184852098</v>
          </cell>
          <cell r="AH1981">
            <v>129.0163421693814</v>
          </cell>
        </row>
        <row r="1982">
          <cell r="AD1982">
            <v>109.50418682629</v>
          </cell>
          <cell r="AE1982">
            <v>111.81062731906617</v>
          </cell>
          <cell r="AF1982">
            <v>115.06499458343703</v>
          </cell>
          <cell r="AG1982">
            <v>119.92385065895384</v>
          </cell>
          <cell r="AH1982">
            <v>129.0230453289395</v>
          </cell>
        </row>
        <row r="1983">
          <cell r="AD1983">
            <v>109.51147819649161</v>
          </cell>
          <cell r="AE1983">
            <v>111.81800080279673</v>
          </cell>
          <cell r="AF1983">
            <v>115.07219101570911</v>
          </cell>
          <cell r="AG1983">
            <v>119.93183946938672</v>
          </cell>
          <cell r="AH1983">
            <v>129.02974848849763</v>
          </cell>
        </row>
        <row r="1984">
          <cell r="AD1984">
            <v>109.51876956669324</v>
          </cell>
          <cell r="AE1984">
            <v>111.82537428652729</v>
          </cell>
          <cell r="AF1984">
            <v>115.0793874479812</v>
          </cell>
          <cell r="AG1984">
            <v>119.93982827981959</v>
          </cell>
          <cell r="AH1984">
            <v>129.03645164805573</v>
          </cell>
        </row>
        <row r="1985">
          <cell r="AD1985">
            <v>109.52606093689485</v>
          </cell>
          <cell r="AE1985">
            <v>111.83274777025785</v>
          </cell>
          <cell r="AF1985">
            <v>115.08658388025329</v>
          </cell>
          <cell r="AG1985">
            <v>119.94781709025247</v>
          </cell>
          <cell r="AH1985">
            <v>129.04315480761383</v>
          </cell>
        </row>
        <row r="1986">
          <cell r="AD1986">
            <v>109.53335230709646</v>
          </cell>
          <cell r="AE1986">
            <v>111.84012125398841</v>
          </cell>
          <cell r="AF1986">
            <v>115.09378031252537</v>
          </cell>
          <cell r="AG1986">
            <v>119.95580590068533</v>
          </cell>
          <cell r="AH1986">
            <v>129.04985796717196</v>
          </cell>
        </row>
        <row r="1987">
          <cell r="AD1987">
            <v>109.54064367729809</v>
          </cell>
          <cell r="AE1987">
            <v>111.84749473771897</v>
          </cell>
          <cell r="AF1987">
            <v>115.10097674479746</v>
          </cell>
          <cell r="AG1987">
            <v>119.96379471111821</v>
          </cell>
          <cell r="AH1987">
            <v>129.05656112673006</v>
          </cell>
        </row>
        <row r="1988">
          <cell r="AD1988">
            <v>109.54793504749971</v>
          </cell>
          <cell r="AE1988">
            <v>111.85486822144955</v>
          </cell>
          <cell r="AF1988">
            <v>115.10817317706955</v>
          </cell>
          <cell r="AG1988">
            <v>119.97178352155109</v>
          </cell>
          <cell r="AH1988">
            <v>129.06326428628816</v>
          </cell>
        </row>
        <row r="1989">
          <cell r="AD1989">
            <v>109.55522641770132</v>
          </cell>
          <cell r="AE1989">
            <v>111.86224170518011</v>
          </cell>
          <cell r="AF1989">
            <v>115.11536960934163</v>
          </cell>
          <cell r="AG1989">
            <v>119.97977233198397</v>
          </cell>
          <cell r="AH1989">
            <v>129.06996744584629</v>
          </cell>
        </row>
        <row r="1990">
          <cell r="AD1990">
            <v>109.56251778790293</v>
          </cell>
          <cell r="AE1990">
            <v>111.86961518891067</v>
          </cell>
          <cell r="AF1990">
            <v>115.12256604161372</v>
          </cell>
          <cell r="AG1990">
            <v>119.98776114241684</v>
          </cell>
          <cell r="AH1990">
            <v>129.07667060540439</v>
          </cell>
        </row>
        <row r="1991">
          <cell r="AD1991">
            <v>109.56980915810456</v>
          </cell>
          <cell r="AE1991">
            <v>111.87698867264123</v>
          </cell>
          <cell r="AF1991">
            <v>115.1297624738858</v>
          </cell>
          <cell r="AG1991">
            <v>119.99574995284971</v>
          </cell>
          <cell r="AH1991">
            <v>129.08337376496249</v>
          </cell>
        </row>
        <row r="1992">
          <cell r="AD1992">
            <v>109.57710052830618</v>
          </cell>
          <cell r="AE1992">
            <v>111.88436215637179</v>
          </cell>
          <cell r="AF1992">
            <v>115.13695890615789</v>
          </cell>
          <cell r="AG1992">
            <v>120.00350452032548</v>
          </cell>
          <cell r="AH1992">
            <v>129.09007692452062</v>
          </cell>
        </row>
        <row r="1993">
          <cell r="AD1993">
            <v>109.58439189850779</v>
          </cell>
          <cell r="AE1993">
            <v>111.89173564010235</v>
          </cell>
          <cell r="AF1993">
            <v>115.14415533842998</v>
          </cell>
          <cell r="AG1993">
            <v>120.01099281161923</v>
          </cell>
          <cell r="AH1993">
            <v>129.09678008407872</v>
          </cell>
        </row>
        <row r="1994">
          <cell r="AD1994">
            <v>109.59168326870942</v>
          </cell>
          <cell r="AE1994">
            <v>111.89910912383293</v>
          </cell>
          <cell r="AF1994">
            <v>115.15135177070206</v>
          </cell>
          <cell r="AG1994">
            <v>120.01848110291299</v>
          </cell>
          <cell r="AH1994">
            <v>129.10348324363682</v>
          </cell>
        </row>
        <row r="1995">
          <cell r="AD1995">
            <v>109.59897463891103</v>
          </cell>
          <cell r="AE1995">
            <v>111.90648260756349</v>
          </cell>
          <cell r="AF1995">
            <v>115.15854820297415</v>
          </cell>
          <cell r="AG1995">
            <v>120.02596939420673</v>
          </cell>
          <cell r="AH1995">
            <v>129.11018640319494</v>
          </cell>
        </row>
        <row r="1996">
          <cell r="AD1996">
            <v>109.60626600911264</v>
          </cell>
          <cell r="AE1996">
            <v>111.91385609129405</v>
          </cell>
          <cell r="AF1996">
            <v>115.16574463524624</v>
          </cell>
          <cell r="AG1996">
            <v>120.03345768550048</v>
          </cell>
          <cell r="AH1996">
            <v>129.11688956275304</v>
          </cell>
        </row>
        <row r="1997">
          <cell r="AD1997">
            <v>109.61355737931426</v>
          </cell>
          <cell r="AE1997">
            <v>111.92122957502461</v>
          </cell>
          <cell r="AF1997">
            <v>115.17294106751832</v>
          </cell>
          <cell r="AG1997">
            <v>120.04094597679423</v>
          </cell>
          <cell r="AH1997">
            <v>129.12359272231114</v>
          </cell>
        </row>
        <row r="1998">
          <cell r="AD1998">
            <v>109.62084874951589</v>
          </cell>
          <cell r="AE1998">
            <v>111.92860305875517</v>
          </cell>
          <cell r="AF1998">
            <v>115.1801374997904</v>
          </cell>
          <cell r="AG1998">
            <v>120.04843426808799</v>
          </cell>
          <cell r="AH1998">
            <v>129.13029588186927</v>
          </cell>
        </row>
        <row r="1999">
          <cell r="AD1999">
            <v>109.6281401197175</v>
          </cell>
          <cell r="AE1999">
            <v>111.93597654248573</v>
          </cell>
          <cell r="AF1999">
            <v>115.1873339320625</v>
          </cell>
          <cell r="AG1999">
            <v>120.05592255938174</v>
          </cell>
          <cell r="AH1999">
            <v>129.13699904142737</v>
          </cell>
        </row>
        <row r="2000">
          <cell r="AD2000">
            <v>109.63543148991911</v>
          </cell>
          <cell r="AE2000">
            <v>111.94335002621631</v>
          </cell>
          <cell r="AF2000">
            <v>115.19453036433458</v>
          </cell>
          <cell r="AG2000">
            <v>120.0634108506755</v>
          </cell>
          <cell r="AH2000">
            <v>129.14370220098547</v>
          </cell>
        </row>
        <row r="2001">
          <cell r="AD2001">
            <v>109.64272286012073</v>
          </cell>
          <cell r="AE2001">
            <v>111.95072350994687</v>
          </cell>
          <cell r="AF2001">
            <v>115.20172679660666</v>
          </cell>
          <cell r="AG2001">
            <v>120.07089914196925</v>
          </cell>
          <cell r="AH2001">
            <v>129.1504053605436</v>
          </cell>
        </row>
        <row r="2002">
          <cell r="AD2002">
            <v>109.65001423032236</v>
          </cell>
          <cell r="AE2002">
            <v>111.95809699367743</v>
          </cell>
          <cell r="AF2002">
            <v>115.20892322887876</v>
          </cell>
          <cell r="AG2002">
            <v>120.07838743326299</v>
          </cell>
          <cell r="AH2002">
            <v>129.1571085201017</v>
          </cell>
        </row>
        <row r="2003">
          <cell r="AD2003">
            <v>109.65730560052397</v>
          </cell>
          <cell r="AE2003">
            <v>111.96547047740799</v>
          </cell>
          <cell r="AF2003">
            <v>115.21611966115084</v>
          </cell>
          <cell r="AG2003">
            <v>120.08587572455674</v>
          </cell>
          <cell r="AH2003">
            <v>129.1638116796598</v>
          </cell>
        </row>
      </sheetData>
      <sheetData sheetId="2"/>
      <sheetData sheetId="3"/>
      <sheetData sheetId="4">
        <row r="4">
          <cell r="AV4">
            <v>20</v>
          </cell>
        </row>
      </sheetData>
      <sheetData sheetId="5">
        <row r="6">
          <cell r="R6"/>
        </row>
      </sheetData>
      <sheetData sheetId="6">
        <row r="6">
          <cell r="Y6">
            <v>0.78396012978844121</v>
          </cell>
        </row>
      </sheetData>
      <sheetData sheetId="7">
        <row r="1">
          <cell r="AD1">
            <v>1000</v>
          </cell>
        </row>
      </sheetData>
      <sheetData sheetId="8">
        <row r="6">
          <cell r="H6">
            <v>15</v>
          </cell>
          <cell r="AQ6">
            <v>3.0487804878048782E-3</v>
          </cell>
          <cell r="AR6">
            <v>3.0487804878048782E-3</v>
          </cell>
          <cell r="AS6">
            <v>3.0487804878048782E-3</v>
          </cell>
          <cell r="AT6">
            <v>3.0487804878048782E-3</v>
          </cell>
          <cell r="AU6">
            <v>3.0487804878048782E-3</v>
          </cell>
        </row>
        <row r="7">
          <cell r="AQ7">
            <v>2.976190476190476E-3</v>
          </cell>
          <cell r="AR7">
            <v>2.976190476190476E-3</v>
          </cell>
          <cell r="AS7">
            <v>2.976190476190476E-3</v>
          </cell>
          <cell r="AT7">
            <v>2.976190476190476E-3</v>
          </cell>
          <cell r="AU7">
            <v>2.976190476190476E-3</v>
          </cell>
        </row>
        <row r="8">
          <cell r="AQ8">
            <v>2.9069767441860465E-3</v>
          </cell>
          <cell r="AR8">
            <v>2.9069767441860465E-3</v>
          </cell>
          <cell r="AS8">
            <v>2.9069767441860465E-3</v>
          </cell>
          <cell r="AT8">
            <v>2.9069767441860465E-3</v>
          </cell>
          <cell r="AU8">
            <v>2.9069767441860465E-3</v>
          </cell>
        </row>
        <row r="9">
          <cell r="AQ9">
            <v>2.840909090909091E-3</v>
          </cell>
          <cell r="AR9">
            <v>2.840909090909091E-3</v>
          </cell>
          <cell r="AS9">
            <v>2.840909090909091E-3</v>
          </cell>
          <cell r="AT9">
            <v>2.840909090909091E-3</v>
          </cell>
          <cell r="AU9">
            <v>2.840909090909091E-3</v>
          </cell>
        </row>
        <row r="10">
          <cell r="AQ10">
            <v>2.7777777777777779E-3</v>
          </cell>
          <cell r="AR10">
            <v>2.7777777777777779E-3</v>
          </cell>
          <cell r="AS10">
            <v>2.7777777777777779E-3</v>
          </cell>
          <cell r="AT10">
            <v>2.7777777777777779E-3</v>
          </cell>
          <cell r="AU10">
            <v>2.7777777777777779E-3</v>
          </cell>
        </row>
        <row r="11">
          <cell r="AQ11">
            <v>2.717391304347826E-3</v>
          </cell>
          <cell r="AR11">
            <v>2.717391304347826E-3</v>
          </cell>
          <cell r="AS11">
            <v>2.717391304347826E-3</v>
          </cell>
          <cell r="AT11">
            <v>2.717391304347826E-3</v>
          </cell>
          <cell r="AU11">
            <v>2.717391304347826E-3</v>
          </cell>
        </row>
        <row r="12">
          <cell r="AQ12">
            <v>2.6595744680851063E-3</v>
          </cell>
          <cell r="AR12">
            <v>2.6595744680851063E-3</v>
          </cell>
          <cell r="AS12">
            <v>2.6595744680851063E-3</v>
          </cell>
          <cell r="AT12">
            <v>2.6595744680851063E-3</v>
          </cell>
          <cell r="AU12">
            <v>2.6595744680851063E-3</v>
          </cell>
        </row>
        <row r="13">
          <cell r="AQ13">
            <v>2.6041666666666665E-3</v>
          </cell>
          <cell r="AR13">
            <v>2.6041666666666665E-3</v>
          </cell>
          <cell r="AS13">
            <v>2.6041666666666665E-3</v>
          </cell>
          <cell r="AT13">
            <v>2.6041666666666665E-3</v>
          </cell>
          <cell r="AU13">
            <v>2.6041666666666665E-3</v>
          </cell>
        </row>
        <row r="14">
          <cell r="AQ14">
            <v>2.5510204081632651E-3</v>
          </cell>
          <cell r="AR14">
            <v>2.5510204081632651E-3</v>
          </cell>
          <cell r="AS14">
            <v>2.5510204081632651E-3</v>
          </cell>
          <cell r="AT14">
            <v>2.5510204081632651E-3</v>
          </cell>
          <cell r="AU14">
            <v>2.5510204081632651E-3</v>
          </cell>
        </row>
        <row r="15">
          <cell r="AQ15">
            <v>2.5000000000000001E-3</v>
          </cell>
          <cell r="AR15">
            <v>2.5000000000000001E-3</v>
          </cell>
          <cell r="AS15">
            <v>2.5000000000000001E-3</v>
          </cell>
          <cell r="AT15">
            <v>2.5000000000000001E-3</v>
          </cell>
          <cell r="AU15">
            <v>2.5000000000000001E-3</v>
          </cell>
        </row>
        <row r="16">
          <cell r="AQ16">
            <v>2.4509803921568627E-3</v>
          </cell>
          <cell r="AR16">
            <v>2.4509803921568627E-3</v>
          </cell>
          <cell r="AS16">
            <v>2.4509803921568627E-3</v>
          </cell>
          <cell r="AT16">
            <v>2.4509803921568627E-3</v>
          </cell>
          <cell r="AU16">
            <v>2.4509803921568627E-3</v>
          </cell>
        </row>
        <row r="17">
          <cell r="AQ17">
            <v>2.403846153846154E-3</v>
          </cell>
          <cell r="AR17">
            <v>2.403846153846154E-3</v>
          </cell>
          <cell r="AS17">
            <v>2.403846153846154E-3</v>
          </cell>
          <cell r="AT17">
            <v>2.403846153846154E-3</v>
          </cell>
          <cell r="AU17">
            <v>2.403846153846154E-3</v>
          </cell>
        </row>
        <row r="18">
          <cell r="AQ18">
            <v>2.3584905660377358E-3</v>
          </cell>
          <cell r="AR18">
            <v>2.3584905660377358E-3</v>
          </cell>
          <cell r="AS18">
            <v>2.3584905660377358E-3</v>
          </cell>
          <cell r="AT18">
            <v>2.3584905660377358E-3</v>
          </cell>
          <cell r="AU18">
            <v>2.3584905660377358E-3</v>
          </cell>
        </row>
        <row r="19">
          <cell r="AQ19">
            <v>2.3148148148148147E-3</v>
          </cell>
          <cell r="AR19">
            <v>2.3148148148148147E-3</v>
          </cell>
          <cell r="AS19">
            <v>2.3148148148148147E-3</v>
          </cell>
          <cell r="AT19">
            <v>2.3148148148148147E-3</v>
          </cell>
          <cell r="AU19">
            <v>2.3148148148148147E-3</v>
          </cell>
        </row>
        <row r="20">
          <cell r="AQ20">
            <v>2.2727272727272726E-3</v>
          </cell>
          <cell r="AR20">
            <v>2.2727272727272726E-3</v>
          </cell>
          <cell r="AS20">
            <v>2.2727272727272726E-3</v>
          </cell>
          <cell r="AT20">
            <v>2.2727272727272726E-3</v>
          </cell>
          <cell r="AU20">
            <v>2.2727272727272726E-3</v>
          </cell>
        </row>
        <row r="21">
          <cell r="AQ21">
            <v>2.232142857142857E-3</v>
          </cell>
          <cell r="AR21">
            <v>2.232142857142857E-3</v>
          </cell>
          <cell r="AS21">
            <v>2.232142857142857E-3</v>
          </cell>
          <cell r="AT21">
            <v>2.232142857142857E-3</v>
          </cell>
          <cell r="AU21">
            <v>2.232142857142857E-3</v>
          </cell>
        </row>
        <row r="22">
          <cell r="AQ22">
            <v>2.1929824561403508E-3</v>
          </cell>
          <cell r="AR22">
            <v>2.1929824561403508E-3</v>
          </cell>
          <cell r="AS22">
            <v>2.1929824561403508E-3</v>
          </cell>
          <cell r="AT22">
            <v>2.1929824561403508E-3</v>
          </cell>
          <cell r="AU22">
            <v>2.1929824561403508E-3</v>
          </cell>
        </row>
        <row r="23">
          <cell r="AQ23">
            <v>2.1551724137931034E-3</v>
          </cell>
          <cell r="AR23">
            <v>2.1551724137931034E-3</v>
          </cell>
          <cell r="AS23">
            <v>2.1551724137931034E-3</v>
          </cell>
          <cell r="AT23">
            <v>2.1551724137931034E-3</v>
          </cell>
          <cell r="AU23">
            <v>2.1551724137931034E-3</v>
          </cell>
        </row>
        <row r="24">
          <cell r="AQ24">
            <v>2.1186440677966102E-3</v>
          </cell>
          <cell r="AR24">
            <v>2.1186440677966102E-3</v>
          </cell>
          <cell r="AS24">
            <v>2.1186440677966102E-3</v>
          </cell>
          <cell r="AT24">
            <v>2.1186440677966102E-3</v>
          </cell>
          <cell r="AU24">
            <v>2.1186440677966102E-3</v>
          </cell>
        </row>
        <row r="25">
          <cell r="AQ25">
            <v>2.0833333333333333E-3</v>
          </cell>
          <cell r="AR25">
            <v>2.0833333333333333E-3</v>
          </cell>
          <cell r="AS25">
            <v>2.0833333333333333E-3</v>
          </cell>
          <cell r="AT25">
            <v>2.0833333333333333E-3</v>
          </cell>
          <cell r="AU25">
            <v>2.0833333333333333E-3</v>
          </cell>
        </row>
        <row r="26">
          <cell r="AQ26">
            <v>2.0491803278688526E-3</v>
          </cell>
          <cell r="AR26">
            <v>2.0491803278688526E-3</v>
          </cell>
          <cell r="AS26">
            <v>2.0491803278688526E-3</v>
          </cell>
          <cell r="AT26">
            <v>2.0491803278688526E-3</v>
          </cell>
          <cell r="AU26">
            <v>2.0491803278688526E-3</v>
          </cell>
        </row>
        <row r="27">
          <cell r="AQ27">
            <v>2.0161290322580645E-3</v>
          </cell>
          <cell r="AR27">
            <v>2.0161290322580645E-3</v>
          </cell>
          <cell r="AS27">
            <v>2.0161290322580645E-3</v>
          </cell>
          <cell r="AT27">
            <v>2.0161290322580645E-3</v>
          </cell>
          <cell r="AU27">
            <v>2.0161290322580645E-3</v>
          </cell>
        </row>
        <row r="28">
          <cell r="AQ28">
            <v>1.984126984126984E-3</v>
          </cell>
          <cell r="AR28">
            <v>1.984126984126984E-3</v>
          </cell>
          <cell r="AS28">
            <v>1.984126984126984E-3</v>
          </cell>
          <cell r="AT28">
            <v>1.984126984126984E-3</v>
          </cell>
          <cell r="AU28">
            <v>1.984126984126984E-3</v>
          </cell>
        </row>
        <row r="29">
          <cell r="AQ29">
            <v>1.953125E-3</v>
          </cell>
          <cell r="AR29">
            <v>1.953125E-3</v>
          </cell>
          <cell r="AS29">
            <v>1.953125E-3</v>
          </cell>
          <cell r="AT29">
            <v>1.953125E-3</v>
          </cell>
          <cell r="AU29">
            <v>1.953125E-3</v>
          </cell>
        </row>
        <row r="30">
          <cell r="AQ30">
            <v>1.9230769230769232E-3</v>
          </cell>
          <cell r="AR30">
            <v>1.9230769230769232E-3</v>
          </cell>
          <cell r="AS30">
            <v>1.9230769230769232E-3</v>
          </cell>
          <cell r="AT30">
            <v>1.9230769230769232E-3</v>
          </cell>
          <cell r="AU30">
            <v>1.9230769230769232E-3</v>
          </cell>
        </row>
        <row r="31">
          <cell r="AQ31">
            <v>1.893939393939394E-3</v>
          </cell>
          <cell r="AR31">
            <v>1.893939393939394E-3</v>
          </cell>
          <cell r="AS31">
            <v>1.893939393939394E-3</v>
          </cell>
          <cell r="AT31">
            <v>1.893939393939394E-3</v>
          </cell>
          <cell r="AU31">
            <v>1.893939393939394E-3</v>
          </cell>
        </row>
        <row r="32">
          <cell r="AQ32">
            <v>1.8656716417910447E-3</v>
          </cell>
          <cell r="AR32">
            <v>1.8656716417910447E-3</v>
          </cell>
          <cell r="AS32">
            <v>1.8656716417910447E-3</v>
          </cell>
          <cell r="AT32">
            <v>1.8656716417910447E-3</v>
          </cell>
          <cell r="AU32">
            <v>1.8656716417910447E-3</v>
          </cell>
        </row>
        <row r="33">
          <cell r="AQ33">
            <v>1.838235294117647E-3</v>
          </cell>
          <cell r="AR33">
            <v>1.838235294117647E-3</v>
          </cell>
          <cell r="AS33">
            <v>1.838235294117647E-3</v>
          </cell>
          <cell r="AT33">
            <v>1.838235294117647E-3</v>
          </cell>
          <cell r="AU33">
            <v>1.838235294117647E-3</v>
          </cell>
        </row>
        <row r="34">
          <cell r="AQ34">
            <v>1.8115942028985507E-3</v>
          </cell>
          <cell r="AR34">
            <v>1.8115942028985507E-3</v>
          </cell>
          <cell r="AS34">
            <v>1.8115942028985507E-3</v>
          </cell>
          <cell r="AT34">
            <v>1.8115942028985507E-3</v>
          </cell>
          <cell r="AU34">
            <v>1.8115942028985507E-3</v>
          </cell>
        </row>
        <row r="35">
          <cell r="AQ35">
            <v>1.7857142857142857E-3</v>
          </cell>
          <cell r="AR35">
            <v>1.7857142857142857E-3</v>
          </cell>
          <cell r="AS35">
            <v>1.7857142857142857E-3</v>
          </cell>
          <cell r="AT35">
            <v>1.7857142857142857E-3</v>
          </cell>
          <cell r="AU35">
            <v>1.7857142857142857E-3</v>
          </cell>
        </row>
        <row r="36">
          <cell r="AQ36">
            <v>1.7605633802816902E-3</v>
          </cell>
          <cell r="AR36">
            <v>1.7605633802816902E-3</v>
          </cell>
          <cell r="AS36">
            <v>1.7605633802816902E-3</v>
          </cell>
          <cell r="AT36">
            <v>1.7605633802816902E-3</v>
          </cell>
          <cell r="AU36">
            <v>1.7605633802816902E-3</v>
          </cell>
        </row>
        <row r="37">
          <cell r="AQ37">
            <v>1.736111111111111E-3</v>
          </cell>
          <cell r="AR37">
            <v>1.736111111111111E-3</v>
          </cell>
          <cell r="AS37">
            <v>1.736111111111111E-3</v>
          </cell>
          <cell r="AT37">
            <v>1.736111111111111E-3</v>
          </cell>
          <cell r="AU37">
            <v>1.736111111111111E-3</v>
          </cell>
        </row>
        <row r="38">
          <cell r="AQ38">
            <v>1.7123287671232876E-3</v>
          </cell>
          <cell r="AR38">
            <v>1.7123287671232876E-3</v>
          </cell>
          <cell r="AS38">
            <v>1.7123287671232876E-3</v>
          </cell>
          <cell r="AT38">
            <v>1.7123287671232876E-3</v>
          </cell>
          <cell r="AU38">
            <v>1.7123287671232876E-3</v>
          </cell>
        </row>
        <row r="39">
          <cell r="AQ39">
            <v>1.6891891891891893E-3</v>
          </cell>
          <cell r="AR39">
            <v>1.6891891891891893E-3</v>
          </cell>
          <cell r="AS39">
            <v>1.6891891891891893E-3</v>
          </cell>
          <cell r="AT39">
            <v>1.6891891891891893E-3</v>
          </cell>
          <cell r="AU39">
            <v>1.6891891891891893E-3</v>
          </cell>
        </row>
        <row r="40">
          <cell r="AQ40">
            <v>1.6666666666666668E-3</v>
          </cell>
          <cell r="AR40">
            <v>1.6666666666666668E-3</v>
          </cell>
          <cell r="AS40">
            <v>1.6666666666666668E-3</v>
          </cell>
          <cell r="AT40">
            <v>1.6666666666666668E-3</v>
          </cell>
          <cell r="AU40">
            <v>1.6666666666666668E-3</v>
          </cell>
        </row>
        <row r="41">
          <cell r="AQ41">
            <v>1.6447368421052631E-3</v>
          </cell>
          <cell r="AR41">
            <v>1.6447368421052631E-3</v>
          </cell>
          <cell r="AS41">
            <v>1.6447368421052631E-3</v>
          </cell>
          <cell r="AT41">
            <v>1.6447368421052631E-3</v>
          </cell>
          <cell r="AU41">
            <v>1.6447368421052631E-3</v>
          </cell>
        </row>
        <row r="42">
          <cell r="AQ42">
            <v>1.6233766233766235E-3</v>
          </cell>
          <cell r="AR42">
            <v>1.6233766233766235E-3</v>
          </cell>
          <cell r="AS42">
            <v>1.6233766233766235E-3</v>
          </cell>
          <cell r="AT42">
            <v>1.6233766233766235E-3</v>
          </cell>
          <cell r="AU42">
            <v>1.6233766233766235E-3</v>
          </cell>
        </row>
        <row r="43">
          <cell r="AQ43">
            <v>1.6025641025641025E-3</v>
          </cell>
          <cell r="AR43">
            <v>1.6025641025641025E-3</v>
          </cell>
          <cell r="AS43">
            <v>1.6025641025641025E-3</v>
          </cell>
          <cell r="AT43">
            <v>1.6025641025641025E-3</v>
          </cell>
          <cell r="AU43">
            <v>1.6025641025641025E-3</v>
          </cell>
        </row>
        <row r="44">
          <cell r="AQ44">
            <v>1.5822784810126582E-3</v>
          </cell>
          <cell r="AR44">
            <v>1.5822784810126582E-3</v>
          </cell>
          <cell r="AS44">
            <v>1.5822784810126582E-3</v>
          </cell>
          <cell r="AT44">
            <v>1.5822784810126582E-3</v>
          </cell>
          <cell r="AU44">
            <v>1.5822784810126582E-3</v>
          </cell>
        </row>
        <row r="45">
          <cell r="AQ45">
            <v>1.5625000000000001E-3</v>
          </cell>
          <cell r="AR45">
            <v>1.5625000000000001E-3</v>
          </cell>
          <cell r="AS45">
            <v>1.5625000000000001E-3</v>
          </cell>
          <cell r="AT45">
            <v>1.5625000000000001E-3</v>
          </cell>
          <cell r="AU45">
            <v>1.5625000000000001E-3</v>
          </cell>
        </row>
        <row r="46">
          <cell r="AQ46">
            <v>1.5432098765432098E-3</v>
          </cell>
          <cell r="AR46">
            <v>1.5432098765432098E-3</v>
          </cell>
          <cell r="AS46">
            <v>1.5432098765432098E-3</v>
          </cell>
          <cell r="AT46">
            <v>1.5432098765432098E-3</v>
          </cell>
          <cell r="AU46">
            <v>1.5432098765432098E-3</v>
          </cell>
        </row>
        <row r="47">
          <cell r="AQ47">
            <v>1.5243902439024391E-3</v>
          </cell>
          <cell r="AR47">
            <v>1.5243902439024391E-3</v>
          </cell>
          <cell r="AS47">
            <v>1.5243902439024391E-3</v>
          </cell>
          <cell r="AT47">
            <v>1.5243902439024391E-3</v>
          </cell>
          <cell r="AU47">
            <v>1.5243902439024391E-3</v>
          </cell>
        </row>
        <row r="48">
          <cell r="AQ48">
            <v>1.5060240963855422E-3</v>
          </cell>
          <cell r="AR48">
            <v>1.5060240963855422E-3</v>
          </cell>
          <cell r="AS48">
            <v>1.5060240963855422E-3</v>
          </cell>
          <cell r="AT48">
            <v>1.5060240963855422E-3</v>
          </cell>
          <cell r="AU48">
            <v>1.5060240963855422E-3</v>
          </cell>
        </row>
        <row r="49">
          <cell r="AQ49">
            <v>1.488095238095238E-3</v>
          </cell>
          <cell r="AR49">
            <v>1.488095238095238E-3</v>
          </cell>
          <cell r="AS49">
            <v>1.488095238095238E-3</v>
          </cell>
          <cell r="AT49">
            <v>1.488095238095238E-3</v>
          </cell>
          <cell r="AU49">
            <v>1.488095238095238E-3</v>
          </cell>
        </row>
        <row r="50">
          <cell r="AQ50">
            <v>1.4705882352941176E-3</v>
          </cell>
          <cell r="AR50">
            <v>1.4705882352941176E-3</v>
          </cell>
          <cell r="AS50">
            <v>1.4705882352941176E-3</v>
          </cell>
          <cell r="AT50">
            <v>1.4705882352941176E-3</v>
          </cell>
          <cell r="AU50">
            <v>1.4705882352941176E-3</v>
          </cell>
        </row>
        <row r="51">
          <cell r="AQ51">
            <v>1.4534883720930232E-3</v>
          </cell>
          <cell r="AR51">
            <v>1.4534883720930232E-3</v>
          </cell>
          <cell r="AS51">
            <v>1.4534883720930232E-3</v>
          </cell>
          <cell r="AT51">
            <v>1.4534883720930232E-3</v>
          </cell>
          <cell r="AU51">
            <v>1.4534883720930232E-3</v>
          </cell>
        </row>
        <row r="52">
          <cell r="AQ52">
            <v>1.4367816091954023E-3</v>
          </cell>
          <cell r="AR52">
            <v>1.4367816091954023E-3</v>
          </cell>
          <cell r="AS52">
            <v>1.4367816091954023E-3</v>
          </cell>
          <cell r="AT52">
            <v>1.4367816091954023E-3</v>
          </cell>
          <cell r="AU52">
            <v>1.4367816091954023E-3</v>
          </cell>
        </row>
        <row r="53">
          <cell r="AQ53">
            <v>1.4204545454545455E-3</v>
          </cell>
          <cell r="AR53">
            <v>1.4204545454545455E-3</v>
          </cell>
          <cell r="AS53">
            <v>1.4204545454545455E-3</v>
          </cell>
          <cell r="AT53">
            <v>1.4204545454545455E-3</v>
          </cell>
          <cell r="AU53">
            <v>1.4204545454545455E-3</v>
          </cell>
        </row>
        <row r="54">
          <cell r="AQ54">
            <v>1.4044943820224719E-3</v>
          </cell>
          <cell r="AR54">
            <v>1.4044943820224719E-3</v>
          </cell>
          <cell r="AS54">
            <v>1.4044943820224719E-3</v>
          </cell>
          <cell r="AT54">
            <v>1.4044943820224719E-3</v>
          </cell>
          <cell r="AU54">
            <v>1.4044943820224719E-3</v>
          </cell>
        </row>
        <row r="55">
          <cell r="AQ55">
            <v>1.3888888888888889E-3</v>
          </cell>
          <cell r="AR55">
            <v>1.3888888888888889E-3</v>
          </cell>
          <cell r="AS55">
            <v>1.3888888888888889E-3</v>
          </cell>
          <cell r="AT55">
            <v>1.3888888888888889E-3</v>
          </cell>
          <cell r="AU55">
            <v>1.3888888888888889E-3</v>
          </cell>
        </row>
        <row r="56">
          <cell r="AQ56">
            <v>1.3736263736263737E-3</v>
          </cell>
          <cell r="AR56">
            <v>1.3736263736263737E-3</v>
          </cell>
          <cell r="AS56">
            <v>1.3736263736263737E-3</v>
          </cell>
          <cell r="AT56">
            <v>1.3736263736263737E-3</v>
          </cell>
          <cell r="AU56">
            <v>1.3736263736263737E-3</v>
          </cell>
        </row>
        <row r="57">
          <cell r="AQ57">
            <v>1.358695652173913E-3</v>
          </cell>
          <cell r="AR57">
            <v>1.358695652173913E-3</v>
          </cell>
          <cell r="AS57">
            <v>1.358695652173913E-3</v>
          </cell>
          <cell r="AT57">
            <v>1.358695652173913E-3</v>
          </cell>
          <cell r="AU57">
            <v>1.358695652173913E-3</v>
          </cell>
        </row>
        <row r="58">
          <cell r="AQ58">
            <v>1.3440860215053765E-3</v>
          </cell>
          <cell r="AR58">
            <v>1.3440860215053765E-3</v>
          </cell>
          <cell r="AS58">
            <v>1.3440860215053765E-3</v>
          </cell>
          <cell r="AT58">
            <v>1.3440860215053765E-3</v>
          </cell>
          <cell r="AU58">
            <v>1.3440860215053765E-3</v>
          </cell>
        </row>
        <row r="59">
          <cell r="AQ59">
            <v>1.3297872340425532E-3</v>
          </cell>
          <cell r="AR59">
            <v>1.3297872340425532E-3</v>
          </cell>
          <cell r="AS59">
            <v>1.3297872340425532E-3</v>
          </cell>
          <cell r="AT59">
            <v>1.3297872340425532E-3</v>
          </cell>
          <cell r="AU59">
            <v>1.3297872340425532E-3</v>
          </cell>
        </row>
        <row r="60">
          <cell r="AQ60">
            <v>1.3157894736842105E-3</v>
          </cell>
          <cell r="AR60">
            <v>1.3157894736842105E-3</v>
          </cell>
          <cell r="AS60">
            <v>1.3157894736842105E-3</v>
          </cell>
          <cell r="AT60">
            <v>1.3157894736842105E-3</v>
          </cell>
          <cell r="AU60">
            <v>1.3157894736842105E-3</v>
          </cell>
        </row>
        <row r="61">
          <cell r="AQ61">
            <v>1.3020833333333333E-3</v>
          </cell>
          <cell r="AR61">
            <v>1.3020833333333333E-3</v>
          </cell>
          <cell r="AS61">
            <v>1.3020833333333333E-3</v>
          </cell>
          <cell r="AT61">
            <v>1.3020833333333333E-3</v>
          </cell>
          <cell r="AU61">
            <v>1.3020833333333333E-3</v>
          </cell>
        </row>
        <row r="62">
          <cell r="AQ62">
            <v>1.288659793814433E-3</v>
          </cell>
          <cell r="AR62">
            <v>1.288659793814433E-3</v>
          </cell>
          <cell r="AS62">
            <v>1.288659793814433E-3</v>
          </cell>
          <cell r="AT62">
            <v>1.288659793814433E-3</v>
          </cell>
          <cell r="AU62">
            <v>1.288659793814433E-3</v>
          </cell>
        </row>
        <row r="63">
          <cell r="AQ63">
            <v>1.2755102040816326E-3</v>
          </cell>
          <cell r="AR63">
            <v>1.2755102040816326E-3</v>
          </cell>
          <cell r="AS63">
            <v>1.2755102040816326E-3</v>
          </cell>
          <cell r="AT63">
            <v>1.2755102040816326E-3</v>
          </cell>
          <cell r="AU63">
            <v>1.2755102040816326E-3</v>
          </cell>
        </row>
        <row r="64">
          <cell r="AQ64">
            <v>1.2626262626262627E-3</v>
          </cell>
          <cell r="AR64">
            <v>1.2626262626262627E-3</v>
          </cell>
          <cell r="AS64">
            <v>1.2626262626262627E-3</v>
          </cell>
          <cell r="AT64">
            <v>1.2626262626262627E-3</v>
          </cell>
          <cell r="AU64">
            <v>1.2626262626262627E-3</v>
          </cell>
        </row>
        <row r="65">
          <cell r="AQ65">
            <v>1.25E-3</v>
          </cell>
          <cell r="AR65">
            <v>1.25E-3</v>
          </cell>
          <cell r="AS65">
            <v>1.25E-3</v>
          </cell>
          <cell r="AT65">
            <v>1.25E-3</v>
          </cell>
          <cell r="AU65">
            <v>1.25E-3</v>
          </cell>
        </row>
        <row r="66">
          <cell r="AQ66">
            <v>1.2376237623762376E-3</v>
          </cell>
          <cell r="AR66">
            <v>1.2376237623762376E-3</v>
          </cell>
          <cell r="AS66">
            <v>1.2376237623762376E-3</v>
          </cell>
          <cell r="AT66">
            <v>1.2376237623762376E-3</v>
          </cell>
          <cell r="AU66">
            <v>1.2376237623762376E-3</v>
          </cell>
        </row>
        <row r="67">
          <cell r="AQ67">
            <v>1.2254901960784314E-3</v>
          </cell>
          <cell r="AR67">
            <v>1.2254901960784314E-3</v>
          </cell>
          <cell r="AS67">
            <v>1.2254901960784314E-3</v>
          </cell>
          <cell r="AT67">
            <v>1.2254901960784314E-3</v>
          </cell>
          <cell r="AU67">
            <v>1.2254901960784314E-3</v>
          </cell>
        </row>
        <row r="68">
          <cell r="AQ68">
            <v>1.2135922330097086E-3</v>
          </cell>
          <cell r="AR68">
            <v>1.2135922330097086E-3</v>
          </cell>
          <cell r="AS68">
            <v>1.2135922330097086E-3</v>
          </cell>
          <cell r="AT68">
            <v>1.2135922330097086E-3</v>
          </cell>
          <cell r="AU68">
            <v>1.2135922330097086E-3</v>
          </cell>
        </row>
        <row r="69">
          <cell r="AQ69">
            <v>1.201923076923077E-3</v>
          </cell>
          <cell r="AR69">
            <v>1.201923076923077E-3</v>
          </cell>
          <cell r="AS69">
            <v>1.201923076923077E-3</v>
          </cell>
          <cell r="AT69">
            <v>1.201923076923077E-3</v>
          </cell>
          <cell r="AU69">
            <v>1.201923076923077E-3</v>
          </cell>
        </row>
        <row r="70">
          <cell r="AQ70">
            <v>1.1904761904761906E-3</v>
          </cell>
          <cell r="AR70">
            <v>1.1904761904761906E-3</v>
          </cell>
          <cell r="AS70">
            <v>1.1904761904761906E-3</v>
          </cell>
          <cell r="AT70">
            <v>1.1904761904761906E-3</v>
          </cell>
          <cell r="AU70">
            <v>1.1904761904761906E-3</v>
          </cell>
        </row>
        <row r="71">
          <cell r="AQ71">
            <v>1.1792452830188679E-3</v>
          </cell>
          <cell r="AR71">
            <v>1.1792452830188679E-3</v>
          </cell>
          <cell r="AS71">
            <v>1.1792452830188679E-3</v>
          </cell>
          <cell r="AT71">
            <v>1.1792452830188679E-3</v>
          </cell>
          <cell r="AU71">
            <v>1.1792452830188679E-3</v>
          </cell>
        </row>
        <row r="72">
          <cell r="AQ72">
            <v>1.1682242990654205E-3</v>
          </cell>
          <cell r="AR72">
            <v>1.1682242990654205E-3</v>
          </cell>
          <cell r="AS72">
            <v>1.1682242990654205E-3</v>
          </cell>
          <cell r="AT72">
            <v>1.1682242990654205E-3</v>
          </cell>
          <cell r="AU72">
            <v>1.1682242990654205E-3</v>
          </cell>
        </row>
        <row r="73">
          <cell r="AQ73">
            <v>1.1574074074074073E-3</v>
          </cell>
          <cell r="AR73">
            <v>1.1574074074074073E-3</v>
          </cell>
          <cell r="AS73">
            <v>1.1574074074074073E-3</v>
          </cell>
          <cell r="AT73">
            <v>1.1574074074074073E-3</v>
          </cell>
          <cell r="AU73">
            <v>1.1574074074074073E-3</v>
          </cell>
        </row>
        <row r="74">
          <cell r="AQ74">
            <v>1.1467889908256881E-3</v>
          </cell>
          <cell r="AR74">
            <v>1.1467889908256881E-3</v>
          </cell>
          <cell r="AS74">
            <v>1.1467889908256881E-3</v>
          </cell>
          <cell r="AT74">
            <v>1.1467889908256881E-3</v>
          </cell>
          <cell r="AU74">
            <v>1.1467889908256881E-3</v>
          </cell>
        </row>
        <row r="75">
          <cell r="AQ75">
            <v>1.1363636363636363E-3</v>
          </cell>
          <cell r="AR75">
            <v>1.1363636363636363E-3</v>
          </cell>
          <cell r="AS75">
            <v>1.1363636363636363E-3</v>
          </cell>
          <cell r="AT75">
            <v>1.1363636363636363E-3</v>
          </cell>
          <cell r="AU75">
            <v>1.1363636363636363E-3</v>
          </cell>
        </row>
        <row r="76">
          <cell r="AQ76">
            <v>1.1261261261261261E-3</v>
          </cell>
          <cell r="AR76">
            <v>1.1261261261261261E-3</v>
          </cell>
          <cell r="AS76">
            <v>1.1261261261261261E-3</v>
          </cell>
          <cell r="AT76">
            <v>1.1261261261261261E-3</v>
          </cell>
          <cell r="AU76">
            <v>1.1261261261261261E-3</v>
          </cell>
        </row>
        <row r="77">
          <cell r="AQ77">
            <v>1.1160714285714285E-3</v>
          </cell>
          <cell r="AR77">
            <v>1.1160714285714285E-3</v>
          </cell>
          <cell r="AS77">
            <v>1.1160714285714285E-3</v>
          </cell>
          <cell r="AT77">
            <v>1.1160714285714285E-3</v>
          </cell>
          <cell r="AU77">
            <v>1.1160714285714285E-3</v>
          </cell>
        </row>
        <row r="78">
          <cell r="AQ78">
            <v>1.1061946902654867E-3</v>
          </cell>
          <cell r="AR78">
            <v>1.1061946902654867E-3</v>
          </cell>
          <cell r="AS78">
            <v>1.1061946902654867E-3</v>
          </cell>
          <cell r="AT78">
            <v>1.1061946902654867E-3</v>
          </cell>
          <cell r="AU78">
            <v>1.1061946902654867E-3</v>
          </cell>
        </row>
        <row r="79">
          <cell r="AQ79">
            <v>1.0964912280701754E-3</v>
          </cell>
          <cell r="AR79">
            <v>1.0964912280701754E-3</v>
          </cell>
          <cell r="AS79">
            <v>1.0964912280701754E-3</v>
          </cell>
          <cell r="AT79">
            <v>1.0964912280701754E-3</v>
          </cell>
          <cell r="AU79">
            <v>1.0964912280701754E-3</v>
          </cell>
        </row>
        <row r="80">
          <cell r="AQ80">
            <v>1.0869565217391304E-3</v>
          </cell>
          <cell r="AR80">
            <v>1.0869565217391304E-3</v>
          </cell>
          <cell r="AS80">
            <v>1.0869565217391304E-3</v>
          </cell>
          <cell r="AT80">
            <v>1.0869565217391304E-3</v>
          </cell>
          <cell r="AU80">
            <v>1.0869565217391304E-3</v>
          </cell>
        </row>
        <row r="81">
          <cell r="AQ81">
            <v>1.0775862068965517E-3</v>
          </cell>
          <cell r="AR81">
            <v>1.0775862068965517E-3</v>
          </cell>
          <cell r="AS81">
            <v>1.0775862068965517E-3</v>
          </cell>
          <cell r="AT81">
            <v>1.0775862068965517E-3</v>
          </cell>
          <cell r="AU81">
            <v>1.0775862068965517E-3</v>
          </cell>
        </row>
        <row r="82">
          <cell r="AQ82">
            <v>1.0683760683760685E-3</v>
          </cell>
          <cell r="AR82">
            <v>1.0683760683760685E-3</v>
          </cell>
          <cell r="AS82">
            <v>1.0683760683760685E-3</v>
          </cell>
          <cell r="AT82">
            <v>1.0683760683760685E-3</v>
          </cell>
          <cell r="AU82">
            <v>1.0683760683760685E-3</v>
          </cell>
        </row>
        <row r="83">
          <cell r="AQ83">
            <v>1.0593220338983051E-3</v>
          </cell>
          <cell r="AR83">
            <v>1.0593220338983051E-3</v>
          </cell>
          <cell r="AS83">
            <v>1.0593220338983051E-3</v>
          </cell>
          <cell r="AT83">
            <v>1.0593220338983051E-3</v>
          </cell>
          <cell r="AU83">
            <v>1.0593220338983051E-3</v>
          </cell>
        </row>
        <row r="84">
          <cell r="AQ84">
            <v>1.0504201680672268E-3</v>
          </cell>
          <cell r="AR84">
            <v>1.0504201680672268E-3</v>
          </cell>
          <cell r="AS84">
            <v>1.0504201680672268E-3</v>
          </cell>
          <cell r="AT84">
            <v>1.0504201680672268E-3</v>
          </cell>
          <cell r="AU84">
            <v>1.0504201680672268E-3</v>
          </cell>
        </row>
        <row r="85">
          <cell r="AQ85">
            <v>1.0416666666666667E-3</v>
          </cell>
          <cell r="AR85">
            <v>1.0416666666666667E-3</v>
          </cell>
          <cell r="AS85">
            <v>1.0416666666666667E-3</v>
          </cell>
          <cell r="AT85">
            <v>1.0416666666666667E-3</v>
          </cell>
          <cell r="AU85">
            <v>1.0416666666666667E-3</v>
          </cell>
        </row>
        <row r="86">
          <cell r="AQ86">
            <v>1.0330578512396695E-3</v>
          </cell>
          <cell r="AR86">
            <v>1.0330578512396695E-3</v>
          </cell>
          <cell r="AS86">
            <v>1.0330578512396695E-3</v>
          </cell>
          <cell r="AT86">
            <v>1.0330578512396695E-3</v>
          </cell>
          <cell r="AU86">
            <v>1.0330578512396695E-3</v>
          </cell>
        </row>
        <row r="87">
          <cell r="AQ87">
            <v>1.0245901639344263E-3</v>
          </cell>
          <cell r="AR87">
            <v>1.0245901639344263E-3</v>
          </cell>
          <cell r="AS87">
            <v>1.0245901639344263E-3</v>
          </cell>
          <cell r="AT87">
            <v>1.0245901639344263E-3</v>
          </cell>
          <cell r="AU87">
            <v>1.0245901639344263E-3</v>
          </cell>
        </row>
        <row r="88">
          <cell r="AQ88">
            <v>1.0162601626016261E-3</v>
          </cell>
          <cell r="AR88">
            <v>1.0162601626016261E-3</v>
          </cell>
          <cell r="AS88">
            <v>1.0162601626016261E-3</v>
          </cell>
          <cell r="AT88">
            <v>1.0162601626016261E-3</v>
          </cell>
          <cell r="AU88">
            <v>1.0162601626016261E-3</v>
          </cell>
        </row>
        <row r="89">
          <cell r="AQ89">
            <v>1.0080645161290322E-3</v>
          </cell>
          <cell r="AR89">
            <v>1.0080645161290322E-3</v>
          </cell>
          <cell r="AS89">
            <v>1.0080645161290322E-3</v>
          </cell>
          <cell r="AT89">
            <v>1.0080645161290322E-3</v>
          </cell>
          <cell r="AU89">
            <v>1.0080645161290322E-3</v>
          </cell>
        </row>
        <row r="90">
          <cell r="AQ90">
            <v>1E-3</v>
          </cell>
          <cell r="AR90">
            <v>1E-3</v>
          </cell>
          <cell r="AS90">
            <v>1E-3</v>
          </cell>
          <cell r="AT90">
            <v>1E-3</v>
          </cell>
          <cell r="AU90">
            <v>1E-3</v>
          </cell>
        </row>
        <row r="91">
          <cell r="AQ91">
            <v>9.9206349206349201E-4</v>
          </cell>
          <cell r="AR91">
            <v>9.9206349206349201E-4</v>
          </cell>
          <cell r="AS91">
            <v>9.9206349206349201E-4</v>
          </cell>
          <cell r="AT91">
            <v>9.9206349206349201E-4</v>
          </cell>
          <cell r="AU91">
            <v>9.9206349206349201E-4</v>
          </cell>
        </row>
        <row r="92">
          <cell r="AQ92">
            <v>9.8425196850393699E-4</v>
          </cell>
          <cell r="AR92">
            <v>9.8425196850393699E-4</v>
          </cell>
          <cell r="AS92">
            <v>9.8425196850393699E-4</v>
          </cell>
          <cell r="AT92">
            <v>9.8425196850393699E-4</v>
          </cell>
          <cell r="AU92">
            <v>9.8425196850393699E-4</v>
          </cell>
        </row>
        <row r="93">
          <cell r="AQ93">
            <v>9.765625E-4</v>
          </cell>
          <cell r="AR93">
            <v>9.765625E-4</v>
          </cell>
          <cell r="AS93">
            <v>9.765625E-4</v>
          </cell>
          <cell r="AT93">
            <v>9.765625E-4</v>
          </cell>
          <cell r="AU93">
            <v>9.765625E-4</v>
          </cell>
        </row>
        <row r="94">
          <cell r="AQ94">
            <v>9.6899224806201549E-4</v>
          </cell>
          <cell r="AR94">
            <v>9.6899224806201549E-4</v>
          </cell>
          <cell r="AS94">
            <v>9.6899224806201549E-4</v>
          </cell>
          <cell r="AT94">
            <v>9.6899224806201549E-4</v>
          </cell>
          <cell r="AU94">
            <v>9.6899224806201549E-4</v>
          </cell>
        </row>
        <row r="95">
          <cell r="AQ95">
            <v>9.6153846153846159E-4</v>
          </cell>
          <cell r="AR95">
            <v>9.6153846153846159E-4</v>
          </cell>
          <cell r="AS95">
            <v>9.6153846153846159E-4</v>
          </cell>
          <cell r="AT95">
            <v>9.6153846153846159E-4</v>
          </cell>
          <cell r="AU95">
            <v>9.6153846153846159E-4</v>
          </cell>
        </row>
        <row r="96">
          <cell r="AQ96">
            <v>9.5419847328244271E-4</v>
          </cell>
          <cell r="AR96">
            <v>9.5419847328244271E-4</v>
          </cell>
          <cell r="AS96">
            <v>9.5419847328244271E-4</v>
          </cell>
          <cell r="AT96">
            <v>9.5419847328244271E-4</v>
          </cell>
          <cell r="AU96">
            <v>9.5419847328244271E-4</v>
          </cell>
        </row>
        <row r="97">
          <cell r="AQ97">
            <v>9.46969696969697E-4</v>
          </cell>
          <cell r="AR97">
            <v>9.46969696969697E-4</v>
          </cell>
          <cell r="AS97">
            <v>9.46969696969697E-4</v>
          </cell>
          <cell r="AT97">
            <v>9.46969696969697E-4</v>
          </cell>
          <cell r="AU97">
            <v>9.46969696969697E-4</v>
          </cell>
        </row>
        <row r="98">
          <cell r="AQ98">
            <v>9.3984962406015032E-4</v>
          </cell>
          <cell r="AR98">
            <v>9.3984962406015032E-4</v>
          </cell>
          <cell r="AS98">
            <v>9.3984962406015032E-4</v>
          </cell>
          <cell r="AT98">
            <v>9.3984962406015032E-4</v>
          </cell>
          <cell r="AU98">
            <v>9.3984962406015032E-4</v>
          </cell>
        </row>
        <row r="99">
          <cell r="AQ99">
            <v>9.3283582089552237E-4</v>
          </cell>
          <cell r="AR99">
            <v>9.3283582089552237E-4</v>
          </cell>
          <cell r="AS99">
            <v>9.3283582089552237E-4</v>
          </cell>
          <cell r="AT99">
            <v>9.3283582089552237E-4</v>
          </cell>
          <cell r="AU99">
            <v>9.3283582089552237E-4</v>
          </cell>
        </row>
        <row r="100">
          <cell r="AQ100">
            <v>9.2592592592592596E-4</v>
          </cell>
          <cell r="AR100">
            <v>9.2592592592592596E-4</v>
          </cell>
          <cell r="AS100">
            <v>9.2592592592592596E-4</v>
          </cell>
          <cell r="AT100">
            <v>9.2592592592592596E-4</v>
          </cell>
          <cell r="AU100">
            <v>9.2592592592592596E-4</v>
          </cell>
        </row>
        <row r="101">
          <cell r="AQ101">
            <v>9.1911764705882352E-4</v>
          </cell>
          <cell r="AR101">
            <v>9.1911764705882352E-4</v>
          </cell>
          <cell r="AS101">
            <v>9.1911764705882352E-4</v>
          </cell>
          <cell r="AT101">
            <v>9.1911764705882352E-4</v>
          </cell>
          <cell r="AU101">
            <v>9.1911764705882352E-4</v>
          </cell>
        </row>
        <row r="102">
          <cell r="AQ102">
            <v>9.1240875912408756E-4</v>
          </cell>
          <cell r="AR102">
            <v>9.1240875912408756E-4</v>
          </cell>
          <cell r="AS102">
            <v>9.1240875912408756E-4</v>
          </cell>
          <cell r="AT102">
            <v>9.1240875912408756E-4</v>
          </cell>
          <cell r="AU102">
            <v>9.1240875912408756E-4</v>
          </cell>
        </row>
        <row r="103">
          <cell r="AQ103">
            <v>9.0579710144927537E-4</v>
          </cell>
          <cell r="AR103">
            <v>9.0579710144927537E-4</v>
          </cell>
          <cell r="AS103">
            <v>9.0579710144927537E-4</v>
          </cell>
          <cell r="AT103">
            <v>9.0579710144927537E-4</v>
          </cell>
          <cell r="AU103">
            <v>9.0579710144927537E-4</v>
          </cell>
        </row>
        <row r="104">
          <cell r="AQ104">
            <v>8.9928057553956839E-4</v>
          </cell>
          <cell r="AR104">
            <v>8.9928057553956839E-4</v>
          </cell>
          <cell r="AS104">
            <v>8.9928057553956839E-4</v>
          </cell>
          <cell r="AT104">
            <v>8.9928057553956839E-4</v>
          </cell>
          <cell r="AU104">
            <v>8.9928057553956839E-4</v>
          </cell>
        </row>
        <row r="105">
          <cell r="AQ105">
            <v>8.9285714285714283E-4</v>
          </cell>
          <cell r="AR105">
            <v>8.9285714285714283E-4</v>
          </cell>
          <cell r="AS105">
            <v>8.9285714285714283E-4</v>
          </cell>
          <cell r="AT105">
            <v>8.9285714285714283E-4</v>
          </cell>
          <cell r="AU105">
            <v>8.9285714285714283E-4</v>
          </cell>
        </row>
        <row r="106">
          <cell r="AQ106">
            <v>8.8652482269503544E-4</v>
          </cell>
          <cell r="AR106">
            <v>8.8652482269503544E-4</v>
          </cell>
          <cell r="AS106">
            <v>8.8652482269503544E-4</v>
          </cell>
          <cell r="AT106">
            <v>8.8652482269503544E-4</v>
          </cell>
          <cell r="AU106">
            <v>8.8652482269503544E-4</v>
          </cell>
        </row>
        <row r="107">
          <cell r="AQ107">
            <v>8.8028169014084509E-4</v>
          </cell>
          <cell r="AR107">
            <v>8.8028169014084509E-4</v>
          </cell>
          <cell r="AS107">
            <v>8.8028169014084509E-4</v>
          </cell>
          <cell r="AT107">
            <v>8.8028169014084509E-4</v>
          </cell>
          <cell r="AU107">
            <v>8.8028169014084509E-4</v>
          </cell>
        </row>
        <row r="108">
          <cell r="AQ108">
            <v>8.7412587412587413E-4</v>
          </cell>
          <cell r="AR108">
            <v>8.7412587412587413E-4</v>
          </cell>
          <cell r="AS108">
            <v>8.7412587412587413E-4</v>
          </cell>
          <cell r="AT108">
            <v>8.7412587412587413E-4</v>
          </cell>
          <cell r="AU108">
            <v>8.7412587412587413E-4</v>
          </cell>
        </row>
        <row r="109">
          <cell r="AQ109">
            <v>8.6805555555555551E-4</v>
          </cell>
          <cell r="AR109">
            <v>8.6805555555555551E-4</v>
          </cell>
          <cell r="AS109">
            <v>8.6805555555555551E-4</v>
          </cell>
          <cell r="AT109">
            <v>8.6805555555555551E-4</v>
          </cell>
          <cell r="AU109">
            <v>8.6805555555555551E-4</v>
          </cell>
        </row>
        <row r="110">
          <cell r="AQ110">
            <v>8.6206896551724137E-4</v>
          </cell>
          <cell r="AR110">
            <v>8.6206896551724137E-4</v>
          </cell>
          <cell r="AS110">
            <v>8.6206896551724137E-4</v>
          </cell>
          <cell r="AT110">
            <v>8.6206896551724137E-4</v>
          </cell>
          <cell r="AU110">
            <v>8.6206896551724137E-4</v>
          </cell>
        </row>
        <row r="111">
          <cell r="AQ111">
            <v>8.5616438356164379E-4</v>
          </cell>
          <cell r="AR111">
            <v>8.5616438356164379E-4</v>
          </cell>
          <cell r="AS111">
            <v>8.5616438356164379E-4</v>
          </cell>
          <cell r="AT111">
            <v>8.5616438356164379E-4</v>
          </cell>
          <cell r="AU111">
            <v>8.5616438356164379E-4</v>
          </cell>
        </row>
        <row r="112">
          <cell r="AQ112">
            <v>8.5034013605442174E-4</v>
          </cell>
          <cell r="AR112">
            <v>8.5034013605442174E-4</v>
          </cell>
          <cell r="AS112">
            <v>8.5034013605442174E-4</v>
          </cell>
          <cell r="AT112">
            <v>8.5034013605442174E-4</v>
          </cell>
          <cell r="AU112">
            <v>8.5034013605442174E-4</v>
          </cell>
        </row>
        <row r="113">
          <cell r="AQ113">
            <v>8.4459459459459464E-4</v>
          </cell>
          <cell r="AR113">
            <v>8.4459459459459464E-4</v>
          </cell>
          <cell r="AS113">
            <v>8.4459459459459464E-4</v>
          </cell>
          <cell r="AT113">
            <v>8.4459459459459464E-4</v>
          </cell>
          <cell r="AU113">
            <v>8.4459459459459464E-4</v>
          </cell>
        </row>
        <row r="114">
          <cell r="AQ114">
            <v>8.3892617449664428E-4</v>
          </cell>
          <cell r="AR114">
            <v>8.3892617449664428E-4</v>
          </cell>
          <cell r="AS114">
            <v>8.3892617449664428E-4</v>
          </cell>
          <cell r="AT114">
            <v>8.3892617449664428E-4</v>
          </cell>
          <cell r="AU114">
            <v>8.3892617449664428E-4</v>
          </cell>
        </row>
        <row r="115">
          <cell r="AQ115">
            <v>8.3333333333333339E-4</v>
          </cell>
          <cell r="AR115">
            <v>8.3333333333333339E-4</v>
          </cell>
          <cell r="AS115">
            <v>8.3333333333333339E-4</v>
          </cell>
          <cell r="AT115">
            <v>8.3333333333333339E-4</v>
          </cell>
          <cell r="AU115">
            <v>8.3333333333333339E-4</v>
          </cell>
        </row>
        <row r="116">
          <cell r="AQ116">
            <v>8.2781456953642384E-4</v>
          </cell>
          <cell r="AR116">
            <v>8.2781456953642384E-4</v>
          </cell>
          <cell r="AS116">
            <v>8.2781456953642384E-4</v>
          </cell>
          <cell r="AT116">
            <v>8.2781456953642384E-4</v>
          </cell>
          <cell r="AU116">
            <v>8.2781456953642384E-4</v>
          </cell>
        </row>
        <row r="117">
          <cell r="AQ117">
            <v>8.2236842105263153E-4</v>
          </cell>
          <cell r="AR117">
            <v>8.2236842105263153E-4</v>
          </cell>
          <cell r="AS117">
            <v>8.2236842105263153E-4</v>
          </cell>
          <cell r="AT117">
            <v>8.2236842105263153E-4</v>
          </cell>
          <cell r="AU117">
            <v>8.2236842105263153E-4</v>
          </cell>
        </row>
        <row r="118">
          <cell r="AQ118">
            <v>8.1699346405228761E-4</v>
          </cell>
          <cell r="AR118">
            <v>8.1699346405228761E-4</v>
          </cell>
          <cell r="AS118">
            <v>8.1699346405228761E-4</v>
          </cell>
          <cell r="AT118">
            <v>8.1699346405228761E-4</v>
          </cell>
          <cell r="AU118">
            <v>8.1699346405228761E-4</v>
          </cell>
        </row>
        <row r="119">
          <cell r="AQ119">
            <v>8.1168831168831174E-4</v>
          </cell>
          <cell r="AR119">
            <v>8.1168831168831174E-4</v>
          </cell>
          <cell r="AS119">
            <v>8.1168831168831174E-4</v>
          </cell>
          <cell r="AT119">
            <v>8.1168831168831174E-4</v>
          </cell>
          <cell r="AU119">
            <v>8.1168831168831174E-4</v>
          </cell>
        </row>
        <row r="120">
          <cell r="AQ120">
            <v>8.0645161290322581E-4</v>
          </cell>
          <cell r="AR120">
            <v>8.0645161290322581E-4</v>
          </cell>
          <cell r="AS120">
            <v>8.0645161290322581E-4</v>
          </cell>
          <cell r="AT120">
            <v>8.0645161290322581E-4</v>
          </cell>
          <cell r="AU120">
            <v>8.0645161290322581E-4</v>
          </cell>
        </row>
        <row r="121">
          <cell r="AQ121">
            <v>8.0128205128205125E-4</v>
          </cell>
          <cell r="AR121">
            <v>8.0128205128205125E-4</v>
          </cell>
          <cell r="AS121">
            <v>8.0128205128205125E-4</v>
          </cell>
          <cell r="AT121">
            <v>8.0128205128205125E-4</v>
          </cell>
          <cell r="AU121">
            <v>8.0128205128205125E-4</v>
          </cell>
        </row>
        <row r="122">
          <cell r="AQ122">
            <v>7.9617834394904463E-4</v>
          </cell>
          <cell r="AR122">
            <v>7.9617834394904463E-4</v>
          </cell>
          <cell r="AS122">
            <v>7.9617834394904463E-4</v>
          </cell>
          <cell r="AT122">
            <v>7.9617834394904463E-4</v>
          </cell>
          <cell r="AU122">
            <v>7.9617834394904463E-4</v>
          </cell>
        </row>
        <row r="123">
          <cell r="AQ123">
            <v>7.911392405063291E-4</v>
          </cell>
          <cell r="AR123">
            <v>7.911392405063291E-4</v>
          </cell>
          <cell r="AS123">
            <v>7.911392405063291E-4</v>
          </cell>
          <cell r="AT123">
            <v>7.911392405063291E-4</v>
          </cell>
          <cell r="AU123">
            <v>7.911392405063291E-4</v>
          </cell>
        </row>
        <row r="124">
          <cell r="AQ124">
            <v>7.8616352201257866E-4</v>
          </cell>
          <cell r="AR124">
            <v>7.8616352201257866E-4</v>
          </cell>
          <cell r="AS124">
            <v>7.8616352201257866E-4</v>
          </cell>
          <cell r="AT124">
            <v>7.8616352201257866E-4</v>
          </cell>
          <cell r="AU124">
            <v>7.8616352201257866E-4</v>
          </cell>
        </row>
        <row r="125">
          <cell r="AQ125">
            <v>7.8125000000000004E-4</v>
          </cell>
          <cell r="AR125">
            <v>7.8125000000000004E-4</v>
          </cell>
          <cell r="AS125">
            <v>7.8125000000000004E-4</v>
          </cell>
          <cell r="AT125">
            <v>7.8125000000000004E-4</v>
          </cell>
          <cell r="AU125">
            <v>7.8125000000000004E-4</v>
          </cell>
        </row>
        <row r="126">
          <cell r="AQ126">
            <v>7.7639751552795026E-4</v>
          </cell>
          <cell r="AR126">
            <v>7.7639751552795026E-4</v>
          </cell>
          <cell r="AS126">
            <v>7.7639751552795026E-4</v>
          </cell>
          <cell r="AT126">
            <v>7.7639751552795026E-4</v>
          </cell>
          <cell r="AU126">
            <v>7.7639751552795026E-4</v>
          </cell>
        </row>
        <row r="127">
          <cell r="AQ127">
            <v>7.716049382716049E-4</v>
          </cell>
          <cell r="AR127">
            <v>7.716049382716049E-4</v>
          </cell>
          <cell r="AS127">
            <v>7.716049382716049E-4</v>
          </cell>
          <cell r="AT127">
            <v>7.716049382716049E-4</v>
          </cell>
          <cell r="AU127">
            <v>7.716049382716049E-4</v>
          </cell>
        </row>
        <row r="128">
          <cell r="AQ128">
            <v>7.668711656441718E-4</v>
          </cell>
          <cell r="AR128">
            <v>7.668711656441718E-4</v>
          </cell>
          <cell r="AS128">
            <v>7.668711656441718E-4</v>
          </cell>
          <cell r="AT128">
            <v>7.668711656441718E-4</v>
          </cell>
          <cell r="AU128">
            <v>7.668711656441718E-4</v>
          </cell>
        </row>
        <row r="129">
          <cell r="AQ129">
            <v>7.6219512195121954E-4</v>
          </cell>
          <cell r="AR129">
            <v>7.6219512195121954E-4</v>
          </cell>
          <cell r="AS129">
            <v>7.6219512195121954E-4</v>
          </cell>
          <cell r="AT129">
            <v>7.6219512195121954E-4</v>
          </cell>
          <cell r="AU129">
            <v>7.6219512195121954E-4</v>
          </cell>
        </row>
        <row r="130">
          <cell r="AQ130">
            <v>7.5757575757575758E-4</v>
          </cell>
          <cell r="AR130">
            <v>7.5757575757575758E-4</v>
          </cell>
          <cell r="AS130">
            <v>7.5757575757575758E-4</v>
          </cell>
          <cell r="AT130">
            <v>7.5757575757575758E-4</v>
          </cell>
          <cell r="AU130">
            <v>7.5757575757575758E-4</v>
          </cell>
        </row>
        <row r="131">
          <cell r="AQ131">
            <v>7.5301204819277112E-4</v>
          </cell>
          <cell r="AR131">
            <v>7.5301204819277112E-4</v>
          </cell>
          <cell r="AS131">
            <v>7.5301204819277112E-4</v>
          </cell>
          <cell r="AT131">
            <v>7.5301204819277112E-4</v>
          </cell>
          <cell r="AU131">
            <v>7.5301204819277112E-4</v>
          </cell>
        </row>
        <row r="132">
          <cell r="AQ132">
            <v>7.4850299401197609E-4</v>
          </cell>
          <cell r="AR132">
            <v>7.4850299401197609E-4</v>
          </cell>
          <cell r="AS132">
            <v>7.4850299401197609E-4</v>
          </cell>
          <cell r="AT132">
            <v>7.4850299401197609E-4</v>
          </cell>
          <cell r="AU132">
            <v>7.4850299401197609E-4</v>
          </cell>
        </row>
        <row r="133">
          <cell r="AQ133">
            <v>7.4404761904761901E-4</v>
          </cell>
          <cell r="AR133">
            <v>7.4404761904761901E-4</v>
          </cell>
          <cell r="AS133">
            <v>7.4404761904761901E-4</v>
          </cell>
          <cell r="AT133">
            <v>7.4404761904761901E-4</v>
          </cell>
          <cell r="AU133">
            <v>7.4404761904761901E-4</v>
          </cell>
        </row>
        <row r="134">
          <cell r="AQ134">
            <v>7.3964497041420117E-4</v>
          </cell>
          <cell r="AR134">
            <v>7.3964497041420117E-4</v>
          </cell>
          <cell r="AS134">
            <v>7.3964497041420117E-4</v>
          </cell>
          <cell r="AT134">
            <v>7.3964497041420117E-4</v>
          </cell>
          <cell r="AU134">
            <v>7.3964497041420117E-4</v>
          </cell>
        </row>
        <row r="135">
          <cell r="AQ135">
            <v>7.3529411764705881E-4</v>
          </cell>
          <cell r="AR135">
            <v>7.3529411764705881E-4</v>
          </cell>
          <cell r="AS135">
            <v>7.3529411764705881E-4</v>
          </cell>
          <cell r="AT135">
            <v>7.3529411764705881E-4</v>
          </cell>
          <cell r="AU135">
            <v>7.3529411764705881E-4</v>
          </cell>
        </row>
        <row r="136">
          <cell r="AQ136">
            <v>7.3099415204678359E-4</v>
          </cell>
          <cell r="AR136">
            <v>7.3099415204678359E-4</v>
          </cell>
          <cell r="AS136">
            <v>7.3099415204678359E-4</v>
          </cell>
          <cell r="AT136">
            <v>7.3099415204678359E-4</v>
          </cell>
          <cell r="AU136">
            <v>7.3099415204678359E-4</v>
          </cell>
        </row>
        <row r="137">
          <cell r="AQ137">
            <v>7.2674418604651162E-4</v>
          </cell>
          <cell r="AR137">
            <v>7.2674418604651162E-4</v>
          </cell>
          <cell r="AS137">
            <v>7.2674418604651162E-4</v>
          </cell>
          <cell r="AT137">
            <v>7.2674418604651162E-4</v>
          </cell>
          <cell r="AU137">
            <v>7.2674418604651162E-4</v>
          </cell>
        </row>
        <row r="138">
          <cell r="AQ138">
            <v>7.2254335260115603E-4</v>
          </cell>
          <cell r="AR138">
            <v>7.2254335260115603E-4</v>
          </cell>
          <cell r="AS138">
            <v>7.2254335260115603E-4</v>
          </cell>
          <cell r="AT138">
            <v>7.2254335260115603E-4</v>
          </cell>
          <cell r="AU138">
            <v>7.2254335260115603E-4</v>
          </cell>
        </row>
        <row r="139">
          <cell r="AQ139">
            <v>7.1839080459770114E-4</v>
          </cell>
          <cell r="AR139">
            <v>7.1839080459770114E-4</v>
          </cell>
          <cell r="AS139">
            <v>7.1839080459770114E-4</v>
          </cell>
          <cell r="AT139">
            <v>7.1839080459770114E-4</v>
          </cell>
          <cell r="AU139">
            <v>7.1839080459770114E-4</v>
          </cell>
        </row>
        <row r="140">
          <cell r="AQ140">
            <v>7.1428571428571429E-4</v>
          </cell>
          <cell r="AR140">
            <v>7.1428571428571429E-4</v>
          </cell>
          <cell r="AS140">
            <v>7.1428571428571429E-4</v>
          </cell>
          <cell r="AT140">
            <v>7.1428571428571429E-4</v>
          </cell>
          <cell r="AU140">
            <v>7.1428571428571429E-4</v>
          </cell>
        </row>
        <row r="141">
          <cell r="AQ141">
            <v>7.1022727272727275E-4</v>
          </cell>
          <cell r="AR141">
            <v>7.1022727272727275E-4</v>
          </cell>
          <cell r="AS141">
            <v>7.1022727272727275E-4</v>
          </cell>
          <cell r="AT141">
            <v>7.1022727272727275E-4</v>
          </cell>
          <cell r="AU141">
            <v>7.1022727272727275E-4</v>
          </cell>
        </row>
        <row r="142">
          <cell r="AQ142">
            <v>7.0621468926553672E-4</v>
          </cell>
          <cell r="AR142">
            <v>7.0621468926553672E-4</v>
          </cell>
          <cell r="AS142">
            <v>7.0621468926553672E-4</v>
          </cell>
          <cell r="AT142">
            <v>7.0621468926553672E-4</v>
          </cell>
          <cell r="AU142">
            <v>7.0621468926553672E-4</v>
          </cell>
        </row>
        <row r="143">
          <cell r="AQ143">
            <v>7.0224719101123594E-4</v>
          </cell>
          <cell r="AR143">
            <v>7.0224719101123594E-4</v>
          </cell>
          <cell r="AS143">
            <v>7.0224719101123594E-4</v>
          </cell>
          <cell r="AT143">
            <v>7.0224719101123594E-4</v>
          </cell>
          <cell r="AU143">
            <v>7.0224719101123594E-4</v>
          </cell>
        </row>
        <row r="144">
          <cell r="AQ144">
            <v>6.9832402234636874E-4</v>
          </cell>
          <cell r="AR144">
            <v>6.9832402234636874E-4</v>
          </cell>
          <cell r="AS144">
            <v>6.9832402234636874E-4</v>
          </cell>
          <cell r="AT144">
            <v>6.9832402234636874E-4</v>
          </cell>
          <cell r="AU144">
            <v>6.9832402234636874E-4</v>
          </cell>
        </row>
        <row r="145">
          <cell r="AQ145">
            <v>6.9444444444444447E-4</v>
          </cell>
          <cell r="AR145">
            <v>6.9444444444444447E-4</v>
          </cell>
          <cell r="AS145">
            <v>6.9444444444444447E-4</v>
          </cell>
          <cell r="AT145">
            <v>6.9444444444444447E-4</v>
          </cell>
          <cell r="AU145">
            <v>6.9444444444444447E-4</v>
          </cell>
        </row>
        <row r="146">
          <cell r="AQ146">
            <v>6.9060773480662981E-4</v>
          </cell>
          <cell r="AR146">
            <v>6.9060773480662981E-4</v>
          </cell>
          <cell r="AS146">
            <v>6.9060773480662981E-4</v>
          </cell>
          <cell r="AT146">
            <v>6.9060773480662981E-4</v>
          </cell>
          <cell r="AU146">
            <v>6.9060773480662981E-4</v>
          </cell>
        </row>
        <row r="147">
          <cell r="AQ147">
            <v>6.8681318681318687E-4</v>
          </cell>
          <cell r="AR147">
            <v>6.8681318681318687E-4</v>
          </cell>
          <cell r="AS147">
            <v>6.8681318681318687E-4</v>
          </cell>
          <cell r="AT147">
            <v>6.8681318681318687E-4</v>
          </cell>
          <cell r="AU147">
            <v>6.8681318681318687E-4</v>
          </cell>
        </row>
        <row r="148">
          <cell r="AQ148">
            <v>6.8306010928961749E-4</v>
          </cell>
          <cell r="AR148">
            <v>6.8306010928961749E-4</v>
          </cell>
          <cell r="AS148">
            <v>6.8306010928961749E-4</v>
          </cell>
          <cell r="AT148">
            <v>6.8306010928961749E-4</v>
          </cell>
          <cell r="AU148">
            <v>6.8306010928961749E-4</v>
          </cell>
        </row>
        <row r="149">
          <cell r="AQ149">
            <v>6.793478260869565E-4</v>
          </cell>
          <cell r="AR149">
            <v>6.793478260869565E-4</v>
          </cell>
          <cell r="AS149">
            <v>6.793478260869565E-4</v>
          </cell>
          <cell r="AT149">
            <v>6.793478260869565E-4</v>
          </cell>
          <cell r="AU149">
            <v>6.793478260869565E-4</v>
          </cell>
        </row>
        <row r="150">
          <cell r="AQ150">
            <v>6.7567567567567571E-4</v>
          </cell>
          <cell r="AR150">
            <v>6.7567567567567571E-4</v>
          </cell>
          <cell r="AS150">
            <v>6.7567567567567571E-4</v>
          </cell>
          <cell r="AT150">
            <v>6.7567567567567571E-4</v>
          </cell>
          <cell r="AU150">
            <v>6.7567567567567571E-4</v>
          </cell>
        </row>
        <row r="151">
          <cell r="AQ151">
            <v>6.7204301075268823E-4</v>
          </cell>
          <cell r="AR151">
            <v>6.7204301075268823E-4</v>
          </cell>
          <cell r="AS151">
            <v>6.7204301075268823E-4</v>
          </cell>
          <cell r="AT151">
            <v>6.7204301075268823E-4</v>
          </cell>
          <cell r="AU151">
            <v>6.7204301075268823E-4</v>
          </cell>
        </row>
        <row r="152">
          <cell r="AQ152">
            <v>6.6844919786096253E-4</v>
          </cell>
          <cell r="AR152">
            <v>6.6844919786096253E-4</v>
          </cell>
          <cell r="AS152">
            <v>6.6844919786096253E-4</v>
          </cell>
          <cell r="AT152">
            <v>6.6844919786096253E-4</v>
          </cell>
          <cell r="AU152">
            <v>6.6844919786096253E-4</v>
          </cell>
        </row>
        <row r="153">
          <cell r="AQ153">
            <v>6.6489361702127658E-4</v>
          </cell>
          <cell r="AR153">
            <v>6.6489361702127658E-4</v>
          </cell>
          <cell r="AS153">
            <v>6.6489361702127658E-4</v>
          </cell>
          <cell r="AT153">
            <v>6.6489361702127658E-4</v>
          </cell>
          <cell r="AU153">
            <v>6.6489361702127658E-4</v>
          </cell>
        </row>
        <row r="154">
          <cell r="AQ154">
            <v>6.6137566137566134E-4</v>
          </cell>
          <cell r="AR154">
            <v>6.6137566137566134E-4</v>
          </cell>
          <cell r="AS154">
            <v>6.6137566137566134E-4</v>
          </cell>
          <cell r="AT154">
            <v>6.6137566137566134E-4</v>
          </cell>
          <cell r="AU154">
            <v>6.6137566137566134E-4</v>
          </cell>
        </row>
        <row r="155">
          <cell r="AQ155">
            <v>6.5789473684210525E-4</v>
          </cell>
          <cell r="AR155">
            <v>6.5789473684210525E-4</v>
          </cell>
          <cell r="AS155">
            <v>6.5789473684210525E-4</v>
          </cell>
          <cell r="AT155">
            <v>6.5789473684210525E-4</v>
          </cell>
          <cell r="AU155">
            <v>6.5789473684210525E-4</v>
          </cell>
        </row>
        <row r="156">
          <cell r="AQ156">
            <v>6.5445026178010475E-4</v>
          </cell>
          <cell r="AR156">
            <v>6.5445026178010475E-4</v>
          </cell>
          <cell r="AS156">
            <v>6.5445026178010475E-4</v>
          </cell>
          <cell r="AT156">
            <v>6.5445026178010475E-4</v>
          </cell>
          <cell r="AU156">
            <v>6.5445026178010475E-4</v>
          </cell>
        </row>
        <row r="157">
          <cell r="AQ157">
            <v>6.5104166666666663E-4</v>
          </cell>
          <cell r="AR157">
            <v>6.5104166666666663E-4</v>
          </cell>
          <cell r="AS157">
            <v>6.5104166666666663E-4</v>
          </cell>
          <cell r="AT157">
            <v>6.5104166666666663E-4</v>
          </cell>
          <cell r="AU157">
            <v>6.5104166666666663E-4</v>
          </cell>
        </row>
        <row r="158">
          <cell r="AQ158">
            <v>6.4766839378238344E-4</v>
          </cell>
          <cell r="AR158">
            <v>6.4766839378238344E-4</v>
          </cell>
          <cell r="AS158">
            <v>6.4766839378238344E-4</v>
          </cell>
          <cell r="AT158">
            <v>6.4766839378238344E-4</v>
          </cell>
          <cell r="AU158">
            <v>6.4766839378238344E-4</v>
          </cell>
        </row>
        <row r="159">
          <cell r="AQ159">
            <v>6.4432989690721648E-4</v>
          </cell>
          <cell r="AR159">
            <v>6.4432989690721648E-4</v>
          </cell>
          <cell r="AS159">
            <v>6.4432989690721648E-4</v>
          </cell>
          <cell r="AT159">
            <v>6.4432989690721648E-4</v>
          </cell>
          <cell r="AU159">
            <v>6.4432989690721648E-4</v>
          </cell>
        </row>
        <row r="160">
          <cell r="AQ160">
            <v>6.4102564102564103E-4</v>
          </cell>
          <cell r="AR160">
            <v>6.4102564102564103E-4</v>
          </cell>
          <cell r="AS160">
            <v>6.4102564102564103E-4</v>
          </cell>
          <cell r="AT160">
            <v>6.4102564102564103E-4</v>
          </cell>
          <cell r="AU160">
            <v>6.4102564102564103E-4</v>
          </cell>
        </row>
        <row r="161">
          <cell r="AQ161">
            <v>6.3775510204081628E-4</v>
          </cell>
          <cell r="AR161">
            <v>6.3775510204081628E-4</v>
          </cell>
          <cell r="AS161">
            <v>6.3775510204081628E-4</v>
          </cell>
          <cell r="AT161">
            <v>6.3775510204081628E-4</v>
          </cell>
          <cell r="AU161">
            <v>6.3775510204081628E-4</v>
          </cell>
        </row>
        <row r="162">
          <cell r="AQ162">
            <v>6.3451776649746188E-4</v>
          </cell>
          <cell r="AR162">
            <v>6.3451776649746188E-4</v>
          </cell>
          <cell r="AS162">
            <v>6.3451776649746188E-4</v>
          </cell>
          <cell r="AT162">
            <v>6.3451776649746188E-4</v>
          </cell>
          <cell r="AU162">
            <v>6.3451776649746188E-4</v>
          </cell>
        </row>
        <row r="163">
          <cell r="AQ163">
            <v>6.3131313131313137E-4</v>
          </cell>
          <cell r="AR163">
            <v>6.3131313131313137E-4</v>
          </cell>
          <cell r="AS163">
            <v>6.3131313131313137E-4</v>
          </cell>
          <cell r="AT163">
            <v>6.3131313131313137E-4</v>
          </cell>
          <cell r="AU163">
            <v>6.3131313131313137E-4</v>
          </cell>
        </row>
        <row r="164">
          <cell r="AQ164">
            <v>6.2814070351758795E-4</v>
          </cell>
          <cell r="AR164">
            <v>6.2814070351758795E-4</v>
          </cell>
          <cell r="AS164">
            <v>6.2814070351758795E-4</v>
          </cell>
          <cell r="AT164">
            <v>6.2814070351758795E-4</v>
          </cell>
          <cell r="AU164">
            <v>6.2814070351758795E-4</v>
          </cell>
        </row>
        <row r="165">
          <cell r="AQ165">
            <v>6.2500000000000001E-4</v>
          </cell>
          <cell r="AR165">
            <v>6.2500000000000001E-4</v>
          </cell>
          <cell r="AS165">
            <v>6.2500000000000001E-4</v>
          </cell>
          <cell r="AT165">
            <v>6.2500000000000001E-4</v>
          </cell>
          <cell r="AU165">
            <v>6.2500000000000001E-4</v>
          </cell>
        </row>
      </sheetData>
      <sheetData sheetId="9">
        <row r="5">
          <cell r="E5">
            <v>5</v>
          </cell>
        </row>
      </sheetData>
      <sheetData sheetId="10">
        <row r="1">
          <cell r="CW1">
            <v>600</v>
          </cell>
        </row>
      </sheetData>
      <sheetData sheetId="11">
        <row r="5">
          <cell r="AJ5">
            <v>13341</v>
          </cell>
        </row>
      </sheetData>
      <sheetData sheetId="12"/>
      <sheetData sheetId="13">
        <row r="6">
          <cell r="T6">
            <v>0</v>
          </cell>
        </row>
      </sheetData>
      <sheetData sheetId="14">
        <row r="6">
          <cell r="C6">
            <v>562785.51873358048</v>
          </cell>
        </row>
      </sheetData>
      <sheetData sheetId="15"/>
      <sheetData sheetId="16">
        <row r="3">
          <cell r="C3"/>
        </row>
      </sheetData>
      <sheetData sheetId="17">
        <row r="5">
          <cell r="B5">
            <v>1</v>
          </cell>
        </row>
      </sheetData>
      <sheetData sheetId="18">
        <row r="6">
          <cell r="C6">
            <v>8101.9050195413729</v>
          </cell>
        </row>
      </sheetData>
      <sheetData sheetId="19">
        <row r="6">
          <cell r="D6">
            <v>39202.306950863218</v>
          </cell>
        </row>
      </sheetData>
      <sheetData sheetId="20">
        <row r="6">
          <cell r="V6">
            <v>3390.3908593159599</v>
          </cell>
        </row>
      </sheetData>
      <sheetData sheetId="21">
        <row r="5">
          <cell r="AG5">
            <v>0</v>
          </cell>
        </row>
      </sheetData>
      <sheetData sheetId="22">
        <row r="6">
          <cell r="C6">
            <v>5.0636889117865597E-3</v>
          </cell>
        </row>
      </sheetData>
      <sheetData sheetId="23">
        <row r="4">
          <cell r="L4">
            <v>1.9884843757322645E-6</v>
          </cell>
        </row>
      </sheetData>
      <sheetData sheetId="24">
        <row r="4">
          <cell r="K4">
            <v>1</v>
          </cell>
          <cell r="L4">
            <v>1040.8350411433421</v>
          </cell>
          <cell r="M4">
            <v>1168.9514057953456</v>
          </cell>
          <cell r="N4">
            <v>1452.2170906609608</v>
          </cell>
          <cell r="O4">
            <v>2510.7420799342653</v>
          </cell>
          <cell r="P4">
            <v>3045.4163252378348</v>
          </cell>
          <cell r="T4">
            <v>14501.669619422804</v>
          </cell>
          <cell r="U4">
            <v>19413.892134041194</v>
          </cell>
          <cell r="V4">
            <v>30743.572362502295</v>
          </cell>
          <cell r="W4">
            <v>76075.899449115343</v>
          </cell>
          <cell r="X4">
            <v>177081.78187291767</v>
          </cell>
        </row>
        <row r="5">
          <cell r="L5">
            <v>2156.3744171186518</v>
          </cell>
          <cell r="M5">
            <v>2445.0611089788799</v>
          </cell>
          <cell r="N5">
            <v>3068.681161090215</v>
          </cell>
          <cell r="O5">
            <v>5380.4252562578768</v>
          </cell>
          <cell r="P5">
            <v>6628.3383892823476</v>
          </cell>
          <cell r="T5">
            <v>23031.330006946086</v>
          </cell>
          <cell r="U5">
            <v>30854.463007640694</v>
          </cell>
          <cell r="V5">
            <v>48567.909308404764</v>
          </cell>
          <cell r="W5">
            <v>119204.70023924524</v>
          </cell>
          <cell r="X5">
            <v>275220.1702631698</v>
          </cell>
        </row>
        <row r="6">
          <cell r="L6">
            <v>3351.9799167032797</v>
          </cell>
          <cell r="M6">
            <v>3828.7490870369638</v>
          </cell>
          <cell r="N6">
            <v>4848.3388654018891</v>
          </cell>
          <cell r="O6">
            <v>8568.4271455763665</v>
          </cell>
          <cell r="P6">
            <v>10613.278586406319</v>
          </cell>
          <cell r="T6">
            <v>31560.990394469365</v>
          </cell>
          <cell r="U6">
            <v>42157.089433916306</v>
          </cell>
          <cell r="V6">
            <v>66088.798377307947</v>
          </cell>
          <cell r="W6">
            <v>161357.6782150387</v>
          </cell>
          <cell r="X6">
            <v>371708.44603654265</v>
          </cell>
        </row>
        <row r="7">
          <cell r="L7">
            <v>4633.3981628205311</v>
          </cell>
          <cell r="M7">
            <v>5317.4178404992799</v>
          </cell>
          <cell r="N7">
            <v>6773.2179738085106</v>
          </cell>
          <cell r="O7">
            <v>12026.203094833632</v>
          </cell>
          <cell r="P7">
            <v>15024.655475731357</v>
          </cell>
          <cell r="T7">
            <v>40090.650781992641</v>
          </cell>
          <cell r="U7">
            <v>53459.715860191915</v>
          </cell>
          <cell r="V7">
            <v>83609.687446211101</v>
          </cell>
          <cell r="W7">
            <v>203510.6561908322</v>
          </cell>
          <cell r="X7">
            <v>468196.72180991544</v>
          </cell>
        </row>
        <row r="8">
          <cell r="L8">
            <v>6006.7882334188071</v>
          </cell>
          <cell r="M8">
            <v>6890.3193968606211</v>
          </cell>
          <cell r="N8">
            <v>8791.1622000378375</v>
          </cell>
          <cell r="O8">
            <v>15638.77549157344</v>
          </cell>
          <cell r="P8">
            <v>19574.371393106267</v>
          </cell>
          <cell r="T8">
            <v>48620.311169515924</v>
          </cell>
          <cell r="U8">
            <v>64762.342286467516</v>
          </cell>
          <cell r="V8">
            <v>101130.57651511428</v>
          </cell>
          <cell r="W8">
            <v>245663.63416662571</v>
          </cell>
          <cell r="X8">
            <v>564684.99758328823</v>
          </cell>
        </row>
        <row r="9">
          <cell r="L9">
            <v>7478.7512647968788</v>
          </cell>
          <cell r="M9">
            <v>8590.8915245124608</v>
          </cell>
          <cell r="N9">
            <v>10971.054215086828</v>
          </cell>
          <cell r="O9">
            <v>19602.187922491939</v>
          </cell>
          <cell r="P9">
            <v>24730.552213145304</v>
          </cell>
          <cell r="T9">
            <v>57149.971557039207</v>
          </cell>
          <cell r="U9">
            <v>76064.968712743139</v>
          </cell>
          <cell r="V9">
            <v>118651.46558401745</v>
          </cell>
          <cell r="W9">
            <v>287816.61214241921</v>
          </cell>
          <cell r="X9">
            <v>661173.27335666108</v>
          </cell>
        </row>
        <row r="10">
          <cell r="L10">
            <v>9056.3621796623756</v>
          </cell>
          <cell r="M10">
            <v>10443.397430036304</v>
          </cell>
          <cell r="N10">
            <v>13372.602209310015</v>
          </cell>
          <cell r="O10">
            <v>23847.860561201545</v>
          </cell>
          <cell r="P10">
            <v>29846.900463075173</v>
          </cell>
          <cell r="T10">
            <v>65679.631944562483</v>
          </cell>
          <cell r="U10">
            <v>87013.200910718835</v>
          </cell>
          <cell r="V10">
            <v>135832.72417194847</v>
          </cell>
          <cell r="W10">
            <v>329494.88820311718</v>
          </cell>
          <cell r="X10">
            <v>757273.46967058489</v>
          </cell>
        </row>
        <row r="11">
          <cell r="L11">
            <v>10747.20369242282</v>
          </cell>
          <cell r="M11">
            <v>12335.241734732441</v>
          </cell>
          <cell r="N11">
            <v>15694.42638448196</v>
          </cell>
          <cell r="O11">
            <v>27889.162903213342</v>
          </cell>
          <cell r="P11">
            <v>34995.511481763213</v>
          </cell>
          <cell r="T11">
            <v>71369.027579103102</v>
          </cell>
          <cell r="U11">
            <v>95425.930337013415</v>
          </cell>
          <cell r="V11">
            <v>149806.52337071474</v>
          </cell>
          <cell r="W11">
            <v>366417.17570778623</v>
          </cell>
          <cell r="X11">
            <v>844741.39327856491</v>
          </cell>
        </row>
        <row r="12">
          <cell r="L12">
            <v>12559.402755154184</v>
          </cell>
          <cell r="M12">
            <v>14410.136641938167</v>
          </cell>
          <cell r="N12">
            <v>18405.36174776336</v>
          </cell>
          <cell r="O12">
            <v>32952.200150067561</v>
          </cell>
          <cell r="P12">
            <v>41453.729794945597</v>
          </cell>
          <cell r="T12">
            <v>77058.423213643706</v>
          </cell>
          <cell r="U12">
            <v>103484.26553500809</v>
          </cell>
          <cell r="V12">
            <v>163440.69208850892</v>
          </cell>
          <cell r="W12">
            <v>402864.76129735983</v>
          </cell>
          <cell r="X12">
            <v>931821.23742709577</v>
          </cell>
        </row>
        <row r="13">
          <cell r="L13">
            <v>14501.669619422804</v>
          </cell>
          <cell r="M13">
            <v>16712.909883184449</v>
          </cell>
          <cell r="N13">
            <v>21406.920431564398</v>
          </cell>
          <cell r="O13">
            <v>38510.450768477844</v>
          </cell>
          <cell r="P13">
            <v>48829.553563311245</v>
          </cell>
          <cell r="T13">
            <v>82747.818848184324</v>
          </cell>
          <cell r="U13">
            <v>111542.60073300276</v>
          </cell>
          <cell r="V13">
            <v>177074.86080630307</v>
          </cell>
          <cell r="W13">
            <v>439312.34688693337</v>
          </cell>
          <cell r="X13">
            <v>1018901.0815756267</v>
          </cell>
        </row>
        <row r="14">
          <cell r="L14">
            <v>15726.076139965215</v>
          </cell>
          <cell r="M14">
            <v>19167.892812347316</v>
          </cell>
          <cell r="N14">
            <v>24667.987774577792</v>
          </cell>
          <cell r="O14">
            <v>44364.522921536824</v>
          </cell>
          <cell r="P14">
            <v>56779.072048212664</v>
          </cell>
          <cell r="T14">
            <v>88437.214482724929</v>
          </cell>
          <cell r="U14">
            <v>119600.93593099744</v>
          </cell>
          <cell r="V14">
            <v>190709.02952409722</v>
          </cell>
          <cell r="W14">
            <v>475759.93247650692</v>
          </cell>
          <cell r="X14">
            <v>1105980.9257241576</v>
          </cell>
        </row>
        <row r="15">
          <cell r="L15">
            <v>17038.362556038974</v>
          </cell>
          <cell r="M15">
            <v>20825.048196716118</v>
          </cell>
          <cell r="N15">
            <v>28123.706765281098</v>
          </cell>
          <cell r="O15">
            <v>51022.978627112767</v>
          </cell>
          <cell r="P15">
            <v>65345.523221243478</v>
          </cell>
          <cell r="T15">
            <v>94126.610117265547</v>
          </cell>
          <cell r="U15">
            <v>127659.27112899211</v>
          </cell>
          <cell r="V15">
            <v>204343.19824189134</v>
          </cell>
          <cell r="W15">
            <v>512207.51806608052</v>
          </cell>
          <cell r="X15">
            <v>1193060.7698726885</v>
          </cell>
        </row>
        <row r="16">
          <cell r="L16">
            <v>18444.836312033683</v>
          </cell>
          <cell r="M16">
            <v>22522.535488526253</v>
          </cell>
          <cell r="N16">
            <v>31563.033748810511</v>
          </cell>
          <cell r="O16">
            <v>58217.556514582306</v>
          </cell>
          <cell r="P16">
            <v>74826.695832030833</v>
          </cell>
          <cell r="T16">
            <v>99816.005751806151</v>
          </cell>
          <cell r="U16">
            <v>135717.6063269868</v>
          </cell>
          <cell r="V16">
            <v>217977.36695968549</v>
          </cell>
          <cell r="W16">
            <v>548655.10365565401</v>
          </cell>
          <cell r="X16">
            <v>1280140.6140212195</v>
          </cell>
        </row>
        <row r="17">
          <cell r="L17">
            <v>19952.25755946256</v>
          </cell>
          <cell r="M17">
            <v>24227.180768625418</v>
          </cell>
          <cell r="N17">
            <v>33754.39600940494</v>
          </cell>
          <cell r="O17">
            <v>65190.377570005759</v>
          </cell>
          <cell r="P17">
            <v>83664.921444200954</v>
          </cell>
          <cell r="T17">
            <v>105505.39205068174</v>
          </cell>
          <cell r="U17">
            <v>143762.20584131707</v>
          </cell>
          <cell r="V17">
            <v>231398.33904585533</v>
          </cell>
          <cell r="W17">
            <v>584410.76992825919</v>
          </cell>
          <cell r="X17">
            <v>1365887.179285401</v>
          </cell>
        </row>
        <row r="18">
          <cell r="L18">
            <v>21567.871649320186</v>
          </cell>
          <cell r="M18">
            <v>26100.52552907445</v>
          </cell>
          <cell r="N18">
            <v>36178.552439334613</v>
          </cell>
          <cell r="O18">
            <v>73118.515182669638</v>
          </cell>
          <cell r="P18">
            <v>94215.933706793672</v>
          </cell>
          <cell r="T18">
            <v>111194.65706557626</v>
          </cell>
          <cell r="U18">
            <v>151609.12277213391</v>
          </cell>
          <cell r="V18">
            <v>244401.78504934735</v>
          </cell>
          <cell r="W18">
            <v>617940.71355428209</v>
          </cell>
          <cell r="X18">
            <v>1444456.3474097103</v>
          </cell>
        </row>
        <row r="19">
          <cell r="L19">
            <v>23299.443956529318</v>
          </cell>
          <cell r="M19">
            <v>28126.140495416454</v>
          </cell>
          <cell r="N19">
            <v>38754.105283624071</v>
          </cell>
          <cell r="O19">
            <v>79658.044983305794</v>
          </cell>
          <cell r="P19">
            <v>106274.06987917144</v>
          </cell>
          <cell r="T19">
            <v>116883.91274480577</v>
          </cell>
          <cell r="U19">
            <v>159442.30401928636</v>
          </cell>
          <cell r="V19">
            <v>257192.03442121501</v>
          </cell>
          <cell r="W19">
            <v>650778.73786333657</v>
          </cell>
          <cell r="X19">
            <v>1521692.2366496704</v>
          </cell>
        </row>
        <row r="20">
          <cell r="L20">
            <v>25155.297203858805</v>
          </cell>
          <cell r="M20">
            <v>30214.385647915231</v>
          </cell>
          <cell r="N20">
            <v>41393.097574953244</v>
          </cell>
          <cell r="O20">
            <v>84395.104109744643</v>
          </cell>
          <cell r="P20">
            <v>116732.01360988131</v>
          </cell>
          <cell r="T20">
            <v>122573.16842403526</v>
          </cell>
          <cell r="U20">
            <v>167275.4852664388</v>
          </cell>
          <cell r="V20">
            <v>269982.28379308269</v>
          </cell>
          <cell r="W20">
            <v>683616.76217239106</v>
          </cell>
          <cell r="X20">
            <v>1598928.1258896301</v>
          </cell>
        </row>
        <row r="21">
          <cell r="L21">
            <v>27144.351464708354</v>
          </cell>
          <cell r="M21">
            <v>32567.634553150485</v>
          </cell>
          <cell r="N21">
            <v>44521.732000422868</v>
          </cell>
          <cell r="O21">
            <v>89977.143090952552</v>
          </cell>
          <cell r="P21">
            <v>129678.51825915655</v>
          </cell>
          <cell r="T21">
            <v>128262.42410326477</v>
          </cell>
          <cell r="U21">
            <v>175108.66651359125</v>
          </cell>
          <cell r="V21">
            <v>282772.53316495044</v>
          </cell>
          <cell r="W21">
            <v>716454.78648144542</v>
          </cell>
          <cell r="X21">
            <v>1676164.0151295902</v>
          </cell>
        </row>
        <row r="22">
          <cell r="L22">
            <v>29276.167037031642</v>
          </cell>
          <cell r="M22">
            <v>35074.897512649055</v>
          </cell>
          <cell r="N22">
            <v>47709.655784116454</v>
          </cell>
          <cell r="O22">
            <v>95580.499058860558</v>
          </cell>
          <cell r="P22">
            <v>143468.15810018877</v>
          </cell>
          <cell r="T22">
            <v>133951.67978249426</v>
          </cell>
          <cell r="U22">
            <v>182941.84776074369</v>
          </cell>
          <cell r="V22">
            <v>295562.78253681812</v>
          </cell>
          <cell r="W22">
            <v>749292.81079049991</v>
          </cell>
          <cell r="X22">
            <v>1753399.9043695501</v>
          </cell>
        </row>
        <row r="23">
          <cell r="L23">
            <v>31560.990394469365</v>
          </cell>
          <cell r="M23">
            <v>37677.857942819741</v>
          </cell>
          <cell r="N23">
            <v>50971.774780776526</v>
          </cell>
          <cell r="O23">
            <v>101504.66448380244</v>
          </cell>
          <cell r="P23">
            <v>157266.1939251741</v>
          </cell>
          <cell r="T23">
            <v>139640.93546172377</v>
          </cell>
          <cell r="U23">
            <v>190775.02900789617</v>
          </cell>
          <cell r="V23">
            <v>308353.03190868581</v>
          </cell>
          <cell r="W23">
            <v>782130.83509955439</v>
          </cell>
          <cell r="X23">
            <v>1830635.7936095099</v>
          </cell>
        </row>
        <row r="24">
          <cell r="L24">
            <v>34009.803435554189</v>
          </cell>
          <cell r="M24">
            <v>40482.973337765761</v>
          </cell>
          <cell r="N24">
            <v>54641.635283929718</v>
          </cell>
          <cell r="O24">
            <v>108100.41173647164</v>
          </cell>
          <cell r="P24">
            <v>173667.51587117827</v>
          </cell>
          <cell r="T24">
            <v>145330.19114095325</v>
          </cell>
          <cell r="U24">
            <v>198608.21025504862</v>
          </cell>
          <cell r="V24">
            <v>321143.28128055355</v>
          </cell>
          <cell r="W24">
            <v>814968.85940860887</v>
          </cell>
          <cell r="X24">
            <v>1907871.6828494698</v>
          </cell>
        </row>
        <row r="25">
          <cell r="L25">
            <v>36634.376267701693</v>
          </cell>
          <cell r="M25">
            <v>43561.269955226962</v>
          </cell>
          <cell r="N25">
            <v>58641.553017255581</v>
          </cell>
          <cell r="O25">
            <v>115316.37707357353</v>
          </cell>
          <cell r="P25">
            <v>185363.73466634049</v>
          </cell>
          <cell r="T25">
            <v>151019.44682018275</v>
          </cell>
          <cell r="U25">
            <v>206441.39150220106</v>
          </cell>
          <cell r="V25">
            <v>333933.53065242124</v>
          </cell>
          <cell r="W25">
            <v>847806.88371766335</v>
          </cell>
          <cell r="X25">
            <v>1985107.5720894297</v>
          </cell>
        </row>
        <row r="26">
          <cell r="L26">
            <v>39447.323779691113</v>
          </cell>
          <cell r="M26">
            <v>46769.72689040353</v>
          </cell>
          <cell r="N26">
            <v>62697.900733528753</v>
          </cell>
          <cell r="O26">
            <v>122561.49724704472</v>
          </cell>
          <cell r="P26">
            <v>194255.89979812424</v>
          </cell>
          <cell r="T26">
            <v>156708.70249941226</v>
          </cell>
          <cell r="U26">
            <v>214274.57274935354</v>
          </cell>
          <cell r="V26">
            <v>346723.78002428892</v>
          </cell>
          <cell r="W26">
            <v>880644.90802671784</v>
          </cell>
          <cell r="X26">
            <v>2062343.4613293896</v>
          </cell>
        </row>
        <row r="27">
          <cell r="L27">
            <v>42462.166274548879</v>
          </cell>
          <cell r="M27">
            <v>50311.478140541396</v>
          </cell>
          <cell r="N27">
            <v>67313.779324697272</v>
          </cell>
          <cell r="O27">
            <v>130763.11452844692</v>
          </cell>
          <cell r="P27">
            <v>204715.41396315882</v>
          </cell>
          <cell r="T27">
            <v>162397.95817864177</v>
          </cell>
          <cell r="U27">
            <v>222107.75399650598</v>
          </cell>
          <cell r="V27">
            <v>359514.02939615655</v>
          </cell>
          <cell r="W27">
            <v>913482.9323357722</v>
          </cell>
          <cell r="X27">
            <v>2139579.3505693497</v>
          </cell>
        </row>
        <row r="28">
          <cell r="L28">
            <v>45693.394454264133</v>
          </cell>
          <cell r="M28">
            <v>54072.964773930325</v>
          </cell>
          <cell r="N28">
            <v>72125.667386805013</v>
          </cell>
          <cell r="O28">
            <v>139369.74972294096</v>
          </cell>
          <cell r="P28">
            <v>215425.57498838959</v>
          </cell>
          <cell r="T28">
            <v>168087.21385787125</v>
          </cell>
          <cell r="U28">
            <v>229940.93524365843</v>
          </cell>
          <cell r="V28">
            <v>372304.27876802429</v>
          </cell>
          <cell r="W28">
            <v>946320.95664482669</v>
          </cell>
          <cell r="X28">
            <v>2216815.2398093096</v>
          </cell>
        </row>
        <row r="29">
          <cell r="L29">
            <v>49156.539068682388</v>
          </cell>
          <cell r="M29">
            <v>58079.594646635262</v>
          </cell>
          <cell r="N29">
            <v>77252.461685730901</v>
          </cell>
          <cell r="O29">
            <v>148350.0991090009</v>
          </cell>
          <cell r="P29">
            <v>226939.46186906769</v>
          </cell>
          <cell r="T29">
            <v>173776.46953710075</v>
          </cell>
          <cell r="U29">
            <v>237774.11649081088</v>
          </cell>
          <cell r="V29">
            <v>385094.52813989198</v>
          </cell>
          <cell r="W29">
            <v>979158.98095388105</v>
          </cell>
          <cell r="X29">
            <v>2294051.1290492695</v>
          </cell>
        </row>
        <row r="30">
          <cell r="L30">
            <v>52868.24556334137</v>
          </cell>
          <cell r="M30">
            <v>62368.725932769295</v>
          </cell>
          <cell r="N30">
            <v>82720.101068779186</v>
          </cell>
          <cell r="O30">
            <v>158008.52976752471</v>
          </cell>
          <cell r="P30">
            <v>239429.10610440647</v>
          </cell>
          <cell r="T30">
            <v>179465.72521633026</v>
          </cell>
          <cell r="U30">
            <v>245607.29773796329</v>
          </cell>
          <cell r="V30">
            <v>397884.77751175966</v>
          </cell>
          <cell r="W30">
            <v>1011997.0052629355</v>
          </cell>
          <cell r="X30">
            <v>2371287.0182892294</v>
          </cell>
        </row>
        <row r="31">
          <cell r="L31">
            <v>56846.354085040461</v>
          </cell>
          <cell r="M31">
            <v>66925.863223107488</v>
          </cell>
          <cell r="N31">
            <v>88432.926626083601</v>
          </cell>
          <cell r="O31">
            <v>168325.96369788496</v>
          </cell>
          <cell r="P31">
            <v>253395.86305761477</v>
          </cell>
          <cell r="T31">
            <v>185154.98089555974</v>
          </cell>
          <cell r="U31">
            <v>253440.47898511574</v>
          </cell>
          <cell r="V31">
            <v>410675.02688362735</v>
          </cell>
          <cell r="W31">
            <v>1044835.02957199</v>
          </cell>
          <cell r="X31">
            <v>2448522.9075291893</v>
          </cell>
        </row>
        <row r="32">
          <cell r="L32">
            <v>61109.98522968703</v>
          </cell>
          <cell r="M32">
            <v>71909.139980698703</v>
          </cell>
          <cell r="N32">
            <v>95016.448704242634</v>
          </cell>
          <cell r="O32">
            <v>180461.81946059206</v>
          </cell>
          <cell r="P32">
            <v>269111.83222188638</v>
          </cell>
          <cell r="T32">
            <v>190860.11120868204</v>
          </cell>
          <cell r="U32">
            <v>261286.88189675068</v>
          </cell>
          <cell r="V32">
            <v>423465.27625549509</v>
          </cell>
          <cell r="W32">
            <v>1077928.5830630509</v>
          </cell>
          <cell r="X32">
            <v>2525758.7967691491</v>
          </cell>
        </row>
        <row r="33">
          <cell r="L33">
            <v>65679.631944562483</v>
          </cell>
          <cell r="M33">
            <v>77224.616220762255</v>
          </cell>
          <cell r="N33">
            <v>101868.20422701242</v>
          </cell>
          <cell r="O33">
            <v>192673.12425885524</v>
          </cell>
          <cell r="P33">
            <v>284936.53903740819</v>
          </cell>
          <cell r="T33">
            <v>196660.42159336753</v>
          </cell>
          <cell r="U33">
            <v>269304.25274553191</v>
          </cell>
          <cell r="V33">
            <v>436494.7713084913</v>
          </cell>
          <cell r="W33">
            <v>1111364.0517280414</v>
          </cell>
          <cell r="X33">
            <v>2603891.0343494066</v>
          </cell>
        </row>
        <row r="34">
          <cell r="L34">
            <v>68946.412940001275</v>
          </cell>
          <cell r="M34">
            <v>82976.618051051279</v>
          </cell>
          <cell r="N34">
            <v>109247.32951885537</v>
          </cell>
          <cell r="O34">
            <v>205710.63636499381</v>
          </cell>
          <cell r="P34">
            <v>302074.36775550107</v>
          </cell>
          <cell r="T34">
            <v>202460.73197805305</v>
          </cell>
          <cell r="U34">
            <v>277321.6235943131</v>
          </cell>
          <cell r="V34">
            <v>449821.04585376178</v>
          </cell>
          <cell r="W34">
            <v>1145350.2342627887</v>
          </cell>
          <cell r="X34">
            <v>2685586.988676603</v>
          </cell>
        </row>
        <row r="35">
          <cell r="L35">
            <v>72447.662118830485</v>
          </cell>
          <cell r="M35">
            <v>88592.187271748946</v>
          </cell>
          <cell r="N35">
            <v>117010.28233498629</v>
          </cell>
          <cell r="O35">
            <v>219761.62886321329</v>
          </cell>
          <cell r="P35">
            <v>320093.55109580711</v>
          </cell>
          <cell r="T35">
            <v>208387.97170208735</v>
          </cell>
          <cell r="U35">
            <v>285506.76887229615</v>
          </cell>
          <cell r="V35">
            <v>463199.44575952581</v>
          </cell>
          <cell r="W35">
            <v>1180189.3903354784</v>
          </cell>
          <cell r="X35">
            <v>2767350.8293690262</v>
          </cell>
        </row>
        <row r="36">
          <cell r="L36">
            <v>76200.208074426613</v>
          </cell>
          <cell r="M36">
            <v>93105.440371815566</v>
          </cell>
          <cell r="N36">
            <v>125127.56919394946</v>
          </cell>
          <cell r="O36">
            <v>234538.10926929716</v>
          </cell>
          <cell r="P36">
            <v>339163.99488085957</v>
          </cell>
          <cell r="T36">
            <v>214315.21142612168</v>
          </cell>
          <cell r="U36">
            <v>293706.73256873386</v>
          </cell>
          <cell r="V36">
            <v>476671.4058256073</v>
          </cell>
          <cell r="W36">
            <v>1215028.546408168</v>
          </cell>
          <cell r="X36">
            <v>2849528.9010489848</v>
          </cell>
        </row>
        <row r="37">
          <cell r="L37">
            <v>80222.087246582436</v>
          </cell>
          <cell r="M37">
            <v>98093.043010644615</v>
          </cell>
          <cell r="N37">
            <v>134277.16738822227</v>
          </cell>
          <cell r="O37">
            <v>251090.37145337692</v>
          </cell>
          <cell r="P37">
            <v>360241.1107309311</v>
          </cell>
          <cell r="T37">
            <v>220242.45115015598</v>
          </cell>
          <cell r="U37">
            <v>301906.69626517163</v>
          </cell>
          <cell r="V37">
            <v>490143.36589168879</v>
          </cell>
          <cell r="W37">
            <v>1249867.7024808577</v>
          </cell>
          <cell r="X37">
            <v>2931706.9727289435</v>
          </cell>
        </row>
        <row r="38">
          <cell r="L38">
            <v>84532.630612826499</v>
          </cell>
          <cell r="M38">
            <v>103523.73959812886</v>
          </cell>
          <cell r="N38">
            <v>142372.469800903</v>
          </cell>
          <cell r="O38">
            <v>268448.33698489738</v>
          </cell>
          <cell r="P38">
            <v>382381.44569996773</v>
          </cell>
          <cell r="T38">
            <v>226169.6908741903</v>
          </cell>
          <cell r="U38">
            <v>310106.65996160934</v>
          </cell>
          <cell r="V38">
            <v>503615.32595777028</v>
          </cell>
          <cell r="W38">
            <v>1284706.8585535472</v>
          </cell>
          <cell r="X38">
            <v>3013885.0444089021</v>
          </cell>
        </row>
        <row r="39">
          <cell r="L39">
            <v>89152.556601878736</v>
          </cell>
          <cell r="M39">
            <v>109335.54362496187</v>
          </cell>
          <cell r="N39">
            <v>150359.61650343752</v>
          </cell>
          <cell r="O39">
            <v>286554.8901245615</v>
          </cell>
          <cell r="P39">
            <v>404401.7923920434</v>
          </cell>
          <cell r="T39">
            <v>232096.9305982246</v>
          </cell>
          <cell r="U39">
            <v>318306.62365804712</v>
          </cell>
          <cell r="V39">
            <v>517087.28602385183</v>
          </cell>
          <cell r="W39">
            <v>1319546.0146262369</v>
          </cell>
          <cell r="X39">
            <v>3096063.1160888607</v>
          </cell>
        </row>
        <row r="40">
          <cell r="L40">
            <v>94104.070675826661</v>
          </cell>
          <cell r="M40">
            <v>115437.49636699588</v>
          </cell>
          <cell r="N40">
            <v>158902.38833313444</v>
          </cell>
          <cell r="O40">
            <v>305380.95080185984</v>
          </cell>
          <cell r="P40">
            <v>429602.48178073682</v>
          </cell>
          <cell r="T40">
            <v>238024.1703222589</v>
          </cell>
          <cell r="U40">
            <v>326506.58735448483</v>
          </cell>
          <cell r="V40">
            <v>530559.24608993332</v>
          </cell>
          <cell r="W40">
            <v>1354385.1706989266</v>
          </cell>
          <cell r="X40">
            <v>3178241.1877688193</v>
          </cell>
        </row>
        <row r="41">
          <cell r="L41">
            <v>99410.972059659005</v>
          </cell>
          <cell r="M41">
            <v>121954.14196497724</v>
          </cell>
          <cell r="N41">
            <v>167791.15491251968</v>
          </cell>
          <cell r="O41">
            <v>325595.2349043421</v>
          </cell>
          <cell r="P41">
            <v>455738.67696711031</v>
          </cell>
          <cell r="T41">
            <v>243951.41004629323</v>
          </cell>
          <cell r="U41">
            <v>334706.55105092254</v>
          </cell>
          <cell r="V41">
            <v>544031.20615601493</v>
          </cell>
          <cell r="W41">
            <v>1389224.3267716162</v>
          </cell>
          <cell r="X41">
            <v>3260419.2594487779</v>
          </cell>
        </row>
        <row r="42">
          <cell r="L42">
            <v>105098.76813114766</v>
          </cell>
          <cell r="M42">
            <v>128844.39996557144</v>
          </cell>
          <cell r="N42">
            <v>177293.06390562904</v>
          </cell>
          <cell r="O42">
            <v>345267.61542494787</v>
          </cell>
          <cell r="P42">
            <v>484619.14460925519</v>
          </cell>
          <cell r="T42">
            <v>249878.64977032752</v>
          </cell>
          <cell r="U42">
            <v>342906.51474736031</v>
          </cell>
          <cell r="V42">
            <v>557503.16622209642</v>
          </cell>
          <cell r="W42">
            <v>1424063.4828443059</v>
          </cell>
          <cell r="X42">
            <v>3342597.3311287365</v>
          </cell>
        </row>
        <row r="43">
          <cell r="L43">
            <v>111194.65706557626</v>
          </cell>
          <cell r="M43">
            <v>136193.04418312584</v>
          </cell>
          <cell r="N43">
            <v>187736.77709963056</v>
          </cell>
          <cell r="O43">
            <v>366453.6201832518</v>
          </cell>
          <cell r="P43">
            <v>516440.85789116839</v>
          </cell>
          <cell r="T43">
            <v>255805.88949436182</v>
          </cell>
          <cell r="U43">
            <v>351106.47844379803</v>
          </cell>
          <cell r="V43">
            <v>570975.12628817791</v>
          </cell>
          <cell r="W43">
            <v>1458902.6389169956</v>
          </cell>
          <cell r="X43">
            <v>3424775.4028086951</v>
          </cell>
        </row>
        <row r="44">
          <cell r="L44">
            <v>117728.05833521737</v>
          </cell>
          <cell r="M44">
            <v>144286.93474982478</v>
          </cell>
          <cell r="N44">
            <v>199189.28464075644</v>
          </cell>
          <cell r="O44">
            <v>389367.91868297668</v>
          </cell>
          <cell r="P44">
            <v>551240.41531110741</v>
          </cell>
          <cell r="T44">
            <v>261733.12921839612</v>
          </cell>
          <cell r="U44">
            <v>359306.4421402358</v>
          </cell>
          <cell r="V44">
            <v>584447.0863542594</v>
          </cell>
          <cell r="W44">
            <v>1493741.7949896853</v>
          </cell>
          <cell r="X44">
            <v>3506953.4744886537</v>
          </cell>
        </row>
        <row r="45">
          <cell r="L45">
            <v>124730.3844361197</v>
          </cell>
          <cell r="M45">
            <v>153038.25258410739</v>
          </cell>
          <cell r="N45">
            <v>211811.49265052963</v>
          </cell>
          <cell r="O45">
            <v>414607.76023680897</v>
          </cell>
          <cell r="P45">
            <v>588663.34036259772</v>
          </cell>
          <cell r="T45">
            <v>267660.36894243042</v>
          </cell>
          <cell r="U45">
            <v>367506.40583667351</v>
          </cell>
          <cell r="V45">
            <v>597919.04642034089</v>
          </cell>
          <cell r="W45">
            <v>1528580.951062375</v>
          </cell>
          <cell r="X45">
            <v>3589131.5461686123</v>
          </cell>
        </row>
        <row r="46">
          <cell r="L46">
            <v>132235.29172709206</v>
          </cell>
          <cell r="M46">
            <v>162094.48903087262</v>
          </cell>
          <cell r="N46">
            <v>224924.37257013182</v>
          </cell>
          <cell r="O46">
            <v>440056.77258727961</v>
          </cell>
          <cell r="P46">
            <v>626380.61003027507</v>
          </cell>
          <cell r="T46">
            <v>273587.60866646474</v>
          </cell>
          <cell r="U46">
            <v>375706.36953311122</v>
          </cell>
          <cell r="V46">
            <v>611391.00648642238</v>
          </cell>
          <cell r="W46">
            <v>1563420.1071350647</v>
          </cell>
          <cell r="X46">
            <v>3671309.6178485709</v>
          </cell>
        </row>
        <row r="47">
          <cell r="L47">
            <v>140278.85220035131</v>
          </cell>
          <cell r="M47">
            <v>171771.54191539279</v>
          </cell>
          <cell r="N47">
            <v>238274.68057359452</v>
          </cell>
          <cell r="O47">
            <v>467305.27559871878</v>
          </cell>
          <cell r="P47">
            <v>666359.52507401211</v>
          </cell>
          <cell r="T47">
            <v>279514.84839049901</v>
          </cell>
          <cell r="U47">
            <v>383906.33322954894</v>
          </cell>
          <cell r="V47">
            <v>624862.96655250399</v>
          </cell>
          <cell r="W47">
            <v>1598259.2632077544</v>
          </cell>
          <cell r="X47">
            <v>3753487.6895285295</v>
          </cell>
        </row>
        <row r="48">
          <cell r="L48">
            <v>148899.72685989647</v>
          </cell>
          <cell r="M48">
            <v>182160.09154104709</v>
          </cell>
          <cell r="N48">
            <v>252129.41137606607</v>
          </cell>
          <cell r="O48">
            <v>496638.22912205214</v>
          </cell>
          <cell r="P48">
            <v>709324.66466096381</v>
          </cell>
          <cell r="T48">
            <v>285442.08811453334</v>
          </cell>
          <cell r="U48">
            <v>392106.29692598671</v>
          </cell>
          <cell r="V48">
            <v>638334.92661858548</v>
          </cell>
          <cell r="W48">
            <v>1633098.419280444</v>
          </cell>
          <cell r="X48">
            <v>3835665.7612084881</v>
          </cell>
        </row>
        <row r="49">
          <cell r="L49">
            <v>158139.35154384852</v>
          </cell>
          <cell r="M49">
            <v>193204.52523782977</v>
          </cell>
          <cell r="N49">
            <v>266878.48157674365</v>
          </cell>
          <cell r="O49">
            <v>527718.98380404199</v>
          </cell>
          <cell r="P49">
            <v>753272.60325181542</v>
          </cell>
          <cell r="T49">
            <v>291369.32783856767</v>
          </cell>
          <cell r="U49">
            <v>400306.26062242442</v>
          </cell>
          <cell r="V49">
            <v>651806.88668466697</v>
          </cell>
          <cell r="W49">
            <v>1667937.5753531337</v>
          </cell>
          <cell r="X49">
            <v>3917843.8328884467</v>
          </cell>
        </row>
        <row r="50">
          <cell r="L50">
            <v>168042.13608390372</v>
          </cell>
          <cell r="M50">
            <v>205055.55423369663</v>
          </cell>
          <cell r="N50">
            <v>282731.52990914788</v>
          </cell>
          <cell r="O50">
            <v>560893.18184134644</v>
          </cell>
          <cell r="P50">
            <v>796206.60611555073</v>
          </cell>
          <cell r="T50">
            <v>297296.56756260199</v>
          </cell>
          <cell r="U50">
            <v>408506.22431886219</v>
          </cell>
          <cell r="V50">
            <v>665278.84675074846</v>
          </cell>
          <cell r="W50">
            <v>1702776.7314258234</v>
          </cell>
          <cell r="X50">
            <v>4000021.9045684054</v>
          </cell>
        </row>
        <row r="51">
          <cell r="L51">
            <v>178655.67775914952</v>
          </cell>
          <cell r="M51">
            <v>217605.35359428165</v>
          </cell>
          <cell r="N51">
            <v>299776.24229644646</v>
          </cell>
          <cell r="O51">
            <v>593950.9706399655</v>
          </cell>
          <cell r="P51">
            <v>841310.26835060935</v>
          </cell>
          <cell r="T51">
            <v>303223.80728663626</v>
          </cell>
          <cell r="U51">
            <v>416706.18801529991</v>
          </cell>
          <cell r="V51">
            <v>678750.80681682995</v>
          </cell>
          <cell r="W51">
            <v>1737615.8874985129</v>
          </cell>
          <cell r="X51">
            <v>4082199.976248364</v>
          </cell>
        </row>
        <row r="52">
          <cell r="L52">
            <v>190030.99007020093</v>
          </cell>
          <cell r="M52">
            <v>231243.10963783041</v>
          </cell>
          <cell r="N52">
            <v>317553.90055176977</v>
          </cell>
          <cell r="O52">
            <v>626750.10625489871</v>
          </cell>
          <cell r="P52">
            <v>892414.11304087471</v>
          </cell>
          <cell r="T52">
            <v>309151.04701067059</v>
          </cell>
          <cell r="U52">
            <v>424906.15171173768</v>
          </cell>
          <cell r="V52">
            <v>692222.76688291144</v>
          </cell>
          <cell r="W52">
            <v>1772455.0435712026</v>
          </cell>
          <cell r="X52">
            <v>4164378.0479283226</v>
          </cell>
        </row>
        <row r="53">
          <cell r="L53">
            <v>202460.73197805305</v>
          </cell>
          <cell r="M53">
            <v>245882.24268815934</v>
          </cell>
          <cell r="N53">
            <v>336559.36734788097</v>
          </cell>
          <cell r="O53">
            <v>663473.91400151711</v>
          </cell>
          <cell r="P53">
            <v>948227.07622165978</v>
          </cell>
          <cell r="T53">
            <v>315078.28673470486</v>
          </cell>
          <cell r="U53">
            <v>433106.11540817539</v>
          </cell>
          <cell r="V53">
            <v>705694.72694899305</v>
          </cell>
          <cell r="W53">
            <v>1807294.1996438922</v>
          </cell>
          <cell r="X53">
            <v>4246556.1196082812</v>
          </cell>
        </row>
        <row r="54">
          <cell r="L54">
            <v>216074.12456290433</v>
          </cell>
          <cell r="M54">
            <v>260711.37267135258</v>
          </cell>
          <cell r="N54">
            <v>356749.66034682712</v>
          </cell>
          <cell r="O54">
            <v>702903.9677110638</v>
          </cell>
          <cell r="P54">
            <v>1005477.6508961923</v>
          </cell>
          <cell r="T54">
            <v>321005.52645873919</v>
          </cell>
          <cell r="U54">
            <v>441306.07910461316</v>
          </cell>
          <cell r="V54">
            <v>719166.68701507454</v>
          </cell>
          <cell r="W54">
            <v>1842133.3557165819</v>
          </cell>
          <cell r="X54">
            <v>4328734.1912882393</v>
          </cell>
        </row>
        <row r="55">
          <cell r="L55">
            <v>230664.59747043648</v>
          </cell>
          <cell r="M55">
            <v>277972.28198495746</v>
          </cell>
          <cell r="N55">
            <v>380062.23684798414</v>
          </cell>
          <cell r="O55">
            <v>747009.55014783796</v>
          </cell>
          <cell r="P55">
            <v>1068551.1725027456</v>
          </cell>
          <cell r="T55">
            <v>326932.76618277346</v>
          </cell>
          <cell r="U55">
            <v>449506.04280105088</v>
          </cell>
          <cell r="V55">
            <v>732638.64708115603</v>
          </cell>
          <cell r="W55">
            <v>1876972.5117892716</v>
          </cell>
          <cell r="X55">
            <v>4410912.2629681984</v>
          </cell>
        </row>
        <row r="56">
          <cell r="L56">
            <v>246302.27913858398</v>
          </cell>
          <cell r="M56">
            <v>297217.13551407214</v>
          </cell>
          <cell r="N56">
            <v>405306.87056318112</v>
          </cell>
          <cell r="O56">
            <v>792622.31719874311</v>
          </cell>
          <cell r="P56">
            <v>1135459.3857438168</v>
          </cell>
          <cell r="T56">
            <v>332860.00590680778</v>
          </cell>
          <cell r="U56">
            <v>457706.00649748859</v>
          </cell>
          <cell r="V56">
            <v>746110.60714723752</v>
          </cell>
          <cell r="W56">
            <v>1911811.6678619613</v>
          </cell>
          <cell r="X56">
            <v>4493090.3346481565</v>
          </cell>
        </row>
        <row r="57">
          <cell r="L57">
            <v>263062.33136609488</v>
          </cell>
          <cell r="M57">
            <v>317876.54385518818</v>
          </cell>
          <cell r="N57">
            <v>430546.81753597234</v>
          </cell>
          <cell r="O57">
            <v>840000.73297928926</v>
          </cell>
          <cell r="P57">
            <v>1202786.3273618324</v>
          </cell>
          <cell r="T57">
            <v>338787.24563084211</v>
          </cell>
          <cell r="U57">
            <v>465905.97019392636</v>
          </cell>
          <cell r="V57">
            <v>759582.56721331913</v>
          </cell>
          <cell r="W57">
            <v>1946650.823934651</v>
          </cell>
          <cell r="X57">
            <v>4575268.4063281156</v>
          </cell>
        </row>
        <row r="58">
          <cell r="L58">
            <v>281025.31057426333</v>
          </cell>
          <cell r="M58">
            <v>339074.56631490821</v>
          </cell>
          <cell r="N58">
            <v>458379.27010570077</v>
          </cell>
          <cell r="O58">
            <v>889920.60329950135</v>
          </cell>
          <cell r="P58">
            <v>1275311.0687144962</v>
          </cell>
          <cell r="T58">
            <v>344714.48535487644</v>
          </cell>
          <cell r="U58">
            <v>474105.93389036407</v>
          </cell>
          <cell r="V58">
            <v>773054.52727940062</v>
          </cell>
          <cell r="W58">
            <v>1981489.9800073407</v>
          </cell>
          <cell r="X58">
            <v>4657446.4780080747</v>
          </cell>
        </row>
        <row r="59">
          <cell r="L59">
            <v>300277.55499766936</v>
          </cell>
          <cell r="M59">
            <v>361563.89335935912</v>
          </cell>
          <cell r="N59">
            <v>488642.4734619052</v>
          </cell>
          <cell r="O59">
            <v>943383.15347365034</v>
          </cell>
          <cell r="P59">
            <v>1353078.9948036564</v>
          </cell>
          <cell r="T59">
            <v>350641.72507891071</v>
          </cell>
          <cell r="U59">
            <v>482305.89758680185</v>
          </cell>
          <cell r="V59">
            <v>786526.48734548211</v>
          </cell>
          <cell r="W59">
            <v>2016329.1360800304</v>
          </cell>
          <cell r="X59">
            <v>4739624.5496880328</v>
          </cell>
        </row>
        <row r="60">
          <cell r="L60">
            <v>320911.59966493846</v>
          </cell>
          <cell r="M60">
            <v>386451.05196823576</v>
          </cell>
          <cell r="N60">
            <v>521344.61468542233</v>
          </cell>
          <cell r="O60">
            <v>1000986.8168874779</v>
          </cell>
          <cell r="P60">
            <v>1430244.5499878677</v>
          </cell>
          <cell r="T60">
            <v>356568.96480294503</v>
          </cell>
          <cell r="U60">
            <v>490505.86128323956</v>
          </cell>
          <cell r="V60">
            <v>799998.4474115636</v>
          </cell>
          <cell r="W60">
            <v>2051168.29215272</v>
          </cell>
          <cell r="X60">
            <v>4821802.6213679919</v>
          </cell>
        </row>
        <row r="61">
          <cell r="L61">
            <v>343026.62116410577</v>
          </cell>
          <cell r="M61">
            <v>412278.2248757882</v>
          </cell>
          <cell r="N61">
            <v>556337.54668475431</v>
          </cell>
          <cell r="O61">
            <v>1063628.1092459634</v>
          </cell>
          <cell r="P61">
            <v>1510606.9824181171</v>
          </cell>
          <cell r="T61">
            <v>362496.20452697936</v>
          </cell>
          <cell r="U61">
            <v>498705.82497967733</v>
          </cell>
          <cell r="V61">
            <v>813470.40747764509</v>
          </cell>
          <cell r="W61">
            <v>2086007.4482254095</v>
          </cell>
          <cell r="X61">
            <v>4903980.69304795</v>
          </cell>
        </row>
        <row r="62">
          <cell r="L62">
            <v>366728.91433033335</v>
          </cell>
          <cell r="M62">
            <v>440817.12092746189</v>
          </cell>
          <cell r="N62">
            <v>594256.31559439865</v>
          </cell>
          <cell r="O62">
            <v>1131681.663084571</v>
          </cell>
          <cell r="P62">
            <v>1599206.6867137367</v>
          </cell>
          <cell r="T62">
            <v>368423.44425101369</v>
          </cell>
          <cell r="U62">
            <v>506905.78867611504</v>
          </cell>
          <cell r="V62">
            <v>826942.36754372658</v>
          </cell>
          <cell r="W62">
            <v>2120846.6042980994</v>
          </cell>
          <cell r="X62">
            <v>4986158.7647279091</v>
          </cell>
        </row>
        <row r="63">
          <cell r="L63">
            <v>392132.40314715088</v>
          </cell>
          <cell r="M63">
            <v>470739.92163728911</v>
          </cell>
          <cell r="N63">
            <v>634527.79923826235</v>
          </cell>
          <cell r="O63">
            <v>1208423.0538870606</v>
          </cell>
          <cell r="P63">
            <v>1697504.2877215319</v>
          </cell>
          <cell r="T63">
            <v>374350.68397504796</v>
          </cell>
          <cell r="U63">
            <v>515105.75237255276</v>
          </cell>
          <cell r="V63">
            <v>840414.32760980807</v>
          </cell>
          <cell r="W63">
            <v>2155685.7603707891</v>
          </cell>
          <cell r="X63">
            <v>5068336.8364078673</v>
          </cell>
        </row>
        <row r="64">
          <cell r="L64">
            <v>419359.18831685337</v>
          </cell>
          <cell r="M64">
            <v>503599.70143700019</v>
          </cell>
          <cell r="N64">
            <v>678452.69678542204</v>
          </cell>
          <cell r="O64">
            <v>1292710.583606832</v>
          </cell>
          <cell r="P64">
            <v>1799904.8247074923</v>
          </cell>
          <cell r="T64">
            <v>380277.92369908228</v>
          </cell>
          <cell r="U64">
            <v>523305.71606899047</v>
          </cell>
          <cell r="V64">
            <v>853886.28767588956</v>
          </cell>
          <cell r="W64">
            <v>2190524.9164434788</v>
          </cell>
          <cell r="X64">
            <v>5150514.9080878254</v>
          </cell>
        </row>
        <row r="65">
          <cell r="L65">
            <v>448540.1341319175</v>
          </cell>
          <cell r="M65">
            <v>538418.08070222917</v>
          </cell>
          <cell r="N65">
            <v>726018.7074448287</v>
          </cell>
          <cell r="O65">
            <v>1383875.2555685127</v>
          </cell>
          <cell r="P65">
            <v>1917457.6717379657</v>
          </cell>
          <cell r="T65">
            <v>386205.16342311655</v>
          </cell>
          <cell r="U65">
            <v>531505.67976542818</v>
          </cell>
          <cell r="V65">
            <v>867358.24774197105</v>
          </cell>
          <cell r="W65">
            <v>2225364.072516168</v>
          </cell>
          <cell r="X65">
            <v>5232692.9797677845</v>
          </cell>
        </row>
        <row r="66">
          <cell r="L66">
            <v>479815.49746821262</v>
          </cell>
          <cell r="M66">
            <v>576360.2407809475</v>
          </cell>
          <cell r="N66">
            <v>776825.11604070535</v>
          </cell>
          <cell r="O66">
            <v>1482526.6387656163</v>
          </cell>
          <cell r="P66">
            <v>2039177.9564460467</v>
          </cell>
          <cell r="T66">
            <v>392132.40314715088</v>
          </cell>
          <cell r="U66">
            <v>539705.64346186596</v>
          </cell>
          <cell r="V66">
            <v>880830.20780805254</v>
          </cell>
          <cell r="W66">
            <v>2260203.2285888577</v>
          </cell>
          <cell r="X66">
            <v>5314871.0514477426</v>
          </cell>
        </row>
        <row r="67">
          <cell r="L67">
            <v>513335.6019232343</v>
          </cell>
          <cell r="M67">
            <v>616784.80413888418</v>
          </cell>
          <cell r="N67">
            <v>831863.33043705882</v>
          </cell>
          <cell r="O67">
            <v>1588458.0984851888</v>
          </cell>
          <cell r="P67">
            <v>2165988.5620828317</v>
          </cell>
          <cell r="T67">
            <v>398059.64287118515</v>
          </cell>
          <cell r="U67">
            <v>547905.60715830373</v>
          </cell>
          <cell r="V67">
            <v>894302.16787413403</v>
          </cell>
          <cell r="W67">
            <v>2295042.3846615474</v>
          </cell>
          <cell r="X67">
            <v>5397049.1231277008</v>
          </cell>
        </row>
        <row r="68">
          <cell r="L68">
            <v>549261.56033957121</v>
          </cell>
          <cell r="M68">
            <v>659832.27482422814</v>
          </cell>
          <cell r="N68">
            <v>891641.44876976707</v>
          </cell>
          <cell r="O68">
            <v>1700335.2272023682</v>
          </cell>
          <cell r="P68">
            <v>2293557.4050896731</v>
          </cell>
          <cell r="T68">
            <v>403986.88259521947</v>
          </cell>
          <cell r="U68">
            <v>556105.57085474138</v>
          </cell>
          <cell r="V68">
            <v>907774.12794021564</v>
          </cell>
          <cell r="W68">
            <v>2329881.5407342371</v>
          </cell>
          <cell r="X68">
            <v>5479227.1948076598</v>
          </cell>
        </row>
        <row r="69">
          <cell r="L69">
            <v>578192.73039168387</v>
          </cell>
          <cell r="M69">
            <v>706593.82170258311</v>
          </cell>
          <cell r="N69">
            <v>954799.21645114361</v>
          </cell>
          <cell r="O69">
            <v>1812975.2141164879</v>
          </cell>
          <cell r="P69">
            <v>2437037.936224388</v>
          </cell>
          <cell r="T69">
            <v>409914.12231925374</v>
          </cell>
          <cell r="U69">
            <v>564305.53455117915</v>
          </cell>
          <cell r="V69">
            <v>921246.08800629713</v>
          </cell>
          <cell r="W69">
            <v>2364720.6968069267</v>
          </cell>
          <cell r="X69">
            <v>5561405.2664876189</v>
          </cell>
        </row>
        <row r="70">
          <cell r="L70">
            <v>608362.70607285551</v>
          </cell>
          <cell r="M70">
            <v>756751.98297197232</v>
          </cell>
          <cell r="N70">
            <v>1019495.0871156226</v>
          </cell>
          <cell r="O70">
            <v>1933617.3764786581</v>
          </cell>
          <cell r="P70">
            <v>2587472.4341021879</v>
          </cell>
          <cell r="T70">
            <v>415841.36204328807</v>
          </cell>
          <cell r="U70">
            <v>572505.49824761692</v>
          </cell>
          <cell r="V70">
            <v>934718.04807237873</v>
          </cell>
          <cell r="W70">
            <v>2399559.8528796164</v>
          </cell>
          <cell r="X70">
            <v>5643583.3381675771</v>
          </cell>
        </row>
        <row r="71">
          <cell r="L71">
            <v>640698.08537330071</v>
          </cell>
          <cell r="M71">
            <v>798698.43784188002</v>
          </cell>
          <cell r="N71">
            <v>1086291.6648921557</v>
          </cell>
          <cell r="O71">
            <v>2065550.0790692293</v>
          </cell>
          <cell r="P71">
            <v>2755779.4427582393</v>
          </cell>
          <cell r="T71">
            <v>421768.60176732234</v>
          </cell>
          <cell r="U71">
            <v>580705.4619440547</v>
          </cell>
          <cell r="V71">
            <v>948190.00813846022</v>
          </cell>
          <cell r="W71">
            <v>2434399.0089523061</v>
          </cell>
          <cell r="X71">
            <v>5725761.4098475361</v>
          </cell>
        </row>
        <row r="72">
          <cell r="L72">
            <v>675354.28680856316</v>
          </cell>
          <cell r="M72">
            <v>841760.93727129337</v>
          </cell>
          <cell r="N72">
            <v>1162320.9668769664</v>
          </cell>
          <cell r="O72">
            <v>2209174.5905018849</v>
          </cell>
          <cell r="P72">
            <v>2936634.1335023181</v>
          </cell>
          <cell r="T72">
            <v>427695.84149135667</v>
          </cell>
          <cell r="U72">
            <v>588905.42564049235</v>
          </cell>
          <cell r="V72">
            <v>961661.96820454171</v>
          </cell>
          <cell r="W72">
            <v>2469238.1650249958</v>
          </cell>
          <cell r="X72">
            <v>5807939.4815274952</v>
          </cell>
        </row>
        <row r="73">
          <cell r="L73">
            <v>712497.88381918985</v>
          </cell>
          <cell r="M73">
            <v>889838.38138369017</v>
          </cell>
          <cell r="N73">
            <v>1245802.677028025</v>
          </cell>
          <cell r="O73">
            <v>2362132.275560407</v>
          </cell>
          <cell r="P73">
            <v>3137135.7432188233</v>
          </cell>
          <cell r="T73">
            <v>433623.08121539099</v>
          </cell>
          <cell r="U73">
            <v>597105.38933693012</v>
          </cell>
          <cell r="V73">
            <v>975133.9282706232</v>
          </cell>
          <cell r="W73">
            <v>2504077.3210976855</v>
          </cell>
          <cell r="X73">
            <v>5890117.5532074533</v>
          </cell>
        </row>
        <row r="74">
          <cell r="L74">
            <v>752307.40539832157</v>
          </cell>
          <cell r="M74">
            <v>941823.38604448771</v>
          </cell>
          <cell r="N74">
            <v>1320571.9015268423</v>
          </cell>
          <cell r="O74">
            <v>2525432.5152242258</v>
          </cell>
          <cell r="P74">
            <v>3352995.0326029463</v>
          </cell>
          <cell r="T74">
            <v>439550.32093942526</v>
          </cell>
          <cell r="U74">
            <v>605305.35303336789</v>
          </cell>
          <cell r="V74">
            <v>988605.88833670481</v>
          </cell>
          <cell r="W74">
            <v>2538916.4771703752</v>
          </cell>
          <cell r="X74">
            <v>5972295.6248874115</v>
          </cell>
        </row>
        <row r="75">
          <cell r="L75">
            <v>794974.19418310095</v>
          </cell>
          <cell r="M75">
            <v>996931.69460592919</v>
          </cell>
          <cell r="N75">
            <v>1398313.2501054676</v>
          </cell>
          <cell r="O75">
            <v>2698719.7501443988</v>
          </cell>
          <cell r="P75">
            <v>3580665.5622059321</v>
          </cell>
          <cell r="T75">
            <v>445477.56066345959</v>
          </cell>
          <cell r="U75">
            <v>613505.31672980555</v>
          </cell>
          <cell r="V75">
            <v>1002077.8484027863</v>
          </cell>
          <cell r="W75">
            <v>2573755.6332430649</v>
          </cell>
          <cell r="X75">
            <v>6054473.6965673706</v>
          </cell>
        </row>
        <row r="76">
          <cell r="L76">
            <v>840703.32613426866</v>
          </cell>
          <cell r="M76">
            <v>1053882.3297851821</v>
          </cell>
          <cell r="N76">
            <v>1482148.8729518806</v>
          </cell>
          <cell r="O76">
            <v>2885747.8670355743</v>
          </cell>
          <cell r="P76">
            <v>3825614.3391220244</v>
          </cell>
          <cell r="T76">
            <v>451404.80038749392</v>
          </cell>
          <cell r="U76">
            <v>621705.28042624332</v>
          </cell>
          <cell r="V76">
            <v>1015549.8084688678</v>
          </cell>
          <cell r="W76">
            <v>2608594.7893157545</v>
          </cell>
          <cell r="X76">
            <v>6136651.7682473287</v>
          </cell>
        </row>
        <row r="77">
          <cell r="L77">
            <v>889714.59622435085</v>
          </cell>
          <cell r="M77">
            <v>1116722.0040897075</v>
          </cell>
          <cell r="N77">
            <v>1575900.8186594907</v>
          </cell>
          <cell r="O77">
            <v>3091811.1004006797</v>
          </cell>
          <cell r="P77">
            <v>4096141.7972515048</v>
          </cell>
          <cell r="T77">
            <v>457332.04011152819</v>
          </cell>
          <cell r="U77">
            <v>629905.24412268109</v>
          </cell>
          <cell r="V77">
            <v>1029021.7685349493</v>
          </cell>
          <cell r="W77">
            <v>2643433.9453884438</v>
          </cell>
          <cell r="X77">
            <v>6218829.8399272878</v>
          </cell>
        </row>
        <row r="78">
          <cell r="L78">
            <v>942260.73469654331</v>
          </cell>
          <cell r="M78">
            <v>1184984.5835528299</v>
          </cell>
          <cell r="N78">
            <v>1676078.6726255692</v>
          </cell>
          <cell r="O78">
            <v>3306015.268455856</v>
          </cell>
          <cell r="P78">
            <v>4390824.6667641886</v>
          </cell>
          <cell r="T78">
            <v>463259.27983556251</v>
          </cell>
          <cell r="U78">
            <v>638105.20781911886</v>
          </cell>
          <cell r="V78">
            <v>1042493.7286010307</v>
          </cell>
          <cell r="W78">
            <v>2678273.1014611335</v>
          </cell>
          <cell r="X78">
            <v>6301007.9116072459</v>
          </cell>
        </row>
        <row r="79">
          <cell r="L79">
            <v>1010090.06267164</v>
          </cell>
          <cell r="M79">
            <v>1257326.1512830146</v>
          </cell>
          <cell r="N79">
            <v>1781531.9387971654</v>
          </cell>
          <cell r="O79">
            <v>3529278.624459825</v>
          </cell>
          <cell r="P79">
            <v>4712060.4981146865</v>
          </cell>
          <cell r="T79">
            <v>469186.51955959678</v>
          </cell>
          <cell r="U79">
            <v>646305.17151555652</v>
          </cell>
          <cell r="V79">
            <v>1055965.6886671123</v>
          </cell>
          <cell r="W79">
            <v>2713112.2575338231</v>
          </cell>
          <cell r="X79">
            <v>6383185.983287205</v>
          </cell>
        </row>
        <row r="80">
          <cell r="L80">
            <v>1082787.736377019</v>
          </cell>
          <cell r="M80">
            <v>1335651.3199034389</v>
          </cell>
          <cell r="N80">
            <v>1897133.0695819615</v>
          </cell>
          <cell r="O80">
            <v>3770826.47079443</v>
          </cell>
          <cell r="P80">
            <v>5030178.6903214501</v>
          </cell>
          <cell r="T80">
            <v>475113.75928363111</v>
          </cell>
          <cell r="U80">
            <v>654505.13521199429</v>
          </cell>
          <cell r="V80">
            <v>1069437.6487331938</v>
          </cell>
          <cell r="W80">
            <v>2747951.4136065128</v>
          </cell>
          <cell r="X80">
            <v>6465364.0549671631</v>
          </cell>
        </row>
        <row r="81">
          <cell r="L81">
            <v>1160703.173842567</v>
          </cell>
          <cell r="M81">
            <v>1430687.5932797249</v>
          </cell>
          <cell r="N81">
            <v>2020657.5782032833</v>
          </cell>
          <cell r="O81">
            <v>4024296.553360505</v>
          </cell>
          <cell r="P81">
            <v>5368443.4704464786</v>
          </cell>
          <cell r="T81">
            <v>481040.99900766538</v>
          </cell>
          <cell r="U81">
            <v>662705.09890843206</v>
          </cell>
          <cell r="V81">
            <v>1082909.608799275</v>
          </cell>
          <cell r="W81">
            <v>2782790.569679203</v>
          </cell>
          <cell r="X81">
            <v>6547542.1266471222</v>
          </cell>
        </row>
        <row r="82">
          <cell r="L82">
            <v>1244210.8720400471</v>
          </cell>
          <cell r="M82">
            <v>1534873.5735169493</v>
          </cell>
          <cell r="N82">
            <v>2153433.7126290649</v>
          </cell>
          <cell r="O82">
            <v>4284285.9401466232</v>
          </cell>
          <cell r="P82">
            <v>5735794.3583909012</v>
          </cell>
          <cell r="T82">
            <v>486968.2387316997</v>
          </cell>
          <cell r="U82">
            <v>670905.06260486983</v>
          </cell>
          <cell r="V82">
            <v>1096381.5688653567</v>
          </cell>
          <cell r="W82">
            <v>2817629.7257518927</v>
          </cell>
          <cell r="X82">
            <v>6629720.1983270803</v>
          </cell>
        </row>
        <row r="83">
          <cell r="L83">
            <v>1333712.2068855965</v>
          </cell>
          <cell r="M83">
            <v>1646261.0092492283</v>
          </cell>
          <cell r="N83">
            <v>2287703.3395537627</v>
          </cell>
          <cell r="O83">
            <v>4561256.5027602101</v>
          </cell>
          <cell r="P83">
            <v>6118326.2256486658</v>
          </cell>
          <cell r="T83">
            <v>492895.47845573403</v>
          </cell>
          <cell r="U83">
            <v>679105.02630130749</v>
          </cell>
          <cell r="V83">
            <v>1109853.5289314382</v>
          </cell>
          <cell r="W83">
            <v>2852468.8818245823</v>
          </cell>
          <cell r="X83">
            <v>6711898.2700070394</v>
          </cell>
        </row>
        <row r="84">
          <cell r="L84">
            <v>1429637.3624346305</v>
          </cell>
          <cell r="M84">
            <v>1759637.6785046819</v>
          </cell>
          <cell r="N84">
            <v>2443372.5049937214</v>
          </cell>
          <cell r="O84">
            <v>4861612.6646797014</v>
          </cell>
          <cell r="P84">
            <v>6535784.030759166</v>
          </cell>
          <cell r="T84">
            <v>498822.7181797683</v>
          </cell>
          <cell r="U84">
            <v>687304.98999774526</v>
          </cell>
          <cell r="V84">
            <v>1123325.4889975197</v>
          </cell>
          <cell r="W84">
            <v>2887308.037897272</v>
          </cell>
          <cell r="X84">
            <v>6794076.3416869976</v>
          </cell>
        </row>
        <row r="85">
          <cell r="L85">
            <v>1532447.3985417504</v>
          </cell>
          <cell r="M85">
            <v>1884280.2744647092</v>
          </cell>
          <cell r="N85">
            <v>2616271.8458152842</v>
          </cell>
          <cell r="O85">
            <v>5190485.8582613105</v>
          </cell>
          <cell r="P85">
            <v>6977412.9678165764</v>
          </cell>
          <cell r="T85">
            <v>504749.95790380263</v>
          </cell>
          <cell r="U85">
            <v>695504.95369418303</v>
          </cell>
          <cell r="V85">
            <v>1136797.4490636014</v>
          </cell>
          <cell r="W85">
            <v>2922147.1939699617</v>
          </cell>
          <cell r="X85">
            <v>6876254.4133669566</v>
          </cell>
        </row>
        <row r="86">
          <cell r="L86">
            <v>1642636.4669237635</v>
          </cell>
          <cell r="M86">
            <v>2020774.7868368158</v>
          </cell>
          <cell r="N86">
            <v>2807762.7468890683</v>
          </cell>
          <cell r="O86">
            <v>5542755.5523308199</v>
          </cell>
          <cell r="P86">
            <v>7467419.5423911214</v>
          </cell>
          <cell r="T86">
            <v>510677.19762783695</v>
          </cell>
          <cell r="U86">
            <v>703704.9173906208</v>
          </cell>
          <cell r="V86">
            <v>1150269.4091296829</v>
          </cell>
          <cell r="W86">
            <v>2956986.3500426514</v>
          </cell>
          <cell r="X86">
            <v>6958432.4850469148</v>
          </cell>
        </row>
        <row r="87">
          <cell r="L87">
            <v>1760734.1862771977</v>
          </cell>
          <cell r="M87">
            <v>2167150.2048395481</v>
          </cell>
          <cell r="N87">
            <v>3006060.0392668922</v>
          </cell>
          <cell r="O87">
            <v>5915678.4954158273</v>
          </cell>
          <cell r="P87">
            <v>7984759.8907792075</v>
          </cell>
          <cell r="T87">
            <v>516604.43735187122</v>
          </cell>
          <cell r="U87">
            <v>711904.88108705846</v>
          </cell>
          <cell r="V87">
            <v>1163737.8823856197</v>
          </cell>
          <cell r="W87">
            <v>2991825.5061153406</v>
          </cell>
          <cell r="X87">
            <v>7040610.5567268739</v>
          </cell>
        </row>
        <row r="88">
          <cell r="L88">
            <v>1878831.9056306318</v>
          </cell>
          <cell r="M88">
            <v>2319029.9155351687</v>
          </cell>
          <cell r="N88">
            <v>3216097.4323011162</v>
          </cell>
          <cell r="O88">
            <v>6334387.9187688744</v>
          </cell>
          <cell r="P88">
            <v>8534526.2531021535</v>
          </cell>
          <cell r="T88">
            <v>522531.67707590555</v>
          </cell>
          <cell r="U88">
            <v>720104.84478349623</v>
          </cell>
          <cell r="V88">
            <v>1177176.7754709329</v>
          </cell>
          <cell r="W88">
            <v>3026664.6621880303</v>
          </cell>
          <cell r="X88">
            <v>7122788.628406832</v>
          </cell>
        </row>
        <row r="89">
          <cell r="L89">
            <v>1996929.624984066</v>
          </cell>
          <cell r="M89">
            <v>2484412.5696465597</v>
          </cell>
          <cell r="N89">
            <v>3447163.4508278696</v>
          </cell>
          <cell r="O89">
            <v>6802889.0401767911</v>
          </cell>
          <cell r="P89">
            <v>9046497.2036354356</v>
          </cell>
          <cell r="T89">
            <v>528458.91679993982</v>
          </cell>
          <cell r="U89">
            <v>728304.80847993388</v>
          </cell>
          <cell r="V89">
            <v>1190615.6685562462</v>
          </cell>
          <cell r="W89">
            <v>3061503.81826072</v>
          </cell>
          <cell r="X89">
            <v>7204966.7000867911</v>
          </cell>
        </row>
        <row r="90">
          <cell r="L90">
            <v>2115027.3443375002</v>
          </cell>
          <cell r="M90">
            <v>2664661.9171870337</v>
          </cell>
          <cell r="N90">
            <v>3701653.9257404329</v>
          </cell>
          <cell r="O90">
            <v>7249897.1722016884</v>
          </cell>
          <cell r="P90">
            <v>9589640.6380317342</v>
          </cell>
          <cell r="T90">
            <v>534386.15652397415</v>
          </cell>
          <cell r="U90">
            <v>736504.77217637165</v>
          </cell>
          <cell r="V90">
            <v>1204054.5616415595</v>
          </cell>
          <cell r="W90">
            <v>3096203.1532935272</v>
          </cell>
          <cell r="X90">
            <v>7287144.7717667492</v>
          </cell>
        </row>
        <row r="91">
          <cell r="L91">
            <v>2233125.0636909343</v>
          </cell>
          <cell r="M91">
            <v>2844911.2647275077</v>
          </cell>
          <cell r="N91">
            <v>3960349.7697558738</v>
          </cell>
          <cell r="O91">
            <v>7705042.9562042477</v>
          </cell>
          <cell r="P91">
            <v>10183549.172047991</v>
          </cell>
          <cell r="T91">
            <v>540313.39624800847</v>
          </cell>
          <cell r="U91">
            <v>744704.73587280931</v>
          </cell>
          <cell r="V91">
            <v>1217493.454726873</v>
          </cell>
          <cell r="W91">
            <v>3129967.4714028989</v>
          </cell>
          <cell r="X91">
            <v>7369322.8434467083</v>
          </cell>
        </row>
        <row r="92">
          <cell r="L92">
            <v>2351222.7830443685</v>
          </cell>
          <cell r="M92">
            <v>3025160.6122679817</v>
          </cell>
          <cell r="N92">
            <v>4208858.5250914209</v>
          </cell>
          <cell r="O92">
            <v>8189907.1958947014</v>
          </cell>
          <cell r="P92">
            <v>10776901.706519159</v>
          </cell>
          <cell r="T92">
            <v>546240.6359720428</v>
          </cell>
          <cell r="U92">
            <v>752904.69956924708</v>
          </cell>
          <cell r="V92">
            <v>1230932.3478121862</v>
          </cell>
          <cell r="W92">
            <v>3163731.7895122701</v>
          </cell>
          <cell r="X92">
            <v>7451500.9151266664</v>
          </cell>
        </row>
        <row r="93">
          <cell r="L93">
            <v>2469320.5023978027</v>
          </cell>
          <cell r="M93">
            <v>3205409.9598084558</v>
          </cell>
          <cell r="N93">
            <v>4480382.6939267665</v>
          </cell>
          <cell r="O93">
            <v>8684009.7383553125</v>
          </cell>
          <cell r="P93">
            <v>11404611.12345846</v>
          </cell>
          <cell r="T93">
            <v>551445.28245411883</v>
          </cell>
          <cell r="U93">
            <v>760251.55109932646</v>
          </cell>
          <cell r="V93">
            <v>1244371.2408974995</v>
          </cell>
          <cell r="W93">
            <v>3197496.1076216418</v>
          </cell>
          <cell r="X93">
            <v>7532032.2970472109</v>
          </cell>
        </row>
        <row r="94">
          <cell r="L94">
            <v>2587418.2217512368</v>
          </cell>
          <cell r="M94">
            <v>3385659.3073489298</v>
          </cell>
          <cell r="N94">
            <v>4751906.8627621122</v>
          </cell>
          <cell r="O94">
            <v>9284946.0621276535</v>
          </cell>
          <cell r="P94">
            <v>12156022.989863405</v>
          </cell>
          <cell r="T94">
            <v>555898.84061140032</v>
          </cell>
          <cell r="U94">
            <v>766844.41108862089</v>
          </cell>
          <cell r="V94">
            <v>1256116.3541822254</v>
          </cell>
          <cell r="W94">
            <v>3231260.4257310131</v>
          </cell>
          <cell r="X94">
            <v>7612168.0739480415</v>
          </cell>
        </row>
        <row r="95">
          <cell r="L95">
            <v>2705515.941104671</v>
          </cell>
          <cell r="M95">
            <v>3565908.6548894038</v>
          </cell>
          <cell r="N95">
            <v>5023431.0315974578</v>
          </cell>
          <cell r="O95">
            <v>9927542.3572309017</v>
          </cell>
          <cell r="P95">
            <v>12934776.20907218</v>
          </cell>
          <cell r="T95">
            <v>560352.3987686818</v>
          </cell>
          <cell r="U95">
            <v>773437.27107791521</v>
          </cell>
          <cell r="V95">
            <v>1267659.5787721975</v>
          </cell>
          <cell r="W95">
            <v>3265024.7438403848</v>
          </cell>
          <cell r="X95">
            <v>7692303.8508488713</v>
          </cell>
        </row>
        <row r="96">
          <cell r="L96">
            <v>2823613.6604581052</v>
          </cell>
          <cell r="M96">
            <v>3746158.0024298779</v>
          </cell>
          <cell r="N96">
            <v>5294955.2004328035</v>
          </cell>
          <cell r="O96">
            <v>10604016.273096776</v>
          </cell>
          <cell r="P96">
            <v>13789483.865156122</v>
          </cell>
          <cell r="T96">
            <v>564805.95692596328</v>
          </cell>
          <cell r="U96">
            <v>780030.13106720964</v>
          </cell>
          <cell r="V96">
            <v>1279202.8033621695</v>
          </cell>
          <cell r="W96">
            <v>3298789.061949756</v>
          </cell>
          <cell r="X96">
            <v>7772439.627749702</v>
          </cell>
        </row>
        <row r="97">
          <cell r="L97">
            <v>2941711.3798115393</v>
          </cell>
          <cell r="M97">
            <v>3926407.3499703519</v>
          </cell>
          <cell r="N97">
            <v>5566479.3692681491</v>
          </cell>
          <cell r="O97">
            <v>11322011.790287366</v>
          </cell>
          <cell r="P97">
            <v>14691146.390214689</v>
          </cell>
          <cell r="T97">
            <v>569259.51508324477</v>
          </cell>
          <cell r="U97">
            <v>786622.99105650408</v>
          </cell>
          <cell r="V97">
            <v>1290746.0279521416</v>
          </cell>
          <cell r="W97">
            <v>3331730.630747356</v>
          </cell>
          <cell r="X97">
            <v>7852575.4046505326</v>
          </cell>
        </row>
        <row r="98">
          <cell r="L98">
            <v>3059809.0991649735</v>
          </cell>
          <cell r="M98">
            <v>4106656.6975108259</v>
          </cell>
          <cell r="N98">
            <v>5838003.5381034948</v>
          </cell>
          <cell r="O98">
            <v>12091028.386508863</v>
          </cell>
          <cell r="P98">
            <v>15761934.792980671</v>
          </cell>
          <cell r="T98">
            <v>573713.07324052625</v>
          </cell>
          <cell r="U98">
            <v>793215.85104579839</v>
          </cell>
          <cell r="V98">
            <v>1302289.2525421137</v>
          </cell>
          <cell r="W98">
            <v>3364448.1777963252</v>
          </cell>
          <cell r="X98">
            <v>7932711.1815513624</v>
          </cell>
        </row>
        <row r="99">
          <cell r="L99">
            <v>3177906.8185184076</v>
          </cell>
          <cell r="M99">
            <v>4286906.0450513</v>
          </cell>
          <cell r="N99">
            <v>6109527.7069388404</v>
          </cell>
          <cell r="O99">
            <v>12860044.982730361</v>
          </cell>
          <cell r="P99">
            <v>16899185.924392268</v>
          </cell>
          <cell r="T99">
            <v>578166.63139780774</v>
          </cell>
          <cell r="U99">
            <v>799784.07012007793</v>
          </cell>
          <cell r="V99">
            <v>1313832.4771320857</v>
          </cell>
          <cell r="W99">
            <v>3397165.7248452944</v>
          </cell>
          <cell r="X99">
            <v>8012744.7973298226</v>
          </cell>
        </row>
        <row r="100">
          <cell r="L100">
            <v>3296004.5378718418</v>
          </cell>
          <cell r="M100">
            <v>4467155.3925917745</v>
          </cell>
          <cell r="N100">
            <v>6381051.8757741861</v>
          </cell>
          <cell r="O100">
            <v>13629061.578951858</v>
          </cell>
          <cell r="P100">
            <v>18233563.237614118</v>
          </cell>
          <cell r="T100">
            <v>582500.57993558492</v>
          </cell>
          <cell r="U100">
            <v>806230.63792914338</v>
          </cell>
          <cell r="V100">
            <v>1325375.7017220578</v>
          </cell>
          <cell r="W100">
            <v>3429883.2718942636</v>
          </cell>
          <cell r="X100">
            <v>8092589.0990836881</v>
          </cell>
        </row>
        <row r="101">
          <cell r="L101">
            <v>3414102.257225276</v>
          </cell>
          <cell r="M101">
            <v>4647404.740132249</v>
          </cell>
          <cell r="N101">
            <v>6652576.0446095318</v>
          </cell>
          <cell r="O101">
            <v>14398078.175173355</v>
          </cell>
          <cell r="P101">
            <v>19651252.053402983</v>
          </cell>
          <cell r="T101">
            <v>586833.82339837169</v>
          </cell>
          <cell r="U101">
            <v>812677.20573820896</v>
          </cell>
          <cell r="V101">
            <v>1336918.9263120298</v>
          </cell>
          <cell r="W101">
            <v>3462600.8189432328</v>
          </cell>
          <cell r="X101">
            <v>8172433.4008375546</v>
          </cell>
        </row>
        <row r="102">
          <cell r="L102">
            <v>3532199.9765787101</v>
          </cell>
          <cell r="M102">
            <v>4827654.0876727235</v>
          </cell>
          <cell r="N102">
            <v>6924100.2134448774</v>
          </cell>
          <cell r="O102">
            <v>15167094.771394853</v>
          </cell>
          <cell r="P102">
            <v>21016373.689653497</v>
          </cell>
          <cell r="T102">
            <v>591167.06686115859</v>
          </cell>
          <cell r="U102">
            <v>819123.77354727441</v>
          </cell>
          <cell r="V102">
            <v>1348462.1509020019</v>
          </cell>
          <cell r="W102">
            <v>3495318.365992202</v>
          </cell>
          <cell r="X102">
            <v>8252277.7025914211</v>
          </cell>
        </row>
        <row r="103">
          <cell r="L103">
            <v>3650297.6959321443</v>
          </cell>
          <cell r="M103">
            <v>5007903.435213198</v>
          </cell>
          <cell r="N103">
            <v>7195624.3822802231</v>
          </cell>
          <cell r="O103">
            <v>15936111.36761635</v>
          </cell>
          <cell r="P103">
            <v>22410281.792379841</v>
          </cell>
          <cell r="T103">
            <v>595500.31032394536</v>
          </cell>
          <cell r="U103">
            <v>825570.34135633998</v>
          </cell>
          <cell r="V103">
            <v>1360005.3754919739</v>
          </cell>
          <cell r="W103">
            <v>3528035.9130411712</v>
          </cell>
          <cell r="X103">
            <v>8332122.0043452876</v>
          </cell>
        </row>
        <row r="104">
          <cell r="L104">
            <v>3768395.4152855785</v>
          </cell>
          <cell r="M104">
            <v>5188152.7827536725</v>
          </cell>
          <cell r="N104">
            <v>7467148.5511155687</v>
          </cell>
          <cell r="O104">
            <v>16705127.963837847</v>
          </cell>
          <cell r="P104">
            <v>23923167.180941768</v>
          </cell>
          <cell r="T104">
            <v>599833.55378673226</v>
          </cell>
          <cell r="U104">
            <v>832016.90916540544</v>
          </cell>
          <cell r="V104">
            <v>1371548.600081946</v>
          </cell>
          <cell r="W104">
            <v>3560753.4600901408</v>
          </cell>
          <cell r="X104">
            <v>8411966.3060991541</v>
          </cell>
        </row>
        <row r="105">
          <cell r="L105">
            <v>3886493.1346390126</v>
          </cell>
          <cell r="M105">
            <v>5368402.1302941469</v>
          </cell>
          <cell r="N105">
            <v>7738672.7199509144</v>
          </cell>
          <cell r="O105">
            <v>17474144.560059346</v>
          </cell>
          <cell r="P105">
            <v>25557313.084296376</v>
          </cell>
          <cell r="T105">
            <v>604166.79724951903</v>
          </cell>
          <cell r="U105">
            <v>838463.47697447101</v>
          </cell>
          <cell r="V105">
            <v>1383091.8246719181</v>
          </cell>
          <cell r="W105">
            <v>3593471.00713911</v>
          </cell>
          <cell r="X105">
            <v>8491810.6078530196</v>
          </cell>
        </row>
        <row r="106">
          <cell r="L106">
            <v>4004590.8539924468</v>
          </cell>
          <cell r="M106">
            <v>5548651.4778346214</v>
          </cell>
          <cell r="N106">
            <v>8010196.88878626</v>
          </cell>
          <cell r="O106">
            <v>18243161.156280845</v>
          </cell>
          <cell r="P106">
            <v>27364591.79663828</v>
          </cell>
          <cell r="T106">
            <v>608500.04071230581</v>
          </cell>
          <cell r="U106">
            <v>844910.04478353646</v>
          </cell>
          <cell r="V106">
            <v>1394635.0492618901</v>
          </cell>
          <cell r="W106">
            <v>3626188.5541880792</v>
          </cell>
          <cell r="X106">
            <v>8571654.9096068852</v>
          </cell>
        </row>
        <row r="107">
          <cell r="L107">
            <v>4122688.573345881</v>
          </cell>
          <cell r="M107">
            <v>5728900.8253750959</v>
          </cell>
          <cell r="N107">
            <v>8281721.0576216057</v>
          </cell>
          <cell r="O107">
            <v>19012177.752502345</v>
          </cell>
          <cell r="P107">
            <v>29171870.508980185</v>
          </cell>
          <cell r="T107">
            <v>612833.2841750927</v>
          </cell>
          <cell r="U107">
            <v>851356.61259260203</v>
          </cell>
          <cell r="V107">
            <v>1406178.2738518622</v>
          </cell>
          <cell r="W107">
            <v>3658906.1012370484</v>
          </cell>
          <cell r="X107">
            <v>8651499.2113607526</v>
          </cell>
        </row>
        <row r="108">
          <cell r="L108">
            <v>4240786.2926993147</v>
          </cell>
          <cell r="M108">
            <v>5909150.1729155704</v>
          </cell>
          <cell r="N108">
            <v>8553245.2264569513</v>
          </cell>
          <cell r="O108">
            <v>19781194.348723844</v>
          </cell>
          <cell r="P108">
            <v>30979149.221322089</v>
          </cell>
          <cell r="T108">
            <v>617166.52763787948</v>
          </cell>
          <cell r="U108">
            <v>857803.18040166749</v>
          </cell>
          <cell r="V108">
            <v>1417721.4984418342</v>
          </cell>
          <cell r="W108">
            <v>3691623.6482860181</v>
          </cell>
          <cell r="X108">
            <v>8731343.5131146181</v>
          </cell>
        </row>
        <row r="109">
          <cell r="L109">
            <v>4358884.0120527484</v>
          </cell>
          <cell r="M109">
            <v>6089399.5204560449</v>
          </cell>
          <cell r="N109">
            <v>8824769.395292297</v>
          </cell>
          <cell r="O109">
            <v>20550210.944945343</v>
          </cell>
          <cell r="P109">
            <v>32786427.933663994</v>
          </cell>
          <cell r="T109">
            <v>621499.77110066637</v>
          </cell>
          <cell r="U109">
            <v>864249.74821073306</v>
          </cell>
          <cell r="V109">
            <v>1429264.7230318063</v>
          </cell>
          <cell r="W109">
            <v>3724341.1953349872</v>
          </cell>
          <cell r="X109">
            <v>8811187.8148684837</v>
          </cell>
        </row>
        <row r="110">
          <cell r="L110">
            <v>4476981.7314061821</v>
          </cell>
          <cell r="M110">
            <v>6269648.8679965194</v>
          </cell>
          <cell r="N110">
            <v>9096293.5641276427</v>
          </cell>
          <cell r="O110">
            <v>21319227.541166842</v>
          </cell>
          <cell r="P110">
            <v>34593706.646005899</v>
          </cell>
          <cell r="T110">
            <v>625833.01456345315</v>
          </cell>
          <cell r="U110">
            <v>870696.31601979851</v>
          </cell>
          <cell r="V110">
            <v>1440807.9476217784</v>
          </cell>
          <cell r="W110">
            <v>3757058.7423839564</v>
          </cell>
          <cell r="X110">
            <v>8891032.1166223511</v>
          </cell>
        </row>
        <row r="111">
          <cell r="L111">
            <v>4595079.4507596157</v>
          </cell>
          <cell r="M111">
            <v>6449898.2155369939</v>
          </cell>
          <cell r="N111">
            <v>9367817.7329629883</v>
          </cell>
          <cell r="O111">
            <v>22088244.137388341</v>
          </cell>
          <cell r="P111">
            <v>36400985.358347803</v>
          </cell>
          <cell r="T111">
            <v>630166.25802624004</v>
          </cell>
          <cell r="U111">
            <v>877142.88382886408</v>
          </cell>
          <cell r="V111">
            <v>1452351.1722117504</v>
          </cell>
          <cell r="W111">
            <v>3789776.2894329256</v>
          </cell>
          <cell r="X111">
            <v>8970876.4183762167</v>
          </cell>
        </row>
        <row r="112">
          <cell r="L112">
            <v>4713177.1701130494</v>
          </cell>
          <cell r="M112">
            <v>6630147.5630774684</v>
          </cell>
          <cell r="N112">
            <v>9639341.901798334</v>
          </cell>
          <cell r="O112">
            <v>22857260.73360984</v>
          </cell>
          <cell r="P112">
            <v>38208264.070689708</v>
          </cell>
          <cell r="T112">
            <v>634499.50148902682</v>
          </cell>
          <cell r="U112">
            <v>883589.45163792954</v>
          </cell>
          <cell r="V112">
            <v>1463894.3968017227</v>
          </cell>
          <cell r="W112">
            <v>3822493.8364818948</v>
          </cell>
          <cell r="X112">
            <v>9050720.7201300822</v>
          </cell>
        </row>
        <row r="113">
          <cell r="L113">
            <v>4831274.8894664831</v>
          </cell>
          <cell r="M113">
            <v>6810396.9106179429</v>
          </cell>
          <cell r="N113">
            <v>9910866.0706336796</v>
          </cell>
          <cell r="O113">
            <v>23626277.329831339</v>
          </cell>
          <cell r="P113">
            <v>40015542.783031613</v>
          </cell>
          <cell r="T113">
            <v>638832.74495181371</v>
          </cell>
          <cell r="U113">
            <v>890036.01944699511</v>
          </cell>
          <cell r="V113">
            <v>1475437.6213916948</v>
          </cell>
          <cell r="W113">
            <v>3855211.3835308645</v>
          </cell>
          <cell r="X113">
            <v>9130565.0218839496</v>
          </cell>
        </row>
        <row r="114">
          <cell r="L114">
            <v>4949376.2013005279</v>
          </cell>
          <cell r="M114">
            <v>6990646.2581584174</v>
          </cell>
          <cell r="N114">
            <v>10182390.239469025</v>
          </cell>
          <cell r="O114">
            <v>24395293.926052839</v>
          </cell>
          <cell r="P114">
            <v>41822821.495373517</v>
          </cell>
          <cell r="T114">
            <v>643165.98841460049</v>
          </cell>
          <cell r="U114">
            <v>896482.58725606056</v>
          </cell>
          <cell r="V114">
            <v>1486980.8459816668</v>
          </cell>
          <cell r="W114">
            <v>3887928.9305798337</v>
          </cell>
          <cell r="X114">
            <v>9210409.3236378152</v>
          </cell>
        </row>
        <row r="115">
          <cell r="L115">
            <v>5067474.010261381</v>
          </cell>
          <cell r="M115">
            <v>7170895.6056988919</v>
          </cell>
          <cell r="N115">
            <v>10453914.408304371</v>
          </cell>
          <cell r="O115">
            <v>25164310.522274338</v>
          </cell>
          <cell r="P115">
            <v>43630100.207715422</v>
          </cell>
          <cell r="T115">
            <v>647499.23187738738</v>
          </cell>
          <cell r="U115">
            <v>902929.15506512614</v>
          </cell>
          <cell r="V115">
            <v>1498524.0705716389</v>
          </cell>
          <cell r="W115">
            <v>3920646.4776288029</v>
          </cell>
          <cell r="X115">
            <v>9290253.6253916807</v>
          </cell>
        </row>
        <row r="116">
          <cell r="L116">
            <v>5185571.8192222342</v>
          </cell>
          <cell r="M116">
            <v>7351144.9532393664</v>
          </cell>
          <cell r="N116">
            <v>10725438.577139717</v>
          </cell>
          <cell r="O116">
            <v>25933327.118495837</v>
          </cell>
          <cell r="P116">
            <v>45437378.920057327</v>
          </cell>
          <cell r="T116">
            <v>651832.47534017416</v>
          </cell>
          <cell r="U116">
            <v>909375.72287419159</v>
          </cell>
          <cell r="V116">
            <v>1510067.2951616109</v>
          </cell>
          <cell r="W116">
            <v>3953364.0246777721</v>
          </cell>
          <cell r="X116">
            <v>9370097.9271455482</v>
          </cell>
        </row>
        <row r="117">
          <cell r="L117">
            <v>5303669.6281830873</v>
          </cell>
          <cell r="M117">
            <v>7531394.3007798409</v>
          </cell>
          <cell r="N117">
            <v>10996962.745975062</v>
          </cell>
          <cell r="O117">
            <v>26702343.714717336</v>
          </cell>
          <cell r="P117">
            <v>47244657.632399231</v>
          </cell>
          <cell r="T117">
            <v>656165.71880296106</v>
          </cell>
          <cell r="U117">
            <v>915822.29068325716</v>
          </cell>
          <cell r="V117">
            <v>1521610.519751583</v>
          </cell>
          <cell r="W117">
            <v>3986081.5717267413</v>
          </cell>
          <cell r="X117">
            <v>9449942.2288994137</v>
          </cell>
        </row>
        <row r="118">
          <cell r="L118">
            <v>5421767.4371439405</v>
          </cell>
          <cell r="M118">
            <v>7711643.6483203154</v>
          </cell>
          <cell r="N118">
            <v>11268486.914810408</v>
          </cell>
          <cell r="O118">
            <v>27471360.310938835</v>
          </cell>
          <cell r="P118">
            <v>49051936.344741136</v>
          </cell>
          <cell r="T118">
            <v>660498.96226574783</v>
          </cell>
          <cell r="U118">
            <v>922268.85849232273</v>
          </cell>
          <cell r="V118">
            <v>1533153.7443415551</v>
          </cell>
          <cell r="W118">
            <v>4018799.1187757105</v>
          </cell>
          <cell r="X118">
            <v>9529786.5306532793</v>
          </cell>
        </row>
        <row r="119">
          <cell r="L119">
            <v>5539865.2461047936</v>
          </cell>
          <cell r="M119">
            <v>7891892.9958607899</v>
          </cell>
          <cell r="N119">
            <v>11540011.083645754</v>
          </cell>
          <cell r="O119">
            <v>28240376.907160334</v>
          </cell>
          <cell r="P119">
            <v>50859215.05708304</v>
          </cell>
          <cell r="T119">
            <v>664832.20572853473</v>
          </cell>
          <cell r="U119">
            <v>928715.42630138819</v>
          </cell>
          <cell r="V119">
            <v>1544696.9689315273</v>
          </cell>
          <cell r="W119">
            <v>4051516.6658246801</v>
          </cell>
          <cell r="X119">
            <v>9609630.8324071448</v>
          </cell>
        </row>
        <row r="120">
          <cell r="L120">
            <v>5657963.0550656468</v>
          </cell>
          <cell r="M120">
            <v>8072142.3434012644</v>
          </cell>
          <cell r="N120">
            <v>11811535.252481099</v>
          </cell>
          <cell r="O120">
            <v>29009393.503381833</v>
          </cell>
          <cell r="P120">
            <v>52666493.769424945</v>
          </cell>
          <cell r="T120">
            <v>669165.4491913215</v>
          </cell>
          <cell r="U120">
            <v>935161.99411045376</v>
          </cell>
          <cell r="V120">
            <v>1556240.1935214994</v>
          </cell>
          <cell r="W120">
            <v>4084234.2128736493</v>
          </cell>
          <cell r="X120">
            <v>9689475.1341610122</v>
          </cell>
        </row>
        <row r="121">
          <cell r="L121">
            <v>5776060.8640264999</v>
          </cell>
          <cell r="M121">
            <v>8252391.6909417389</v>
          </cell>
          <cell r="N121">
            <v>12083059.421316445</v>
          </cell>
          <cell r="O121">
            <v>29778410.099603333</v>
          </cell>
          <cell r="P121">
            <v>54473772.48176685</v>
          </cell>
          <cell r="T121">
            <v>673498.69265410828</v>
          </cell>
          <cell r="U121">
            <v>941608.56191951921</v>
          </cell>
          <cell r="V121">
            <v>1567783.4181114715</v>
          </cell>
          <cell r="W121">
            <v>4116951.7599226185</v>
          </cell>
          <cell r="X121">
            <v>9769319.4359148778</v>
          </cell>
        </row>
        <row r="122">
          <cell r="L122">
            <v>5894158.6729873531</v>
          </cell>
          <cell r="M122">
            <v>8432641.0384822134</v>
          </cell>
          <cell r="N122">
            <v>12354583.590151791</v>
          </cell>
          <cell r="O122">
            <v>30547426.695824832</v>
          </cell>
          <cell r="P122">
            <v>56281051.194108754</v>
          </cell>
          <cell r="T122">
            <v>677831.93611689517</v>
          </cell>
          <cell r="U122">
            <v>948055.12972858478</v>
          </cell>
          <cell r="V122">
            <v>1579326.6427014435</v>
          </cell>
          <cell r="W122">
            <v>4149669.3069715882</v>
          </cell>
          <cell r="X122">
            <v>9849163.7376687452</v>
          </cell>
        </row>
        <row r="123">
          <cell r="L123">
            <v>6012256.4819482062</v>
          </cell>
          <cell r="M123">
            <v>8612890.386022687</v>
          </cell>
          <cell r="N123">
            <v>12626107.758987136</v>
          </cell>
          <cell r="O123">
            <v>31316443.292046331</v>
          </cell>
          <cell r="P123">
            <v>58088329.906450659</v>
          </cell>
          <cell r="T123">
            <v>682165.17957968195</v>
          </cell>
          <cell r="U123">
            <v>954501.69753765024</v>
          </cell>
          <cell r="V123">
            <v>1590869.8672914156</v>
          </cell>
          <cell r="W123">
            <v>4182386.8540205574</v>
          </cell>
          <cell r="X123">
            <v>9929008.0394226108</v>
          </cell>
        </row>
        <row r="124">
          <cell r="L124">
            <v>6130354.2909090593</v>
          </cell>
          <cell r="M124">
            <v>8793139.7335631605</v>
          </cell>
          <cell r="N124">
            <v>12897631.927822482</v>
          </cell>
          <cell r="O124">
            <v>32085459.88826783</v>
          </cell>
          <cell r="P124">
            <v>59895608.618792564</v>
          </cell>
          <cell r="T124">
            <v>686498.42304246884</v>
          </cell>
          <cell r="U124">
            <v>960948.26534671569</v>
          </cell>
          <cell r="V124">
            <v>1602413.0918813876</v>
          </cell>
          <cell r="W124">
            <v>4215104.4010695266</v>
          </cell>
          <cell r="X124">
            <v>10008852.341176478</v>
          </cell>
        </row>
        <row r="125">
          <cell r="L125">
            <v>6248452.0998699125</v>
          </cell>
          <cell r="M125">
            <v>8973389.0811036341</v>
          </cell>
          <cell r="N125">
            <v>13169156.096657827</v>
          </cell>
          <cell r="O125">
            <v>32854476.484489329</v>
          </cell>
          <cell r="P125">
            <v>61702887.331134468</v>
          </cell>
          <cell r="T125">
            <v>690831.66650525562</v>
          </cell>
          <cell r="U125">
            <v>967394.83315578126</v>
          </cell>
          <cell r="V125">
            <v>1613956.3164713597</v>
          </cell>
          <cell r="W125">
            <v>4247821.9481184958</v>
          </cell>
          <cell r="X125">
            <v>10088696.642930344</v>
          </cell>
        </row>
        <row r="126">
          <cell r="L126">
            <v>6366549.9088307656</v>
          </cell>
          <cell r="M126">
            <v>9153638.4286441077</v>
          </cell>
          <cell r="N126">
            <v>13440680.265493173</v>
          </cell>
          <cell r="O126">
            <v>33623493.080710828</v>
          </cell>
          <cell r="P126">
            <v>63510166.043476373</v>
          </cell>
          <cell r="T126">
            <v>695164.90996804251</v>
          </cell>
          <cell r="U126">
            <v>973841.40096484672</v>
          </cell>
          <cell r="V126">
            <v>1625499.5410613318</v>
          </cell>
          <cell r="W126">
            <v>4280539.4951674649</v>
          </cell>
          <cell r="X126">
            <v>10168540.944684211</v>
          </cell>
        </row>
        <row r="127">
          <cell r="L127">
            <v>6484647.7177916188</v>
          </cell>
          <cell r="M127">
            <v>9333887.7761845812</v>
          </cell>
          <cell r="N127">
            <v>13712204.434328519</v>
          </cell>
          <cell r="O127">
            <v>34392509.676932327</v>
          </cell>
          <cell r="P127">
            <v>65317444.755818278</v>
          </cell>
          <cell r="T127">
            <v>699498.15343082929</v>
          </cell>
          <cell r="U127">
            <v>980287.96877391229</v>
          </cell>
          <cell r="V127">
            <v>1637042.7656513038</v>
          </cell>
          <cell r="W127">
            <v>4313257.0422164341</v>
          </cell>
          <cell r="X127">
            <v>10248385.246438077</v>
          </cell>
        </row>
        <row r="128">
          <cell r="L128">
            <v>6602745.5267524719</v>
          </cell>
          <cell r="M128">
            <v>9514137.1237250548</v>
          </cell>
          <cell r="N128">
            <v>13983728.603163864</v>
          </cell>
          <cell r="O128">
            <v>35161526.273153827</v>
          </cell>
          <cell r="P128">
            <v>67124723.468160182</v>
          </cell>
          <cell r="T128">
            <v>703831.39689361618</v>
          </cell>
          <cell r="U128">
            <v>986734.53658297774</v>
          </cell>
          <cell r="V128">
            <v>1648585.9902412759</v>
          </cell>
          <cell r="W128">
            <v>4345974.5892654033</v>
          </cell>
          <cell r="X128">
            <v>10328229.548191942</v>
          </cell>
        </row>
        <row r="129">
          <cell r="L129">
            <v>6720843.3357133251</v>
          </cell>
          <cell r="M129">
            <v>9694386.4712655284</v>
          </cell>
          <cell r="N129">
            <v>14255252.77199921</v>
          </cell>
          <cell r="O129">
            <v>35930542.869375326</v>
          </cell>
          <cell r="P129">
            <v>68932002.180502087</v>
          </cell>
          <cell r="T129">
            <v>708164.64035640308</v>
          </cell>
          <cell r="U129">
            <v>993181.10439204331</v>
          </cell>
          <cell r="V129">
            <v>1660129.2148312479</v>
          </cell>
          <cell r="W129">
            <v>4378692.1363143725</v>
          </cell>
          <cell r="X129">
            <v>10408073.84994581</v>
          </cell>
        </row>
        <row r="130">
          <cell r="L130">
            <v>6838941.1446741782</v>
          </cell>
          <cell r="M130">
            <v>9874635.8188060019</v>
          </cell>
          <cell r="N130">
            <v>14526776.940834556</v>
          </cell>
          <cell r="O130">
            <v>36699559.465596825</v>
          </cell>
          <cell r="P130">
            <v>70739280.892843992</v>
          </cell>
          <cell r="T130">
            <v>712497.88381918985</v>
          </cell>
          <cell r="U130">
            <v>999627.67220110877</v>
          </cell>
          <cell r="V130">
            <v>1671672.43942122</v>
          </cell>
          <cell r="W130">
            <v>4411409.6833633417</v>
          </cell>
          <cell r="X130">
            <v>10487918.151699675</v>
          </cell>
        </row>
        <row r="131">
          <cell r="L131">
            <v>6957038.9536350314</v>
          </cell>
          <cell r="M131">
            <v>10054885.166346475</v>
          </cell>
          <cell r="N131">
            <v>14798301.109669901</v>
          </cell>
          <cell r="O131">
            <v>37468576.061818324</v>
          </cell>
          <cell r="P131">
            <v>72546559.605185896</v>
          </cell>
          <cell r="T131">
            <v>716831.12728197663</v>
          </cell>
          <cell r="U131">
            <v>1006074.2400101742</v>
          </cell>
          <cell r="V131">
            <v>1683215.664011192</v>
          </cell>
          <cell r="W131">
            <v>4444127.2304123109</v>
          </cell>
          <cell r="X131">
            <v>10567762.453453541</v>
          </cell>
        </row>
        <row r="132">
          <cell r="L132">
            <v>7075136.7625958845</v>
          </cell>
          <cell r="M132">
            <v>10235134.513886949</v>
          </cell>
          <cell r="N132">
            <v>15069825.278505247</v>
          </cell>
          <cell r="O132">
            <v>38237592.658039823</v>
          </cell>
          <cell r="P132">
            <v>74353838.317527801</v>
          </cell>
          <cell r="T132">
            <v>721164.37074476352</v>
          </cell>
          <cell r="U132">
            <v>1012520.8078192398</v>
          </cell>
          <cell r="V132">
            <v>1694758.8886011641</v>
          </cell>
          <cell r="W132">
            <v>4476844.7774612801</v>
          </cell>
          <cell r="X132">
            <v>10647606.755207408</v>
          </cell>
        </row>
        <row r="133">
          <cell r="L133">
            <v>7193234.5715567376</v>
          </cell>
          <cell r="M133">
            <v>10415383.861427423</v>
          </cell>
          <cell r="N133">
            <v>15341349.447340593</v>
          </cell>
          <cell r="O133">
            <v>39006609.254261322</v>
          </cell>
          <cell r="P133">
            <v>76161117.029869705</v>
          </cell>
          <cell r="T133">
            <v>725497.6142075503</v>
          </cell>
          <cell r="U133">
            <v>1018967.3756283054</v>
          </cell>
          <cell r="V133">
            <v>1706302.1131911362</v>
          </cell>
          <cell r="W133">
            <v>4509562.3245102493</v>
          </cell>
          <cell r="X133">
            <v>10727451.056961274</v>
          </cell>
        </row>
        <row r="134">
          <cell r="L134">
            <v>7311332.3805175908</v>
          </cell>
          <cell r="M134">
            <v>10595633.208967896</v>
          </cell>
          <cell r="N134">
            <v>15612873.616175938</v>
          </cell>
          <cell r="O134">
            <v>39775625.850482821</v>
          </cell>
          <cell r="P134">
            <v>77968395.74221161</v>
          </cell>
          <cell r="T134">
            <v>729830.85767033719</v>
          </cell>
          <cell r="U134">
            <v>1025413.9434373708</v>
          </cell>
          <cell r="V134">
            <v>1717845.3377811082</v>
          </cell>
          <cell r="W134">
            <v>4542279.8715592185</v>
          </cell>
          <cell r="X134">
            <v>10807295.358715139</v>
          </cell>
        </row>
        <row r="135">
          <cell r="L135">
            <v>7429430.1894784439</v>
          </cell>
          <cell r="M135">
            <v>10775882.55650837</v>
          </cell>
          <cell r="N135">
            <v>15884397.785011284</v>
          </cell>
          <cell r="O135">
            <v>40544642.446704321</v>
          </cell>
          <cell r="P135">
            <v>79775674.454553515</v>
          </cell>
          <cell r="T135">
            <v>734164.10113312397</v>
          </cell>
          <cell r="U135">
            <v>1031860.5112464364</v>
          </cell>
          <cell r="V135">
            <v>1729388.5623710803</v>
          </cell>
          <cell r="W135">
            <v>4574997.4186081877</v>
          </cell>
          <cell r="X135">
            <v>10887139.660469007</v>
          </cell>
        </row>
        <row r="136">
          <cell r="L136">
            <v>7547527.9984392971</v>
          </cell>
          <cell r="M136">
            <v>10956131.904048843</v>
          </cell>
          <cell r="N136">
            <v>16155921.95384663</v>
          </cell>
          <cell r="O136">
            <v>41313659.04292582</v>
          </cell>
          <cell r="P136">
            <v>81582953.166895419</v>
          </cell>
          <cell r="T136">
            <v>738497.34459591086</v>
          </cell>
          <cell r="U136">
            <v>1038307.0790555018</v>
          </cell>
          <cell r="V136">
            <v>1740931.7869610523</v>
          </cell>
          <cell r="W136">
            <v>4607714.9656571578</v>
          </cell>
          <cell r="X136">
            <v>10966983.962222872</v>
          </cell>
        </row>
        <row r="137">
          <cell r="L137">
            <v>7665625.8074001502</v>
          </cell>
          <cell r="M137">
            <v>11136381.251589317</v>
          </cell>
          <cell r="N137">
            <v>16427446.122681975</v>
          </cell>
          <cell r="O137">
            <v>42082675.639147319</v>
          </cell>
          <cell r="P137">
            <v>83390231.879237324</v>
          </cell>
          <cell r="T137">
            <v>742830.58805869764</v>
          </cell>
          <cell r="U137">
            <v>1044753.6468645674</v>
          </cell>
          <cell r="V137">
            <v>1752475.0115510244</v>
          </cell>
          <cell r="W137">
            <v>4640432.512706127</v>
          </cell>
          <cell r="X137">
            <v>11046828.263976738</v>
          </cell>
        </row>
        <row r="138">
          <cell r="L138">
            <v>7783723.6163610034</v>
          </cell>
          <cell r="M138">
            <v>11316630.59912979</v>
          </cell>
          <cell r="N138">
            <v>16698970.291517321</v>
          </cell>
          <cell r="O138">
            <v>42851692.235368818</v>
          </cell>
          <cell r="P138">
            <v>85197510.591579229</v>
          </cell>
          <cell r="T138">
            <v>747163.83152148454</v>
          </cell>
          <cell r="U138">
            <v>1051200.214673633</v>
          </cell>
          <cell r="V138">
            <v>1764018.2361409965</v>
          </cell>
          <cell r="W138">
            <v>4673150.0597550962</v>
          </cell>
          <cell r="X138">
            <v>11126672.565730605</v>
          </cell>
        </row>
        <row r="139">
          <cell r="L139">
            <v>7901821.4253218565</v>
          </cell>
          <cell r="M139">
            <v>11496879.946670264</v>
          </cell>
          <cell r="N139">
            <v>16970494.460352667</v>
          </cell>
          <cell r="O139">
            <v>43620708.831590317</v>
          </cell>
          <cell r="P139">
            <v>87004789.303921133</v>
          </cell>
          <cell r="T139">
            <v>751497.07498427131</v>
          </cell>
          <cell r="U139">
            <v>1057646.7824826983</v>
          </cell>
          <cell r="V139">
            <v>1775561.4607309685</v>
          </cell>
          <cell r="W139">
            <v>4705867.6068040654</v>
          </cell>
          <cell r="X139">
            <v>11206516.867484471</v>
          </cell>
        </row>
        <row r="140">
          <cell r="L140">
            <v>8019919.2342827097</v>
          </cell>
          <cell r="M140">
            <v>11677129.294210738</v>
          </cell>
          <cell r="N140">
            <v>17242018.629188012</v>
          </cell>
          <cell r="O140">
            <v>44389725.427811816</v>
          </cell>
          <cell r="P140">
            <v>88812068.016263038</v>
          </cell>
          <cell r="T140">
            <v>755830.31844705809</v>
          </cell>
          <cell r="U140">
            <v>1064093.3502917639</v>
          </cell>
          <cell r="V140">
            <v>1787104.6853209406</v>
          </cell>
          <cell r="W140">
            <v>4738585.1538530346</v>
          </cell>
          <cell r="X140">
            <v>11286361.169238336</v>
          </cell>
        </row>
        <row r="141">
          <cell r="L141">
            <v>8138017.0432435628</v>
          </cell>
          <cell r="M141">
            <v>11857378.641751211</v>
          </cell>
          <cell r="N141">
            <v>17513542.798023358</v>
          </cell>
          <cell r="O141">
            <v>45158742.024033315</v>
          </cell>
          <cell r="P141">
            <v>90619346.728604943</v>
          </cell>
          <cell r="T141">
            <v>760163.56190984498</v>
          </cell>
          <cell r="U141">
            <v>1070539.9181008295</v>
          </cell>
          <cell r="V141">
            <v>1798647.9099109126</v>
          </cell>
          <cell r="W141">
            <v>4771302.7009020047</v>
          </cell>
          <cell r="X141">
            <v>11366205.470992204</v>
          </cell>
        </row>
        <row r="142">
          <cell r="L142">
            <v>8256114.8522044159</v>
          </cell>
          <cell r="M142">
            <v>12037627.989291685</v>
          </cell>
          <cell r="N142">
            <v>17785066.966858704</v>
          </cell>
          <cell r="O142">
            <v>45927758.620254815</v>
          </cell>
          <cell r="P142">
            <v>92426625.440946847</v>
          </cell>
          <cell r="T142">
            <v>764496.80537263176</v>
          </cell>
          <cell r="U142">
            <v>1076986.4859098948</v>
          </cell>
          <cell r="V142">
            <v>1810191.1345008847</v>
          </cell>
          <cell r="W142">
            <v>4804020.2479509739</v>
          </cell>
          <cell r="X142">
            <v>11446049.772746069</v>
          </cell>
        </row>
        <row r="143">
          <cell r="L143">
            <v>8374212.6611652691</v>
          </cell>
          <cell r="M143">
            <v>12217877.336832158</v>
          </cell>
          <cell r="N143">
            <v>18056591.135694049</v>
          </cell>
          <cell r="O143">
            <v>46696775.216476314</v>
          </cell>
          <cell r="P143">
            <v>94233904.153288752</v>
          </cell>
          <cell r="T143">
            <v>768830.04883541865</v>
          </cell>
          <cell r="U143">
            <v>1083433.0537189604</v>
          </cell>
          <cell r="V143">
            <v>1821734.3590908567</v>
          </cell>
          <cell r="W143">
            <v>4836737.7949999431</v>
          </cell>
          <cell r="X143">
            <v>11525894.074499935</v>
          </cell>
        </row>
        <row r="144">
          <cell r="L144">
            <v>8492310.4701261222</v>
          </cell>
          <cell r="M144">
            <v>12398126.684372632</v>
          </cell>
          <cell r="N144">
            <v>18328115.304529395</v>
          </cell>
          <cell r="O144">
            <v>47465791.812697813</v>
          </cell>
          <cell r="P144">
            <v>96041182.865630656</v>
          </cell>
          <cell r="T144">
            <v>773163.29229820543</v>
          </cell>
          <cell r="U144">
            <v>1089879.6215280259</v>
          </cell>
          <cell r="V144">
            <v>1833277.5836808288</v>
          </cell>
          <cell r="W144">
            <v>4869455.3420489123</v>
          </cell>
          <cell r="X144">
            <v>11605738.376253802</v>
          </cell>
        </row>
        <row r="145">
          <cell r="L145">
            <v>8610408.2790869754</v>
          </cell>
          <cell r="M145">
            <v>12578376.031913105</v>
          </cell>
          <cell r="N145">
            <v>18599639.473364741</v>
          </cell>
          <cell r="O145">
            <v>48234808.408919312</v>
          </cell>
          <cell r="P145">
            <v>97848461.577972561</v>
          </cell>
          <cell r="T145">
            <v>777496.53576099221</v>
          </cell>
          <cell r="U145">
            <v>1096326.1893370915</v>
          </cell>
          <cell r="V145">
            <v>1844820.8082708009</v>
          </cell>
          <cell r="W145">
            <v>4902172.8890978815</v>
          </cell>
          <cell r="X145">
            <v>11685582.678007668</v>
          </cell>
        </row>
        <row r="146">
          <cell r="L146">
            <v>8728506.0880478285</v>
          </cell>
          <cell r="M146">
            <v>12758625.379453579</v>
          </cell>
          <cell r="N146">
            <v>18871163.642200086</v>
          </cell>
          <cell r="O146">
            <v>49003825.005140811</v>
          </cell>
          <cell r="P146">
            <v>99655740.290314466</v>
          </cell>
          <cell r="T146">
            <v>781829.7792237791</v>
          </cell>
          <cell r="U146">
            <v>1102772.7571461569</v>
          </cell>
          <cell r="V146">
            <v>1856364.0328607731</v>
          </cell>
          <cell r="W146">
            <v>4934890.4361468507</v>
          </cell>
          <cell r="X146">
            <v>11765426.979761533</v>
          </cell>
        </row>
        <row r="147">
          <cell r="L147">
            <v>8846603.8970086817</v>
          </cell>
          <cell r="M147">
            <v>12938874.726994053</v>
          </cell>
          <cell r="N147">
            <v>19142687.811035432</v>
          </cell>
          <cell r="O147">
            <v>49772841.60136231</v>
          </cell>
          <cell r="P147">
            <v>101463019.00265637</v>
          </cell>
          <cell r="T147">
            <v>786163.02268656588</v>
          </cell>
          <cell r="U147">
            <v>1109219.3249552224</v>
          </cell>
          <cell r="V147">
            <v>1867907.257450745</v>
          </cell>
          <cell r="W147">
            <v>4967607.9831958199</v>
          </cell>
          <cell r="X147">
            <v>11845271.281515401</v>
          </cell>
        </row>
        <row r="148">
          <cell r="L148">
            <v>8964701.7059695348</v>
          </cell>
          <cell r="M148">
            <v>13119124.074534526</v>
          </cell>
          <cell r="N148">
            <v>19414211.979870778</v>
          </cell>
          <cell r="O148">
            <v>50541858.197583809</v>
          </cell>
          <cell r="P148">
            <v>103270297.71499828</v>
          </cell>
          <cell r="T148">
            <v>790496.26614935277</v>
          </cell>
          <cell r="U148">
            <v>1115665.892764288</v>
          </cell>
          <cell r="V148">
            <v>1879450.4820407173</v>
          </cell>
          <cell r="W148">
            <v>5000325.5302447891</v>
          </cell>
          <cell r="X148">
            <v>11925115.583269266</v>
          </cell>
        </row>
        <row r="149">
          <cell r="L149">
            <v>9082799.514930388</v>
          </cell>
          <cell r="M149">
            <v>13299373.422075</v>
          </cell>
          <cell r="N149">
            <v>19685736.148706123</v>
          </cell>
          <cell r="O149">
            <v>51310874.793805309</v>
          </cell>
          <cell r="P149">
            <v>105077576.42734018</v>
          </cell>
          <cell r="T149">
            <v>794829.50961213955</v>
          </cell>
          <cell r="U149">
            <v>1122112.4605733533</v>
          </cell>
          <cell r="V149">
            <v>1890993.7066306893</v>
          </cell>
          <cell r="W149">
            <v>5033043.0772937583</v>
          </cell>
          <cell r="X149">
            <v>12004959.885023132</v>
          </cell>
        </row>
        <row r="150">
          <cell r="L150">
            <v>9200897.3238912411</v>
          </cell>
          <cell r="M150">
            <v>13479622.769615473</v>
          </cell>
          <cell r="N150">
            <v>19957260.317541469</v>
          </cell>
          <cell r="O150">
            <v>52079891.390026808</v>
          </cell>
          <cell r="P150">
            <v>106884855.13968208</v>
          </cell>
          <cell r="T150">
            <v>799162.75307492644</v>
          </cell>
          <cell r="U150">
            <v>1128559.0283824189</v>
          </cell>
          <cell r="V150">
            <v>1902536.9312206614</v>
          </cell>
          <cell r="W150">
            <v>5065760.6243427284</v>
          </cell>
          <cell r="X150">
            <v>12084804.186776998</v>
          </cell>
        </row>
        <row r="151">
          <cell r="L151">
            <v>9318995.1328520942</v>
          </cell>
          <cell r="M151">
            <v>13659872.117155947</v>
          </cell>
          <cell r="N151">
            <v>20228784.486376815</v>
          </cell>
          <cell r="O151">
            <v>52848907.986248307</v>
          </cell>
          <cell r="P151">
            <v>108692133.85202399</v>
          </cell>
          <cell r="T151">
            <v>803495.99653771322</v>
          </cell>
          <cell r="U151">
            <v>1135005.5961914845</v>
          </cell>
          <cell r="V151">
            <v>1914080.1558106334</v>
          </cell>
          <cell r="W151">
            <v>5098478.1713916976</v>
          </cell>
          <cell r="X151">
            <v>12164648.488530865</v>
          </cell>
        </row>
        <row r="152">
          <cell r="L152">
            <v>9437092.9418129474</v>
          </cell>
          <cell r="M152">
            <v>13840121.46469642</v>
          </cell>
          <cell r="N152">
            <v>20500308.65521216</v>
          </cell>
          <cell r="O152">
            <v>53617924.582469806</v>
          </cell>
          <cell r="P152">
            <v>110499412.56436589</v>
          </cell>
          <cell r="T152">
            <v>807829.24000049999</v>
          </cell>
          <cell r="U152">
            <v>1141452.1640005501</v>
          </cell>
          <cell r="V152">
            <v>1925623.3804006055</v>
          </cell>
          <cell r="W152">
            <v>5131195.7184406668</v>
          </cell>
          <cell r="X152">
            <v>12244492.79028473</v>
          </cell>
        </row>
        <row r="153">
          <cell r="L153">
            <v>9555190.7507738005</v>
          </cell>
          <cell r="M153">
            <v>14020370.812236894</v>
          </cell>
          <cell r="N153">
            <v>20771832.824047506</v>
          </cell>
          <cell r="O153">
            <v>54386941.178691305</v>
          </cell>
          <cell r="P153">
            <v>112306691.2767078</v>
          </cell>
          <cell r="T153">
            <v>812162.48346328689</v>
          </cell>
          <cell r="U153">
            <v>1147898.7318096156</v>
          </cell>
          <cell r="V153">
            <v>1937166.6049905776</v>
          </cell>
          <cell r="W153">
            <v>5163913.265489636</v>
          </cell>
          <cell r="X153">
            <v>12324337.092038598</v>
          </cell>
        </row>
        <row r="154">
          <cell r="L154">
            <v>9673288.5597346537</v>
          </cell>
          <cell r="M154">
            <v>14200620.159777367</v>
          </cell>
          <cell r="N154">
            <v>21043356.992882852</v>
          </cell>
          <cell r="O154">
            <v>55155957.774912804</v>
          </cell>
          <cell r="P154">
            <v>114113969.9890497</v>
          </cell>
          <cell r="T154">
            <v>816495.72692607366</v>
          </cell>
          <cell r="U154">
            <v>1154345.2996186812</v>
          </cell>
          <cell r="V154">
            <v>1948709.8295805496</v>
          </cell>
          <cell r="W154">
            <v>5196630.8125386052</v>
          </cell>
          <cell r="X154">
            <v>12404181.393792463</v>
          </cell>
        </row>
        <row r="155">
          <cell r="L155">
            <v>9791386.3686955068</v>
          </cell>
          <cell r="M155">
            <v>14380869.507317841</v>
          </cell>
          <cell r="N155">
            <v>21314881.161718197</v>
          </cell>
          <cell r="O155">
            <v>55924974.371134304</v>
          </cell>
          <cell r="P155">
            <v>115921248.70139161</v>
          </cell>
          <cell r="T155">
            <v>820828.97038886044</v>
          </cell>
          <cell r="U155">
            <v>1160791.8674277468</v>
          </cell>
          <cell r="V155">
            <v>1960253.0541705217</v>
          </cell>
          <cell r="W155">
            <v>5229348.3595875744</v>
          </cell>
          <cell r="X155">
            <v>12484025.695546329</v>
          </cell>
        </row>
        <row r="156">
          <cell r="L156">
            <v>9909484.17765636</v>
          </cell>
          <cell r="M156">
            <v>14561118.854858315</v>
          </cell>
          <cell r="N156">
            <v>21586405.330553543</v>
          </cell>
          <cell r="O156">
            <v>56693990.967355803</v>
          </cell>
          <cell r="P156">
            <v>117728527.41373351</v>
          </cell>
          <cell r="T156">
            <v>825162.21385164734</v>
          </cell>
          <cell r="U156">
            <v>1167238.4352368121</v>
          </cell>
          <cell r="V156">
            <v>1971796.2787604937</v>
          </cell>
          <cell r="W156">
            <v>5262065.9066365436</v>
          </cell>
          <cell r="X156">
            <v>12563869.997300196</v>
          </cell>
        </row>
        <row r="157">
          <cell r="L157">
            <v>10027581.986617213</v>
          </cell>
          <cell r="M157">
            <v>14741368.202398788</v>
          </cell>
          <cell r="N157">
            <v>21857929.499388888</v>
          </cell>
          <cell r="O157">
            <v>57463007.563577302</v>
          </cell>
          <cell r="P157">
            <v>119535806.12607542</v>
          </cell>
          <cell r="T157">
            <v>829495.45731443411</v>
          </cell>
          <cell r="U157">
            <v>1173685.0030458777</v>
          </cell>
          <cell r="V157">
            <v>1983339.5033504658</v>
          </cell>
          <cell r="W157">
            <v>5294783.4536855128</v>
          </cell>
          <cell r="X157">
            <v>12643714.299054062</v>
          </cell>
        </row>
        <row r="158">
          <cell r="L158">
            <v>10145679.795578066</v>
          </cell>
          <cell r="M158">
            <v>14921617.549939262</v>
          </cell>
          <cell r="N158">
            <v>22129453.668224234</v>
          </cell>
          <cell r="O158">
            <v>58232024.159798801</v>
          </cell>
          <cell r="P158">
            <v>121343084.83841732</v>
          </cell>
          <cell r="T158">
            <v>833828.70077722089</v>
          </cell>
          <cell r="U158">
            <v>1180131.5708549432</v>
          </cell>
          <cell r="V158">
            <v>1994882.7279404378</v>
          </cell>
          <cell r="W158">
            <v>5327501.000734482</v>
          </cell>
          <cell r="X158">
            <v>12723558.600807929</v>
          </cell>
        </row>
        <row r="159">
          <cell r="L159">
            <v>10263777.604538919</v>
          </cell>
          <cell r="M159">
            <v>15101866.897479735</v>
          </cell>
          <cell r="N159">
            <v>22400977.83705958</v>
          </cell>
          <cell r="O159">
            <v>59001040.7560203</v>
          </cell>
          <cell r="P159">
            <v>123150363.55075923</v>
          </cell>
          <cell r="T159">
            <v>838161.94424000778</v>
          </cell>
          <cell r="U159">
            <v>1186578.1386640088</v>
          </cell>
          <cell r="V159">
            <v>2006425.9525304099</v>
          </cell>
          <cell r="W159">
            <v>5360218.5477834512</v>
          </cell>
          <cell r="X159">
            <v>12803402.902561795</v>
          </cell>
        </row>
        <row r="160">
          <cell r="L160">
            <v>10381875.413499773</v>
          </cell>
          <cell r="M160">
            <v>15282116.245020209</v>
          </cell>
          <cell r="N160">
            <v>22672502.005894925</v>
          </cell>
          <cell r="O160">
            <v>59770057.352241799</v>
          </cell>
          <cell r="P160">
            <v>124957642.26310113</v>
          </cell>
          <cell r="T160">
            <v>842495.18770279456</v>
          </cell>
          <cell r="U160">
            <v>1193024.7064730744</v>
          </cell>
          <cell r="V160">
            <v>2017969.177120382</v>
          </cell>
          <cell r="W160">
            <v>5392936.0948324203</v>
          </cell>
          <cell r="X160">
            <v>12883247.204315661</v>
          </cell>
        </row>
        <row r="161">
          <cell r="L161">
            <v>10499973.222460626</v>
          </cell>
          <cell r="M161">
            <v>15462365.592560682</v>
          </cell>
          <cell r="N161">
            <v>22944026.174730271</v>
          </cell>
          <cell r="O161">
            <v>60539073.948463298</v>
          </cell>
          <cell r="P161">
            <v>126764920.97544304</v>
          </cell>
          <cell r="T161">
            <v>846828.43116558145</v>
          </cell>
          <cell r="U161">
            <v>1199471.2742821397</v>
          </cell>
          <cell r="V161">
            <v>2029512.401710354</v>
          </cell>
          <cell r="W161">
            <v>5425653.6418813895</v>
          </cell>
          <cell r="X161">
            <v>12963091.506069528</v>
          </cell>
        </row>
        <row r="162">
          <cell r="L162">
            <v>10618071.031421479</v>
          </cell>
          <cell r="M162">
            <v>15642614.940101156</v>
          </cell>
          <cell r="N162">
            <v>23215550.343565617</v>
          </cell>
          <cell r="O162">
            <v>61308090.544684798</v>
          </cell>
          <cell r="P162">
            <v>128572199.68778494</v>
          </cell>
          <cell r="T162">
            <v>851161.67462836823</v>
          </cell>
          <cell r="U162">
            <v>1205917.8420912053</v>
          </cell>
          <cell r="V162">
            <v>2041055.6263003261</v>
          </cell>
          <cell r="W162">
            <v>5458371.1889303587</v>
          </cell>
          <cell r="X162">
            <v>13042935.807823393</v>
          </cell>
        </row>
        <row r="163">
          <cell r="L163">
            <v>10736168.840382332</v>
          </cell>
          <cell r="M163">
            <v>15822864.28764163</v>
          </cell>
          <cell r="N163">
            <v>23487074.512400962</v>
          </cell>
          <cell r="O163">
            <v>62077107.140906297</v>
          </cell>
          <cell r="P163">
            <v>130379478.40012684</v>
          </cell>
          <cell r="T163">
            <v>855494.91809115512</v>
          </cell>
          <cell r="U163">
            <v>1212364.4099002709</v>
          </cell>
          <cell r="V163">
            <v>2052598.8508902981</v>
          </cell>
          <cell r="W163">
            <v>5491088.7359793279</v>
          </cell>
          <cell r="X163">
            <v>13122780.109577259</v>
          </cell>
        </row>
        <row r="164">
          <cell r="T164">
            <v>859828.1615539419</v>
          </cell>
          <cell r="U164">
            <v>1218810.9777093364</v>
          </cell>
          <cell r="V164">
            <v>2064142.0754802702</v>
          </cell>
          <cell r="W164">
            <v>5523806.2830282971</v>
          </cell>
          <cell r="X164">
            <v>13202624.411331126</v>
          </cell>
        </row>
        <row r="165">
          <cell r="T165">
            <v>864161.40501672879</v>
          </cell>
          <cell r="U165">
            <v>1225257.5455184018</v>
          </cell>
          <cell r="V165">
            <v>2075685.3000702423</v>
          </cell>
          <cell r="W165">
            <v>5556523.8300772663</v>
          </cell>
          <cell r="X165">
            <v>13282468.713084992</v>
          </cell>
        </row>
        <row r="166">
          <cell r="T166">
            <v>868494.64847951569</v>
          </cell>
          <cell r="U166">
            <v>1231704.1133274673</v>
          </cell>
          <cell r="V166">
            <v>2087228.5246602143</v>
          </cell>
          <cell r="W166">
            <v>5589241.3771262355</v>
          </cell>
          <cell r="X166">
            <v>13362313.014838858</v>
          </cell>
        </row>
        <row r="167">
          <cell r="T167">
            <v>872827.89194230246</v>
          </cell>
          <cell r="U167">
            <v>1238150.6811365329</v>
          </cell>
          <cell r="V167">
            <v>2098771.7492501866</v>
          </cell>
          <cell r="W167">
            <v>5621958.9241752056</v>
          </cell>
          <cell r="X167">
            <v>13442157.316592723</v>
          </cell>
        </row>
        <row r="168">
          <cell r="T168">
            <v>877161.13540508936</v>
          </cell>
          <cell r="U168">
            <v>1244597.2489455985</v>
          </cell>
          <cell r="V168">
            <v>2110314.9738401584</v>
          </cell>
          <cell r="W168">
            <v>5654676.4712241748</v>
          </cell>
          <cell r="X168">
            <v>13522001.618346591</v>
          </cell>
        </row>
        <row r="169">
          <cell r="T169">
            <v>881494.37886787613</v>
          </cell>
          <cell r="U169">
            <v>1251043.8167546638</v>
          </cell>
          <cell r="V169">
            <v>2121858.1984301307</v>
          </cell>
          <cell r="W169">
            <v>5687394.018273144</v>
          </cell>
          <cell r="X169">
            <v>13601845.920100456</v>
          </cell>
        </row>
        <row r="170">
          <cell r="T170">
            <v>885827.62233066303</v>
          </cell>
          <cell r="U170">
            <v>1257490.3845637294</v>
          </cell>
          <cell r="V170">
            <v>2133401.4230201025</v>
          </cell>
          <cell r="W170">
            <v>5720111.5653221132</v>
          </cell>
          <cell r="X170">
            <v>13681690.221854322</v>
          </cell>
        </row>
        <row r="171">
          <cell r="T171">
            <v>890161.01157788455</v>
          </cell>
          <cell r="U171">
            <v>1263936.952372795</v>
          </cell>
          <cell r="V171">
            <v>2144944.6476100748</v>
          </cell>
          <cell r="W171">
            <v>5752829.1123710824</v>
          </cell>
          <cell r="X171">
            <v>13761534.523608189</v>
          </cell>
        </row>
        <row r="172">
          <cell r="T172">
            <v>894495.67059640866</v>
          </cell>
          <cell r="U172">
            <v>1270383.5201818603</v>
          </cell>
          <cell r="V172">
            <v>2156496.1029700339</v>
          </cell>
          <cell r="W172">
            <v>5785546.6594200516</v>
          </cell>
          <cell r="X172">
            <v>13841378.825362055</v>
          </cell>
        </row>
        <row r="173">
          <cell r="T173">
            <v>898830.32961493265</v>
          </cell>
          <cell r="U173">
            <v>1276830.0879909259</v>
          </cell>
          <cell r="V173">
            <v>2168070.4296351308</v>
          </cell>
          <cell r="W173">
            <v>5818264.2064690208</v>
          </cell>
          <cell r="X173">
            <v>13921223.12711592</v>
          </cell>
        </row>
        <row r="174">
          <cell r="T174">
            <v>903164.98863345664</v>
          </cell>
          <cell r="U174">
            <v>1283276.6557999915</v>
          </cell>
          <cell r="V174">
            <v>2179644.7563002282</v>
          </cell>
          <cell r="W174">
            <v>5850981.7535179909</v>
          </cell>
          <cell r="X174">
            <v>14001067.428869788</v>
          </cell>
        </row>
        <row r="175">
          <cell r="T175">
            <v>907499.64765198063</v>
          </cell>
          <cell r="U175">
            <v>1289723.2236090568</v>
          </cell>
          <cell r="V175">
            <v>2191219.0829653251</v>
          </cell>
          <cell r="W175">
            <v>5883699.3005669601</v>
          </cell>
          <cell r="X175">
            <v>14080911.730623653</v>
          </cell>
        </row>
        <row r="176">
          <cell r="T176">
            <v>911834.30667050474</v>
          </cell>
          <cell r="U176">
            <v>1296169.7914181224</v>
          </cell>
          <cell r="V176">
            <v>2202793.4096304225</v>
          </cell>
          <cell r="W176">
            <v>5916428.6541967886</v>
          </cell>
          <cell r="X176">
            <v>14160756.032377519</v>
          </cell>
        </row>
        <row r="177">
          <cell r="T177">
            <v>916168.96568902873</v>
          </cell>
          <cell r="U177">
            <v>1302616.3592271879</v>
          </cell>
          <cell r="V177">
            <v>2214367.7362955194</v>
          </cell>
          <cell r="W177">
            <v>5949668.8781539584</v>
          </cell>
          <cell r="X177">
            <v>14240600.334131386</v>
          </cell>
        </row>
        <row r="178">
          <cell r="T178">
            <v>920503.62470755272</v>
          </cell>
          <cell r="U178">
            <v>1309062.9270362535</v>
          </cell>
          <cell r="V178">
            <v>2225942.0629606168</v>
          </cell>
          <cell r="W178">
            <v>5982909.1021111272</v>
          </cell>
          <cell r="X178">
            <v>14320444.635885252</v>
          </cell>
        </row>
        <row r="179">
          <cell r="T179">
            <v>924838.28372607671</v>
          </cell>
          <cell r="U179">
            <v>1315509.4948453188</v>
          </cell>
          <cell r="V179">
            <v>2237516.3896257137</v>
          </cell>
          <cell r="W179">
            <v>6016149.3260682961</v>
          </cell>
          <cell r="X179">
            <v>14400288.937639117</v>
          </cell>
        </row>
        <row r="180">
          <cell r="T180">
            <v>929172.9427446007</v>
          </cell>
          <cell r="U180">
            <v>1321956.0626543844</v>
          </cell>
          <cell r="V180">
            <v>2249090.7162908111</v>
          </cell>
          <cell r="W180">
            <v>6049389.5500254659</v>
          </cell>
          <cell r="X180">
            <v>14480133.239392985</v>
          </cell>
        </row>
        <row r="181">
          <cell r="T181">
            <v>933507.60176312481</v>
          </cell>
          <cell r="U181">
            <v>1328402.63046345</v>
          </cell>
          <cell r="V181">
            <v>2260665.042955908</v>
          </cell>
          <cell r="W181">
            <v>6082629.7739826348</v>
          </cell>
          <cell r="X181">
            <v>14559977.54114685</v>
          </cell>
        </row>
        <row r="182">
          <cell r="T182">
            <v>937842.2607816488</v>
          </cell>
          <cell r="U182">
            <v>1334849.1982725153</v>
          </cell>
          <cell r="V182">
            <v>2272239.3696210054</v>
          </cell>
          <cell r="W182">
            <v>6115869.9979398046</v>
          </cell>
          <cell r="X182">
            <v>14639821.842900716</v>
          </cell>
        </row>
        <row r="183">
          <cell r="T183">
            <v>942176.91980017279</v>
          </cell>
          <cell r="U183">
            <v>1342092.6498641202</v>
          </cell>
          <cell r="V183">
            <v>2283813.6962861023</v>
          </cell>
          <cell r="W183">
            <v>6149110.2218969734</v>
          </cell>
          <cell r="X183">
            <v>14720117.708241476</v>
          </cell>
        </row>
        <row r="184">
          <cell r="T184">
            <v>947380.48627407441</v>
          </cell>
          <cell r="U184">
            <v>1349449.2478949302</v>
          </cell>
          <cell r="V184">
            <v>2296080.3883916307</v>
          </cell>
          <cell r="W184">
            <v>6182350.4458541423</v>
          </cell>
          <cell r="X184">
            <v>14801226.177981224</v>
          </cell>
        </row>
        <row r="185">
          <cell r="T185">
            <v>952601.18520125712</v>
          </cell>
          <cell r="U185">
            <v>1356805.84592574</v>
          </cell>
          <cell r="V185">
            <v>2308697.4340935219</v>
          </cell>
          <cell r="W185">
            <v>6215590.6698113121</v>
          </cell>
          <cell r="X185">
            <v>14882334.64772097</v>
          </cell>
        </row>
        <row r="186">
          <cell r="T186">
            <v>957821.88412843994</v>
          </cell>
          <cell r="U186">
            <v>1364162.44395655</v>
          </cell>
          <cell r="V186">
            <v>2321314.4797954131</v>
          </cell>
          <cell r="W186">
            <v>6248830.893768481</v>
          </cell>
          <cell r="X186">
            <v>14963443.117460718</v>
          </cell>
        </row>
        <row r="187">
          <cell r="T187">
            <v>963042.58305562264</v>
          </cell>
          <cell r="U187">
            <v>1371519.04198736</v>
          </cell>
          <cell r="V187">
            <v>2333931.5254973038</v>
          </cell>
          <cell r="W187">
            <v>6282071.1177256498</v>
          </cell>
          <cell r="X187">
            <v>15044551.587200467</v>
          </cell>
        </row>
        <row r="188">
          <cell r="T188">
            <v>968263.28198280535</v>
          </cell>
          <cell r="U188">
            <v>1378875.64001817</v>
          </cell>
          <cell r="V188">
            <v>2346548.571199195</v>
          </cell>
          <cell r="W188">
            <v>6315311.3416828196</v>
          </cell>
          <cell r="X188">
            <v>15125660.056940213</v>
          </cell>
        </row>
        <row r="189">
          <cell r="T189">
            <v>973483.98090998805</v>
          </cell>
          <cell r="U189">
            <v>1386232.2380489798</v>
          </cell>
          <cell r="V189">
            <v>2359165.6169010862</v>
          </cell>
          <cell r="W189">
            <v>6348832.1785911955</v>
          </cell>
          <cell r="X189">
            <v>15206768.526679961</v>
          </cell>
        </row>
        <row r="190">
          <cell r="T190">
            <v>978704.67983717087</v>
          </cell>
          <cell r="U190">
            <v>1393588.8360797898</v>
          </cell>
          <cell r="V190">
            <v>2371782.6626029774</v>
          </cell>
          <cell r="W190">
            <v>6382730.9288632758</v>
          </cell>
          <cell r="X190">
            <v>15287876.996419707</v>
          </cell>
        </row>
        <row r="191">
          <cell r="T191">
            <v>983925.37876435358</v>
          </cell>
          <cell r="U191">
            <v>1400945.4341105998</v>
          </cell>
          <cell r="V191">
            <v>2384399.7083048685</v>
          </cell>
          <cell r="W191">
            <v>6416629.6791353552</v>
          </cell>
          <cell r="X191">
            <v>15368985.466159455</v>
          </cell>
        </row>
        <row r="192">
          <cell r="T192">
            <v>989146.07769153628</v>
          </cell>
          <cell r="U192">
            <v>1408302.0321414098</v>
          </cell>
          <cell r="V192">
            <v>2397016.7540067597</v>
          </cell>
          <cell r="W192">
            <v>6450528.4294074355</v>
          </cell>
          <cell r="X192">
            <v>15450093.935899202</v>
          </cell>
        </row>
        <row r="193">
          <cell r="T193">
            <v>994366.77661871898</v>
          </cell>
          <cell r="U193">
            <v>1415658.6301722196</v>
          </cell>
          <cell r="V193">
            <v>2409633.7997086509</v>
          </cell>
          <cell r="W193">
            <v>6484427.1796795158</v>
          </cell>
          <cell r="X193">
            <v>15531202.40563895</v>
          </cell>
        </row>
        <row r="194">
          <cell r="T194">
            <v>999587.47554590181</v>
          </cell>
          <cell r="U194">
            <v>1423015.2282030296</v>
          </cell>
          <cell r="V194">
            <v>2422250.8454105416</v>
          </cell>
          <cell r="W194">
            <v>6518325.9299515961</v>
          </cell>
          <cell r="X194">
            <v>15612310.875378698</v>
          </cell>
        </row>
        <row r="195">
          <cell r="T195">
            <v>1004808.1744730845</v>
          </cell>
          <cell r="U195">
            <v>1430371.8262338396</v>
          </cell>
          <cell r="V195">
            <v>2434867.8911124328</v>
          </cell>
          <cell r="W195">
            <v>6552224.6802236764</v>
          </cell>
          <cell r="X195">
            <v>15693419.345118444</v>
          </cell>
        </row>
        <row r="196">
          <cell r="T196">
            <v>1010028.8734002672</v>
          </cell>
          <cell r="U196">
            <v>1437791.7607402939</v>
          </cell>
          <cell r="V196">
            <v>2447484.936814324</v>
          </cell>
          <cell r="W196">
            <v>6586123.4304957567</v>
          </cell>
          <cell r="X196">
            <v>15774533.273545329</v>
          </cell>
        </row>
        <row r="197">
          <cell r="T197">
            <v>1015249.5723274499</v>
          </cell>
          <cell r="U197">
            <v>1445214.5295601948</v>
          </cell>
          <cell r="V197">
            <v>2460101.9825162152</v>
          </cell>
          <cell r="W197">
            <v>6620022.180767837</v>
          </cell>
          <cell r="X197">
            <v>15855676.898844618</v>
          </cell>
        </row>
        <row r="198">
          <cell r="T198">
            <v>1020470.2712546326</v>
          </cell>
          <cell r="U198">
            <v>1452637.298380096</v>
          </cell>
          <cell r="V198">
            <v>2472719.0282181064</v>
          </cell>
          <cell r="W198">
            <v>6653920.9310399164</v>
          </cell>
          <cell r="X198">
            <v>15936820.524143906</v>
          </cell>
        </row>
        <row r="199">
          <cell r="T199">
            <v>1025690.9701818154</v>
          </cell>
          <cell r="U199">
            <v>1460060.0671999969</v>
          </cell>
          <cell r="V199">
            <v>2485336.0739199971</v>
          </cell>
          <cell r="W199">
            <v>6687819.6813119967</v>
          </cell>
          <cell r="X199">
            <v>16017964.149443194</v>
          </cell>
        </row>
        <row r="200">
          <cell r="T200">
            <v>1030911.6691089981</v>
          </cell>
          <cell r="U200">
            <v>1467482.8360198978</v>
          </cell>
          <cell r="V200">
            <v>2497953.1196218883</v>
          </cell>
          <cell r="W200">
            <v>6721718.431584077</v>
          </cell>
          <cell r="X200">
            <v>16099107.774742482</v>
          </cell>
        </row>
        <row r="201">
          <cell r="T201">
            <v>1036132.3680361809</v>
          </cell>
          <cell r="U201">
            <v>1474905.604839799</v>
          </cell>
          <cell r="V201">
            <v>2510570.1653237795</v>
          </cell>
          <cell r="W201">
            <v>6755617.1818561573</v>
          </cell>
          <cell r="X201">
            <v>16180251.40004177</v>
          </cell>
        </row>
        <row r="202">
          <cell r="T202">
            <v>1041353.0669633636</v>
          </cell>
          <cell r="U202">
            <v>1482328.3736596999</v>
          </cell>
          <cell r="V202">
            <v>2523187.2110256706</v>
          </cell>
          <cell r="W202">
            <v>6789515.9321282376</v>
          </cell>
          <cell r="X202">
            <v>16261395.025341058</v>
          </cell>
        </row>
        <row r="203">
          <cell r="T203">
            <v>1046573.7658905463</v>
          </cell>
          <cell r="U203">
            <v>1489751.1424796009</v>
          </cell>
          <cell r="V203">
            <v>2535804.2567275618</v>
          </cell>
          <cell r="W203">
            <v>6823414.6824003179</v>
          </cell>
          <cell r="X203">
            <v>16342538.650640346</v>
          </cell>
        </row>
        <row r="204">
          <cell r="T204">
            <v>1051794.4648177291</v>
          </cell>
          <cell r="U204">
            <v>1497173.911299502</v>
          </cell>
          <cell r="V204">
            <v>2548421.3024294525</v>
          </cell>
          <cell r="W204">
            <v>6857313.4326723982</v>
          </cell>
          <cell r="X204">
            <v>16423682.275939636</v>
          </cell>
        </row>
        <row r="205">
          <cell r="T205">
            <v>1057015.1637449118</v>
          </cell>
          <cell r="U205">
            <v>1504596.6801194029</v>
          </cell>
          <cell r="V205">
            <v>2561038.3481313437</v>
          </cell>
          <cell r="W205">
            <v>6891212.1829444785</v>
          </cell>
          <cell r="X205">
            <v>16504825.901238924</v>
          </cell>
        </row>
        <row r="206">
          <cell r="T206">
            <v>1062235.8626720945</v>
          </cell>
          <cell r="U206">
            <v>1512019.4489393039</v>
          </cell>
          <cell r="V206">
            <v>2573655.3938332349</v>
          </cell>
          <cell r="W206">
            <v>6925110.9332165588</v>
          </cell>
          <cell r="X206">
            <v>16585969.526538212</v>
          </cell>
        </row>
        <row r="207">
          <cell r="T207">
            <v>1067456.5615992772</v>
          </cell>
          <cell r="U207">
            <v>1519442.217759205</v>
          </cell>
          <cell r="V207">
            <v>2586272.4395351261</v>
          </cell>
          <cell r="W207">
            <v>6959009.6834886381</v>
          </cell>
          <cell r="X207">
            <v>16667113.1518375</v>
          </cell>
        </row>
        <row r="208">
          <cell r="T208">
            <v>1072677.2605264599</v>
          </cell>
          <cell r="U208">
            <v>1526864.986579106</v>
          </cell>
          <cell r="V208">
            <v>2598889.4852370168</v>
          </cell>
          <cell r="W208">
            <v>6992908.4337607184</v>
          </cell>
          <cell r="X208">
            <v>16748256.777136788</v>
          </cell>
        </row>
        <row r="209">
          <cell r="T209">
            <v>1077897.9594536426</v>
          </cell>
          <cell r="U209">
            <v>1534287.7553990069</v>
          </cell>
          <cell r="V209">
            <v>2611506.530938908</v>
          </cell>
          <cell r="W209">
            <v>7026807.1840327987</v>
          </cell>
          <cell r="X209">
            <v>16829400.402436078</v>
          </cell>
        </row>
        <row r="210">
          <cell r="T210">
            <v>1083118.6583808253</v>
          </cell>
          <cell r="U210">
            <v>1541710.524218908</v>
          </cell>
          <cell r="V210">
            <v>2624123.5766407992</v>
          </cell>
          <cell r="W210">
            <v>7060705.934304879</v>
          </cell>
          <cell r="X210">
            <v>16910544.027735364</v>
          </cell>
        </row>
        <row r="211">
          <cell r="T211">
            <v>1088339.357308008</v>
          </cell>
          <cell r="U211">
            <v>1549133.293038809</v>
          </cell>
          <cell r="V211">
            <v>2636740.6223426904</v>
          </cell>
          <cell r="W211">
            <v>7094604.6845769593</v>
          </cell>
          <cell r="X211">
            <v>16991687.653034654</v>
          </cell>
        </row>
        <row r="212">
          <cell r="T212">
            <v>1093560.0562351907</v>
          </cell>
          <cell r="U212">
            <v>1556556.0618587099</v>
          </cell>
          <cell r="V212">
            <v>2649357.6680445815</v>
          </cell>
          <cell r="W212">
            <v>7128503.4348490397</v>
          </cell>
          <cell r="X212">
            <v>17072831.27833394</v>
          </cell>
        </row>
        <row r="213">
          <cell r="T213">
            <v>1098780.7551623737</v>
          </cell>
          <cell r="U213">
            <v>1563978.8306786111</v>
          </cell>
          <cell r="V213">
            <v>2661974.7137464727</v>
          </cell>
          <cell r="W213">
            <v>7162402.18512112</v>
          </cell>
          <cell r="X213">
            <v>17153974.903633229</v>
          </cell>
        </row>
        <row r="214">
          <cell r="T214">
            <v>1104001.4540895564</v>
          </cell>
          <cell r="U214">
            <v>1571401.599498512</v>
          </cell>
          <cell r="V214">
            <v>2674591.7594483634</v>
          </cell>
          <cell r="W214">
            <v>7196300.9353932003</v>
          </cell>
          <cell r="X214">
            <v>17235118.528932519</v>
          </cell>
        </row>
        <row r="215">
          <cell r="T215">
            <v>1109222.1530167391</v>
          </cell>
          <cell r="U215">
            <v>1578824.3683184129</v>
          </cell>
          <cell r="V215">
            <v>2687208.8051502546</v>
          </cell>
          <cell r="W215">
            <v>7230199.6856652806</v>
          </cell>
          <cell r="X215">
            <v>17316262.154231805</v>
          </cell>
        </row>
        <row r="216">
          <cell r="T216">
            <v>1114442.8519439218</v>
          </cell>
          <cell r="U216">
            <v>1586247.1371383141</v>
          </cell>
          <cell r="V216">
            <v>2699825.8508521458</v>
          </cell>
          <cell r="W216">
            <v>7264098.4359373609</v>
          </cell>
          <cell r="X216">
            <v>17397405.779531095</v>
          </cell>
        </row>
        <row r="217">
          <cell r="T217">
            <v>1119663.5508711045</v>
          </cell>
          <cell r="U217">
            <v>1593669.905958215</v>
          </cell>
          <cell r="V217">
            <v>2712442.896554037</v>
          </cell>
          <cell r="W217">
            <v>7297997.1862094402</v>
          </cell>
          <cell r="X217">
            <v>17478549.404830381</v>
          </cell>
        </row>
        <row r="218">
          <cell r="T218">
            <v>1124884.2497982872</v>
          </cell>
          <cell r="U218">
            <v>1601092.6747781159</v>
          </cell>
          <cell r="V218">
            <v>2725059.9422559282</v>
          </cell>
          <cell r="W218">
            <v>7331895.9364815205</v>
          </cell>
          <cell r="X218">
            <v>17559693.030129671</v>
          </cell>
        </row>
        <row r="219">
          <cell r="T219">
            <v>1130104.9487254701</v>
          </cell>
          <cell r="U219">
            <v>1608515.4435980171</v>
          </cell>
          <cell r="V219">
            <v>2737676.9879578194</v>
          </cell>
          <cell r="W219">
            <v>7365794.6867536008</v>
          </cell>
          <cell r="X219">
            <v>17640836.655428961</v>
          </cell>
        </row>
        <row r="220">
          <cell r="T220">
            <v>1135325.6476526528</v>
          </cell>
          <cell r="U220">
            <v>1615938.212417918</v>
          </cell>
          <cell r="V220">
            <v>2750294.0336597101</v>
          </cell>
          <cell r="W220">
            <v>7399693.4370256811</v>
          </cell>
          <cell r="X220">
            <v>17721980.280728247</v>
          </cell>
        </row>
        <row r="221">
          <cell r="T221">
            <v>1140546.3465798355</v>
          </cell>
          <cell r="U221">
            <v>1623360.981237819</v>
          </cell>
          <cell r="V221">
            <v>2762911.0793616013</v>
          </cell>
          <cell r="W221">
            <v>7433592.1872977614</v>
          </cell>
          <cell r="X221">
            <v>17803123.906027537</v>
          </cell>
        </row>
        <row r="222">
          <cell r="T222">
            <v>1145767.0455070182</v>
          </cell>
          <cell r="U222">
            <v>1630783.7500577199</v>
          </cell>
          <cell r="V222">
            <v>2775528.1250634925</v>
          </cell>
          <cell r="W222">
            <v>7467490.9375698417</v>
          </cell>
          <cell r="X222">
            <v>17884267.531326823</v>
          </cell>
        </row>
        <row r="223">
          <cell r="T223">
            <v>1150987.7444342009</v>
          </cell>
          <cell r="U223">
            <v>1638206.518877621</v>
          </cell>
          <cell r="V223">
            <v>2788145.1707653836</v>
          </cell>
          <cell r="W223">
            <v>7501389.687841922</v>
          </cell>
          <cell r="X223">
            <v>17965411.156626113</v>
          </cell>
        </row>
        <row r="224">
          <cell r="T224">
            <v>1156208.4433613836</v>
          </cell>
          <cell r="U224">
            <v>1645629.287697522</v>
          </cell>
          <cell r="V224">
            <v>2800762.2164672748</v>
          </cell>
          <cell r="W224">
            <v>7535288.4381140014</v>
          </cell>
          <cell r="X224">
            <v>18046554.781925399</v>
          </cell>
        </row>
        <row r="225">
          <cell r="T225">
            <v>1161429.1422885666</v>
          </cell>
          <cell r="U225">
            <v>1653052.0565174229</v>
          </cell>
          <cell r="V225">
            <v>2813379.2621691655</v>
          </cell>
          <cell r="W225">
            <v>7569187.1883860817</v>
          </cell>
          <cell r="X225">
            <v>18127698.407224689</v>
          </cell>
        </row>
        <row r="226">
          <cell r="T226">
            <v>1166649.8412157493</v>
          </cell>
          <cell r="U226">
            <v>1660474.8253373241</v>
          </cell>
          <cell r="V226">
            <v>2825996.3078710567</v>
          </cell>
          <cell r="W226">
            <v>7603085.938658162</v>
          </cell>
          <cell r="X226">
            <v>18208842.032523979</v>
          </cell>
        </row>
        <row r="227">
          <cell r="T227">
            <v>1171870.540142932</v>
          </cell>
          <cell r="U227">
            <v>1667897.594157225</v>
          </cell>
          <cell r="V227">
            <v>2838613.3535729479</v>
          </cell>
          <cell r="W227">
            <v>7636984.6889302423</v>
          </cell>
          <cell r="X227">
            <v>18289985.657823265</v>
          </cell>
        </row>
        <row r="228">
          <cell r="T228">
            <v>1177091.2390701147</v>
          </cell>
          <cell r="U228">
            <v>1675320.3629771259</v>
          </cell>
          <cell r="V228">
            <v>2851230.3992748391</v>
          </cell>
          <cell r="W228">
            <v>7670883.4392023226</v>
          </cell>
          <cell r="X228">
            <v>18371129.283122554</v>
          </cell>
        </row>
        <row r="229">
          <cell r="T229">
            <v>1182311.9379972974</v>
          </cell>
          <cell r="U229">
            <v>1682743.1317970271</v>
          </cell>
          <cell r="V229">
            <v>2863847.4449767303</v>
          </cell>
          <cell r="W229">
            <v>7704782.1894744029</v>
          </cell>
          <cell r="X229">
            <v>18452272.908421841</v>
          </cell>
        </row>
        <row r="230">
          <cell r="T230">
            <v>1187532.6369244801</v>
          </cell>
          <cell r="U230">
            <v>1690165.900616928</v>
          </cell>
          <cell r="V230">
            <v>2876464.4906786215</v>
          </cell>
          <cell r="W230">
            <v>7738680.9397464832</v>
          </cell>
          <cell r="X230">
            <v>18533416.53372113</v>
          </cell>
        </row>
        <row r="231">
          <cell r="T231">
            <v>1192753.3358516628</v>
          </cell>
          <cell r="U231">
            <v>1697588.6694368289</v>
          </cell>
          <cell r="V231">
            <v>2889081.5363805126</v>
          </cell>
          <cell r="W231">
            <v>7772579.6900185635</v>
          </cell>
          <cell r="X231">
            <v>18614560.159020416</v>
          </cell>
        </row>
        <row r="232">
          <cell r="T232">
            <v>1197974.0347788455</v>
          </cell>
          <cell r="U232">
            <v>1705011.4382567301</v>
          </cell>
          <cell r="V232">
            <v>2901698.5820824034</v>
          </cell>
          <cell r="W232">
            <v>7806478.4402906438</v>
          </cell>
          <cell r="X232">
            <v>18695703.784319706</v>
          </cell>
        </row>
        <row r="233">
          <cell r="T233">
            <v>1203194.7337060282</v>
          </cell>
          <cell r="U233">
            <v>1712434.207076631</v>
          </cell>
          <cell r="V233">
            <v>2914315.6277842945</v>
          </cell>
          <cell r="W233">
            <v>7840377.1905627232</v>
          </cell>
          <cell r="X233">
            <v>18776847.409618996</v>
          </cell>
        </row>
        <row r="234">
          <cell r="T234">
            <v>1208415.4326332109</v>
          </cell>
          <cell r="U234">
            <v>1719856.9758965319</v>
          </cell>
          <cell r="V234">
            <v>2926932.6734861857</v>
          </cell>
          <cell r="W234">
            <v>7874275.9408348035</v>
          </cell>
          <cell r="X234">
            <v>18857991.034918282</v>
          </cell>
        </row>
        <row r="235">
          <cell r="T235">
            <v>1213636.1315603938</v>
          </cell>
          <cell r="U235">
            <v>1727279.7447164331</v>
          </cell>
          <cell r="V235">
            <v>2939549.7191880769</v>
          </cell>
          <cell r="W235">
            <v>7908174.6911068838</v>
          </cell>
          <cell r="X235">
            <v>18939134.660217572</v>
          </cell>
        </row>
        <row r="236">
          <cell r="T236">
            <v>1218856.8304875765</v>
          </cell>
          <cell r="U236">
            <v>1734702.513536334</v>
          </cell>
          <cell r="V236">
            <v>2952166.7648899681</v>
          </cell>
          <cell r="W236">
            <v>7942073.4413789641</v>
          </cell>
          <cell r="X236">
            <v>19020278.285516858</v>
          </cell>
        </row>
        <row r="237">
          <cell r="T237">
            <v>1224077.5294147593</v>
          </cell>
          <cell r="U237">
            <v>1742125.282356235</v>
          </cell>
          <cell r="V237">
            <v>2964783.8105918593</v>
          </cell>
          <cell r="W237">
            <v>7975972.1916510444</v>
          </cell>
          <cell r="X237">
            <v>19101421.910816148</v>
          </cell>
        </row>
        <row r="238">
          <cell r="T238">
            <v>1229298.228341942</v>
          </cell>
          <cell r="U238">
            <v>1749548.0511761361</v>
          </cell>
          <cell r="V238">
            <v>2977400.85629375</v>
          </cell>
          <cell r="W238">
            <v>8009870.9419231247</v>
          </cell>
          <cell r="X238">
            <v>19182565.536115438</v>
          </cell>
        </row>
        <row r="239">
          <cell r="T239">
            <v>1234518.9272691247</v>
          </cell>
          <cell r="U239">
            <v>1756970.8199960371</v>
          </cell>
          <cell r="V239">
            <v>2990017.9019956412</v>
          </cell>
          <cell r="W239">
            <v>8043769.692195205</v>
          </cell>
          <cell r="X239">
            <v>19263709.161414724</v>
          </cell>
        </row>
        <row r="240">
          <cell r="T240">
            <v>1239739.6261963074</v>
          </cell>
          <cell r="U240">
            <v>1764393.588815938</v>
          </cell>
          <cell r="V240">
            <v>3002634.9476975324</v>
          </cell>
          <cell r="W240">
            <v>8077668.4424672853</v>
          </cell>
          <cell r="X240">
            <v>19344852.786714014</v>
          </cell>
        </row>
        <row r="241">
          <cell r="T241">
            <v>1244960.3251234901</v>
          </cell>
          <cell r="U241">
            <v>1771816.3576358391</v>
          </cell>
          <cell r="V241">
            <v>3015251.9933994235</v>
          </cell>
          <cell r="W241">
            <v>8111567.1927393656</v>
          </cell>
          <cell r="X241">
            <v>19425996.4120133</v>
          </cell>
        </row>
        <row r="242">
          <cell r="T242">
            <v>1250181.0240506728</v>
          </cell>
          <cell r="U242">
            <v>1779239.1264557401</v>
          </cell>
          <cell r="V242">
            <v>3027869.0391013147</v>
          </cell>
          <cell r="W242">
            <v>8145465.9430114459</v>
          </cell>
          <cell r="X242">
            <v>19507140.03731259</v>
          </cell>
        </row>
        <row r="243">
          <cell r="T243">
            <v>1255401.7229778555</v>
          </cell>
          <cell r="U243">
            <v>1786661.895275641</v>
          </cell>
          <cell r="V243">
            <v>3040486.0848032059</v>
          </cell>
          <cell r="W243">
            <v>8179364.6932835262</v>
          </cell>
          <cell r="X243">
            <v>19588283.662611876</v>
          </cell>
        </row>
        <row r="244">
          <cell r="T244">
            <v>1260622.4219050384</v>
          </cell>
          <cell r="U244">
            <v>1794084.6640955422</v>
          </cell>
          <cell r="V244">
            <v>3053103.1305050966</v>
          </cell>
          <cell r="W244">
            <v>8213263.4435556065</v>
          </cell>
          <cell r="X244">
            <v>19669427.287911166</v>
          </cell>
        </row>
        <row r="245">
          <cell r="T245">
            <v>1265843.1208322211</v>
          </cell>
          <cell r="U245">
            <v>1801507.4329154431</v>
          </cell>
          <cell r="V245">
            <v>3065720.1762069878</v>
          </cell>
          <cell r="W245">
            <v>8247162.1938276868</v>
          </cell>
          <cell r="X245">
            <v>19750570.913210455</v>
          </cell>
        </row>
        <row r="246">
          <cell r="T246">
            <v>1271063.8197594038</v>
          </cell>
          <cell r="U246">
            <v>1808930.201735344</v>
          </cell>
          <cell r="V246">
            <v>3078337.221908879</v>
          </cell>
          <cell r="W246">
            <v>8281060.9440997671</v>
          </cell>
          <cell r="X246">
            <v>19831714.538509741</v>
          </cell>
        </row>
        <row r="247">
          <cell r="T247">
            <v>1276284.5186865865</v>
          </cell>
          <cell r="U247">
            <v>1816352.9705552452</v>
          </cell>
          <cell r="V247">
            <v>3090954.2676107702</v>
          </cell>
          <cell r="W247">
            <v>8314959.6943718474</v>
          </cell>
          <cell r="X247">
            <v>19912858.163809031</v>
          </cell>
        </row>
        <row r="248">
          <cell r="T248">
            <v>1281505.2176137692</v>
          </cell>
          <cell r="U248">
            <v>1823775.7393751461</v>
          </cell>
          <cell r="V248">
            <v>3103571.3133126614</v>
          </cell>
          <cell r="W248">
            <v>8348858.4446439277</v>
          </cell>
          <cell r="X248">
            <v>19994001.789108317</v>
          </cell>
        </row>
        <row r="249">
          <cell r="T249">
            <v>1286725.9165409519</v>
          </cell>
          <cell r="U249">
            <v>1831198.508195047</v>
          </cell>
          <cell r="V249">
            <v>3116188.3590145526</v>
          </cell>
          <cell r="W249">
            <v>8382757.194916008</v>
          </cell>
          <cell r="X249">
            <v>20075145.414407607</v>
          </cell>
        </row>
        <row r="250">
          <cell r="T250">
            <v>1291946.6154681346</v>
          </cell>
          <cell r="U250">
            <v>1838621.2770149482</v>
          </cell>
          <cell r="V250">
            <v>3128805.4047164433</v>
          </cell>
          <cell r="W250">
            <v>8416655.9451880883</v>
          </cell>
          <cell r="X250">
            <v>20156289.039706897</v>
          </cell>
        </row>
        <row r="251">
          <cell r="T251">
            <v>1297167.3143953173</v>
          </cell>
          <cell r="U251">
            <v>1846044.0458348491</v>
          </cell>
          <cell r="V251">
            <v>3141422.4504183345</v>
          </cell>
          <cell r="W251">
            <v>8450554.6954601686</v>
          </cell>
          <cell r="X251">
            <v>20237432.665006183</v>
          </cell>
        </row>
        <row r="252">
          <cell r="T252">
            <v>1302388.0133225</v>
          </cell>
          <cell r="U252">
            <v>1853466.8146547501</v>
          </cell>
          <cell r="V252">
            <v>3154039.4961202256</v>
          </cell>
          <cell r="W252">
            <v>8484453.4457322489</v>
          </cell>
          <cell r="X252">
            <v>20318576.290305473</v>
          </cell>
        </row>
        <row r="253">
          <cell r="T253">
            <v>1307608.7122496828</v>
          </cell>
          <cell r="U253">
            <v>1860889.5834746512</v>
          </cell>
          <cell r="V253">
            <v>3166656.5418221168</v>
          </cell>
          <cell r="W253">
            <v>8518352.1960043292</v>
          </cell>
          <cell r="X253">
            <v>20399719.915604759</v>
          </cell>
        </row>
        <row r="254">
          <cell r="T254">
            <v>1312829.4111768657</v>
          </cell>
          <cell r="U254">
            <v>1868312.3522945521</v>
          </cell>
          <cell r="V254">
            <v>3179273.587524008</v>
          </cell>
          <cell r="W254">
            <v>8552250.9462764096</v>
          </cell>
          <cell r="X254">
            <v>20480863.540904049</v>
          </cell>
        </row>
        <row r="255">
          <cell r="T255">
            <v>1318050.1101040484</v>
          </cell>
          <cell r="U255">
            <v>1875735.1211144531</v>
          </cell>
          <cell r="V255">
            <v>3191890.6332258987</v>
          </cell>
          <cell r="W255">
            <v>8586149.6965484899</v>
          </cell>
          <cell r="X255">
            <v>20562007.166203335</v>
          </cell>
        </row>
        <row r="256">
          <cell r="T256">
            <v>1323270.8090312311</v>
          </cell>
          <cell r="U256">
            <v>1883157.8899343542</v>
          </cell>
          <cell r="V256">
            <v>3204507.6789277899</v>
          </cell>
          <cell r="W256">
            <v>8620048.4468205702</v>
          </cell>
          <cell r="X256">
            <v>20643150.791502625</v>
          </cell>
        </row>
        <row r="257">
          <cell r="T257">
            <v>1328491.5079584138</v>
          </cell>
          <cell r="U257">
            <v>1890580.6587542552</v>
          </cell>
          <cell r="V257">
            <v>3217124.7246296811</v>
          </cell>
          <cell r="W257">
            <v>8653947.1970926505</v>
          </cell>
          <cell r="X257">
            <v>20724294.416801915</v>
          </cell>
        </row>
        <row r="258">
          <cell r="T258">
            <v>1333712.2068855965</v>
          </cell>
          <cell r="U258">
            <v>1898003.4275741561</v>
          </cell>
          <cell r="V258">
            <v>3229741.7703315723</v>
          </cell>
          <cell r="W258">
            <v>8687845.9473647308</v>
          </cell>
          <cell r="X258">
            <v>20805438.042101201</v>
          </cell>
        </row>
        <row r="259">
          <cell r="T259">
            <v>1338932.9058127792</v>
          </cell>
          <cell r="U259">
            <v>1905426.1963940572</v>
          </cell>
          <cell r="V259">
            <v>3242358.8160334635</v>
          </cell>
          <cell r="W259">
            <v>8721744.6976368111</v>
          </cell>
          <cell r="X259">
            <v>20886581.66740049</v>
          </cell>
        </row>
        <row r="260">
          <cell r="T260">
            <v>1344153.6047399619</v>
          </cell>
          <cell r="U260">
            <v>1912848.9652139582</v>
          </cell>
          <cell r="V260">
            <v>3254975.8617353546</v>
          </cell>
          <cell r="W260">
            <v>8755643.4479088895</v>
          </cell>
          <cell r="X260">
            <v>20967725.292699777</v>
          </cell>
        </row>
        <row r="261">
          <cell r="T261">
            <v>1349374.3036671446</v>
          </cell>
          <cell r="U261">
            <v>1920271.7340338591</v>
          </cell>
          <cell r="V261">
            <v>3267592.9074372454</v>
          </cell>
          <cell r="W261">
            <v>8789542.1981809698</v>
          </cell>
          <cell r="X261">
            <v>21048868.917999066</v>
          </cell>
        </row>
        <row r="262">
          <cell r="T262">
            <v>1354595.0025943273</v>
          </cell>
          <cell r="U262">
            <v>1927694.5028537603</v>
          </cell>
          <cell r="V262">
            <v>3280209.9531391365</v>
          </cell>
          <cell r="W262">
            <v>8823440.9484530501</v>
          </cell>
          <cell r="X262">
            <v>21130012.543298356</v>
          </cell>
        </row>
        <row r="263">
          <cell r="T263">
            <v>1359815.7015215103</v>
          </cell>
          <cell r="U263">
            <v>1935117.2716736612</v>
          </cell>
          <cell r="V263">
            <v>3292826.9988410277</v>
          </cell>
          <cell r="W263">
            <v>8857339.6987251304</v>
          </cell>
          <cell r="X263">
            <v>21211156.168597642</v>
          </cell>
        </row>
        <row r="264">
          <cell r="T264">
            <v>1365036.400448693</v>
          </cell>
          <cell r="U264">
            <v>1942540.0404935621</v>
          </cell>
          <cell r="V264">
            <v>3305444.0445429189</v>
          </cell>
          <cell r="W264">
            <v>8891238.4489972107</v>
          </cell>
          <cell r="X264">
            <v>21292299.793896932</v>
          </cell>
        </row>
        <row r="265">
          <cell r="T265">
            <v>1370257.0993758757</v>
          </cell>
          <cell r="U265">
            <v>1949962.809313463</v>
          </cell>
          <cell r="V265">
            <v>3318061.0902448101</v>
          </cell>
          <cell r="W265">
            <v>8925137.199269291</v>
          </cell>
          <cell r="X265">
            <v>21373443.419196218</v>
          </cell>
        </row>
        <row r="266">
          <cell r="T266">
            <v>1375477.7983030584</v>
          </cell>
          <cell r="U266">
            <v>1957385.5781333642</v>
          </cell>
          <cell r="V266">
            <v>3330678.1359467008</v>
          </cell>
          <cell r="W266">
            <v>8959035.9495413713</v>
          </cell>
          <cell r="X266">
            <v>21454587.044495508</v>
          </cell>
        </row>
        <row r="267">
          <cell r="T267">
            <v>1380698.4972302411</v>
          </cell>
          <cell r="U267">
            <v>1964808.3469532651</v>
          </cell>
          <cell r="V267">
            <v>3343295.181648592</v>
          </cell>
          <cell r="W267">
            <v>8992934.6998134516</v>
          </cell>
          <cell r="X267">
            <v>21535730.669794794</v>
          </cell>
        </row>
        <row r="268">
          <cell r="T268">
            <v>1385919.1961574238</v>
          </cell>
          <cell r="U268">
            <v>1972231.1157731661</v>
          </cell>
          <cell r="V268">
            <v>3355912.2273504832</v>
          </cell>
          <cell r="W268">
            <v>9026833.4500855319</v>
          </cell>
          <cell r="X268">
            <v>21616874.295094084</v>
          </cell>
        </row>
        <row r="269">
          <cell r="T269">
            <v>1391139.8950846065</v>
          </cell>
          <cell r="U269">
            <v>1979653.8845930672</v>
          </cell>
          <cell r="V269">
            <v>3368529.2730523744</v>
          </cell>
          <cell r="W269">
            <v>9060732.2003576122</v>
          </cell>
          <cell r="X269">
            <v>21698017.92039337</v>
          </cell>
        </row>
        <row r="270">
          <cell r="T270">
            <v>1396360.5940117892</v>
          </cell>
          <cell r="U270">
            <v>1987076.6534129682</v>
          </cell>
          <cell r="V270">
            <v>3381146.3187542651</v>
          </cell>
          <cell r="W270">
            <v>9094630.9506296907</v>
          </cell>
          <cell r="X270">
            <v>21779161.54569266</v>
          </cell>
        </row>
        <row r="271">
          <cell r="T271">
            <v>1401581.2929389719</v>
          </cell>
          <cell r="U271">
            <v>1994499.4222328691</v>
          </cell>
          <cell r="V271">
            <v>3393763.3644561563</v>
          </cell>
          <cell r="W271">
            <v>9128529.700901771</v>
          </cell>
          <cell r="X271">
            <v>21860305.17099195</v>
          </cell>
        </row>
        <row r="272">
          <cell r="T272">
            <v>1406801.9918661546</v>
          </cell>
          <cell r="U272">
            <v>2001922.1910527702</v>
          </cell>
          <cell r="V272">
            <v>3406380.4101580475</v>
          </cell>
          <cell r="W272">
            <v>9162428.4511738513</v>
          </cell>
          <cell r="X272">
            <v>21941448.796291236</v>
          </cell>
        </row>
        <row r="273">
          <cell r="T273">
            <v>1412022.6907933373</v>
          </cell>
          <cell r="U273">
            <v>2009344.9598726712</v>
          </cell>
          <cell r="V273">
            <v>3418997.4558599386</v>
          </cell>
          <cell r="W273">
            <v>9196327.2014459316</v>
          </cell>
          <cell r="X273">
            <v>22022592.421590526</v>
          </cell>
        </row>
        <row r="274">
          <cell r="T274">
            <v>1417243.3897205202</v>
          </cell>
          <cell r="U274">
            <v>2016767.7286925721</v>
          </cell>
          <cell r="V274">
            <v>3431614.5015618298</v>
          </cell>
          <cell r="W274">
            <v>9230225.9517180119</v>
          </cell>
          <cell r="X274">
            <v>22103736.046889812</v>
          </cell>
        </row>
        <row r="275">
          <cell r="T275">
            <v>1422464.0886477029</v>
          </cell>
          <cell r="U275">
            <v>2024190.4975124733</v>
          </cell>
          <cell r="V275">
            <v>3444231.547263721</v>
          </cell>
          <cell r="W275">
            <v>9264124.7019900922</v>
          </cell>
          <cell r="X275">
            <v>22184879.672189102</v>
          </cell>
        </row>
        <row r="276">
          <cell r="T276">
            <v>1427684.7875748856</v>
          </cell>
          <cell r="U276">
            <v>2031613.2663323742</v>
          </cell>
          <cell r="V276">
            <v>3456848.5929656117</v>
          </cell>
          <cell r="W276">
            <v>9298023.4522621725</v>
          </cell>
          <cell r="X276">
            <v>22266023.297488388</v>
          </cell>
        </row>
        <row r="277">
          <cell r="T277">
            <v>1432905.4865020684</v>
          </cell>
          <cell r="U277">
            <v>2039036.0351522751</v>
          </cell>
          <cell r="V277">
            <v>3469465.6386675029</v>
          </cell>
          <cell r="W277">
            <v>9331922.2025342528</v>
          </cell>
          <cell r="X277">
            <v>22347166.922787677</v>
          </cell>
        </row>
        <row r="278">
          <cell r="T278">
            <v>1438126.1854292511</v>
          </cell>
          <cell r="U278">
            <v>2046458.8039721763</v>
          </cell>
          <cell r="V278">
            <v>3482082.6843693941</v>
          </cell>
          <cell r="W278">
            <v>9365820.9528063331</v>
          </cell>
          <cell r="X278">
            <v>22428310.548086967</v>
          </cell>
        </row>
        <row r="279">
          <cell r="T279">
            <v>1443346.8843564338</v>
          </cell>
          <cell r="U279">
            <v>2053881.5727920772</v>
          </cell>
          <cell r="V279">
            <v>3494699.7300712853</v>
          </cell>
          <cell r="W279">
            <v>9399719.7030784134</v>
          </cell>
          <cell r="X279">
            <v>22509454.173386253</v>
          </cell>
        </row>
        <row r="280">
          <cell r="T280">
            <v>1448567.5832836165</v>
          </cell>
          <cell r="U280">
            <v>2061304.3416119781</v>
          </cell>
          <cell r="V280">
            <v>3507316.775773176</v>
          </cell>
          <cell r="W280">
            <v>9433618.4533504937</v>
          </cell>
          <cell r="X280">
            <v>22590597.798685543</v>
          </cell>
        </row>
        <row r="281">
          <cell r="T281">
            <v>1453788.2822107992</v>
          </cell>
          <cell r="U281">
            <v>2068727.1104318793</v>
          </cell>
          <cell r="V281">
            <v>3519933.8214750672</v>
          </cell>
          <cell r="W281">
            <v>9467517.203622574</v>
          </cell>
          <cell r="X281">
            <v>22671741.423984829</v>
          </cell>
        </row>
        <row r="282">
          <cell r="T282">
            <v>1459008.9811379821</v>
          </cell>
          <cell r="U282">
            <v>2076149.8792517802</v>
          </cell>
          <cell r="V282">
            <v>3532550.8671769584</v>
          </cell>
          <cell r="W282">
            <v>9501415.9538946543</v>
          </cell>
          <cell r="X282">
            <v>22752885.049284119</v>
          </cell>
        </row>
        <row r="283">
          <cell r="T283">
            <v>1464229.6800651648</v>
          </cell>
          <cell r="U283">
            <v>2083572.6480716811</v>
          </cell>
          <cell r="V283">
            <v>3545167.9128788495</v>
          </cell>
          <cell r="W283">
            <v>9535314.7041667327</v>
          </cell>
          <cell r="X283">
            <v>22834028.674583405</v>
          </cell>
        </row>
        <row r="284">
          <cell r="T284">
            <v>1469450.3789923475</v>
          </cell>
          <cell r="U284">
            <v>2090995.4168915823</v>
          </cell>
          <cell r="V284">
            <v>3557784.9585807407</v>
          </cell>
          <cell r="W284">
            <v>9569213.454438813</v>
          </cell>
          <cell r="X284">
            <v>22915172.299882695</v>
          </cell>
        </row>
        <row r="285">
          <cell r="T285">
            <v>1474671.0779195302</v>
          </cell>
          <cell r="U285">
            <v>2098418.1857114835</v>
          </cell>
          <cell r="V285">
            <v>3570402.0042826319</v>
          </cell>
          <cell r="W285">
            <v>9603112.2047108933</v>
          </cell>
          <cell r="X285">
            <v>22996315.925181981</v>
          </cell>
        </row>
        <row r="286">
          <cell r="T286">
            <v>1479891.7768467129</v>
          </cell>
          <cell r="U286">
            <v>2105840.9545313842</v>
          </cell>
          <cell r="V286">
            <v>3583019.0499845226</v>
          </cell>
          <cell r="W286">
            <v>9637010.9549829736</v>
          </cell>
          <cell r="X286">
            <v>23077459.550481271</v>
          </cell>
        </row>
        <row r="287">
          <cell r="T287">
            <v>1485112.4757738956</v>
          </cell>
          <cell r="U287">
            <v>2113263.7233512853</v>
          </cell>
          <cell r="V287">
            <v>3595636.0956864138</v>
          </cell>
          <cell r="W287">
            <v>9670909.7052550539</v>
          </cell>
          <cell r="X287">
            <v>23158603.175780561</v>
          </cell>
        </row>
        <row r="288">
          <cell r="T288">
            <v>1490333.1747010783</v>
          </cell>
          <cell r="U288">
            <v>2120686.4921711865</v>
          </cell>
          <cell r="V288">
            <v>3608253.141388305</v>
          </cell>
          <cell r="W288">
            <v>9704808.4555271342</v>
          </cell>
          <cell r="X288">
            <v>23239746.801079847</v>
          </cell>
        </row>
        <row r="289">
          <cell r="T289">
            <v>1495553.873628261</v>
          </cell>
          <cell r="U289">
            <v>2128109.2609910872</v>
          </cell>
          <cell r="V289">
            <v>3620870.1870901962</v>
          </cell>
          <cell r="W289">
            <v>9738707.2057992145</v>
          </cell>
          <cell r="X289">
            <v>23320890.426379137</v>
          </cell>
        </row>
        <row r="290">
          <cell r="T290">
            <v>1500774.572555444</v>
          </cell>
          <cell r="U290">
            <v>2135532.0298109883</v>
          </cell>
          <cell r="V290">
            <v>3633487.2327920874</v>
          </cell>
          <cell r="W290">
            <v>9772605.9560712948</v>
          </cell>
          <cell r="X290">
            <v>23402034.051678423</v>
          </cell>
        </row>
        <row r="291">
          <cell r="T291">
            <v>1505995.2714826267</v>
          </cell>
          <cell r="U291">
            <v>2142954.7986308895</v>
          </cell>
          <cell r="V291">
            <v>3646104.2784939781</v>
          </cell>
          <cell r="W291">
            <v>9806504.7063433751</v>
          </cell>
          <cell r="X291">
            <v>23483177.676977713</v>
          </cell>
        </row>
        <row r="292">
          <cell r="T292">
            <v>1511215.9704098094</v>
          </cell>
          <cell r="U292">
            <v>2150377.5674507902</v>
          </cell>
          <cell r="V292">
            <v>3658721.3241958693</v>
          </cell>
          <cell r="W292">
            <v>9840403.4566154554</v>
          </cell>
          <cell r="X292">
            <v>23564321.302276999</v>
          </cell>
        </row>
        <row r="293">
          <cell r="T293">
            <v>1516436.6693369921</v>
          </cell>
          <cell r="U293">
            <v>2157800.3362706914</v>
          </cell>
          <cell r="V293">
            <v>3671338.3698977605</v>
          </cell>
          <cell r="W293">
            <v>9874302.2068875358</v>
          </cell>
          <cell r="X293">
            <v>23645464.927576289</v>
          </cell>
        </row>
        <row r="294">
          <cell r="T294">
            <v>1521657.3682641748</v>
          </cell>
          <cell r="U294">
            <v>2165223.1050905925</v>
          </cell>
          <cell r="V294">
            <v>3683955.4155996516</v>
          </cell>
          <cell r="W294">
            <v>9908200.9571596161</v>
          </cell>
          <cell r="X294">
            <v>23726608.552875575</v>
          </cell>
        </row>
        <row r="295">
          <cell r="T295">
            <v>1526878.0671913575</v>
          </cell>
          <cell r="U295">
            <v>2172645.8739104932</v>
          </cell>
          <cell r="V295">
            <v>3696572.4613015428</v>
          </cell>
          <cell r="W295">
            <v>9942099.7074316964</v>
          </cell>
          <cell r="X295">
            <v>23807752.178174865</v>
          </cell>
        </row>
        <row r="296">
          <cell r="T296">
            <v>1532098.7661185402</v>
          </cell>
          <cell r="U296">
            <v>2180068.6427303944</v>
          </cell>
          <cell r="V296">
            <v>3709189.5070034335</v>
          </cell>
          <cell r="W296">
            <v>9975998.4577037767</v>
          </cell>
          <cell r="X296">
            <v>23888895.803474151</v>
          </cell>
        </row>
        <row r="297">
          <cell r="T297">
            <v>1537319.4650457229</v>
          </cell>
          <cell r="U297">
            <v>2187491.4115502951</v>
          </cell>
          <cell r="V297">
            <v>3721806.5527053247</v>
          </cell>
          <cell r="W297">
            <v>10009897.207975857</v>
          </cell>
          <cell r="X297">
            <v>23970039.42877344</v>
          </cell>
        </row>
        <row r="298">
          <cell r="T298">
            <v>1542540.1639729058</v>
          </cell>
          <cell r="U298">
            <v>2194914.1803701962</v>
          </cell>
          <cell r="V298">
            <v>3734423.5984072159</v>
          </cell>
          <cell r="W298">
            <v>10043795.958247937</v>
          </cell>
          <cell r="X298">
            <v>24051183.05407273</v>
          </cell>
        </row>
        <row r="299">
          <cell r="T299">
            <v>1547760.8629000885</v>
          </cell>
          <cell r="U299">
            <v>2202336.9491900974</v>
          </cell>
          <cell r="V299">
            <v>3747040.6441091071</v>
          </cell>
          <cell r="W299">
            <v>10077694.708520018</v>
          </cell>
          <cell r="X299">
            <v>24132326.679372016</v>
          </cell>
        </row>
        <row r="300">
          <cell r="T300">
            <v>1552981.5618272712</v>
          </cell>
          <cell r="U300">
            <v>2209759.7180099981</v>
          </cell>
          <cell r="V300">
            <v>3759657.6898109983</v>
          </cell>
          <cell r="W300">
            <v>10111593.458792098</v>
          </cell>
          <cell r="X300">
            <v>24213470.304671306</v>
          </cell>
        </row>
        <row r="301">
          <cell r="T301">
            <v>1558202.2607544539</v>
          </cell>
          <cell r="U301">
            <v>2217182.4868298993</v>
          </cell>
          <cell r="V301">
            <v>3772274.7355128895</v>
          </cell>
          <cell r="W301">
            <v>10145492.209064178</v>
          </cell>
          <cell r="X301">
            <v>24294613.929970592</v>
          </cell>
        </row>
        <row r="302">
          <cell r="T302">
            <v>1563422.9596816367</v>
          </cell>
          <cell r="U302">
            <v>2224605.2556498004</v>
          </cell>
          <cell r="V302">
            <v>3784891.7812147806</v>
          </cell>
          <cell r="W302">
            <v>10179390.959336258</v>
          </cell>
          <cell r="X302">
            <v>24375757.555269882</v>
          </cell>
        </row>
        <row r="303">
          <cell r="T303">
            <v>1568643.6586088194</v>
          </cell>
          <cell r="U303">
            <v>2232028.0244697011</v>
          </cell>
          <cell r="V303">
            <v>3797508.8269166714</v>
          </cell>
          <cell r="W303">
            <v>10213289.709608339</v>
          </cell>
          <cell r="X303">
            <v>24456901.180569172</v>
          </cell>
        </row>
        <row r="304">
          <cell r="T304">
            <v>1573864.3575360021</v>
          </cell>
          <cell r="U304">
            <v>2239450.7932896023</v>
          </cell>
          <cell r="V304">
            <v>3810125.8726185625</v>
          </cell>
          <cell r="W304">
            <v>10247188.459880419</v>
          </cell>
          <cell r="X304">
            <v>24538044.805868458</v>
          </cell>
        </row>
        <row r="305">
          <cell r="T305">
            <v>1579085.0564631848</v>
          </cell>
          <cell r="U305">
            <v>2246873.562109503</v>
          </cell>
          <cell r="V305">
            <v>3822742.9183204537</v>
          </cell>
          <cell r="W305">
            <v>10281087.210152499</v>
          </cell>
          <cell r="X305">
            <v>24619188.431167748</v>
          </cell>
        </row>
        <row r="306">
          <cell r="T306">
            <v>1584305.7553903675</v>
          </cell>
          <cell r="U306">
            <v>2254296.3309294041</v>
          </cell>
          <cell r="V306">
            <v>3835359.9640223449</v>
          </cell>
          <cell r="W306">
            <v>10314985.96042458</v>
          </cell>
          <cell r="X306">
            <v>24700332.056467034</v>
          </cell>
        </row>
        <row r="307">
          <cell r="T307">
            <v>1589526.4543175502</v>
          </cell>
          <cell r="U307">
            <v>2261719.0997493053</v>
          </cell>
          <cell r="V307">
            <v>3847977.0097242361</v>
          </cell>
          <cell r="W307">
            <v>10348884.71069666</v>
          </cell>
          <cell r="X307">
            <v>24781475.681766324</v>
          </cell>
        </row>
        <row r="308">
          <cell r="T308">
            <v>1594747.1532447329</v>
          </cell>
          <cell r="U308">
            <v>2269141.868569206</v>
          </cell>
          <cell r="V308">
            <v>3860594.0554261273</v>
          </cell>
          <cell r="W308">
            <v>10382783.46096874</v>
          </cell>
          <cell r="X308">
            <v>24862619.307065614</v>
          </cell>
        </row>
        <row r="309">
          <cell r="T309">
            <v>1599967.8521719156</v>
          </cell>
          <cell r="U309">
            <v>2276564.6373891071</v>
          </cell>
          <cell r="V309">
            <v>3873211.1011280185</v>
          </cell>
          <cell r="W309">
            <v>10416682.211240821</v>
          </cell>
          <cell r="X309">
            <v>24943762.9323649</v>
          </cell>
        </row>
        <row r="310">
          <cell r="T310">
            <v>1605188.5510990983</v>
          </cell>
          <cell r="U310">
            <v>2283987.4062090083</v>
          </cell>
          <cell r="V310">
            <v>3885828.1468299092</v>
          </cell>
          <cell r="W310">
            <v>10450580.961512901</v>
          </cell>
          <cell r="X310">
            <v>25024906.557664189</v>
          </cell>
        </row>
        <row r="311">
          <cell r="T311">
            <v>1610409.250026281</v>
          </cell>
          <cell r="U311">
            <v>2291410.175028909</v>
          </cell>
          <cell r="V311">
            <v>3898445.1925318004</v>
          </cell>
          <cell r="W311">
            <v>10484479.711784981</v>
          </cell>
          <cell r="X311">
            <v>25106050.182963476</v>
          </cell>
        </row>
        <row r="312">
          <cell r="T312">
            <v>1615629.9489534637</v>
          </cell>
          <cell r="U312">
            <v>2298832.9438488102</v>
          </cell>
          <cell r="V312">
            <v>3911062.2382336915</v>
          </cell>
          <cell r="W312">
            <v>10518378.462057061</v>
          </cell>
          <cell r="X312">
            <v>25187193.808262765</v>
          </cell>
        </row>
        <row r="313">
          <cell r="T313">
            <v>1620850.6478806464</v>
          </cell>
          <cell r="U313">
            <v>2306255.7126687113</v>
          </cell>
          <cell r="V313">
            <v>3923679.2839355827</v>
          </cell>
          <cell r="W313">
            <v>10552277.212329142</v>
          </cell>
          <cell r="X313">
            <v>25268337.433562055</v>
          </cell>
        </row>
        <row r="314">
          <cell r="T314">
            <v>1626071.3468078291</v>
          </cell>
          <cell r="U314">
            <v>2313678.481488612</v>
          </cell>
          <cell r="V314">
            <v>3936296.3296374739</v>
          </cell>
          <cell r="W314">
            <v>10586175.962601222</v>
          </cell>
          <cell r="X314">
            <v>25349481.058861341</v>
          </cell>
        </row>
        <row r="315">
          <cell r="T315">
            <v>1631292.0457350118</v>
          </cell>
          <cell r="U315">
            <v>2321101.2503085132</v>
          </cell>
          <cell r="V315">
            <v>3948913.3753393651</v>
          </cell>
          <cell r="W315">
            <v>10620074.712873301</v>
          </cell>
          <cell r="X315">
            <v>25430624.684160631</v>
          </cell>
        </row>
        <row r="316">
          <cell r="T316">
            <v>1636512.7446621947</v>
          </cell>
          <cell r="U316">
            <v>2328524.0191284139</v>
          </cell>
          <cell r="V316">
            <v>3961530.4210412563</v>
          </cell>
          <cell r="W316">
            <v>10653973.463145381</v>
          </cell>
          <cell r="X316">
            <v>25511768.309459917</v>
          </cell>
        </row>
        <row r="317">
          <cell r="T317">
            <v>1641733.4435893774</v>
          </cell>
          <cell r="U317">
            <v>2335946.787948315</v>
          </cell>
          <cell r="V317">
            <v>3974147.466743147</v>
          </cell>
          <cell r="W317">
            <v>10687872.213417461</v>
          </cell>
          <cell r="X317">
            <v>25592911.934759207</v>
          </cell>
        </row>
        <row r="318">
          <cell r="T318">
            <v>1646954.1425165602</v>
          </cell>
          <cell r="U318">
            <v>2343369.5567682162</v>
          </cell>
          <cell r="V318">
            <v>3986764.5124450382</v>
          </cell>
          <cell r="W318">
            <v>10721770.963689541</v>
          </cell>
          <cell r="X318">
            <v>25674055.560058497</v>
          </cell>
        </row>
        <row r="319">
          <cell r="T319">
            <v>1652174.8414437429</v>
          </cell>
          <cell r="U319">
            <v>2350792.3255881169</v>
          </cell>
          <cell r="V319">
            <v>3999381.5581469294</v>
          </cell>
          <cell r="W319">
            <v>10755669.713961622</v>
          </cell>
          <cell r="X319">
            <v>25755199.185357783</v>
          </cell>
        </row>
        <row r="320">
          <cell r="T320">
            <v>1657395.5403709256</v>
          </cell>
          <cell r="U320">
            <v>2358215.094408018</v>
          </cell>
          <cell r="V320">
            <v>4011998.6038488206</v>
          </cell>
          <cell r="W320">
            <v>10789568.464233702</v>
          </cell>
          <cell r="X320">
            <v>25836342.810657073</v>
          </cell>
        </row>
        <row r="321">
          <cell r="T321">
            <v>1662616.2392981083</v>
          </cell>
          <cell r="U321">
            <v>2365637.8632279192</v>
          </cell>
          <cell r="V321">
            <v>4024615.6495507113</v>
          </cell>
          <cell r="W321">
            <v>10823467.214505782</v>
          </cell>
          <cell r="X321">
            <v>25917486.435956359</v>
          </cell>
        </row>
        <row r="322">
          <cell r="T322">
            <v>1667836.938225291</v>
          </cell>
          <cell r="U322">
            <v>2373060.6320478199</v>
          </cell>
          <cell r="V322">
            <v>4037232.6952526025</v>
          </cell>
          <cell r="W322">
            <v>10857365.964777863</v>
          </cell>
          <cell r="X322">
            <v>25998630.061255649</v>
          </cell>
        </row>
        <row r="323">
          <cell r="T323">
            <v>1673057.6371524737</v>
          </cell>
          <cell r="U323">
            <v>2380483.4008677211</v>
          </cell>
          <cell r="V323">
            <v>4049849.7409544936</v>
          </cell>
          <cell r="W323">
            <v>10891264.715049943</v>
          </cell>
          <cell r="X323">
            <v>26079773.686554935</v>
          </cell>
        </row>
        <row r="324">
          <cell r="T324">
            <v>1678278.3360796564</v>
          </cell>
          <cell r="U324">
            <v>2387906.1696876222</v>
          </cell>
          <cell r="V324">
            <v>4062466.7866563848</v>
          </cell>
          <cell r="W324">
            <v>10925163.465322023</v>
          </cell>
          <cell r="X324">
            <v>26160917.311854225</v>
          </cell>
        </row>
        <row r="325">
          <cell r="T325">
            <v>1683499.0350068391</v>
          </cell>
          <cell r="U325">
            <v>2395328.9385075229</v>
          </cell>
          <cell r="V325">
            <v>4075083.8323582755</v>
          </cell>
          <cell r="W325">
            <v>10959062.215594104</v>
          </cell>
          <cell r="X325">
            <v>26242060.937153514</v>
          </cell>
        </row>
        <row r="326">
          <cell r="T326">
            <v>1688719.733934022</v>
          </cell>
          <cell r="U326">
            <v>2402751.7073274241</v>
          </cell>
          <cell r="V326">
            <v>4087700.8780601667</v>
          </cell>
          <cell r="W326">
            <v>10992960.965866184</v>
          </cell>
          <cell r="X326">
            <v>26323204.562452801</v>
          </cell>
        </row>
        <row r="327">
          <cell r="T327">
            <v>1693940.4328612047</v>
          </cell>
          <cell r="U327">
            <v>2410174.4761473252</v>
          </cell>
          <cell r="V327">
            <v>4100317.9237620579</v>
          </cell>
          <cell r="W327">
            <v>11026859.716138264</v>
          </cell>
          <cell r="X327">
            <v>26404348.18775209</v>
          </cell>
        </row>
        <row r="328">
          <cell r="T328">
            <v>1699161.1317883874</v>
          </cell>
          <cell r="U328">
            <v>2417597.2449672259</v>
          </cell>
          <cell r="V328">
            <v>4112934.9694639491</v>
          </cell>
          <cell r="W328">
            <v>11060758.466410344</v>
          </cell>
          <cell r="X328">
            <v>26485491.813051376</v>
          </cell>
        </row>
        <row r="329">
          <cell r="T329">
            <v>1704381.8307155701</v>
          </cell>
          <cell r="U329">
            <v>2425020.0137871271</v>
          </cell>
          <cell r="V329">
            <v>4125552.0151658398</v>
          </cell>
          <cell r="W329">
            <v>11094657.216682425</v>
          </cell>
          <cell r="X329">
            <v>26566635.438350666</v>
          </cell>
        </row>
        <row r="330">
          <cell r="T330">
            <v>1709602.5296427528</v>
          </cell>
          <cell r="U330">
            <v>2432442.7826070283</v>
          </cell>
          <cell r="V330">
            <v>4138169.060867731</v>
          </cell>
          <cell r="W330">
            <v>11128555.966954505</v>
          </cell>
          <cell r="X330">
            <v>26647779.063649952</v>
          </cell>
        </row>
        <row r="331">
          <cell r="T331">
            <v>1714823.2285699355</v>
          </cell>
          <cell r="U331">
            <v>2439865.551426929</v>
          </cell>
          <cell r="V331">
            <v>4150786.1065696222</v>
          </cell>
          <cell r="W331">
            <v>11162454.717226585</v>
          </cell>
          <cell r="X331">
            <v>26728922.688949242</v>
          </cell>
        </row>
        <row r="332">
          <cell r="T332">
            <v>1720043.9274971182</v>
          </cell>
          <cell r="U332">
            <v>2447288.3202468301</v>
          </cell>
          <cell r="V332">
            <v>4163403.1522715134</v>
          </cell>
          <cell r="W332">
            <v>11196353.467498666</v>
          </cell>
          <cell r="X332">
            <v>26810066.314248532</v>
          </cell>
        </row>
        <row r="333">
          <cell r="T333">
            <v>1725264.626424301</v>
          </cell>
          <cell r="U333">
            <v>2454711.0890667313</v>
          </cell>
          <cell r="V333">
            <v>4176020.1979734041</v>
          </cell>
          <cell r="W333">
            <v>11230252.217770746</v>
          </cell>
          <cell r="X333">
            <v>26891209.939547818</v>
          </cell>
        </row>
        <row r="334">
          <cell r="T334">
            <v>1730485.3253514837</v>
          </cell>
          <cell r="U334">
            <v>2462133.857886632</v>
          </cell>
          <cell r="V334">
            <v>4188637.2436752953</v>
          </cell>
          <cell r="W334">
            <v>11264150.968042826</v>
          </cell>
          <cell r="X334">
            <v>26972353.564847108</v>
          </cell>
        </row>
        <row r="335">
          <cell r="T335">
            <v>1735706.0242786664</v>
          </cell>
          <cell r="U335">
            <v>2469556.6267065331</v>
          </cell>
          <cell r="V335">
            <v>4201254.2893771864</v>
          </cell>
          <cell r="W335">
            <v>11298049.718314907</v>
          </cell>
          <cell r="X335">
            <v>27053497.190146394</v>
          </cell>
        </row>
        <row r="336">
          <cell r="T336">
            <v>1740926.7232058493</v>
          </cell>
          <cell r="U336">
            <v>2476979.3955264343</v>
          </cell>
          <cell r="V336">
            <v>4213871.3350790776</v>
          </cell>
          <cell r="W336">
            <v>11331948.468586987</v>
          </cell>
          <cell r="X336">
            <v>27134640.815445684</v>
          </cell>
        </row>
        <row r="337">
          <cell r="T337">
            <v>1746147.422133032</v>
          </cell>
          <cell r="U337">
            <v>2484402.164346335</v>
          </cell>
          <cell r="V337">
            <v>4226488.3807809688</v>
          </cell>
          <cell r="W337">
            <v>11365847.218859067</v>
          </cell>
          <cell r="X337">
            <v>27215784.44074497</v>
          </cell>
        </row>
        <row r="338">
          <cell r="T338">
            <v>1751368.1210602147</v>
          </cell>
          <cell r="U338">
            <v>2491824.9331662362</v>
          </cell>
          <cell r="V338">
            <v>4239105.42648286</v>
          </cell>
          <cell r="W338">
            <v>11399745.969131147</v>
          </cell>
          <cell r="X338">
            <v>27296928.06604426</v>
          </cell>
        </row>
        <row r="339">
          <cell r="T339">
            <v>1756588.8199873974</v>
          </cell>
          <cell r="U339">
            <v>2499247.7019861373</v>
          </cell>
          <cell r="V339">
            <v>4251722.4721847512</v>
          </cell>
          <cell r="W339">
            <v>11433644.719403226</v>
          </cell>
          <cell r="X339">
            <v>27376764.932991188</v>
          </cell>
        </row>
        <row r="340">
          <cell r="T340">
            <v>1761737.5071047519</v>
          </cell>
          <cell r="U340">
            <v>2506670.470806038</v>
          </cell>
          <cell r="V340">
            <v>4264339.5178866424</v>
          </cell>
          <cell r="W340">
            <v>11467543.469675306</v>
          </cell>
          <cell r="X340">
            <v>27450043.389627349</v>
          </cell>
        </row>
        <row r="341">
          <cell r="T341">
            <v>1766608.591442694</v>
          </cell>
          <cell r="U341">
            <v>2514093.2396259392</v>
          </cell>
          <cell r="V341">
            <v>4276956.5635885336</v>
          </cell>
          <cell r="W341">
            <v>11501442.219947387</v>
          </cell>
          <cell r="X341">
            <v>27523321.846263509</v>
          </cell>
        </row>
        <row r="342">
          <cell r="T342">
            <v>1771479.6757806363</v>
          </cell>
          <cell r="U342">
            <v>2521516.0084458403</v>
          </cell>
          <cell r="V342">
            <v>4289573.6092904247</v>
          </cell>
          <cell r="W342">
            <v>11535340.970219467</v>
          </cell>
          <cell r="X342">
            <v>27596600.30289967</v>
          </cell>
        </row>
        <row r="343">
          <cell r="T343">
            <v>1776350.7601185786</v>
          </cell>
          <cell r="U343">
            <v>2528938.7772657415</v>
          </cell>
          <cell r="V343">
            <v>4302190.6549923159</v>
          </cell>
          <cell r="W343">
            <v>11569239.720491547</v>
          </cell>
          <cell r="X343">
            <v>27669878.759535827</v>
          </cell>
        </row>
        <row r="344">
          <cell r="T344">
            <v>1781221.8444565206</v>
          </cell>
          <cell r="U344">
            <v>2536361.5460856422</v>
          </cell>
          <cell r="V344">
            <v>4314807.7006942071</v>
          </cell>
          <cell r="W344">
            <v>11603138.470763627</v>
          </cell>
          <cell r="X344">
            <v>27743157.216171987</v>
          </cell>
        </row>
        <row r="345">
          <cell r="T345">
            <v>1786092.9287944629</v>
          </cell>
          <cell r="U345">
            <v>2543784.3149055433</v>
          </cell>
          <cell r="V345">
            <v>4327424.7463960974</v>
          </cell>
          <cell r="W345">
            <v>11637037.221035708</v>
          </cell>
          <cell r="X345">
            <v>27816435.672808148</v>
          </cell>
        </row>
        <row r="346">
          <cell r="T346">
            <v>1790964.0131324052</v>
          </cell>
          <cell r="U346">
            <v>2551207.083725444</v>
          </cell>
          <cell r="V346">
            <v>4340041.7920979885</v>
          </cell>
          <cell r="W346">
            <v>11670935.971307788</v>
          </cell>
          <cell r="X346">
            <v>27889714.129444309</v>
          </cell>
        </row>
        <row r="347">
          <cell r="T347">
            <v>1795835.0974703473</v>
          </cell>
          <cell r="U347">
            <v>2558629.8525453452</v>
          </cell>
          <cell r="V347">
            <v>4352658.8377998797</v>
          </cell>
          <cell r="W347">
            <v>11704834.721579868</v>
          </cell>
          <cell r="X347">
            <v>27962992.586080469</v>
          </cell>
        </row>
        <row r="348">
          <cell r="T348">
            <v>1800706.1818082896</v>
          </cell>
          <cell r="U348">
            <v>2566052.6213652464</v>
          </cell>
          <cell r="V348">
            <v>4365275.8835017709</v>
          </cell>
          <cell r="W348">
            <v>11738733.471851949</v>
          </cell>
          <cell r="X348">
            <v>28036271.04271663</v>
          </cell>
        </row>
        <row r="349">
          <cell r="T349">
            <v>1805577.2661462319</v>
          </cell>
          <cell r="U349">
            <v>2573475.3901851475</v>
          </cell>
          <cell r="V349">
            <v>4377892.9292036621</v>
          </cell>
          <cell r="W349">
            <v>11772632.222124029</v>
          </cell>
          <cell r="X349">
            <v>28109549.49935279</v>
          </cell>
        </row>
        <row r="350">
          <cell r="T350">
            <v>1810448.350484174</v>
          </cell>
          <cell r="U350">
            <v>2580898.1590050482</v>
          </cell>
          <cell r="V350">
            <v>4390509.9749055533</v>
          </cell>
          <cell r="W350">
            <v>11806530.972396109</v>
          </cell>
          <cell r="X350">
            <v>28182827.955988951</v>
          </cell>
        </row>
        <row r="351">
          <cell r="T351">
            <v>1815319.4348221163</v>
          </cell>
          <cell r="U351">
            <v>2588320.9278249494</v>
          </cell>
          <cell r="V351">
            <v>4403127.0206074445</v>
          </cell>
          <cell r="W351">
            <v>11840429.72266819</v>
          </cell>
          <cell r="X351">
            <v>28256106.412625112</v>
          </cell>
        </row>
        <row r="352">
          <cell r="T352">
            <v>1820190.5191600586</v>
          </cell>
          <cell r="U352">
            <v>2595743.6966448505</v>
          </cell>
          <cell r="V352">
            <v>4415744.0663093356</v>
          </cell>
          <cell r="W352">
            <v>11874328.47294027</v>
          </cell>
          <cell r="X352">
            <v>28329384.869261272</v>
          </cell>
        </row>
        <row r="353">
          <cell r="T353">
            <v>1825061.6034980007</v>
          </cell>
          <cell r="U353">
            <v>2603166.4654647512</v>
          </cell>
          <cell r="V353">
            <v>4428361.1120112268</v>
          </cell>
          <cell r="W353">
            <v>11908227.22321235</v>
          </cell>
          <cell r="X353">
            <v>28402663.325897433</v>
          </cell>
        </row>
        <row r="354">
          <cell r="T354">
            <v>1829932.687835943</v>
          </cell>
          <cell r="U354">
            <v>2610589.2342846524</v>
          </cell>
          <cell r="V354">
            <v>4440978.157713118</v>
          </cell>
          <cell r="W354">
            <v>11942125.97348443</v>
          </cell>
          <cell r="X354">
            <v>28475941.782533593</v>
          </cell>
        </row>
        <row r="355">
          <cell r="T355">
            <v>1834803.7721738853</v>
          </cell>
          <cell r="U355">
            <v>2618012.0031045536</v>
          </cell>
          <cell r="V355">
            <v>4453595.2034150092</v>
          </cell>
          <cell r="W355">
            <v>11976024.723756511</v>
          </cell>
          <cell r="X355">
            <v>28549220.239169754</v>
          </cell>
        </row>
        <row r="356">
          <cell r="T356">
            <v>1839674.8565118273</v>
          </cell>
          <cell r="U356">
            <v>2625434.7719244543</v>
          </cell>
          <cell r="V356">
            <v>4466212.2491169004</v>
          </cell>
          <cell r="W356">
            <v>12009923.474028591</v>
          </cell>
          <cell r="X356">
            <v>28622498.695805915</v>
          </cell>
        </row>
        <row r="357">
          <cell r="T357">
            <v>1844545.9408497696</v>
          </cell>
          <cell r="U357">
            <v>2632857.5407443554</v>
          </cell>
          <cell r="V357">
            <v>4478829.2948187916</v>
          </cell>
          <cell r="W357">
            <v>12043822.224300671</v>
          </cell>
          <cell r="X357">
            <v>28695777.152442072</v>
          </cell>
        </row>
        <row r="358">
          <cell r="T358">
            <v>1849417.0251877119</v>
          </cell>
          <cell r="U358">
            <v>2640280.3095642566</v>
          </cell>
          <cell r="V358">
            <v>4490174.1510622939</v>
          </cell>
          <cell r="W358">
            <v>12077720.974572752</v>
          </cell>
          <cell r="X358">
            <v>28769055.609078232</v>
          </cell>
        </row>
        <row r="359">
          <cell r="T359">
            <v>1854288.109525654</v>
          </cell>
          <cell r="U359">
            <v>2647703.0783841573</v>
          </cell>
          <cell r="V359">
            <v>4501340.5816462971</v>
          </cell>
          <cell r="W359">
            <v>12109484.128869155</v>
          </cell>
          <cell r="X359">
            <v>28842334.065714393</v>
          </cell>
        </row>
        <row r="360">
          <cell r="T360">
            <v>1859159.1938635963</v>
          </cell>
          <cell r="U360">
            <v>2655125.8472040584</v>
          </cell>
          <cell r="V360">
            <v>4512507.0122302994</v>
          </cell>
          <cell r="W360">
            <v>12139867.410655841</v>
          </cell>
          <cell r="X360">
            <v>28915612.522350553</v>
          </cell>
        </row>
        <row r="361">
          <cell r="T361">
            <v>1864030.2782015386</v>
          </cell>
          <cell r="U361">
            <v>2662548.6160239596</v>
          </cell>
          <cell r="V361">
            <v>4523673.4428143017</v>
          </cell>
          <cell r="W361">
            <v>12170250.692442527</v>
          </cell>
          <cell r="X361">
            <v>28988890.978986714</v>
          </cell>
        </row>
        <row r="362">
          <cell r="T362">
            <v>1868901.3625394809</v>
          </cell>
          <cell r="U362">
            <v>2669529.1817815118</v>
          </cell>
          <cell r="V362">
            <v>4534839.873398304</v>
          </cell>
          <cell r="W362">
            <v>12200633.974229213</v>
          </cell>
          <cell r="X362">
            <v>29062169.435622875</v>
          </cell>
        </row>
        <row r="363">
          <cell r="T363">
            <v>1873772.446877423</v>
          </cell>
          <cell r="U363">
            <v>2676333.9007486398</v>
          </cell>
          <cell r="V363">
            <v>4546006.3039823063</v>
          </cell>
          <cell r="W363">
            <v>12231017.256015901</v>
          </cell>
          <cell r="X363">
            <v>29135447.892259035</v>
          </cell>
        </row>
        <row r="364">
          <cell r="T364">
            <v>1878644.7937601311</v>
          </cell>
          <cell r="U364">
            <v>2683140.014593096</v>
          </cell>
          <cell r="V364">
            <v>4557174.2662253538</v>
          </cell>
          <cell r="W364">
            <v>12261402.223730223</v>
          </cell>
          <cell r="X364">
            <v>29206977.18505422</v>
          </cell>
        </row>
        <row r="365">
          <cell r="T365">
            <v>1883202.2944810819</v>
          </cell>
          <cell r="U365">
            <v>2689944.7375547756</v>
          </cell>
          <cell r="V365">
            <v>4568340.7010513805</v>
          </cell>
          <cell r="W365">
            <v>12291785.510242544</v>
          </cell>
          <cell r="X365">
            <v>29276774.387935381</v>
          </cell>
        </row>
        <row r="366">
          <cell r="T366">
            <v>1887747.1803213996</v>
          </cell>
          <cell r="U366">
            <v>2696749.4605164551</v>
          </cell>
          <cell r="V366">
            <v>4579507.1358774081</v>
          </cell>
          <cell r="W366">
            <v>12322168.796754865</v>
          </cell>
          <cell r="X366">
            <v>29346571.590816543</v>
          </cell>
        </row>
        <row r="367">
          <cell r="T367">
            <v>1892292.0661617171</v>
          </cell>
          <cell r="U367">
            <v>2703554.1834781347</v>
          </cell>
          <cell r="V367">
            <v>4590673.5707034348</v>
          </cell>
          <cell r="W367">
            <v>12352552.083267188</v>
          </cell>
          <cell r="X367">
            <v>29416368.793697704</v>
          </cell>
        </row>
        <row r="368">
          <cell r="T368">
            <v>1896836.9520020348</v>
          </cell>
          <cell r="U368">
            <v>2710358.9064398147</v>
          </cell>
          <cell r="V368">
            <v>4601840.0055294614</v>
          </cell>
          <cell r="W368">
            <v>12382935.369779509</v>
          </cell>
          <cell r="X368">
            <v>29486165.996578868</v>
          </cell>
        </row>
        <row r="369">
          <cell r="T369">
            <v>1901381.8378423525</v>
          </cell>
          <cell r="U369">
            <v>2717163.6294014943</v>
          </cell>
          <cell r="V369">
            <v>4613006.440355489</v>
          </cell>
          <cell r="W369">
            <v>12413318.656291829</v>
          </cell>
          <cell r="X369">
            <v>29555963.19946003</v>
          </cell>
        </row>
        <row r="370">
          <cell r="T370">
            <v>1905926.7236826702</v>
          </cell>
          <cell r="U370">
            <v>2723968.3523631738</v>
          </cell>
          <cell r="V370">
            <v>4624172.8751815157</v>
          </cell>
          <cell r="W370">
            <v>12443701.94280415</v>
          </cell>
          <cell r="X370">
            <v>29625760.402341191</v>
          </cell>
        </row>
        <row r="371">
          <cell r="T371">
            <v>1910471.6095229879</v>
          </cell>
          <cell r="U371">
            <v>2730773.0753248534</v>
          </cell>
          <cell r="V371">
            <v>4635339.3100075424</v>
          </cell>
          <cell r="W371">
            <v>12474085.229316471</v>
          </cell>
          <cell r="X371">
            <v>29695557.605222352</v>
          </cell>
        </row>
        <row r="372">
          <cell r="T372">
            <v>1915016.4953633056</v>
          </cell>
          <cell r="U372">
            <v>2737577.798286533</v>
          </cell>
          <cell r="V372">
            <v>4646505.74483357</v>
          </cell>
          <cell r="W372">
            <v>12504468.515828792</v>
          </cell>
          <cell r="X372">
            <v>29765354.808103513</v>
          </cell>
        </row>
        <row r="373">
          <cell r="T373">
            <v>1919561.3812036233</v>
          </cell>
          <cell r="U373">
            <v>2744382.521248213</v>
          </cell>
          <cell r="V373">
            <v>4657672.1796595966</v>
          </cell>
          <cell r="W373">
            <v>12534851.802341113</v>
          </cell>
          <cell r="X373">
            <v>29835152.010984674</v>
          </cell>
        </row>
        <row r="374">
          <cell r="T374">
            <v>1924106.267043941</v>
          </cell>
          <cell r="U374">
            <v>2751187.2442098926</v>
          </cell>
          <cell r="V374">
            <v>4668838.6144856233</v>
          </cell>
          <cell r="W374">
            <v>12565235.088853436</v>
          </cell>
          <cell r="X374">
            <v>29904949.213865835</v>
          </cell>
        </row>
        <row r="375">
          <cell r="T375">
            <v>1928651.1528842587</v>
          </cell>
          <cell r="U375">
            <v>2757991.9671715721</v>
          </cell>
          <cell r="V375">
            <v>4680005.04931165</v>
          </cell>
          <cell r="W375">
            <v>12595618.375365756</v>
          </cell>
          <cell r="X375">
            <v>29974746.416746996</v>
          </cell>
        </row>
        <row r="376">
          <cell r="T376">
            <v>1933196.0387245764</v>
          </cell>
          <cell r="U376">
            <v>2764796.6901332522</v>
          </cell>
          <cell r="V376">
            <v>4691171.4841376776</v>
          </cell>
          <cell r="W376">
            <v>12626001.661878077</v>
          </cell>
          <cell r="X376">
            <v>30044543.619628157</v>
          </cell>
        </row>
        <row r="377">
          <cell r="T377">
            <v>1937740.9245648941</v>
          </cell>
          <cell r="U377">
            <v>2771601.4130949317</v>
          </cell>
          <cell r="V377">
            <v>4702337.9189637043</v>
          </cell>
          <cell r="W377">
            <v>12656384.948390398</v>
          </cell>
          <cell r="X377">
            <v>30114340.822509319</v>
          </cell>
        </row>
        <row r="378">
          <cell r="T378">
            <v>1942285.8104052118</v>
          </cell>
          <cell r="U378">
            <v>2778406.1360566113</v>
          </cell>
          <cell r="V378">
            <v>4713504.3537897309</v>
          </cell>
          <cell r="W378">
            <v>12686768.234902719</v>
          </cell>
          <cell r="X378">
            <v>30184138.02539048</v>
          </cell>
        </row>
        <row r="379">
          <cell r="T379">
            <v>1946830.6962455295</v>
          </cell>
          <cell r="U379">
            <v>2785210.8590182909</v>
          </cell>
          <cell r="V379">
            <v>4724670.7886157585</v>
          </cell>
          <cell r="W379">
            <v>12717151.52141504</v>
          </cell>
          <cell r="X379">
            <v>30253935.228271641</v>
          </cell>
        </row>
        <row r="380">
          <cell r="T380">
            <v>1951375.5820858472</v>
          </cell>
          <cell r="U380">
            <v>2792015.5819799704</v>
          </cell>
          <cell r="V380">
            <v>4735837.2234417852</v>
          </cell>
          <cell r="W380">
            <v>12747534.807927363</v>
          </cell>
          <cell r="X380">
            <v>30323732.431152802</v>
          </cell>
        </row>
        <row r="381">
          <cell r="T381">
            <v>1955920.4679261649</v>
          </cell>
          <cell r="U381">
            <v>2798820.3049416505</v>
          </cell>
          <cell r="V381">
            <v>4747003.6582678119</v>
          </cell>
          <cell r="W381">
            <v>12777918.094439683</v>
          </cell>
          <cell r="X381">
            <v>30393529.634033963</v>
          </cell>
        </row>
        <row r="382">
          <cell r="T382">
            <v>1960465.3537664826</v>
          </cell>
          <cell r="U382">
            <v>2805625.02790333</v>
          </cell>
          <cell r="V382">
            <v>4757614.5060781687</v>
          </cell>
          <cell r="W382">
            <v>12808301.380952004</v>
          </cell>
          <cell r="X382">
            <v>30463326.836915124</v>
          </cell>
        </row>
        <row r="383">
          <cell r="T383">
            <v>1965010.2396068</v>
          </cell>
          <cell r="U383">
            <v>2812429.7508650096</v>
          </cell>
          <cell r="V383">
            <v>4767790.4095214941</v>
          </cell>
          <cell r="W383">
            <v>12838684.667464325</v>
          </cell>
          <cell r="X383">
            <v>30533124.039796285</v>
          </cell>
        </row>
        <row r="384">
          <cell r="T384">
            <v>1969555.1254471177</v>
          </cell>
          <cell r="U384">
            <v>2819234.4738266896</v>
          </cell>
          <cell r="V384">
            <v>4777966.3129648184</v>
          </cell>
          <cell r="W384">
            <v>12867891.82480395</v>
          </cell>
          <cell r="X384">
            <v>30602921.242677446</v>
          </cell>
        </row>
        <row r="385">
          <cell r="T385">
            <v>1974100.0112874354</v>
          </cell>
          <cell r="U385">
            <v>2826039.1967883692</v>
          </cell>
          <cell r="V385">
            <v>4788142.2164081428</v>
          </cell>
          <cell r="W385">
            <v>12894314.700864537</v>
          </cell>
          <cell r="X385">
            <v>30672718.445558608</v>
          </cell>
        </row>
        <row r="386">
          <cell r="T386">
            <v>1978644.8971277531</v>
          </cell>
          <cell r="U386">
            <v>2832843.9197500488</v>
          </cell>
          <cell r="V386">
            <v>4798318.1198514681</v>
          </cell>
          <cell r="W386">
            <v>12920737.576925121</v>
          </cell>
          <cell r="X386">
            <v>30742515.648439769</v>
          </cell>
        </row>
        <row r="387">
          <cell r="T387">
            <v>1983189.7829680708</v>
          </cell>
          <cell r="U387">
            <v>2839648.6427117283</v>
          </cell>
          <cell r="V387">
            <v>4808494.0232947925</v>
          </cell>
          <cell r="W387">
            <v>12947160.452985708</v>
          </cell>
          <cell r="X387">
            <v>30812312.85132093</v>
          </cell>
        </row>
        <row r="388">
          <cell r="T388">
            <v>1987734.6688083885</v>
          </cell>
          <cell r="U388">
            <v>2846423.5436136457</v>
          </cell>
          <cell r="V388">
            <v>4818669.9267381178</v>
          </cell>
          <cell r="W388">
            <v>12973583.329046292</v>
          </cell>
          <cell r="X388">
            <v>30882110.054202091</v>
          </cell>
        </row>
        <row r="389">
          <cell r="T389">
            <v>1992279.5546487062</v>
          </cell>
          <cell r="U389">
            <v>2853096.6728198263</v>
          </cell>
          <cell r="V389">
            <v>4828845.8301814422</v>
          </cell>
          <cell r="W389">
            <v>13000006.205106879</v>
          </cell>
          <cell r="X389">
            <v>30951907.257083252</v>
          </cell>
        </row>
        <row r="390">
          <cell r="T390">
            <v>1996824.4404890239</v>
          </cell>
          <cell r="U390">
            <v>2859769.8020260069</v>
          </cell>
          <cell r="V390">
            <v>4839021.7336247675</v>
          </cell>
          <cell r="W390">
            <v>13026429.081167463</v>
          </cell>
          <cell r="X390">
            <v>31021205.249177709</v>
          </cell>
        </row>
        <row r="391">
          <cell r="T391">
            <v>2001072.1033709371</v>
          </cell>
          <cell r="U391">
            <v>2866442.9312321874</v>
          </cell>
          <cell r="V391">
            <v>4849197.6370680919</v>
          </cell>
          <cell r="W391">
            <v>13052851.95722805</v>
          </cell>
          <cell r="X391">
            <v>31090183.668809813</v>
          </cell>
        </row>
        <row r="392">
          <cell r="T392">
            <v>2005312.6318027221</v>
          </cell>
          <cell r="U392">
            <v>2873116.060438368</v>
          </cell>
          <cell r="V392">
            <v>4859373.5405114163</v>
          </cell>
          <cell r="W392">
            <v>13079274.833288634</v>
          </cell>
          <cell r="X392">
            <v>31159162.088441912</v>
          </cell>
        </row>
        <row r="393">
          <cell r="T393">
            <v>2009553.1602345069</v>
          </cell>
          <cell r="U393">
            <v>2879789.1896445486</v>
          </cell>
          <cell r="V393">
            <v>4869549.4439547416</v>
          </cell>
          <cell r="W393">
            <v>13105697.709349221</v>
          </cell>
          <cell r="X393">
            <v>31228140.508074015</v>
          </cell>
        </row>
        <row r="394">
          <cell r="T394">
            <v>2013793.688666292</v>
          </cell>
          <cell r="U394">
            <v>2886462.3188507291</v>
          </cell>
          <cell r="V394">
            <v>4879725.347398066</v>
          </cell>
          <cell r="W394">
            <v>13132120.585409805</v>
          </cell>
          <cell r="X394">
            <v>31297118.927706115</v>
          </cell>
        </row>
        <row r="395">
          <cell r="T395">
            <v>2018034.2170980768</v>
          </cell>
          <cell r="U395">
            <v>2893135.4480569097</v>
          </cell>
          <cell r="V395">
            <v>4889901.2508413913</v>
          </cell>
          <cell r="W395">
            <v>13158543.461470392</v>
          </cell>
          <cell r="X395">
            <v>31366097.347338215</v>
          </cell>
        </row>
        <row r="396">
          <cell r="T396">
            <v>2022274.7455298619</v>
          </cell>
          <cell r="U396">
            <v>2899808.5772630903</v>
          </cell>
          <cell r="V396">
            <v>4900077.1542847157</v>
          </cell>
          <cell r="W396">
            <v>13184966.337530976</v>
          </cell>
          <cell r="X396">
            <v>31435075.766970318</v>
          </cell>
        </row>
        <row r="397">
          <cell r="T397">
            <v>2026515.2739616467</v>
          </cell>
          <cell r="U397">
            <v>2906481.7064692709</v>
          </cell>
          <cell r="V397">
            <v>4910253.057728041</v>
          </cell>
          <cell r="W397">
            <v>13211389.213591563</v>
          </cell>
          <cell r="X397">
            <v>31504054.186602417</v>
          </cell>
        </row>
        <row r="398">
          <cell r="T398">
            <v>2030755.8023934318</v>
          </cell>
          <cell r="U398">
            <v>2913154.8356754514</v>
          </cell>
          <cell r="V398">
            <v>4920428.9611713653</v>
          </cell>
          <cell r="W398">
            <v>13237812.089652147</v>
          </cell>
          <cell r="X398">
            <v>31573032.606234521</v>
          </cell>
        </row>
        <row r="399">
          <cell r="T399">
            <v>2034996.3308252166</v>
          </cell>
          <cell r="U399">
            <v>2919827.964881632</v>
          </cell>
          <cell r="V399">
            <v>4930604.8646146897</v>
          </cell>
          <cell r="W399">
            <v>13264234.965712734</v>
          </cell>
          <cell r="X399">
            <v>31642011.02586662</v>
          </cell>
        </row>
        <row r="400">
          <cell r="T400">
            <v>2039236.8592570017</v>
          </cell>
          <cell r="U400">
            <v>2926501.0940878126</v>
          </cell>
          <cell r="V400">
            <v>4940780.768058015</v>
          </cell>
          <cell r="W400">
            <v>13290657.841773318</v>
          </cell>
          <cell r="X400">
            <v>31710989.445498724</v>
          </cell>
        </row>
        <row r="401">
          <cell r="T401">
            <v>2043477.3876887865</v>
          </cell>
          <cell r="U401">
            <v>2933174.2232939932</v>
          </cell>
          <cell r="V401">
            <v>4950956.6715013394</v>
          </cell>
          <cell r="W401">
            <v>13317080.717833905</v>
          </cell>
          <cell r="X401">
            <v>31779967.865130823</v>
          </cell>
        </row>
        <row r="402">
          <cell r="T402">
            <v>2047717.9161205715</v>
          </cell>
          <cell r="U402">
            <v>2939847.3525001737</v>
          </cell>
          <cell r="V402">
            <v>4961132.5749446647</v>
          </cell>
          <cell r="W402">
            <v>13343503.593894489</v>
          </cell>
          <cell r="X402">
            <v>31848946.284762923</v>
          </cell>
        </row>
        <row r="403">
          <cell r="T403">
            <v>2051958.4445523564</v>
          </cell>
          <cell r="U403">
            <v>2946520.4817063543</v>
          </cell>
          <cell r="V403">
            <v>4971308.4783879891</v>
          </cell>
          <cell r="W403">
            <v>13369926.469955076</v>
          </cell>
          <cell r="X403">
            <v>31917924.704395026</v>
          </cell>
        </row>
        <row r="404">
          <cell r="T404">
            <v>2056198.9729841414</v>
          </cell>
          <cell r="U404">
            <v>2953193.6109125349</v>
          </cell>
          <cell r="V404">
            <v>4981484.3818313144</v>
          </cell>
          <cell r="W404">
            <v>13396349.34601566</v>
          </cell>
          <cell r="X404">
            <v>31986903.124027126</v>
          </cell>
        </row>
        <row r="405">
          <cell r="T405">
            <v>2060439.5014159263</v>
          </cell>
          <cell r="U405">
            <v>2959866.7401187154</v>
          </cell>
          <cell r="V405">
            <v>4991660.2852746388</v>
          </cell>
          <cell r="W405">
            <v>13422772.222076247</v>
          </cell>
          <cell r="X405">
            <v>32055881.543659229</v>
          </cell>
        </row>
        <row r="406">
          <cell r="T406">
            <v>2064680.0298477113</v>
          </cell>
          <cell r="U406">
            <v>2966539.869324896</v>
          </cell>
          <cell r="V406">
            <v>5001836.1887179632</v>
          </cell>
          <cell r="W406">
            <v>13449195.098136831</v>
          </cell>
          <cell r="X406">
            <v>32124859.963291328</v>
          </cell>
        </row>
        <row r="407">
          <cell r="T407">
            <v>2068920.5582794962</v>
          </cell>
          <cell r="U407">
            <v>2973212.9985310766</v>
          </cell>
          <cell r="V407">
            <v>5012012.0921612885</v>
          </cell>
          <cell r="W407">
            <v>13475617.974197417</v>
          </cell>
          <cell r="X407">
            <v>32193838.382923432</v>
          </cell>
        </row>
        <row r="408">
          <cell r="T408">
            <v>2073161.0867112812</v>
          </cell>
          <cell r="U408">
            <v>2979886.1277372572</v>
          </cell>
          <cell r="V408">
            <v>5022187.9956046129</v>
          </cell>
          <cell r="W408">
            <v>13502040.850258002</v>
          </cell>
          <cell r="X408">
            <v>32262816.802555531</v>
          </cell>
        </row>
        <row r="409">
          <cell r="T409">
            <v>2077401.6151430663</v>
          </cell>
          <cell r="U409">
            <v>2986559.2569434377</v>
          </cell>
          <cell r="V409">
            <v>5031776.7973865988</v>
          </cell>
          <cell r="W409">
            <v>13528463.726318587</v>
          </cell>
          <cell r="X409">
            <v>32331795.222187631</v>
          </cell>
        </row>
        <row r="410">
          <cell r="T410">
            <v>2081642.1435748511</v>
          </cell>
          <cell r="U410">
            <v>2993232.3861496183</v>
          </cell>
          <cell r="V410">
            <v>5041283.9021658525</v>
          </cell>
          <cell r="W410">
            <v>13554886.602379173</v>
          </cell>
          <cell r="X410">
            <v>32400773.641819734</v>
          </cell>
        </row>
        <row r="411">
          <cell r="T411">
            <v>2085882.6720066362</v>
          </cell>
          <cell r="U411">
            <v>2999905.5153557989</v>
          </cell>
          <cell r="V411">
            <v>5050791.0069451071</v>
          </cell>
          <cell r="W411">
            <v>13581309.478439759</v>
          </cell>
          <cell r="X411">
            <v>32469752.061451834</v>
          </cell>
        </row>
        <row r="412">
          <cell r="T412">
            <v>2090123.200438421</v>
          </cell>
          <cell r="U412">
            <v>3006578.6445619795</v>
          </cell>
          <cell r="V412">
            <v>5060298.1117243608</v>
          </cell>
          <cell r="W412">
            <v>13607732.354500344</v>
          </cell>
          <cell r="X412">
            <v>32538730.481083937</v>
          </cell>
        </row>
        <row r="413">
          <cell r="T413">
            <v>2094363.728870206</v>
          </cell>
          <cell r="U413">
            <v>3013251.77376816</v>
          </cell>
          <cell r="V413">
            <v>5069805.2165036155</v>
          </cell>
          <cell r="W413">
            <v>13633676.975755177</v>
          </cell>
          <cell r="X413">
            <v>32607708.900716037</v>
          </cell>
        </row>
        <row r="414">
          <cell r="T414">
            <v>2098604.2573019909</v>
          </cell>
          <cell r="U414">
            <v>3019924.9029743406</v>
          </cell>
          <cell r="V414">
            <v>5079312.3212828692</v>
          </cell>
          <cell r="W414">
            <v>13657618.946479546</v>
          </cell>
          <cell r="X414">
            <v>32676687.320348136</v>
          </cell>
        </row>
        <row r="415">
          <cell r="T415">
            <v>2102844.7857337757</v>
          </cell>
          <cell r="U415">
            <v>3026634.281040546</v>
          </cell>
          <cell r="V415">
            <v>5088819.4260621229</v>
          </cell>
          <cell r="W415">
            <v>13681560.917203916</v>
          </cell>
          <cell r="X415">
            <v>32745665.739980239</v>
          </cell>
        </row>
        <row r="416">
          <cell r="T416">
            <v>2107085.314165561</v>
          </cell>
          <cell r="U416">
            <v>3033475.693240731</v>
          </cell>
          <cell r="V416">
            <v>5098326.5308413776</v>
          </cell>
          <cell r="W416">
            <v>13705502.887928287</v>
          </cell>
          <cell r="X416">
            <v>32813177.520543896</v>
          </cell>
        </row>
        <row r="417">
          <cell r="T417">
            <v>2111325.8425973458</v>
          </cell>
          <cell r="U417">
            <v>3040317.1054409156</v>
          </cell>
          <cell r="V417">
            <v>5107833.6356206313</v>
          </cell>
          <cell r="W417">
            <v>13729444.858652655</v>
          </cell>
          <cell r="X417">
            <v>32878570.540580135</v>
          </cell>
        </row>
        <row r="418">
          <cell r="T418">
            <v>2115530.3705840097</v>
          </cell>
          <cell r="U418">
            <v>3047158.5176411006</v>
          </cell>
          <cell r="V418">
            <v>5117340.7403998859</v>
          </cell>
          <cell r="W418">
            <v>13753386.829377025</v>
          </cell>
          <cell r="X418">
            <v>32943963.560616378</v>
          </cell>
        </row>
        <row r="419">
          <cell r="T419">
            <v>2119486.923512415</v>
          </cell>
          <cell r="U419">
            <v>3053999.9298412856</v>
          </cell>
          <cell r="V419">
            <v>5126847.8451791396</v>
          </cell>
          <cell r="W419">
            <v>13777328.800101396</v>
          </cell>
          <cell r="X419">
            <v>33009356.580652617</v>
          </cell>
        </row>
        <row r="420">
          <cell r="T420">
            <v>2123443.4764408199</v>
          </cell>
          <cell r="U420">
            <v>3060841.3420414701</v>
          </cell>
          <cell r="V420">
            <v>5136354.9499583943</v>
          </cell>
          <cell r="W420">
            <v>13801270.770825764</v>
          </cell>
          <cell r="X420">
            <v>33074749.600688856</v>
          </cell>
        </row>
        <row r="421">
          <cell r="T421">
            <v>2127400.0293692248</v>
          </cell>
          <cell r="U421">
            <v>3067682.7542416551</v>
          </cell>
          <cell r="V421">
            <v>5145862.054737648</v>
          </cell>
          <cell r="W421">
            <v>13825212.741550134</v>
          </cell>
          <cell r="X421">
            <v>33140142.620725095</v>
          </cell>
        </row>
        <row r="422">
          <cell r="T422">
            <v>2131356.5822976301</v>
          </cell>
          <cell r="U422">
            <v>3074524.1664418397</v>
          </cell>
          <cell r="V422">
            <v>5155369.1595169017</v>
          </cell>
          <cell r="W422">
            <v>13849154.712274503</v>
          </cell>
          <cell r="X422">
            <v>33205535.640761338</v>
          </cell>
        </row>
        <row r="423">
          <cell r="T423">
            <v>2135313.135226035</v>
          </cell>
          <cell r="U423">
            <v>3081365.5786420247</v>
          </cell>
          <cell r="V423">
            <v>5164876.2642961564</v>
          </cell>
          <cell r="W423">
            <v>13873096.682998873</v>
          </cell>
          <cell r="X423">
            <v>33270928.660797577</v>
          </cell>
        </row>
        <row r="424">
          <cell r="T424">
            <v>2139269.6881544404</v>
          </cell>
          <cell r="U424">
            <v>3088206.9908422097</v>
          </cell>
          <cell r="V424">
            <v>5174383.3690754101</v>
          </cell>
          <cell r="W424">
            <v>13897038.653723244</v>
          </cell>
          <cell r="X424">
            <v>33336321.680833817</v>
          </cell>
        </row>
        <row r="425">
          <cell r="T425">
            <v>2143226.2410828453</v>
          </cell>
          <cell r="U425">
            <v>3095048.4030423942</v>
          </cell>
          <cell r="V425">
            <v>5183890.4738546647</v>
          </cell>
          <cell r="W425">
            <v>13920980.624447612</v>
          </cell>
          <cell r="X425">
            <v>33401714.700870056</v>
          </cell>
        </row>
        <row r="426">
          <cell r="T426">
            <v>2147182.7940112506</v>
          </cell>
          <cell r="U426">
            <v>3101889.8152425792</v>
          </cell>
          <cell r="V426">
            <v>5193397.5786339184</v>
          </cell>
          <cell r="W426">
            <v>13944922.595171982</v>
          </cell>
          <cell r="X426">
            <v>33467107.720906295</v>
          </cell>
        </row>
        <row r="427">
          <cell r="T427">
            <v>2151139.3469396555</v>
          </cell>
          <cell r="U427">
            <v>3108731.2274427637</v>
          </cell>
          <cell r="V427">
            <v>5202904.6834131721</v>
          </cell>
          <cell r="W427">
            <v>13968864.565896351</v>
          </cell>
          <cell r="X427">
            <v>33532500.740942538</v>
          </cell>
        </row>
        <row r="428">
          <cell r="T428">
            <v>2155095.8998680608</v>
          </cell>
          <cell r="U428">
            <v>3115572.6396429488</v>
          </cell>
          <cell r="V428">
            <v>5212411.7881924268</v>
          </cell>
          <cell r="W428">
            <v>13992806.536620721</v>
          </cell>
          <cell r="X428">
            <v>33597893.760978773</v>
          </cell>
        </row>
        <row r="429">
          <cell r="T429">
            <v>2159052.4527964657</v>
          </cell>
          <cell r="U429">
            <v>3122414.0518431333</v>
          </cell>
          <cell r="V429">
            <v>5221918.8929716805</v>
          </cell>
          <cell r="W429">
            <v>14016748.507345092</v>
          </cell>
          <cell r="X429">
            <v>33663286.781015016</v>
          </cell>
        </row>
        <row r="430">
          <cell r="T430">
            <v>2163009.0057248706</v>
          </cell>
          <cell r="U430">
            <v>3129255.4640433183</v>
          </cell>
          <cell r="V430">
            <v>5231425.9977509351</v>
          </cell>
          <cell r="W430">
            <v>14040690.47806946</v>
          </cell>
          <cell r="X430">
            <v>33728679.801051259</v>
          </cell>
        </row>
        <row r="431">
          <cell r="T431">
            <v>2166965.5586532759</v>
          </cell>
          <cell r="U431">
            <v>3136096.8762435033</v>
          </cell>
          <cell r="V431">
            <v>5240933.1025301889</v>
          </cell>
          <cell r="W431">
            <v>14064632.44879383</v>
          </cell>
          <cell r="X431">
            <v>33794072.821087494</v>
          </cell>
        </row>
        <row r="432">
          <cell r="T432">
            <v>2170922.1115816808</v>
          </cell>
          <cell r="U432">
            <v>3142938.2884436878</v>
          </cell>
          <cell r="V432">
            <v>5250440.2073094426</v>
          </cell>
          <cell r="W432">
            <v>14088574.419518201</v>
          </cell>
          <cell r="X432">
            <v>33859465.841123737</v>
          </cell>
        </row>
        <row r="433">
          <cell r="T433">
            <v>2174878.6645100862</v>
          </cell>
          <cell r="U433">
            <v>3149779.7006438728</v>
          </cell>
          <cell r="V433">
            <v>5259947.3120886972</v>
          </cell>
          <cell r="W433">
            <v>14112516.390242569</v>
          </cell>
          <cell r="X433">
            <v>33924858.86115998</v>
          </cell>
        </row>
        <row r="434">
          <cell r="T434">
            <v>2178835.2174384911</v>
          </cell>
          <cell r="U434">
            <v>3156621.1128440574</v>
          </cell>
          <cell r="V434">
            <v>5269454.4168679509</v>
          </cell>
          <cell r="W434">
            <v>14136458.360966939</v>
          </cell>
          <cell r="X434">
            <v>33990251.881196216</v>
          </cell>
        </row>
        <row r="435">
          <cell r="T435">
            <v>2182791.7703668964</v>
          </cell>
          <cell r="U435">
            <v>3163462.5250442424</v>
          </cell>
          <cell r="V435">
            <v>5278961.5216472056</v>
          </cell>
          <cell r="W435">
            <v>14160400.331691308</v>
          </cell>
          <cell r="X435">
            <v>34055644.901232459</v>
          </cell>
        </row>
        <row r="436">
          <cell r="T436">
            <v>2186748.3232953013</v>
          </cell>
          <cell r="U436">
            <v>3170303.9372444274</v>
          </cell>
          <cell r="V436">
            <v>5288468.6264264593</v>
          </cell>
          <cell r="W436">
            <v>14184342.302415678</v>
          </cell>
          <cell r="X436">
            <v>34121037.921268694</v>
          </cell>
        </row>
        <row r="437">
          <cell r="T437">
            <v>2190704.8762237066</v>
          </cell>
          <cell r="U437">
            <v>3177145.3494446119</v>
          </cell>
          <cell r="V437">
            <v>5297796.0221466022</v>
          </cell>
          <cell r="W437">
            <v>14208284.273140049</v>
          </cell>
          <cell r="X437">
            <v>34186430.941304937</v>
          </cell>
        </row>
        <row r="438">
          <cell r="T438">
            <v>2194661.4291521115</v>
          </cell>
          <cell r="U438">
            <v>3183986.7616447969</v>
          </cell>
          <cell r="V438">
            <v>5306737.4936040323</v>
          </cell>
          <cell r="W438">
            <v>14232226.243864417</v>
          </cell>
          <cell r="X438">
            <v>34251823.96134118</v>
          </cell>
        </row>
        <row r="439">
          <cell r="T439">
            <v>2198617.9820805169</v>
          </cell>
          <cell r="U439">
            <v>3190828.1738449815</v>
          </cell>
          <cell r="V439">
            <v>5315678.9650614625</v>
          </cell>
          <cell r="W439">
            <v>14256168.214588787</v>
          </cell>
          <cell r="X439">
            <v>34317216.981377415</v>
          </cell>
        </row>
        <row r="440">
          <cell r="T440">
            <v>2202574.5350089218</v>
          </cell>
          <cell r="U440">
            <v>3197669.5860451665</v>
          </cell>
          <cell r="V440">
            <v>5324620.4365188917</v>
          </cell>
          <cell r="W440">
            <v>14280110.185313158</v>
          </cell>
          <cell r="X440">
            <v>34382610.001413658</v>
          </cell>
        </row>
        <row r="441">
          <cell r="T441">
            <v>2206531.0879373271</v>
          </cell>
          <cell r="U441">
            <v>3204510.998245351</v>
          </cell>
          <cell r="V441">
            <v>5333561.9079763219</v>
          </cell>
          <cell r="W441">
            <v>14304052.156037526</v>
          </cell>
          <cell r="X441">
            <v>34448003.021449894</v>
          </cell>
        </row>
        <row r="442">
          <cell r="T442">
            <v>2210487.640865732</v>
          </cell>
          <cell r="U442">
            <v>3210379.0420882953</v>
          </cell>
          <cell r="V442">
            <v>5342503.379433752</v>
          </cell>
          <cell r="W442">
            <v>14327994.126761897</v>
          </cell>
          <cell r="X442">
            <v>34513396.041486137</v>
          </cell>
        </row>
        <row r="443">
          <cell r="T443">
            <v>2214444.1937941369</v>
          </cell>
          <cell r="U443">
            <v>3216099.836792232</v>
          </cell>
          <cell r="V443">
            <v>5351444.8508911822</v>
          </cell>
          <cell r="W443">
            <v>14351936.097486265</v>
          </cell>
          <cell r="X443">
            <v>34578789.06152238</v>
          </cell>
        </row>
        <row r="444">
          <cell r="T444">
            <v>2218400.7467225422</v>
          </cell>
          <cell r="U444">
            <v>3221820.6314961691</v>
          </cell>
          <cell r="V444">
            <v>5360386.3223486124</v>
          </cell>
          <cell r="W444">
            <v>14375878.068210635</v>
          </cell>
          <cell r="X444">
            <v>34638847.930576347</v>
          </cell>
        </row>
        <row r="445">
          <cell r="T445">
            <v>2222357.2996509471</v>
          </cell>
          <cell r="U445">
            <v>3227541.4262001063</v>
          </cell>
          <cell r="V445">
            <v>5369327.7938060425</v>
          </cell>
          <cell r="W445">
            <v>14399749.670909123</v>
          </cell>
          <cell r="X445">
            <v>34697330.33680132</v>
          </cell>
        </row>
        <row r="446">
          <cell r="T446">
            <v>2226313.8525793524</v>
          </cell>
          <cell r="U446">
            <v>3233262.2209040429</v>
          </cell>
          <cell r="V446">
            <v>5378269.2652634718</v>
          </cell>
          <cell r="W446">
            <v>14422724.430963699</v>
          </cell>
          <cell r="X446">
            <v>34755812.743026294</v>
          </cell>
        </row>
        <row r="447">
          <cell r="T447">
            <v>2230270.4055077573</v>
          </cell>
          <cell r="U447">
            <v>3238983.0156079801</v>
          </cell>
          <cell r="V447">
            <v>5387210.7367209019</v>
          </cell>
          <cell r="W447">
            <v>14445699.191018272</v>
          </cell>
          <cell r="X447">
            <v>34814295.149251275</v>
          </cell>
        </row>
        <row r="448">
          <cell r="T448">
            <v>2234153.2704020734</v>
          </cell>
          <cell r="U448">
            <v>3244703.8103119172</v>
          </cell>
          <cell r="V448">
            <v>5396152.2081783321</v>
          </cell>
          <cell r="W448">
            <v>14468673.951072847</v>
          </cell>
          <cell r="X448">
            <v>34872777.555476248</v>
          </cell>
        </row>
        <row r="449">
          <cell r="T449">
            <v>2237844.8648170372</v>
          </cell>
          <cell r="U449">
            <v>3250424.6050158539</v>
          </cell>
          <cell r="V449">
            <v>5405093.6796357622</v>
          </cell>
          <cell r="W449">
            <v>14491648.711127423</v>
          </cell>
          <cell r="X449">
            <v>34931259.961701229</v>
          </cell>
        </row>
        <row r="450">
          <cell r="T450">
            <v>2241536.4592320006</v>
          </cell>
          <cell r="U450">
            <v>3256145.399719791</v>
          </cell>
          <cell r="V450">
            <v>5414035.1510931924</v>
          </cell>
          <cell r="W450">
            <v>14514623.471181998</v>
          </cell>
          <cell r="X450">
            <v>34989742.367926203</v>
          </cell>
        </row>
        <row r="451">
          <cell r="T451">
            <v>2245228.053646964</v>
          </cell>
          <cell r="U451">
            <v>3261866.1944237282</v>
          </cell>
          <cell r="V451">
            <v>5422976.6225506226</v>
          </cell>
          <cell r="W451">
            <v>14537598.231236573</v>
          </cell>
          <cell r="X451">
            <v>35048224.774151184</v>
          </cell>
        </row>
        <row r="452">
          <cell r="T452">
            <v>2248919.6480619279</v>
          </cell>
          <cell r="U452">
            <v>3267586.9891276648</v>
          </cell>
          <cell r="V452">
            <v>5431918.0940080518</v>
          </cell>
          <cell r="W452">
            <v>14560572.991291147</v>
          </cell>
          <cell r="X452">
            <v>35106707.180376157</v>
          </cell>
        </row>
        <row r="453">
          <cell r="T453">
            <v>2252611.2424768913</v>
          </cell>
          <cell r="U453">
            <v>3273307.783831602</v>
          </cell>
          <cell r="V453">
            <v>5440859.565465482</v>
          </cell>
          <cell r="W453">
            <v>14583547.751345722</v>
          </cell>
          <cell r="X453">
            <v>35165189.586601138</v>
          </cell>
        </row>
        <row r="454">
          <cell r="T454">
            <v>2256302.8368918546</v>
          </cell>
          <cell r="U454">
            <v>3279028.5785355391</v>
          </cell>
          <cell r="V454">
            <v>5449801.0369229121</v>
          </cell>
          <cell r="W454">
            <v>14606522.511400297</v>
          </cell>
          <cell r="X454">
            <v>35223671.992826112</v>
          </cell>
        </row>
        <row r="455">
          <cell r="T455">
            <v>2259994.4313068185</v>
          </cell>
          <cell r="U455">
            <v>3284749.3732394758</v>
          </cell>
          <cell r="V455">
            <v>5458742.5083803423</v>
          </cell>
          <cell r="W455">
            <v>14629497.271454873</v>
          </cell>
          <cell r="X455">
            <v>35282154.399051085</v>
          </cell>
        </row>
        <row r="456">
          <cell r="T456">
            <v>2263686.0257217819</v>
          </cell>
          <cell r="U456">
            <v>3290470.1679434129</v>
          </cell>
          <cell r="V456">
            <v>5467683.9798377724</v>
          </cell>
          <cell r="W456">
            <v>14652472.031509446</v>
          </cell>
          <cell r="X456">
            <v>35340636.805276066</v>
          </cell>
        </row>
        <row r="457">
          <cell r="T457">
            <v>2267377.6201367457</v>
          </cell>
          <cell r="U457">
            <v>3296190.96264735</v>
          </cell>
          <cell r="V457">
            <v>5476625.4512952026</v>
          </cell>
          <cell r="W457">
            <v>14675446.791564021</v>
          </cell>
          <cell r="X457">
            <v>35399119.21150104</v>
          </cell>
        </row>
        <row r="458">
          <cell r="T458">
            <v>2271069.2145517091</v>
          </cell>
          <cell r="U458">
            <v>3301911.7573512867</v>
          </cell>
          <cell r="V458">
            <v>5485566.9227526318</v>
          </cell>
          <cell r="W458">
            <v>14698421.551618597</v>
          </cell>
          <cell r="X458">
            <v>35457601.617726021</v>
          </cell>
        </row>
        <row r="459">
          <cell r="T459">
            <v>2274760.8089666725</v>
          </cell>
          <cell r="U459">
            <v>3307632.5520552238</v>
          </cell>
          <cell r="V459">
            <v>5494508.394210062</v>
          </cell>
          <cell r="W459">
            <v>14721396.311673172</v>
          </cell>
          <cell r="X459">
            <v>35516084.023950994</v>
          </cell>
        </row>
        <row r="460">
          <cell r="T460">
            <v>2278452.4033816364</v>
          </cell>
          <cell r="U460">
            <v>3313353.346759161</v>
          </cell>
          <cell r="V460">
            <v>5503449.8656674922</v>
          </cell>
          <cell r="W460">
            <v>14744371.071727747</v>
          </cell>
          <cell r="X460">
            <v>35574566.430175975</v>
          </cell>
        </row>
        <row r="461">
          <cell r="T461">
            <v>2282143.9977965998</v>
          </cell>
          <cell r="U461">
            <v>3319074.1414630977</v>
          </cell>
          <cell r="V461">
            <v>5512391.3371249223</v>
          </cell>
          <cell r="W461">
            <v>14767345.831782321</v>
          </cell>
          <cell r="X461">
            <v>35633048.836400948</v>
          </cell>
        </row>
        <row r="462">
          <cell r="T462">
            <v>2285835.5922115636</v>
          </cell>
          <cell r="U462">
            <v>3324794.9361670348</v>
          </cell>
          <cell r="V462">
            <v>5521332.8085823525</v>
          </cell>
          <cell r="W462">
            <v>14790320.591836896</v>
          </cell>
          <cell r="X462">
            <v>35691531.242625929</v>
          </cell>
        </row>
        <row r="463">
          <cell r="T463">
            <v>2289527.186626527</v>
          </cell>
          <cell r="U463">
            <v>3330515.7308709719</v>
          </cell>
          <cell r="V463">
            <v>5530274.2800397826</v>
          </cell>
          <cell r="W463">
            <v>14813295.351891471</v>
          </cell>
          <cell r="X463">
            <v>35750013.648850903</v>
          </cell>
        </row>
        <row r="464">
          <cell r="T464">
            <v>2293218.7810414904</v>
          </cell>
          <cell r="U464">
            <v>3336236.5255749086</v>
          </cell>
          <cell r="V464">
            <v>5539215.7514972119</v>
          </cell>
          <cell r="W464">
            <v>14836270.111946046</v>
          </cell>
          <cell r="X464">
            <v>35808496.055075884</v>
          </cell>
        </row>
        <row r="465">
          <cell r="T465">
            <v>2296910.3754564542</v>
          </cell>
          <cell r="U465">
            <v>3341957.3202788457</v>
          </cell>
          <cell r="V465">
            <v>5548157.222954642</v>
          </cell>
          <cell r="W465">
            <v>14859244.872000622</v>
          </cell>
          <cell r="X465">
            <v>35866978.461300857</v>
          </cell>
        </row>
        <row r="466">
          <cell r="T466">
            <v>2300601.9698714176</v>
          </cell>
          <cell r="U466">
            <v>3347678.1149827829</v>
          </cell>
          <cell r="V466">
            <v>5557098.6944120722</v>
          </cell>
          <cell r="W466">
            <v>14882219.632055195</v>
          </cell>
          <cell r="X466">
            <v>35925460.867525831</v>
          </cell>
        </row>
        <row r="467">
          <cell r="T467">
            <v>2304293.564286381</v>
          </cell>
          <cell r="U467">
            <v>3353398.9096867195</v>
          </cell>
          <cell r="V467">
            <v>5566040.1658695024</v>
          </cell>
          <cell r="W467">
            <v>14905194.39210977</v>
          </cell>
          <cell r="X467">
            <v>35983943.273750812</v>
          </cell>
        </row>
        <row r="468">
          <cell r="T468">
            <v>2307985.1587013449</v>
          </cell>
          <cell r="U468">
            <v>3359119.7043906567</v>
          </cell>
          <cell r="V468">
            <v>5574570.5614718767</v>
          </cell>
          <cell r="W468">
            <v>14928169.152164346</v>
          </cell>
          <cell r="X468">
            <v>36042425.679975785</v>
          </cell>
        </row>
        <row r="469">
          <cell r="T469">
            <v>2311676.7531163082</v>
          </cell>
          <cell r="U469">
            <v>3364840.4990945938</v>
          </cell>
          <cell r="V469">
            <v>5583079.7220447995</v>
          </cell>
          <cell r="W469">
            <v>14951143.912218921</v>
          </cell>
          <cell r="X469">
            <v>36100908.086200766</v>
          </cell>
        </row>
        <row r="470">
          <cell r="T470">
            <v>2315368.3475312721</v>
          </cell>
          <cell r="U470">
            <v>3370561.2937985305</v>
          </cell>
          <cell r="V470">
            <v>5591588.8826177213</v>
          </cell>
          <cell r="W470">
            <v>14974118.672273496</v>
          </cell>
          <cell r="X470">
            <v>36159390.49242574</v>
          </cell>
        </row>
        <row r="471">
          <cell r="T471">
            <v>2319059.9419462355</v>
          </cell>
          <cell r="U471">
            <v>3376282.0885024676</v>
          </cell>
          <cell r="V471">
            <v>5600098.0431906441</v>
          </cell>
          <cell r="W471">
            <v>14997093.43232807</v>
          </cell>
          <cell r="X471">
            <v>36217872.898650721</v>
          </cell>
        </row>
        <row r="472">
          <cell r="T472">
            <v>2322751.5363611989</v>
          </cell>
          <cell r="U472">
            <v>3382002.8832064047</v>
          </cell>
          <cell r="V472">
            <v>5608607.203763566</v>
          </cell>
          <cell r="W472">
            <v>15020068.192382645</v>
          </cell>
          <cell r="X472">
            <v>36276355.304875694</v>
          </cell>
        </row>
        <row r="473">
          <cell r="T473">
            <v>2326443.1307761627</v>
          </cell>
          <cell r="U473">
            <v>3387651.2359218784</v>
          </cell>
          <cell r="V473">
            <v>5617116.3643364878</v>
          </cell>
          <cell r="W473">
            <v>15043042.95243722</v>
          </cell>
          <cell r="X473">
            <v>36334837.711100675</v>
          </cell>
        </row>
        <row r="474">
          <cell r="T474">
            <v>2330134.7251911261</v>
          </cell>
          <cell r="U474">
            <v>3393171.2790012322</v>
          </cell>
          <cell r="V474">
            <v>5625625.5249094106</v>
          </cell>
          <cell r="W474">
            <v>15066017.712491795</v>
          </cell>
          <cell r="X474">
            <v>36393320.117325649</v>
          </cell>
        </row>
        <row r="475">
          <cell r="T475">
            <v>2333826.3196060895</v>
          </cell>
          <cell r="U475">
            <v>3398691.3220805861</v>
          </cell>
          <cell r="V475">
            <v>5634134.6854823325</v>
          </cell>
          <cell r="W475">
            <v>15088992.472546369</v>
          </cell>
          <cell r="X475">
            <v>36447930.640112273</v>
          </cell>
        </row>
        <row r="476">
          <cell r="T476">
            <v>2337517.9140210534</v>
          </cell>
          <cell r="U476">
            <v>3404211.3651599404</v>
          </cell>
          <cell r="V476">
            <v>5642643.8460552553</v>
          </cell>
          <cell r="W476">
            <v>15111967.232600944</v>
          </cell>
          <cell r="X476">
            <v>36501957.129538395</v>
          </cell>
        </row>
        <row r="477">
          <cell r="T477">
            <v>2341209.5084360167</v>
          </cell>
          <cell r="U477">
            <v>3409731.4082392943</v>
          </cell>
          <cell r="V477">
            <v>5651153.0066281771</v>
          </cell>
          <cell r="W477">
            <v>15134941.992655519</v>
          </cell>
          <cell r="X477">
            <v>36555983.618964508</v>
          </cell>
        </row>
        <row r="478">
          <cell r="T478">
            <v>2344901.1028509806</v>
          </cell>
          <cell r="U478">
            <v>3415251.4513186482</v>
          </cell>
          <cell r="V478">
            <v>5659662.167201099</v>
          </cell>
          <cell r="W478">
            <v>15157916.752710095</v>
          </cell>
          <cell r="X478">
            <v>36610010.108390629</v>
          </cell>
        </row>
        <row r="479">
          <cell r="T479">
            <v>2348592.697265944</v>
          </cell>
          <cell r="U479">
            <v>3420771.4943980025</v>
          </cell>
          <cell r="V479">
            <v>5668171.3277740218</v>
          </cell>
          <cell r="W479">
            <v>15181162.732209465</v>
          </cell>
          <cell r="X479">
            <v>36664036.59781675</v>
          </cell>
        </row>
        <row r="480">
          <cell r="T480">
            <v>2352213.3141844417</v>
          </cell>
          <cell r="U480">
            <v>3426291.5374773564</v>
          </cell>
          <cell r="V480">
            <v>5676680.4883469436</v>
          </cell>
          <cell r="W480">
            <v>15204589.135264317</v>
          </cell>
          <cell r="X480">
            <v>36718063.087242872</v>
          </cell>
        </row>
        <row r="481">
          <cell r="T481">
            <v>2355657.6935649756</v>
          </cell>
          <cell r="U481">
            <v>3431811.5805567107</v>
          </cell>
          <cell r="V481">
            <v>5685189.6489198664</v>
          </cell>
          <cell r="W481">
            <v>15228015.538319169</v>
          </cell>
          <cell r="X481">
            <v>36772089.576668985</v>
          </cell>
        </row>
        <row r="482">
          <cell r="T482">
            <v>2359102.0729455096</v>
          </cell>
          <cell r="U482">
            <v>3437331.6236360646</v>
          </cell>
          <cell r="V482">
            <v>5693698.8094927883</v>
          </cell>
          <cell r="W482">
            <v>15251441.941374021</v>
          </cell>
          <cell r="X482">
            <v>36826116.066095106</v>
          </cell>
        </row>
        <row r="483">
          <cell r="T483">
            <v>2362546.452326044</v>
          </cell>
          <cell r="U483">
            <v>3442851.6667154185</v>
          </cell>
          <cell r="V483">
            <v>5702207.9700657101</v>
          </cell>
          <cell r="W483">
            <v>15274868.344428873</v>
          </cell>
          <cell r="X483">
            <v>36880142.555521227</v>
          </cell>
        </row>
        <row r="484">
          <cell r="T484">
            <v>2365990.8317065779</v>
          </cell>
          <cell r="U484">
            <v>3448371.7097947728</v>
          </cell>
          <cell r="V484">
            <v>5710717.1306386329</v>
          </cell>
          <cell r="W484">
            <v>15298294.747483725</v>
          </cell>
          <cell r="X484">
            <v>36934169.044947341</v>
          </cell>
        </row>
        <row r="485">
          <cell r="T485">
            <v>2369435.2110871118</v>
          </cell>
          <cell r="U485">
            <v>3453891.7528741267</v>
          </cell>
          <cell r="V485">
            <v>5719226.2912115548</v>
          </cell>
          <cell r="W485">
            <v>15321721.150538577</v>
          </cell>
          <cell r="X485">
            <v>36988195.534373462</v>
          </cell>
        </row>
        <row r="486">
          <cell r="T486">
            <v>2372879.5904676458</v>
          </cell>
          <cell r="U486">
            <v>3459411.7959534805</v>
          </cell>
          <cell r="V486">
            <v>5727735.4517844766</v>
          </cell>
          <cell r="W486">
            <v>15345147.553593429</v>
          </cell>
          <cell r="X486">
            <v>37042222.023799583</v>
          </cell>
        </row>
        <row r="487">
          <cell r="T487">
            <v>2376323.9698481797</v>
          </cell>
          <cell r="U487">
            <v>3464931.8390328349</v>
          </cell>
          <cell r="V487">
            <v>5736244.6123573994</v>
          </cell>
          <cell r="W487">
            <v>15368573.956648281</v>
          </cell>
          <cell r="X487">
            <v>37096248.513225704</v>
          </cell>
        </row>
        <row r="488">
          <cell r="T488">
            <v>2379768.3492287137</v>
          </cell>
          <cell r="U488">
            <v>3470451.8821121887</v>
          </cell>
          <cell r="V488">
            <v>5744753.7729303213</v>
          </cell>
          <cell r="W488">
            <v>15392000.359703133</v>
          </cell>
          <cell r="X488">
            <v>37150275.002651818</v>
          </cell>
        </row>
        <row r="489">
          <cell r="T489">
            <v>2383212.7286092481</v>
          </cell>
          <cell r="U489">
            <v>3475971.9251915431</v>
          </cell>
          <cell r="V489">
            <v>5753262.9335032441</v>
          </cell>
          <cell r="W489">
            <v>15415426.762757985</v>
          </cell>
          <cell r="X489">
            <v>37204301.492077939</v>
          </cell>
        </row>
        <row r="490">
          <cell r="T490">
            <v>2386657.107989782</v>
          </cell>
          <cell r="U490">
            <v>3481491.9682708969</v>
          </cell>
          <cell r="V490">
            <v>5761772.0940761659</v>
          </cell>
          <cell r="W490">
            <v>15438853.165812837</v>
          </cell>
          <cell r="X490">
            <v>37258327.98150406</v>
          </cell>
        </row>
        <row r="491">
          <cell r="T491">
            <v>2390101.4873703159</v>
          </cell>
          <cell r="U491">
            <v>3487012.0113502508</v>
          </cell>
          <cell r="V491">
            <v>5770281.2546490878</v>
          </cell>
          <cell r="W491">
            <v>15462279.568867689</v>
          </cell>
          <cell r="X491">
            <v>37312354.470930181</v>
          </cell>
        </row>
        <row r="492">
          <cell r="T492">
            <v>2393545.8667508499</v>
          </cell>
          <cell r="U492">
            <v>3492532.0544296051</v>
          </cell>
          <cell r="V492">
            <v>5778790.4152220106</v>
          </cell>
          <cell r="W492">
            <v>15485705.971922541</v>
          </cell>
          <cell r="X492">
            <v>37366380.960356295</v>
          </cell>
        </row>
        <row r="493">
          <cell r="T493">
            <v>2396990.2461313838</v>
          </cell>
          <cell r="U493">
            <v>3498052.097508959</v>
          </cell>
          <cell r="V493">
            <v>5787299.5757949324</v>
          </cell>
          <cell r="W493">
            <v>15509132.374977393</v>
          </cell>
          <cell r="X493">
            <v>37420407.449782416</v>
          </cell>
        </row>
        <row r="494">
          <cell r="T494">
            <v>2400434.6255119178</v>
          </cell>
          <cell r="U494">
            <v>3503572.1405883129</v>
          </cell>
          <cell r="V494">
            <v>5795808.7363678552</v>
          </cell>
          <cell r="W494">
            <v>15532558.778032245</v>
          </cell>
          <cell r="X494">
            <v>37474433.939208537</v>
          </cell>
        </row>
        <row r="495">
          <cell r="T495">
            <v>2403879.0048924522</v>
          </cell>
          <cell r="U495">
            <v>3509092.1836676672</v>
          </cell>
          <cell r="V495">
            <v>5804317.8969407771</v>
          </cell>
          <cell r="W495">
            <v>15555985.181087097</v>
          </cell>
          <cell r="X495">
            <v>37528460.428634658</v>
          </cell>
        </row>
        <row r="496">
          <cell r="T496">
            <v>2407323.3842729861</v>
          </cell>
          <cell r="U496">
            <v>3514612.2267470211</v>
          </cell>
          <cell r="V496">
            <v>5812827.0575136989</v>
          </cell>
          <cell r="W496">
            <v>15579411.584141949</v>
          </cell>
          <cell r="X496">
            <v>37582486.918060772</v>
          </cell>
        </row>
        <row r="497">
          <cell r="T497">
            <v>2410767.76365352</v>
          </cell>
          <cell r="U497">
            <v>3520132.2698263754</v>
          </cell>
          <cell r="V497">
            <v>5821336.2180866217</v>
          </cell>
          <cell r="W497">
            <v>15602837.987196801</v>
          </cell>
          <cell r="X497">
            <v>37636513.407486893</v>
          </cell>
        </row>
        <row r="498">
          <cell r="T498">
            <v>2414212.143034054</v>
          </cell>
          <cell r="U498">
            <v>3525652.3129057293</v>
          </cell>
          <cell r="V498">
            <v>5829845.3786595436</v>
          </cell>
          <cell r="W498">
            <v>15626264.390251655</v>
          </cell>
          <cell r="X498">
            <v>37690539.896913014</v>
          </cell>
        </row>
        <row r="499">
          <cell r="T499">
            <v>2417656.5224145879</v>
          </cell>
          <cell r="U499">
            <v>3531172.3559850832</v>
          </cell>
          <cell r="V499">
            <v>5838332.7818853296</v>
          </cell>
          <cell r="W499">
            <v>15649690.793306507</v>
          </cell>
          <cell r="X499">
            <v>37744566.386339135</v>
          </cell>
        </row>
        <row r="500">
          <cell r="T500">
            <v>2421100.9017951223</v>
          </cell>
          <cell r="U500">
            <v>3536692.3990644375</v>
          </cell>
          <cell r="V500">
            <v>5846314.4889968773</v>
          </cell>
          <cell r="W500">
            <v>15673117.196361359</v>
          </cell>
          <cell r="X500">
            <v>37798592.875765249</v>
          </cell>
        </row>
        <row r="501">
          <cell r="T501">
            <v>2424545.2811756562</v>
          </cell>
          <cell r="U501">
            <v>3542212.4421437914</v>
          </cell>
          <cell r="V501">
            <v>5854296.196108425</v>
          </cell>
          <cell r="W501">
            <v>15696543.599416211</v>
          </cell>
          <cell r="X501">
            <v>37852619.36519137</v>
          </cell>
        </row>
        <row r="502">
          <cell r="T502">
            <v>2427989.6605561902</v>
          </cell>
          <cell r="U502">
            <v>3547732.4852231452</v>
          </cell>
          <cell r="V502">
            <v>5862277.9032199718</v>
          </cell>
          <cell r="W502">
            <v>15719970.002471063</v>
          </cell>
          <cell r="X502">
            <v>37906645.854617491</v>
          </cell>
        </row>
        <row r="503">
          <cell r="T503">
            <v>2431434.0399367241</v>
          </cell>
          <cell r="U503">
            <v>3553252.5283024996</v>
          </cell>
          <cell r="V503">
            <v>5870259.6103315195</v>
          </cell>
          <cell r="W503">
            <v>15743396.405525915</v>
          </cell>
          <cell r="X503">
            <v>37960672.344043612</v>
          </cell>
        </row>
      </sheetData>
      <sheetData sheetId="25">
        <row r="5">
          <cell r="AK5">
            <v>50</v>
          </cell>
        </row>
      </sheetData>
      <sheetData sheetId="26">
        <row r="2">
          <cell r="D2">
            <v>0.5</v>
          </cell>
        </row>
      </sheetData>
      <sheetData sheetId="27">
        <row r="3">
          <cell r="J3">
            <v>10000</v>
          </cell>
        </row>
      </sheetData>
      <sheetData sheetId="28">
        <row r="5">
          <cell r="BC5">
            <v>200000</v>
          </cell>
        </row>
      </sheetData>
      <sheetData sheetId="29">
        <row r="5">
          <cell r="K5">
            <v>12491.935266914652</v>
          </cell>
        </row>
      </sheetData>
      <sheetData sheetId="30">
        <row r="4">
          <cell r="P4">
            <v>2</v>
          </cell>
        </row>
      </sheetData>
      <sheetData sheetId="31">
        <row r="59">
          <cell r="D59">
            <v>300</v>
          </cell>
        </row>
      </sheetData>
      <sheetData sheetId="32">
        <row r="5">
          <cell r="J5" t="str">
            <v>黄金</v>
          </cell>
        </row>
      </sheetData>
      <sheetData sheetId="33">
        <row r="5">
          <cell r="BJ5">
            <v>3000</v>
          </cell>
        </row>
      </sheetData>
      <sheetData sheetId="34">
        <row r="3">
          <cell r="B3">
            <v>1</v>
          </cell>
        </row>
      </sheetData>
      <sheetData sheetId="35">
        <row r="5">
          <cell r="R5">
            <v>100</v>
          </cell>
        </row>
      </sheetData>
      <sheetData sheetId="36"/>
      <sheetData sheetId="37">
        <row r="3">
          <cell r="D3">
            <v>2</v>
          </cell>
        </row>
      </sheetData>
      <sheetData sheetId="38"/>
      <sheetData sheetId="39">
        <row r="12">
          <cell r="H12">
            <v>12</v>
          </cell>
        </row>
      </sheetData>
      <sheetData sheetId="40">
        <row r="4">
          <cell r="V4">
            <v>48</v>
          </cell>
        </row>
      </sheetData>
      <sheetData sheetId="41"/>
      <sheetData sheetId="42">
        <row r="4">
          <cell r="C4">
            <v>0</v>
          </cell>
        </row>
      </sheetData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索引信息"/>
      <sheetName val="士兵阶位属性"/>
      <sheetName val="士兵训练属性"/>
      <sheetName val="士兵相关信息"/>
      <sheetName val="兵营招募"/>
      <sheetName val="兵营招募（备份啊）"/>
      <sheetName val="士兵治疗"/>
      <sheetName val="属性汇总"/>
      <sheetName val="特产物分布设计"/>
      <sheetName val="兵装（赛季内玩法）"/>
      <sheetName val="不同付费层特产兵分布"/>
      <sheetName val="不同付费层特殊兵种分布"/>
      <sheetName val="Sheet1"/>
      <sheetName val="Sheet2"/>
      <sheetName val="士兵"/>
      <sheetName val="士兵战斗属性均值"/>
      <sheetName val="非r不同兵种属性值"/>
      <sheetName val="中r不同兵种属性值"/>
      <sheetName val="超r不同兵种属性值"/>
      <sheetName val="士兵训练-银币消耗"/>
    </sheetNames>
    <sheetDataSet>
      <sheetData sheetId="0"/>
      <sheetData sheetId="1"/>
      <sheetData sheetId="2">
        <row r="4">
          <cell r="CM4">
            <v>12</v>
          </cell>
        </row>
      </sheetData>
      <sheetData sheetId="3">
        <row r="6">
          <cell r="AH6">
            <v>3.6851450885227148</v>
          </cell>
        </row>
      </sheetData>
      <sheetData sheetId="4">
        <row r="7">
          <cell r="H7">
            <v>1.8</v>
          </cell>
        </row>
      </sheetData>
      <sheetData sheetId="5">
        <row r="4">
          <cell r="C4">
            <v>28800</v>
          </cell>
        </row>
      </sheetData>
      <sheetData sheetId="6"/>
      <sheetData sheetId="7">
        <row r="4">
          <cell r="D4">
            <v>24000</v>
          </cell>
        </row>
      </sheetData>
      <sheetData sheetId="8">
        <row r="5">
          <cell r="D5">
            <v>203.68514508852272</v>
          </cell>
          <cell r="E5">
            <v>203.88601051525791</v>
          </cell>
          <cell r="F5">
            <v>204.11531438201263</v>
          </cell>
          <cell r="G5">
            <v>204.37318389784843</v>
          </cell>
          <cell r="H5">
            <v>204.64996212907357</v>
          </cell>
          <cell r="O5">
            <v>203.68514508852272</v>
          </cell>
          <cell r="P5">
            <v>203.88601051525791</v>
          </cell>
          <cell r="Q5">
            <v>204.11531438201263</v>
          </cell>
          <cell r="R5">
            <v>204.37318389784843</v>
          </cell>
          <cell r="S5">
            <v>204.64996212907357</v>
          </cell>
        </row>
        <row r="6">
          <cell r="D6">
            <v>209.450769103634</v>
          </cell>
          <cell r="E6">
            <v>209.94345887292502</v>
          </cell>
          <cell r="F6">
            <v>210.50936340307638</v>
          </cell>
          <cell r="G6">
            <v>211.15751288998956</v>
          </cell>
          <cell r="H6">
            <v>211.85229778945197</v>
          </cell>
          <cell r="O6">
            <v>209.450769103634</v>
          </cell>
          <cell r="P6">
            <v>209.94345887292502</v>
          </cell>
          <cell r="Q6">
            <v>210.50936340307638</v>
          </cell>
          <cell r="R6">
            <v>211.15751288998956</v>
          </cell>
          <cell r="S6">
            <v>211.85229778945197</v>
          </cell>
        </row>
        <row r="7">
          <cell r="D7">
            <v>215.21639311874529</v>
          </cell>
          <cell r="E7">
            <v>216.00090723059213</v>
          </cell>
          <cell r="F7">
            <v>216.90341242414007</v>
          </cell>
          <cell r="G7">
            <v>217.94184188213072</v>
          </cell>
          <cell r="H7">
            <v>219.05463344983039</v>
          </cell>
          <cell r="O7">
            <v>215.21639311874529</v>
          </cell>
          <cell r="P7">
            <v>216.00090723059213</v>
          </cell>
          <cell r="Q7">
            <v>216.90341242414007</v>
          </cell>
          <cell r="R7">
            <v>217.94184188213072</v>
          </cell>
          <cell r="S7">
            <v>219.05463344983039</v>
          </cell>
        </row>
        <row r="8">
          <cell r="D8">
            <v>220.98201713385657</v>
          </cell>
          <cell r="E8">
            <v>222.05835558825922</v>
          </cell>
          <cell r="F8">
            <v>223.29746144520382</v>
          </cell>
          <cell r="G8">
            <v>225.43969439192202</v>
          </cell>
          <cell r="H8">
            <v>227.97577402268143</v>
          </cell>
          <cell r="O8">
            <v>220.98201713385657</v>
          </cell>
          <cell r="P8">
            <v>222.05835558825922</v>
          </cell>
          <cell r="Q8">
            <v>223.29746144520382</v>
          </cell>
          <cell r="R8">
            <v>225.43969439192202</v>
          </cell>
          <cell r="S8">
            <v>227.97577402268143</v>
          </cell>
        </row>
        <row r="9">
          <cell r="D9">
            <v>228.30339684087497</v>
          </cell>
          <cell r="E9">
            <v>230.54830618943279</v>
          </cell>
          <cell r="F9">
            <v>233.13524558991168</v>
          </cell>
          <cell r="G9">
            <v>236.06542633400036</v>
          </cell>
          <cell r="H9">
            <v>239.39931151938754</v>
          </cell>
          <cell r="O9">
            <v>228.30339684087497</v>
          </cell>
          <cell r="P9">
            <v>230.54830618943279</v>
          </cell>
          <cell r="Q9">
            <v>233.13524558991168</v>
          </cell>
          <cell r="R9">
            <v>236.06542633400036</v>
          </cell>
          <cell r="S9">
            <v>239.39931151938754</v>
          </cell>
        </row>
        <row r="10">
          <cell r="D10">
            <v>237.38657587886024</v>
          </cell>
          <cell r="E10">
            <v>240.10056706275876</v>
          </cell>
          <cell r="F10">
            <v>243.2477239781839</v>
          </cell>
          <cell r="G10">
            <v>246.79887355359554</v>
          </cell>
          <cell r="H10">
            <v>249.9553704198168</v>
          </cell>
          <cell r="O10">
            <v>237.38657587886024</v>
          </cell>
          <cell r="P10">
            <v>240.10056706275876</v>
          </cell>
          <cell r="Q10">
            <v>243.2477239781839</v>
          </cell>
          <cell r="R10">
            <v>246.79887355359554</v>
          </cell>
          <cell r="S10">
            <v>249.9553704198168</v>
          </cell>
        </row>
        <row r="11">
          <cell r="D11">
            <v>246.54870815310809</v>
          </cell>
          <cell r="E11">
            <v>249.52539540810028</v>
          </cell>
          <cell r="F11">
            <v>251.76419481999176</v>
          </cell>
          <cell r="G11">
            <v>254.28924241664885</v>
          </cell>
          <cell r="H11">
            <v>257.06162625828313</v>
          </cell>
          <cell r="O11">
            <v>246.54870815310809</v>
          </cell>
          <cell r="P11">
            <v>249.52539540810028</v>
          </cell>
          <cell r="Q11">
            <v>251.76419481999176</v>
          </cell>
          <cell r="R11">
            <v>254.28924241664885</v>
          </cell>
          <cell r="S11">
            <v>257.06162625828313</v>
          </cell>
        </row>
        <row r="12">
          <cell r="D12">
            <v>253.51576728828991</v>
          </cell>
          <cell r="E12">
            <v>255.73588173913353</v>
          </cell>
          <cell r="F12">
            <v>258.26210273190679</v>
          </cell>
          <cell r="G12">
            <v>261.15309278395915</v>
          </cell>
          <cell r="H12">
            <v>264.27237915731752</v>
          </cell>
          <cell r="O12">
            <v>253.51576728828991</v>
          </cell>
          <cell r="P12">
            <v>255.73588173913353</v>
          </cell>
          <cell r="Q12">
            <v>258.26210273190679</v>
          </cell>
          <cell r="R12">
            <v>261.15309278395915</v>
          </cell>
          <cell r="S12">
            <v>264.27237915731752</v>
          </cell>
        </row>
        <row r="13">
          <cell r="D13">
            <v>259.5432837130013</v>
          </cell>
          <cell r="E13">
            <v>262.02551372532736</v>
          </cell>
          <cell r="F13">
            <v>264.84610624613327</v>
          </cell>
          <cell r="G13">
            <v>267.96589510519186</v>
          </cell>
          <cell r="H13">
            <v>271.01603780168654</v>
          </cell>
          <cell r="O13">
            <v>259.5432837130013</v>
          </cell>
          <cell r="P13">
            <v>262.02551372532736</v>
          </cell>
          <cell r="Q13">
            <v>264.84610624613327</v>
          </cell>
          <cell r="R13">
            <v>267.96589510519186</v>
          </cell>
          <cell r="S13">
            <v>271.01603780168654</v>
          </cell>
        </row>
        <row r="14">
          <cell r="D14">
            <v>265.6440103078624</v>
          </cell>
          <cell r="E14">
            <v>268.22209232520026</v>
          </cell>
          <cell r="F14">
            <v>270.85101500656867</v>
          </cell>
          <cell r="G14">
            <v>274.01854829635141</v>
          </cell>
          <cell r="H14">
            <v>277.519240543808</v>
          </cell>
          <cell r="O14">
            <v>265.6440103078624</v>
          </cell>
          <cell r="P14">
            <v>268.22209232520026</v>
          </cell>
          <cell r="Q14">
            <v>270.85101500656867</v>
          </cell>
          <cell r="R14">
            <v>274.01854829635141</v>
          </cell>
          <cell r="S14">
            <v>277.519240543808</v>
          </cell>
        </row>
        <row r="15">
          <cell r="D15">
            <v>271.07299869444296</v>
          </cell>
          <cell r="E15">
            <v>273.5854237849648</v>
          </cell>
          <cell r="F15">
            <v>276.5621769470909</v>
          </cell>
          <cell r="G15">
            <v>280.14474676757777</v>
          </cell>
          <cell r="H15">
            <v>284.10610834704084</v>
          </cell>
          <cell r="O15">
            <v>271.07299869444296</v>
          </cell>
          <cell r="P15">
            <v>273.5854237849648</v>
          </cell>
          <cell r="Q15">
            <v>276.5621769470909</v>
          </cell>
          <cell r="R15">
            <v>280.14474676757777</v>
          </cell>
          <cell r="S15">
            <v>284.10610834704084</v>
          </cell>
        </row>
        <row r="16">
          <cell r="D16">
            <v>276.21936672560975</v>
          </cell>
          <cell r="E16">
            <v>279.0066895969403</v>
          </cell>
          <cell r="F16">
            <v>282.33819730351462</v>
          </cell>
          <cell r="G16">
            <v>286.344490518871</v>
          </cell>
          <cell r="H16">
            <v>290.51350851277977</v>
          </cell>
          <cell r="O16">
            <v>276.21936672560975</v>
          </cell>
          <cell r="P16">
            <v>279.0066895969403</v>
          </cell>
          <cell r="Q16">
            <v>282.33819730351462</v>
          </cell>
          <cell r="R16">
            <v>286.344490518871</v>
          </cell>
          <cell r="S16">
            <v>290.51350851277977</v>
          </cell>
        </row>
        <row r="17">
          <cell r="D17">
            <v>281.41852595302555</v>
          </cell>
          <cell r="E17">
            <v>284.48588976112677</v>
          </cell>
          <cell r="F17">
            <v>288.17907607583982</v>
          </cell>
          <cell r="G17">
            <v>292.20428271457155</v>
          </cell>
          <cell r="H17">
            <v>296.61645293805486</v>
          </cell>
          <cell r="O17">
            <v>281.41852595302555</v>
          </cell>
          <cell r="P17">
            <v>284.48588976112677</v>
          </cell>
          <cell r="Q17">
            <v>288.17907607583982</v>
          </cell>
          <cell r="R17">
            <v>292.20428271457155</v>
          </cell>
          <cell r="S17">
            <v>296.61645293805486</v>
          </cell>
        </row>
        <row r="18">
          <cell r="D18">
            <v>286.67047637669037</v>
          </cell>
          <cell r="E18">
            <v>289.94033714123742</v>
          </cell>
          <cell r="F18">
            <v>293.5926851600567</v>
          </cell>
          <cell r="G18">
            <v>297.93420198026308</v>
          </cell>
          <cell r="H18">
            <v>302.78871271155424</v>
          </cell>
          <cell r="O18">
            <v>286.67047637669037</v>
          </cell>
          <cell r="P18">
            <v>289.94033714123742</v>
          </cell>
          <cell r="Q18">
            <v>293.5926851600567</v>
          </cell>
          <cell r="R18">
            <v>297.93420198026308</v>
          </cell>
          <cell r="S18">
            <v>302.78871271155424</v>
          </cell>
        </row>
        <row r="19">
          <cell r="D19">
            <v>291.78375432272264</v>
          </cell>
          <cell r="E19">
            <v>295.11370000526165</v>
          </cell>
          <cell r="F19">
            <v>299.02580690400299</v>
          </cell>
          <cell r="G19">
            <v>303.72489796016237</v>
          </cell>
          <cell r="H19">
            <v>309.03028783327795</v>
          </cell>
          <cell r="O19">
            <v>291.78375432272264</v>
          </cell>
          <cell r="P19">
            <v>295.11370000526165</v>
          </cell>
          <cell r="Q19">
            <v>299.02580690400299</v>
          </cell>
          <cell r="R19">
            <v>303.72489796016237</v>
          </cell>
          <cell r="S19">
            <v>309.03028783327795</v>
          </cell>
        </row>
        <row r="20">
          <cell r="D20">
            <v>296.76896897086817</v>
          </cell>
          <cell r="E20">
            <v>300.33706319746705</v>
          </cell>
          <cell r="F20">
            <v>304.51332031506706</v>
          </cell>
          <cell r="G20">
            <v>309.57637065426951</v>
          </cell>
          <cell r="H20">
            <v>315.49263317040658</v>
          </cell>
          <cell r="O20">
            <v>296.76896897086817</v>
          </cell>
          <cell r="P20">
            <v>300.33706319746705</v>
          </cell>
          <cell r="Q20">
            <v>304.51332031506706</v>
          </cell>
          <cell r="R20">
            <v>309.57637065426951</v>
          </cell>
          <cell r="S20">
            <v>315.49263317040658</v>
          </cell>
        </row>
        <row r="21">
          <cell r="D21">
            <v>301.80030561768223</v>
          </cell>
          <cell r="E21">
            <v>305.61042671785367</v>
          </cell>
          <cell r="F21">
            <v>310.05522539324886</v>
          </cell>
          <cell r="G21">
            <v>315.68395522096574</v>
          </cell>
          <cell r="H21">
            <v>322.10667086097237</v>
          </cell>
          <cell r="O21">
            <v>301.80030561768223</v>
          </cell>
          <cell r="P21">
            <v>305.61042671785367</v>
          </cell>
          <cell r="Q21">
            <v>310.05522539324886</v>
          </cell>
          <cell r="R21">
            <v>315.68395522096574</v>
          </cell>
          <cell r="S21">
            <v>322.10667086097237</v>
          </cell>
        </row>
        <row r="22">
          <cell r="D22">
            <v>306.87776426316486</v>
          </cell>
          <cell r="E22">
            <v>310.93379056642152</v>
          </cell>
          <cell r="F22">
            <v>315.87777543292435</v>
          </cell>
          <cell r="G22">
            <v>322.02530761509297</v>
          </cell>
          <cell r="H22">
            <v>328.6633891764676</v>
          </cell>
          <cell r="O22">
            <v>306.87776426316486</v>
          </cell>
          <cell r="P22">
            <v>310.93379056642152</v>
          </cell>
          <cell r="Q22">
            <v>315.87777543292435</v>
          </cell>
          <cell r="R22">
            <v>322.02530761509297</v>
          </cell>
          <cell r="S22">
            <v>328.6633891764676</v>
          </cell>
        </row>
        <row r="23">
          <cell r="D23">
            <v>312.00134490731602</v>
          </cell>
          <cell r="E23">
            <v>316.5691270856172</v>
          </cell>
          <cell r="F23">
            <v>321.99311426294253</v>
          </cell>
          <cell r="G23">
            <v>328.3797290648136</v>
          </cell>
          <cell r="H23">
            <v>335.2910512311197</v>
          </cell>
          <cell r="O23">
            <v>312.00134490731602</v>
          </cell>
          <cell r="P23">
            <v>316.5691270856172</v>
          </cell>
          <cell r="Q23">
            <v>321.99311426294253</v>
          </cell>
          <cell r="R23">
            <v>328.3797290648136</v>
          </cell>
          <cell r="S23">
            <v>335.2910512311197</v>
          </cell>
        </row>
        <row r="24">
          <cell r="D24">
            <v>317.51908835885251</v>
          </cell>
          <cell r="E24">
            <v>322.49141667007871</v>
          </cell>
          <cell r="F24">
            <v>328.18361971253546</v>
          </cell>
          <cell r="G24">
            <v>334.80088083179589</v>
          </cell>
          <cell r="H24">
            <v>341.10767832531286</v>
          </cell>
          <cell r="O24">
            <v>317.51908835885251</v>
          </cell>
          <cell r="P24">
            <v>322.49141667007871</v>
          </cell>
          <cell r="Q24">
            <v>328.18361971253546</v>
          </cell>
          <cell r="R24">
            <v>334.80088083179589</v>
          </cell>
          <cell r="S24">
            <v>341.10767832531286</v>
          </cell>
        </row>
        <row r="25">
          <cell r="D25">
            <v>323.34114120436072</v>
          </cell>
          <cell r="E25">
            <v>328.51788374346449</v>
          </cell>
          <cell r="F25">
            <v>334.43756178965361</v>
          </cell>
          <cell r="G25">
            <v>340.60701755444956</v>
          </cell>
          <cell r="H25">
            <v>346.92918235834503</v>
          </cell>
          <cell r="O25">
            <v>323.34114120436072</v>
          </cell>
          <cell r="P25">
            <v>328.51788374346449</v>
          </cell>
          <cell r="Q25">
            <v>334.43756178965361</v>
          </cell>
          <cell r="R25">
            <v>340.60701755444956</v>
          </cell>
          <cell r="S25">
            <v>346.92918235834503</v>
          </cell>
        </row>
        <row r="26">
          <cell r="D26">
            <v>329.26069121755421</v>
          </cell>
          <cell r="E26">
            <v>334.60447242243765</v>
          </cell>
          <cell r="F26">
            <v>340.19171737726333</v>
          </cell>
          <cell r="G26">
            <v>346.28058047246469</v>
          </cell>
          <cell r="H26">
            <v>352.80364988763279</v>
          </cell>
          <cell r="O26">
            <v>329.26069121755421</v>
          </cell>
          <cell r="P26">
            <v>334.60447242243765</v>
          </cell>
          <cell r="Q26">
            <v>340.19171737726333</v>
          </cell>
          <cell r="R26">
            <v>346.28058047246469</v>
          </cell>
          <cell r="S26">
            <v>352.80364988763279</v>
          </cell>
        </row>
        <row r="27">
          <cell r="D27">
            <v>335.2381251038193</v>
          </cell>
          <cell r="E27">
            <v>340.25931450591486</v>
          </cell>
          <cell r="F27">
            <v>345.72880686278017</v>
          </cell>
          <cell r="G27">
            <v>352.00454544777972</v>
          </cell>
          <cell r="H27">
            <v>358.73108091317613</v>
          </cell>
          <cell r="O27">
            <v>335.2381251038193</v>
          </cell>
          <cell r="P27">
            <v>340.25931450591486</v>
          </cell>
          <cell r="Q27">
            <v>345.72880686278017</v>
          </cell>
          <cell r="R27">
            <v>352.00454544777972</v>
          </cell>
          <cell r="S27">
            <v>358.73108091317613</v>
          </cell>
        </row>
        <row r="28">
          <cell r="D28">
            <v>340.7589151302513</v>
          </cell>
          <cell r="E28">
            <v>345.68404865627269</v>
          </cell>
          <cell r="F28">
            <v>351.31394329172139</v>
          </cell>
          <cell r="G28">
            <v>357.77891248039469</v>
          </cell>
          <cell r="H28">
            <v>364.67931969021424</v>
          </cell>
          <cell r="O28">
            <v>340.7589151302513</v>
          </cell>
          <cell r="P28">
            <v>345.68404865627269</v>
          </cell>
          <cell r="Q28">
            <v>351.31394329172139</v>
          </cell>
          <cell r="R28">
            <v>357.77891248039469</v>
          </cell>
          <cell r="S28">
            <v>364.67931969021424</v>
          </cell>
        </row>
        <row r="29">
          <cell r="D29">
            <v>346.09669661279719</v>
          </cell>
          <cell r="E29">
            <v>351.15488094288173</v>
          </cell>
          <cell r="F29">
            <v>356.9471266640868</v>
          </cell>
          <cell r="G29">
            <v>363.6036815703095</v>
          </cell>
          <cell r="H29">
            <v>370.5168323019796</v>
          </cell>
          <cell r="O29">
            <v>346.09669661279719</v>
          </cell>
          <cell r="P29">
            <v>351.15488094288173</v>
          </cell>
          <cell r="Q29">
            <v>356.9471266640868</v>
          </cell>
          <cell r="R29">
            <v>363.6036815703095</v>
          </cell>
          <cell r="S29">
            <v>370.5168323019796</v>
          </cell>
        </row>
        <row r="30">
          <cell r="D30">
            <v>351.47903756373859</v>
          </cell>
          <cell r="E30">
            <v>356.67181136574192</v>
          </cell>
          <cell r="F30">
            <v>362.62835697987646</v>
          </cell>
          <cell r="G30">
            <v>369.30421717093697</v>
          </cell>
          <cell r="H30">
            <v>376.40370407976138</v>
          </cell>
          <cell r="O30">
            <v>351.47903756373859</v>
          </cell>
          <cell r="P30">
            <v>356.67181136574192</v>
          </cell>
          <cell r="Q30">
            <v>362.62835697987646</v>
          </cell>
          <cell r="R30">
            <v>369.30421717093697</v>
          </cell>
          <cell r="S30">
            <v>376.40370407976138</v>
          </cell>
        </row>
        <row r="31">
          <cell r="D31">
            <v>356.90593798307555</v>
          </cell>
          <cell r="E31">
            <v>362.2348399248533</v>
          </cell>
          <cell r="F31">
            <v>368.25699701755525</v>
          </cell>
          <cell r="G31">
            <v>375.02940668431842</v>
          </cell>
          <cell r="H31">
            <v>382.33993502355946</v>
          </cell>
          <cell r="O31">
            <v>356.90593798307555</v>
          </cell>
          <cell r="P31">
            <v>362.2348399248533</v>
          </cell>
          <cell r="Q31">
            <v>368.25699701755525</v>
          </cell>
          <cell r="R31">
            <v>375.02940668431842</v>
          </cell>
          <cell r="S31">
            <v>382.33993502355946</v>
          </cell>
        </row>
        <row r="32">
          <cell r="D32">
            <v>362.37739787080812</v>
          </cell>
          <cell r="E32">
            <v>367.77595586736959</v>
          </cell>
          <cell r="F32">
            <v>373.87122305611882</v>
          </cell>
          <cell r="G32">
            <v>380.8014521623677</v>
          </cell>
          <cell r="H32">
            <v>388.32552513337396</v>
          </cell>
          <cell r="O32">
            <v>362.37739787080812</v>
          </cell>
          <cell r="P32">
            <v>367.77595586736959</v>
          </cell>
          <cell r="Q32">
            <v>373.87122305611882</v>
          </cell>
          <cell r="R32">
            <v>380.8014521623677</v>
          </cell>
          <cell r="S32">
            <v>388.32552513337396</v>
          </cell>
        </row>
        <row r="33">
          <cell r="D33">
            <v>367.84072066694489</v>
          </cell>
          <cell r="E33">
            <v>373.28205084712056</v>
          </cell>
          <cell r="F33">
            <v>379.53064955424588</v>
          </cell>
          <cell r="G33">
            <v>386.62035360508469</v>
          </cell>
          <cell r="H33">
            <v>394.35814385157698</v>
          </cell>
          <cell r="O33">
            <v>367.84072066694489</v>
          </cell>
          <cell r="P33">
            <v>373.28205084712056</v>
          </cell>
          <cell r="Q33">
            <v>379.53064955424588</v>
          </cell>
          <cell r="R33">
            <v>386.62035360508469</v>
          </cell>
          <cell r="S33">
            <v>394.35814385157698</v>
          </cell>
        </row>
        <row r="34">
          <cell r="D34">
            <v>373.27297725105331</v>
          </cell>
          <cell r="E34">
            <v>378.8316808201248</v>
          </cell>
          <cell r="F34">
            <v>385.23527651193649</v>
          </cell>
          <cell r="G34">
            <v>392.48611101246956</v>
          </cell>
          <cell r="H34">
            <v>400.37513329239539</v>
          </cell>
          <cell r="O34">
            <v>373.27297725105331</v>
          </cell>
          <cell r="P34">
            <v>378.8316808201248</v>
          </cell>
          <cell r="Q34">
            <v>385.23527651193649</v>
          </cell>
          <cell r="R34">
            <v>392.48611101246956</v>
          </cell>
          <cell r="S34">
            <v>400.37513329239539</v>
          </cell>
        </row>
        <row r="35">
          <cell r="D35">
            <v>378.74762043415313</v>
          </cell>
          <cell r="E35">
            <v>384.42484578638226</v>
          </cell>
          <cell r="F35">
            <v>390.9851039291907</v>
          </cell>
          <cell r="G35">
            <v>398.36836034952609</v>
          </cell>
          <cell r="H35">
            <v>406.44029609235002</v>
          </cell>
          <cell r="O35">
            <v>378.74762043415313</v>
          </cell>
          <cell r="P35">
            <v>384.42484578638226</v>
          </cell>
          <cell r="Q35">
            <v>390.9851039291907</v>
          </cell>
          <cell r="R35">
            <v>398.36836034952609</v>
          </cell>
          <cell r="S35">
            <v>406.44029609235002</v>
          </cell>
        </row>
        <row r="36">
          <cell r="D36">
            <v>384.26465021624449</v>
          </cell>
          <cell r="E36">
            <v>390.06154574589283</v>
          </cell>
          <cell r="F36">
            <v>396.76961454568914</v>
          </cell>
          <cell r="G36">
            <v>404.27776313474851</v>
          </cell>
          <cell r="H36">
            <v>412.55363225144066</v>
          </cell>
          <cell r="O36">
            <v>384.26465021624449</v>
          </cell>
          <cell r="P36">
            <v>390.06154574589283</v>
          </cell>
          <cell r="Q36">
            <v>396.76961454568914</v>
          </cell>
          <cell r="R36">
            <v>404.27776313474851</v>
          </cell>
          <cell r="S36">
            <v>412.55363225144066</v>
          </cell>
        </row>
        <row r="37">
          <cell r="D37">
            <v>389.82406659732737</v>
          </cell>
          <cell r="E37">
            <v>395.74178069865661</v>
          </cell>
          <cell r="F37">
            <v>402.56828447645211</v>
          </cell>
          <cell r="G37">
            <v>410.2331714628483</v>
          </cell>
          <cell r="H37">
            <v>418.71514176966741</v>
          </cell>
          <cell r="O37">
            <v>389.82406659732737</v>
          </cell>
          <cell r="P37">
            <v>395.74178069865661</v>
          </cell>
          <cell r="Q37">
            <v>402.56828447645211</v>
          </cell>
          <cell r="R37">
            <v>410.2331714628483</v>
          </cell>
          <cell r="S37">
            <v>418.71514176966741</v>
          </cell>
        </row>
        <row r="38">
          <cell r="D38">
            <v>395.42586957740161</v>
          </cell>
          <cell r="E38">
            <v>401.46075136966044</v>
          </cell>
          <cell r="F38">
            <v>408.41145773064227</v>
          </cell>
          <cell r="G38">
            <v>416.23458533382563</v>
          </cell>
          <cell r="H38">
            <v>424.92482464703039</v>
          </cell>
          <cell r="O38">
            <v>395.42586957740161</v>
          </cell>
          <cell r="P38">
            <v>401.46075136966044</v>
          </cell>
          <cell r="Q38">
            <v>408.41145773064227</v>
          </cell>
          <cell r="R38">
            <v>416.23458533382563</v>
          </cell>
          <cell r="S38">
            <v>424.92482464703039</v>
          </cell>
        </row>
        <row r="39">
          <cell r="D39">
            <v>401.06733337137814</v>
          </cell>
          <cell r="E39">
            <v>407.22308219574961</v>
          </cell>
          <cell r="F39">
            <v>414.29913430825968</v>
          </cell>
          <cell r="G39">
            <v>422.28200474768033</v>
          </cell>
          <cell r="H39">
            <v>431.03712609114427</v>
          </cell>
          <cell r="O39">
            <v>401.06733337137814</v>
          </cell>
          <cell r="P39">
            <v>407.22308219574961</v>
          </cell>
          <cell r="Q39">
            <v>414.29913430825968</v>
          </cell>
          <cell r="R39">
            <v>422.28200474768033</v>
          </cell>
          <cell r="S39">
            <v>431.03712609114427</v>
          </cell>
        </row>
        <row r="40">
          <cell r="D40">
            <v>406.75072652253391</v>
          </cell>
          <cell r="E40">
            <v>413.02886705861403</v>
          </cell>
          <cell r="F40">
            <v>420.23131420930417</v>
          </cell>
          <cell r="G40">
            <v>428.34284803501288</v>
          </cell>
          <cell r="H40">
            <v>437.15316410789069</v>
          </cell>
          <cell r="O40">
            <v>406.75072652253391</v>
          </cell>
          <cell r="P40">
            <v>413.02886705861403</v>
          </cell>
          <cell r="Q40">
            <v>420.23131420930417</v>
          </cell>
          <cell r="R40">
            <v>428.34284803501288</v>
          </cell>
          <cell r="S40">
            <v>437.15316410789069</v>
          </cell>
        </row>
        <row r="41">
          <cell r="D41">
            <v>412.47645516718927</v>
          </cell>
          <cell r="E41">
            <v>418.87810595825374</v>
          </cell>
          <cell r="F41">
            <v>426.20799743377586</v>
          </cell>
          <cell r="G41">
            <v>434.34850989397938</v>
          </cell>
          <cell r="H41">
            <v>443.31421643180295</v>
          </cell>
          <cell r="O41">
            <v>412.47645516718927</v>
          </cell>
          <cell r="P41">
            <v>418.87810595825374</v>
          </cell>
          <cell r="Q41">
            <v>426.20799743377586</v>
          </cell>
          <cell r="R41">
            <v>434.34850989397938</v>
          </cell>
          <cell r="S41">
            <v>443.31421643180295</v>
          </cell>
        </row>
        <row r="42">
          <cell r="D42">
            <v>418.24451930534428</v>
          </cell>
          <cell r="E42">
            <v>424.77079889466847</v>
          </cell>
          <cell r="F42">
            <v>432.15792278866502</v>
          </cell>
          <cell r="G42">
            <v>440.39799111199522</v>
          </cell>
          <cell r="H42">
            <v>449.52028306288099</v>
          </cell>
          <cell r="O42">
            <v>418.24451930534428</v>
          </cell>
          <cell r="P42">
            <v>424.77079889466847</v>
          </cell>
          <cell r="Q42">
            <v>432.15792278866502</v>
          </cell>
          <cell r="R42">
            <v>440.39799111199522</v>
          </cell>
          <cell r="S42">
            <v>449.52028306288099</v>
          </cell>
        </row>
        <row r="43">
          <cell r="D43">
            <v>424.05491893699889</v>
          </cell>
          <cell r="E43">
            <v>430.66708891216484</v>
          </cell>
          <cell r="F43">
            <v>438.13341016001448</v>
          </cell>
          <cell r="G43">
            <v>446.49129168906063</v>
          </cell>
          <cell r="H43">
            <v>455.77136400112499</v>
          </cell>
          <cell r="O43">
            <v>424.05491893699889</v>
          </cell>
          <cell r="P43">
            <v>430.66708891216484</v>
          </cell>
          <cell r="Q43">
            <v>438.13341016001448</v>
          </cell>
          <cell r="R43">
            <v>446.49129168906063</v>
          </cell>
          <cell r="S43">
            <v>455.77136400112499</v>
          </cell>
        </row>
        <row r="44">
          <cell r="D44">
            <v>429.88556816836683</v>
          </cell>
          <cell r="E44">
            <v>436.56426074815414</v>
          </cell>
          <cell r="F44">
            <v>444.15196647138112</v>
          </cell>
          <cell r="G44">
            <v>452.62841162517532</v>
          </cell>
          <cell r="H44">
            <v>462.18296875797864</v>
          </cell>
          <cell r="O44">
            <v>429.88556816836683</v>
          </cell>
          <cell r="P44">
            <v>436.56426074815414</v>
          </cell>
          <cell r="Q44">
            <v>444.15196647138112</v>
          </cell>
          <cell r="R44">
            <v>452.62841162517532</v>
          </cell>
          <cell r="S44">
            <v>462.18296875797864</v>
          </cell>
        </row>
        <row r="45">
          <cell r="D45">
            <v>435.71012872592098</v>
          </cell>
          <cell r="E45">
            <v>442.50359252040573</v>
          </cell>
          <cell r="F45">
            <v>450.21359172276505</v>
          </cell>
          <cell r="G45">
            <v>458.8093509203394</v>
          </cell>
          <cell r="H45">
            <v>469.29456373905253</v>
          </cell>
          <cell r="O45">
            <v>435.71012872592098</v>
          </cell>
          <cell r="P45">
            <v>442.50359252040573</v>
          </cell>
          <cell r="Q45">
            <v>450.21359172276505</v>
          </cell>
          <cell r="R45">
            <v>458.8093509203394</v>
          </cell>
          <cell r="S45">
            <v>469.29456373905253</v>
          </cell>
        </row>
        <row r="46">
          <cell r="D46">
            <v>441.57593171622523</v>
          </cell>
          <cell r="E46">
            <v>448.4850842289195</v>
          </cell>
          <cell r="F46">
            <v>456.31828591416615</v>
          </cell>
          <cell r="G46">
            <v>465.45775897223575</v>
          </cell>
          <cell r="H46">
            <v>476.53218428687308</v>
          </cell>
          <cell r="O46">
            <v>441.57593171622523</v>
          </cell>
          <cell r="P46">
            <v>448.4850842289195</v>
          </cell>
          <cell r="Q46">
            <v>456.31828591416615</v>
          </cell>
          <cell r="R46">
            <v>465.45775897223575</v>
          </cell>
          <cell r="S46">
            <v>476.53218428687308</v>
          </cell>
        </row>
        <row r="47">
          <cell r="D47">
            <v>447.4829771392794</v>
          </cell>
          <cell r="E47">
            <v>454.50873587369551</v>
          </cell>
          <cell r="F47">
            <v>462.57549563667226</v>
          </cell>
          <cell r="G47">
            <v>472.43034805480573</v>
          </cell>
          <cell r="H47">
            <v>484.00289238543439</v>
          </cell>
          <cell r="O47">
            <v>447.4829771392794</v>
          </cell>
          <cell r="P47">
            <v>454.50873587369551</v>
          </cell>
          <cell r="Q47">
            <v>462.57549563667226</v>
          </cell>
          <cell r="R47">
            <v>472.43034805480573</v>
          </cell>
          <cell r="S47">
            <v>484.00289238543439</v>
          </cell>
        </row>
        <row r="48">
          <cell r="D48">
            <v>453.43126499508361</v>
          </cell>
          <cell r="E48">
            <v>460.57454745473365</v>
          </cell>
          <cell r="F48">
            <v>469.43332806605997</v>
          </cell>
          <cell r="G48">
            <v>479.70739095126197</v>
          </cell>
          <cell r="H48">
            <v>491.53483458265663</v>
          </cell>
          <cell r="O48">
            <v>453.43126499508361</v>
          </cell>
          <cell r="P48">
            <v>460.57454745473365</v>
          </cell>
          <cell r="Q48">
            <v>469.43332806605997</v>
          </cell>
          <cell r="R48">
            <v>479.70739095126197</v>
          </cell>
          <cell r="S48">
            <v>491.53483458265663</v>
          </cell>
        </row>
        <row r="49">
          <cell r="D49">
            <v>459.42079528363786</v>
          </cell>
          <cell r="E49">
            <v>467.24391132221842</v>
          </cell>
          <cell r="F49">
            <v>476.47251000928657</v>
          </cell>
          <cell r="G49">
            <v>487.13596514128699</v>
          </cell>
          <cell r="H49">
            <v>498.95802401331372</v>
          </cell>
          <cell r="O49">
            <v>459.42079528363786</v>
          </cell>
          <cell r="P49">
            <v>467.24391132221842</v>
          </cell>
          <cell r="Q49">
            <v>476.47251000928657</v>
          </cell>
          <cell r="R49">
            <v>487.13596514128699</v>
          </cell>
          <cell r="S49">
            <v>498.95802401331372</v>
          </cell>
        </row>
        <row r="50">
          <cell r="D50">
            <v>465.88196567286434</v>
          </cell>
          <cell r="E50">
            <v>474.08039252961521</v>
          </cell>
          <cell r="F50">
            <v>483.84701686552086</v>
          </cell>
          <cell r="G50">
            <v>494.61326603960993</v>
          </cell>
          <cell r="H50">
            <v>506.37853175486384</v>
          </cell>
          <cell r="O50">
            <v>465.88196567286434</v>
          </cell>
          <cell r="P50">
            <v>474.08039252961521</v>
          </cell>
          <cell r="Q50">
            <v>483.84701686552086</v>
          </cell>
          <cell r="R50">
            <v>494.61326603960993</v>
          </cell>
          <cell r="S50">
            <v>506.37853175486384</v>
          </cell>
        </row>
        <row r="51">
          <cell r="D51">
            <v>472.66072296283801</v>
          </cell>
          <cell r="E51">
            <v>481.44351451801606</v>
          </cell>
          <cell r="F51">
            <v>491.28112373679022</v>
          </cell>
          <cell r="G51">
            <v>502.04579001744753</v>
          </cell>
          <cell r="H51">
            <v>513.85645020854815</v>
          </cell>
          <cell r="O51">
            <v>472.66072296283801</v>
          </cell>
          <cell r="P51">
            <v>481.44351451801606</v>
          </cell>
          <cell r="Q51">
            <v>491.28112373679022</v>
          </cell>
          <cell r="R51">
            <v>502.04579001744753</v>
          </cell>
          <cell r="S51">
            <v>513.85645020854815</v>
          </cell>
        </row>
        <row r="52">
          <cell r="D52">
            <v>479.91319975813633</v>
          </cell>
          <cell r="E52">
            <v>488.86730122733877</v>
          </cell>
          <cell r="F52">
            <v>498.74989750930706</v>
          </cell>
          <cell r="G52">
            <v>509.5364664390313</v>
          </cell>
          <cell r="H52">
            <v>521.39177937436671</v>
          </cell>
          <cell r="O52">
            <v>479.91319975813633</v>
          </cell>
          <cell r="P52">
            <v>488.86730122733877</v>
          </cell>
          <cell r="Q52">
            <v>498.74989750930706</v>
          </cell>
          <cell r="R52">
            <v>509.5364664390313</v>
          </cell>
          <cell r="S52">
            <v>521.39177937436671</v>
          </cell>
        </row>
        <row r="53">
          <cell r="D53">
            <v>487.33510162289809</v>
          </cell>
          <cell r="E53">
            <v>496.35062016011824</v>
          </cell>
          <cell r="F53">
            <v>506.26199570957408</v>
          </cell>
          <cell r="G53">
            <v>517.08529530436101</v>
          </cell>
          <cell r="H53">
            <v>528.98753478623894</v>
          </cell>
          <cell r="O53">
            <v>487.33510162289809</v>
          </cell>
          <cell r="P53">
            <v>496.35062016011824</v>
          </cell>
          <cell r="Q53">
            <v>506.26199570957408</v>
          </cell>
          <cell r="R53">
            <v>517.08529530436101</v>
          </cell>
          <cell r="S53">
            <v>528.98753478623894</v>
          </cell>
        </row>
        <row r="54">
          <cell r="D54">
            <v>494.81738520664754</v>
          </cell>
          <cell r="E54">
            <v>503.89313094025806</v>
          </cell>
          <cell r="F54">
            <v>513.833017351737</v>
          </cell>
          <cell r="G54">
            <v>524.69227661343689</v>
          </cell>
          <cell r="H54">
            <v>536.74203860625926</v>
          </cell>
          <cell r="O54">
            <v>494.81738520664754</v>
          </cell>
          <cell r="P54">
            <v>503.89313094025806</v>
          </cell>
          <cell r="Q54">
            <v>513.833017351737</v>
          </cell>
          <cell r="R54">
            <v>524.69227661343689</v>
          </cell>
          <cell r="S54">
            <v>536.74203860625926</v>
          </cell>
        </row>
        <row r="55">
          <cell r="D55">
            <v>502.36615209479055</v>
          </cell>
          <cell r="E55">
            <v>511.49536876826858</v>
          </cell>
          <cell r="F55">
            <v>521.46296243579627</v>
          </cell>
          <cell r="G55">
            <v>532.38313923262956</v>
          </cell>
          <cell r="H55">
            <v>544.55561421125765</v>
          </cell>
          <cell r="O55">
            <v>502.36615209479055</v>
          </cell>
          <cell r="P55">
            <v>511.49536876826858</v>
          </cell>
          <cell r="Q55">
            <v>521.46296243579627</v>
          </cell>
          <cell r="R55">
            <v>532.38313923262956</v>
          </cell>
          <cell r="S55">
            <v>544.55561421125765</v>
          </cell>
        </row>
        <row r="56">
          <cell r="D56">
            <v>509.97494108958813</v>
          </cell>
          <cell r="E56">
            <v>519.15733364414973</v>
          </cell>
          <cell r="F56">
            <v>529.15197756751218</v>
          </cell>
          <cell r="G56">
            <v>540.16576594988624</v>
          </cell>
          <cell r="H56">
            <v>552.42826160123411</v>
          </cell>
          <cell r="O56">
            <v>509.97494108958813</v>
          </cell>
          <cell r="P56">
            <v>519.15733364414973</v>
          </cell>
          <cell r="Q56">
            <v>529.15197756751218</v>
          </cell>
          <cell r="R56">
            <v>540.16576594988624</v>
          </cell>
          <cell r="S56">
            <v>552.42826160123411</v>
          </cell>
        </row>
        <row r="57">
          <cell r="D57">
            <v>517.64375219104045</v>
          </cell>
          <cell r="E57">
            <v>526.87902556790152</v>
          </cell>
          <cell r="F57">
            <v>536.91718376473614</v>
          </cell>
          <cell r="G57">
            <v>548.00748552747677</v>
          </cell>
          <cell r="H57">
            <v>560.35998077618865</v>
          </cell>
          <cell r="O57">
            <v>517.64375219104045</v>
          </cell>
          <cell r="P57">
            <v>526.87902556790152</v>
          </cell>
          <cell r="Q57">
            <v>536.91718376473614</v>
          </cell>
          <cell r="R57">
            <v>548.00748552747677</v>
          </cell>
          <cell r="S57">
            <v>560.35998077618865</v>
          </cell>
        </row>
        <row r="58">
          <cell r="D58">
            <v>525.37258539914717</v>
          </cell>
          <cell r="E58">
            <v>534.63687470803848</v>
          </cell>
          <cell r="F58">
            <v>544.74159156138239</v>
          </cell>
          <cell r="G58">
            <v>555.90829796540152</v>
          </cell>
          <cell r="H58">
            <v>568.37059379930395</v>
          </cell>
          <cell r="O58">
            <v>525.37258539914717</v>
          </cell>
          <cell r="P58">
            <v>534.63687470803848</v>
          </cell>
          <cell r="Q58">
            <v>544.74159156138239</v>
          </cell>
          <cell r="R58">
            <v>555.90829796540152</v>
          </cell>
          <cell r="S58">
            <v>568.37059379930395</v>
          </cell>
        </row>
        <row r="59">
          <cell r="D59">
            <v>533.15666966452943</v>
          </cell>
          <cell r="E59">
            <v>542.44505171906792</v>
          </cell>
          <cell r="F59">
            <v>552.6252009574506</v>
          </cell>
          <cell r="G59">
            <v>563.86820326366001</v>
          </cell>
          <cell r="H59">
            <v>576.464660425685</v>
          </cell>
          <cell r="O59">
            <v>533.15666966452943</v>
          </cell>
          <cell r="P59">
            <v>542.44505171906792</v>
          </cell>
          <cell r="Q59">
            <v>552.6252009574506</v>
          </cell>
          <cell r="R59">
            <v>563.86820326366001</v>
          </cell>
          <cell r="S59">
            <v>576.464660425685</v>
          </cell>
        </row>
        <row r="60">
          <cell r="D60">
            <v>540.99641620955617</v>
          </cell>
          <cell r="E60">
            <v>550.31243392513375</v>
          </cell>
          <cell r="F60">
            <v>560.56801195294076</v>
          </cell>
          <cell r="G60">
            <v>572.00369602907824</v>
          </cell>
          <cell r="H60">
            <v>584.61847334557808</v>
          </cell>
          <cell r="O60">
            <v>540.99641620955617</v>
          </cell>
          <cell r="P60">
            <v>550.31243392513375</v>
          </cell>
          <cell r="Q60">
            <v>560.56801195294076</v>
          </cell>
          <cell r="R60">
            <v>572.00369602907824</v>
          </cell>
          <cell r="S60">
            <v>584.61847334557808</v>
          </cell>
        </row>
        <row r="61">
          <cell r="D61">
            <v>548.89603960771342</v>
          </cell>
          <cell r="E61">
            <v>558.23902132623596</v>
          </cell>
          <cell r="F61">
            <v>568.64752882037897</v>
          </cell>
          <cell r="G61">
            <v>580.22034660166366</v>
          </cell>
          <cell r="H61">
            <v>592.83203255898297</v>
          </cell>
          <cell r="O61">
            <v>548.89603960771342</v>
          </cell>
          <cell r="P61">
            <v>558.23902132623596</v>
          </cell>
          <cell r="Q61">
            <v>568.64752882037897</v>
          </cell>
          <cell r="R61">
            <v>580.22034660166366</v>
          </cell>
          <cell r="S61">
            <v>592.83203255898297</v>
          </cell>
        </row>
        <row r="62">
          <cell r="D62">
            <v>556.8555398590014</v>
          </cell>
          <cell r="E62">
            <v>566.25557036511191</v>
          </cell>
          <cell r="F62">
            <v>576.89292537559754</v>
          </cell>
          <cell r="G62">
            <v>588.49819556804596</v>
          </cell>
          <cell r="H62">
            <v>601.10533806590001</v>
          </cell>
          <cell r="O62">
            <v>556.8555398590014</v>
          </cell>
          <cell r="P62">
            <v>566.25557036511191</v>
          </cell>
          <cell r="Q62">
            <v>576.89292537559754</v>
          </cell>
          <cell r="R62">
            <v>588.49819556804596</v>
          </cell>
          <cell r="S62">
            <v>601.10533806590001</v>
          </cell>
        </row>
        <row r="63">
          <cell r="D63">
            <v>564.87491696342011</v>
          </cell>
          <cell r="E63">
            <v>574.53569718090307</v>
          </cell>
          <cell r="F63">
            <v>585.20034347744786</v>
          </cell>
          <cell r="G63">
            <v>596.8372429282249</v>
          </cell>
          <cell r="H63">
            <v>609.7720467726075</v>
          </cell>
          <cell r="O63">
            <v>564.87491696342011</v>
          </cell>
          <cell r="P63">
            <v>574.53569718090307</v>
          </cell>
          <cell r="Q63">
            <v>585.20034347744786</v>
          </cell>
          <cell r="R63">
            <v>596.8372429282249</v>
          </cell>
          <cell r="S63">
            <v>609.7720467726075</v>
          </cell>
        </row>
        <row r="64">
          <cell r="D64">
            <v>573.16187642206046</v>
          </cell>
          <cell r="E64">
            <v>582.87865322907692</v>
          </cell>
          <cell r="F64">
            <v>593.56978312592992</v>
          </cell>
          <cell r="G64">
            <v>605.3436707151443</v>
          </cell>
          <cell r="H64">
            <v>618.52898291710153</v>
          </cell>
          <cell r="O64">
            <v>573.16187642206046</v>
          </cell>
          <cell r="P64">
            <v>582.87865322907692</v>
          </cell>
          <cell r="Q64">
            <v>593.56978312592992</v>
          </cell>
          <cell r="R64">
            <v>605.3436707151443</v>
          </cell>
          <cell r="S64">
            <v>618.52898291710153</v>
          </cell>
        </row>
        <row r="65">
          <cell r="D65">
            <v>581.516486834018</v>
          </cell>
          <cell r="E65">
            <v>591.28443850963333</v>
          </cell>
          <cell r="F65">
            <v>602.0107629397603</v>
          </cell>
          <cell r="G65">
            <v>614.05778590293789</v>
          </cell>
          <cell r="H65">
            <v>627.3509989188982</v>
          </cell>
          <cell r="O65">
            <v>581.516486834018</v>
          </cell>
          <cell r="P65">
            <v>591.28443850963333</v>
          </cell>
          <cell r="Q65">
            <v>602.0107629397603</v>
          </cell>
          <cell r="R65">
            <v>614.05778590293789</v>
          </cell>
          <cell r="S65">
            <v>627.3509989188982</v>
          </cell>
        </row>
        <row r="66">
          <cell r="D66">
            <v>589.93425952432142</v>
          </cell>
          <cell r="E66">
            <v>599.75305302257243</v>
          </cell>
          <cell r="F66">
            <v>610.69317316046806</v>
          </cell>
          <cell r="G66">
            <v>622.83683759140422</v>
          </cell>
          <cell r="H66">
            <v>636.23809477799773</v>
          </cell>
          <cell r="O66">
            <v>589.93425952432142</v>
          </cell>
          <cell r="P66">
            <v>599.75305302257243</v>
          </cell>
          <cell r="Q66">
            <v>610.69317316046806</v>
          </cell>
          <cell r="R66">
            <v>622.83683759140422</v>
          </cell>
          <cell r="S66">
            <v>636.23809477799773</v>
          </cell>
        </row>
        <row r="67">
          <cell r="D67">
            <v>598.41519449297084</v>
          </cell>
          <cell r="E67">
            <v>608.36937379475012</v>
          </cell>
          <cell r="F67">
            <v>619.44041941506202</v>
          </cell>
          <cell r="G67">
            <v>631.6808257805435</v>
          </cell>
          <cell r="H67">
            <v>645.05135578620957</v>
          </cell>
          <cell r="O67">
            <v>598.41519449297084</v>
          </cell>
          <cell r="P67">
            <v>608.36937379475012</v>
          </cell>
          <cell r="Q67">
            <v>619.44041941506202</v>
          </cell>
          <cell r="R67">
            <v>631.6808257805435</v>
          </cell>
          <cell r="S67">
            <v>645.05135578620957</v>
          </cell>
        </row>
        <row r="68">
          <cell r="D68">
            <v>606.9965457998801</v>
          </cell>
          <cell r="E68">
            <v>617.07063621430143</v>
          </cell>
          <cell r="F68">
            <v>628.25250170354184</v>
          </cell>
          <cell r="G68">
            <v>640.54270784874973</v>
          </cell>
          <cell r="H68">
            <v>653.88734147346395</v>
          </cell>
          <cell r="O68">
            <v>606.9965457998801</v>
          </cell>
          <cell r="P68">
            <v>617.07063621430143</v>
          </cell>
          <cell r="Q68">
            <v>628.25250170354184</v>
          </cell>
          <cell r="R68">
            <v>640.54270784874973</v>
          </cell>
          <cell r="S68">
            <v>653.88734147346395</v>
          </cell>
        </row>
        <row r="69">
          <cell r="D69">
            <v>615.6605179565787</v>
          </cell>
          <cell r="E69">
            <v>625.83630782869034</v>
          </cell>
          <cell r="F69">
            <v>637.12942002590739</v>
          </cell>
          <cell r="G69">
            <v>649.3278757047882</v>
          </cell>
          <cell r="H69">
            <v>662.78582468988884</v>
          </cell>
          <cell r="O69">
            <v>615.6605179565787</v>
          </cell>
          <cell r="P69">
            <v>625.83630782869034</v>
          </cell>
          <cell r="Q69">
            <v>637.12942002590739</v>
          </cell>
          <cell r="R69">
            <v>649.3278757047882</v>
          </cell>
          <cell r="S69">
            <v>662.78582468988884</v>
          </cell>
        </row>
        <row r="70">
          <cell r="D70">
            <v>624.38849345435892</v>
          </cell>
          <cell r="E70">
            <v>634.66638863791673</v>
          </cell>
          <cell r="F70">
            <v>645.94335862998321</v>
          </cell>
          <cell r="G70">
            <v>658.17526531296778</v>
          </cell>
          <cell r="H70">
            <v>671.89907579928422</v>
          </cell>
          <cell r="O70">
            <v>624.38849345435892</v>
          </cell>
          <cell r="P70">
            <v>634.66638863791673</v>
          </cell>
          <cell r="Q70">
            <v>645.94335862998321</v>
          </cell>
          <cell r="R70">
            <v>658.17526531296778</v>
          </cell>
          <cell r="S70">
            <v>671.89907579928422</v>
          </cell>
        </row>
        <row r="71">
          <cell r="D71">
            <v>633.18047229322099</v>
          </cell>
          <cell r="E71">
            <v>643.51955342938891</v>
          </cell>
          <cell r="F71">
            <v>654.80036581072443</v>
          </cell>
          <cell r="G71">
            <v>667.14460049256104</v>
          </cell>
          <cell r="H71">
            <v>681.08958037136756</v>
          </cell>
          <cell r="O71">
            <v>633.18047229322099</v>
          </cell>
          <cell r="P71">
            <v>643.51955342938891</v>
          </cell>
          <cell r="Q71">
            <v>654.80036581072443</v>
          </cell>
          <cell r="R71">
            <v>667.14460049256104</v>
          </cell>
          <cell r="S71">
            <v>681.08958037136756</v>
          </cell>
        </row>
        <row r="72">
          <cell r="D72">
            <v>642.03403475828236</v>
          </cell>
          <cell r="E72">
            <v>652.4066640623937</v>
          </cell>
          <cell r="F72">
            <v>663.72007317206078</v>
          </cell>
          <cell r="G72">
            <v>676.30238521159299</v>
          </cell>
          <cell r="H72">
            <v>690.31835904208197</v>
          </cell>
          <cell r="O72">
            <v>642.03403475828236</v>
          </cell>
          <cell r="P72">
            <v>652.4066640623937</v>
          </cell>
          <cell r="Q72">
            <v>663.72007317206078</v>
          </cell>
          <cell r="R72">
            <v>676.30238521159299</v>
          </cell>
          <cell r="S72">
            <v>690.31835904208197</v>
          </cell>
        </row>
        <row r="73">
          <cell r="D73">
            <v>650.94803177037875</v>
          </cell>
          <cell r="E73">
            <v>661.35715252778584</v>
          </cell>
          <cell r="F73">
            <v>672.88628361609187</v>
          </cell>
          <cell r="G73">
            <v>685.56182919687967</v>
          </cell>
          <cell r="H73">
            <v>699.61148658854086</v>
          </cell>
          <cell r="O73">
            <v>650.94803177037875</v>
          </cell>
          <cell r="P73">
            <v>661.35715252778584</v>
          </cell>
          <cell r="Q73">
            <v>672.88628361609187</v>
          </cell>
          <cell r="R73">
            <v>685.56182919687967</v>
          </cell>
          <cell r="S73">
            <v>699.61148658854086</v>
          </cell>
        </row>
        <row r="74">
          <cell r="D74">
            <v>659.92594571088216</v>
          </cell>
          <cell r="E74">
            <v>670.5065608328282</v>
          </cell>
          <cell r="F74">
            <v>682.14599527666633</v>
          </cell>
          <cell r="G74">
            <v>694.89084710909481</v>
          </cell>
          <cell r="H74">
            <v>708.96896301074457</v>
          </cell>
          <cell r="O74">
            <v>659.92594571088216</v>
          </cell>
          <cell r="P74">
            <v>670.5065608328282</v>
          </cell>
          <cell r="Q74">
            <v>682.14599527666633</v>
          </cell>
          <cell r="R74">
            <v>694.89084710909481</v>
          </cell>
          <cell r="S74">
            <v>708.96896301074457</v>
          </cell>
        </row>
        <row r="75">
          <cell r="D75">
            <v>669.07301706180533</v>
          </cell>
          <cell r="E75">
            <v>679.78982185765199</v>
          </cell>
          <cell r="F75">
            <v>691.48516112431309</v>
          </cell>
          <cell r="G75">
            <v>704.28520058171807</v>
          </cell>
          <cell r="H75">
            <v>718.4029206771304</v>
          </cell>
          <cell r="O75">
            <v>669.07301706180533</v>
          </cell>
          <cell r="P75">
            <v>679.78982185765199</v>
          </cell>
          <cell r="Q75">
            <v>691.48516112431309</v>
          </cell>
          <cell r="R75">
            <v>704.28520058171807</v>
          </cell>
          <cell r="S75">
            <v>718.4029206771304</v>
          </cell>
        </row>
        <row r="76">
          <cell r="D76">
            <v>678.38692336895883</v>
          </cell>
          <cell r="E76">
            <v>689.14404408360178</v>
          </cell>
          <cell r="F76">
            <v>700.89014231905537</v>
          </cell>
          <cell r="G76">
            <v>713.74488961474935</v>
          </cell>
          <cell r="H76">
            <v>728.04290384823207</v>
          </cell>
          <cell r="O76">
            <v>678.38692336895883</v>
          </cell>
          <cell r="P76">
            <v>689.14404408360178</v>
          </cell>
          <cell r="Q76">
            <v>700.89014231905537</v>
          </cell>
          <cell r="R76">
            <v>713.74488961474935</v>
          </cell>
          <cell r="S76">
            <v>728.04290384823207</v>
          </cell>
        </row>
        <row r="77">
          <cell r="D77">
            <v>687.77112232065576</v>
          </cell>
          <cell r="E77">
            <v>698.56452868036502</v>
          </cell>
          <cell r="F77">
            <v>710.36093886089293</v>
          </cell>
          <cell r="G77">
            <v>723.33661635499129</v>
          </cell>
          <cell r="H77">
            <v>737.749399522251</v>
          </cell>
          <cell r="O77">
            <v>687.77112232065576</v>
          </cell>
          <cell r="P77">
            <v>698.56452868036502</v>
          </cell>
          <cell r="Q77">
            <v>710.36093886089293</v>
          </cell>
          <cell r="R77">
            <v>723.33661635499129</v>
          </cell>
          <cell r="S77">
            <v>737.749399522251</v>
          </cell>
        </row>
        <row r="78">
          <cell r="D78">
            <v>697.22215668326498</v>
          </cell>
          <cell r="E78">
            <v>708.05127564794179</v>
          </cell>
          <cell r="F78">
            <v>719.91799438272994</v>
          </cell>
          <cell r="G78">
            <v>733.04304004891219</v>
          </cell>
          <cell r="H78">
            <v>747.52240769918694</v>
          </cell>
          <cell r="O78">
            <v>697.22215668326498</v>
          </cell>
          <cell r="P78">
            <v>708.05127564794179</v>
          </cell>
          <cell r="Q78">
            <v>719.91799438272994</v>
          </cell>
          <cell r="R78">
            <v>733.04304004891219</v>
          </cell>
          <cell r="S78">
            <v>747.52240769918694</v>
          </cell>
        </row>
        <row r="79">
          <cell r="D79">
            <v>706.74002645678661</v>
          </cell>
          <cell r="E79">
            <v>717.60476766290185</v>
          </cell>
          <cell r="F79">
            <v>729.60632400723603</v>
          </cell>
          <cell r="G79">
            <v>742.81642382375537</v>
          </cell>
          <cell r="H79">
            <v>757.36192837903991</v>
          </cell>
          <cell r="O79">
            <v>706.74002645678661</v>
          </cell>
          <cell r="P79">
            <v>717.60476766290185</v>
          </cell>
          <cell r="Q79">
            <v>729.60632400723603</v>
          </cell>
          <cell r="R79">
            <v>742.81642382375537</v>
          </cell>
          <cell r="S79">
            <v>757.36192837903991</v>
          </cell>
        </row>
        <row r="80">
          <cell r="D80">
            <v>716.32473164122052</v>
          </cell>
          <cell r="E80">
            <v>727.2870146909512</v>
          </cell>
          <cell r="F80">
            <v>739.36168146644445</v>
          </cell>
          <cell r="G80">
            <v>752.65676767952118</v>
          </cell>
          <cell r="H80">
            <v>767.17103061755313</v>
          </cell>
          <cell r="O80">
            <v>716.32473164122052</v>
          </cell>
          <cell r="P80">
            <v>727.2870146909512</v>
          </cell>
          <cell r="Q80">
            <v>739.36168146644445</v>
          </cell>
          <cell r="R80">
            <v>752.65676767952118</v>
          </cell>
          <cell r="S80">
            <v>767.17103061755313</v>
          </cell>
        </row>
        <row r="81">
          <cell r="D81">
            <v>725.98289210163489</v>
          </cell>
          <cell r="E81">
            <v>737.03641898643627</v>
          </cell>
          <cell r="F81">
            <v>749.18406676035522</v>
          </cell>
          <cell r="G81">
            <v>762.49953560446556</v>
          </cell>
          <cell r="H81">
            <v>777.02808099717697</v>
          </cell>
          <cell r="O81">
            <v>725.98289210163489</v>
          </cell>
          <cell r="P81">
            <v>737.03641898643627</v>
          </cell>
          <cell r="Q81">
            <v>749.18406676035522</v>
          </cell>
          <cell r="R81">
            <v>762.49953560446556</v>
          </cell>
          <cell r="S81">
            <v>777.02808099717697</v>
          </cell>
        </row>
        <row r="82">
          <cell r="D82">
            <v>735.70883388311154</v>
          </cell>
          <cell r="E82">
            <v>746.85298054935743</v>
          </cell>
          <cell r="F82">
            <v>759.07114049603911</v>
          </cell>
          <cell r="G82">
            <v>772.29802016236295</v>
          </cell>
          <cell r="H82">
            <v>786.95008257739096</v>
          </cell>
          <cell r="O82">
            <v>735.70883388311154</v>
          </cell>
          <cell r="P82">
            <v>746.85298054935743</v>
          </cell>
          <cell r="Q82">
            <v>759.07114049603911</v>
          </cell>
          <cell r="R82">
            <v>772.29802016236295</v>
          </cell>
          <cell r="S82">
            <v>786.95008257739096</v>
          </cell>
        </row>
        <row r="83">
          <cell r="D83">
            <v>745.50171755902875</v>
          </cell>
          <cell r="E83">
            <v>756.7366993797142</v>
          </cell>
          <cell r="F83">
            <v>768.90509451541607</v>
          </cell>
          <cell r="G83">
            <v>782.16106801119099</v>
          </cell>
          <cell r="H83">
            <v>796.93703535819532</v>
          </cell>
          <cell r="O83">
            <v>745.50171755902875</v>
          </cell>
          <cell r="P83">
            <v>756.7366993797142</v>
          </cell>
          <cell r="Q83">
            <v>768.90509451541607</v>
          </cell>
          <cell r="R83">
            <v>782.16106801119099</v>
          </cell>
          <cell r="S83">
            <v>796.93703535819532</v>
          </cell>
        </row>
        <row r="84">
          <cell r="D84">
            <v>755.36154312938606</v>
          </cell>
          <cell r="E84">
            <v>766.63766132188971</v>
          </cell>
          <cell r="F84">
            <v>778.80439241378156</v>
          </cell>
          <cell r="G84">
            <v>792.08867915094982</v>
          </cell>
          <cell r="H84">
            <v>806.4999892738781</v>
          </cell>
          <cell r="O84">
            <v>755.36154312938606</v>
          </cell>
          <cell r="P84">
            <v>766.63766132188971</v>
          </cell>
          <cell r="Q84">
            <v>778.80439241378156</v>
          </cell>
          <cell r="R84">
            <v>792.08867915094982</v>
          </cell>
          <cell r="S84">
            <v>806.4999892738781</v>
          </cell>
        </row>
        <row r="85">
          <cell r="D85">
            <v>765.28671829733798</v>
          </cell>
          <cell r="E85">
            <v>776.59097464358581</v>
          </cell>
          <cell r="F85">
            <v>788.76903419113557</v>
          </cell>
          <cell r="G85">
            <v>802.07771619561515</v>
          </cell>
          <cell r="H85">
            <v>815.66452504491895</v>
          </cell>
          <cell r="O85">
            <v>765.28671829733798</v>
          </cell>
          <cell r="P85">
            <v>776.59097464358581</v>
          </cell>
          <cell r="Q85">
            <v>788.76903419113557</v>
          </cell>
          <cell r="R85">
            <v>802.07771619561515</v>
          </cell>
          <cell r="S85">
            <v>815.66452504491895</v>
          </cell>
        </row>
        <row r="86">
          <cell r="D86">
            <v>775.27789054753566</v>
          </cell>
          <cell r="E86">
            <v>786.61056178048943</v>
          </cell>
          <cell r="F86">
            <v>798.79901984747812</v>
          </cell>
          <cell r="G86">
            <v>811.29616998757683</v>
          </cell>
          <cell r="H86">
            <v>824.88144977258639</v>
          </cell>
          <cell r="O86">
            <v>775.27789054753566</v>
          </cell>
          <cell r="P86">
            <v>786.61056178048943</v>
          </cell>
          <cell r="Q86">
            <v>798.79901984747812</v>
          </cell>
          <cell r="R86">
            <v>811.29616998757683</v>
          </cell>
          <cell r="S86">
            <v>824.88144977258639</v>
          </cell>
        </row>
        <row r="87">
          <cell r="D87">
            <v>785.33596990156695</v>
          </cell>
          <cell r="E87">
            <v>796.69642273260069</v>
          </cell>
          <cell r="F87">
            <v>808.28763468203533</v>
          </cell>
          <cell r="G87">
            <v>820.56803316860157</v>
          </cell>
          <cell r="H87">
            <v>834.15076345688044</v>
          </cell>
          <cell r="O87">
            <v>785.33596990156695</v>
          </cell>
          <cell r="P87">
            <v>796.69642273260069</v>
          </cell>
          <cell r="Q87">
            <v>808.28763468203533</v>
          </cell>
          <cell r="R87">
            <v>820.56803316860157</v>
          </cell>
          <cell r="S87">
            <v>834.15076345688044</v>
          </cell>
        </row>
        <row r="88">
          <cell r="D88">
            <v>795.46095635943186</v>
          </cell>
          <cell r="E88">
            <v>806.38403464378325</v>
          </cell>
          <cell r="F88">
            <v>817.55856229486096</v>
          </cell>
          <cell r="G88">
            <v>829.89330573868938</v>
          </cell>
          <cell r="H88">
            <v>843.4724660978012</v>
          </cell>
          <cell r="O88">
            <v>795.46095635943186</v>
          </cell>
          <cell r="P88">
            <v>806.38403464378325</v>
          </cell>
          <cell r="Q88">
            <v>817.55856229486096</v>
          </cell>
          <cell r="R88">
            <v>829.89330573868938</v>
          </cell>
          <cell r="S88">
            <v>843.4724660978012</v>
          </cell>
        </row>
        <row r="89">
          <cell r="D89">
            <v>805.28636964709744</v>
          </cell>
          <cell r="E89">
            <v>815.65908964135201</v>
          </cell>
          <cell r="F89">
            <v>826.8830604285215</v>
          </cell>
          <cell r="G89">
            <v>839.27198769784013</v>
          </cell>
          <cell r="H89">
            <v>852.90787175737978</v>
          </cell>
          <cell r="O89">
            <v>805.28636964709744</v>
          </cell>
          <cell r="P89">
            <v>815.65908964135201</v>
          </cell>
          <cell r="Q89">
            <v>826.8830604285215</v>
          </cell>
          <cell r="R89">
            <v>839.27198769784013</v>
          </cell>
          <cell r="S89">
            <v>852.90787175737978</v>
          </cell>
        </row>
        <row r="90">
          <cell r="D90">
            <v>814.57297840428919</v>
          </cell>
          <cell r="E90">
            <v>824.98785990390957</v>
          </cell>
          <cell r="F90">
            <v>836.26112908301684</v>
          </cell>
          <cell r="G90">
            <v>848.70407904605395</v>
          </cell>
          <cell r="H90">
            <v>862.74952891326109</v>
          </cell>
          <cell r="O90">
            <v>814.57297840428919</v>
          </cell>
          <cell r="P90">
            <v>824.98785990390957</v>
          </cell>
          <cell r="Q90">
            <v>836.26112908301684</v>
          </cell>
          <cell r="R90">
            <v>848.70407904605395</v>
          </cell>
          <cell r="S90">
            <v>862.74952891326109</v>
          </cell>
        </row>
        <row r="91">
          <cell r="D91">
            <v>823.91349669882993</v>
          </cell>
          <cell r="E91">
            <v>834.37034543145546</v>
          </cell>
          <cell r="F91">
            <v>845.69276825834709</v>
          </cell>
          <cell r="G91">
            <v>858.5402233433249</v>
          </cell>
          <cell r="H91">
            <v>872.64888941276376</v>
          </cell>
          <cell r="O91">
            <v>823.91349669882993</v>
          </cell>
          <cell r="P91">
            <v>834.37034543145546</v>
          </cell>
          <cell r="Q91">
            <v>845.69276825834709</v>
          </cell>
          <cell r="R91">
            <v>858.5402233433249</v>
          </cell>
          <cell r="S91">
            <v>872.64888941276376</v>
          </cell>
        </row>
        <row r="92">
          <cell r="D92">
            <v>833.30792453072013</v>
          </cell>
          <cell r="E92">
            <v>843.80654622399027</v>
          </cell>
          <cell r="F92">
            <v>855.45211946564802</v>
          </cell>
          <cell r="G92">
            <v>868.56817190077777</v>
          </cell>
          <cell r="H92">
            <v>883.08610254508494</v>
          </cell>
          <cell r="O92">
            <v>833.30792453072013</v>
          </cell>
          <cell r="P92">
            <v>843.80654622399027</v>
          </cell>
          <cell r="Q92">
            <v>855.45211946564802</v>
          </cell>
          <cell r="R92">
            <v>868.56817190077777</v>
          </cell>
          <cell r="S92">
            <v>883.08610254508494</v>
          </cell>
        </row>
        <row r="93">
          <cell r="D93">
            <v>842.75626189995944</v>
          </cell>
          <cell r="E93">
            <v>853.47380683434505</v>
          </cell>
          <cell r="F93">
            <v>865.66820930848712</v>
          </cell>
          <cell r="G93">
            <v>878.65575830993464</v>
          </cell>
          <cell r="H93">
            <v>894.88736940421347</v>
          </cell>
          <cell r="O93">
            <v>842.75626189995944</v>
          </cell>
          <cell r="P93">
            <v>853.47380683434505</v>
          </cell>
          <cell r="Q93">
            <v>865.66820930848712</v>
          </cell>
          <cell r="R93">
            <v>878.65575830993464</v>
          </cell>
          <cell r="S93">
            <v>894.88736940421347</v>
          </cell>
        </row>
        <row r="94">
          <cell r="D94">
            <v>852.35957959574091</v>
          </cell>
          <cell r="E94">
            <v>863.85823915669039</v>
          </cell>
          <cell r="F94">
            <v>875.94656067987444</v>
          </cell>
          <cell r="G94">
            <v>890.36990655141744</v>
          </cell>
          <cell r="H94">
            <v>907.28234304951457</v>
          </cell>
          <cell r="O94">
            <v>852.35957959574091</v>
          </cell>
          <cell r="P94">
            <v>863.85823915669039</v>
          </cell>
          <cell r="Q94">
            <v>875.94656067987444</v>
          </cell>
          <cell r="R94">
            <v>890.36990655141744</v>
          </cell>
          <cell r="S94">
            <v>907.28234304951457</v>
          </cell>
        </row>
        <row r="95">
          <cell r="D95">
            <v>862.92828874104589</v>
          </cell>
          <cell r="E95">
            <v>874.30723942354803</v>
          </cell>
          <cell r="F95">
            <v>887.31547910923962</v>
          </cell>
          <cell r="G95">
            <v>902.49112560596291</v>
          </cell>
          <cell r="H95">
            <v>921.14754735208021</v>
          </cell>
          <cell r="O95">
            <v>862.92828874104589</v>
          </cell>
          <cell r="P95">
            <v>874.30723942354803</v>
          </cell>
          <cell r="Q95">
            <v>887.31547910923962</v>
          </cell>
          <cell r="R95">
            <v>902.49112560596291</v>
          </cell>
          <cell r="S95">
            <v>921.14754735208021</v>
          </cell>
        </row>
        <row r="96">
          <cell r="D96">
            <v>873.56403052658163</v>
          </cell>
          <cell r="E96">
            <v>885.49414849725258</v>
          </cell>
          <cell r="F96">
            <v>899.7196288184449</v>
          </cell>
          <cell r="G96">
            <v>916.6391039815835</v>
          </cell>
          <cell r="H96">
            <v>935.1205358210841</v>
          </cell>
          <cell r="O96">
            <v>873.56403052658163</v>
          </cell>
          <cell r="P96">
            <v>885.49414849725258</v>
          </cell>
          <cell r="Q96">
            <v>899.7196288184449</v>
          </cell>
          <cell r="R96">
            <v>916.6391039815835</v>
          </cell>
          <cell r="S96">
            <v>935.1205358210841</v>
          </cell>
        </row>
        <row r="97">
          <cell r="D97">
            <v>884.74989808670966</v>
          </cell>
          <cell r="E97">
            <v>898.14160937054476</v>
          </cell>
          <cell r="F97">
            <v>913.79739476889449</v>
          </cell>
          <cell r="G97">
            <v>930.9049163035005</v>
          </cell>
          <cell r="H97">
            <v>949.20130845652625</v>
          </cell>
          <cell r="O97">
            <v>884.74989808670966</v>
          </cell>
          <cell r="P97">
            <v>898.14160937054476</v>
          </cell>
          <cell r="Q97">
            <v>913.79739476889449</v>
          </cell>
          <cell r="R97">
            <v>930.9049163035005</v>
          </cell>
          <cell r="S97">
            <v>949.20130845652625</v>
          </cell>
        </row>
        <row r="98">
          <cell r="D98">
            <v>897.64973029821238</v>
          </cell>
          <cell r="E98">
            <v>912.33478938654935</v>
          </cell>
          <cell r="F98">
            <v>928.23821180938671</v>
          </cell>
          <cell r="G98">
            <v>945.28368479870971</v>
          </cell>
          <cell r="H98">
            <v>962.51256697329268</v>
          </cell>
          <cell r="O98">
            <v>897.64973029821238</v>
          </cell>
          <cell r="P98">
            <v>912.33478938654935</v>
          </cell>
          <cell r="Q98">
            <v>928.23821180938671</v>
          </cell>
          <cell r="R98">
            <v>945.28368479870971</v>
          </cell>
          <cell r="S98">
            <v>962.51256697329268</v>
          </cell>
        </row>
        <row r="99">
          <cell r="D99">
            <v>912.09649683730777</v>
          </cell>
          <cell r="E99">
            <v>926.97299342577639</v>
          </cell>
          <cell r="F99">
            <v>942.79510856114291</v>
          </cell>
          <cell r="G99">
            <v>958.98050590659477</v>
          </cell>
          <cell r="H99">
            <v>975.70966689569354</v>
          </cell>
          <cell r="O99">
            <v>912.09649683730777</v>
          </cell>
          <cell r="P99">
            <v>926.97299342577639</v>
          </cell>
          <cell r="Q99">
            <v>942.79510856114291</v>
          </cell>
          <cell r="R99">
            <v>958.98050590659477</v>
          </cell>
          <cell r="S99">
            <v>975.70966689569354</v>
          </cell>
        </row>
        <row r="100">
          <cell r="D100">
            <v>926.91161306391086</v>
          </cell>
          <cell r="E100">
            <v>941.73067797406384</v>
          </cell>
          <cell r="F100">
            <v>956.72795558355165</v>
          </cell>
          <cell r="G100">
            <v>972.31558862317718</v>
          </cell>
          <cell r="H100">
            <v>988.99724065399266</v>
          </cell>
          <cell r="O100">
            <v>926.91161306391086</v>
          </cell>
          <cell r="P100">
            <v>941.73067797406384</v>
          </cell>
          <cell r="Q100">
            <v>956.72795558355165</v>
          </cell>
          <cell r="R100">
            <v>972.31558862317718</v>
          </cell>
          <cell r="S100">
            <v>988.99724065399266</v>
          </cell>
        </row>
        <row r="101">
          <cell r="D101">
            <v>941.84915479041433</v>
          </cell>
          <cell r="E101">
            <v>955.7511853054782</v>
          </cell>
          <cell r="F101">
            <v>970.13696448806877</v>
          </cell>
          <cell r="G101">
            <v>985.74320637658411</v>
          </cell>
          <cell r="H101">
            <v>1002.3752882481901</v>
          </cell>
          <cell r="O101">
            <v>941.84915479041433</v>
          </cell>
          <cell r="P101">
            <v>955.7511853054782</v>
          </cell>
          <cell r="Q101">
            <v>970.13696448806877</v>
          </cell>
          <cell r="R101">
            <v>985.74320637658411</v>
          </cell>
          <cell r="S101">
            <v>1002.3752882481901</v>
          </cell>
        </row>
        <row r="102">
          <cell r="D102">
            <v>955.80294024961222</v>
          </cell>
          <cell r="E102">
            <v>969.17257810292858</v>
          </cell>
          <cell r="F102">
            <v>983.63947117203918</v>
          </cell>
          <cell r="G102">
            <v>999.26335916681603</v>
          </cell>
          <cell r="H102">
            <v>1015.6303251697807</v>
          </cell>
          <cell r="O102">
            <v>955.80294024961222</v>
          </cell>
          <cell r="P102">
            <v>969.17257810292858</v>
          </cell>
          <cell r="Q102">
            <v>983.63947117203918</v>
          </cell>
          <cell r="R102">
            <v>999.26335916681603</v>
          </cell>
          <cell r="S102">
            <v>1015.6303251697807</v>
          </cell>
        </row>
        <row r="103">
          <cell r="D103">
            <v>969.22086209001941</v>
          </cell>
          <cell r="E103">
            <v>982.68734699890103</v>
          </cell>
          <cell r="F103">
            <v>997.23547563546254</v>
          </cell>
          <cell r="G103">
            <v>1012.661948751859</v>
          </cell>
          <cell r="H103">
            <v>1028.8726997532181</v>
          </cell>
          <cell r="O103">
            <v>969.22086209001941</v>
          </cell>
          <cell r="P103">
            <v>982.68734699890103</v>
          </cell>
          <cell r="Q103">
            <v>997.23547563546254</v>
          </cell>
          <cell r="R103">
            <v>1012.661948751859</v>
          </cell>
          <cell r="S103">
            <v>1028.8726997532181</v>
          </cell>
        </row>
        <row r="104">
          <cell r="D104">
            <v>982.73168889068324</v>
          </cell>
          <cell r="E104">
            <v>996.29549199339499</v>
          </cell>
          <cell r="F104">
            <v>1010.7959747077305</v>
          </cell>
          <cell r="G104">
            <v>1025.9577505583366</v>
          </cell>
          <cell r="H104">
            <v>1042.2007097431497</v>
          </cell>
          <cell r="O104">
            <v>982.73168889068324</v>
          </cell>
          <cell r="P104">
            <v>996.29549199339499</v>
          </cell>
          <cell r="Q104">
            <v>1010.7959747077305</v>
          </cell>
          <cell r="R104">
            <v>1025.9577505583366</v>
          </cell>
          <cell r="S104">
            <v>1042.2007097431497</v>
          </cell>
        </row>
        <row r="105">
          <cell r="D105">
            <v>996.33542065160327</v>
          </cell>
          <cell r="E105">
            <v>1009.9392055492676</v>
          </cell>
          <cell r="F105">
            <v>1024.2680961942365</v>
          </cell>
          <cell r="G105">
            <v>1039.3397019890979</v>
          </cell>
          <cell r="H105">
            <v>1055.6143551395753</v>
          </cell>
          <cell r="O105">
            <v>996.33542065160327</v>
          </cell>
          <cell r="P105">
            <v>1009.9392055492676</v>
          </cell>
          <cell r="Q105">
            <v>1024.2680961942365</v>
          </cell>
          <cell r="R105">
            <v>1039.3397019890979</v>
          </cell>
          <cell r="S105">
            <v>1055.6143551395753</v>
          </cell>
        </row>
        <row r="106">
          <cell r="D106">
            <v>1010.0318117774187</v>
          </cell>
          <cell r="E106">
            <v>1023.5773568518354</v>
          </cell>
          <cell r="F106">
            <v>1037.8287848840805</v>
          </cell>
          <cell r="G106">
            <v>1052.8078030441427</v>
          </cell>
          <cell r="H106">
            <v>1069.1412179190597</v>
          </cell>
          <cell r="O106">
            <v>1010.0318117774187</v>
          </cell>
          <cell r="P106">
            <v>1023.5773568518354</v>
          </cell>
          <cell r="Q106">
            <v>1037.8287848840805</v>
          </cell>
          <cell r="R106">
            <v>1052.8078030441427</v>
          </cell>
          <cell r="S106">
            <v>1069.1412179190597</v>
          </cell>
        </row>
        <row r="107">
          <cell r="D107">
            <v>1023.8207233923367</v>
          </cell>
          <cell r="E107">
            <v>1037.3063664618044</v>
          </cell>
          <cell r="F107">
            <v>1051.4780407772628</v>
          </cell>
          <cell r="G107">
            <v>1066.3862694424579</v>
          </cell>
          <cell r="H107">
            <v>1082.8122950123461</v>
          </cell>
          <cell r="O107">
            <v>1023.8207233923367</v>
          </cell>
          <cell r="P107">
            <v>1037.3063664618044</v>
          </cell>
          <cell r="Q107">
            <v>1051.4780407772628</v>
          </cell>
          <cell r="R107">
            <v>1066.3862694424579</v>
          </cell>
          <cell r="S107">
            <v>1082.8122950123461</v>
          </cell>
        </row>
        <row r="108">
          <cell r="D108">
            <v>1037.7025297474995</v>
          </cell>
          <cell r="E108">
            <v>1051.1262343791745</v>
          </cell>
          <cell r="F108">
            <v>1065.2226905759353</v>
          </cell>
          <cell r="G108">
            <v>1080.230609196065</v>
          </cell>
          <cell r="H108">
            <v>1096.5702885460701</v>
          </cell>
          <cell r="O108">
            <v>1037.7025297474995</v>
          </cell>
          <cell r="P108">
            <v>1051.1262343791745</v>
          </cell>
          <cell r="Q108">
            <v>1065.2226905759353</v>
          </cell>
          <cell r="R108">
            <v>1080.230609196065</v>
          </cell>
          <cell r="S108">
            <v>1096.5702885460701</v>
          </cell>
        </row>
        <row r="109">
          <cell r="D109">
            <v>1051.677230842907</v>
          </cell>
          <cell r="E109">
            <v>1065.0390721639601</v>
          </cell>
          <cell r="F109">
            <v>1079.1523474500648</v>
          </cell>
          <cell r="G109">
            <v>1094.1641926234022</v>
          </cell>
          <cell r="H109">
            <v>1110.3831967340593</v>
          </cell>
          <cell r="O109">
            <v>1051.677230842907</v>
          </cell>
          <cell r="P109">
            <v>1065.0390721639601</v>
          </cell>
          <cell r="Q109">
            <v>1079.1523474500648</v>
          </cell>
          <cell r="R109">
            <v>1094.1641926234022</v>
          </cell>
          <cell r="S109">
            <v>1110.3831967340593</v>
          </cell>
        </row>
        <row r="110">
          <cell r="D110">
            <v>1065.7460186214248</v>
          </cell>
          <cell r="E110">
            <v>1079.0675643229088</v>
          </cell>
          <cell r="F110">
            <v>1093.1721633139521</v>
          </cell>
          <cell r="G110">
            <v>1108.157520957041</v>
          </cell>
          <cell r="H110">
            <v>1124.2012445579551</v>
          </cell>
          <cell r="O110">
            <v>1065.7460186214248</v>
          </cell>
          <cell r="P110">
            <v>1079.0675643229088</v>
          </cell>
          <cell r="Q110">
            <v>1093.1721633139521</v>
          </cell>
          <cell r="R110">
            <v>1108.157520957041</v>
          </cell>
          <cell r="S110">
            <v>1124.2012445579551</v>
          </cell>
        </row>
        <row r="111">
          <cell r="D111">
            <v>1079.914400973722</v>
          </cell>
          <cell r="E111">
            <v>1093.1873345098008</v>
          </cell>
          <cell r="F111">
            <v>1107.261154992435</v>
          </cell>
          <cell r="G111">
            <v>1122.0403430837423</v>
          </cell>
          <cell r="H111">
            <v>1138.130123599236</v>
          </cell>
          <cell r="O111">
            <v>1079.914400973722</v>
          </cell>
          <cell r="P111">
            <v>1093.1873345098008</v>
          </cell>
          <cell r="Q111">
            <v>1107.261154992435</v>
          </cell>
          <cell r="R111">
            <v>1122.0403430837423</v>
          </cell>
          <cell r="S111">
            <v>1138.130123599236</v>
          </cell>
        </row>
        <row r="112">
          <cell r="D112">
            <v>1094.1758022887768</v>
          </cell>
          <cell r="E112">
            <v>1107.3728391435584</v>
          </cell>
          <cell r="F112">
            <v>1121.1425312715728</v>
          </cell>
          <cell r="G112">
            <v>1136.05672040333</v>
          </cell>
          <cell r="H112">
            <v>1152.1450481460681</v>
          </cell>
          <cell r="O112">
            <v>1094.1758022887768</v>
          </cell>
          <cell r="P112">
            <v>1107.3728391435584</v>
          </cell>
          <cell r="Q112">
            <v>1121.1425312715728</v>
          </cell>
          <cell r="R112">
            <v>1136.05672040333</v>
          </cell>
          <cell r="S112">
            <v>1152.1450481460681</v>
          </cell>
        </row>
        <row r="113">
          <cell r="D113">
            <v>1108.4768834445056</v>
          </cell>
          <cell r="E113">
            <v>1121.3049027709035</v>
          </cell>
          <cell r="F113">
            <v>1135.202414765469</v>
          </cell>
          <cell r="G113">
            <v>1150.1679791581528</v>
          </cell>
          <cell r="H113">
            <v>1166.2460181984516</v>
          </cell>
          <cell r="O113">
            <v>1108.4768834445056</v>
          </cell>
          <cell r="P113">
            <v>1121.3049027709035</v>
          </cell>
          <cell r="Q113">
            <v>1135.202414765469</v>
          </cell>
          <cell r="R113">
            <v>1150.1679791581528</v>
          </cell>
          <cell r="S113">
            <v>1166.2460181984516</v>
          </cell>
        </row>
        <row r="114">
          <cell r="D114">
            <v>1122.5166929561894</v>
          </cell>
          <cell r="E114">
            <v>1135.4220712340582</v>
          </cell>
          <cell r="F114">
            <v>1149.374816538749</v>
          </cell>
          <cell r="G114">
            <v>1164.3667490702924</v>
          </cell>
          <cell r="H114">
            <v>1180.4330337563863</v>
          </cell>
          <cell r="O114">
            <v>1122.5166929561894</v>
          </cell>
          <cell r="P114">
            <v>1135.4220712340582</v>
          </cell>
          <cell r="Q114">
            <v>1149.374816538749</v>
          </cell>
          <cell r="R114">
            <v>1164.3667490702924</v>
          </cell>
          <cell r="S114">
            <v>1180.4330337563863</v>
          </cell>
        </row>
        <row r="115">
          <cell r="D115">
            <v>1136.658185047025</v>
          </cell>
          <cell r="E115">
            <v>1149.6517555736946</v>
          </cell>
          <cell r="F115">
            <v>1163.6355728244496</v>
          </cell>
          <cell r="G115">
            <v>1178.6530301397493</v>
          </cell>
          <cell r="H115">
            <v>1194.6120487210674</v>
          </cell>
          <cell r="O115">
            <v>1136.658185047025</v>
          </cell>
          <cell r="P115">
            <v>1149.6517555736946</v>
          </cell>
          <cell r="Q115">
            <v>1163.6355728244496</v>
          </cell>
          <cell r="R115">
            <v>1178.6530301397493</v>
          </cell>
          <cell r="S115">
            <v>1194.6120487210674</v>
          </cell>
        </row>
        <row r="116">
          <cell r="D116">
            <v>1150.8896149099382</v>
          </cell>
          <cell r="E116">
            <v>1163.9704378519796</v>
          </cell>
          <cell r="F116">
            <v>1177.9846836225704</v>
          </cell>
          <cell r="G116">
            <v>1192.8893399612023</v>
          </cell>
          <cell r="H116">
            <v>1208.8443657520668</v>
          </cell>
          <cell r="O116">
            <v>1150.8896149099382</v>
          </cell>
          <cell r="P116">
            <v>1163.9704378519796</v>
          </cell>
          <cell r="Q116">
            <v>1177.9846836225704</v>
          </cell>
          <cell r="R116">
            <v>1192.8893399612023</v>
          </cell>
          <cell r="S116">
            <v>1208.8443657520668</v>
          </cell>
        </row>
        <row r="117">
          <cell r="D117">
            <v>1165.2097896431774</v>
          </cell>
          <cell r="E117">
            <v>1178.378118068913</v>
          </cell>
          <cell r="F117">
            <v>1192.3088542999328</v>
          </cell>
          <cell r="G117">
            <v>1207.1348332992293</v>
          </cell>
          <cell r="H117">
            <v>1223.1609904010543</v>
          </cell>
          <cell r="O117">
            <v>1165.2097896431774</v>
          </cell>
          <cell r="P117">
            <v>1178.378118068913</v>
          </cell>
          <cell r="Q117">
            <v>1192.3088542999328</v>
          </cell>
          <cell r="R117">
            <v>1207.1348332992293</v>
          </cell>
          <cell r="S117">
            <v>1223.1609904010543</v>
          </cell>
        </row>
        <row r="118">
          <cell r="D118">
            <v>1179.6187092467419</v>
          </cell>
          <cell r="E118">
            <v>1192.7943939273789</v>
          </cell>
          <cell r="F118">
            <v>1206.6422076805038</v>
          </cell>
          <cell r="G118">
            <v>1221.4648655485225</v>
          </cell>
          <cell r="H118">
            <v>1237.5619226680296</v>
          </cell>
          <cell r="O118">
            <v>1179.6187092467419</v>
          </cell>
          <cell r="P118">
            <v>1192.7943939273789</v>
          </cell>
          <cell r="Q118">
            <v>1206.6422076805038</v>
          </cell>
          <cell r="R118">
            <v>1221.4648655485225</v>
          </cell>
          <cell r="S118">
            <v>1237.5619226680296</v>
          </cell>
        </row>
        <row r="119">
          <cell r="D119">
            <v>1194.1161918106382</v>
          </cell>
          <cell r="E119">
            <v>1207.247976453149</v>
          </cell>
          <cell r="F119">
            <v>1221.0612527147446</v>
          </cell>
          <cell r="G119">
            <v>1235.8794367090823</v>
          </cell>
          <cell r="H119">
            <v>1252.1054814672057</v>
          </cell>
          <cell r="O119">
            <v>1194.1161918106382</v>
          </cell>
          <cell r="P119">
            <v>1207.247976453149</v>
          </cell>
          <cell r="Q119">
            <v>1221.0612527147446</v>
          </cell>
          <cell r="R119">
            <v>1235.8794367090823</v>
          </cell>
          <cell r="S119">
            <v>1252.1054814672057</v>
          </cell>
        </row>
        <row r="120">
          <cell r="D120">
            <v>1208.7023343863607</v>
          </cell>
          <cell r="E120">
            <v>1221.7887194309478</v>
          </cell>
          <cell r="F120">
            <v>1235.5659894026548</v>
          </cell>
          <cell r="G120">
            <v>1250.4277190496698</v>
          </cell>
          <cell r="H120">
            <v>1266.8277123536689</v>
          </cell>
          <cell r="O120">
            <v>1208.7023343863607</v>
          </cell>
          <cell r="P120">
            <v>1221.7887194309478</v>
          </cell>
          <cell r="Q120">
            <v>1235.5659894026548</v>
          </cell>
          <cell r="R120">
            <v>1250.4277190496698</v>
          </cell>
          <cell r="S120">
            <v>1266.8277123536689</v>
          </cell>
        </row>
        <row r="121">
          <cell r="D121">
            <v>1223.3772181044226</v>
          </cell>
          <cell r="E121">
            <v>1236.4166228607753</v>
          </cell>
          <cell r="F121">
            <v>1250.1825830327575</v>
          </cell>
          <cell r="G121">
            <v>1265.1902773295963</v>
          </cell>
          <cell r="H121">
            <v>1281.6362928029816</v>
          </cell>
          <cell r="O121">
            <v>1223.3772181044226</v>
          </cell>
          <cell r="P121">
            <v>1236.4166228607753</v>
          </cell>
          <cell r="Q121">
            <v>1250.1825830327575</v>
          </cell>
          <cell r="R121">
            <v>1265.1902773295963</v>
          </cell>
          <cell r="S121">
            <v>1281.6362928029816</v>
          </cell>
        </row>
        <row r="122">
          <cell r="D122">
            <v>1238.1408429648241</v>
          </cell>
          <cell r="E122">
            <v>1251.1409302528596</v>
          </cell>
          <cell r="F122">
            <v>1264.9565993026133</v>
          </cell>
          <cell r="G122">
            <v>1280.0397784129673</v>
          </cell>
          <cell r="H122">
            <v>1296.5312228151447</v>
          </cell>
          <cell r="O122">
            <v>1238.1408429648241</v>
          </cell>
          <cell r="P122">
            <v>1251.1409302528596</v>
          </cell>
          <cell r="Q122">
            <v>1264.9565993026133</v>
          </cell>
          <cell r="R122">
            <v>1280.0397784129673</v>
          </cell>
          <cell r="S122">
            <v>1296.5312228151447</v>
          </cell>
        </row>
        <row r="123">
          <cell r="D123">
            <v>1252.993115859379</v>
          </cell>
          <cell r="E123">
            <v>1265.9707728879475</v>
          </cell>
          <cell r="F123">
            <v>1279.8176280905084</v>
          </cell>
          <cell r="G123">
            <v>1294.9762222997829</v>
          </cell>
          <cell r="H123">
            <v>1311.5134826359122</v>
          </cell>
          <cell r="O123">
            <v>1252.993115859379</v>
          </cell>
          <cell r="P123">
            <v>1265.9707728879475</v>
          </cell>
          <cell r="Q123">
            <v>1279.8176280905084</v>
          </cell>
          <cell r="R123">
            <v>1294.9762222997829</v>
          </cell>
          <cell r="S123">
            <v>1311.5134826359122</v>
          </cell>
        </row>
        <row r="124">
          <cell r="D124">
            <v>1267.9340201777914</v>
          </cell>
          <cell r="E124">
            <v>1280.8881504642709</v>
          </cell>
          <cell r="F124">
            <v>1294.7656693964423</v>
          </cell>
          <cell r="G124">
            <v>1310.0011644350116</v>
          </cell>
          <cell r="H124">
            <v>1326.5891055253019</v>
          </cell>
          <cell r="O124">
            <v>1267.9340201777914</v>
          </cell>
          <cell r="P124">
            <v>1280.8881504642709</v>
          </cell>
          <cell r="Q124">
            <v>1294.7656693964423</v>
          </cell>
          <cell r="R124">
            <v>1310.0011644350116</v>
          </cell>
          <cell r="S124">
            <v>1326.5891055253019</v>
          </cell>
        </row>
        <row r="125">
          <cell r="D125">
            <v>1282.9636628769363</v>
          </cell>
          <cell r="E125">
            <v>1295.8930629818292</v>
          </cell>
          <cell r="F125">
            <v>1309.8019208175429</v>
          </cell>
          <cell r="G125">
            <v>1325.162264711782</v>
          </cell>
          <cell r="H125">
            <v>1341.7511822767292</v>
          </cell>
          <cell r="O125">
            <v>1282.9636628769363</v>
          </cell>
          <cell r="P125">
            <v>1295.8930629818292</v>
          </cell>
          <cell r="Q125">
            <v>1309.8019208175429</v>
          </cell>
          <cell r="R125">
            <v>1325.162264711782</v>
          </cell>
          <cell r="S125">
            <v>1341.7511822767292</v>
          </cell>
        </row>
        <row r="126">
          <cell r="D126">
            <v>1298.0820439568131</v>
          </cell>
          <cell r="E126">
            <v>1310.9950717995343</v>
          </cell>
          <cell r="F126">
            <v>1325.0493299552534</v>
          </cell>
          <cell r="G126">
            <v>1340.4109731875792</v>
          </cell>
          <cell r="H126">
            <v>1357.0053031971838</v>
          </cell>
          <cell r="O126">
            <v>1298.0820439568131</v>
          </cell>
          <cell r="P126">
            <v>1310.9950717995343</v>
          </cell>
          <cell r="Q126">
            <v>1325.0493299552534</v>
          </cell>
          <cell r="R126">
            <v>1340.4109731875792</v>
          </cell>
          <cell r="S126">
            <v>1357.0053031971838</v>
          </cell>
        </row>
        <row r="127">
          <cell r="D127">
            <v>1313.2891271868507</v>
          </cell>
          <cell r="E127">
            <v>1326.2981853513306</v>
          </cell>
          <cell r="F127">
            <v>1340.3854011767507</v>
          </cell>
          <cell r="G127">
            <v>1355.7472898624037</v>
          </cell>
          <cell r="H127">
            <v>1372.4612500067446</v>
          </cell>
          <cell r="O127">
            <v>1313.2891271868507</v>
          </cell>
          <cell r="P127">
            <v>1326.2981853513306</v>
          </cell>
          <cell r="Q127">
            <v>1340.3854011767507</v>
          </cell>
          <cell r="R127">
            <v>1355.7472898624037</v>
          </cell>
          <cell r="S127">
            <v>1372.4612500067446</v>
          </cell>
        </row>
        <row r="128">
          <cell r="D128">
            <v>1328.5848309975088</v>
          </cell>
          <cell r="E128">
            <v>1341.6904621435751</v>
          </cell>
          <cell r="F128">
            <v>1355.8101344820352</v>
          </cell>
          <cell r="G128">
            <v>1371.3020566481221</v>
          </cell>
          <cell r="H128">
            <v>1387.8366792311435</v>
          </cell>
          <cell r="O128">
            <v>1328.5848309975088</v>
          </cell>
          <cell r="P128">
            <v>1341.6904621435751</v>
          </cell>
          <cell r="Q128">
            <v>1355.8101344820352</v>
          </cell>
          <cell r="R128">
            <v>1371.3020566481221</v>
          </cell>
          <cell r="S128">
            <v>1387.8366792311435</v>
          </cell>
        </row>
        <row r="129">
          <cell r="D129">
            <v>1343.9692711442049</v>
          </cell>
          <cell r="E129">
            <v>1357.1761349191347</v>
          </cell>
          <cell r="F129">
            <v>1371.4446814446724</v>
          </cell>
          <cell r="G129">
            <v>1386.749338902443</v>
          </cell>
          <cell r="H129">
            <v>1403.2715646374813</v>
          </cell>
          <cell r="O129">
            <v>1343.9692711442049</v>
          </cell>
          <cell r="P129">
            <v>1357.1761349191347</v>
          </cell>
          <cell r="Q129">
            <v>1371.4446814446724</v>
          </cell>
          <cell r="R129">
            <v>1386.749338902443</v>
          </cell>
          <cell r="S129">
            <v>1403.2715646374813</v>
          </cell>
        </row>
        <row r="130">
          <cell r="D130">
            <v>1359.4485046608715</v>
          </cell>
          <cell r="E130">
            <v>1372.8201490171057</v>
          </cell>
          <cell r="F130">
            <v>1387.0024937857743</v>
          </cell>
          <cell r="G130">
            <v>1402.2370278920989</v>
          </cell>
          <cell r="H130">
            <v>1418.7916120405712</v>
          </cell>
          <cell r="O130">
            <v>1359.4485046608715</v>
          </cell>
          <cell r="P130">
            <v>1372.8201490171057</v>
          </cell>
          <cell r="Q130">
            <v>1387.0024937857743</v>
          </cell>
          <cell r="R130">
            <v>1402.2370278920989</v>
          </cell>
          <cell r="S130">
            <v>1418.7916120405712</v>
          </cell>
        </row>
        <row r="131">
          <cell r="D131">
            <v>1375.0383903341924</v>
          </cell>
          <cell r="E131">
            <v>1388.4386602284694</v>
          </cell>
          <cell r="F131">
            <v>1402.6121929377832</v>
          </cell>
          <cell r="G131">
            <v>1417.8104884772943</v>
          </cell>
          <cell r="H131">
            <v>1434.3968214404131</v>
          </cell>
          <cell r="O131">
            <v>1375.0383903341924</v>
          </cell>
          <cell r="P131">
            <v>1388.4386602284694</v>
          </cell>
          <cell r="Q131">
            <v>1402.6121929377832</v>
          </cell>
          <cell r="R131">
            <v>1417.8104884772943</v>
          </cell>
          <cell r="S131">
            <v>1434.3968214404131</v>
          </cell>
        </row>
        <row r="132">
          <cell r="D132">
            <v>1390.7404733204921</v>
          </cell>
          <cell r="E132">
            <v>1404.1321656399587</v>
          </cell>
          <cell r="F132">
            <v>1418.3091431553826</v>
          </cell>
          <cell r="G132">
            <v>1433.4697206580281</v>
          </cell>
          <cell r="H132">
            <v>1450.2367616987933</v>
          </cell>
          <cell r="O132">
            <v>1390.7404733204921</v>
          </cell>
          <cell r="P132">
            <v>1404.1321656399587</v>
          </cell>
          <cell r="Q132">
            <v>1418.3091431553826</v>
          </cell>
          <cell r="R132">
            <v>1433.4697206580281</v>
          </cell>
          <cell r="S132">
            <v>1450.2367616987933</v>
          </cell>
        </row>
        <row r="133">
          <cell r="D133">
            <v>1406.5318762872869</v>
          </cell>
          <cell r="E133">
            <v>1419.9139095235314</v>
          </cell>
          <cell r="F133">
            <v>1434.0933444385723</v>
          </cell>
          <cell r="G133">
            <v>1449.3451690810887</v>
          </cell>
          <cell r="H133">
            <v>1466.3237763316922</v>
          </cell>
          <cell r="O133">
            <v>1406.5318762872869</v>
          </cell>
          <cell r="P133">
            <v>1419.9139095235314</v>
          </cell>
          <cell r="Q133">
            <v>1434.0933444385723</v>
          </cell>
          <cell r="R133">
            <v>1449.3451690810887</v>
          </cell>
          <cell r="S133">
            <v>1466.3237763316922</v>
          </cell>
        </row>
        <row r="134">
          <cell r="D134">
            <v>1422.4125992345771</v>
          </cell>
          <cell r="E134">
            <v>1435.7838918791867</v>
          </cell>
          <cell r="F134">
            <v>1450.0239223561075</v>
          </cell>
          <cell r="G134">
            <v>1465.4725682764351</v>
          </cell>
          <cell r="H134">
            <v>1482.4998342991189</v>
          </cell>
          <cell r="O134">
            <v>1422.4125992345771</v>
          </cell>
          <cell r="P134">
            <v>1435.7838918791867</v>
          </cell>
          <cell r="Q134">
            <v>1450.0239223561075</v>
          </cell>
          <cell r="R134">
            <v>1465.4725682764351</v>
          </cell>
          <cell r="S134">
            <v>1482.4998342991189</v>
          </cell>
        </row>
        <row r="135">
          <cell r="D135">
            <v>1438.3826421623619</v>
          </cell>
          <cell r="E135">
            <v>1451.7630802723777</v>
          </cell>
          <cell r="F135">
            <v>1466.0977517868405</v>
          </cell>
          <cell r="G135">
            <v>1481.6894563572534</v>
          </cell>
          <cell r="H135">
            <v>1498.7649356010727</v>
          </cell>
          <cell r="O135">
            <v>1438.3826421623619</v>
          </cell>
          <cell r="P135">
            <v>1451.7630802723777</v>
          </cell>
          <cell r="Q135">
            <v>1466.0977517868405</v>
          </cell>
          <cell r="R135">
            <v>1481.6894563572534</v>
          </cell>
          <cell r="S135">
            <v>1498.7649356010727</v>
          </cell>
        </row>
        <row r="136">
          <cell r="D136">
            <v>1454.4428839551679</v>
          </cell>
          <cell r="E136">
            <v>1467.8428802059545</v>
          </cell>
          <cell r="F136">
            <v>1482.2602780294285</v>
          </cell>
          <cell r="G136">
            <v>1497.9958333235429</v>
          </cell>
          <cell r="H136">
            <v>1515.0903994940581</v>
          </cell>
          <cell r="O136">
            <v>1454.4428839551679</v>
          </cell>
          <cell r="P136">
            <v>1467.8428802059545</v>
          </cell>
          <cell r="Q136">
            <v>1482.2602780294285</v>
          </cell>
          <cell r="R136">
            <v>1497.9958333235429</v>
          </cell>
          <cell r="S136">
            <v>1515.0903994940581</v>
          </cell>
        </row>
        <row r="137">
          <cell r="D137">
            <v>1470.5926802517533</v>
          </cell>
          <cell r="E137">
            <v>1484.0113366192877</v>
          </cell>
          <cell r="F137">
            <v>1498.5115010838708</v>
          </cell>
          <cell r="G137">
            <v>1514.3836177214075</v>
          </cell>
          <cell r="H137">
            <v>1531.435150173761</v>
          </cell>
          <cell r="O137">
            <v>1470.5926802517533</v>
          </cell>
          <cell r="P137">
            <v>1484.0113366192877</v>
          </cell>
          <cell r="Q137">
            <v>1498.5115010838708</v>
          </cell>
          <cell r="R137">
            <v>1514.3836177214075</v>
          </cell>
          <cell r="S137">
            <v>1531.435150173761</v>
          </cell>
        </row>
        <row r="138">
          <cell r="D138">
            <v>1486.8318104684404</v>
          </cell>
          <cell r="E138">
            <v>1500.2684495123769</v>
          </cell>
          <cell r="F138">
            <v>1514.8811104764163</v>
          </cell>
          <cell r="G138">
            <v>1530.836717990901</v>
          </cell>
          <cell r="H138">
            <v>1547.8677460054155</v>
          </cell>
          <cell r="O138">
            <v>1486.8318104684404</v>
          </cell>
          <cell r="P138">
            <v>1500.2684495123769</v>
          </cell>
          <cell r="Q138">
            <v>1514.8811104764163</v>
          </cell>
          <cell r="R138">
            <v>1530.836717990901</v>
          </cell>
          <cell r="S138">
            <v>1547.8677460054155</v>
          </cell>
        </row>
        <row r="139">
          <cell r="D139">
            <v>1503.1602746052283</v>
          </cell>
          <cell r="E139">
            <v>1516.6503302602132</v>
          </cell>
          <cell r="F139">
            <v>1531.4172202144168</v>
          </cell>
          <cell r="G139">
            <v>1547.3789123546949</v>
          </cell>
          <cell r="H139">
            <v>1564.3881869890229</v>
          </cell>
          <cell r="O139">
            <v>1503.1602746052283</v>
          </cell>
          <cell r="P139">
            <v>1516.6503302602132</v>
          </cell>
          <cell r="Q139">
            <v>1531.4172202144168</v>
          </cell>
          <cell r="R139">
            <v>1547.3789123546949</v>
          </cell>
          <cell r="S139">
            <v>1564.3881869890229</v>
          </cell>
        </row>
        <row r="140">
          <cell r="D140">
            <v>1519.5780356113537</v>
          </cell>
          <cell r="E140">
            <v>1533.1770952954034</v>
          </cell>
          <cell r="F140">
            <v>1548.0433455229022</v>
          </cell>
          <cell r="G140">
            <v>1564.0102008127897</v>
          </cell>
          <cell r="H140">
            <v>1580.9903734347349</v>
          </cell>
          <cell r="O140">
            <v>1519.5780356113537</v>
          </cell>
          <cell r="P140">
            <v>1533.1770952954034</v>
          </cell>
          <cell r="Q140">
            <v>1548.0433455229022</v>
          </cell>
          <cell r="R140">
            <v>1564.0102008127897</v>
          </cell>
          <cell r="S140">
            <v>1580.9903734347349</v>
          </cell>
        </row>
        <row r="141">
          <cell r="D141">
            <v>1536.0851038297026</v>
          </cell>
          <cell r="E141">
            <v>1549.7936478588763</v>
          </cell>
          <cell r="F141">
            <v>1564.7594864018724</v>
          </cell>
          <cell r="G141">
            <v>1580.7226656907203</v>
          </cell>
          <cell r="H141">
            <v>1597.5516432576678</v>
          </cell>
          <cell r="O141">
            <v>1536.0851038297026</v>
          </cell>
          <cell r="P141">
            <v>1549.7936478588763</v>
          </cell>
          <cell r="Q141">
            <v>1564.7594864018724</v>
          </cell>
          <cell r="R141">
            <v>1580.7226656907203</v>
          </cell>
          <cell r="S141">
            <v>1597.5516432576678</v>
          </cell>
        </row>
        <row r="142">
          <cell r="D142">
            <v>1552.6815051884016</v>
          </cell>
          <cell r="E142">
            <v>1566.4999879506322</v>
          </cell>
          <cell r="F142">
            <v>1581.5487729250149</v>
          </cell>
          <cell r="G142">
            <v>1597.3452252462794</v>
          </cell>
          <cell r="H142">
            <v>1614.1991533392747</v>
          </cell>
          <cell r="O142">
            <v>1552.6815051884016</v>
          </cell>
          <cell r="P142">
            <v>1566.4999879506322</v>
          </cell>
          <cell r="Q142">
            <v>1581.5487729250149</v>
          </cell>
          <cell r="R142">
            <v>1597.3452252462794</v>
          </cell>
          <cell r="S142">
            <v>1614.1991533392747</v>
          </cell>
        </row>
        <row r="143">
          <cell r="D143">
            <v>1569.3672396874506</v>
          </cell>
          <cell r="E143">
            <v>1583.2775404944296</v>
          </cell>
          <cell r="F143">
            <v>1598.2757480956052</v>
          </cell>
          <cell r="G143">
            <v>1614.054642915836</v>
          </cell>
          <cell r="H143">
            <v>1631.0281092010364</v>
          </cell>
          <cell r="O143">
            <v>1569.3672396874506</v>
          </cell>
          <cell r="P143">
            <v>1583.2775404944296</v>
          </cell>
          <cell r="Q143">
            <v>1598.2757480956052</v>
          </cell>
          <cell r="R143">
            <v>1614.054642915836</v>
          </cell>
          <cell r="S143">
            <v>1631.0281092010364</v>
          </cell>
        </row>
        <row r="144">
          <cell r="D144">
            <v>1586.1422893946842</v>
          </cell>
          <cell r="E144">
            <v>1600.0730258710171</v>
          </cell>
          <cell r="F144">
            <v>1615.0907106272523</v>
          </cell>
          <cell r="G144">
            <v>1630.9211593867963</v>
          </cell>
          <cell r="H144">
            <v>1649.7730721655664</v>
          </cell>
          <cell r="O144">
            <v>1586.1422893946842</v>
          </cell>
          <cell r="P144">
            <v>1600.0730258710171</v>
          </cell>
          <cell r="Q144">
            <v>1615.0907106272523</v>
          </cell>
          <cell r="R144">
            <v>1630.9211593867963</v>
          </cell>
          <cell r="S144">
            <v>1649.7730721655664</v>
          </cell>
        </row>
        <row r="145">
          <cell r="D145">
            <v>1603.0066419871096</v>
          </cell>
          <cell r="E145">
            <v>1616.9572163882517</v>
          </cell>
          <cell r="F145">
            <v>1632.1499230474146</v>
          </cell>
          <cell r="G145">
            <v>1649.6540832571998</v>
          </cell>
          <cell r="H145">
            <v>1668.8064344818356</v>
          </cell>
          <cell r="O145">
            <v>1603.0066419871096</v>
          </cell>
          <cell r="P145">
            <v>1616.9572163882517</v>
          </cell>
          <cell r="Q145">
            <v>1632.1499230474146</v>
          </cell>
          <cell r="R145">
            <v>1649.6540832571998</v>
          </cell>
          <cell r="S145">
            <v>1668.8064344818356</v>
          </cell>
        </row>
        <row r="146">
          <cell r="D146">
            <v>1619.9603271439096</v>
          </cell>
          <cell r="E146">
            <v>1634.247113549593</v>
          </cell>
          <cell r="F146">
            <v>1650.9067819050097</v>
          </cell>
          <cell r="G146">
            <v>1668.663122787322</v>
          </cell>
          <cell r="H146">
            <v>1688.0190337336262</v>
          </cell>
          <cell r="O146">
            <v>1619.9603271439096</v>
          </cell>
          <cell r="P146">
            <v>1634.247113549593</v>
          </cell>
          <cell r="Q146">
            <v>1650.9067819050097</v>
          </cell>
          <cell r="R146">
            <v>1668.663122787322</v>
          </cell>
          <cell r="S146">
            <v>1688.0190337336262</v>
          </cell>
        </row>
        <row r="147">
          <cell r="D147">
            <v>1637.5055190132812</v>
          </cell>
          <cell r="E147">
            <v>1653.0027402887908</v>
          </cell>
          <cell r="F147">
            <v>1669.8343606338331</v>
          </cell>
          <cell r="G147">
            <v>1687.84431999145</v>
          </cell>
          <cell r="H147">
            <v>1707.3389513571183</v>
          </cell>
          <cell r="O147">
            <v>1637.5055190132812</v>
          </cell>
          <cell r="P147">
            <v>1653.0027402887908</v>
          </cell>
          <cell r="Q147">
            <v>1669.8343606338331</v>
          </cell>
          <cell r="R147">
            <v>1687.84431999145</v>
          </cell>
          <cell r="S147">
            <v>1707.3389513571183</v>
          </cell>
        </row>
        <row r="148">
          <cell r="D148">
            <v>1656.0387464933442</v>
          </cell>
          <cell r="E148">
            <v>1671.8772700705026</v>
          </cell>
          <cell r="F148">
            <v>1688.8811819494358</v>
          </cell>
          <cell r="G148">
            <v>1707.1325320486137</v>
          </cell>
          <cell r="H148">
            <v>1726.7661873523111</v>
          </cell>
          <cell r="O148">
            <v>1656.0387464933442</v>
          </cell>
          <cell r="P148">
            <v>1671.8772700705026</v>
          </cell>
          <cell r="Q148">
            <v>1688.8811819494358</v>
          </cell>
          <cell r="R148">
            <v>1707.1325320486137</v>
          </cell>
          <cell r="S148">
            <v>1726.7661873523111</v>
          </cell>
        </row>
        <row r="149">
          <cell r="D149">
            <v>1674.6792033831937</v>
          </cell>
          <cell r="E149">
            <v>1690.8568698857684</v>
          </cell>
          <cell r="F149">
            <v>1708.0333390198493</v>
          </cell>
          <cell r="G149">
            <v>1726.5277589588131</v>
          </cell>
          <cell r="H149">
            <v>1746.1592303034299</v>
          </cell>
          <cell r="O149">
            <v>1674.6792033831937</v>
          </cell>
          <cell r="P149">
            <v>1690.8568698857684</v>
          </cell>
          <cell r="Q149">
            <v>1708.0333390198493</v>
          </cell>
          <cell r="R149">
            <v>1726.5277589588131</v>
          </cell>
          <cell r="S149">
            <v>1746.1592303034299</v>
          </cell>
        </row>
        <row r="150">
          <cell r="D150">
            <v>1693.4220946982239</v>
          </cell>
          <cell r="E150">
            <v>1709.9410674433566</v>
          </cell>
          <cell r="F150">
            <v>1727.2908318450741</v>
          </cell>
          <cell r="G150">
            <v>1745.9460807770515</v>
          </cell>
          <cell r="H150">
            <v>1765.5341886445535</v>
          </cell>
          <cell r="O150">
            <v>1693.4220946982239</v>
          </cell>
          <cell r="P150">
            <v>1709.9410674433566</v>
          </cell>
          <cell r="Q150">
            <v>1727.2908318450741</v>
          </cell>
          <cell r="R150">
            <v>1745.9460807770515</v>
          </cell>
          <cell r="S150">
            <v>1765.5341886445535</v>
          </cell>
        </row>
        <row r="151">
          <cell r="D151">
            <v>1712.2674204384357</v>
          </cell>
          <cell r="E151">
            <v>1729.1298627432684</v>
          </cell>
          <cell r="F151">
            <v>1746.6739275230127</v>
          </cell>
          <cell r="G151">
            <v>1765.398263029329</v>
          </cell>
          <cell r="H151">
            <v>1785.0128800351017</v>
          </cell>
          <cell r="O151">
            <v>1712.2674204384357</v>
          </cell>
          <cell r="P151">
            <v>1729.1298627432684</v>
          </cell>
          <cell r="Q151">
            <v>1746.6739275230127</v>
          </cell>
          <cell r="R151">
            <v>1765.398263029329</v>
          </cell>
          <cell r="S151">
            <v>1785.0128800351017</v>
          </cell>
        </row>
        <row r="152">
          <cell r="D152">
            <v>1731.2151806038285</v>
          </cell>
          <cell r="E152">
            <v>1748.4760859495109</v>
          </cell>
          <cell r="F152">
            <v>1766.1764084605541</v>
          </cell>
          <cell r="G152">
            <v>1784.9553548634444</v>
          </cell>
          <cell r="H152">
            <v>1804.5953044750738</v>
          </cell>
          <cell r="O152">
            <v>1731.2151806038285</v>
          </cell>
          <cell r="P152">
            <v>1748.4760859495109</v>
          </cell>
          <cell r="Q152">
            <v>1766.1764084605541</v>
          </cell>
          <cell r="R152">
            <v>1784.9553548634444</v>
          </cell>
          <cell r="S152">
            <v>1804.5953044750738</v>
          </cell>
        </row>
        <row r="153">
          <cell r="D153">
            <v>1750.2849515591706</v>
          </cell>
          <cell r="E153">
            <v>1767.946496391449</v>
          </cell>
          <cell r="F153">
            <v>1785.784682494718</v>
          </cell>
          <cell r="G153">
            <v>1804.6173562793979</v>
          </cell>
          <cell r="H153">
            <v>1825.7383913856943</v>
          </cell>
          <cell r="O153">
            <v>1750.2849515591706</v>
          </cell>
          <cell r="P153">
            <v>1767.946496391449</v>
          </cell>
          <cell r="Q153">
            <v>1785.784682494718</v>
          </cell>
          <cell r="R153">
            <v>1804.6173562793979</v>
          </cell>
          <cell r="S153">
            <v>1825.7383913856943</v>
          </cell>
        </row>
        <row r="154">
          <cell r="D154">
            <v>1769.4583363638956</v>
          </cell>
          <cell r="E154">
            <v>1787.5224620362678</v>
          </cell>
          <cell r="F154">
            <v>1805.4987496255044</v>
          </cell>
          <cell r="G154">
            <v>1826.0691329757519</v>
          </cell>
          <cell r="H154">
            <v>1852.5703125989676</v>
          </cell>
          <cell r="O154">
            <v>1769.4583363638956</v>
          </cell>
          <cell r="P154">
            <v>1787.5224620362678</v>
          </cell>
          <cell r="Q154">
            <v>1805.4987496255044</v>
          </cell>
          <cell r="R154">
            <v>1826.0691329757519</v>
          </cell>
          <cell r="S154">
            <v>1852.5703125989676</v>
          </cell>
        </row>
        <row r="155">
          <cell r="D155">
            <v>1788.7344226305945</v>
          </cell>
          <cell r="E155">
            <v>1807.203982883967</v>
          </cell>
          <cell r="F155">
            <v>1827.376131060887</v>
          </cell>
          <cell r="G155">
            <v>1852.2029278919299</v>
          </cell>
          <cell r="H155">
            <v>1879.5982816058322</v>
          </cell>
          <cell r="O155">
            <v>1788.7344226305945</v>
          </cell>
          <cell r="P155">
            <v>1807.203982883967</v>
          </cell>
          <cell r="Q155">
            <v>1827.376131060887</v>
          </cell>
          <cell r="R155">
            <v>1852.2029278919299</v>
          </cell>
          <cell r="S155">
            <v>1879.5982816058322</v>
          </cell>
        </row>
        <row r="156">
          <cell r="D156">
            <v>1808.1132103592681</v>
          </cell>
          <cell r="E156">
            <v>1829.4546406640393</v>
          </cell>
          <cell r="F156">
            <v>1852.6788680673289</v>
          </cell>
          <cell r="G156">
            <v>1878.5235141904623</v>
          </cell>
          <cell r="H156">
            <v>1892.9179335034692</v>
          </cell>
          <cell r="O156">
            <v>1808.1132103592681</v>
          </cell>
          <cell r="P156">
            <v>1829.4546406640393</v>
          </cell>
          <cell r="Q156">
            <v>1852.6788680673289</v>
          </cell>
          <cell r="R156">
            <v>1878.5235141904623</v>
          </cell>
          <cell r="S156">
            <v>1892.9179335034692</v>
          </cell>
        </row>
        <row r="157">
          <cell r="D157">
            <v>1829.7365484735767</v>
          </cell>
          <cell r="E157">
            <v>1853.9042491506584</v>
          </cell>
          <cell r="F157">
            <v>1878.1572944194218</v>
          </cell>
          <cell r="G157">
            <v>1892.4054851980127</v>
          </cell>
          <cell r="H157">
            <v>1905.0192072893269</v>
          </cell>
          <cell r="O157">
            <v>1829.7365484735767</v>
          </cell>
          <cell r="P157">
            <v>1853.9042491506584</v>
          </cell>
          <cell r="Q157">
            <v>1878.1572944194218</v>
          </cell>
          <cell r="R157">
            <v>1892.4054851980127</v>
          </cell>
          <cell r="S157">
            <v>1905.0192072893269</v>
          </cell>
        </row>
        <row r="158">
          <cell r="D158">
            <v>1852.1790026333624</v>
          </cell>
          <cell r="E158">
            <v>1878.5181812559008</v>
          </cell>
          <cell r="F158">
            <v>1892.1952153947125</v>
          </cell>
          <cell r="G158">
            <v>1904.4781683659653</v>
          </cell>
          <cell r="H158">
            <v>1906.0000000000007</v>
          </cell>
          <cell r="O158">
            <v>1852.1790026333624</v>
          </cell>
          <cell r="P158">
            <v>1878.5181812559008</v>
          </cell>
          <cell r="Q158">
            <v>1892.1952153947125</v>
          </cell>
          <cell r="R158">
            <v>1904.4781683659653</v>
          </cell>
          <cell r="S158">
            <v>1906.0000000000007</v>
          </cell>
        </row>
        <row r="159">
          <cell r="D159">
            <v>1874.76005364665</v>
          </cell>
          <cell r="E159">
            <v>1892.3214362069866</v>
          </cell>
          <cell r="F159">
            <v>1904.2049961895</v>
          </cell>
          <cell r="G159">
            <v>1906.0000000000007</v>
          </cell>
          <cell r="H159">
            <v>1906.0000000000007</v>
          </cell>
          <cell r="O159">
            <v>1874.76005364665</v>
          </cell>
          <cell r="P159">
            <v>1892.3214362069866</v>
          </cell>
          <cell r="Q159">
            <v>1904.2049961895</v>
          </cell>
          <cell r="R159">
            <v>1906.0000000000007</v>
          </cell>
          <cell r="S159">
            <v>1906.0000000000007</v>
          </cell>
        </row>
        <row r="160">
          <cell r="D160">
            <v>1890.279708898971</v>
          </cell>
          <cell r="E160">
            <v>1904.2504229731358</v>
          </cell>
          <cell r="F160">
            <v>1906.0000000000007</v>
          </cell>
          <cell r="G160">
            <v>1906.0000000000007</v>
          </cell>
          <cell r="H160">
            <v>1906.0000000000007</v>
          </cell>
          <cell r="O160">
            <v>1890.279708898971</v>
          </cell>
          <cell r="P160">
            <v>1904.2504229731358</v>
          </cell>
          <cell r="Q160">
            <v>1906.0000000000007</v>
          </cell>
          <cell r="R160">
            <v>1906.0000000000007</v>
          </cell>
          <cell r="S160">
            <v>1906.0000000000007</v>
          </cell>
        </row>
        <row r="161">
          <cell r="D161">
            <v>1901.9015730248557</v>
          </cell>
          <cell r="E161">
            <v>1906.0000000000007</v>
          </cell>
          <cell r="F161">
            <v>1906.0000000000007</v>
          </cell>
          <cell r="G161">
            <v>1906.0000000000007</v>
          </cell>
          <cell r="H161">
            <v>1906.0000000000007</v>
          </cell>
          <cell r="O161">
            <v>1901.9015730248557</v>
          </cell>
          <cell r="P161">
            <v>1906.0000000000007</v>
          </cell>
          <cell r="Q161">
            <v>1906.0000000000007</v>
          </cell>
          <cell r="R161">
            <v>1906.0000000000007</v>
          </cell>
          <cell r="S161">
            <v>1906.0000000000007</v>
          </cell>
        </row>
        <row r="162">
          <cell r="D162">
            <v>1906.0000000000007</v>
          </cell>
          <cell r="E162">
            <v>1906.0000000000007</v>
          </cell>
          <cell r="F162">
            <v>1906.0000000000007</v>
          </cell>
          <cell r="G162">
            <v>1906.0000000000007</v>
          </cell>
          <cell r="H162">
            <v>1906.0000000000007</v>
          </cell>
          <cell r="O162">
            <v>1906.0000000000007</v>
          </cell>
          <cell r="P162">
            <v>1906.0000000000007</v>
          </cell>
          <cell r="Q162">
            <v>1906.0000000000007</v>
          </cell>
          <cell r="R162">
            <v>1906.0000000000007</v>
          </cell>
          <cell r="S162">
            <v>1906.0000000000007</v>
          </cell>
        </row>
        <row r="163">
          <cell r="D163">
            <v>1906.0000000000007</v>
          </cell>
          <cell r="E163">
            <v>1906.0000000000007</v>
          </cell>
          <cell r="F163">
            <v>1906.0000000000007</v>
          </cell>
          <cell r="G163">
            <v>1906.0000000000007</v>
          </cell>
          <cell r="H163">
            <v>1906.0000000000007</v>
          </cell>
          <cell r="O163">
            <v>1906.0000000000007</v>
          </cell>
          <cell r="P163">
            <v>1906.0000000000007</v>
          </cell>
          <cell r="Q163">
            <v>1906.0000000000007</v>
          </cell>
          <cell r="R163">
            <v>1906.0000000000007</v>
          </cell>
          <cell r="S163">
            <v>1906.0000000000007</v>
          </cell>
        </row>
        <row r="164">
          <cell r="D164">
            <v>1906.0000000000007</v>
          </cell>
          <cell r="E164">
            <v>1906.0000000000007</v>
          </cell>
          <cell r="F164">
            <v>1906.0000000000007</v>
          </cell>
          <cell r="G164">
            <v>1906.0000000000007</v>
          </cell>
          <cell r="H164">
            <v>1906.0000000000007</v>
          </cell>
          <cell r="O164">
            <v>1906.0000000000007</v>
          </cell>
          <cell r="P164">
            <v>1906.0000000000007</v>
          </cell>
          <cell r="Q164">
            <v>1906.0000000000007</v>
          </cell>
          <cell r="R164">
            <v>1906.0000000000007</v>
          </cell>
          <cell r="S164">
            <v>1906.0000000000007</v>
          </cell>
        </row>
      </sheetData>
      <sheetData sheetId="9">
        <row r="22">
          <cell r="T22" t="str">
            <v/>
          </cell>
        </row>
      </sheetData>
      <sheetData sheetId="10">
        <row r="6">
          <cell r="E6">
            <v>100</v>
          </cell>
        </row>
      </sheetData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7">
          <cell r="AQ7" t="e">
            <v>#DIV/0!</v>
          </cell>
          <cell r="AR7" t="e">
            <v>#DIV/0!</v>
          </cell>
          <cell r="AX7">
            <v>0</v>
          </cell>
        </row>
        <row r="8">
          <cell r="AQ8">
            <v>848.75810695889061</v>
          </cell>
          <cell r="AR8">
            <v>848.75810695889061</v>
          </cell>
          <cell r="AX8">
            <v>346566.56123845233</v>
          </cell>
        </row>
        <row r="9">
          <cell r="AQ9">
            <v>2318.020667419165</v>
          </cell>
          <cell r="AR9">
            <v>2318.020667419165</v>
          </cell>
          <cell r="AX9">
            <v>969597.24696014635</v>
          </cell>
        </row>
        <row r="10">
          <cell r="AQ10">
            <v>4560.0860499450582</v>
          </cell>
          <cell r="AR10">
            <v>4560.0860499450582</v>
          </cell>
          <cell r="AX10">
            <v>1952000.8875071881</v>
          </cell>
        </row>
        <row r="11">
          <cell r="AQ11">
            <v>7747.7210850013907</v>
          </cell>
          <cell r="AR11">
            <v>7747.7210850013907</v>
          </cell>
          <cell r="AX11">
            <v>3390821.2673924859</v>
          </cell>
        </row>
        <row r="12">
          <cell r="AQ12">
            <v>12074.52097151475</v>
          </cell>
          <cell r="AR12">
            <v>12074.52097151475</v>
          </cell>
          <cell r="AX12">
            <v>5398120.2379853278</v>
          </cell>
        </row>
        <row r="13">
          <cell r="AQ13">
            <v>17756.629700057689</v>
          </cell>
          <cell r="AR13">
            <v>17756.629700057689</v>
          </cell>
          <cell r="AX13">
            <v>8102461.5977664469</v>
          </cell>
        </row>
        <row r="14">
          <cell r="AQ14">
            <v>25034.307808355457</v>
          </cell>
          <cell r="AR14">
            <v>25034.307808355457</v>
          </cell>
          <cell r="AX14">
            <v>11650379.204522753</v>
          </cell>
        </row>
        <row r="15">
          <cell r="AQ15">
            <v>33925.32657891007</v>
          </cell>
          <cell r="AR15">
            <v>33925.32657891007</v>
          </cell>
          <cell r="AX15">
            <v>16090184.359017</v>
          </cell>
        </row>
        <row r="16">
          <cell r="AQ16">
            <v>45019.173248512147</v>
          </cell>
          <cell r="AR16">
            <v>45019.173248512147</v>
          </cell>
          <cell r="AX16">
            <v>21745532.21194616</v>
          </cell>
        </row>
        <row r="17">
          <cell r="AQ17">
            <v>58672.102722416006</v>
          </cell>
          <cell r="AR17">
            <v>58672.102722416006</v>
          </cell>
          <cell r="AX17">
            <v>28845337.554332901</v>
          </cell>
        </row>
        <row r="18">
          <cell r="AQ18">
            <v>66568.529802667908</v>
          </cell>
          <cell r="AR18">
            <v>66568.529802667908</v>
          </cell>
          <cell r="AX18">
            <v>33055795.984310839</v>
          </cell>
        </row>
        <row r="19">
          <cell r="AQ19">
            <v>75296.66499321672</v>
          </cell>
          <cell r="AR19">
            <v>75296.66499321672</v>
          </cell>
          <cell r="AX19">
            <v>37761853.824560836</v>
          </cell>
        </row>
        <row r="20">
          <cell r="AQ20">
            <v>84705.675852425746</v>
          </cell>
          <cell r="AR20">
            <v>84705.675852425746</v>
          </cell>
          <cell r="AX20">
            <v>42899642.198409066</v>
          </cell>
        </row>
        <row r="21">
          <cell r="AQ21">
            <v>94921.570885221008</v>
          </cell>
          <cell r="AR21">
            <v>94921.570885221008</v>
          </cell>
          <cell r="AX21">
            <v>48512081.713566244</v>
          </cell>
        </row>
        <row r="22">
          <cell r="AQ22">
            <v>105987.46085396963</v>
          </cell>
          <cell r="AR22">
            <v>105987.46085396963</v>
          </cell>
          <cell r="AX22">
            <v>54625370.359605506</v>
          </cell>
        </row>
        <row r="23">
          <cell r="AQ23">
            <v>117882.63237002479</v>
          </cell>
          <cell r="AR23">
            <v>117882.63237002479</v>
          </cell>
          <cell r="AX23">
            <v>61266031.449805751</v>
          </cell>
        </row>
        <row r="24">
          <cell r="AQ24">
            <v>130854.38951224009</v>
          </cell>
          <cell r="AR24">
            <v>130854.38951224009</v>
          </cell>
          <cell r="AX24">
            <v>68574645.236683592</v>
          </cell>
        </row>
        <row r="25">
          <cell r="AQ25">
            <v>145813.08938494432</v>
          </cell>
          <cell r="AR25">
            <v>145813.08938494432</v>
          </cell>
          <cell r="AX25">
            <v>77046461.002080947</v>
          </cell>
        </row>
        <row r="26">
          <cell r="AQ26">
            <v>161292.06285873463</v>
          </cell>
          <cell r="AR26">
            <v>161292.06285873463</v>
          </cell>
          <cell r="AX26">
            <v>86020543.070798203</v>
          </cell>
        </row>
        <row r="27">
          <cell r="AQ27">
            <v>176648.59672672694</v>
          </cell>
          <cell r="AR27">
            <v>176648.59672672694</v>
          </cell>
          <cell r="AX27">
            <v>95507293.505750626</v>
          </cell>
        </row>
        <row r="28">
          <cell r="AQ28">
            <v>193105.14622789505</v>
          </cell>
          <cell r="AR28">
            <v>193105.14622789505</v>
          </cell>
          <cell r="AX28">
            <v>105870806.80056053</v>
          </cell>
        </row>
        <row r="29">
          <cell r="AQ29">
            <v>210379.94549693519</v>
          </cell>
          <cell r="AR29">
            <v>210379.94549693519</v>
          </cell>
          <cell r="AX29">
            <v>116945889.01874769</v>
          </cell>
        </row>
        <row r="30">
          <cell r="AQ30">
            <v>228729.03960811888</v>
          </cell>
          <cell r="AR30">
            <v>228729.03960811888</v>
          </cell>
          <cell r="AX30">
            <v>128702812.27414235</v>
          </cell>
        </row>
        <row r="31">
          <cell r="AQ31">
            <v>247901.57206381563</v>
          </cell>
          <cell r="AR31">
            <v>247901.57206381563</v>
          </cell>
          <cell r="AX31">
            <v>141089929.54910991</v>
          </cell>
        </row>
        <row r="32">
          <cell r="AQ32">
            <v>268233.88839539024</v>
          </cell>
          <cell r="AR32">
            <v>268233.88839539024</v>
          </cell>
          <cell r="AX32">
            <v>154397251.57368138</v>
          </cell>
        </row>
        <row r="33">
          <cell r="AQ33">
            <v>290311.83396951703</v>
          </cell>
          <cell r="AR33">
            <v>290311.83396951703</v>
          </cell>
          <cell r="AX33">
            <v>168989446.79548815</v>
          </cell>
        </row>
        <row r="34">
          <cell r="AQ34">
            <v>314298.36049887224</v>
          </cell>
          <cell r="AR34">
            <v>314298.36049887224</v>
          </cell>
          <cell r="AX34">
            <v>184997636.12214357</v>
          </cell>
        </row>
        <row r="35">
          <cell r="AQ35">
            <v>342928.13250057527</v>
          </cell>
          <cell r="AR35">
            <v>342928.13250057527</v>
          </cell>
          <cell r="AX35">
            <v>203723122.48690885</v>
          </cell>
        </row>
        <row r="36">
          <cell r="AQ36">
            <v>373350.10396050429</v>
          </cell>
          <cell r="AR36">
            <v>373350.10396050429</v>
          </cell>
          <cell r="AX36">
            <v>223766146.44508666</v>
          </cell>
        </row>
        <row r="37">
          <cell r="AQ37">
            <v>409693.51495828014</v>
          </cell>
          <cell r="AR37">
            <v>409693.51495828014</v>
          </cell>
          <cell r="AX37">
            <v>247713293.78110278</v>
          </cell>
        </row>
        <row r="38">
          <cell r="AQ38">
            <v>448310.93317596399</v>
          </cell>
          <cell r="AR38">
            <v>448310.93317596399</v>
          </cell>
          <cell r="AX38">
            <v>273434474.59311587</v>
          </cell>
        </row>
        <row r="39">
          <cell r="AQ39">
            <v>490396.33768471528</v>
          </cell>
          <cell r="AR39">
            <v>490396.33768471528</v>
          </cell>
          <cell r="AX39">
            <v>301701060.53592443</v>
          </cell>
        </row>
        <row r="40">
          <cell r="AQ40">
            <v>535032.87621574989</v>
          </cell>
          <cell r="AR40">
            <v>535032.87621574989</v>
          </cell>
          <cell r="AX40">
            <v>332000008.12391669</v>
          </cell>
        </row>
        <row r="41">
          <cell r="AQ41">
            <v>586810.35227813222</v>
          </cell>
          <cell r="AR41">
            <v>586810.35227813222</v>
          </cell>
          <cell r="AX41">
            <v>366851989.54329032</v>
          </cell>
        </row>
        <row r="42">
          <cell r="AQ42">
            <v>646964.85711896629</v>
          </cell>
          <cell r="AR42">
            <v>646964.85711896629</v>
          </cell>
          <cell r="AX42">
            <v>406854025.31652176</v>
          </cell>
        </row>
        <row r="43">
          <cell r="AQ43">
            <v>712093.25862651085</v>
          </cell>
          <cell r="AR43">
            <v>712093.25862651085</v>
          </cell>
          <cell r="AX43">
            <v>450451582.67821425</v>
          </cell>
        </row>
        <row r="44">
          <cell r="AQ44">
            <v>781932.08614557004</v>
          </cell>
          <cell r="AR44">
            <v>781932.08614557004</v>
          </cell>
          <cell r="AX44">
            <v>497533265.98716378</v>
          </cell>
        </row>
        <row r="45">
          <cell r="AQ45">
            <v>857225.59483909281</v>
          </cell>
          <cell r="AR45">
            <v>857225.59483909281</v>
          </cell>
          <cell r="AX45">
            <v>548628831.62392223</v>
          </cell>
        </row>
        <row r="46">
          <cell r="AQ46">
            <v>938678.42261154449</v>
          </cell>
          <cell r="AR46">
            <v>938678.42261154449</v>
          </cell>
          <cell r="AX46">
            <v>604222682.23737645</v>
          </cell>
        </row>
        <row r="47">
          <cell r="AQ47">
            <v>1002505.8117570251</v>
          </cell>
          <cell r="AR47">
            <v>1002505.8117570251</v>
          </cell>
          <cell r="AX47">
            <v>650919500.37471533</v>
          </cell>
        </row>
        <row r="48">
          <cell r="AQ48">
            <v>1071161.9484749392</v>
          </cell>
          <cell r="AR48">
            <v>1071161.9484749392</v>
          </cell>
          <cell r="AX48">
            <v>701501525.42169476</v>
          </cell>
        </row>
        <row r="49">
          <cell r="AQ49">
            <v>1143920.1559828012</v>
          </cell>
          <cell r="AR49">
            <v>1143920.1559828012</v>
          </cell>
          <cell r="AX49">
            <v>755571460.8668201</v>
          </cell>
        </row>
        <row r="50">
          <cell r="AQ50">
            <v>1222048.9643931836</v>
          </cell>
          <cell r="AR50">
            <v>1222048.9643931836</v>
          </cell>
          <cell r="AX50">
            <v>814041284.13463247</v>
          </cell>
        </row>
        <row r="51">
          <cell r="AQ51">
            <v>1303431.8098491216</v>
          </cell>
          <cell r="AR51">
            <v>1303431.8098491216</v>
          </cell>
          <cell r="AX51">
            <v>875539116.98266804</v>
          </cell>
        </row>
        <row r="52">
          <cell r="AQ52">
            <v>1390504.5035257072</v>
          </cell>
          <cell r="AR52">
            <v>1390504.5035257072</v>
          </cell>
          <cell r="AX52">
            <v>942681390.4481777</v>
          </cell>
        </row>
        <row r="53">
          <cell r="AQ53">
            <v>1482523.5369940484</v>
          </cell>
          <cell r="AR53">
            <v>1482523.5369940484</v>
          </cell>
          <cell r="AX53">
            <v>1014886596.7593787</v>
          </cell>
        </row>
        <row r="54">
          <cell r="AQ54">
            <v>1580836.3968713966</v>
          </cell>
          <cell r="AR54">
            <v>1580836.3968713966</v>
          </cell>
          <cell r="AX54">
            <v>1093274619.7767427</v>
          </cell>
        </row>
        <row r="55">
          <cell r="AQ55">
            <v>1684676.6168897839</v>
          </cell>
          <cell r="AR55">
            <v>1684676.6168897839</v>
          </cell>
          <cell r="AX55">
            <v>1177091042.664845</v>
          </cell>
        </row>
        <row r="56">
          <cell r="AQ56">
            <v>1793091.259958785</v>
          </cell>
          <cell r="AR56">
            <v>1793091.259958785</v>
          </cell>
          <cell r="AX56">
            <v>1264782320.0471945</v>
          </cell>
        </row>
        <row r="57">
          <cell r="AQ57">
            <v>1935829.26072704</v>
          </cell>
          <cell r="AR57">
            <v>1935829.26072704</v>
          </cell>
          <cell r="AX57">
            <v>1377330078.5342827</v>
          </cell>
        </row>
        <row r="58">
          <cell r="AQ58">
            <v>2086320.8927702173</v>
          </cell>
          <cell r="AR58">
            <v>2086320.8927702173</v>
          </cell>
          <cell r="AX58">
            <v>1497203691.6527038</v>
          </cell>
        </row>
        <row r="59">
          <cell r="AQ59">
            <v>2247967.7899944959</v>
          </cell>
          <cell r="AR59">
            <v>2247967.7899944959</v>
          </cell>
          <cell r="AX59">
            <v>1627010190.0105124</v>
          </cell>
        </row>
        <row r="60">
          <cell r="AQ60">
            <v>2422245.9481010842</v>
          </cell>
          <cell r="AR60">
            <v>2422245.9481010842</v>
          </cell>
          <cell r="AX60">
            <v>1766642985.5730193</v>
          </cell>
        </row>
        <row r="61">
          <cell r="AQ61">
            <v>2613245.1572885979</v>
          </cell>
          <cell r="AR61">
            <v>2613245.1572885979</v>
          </cell>
          <cell r="AX61">
            <v>1918535141.7008893</v>
          </cell>
        </row>
        <row r="62">
          <cell r="AQ62">
            <v>2815666.0856574662</v>
          </cell>
          <cell r="AR62">
            <v>2815666.0856574662</v>
          </cell>
          <cell r="AX62">
            <v>2080704184.5028019</v>
          </cell>
        </row>
        <row r="63">
          <cell r="AQ63">
            <v>3028171.450230374</v>
          </cell>
          <cell r="AR63">
            <v>3028171.450230374</v>
          </cell>
          <cell r="AX63">
            <v>2252337075.6791787</v>
          </cell>
        </row>
        <row r="64">
          <cell r="AQ64">
            <v>3255631.9772925572</v>
          </cell>
          <cell r="AR64">
            <v>3255631.9772925572</v>
          </cell>
          <cell r="AX64">
            <v>2437228456.4984541</v>
          </cell>
        </row>
        <row r="65">
          <cell r="AQ65">
            <v>3494382.0904681878</v>
          </cell>
          <cell r="AR65">
            <v>3494382.0904681878</v>
          </cell>
          <cell r="AX65">
            <v>2632835571.4862165</v>
          </cell>
        </row>
        <row r="66">
          <cell r="AQ66">
            <v>3820208.6383860493</v>
          </cell>
          <cell r="AR66">
            <v>3820208.6383860493</v>
          </cell>
          <cell r="AX66">
            <v>2890835004.3232956</v>
          </cell>
        </row>
        <row r="67">
          <cell r="AQ67">
            <v>4293376.7400742164</v>
          </cell>
          <cell r="AR67">
            <v>4293376.7400742164</v>
          </cell>
          <cell r="AX67">
            <v>3215528783.0503058</v>
          </cell>
        </row>
        <row r="68">
          <cell r="AQ68">
            <v>4818349.794353202</v>
          </cell>
          <cell r="AR68">
            <v>4818349.794353202</v>
          </cell>
          <cell r="AX68">
            <v>3574605861.1421671</v>
          </cell>
        </row>
        <row r="69">
          <cell r="AQ69">
            <v>5394332.4361018427</v>
          </cell>
          <cell r="AR69">
            <v>5394332.4361018427</v>
          </cell>
          <cell r="AX69">
            <v>3967221063.8345242</v>
          </cell>
        </row>
        <row r="70">
          <cell r="AQ70">
            <v>6034077.023049959</v>
          </cell>
          <cell r="AR70">
            <v>6034077.023049959</v>
          </cell>
          <cell r="AX70">
            <v>4402822667.4376936</v>
          </cell>
        </row>
        <row r="71">
          <cell r="AQ71">
            <v>6740093.9748871773</v>
          </cell>
          <cell r="AR71">
            <v>6740093.9748871773</v>
          </cell>
          <cell r="AX71">
            <v>4882960258.8088932</v>
          </cell>
        </row>
        <row r="72">
          <cell r="AQ72">
            <v>7392376.2224137969</v>
          </cell>
          <cell r="AR72">
            <v>7392376.2224137969</v>
          </cell>
          <cell r="AX72">
            <v>5333256418.3178387</v>
          </cell>
        </row>
        <row r="73">
          <cell r="AQ73">
            <v>8089270.1370166279</v>
          </cell>
          <cell r="AR73">
            <v>8089270.1370166279</v>
          </cell>
          <cell r="AX73">
            <v>5814937967.0595322</v>
          </cell>
        </row>
        <row r="74">
          <cell r="AQ74">
            <v>8844875.469774425</v>
          </cell>
          <cell r="AR74">
            <v>8844875.469774425</v>
          </cell>
          <cell r="AX74">
            <v>6337249071.0603371</v>
          </cell>
        </row>
        <row r="75">
          <cell r="AQ75">
            <v>9662426.5010212418</v>
          </cell>
          <cell r="AR75">
            <v>9662426.5010212418</v>
          </cell>
          <cell r="AX75">
            <v>6902555544.6200066</v>
          </cell>
        </row>
        <row r="76">
          <cell r="AQ76">
            <v>10554285.41469131</v>
          </cell>
          <cell r="AR76">
            <v>10554285.41469131</v>
          </cell>
          <cell r="AX76">
            <v>7557990731.6972332</v>
          </cell>
        </row>
        <row r="77">
          <cell r="AQ77">
            <v>11613806.639747852</v>
          </cell>
          <cell r="AR77">
            <v>11613806.639747852</v>
          </cell>
          <cell r="AX77">
            <v>8322342383.8802204</v>
          </cell>
        </row>
        <row r="78">
          <cell r="AQ78">
            <v>12808712.162521038</v>
          </cell>
          <cell r="AR78">
            <v>12808712.162521038</v>
          </cell>
          <cell r="AX78">
            <v>9190704444.6485023</v>
          </cell>
        </row>
        <row r="79">
          <cell r="AQ79">
            <v>14161509.276530303</v>
          </cell>
          <cell r="AR79">
            <v>14161509.276530303</v>
          </cell>
          <cell r="AX79">
            <v>10165703563.131672</v>
          </cell>
        </row>
        <row r="80">
          <cell r="AQ80">
            <v>15661180.335574608</v>
          </cell>
          <cell r="AR80">
            <v>15661180.335574608</v>
          </cell>
          <cell r="AX80">
            <v>11242653084.253483</v>
          </cell>
        </row>
        <row r="81">
          <cell r="AQ81">
            <v>17326844.073713481</v>
          </cell>
          <cell r="AR81">
            <v>17326844.073713481</v>
          </cell>
          <cell r="AX81">
            <v>12445059972.370033</v>
          </cell>
        </row>
        <row r="82">
          <cell r="AQ82">
            <v>19004648.300213996</v>
          </cell>
          <cell r="AR82">
            <v>19004648.300213996</v>
          </cell>
          <cell r="AX82">
            <v>13722633434.422981</v>
          </cell>
        </row>
        <row r="83">
          <cell r="AQ83">
            <v>20850979.734890338</v>
          </cell>
          <cell r="AR83">
            <v>20850979.734890338</v>
          </cell>
          <cell r="AX83">
            <v>15144613813.530464</v>
          </cell>
        </row>
        <row r="84">
          <cell r="AQ84">
            <v>22821214.061614811</v>
          </cell>
          <cell r="AR84">
            <v>22821214.061614811</v>
          </cell>
          <cell r="AX84">
            <v>16478724332.951675</v>
          </cell>
        </row>
        <row r="85">
          <cell r="AQ85">
            <v>24990708.948505402</v>
          </cell>
          <cell r="AR85">
            <v>24990708.948505402</v>
          </cell>
          <cell r="AX85">
            <v>17885870108.891811</v>
          </cell>
        </row>
        <row r="86">
          <cell r="AQ86">
            <v>27342590.034433722</v>
          </cell>
          <cell r="AR86">
            <v>27342590.034433722</v>
          </cell>
          <cell r="AX86">
            <v>19398286745.67923</v>
          </cell>
        </row>
        <row r="87">
          <cell r="AQ87">
            <v>29944929.906323656</v>
          </cell>
          <cell r="AR87">
            <v>29944929.906323656</v>
          </cell>
          <cell r="AX87">
            <v>21020314193.539253</v>
          </cell>
        </row>
        <row r="88">
          <cell r="AQ88">
            <v>33273431.157741118</v>
          </cell>
          <cell r="AR88">
            <v>33273431.157741118</v>
          </cell>
          <cell r="AX88">
            <v>22918116121.28421</v>
          </cell>
        </row>
        <row r="89">
          <cell r="AQ89">
            <v>36455690.781568989</v>
          </cell>
          <cell r="AR89">
            <v>36455690.781568989</v>
          </cell>
          <cell r="AX89">
            <v>24930523750.702915</v>
          </cell>
        </row>
        <row r="90">
          <cell r="AQ90">
            <v>39630197.550020784</v>
          </cell>
          <cell r="AR90">
            <v>39630197.550020784</v>
          </cell>
          <cell r="AX90">
            <v>27083660235.079926</v>
          </cell>
        </row>
        <row r="91">
          <cell r="AQ91">
            <v>42366305.728446625</v>
          </cell>
          <cell r="AR91">
            <v>42366305.728446625</v>
          </cell>
          <cell r="AX91">
            <v>29174214363.698799</v>
          </cell>
        </row>
        <row r="92">
          <cell r="AQ92">
            <v>45342661.260900915</v>
          </cell>
          <cell r="AR92">
            <v>45342661.260900915</v>
          </cell>
          <cell r="AX92">
            <v>31499698309.305878</v>
          </cell>
        </row>
        <row r="93">
          <cell r="AQ93">
            <v>49047358.449885435</v>
          </cell>
          <cell r="AR93">
            <v>49047358.449885435</v>
          </cell>
          <cell r="AX93">
            <v>34058412918.678131</v>
          </cell>
        </row>
        <row r="94">
          <cell r="AQ94">
            <v>52264095.345694683</v>
          </cell>
          <cell r="AR94">
            <v>52264095.345694683</v>
          </cell>
          <cell r="AX94">
            <v>36553676069.319916</v>
          </cell>
        </row>
        <row r="95">
          <cell r="AQ95">
            <v>55482856.612384386</v>
          </cell>
          <cell r="AR95">
            <v>55482856.612384386</v>
          </cell>
          <cell r="AX95">
            <v>39173526350.520966</v>
          </cell>
        </row>
        <row r="96">
          <cell r="AQ96">
            <v>58933079.009306073</v>
          </cell>
          <cell r="AR96">
            <v>58933079.009306073</v>
          </cell>
          <cell r="AX96">
            <v>42033066318.844376</v>
          </cell>
        </row>
        <row r="97">
          <cell r="AQ97">
            <v>62797061.37963751</v>
          </cell>
          <cell r="AR97">
            <v>62797061.37963751</v>
          </cell>
          <cell r="AX97">
            <v>45169869786.036034</v>
          </cell>
        </row>
        <row r="98">
          <cell r="AQ98">
            <v>67694381.759130239</v>
          </cell>
          <cell r="AR98">
            <v>67694381.759130239</v>
          </cell>
          <cell r="AX98">
            <v>48818527731.758667</v>
          </cell>
        </row>
        <row r="99">
          <cell r="AQ99">
            <v>72475864.28041251</v>
          </cell>
          <cell r="AR99">
            <v>72475864.28041251</v>
          </cell>
          <cell r="AX99">
            <v>52542553199.80307</v>
          </cell>
        </row>
        <row r="100">
          <cell r="AQ100">
            <v>77095733.247882485</v>
          </cell>
          <cell r="AR100">
            <v>77095733.247882485</v>
          </cell>
          <cell r="AX100">
            <v>56571850058.48336</v>
          </cell>
        </row>
        <row r="101">
          <cell r="AQ101">
            <v>82029123.794368297</v>
          </cell>
          <cell r="AR101">
            <v>82029123.794368297</v>
          </cell>
          <cell r="AX101">
            <v>61050607680.360229</v>
          </cell>
        </row>
        <row r="102">
          <cell r="AQ102">
            <v>87350997.939389929</v>
          </cell>
          <cell r="AR102">
            <v>87350997.939389929</v>
          </cell>
          <cell r="AX102">
            <v>66008746602.636765</v>
          </cell>
        </row>
        <row r="103">
          <cell r="AQ103">
            <v>94890990.687796995</v>
          </cell>
          <cell r="AR103">
            <v>94890990.687796995</v>
          </cell>
          <cell r="AX103">
            <v>71642792632.510056</v>
          </cell>
        </row>
        <row r="104">
          <cell r="AQ104">
            <v>101653529.06176135</v>
          </cell>
          <cell r="AR104">
            <v>101653529.06176135</v>
          </cell>
          <cell r="AX104">
            <v>76888746394.317963</v>
          </cell>
        </row>
        <row r="105">
          <cell r="AQ105">
            <v>108933132.41277471</v>
          </cell>
          <cell r="AR105">
            <v>108933132.41277471</v>
          </cell>
          <cell r="AX105">
            <v>81666346384.752502</v>
          </cell>
        </row>
        <row r="106">
          <cell r="AQ106">
            <v>116732058.19815859</v>
          </cell>
          <cell r="AR106">
            <v>116732058.19815859</v>
          </cell>
          <cell r="AX106">
            <v>86581999820.504059</v>
          </cell>
        </row>
        <row r="107">
          <cell r="AQ107">
            <v>125756649.21115008</v>
          </cell>
          <cell r="AR107">
            <v>125756649.21115008</v>
          </cell>
          <cell r="AX107">
            <v>92002824550.457443</v>
          </cell>
        </row>
        <row r="108">
          <cell r="AQ108">
            <v>134785013.82875896</v>
          </cell>
          <cell r="AR108">
            <v>134785013.82875896</v>
          </cell>
          <cell r="AX108">
            <v>97552218869.222107</v>
          </cell>
        </row>
        <row r="109">
          <cell r="AQ109">
            <v>144362716.56605324</v>
          </cell>
          <cell r="AR109">
            <v>144362716.56605324</v>
          </cell>
          <cell r="AX109">
            <v>103407318117.49586</v>
          </cell>
        </row>
        <row r="110">
          <cell r="AQ110">
            <v>154456073.06975994</v>
          </cell>
          <cell r="AR110">
            <v>154456073.06975994</v>
          </cell>
          <cell r="AX110">
            <v>109539196445.99089</v>
          </cell>
        </row>
        <row r="111">
          <cell r="AQ111">
            <v>163887434.75852978</v>
          </cell>
          <cell r="AR111">
            <v>163887434.75852978</v>
          </cell>
          <cell r="AX111">
            <v>115553330944.12263</v>
          </cell>
        </row>
        <row r="112">
          <cell r="AQ112">
            <v>173576560.10346752</v>
          </cell>
          <cell r="AR112">
            <v>173576560.10346752</v>
          </cell>
          <cell r="AX112">
            <v>121752725033.95615</v>
          </cell>
        </row>
        <row r="113">
          <cell r="AQ113">
            <v>183833748.42840266</v>
          </cell>
          <cell r="AR113">
            <v>183833748.42840266</v>
          </cell>
          <cell r="AX113">
            <v>128307518773.81677</v>
          </cell>
        </row>
        <row r="114">
          <cell r="AQ114">
            <v>193470405.48884976</v>
          </cell>
          <cell r="AR114">
            <v>193470405.48884976</v>
          </cell>
          <cell r="AX114">
            <v>134727366326.506</v>
          </cell>
        </row>
        <row r="115">
          <cell r="AQ115">
            <v>202671554.1291582</v>
          </cell>
          <cell r="AR115">
            <v>202671554.1291582</v>
          </cell>
          <cell r="AX115">
            <v>141153487159.36276</v>
          </cell>
        </row>
        <row r="116">
          <cell r="AQ116">
            <v>212033855.32064784</v>
          </cell>
          <cell r="AR116">
            <v>212033855.32064784</v>
          </cell>
          <cell r="AX116">
            <v>147675445668.06665</v>
          </cell>
        </row>
        <row r="117">
          <cell r="AQ117">
            <v>224405446.80954009</v>
          </cell>
          <cell r="AR117">
            <v>224405446.80954009</v>
          </cell>
          <cell r="AX117">
            <v>155319904098.91653</v>
          </cell>
        </row>
        <row r="118">
          <cell r="AQ118">
            <v>237240747.52528483</v>
          </cell>
          <cell r="AR118">
            <v>237240747.52528483</v>
          </cell>
          <cell r="AX118">
            <v>163218617248.94806</v>
          </cell>
        </row>
        <row r="119">
          <cell r="AQ119">
            <v>250805313.6693123</v>
          </cell>
          <cell r="AR119">
            <v>250805313.6693123</v>
          </cell>
          <cell r="AX119">
            <v>171552119615.87302</v>
          </cell>
        </row>
        <row r="120">
          <cell r="AQ120">
            <v>265757975.88785911</v>
          </cell>
          <cell r="AR120">
            <v>265757975.88785911</v>
          </cell>
          <cell r="AX120">
            <v>180764685180.68854</v>
          </cell>
        </row>
        <row r="121">
          <cell r="AQ121">
            <v>281803009.95103949</v>
          </cell>
          <cell r="AR121">
            <v>281803009.95103949</v>
          </cell>
          <cell r="AX121">
            <v>190645538564.07471</v>
          </cell>
        </row>
        <row r="122">
          <cell r="AQ122">
            <v>298599321.38525766</v>
          </cell>
          <cell r="AR122">
            <v>298599321.38525766</v>
          </cell>
          <cell r="AX122">
            <v>200958525926.98676</v>
          </cell>
        </row>
        <row r="123">
          <cell r="AQ123">
            <v>316300234.45773059</v>
          </cell>
          <cell r="AR123">
            <v>316300234.45773059</v>
          </cell>
          <cell r="AX123">
            <v>211803816493.7431</v>
          </cell>
        </row>
        <row r="124">
          <cell r="AQ124">
            <v>334864852.71429354</v>
          </cell>
          <cell r="AR124">
            <v>334864852.71429354</v>
          </cell>
          <cell r="AX124">
            <v>223150474039.7211</v>
          </cell>
        </row>
        <row r="125">
          <cell r="AQ125">
            <v>354364043.23441881</v>
          </cell>
          <cell r="AR125">
            <v>354364043.23441881</v>
          </cell>
          <cell r="AX125">
            <v>235042602161.41559</v>
          </cell>
        </row>
        <row r="126">
          <cell r="AQ126">
            <v>374853307.03813243</v>
          </cell>
          <cell r="AR126">
            <v>374853307.03813243</v>
          </cell>
          <cell r="AX126">
            <v>247513676953.4754</v>
          </cell>
        </row>
        <row r="127">
          <cell r="AQ127">
            <v>392146005.69367683</v>
          </cell>
          <cell r="AR127">
            <v>392146005.69367683</v>
          </cell>
          <cell r="AX127">
            <v>259317484490.32413</v>
          </cell>
        </row>
        <row r="128">
          <cell r="AQ128">
            <v>410180950.03938186</v>
          </cell>
          <cell r="AR128">
            <v>410180950.03938186</v>
          </cell>
          <cell r="AX128">
            <v>271661898748.40674</v>
          </cell>
        </row>
        <row r="129">
          <cell r="AQ129">
            <v>428791425.65004301</v>
          </cell>
          <cell r="AR129">
            <v>428791425.65004301</v>
          </cell>
          <cell r="AX129">
            <v>284439710111.8551</v>
          </cell>
        </row>
        <row r="130">
          <cell r="AQ130">
            <v>448298700.98404253</v>
          </cell>
          <cell r="AR130">
            <v>448298700.98404253</v>
          </cell>
          <cell r="AX130">
            <v>297861454051.92047</v>
          </cell>
        </row>
        <row r="131">
          <cell r="AQ131">
            <v>468403061.68283141</v>
          </cell>
          <cell r="AR131">
            <v>468403061.68283141</v>
          </cell>
          <cell r="AX131">
            <v>311731516962.6557</v>
          </cell>
        </row>
        <row r="132">
          <cell r="AQ132">
            <v>489427731.51097637</v>
          </cell>
          <cell r="AR132">
            <v>489427731.51097637</v>
          </cell>
          <cell r="AX132">
            <v>326285601337.38483</v>
          </cell>
        </row>
        <row r="133">
          <cell r="AQ133">
            <v>511019814.57150102</v>
          </cell>
          <cell r="AR133">
            <v>511019814.57150102</v>
          </cell>
          <cell r="AX133">
            <v>341279912612.10791</v>
          </cell>
        </row>
        <row r="134">
          <cell r="AQ134">
            <v>533774165.54714388</v>
          </cell>
          <cell r="AR134">
            <v>533774165.54714388</v>
          </cell>
          <cell r="AX134">
            <v>357116760314.08636</v>
          </cell>
        </row>
        <row r="135">
          <cell r="AQ135">
            <v>557066919.15742636</v>
          </cell>
          <cell r="AR135">
            <v>557066919.15742636</v>
          </cell>
          <cell r="AX135">
            <v>373378661357.88013</v>
          </cell>
        </row>
        <row r="136">
          <cell r="AQ136">
            <v>581590336.92060864</v>
          </cell>
          <cell r="AR136">
            <v>581590336.92060864</v>
          </cell>
          <cell r="AX136">
            <v>390533410242.50354</v>
          </cell>
        </row>
        <row r="137">
          <cell r="AQ137">
            <v>605690150.67599916</v>
          </cell>
          <cell r="AR137">
            <v>605690150.67599916</v>
          </cell>
          <cell r="AX137">
            <v>407869070248.06592</v>
          </cell>
        </row>
        <row r="138">
          <cell r="AQ138">
            <v>630946535.45035219</v>
          </cell>
          <cell r="AR138">
            <v>630946535.45035219</v>
          </cell>
          <cell r="AX138">
            <v>426084184142.47076</v>
          </cell>
        </row>
        <row r="139">
          <cell r="AQ139">
            <v>656900453.19717836</v>
          </cell>
          <cell r="AR139">
            <v>656900453.19717836</v>
          </cell>
          <cell r="AX139">
            <v>444875025714.63074</v>
          </cell>
        </row>
        <row r="140">
          <cell r="AQ140">
            <v>684001000.6408298</v>
          </cell>
          <cell r="AR140">
            <v>684001000.6408298</v>
          </cell>
          <cell r="AX140">
            <v>464551235608.38324</v>
          </cell>
        </row>
        <row r="141">
          <cell r="AQ141">
            <v>710040108.73687398</v>
          </cell>
          <cell r="AR141">
            <v>710040108.73687398</v>
          </cell>
          <cell r="AX141">
            <v>483616197401.87103</v>
          </cell>
        </row>
        <row r="142">
          <cell r="AQ142">
            <v>734354613.56674743</v>
          </cell>
          <cell r="AR142">
            <v>734354613.56674743</v>
          </cell>
          <cell r="AX142">
            <v>501611352970.80286</v>
          </cell>
        </row>
        <row r="143">
          <cell r="AQ143">
            <v>759313585.37691927</v>
          </cell>
          <cell r="AR143">
            <v>759313585.37691927</v>
          </cell>
          <cell r="AX143">
            <v>520150036535.0708</v>
          </cell>
        </row>
        <row r="144">
          <cell r="AQ144">
            <v>785028711.69826651</v>
          </cell>
          <cell r="AR144">
            <v>785028711.69826651</v>
          </cell>
          <cell r="AX144">
            <v>539313342987.34332</v>
          </cell>
        </row>
        <row r="145">
          <cell r="AQ145">
            <v>811517926.80738401</v>
          </cell>
          <cell r="AR145">
            <v>811517926.80738401</v>
          </cell>
          <cell r="AX145">
            <v>559118672594.03711</v>
          </cell>
        </row>
        <row r="146">
          <cell r="AQ146">
            <v>838701076.36816287</v>
          </cell>
          <cell r="AR146">
            <v>838701076.36816287</v>
          </cell>
          <cell r="AX146">
            <v>579515813485.85754</v>
          </cell>
        </row>
        <row r="147">
          <cell r="AQ147">
            <v>866008354.82334137</v>
          </cell>
          <cell r="AR147">
            <v>866008354.82334137</v>
          </cell>
          <cell r="AX147">
            <v>600177033626.55847</v>
          </cell>
        </row>
        <row r="148">
          <cell r="AQ148">
            <v>893890650.35494626</v>
          </cell>
          <cell r="AR148">
            <v>893890650.35494626</v>
          </cell>
          <cell r="AX148">
            <v>621358243388.79175</v>
          </cell>
        </row>
        <row r="149">
          <cell r="AQ149">
            <v>923088554.59456265</v>
          </cell>
          <cell r="AR149">
            <v>923088554.59456265</v>
          </cell>
          <cell r="AX149">
            <v>643710600208.16467</v>
          </cell>
        </row>
        <row r="150">
          <cell r="AQ150">
            <v>953342263.75073743</v>
          </cell>
          <cell r="AR150">
            <v>953342263.75073743</v>
          </cell>
          <cell r="AX150">
            <v>667177909217.79321</v>
          </cell>
        </row>
        <row r="151">
          <cell r="AQ151">
            <v>984823774.70872688</v>
          </cell>
          <cell r="AR151">
            <v>984823774.70872688</v>
          </cell>
          <cell r="AX151">
            <v>691666575186.20581</v>
          </cell>
        </row>
        <row r="152">
          <cell r="AQ152">
            <v>1016756173.2854671</v>
          </cell>
          <cell r="AR152">
            <v>1016756173.2854671</v>
          </cell>
          <cell r="AX152">
            <v>716637142611.72437</v>
          </cell>
        </row>
        <row r="153">
          <cell r="AQ153">
            <v>1050090788.5657423</v>
          </cell>
          <cell r="AR153">
            <v>1050090788.5657423</v>
          </cell>
          <cell r="AX153">
            <v>742766439244.95239</v>
          </cell>
        </row>
        <row r="154">
          <cell r="AQ154">
            <v>1083776752.5760813</v>
          </cell>
          <cell r="AR154">
            <v>1083776752.5760813</v>
          </cell>
          <cell r="AX154">
            <v>769319608887.41736</v>
          </cell>
        </row>
        <row r="155">
          <cell r="AQ155">
            <v>1118990612.6234016</v>
          </cell>
          <cell r="AR155">
            <v>1118990612.6234016</v>
          </cell>
          <cell r="AX155">
            <v>797145598714.10291</v>
          </cell>
        </row>
        <row r="156">
          <cell r="AQ156">
            <v>1153231975.2702737</v>
          </cell>
          <cell r="AR156">
            <v>1153231975.2702737</v>
          </cell>
          <cell r="AX156">
            <v>824462231454.60876</v>
          </cell>
        </row>
        <row r="157">
          <cell r="AQ157">
            <v>1187921094.9515817</v>
          </cell>
          <cell r="AR157">
            <v>1187921094.9515817</v>
          </cell>
          <cell r="AX157">
            <v>851916138489.27356</v>
          </cell>
        </row>
        <row r="158">
          <cell r="AQ158">
            <v>1223036065.4794459</v>
          </cell>
          <cell r="AR158">
            <v>1223036065.4794459</v>
          </cell>
          <cell r="AX158">
            <v>879840960013.82861</v>
          </cell>
        </row>
        <row r="159">
          <cell r="AQ159">
            <v>1260584505.8695514</v>
          </cell>
          <cell r="AR159">
            <v>1260584505.8695514</v>
          </cell>
          <cell r="AX159">
            <v>910604767712.79102</v>
          </cell>
        </row>
        <row r="160">
          <cell r="AQ160">
            <v>1298516443.1333253</v>
          </cell>
          <cell r="AR160">
            <v>1298516443.1333253</v>
          </cell>
          <cell r="AX160">
            <v>942182299946.81543</v>
          </cell>
        </row>
        <row r="161">
          <cell r="AQ161">
            <v>1337734581.4680369</v>
          </cell>
          <cell r="AR161">
            <v>1337734581.4680369</v>
          </cell>
          <cell r="AX161">
            <v>974951860569.36084</v>
          </cell>
        </row>
        <row r="162">
          <cell r="AQ162">
            <v>1367282894.9804347</v>
          </cell>
          <cell r="AR162">
            <v>1367282894.9804347</v>
          </cell>
          <cell r="AX162">
            <v>997626929490.6897</v>
          </cell>
        </row>
        <row r="163">
          <cell r="AQ163">
            <v>1391173013.2163231</v>
          </cell>
          <cell r="AR163">
            <v>1391173013.2163231</v>
          </cell>
          <cell r="AX163">
            <v>1014408677577.0096</v>
          </cell>
        </row>
        <row r="164">
          <cell r="AQ164">
            <v>1409228894.1768074</v>
          </cell>
          <cell r="AR164">
            <v>1409228894.1768074</v>
          </cell>
          <cell r="AX164">
            <v>1024175751495.4941</v>
          </cell>
        </row>
        <row r="165">
          <cell r="AQ165">
            <v>1424073733.6195693</v>
          </cell>
          <cell r="AR165">
            <v>1424073733.6195693</v>
          </cell>
          <cell r="AX165">
            <v>1030056702805.4048</v>
          </cell>
        </row>
        <row r="166">
          <cell r="AQ166">
            <v>1439009514.6580346</v>
          </cell>
          <cell r="AR166">
            <v>1439009514.6580346</v>
          </cell>
          <cell r="AX166">
            <v>1035947981812.9478</v>
          </cell>
        </row>
      </sheetData>
      <sheetData sheetId="15">
        <row r="7">
          <cell r="AQ7">
            <v>4999.1967885344238</v>
          </cell>
          <cell r="AR7">
            <v>4999.1967885344238</v>
          </cell>
          <cell r="AX7">
            <v>1988582.2158228853</v>
          </cell>
        </row>
        <row r="8">
          <cell r="AQ8">
            <v>7113.1598597969996</v>
          </cell>
          <cell r="AR8">
            <v>7113.1598597969996</v>
          </cell>
          <cell r="AX8">
            <v>2898295.4021831066</v>
          </cell>
        </row>
        <row r="9">
          <cell r="AQ9">
            <v>9686.221077060578</v>
          </cell>
          <cell r="AR9">
            <v>9686.221077060578</v>
          </cell>
          <cell r="AX9">
            <v>4038409.8955670544</v>
          </cell>
        </row>
        <row r="10">
          <cell r="AQ10">
            <v>12888.714840700484</v>
          </cell>
          <cell r="AR10">
            <v>12888.714840700484</v>
          </cell>
          <cell r="AX10">
            <v>5493044.1015617102</v>
          </cell>
        </row>
        <row r="11">
          <cell r="AQ11">
            <v>16821.604568683579</v>
          </cell>
          <cell r="AR11">
            <v>16821.604568683579</v>
          </cell>
          <cell r="AX11">
            <v>7321819.9062852794</v>
          </cell>
        </row>
        <row r="12">
          <cell r="AQ12">
            <v>21596.337034429929</v>
          </cell>
          <cell r="AR12">
            <v>21596.337034429929</v>
          </cell>
          <cell r="AX12">
            <v>9591952.4701704271</v>
          </cell>
        </row>
        <row r="13">
          <cell r="AQ13">
            <v>27335.542601523426</v>
          </cell>
          <cell r="AR13">
            <v>27335.542601523426</v>
          </cell>
          <cell r="AX13">
            <v>12378872.585376415</v>
          </cell>
        </row>
        <row r="14">
          <cell r="AQ14">
            <v>34083.69344825609</v>
          </cell>
          <cell r="AR14">
            <v>34083.69344825609</v>
          </cell>
          <cell r="AX14">
            <v>15725323.201169882</v>
          </cell>
        </row>
        <row r="15">
          <cell r="AQ15">
            <v>41800.893066185541</v>
          </cell>
          <cell r="AR15">
            <v>41800.893066185541</v>
          </cell>
          <cell r="AX15">
            <v>19635008.101318188</v>
          </cell>
        </row>
        <row r="16">
          <cell r="AQ16">
            <v>50797.337970752837</v>
          </cell>
          <cell r="AR16">
            <v>50797.337970752837</v>
          </cell>
          <cell r="AX16">
            <v>24271770.541303322</v>
          </cell>
        </row>
        <row r="17">
          <cell r="AQ17">
            <v>61423.311257642257</v>
          </cell>
          <cell r="AR17">
            <v>61423.311257642257</v>
          </cell>
          <cell r="AX17">
            <v>29897496.30651515</v>
          </cell>
        </row>
        <row r="18">
          <cell r="AQ18">
            <v>70098.922852760545</v>
          </cell>
          <cell r="AR18">
            <v>70098.922852760545</v>
          </cell>
          <cell r="AX18">
            <v>34480527.590620138</v>
          </cell>
        </row>
        <row r="19">
          <cell r="AQ19">
            <v>79262.85054706379</v>
          </cell>
          <cell r="AR19">
            <v>79262.85054706379</v>
          </cell>
          <cell r="AX19">
            <v>39388961.128154904</v>
          </cell>
        </row>
        <row r="20">
          <cell r="AQ20">
            <v>89160.202628105792</v>
          </cell>
          <cell r="AR20">
            <v>89160.202628105792</v>
          </cell>
          <cell r="AX20">
            <v>44753891.875200309</v>
          </cell>
        </row>
        <row r="21">
          <cell r="AQ21">
            <v>99814.687936387578</v>
          </cell>
          <cell r="AR21">
            <v>99814.687936387578</v>
          </cell>
          <cell r="AX21">
            <v>50565550.787166499</v>
          </cell>
        </row>
        <row r="22">
          <cell r="AQ22">
            <v>111436.78866805075</v>
          </cell>
          <cell r="AR22">
            <v>111436.78866805075</v>
          </cell>
          <cell r="AX22">
            <v>56934615.682100162</v>
          </cell>
        </row>
        <row r="23">
          <cell r="AQ23">
            <v>123840.36830260484</v>
          </cell>
          <cell r="AR23">
            <v>123840.36830260484</v>
          </cell>
          <cell r="AX23">
            <v>63805092.022111624</v>
          </cell>
        </row>
        <row r="24">
          <cell r="AQ24">
            <v>138460.9057227913</v>
          </cell>
          <cell r="AR24">
            <v>138460.9057227913</v>
          </cell>
          <cell r="AX24">
            <v>71932990.434073895</v>
          </cell>
        </row>
        <row r="25">
          <cell r="AQ25">
            <v>153407.85833614133</v>
          </cell>
          <cell r="AR25">
            <v>153407.85833614133</v>
          </cell>
          <cell r="AX25">
            <v>80356741.513505653</v>
          </cell>
        </row>
        <row r="26">
          <cell r="AQ26">
            <v>168582.7428546813</v>
          </cell>
          <cell r="AR26">
            <v>168582.7428546813</v>
          </cell>
          <cell r="AX26">
            <v>89280189.676647767</v>
          </cell>
        </row>
        <row r="27">
          <cell r="AQ27">
            <v>184925.08068789865</v>
          </cell>
          <cell r="AR27">
            <v>184925.08068789865</v>
          </cell>
          <cell r="AX27">
            <v>99291049.125508815</v>
          </cell>
        </row>
        <row r="28">
          <cell r="AQ28">
            <v>202328.69752240134</v>
          </cell>
          <cell r="AR28">
            <v>202328.69752240134</v>
          </cell>
          <cell r="AX28">
            <v>110138852.31830174</v>
          </cell>
        </row>
        <row r="29">
          <cell r="AQ29">
            <v>220826.71786857999</v>
          </cell>
          <cell r="AR29">
            <v>220826.71786857999</v>
          </cell>
          <cell r="AX29">
            <v>121855927.42014134</v>
          </cell>
        </row>
        <row r="30">
          <cell r="AQ30">
            <v>240285.79459640209</v>
          </cell>
          <cell r="AR30">
            <v>240285.79459640209</v>
          </cell>
          <cell r="AX30">
            <v>134191170.78717788</v>
          </cell>
        </row>
        <row r="31">
          <cell r="AQ31">
            <v>260887.14019821899</v>
          </cell>
          <cell r="AR31">
            <v>260887.14019821899</v>
          </cell>
          <cell r="AX31">
            <v>147337791.47234675</v>
          </cell>
        </row>
        <row r="32">
          <cell r="AQ32">
            <v>283329.17476789519</v>
          </cell>
          <cell r="AR32">
            <v>283329.17476789519</v>
          </cell>
          <cell r="AX32">
            <v>161799998.41868347</v>
          </cell>
        </row>
        <row r="33">
          <cell r="AQ33">
            <v>307762.23807373818</v>
          </cell>
          <cell r="AR33">
            <v>307762.23807373818</v>
          </cell>
          <cell r="AX33">
            <v>177700609.24583077</v>
          </cell>
        </row>
        <row r="34">
          <cell r="AQ34">
            <v>334766.3198712396</v>
          </cell>
          <cell r="AR34">
            <v>334766.3198712396</v>
          </cell>
          <cell r="AX34">
            <v>195246025.36186853</v>
          </cell>
        </row>
        <row r="35">
          <cell r="AQ35">
            <v>367698.09405080549</v>
          </cell>
          <cell r="AR35">
            <v>367698.09405080549</v>
          </cell>
          <cell r="AX35">
            <v>216048717.48176706</v>
          </cell>
        </row>
        <row r="36">
          <cell r="AQ36">
            <v>403061.01105755125</v>
          </cell>
          <cell r="AR36">
            <v>403061.01105755125</v>
          </cell>
          <cell r="AX36">
            <v>238545269.44951063</v>
          </cell>
        </row>
        <row r="37">
          <cell r="AQ37">
            <v>444666.72553630674</v>
          </cell>
          <cell r="AR37">
            <v>444666.72553630674</v>
          </cell>
          <cell r="AX37">
            <v>265071530.83126014</v>
          </cell>
        </row>
        <row r="38">
          <cell r="AQ38">
            <v>490003.45121868356</v>
          </cell>
          <cell r="AR38">
            <v>490003.45121868356</v>
          </cell>
          <cell r="AX38">
            <v>294200810.47417879</v>
          </cell>
        </row>
        <row r="39">
          <cell r="AQ39">
            <v>538130.13739851757</v>
          </cell>
          <cell r="AR39">
            <v>538130.13739851757</v>
          </cell>
          <cell r="AX39">
            <v>325413385.69820458</v>
          </cell>
        </row>
        <row r="40">
          <cell r="AQ40">
            <v>591022.70225450082</v>
          </cell>
          <cell r="AR40">
            <v>591022.70225450082</v>
          </cell>
          <cell r="AX40">
            <v>359949959.16835105</v>
          </cell>
        </row>
        <row r="41">
          <cell r="AQ41">
            <v>648434.77733438206</v>
          </cell>
          <cell r="AR41">
            <v>648434.77733438206</v>
          </cell>
          <cell r="AX41">
            <v>397795939.70274913</v>
          </cell>
        </row>
        <row r="42">
          <cell r="AQ42">
            <v>710925.24246993661</v>
          </cell>
          <cell r="AR42">
            <v>710925.24246993661</v>
          </cell>
          <cell r="AX42">
            <v>439622384.20970577</v>
          </cell>
        </row>
        <row r="43">
          <cell r="AQ43">
            <v>777262.55721437349</v>
          </cell>
          <cell r="AR43">
            <v>777262.55721437349</v>
          </cell>
          <cell r="AX43">
            <v>484419697.24493957</v>
          </cell>
        </row>
        <row r="44">
          <cell r="AQ44">
            <v>848594.49964920618</v>
          </cell>
          <cell r="AR44">
            <v>848594.49964920618</v>
          </cell>
          <cell r="AX44">
            <v>532962765.17611963</v>
          </cell>
        </row>
        <row r="45">
          <cell r="AQ45">
            <v>924535.51305646857</v>
          </cell>
          <cell r="AR45">
            <v>924535.51305646857</v>
          </cell>
          <cell r="AX45">
            <v>585077745.73655057</v>
          </cell>
        </row>
        <row r="46">
          <cell r="AQ46">
            <v>1001544.0132656361</v>
          </cell>
          <cell r="AR46">
            <v>1001544.0132656361</v>
          </cell>
          <cell r="AX46">
            <v>639387027.33049107</v>
          </cell>
        </row>
        <row r="47">
          <cell r="AQ47">
            <v>1069672.5268176859</v>
          </cell>
          <cell r="AR47">
            <v>1069672.5268176859</v>
          </cell>
          <cell r="AX47">
            <v>689079283.16780853</v>
          </cell>
        </row>
        <row r="48">
          <cell r="AQ48">
            <v>1142344.6356244544</v>
          </cell>
          <cell r="AR48">
            <v>1142344.6356244544</v>
          </cell>
          <cell r="AX48">
            <v>742529165.78546393</v>
          </cell>
        </row>
        <row r="49">
          <cell r="AQ49">
            <v>1219404.5107095337</v>
          </cell>
          <cell r="AR49">
            <v>1219404.5107095337</v>
          </cell>
          <cell r="AX49">
            <v>799716220.63147724</v>
          </cell>
        </row>
        <row r="50">
          <cell r="AQ50">
            <v>1300693.8212237386</v>
          </cell>
          <cell r="AR50">
            <v>1300693.8212237386</v>
          </cell>
          <cell r="AX50">
            <v>860505836.93052816</v>
          </cell>
        </row>
        <row r="51">
          <cell r="AQ51">
            <v>1390198.3584852552</v>
          </cell>
          <cell r="AR51">
            <v>1390198.3584852552</v>
          </cell>
          <cell r="AX51">
            <v>927284632.15656495</v>
          </cell>
        </row>
        <row r="52">
          <cell r="AQ52">
            <v>1484161.6453761854</v>
          </cell>
          <cell r="AR52">
            <v>1484161.6453761854</v>
          </cell>
          <cell r="AX52">
            <v>998966606.08787096</v>
          </cell>
        </row>
        <row r="53">
          <cell r="AQ53">
            <v>1584229.8853240402</v>
          </cell>
          <cell r="AR53">
            <v>1584229.8853240402</v>
          </cell>
          <cell r="AX53">
            <v>1076158064.6470678</v>
          </cell>
        </row>
        <row r="54">
          <cell r="AQ54">
            <v>1687099.595476083</v>
          </cell>
          <cell r="AR54">
            <v>1687099.595476083</v>
          </cell>
          <cell r="AX54">
            <v>1157543400.6543322</v>
          </cell>
        </row>
        <row r="55">
          <cell r="AQ55">
            <v>1791701.4822199298</v>
          </cell>
          <cell r="AR55">
            <v>1791701.4822199298</v>
          </cell>
          <cell r="AX55">
            <v>1241835278.2624116</v>
          </cell>
        </row>
        <row r="56">
          <cell r="AQ56">
            <v>1911964.197982064</v>
          </cell>
          <cell r="AR56">
            <v>1911964.197982064</v>
          </cell>
          <cell r="AX56">
            <v>1336710093.202528</v>
          </cell>
        </row>
        <row r="57">
          <cell r="AQ57">
            <v>2060561.9173233362</v>
          </cell>
          <cell r="AR57">
            <v>2060561.9173233362</v>
          </cell>
          <cell r="AX57">
            <v>1452190781.5008378</v>
          </cell>
        </row>
        <row r="58">
          <cell r="AQ58">
            <v>2222641.6732302126</v>
          </cell>
          <cell r="AR58">
            <v>2222641.6732302126</v>
          </cell>
          <cell r="AX58">
            <v>1578937799.8390458</v>
          </cell>
        </row>
        <row r="59">
          <cell r="AQ59">
            <v>2393405.3982727583</v>
          </cell>
          <cell r="AR59">
            <v>2393405.3982727583</v>
          </cell>
          <cell r="AX59">
            <v>1713746306.062324</v>
          </cell>
        </row>
        <row r="60">
          <cell r="AQ60">
            <v>2587527.961913195</v>
          </cell>
          <cell r="AR60">
            <v>2587527.961913195</v>
          </cell>
          <cell r="AX60">
            <v>1862505575.3497984</v>
          </cell>
        </row>
        <row r="61">
          <cell r="AQ61">
            <v>2793781.6286761845</v>
          </cell>
          <cell r="AR61">
            <v>2793781.6286761845</v>
          </cell>
          <cell r="AX61">
            <v>2020945223.3384585</v>
          </cell>
        </row>
        <row r="62">
          <cell r="AQ62">
            <v>3013589.3242514543</v>
          </cell>
          <cell r="AR62">
            <v>3013589.3242514543</v>
          </cell>
          <cell r="AX62">
            <v>2190729608.8846645</v>
          </cell>
        </row>
        <row r="63">
          <cell r="AQ63">
            <v>3249729.7784482138</v>
          </cell>
          <cell r="AR63">
            <v>3249729.7784482138</v>
          </cell>
          <cell r="AX63">
            <v>2374055853.2011285</v>
          </cell>
        </row>
        <row r="64">
          <cell r="AQ64">
            <v>3496823.014255763</v>
          </cell>
          <cell r="AR64">
            <v>3496823.014255763</v>
          </cell>
          <cell r="AX64">
            <v>2567157198.2836318</v>
          </cell>
        </row>
        <row r="65">
          <cell r="AQ65">
            <v>3761581.8852656307</v>
          </cell>
          <cell r="AR65">
            <v>3761581.8852656307</v>
          </cell>
          <cell r="AX65">
            <v>2775111496.9760866</v>
          </cell>
        </row>
        <row r="66">
          <cell r="AQ66">
            <v>4279954.4279972604</v>
          </cell>
          <cell r="AR66">
            <v>4279954.4279972604</v>
          </cell>
          <cell r="AX66">
            <v>3090796963.30861</v>
          </cell>
        </row>
        <row r="67">
          <cell r="AQ67">
            <v>5004826.1248311847</v>
          </cell>
          <cell r="AR67">
            <v>5004826.1248311847</v>
          </cell>
          <cell r="AX67">
            <v>3487669363.7388725</v>
          </cell>
        </row>
        <row r="68">
          <cell r="AQ68">
            <v>5808896.9171423744</v>
          </cell>
          <cell r="AR68">
            <v>5808896.9171423744</v>
          </cell>
          <cell r="AX68">
            <v>3923463453.6513591</v>
          </cell>
        </row>
        <row r="69">
          <cell r="AQ69">
            <v>6715498.0701211821</v>
          </cell>
          <cell r="AR69">
            <v>6715498.0701211821</v>
          </cell>
          <cell r="AX69">
            <v>4411029070.7141342</v>
          </cell>
        </row>
        <row r="70">
          <cell r="AQ70">
            <v>7725412.0652593514</v>
          </cell>
          <cell r="AR70">
            <v>7725412.0652593514</v>
          </cell>
          <cell r="AX70">
            <v>4947554557.5995874</v>
          </cell>
        </row>
        <row r="71">
          <cell r="AQ71">
            <v>8839341.0361637324</v>
          </cell>
          <cell r="AR71">
            <v>8839341.0361637324</v>
          </cell>
          <cell r="AX71">
            <v>5538049569.0499344</v>
          </cell>
        </row>
        <row r="72">
          <cell r="AQ72">
            <v>9986865.0336898006</v>
          </cell>
          <cell r="AR72">
            <v>9986865.0336898006</v>
          </cell>
          <cell r="AX72">
            <v>6123449282.7653875</v>
          </cell>
        </row>
        <row r="73">
          <cell r="AQ73">
            <v>11255752.289857524</v>
          </cell>
          <cell r="AR73">
            <v>11255752.289857524</v>
          </cell>
          <cell r="AX73">
            <v>6761297568.4913902</v>
          </cell>
        </row>
        <row r="74">
          <cell r="AQ74">
            <v>12651151.564355409</v>
          </cell>
          <cell r="AR74">
            <v>12651151.564355409</v>
          </cell>
          <cell r="AX74">
            <v>7452474278.2264442</v>
          </cell>
        </row>
        <row r="75">
          <cell r="AQ75">
            <v>14177511.913404547</v>
          </cell>
          <cell r="AR75">
            <v>14177511.913404547</v>
          </cell>
          <cell r="AX75">
            <v>8201047461.8546448</v>
          </cell>
        </row>
        <row r="76">
          <cell r="AQ76">
            <v>15921452.99660157</v>
          </cell>
          <cell r="AR76">
            <v>15921452.99660157</v>
          </cell>
          <cell r="AX76">
            <v>9095784280.5489388</v>
          </cell>
        </row>
        <row r="77">
          <cell r="AQ77">
            <v>17421423.347369146</v>
          </cell>
          <cell r="AR77">
            <v>17421423.347369146</v>
          </cell>
          <cell r="AX77">
            <v>10024388785.646133</v>
          </cell>
        </row>
        <row r="78">
          <cell r="AQ78">
            <v>19068165.505412169</v>
          </cell>
          <cell r="AR78">
            <v>19068165.505412169</v>
          </cell>
          <cell r="AX78">
            <v>11050303055.816818</v>
          </cell>
        </row>
        <row r="79">
          <cell r="AQ79">
            <v>20826882.073208176</v>
          </cell>
          <cell r="AR79">
            <v>20826882.073208176</v>
          </cell>
          <cell r="AX79">
            <v>12155540375.612829</v>
          </cell>
        </row>
        <row r="80">
          <cell r="AQ80">
            <v>22766968.166355707</v>
          </cell>
          <cell r="AR80">
            <v>22766968.166355707</v>
          </cell>
          <cell r="AX80">
            <v>13379275564.937557</v>
          </cell>
        </row>
        <row r="81">
          <cell r="AQ81">
            <v>24832013.991383083</v>
          </cell>
          <cell r="AR81">
            <v>24832013.991383083</v>
          </cell>
          <cell r="AX81">
            <v>14713774903.39069</v>
          </cell>
        </row>
        <row r="82">
          <cell r="AQ82">
            <v>27041715.260163799</v>
          </cell>
          <cell r="AR82">
            <v>27041715.260163799</v>
          </cell>
          <cell r="AX82">
            <v>16180861448.441647</v>
          </cell>
        </row>
        <row r="83">
          <cell r="AQ83">
            <v>29424666.208138779</v>
          </cell>
          <cell r="AR83">
            <v>29424666.208138779</v>
          </cell>
          <cell r="AX83">
            <v>17786026520.892372</v>
          </cell>
        </row>
        <row r="84">
          <cell r="AQ84">
            <v>32196583.911245026</v>
          </cell>
          <cell r="AR84">
            <v>32196583.911245026</v>
          </cell>
          <cell r="AX84">
            <v>19375120052.048042</v>
          </cell>
        </row>
        <row r="85">
          <cell r="AQ85">
            <v>35604153.905377209</v>
          </cell>
          <cell r="AR85">
            <v>35604153.905377209</v>
          </cell>
          <cell r="AX85">
            <v>21154939128.707943</v>
          </cell>
        </row>
        <row r="86">
          <cell r="AQ86">
            <v>39593973.110598914</v>
          </cell>
          <cell r="AR86">
            <v>39593973.110598914</v>
          </cell>
          <cell r="AX86">
            <v>23151970263.877544</v>
          </cell>
        </row>
        <row r="87">
          <cell r="AQ87">
            <v>44636173.341044873</v>
          </cell>
          <cell r="AR87">
            <v>44636173.341044873</v>
          </cell>
          <cell r="AX87">
            <v>25471919341.431664</v>
          </cell>
        </row>
        <row r="88">
          <cell r="AQ88">
            <v>49486049.343620144</v>
          </cell>
          <cell r="AR88">
            <v>49486049.343620144</v>
          </cell>
          <cell r="AX88">
            <v>27846901201.955788</v>
          </cell>
        </row>
        <row r="89">
          <cell r="AQ89">
            <v>54012943.71265135</v>
          </cell>
          <cell r="AR89">
            <v>54012943.71265135</v>
          </cell>
          <cell r="AX89">
            <v>30281024258.487789</v>
          </cell>
        </row>
        <row r="90">
          <cell r="AQ90">
            <v>58867387.4382324</v>
          </cell>
          <cell r="AR90">
            <v>58867387.4382324</v>
          </cell>
          <cell r="AX90">
            <v>32952776550.982048</v>
          </cell>
        </row>
        <row r="91">
          <cell r="AQ91">
            <v>64374644.23834715</v>
          </cell>
          <cell r="AR91">
            <v>64374644.23834715</v>
          </cell>
          <cell r="AX91">
            <v>35888198914.012383</v>
          </cell>
        </row>
        <row r="92">
          <cell r="AQ92">
            <v>70661895.403264523</v>
          </cell>
          <cell r="AR92">
            <v>70661895.403264523</v>
          </cell>
          <cell r="AX92">
            <v>39167913726.125732</v>
          </cell>
        </row>
        <row r="93">
          <cell r="AQ93">
            <v>77058071.539404988</v>
          </cell>
          <cell r="AR93">
            <v>77058071.539404988</v>
          </cell>
          <cell r="AX93">
            <v>42593785921.335609</v>
          </cell>
        </row>
        <row r="94">
          <cell r="AQ94">
            <v>84016750.650173843</v>
          </cell>
          <cell r="AR94">
            <v>84016750.650173843</v>
          </cell>
          <cell r="AX94">
            <v>46281728075.462975</v>
          </cell>
        </row>
        <row r="95">
          <cell r="AQ95">
            <v>91524058.426144749</v>
          </cell>
          <cell r="AR95">
            <v>91524058.426144749</v>
          </cell>
          <cell r="AX95">
            <v>50281809873.335205</v>
          </cell>
        </row>
        <row r="96">
          <cell r="AQ96">
            <v>99511476.039010018</v>
          </cell>
          <cell r="AR96">
            <v>99511476.039010018</v>
          </cell>
          <cell r="AX96">
            <v>54575704767.76535</v>
          </cell>
        </row>
        <row r="97">
          <cell r="AQ97">
            <v>109916326.10984829</v>
          </cell>
          <cell r="AR97">
            <v>109916326.10984829</v>
          </cell>
          <cell r="AX97">
            <v>59686155910.881935</v>
          </cell>
        </row>
        <row r="98">
          <cell r="AQ98">
            <v>120389712.58401018</v>
          </cell>
          <cell r="AR98">
            <v>120389712.58401018</v>
          </cell>
          <cell r="AX98">
            <v>64897584090.069901</v>
          </cell>
        </row>
        <row r="99">
          <cell r="AQ99">
            <v>131316152.62236741</v>
          </cell>
          <cell r="AR99">
            <v>131316152.62236741</v>
          </cell>
          <cell r="AX99">
            <v>70577958283.224426</v>
          </cell>
        </row>
        <row r="100">
          <cell r="AQ100">
            <v>141264584.3966046</v>
          </cell>
          <cell r="AR100">
            <v>141264584.3966046</v>
          </cell>
          <cell r="AX100">
            <v>76387381240.719116</v>
          </cell>
        </row>
        <row r="101">
          <cell r="AQ101">
            <v>151845060.75977355</v>
          </cell>
          <cell r="AR101">
            <v>151845060.75977355</v>
          </cell>
          <cell r="AX101">
            <v>82881340993.377808</v>
          </cell>
        </row>
        <row r="102">
          <cell r="AQ102">
            <v>165692502.33355492</v>
          </cell>
          <cell r="AR102">
            <v>165692502.33355492</v>
          </cell>
          <cell r="AX102">
            <v>90591785994.823334</v>
          </cell>
        </row>
        <row r="103">
          <cell r="AQ103">
            <v>177217788.43315721</v>
          </cell>
          <cell r="AR103">
            <v>177217788.43315721</v>
          </cell>
          <cell r="AX103">
            <v>97771108676.587646</v>
          </cell>
        </row>
        <row r="104">
          <cell r="AQ104">
            <v>188313440.41586554</v>
          </cell>
          <cell r="AR104">
            <v>188313440.41586554</v>
          </cell>
          <cell r="AX104">
            <v>104626351291.18437</v>
          </cell>
        </row>
        <row r="105">
          <cell r="AQ105">
            <v>199249527.90140203</v>
          </cell>
          <cell r="AR105">
            <v>199249527.90140203</v>
          </cell>
          <cell r="AX105">
            <v>110575928816.75598</v>
          </cell>
        </row>
        <row r="106">
          <cell r="AQ106">
            <v>210545830.13869005</v>
          </cell>
          <cell r="AR106">
            <v>210545830.13869005</v>
          </cell>
          <cell r="AX106">
            <v>116559005324.1046</v>
          </cell>
        </row>
        <row r="107">
          <cell r="AQ107">
            <v>223524143.13388577</v>
          </cell>
          <cell r="AR107">
            <v>223524143.13388577</v>
          </cell>
          <cell r="AX107">
            <v>123098801396.61348</v>
          </cell>
        </row>
        <row r="108">
          <cell r="AQ108">
            <v>237161195.3039583</v>
          </cell>
          <cell r="AR108">
            <v>237161195.3039583</v>
          </cell>
          <cell r="AX108">
            <v>129937468116.29004</v>
          </cell>
        </row>
        <row r="109">
          <cell r="AQ109">
            <v>251500504.16444731</v>
          </cell>
          <cell r="AR109">
            <v>251500504.16444731</v>
          </cell>
          <cell r="AX109">
            <v>137080975196.88019</v>
          </cell>
        </row>
        <row r="110">
          <cell r="AQ110">
            <v>265083299.32593158</v>
          </cell>
          <cell r="AR110">
            <v>265083299.32593158</v>
          </cell>
          <cell r="AX110">
            <v>144285313192.13727</v>
          </cell>
        </row>
        <row r="111">
          <cell r="AQ111">
            <v>278921282.79198277</v>
          </cell>
          <cell r="AR111">
            <v>278921282.79198277</v>
          </cell>
          <cell r="AX111">
            <v>151699971050.76419</v>
          </cell>
        </row>
        <row r="112">
          <cell r="AQ112">
            <v>293717344.64204776</v>
          </cell>
          <cell r="AR112">
            <v>293717344.64204776</v>
          </cell>
          <cell r="AX112">
            <v>159606643291.71243</v>
          </cell>
        </row>
        <row r="113">
          <cell r="AQ113">
            <v>308928650.35674411</v>
          </cell>
          <cell r="AR113">
            <v>308928650.35674411</v>
          </cell>
          <cell r="AX113">
            <v>167740053094.79871</v>
          </cell>
        </row>
        <row r="114">
          <cell r="AQ114">
            <v>324894808.69396764</v>
          </cell>
          <cell r="AR114">
            <v>324894808.69396764</v>
          </cell>
          <cell r="AX114">
            <v>176316554385.58691</v>
          </cell>
        </row>
        <row r="115">
          <cell r="AQ115">
            <v>341026236.18208206</v>
          </cell>
          <cell r="AR115">
            <v>341026236.18208206</v>
          </cell>
          <cell r="AX115">
            <v>185016510269.75845</v>
          </cell>
        </row>
        <row r="116">
          <cell r="AQ116">
            <v>358121103.83268476</v>
          </cell>
          <cell r="AR116">
            <v>358121103.83268476</v>
          </cell>
          <cell r="AX116">
            <v>194199584287.89124</v>
          </cell>
        </row>
        <row r="117">
          <cell r="AQ117">
            <v>374897623.38154006</v>
          </cell>
          <cell r="AR117">
            <v>374897623.38154006</v>
          </cell>
          <cell r="AX117">
            <v>203606656007.2305</v>
          </cell>
        </row>
        <row r="118">
          <cell r="AQ118">
            <v>392386309.4167152</v>
          </cell>
          <cell r="AR118">
            <v>392386309.4167152</v>
          </cell>
          <cell r="AX118">
            <v>213447118080.57684</v>
          </cell>
        </row>
        <row r="119">
          <cell r="AQ119">
            <v>411607672.64655042</v>
          </cell>
          <cell r="AR119">
            <v>411607672.64655042</v>
          </cell>
          <cell r="AX119">
            <v>224270851349.95407</v>
          </cell>
        </row>
        <row r="120">
          <cell r="AQ120">
            <v>432239872.44933873</v>
          </cell>
          <cell r="AR120">
            <v>432239872.44933873</v>
          </cell>
          <cell r="AX120">
            <v>235907766782.40314</v>
          </cell>
        </row>
        <row r="121">
          <cell r="AQ121">
            <v>453525369.64352548</v>
          </cell>
          <cell r="AR121">
            <v>453525369.64352548</v>
          </cell>
          <cell r="AX121">
            <v>247948582581.92007</v>
          </cell>
        </row>
        <row r="122">
          <cell r="AQ122">
            <v>472877445.17451173</v>
          </cell>
          <cell r="AR122">
            <v>472877445.17451173</v>
          </cell>
          <cell r="AX122">
            <v>259183194150.50354</v>
          </cell>
        </row>
        <row r="123">
          <cell r="AQ123">
            <v>493085295.1449998</v>
          </cell>
          <cell r="AR123">
            <v>493085295.1449998</v>
          </cell>
          <cell r="AX123">
            <v>270947613466.09549</v>
          </cell>
        </row>
        <row r="124">
          <cell r="AQ124">
            <v>513976483.1715048</v>
          </cell>
          <cell r="AR124">
            <v>513976483.1715048</v>
          </cell>
          <cell r="AX124">
            <v>283151035383.49109</v>
          </cell>
        </row>
        <row r="125">
          <cell r="AQ125">
            <v>535794955.03667134</v>
          </cell>
          <cell r="AR125">
            <v>535794955.03667134</v>
          </cell>
          <cell r="AX125">
            <v>295931678706.94922</v>
          </cell>
        </row>
        <row r="126">
          <cell r="AQ126">
            <v>558273310.23034191</v>
          </cell>
          <cell r="AR126">
            <v>558273310.23034191</v>
          </cell>
          <cell r="AX126">
            <v>309146041957.60895</v>
          </cell>
        </row>
        <row r="127">
          <cell r="AQ127">
            <v>580028195.62439501</v>
          </cell>
          <cell r="AR127">
            <v>580028195.62439501</v>
          </cell>
          <cell r="AX127">
            <v>322267815861.84265</v>
          </cell>
        </row>
        <row r="128">
          <cell r="AQ128">
            <v>602190114.51430941</v>
          </cell>
          <cell r="AR128">
            <v>602190114.51430941</v>
          </cell>
          <cell r="AX128">
            <v>335697455119.93262</v>
          </cell>
        </row>
        <row r="129">
          <cell r="AQ129">
            <v>625627489.50051188</v>
          </cell>
          <cell r="AR129">
            <v>625627489.50051188</v>
          </cell>
          <cell r="AX129">
            <v>349923381140.14148</v>
          </cell>
        </row>
        <row r="130">
          <cell r="AQ130">
            <v>649656402.32698405</v>
          </cell>
          <cell r="AR130">
            <v>649656402.32698405</v>
          </cell>
          <cell r="AX130">
            <v>364573020038.15564</v>
          </cell>
        </row>
        <row r="131">
          <cell r="AQ131">
            <v>674713875.54918456</v>
          </cell>
          <cell r="AR131">
            <v>674713875.54918456</v>
          </cell>
          <cell r="AX131">
            <v>379896024952.82355</v>
          </cell>
        </row>
        <row r="132">
          <cell r="AQ132">
            <v>699264711.71063352</v>
          </cell>
          <cell r="AR132">
            <v>699264711.71063352</v>
          </cell>
          <cell r="AX132">
            <v>395222464014.98108</v>
          </cell>
        </row>
        <row r="133">
          <cell r="AQ133">
            <v>724918486.41583908</v>
          </cell>
          <cell r="AR133">
            <v>724918486.41583908</v>
          </cell>
          <cell r="AX133">
            <v>411286093758.60339</v>
          </cell>
        </row>
        <row r="134">
          <cell r="AQ134">
            <v>750633078.00326264</v>
          </cell>
          <cell r="AR134">
            <v>750633078.00326264</v>
          </cell>
          <cell r="AX134">
            <v>427501730811.60773</v>
          </cell>
        </row>
        <row r="135">
          <cell r="AQ135">
            <v>777925240.18691552</v>
          </cell>
          <cell r="AR135">
            <v>777925240.18691552</v>
          </cell>
          <cell r="AX135">
            <v>444731552231.47906</v>
          </cell>
        </row>
        <row r="136">
          <cell r="AQ136">
            <v>806015967.8426857</v>
          </cell>
          <cell r="AR136">
            <v>806015967.8426857</v>
          </cell>
          <cell r="AX136">
            <v>462538905041.2738</v>
          </cell>
        </row>
        <row r="137">
          <cell r="AQ137">
            <v>838102104.32109785</v>
          </cell>
          <cell r="AR137">
            <v>838102104.32109785</v>
          </cell>
          <cell r="AX137">
            <v>481845306705.81665</v>
          </cell>
        </row>
        <row r="138">
          <cell r="AQ138">
            <v>871219566.5972935</v>
          </cell>
          <cell r="AR138">
            <v>871219566.5972935</v>
          </cell>
          <cell r="AX138">
            <v>501822339397.54059</v>
          </cell>
        </row>
        <row r="139">
          <cell r="AQ139">
            <v>905613392.04370701</v>
          </cell>
          <cell r="AR139">
            <v>905613392.04370701</v>
          </cell>
          <cell r="AX139">
            <v>522615368058.10266</v>
          </cell>
        </row>
        <row r="140">
          <cell r="AQ140">
            <v>938879717.71873617</v>
          </cell>
          <cell r="AR140">
            <v>938879717.71873617</v>
          </cell>
          <cell r="AX140">
            <v>542839440336.7373</v>
          </cell>
        </row>
        <row r="141">
          <cell r="AQ141">
            <v>971537337.07613826</v>
          </cell>
          <cell r="AR141">
            <v>971537337.07613826</v>
          </cell>
          <cell r="AX141">
            <v>562792155629.83167</v>
          </cell>
        </row>
        <row r="142">
          <cell r="AQ142">
            <v>1006850828.937134</v>
          </cell>
          <cell r="AR142">
            <v>1006850828.937134</v>
          </cell>
          <cell r="AX142">
            <v>584120998622.51196</v>
          </cell>
        </row>
        <row r="143">
          <cell r="AQ143">
            <v>1043119821.3389047</v>
          </cell>
          <cell r="AR143">
            <v>1043119821.3389047</v>
          </cell>
          <cell r="AX143">
            <v>606081944921.00696</v>
          </cell>
        </row>
        <row r="144">
          <cell r="AQ144">
            <v>1080611066.506191</v>
          </cell>
          <cell r="AR144">
            <v>1080611066.506191</v>
          </cell>
          <cell r="AX144">
            <v>628834039621.32446</v>
          </cell>
        </row>
        <row r="145">
          <cell r="AQ145">
            <v>1118989400.727864</v>
          </cell>
          <cell r="AR145">
            <v>1118989400.727864</v>
          </cell>
          <cell r="AX145">
            <v>652186520023.81885</v>
          </cell>
        </row>
        <row r="146">
          <cell r="AQ146">
            <v>1158702246.7662153</v>
          </cell>
          <cell r="AR146">
            <v>1158702246.7662153</v>
          </cell>
          <cell r="AX146">
            <v>676424479686.30408</v>
          </cell>
        </row>
        <row r="147">
          <cell r="AQ147">
            <v>1197017371.2415004</v>
          </cell>
          <cell r="AR147">
            <v>1197017371.2415004</v>
          </cell>
          <cell r="AX147">
            <v>700556454180.59583</v>
          </cell>
        </row>
        <row r="148">
          <cell r="AQ148">
            <v>1237460342.5518646</v>
          </cell>
          <cell r="AR148">
            <v>1237460342.5518646</v>
          </cell>
          <cell r="AX148">
            <v>726038694359.97168</v>
          </cell>
        </row>
        <row r="149">
          <cell r="AQ149">
            <v>1279032451.797399</v>
          </cell>
          <cell r="AR149">
            <v>1279032451.797399</v>
          </cell>
          <cell r="AX149">
            <v>752429827188.69055</v>
          </cell>
        </row>
        <row r="150">
          <cell r="AQ150">
            <v>1322739361.6103916</v>
          </cell>
          <cell r="AR150">
            <v>1322739361.6103916</v>
          </cell>
          <cell r="AX150">
            <v>780605721904.98792</v>
          </cell>
        </row>
        <row r="151">
          <cell r="AQ151">
            <v>1367201260.8535309</v>
          </cell>
          <cell r="AR151">
            <v>1367201260.8535309</v>
          </cell>
          <cell r="AX151">
            <v>809403255549.07312</v>
          </cell>
        </row>
        <row r="152">
          <cell r="AQ152">
            <v>1413379145.6173885</v>
          </cell>
          <cell r="AR152">
            <v>1413379145.6173885</v>
          </cell>
          <cell r="AX152">
            <v>839396304142.53064</v>
          </cell>
        </row>
        <row r="153">
          <cell r="AQ153">
            <v>1459754230.5397515</v>
          </cell>
          <cell r="AR153">
            <v>1459754230.5397515</v>
          </cell>
          <cell r="AX153">
            <v>869690465237.64612</v>
          </cell>
        </row>
        <row r="154">
          <cell r="AQ154">
            <v>1508517354.4487703</v>
          </cell>
          <cell r="AR154">
            <v>1508517354.4487703</v>
          </cell>
          <cell r="AX154">
            <v>901597026773.4928</v>
          </cell>
        </row>
        <row r="155">
          <cell r="AQ155">
            <v>1558810421.6536474</v>
          </cell>
          <cell r="AR155">
            <v>1558810421.6536474</v>
          </cell>
          <cell r="AX155">
            <v>934624781456.34204</v>
          </cell>
        </row>
        <row r="156">
          <cell r="AQ156">
            <v>1609029556.1199269</v>
          </cell>
          <cell r="AR156">
            <v>1609029556.1199269</v>
          </cell>
          <cell r="AX156">
            <v>967810654821.05859</v>
          </cell>
        </row>
        <row r="157">
          <cell r="AQ157">
            <v>1650095361.7715323</v>
          </cell>
          <cell r="AR157">
            <v>1650095361.7715323</v>
          </cell>
          <cell r="AX157">
            <v>997942228057.97668</v>
          </cell>
        </row>
        <row r="158">
          <cell r="AQ158">
            <v>1692121993.6866753</v>
          </cell>
          <cell r="AR158">
            <v>1692121993.6866753</v>
          </cell>
          <cell r="AX158">
            <v>1028936227936.9894</v>
          </cell>
        </row>
        <row r="159">
          <cell r="AQ159">
            <v>1737977335.9444346</v>
          </cell>
          <cell r="AR159">
            <v>1737977335.9444346</v>
          </cell>
          <cell r="AX159">
            <v>1063625676201.239</v>
          </cell>
        </row>
        <row r="160">
          <cell r="AQ160">
            <v>1784353881.1648366</v>
          </cell>
          <cell r="AR160">
            <v>1784353881.1648366</v>
          </cell>
          <cell r="AX160">
            <v>1099361060804.8081</v>
          </cell>
        </row>
        <row r="161">
          <cell r="AQ161">
            <v>1822360142.8840113</v>
          </cell>
          <cell r="AR161">
            <v>1822360142.8840113</v>
          </cell>
          <cell r="AX161">
            <v>1130302839561.2656</v>
          </cell>
        </row>
        <row r="162">
          <cell r="AQ162">
            <v>1849667578.1751523</v>
          </cell>
          <cell r="AR162">
            <v>1849667578.1751523</v>
          </cell>
          <cell r="AX162">
            <v>1151110236738.9238</v>
          </cell>
        </row>
        <row r="163">
          <cell r="AQ163">
            <v>1871320067.5031364</v>
          </cell>
          <cell r="AR163">
            <v>1871320067.5031364</v>
          </cell>
          <cell r="AX163">
            <v>1167390465592.7769</v>
          </cell>
        </row>
        <row r="164">
          <cell r="AQ164">
            <v>1886902136.2518787</v>
          </cell>
          <cell r="AR164">
            <v>1886902136.2518787</v>
          </cell>
          <cell r="AX164">
            <v>1176082879638.1763</v>
          </cell>
        </row>
        <row r="165">
          <cell r="AQ165">
            <v>1899435050.1587086</v>
          </cell>
          <cell r="AR165">
            <v>1899435050.1587086</v>
          </cell>
          <cell r="AX165">
            <v>1180671562093.2363</v>
          </cell>
        </row>
        <row r="166">
          <cell r="AQ166">
            <v>1912020688.7301655</v>
          </cell>
          <cell r="AR166">
            <v>1912020688.7301655</v>
          </cell>
          <cell r="AX166">
            <v>1185267826873.9875</v>
          </cell>
        </row>
      </sheetData>
      <sheetData sheetId="16">
        <row r="7">
          <cell r="AQ7">
            <v>5024.0910377557138</v>
          </cell>
          <cell r="AR7">
            <v>5024.0910377557138</v>
          </cell>
          <cell r="AX7">
            <v>1995727.085458904</v>
          </cell>
        </row>
        <row r="8">
          <cell r="AQ8">
            <v>7231.4917823756787</v>
          </cell>
          <cell r="AR8">
            <v>7231.4917823756787</v>
          </cell>
          <cell r="AX8">
            <v>2945490.9605606785</v>
          </cell>
        </row>
        <row r="9">
          <cell r="AQ9">
            <v>9957.0107061435428</v>
          </cell>
          <cell r="AR9">
            <v>9957.0107061435428</v>
          </cell>
          <cell r="AX9">
            <v>4153566.5379249435</v>
          </cell>
        </row>
        <row r="10">
          <cell r="AQ10">
            <v>13382.321438346513</v>
          </cell>
          <cell r="AR10">
            <v>13382.321438346513</v>
          </cell>
          <cell r="AX10">
            <v>5710865.9836903485</v>
          </cell>
        </row>
        <row r="11">
          <cell r="AQ11">
            <v>17626.737671979725</v>
          </cell>
          <cell r="AR11">
            <v>17626.737671979725</v>
          </cell>
          <cell r="AX11">
            <v>7687271.377541068</v>
          </cell>
        </row>
        <row r="12">
          <cell r="AQ12">
            <v>22822.921194106184</v>
          </cell>
          <cell r="AR12">
            <v>22822.921194106184</v>
          </cell>
          <cell r="AX12">
            <v>10162128.033926474</v>
          </cell>
        </row>
        <row r="13">
          <cell r="AQ13">
            <v>29117.848245120291</v>
          </cell>
          <cell r="AR13">
            <v>29117.848245120291</v>
          </cell>
          <cell r="AX13">
            <v>13225073.669332683</v>
          </cell>
        </row>
        <row r="14">
          <cell r="AQ14">
            <v>36436.169909218981</v>
          </cell>
          <cell r="AR14">
            <v>36436.169909218981</v>
          </cell>
          <cell r="AX14">
            <v>16866899.397022307</v>
          </cell>
        </row>
        <row r="15">
          <cell r="AQ15">
            <v>44979.364743859711</v>
          </cell>
          <cell r="AR15">
            <v>44979.364743859711</v>
          </cell>
          <cell r="AX15">
            <v>21205161.282320738</v>
          </cell>
        </row>
        <row r="16">
          <cell r="AQ16">
            <v>54970.609472221186</v>
          </cell>
          <cell r="AR16">
            <v>54970.609472221186</v>
          </cell>
          <cell r="AX16">
            <v>26373521.124095313</v>
          </cell>
        </row>
        <row r="17">
          <cell r="AQ17">
            <v>66401.228396680905</v>
          </cell>
          <cell r="AR17">
            <v>66401.228396680905</v>
          </cell>
          <cell r="AX17">
            <v>32566551.614638388</v>
          </cell>
        </row>
        <row r="18">
          <cell r="AQ18">
            <v>75270.955705741726</v>
          </cell>
          <cell r="AR18">
            <v>75270.955705741726</v>
          </cell>
          <cell r="AX18">
            <v>37418573.262316078</v>
          </cell>
        </row>
        <row r="19">
          <cell r="AQ19">
            <v>85563.554591943306</v>
          </cell>
          <cell r="AR19">
            <v>85563.554591943306</v>
          </cell>
          <cell r="AX19">
            <v>43086857.670275539</v>
          </cell>
        </row>
        <row r="20">
          <cell r="AQ20">
            <v>95870.557749971384</v>
          </cell>
          <cell r="AR20">
            <v>95870.557749971384</v>
          </cell>
          <cell r="AX20">
            <v>48800352.665343091</v>
          </cell>
        </row>
        <row r="21">
          <cell r="AQ21">
            <v>107321.48347442871</v>
          </cell>
          <cell r="AR21">
            <v>107321.48347442871</v>
          </cell>
          <cell r="AX21">
            <v>55198446.188839652</v>
          </cell>
        </row>
        <row r="22">
          <cell r="AQ22">
            <v>119547.13535004389</v>
          </cell>
          <cell r="AR22">
            <v>119547.13535004389</v>
          </cell>
          <cell r="AX22">
            <v>62113075.670088649</v>
          </cell>
        </row>
        <row r="23">
          <cell r="AQ23">
            <v>133659.55792526068</v>
          </cell>
          <cell r="AR23">
            <v>133659.55792526068</v>
          </cell>
          <cell r="AX23">
            <v>70140167.252295345</v>
          </cell>
        </row>
        <row r="24">
          <cell r="AQ24">
            <v>148551.10729624901</v>
          </cell>
          <cell r="AR24">
            <v>148551.10729624901</v>
          </cell>
          <cell r="AX24">
            <v>78778600.201137602</v>
          </cell>
        </row>
        <row r="25">
          <cell r="AQ25">
            <v>164218.18822259764</v>
          </cell>
          <cell r="AR25">
            <v>164218.18822259764</v>
          </cell>
          <cell r="AX25">
            <v>88119460.410996675</v>
          </cell>
        </row>
        <row r="26">
          <cell r="AQ26">
            <v>180326.63833472412</v>
          </cell>
          <cell r="AR26">
            <v>180326.63833472412</v>
          </cell>
          <cell r="AX26">
            <v>98055106.969379991</v>
          </cell>
        </row>
        <row r="27">
          <cell r="AQ27">
            <v>198122.77446335953</v>
          </cell>
          <cell r="AR27">
            <v>198122.77446335953</v>
          </cell>
          <cell r="AX27">
            <v>109307837.15883541</v>
          </cell>
        </row>
        <row r="28">
          <cell r="AQ28">
            <v>217152.47975892923</v>
          </cell>
          <cell r="AR28">
            <v>217152.47975892923</v>
          </cell>
          <cell r="AX28">
            <v>121340831.95915903</v>
          </cell>
        </row>
        <row r="29">
          <cell r="AQ29">
            <v>236786.05634238667</v>
          </cell>
          <cell r="AR29">
            <v>236786.05634238667</v>
          </cell>
          <cell r="AX29">
            <v>133885892.42171961</v>
          </cell>
        </row>
        <row r="30">
          <cell r="AQ30">
            <v>258194.85834503468</v>
          </cell>
          <cell r="AR30">
            <v>258194.85834503468</v>
          </cell>
          <cell r="AX30">
            <v>147713034.20457739</v>
          </cell>
        </row>
        <row r="31">
          <cell r="AQ31">
            <v>281441.32105752733</v>
          </cell>
          <cell r="AR31">
            <v>281441.32105752733</v>
          </cell>
          <cell r="AX31">
            <v>162895195.04950446</v>
          </cell>
        </row>
        <row r="32">
          <cell r="AQ32">
            <v>306705.97585361724</v>
          </cell>
          <cell r="AR32">
            <v>306705.97585361724</v>
          </cell>
          <cell r="AX32">
            <v>179576333.61483985</v>
          </cell>
        </row>
        <row r="33">
          <cell r="AQ33">
            <v>333411.36354120576</v>
          </cell>
          <cell r="AR33">
            <v>333411.36354120576</v>
          </cell>
          <cell r="AX33">
            <v>197402620.66184613</v>
          </cell>
        </row>
        <row r="34">
          <cell r="AQ34">
            <v>363918.25137445994</v>
          </cell>
          <cell r="AR34">
            <v>363918.25137445994</v>
          </cell>
          <cell r="AX34">
            <v>217475317.31465936</v>
          </cell>
        </row>
        <row r="35">
          <cell r="AQ35">
            <v>404699.24238232418</v>
          </cell>
          <cell r="AR35">
            <v>404699.24238232418</v>
          </cell>
          <cell r="AX35">
            <v>242930650.94784349</v>
          </cell>
        </row>
        <row r="36">
          <cell r="AQ36">
            <v>448448.35071315611</v>
          </cell>
          <cell r="AR36">
            <v>448448.35071315611</v>
          </cell>
          <cell r="AX36">
            <v>270429863.80035555</v>
          </cell>
        </row>
        <row r="37">
          <cell r="AQ37">
            <v>500300.19301233516</v>
          </cell>
          <cell r="AR37">
            <v>500300.19301233516</v>
          </cell>
          <cell r="AX37">
            <v>303103258.46254337</v>
          </cell>
        </row>
        <row r="38">
          <cell r="AQ38">
            <v>556478.59102167631</v>
          </cell>
          <cell r="AR38">
            <v>556478.59102167631</v>
          </cell>
          <cell r="AX38">
            <v>338716426.07456595</v>
          </cell>
        </row>
        <row r="39">
          <cell r="AQ39">
            <v>617844.87979665166</v>
          </cell>
          <cell r="AR39">
            <v>617844.87979665166</v>
          </cell>
          <cell r="AX39">
            <v>377816034.44275022</v>
          </cell>
        </row>
        <row r="40">
          <cell r="AQ40">
            <v>684478.08374860859</v>
          </cell>
          <cell r="AR40">
            <v>684478.08374860859</v>
          </cell>
          <cell r="AX40">
            <v>420523036.25106394</v>
          </cell>
        </row>
        <row r="41">
          <cell r="AQ41">
            <v>748183.94690122898</v>
          </cell>
          <cell r="AR41">
            <v>748183.94690122898</v>
          </cell>
          <cell r="AX41">
            <v>463934414.75160491</v>
          </cell>
        </row>
        <row r="42">
          <cell r="AQ42">
            <v>811623.24034134671</v>
          </cell>
          <cell r="AR42">
            <v>811623.24034134671</v>
          </cell>
          <cell r="AX42">
            <v>508852118.87367404</v>
          </cell>
        </row>
        <row r="43">
          <cell r="AQ43">
            <v>880115.0349975737</v>
          </cell>
          <cell r="AR43">
            <v>880115.0349975737</v>
          </cell>
          <cell r="AX43">
            <v>557745288.89274883</v>
          </cell>
        </row>
        <row r="44">
          <cell r="AQ44">
            <v>952137.86871031136</v>
          </cell>
          <cell r="AR44">
            <v>952137.86871031136</v>
          </cell>
          <cell r="AX44">
            <v>609638674.99034488</v>
          </cell>
        </row>
        <row r="45">
          <cell r="AQ45">
            <v>1029456.5389468111</v>
          </cell>
          <cell r="AR45">
            <v>1029456.5389468111</v>
          </cell>
          <cell r="AX45">
            <v>665798177.83043742</v>
          </cell>
        </row>
        <row r="46">
          <cell r="AQ46">
            <v>1112236.7260114513</v>
          </cell>
          <cell r="AR46">
            <v>1112236.7260114513</v>
          </cell>
          <cell r="AX46">
            <v>726772548.17011213</v>
          </cell>
        </row>
        <row r="47">
          <cell r="AQ47">
            <v>1192365.4696911173</v>
          </cell>
          <cell r="AR47">
            <v>1192365.4696911173</v>
          </cell>
          <cell r="AX47">
            <v>785957945.74926686</v>
          </cell>
        </row>
        <row r="48">
          <cell r="AQ48">
            <v>1277536.7838831688</v>
          </cell>
          <cell r="AR48">
            <v>1277536.7838831688</v>
          </cell>
          <cell r="AX48">
            <v>849424926.52824831</v>
          </cell>
        </row>
        <row r="49">
          <cell r="AQ49">
            <v>1366211.9795692563</v>
          </cell>
          <cell r="AR49">
            <v>1366211.9795692563</v>
          </cell>
          <cell r="AX49">
            <v>916447252.97785544</v>
          </cell>
        </row>
        <row r="50">
          <cell r="AQ50">
            <v>1462756.4434926186</v>
          </cell>
          <cell r="AR50">
            <v>1462756.4434926186</v>
          </cell>
          <cell r="AX50">
            <v>990666903.34019756</v>
          </cell>
        </row>
        <row r="51">
          <cell r="AQ51">
            <v>1565500.9675507443</v>
          </cell>
          <cell r="AR51">
            <v>1565500.9675507443</v>
          </cell>
          <cell r="AX51">
            <v>1069818734.1188582</v>
          </cell>
        </row>
        <row r="52">
          <cell r="AQ52">
            <v>1676610.4705527658</v>
          </cell>
          <cell r="AR52">
            <v>1676610.4705527658</v>
          </cell>
          <cell r="AX52">
            <v>1156406453.1394744</v>
          </cell>
        </row>
        <row r="53">
          <cell r="AQ53">
            <v>1788125.3512429828</v>
          </cell>
          <cell r="AR53">
            <v>1788125.3512429828</v>
          </cell>
          <cell r="AX53">
            <v>1244687246.5616007</v>
          </cell>
        </row>
        <row r="54">
          <cell r="AQ54">
            <v>1905169.2266628216</v>
          </cell>
          <cell r="AR54">
            <v>1905169.2266628216</v>
          </cell>
          <cell r="AX54">
            <v>1338200629.3748322</v>
          </cell>
        </row>
        <row r="55">
          <cell r="AQ55">
            <v>2027290.0959630185</v>
          </cell>
          <cell r="AR55">
            <v>2027290.0959630185</v>
          </cell>
          <cell r="AX55">
            <v>1436744258.3862085</v>
          </cell>
        </row>
        <row r="56">
          <cell r="AQ56">
            <v>2200975.443100553</v>
          </cell>
          <cell r="AR56">
            <v>2200975.443100553</v>
          </cell>
          <cell r="AX56">
            <v>1572288065.2048786</v>
          </cell>
        </row>
        <row r="57">
          <cell r="AQ57">
            <v>2424726.6343629835</v>
          </cell>
          <cell r="AR57">
            <v>2424726.6343629835</v>
          </cell>
          <cell r="AX57">
            <v>1745054096.2357397</v>
          </cell>
        </row>
        <row r="58">
          <cell r="AQ58">
            <v>2664602.5371074202</v>
          </cell>
          <cell r="AR58">
            <v>2664602.5371074202</v>
          </cell>
          <cell r="AX58">
            <v>1931916105.7669897</v>
          </cell>
        </row>
        <row r="59">
          <cell r="AQ59">
            <v>2924011.1471034801</v>
          </cell>
          <cell r="AR59">
            <v>2924011.1471034801</v>
          </cell>
          <cell r="AX59">
            <v>2135693747.0971847</v>
          </cell>
        </row>
        <row r="60">
          <cell r="AQ60">
            <v>3133031.2559995269</v>
          </cell>
          <cell r="AR60">
            <v>3133031.2559995269</v>
          </cell>
          <cell r="AX60">
            <v>2298961033.8623638</v>
          </cell>
        </row>
        <row r="61">
          <cell r="AQ61">
            <v>3336652.2265269607</v>
          </cell>
          <cell r="AR61">
            <v>3336652.2265269607</v>
          </cell>
          <cell r="AX61">
            <v>2459186974.7514515</v>
          </cell>
        </row>
        <row r="62">
          <cell r="AQ62">
            <v>3550571.9535573106</v>
          </cell>
          <cell r="AR62">
            <v>3550571.9535573106</v>
          </cell>
          <cell r="AX62">
            <v>2628399700.7670116</v>
          </cell>
        </row>
        <row r="63">
          <cell r="AQ63">
            <v>3777570.8396903183</v>
          </cell>
          <cell r="AR63">
            <v>3777570.8396903183</v>
          </cell>
          <cell r="AX63">
            <v>2809157081.8678465</v>
          </cell>
        </row>
        <row r="64">
          <cell r="AQ64">
            <v>4019805.5594165875</v>
          </cell>
          <cell r="AR64">
            <v>4019805.5594165875</v>
          </cell>
          <cell r="AX64">
            <v>3003419038.4121113</v>
          </cell>
        </row>
        <row r="65">
          <cell r="AQ65">
            <v>4278103.2645709049</v>
          </cell>
          <cell r="AR65">
            <v>4278103.2645709049</v>
          </cell>
          <cell r="AX65">
            <v>3211487304.5193896</v>
          </cell>
        </row>
        <row r="66">
          <cell r="AQ66">
            <v>4895916.4848358762</v>
          </cell>
          <cell r="AR66">
            <v>4895916.4848358762</v>
          </cell>
          <cell r="AX66">
            <v>3702510564.4727321</v>
          </cell>
        </row>
        <row r="67">
          <cell r="AQ67">
            <v>5771912.1241220338</v>
          </cell>
          <cell r="AR67">
            <v>5771912.1241220338</v>
          </cell>
          <cell r="AX67">
            <v>4175162669.1444468</v>
          </cell>
        </row>
        <row r="68">
          <cell r="AQ68">
            <v>6772605.8714100346</v>
          </cell>
          <cell r="AR68">
            <v>6772605.8714100346</v>
          </cell>
          <cell r="AX68">
            <v>4704901116.6437159</v>
          </cell>
        </row>
        <row r="69">
          <cell r="AQ69">
            <v>7900358.6871943567</v>
          </cell>
          <cell r="AR69">
            <v>7900358.6871943567</v>
          </cell>
          <cell r="AX69">
            <v>5288403911.0227833</v>
          </cell>
        </row>
        <row r="70">
          <cell r="AQ70">
            <v>9185803.8887168653</v>
          </cell>
          <cell r="AR70">
            <v>9185803.8887168653</v>
          </cell>
          <cell r="AX70">
            <v>5942740861.2517529</v>
          </cell>
        </row>
        <row r="71">
          <cell r="AQ71">
            <v>10586048.752578795</v>
          </cell>
          <cell r="AR71">
            <v>10586048.752578795</v>
          </cell>
          <cell r="AX71">
            <v>6659297662.4372864</v>
          </cell>
        </row>
        <row r="72">
          <cell r="AQ72">
            <v>12086242.581712853</v>
          </cell>
          <cell r="AR72">
            <v>12086242.581712853</v>
          </cell>
          <cell r="AX72">
            <v>7435433518.8382282</v>
          </cell>
        </row>
        <row r="73">
          <cell r="AQ73">
            <v>13711295.206364848</v>
          </cell>
          <cell r="AR73">
            <v>13711295.206364848</v>
          </cell>
          <cell r="AX73">
            <v>8262334586.0840998</v>
          </cell>
        </row>
        <row r="74">
          <cell r="AQ74">
            <v>15503335.849035759</v>
          </cell>
          <cell r="AR74">
            <v>15503335.849035759</v>
          </cell>
          <cell r="AX74">
            <v>9164789499.748024</v>
          </cell>
        </row>
        <row r="75">
          <cell r="AQ75">
            <v>17559920.802327946</v>
          </cell>
          <cell r="AR75">
            <v>17559920.802327946</v>
          </cell>
          <cell r="AX75">
            <v>10205935160.794127</v>
          </cell>
        </row>
        <row r="76">
          <cell r="AQ76">
            <v>19792683.132810555</v>
          </cell>
          <cell r="AR76">
            <v>19792683.132810555</v>
          </cell>
          <cell r="AX76">
            <v>11340750779.454853</v>
          </cell>
        </row>
        <row r="77">
          <cell r="AQ77">
            <v>21512434.604946222</v>
          </cell>
          <cell r="AR77">
            <v>21512434.604946222</v>
          </cell>
          <cell r="AX77">
            <v>12441822693.269094</v>
          </cell>
        </row>
        <row r="78">
          <cell r="AQ78">
            <v>23360190.128605977</v>
          </cell>
          <cell r="AR78">
            <v>23360190.128605977</v>
          </cell>
          <cell r="AX78">
            <v>13637847683.062597</v>
          </cell>
        </row>
        <row r="79">
          <cell r="AQ79">
            <v>25469006.165821113</v>
          </cell>
          <cell r="AR79">
            <v>25469006.165821113</v>
          </cell>
          <cell r="AX79">
            <v>14990699513.359509</v>
          </cell>
        </row>
        <row r="80">
          <cell r="AQ80">
            <v>27822049.413241565</v>
          </cell>
          <cell r="AR80">
            <v>27822049.413241565</v>
          </cell>
          <cell r="AX80">
            <v>16514084436.081112</v>
          </cell>
        </row>
        <row r="81">
          <cell r="AQ81">
            <v>30274149.27274131</v>
          </cell>
          <cell r="AR81">
            <v>30274149.27274131</v>
          </cell>
          <cell r="AX81">
            <v>17971005455.423157</v>
          </cell>
        </row>
        <row r="82">
          <cell r="AQ82">
            <v>33226043.075264558</v>
          </cell>
          <cell r="AR82">
            <v>33226043.075264558</v>
          </cell>
          <cell r="AX82">
            <v>19619462172.55267</v>
          </cell>
        </row>
        <row r="83">
          <cell r="AQ83">
            <v>36488774.549201138</v>
          </cell>
          <cell r="AR83">
            <v>36488774.549201138</v>
          </cell>
          <cell r="AX83">
            <v>21439202901.700657</v>
          </cell>
        </row>
        <row r="84">
          <cell r="AQ84">
            <v>40146601.413960762</v>
          </cell>
          <cell r="AR84">
            <v>40146601.413960762</v>
          </cell>
          <cell r="AX84">
            <v>23370846409.261883</v>
          </cell>
        </row>
        <row r="85">
          <cell r="AQ85">
            <v>44249035.992955722</v>
          </cell>
          <cell r="AR85">
            <v>44249035.992955722</v>
          </cell>
          <cell r="AX85">
            <v>25469801014.616035</v>
          </cell>
        </row>
        <row r="86">
          <cell r="AQ86">
            <v>48600028.544349268</v>
          </cell>
          <cell r="AR86">
            <v>48600028.544349268</v>
          </cell>
          <cell r="AX86">
            <v>27683026388.346054</v>
          </cell>
        </row>
        <row r="87">
          <cell r="AQ87">
            <v>53512394.56280084</v>
          </cell>
          <cell r="AR87">
            <v>53512394.56280084</v>
          </cell>
          <cell r="AX87">
            <v>30250134080.394028</v>
          </cell>
        </row>
        <row r="88">
          <cell r="AQ88">
            <v>58801869.922487035</v>
          </cell>
          <cell r="AR88">
            <v>58801869.922487035</v>
          </cell>
          <cell r="AX88">
            <v>33044296932.955818</v>
          </cell>
        </row>
        <row r="89">
          <cell r="AQ89">
            <v>64986675.407755673</v>
          </cell>
          <cell r="AR89">
            <v>64986675.407755673</v>
          </cell>
          <cell r="AX89">
            <v>36206420379.056717</v>
          </cell>
        </row>
        <row r="90">
          <cell r="AQ90">
            <v>71805673.604014933</v>
          </cell>
          <cell r="AR90">
            <v>71805673.604014933</v>
          </cell>
          <cell r="AX90">
            <v>39635075268.375565</v>
          </cell>
        </row>
        <row r="91">
          <cell r="AQ91">
            <v>78766719.107248425</v>
          </cell>
          <cell r="AR91">
            <v>78766719.107248425</v>
          </cell>
          <cell r="AX91">
            <v>43211983411.319092</v>
          </cell>
        </row>
        <row r="92">
          <cell r="AQ92">
            <v>86441308.021851063</v>
          </cell>
          <cell r="AR92">
            <v>86441308.021851063</v>
          </cell>
          <cell r="AX92">
            <v>47198795358.204529</v>
          </cell>
        </row>
        <row r="93">
          <cell r="AQ93">
            <v>96393758.154493183</v>
          </cell>
          <cell r="AR93">
            <v>96393758.154493183</v>
          </cell>
          <cell r="AX93">
            <v>51908494805.050461</v>
          </cell>
        </row>
        <row r="94">
          <cell r="AQ94">
            <v>108341709.37019126</v>
          </cell>
          <cell r="AR94">
            <v>108341709.37019126</v>
          </cell>
          <cell r="AX94">
            <v>57252842728.233688</v>
          </cell>
        </row>
        <row r="95">
          <cell r="AQ95">
            <v>121478704.51279491</v>
          </cell>
          <cell r="AR95">
            <v>121478704.51279491</v>
          </cell>
          <cell r="AX95">
            <v>63025581085.649887</v>
          </cell>
        </row>
        <row r="96">
          <cell r="AQ96">
            <v>137250807.97723311</v>
          </cell>
          <cell r="AR96">
            <v>137250807.97723311</v>
          </cell>
          <cell r="AX96">
            <v>69693385934.069061</v>
          </cell>
        </row>
        <row r="97">
          <cell r="AQ97">
            <v>150185148.2087729</v>
          </cell>
          <cell r="AR97">
            <v>150185148.2087729</v>
          </cell>
          <cell r="AX97">
            <v>75869026533.757568</v>
          </cell>
        </row>
        <row r="98">
          <cell r="AQ98">
            <v>161987719.89095515</v>
          </cell>
          <cell r="AR98">
            <v>161987719.89095515</v>
          </cell>
          <cell r="AX98">
            <v>82208596496.77861</v>
          </cell>
        </row>
        <row r="99">
          <cell r="AQ99">
            <v>174774835.27204141</v>
          </cell>
          <cell r="AR99">
            <v>174774835.27204141</v>
          </cell>
          <cell r="AX99">
            <v>89314661498.67749</v>
          </cell>
        </row>
        <row r="100">
          <cell r="AQ100">
            <v>189825777.33064222</v>
          </cell>
          <cell r="AR100">
            <v>189825777.33064222</v>
          </cell>
          <cell r="AX100">
            <v>97439437958.587616</v>
          </cell>
        </row>
        <row r="101">
          <cell r="AQ101">
            <v>205626078.40584508</v>
          </cell>
          <cell r="AR101">
            <v>205626078.40584508</v>
          </cell>
          <cell r="AX101">
            <v>105742696436.53461</v>
          </cell>
        </row>
        <row r="102">
          <cell r="AQ102">
            <v>220862413.69759086</v>
          </cell>
          <cell r="AR102">
            <v>220862413.69759086</v>
          </cell>
          <cell r="AX102">
            <v>113838617252.46213</v>
          </cell>
        </row>
        <row r="103">
          <cell r="AQ103">
            <v>237094673.85972285</v>
          </cell>
          <cell r="AR103">
            <v>237094673.85972285</v>
          </cell>
          <cell r="AX103">
            <v>121515395250.79634</v>
          </cell>
        </row>
        <row r="104">
          <cell r="AQ104">
            <v>254257830.43802294</v>
          </cell>
          <cell r="AR104">
            <v>254257830.43802294</v>
          </cell>
          <cell r="AX104">
            <v>129220088574.12735</v>
          </cell>
        </row>
        <row r="105">
          <cell r="AQ105">
            <v>272417368.43885791</v>
          </cell>
          <cell r="AR105">
            <v>272417368.43885791</v>
          </cell>
          <cell r="AX105">
            <v>137315659480.85458</v>
          </cell>
        </row>
        <row r="106">
          <cell r="AQ106">
            <v>291626417.11174542</v>
          </cell>
          <cell r="AR106">
            <v>291626417.11174542</v>
          </cell>
          <cell r="AX106">
            <v>145800219696.32489</v>
          </cell>
        </row>
        <row r="107">
          <cell r="AQ107">
            <v>308715313.06672353</v>
          </cell>
          <cell r="AR107">
            <v>308715313.06672353</v>
          </cell>
          <cell r="AX107">
            <v>153659408307.98199</v>
          </cell>
        </row>
        <row r="108">
          <cell r="AQ108">
            <v>326355589.64413047</v>
          </cell>
          <cell r="AR108">
            <v>326355589.64413047</v>
          </cell>
          <cell r="AX108">
            <v>161743868630.87613</v>
          </cell>
        </row>
        <row r="109">
          <cell r="AQ109">
            <v>345318669.37398052</v>
          </cell>
          <cell r="AR109">
            <v>345318669.37398052</v>
          </cell>
          <cell r="AX109">
            <v>170375580416.18915</v>
          </cell>
        </row>
        <row r="110">
          <cell r="AQ110">
            <v>365648546.45715648</v>
          </cell>
          <cell r="AR110">
            <v>365648546.45715648</v>
          </cell>
          <cell r="AX110">
            <v>179524562231.80505</v>
          </cell>
        </row>
        <row r="111">
          <cell r="AQ111">
            <v>387284466.86111641</v>
          </cell>
          <cell r="AR111">
            <v>387284466.86111641</v>
          </cell>
          <cell r="AX111">
            <v>189238951699.14377</v>
          </cell>
        </row>
        <row r="112">
          <cell r="AQ112">
            <v>407138275.2874583</v>
          </cell>
          <cell r="AR112">
            <v>407138275.2874583</v>
          </cell>
          <cell r="AX112">
            <v>198140410104.42331</v>
          </cell>
        </row>
        <row r="113">
          <cell r="AQ113">
            <v>425300794.96668231</v>
          </cell>
          <cell r="AR113">
            <v>425300794.96668231</v>
          </cell>
          <cell r="AX113">
            <v>206935922816.07782</v>
          </cell>
        </row>
        <row r="114">
          <cell r="AQ114">
            <v>442582307.45236599</v>
          </cell>
          <cell r="AR114">
            <v>442582307.45236599</v>
          </cell>
          <cell r="AX114">
            <v>215506966139.21872</v>
          </cell>
        </row>
        <row r="115">
          <cell r="AQ115">
            <v>460757960.31897306</v>
          </cell>
          <cell r="AR115">
            <v>460757960.31897306</v>
          </cell>
          <cell r="AX115">
            <v>224566766795.94235</v>
          </cell>
        </row>
        <row r="116">
          <cell r="AQ116">
            <v>479711092.55269164</v>
          </cell>
          <cell r="AR116">
            <v>479711092.55269164</v>
          </cell>
          <cell r="AX116">
            <v>234036413538.19128</v>
          </cell>
        </row>
        <row r="117">
          <cell r="AQ117">
            <v>500440414.15486532</v>
          </cell>
          <cell r="AR117">
            <v>500440414.15486532</v>
          </cell>
          <cell r="AX117">
            <v>244148795826.57471</v>
          </cell>
        </row>
        <row r="118">
          <cell r="AQ118">
            <v>523139560.15435004</v>
          </cell>
          <cell r="AR118">
            <v>523139560.15435004</v>
          </cell>
          <cell r="AX118">
            <v>255237081059.93713</v>
          </cell>
        </row>
        <row r="119">
          <cell r="AQ119">
            <v>547529341.33353102</v>
          </cell>
          <cell r="AR119">
            <v>547529341.33353102</v>
          </cell>
          <cell r="AX119">
            <v>267146418822.7684</v>
          </cell>
        </row>
        <row r="120">
          <cell r="AQ120">
            <v>572558329.69041765</v>
          </cell>
          <cell r="AR120">
            <v>572558329.69041765</v>
          </cell>
          <cell r="AX120">
            <v>279369689711.58057</v>
          </cell>
        </row>
        <row r="121">
          <cell r="AQ121">
            <v>598405838.48300683</v>
          </cell>
          <cell r="AR121">
            <v>598405838.48300683</v>
          </cell>
          <cell r="AX121">
            <v>292009240595.49744</v>
          </cell>
        </row>
        <row r="122">
          <cell r="AQ122">
            <v>625636862.36435342</v>
          </cell>
          <cell r="AR122">
            <v>625636862.36435342</v>
          </cell>
          <cell r="AX122">
            <v>305342531738.9187</v>
          </cell>
        </row>
        <row r="123">
          <cell r="AQ123">
            <v>653986326.75245726</v>
          </cell>
          <cell r="AR123">
            <v>653986326.75245726</v>
          </cell>
          <cell r="AX123">
            <v>319247502294.35345</v>
          </cell>
        </row>
        <row r="124">
          <cell r="AQ124">
            <v>683637278.74828768</v>
          </cell>
          <cell r="AR124">
            <v>683637278.74828768</v>
          </cell>
          <cell r="AX124">
            <v>333825823447.74286</v>
          </cell>
        </row>
        <row r="125">
          <cell r="AQ125">
            <v>714215616.80356491</v>
          </cell>
          <cell r="AR125">
            <v>714215616.80356491</v>
          </cell>
          <cell r="AX125">
            <v>348896718033.69928</v>
          </cell>
        </row>
        <row r="126">
          <cell r="AQ126">
            <v>746081688.96072805</v>
          </cell>
          <cell r="AR126">
            <v>746081688.96072805</v>
          </cell>
          <cell r="AX126">
            <v>364637137987.66968</v>
          </cell>
        </row>
        <row r="127">
          <cell r="AQ127">
            <v>775243467.79956269</v>
          </cell>
          <cell r="AR127">
            <v>775243467.79956269</v>
          </cell>
          <cell r="AX127">
            <v>379908333157.00781</v>
          </cell>
        </row>
        <row r="128">
          <cell r="AQ128">
            <v>806088749.56218886</v>
          </cell>
          <cell r="AR128">
            <v>806088749.56218886</v>
          </cell>
          <cell r="AX128">
            <v>396116829350.41327</v>
          </cell>
        </row>
        <row r="129">
          <cell r="AQ129">
            <v>837898115.37329388</v>
          </cell>
          <cell r="AR129">
            <v>837898115.37329388</v>
          </cell>
          <cell r="AX129">
            <v>412918633297.41022</v>
          </cell>
        </row>
        <row r="130">
          <cell r="AQ130">
            <v>871253185.81037629</v>
          </cell>
          <cell r="AR130">
            <v>871253185.81037629</v>
          </cell>
          <cell r="AX130">
            <v>430579895348.64545</v>
          </cell>
        </row>
        <row r="131">
          <cell r="AQ131">
            <v>905335334.61577547</v>
          </cell>
          <cell r="AR131">
            <v>905335334.61577547</v>
          </cell>
          <cell r="AX131">
            <v>448729140959.94989</v>
          </cell>
        </row>
        <row r="132">
          <cell r="AQ132">
            <v>939585839.96454692</v>
          </cell>
          <cell r="AR132">
            <v>939585839.96454692</v>
          </cell>
          <cell r="AX132">
            <v>467221523507.36749</v>
          </cell>
        </row>
        <row r="133">
          <cell r="AQ133">
            <v>973946420.92187548</v>
          </cell>
          <cell r="AR133">
            <v>973946420.92187548</v>
          </cell>
          <cell r="AX133">
            <v>485870476024.7002</v>
          </cell>
        </row>
        <row r="134">
          <cell r="AQ134">
            <v>1009613649.3988533</v>
          </cell>
          <cell r="AR134">
            <v>1009613649.3988533</v>
          </cell>
          <cell r="AX134">
            <v>505285292241.43225</v>
          </cell>
        </row>
        <row r="135">
          <cell r="AQ135">
            <v>1047260829.254221</v>
          </cell>
          <cell r="AR135">
            <v>1047260829.254221</v>
          </cell>
          <cell r="AX135">
            <v>525810535228.04688</v>
          </cell>
        </row>
        <row r="136">
          <cell r="AQ136">
            <v>1086361938.726546</v>
          </cell>
          <cell r="AR136">
            <v>1086361938.726546</v>
          </cell>
          <cell r="AX136">
            <v>547209516026.50897</v>
          </cell>
        </row>
        <row r="137">
          <cell r="AQ137">
            <v>1117957103.1527584</v>
          </cell>
          <cell r="AR137">
            <v>1117957103.1527584</v>
          </cell>
          <cell r="AX137">
            <v>567300662453.72742</v>
          </cell>
        </row>
        <row r="138">
          <cell r="AQ138">
            <v>1150555644.9768891</v>
          </cell>
          <cell r="AR138">
            <v>1150555644.9768891</v>
          </cell>
          <cell r="AX138">
            <v>588150035136.79443</v>
          </cell>
        </row>
        <row r="139">
          <cell r="AQ139">
            <v>1181386324.1688676</v>
          </cell>
          <cell r="AR139">
            <v>1181386324.1688676</v>
          </cell>
          <cell r="AX139">
            <v>608342623406.46558</v>
          </cell>
        </row>
        <row r="140">
          <cell r="AQ140">
            <v>1209797158.0541277</v>
          </cell>
          <cell r="AR140">
            <v>1209797158.0541277</v>
          </cell>
          <cell r="AX140">
            <v>627531305803.85718</v>
          </cell>
        </row>
        <row r="141">
          <cell r="AQ141">
            <v>1239686336.3880382</v>
          </cell>
          <cell r="AR141">
            <v>1239686336.3880382</v>
          </cell>
          <cell r="AX141">
            <v>647743817218.99146</v>
          </cell>
        </row>
        <row r="142">
          <cell r="AQ142">
            <v>1271957352.9160781</v>
          </cell>
          <cell r="AR142">
            <v>1271957352.9160781</v>
          </cell>
          <cell r="AX142">
            <v>669194171906.3269</v>
          </cell>
        </row>
        <row r="143">
          <cell r="AQ143">
            <v>1305082932.7384298</v>
          </cell>
          <cell r="AR143">
            <v>1305082932.7384298</v>
          </cell>
          <cell r="AX143">
            <v>691342746759.56543</v>
          </cell>
        </row>
        <row r="144">
          <cell r="AQ144">
            <v>1338315447.3654985</v>
          </cell>
          <cell r="AR144">
            <v>1338315447.3654985</v>
          </cell>
          <cell r="AX144">
            <v>713794539620.34082</v>
          </cell>
        </row>
        <row r="145">
          <cell r="AQ145">
            <v>1372716673.4096322</v>
          </cell>
          <cell r="AR145">
            <v>1372716673.4096322</v>
          </cell>
          <cell r="AX145">
            <v>737068707747.27063</v>
          </cell>
        </row>
        <row r="146">
          <cell r="AQ146">
            <v>1406402897.0446391</v>
          </cell>
          <cell r="AR146">
            <v>1406402897.0446391</v>
          </cell>
          <cell r="AX146">
            <v>760216197173.80896</v>
          </cell>
        </row>
        <row r="147">
          <cell r="AQ147">
            <v>1441494686.308383</v>
          </cell>
          <cell r="AR147">
            <v>1441494686.308383</v>
          </cell>
          <cell r="AX147">
            <v>784575405708.80762</v>
          </cell>
        </row>
        <row r="148">
          <cell r="AQ148">
            <v>1479114481.9048445</v>
          </cell>
          <cell r="AR148">
            <v>1479114481.9048445</v>
          </cell>
          <cell r="AX148">
            <v>811152984526.6283</v>
          </cell>
        </row>
        <row r="149">
          <cell r="AQ149">
            <v>1518044728.5864003</v>
          </cell>
          <cell r="AR149">
            <v>1518044728.5864003</v>
          </cell>
          <cell r="AX149">
            <v>838811349623.59912</v>
          </cell>
        </row>
        <row r="150">
          <cell r="AQ150">
            <v>1557176428.393208</v>
          </cell>
          <cell r="AR150">
            <v>1557176428.393208</v>
          </cell>
          <cell r="AX150">
            <v>866930234669.3811</v>
          </cell>
        </row>
        <row r="151">
          <cell r="AQ151">
            <v>1597745082.4920607</v>
          </cell>
          <cell r="AR151">
            <v>1597745082.4920607</v>
          </cell>
          <cell r="AX151">
            <v>896200679851.94702</v>
          </cell>
        </row>
        <row r="152">
          <cell r="AQ152">
            <v>1637889806.1830201</v>
          </cell>
          <cell r="AR152">
            <v>1637889806.1830201</v>
          </cell>
          <cell r="AX152">
            <v>925590442465.50305</v>
          </cell>
        </row>
        <row r="153">
          <cell r="AQ153">
            <v>1678881254.0808587</v>
          </cell>
          <cell r="AR153">
            <v>1678881254.0808587</v>
          </cell>
          <cell r="AX153">
            <v>955828362483.01501</v>
          </cell>
        </row>
        <row r="154">
          <cell r="AQ154">
            <v>1721919578.1308093</v>
          </cell>
          <cell r="AR154">
            <v>1721919578.1308093</v>
          </cell>
          <cell r="AX154">
            <v>987612477491.01721</v>
          </cell>
        </row>
        <row r="155">
          <cell r="AQ155">
            <v>1766344306.42312</v>
          </cell>
          <cell r="AR155">
            <v>1766344306.42312</v>
          </cell>
          <cell r="AX155">
            <v>1020582324529.9095</v>
          </cell>
        </row>
        <row r="156">
          <cell r="AQ156">
            <v>1811649172.004791</v>
          </cell>
          <cell r="AR156">
            <v>1811649172.004791</v>
          </cell>
          <cell r="AX156">
            <v>1054462299449.7711</v>
          </cell>
        </row>
        <row r="157">
          <cell r="AQ157">
            <v>1849981412.4191999</v>
          </cell>
          <cell r="AR157">
            <v>1849981412.4191999</v>
          </cell>
          <cell r="AX157">
            <v>1086924494584.2354</v>
          </cell>
        </row>
        <row r="158">
          <cell r="AQ158">
            <v>1891919964.16804</v>
          </cell>
          <cell r="AR158">
            <v>1891919964.16804</v>
          </cell>
          <cell r="AX158">
            <v>1123714228611.9407</v>
          </cell>
        </row>
        <row r="159">
          <cell r="AQ159">
            <v>1935737046.9866383</v>
          </cell>
          <cell r="AR159">
            <v>1935737046.9866383</v>
          </cell>
          <cell r="AX159">
            <v>1162240485666.4958</v>
          </cell>
        </row>
        <row r="160">
          <cell r="AQ160">
            <v>1961101981.4362655</v>
          </cell>
          <cell r="AR160">
            <v>1961101981.4362655</v>
          </cell>
          <cell r="AX160">
            <v>1183931871083.7485</v>
          </cell>
        </row>
        <row r="161">
          <cell r="AQ161">
            <v>1977163855.3636012</v>
          </cell>
          <cell r="AR161">
            <v>1977163855.3636012</v>
          </cell>
          <cell r="AX161">
            <v>1199027774385.3567</v>
          </cell>
        </row>
        <row r="162">
          <cell r="AQ162">
            <v>1981998491.6228151</v>
          </cell>
          <cell r="AR162">
            <v>1981998491.6228151</v>
          </cell>
          <cell r="AX162">
            <v>1202784394915.3965</v>
          </cell>
        </row>
        <row r="163">
          <cell r="AQ163">
            <v>1984854055.0996284</v>
          </cell>
          <cell r="AR163">
            <v>1984854055.0996284</v>
          </cell>
          <cell r="AX163">
            <v>1204536877881.0854</v>
          </cell>
        </row>
        <row r="164">
          <cell r="AQ164">
            <v>1987711022.2981174</v>
          </cell>
          <cell r="AR164">
            <v>1987711022.2981174</v>
          </cell>
          <cell r="AX164">
            <v>1206290239644.2815</v>
          </cell>
        </row>
        <row r="165">
          <cell r="AQ165">
            <v>1990569393.493639</v>
          </cell>
          <cell r="AR165">
            <v>1990569393.493639</v>
          </cell>
          <cell r="AX165">
            <v>1208044480352.9812</v>
          </cell>
        </row>
        <row r="166">
          <cell r="AQ166">
            <v>1993429295.0024891</v>
          </cell>
          <cell r="AR166">
            <v>1993429295.0024891</v>
          </cell>
          <cell r="AX166">
            <v>1209799520709.7539</v>
          </cell>
        </row>
      </sheetData>
      <sheetData sheetId="17">
        <row r="7">
          <cell r="AQ7">
            <v>5050.9256418891864</v>
          </cell>
          <cell r="AR7">
            <v>5050.9256418891864</v>
          </cell>
          <cell r="AX7">
            <v>2003470.4619825557</v>
          </cell>
        </row>
        <row r="8">
          <cell r="AQ8">
            <v>7397.3177235606254</v>
          </cell>
          <cell r="AR8">
            <v>7397.3177235606254</v>
          </cell>
          <cell r="AX8">
            <v>3008606.1049022512</v>
          </cell>
        </row>
        <row r="9">
          <cell r="AQ9">
            <v>10350.631007635418</v>
          </cell>
          <cell r="AR9">
            <v>10350.631007635418</v>
          </cell>
          <cell r="AX9">
            <v>4311006.1983993659</v>
          </cell>
        </row>
        <row r="10">
          <cell r="AQ10">
            <v>14112.250690696683</v>
          </cell>
          <cell r="AR10">
            <v>14112.250690696683</v>
          </cell>
          <cell r="AX10">
            <v>6011947.0063402914</v>
          </cell>
        </row>
        <row r="11">
          <cell r="AQ11">
            <v>18830.337347727014</v>
          </cell>
          <cell r="AR11">
            <v>18830.337347727014</v>
          </cell>
          <cell r="AX11">
            <v>8196152.5069287252</v>
          </cell>
        </row>
        <row r="12">
          <cell r="AQ12">
            <v>24670.969140863439</v>
          </cell>
          <cell r="AR12">
            <v>24670.969140863439</v>
          </cell>
          <cell r="AX12">
            <v>10960561.3115362</v>
          </cell>
        </row>
        <row r="13">
          <cell r="AQ13">
            <v>31768.274713366656</v>
          </cell>
          <cell r="AR13">
            <v>31768.274713366656</v>
          </cell>
          <cell r="AX13">
            <v>14392239.607216444</v>
          </cell>
        </row>
        <row r="14">
          <cell r="AQ14">
            <v>40041.958207854463</v>
          </cell>
          <cell r="AR14">
            <v>40041.958207854463</v>
          </cell>
          <cell r="AX14">
            <v>18482490.565439671</v>
          </cell>
        </row>
        <row r="15">
          <cell r="AQ15">
            <v>49869.227482138922</v>
          </cell>
          <cell r="AR15">
            <v>49869.227482138922</v>
          </cell>
          <cell r="AX15">
            <v>23433465.442342751</v>
          </cell>
        </row>
        <row r="16">
          <cell r="AQ16">
            <v>61451.336084318857</v>
          </cell>
          <cell r="AR16">
            <v>61451.336084318857</v>
          </cell>
          <cell r="AX16">
            <v>29374177.68147245</v>
          </cell>
        </row>
        <row r="17">
          <cell r="AQ17">
            <v>74528.61607808854</v>
          </cell>
          <cell r="AR17">
            <v>74528.61607808854</v>
          </cell>
          <cell r="AX17">
            <v>36481468.782510333</v>
          </cell>
        </row>
        <row r="18">
          <cell r="AQ18">
            <v>84514.989066567738</v>
          </cell>
          <cell r="AR18">
            <v>84514.989066567738</v>
          </cell>
          <cell r="AX18">
            <v>42010912.296721093</v>
          </cell>
        </row>
        <row r="19">
          <cell r="AQ19">
            <v>95335.479014608645</v>
          </cell>
          <cell r="AR19">
            <v>95335.479014608645</v>
          </cell>
          <cell r="AX19">
            <v>48012746.003894843</v>
          </cell>
        </row>
        <row r="20">
          <cell r="AQ20">
            <v>106790.79185796095</v>
          </cell>
          <cell r="AR20">
            <v>106790.79185796095</v>
          </cell>
          <cell r="AX20">
            <v>54421423.967429236</v>
          </cell>
        </row>
        <row r="21">
          <cell r="AQ21">
            <v>119186.86994879508</v>
          </cell>
          <cell r="AR21">
            <v>119186.86994879508</v>
          </cell>
          <cell r="AX21">
            <v>61435256.313843638</v>
          </cell>
        </row>
        <row r="22">
          <cell r="AQ22">
            <v>134517.25591438415</v>
          </cell>
          <cell r="AR22">
            <v>134517.25591438415</v>
          </cell>
          <cell r="AX22">
            <v>70110322.892702356</v>
          </cell>
        </row>
        <row r="23">
          <cell r="AQ23">
            <v>149305.60973506671</v>
          </cell>
          <cell r="AR23">
            <v>149305.60973506671</v>
          </cell>
          <cell r="AX23">
            <v>78714120.754525334</v>
          </cell>
        </row>
        <row r="24">
          <cell r="AQ24">
            <v>165528.04925573122</v>
          </cell>
          <cell r="AR24">
            <v>165528.04925573122</v>
          </cell>
          <cell r="AX24">
            <v>88362228.320412189</v>
          </cell>
        </row>
        <row r="25">
          <cell r="AQ25">
            <v>182477.27895420848</v>
          </cell>
          <cell r="AR25">
            <v>182477.27895420848</v>
          </cell>
          <cell r="AX25">
            <v>98697529.017999679</v>
          </cell>
        </row>
        <row r="26">
          <cell r="AQ26">
            <v>199532.41296958254</v>
          </cell>
          <cell r="AR26">
            <v>199532.41296958254</v>
          </cell>
          <cell r="AX26">
            <v>109562617.47576976</v>
          </cell>
        </row>
        <row r="27">
          <cell r="AQ27">
            <v>219690.35994240205</v>
          </cell>
          <cell r="AR27">
            <v>219690.35994240205</v>
          </cell>
          <cell r="AX27">
            <v>122189068.10944512</v>
          </cell>
        </row>
        <row r="28">
          <cell r="AQ28">
            <v>240891.39677065541</v>
          </cell>
          <cell r="AR28">
            <v>240891.39677065541</v>
          </cell>
          <cell r="AX28">
            <v>135622135.42843792</v>
          </cell>
        </row>
        <row r="29">
          <cell r="AQ29">
            <v>263440.69243171409</v>
          </cell>
          <cell r="AR29">
            <v>263440.69243171409</v>
          </cell>
          <cell r="AX29">
            <v>150118286.95180464</v>
          </cell>
        </row>
        <row r="30">
          <cell r="AQ30">
            <v>288552.30331823812</v>
          </cell>
          <cell r="AR30">
            <v>288552.30331823812</v>
          </cell>
          <cell r="AX30">
            <v>166406751.26516724</v>
          </cell>
        </row>
        <row r="31">
          <cell r="AQ31">
            <v>315817.94279644737</v>
          </cell>
          <cell r="AR31">
            <v>315817.94279644737</v>
          </cell>
          <cell r="AX31">
            <v>184303563.03579012</v>
          </cell>
        </row>
        <row r="32">
          <cell r="AQ32">
            <v>344216.48547252989</v>
          </cell>
          <cell r="AR32">
            <v>344216.48547252989</v>
          </cell>
          <cell r="AX32">
            <v>203155859.10051525</v>
          </cell>
        </row>
        <row r="33">
          <cell r="AQ33">
            <v>374951.36939384416</v>
          </cell>
          <cell r="AR33">
            <v>374951.36939384416</v>
          </cell>
          <cell r="AX33">
            <v>223772208.23681468</v>
          </cell>
        </row>
        <row r="34">
          <cell r="AQ34">
            <v>416945.74940666999</v>
          </cell>
          <cell r="AR34">
            <v>416945.74940666999</v>
          </cell>
          <cell r="AX34">
            <v>250030212.44392946</v>
          </cell>
        </row>
        <row r="35">
          <cell r="AQ35">
            <v>468321.72968647705</v>
          </cell>
          <cell r="AR35">
            <v>468321.72968647705</v>
          </cell>
          <cell r="AX35">
            <v>281544685.83107775</v>
          </cell>
        </row>
        <row r="36">
          <cell r="AQ36">
            <v>523622.61448150885</v>
          </cell>
          <cell r="AR36">
            <v>523622.61448150885</v>
          </cell>
          <cell r="AX36">
            <v>315640822.0619548</v>
          </cell>
        </row>
        <row r="37">
          <cell r="AQ37">
            <v>589203.96268517734</v>
          </cell>
          <cell r="AR37">
            <v>589203.96268517734</v>
          </cell>
          <cell r="AX37">
            <v>356150120.59953147</v>
          </cell>
        </row>
        <row r="38">
          <cell r="AQ38">
            <v>661156.2165269414</v>
          </cell>
          <cell r="AR38">
            <v>661156.2165269414</v>
          </cell>
          <cell r="AX38">
            <v>400767104.32667267</v>
          </cell>
        </row>
        <row r="39">
          <cell r="AQ39">
            <v>739903.3292274808</v>
          </cell>
          <cell r="AR39">
            <v>739903.3292274808</v>
          </cell>
          <cell r="AX39">
            <v>449807911.65949953</v>
          </cell>
        </row>
        <row r="40">
          <cell r="AQ40">
            <v>821313.23899698118</v>
          </cell>
          <cell r="AR40">
            <v>821313.23899698118</v>
          </cell>
          <cell r="AX40">
            <v>501839759.15951061</v>
          </cell>
        </row>
        <row r="41">
          <cell r="AQ41">
            <v>896586.27754901745</v>
          </cell>
          <cell r="AR41">
            <v>896586.27754901745</v>
          </cell>
          <cell r="AX41">
            <v>553452113.94989514</v>
          </cell>
        </row>
        <row r="42">
          <cell r="AQ42">
            <v>975979.87837708718</v>
          </cell>
          <cell r="AR42">
            <v>975979.87837708718</v>
          </cell>
          <cell r="AX42">
            <v>609198390.2987417</v>
          </cell>
        </row>
        <row r="43">
          <cell r="AQ43">
            <v>1059239.1192853623</v>
          </cell>
          <cell r="AR43">
            <v>1059239.1192853623</v>
          </cell>
          <cell r="AX43">
            <v>668186912.42512131</v>
          </cell>
        </row>
        <row r="44">
          <cell r="AQ44">
            <v>1149436.0643640826</v>
          </cell>
          <cell r="AR44">
            <v>1149436.0643640826</v>
          </cell>
          <cell r="AX44">
            <v>732576996.64712238</v>
          </cell>
        </row>
        <row r="45">
          <cell r="AQ45">
            <v>1246346.4847326446</v>
          </cell>
          <cell r="AR45">
            <v>1246346.4847326446</v>
          </cell>
          <cell r="AX45">
            <v>802354291.19953883</v>
          </cell>
        </row>
        <row r="46">
          <cell r="AQ46">
            <v>1352214.4552926845</v>
          </cell>
          <cell r="AR46">
            <v>1352214.4552926845</v>
          </cell>
          <cell r="AX46">
            <v>878947078.37411344</v>
          </cell>
        </row>
        <row r="47">
          <cell r="AQ47">
            <v>1456621.6128128166</v>
          </cell>
          <cell r="AR47">
            <v>1456621.6128128166</v>
          </cell>
          <cell r="AX47">
            <v>953487139.5127033</v>
          </cell>
        </row>
        <row r="48">
          <cell r="AQ48">
            <v>1569661.9595324565</v>
          </cell>
          <cell r="AR48">
            <v>1569661.9595324565</v>
          </cell>
          <cell r="AX48">
            <v>1035608348.6328222</v>
          </cell>
        </row>
        <row r="49">
          <cell r="AQ49">
            <v>1688542.5216835462</v>
          </cell>
          <cell r="AR49">
            <v>1688542.5216835462</v>
          </cell>
          <cell r="AX49">
            <v>1123428121.8430738</v>
          </cell>
        </row>
        <row r="50">
          <cell r="AQ50">
            <v>1818691.8480558032</v>
          </cell>
          <cell r="AR50">
            <v>1818691.8480558032</v>
          </cell>
          <cell r="AX50">
            <v>1220494359.3683233</v>
          </cell>
        </row>
        <row r="51">
          <cell r="AQ51">
            <v>1956263.9028040045</v>
          </cell>
          <cell r="AR51">
            <v>1956263.9028040045</v>
          </cell>
          <cell r="AX51">
            <v>1323639463.7631993</v>
          </cell>
        </row>
        <row r="52">
          <cell r="AQ52">
            <v>2094129.5127601852</v>
          </cell>
          <cell r="AR52">
            <v>2094129.5127601852</v>
          </cell>
          <cell r="AX52">
            <v>1428448876.5730026</v>
          </cell>
        </row>
        <row r="53">
          <cell r="AQ53">
            <v>2241493.0368332085</v>
          </cell>
          <cell r="AR53">
            <v>2241493.0368332085</v>
          </cell>
          <cell r="AX53">
            <v>1540959192.8889184</v>
          </cell>
        </row>
        <row r="54">
          <cell r="AQ54">
            <v>2394118.6272504497</v>
          </cell>
          <cell r="AR54">
            <v>2394118.6272504497</v>
          </cell>
          <cell r="AX54">
            <v>1658663137.7146778</v>
          </cell>
        </row>
        <row r="55">
          <cell r="AQ55">
            <v>2553916.5702915047</v>
          </cell>
          <cell r="AR55">
            <v>2553916.5702915047</v>
          </cell>
          <cell r="AX55">
            <v>1783293941.5648646</v>
          </cell>
        </row>
        <row r="56">
          <cell r="AQ56">
            <v>2714774.5447083358</v>
          </cell>
          <cell r="AR56">
            <v>2714774.5447083358</v>
          </cell>
          <cell r="AX56">
            <v>1910603030.9257221</v>
          </cell>
        </row>
        <row r="57">
          <cell r="AQ57">
            <v>2937288.4504602174</v>
          </cell>
          <cell r="AR57">
            <v>2937288.4504602174</v>
          </cell>
          <cell r="AX57">
            <v>2082610568.1841063</v>
          </cell>
        </row>
        <row r="58">
          <cell r="AQ58">
            <v>3177188.7358958945</v>
          </cell>
          <cell r="AR58">
            <v>3177188.7358958945</v>
          </cell>
          <cell r="AX58">
            <v>2269518300.0903764</v>
          </cell>
        </row>
        <row r="59">
          <cell r="AQ59">
            <v>3438225.1495024734</v>
          </cell>
          <cell r="AR59">
            <v>3438225.1495024734</v>
          </cell>
          <cell r="AX59">
            <v>2471430049.5416765</v>
          </cell>
        </row>
        <row r="60">
          <cell r="AQ60">
            <v>3745114.6608819044</v>
          </cell>
          <cell r="AR60">
            <v>3745114.6608819044</v>
          </cell>
          <cell r="AX60">
            <v>2700455719.8449907</v>
          </cell>
        </row>
        <row r="61">
          <cell r="AQ61">
            <v>4066313.934127856</v>
          </cell>
          <cell r="AR61">
            <v>4066313.934127856</v>
          </cell>
          <cell r="AX61">
            <v>2943490833.1900291</v>
          </cell>
        </row>
        <row r="62">
          <cell r="AQ62">
            <v>4413221.0443002814</v>
          </cell>
          <cell r="AR62">
            <v>4413221.0443002814</v>
          </cell>
          <cell r="AX62">
            <v>3207706231.1939316</v>
          </cell>
        </row>
        <row r="63">
          <cell r="AQ63">
            <v>4786043.7236063033</v>
          </cell>
          <cell r="AR63">
            <v>4786043.7236063033</v>
          </cell>
          <cell r="AX63">
            <v>3493057914.1089578</v>
          </cell>
        </row>
        <row r="64">
          <cell r="AQ64">
            <v>5190034.3699111277</v>
          </cell>
          <cell r="AR64">
            <v>5190034.3699111277</v>
          </cell>
          <cell r="AX64">
            <v>3803535655.2011104</v>
          </cell>
        </row>
        <row r="65">
          <cell r="AQ65">
            <v>5631540.8969056057</v>
          </cell>
          <cell r="AR65">
            <v>5631540.8969056057</v>
          </cell>
          <cell r="AX65">
            <v>4142783374.6183825</v>
          </cell>
        </row>
        <row r="66">
          <cell r="AQ66">
            <v>6615219.301257303</v>
          </cell>
          <cell r="AR66">
            <v>6615219.301257303</v>
          </cell>
          <cell r="AX66">
            <v>4929669453.6063385</v>
          </cell>
        </row>
        <row r="67">
          <cell r="AQ67">
            <v>7813624.1457469845</v>
          </cell>
          <cell r="AR67">
            <v>7813624.1457469845</v>
          </cell>
          <cell r="AX67">
            <v>5554589653.7371664</v>
          </cell>
        </row>
        <row r="68">
          <cell r="AQ68">
            <v>9174352.1373758111</v>
          </cell>
          <cell r="AR68">
            <v>9174352.1373758111</v>
          </cell>
          <cell r="AX68">
            <v>6247931584.1100063</v>
          </cell>
        </row>
        <row r="69">
          <cell r="AQ69">
            <v>10721283.353143096</v>
          </cell>
          <cell r="AR69">
            <v>10721283.353143096</v>
          </cell>
          <cell r="AX69">
            <v>7021096341.8255444</v>
          </cell>
        </row>
        <row r="70">
          <cell r="AQ70">
            <v>12464819.382717233</v>
          </cell>
          <cell r="AR70">
            <v>12464819.382717233</v>
          </cell>
          <cell r="AX70">
            <v>7875300091.0483847</v>
          </cell>
        </row>
        <row r="71">
          <cell r="AQ71">
            <v>14409629.543564379</v>
          </cell>
          <cell r="AR71">
            <v>14409629.543564379</v>
          </cell>
          <cell r="AX71">
            <v>8796468538.3693638</v>
          </cell>
        </row>
        <row r="72">
          <cell r="AQ72">
            <v>16523279.44067068</v>
          </cell>
          <cell r="AR72">
            <v>16523279.44067068</v>
          </cell>
          <cell r="AX72">
            <v>9762932680.2405281</v>
          </cell>
        </row>
        <row r="73">
          <cell r="AQ73">
            <v>18901561.004094683</v>
          </cell>
          <cell r="AR73">
            <v>18901561.004094683</v>
          </cell>
          <cell r="AX73">
            <v>10839205997.646511</v>
          </cell>
        </row>
        <row r="74">
          <cell r="AQ74">
            <v>21642339.617442571</v>
          </cell>
          <cell r="AR74">
            <v>21642339.617442571</v>
          </cell>
          <cell r="AX74">
            <v>12077810011.29542</v>
          </cell>
        </row>
        <row r="75">
          <cell r="AQ75">
            <v>24663903.168017626</v>
          </cell>
          <cell r="AR75">
            <v>24663903.168017626</v>
          </cell>
          <cell r="AX75">
            <v>13450580716.980167</v>
          </cell>
        </row>
        <row r="76">
          <cell r="AQ76">
            <v>27883916.9161264</v>
          </cell>
          <cell r="AR76">
            <v>27883916.9161264</v>
          </cell>
          <cell r="AX76">
            <v>14930658234.061745</v>
          </cell>
        </row>
        <row r="77">
          <cell r="AQ77">
            <v>30885106.638173405</v>
          </cell>
          <cell r="AR77">
            <v>30885106.638173405</v>
          </cell>
          <cell r="AX77">
            <v>16447251195.816441</v>
          </cell>
        </row>
        <row r="78">
          <cell r="AQ78">
            <v>34184516.485611573</v>
          </cell>
          <cell r="AR78">
            <v>34184516.485611573</v>
          </cell>
          <cell r="AX78">
            <v>18111016055.537395</v>
          </cell>
        </row>
        <row r="79">
          <cell r="AQ79">
            <v>38254625.931486361</v>
          </cell>
          <cell r="AR79">
            <v>38254625.931486361</v>
          </cell>
          <cell r="AX79">
            <v>20117639892.0756</v>
          </cell>
        </row>
        <row r="80">
          <cell r="AQ80">
            <v>42795061.044129327</v>
          </cell>
          <cell r="AR80">
            <v>42795061.044129327</v>
          </cell>
          <cell r="AX80">
            <v>22366166723.748592</v>
          </cell>
        </row>
        <row r="81">
          <cell r="AQ81">
            <v>47645190.596109465</v>
          </cell>
          <cell r="AR81">
            <v>47645190.596109465</v>
          </cell>
          <cell r="AX81">
            <v>24644415757.848408</v>
          </cell>
        </row>
        <row r="82">
          <cell r="AQ82">
            <v>53011852.229080275</v>
          </cell>
          <cell r="AR82">
            <v>53011852.229080275</v>
          </cell>
          <cell r="AX82">
            <v>27017147306.378464</v>
          </cell>
        </row>
        <row r="83">
          <cell r="AQ83">
            <v>58933379.103458524</v>
          </cell>
          <cell r="AR83">
            <v>58933379.103458524</v>
          </cell>
          <cell r="AX83">
            <v>29602036200.452309</v>
          </cell>
        </row>
        <row r="84">
          <cell r="AQ84">
            <v>65724636.390387118</v>
          </cell>
          <cell r="AR84">
            <v>65724636.390387118</v>
          </cell>
          <cell r="AX84">
            <v>32485361072.422688</v>
          </cell>
        </row>
        <row r="85">
          <cell r="AQ85">
            <v>72915809.41196017</v>
          </cell>
          <cell r="AR85">
            <v>72915809.41196017</v>
          </cell>
          <cell r="AX85">
            <v>35602987413.732895</v>
          </cell>
        </row>
        <row r="86">
          <cell r="AQ86">
            <v>80604210.352587581</v>
          </cell>
          <cell r="AR86">
            <v>80604210.352587581</v>
          </cell>
          <cell r="AX86">
            <v>39051908309.054314</v>
          </cell>
        </row>
        <row r="87">
          <cell r="AQ87">
            <v>92521044.597917572</v>
          </cell>
          <cell r="AR87">
            <v>92521044.597917572</v>
          </cell>
          <cell r="AX87">
            <v>43549527157.927055</v>
          </cell>
        </row>
        <row r="88">
          <cell r="AQ88">
            <v>105784042.99396266</v>
          </cell>
          <cell r="AR88">
            <v>105784042.99396266</v>
          </cell>
          <cell r="AX88">
            <v>48473619965.744995</v>
          </cell>
        </row>
        <row r="89">
          <cell r="AQ89">
            <v>119302506.89769205</v>
          </cell>
          <cell r="AR89">
            <v>119302506.89769205</v>
          </cell>
          <cell r="AX89">
            <v>53497656193.182373</v>
          </cell>
        </row>
        <row r="90">
          <cell r="AQ90">
            <v>133526309.8233901</v>
          </cell>
          <cell r="AR90">
            <v>133526309.8233901</v>
          </cell>
          <cell r="AX90">
            <v>58846530449.816017</v>
          </cell>
        </row>
        <row r="91">
          <cell r="AQ91">
            <v>146378589.00331753</v>
          </cell>
          <cell r="AR91">
            <v>146378589.00331753</v>
          </cell>
          <cell r="AX91">
            <v>64072684671.044952</v>
          </cell>
        </row>
        <row r="92">
          <cell r="AQ92">
            <v>160529465.06403577</v>
          </cell>
          <cell r="AR92">
            <v>160529465.06403577</v>
          </cell>
          <cell r="AX92">
            <v>69871734707.772614</v>
          </cell>
        </row>
        <row r="93">
          <cell r="AQ93">
            <v>175627706.90095776</v>
          </cell>
          <cell r="AR93">
            <v>175627706.90095776</v>
          </cell>
          <cell r="AX93">
            <v>75995410460.881653</v>
          </cell>
        </row>
        <row r="94">
          <cell r="AQ94">
            <v>192763607.41763362</v>
          </cell>
          <cell r="AR94">
            <v>192763607.41763362</v>
          </cell>
          <cell r="AX94">
            <v>82781653886.9897</v>
          </cell>
        </row>
        <row r="95">
          <cell r="AQ95">
            <v>211125670.93216833</v>
          </cell>
          <cell r="AR95">
            <v>211125670.93216833</v>
          </cell>
          <cell r="AX95">
            <v>90055551883.362976</v>
          </cell>
        </row>
        <row r="96">
          <cell r="AQ96">
            <v>229386443.78038931</v>
          </cell>
          <cell r="AR96">
            <v>229386443.78038931</v>
          </cell>
          <cell r="AX96">
            <v>97673712660.507416</v>
          </cell>
        </row>
        <row r="97">
          <cell r="AQ97">
            <v>247777919.32391113</v>
          </cell>
          <cell r="AR97">
            <v>247777919.32391113</v>
          </cell>
          <cell r="AX97">
            <v>105310733674.15672</v>
          </cell>
        </row>
        <row r="98">
          <cell r="AQ98">
            <v>267703732.8972351</v>
          </cell>
          <cell r="AR98">
            <v>267703732.8972351</v>
          </cell>
          <cell r="AX98">
            <v>113910319658.50346</v>
          </cell>
        </row>
        <row r="99">
          <cell r="AQ99">
            <v>290359971.1785841</v>
          </cell>
          <cell r="AR99">
            <v>290359971.1785841</v>
          </cell>
          <cell r="AX99">
            <v>123345616494.46899</v>
          </cell>
        </row>
        <row r="100">
          <cell r="AQ100">
            <v>315150800.93557942</v>
          </cell>
          <cell r="AR100">
            <v>315150800.93557942</v>
          </cell>
          <cell r="AX100">
            <v>133406076347.2964</v>
          </cell>
        </row>
        <row r="101">
          <cell r="AQ101">
            <v>338450946.96892846</v>
          </cell>
          <cell r="AR101">
            <v>338450946.96892846</v>
          </cell>
          <cell r="AX101">
            <v>142853100197.91504</v>
          </cell>
        </row>
        <row r="102">
          <cell r="AQ102">
            <v>362678015.21255308</v>
          </cell>
          <cell r="AR102">
            <v>362678015.21255308</v>
          </cell>
          <cell r="AX102">
            <v>151417285369.63092</v>
          </cell>
        </row>
        <row r="103">
          <cell r="AQ103">
            <v>388633618.29612732</v>
          </cell>
          <cell r="AR103">
            <v>388633618.29612732</v>
          </cell>
          <cell r="AX103">
            <v>160203453394.29788</v>
          </cell>
        </row>
        <row r="104">
          <cell r="AQ104">
            <v>415690761.60380644</v>
          </cell>
          <cell r="AR104">
            <v>415690761.60380644</v>
          </cell>
          <cell r="AX104">
            <v>169309660617.13699</v>
          </cell>
        </row>
        <row r="105">
          <cell r="AQ105">
            <v>444134258.40964353</v>
          </cell>
          <cell r="AR105">
            <v>444134258.40964353</v>
          </cell>
          <cell r="AX105">
            <v>178764854547.13702</v>
          </cell>
        </row>
        <row r="106">
          <cell r="AQ106">
            <v>473554954.59488904</v>
          </cell>
          <cell r="AR106">
            <v>473554954.59488904</v>
          </cell>
          <cell r="AX106">
            <v>188428516369.97617</v>
          </cell>
        </row>
        <row r="107">
          <cell r="AQ107">
            <v>491503467.39534092</v>
          </cell>
          <cell r="AR107">
            <v>491503467.39534092</v>
          </cell>
          <cell r="AX107">
            <v>196160407729.13837</v>
          </cell>
        </row>
        <row r="108">
          <cell r="AQ108">
            <v>510381542.30867165</v>
          </cell>
          <cell r="AR108">
            <v>510381542.30867165</v>
          </cell>
          <cell r="AX108">
            <v>204264564669.29974</v>
          </cell>
        </row>
        <row r="109">
          <cell r="AQ109">
            <v>530385668.31585699</v>
          </cell>
          <cell r="AR109">
            <v>530385668.31585699</v>
          </cell>
          <cell r="AX109">
            <v>212782439372.04196</v>
          </cell>
        </row>
        <row r="110">
          <cell r="AQ110">
            <v>552090407.00369537</v>
          </cell>
          <cell r="AR110">
            <v>552090407.00369537</v>
          </cell>
          <cell r="AX110">
            <v>221964475915.1756</v>
          </cell>
        </row>
        <row r="111">
          <cell r="AQ111">
            <v>574207551.88586998</v>
          </cell>
          <cell r="AR111">
            <v>574207551.88586998</v>
          </cell>
          <cell r="AX111">
            <v>231333365409.56332</v>
          </cell>
        </row>
        <row r="112">
          <cell r="AQ112">
            <v>597517737.87732792</v>
          </cell>
          <cell r="AR112">
            <v>597517737.87732792</v>
          </cell>
          <cell r="AX112">
            <v>241181044050.82269</v>
          </cell>
        </row>
        <row r="113">
          <cell r="AQ113">
            <v>619410473.13289189</v>
          </cell>
          <cell r="AR113">
            <v>619410473.13289189</v>
          </cell>
          <cell r="AX113">
            <v>250776236536.91635</v>
          </cell>
        </row>
        <row r="114">
          <cell r="AQ114">
            <v>638980334.04806602</v>
          </cell>
          <cell r="AR114">
            <v>638980334.04806602</v>
          </cell>
          <cell r="AX114">
            <v>260256545320.60095</v>
          </cell>
        </row>
        <row r="115">
          <cell r="AQ115">
            <v>658789119.40082121</v>
          </cell>
          <cell r="AR115">
            <v>658789119.40082121</v>
          </cell>
          <cell r="AX115">
            <v>269951246236.34265</v>
          </cell>
        </row>
        <row r="116">
          <cell r="AQ116">
            <v>679863242.05218744</v>
          </cell>
          <cell r="AR116">
            <v>679863242.05218744</v>
          </cell>
          <cell r="AX116">
            <v>280269135046.0708</v>
          </cell>
        </row>
        <row r="117">
          <cell r="AQ117">
            <v>699362725.27498329</v>
          </cell>
          <cell r="AR117">
            <v>699362725.27498329</v>
          </cell>
          <cell r="AX117">
            <v>290934989600.4469</v>
          </cell>
        </row>
        <row r="118">
          <cell r="AQ118">
            <v>720129347.73815775</v>
          </cell>
          <cell r="AR118">
            <v>720129347.73815775</v>
          </cell>
          <cell r="AX118">
            <v>302265125002.27484</v>
          </cell>
        </row>
        <row r="119">
          <cell r="AQ119">
            <v>740915753.69267344</v>
          </cell>
          <cell r="AR119">
            <v>740915753.69267344</v>
          </cell>
          <cell r="AX119">
            <v>313756662076.07092</v>
          </cell>
        </row>
        <row r="120">
          <cell r="AQ120">
            <v>762081602.09105599</v>
          </cell>
          <cell r="AR120">
            <v>762081602.09105599</v>
          </cell>
          <cell r="AX120">
            <v>325579406804.14905</v>
          </cell>
        </row>
        <row r="121">
          <cell r="AQ121">
            <v>783718504.99769759</v>
          </cell>
          <cell r="AR121">
            <v>783718504.99769759</v>
          </cell>
          <cell r="AX121">
            <v>337778234639.86334</v>
          </cell>
        </row>
        <row r="122">
          <cell r="AQ122">
            <v>806322788.34454036</v>
          </cell>
          <cell r="AR122">
            <v>806322788.34454036</v>
          </cell>
          <cell r="AX122">
            <v>350586528531.54657</v>
          </cell>
        </row>
        <row r="123">
          <cell r="AQ123">
            <v>829766469.08195996</v>
          </cell>
          <cell r="AR123">
            <v>829766469.08195996</v>
          </cell>
          <cell r="AX123">
            <v>363980024505.60699</v>
          </cell>
        </row>
        <row r="124">
          <cell r="AQ124">
            <v>853639726.15356565</v>
          </cell>
          <cell r="AR124">
            <v>853639726.15356565</v>
          </cell>
          <cell r="AX124">
            <v>377760346544.49084</v>
          </cell>
        </row>
        <row r="125">
          <cell r="AQ125">
            <v>878313758.92544222</v>
          </cell>
          <cell r="AR125">
            <v>878313758.92544222</v>
          </cell>
          <cell r="AX125">
            <v>392099493894.86023</v>
          </cell>
        </row>
        <row r="126">
          <cell r="AQ126">
            <v>902596244.39405012</v>
          </cell>
          <cell r="AR126">
            <v>902596244.39405012</v>
          </cell>
          <cell r="AX126">
            <v>406471601569.06842</v>
          </cell>
        </row>
        <row r="127">
          <cell r="AQ127">
            <v>927907618.76447535</v>
          </cell>
          <cell r="AR127">
            <v>927907618.76447535</v>
          </cell>
          <cell r="AX127">
            <v>421547999327.7641</v>
          </cell>
        </row>
        <row r="128">
          <cell r="AQ128">
            <v>953668850.10875988</v>
          </cell>
          <cell r="AR128">
            <v>953668850.10875988</v>
          </cell>
          <cell r="AX128">
            <v>437044805407.93677</v>
          </cell>
        </row>
        <row r="129">
          <cell r="AQ129">
            <v>981214562.86402237</v>
          </cell>
          <cell r="AR129">
            <v>981214562.86402237</v>
          </cell>
          <cell r="AX129">
            <v>453585794661.97382</v>
          </cell>
        </row>
        <row r="130">
          <cell r="AQ130">
            <v>1008858450.8780017</v>
          </cell>
          <cell r="AR130">
            <v>1008858450.8780017</v>
          </cell>
          <cell r="AX130">
            <v>470442569481.61627</v>
          </cell>
        </row>
        <row r="131">
          <cell r="AQ131">
            <v>1037433423.4041319</v>
          </cell>
          <cell r="AR131">
            <v>1037433423.4041319</v>
          </cell>
          <cell r="AX131">
            <v>487923360244.6308</v>
          </cell>
        </row>
        <row r="132">
          <cell r="AQ132">
            <v>1064102487.8910741</v>
          </cell>
          <cell r="AR132">
            <v>1064102487.8910741</v>
          </cell>
          <cell r="AX132">
            <v>504940036130.61816</v>
          </cell>
        </row>
        <row r="133">
          <cell r="AQ133">
            <v>1091394072.1463821</v>
          </cell>
          <cell r="AR133">
            <v>1091394072.1463821</v>
          </cell>
          <cell r="AX133">
            <v>522497793346.26794</v>
          </cell>
        </row>
        <row r="134">
          <cell r="AQ134">
            <v>1119456193.2115252</v>
          </cell>
          <cell r="AR134">
            <v>1119456193.2115252</v>
          </cell>
          <cell r="AX134">
            <v>540677623094.70508</v>
          </cell>
        </row>
        <row r="135">
          <cell r="AQ135">
            <v>1149283721.2267196</v>
          </cell>
          <cell r="AR135">
            <v>1149283721.2267196</v>
          </cell>
          <cell r="AX135">
            <v>560017260499.48181</v>
          </cell>
        </row>
        <row r="136">
          <cell r="AQ136">
            <v>1179878949.2067544</v>
          </cell>
          <cell r="AR136">
            <v>1179878949.2067544</v>
          </cell>
          <cell r="AX136">
            <v>580065429603.20764</v>
          </cell>
        </row>
        <row r="137">
          <cell r="AQ137">
            <v>1211040563.3121476</v>
          </cell>
          <cell r="AR137">
            <v>1211040563.3121476</v>
          </cell>
          <cell r="AX137">
            <v>600683288109.64282</v>
          </cell>
        </row>
        <row r="138">
          <cell r="AQ138">
            <v>1240596473.8487995</v>
          </cell>
          <cell r="AR138">
            <v>1240596473.8487995</v>
          </cell>
          <cell r="AX138">
            <v>620793035269.99475</v>
          </cell>
        </row>
        <row r="139">
          <cell r="AQ139">
            <v>1267001707.0648446</v>
          </cell>
          <cell r="AR139">
            <v>1267001707.0648446</v>
          </cell>
          <cell r="AX139">
            <v>639592327808.54102</v>
          </cell>
        </row>
        <row r="140">
          <cell r="AQ140">
            <v>1294420803.0102866</v>
          </cell>
          <cell r="AR140">
            <v>1294420803.0102866</v>
          </cell>
          <cell r="AX140">
            <v>659155651813.31519</v>
          </cell>
        </row>
        <row r="141">
          <cell r="AQ141">
            <v>1322454326.1801076</v>
          </cell>
          <cell r="AR141">
            <v>1322454326.1801076</v>
          </cell>
          <cell r="AX141">
            <v>679300937385.94971</v>
          </cell>
        </row>
        <row r="142">
          <cell r="AQ142">
            <v>1353657483.4934387</v>
          </cell>
          <cell r="AR142">
            <v>1353657483.4934387</v>
          </cell>
          <cell r="AX142">
            <v>701102888492.41101</v>
          </cell>
        </row>
        <row r="143">
          <cell r="AQ143">
            <v>1384512154.8428338</v>
          </cell>
          <cell r="AR143">
            <v>1384512154.8428338</v>
          </cell>
          <cell r="AX143">
            <v>723011651985.47485</v>
          </cell>
        </row>
        <row r="144">
          <cell r="AQ144">
            <v>1416379603.3862488</v>
          </cell>
          <cell r="AR144">
            <v>1416379603.3862488</v>
          </cell>
          <cell r="AX144">
            <v>745673691610.24121</v>
          </cell>
        </row>
        <row r="145">
          <cell r="AQ145">
            <v>1447232455.08214</v>
          </cell>
          <cell r="AR145">
            <v>1447232455.08214</v>
          </cell>
          <cell r="AX145">
            <v>768094065327.26721</v>
          </cell>
        </row>
        <row r="146">
          <cell r="AQ146">
            <v>1479347473.1864436</v>
          </cell>
          <cell r="AR146">
            <v>1479347473.1864436</v>
          </cell>
          <cell r="AX146">
            <v>791503480930.38318</v>
          </cell>
        </row>
        <row r="147">
          <cell r="AQ147">
            <v>1514190187.1609368</v>
          </cell>
          <cell r="AR147">
            <v>1514190187.1609368</v>
          </cell>
          <cell r="AX147">
            <v>817219601122.18677</v>
          </cell>
        </row>
        <row r="148">
          <cell r="AQ148">
            <v>1550933312.4902687</v>
          </cell>
          <cell r="AR148">
            <v>1550933312.4902687</v>
          </cell>
          <cell r="AX148">
            <v>844400328951.79285</v>
          </cell>
        </row>
        <row r="149">
          <cell r="AQ149">
            <v>1587961068.7032199</v>
          </cell>
          <cell r="AR149">
            <v>1587961068.7032199</v>
          </cell>
          <cell r="AX149">
            <v>872146719928.27112</v>
          </cell>
        </row>
        <row r="150">
          <cell r="AQ150">
            <v>1626047810.4834635</v>
          </cell>
          <cell r="AR150">
            <v>1626047810.4834635</v>
          </cell>
          <cell r="AX150">
            <v>900866731805.03857</v>
          </cell>
        </row>
        <row r="151">
          <cell r="AQ151">
            <v>1663856298.1702836</v>
          </cell>
          <cell r="AR151">
            <v>1663856298.1702836</v>
          </cell>
          <cell r="AX151">
            <v>929830533795.44763</v>
          </cell>
        </row>
        <row r="152">
          <cell r="AQ152">
            <v>1702012514.6049316</v>
          </cell>
          <cell r="AR152">
            <v>1702012514.6049316</v>
          </cell>
          <cell r="AX152">
            <v>959349811452.0686</v>
          </cell>
        </row>
        <row r="153">
          <cell r="AQ153">
            <v>1741010872.0244293</v>
          </cell>
          <cell r="AR153">
            <v>1741010872.0244293</v>
          </cell>
          <cell r="AX153">
            <v>989715490736.42297</v>
          </cell>
        </row>
        <row r="154">
          <cell r="AQ154">
            <v>1782180666.3784704</v>
          </cell>
          <cell r="AR154">
            <v>1782180666.3784704</v>
          </cell>
          <cell r="AX154">
            <v>1021736635739.6833</v>
          </cell>
        </row>
        <row r="155">
          <cell r="AQ155">
            <v>1824166724.6556423</v>
          </cell>
          <cell r="AR155">
            <v>1824166724.6556423</v>
          </cell>
          <cell r="AX155">
            <v>1054663558376.762</v>
          </cell>
        </row>
        <row r="156">
          <cell r="AQ156">
            <v>1867898535.9195592</v>
          </cell>
          <cell r="AR156">
            <v>1867898535.9195592</v>
          </cell>
          <cell r="AX156">
            <v>1089916170803.1193</v>
          </cell>
        </row>
        <row r="157">
          <cell r="AQ157">
            <v>1912359091.7252798</v>
          </cell>
          <cell r="AR157">
            <v>1912359091.7252798</v>
          </cell>
          <cell r="AX157">
            <v>1128500216869.9041</v>
          </cell>
        </row>
        <row r="158">
          <cell r="AQ158">
            <v>1957930560.5752015</v>
          </cell>
          <cell r="AR158">
            <v>1957930560.5752015</v>
          </cell>
          <cell r="AX158">
            <v>1168410511516.0247</v>
          </cell>
        </row>
        <row r="159">
          <cell r="AQ159">
            <v>1984869008.5926361</v>
          </cell>
          <cell r="AR159">
            <v>1984869008.5926361</v>
          </cell>
          <cell r="AX159">
            <v>1190901836367.802</v>
          </cell>
        </row>
        <row r="160">
          <cell r="AQ160">
            <v>2001199369.9084702</v>
          </cell>
          <cell r="AR160">
            <v>2001199369.9084702</v>
          </cell>
          <cell r="AX160">
            <v>1206166023545.1548</v>
          </cell>
        </row>
        <row r="161">
          <cell r="AQ161">
            <v>2005802136.7534366</v>
          </cell>
          <cell r="AR161">
            <v>2005802136.7534366</v>
          </cell>
          <cell r="AX161">
            <v>1209647213585.2603</v>
          </cell>
        </row>
        <row r="162">
          <cell r="AQ162">
            <v>2008708562.6063986</v>
          </cell>
          <cell r="AR162">
            <v>2008708562.6063986</v>
          </cell>
          <cell r="AX162">
            <v>1211419594715.4773</v>
          </cell>
        </row>
        <row r="163">
          <cell r="AQ163">
            <v>2011616411.2650225</v>
          </cell>
          <cell r="AR163">
            <v>2011616411.2650225</v>
          </cell>
          <cell r="AX163">
            <v>1213192861168.7449</v>
          </cell>
        </row>
        <row r="164">
          <cell r="AQ164">
            <v>2014525683.0134552</v>
          </cell>
          <cell r="AR164">
            <v>2014525683.0134552</v>
          </cell>
          <cell r="AX164">
            <v>1214967013096.644</v>
          </cell>
        </row>
        <row r="165">
          <cell r="AQ165">
            <v>2017436378.1349535</v>
          </cell>
          <cell r="AR165">
            <v>2017436378.1349535</v>
          </cell>
          <cell r="AX165">
            <v>1216742050650.29</v>
          </cell>
        </row>
        <row r="166">
          <cell r="AQ166">
            <v>2020348623.7740815</v>
          </cell>
          <cell r="AR166">
            <v>2020348623.7740815</v>
          </cell>
          <cell r="AX166">
            <v>1218517894407.0183</v>
          </cell>
        </row>
      </sheetData>
      <sheetData sheetId="18">
        <row r="7">
          <cell r="AQ7">
            <v>5072.5629275877372</v>
          </cell>
          <cell r="AR7">
            <v>5072.5629275877372</v>
          </cell>
          <cell r="AX7">
            <v>2009985.6574360463</v>
          </cell>
        </row>
        <row r="8">
          <cell r="AQ8">
            <v>7509.473561591295</v>
          </cell>
          <cell r="AR8">
            <v>7509.473561591295</v>
          </cell>
          <cell r="AX8">
            <v>3052793.3315947005</v>
          </cell>
        </row>
        <row r="9">
          <cell r="AQ9">
            <v>10616.092799406437</v>
          </cell>
          <cell r="AR9">
            <v>10616.092799406437</v>
          </cell>
          <cell r="AX9">
            <v>4421513.7773305699</v>
          </cell>
        </row>
        <row r="10">
          <cell r="AQ10">
            <v>14606.313566152199</v>
          </cell>
          <cell r="AR10">
            <v>14606.313566152199</v>
          </cell>
          <cell r="AX10">
            <v>6224607.663811706</v>
          </cell>
        </row>
        <row r="11">
          <cell r="AQ11">
            <v>19649.573472369717</v>
          </cell>
          <cell r="AR11">
            <v>19649.573472369717</v>
          </cell>
          <cell r="AX11">
            <v>8558177.0175520219</v>
          </cell>
        </row>
        <row r="12">
          <cell r="AQ12">
            <v>25936.933270248166</v>
          </cell>
          <cell r="AR12">
            <v>25936.933270248166</v>
          </cell>
          <cell r="AX12">
            <v>11532812.466029136</v>
          </cell>
        </row>
        <row r="13">
          <cell r="AQ13">
            <v>33483.732424949456</v>
          </cell>
          <cell r="AR13">
            <v>33483.732424949456</v>
          </cell>
          <cell r="AX13">
            <v>15184705.238803178</v>
          </cell>
        </row>
        <row r="14">
          <cell r="AQ14">
            <v>42447.761284617358</v>
          </cell>
          <cell r="AR14">
            <v>42447.761284617358</v>
          </cell>
          <cell r="AX14">
            <v>19614744.749582872</v>
          </cell>
        </row>
        <row r="15">
          <cell r="AQ15">
            <v>53148.999135912076</v>
          </cell>
          <cell r="AR15">
            <v>53148.999135912076</v>
          </cell>
          <cell r="AX15">
            <v>25003834.915114924</v>
          </cell>
        </row>
        <row r="16">
          <cell r="AQ16">
            <v>65821.176107009611</v>
          </cell>
          <cell r="AR16">
            <v>65821.176107009611</v>
          </cell>
          <cell r="AX16">
            <v>31500332.755821556</v>
          </cell>
        </row>
        <row r="17">
          <cell r="AQ17">
            <v>79857.321564776765</v>
          </cell>
          <cell r="AR17">
            <v>79857.321564776765</v>
          </cell>
          <cell r="AX17">
            <v>39219054.857677668</v>
          </cell>
        </row>
        <row r="18">
          <cell r="AQ18">
            <v>90831.48285658838</v>
          </cell>
          <cell r="AR18">
            <v>90831.48285658838</v>
          </cell>
          <cell r="AX18">
            <v>45349756.055453829</v>
          </cell>
        </row>
        <row r="19">
          <cell r="AQ19">
            <v>102922.88597199183</v>
          </cell>
          <cell r="AR19">
            <v>102922.88597199183</v>
          </cell>
          <cell r="AX19">
            <v>52114388.829944536</v>
          </cell>
        </row>
        <row r="20">
          <cell r="AQ20">
            <v>115265.68443943202</v>
          </cell>
          <cell r="AR20">
            <v>115265.68443943202</v>
          </cell>
          <cell r="AX20">
            <v>59146964.107212603</v>
          </cell>
        </row>
        <row r="21">
          <cell r="AQ21">
            <v>130244.95694452841</v>
          </cell>
          <cell r="AR21">
            <v>130244.95694452841</v>
          </cell>
          <cell r="AX21">
            <v>67693853.375056386</v>
          </cell>
        </row>
        <row r="22">
          <cell r="AQ22">
            <v>146007.33383325048</v>
          </cell>
          <cell r="AR22">
            <v>146007.33383325048</v>
          </cell>
          <cell r="AX22">
            <v>76869027.031020865</v>
          </cell>
        </row>
        <row r="23">
          <cell r="AQ23">
            <v>161828.49978269427</v>
          </cell>
          <cell r="AR23">
            <v>161828.49978269427</v>
          </cell>
          <cell r="AX23">
            <v>86350377.038752884</v>
          </cell>
        </row>
        <row r="24">
          <cell r="AQ24">
            <v>179389.80638902696</v>
          </cell>
          <cell r="AR24">
            <v>179389.80638902696</v>
          </cell>
          <cell r="AX24">
            <v>97076041.336359546</v>
          </cell>
        </row>
        <row r="25">
          <cell r="AQ25">
            <v>197947.66929101088</v>
          </cell>
          <cell r="AR25">
            <v>197947.66929101088</v>
          </cell>
          <cell r="AX25">
            <v>108606306.62821215</v>
          </cell>
        </row>
        <row r="26">
          <cell r="AQ26">
            <v>216527.77739963139</v>
          </cell>
          <cell r="AR26">
            <v>216527.77739963139</v>
          </cell>
          <cell r="AX26">
            <v>120375471.85448648</v>
          </cell>
        </row>
        <row r="27">
          <cell r="AQ27">
            <v>238558.31756461359</v>
          </cell>
          <cell r="AR27">
            <v>238558.31756461359</v>
          </cell>
          <cell r="AX27">
            <v>134226709.03626138</v>
          </cell>
        </row>
        <row r="28">
          <cell r="AQ28">
            <v>264027.01973300491</v>
          </cell>
          <cell r="AR28">
            <v>264027.01973300491</v>
          </cell>
          <cell r="AX28">
            <v>150337279.61291233</v>
          </cell>
        </row>
        <row r="29">
          <cell r="AQ29">
            <v>289900.02834817034</v>
          </cell>
          <cell r="AR29">
            <v>289900.02834817034</v>
          </cell>
          <cell r="AX29">
            <v>167030239.97167352</v>
          </cell>
        </row>
        <row r="30">
          <cell r="AQ30">
            <v>318627.60326937004</v>
          </cell>
          <cell r="AR30">
            <v>318627.60326937004</v>
          </cell>
          <cell r="AX30">
            <v>185727294.39074674</v>
          </cell>
        </row>
        <row r="31">
          <cell r="AQ31">
            <v>348559.46519584826</v>
          </cell>
          <cell r="AR31">
            <v>348559.46519584826</v>
          </cell>
          <cell r="AX31">
            <v>205437635.95250475</v>
          </cell>
        </row>
        <row r="32">
          <cell r="AQ32">
            <v>381086.1292839942</v>
          </cell>
          <cell r="AR32">
            <v>381086.1292839942</v>
          </cell>
          <cell r="AX32">
            <v>227089315.3512533</v>
          </cell>
        </row>
        <row r="33">
          <cell r="AQ33">
            <v>415378.73604377662</v>
          </cell>
          <cell r="AR33">
            <v>415378.73604377662</v>
          </cell>
          <cell r="AX33">
            <v>250235228.65040708</v>
          </cell>
        </row>
        <row r="34">
          <cell r="AQ34">
            <v>466433.91021451144</v>
          </cell>
          <cell r="AR34">
            <v>466433.91021451144</v>
          </cell>
          <cell r="AX34">
            <v>281720844.26086229</v>
          </cell>
        </row>
        <row r="35">
          <cell r="AQ35">
            <v>524196.01945544657</v>
          </cell>
          <cell r="AR35">
            <v>524196.01945544657</v>
          </cell>
          <cell r="AX35">
            <v>317241464.26227045</v>
          </cell>
        </row>
        <row r="36">
          <cell r="AQ36">
            <v>587586.70285505196</v>
          </cell>
          <cell r="AR36">
            <v>587586.70285505196</v>
          </cell>
          <cell r="AX36">
            <v>356334655.32929152</v>
          </cell>
        </row>
        <row r="37">
          <cell r="AQ37">
            <v>661477.01636218606</v>
          </cell>
          <cell r="AR37">
            <v>661477.01636218606</v>
          </cell>
          <cell r="AX37">
            <v>402026448.17624533</v>
          </cell>
        </row>
        <row r="38">
          <cell r="AQ38">
            <v>743438.11603411904</v>
          </cell>
          <cell r="AR38">
            <v>743438.11603411904</v>
          </cell>
          <cell r="AX38">
            <v>452893059.85006708</v>
          </cell>
        </row>
        <row r="39">
          <cell r="AQ39">
            <v>832011.86188730225</v>
          </cell>
          <cell r="AR39">
            <v>832011.86188730225</v>
          </cell>
          <cell r="AX39">
            <v>508092481.26116991</v>
          </cell>
        </row>
        <row r="40">
          <cell r="AQ40">
            <v>918943.66230396833</v>
          </cell>
          <cell r="AR40">
            <v>918943.66230396833</v>
          </cell>
          <cell r="AX40">
            <v>564905091.25860071</v>
          </cell>
        </row>
        <row r="41">
          <cell r="AQ41">
            <v>1002389.0738456144</v>
          </cell>
          <cell r="AR41">
            <v>1002389.0738456144</v>
          </cell>
          <cell r="AX41">
            <v>622326707.35951948</v>
          </cell>
        </row>
        <row r="42">
          <cell r="AQ42">
            <v>1089116.9426256567</v>
          </cell>
          <cell r="AR42">
            <v>1089116.9426256567</v>
          </cell>
          <cell r="AX42">
            <v>683551161.81818676</v>
          </cell>
        </row>
        <row r="43">
          <cell r="AQ43">
            <v>1183662.259774426</v>
          </cell>
          <cell r="AR43">
            <v>1183662.259774426</v>
          </cell>
          <cell r="AX43">
            <v>750742434.94574237</v>
          </cell>
        </row>
        <row r="44">
          <cell r="AQ44">
            <v>1284891.5962164435</v>
          </cell>
          <cell r="AR44">
            <v>1284891.5962164435</v>
          </cell>
          <cell r="AX44">
            <v>823322732.18674195</v>
          </cell>
        </row>
        <row r="45">
          <cell r="AQ45">
            <v>1394445.8216084265</v>
          </cell>
          <cell r="AR45">
            <v>1394445.8216084265</v>
          </cell>
          <cell r="AX45">
            <v>902514768.57425761</v>
          </cell>
        </row>
        <row r="46">
          <cell r="AQ46">
            <v>1512033.5526645412</v>
          </cell>
          <cell r="AR46">
            <v>1512033.5526645412</v>
          </cell>
          <cell r="AX46">
            <v>988722873.16033483</v>
          </cell>
        </row>
        <row r="47">
          <cell r="AQ47">
            <v>1631466.8588709077</v>
          </cell>
          <cell r="AR47">
            <v>1631466.8588709077</v>
          </cell>
          <cell r="AX47">
            <v>1076373628.7910984</v>
          </cell>
        </row>
        <row r="48">
          <cell r="AQ48">
            <v>1756329.6630776399</v>
          </cell>
          <cell r="AR48">
            <v>1756329.6630776399</v>
          </cell>
          <cell r="AX48">
            <v>1169143517.4815226</v>
          </cell>
        </row>
        <row r="49">
          <cell r="AQ49">
            <v>1891535.7281433363</v>
          </cell>
          <cell r="AR49">
            <v>1891535.7281433363</v>
          </cell>
          <cell r="AX49">
            <v>1270509676.6891594</v>
          </cell>
        </row>
        <row r="50">
          <cell r="AQ50">
            <v>2028585.8826617261</v>
          </cell>
          <cell r="AR50">
            <v>2028585.8826617261</v>
          </cell>
          <cell r="AX50">
            <v>1374465708.5866466</v>
          </cell>
        </row>
        <row r="51">
          <cell r="AQ51">
            <v>2175260.2296444271</v>
          </cell>
          <cell r="AR51">
            <v>2175260.2296444271</v>
          </cell>
          <cell r="AX51">
            <v>1485392731.5588071</v>
          </cell>
        </row>
        <row r="52">
          <cell r="AQ52">
            <v>2328547.3362062187</v>
          </cell>
          <cell r="AR52">
            <v>2328547.3362062187</v>
          </cell>
          <cell r="AX52">
            <v>1602205631.5988345</v>
          </cell>
        </row>
        <row r="53">
          <cell r="AQ53">
            <v>2490936.9257421186</v>
          </cell>
          <cell r="AR53">
            <v>2490936.9257421186</v>
          </cell>
          <cell r="AX53">
            <v>1726896887.1680346</v>
          </cell>
        </row>
        <row r="54">
          <cell r="AQ54">
            <v>2663184.0493196193</v>
          </cell>
          <cell r="AR54">
            <v>2663184.0493196193</v>
          </cell>
          <cell r="AX54">
            <v>1860130698.1206899</v>
          </cell>
        </row>
        <row r="55">
          <cell r="AQ55">
            <v>2841516.8647097331</v>
          </cell>
          <cell r="AR55">
            <v>2841516.8647097331</v>
          </cell>
          <cell r="AX55">
            <v>1999745776.0431385</v>
          </cell>
        </row>
        <row r="56">
          <cell r="AQ56">
            <v>3031328.5107387304</v>
          </cell>
          <cell r="AR56">
            <v>3031328.5107387304</v>
          </cell>
          <cell r="AX56">
            <v>2149269013.9631491</v>
          </cell>
        </row>
        <row r="57">
          <cell r="AQ57">
            <v>3305414.9933772162</v>
          </cell>
          <cell r="AR57">
            <v>3305414.9933772162</v>
          </cell>
          <cell r="AX57">
            <v>2359245887.9671702</v>
          </cell>
        </row>
        <row r="58">
          <cell r="AQ58">
            <v>3602151.1434521805</v>
          </cell>
          <cell r="AR58">
            <v>3602151.1434521805</v>
          </cell>
          <cell r="AX58">
            <v>2588112194.0585194</v>
          </cell>
        </row>
        <row r="59">
          <cell r="AQ59">
            <v>3926010.6070439601</v>
          </cell>
          <cell r="AR59">
            <v>3926010.6070439601</v>
          </cell>
          <cell r="AX59">
            <v>2834678431.9814792</v>
          </cell>
        </row>
        <row r="60">
          <cell r="AQ60">
            <v>4278526.3443582896</v>
          </cell>
          <cell r="AR60">
            <v>4278526.3443582896</v>
          </cell>
          <cell r="AX60">
            <v>3099844362.7682219</v>
          </cell>
        </row>
        <row r="61">
          <cell r="AQ61">
            <v>4655226.6908583855</v>
          </cell>
          <cell r="AR61">
            <v>4655226.6908583855</v>
          </cell>
          <cell r="AX61">
            <v>3387220708.8086205</v>
          </cell>
        </row>
        <row r="62">
          <cell r="AQ62">
            <v>5059784.6209283061</v>
          </cell>
          <cell r="AR62">
            <v>5059784.6209283061</v>
          </cell>
          <cell r="AX62">
            <v>3697317404.094521</v>
          </cell>
        </row>
        <row r="63">
          <cell r="AQ63">
            <v>5497258.7259556521</v>
          </cell>
          <cell r="AR63">
            <v>5497258.7259556521</v>
          </cell>
          <cell r="AX63">
            <v>4034115653.9095297</v>
          </cell>
        </row>
        <row r="64">
          <cell r="AQ64">
            <v>5959230.0182834165</v>
          </cell>
          <cell r="AR64">
            <v>5959230.0182834165</v>
          </cell>
          <cell r="AX64">
            <v>4391728606.5308228</v>
          </cell>
        </row>
        <row r="65">
          <cell r="AQ65">
            <v>6465445.9367460851</v>
          </cell>
          <cell r="AR65">
            <v>6465445.9367460851</v>
          </cell>
          <cell r="AX65">
            <v>4784574113.6148853</v>
          </cell>
        </row>
        <row r="66">
          <cell r="AQ66">
            <v>7744247.2505203635</v>
          </cell>
          <cell r="AR66">
            <v>7744247.2505203635</v>
          </cell>
          <cell r="AX66">
            <v>5909496860.5059614</v>
          </cell>
        </row>
        <row r="67">
          <cell r="AQ67">
            <v>9093818.7827303316</v>
          </cell>
          <cell r="AR67">
            <v>9093818.7827303316</v>
          </cell>
          <cell r="AX67">
            <v>6604445579.9253597</v>
          </cell>
        </row>
        <row r="68">
          <cell r="AQ68">
            <v>10622238.204517677</v>
          </cell>
          <cell r="AR68">
            <v>10622238.204517677</v>
          </cell>
          <cell r="AX68">
            <v>7374381857.6444349</v>
          </cell>
        </row>
        <row r="69">
          <cell r="AQ69">
            <v>12338022.674291391</v>
          </cell>
          <cell r="AR69">
            <v>12338022.674291391</v>
          </cell>
          <cell r="AX69">
            <v>8216409590.3271255</v>
          </cell>
        </row>
        <row r="70">
          <cell r="AQ70">
            <v>14239254.046608124</v>
          </cell>
          <cell r="AR70">
            <v>14239254.046608124</v>
          </cell>
          <cell r="AX70">
            <v>9125311372.7337227</v>
          </cell>
        </row>
        <row r="71">
          <cell r="AQ71">
            <v>16344607.568355456</v>
          </cell>
          <cell r="AR71">
            <v>16344607.568355456</v>
          </cell>
          <cell r="AX71">
            <v>10098375102.324692</v>
          </cell>
        </row>
        <row r="72">
          <cell r="AQ72">
            <v>18754006.620240945</v>
          </cell>
          <cell r="AR72">
            <v>18754006.620240945</v>
          </cell>
          <cell r="AX72">
            <v>11201709087.9202</v>
          </cell>
        </row>
        <row r="73">
          <cell r="AQ73">
            <v>21489260.825065859</v>
          </cell>
          <cell r="AR73">
            <v>21489260.825065859</v>
          </cell>
          <cell r="AX73">
            <v>12440151278.843493</v>
          </cell>
        </row>
        <row r="74">
          <cell r="AQ74">
            <v>24594500.063716769</v>
          </cell>
          <cell r="AR74">
            <v>24594500.063716769</v>
          </cell>
          <cell r="AX74">
            <v>13802620320.294781</v>
          </cell>
        </row>
        <row r="75">
          <cell r="AQ75">
            <v>28018811.136465102</v>
          </cell>
          <cell r="AR75">
            <v>28018811.136465102</v>
          </cell>
          <cell r="AX75">
            <v>15292539281.109631</v>
          </cell>
        </row>
        <row r="76">
          <cell r="AQ76">
            <v>31836900.143879279</v>
          </cell>
          <cell r="AR76">
            <v>31836900.143879279</v>
          </cell>
          <cell r="AX76">
            <v>16952372426.686928</v>
          </cell>
        </row>
        <row r="77">
          <cell r="AQ77">
            <v>35579565.328177825</v>
          </cell>
          <cell r="AR77">
            <v>35579565.328177825</v>
          </cell>
          <cell r="AX77">
            <v>18637442561.775616</v>
          </cell>
        </row>
        <row r="78">
          <cell r="AQ78">
            <v>39815153.92440325</v>
          </cell>
          <cell r="AR78">
            <v>39815153.92440325</v>
          </cell>
          <cell r="AX78">
            <v>20530420033.937103</v>
          </cell>
        </row>
        <row r="79">
          <cell r="AQ79">
            <v>44771212.549879</v>
          </cell>
          <cell r="AR79">
            <v>44771212.549879</v>
          </cell>
          <cell r="AX79">
            <v>22705201836.883476</v>
          </cell>
        </row>
        <row r="80">
          <cell r="AQ80">
            <v>50332521.330307454</v>
          </cell>
          <cell r="AR80">
            <v>50332521.330307454</v>
          </cell>
          <cell r="AX80">
            <v>25133334469.733715</v>
          </cell>
        </row>
        <row r="81">
          <cell r="AQ81">
            <v>56407213.375388667</v>
          </cell>
          <cell r="AR81">
            <v>56407213.375388667</v>
          </cell>
          <cell r="AX81">
            <v>27798933576.639664</v>
          </cell>
        </row>
        <row r="82">
          <cell r="AQ82">
            <v>63719229.866477117</v>
          </cell>
          <cell r="AR82">
            <v>63719229.866477117</v>
          </cell>
          <cell r="AX82">
            <v>31037414109.054947</v>
          </cell>
        </row>
        <row r="83">
          <cell r="AQ83">
            <v>71661472.472620249</v>
          </cell>
          <cell r="AR83">
            <v>71661472.472620249</v>
          </cell>
          <cell r="AX83">
            <v>34521438288.350105</v>
          </cell>
        </row>
        <row r="84">
          <cell r="AQ84">
            <v>80363163.042025477</v>
          </cell>
          <cell r="AR84">
            <v>80363163.042025477</v>
          </cell>
          <cell r="AX84">
            <v>38186819956.341415</v>
          </cell>
        </row>
        <row r="85">
          <cell r="AQ85">
            <v>90083652.975121409</v>
          </cell>
          <cell r="AR85">
            <v>90083652.975121409</v>
          </cell>
          <cell r="AX85">
            <v>42213912640.433456</v>
          </cell>
        </row>
        <row r="86">
          <cell r="AQ86">
            <v>101258798.59857616</v>
          </cell>
          <cell r="AR86">
            <v>101258798.59857616</v>
          </cell>
          <cell r="AX86">
            <v>46650035590.219734</v>
          </cell>
        </row>
        <row r="87">
          <cell r="AQ87">
            <v>117470163.9896225</v>
          </cell>
          <cell r="AR87">
            <v>117470163.9896225</v>
          </cell>
          <cell r="AX87">
            <v>52286089746.673309</v>
          </cell>
        </row>
        <row r="88">
          <cell r="AQ88">
            <v>135030340.63248187</v>
          </cell>
          <cell r="AR88">
            <v>135030340.63248187</v>
          </cell>
          <cell r="AX88">
            <v>58347912382.554298</v>
          </cell>
        </row>
        <row r="89">
          <cell r="AQ89">
            <v>150622727.02957743</v>
          </cell>
          <cell r="AR89">
            <v>150622727.02957743</v>
          </cell>
          <cell r="AX89">
            <v>64176722348.776077</v>
          </cell>
        </row>
        <row r="90">
          <cell r="AQ90">
            <v>167344090.55574912</v>
          </cell>
          <cell r="AR90">
            <v>167344090.55574912</v>
          </cell>
          <cell r="AX90">
            <v>70415289965.118607</v>
          </cell>
        </row>
        <row r="91">
          <cell r="AQ91">
            <v>184893692.41744772</v>
          </cell>
          <cell r="AR91">
            <v>184893692.41744772</v>
          </cell>
          <cell r="AX91">
            <v>77077773127.916916</v>
          </cell>
        </row>
        <row r="92">
          <cell r="AQ92">
            <v>200184143.76171684</v>
          </cell>
          <cell r="AR92">
            <v>200184143.76171684</v>
          </cell>
          <cell r="AX92">
            <v>82854032029.13739</v>
          </cell>
        </row>
        <row r="93">
          <cell r="AQ93">
            <v>216695259.38850608</v>
          </cell>
          <cell r="AR93">
            <v>216695259.38850608</v>
          </cell>
          <cell r="AX93">
            <v>89109993172.139053</v>
          </cell>
        </row>
        <row r="94">
          <cell r="AQ94">
            <v>233625637.11597443</v>
          </cell>
          <cell r="AR94">
            <v>233625637.11597443</v>
          </cell>
          <cell r="AX94">
            <v>95668609413.992935</v>
          </cell>
        </row>
        <row r="95">
          <cell r="AQ95">
            <v>251203908.65321964</v>
          </cell>
          <cell r="AR95">
            <v>251203908.65321964</v>
          </cell>
          <cell r="AX95">
            <v>102688080003.39163</v>
          </cell>
        </row>
        <row r="96">
          <cell r="AQ96">
            <v>270093528.4572019</v>
          </cell>
          <cell r="AR96">
            <v>270093528.4572019</v>
          </cell>
          <cell r="AX96">
            <v>110341860557.38013</v>
          </cell>
        </row>
        <row r="97">
          <cell r="AQ97">
            <v>289382041.49644423</v>
          </cell>
          <cell r="AR97">
            <v>289382041.49644423</v>
          </cell>
          <cell r="AX97">
            <v>118814520738.6497</v>
          </cell>
        </row>
        <row r="98">
          <cell r="AQ98">
            <v>310415638.53069383</v>
          </cell>
          <cell r="AR98">
            <v>310415638.53069383</v>
          </cell>
          <cell r="AX98">
            <v>127599592500.81447</v>
          </cell>
        </row>
        <row r="99">
          <cell r="AQ99">
            <v>332982805.59199488</v>
          </cell>
          <cell r="AR99">
            <v>332982805.59199488</v>
          </cell>
          <cell r="AX99">
            <v>136974960598.24109</v>
          </cell>
        </row>
        <row r="100">
          <cell r="AQ100">
            <v>356873282.07636821</v>
          </cell>
          <cell r="AR100">
            <v>356873282.07636821</v>
          </cell>
          <cell r="AX100">
            <v>146894064104.75443</v>
          </cell>
        </row>
        <row r="101">
          <cell r="AQ101">
            <v>379234857.46250391</v>
          </cell>
          <cell r="AR101">
            <v>379234857.46250391</v>
          </cell>
          <cell r="AX101">
            <v>154793251545.6824</v>
          </cell>
        </row>
        <row r="102">
          <cell r="AQ102">
            <v>402813318.80793852</v>
          </cell>
          <cell r="AR102">
            <v>402813318.80793852</v>
          </cell>
          <cell r="AX102">
            <v>163023142500.75165</v>
          </cell>
        </row>
        <row r="103">
          <cell r="AQ103">
            <v>428177959.24064183</v>
          </cell>
          <cell r="AR103">
            <v>428177959.24064183</v>
          </cell>
          <cell r="AX103">
            <v>171801424239.25458</v>
          </cell>
        </row>
        <row r="104">
          <cell r="AQ104">
            <v>454925813.81818879</v>
          </cell>
          <cell r="AR104">
            <v>454925813.81818879</v>
          </cell>
          <cell r="AX104">
            <v>180970688399.11035</v>
          </cell>
        </row>
        <row r="105">
          <cell r="AQ105">
            <v>482184113.39083439</v>
          </cell>
          <cell r="AR105">
            <v>482184113.39083439</v>
          </cell>
          <cell r="AX105">
            <v>190236474185.11905</v>
          </cell>
        </row>
        <row r="106">
          <cell r="AQ106">
            <v>510689907.70211548</v>
          </cell>
          <cell r="AR106">
            <v>510689907.70211548</v>
          </cell>
          <cell r="AX106">
            <v>199872116326.86932</v>
          </cell>
        </row>
        <row r="107">
          <cell r="AQ107">
            <v>528007467.35061884</v>
          </cell>
          <cell r="AR107">
            <v>528007467.35061884</v>
          </cell>
          <cell r="AX107">
            <v>207720078521.72495</v>
          </cell>
        </row>
        <row r="108">
          <cell r="AQ108">
            <v>546101800.66547012</v>
          </cell>
          <cell r="AR108">
            <v>546101800.66547012</v>
          </cell>
          <cell r="AX108">
            <v>215890334390.71301</v>
          </cell>
        </row>
        <row r="109">
          <cell r="AQ109">
            <v>565444714.92790556</v>
          </cell>
          <cell r="AR109">
            <v>565444714.92790556</v>
          </cell>
          <cell r="AX109">
            <v>224560599660.33218</v>
          </cell>
        </row>
        <row r="110">
          <cell r="AQ110">
            <v>585756372.60160911</v>
          </cell>
          <cell r="AR110">
            <v>585756372.60160911</v>
          </cell>
          <cell r="AX110">
            <v>233599966300.79169</v>
          </cell>
        </row>
        <row r="111">
          <cell r="AQ111">
            <v>606936361.61681116</v>
          </cell>
          <cell r="AR111">
            <v>606936361.61681116</v>
          </cell>
          <cell r="AX111">
            <v>243027963550.01233</v>
          </cell>
        </row>
        <row r="112">
          <cell r="AQ112">
            <v>625337171.36047423</v>
          </cell>
          <cell r="AR112">
            <v>625337171.36047423</v>
          </cell>
          <cell r="AX112">
            <v>251997179054.29373</v>
          </cell>
        </row>
        <row r="113">
          <cell r="AQ113">
            <v>642891859.71911728</v>
          </cell>
          <cell r="AR113">
            <v>642891859.71911728</v>
          </cell>
          <cell r="AX113">
            <v>261088906328.57037</v>
          </cell>
        </row>
        <row r="114">
          <cell r="AQ114">
            <v>660142223.88581014</v>
          </cell>
          <cell r="AR114">
            <v>660142223.88581014</v>
          </cell>
          <cell r="AX114">
            <v>270297962462.07025</v>
          </cell>
        </row>
        <row r="115">
          <cell r="AQ115">
            <v>678147225.79261231</v>
          </cell>
          <cell r="AR115">
            <v>678147225.79261231</v>
          </cell>
          <cell r="AX115">
            <v>279959403217.1698</v>
          </cell>
        </row>
        <row r="116">
          <cell r="AQ116">
            <v>698792108.8677212</v>
          </cell>
          <cell r="AR116">
            <v>698792108.8677212</v>
          </cell>
          <cell r="AX116">
            <v>290850650601.69775</v>
          </cell>
        </row>
        <row r="117">
          <cell r="AQ117">
            <v>719803992.44583368</v>
          </cell>
          <cell r="AR117">
            <v>719803992.44583368</v>
          </cell>
          <cell r="AX117">
            <v>302285635986.05457</v>
          </cell>
        </row>
        <row r="118">
          <cell r="AQ118">
            <v>740370782.6565845</v>
          </cell>
          <cell r="AR118">
            <v>740370782.6565845</v>
          </cell>
          <cell r="AX118">
            <v>313696268347.02289</v>
          </cell>
        </row>
        <row r="119">
          <cell r="AQ119">
            <v>761591641.57506597</v>
          </cell>
          <cell r="AR119">
            <v>761591641.57506597</v>
          </cell>
          <cell r="AX119">
            <v>325554597253.21771</v>
          </cell>
        </row>
        <row r="120">
          <cell r="AQ120">
            <v>783248921.27516162</v>
          </cell>
          <cell r="AR120">
            <v>783248921.27516162</v>
          </cell>
          <cell r="AX120">
            <v>337775287181.1283</v>
          </cell>
        </row>
        <row r="121">
          <cell r="AQ121">
            <v>805345063.70376468</v>
          </cell>
          <cell r="AR121">
            <v>805345063.70376468</v>
          </cell>
          <cell r="AX121">
            <v>350378676994.78375</v>
          </cell>
        </row>
        <row r="122">
          <cell r="AQ122">
            <v>828614799.21334922</v>
          </cell>
          <cell r="AR122">
            <v>828614799.21334922</v>
          </cell>
          <cell r="AX122">
            <v>363702884990.33423</v>
          </cell>
        </row>
        <row r="123">
          <cell r="AQ123">
            <v>852402417.99886644</v>
          </cell>
          <cell r="AR123">
            <v>852402417.99886644</v>
          </cell>
          <cell r="AX123">
            <v>377452147765.5141</v>
          </cell>
        </row>
        <row r="124">
          <cell r="AQ124">
            <v>876913860.42692447</v>
          </cell>
          <cell r="AR124">
            <v>876913860.42692447</v>
          </cell>
          <cell r="AX124">
            <v>391725790448.75818</v>
          </cell>
        </row>
        <row r="125">
          <cell r="AQ125">
            <v>901279918.83046317</v>
          </cell>
          <cell r="AR125">
            <v>901279918.83046317</v>
          </cell>
          <cell r="AX125">
            <v>406142175245.8222</v>
          </cell>
        </row>
        <row r="126">
          <cell r="AQ126">
            <v>926605224.7706759</v>
          </cell>
          <cell r="AR126">
            <v>926605224.7706759</v>
          </cell>
          <cell r="AX126">
            <v>421204626541.05701</v>
          </cell>
        </row>
        <row r="127">
          <cell r="AQ127">
            <v>952303458.62009668</v>
          </cell>
          <cell r="AR127">
            <v>952303458.62009668</v>
          </cell>
          <cell r="AX127">
            <v>436656219793.6123</v>
          </cell>
        </row>
        <row r="128">
          <cell r="AQ128">
            <v>979197834.36415267</v>
          </cell>
          <cell r="AR128">
            <v>979197834.36415267</v>
          </cell>
          <cell r="AX128">
            <v>452879395219.30402</v>
          </cell>
        </row>
        <row r="129">
          <cell r="AQ129">
            <v>1006861349.3934289</v>
          </cell>
          <cell r="AR129">
            <v>1006861349.3934289</v>
          </cell>
          <cell r="AX129">
            <v>469716803208.55585</v>
          </cell>
        </row>
        <row r="130">
          <cell r="AQ130">
            <v>1035649400.8220026</v>
          </cell>
          <cell r="AR130">
            <v>1035649400.8220026</v>
          </cell>
          <cell r="AX130">
            <v>487276354396.72778</v>
          </cell>
        </row>
        <row r="131">
          <cell r="AQ131">
            <v>1063442633.4286416</v>
          </cell>
          <cell r="AR131">
            <v>1063442633.4286416</v>
          </cell>
          <cell r="AX131">
            <v>504605031562.95874</v>
          </cell>
        </row>
        <row r="132">
          <cell r="AQ132">
            <v>1090833330.1003971</v>
          </cell>
          <cell r="AR132">
            <v>1090833330.1003971</v>
          </cell>
          <cell r="AX132">
            <v>522194898695.33301</v>
          </cell>
        </row>
        <row r="133">
          <cell r="AQ133">
            <v>1118847165.0038648</v>
          </cell>
          <cell r="AR133">
            <v>1118847165.0038648</v>
          </cell>
          <cell r="AX133">
            <v>540335425055.70245</v>
          </cell>
        </row>
        <row r="134">
          <cell r="AQ134">
            <v>1147831233.310195</v>
          </cell>
          <cell r="AR134">
            <v>1147831233.310195</v>
          </cell>
          <cell r="AX134">
            <v>559253051886.18225</v>
          </cell>
        </row>
        <row r="135">
          <cell r="AQ135">
            <v>1178277409.0568824</v>
          </cell>
          <cell r="AR135">
            <v>1178277409.0568824</v>
          </cell>
          <cell r="AX135">
            <v>579211146151.75964</v>
          </cell>
        </row>
        <row r="136">
          <cell r="AQ136">
            <v>1209523208.494961</v>
          </cell>
          <cell r="AR136">
            <v>1209523208.494961</v>
          </cell>
          <cell r="AX136">
            <v>599852629240.53662</v>
          </cell>
        </row>
        <row r="137">
          <cell r="AQ137">
            <v>1238929998.6503973</v>
          </cell>
          <cell r="AR137">
            <v>1238929998.6503973</v>
          </cell>
          <cell r="AX137">
            <v>619869471492.61157</v>
          </cell>
        </row>
        <row r="138">
          <cell r="AQ138">
            <v>1265539301.0332184</v>
          </cell>
          <cell r="AR138">
            <v>1265539301.0332184</v>
          </cell>
          <cell r="AX138">
            <v>638745183150.02051</v>
          </cell>
        </row>
        <row r="139">
          <cell r="AQ139">
            <v>1292834976.0146029</v>
          </cell>
          <cell r="AR139">
            <v>1292834976.0146029</v>
          </cell>
          <cell r="AX139">
            <v>658202627427.95825</v>
          </cell>
        </row>
        <row r="140">
          <cell r="AQ140">
            <v>1320362321.7916465</v>
          </cell>
          <cell r="AR140">
            <v>1320362321.7916465</v>
          </cell>
          <cell r="AX140">
            <v>678042396935.56592</v>
          </cell>
        </row>
        <row r="141">
          <cell r="AQ141">
            <v>1349650454.4833546</v>
          </cell>
          <cell r="AR141">
            <v>1349650454.4833546</v>
          </cell>
          <cell r="AX141">
            <v>699061004049.63293</v>
          </cell>
        </row>
        <row r="142">
          <cell r="AQ142">
            <v>1380639124.0567968</v>
          </cell>
          <cell r="AR142">
            <v>1380639124.0567968</v>
          </cell>
          <cell r="AX142">
            <v>720983565190.54443</v>
          </cell>
        </row>
        <row r="143">
          <cell r="AQ143">
            <v>1412503434.1012881</v>
          </cell>
          <cell r="AR143">
            <v>1412503434.1012881</v>
          </cell>
          <cell r="AX143">
            <v>743605968146.67822</v>
          </cell>
        </row>
        <row r="144">
          <cell r="AQ144">
            <v>1443294565.0045431</v>
          </cell>
          <cell r="AR144">
            <v>1443294565.0045431</v>
          </cell>
          <cell r="AX144">
            <v>765954423271.26599</v>
          </cell>
        </row>
        <row r="145">
          <cell r="AQ145">
            <v>1475519012.7055364</v>
          </cell>
          <cell r="AR145">
            <v>1475519012.7055364</v>
          </cell>
          <cell r="AX145">
            <v>789390151013.68469</v>
          </cell>
        </row>
        <row r="146">
          <cell r="AQ146">
            <v>1509596996.8934476</v>
          </cell>
          <cell r="AR146">
            <v>1509596996.8934476</v>
          </cell>
          <cell r="AX146">
            <v>814765522542.99548</v>
          </cell>
        </row>
        <row r="147">
          <cell r="AQ147">
            <v>1545743223.5720098</v>
          </cell>
          <cell r="AR147">
            <v>1545743223.5720098</v>
          </cell>
          <cell r="AX147">
            <v>841608325117.09375</v>
          </cell>
        </row>
        <row r="148">
          <cell r="AQ148">
            <v>1582824337.6654642</v>
          </cell>
          <cell r="AR148">
            <v>1582824337.6654642</v>
          </cell>
          <cell r="AX148">
            <v>869371500500.37927</v>
          </cell>
        </row>
        <row r="149">
          <cell r="AQ149">
            <v>1621135767.4429195</v>
          </cell>
          <cell r="AR149">
            <v>1621135767.4429195</v>
          </cell>
          <cell r="AX149">
            <v>898204282335.75671</v>
          </cell>
        </row>
        <row r="150">
          <cell r="AQ150">
            <v>1658926325.8712859</v>
          </cell>
          <cell r="AR150">
            <v>1658926325.8712859</v>
          </cell>
          <cell r="AX150">
            <v>927147944745.36743</v>
          </cell>
        </row>
        <row r="151">
          <cell r="AQ151">
            <v>1697305134.4720626</v>
          </cell>
          <cell r="AR151">
            <v>1697305134.4720626</v>
          </cell>
          <cell r="AX151">
            <v>956756232227.85559</v>
          </cell>
        </row>
        <row r="152">
          <cell r="AQ152">
            <v>1736491257.8116636</v>
          </cell>
          <cell r="AR152">
            <v>1736491257.8116636</v>
          </cell>
          <cell r="AX152">
            <v>987167801928.60571</v>
          </cell>
        </row>
        <row r="153">
          <cell r="AQ153">
            <v>1776846972.585716</v>
          </cell>
          <cell r="AR153">
            <v>1776846972.585716</v>
          </cell>
          <cell r="AX153">
            <v>1018659860131.8678</v>
          </cell>
        </row>
        <row r="154">
          <cell r="AQ154">
            <v>1818342937.3918233</v>
          </cell>
          <cell r="AR154">
            <v>1818342937.3918233</v>
          </cell>
          <cell r="AX154">
            <v>1051234568586.734</v>
          </cell>
        </row>
        <row r="155">
          <cell r="AQ155">
            <v>1861332297.0250311</v>
          </cell>
          <cell r="AR155">
            <v>1861332297.0250311</v>
          </cell>
          <cell r="AX155">
            <v>1085860850172.8268</v>
          </cell>
        </row>
        <row r="156">
          <cell r="AQ156">
            <v>1910777966.2315652</v>
          </cell>
          <cell r="AR156">
            <v>1910777966.2315652</v>
          </cell>
          <cell r="AX156">
            <v>1127700065072.2134</v>
          </cell>
        </row>
        <row r="157">
          <cell r="AQ157">
            <v>1960337237.0687876</v>
          </cell>
          <cell r="AR157">
            <v>1960337237.0687876</v>
          </cell>
          <cell r="AX157">
            <v>1170359415386.7622</v>
          </cell>
        </row>
        <row r="158">
          <cell r="AQ158">
            <v>1987637933.9639323</v>
          </cell>
          <cell r="AR158">
            <v>1987637933.9639323</v>
          </cell>
          <cell r="AX158">
            <v>1192773601487.7166</v>
          </cell>
        </row>
        <row r="159">
          <cell r="AQ159">
            <v>2004054279.076256</v>
          </cell>
          <cell r="AR159">
            <v>2004054279.076256</v>
          </cell>
          <cell r="AX159">
            <v>1208111333232.3335</v>
          </cell>
        </row>
        <row r="160">
          <cell r="AQ160">
            <v>2008088592.3237879</v>
          </cell>
          <cell r="AR160">
            <v>2008088592.3237879</v>
          </cell>
          <cell r="AX160">
            <v>1211006501051.2036</v>
          </cell>
        </row>
        <row r="161">
          <cell r="AQ161">
            <v>2011028603.2636735</v>
          </cell>
          <cell r="AR161">
            <v>2011028603.2636735</v>
          </cell>
          <cell r="AX161">
            <v>1212799159898.9868</v>
          </cell>
        </row>
        <row r="162">
          <cell r="AQ162">
            <v>2013970054.0536618</v>
          </cell>
          <cell r="AR162">
            <v>2013970054.0536618</v>
          </cell>
          <cell r="AX162">
            <v>1214592714975.5774</v>
          </cell>
        </row>
        <row r="163">
          <cell r="AQ163">
            <v>2016912944.9888458</v>
          </cell>
          <cell r="AR163">
            <v>2016912944.9888458</v>
          </cell>
          <cell r="AX163">
            <v>1216387166438.2275</v>
          </cell>
        </row>
        <row r="164">
          <cell r="AQ164">
            <v>2019857276.3633974</v>
          </cell>
          <cell r="AR164">
            <v>2019857276.3633974</v>
          </cell>
          <cell r="AX164">
            <v>1218182514443.7083</v>
          </cell>
        </row>
        <row r="165">
          <cell r="AQ165">
            <v>2022803048.4705706</v>
          </cell>
          <cell r="AR165">
            <v>2022803048.4705706</v>
          </cell>
          <cell r="AX165">
            <v>1219978759148.3096</v>
          </cell>
        </row>
        <row r="166">
          <cell r="AQ166">
            <v>2025750388.8040836</v>
          </cell>
          <cell r="AR166">
            <v>2025750388.8040836</v>
          </cell>
          <cell r="AX166">
            <v>1221775820921.772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军团势力点难度设计"/>
      <sheetName val="军团势力点战斗奖励设计"/>
      <sheetName val="军团势力点排行奖励设计"/>
      <sheetName val="武将升星（废弃）"/>
      <sheetName val="Sheet2"/>
      <sheetName val="武将觉醒(废弃）"/>
      <sheetName val="属性分配（废弃）"/>
    </sheetNames>
    <sheetDataSet>
      <sheetData sheetId="0"/>
      <sheetData sheetId="1"/>
      <sheetData sheetId="2"/>
      <sheetData sheetId="3">
        <row r="10"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0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0</v>
          </cell>
          <cell r="BY10">
            <v>0</v>
          </cell>
          <cell r="BZ10">
            <v>0</v>
          </cell>
          <cell r="CA10">
            <v>0</v>
          </cell>
          <cell r="CB10">
            <v>0</v>
          </cell>
          <cell r="GB10">
            <v>0</v>
          </cell>
          <cell r="GC10">
            <v>0</v>
          </cell>
          <cell r="GD10">
            <v>0</v>
          </cell>
          <cell r="GE10">
            <v>0</v>
          </cell>
          <cell r="GF10">
            <v>0</v>
          </cell>
          <cell r="GG10">
            <v>0</v>
          </cell>
          <cell r="GH10">
            <v>0</v>
          </cell>
          <cell r="GI10">
            <v>0</v>
          </cell>
          <cell r="GJ10">
            <v>0</v>
          </cell>
          <cell r="GK10">
            <v>0</v>
          </cell>
          <cell r="GL10">
            <v>0</v>
          </cell>
          <cell r="GM10">
            <v>0</v>
          </cell>
          <cell r="GN10">
            <v>0</v>
          </cell>
          <cell r="GO10">
            <v>0</v>
          </cell>
          <cell r="GP10">
            <v>0</v>
          </cell>
          <cell r="GQ10">
            <v>0</v>
          </cell>
          <cell r="GR10">
            <v>0</v>
          </cell>
          <cell r="GS10">
            <v>0</v>
          </cell>
          <cell r="GT10">
            <v>0</v>
          </cell>
          <cell r="GU10">
            <v>0</v>
          </cell>
          <cell r="GV10">
            <v>0</v>
          </cell>
          <cell r="GW10">
            <v>0</v>
          </cell>
          <cell r="GX10">
            <v>0</v>
          </cell>
          <cell r="GY10">
            <v>0</v>
          </cell>
          <cell r="GZ10">
            <v>0</v>
          </cell>
          <cell r="HA10">
            <v>0</v>
          </cell>
          <cell r="HB10">
            <v>0</v>
          </cell>
          <cell r="HC10">
            <v>0</v>
          </cell>
          <cell r="HD10">
            <v>0</v>
          </cell>
          <cell r="HE10">
            <v>0</v>
          </cell>
          <cell r="HN10">
            <v>0</v>
          </cell>
          <cell r="HO10">
            <v>0</v>
          </cell>
          <cell r="HP10">
            <v>0</v>
          </cell>
          <cell r="HQ10">
            <v>0</v>
          </cell>
          <cell r="HR10">
            <v>0</v>
          </cell>
        </row>
        <row r="11"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0</v>
          </cell>
          <cell r="BY11">
            <v>0</v>
          </cell>
          <cell r="BZ11">
            <v>0</v>
          </cell>
          <cell r="CA11">
            <v>0</v>
          </cell>
          <cell r="CB11">
            <v>0</v>
          </cell>
          <cell r="GB11">
            <v>0</v>
          </cell>
          <cell r="GC11">
            <v>0</v>
          </cell>
          <cell r="GD11">
            <v>0</v>
          </cell>
          <cell r="GE11">
            <v>0</v>
          </cell>
          <cell r="GF11">
            <v>0</v>
          </cell>
          <cell r="GG11">
            <v>0</v>
          </cell>
          <cell r="GH11">
            <v>0</v>
          </cell>
          <cell r="GI11">
            <v>0</v>
          </cell>
          <cell r="GJ11">
            <v>0</v>
          </cell>
          <cell r="GK11">
            <v>0</v>
          </cell>
          <cell r="GL11">
            <v>0</v>
          </cell>
          <cell r="GM11">
            <v>0</v>
          </cell>
          <cell r="GN11">
            <v>0</v>
          </cell>
          <cell r="GO11">
            <v>0</v>
          </cell>
          <cell r="GP11">
            <v>0</v>
          </cell>
          <cell r="GQ11">
            <v>0</v>
          </cell>
          <cell r="GR11">
            <v>0</v>
          </cell>
          <cell r="GS11">
            <v>0</v>
          </cell>
          <cell r="GT11">
            <v>0</v>
          </cell>
          <cell r="GU11">
            <v>0</v>
          </cell>
          <cell r="GV11">
            <v>0</v>
          </cell>
          <cell r="GW11">
            <v>0</v>
          </cell>
          <cell r="GX11">
            <v>0</v>
          </cell>
          <cell r="GY11">
            <v>0</v>
          </cell>
          <cell r="GZ11">
            <v>0</v>
          </cell>
          <cell r="HA11">
            <v>0</v>
          </cell>
          <cell r="HB11">
            <v>0</v>
          </cell>
          <cell r="HC11">
            <v>0</v>
          </cell>
          <cell r="HD11">
            <v>0</v>
          </cell>
          <cell r="HE11">
            <v>0</v>
          </cell>
          <cell r="HN11">
            <v>0</v>
          </cell>
          <cell r="HO11">
            <v>0</v>
          </cell>
          <cell r="HP11">
            <v>0</v>
          </cell>
          <cell r="HQ11">
            <v>0</v>
          </cell>
          <cell r="HR11">
            <v>0</v>
          </cell>
        </row>
        <row r="12"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0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0</v>
          </cell>
          <cell r="BY12">
            <v>0</v>
          </cell>
          <cell r="BZ12">
            <v>0</v>
          </cell>
          <cell r="CA12">
            <v>0</v>
          </cell>
          <cell r="CB12">
            <v>0</v>
          </cell>
          <cell r="GB12">
            <v>0</v>
          </cell>
          <cell r="GC12">
            <v>0</v>
          </cell>
          <cell r="GD12">
            <v>0</v>
          </cell>
          <cell r="GE12">
            <v>0</v>
          </cell>
          <cell r="GF12">
            <v>0</v>
          </cell>
          <cell r="GG12">
            <v>0</v>
          </cell>
          <cell r="GH12">
            <v>0</v>
          </cell>
          <cell r="GI12">
            <v>0</v>
          </cell>
          <cell r="GJ12">
            <v>0</v>
          </cell>
          <cell r="GK12">
            <v>0</v>
          </cell>
          <cell r="GL12">
            <v>0</v>
          </cell>
          <cell r="GM12">
            <v>0</v>
          </cell>
          <cell r="GN12">
            <v>0</v>
          </cell>
          <cell r="GO12">
            <v>0</v>
          </cell>
          <cell r="GP12">
            <v>0</v>
          </cell>
          <cell r="GQ12">
            <v>0</v>
          </cell>
          <cell r="GR12">
            <v>0</v>
          </cell>
          <cell r="GS12">
            <v>0</v>
          </cell>
          <cell r="GT12">
            <v>0</v>
          </cell>
          <cell r="GU12">
            <v>0</v>
          </cell>
          <cell r="GV12">
            <v>0</v>
          </cell>
          <cell r="GW12">
            <v>0</v>
          </cell>
          <cell r="GX12">
            <v>0</v>
          </cell>
          <cell r="GY12">
            <v>0</v>
          </cell>
          <cell r="GZ12">
            <v>0</v>
          </cell>
          <cell r="HA12">
            <v>0</v>
          </cell>
          <cell r="HB12">
            <v>0</v>
          </cell>
          <cell r="HC12">
            <v>0</v>
          </cell>
          <cell r="HD12">
            <v>0</v>
          </cell>
          <cell r="HE12">
            <v>0</v>
          </cell>
          <cell r="HN12">
            <v>0</v>
          </cell>
          <cell r="HO12">
            <v>0</v>
          </cell>
          <cell r="HP12">
            <v>0</v>
          </cell>
          <cell r="HQ12">
            <v>0</v>
          </cell>
          <cell r="HR12">
            <v>0</v>
          </cell>
        </row>
        <row r="13"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0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  <cell r="BZ13">
            <v>0</v>
          </cell>
          <cell r="CA13">
            <v>0</v>
          </cell>
          <cell r="CB13">
            <v>0</v>
          </cell>
          <cell r="GB13">
            <v>0</v>
          </cell>
          <cell r="GC13">
            <v>0</v>
          </cell>
          <cell r="GD13">
            <v>0</v>
          </cell>
          <cell r="GE13">
            <v>0</v>
          </cell>
          <cell r="GF13">
            <v>0</v>
          </cell>
          <cell r="GG13">
            <v>0</v>
          </cell>
          <cell r="GH13">
            <v>0</v>
          </cell>
          <cell r="GI13">
            <v>0</v>
          </cell>
          <cell r="GJ13">
            <v>0</v>
          </cell>
          <cell r="GK13">
            <v>0</v>
          </cell>
          <cell r="GL13">
            <v>0</v>
          </cell>
          <cell r="GM13">
            <v>0</v>
          </cell>
          <cell r="GN13">
            <v>0</v>
          </cell>
          <cell r="GO13">
            <v>0</v>
          </cell>
          <cell r="GP13">
            <v>0</v>
          </cell>
          <cell r="GQ13">
            <v>0</v>
          </cell>
          <cell r="GR13">
            <v>0</v>
          </cell>
          <cell r="GS13">
            <v>0</v>
          </cell>
          <cell r="GT13">
            <v>0</v>
          </cell>
          <cell r="GU13">
            <v>0</v>
          </cell>
          <cell r="GV13">
            <v>0</v>
          </cell>
          <cell r="GW13">
            <v>0</v>
          </cell>
          <cell r="GX13">
            <v>0</v>
          </cell>
          <cell r="GY13">
            <v>0</v>
          </cell>
          <cell r="GZ13">
            <v>0</v>
          </cell>
          <cell r="HA13">
            <v>0</v>
          </cell>
          <cell r="HB13">
            <v>0</v>
          </cell>
          <cell r="HC13">
            <v>0</v>
          </cell>
          <cell r="HD13">
            <v>0</v>
          </cell>
          <cell r="HE13">
            <v>0</v>
          </cell>
          <cell r="HN13">
            <v>0</v>
          </cell>
          <cell r="HO13">
            <v>0</v>
          </cell>
          <cell r="HP13">
            <v>0</v>
          </cell>
          <cell r="HQ13">
            <v>0</v>
          </cell>
          <cell r="HR13">
            <v>0</v>
          </cell>
        </row>
        <row r="14"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0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0</v>
          </cell>
          <cell r="BY14">
            <v>0</v>
          </cell>
          <cell r="BZ14">
            <v>0</v>
          </cell>
          <cell r="CA14">
            <v>0</v>
          </cell>
          <cell r="CB14">
            <v>0</v>
          </cell>
          <cell r="GB14">
            <v>0</v>
          </cell>
          <cell r="GC14">
            <v>0</v>
          </cell>
          <cell r="GD14">
            <v>0</v>
          </cell>
          <cell r="GE14">
            <v>0</v>
          </cell>
          <cell r="GF14">
            <v>0</v>
          </cell>
          <cell r="GG14">
            <v>0</v>
          </cell>
          <cell r="GH14">
            <v>0</v>
          </cell>
          <cell r="GI14">
            <v>0</v>
          </cell>
          <cell r="GJ14">
            <v>0</v>
          </cell>
          <cell r="GK14">
            <v>0</v>
          </cell>
          <cell r="GL14">
            <v>0</v>
          </cell>
          <cell r="GM14">
            <v>0</v>
          </cell>
          <cell r="GN14">
            <v>0</v>
          </cell>
          <cell r="GO14">
            <v>0</v>
          </cell>
          <cell r="GP14">
            <v>0</v>
          </cell>
          <cell r="GQ14">
            <v>0</v>
          </cell>
          <cell r="GR14">
            <v>0</v>
          </cell>
          <cell r="GS14">
            <v>0</v>
          </cell>
          <cell r="GT14">
            <v>0</v>
          </cell>
          <cell r="GU14">
            <v>0</v>
          </cell>
          <cell r="GV14">
            <v>0</v>
          </cell>
          <cell r="GW14">
            <v>0</v>
          </cell>
          <cell r="GX14">
            <v>0</v>
          </cell>
          <cell r="GY14">
            <v>0</v>
          </cell>
          <cell r="GZ14">
            <v>0</v>
          </cell>
          <cell r="HA14">
            <v>0</v>
          </cell>
          <cell r="HB14">
            <v>0</v>
          </cell>
          <cell r="HC14">
            <v>0</v>
          </cell>
          <cell r="HD14">
            <v>0</v>
          </cell>
          <cell r="HE14">
            <v>0</v>
          </cell>
          <cell r="HN14">
            <v>0</v>
          </cell>
          <cell r="HO14">
            <v>0</v>
          </cell>
          <cell r="HP14">
            <v>0</v>
          </cell>
          <cell r="HQ14">
            <v>0</v>
          </cell>
          <cell r="HR14">
            <v>0</v>
          </cell>
        </row>
        <row r="15"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  <cell r="GB15">
            <v>0</v>
          </cell>
          <cell r="GC15">
            <v>0</v>
          </cell>
          <cell r="GD15">
            <v>0</v>
          </cell>
          <cell r="GE15">
            <v>0</v>
          </cell>
          <cell r="GF15">
            <v>0</v>
          </cell>
          <cell r="GG15">
            <v>0</v>
          </cell>
          <cell r="GH15">
            <v>0</v>
          </cell>
          <cell r="GI15">
            <v>0</v>
          </cell>
          <cell r="GJ15">
            <v>0</v>
          </cell>
          <cell r="GK15">
            <v>0</v>
          </cell>
          <cell r="GL15">
            <v>0</v>
          </cell>
          <cell r="GM15">
            <v>0</v>
          </cell>
          <cell r="GN15">
            <v>0</v>
          </cell>
          <cell r="GO15">
            <v>0</v>
          </cell>
          <cell r="GP15">
            <v>0</v>
          </cell>
          <cell r="GQ15">
            <v>0</v>
          </cell>
          <cell r="GR15">
            <v>0</v>
          </cell>
          <cell r="GS15">
            <v>0</v>
          </cell>
          <cell r="GT15">
            <v>0</v>
          </cell>
          <cell r="GU15">
            <v>0</v>
          </cell>
          <cell r="GV15">
            <v>0</v>
          </cell>
          <cell r="GW15">
            <v>0</v>
          </cell>
          <cell r="GX15">
            <v>0</v>
          </cell>
          <cell r="GY15">
            <v>0</v>
          </cell>
          <cell r="GZ15">
            <v>0</v>
          </cell>
          <cell r="HA15">
            <v>0</v>
          </cell>
          <cell r="HB15">
            <v>0</v>
          </cell>
          <cell r="HC15">
            <v>0</v>
          </cell>
          <cell r="HD15">
            <v>0</v>
          </cell>
          <cell r="HE15">
            <v>0</v>
          </cell>
          <cell r="HN15">
            <v>0</v>
          </cell>
          <cell r="HO15">
            <v>0</v>
          </cell>
          <cell r="HP15">
            <v>0</v>
          </cell>
          <cell r="HQ15">
            <v>0</v>
          </cell>
          <cell r="HR15">
            <v>0</v>
          </cell>
        </row>
        <row r="16"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0</v>
          </cell>
          <cell r="BW16">
            <v>0</v>
          </cell>
          <cell r="BX16">
            <v>0</v>
          </cell>
          <cell r="BY16">
            <v>0</v>
          </cell>
          <cell r="BZ16">
            <v>0</v>
          </cell>
          <cell r="CA16">
            <v>0</v>
          </cell>
          <cell r="CB16">
            <v>0</v>
          </cell>
          <cell r="GB16">
            <v>0</v>
          </cell>
          <cell r="GC16">
            <v>0</v>
          </cell>
          <cell r="GD16">
            <v>0</v>
          </cell>
          <cell r="GE16">
            <v>0</v>
          </cell>
          <cell r="GF16">
            <v>0</v>
          </cell>
          <cell r="GG16">
            <v>0</v>
          </cell>
          <cell r="GH16">
            <v>0</v>
          </cell>
          <cell r="GI16">
            <v>0</v>
          </cell>
          <cell r="GJ16">
            <v>0</v>
          </cell>
          <cell r="GK16">
            <v>0</v>
          </cell>
          <cell r="GL16">
            <v>0</v>
          </cell>
          <cell r="GM16">
            <v>0</v>
          </cell>
          <cell r="GN16">
            <v>0</v>
          </cell>
          <cell r="GO16">
            <v>0</v>
          </cell>
          <cell r="GP16">
            <v>0</v>
          </cell>
          <cell r="GQ16">
            <v>0</v>
          </cell>
          <cell r="GR16">
            <v>0</v>
          </cell>
          <cell r="GS16">
            <v>0</v>
          </cell>
          <cell r="GT16">
            <v>0</v>
          </cell>
          <cell r="GU16">
            <v>0</v>
          </cell>
          <cell r="GV16">
            <v>0</v>
          </cell>
          <cell r="GW16">
            <v>0</v>
          </cell>
          <cell r="GX16">
            <v>0</v>
          </cell>
          <cell r="GY16">
            <v>0</v>
          </cell>
          <cell r="GZ16">
            <v>0</v>
          </cell>
          <cell r="HA16">
            <v>0</v>
          </cell>
          <cell r="HB16">
            <v>0</v>
          </cell>
          <cell r="HC16">
            <v>0</v>
          </cell>
          <cell r="HD16">
            <v>0</v>
          </cell>
          <cell r="HE16">
            <v>0</v>
          </cell>
          <cell r="HN16">
            <v>0</v>
          </cell>
          <cell r="HO16">
            <v>0</v>
          </cell>
          <cell r="HP16">
            <v>0</v>
          </cell>
          <cell r="HQ16">
            <v>0</v>
          </cell>
          <cell r="HR16">
            <v>0</v>
          </cell>
        </row>
        <row r="17"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GB17">
            <v>0</v>
          </cell>
          <cell r="GC17">
            <v>0</v>
          </cell>
          <cell r="GD17">
            <v>0</v>
          </cell>
          <cell r="GE17">
            <v>0</v>
          </cell>
          <cell r="GF17">
            <v>0</v>
          </cell>
          <cell r="GG17">
            <v>0</v>
          </cell>
          <cell r="GH17">
            <v>0</v>
          </cell>
          <cell r="GI17">
            <v>0</v>
          </cell>
          <cell r="GJ17">
            <v>0</v>
          </cell>
          <cell r="GK17">
            <v>0</v>
          </cell>
          <cell r="GL17">
            <v>0</v>
          </cell>
          <cell r="GM17">
            <v>0</v>
          </cell>
          <cell r="GN17">
            <v>0</v>
          </cell>
          <cell r="GO17">
            <v>0</v>
          </cell>
          <cell r="GP17">
            <v>0</v>
          </cell>
          <cell r="GQ17">
            <v>0</v>
          </cell>
          <cell r="GR17">
            <v>0</v>
          </cell>
          <cell r="GS17">
            <v>0</v>
          </cell>
          <cell r="GT17">
            <v>0</v>
          </cell>
          <cell r="GU17">
            <v>0</v>
          </cell>
          <cell r="GV17">
            <v>0</v>
          </cell>
          <cell r="GW17">
            <v>0</v>
          </cell>
          <cell r="GX17">
            <v>0</v>
          </cell>
          <cell r="GY17">
            <v>0</v>
          </cell>
          <cell r="GZ17">
            <v>0</v>
          </cell>
          <cell r="HA17">
            <v>0</v>
          </cell>
          <cell r="HB17">
            <v>0</v>
          </cell>
          <cell r="HC17">
            <v>0</v>
          </cell>
          <cell r="HD17">
            <v>0</v>
          </cell>
          <cell r="HE17">
            <v>0</v>
          </cell>
          <cell r="HN17">
            <v>0</v>
          </cell>
          <cell r="HO17">
            <v>0</v>
          </cell>
          <cell r="HP17">
            <v>0</v>
          </cell>
          <cell r="HQ17">
            <v>0</v>
          </cell>
          <cell r="HR17">
            <v>0</v>
          </cell>
        </row>
        <row r="18"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0</v>
          </cell>
          <cell r="BY18">
            <v>0</v>
          </cell>
          <cell r="BZ18">
            <v>0</v>
          </cell>
          <cell r="CA18">
            <v>0</v>
          </cell>
          <cell r="CB18">
            <v>0</v>
          </cell>
          <cell r="GB18">
            <v>0</v>
          </cell>
          <cell r="GC18">
            <v>0</v>
          </cell>
          <cell r="GD18">
            <v>0</v>
          </cell>
          <cell r="GE18">
            <v>0</v>
          </cell>
          <cell r="GF18">
            <v>0</v>
          </cell>
          <cell r="GG18">
            <v>0</v>
          </cell>
          <cell r="GH18">
            <v>0</v>
          </cell>
          <cell r="GI18">
            <v>0</v>
          </cell>
          <cell r="GJ18">
            <v>0</v>
          </cell>
          <cell r="GK18">
            <v>0</v>
          </cell>
          <cell r="GL18">
            <v>0</v>
          </cell>
          <cell r="GM18">
            <v>0</v>
          </cell>
          <cell r="GN18">
            <v>0</v>
          </cell>
          <cell r="GO18">
            <v>0</v>
          </cell>
          <cell r="GP18">
            <v>0</v>
          </cell>
          <cell r="GQ18">
            <v>0</v>
          </cell>
          <cell r="GR18">
            <v>0</v>
          </cell>
          <cell r="GS18">
            <v>0</v>
          </cell>
          <cell r="GT18">
            <v>0</v>
          </cell>
          <cell r="GU18">
            <v>0</v>
          </cell>
          <cell r="GV18">
            <v>0</v>
          </cell>
          <cell r="GW18">
            <v>0</v>
          </cell>
          <cell r="GX18">
            <v>0</v>
          </cell>
          <cell r="GY18">
            <v>0</v>
          </cell>
          <cell r="GZ18">
            <v>0</v>
          </cell>
          <cell r="HA18">
            <v>0</v>
          </cell>
          <cell r="HB18">
            <v>0</v>
          </cell>
          <cell r="HC18">
            <v>0</v>
          </cell>
          <cell r="HD18">
            <v>0</v>
          </cell>
          <cell r="HE18">
            <v>0</v>
          </cell>
          <cell r="HN18">
            <v>0</v>
          </cell>
          <cell r="HO18">
            <v>0</v>
          </cell>
          <cell r="HP18">
            <v>0</v>
          </cell>
          <cell r="HQ18">
            <v>0</v>
          </cell>
          <cell r="HR18">
            <v>0</v>
          </cell>
        </row>
        <row r="19"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0</v>
          </cell>
          <cell r="BY19">
            <v>0</v>
          </cell>
          <cell r="BZ19">
            <v>0</v>
          </cell>
          <cell r="CA19">
            <v>0</v>
          </cell>
          <cell r="CB19">
            <v>0</v>
          </cell>
          <cell r="GB19">
            <v>0</v>
          </cell>
          <cell r="GC19">
            <v>0</v>
          </cell>
          <cell r="GD19">
            <v>0</v>
          </cell>
          <cell r="GE19">
            <v>0</v>
          </cell>
          <cell r="GF19">
            <v>0</v>
          </cell>
          <cell r="GG19">
            <v>0</v>
          </cell>
          <cell r="GH19">
            <v>0</v>
          </cell>
          <cell r="GI19">
            <v>0</v>
          </cell>
          <cell r="GJ19">
            <v>0</v>
          </cell>
          <cell r="GK19">
            <v>0</v>
          </cell>
          <cell r="GL19">
            <v>0</v>
          </cell>
          <cell r="GM19">
            <v>0</v>
          </cell>
          <cell r="GN19">
            <v>0</v>
          </cell>
          <cell r="GO19">
            <v>0</v>
          </cell>
          <cell r="GP19">
            <v>0</v>
          </cell>
          <cell r="GQ19">
            <v>0</v>
          </cell>
          <cell r="GR19">
            <v>0</v>
          </cell>
          <cell r="GS19">
            <v>0</v>
          </cell>
          <cell r="GT19">
            <v>0</v>
          </cell>
          <cell r="GU19">
            <v>0</v>
          </cell>
          <cell r="GV19">
            <v>0</v>
          </cell>
          <cell r="GW19">
            <v>0</v>
          </cell>
          <cell r="GX19">
            <v>0</v>
          </cell>
          <cell r="GY19">
            <v>0</v>
          </cell>
          <cell r="GZ19">
            <v>0</v>
          </cell>
          <cell r="HA19">
            <v>0</v>
          </cell>
          <cell r="HB19">
            <v>0</v>
          </cell>
          <cell r="HC19">
            <v>0</v>
          </cell>
          <cell r="HD19">
            <v>0</v>
          </cell>
          <cell r="HE19">
            <v>0</v>
          </cell>
          <cell r="HN19">
            <v>0</v>
          </cell>
          <cell r="HO19">
            <v>0</v>
          </cell>
          <cell r="HP19">
            <v>0</v>
          </cell>
          <cell r="HQ19">
            <v>0</v>
          </cell>
          <cell r="HR19">
            <v>0</v>
          </cell>
        </row>
        <row r="20"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GB20">
            <v>0</v>
          </cell>
          <cell r="GC20">
            <v>0</v>
          </cell>
          <cell r="GD20">
            <v>0</v>
          </cell>
          <cell r="GE20">
            <v>0</v>
          </cell>
          <cell r="GF20">
            <v>0</v>
          </cell>
          <cell r="GG20">
            <v>0</v>
          </cell>
          <cell r="GH20">
            <v>0</v>
          </cell>
          <cell r="GI20">
            <v>0</v>
          </cell>
          <cell r="GJ20">
            <v>0</v>
          </cell>
          <cell r="GK20">
            <v>0</v>
          </cell>
          <cell r="GL20">
            <v>0</v>
          </cell>
          <cell r="GM20">
            <v>0</v>
          </cell>
          <cell r="GN20">
            <v>0</v>
          </cell>
          <cell r="GO20">
            <v>0</v>
          </cell>
          <cell r="GP20">
            <v>0</v>
          </cell>
          <cell r="GQ20">
            <v>0</v>
          </cell>
          <cell r="GR20">
            <v>0</v>
          </cell>
          <cell r="GS20">
            <v>0</v>
          </cell>
          <cell r="GT20">
            <v>0</v>
          </cell>
          <cell r="GU20">
            <v>0</v>
          </cell>
          <cell r="GV20">
            <v>0</v>
          </cell>
          <cell r="GW20">
            <v>0</v>
          </cell>
          <cell r="GX20">
            <v>0</v>
          </cell>
          <cell r="GY20">
            <v>0</v>
          </cell>
          <cell r="GZ20">
            <v>0</v>
          </cell>
          <cell r="HA20">
            <v>0</v>
          </cell>
          <cell r="HB20">
            <v>0</v>
          </cell>
          <cell r="HC20">
            <v>0</v>
          </cell>
          <cell r="HD20">
            <v>0</v>
          </cell>
          <cell r="HE20">
            <v>0</v>
          </cell>
          <cell r="HN20">
            <v>0</v>
          </cell>
          <cell r="HO20">
            <v>0</v>
          </cell>
          <cell r="HP20">
            <v>0</v>
          </cell>
          <cell r="HQ20">
            <v>0</v>
          </cell>
          <cell r="HR20">
            <v>0</v>
          </cell>
        </row>
        <row r="21"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GB21">
            <v>0</v>
          </cell>
          <cell r="GC21">
            <v>0</v>
          </cell>
          <cell r="GD21">
            <v>0</v>
          </cell>
          <cell r="GE21">
            <v>0</v>
          </cell>
          <cell r="GF21">
            <v>0</v>
          </cell>
          <cell r="GG21">
            <v>0</v>
          </cell>
          <cell r="GH21">
            <v>0</v>
          </cell>
          <cell r="GI21">
            <v>0</v>
          </cell>
          <cell r="GJ21">
            <v>0</v>
          </cell>
          <cell r="GK21">
            <v>0</v>
          </cell>
          <cell r="GL21">
            <v>0</v>
          </cell>
          <cell r="GM21">
            <v>0</v>
          </cell>
          <cell r="GN21">
            <v>0</v>
          </cell>
          <cell r="GO21">
            <v>0</v>
          </cell>
          <cell r="GP21">
            <v>0</v>
          </cell>
          <cell r="GQ21">
            <v>0</v>
          </cell>
          <cell r="GR21">
            <v>0</v>
          </cell>
          <cell r="GS21">
            <v>0</v>
          </cell>
          <cell r="GT21">
            <v>0</v>
          </cell>
          <cell r="GU21">
            <v>0</v>
          </cell>
          <cell r="GV21">
            <v>0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N21">
            <v>0</v>
          </cell>
          <cell r="HO21">
            <v>0</v>
          </cell>
          <cell r="HP21">
            <v>0</v>
          </cell>
          <cell r="HQ21">
            <v>0</v>
          </cell>
          <cell r="HR21">
            <v>0</v>
          </cell>
        </row>
        <row r="22"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GB22">
            <v>0</v>
          </cell>
          <cell r="GC22">
            <v>0</v>
          </cell>
          <cell r="GD22">
            <v>0</v>
          </cell>
          <cell r="GE22">
            <v>0</v>
          </cell>
          <cell r="GF22">
            <v>0</v>
          </cell>
          <cell r="GG22">
            <v>0</v>
          </cell>
          <cell r="GH22">
            <v>0</v>
          </cell>
          <cell r="GI22">
            <v>0</v>
          </cell>
          <cell r="GJ22">
            <v>0</v>
          </cell>
          <cell r="GK22">
            <v>0</v>
          </cell>
          <cell r="GL22">
            <v>0</v>
          </cell>
          <cell r="GM22">
            <v>0</v>
          </cell>
          <cell r="GN22">
            <v>0</v>
          </cell>
          <cell r="GO22">
            <v>0</v>
          </cell>
          <cell r="GP22">
            <v>0</v>
          </cell>
          <cell r="GQ22">
            <v>0</v>
          </cell>
          <cell r="GR22">
            <v>0</v>
          </cell>
          <cell r="GS22">
            <v>0</v>
          </cell>
          <cell r="GT22">
            <v>0</v>
          </cell>
          <cell r="GU22">
            <v>0</v>
          </cell>
          <cell r="GV22">
            <v>0</v>
          </cell>
          <cell r="GW22">
            <v>0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N22">
            <v>0</v>
          </cell>
          <cell r="HO22">
            <v>0</v>
          </cell>
          <cell r="HP22">
            <v>0</v>
          </cell>
          <cell r="HQ22">
            <v>0</v>
          </cell>
          <cell r="HR22">
            <v>0</v>
          </cell>
        </row>
        <row r="23"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GB23">
            <v>0</v>
          </cell>
          <cell r="GC23">
            <v>0</v>
          </cell>
          <cell r="GD23">
            <v>0</v>
          </cell>
          <cell r="GE23">
            <v>0</v>
          </cell>
          <cell r="GF23">
            <v>0</v>
          </cell>
          <cell r="GG23">
            <v>0</v>
          </cell>
          <cell r="GH23">
            <v>0</v>
          </cell>
          <cell r="GI23">
            <v>0</v>
          </cell>
          <cell r="GJ23">
            <v>0</v>
          </cell>
          <cell r="GK23">
            <v>0</v>
          </cell>
          <cell r="GL23">
            <v>0</v>
          </cell>
          <cell r="GM23">
            <v>0</v>
          </cell>
          <cell r="GN23">
            <v>0</v>
          </cell>
          <cell r="GO23">
            <v>0</v>
          </cell>
          <cell r="GP23">
            <v>0</v>
          </cell>
          <cell r="GQ23">
            <v>0</v>
          </cell>
          <cell r="GR23">
            <v>0</v>
          </cell>
          <cell r="GS23">
            <v>0</v>
          </cell>
          <cell r="GT23">
            <v>0</v>
          </cell>
          <cell r="GU23">
            <v>0</v>
          </cell>
          <cell r="GV23">
            <v>0</v>
          </cell>
          <cell r="GW23">
            <v>0</v>
          </cell>
          <cell r="GX23">
            <v>0</v>
          </cell>
          <cell r="GY23">
            <v>0</v>
          </cell>
          <cell r="GZ23">
            <v>0</v>
          </cell>
          <cell r="HA23">
            <v>0</v>
          </cell>
          <cell r="HB23">
            <v>0</v>
          </cell>
          <cell r="HC23">
            <v>0</v>
          </cell>
          <cell r="HD23">
            <v>0</v>
          </cell>
          <cell r="HE23">
            <v>0</v>
          </cell>
          <cell r="HN23">
            <v>0</v>
          </cell>
          <cell r="HO23">
            <v>0</v>
          </cell>
          <cell r="HP23">
            <v>0</v>
          </cell>
          <cell r="HQ23">
            <v>0</v>
          </cell>
          <cell r="HR23">
            <v>0</v>
          </cell>
        </row>
        <row r="24"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GB24">
            <v>0</v>
          </cell>
          <cell r="GC24">
            <v>0</v>
          </cell>
          <cell r="GD24">
            <v>0</v>
          </cell>
          <cell r="GE24">
            <v>0</v>
          </cell>
          <cell r="GF24">
            <v>0</v>
          </cell>
          <cell r="GG24">
            <v>0</v>
          </cell>
          <cell r="GH24">
            <v>0</v>
          </cell>
          <cell r="GI24">
            <v>0</v>
          </cell>
          <cell r="GJ24">
            <v>0</v>
          </cell>
          <cell r="GK24">
            <v>0</v>
          </cell>
          <cell r="GL24">
            <v>0</v>
          </cell>
          <cell r="GM24">
            <v>0</v>
          </cell>
          <cell r="GN24">
            <v>0</v>
          </cell>
          <cell r="GO24">
            <v>0</v>
          </cell>
          <cell r="GP24">
            <v>0</v>
          </cell>
          <cell r="GQ24">
            <v>0</v>
          </cell>
          <cell r="GR24">
            <v>0</v>
          </cell>
          <cell r="GS24">
            <v>0</v>
          </cell>
          <cell r="GT24">
            <v>0</v>
          </cell>
          <cell r="GU24">
            <v>0</v>
          </cell>
          <cell r="GV24">
            <v>0</v>
          </cell>
          <cell r="GW24">
            <v>0</v>
          </cell>
          <cell r="GX24">
            <v>0</v>
          </cell>
          <cell r="GY24">
            <v>0</v>
          </cell>
          <cell r="GZ24">
            <v>0</v>
          </cell>
          <cell r="HA24">
            <v>0</v>
          </cell>
          <cell r="HB24">
            <v>0</v>
          </cell>
          <cell r="HC24">
            <v>0</v>
          </cell>
          <cell r="HD24">
            <v>0</v>
          </cell>
          <cell r="HE24">
            <v>0</v>
          </cell>
          <cell r="HN24">
            <v>0</v>
          </cell>
          <cell r="HO24">
            <v>0</v>
          </cell>
          <cell r="HP24">
            <v>0</v>
          </cell>
          <cell r="HQ24">
            <v>0</v>
          </cell>
          <cell r="HR24">
            <v>0</v>
          </cell>
        </row>
        <row r="25"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GB25">
            <v>0</v>
          </cell>
          <cell r="GC25">
            <v>0</v>
          </cell>
          <cell r="GD25">
            <v>0</v>
          </cell>
          <cell r="GE25">
            <v>0</v>
          </cell>
          <cell r="GF25">
            <v>0</v>
          </cell>
          <cell r="GG25">
            <v>0</v>
          </cell>
          <cell r="GH25">
            <v>0</v>
          </cell>
          <cell r="GI25">
            <v>0</v>
          </cell>
          <cell r="GJ25">
            <v>0</v>
          </cell>
          <cell r="GK25">
            <v>0</v>
          </cell>
          <cell r="GL25">
            <v>0</v>
          </cell>
          <cell r="GM25">
            <v>0</v>
          </cell>
          <cell r="GN25">
            <v>0</v>
          </cell>
          <cell r="GO25">
            <v>0</v>
          </cell>
          <cell r="GP25">
            <v>0</v>
          </cell>
          <cell r="GQ25">
            <v>0</v>
          </cell>
          <cell r="GR25">
            <v>0</v>
          </cell>
          <cell r="GS25">
            <v>0</v>
          </cell>
          <cell r="GT25">
            <v>0</v>
          </cell>
          <cell r="GU25">
            <v>0</v>
          </cell>
          <cell r="GV25">
            <v>0</v>
          </cell>
          <cell r="GW25">
            <v>0</v>
          </cell>
          <cell r="GX25">
            <v>0</v>
          </cell>
          <cell r="GY25">
            <v>0</v>
          </cell>
          <cell r="GZ25">
            <v>0</v>
          </cell>
          <cell r="HA25">
            <v>0</v>
          </cell>
          <cell r="HB25">
            <v>0</v>
          </cell>
          <cell r="HC25">
            <v>0</v>
          </cell>
          <cell r="HD25">
            <v>0</v>
          </cell>
          <cell r="HE25">
            <v>0</v>
          </cell>
          <cell r="HN25">
            <v>0</v>
          </cell>
          <cell r="HO25">
            <v>0</v>
          </cell>
          <cell r="HP25">
            <v>0</v>
          </cell>
          <cell r="HQ25">
            <v>0</v>
          </cell>
          <cell r="HR25">
            <v>0</v>
          </cell>
        </row>
        <row r="26"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  <cell r="GB26">
            <v>0</v>
          </cell>
          <cell r="GC26">
            <v>0</v>
          </cell>
          <cell r="GD26">
            <v>0</v>
          </cell>
          <cell r="GE26">
            <v>0</v>
          </cell>
          <cell r="GF26">
            <v>0</v>
          </cell>
          <cell r="GG26">
            <v>0</v>
          </cell>
          <cell r="GH26">
            <v>0</v>
          </cell>
          <cell r="GI26">
            <v>0</v>
          </cell>
          <cell r="GJ26">
            <v>0</v>
          </cell>
          <cell r="GK26">
            <v>0</v>
          </cell>
          <cell r="GL26">
            <v>0</v>
          </cell>
          <cell r="GM26">
            <v>0</v>
          </cell>
          <cell r="GN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S26">
            <v>0</v>
          </cell>
          <cell r="GT26">
            <v>0</v>
          </cell>
          <cell r="GU26">
            <v>0</v>
          </cell>
          <cell r="GV26">
            <v>0</v>
          </cell>
          <cell r="GW26">
            <v>0</v>
          </cell>
          <cell r="GX26">
            <v>0</v>
          </cell>
          <cell r="GY26">
            <v>0</v>
          </cell>
          <cell r="GZ26">
            <v>0</v>
          </cell>
          <cell r="HA26">
            <v>0</v>
          </cell>
          <cell r="HB26">
            <v>0</v>
          </cell>
          <cell r="HC26">
            <v>0</v>
          </cell>
          <cell r="HD26">
            <v>0</v>
          </cell>
          <cell r="HE26">
            <v>0</v>
          </cell>
          <cell r="HN26">
            <v>0</v>
          </cell>
          <cell r="HO26">
            <v>0</v>
          </cell>
          <cell r="HP26">
            <v>0</v>
          </cell>
          <cell r="HQ26">
            <v>0</v>
          </cell>
          <cell r="HR26">
            <v>0</v>
          </cell>
        </row>
        <row r="27"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  <cell r="GB27">
            <v>0</v>
          </cell>
          <cell r="GC27">
            <v>0</v>
          </cell>
          <cell r="GD27">
            <v>0</v>
          </cell>
          <cell r="GE27">
            <v>0</v>
          </cell>
          <cell r="GF27">
            <v>0</v>
          </cell>
          <cell r="GG27">
            <v>0</v>
          </cell>
          <cell r="GH27">
            <v>0</v>
          </cell>
          <cell r="GI27">
            <v>0</v>
          </cell>
          <cell r="GJ27">
            <v>0</v>
          </cell>
          <cell r="GK27">
            <v>0</v>
          </cell>
          <cell r="GL27">
            <v>0</v>
          </cell>
          <cell r="GM27">
            <v>0</v>
          </cell>
          <cell r="GN27">
            <v>0</v>
          </cell>
          <cell r="GO27">
            <v>0</v>
          </cell>
          <cell r="GP27">
            <v>0</v>
          </cell>
          <cell r="GQ27">
            <v>0</v>
          </cell>
          <cell r="GR27">
            <v>0</v>
          </cell>
          <cell r="GS27">
            <v>0</v>
          </cell>
          <cell r="GT27">
            <v>0</v>
          </cell>
          <cell r="GU27">
            <v>0</v>
          </cell>
          <cell r="GV27">
            <v>0</v>
          </cell>
          <cell r="GW27">
            <v>0</v>
          </cell>
          <cell r="GX27">
            <v>0</v>
          </cell>
          <cell r="GY27">
            <v>0</v>
          </cell>
          <cell r="GZ27">
            <v>0</v>
          </cell>
          <cell r="HA27">
            <v>0</v>
          </cell>
          <cell r="HB27">
            <v>0</v>
          </cell>
          <cell r="HC27">
            <v>0</v>
          </cell>
          <cell r="HD27">
            <v>0</v>
          </cell>
          <cell r="HE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  <cell r="HR27">
            <v>0</v>
          </cell>
        </row>
        <row r="28"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S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X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GB28">
            <v>0</v>
          </cell>
          <cell r="GC28">
            <v>0</v>
          </cell>
          <cell r="GD28">
            <v>0</v>
          </cell>
          <cell r="GE28">
            <v>0</v>
          </cell>
          <cell r="GF28">
            <v>0</v>
          </cell>
          <cell r="GG28">
            <v>0</v>
          </cell>
          <cell r="GH28">
            <v>0</v>
          </cell>
          <cell r="GI28">
            <v>0</v>
          </cell>
          <cell r="GJ28">
            <v>0</v>
          </cell>
          <cell r="GK28">
            <v>0</v>
          </cell>
          <cell r="GL28">
            <v>0</v>
          </cell>
          <cell r="GM28">
            <v>0</v>
          </cell>
          <cell r="GN28">
            <v>0</v>
          </cell>
          <cell r="GO28">
            <v>0</v>
          </cell>
          <cell r="GP28">
            <v>0</v>
          </cell>
          <cell r="GQ28">
            <v>0</v>
          </cell>
          <cell r="GR28">
            <v>0</v>
          </cell>
          <cell r="GS28">
            <v>0</v>
          </cell>
          <cell r="GT28">
            <v>0</v>
          </cell>
          <cell r="GU28">
            <v>0</v>
          </cell>
          <cell r="GV28">
            <v>0</v>
          </cell>
          <cell r="GW28">
            <v>0</v>
          </cell>
          <cell r="GX28">
            <v>0</v>
          </cell>
          <cell r="GY28">
            <v>0</v>
          </cell>
          <cell r="GZ28">
            <v>0</v>
          </cell>
          <cell r="HA28">
            <v>0</v>
          </cell>
          <cell r="HB28">
            <v>0</v>
          </cell>
          <cell r="HC28">
            <v>0</v>
          </cell>
          <cell r="HD28">
            <v>0</v>
          </cell>
          <cell r="HE28">
            <v>0</v>
          </cell>
          <cell r="HN28">
            <v>0</v>
          </cell>
          <cell r="HO28">
            <v>0</v>
          </cell>
          <cell r="HP28">
            <v>0</v>
          </cell>
          <cell r="HQ28">
            <v>0</v>
          </cell>
          <cell r="HR28">
            <v>0</v>
          </cell>
        </row>
        <row r="29"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S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GB29">
            <v>0</v>
          </cell>
          <cell r="GC29">
            <v>0</v>
          </cell>
          <cell r="GD29">
            <v>0</v>
          </cell>
          <cell r="GE29">
            <v>0</v>
          </cell>
          <cell r="GF29">
            <v>0</v>
          </cell>
          <cell r="GG29">
            <v>0</v>
          </cell>
          <cell r="GH29">
            <v>0</v>
          </cell>
          <cell r="GI29">
            <v>0</v>
          </cell>
          <cell r="GJ29">
            <v>0</v>
          </cell>
          <cell r="GK29">
            <v>0</v>
          </cell>
          <cell r="GL29">
            <v>0</v>
          </cell>
          <cell r="GM29">
            <v>0</v>
          </cell>
          <cell r="GN29">
            <v>0</v>
          </cell>
          <cell r="GO29">
            <v>0</v>
          </cell>
          <cell r="GP29">
            <v>0</v>
          </cell>
          <cell r="GQ29">
            <v>0</v>
          </cell>
          <cell r="GR29">
            <v>0</v>
          </cell>
          <cell r="GS29">
            <v>0</v>
          </cell>
          <cell r="GT29">
            <v>0</v>
          </cell>
          <cell r="GU29">
            <v>0</v>
          </cell>
          <cell r="GV29">
            <v>0</v>
          </cell>
          <cell r="GW29">
            <v>0</v>
          </cell>
          <cell r="GX29">
            <v>0</v>
          </cell>
          <cell r="GY29">
            <v>0</v>
          </cell>
          <cell r="GZ29">
            <v>0</v>
          </cell>
          <cell r="HA29">
            <v>0</v>
          </cell>
          <cell r="HB29">
            <v>0</v>
          </cell>
          <cell r="HC29">
            <v>0</v>
          </cell>
          <cell r="HD29">
            <v>0</v>
          </cell>
          <cell r="HE29">
            <v>0</v>
          </cell>
          <cell r="HN29">
            <v>0</v>
          </cell>
          <cell r="HO29">
            <v>0</v>
          </cell>
          <cell r="HP29">
            <v>0</v>
          </cell>
          <cell r="HQ29">
            <v>0</v>
          </cell>
          <cell r="HR29">
            <v>0</v>
          </cell>
        </row>
        <row r="30"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S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X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GB30">
            <v>0</v>
          </cell>
          <cell r="GC30">
            <v>0</v>
          </cell>
          <cell r="GD30">
            <v>0</v>
          </cell>
          <cell r="GE30">
            <v>0</v>
          </cell>
          <cell r="GF30">
            <v>0</v>
          </cell>
          <cell r="GG30">
            <v>0</v>
          </cell>
          <cell r="GH30">
            <v>0</v>
          </cell>
          <cell r="GI30">
            <v>0</v>
          </cell>
          <cell r="GJ30">
            <v>0</v>
          </cell>
          <cell r="GK30">
            <v>0</v>
          </cell>
          <cell r="GL30">
            <v>0</v>
          </cell>
          <cell r="GM30">
            <v>0</v>
          </cell>
          <cell r="GN30">
            <v>0</v>
          </cell>
          <cell r="GO30">
            <v>0</v>
          </cell>
          <cell r="GP30">
            <v>0</v>
          </cell>
          <cell r="GQ30">
            <v>0</v>
          </cell>
          <cell r="GR30">
            <v>0</v>
          </cell>
          <cell r="GS30">
            <v>0</v>
          </cell>
          <cell r="GT30">
            <v>0</v>
          </cell>
          <cell r="GU30">
            <v>0</v>
          </cell>
          <cell r="GV30">
            <v>0</v>
          </cell>
          <cell r="GW30">
            <v>0</v>
          </cell>
          <cell r="GX30">
            <v>0</v>
          </cell>
          <cell r="GY30">
            <v>0</v>
          </cell>
          <cell r="GZ30">
            <v>0</v>
          </cell>
          <cell r="HA30">
            <v>0</v>
          </cell>
          <cell r="HB30">
            <v>0</v>
          </cell>
          <cell r="HC30">
            <v>0</v>
          </cell>
          <cell r="HD30">
            <v>0</v>
          </cell>
          <cell r="HE30">
            <v>0</v>
          </cell>
          <cell r="HN30">
            <v>0</v>
          </cell>
          <cell r="HO30">
            <v>0</v>
          </cell>
          <cell r="HP30">
            <v>0</v>
          </cell>
          <cell r="HQ30">
            <v>0</v>
          </cell>
          <cell r="HR30">
            <v>0</v>
          </cell>
        </row>
        <row r="31"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S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X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  <cell r="GB31">
            <v>0</v>
          </cell>
          <cell r="GC31">
            <v>0</v>
          </cell>
          <cell r="GD31">
            <v>0</v>
          </cell>
          <cell r="GE31">
            <v>0</v>
          </cell>
          <cell r="GF31">
            <v>0</v>
          </cell>
          <cell r="GG31">
            <v>0</v>
          </cell>
          <cell r="GH31">
            <v>0</v>
          </cell>
          <cell r="GI31">
            <v>0</v>
          </cell>
          <cell r="GJ31">
            <v>0</v>
          </cell>
          <cell r="GK31">
            <v>0</v>
          </cell>
          <cell r="GL31">
            <v>0</v>
          </cell>
          <cell r="GM31">
            <v>0</v>
          </cell>
          <cell r="GN31">
            <v>0</v>
          </cell>
          <cell r="GO31">
            <v>0</v>
          </cell>
          <cell r="GP31">
            <v>0</v>
          </cell>
          <cell r="GQ31">
            <v>0</v>
          </cell>
          <cell r="GR31">
            <v>0</v>
          </cell>
          <cell r="GS31">
            <v>0</v>
          </cell>
          <cell r="GT31">
            <v>0</v>
          </cell>
          <cell r="GU31">
            <v>0</v>
          </cell>
          <cell r="GV31">
            <v>0</v>
          </cell>
          <cell r="GW31">
            <v>0</v>
          </cell>
          <cell r="GX31">
            <v>0</v>
          </cell>
          <cell r="GY31">
            <v>0</v>
          </cell>
          <cell r="GZ31">
            <v>0</v>
          </cell>
          <cell r="HA31">
            <v>0</v>
          </cell>
          <cell r="HB31">
            <v>0</v>
          </cell>
          <cell r="HC31">
            <v>0</v>
          </cell>
          <cell r="HD31">
            <v>0</v>
          </cell>
          <cell r="HE31">
            <v>0</v>
          </cell>
          <cell r="HN31">
            <v>0</v>
          </cell>
          <cell r="HO31">
            <v>0</v>
          </cell>
          <cell r="HP31">
            <v>0</v>
          </cell>
          <cell r="HQ31">
            <v>0</v>
          </cell>
          <cell r="HR31">
            <v>0</v>
          </cell>
        </row>
        <row r="32"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0</v>
          </cell>
          <cell r="BQ32">
            <v>0</v>
          </cell>
          <cell r="BR32">
            <v>0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0</v>
          </cell>
          <cell r="BY32">
            <v>0</v>
          </cell>
          <cell r="BZ32">
            <v>0</v>
          </cell>
          <cell r="CA32">
            <v>0</v>
          </cell>
          <cell r="CB32">
            <v>0</v>
          </cell>
          <cell r="GB32">
            <v>0</v>
          </cell>
          <cell r="GC32">
            <v>0</v>
          </cell>
          <cell r="GD32">
            <v>0</v>
          </cell>
          <cell r="GE32">
            <v>0</v>
          </cell>
          <cell r="GF32">
            <v>0</v>
          </cell>
          <cell r="GG32">
            <v>0</v>
          </cell>
          <cell r="GH32">
            <v>0</v>
          </cell>
          <cell r="GI32">
            <v>0</v>
          </cell>
          <cell r="GJ32">
            <v>0</v>
          </cell>
          <cell r="GK32">
            <v>0</v>
          </cell>
          <cell r="GL32">
            <v>0</v>
          </cell>
          <cell r="GM32">
            <v>0</v>
          </cell>
          <cell r="GN32">
            <v>0</v>
          </cell>
          <cell r="GO32">
            <v>0</v>
          </cell>
          <cell r="GP32">
            <v>0</v>
          </cell>
          <cell r="GQ32">
            <v>0</v>
          </cell>
          <cell r="GR32">
            <v>0</v>
          </cell>
          <cell r="GS32">
            <v>0</v>
          </cell>
          <cell r="GT32">
            <v>0</v>
          </cell>
          <cell r="GU32">
            <v>0</v>
          </cell>
          <cell r="GV32">
            <v>0</v>
          </cell>
          <cell r="GW32">
            <v>0</v>
          </cell>
          <cell r="GX32">
            <v>0</v>
          </cell>
          <cell r="GY32">
            <v>0</v>
          </cell>
          <cell r="GZ32">
            <v>0</v>
          </cell>
          <cell r="HA32">
            <v>0</v>
          </cell>
          <cell r="HB32">
            <v>0</v>
          </cell>
          <cell r="HC32">
            <v>0</v>
          </cell>
          <cell r="HD32">
            <v>0</v>
          </cell>
          <cell r="HE32">
            <v>0</v>
          </cell>
          <cell r="HN32">
            <v>0</v>
          </cell>
          <cell r="HO32">
            <v>0</v>
          </cell>
          <cell r="HP32">
            <v>0</v>
          </cell>
          <cell r="HQ32">
            <v>0</v>
          </cell>
          <cell r="HR32">
            <v>0</v>
          </cell>
        </row>
        <row r="33"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0</v>
          </cell>
          <cell r="BQ33">
            <v>0</v>
          </cell>
          <cell r="BR33">
            <v>0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0</v>
          </cell>
          <cell r="BY33">
            <v>0</v>
          </cell>
          <cell r="BZ33">
            <v>0</v>
          </cell>
          <cell r="CA33">
            <v>0</v>
          </cell>
          <cell r="CB33">
            <v>0</v>
          </cell>
          <cell r="GB33">
            <v>0</v>
          </cell>
          <cell r="GC33">
            <v>0</v>
          </cell>
          <cell r="GD33">
            <v>0</v>
          </cell>
          <cell r="GE33">
            <v>0</v>
          </cell>
          <cell r="GF33">
            <v>0</v>
          </cell>
          <cell r="GG33">
            <v>0</v>
          </cell>
          <cell r="GH33">
            <v>0</v>
          </cell>
          <cell r="GI33">
            <v>0</v>
          </cell>
          <cell r="GJ33">
            <v>0</v>
          </cell>
          <cell r="GK33">
            <v>0</v>
          </cell>
          <cell r="GL33">
            <v>0</v>
          </cell>
          <cell r="GM33">
            <v>0</v>
          </cell>
          <cell r="GN33">
            <v>0</v>
          </cell>
          <cell r="GO33">
            <v>0</v>
          </cell>
          <cell r="GP33">
            <v>0</v>
          </cell>
          <cell r="GQ33">
            <v>0</v>
          </cell>
          <cell r="GR33">
            <v>0</v>
          </cell>
          <cell r="GS33">
            <v>0</v>
          </cell>
          <cell r="GT33">
            <v>0</v>
          </cell>
          <cell r="GU33">
            <v>0</v>
          </cell>
          <cell r="GV33">
            <v>0</v>
          </cell>
          <cell r="GW33">
            <v>0</v>
          </cell>
          <cell r="GX33">
            <v>0</v>
          </cell>
          <cell r="GY33">
            <v>0</v>
          </cell>
          <cell r="GZ33">
            <v>0</v>
          </cell>
          <cell r="HA33">
            <v>0</v>
          </cell>
          <cell r="HB33">
            <v>0</v>
          </cell>
          <cell r="HC33">
            <v>0</v>
          </cell>
          <cell r="HD33">
            <v>0</v>
          </cell>
          <cell r="HE33">
            <v>0</v>
          </cell>
          <cell r="HN33">
            <v>0</v>
          </cell>
          <cell r="HO33">
            <v>0</v>
          </cell>
          <cell r="HP33">
            <v>0</v>
          </cell>
          <cell r="HQ33">
            <v>0</v>
          </cell>
          <cell r="HR33">
            <v>0</v>
          </cell>
        </row>
        <row r="34"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0</v>
          </cell>
          <cell r="BQ34">
            <v>0</v>
          </cell>
          <cell r="BR34">
            <v>0</v>
          </cell>
          <cell r="BS34">
            <v>0</v>
          </cell>
          <cell r="BT34">
            <v>0</v>
          </cell>
          <cell r="BU34">
            <v>0</v>
          </cell>
          <cell r="BV34">
            <v>0</v>
          </cell>
          <cell r="BW34">
            <v>0</v>
          </cell>
          <cell r="BX34">
            <v>0</v>
          </cell>
          <cell r="BY34">
            <v>0</v>
          </cell>
          <cell r="BZ34">
            <v>0</v>
          </cell>
          <cell r="CA34">
            <v>0</v>
          </cell>
          <cell r="CB34">
            <v>0</v>
          </cell>
          <cell r="GB34">
            <v>0</v>
          </cell>
          <cell r="GC34">
            <v>0</v>
          </cell>
          <cell r="GD34">
            <v>0</v>
          </cell>
          <cell r="GE34">
            <v>0</v>
          </cell>
          <cell r="GF34">
            <v>0</v>
          </cell>
          <cell r="GG34">
            <v>0</v>
          </cell>
          <cell r="GH34">
            <v>0</v>
          </cell>
          <cell r="GI34">
            <v>0</v>
          </cell>
          <cell r="GJ34">
            <v>0</v>
          </cell>
          <cell r="GK34">
            <v>0</v>
          </cell>
          <cell r="GL34">
            <v>0</v>
          </cell>
          <cell r="GM34">
            <v>0</v>
          </cell>
          <cell r="GN34">
            <v>0</v>
          </cell>
          <cell r="GO34">
            <v>0</v>
          </cell>
          <cell r="GP34">
            <v>0</v>
          </cell>
          <cell r="GQ34">
            <v>0</v>
          </cell>
          <cell r="GR34">
            <v>0</v>
          </cell>
          <cell r="GS34">
            <v>0</v>
          </cell>
          <cell r="GT34">
            <v>0</v>
          </cell>
          <cell r="GU34">
            <v>0</v>
          </cell>
          <cell r="GV34">
            <v>0</v>
          </cell>
          <cell r="GW34">
            <v>0</v>
          </cell>
          <cell r="GX34">
            <v>0</v>
          </cell>
          <cell r="GY34">
            <v>0</v>
          </cell>
          <cell r="GZ34">
            <v>0</v>
          </cell>
          <cell r="HA34">
            <v>0</v>
          </cell>
          <cell r="HB34">
            <v>0</v>
          </cell>
          <cell r="HC34">
            <v>0</v>
          </cell>
          <cell r="HD34">
            <v>0</v>
          </cell>
          <cell r="HE34">
            <v>0</v>
          </cell>
          <cell r="HN34">
            <v>0</v>
          </cell>
          <cell r="HO34">
            <v>0</v>
          </cell>
          <cell r="HP34">
            <v>0</v>
          </cell>
          <cell r="HQ34">
            <v>0</v>
          </cell>
          <cell r="HR34">
            <v>0</v>
          </cell>
        </row>
        <row r="35"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0</v>
          </cell>
          <cell r="BQ35">
            <v>0</v>
          </cell>
          <cell r="BR35">
            <v>0</v>
          </cell>
          <cell r="BS35">
            <v>0</v>
          </cell>
          <cell r="BT35">
            <v>0</v>
          </cell>
          <cell r="BU35">
            <v>0</v>
          </cell>
          <cell r="BV35">
            <v>0</v>
          </cell>
          <cell r="BW35">
            <v>0</v>
          </cell>
          <cell r="BX35">
            <v>0</v>
          </cell>
          <cell r="BY35">
            <v>0</v>
          </cell>
          <cell r="BZ35">
            <v>0</v>
          </cell>
          <cell r="CA35">
            <v>0</v>
          </cell>
          <cell r="CB35">
            <v>0</v>
          </cell>
          <cell r="GB35">
            <v>0</v>
          </cell>
          <cell r="GC35">
            <v>0</v>
          </cell>
          <cell r="GD35">
            <v>0</v>
          </cell>
          <cell r="GE35">
            <v>0</v>
          </cell>
          <cell r="GF35">
            <v>0</v>
          </cell>
          <cell r="GG35">
            <v>0</v>
          </cell>
          <cell r="GH35">
            <v>0</v>
          </cell>
          <cell r="GI35">
            <v>0</v>
          </cell>
          <cell r="GJ35">
            <v>0</v>
          </cell>
          <cell r="GK35">
            <v>0</v>
          </cell>
          <cell r="GL35">
            <v>0</v>
          </cell>
          <cell r="GM35">
            <v>0</v>
          </cell>
          <cell r="GN35">
            <v>0</v>
          </cell>
          <cell r="GO35">
            <v>0</v>
          </cell>
          <cell r="GP35">
            <v>0</v>
          </cell>
          <cell r="GQ35">
            <v>0</v>
          </cell>
          <cell r="GR35">
            <v>0</v>
          </cell>
          <cell r="GS35">
            <v>0</v>
          </cell>
          <cell r="GT35">
            <v>0</v>
          </cell>
          <cell r="GU35">
            <v>0</v>
          </cell>
          <cell r="GV35">
            <v>0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N35">
            <v>0</v>
          </cell>
          <cell r="HO35">
            <v>0</v>
          </cell>
          <cell r="HP35">
            <v>0</v>
          </cell>
          <cell r="HQ35">
            <v>0</v>
          </cell>
          <cell r="HR35">
            <v>0</v>
          </cell>
        </row>
        <row r="36"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0</v>
          </cell>
          <cell r="BQ36">
            <v>0</v>
          </cell>
          <cell r="BR36">
            <v>0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0</v>
          </cell>
          <cell r="BY36">
            <v>0</v>
          </cell>
          <cell r="BZ36">
            <v>0</v>
          </cell>
          <cell r="CA36">
            <v>0</v>
          </cell>
          <cell r="CB36">
            <v>0</v>
          </cell>
          <cell r="GB36">
            <v>0</v>
          </cell>
          <cell r="GC36">
            <v>0</v>
          </cell>
          <cell r="GD36">
            <v>0</v>
          </cell>
          <cell r="GE36">
            <v>0</v>
          </cell>
          <cell r="GF36">
            <v>0</v>
          </cell>
          <cell r="GG36">
            <v>0</v>
          </cell>
          <cell r="GH36">
            <v>0</v>
          </cell>
          <cell r="GI36">
            <v>0</v>
          </cell>
          <cell r="GJ36">
            <v>0</v>
          </cell>
          <cell r="GK36">
            <v>0</v>
          </cell>
          <cell r="GL36">
            <v>0</v>
          </cell>
          <cell r="GM36">
            <v>0</v>
          </cell>
          <cell r="GN36">
            <v>0</v>
          </cell>
          <cell r="GO36">
            <v>0</v>
          </cell>
          <cell r="GP36">
            <v>0</v>
          </cell>
          <cell r="GQ36">
            <v>0</v>
          </cell>
          <cell r="GR36">
            <v>0</v>
          </cell>
          <cell r="GS36">
            <v>0</v>
          </cell>
          <cell r="GT36">
            <v>0</v>
          </cell>
          <cell r="GU36">
            <v>0</v>
          </cell>
          <cell r="GV36">
            <v>0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N36">
            <v>0</v>
          </cell>
          <cell r="HO36">
            <v>0</v>
          </cell>
          <cell r="HP36">
            <v>0</v>
          </cell>
          <cell r="HQ36">
            <v>0</v>
          </cell>
          <cell r="HR36">
            <v>0</v>
          </cell>
        </row>
        <row r="37"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0</v>
          </cell>
          <cell r="BQ37">
            <v>0</v>
          </cell>
          <cell r="BR37">
            <v>0</v>
          </cell>
          <cell r="BS37">
            <v>0</v>
          </cell>
          <cell r="BT37">
            <v>0</v>
          </cell>
          <cell r="BU37">
            <v>0</v>
          </cell>
          <cell r="BV37">
            <v>0</v>
          </cell>
          <cell r="BW37">
            <v>0</v>
          </cell>
          <cell r="BX37">
            <v>0</v>
          </cell>
          <cell r="BY37">
            <v>0</v>
          </cell>
          <cell r="BZ37">
            <v>0</v>
          </cell>
          <cell r="CA37">
            <v>0</v>
          </cell>
          <cell r="CB37">
            <v>0</v>
          </cell>
          <cell r="GB37">
            <v>0</v>
          </cell>
          <cell r="GC37">
            <v>0</v>
          </cell>
          <cell r="GD37">
            <v>0</v>
          </cell>
          <cell r="GE37">
            <v>0</v>
          </cell>
          <cell r="GF37">
            <v>0</v>
          </cell>
          <cell r="GG37">
            <v>0</v>
          </cell>
          <cell r="GH37">
            <v>0</v>
          </cell>
          <cell r="GI37">
            <v>0</v>
          </cell>
          <cell r="GJ37">
            <v>0</v>
          </cell>
          <cell r="GK37">
            <v>0</v>
          </cell>
          <cell r="GL37">
            <v>0</v>
          </cell>
          <cell r="GM37">
            <v>0</v>
          </cell>
          <cell r="GN37">
            <v>0</v>
          </cell>
          <cell r="GO37">
            <v>0</v>
          </cell>
          <cell r="GP37">
            <v>0</v>
          </cell>
          <cell r="GQ37">
            <v>0</v>
          </cell>
          <cell r="GR37">
            <v>0</v>
          </cell>
          <cell r="GS37">
            <v>0</v>
          </cell>
          <cell r="GT37">
            <v>0</v>
          </cell>
          <cell r="GU37">
            <v>0</v>
          </cell>
          <cell r="GV37">
            <v>0</v>
          </cell>
          <cell r="GW37">
            <v>0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N37">
            <v>0</v>
          </cell>
          <cell r="HO37">
            <v>0</v>
          </cell>
          <cell r="HP37">
            <v>0</v>
          </cell>
          <cell r="HQ37">
            <v>0</v>
          </cell>
          <cell r="HR37">
            <v>0</v>
          </cell>
        </row>
        <row r="38"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  <cell r="BP38">
            <v>0</v>
          </cell>
          <cell r="BQ38">
            <v>0</v>
          </cell>
          <cell r="BR38">
            <v>0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</v>
          </cell>
          <cell r="BX38">
            <v>0</v>
          </cell>
          <cell r="BY38">
            <v>0</v>
          </cell>
          <cell r="BZ38">
            <v>0</v>
          </cell>
          <cell r="CA38">
            <v>0</v>
          </cell>
          <cell r="CB38">
            <v>0</v>
          </cell>
          <cell r="GB38">
            <v>0</v>
          </cell>
          <cell r="GC38">
            <v>0</v>
          </cell>
          <cell r="GD38">
            <v>0</v>
          </cell>
          <cell r="GE38">
            <v>0</v>
          </cell>
          <cell r="GF38">
            <v>0</v>
          </cell>
          <cell r="GG38">
            <v>0</v>
          </cell>
          <cell r="GH38">
            <v>0</v>
          </cell>
          <cell r="GI38">
            <v>0</v>
          </cell>
          <cell r="GJ38">
            <v>0</v>
          </cell>
          <cell r="GK38">
            <v>0</v>
          </cell>
          <cell r="GL38">
            <v>0</v>
          </cell>
          <cell r="GM38">
            <v>0</v>
          </cell>
          <cell r="GN38">
            <v>0</v>
          </cell>
          <cell r="GO38">
            <v>0</v>
          </cell>
          <cell r="GP38">
            <v>0</v>
          </cell>
          <cell r="GQ38">
            <v>0</v>
          </cell>
          <cell r="GR38">
            <v>0</v>
          </cell>
          <cell r="GS38">
            <v>0</v>
          </cell>
          <cell r="GT38">
            <v>0</v>
          </cell>
          <cell r="GU38">
            <v>0</v>
          </cell>
          <cell r="GV38">
            <v>0</v>
          </cell>
          <cell r="GW38">
            <v>0</v>
          </cell>
          <cell r="GX38">
            <v>0</v>
          </cell>
          <cell r="GY38">
            <v>0</v>
          </cell>
          <cell r="GZ38">
            <v>0</v>
          </cell>
          <cell r="HA38">
            <v>0</v>
          </cell>
          <cell r="HB38">
            <v>0</v>
          </cell>
          <cell r="HC38">
            <v>0</v>
          </cell>
          <cell r="HD38">
            <v>0</v>
          </cell>
          <cell r="HE38">
            <v>0</v>
          </cell>
          <cell r="HN38">
            <v>0</v>
          </cell>
          <cell r="HO38">
            <v>0</v>
          </cell>
          <cell r="HP38">
            <v>0</v>
          </cell>
          <cell r="HQ38">
            <v>0</v>
          </cell>
          <cell r="HR38">
            <v>0</v>
          </cell>
        </row>
        <row r="39"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>
            <v>0</v>
          </cell>
          <cell r="BO39">
            <v>0</v>
          </cell>
          <cell r="BP39">
            <v>0</v>
          </cell>
          <cell r="BQ39">
            <v>0</v>
          </cell>
          <cell r="BR39">
            <v>0</v>
          </cell>
          <cell r="BS39">
            <v>0</v>
          </cell>
          <cell r="BT39">
            <v>0</v>
          </cell>
          <cell r="BU39">
            <v>0</v>
          </cell>
          <cell r="BV39">
            <v>0</v>
          </cell>
          <cell r="BW39">
            <v>0</v>
          </cell>
          <cell r="BX39">
            <v>0</v>
          </cell>
          <cell r="BY39">
            <v>0</v>
          </cell>
          <cell r="BZ39">
            <v>0</v>
          </cell>
          <cell r="CA39">
            <v>0</v>
          </cell>
          <cell r="CB39">
            <v>0</v>
          </cell>
          <cell r="GB39">
            <v>0</v>
          </cell>
          <cell r="GC39">
            <v>0</v>
          </cell>
          <cell r="GD39">
            <v>0</v>
          </cell>
          <cell r="GE39">
            <v>0</v>
          </cell>
          <cell r="GF39">
            <v>0</v>
          </cell>
          <cell r="GG39">
            <v>0</v>
          </cell>
          <cell r="GH39">
            <v>0</v>
          </cell>
          <cell r="GI39">
            <v>0</v>
          </cell>
          <cell r="GJ39">
            <v>0</v>
          </cell>
          <cell r="GK39">
            <v>0</v>
          </cell>
          <cell r="GL39">
            <v>0</v>
          </cell>
          <cell r="GM39">
            <v>0</v>
          </cell>
          <cell r="GN39">
            <v>0</v>
          </cell>
          <cell r="GO39">
            <v>0</v>
          </cell>
          <cell r="GP39">
            <v>0</v>
          </cell>
          <cell r="GQ39">
            <v>0</v>
          </cell>
          <cell r="GR39">
            <v>0</v>
          </cell>
          <cell r="GS39">
            <v>0</v>
          </cell>
          <cell r="GT39">
            <v>0</v>
          </cell>
          <cell r="GU39">
            <v>0</v>
          </cell>
          <cell r="GV39">
            <v>0</v>
          </cell>
          <cell r="GW39">
            <v>0</v>
          </cell>
          <cell r="GX39">
            <v>0</v>
          </cell>
          <cell r="GY39">
            <v>0</v>
          </cell>
          <cell r="GZ39">
            <v>0</v>
          </cell>
          <cell r="HA39">
            <v>0</v>
          </cell>
          <cell r="HB39">
            <v>0</v>
          </cell>
          <cell r="HC39">
            <v>0</v>
          </cell>
          <cell r="HD39">
            <v>0</v>
          </cell>
          <cell r="HE39">
            <v>0</v>
          </cell>
          <cell r="HN39">
            <v>0</v>
          </cell>
          <cell r="HO39">
            <v>0</v>
          </cell>
          <cell r="HP39">
            <v>0</v>
          </cell>
          <cell r="HQ39">
            <v>0</v>
          </cell>
          <cell r="HR39">
            <v>0</v>
          </cell>
        </row>
        <row r="40"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0</v>
          </cell>
          <cell r="BQ40">
            <v>0</v>
          </cell>
          <cell r="BR40">
            <v>0</v>
          </cell>
          <cell r="BS40">
            <v>0</v>
          </cell>
          <cell r="BT40">
            <v>0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BZ40">
            <v>0</v>
          </cell>
          <cell r="CA40">
            <v>0</v>
          </cell>
          <cell r="CB40">
            <v>0</v>
          </cell>
          <cell r="GB40">
            <v>0</v>
          </cell>
          <cell r="GC40">
            <v>0</v>
          </cell>
          <cell r="GD40">
            <v>0</v>
          </cell>
          <cell r="GE40">
            <v>0</v>
          </cell>
          <cell r="GF40">
            <v>0</v>
          </cell>
          <cell r="GG40">
            <v>0</v>
          </cell>
          <cell r="GH40">
            <v>0</v>
          </cell>
          <cell r="GI40">
            <v>0</v>
          </cell>
          <cell r="GJ40">
            <v>0</v>
          </cell>
          <cell r="GK40">
            <v>0</v>
          </cell>
          <cell r="GL40">
            <v>0</v>
          </cell>
          <cell r="GM40">
            <v>0</v>
          </cell>
          <cell r="GN40">
            <v>0</v>
          </cell>
          <cell r="GO40">
            <v>0</v>
          </cell>
          <cell r="GP40">
            <v>0</v>
          </cell>
          <cell r="GQ40">
            <v>0</v>
          </cell>
          <cell r="GR40">
            <v>0</v>
          </cell>
          <cell r="GS40">
            <v>0</v>
          </cell>
          <cell r="GT40">
            <v>0</v>
          </cell>
          <cell r="GU40">
            <v>0</v>
          </cell>
          <cell r="GV40">
            <v>0</v>
          </cell>
          <cell r="GW40">
            <v>0</v>
          </cell>
          <cell r="GX40">
            <v>0</v>
          </cell>
          <cell r="GY40">
            <v>0</v>
          </cell>
          <cell r="GZ40">
            <v>0</v>
          </cell>
          <cell r="HA40">
            <v>0</v>
          </cell>
          <cell r="HB40">
            <v>0</v>
          </cell>
          <cell r="HC40">
            <v>0</v>
          </cell>
          <cell r="HD40">
            <v>0</v>
          </cell>
          <cell r="HE40">
            <v>0</v>
          </cell>
          <cell r="HN40">
            <v>0</v>
          </cell>
          <cell r="HO40">
            <v>0</v>
          </cell>
          <cell r="HP40">
            <v>0</v>
          </cell>
          <cell r="HQ40">
            <v>0</v>
          </cell>
          <cell r="HR40">
            <v>0</v>
          </cell>
        </row>
        <row r="41"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0</v>
          </cell>
          <cell r="BO41">
            <v>0</v>
          </cell>
          <cell r="BP41">
            <v>0</v>
          </cell>
          <cell r="BQ41">
            <v>0</v>
          </cell>
          <cell r="BR41">
            <v>0</v>
          </cell>
          <cell r="BS41">
            <v>0</v>
          </cell>
          <cell r="BT41">
            <v>0</v>
          </cell>
          <cell r="BU41">
            <v>0</v>
          </cell>
          <cell r="BV41">
            <v>0</v>
          </cell>
          <cell r="BW41">
            <v>0</v>
          </cell>
          <cell r="BX41">
            <v>0</v>
          </cell>
          <cell r="BY41">
            <v>0</v>
          </cell>
          <cell r="BZ41">
            <v>0</v>
          </cell>
          <cell r="CA41">
            <v>0</v>
          </cell>
          <cell r="CB41">
            <v>0</v>
          </cell>
          <cell r="GB41">
            <v>0</v>
          </cell>
          <cell r="GC41">
            <v>0</v>
          </cell>
          <cell r="GD41">
            <v>0</v>
          </cell>
          <cell r="GE41">
            <v>0</v>
          </cell>
          <cell r="GF41">
            <v>0</v>
          </cell>
          <cell r="GG41">
            <v>0</v>
          </cell>
          <cell r="GH41">
            <v>0</v>
          </cell>
          <cell r="GI41">
            <v>0</v>
          </cell>
          <cell r="GJ41">
            <v>0</v>
          </cell>
          <cell r="GK41">
            <v>0</v>
          </cell>
          <cell r="GL41">
            <v>0</v>
          </cell>
          <cell r="GM41">
            <v>0</v>
          </cell>
          <cell r="GN41">
            <v>0</v>
          </cell>
          <cell r="GO41">
            <v>0</v>
          </cell>
          <cell r="GP41">
            <v>0</v>
          </cell>
          <cell r="GQ41">
            <v>0</v>
          </cell>
          <cell r="GR41">
            <v>0</v>
          </cell>
          <cell r="GS41">
            <v>0</v>
          </cell>
          <cell r="GT41">
            <v>0</v>
          </cell>
          <cell r="GU41">
            <v>0</v>
          </cell>
          <cell r="GV41">
            <v>0</v>
          </cell>
          <cell r="GW41">
            <v>0</v>
          </cell>
          <cell r="GX41">
            <v>0</v>
          </cell>
          <cell r="GY41">
            <v>0</v>
          </cell>
          <cell r="GZ41">
            <v>0</v>
          </cell>
          <cell r="HA41">
            <v>0</v>
          </cell>
          <cell r="HB41">
            <v>0</v>
          </cell>
          <cell r="HC41">
            <v>0</v>
          </cell>
          <cell r="HD41">
            <v>0</v>
          </cell>
          <cell r="HE41">
            <v>0</v>
          </cell>
          <cell r="HN41">
            <v>0</v>
          </cell>
          <cell r="HO41">
            <v>0</v>
          </cell>
          <cell r="HP41">
            <v>0</v>
          </cell>
          <cell r="HQ41">
            <v>0</v>
          </cell>
          <cell r="HR41">
            <v>0</v>
          </cell>
        </row>
        <row r="42"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0</v>
          </cell>
          <cell r="BQ42">
            <v>0</v>
          </cell>
          <cell r="BR42">
            <v>0</v>
          </cell>
          <cell r="BS42">
            <v>0</v>
          </cell>
          <cell r="BT42">
            <v>0</v>
          </cell>
          <cell r="BU42">
            <v>0</v>
          </cell>
          <cell r="BV42">
            <v>0</v>
          </cell>
          <cell r="BW42">
            <v>0</v>
          </cell>
          <cell r="BX42">
            <v>0</v>
          </cell>
          <cell r="BY42">
            <v>0</v>
          </cell>
          <cell r="BZ42">
            <v>0</v>
          </cell>
          <cell r="CA42">
            <v>0</v>
          </cell>
          <cell r="CB42">
            <v>0</v>
          </cell>
          <cell r="GB42">
            <v>0</v>
          </cell>
          <cell r="GC42">
            <v>0</v>
          </cell>
          <cell r="GD42">
            <v>0</v>
          </cell>
          <cell r="GE42">
            <v>0</v>
          </cell>
          <cell r="GF42">
            <v>0</v>
          </cell>
          <cell r="GG42">
            <v>0</v>
          </cell>
          <cell r="GH42">
            <v>0</v>
          </cell>
          <cell r="GI42">
            <v>0</v>
          </cell>
          <cell r="GJ42">
            <v>0</v>
          </cell>
          <cell r="GK42">
            <v>0</v>
          </cell>
          <cell r="GL42">
            <v>0</v>
          </cell>
          <cell r="GM42">
            <v>0</v>
          </cell>
          <cell r="GN42">
            <v>0</v>
          </cell>
          <cell r="GO42">
            <v>0</v>
          </cell>
          <cell r="GP42">
            <v>0</v>
          </cell>
          <cell r="GQ42">
            <v>0</v>
          </cell>
          <cell r="GR42">
            <v>0</v>
          </cell>
          <cell r="GS42">
            <v>0</v>
          </cell>
          <cell r="GT42">
            <v>0</v>
          </cell>
          <cell r="GU42">
            <v>0</v>
          </cell>
          <cell r="GV42">
            <v>0</v>
          </cell>
          <cell r="GW42">
            <v>0</v>
          </cell>
          <cell r="GX42">
            <v>0</v>
          </cell>
          <cell r="GY42">
            <v>0</v>
          </cell>
          <cell r="GZ42">
            <v>0</v>
          </cell>
          <cell r="HA42">
            <v>0</v>
          </cell>
          <cell r="HB42">
            <v>0</v>
          </cell>
          <cell r="HC42">
            <v>0</v>
          </cell>
          <cell r="HD42">
            <v>0</v>
          </cell>
          <cell r="HE42">
            <v>0</v>
          </cell>
          <cell r="HN42">
            <v>0</v>
          </cell>
          <cell r="HO42">
            <v>0</v>
          </cell>
          <cell r="HP42">
            <v>0</v>
          </cell>
          <cell r="HQ42">
            <v>0</v>
          </cell>
          <cell r="HR42">
            <v>0</v>
          </cell>
        </row>
        <row r="43"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0</v>
          </cell>
          <cell r="BQ43">
            <v>0</v>
          </cell>
          <cell r="BR43">
            <v>0</v>
          </cell>
          <cell r="BS43">
            <v>0</v>
          </cell>
          <cell r="BT43">
            <v>0</v>
          </cell>
          <cell r="BU43">
            <v>0</v>
          </cell>
          <cell r="BV43">
            <v>0</v>
          </cell>
          <cell r="BW43">
            <v>0</v>
          </cell>
          <cell r="BX43">
            <v>0</v>
          </cell>
          <cell r="BY43">
            <v>0</v>
          </cell>
          <cell r="BZ43">
            <v>0</v>
          </cell>
          <cell r="CA43">
            <v>0</v>
          </cell>
          <cell r="CB43">
            <v>0</v>
          </cell>
          <cell r="GB43">
            <v>0</v>
          </cell>
          <cell r="GC43">
            <v>0</v>
          </cell>
          <cell r="GD43">
            <v>0</v>
          </cell>
          <cell r="GE43">
            <v>0</v>
          </cell>
          <cell r="GF43">
            <v>0</v>
          </cell>
          <cell r="GG43">
            <v>0</v>
          </cell>
          <cell r="GH43">
            <v>0</v>
          </cell>
          <cell r="GI43">
            <v>0</v>
          </cell>
          <cell r="GJ43">
            <v>0</v>
          </cell>
          <cell r="GK43">
            <v>0</v>
          </cell>
          <cell r="GL43">
            <v>0</v>
          </cell>
          <cell r="GM43">
            <v>0</v>
          </cell>
          <cell r="GN43">
            <v>0</v>
          </cell>
          <cell r="GO43">
            <v>0</v>
          </cell>
          <cell r="GP43">
            <v>0</v>
          </cell>
          <cell r="GQ43">
            <v>0</v>
          </cell>
          <cell r="GR43">
            <v>0</v>
          </cell>
          <cell r="GS43">
            <v>0</v>
          </cell>
          <cell r="GT43">
            <v>0</v>
          </cell>
          <cell r="GU43">
            <v>0</v>
          </cell>
          <cell r="GV43">
            <v>0</v>
          </cell>
          <cell r="GW43">
            <v>0</v>
          </cell>
          <cell r="GX43">
            <v>0</v>
          </cell>
          <cell r="GY43">
            <v>0</v>
          </cell>
          <cell r="GZ43">
            <v>0</v>
          </cell>
          <cell r="HA43">
            <v>0</v>
          </cell>
          <cell r="HB43">
            <v>0</v>
          </cell>
          <cell r="HC43">
            <v>0</v>
          </cell>
          <cell r="HD43">
            <v>0</v>
          </cell>
          <cell r="HE43">
            <v>0</v>
          </cell>
          <cell r="HN43">
            <v>0</v>
          </cell>
          <cell r="HO43">
            <v>0</v>
          </cell>
          <cell r="HP43">
            <v>0</v>
          </cell>
          <cell r="HQ43">
            <v>0</v>
          </cell>
          <cell r="HR43">
            <v>0</v>
          </cell>
        </row>
        <row r="44"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0</v>
          </cell>
          <cell r="BQ44">
            <v>0</v>
          </cell>
          <cell r="BR44">
            <v>0</v>
          </cell>
          <cell r="BS44">
            <v>0</v>
          </cell>
          <cell r="BT44">
            <v>0</v>
          </cell>
          <cell r="BU44">
            <v>0</v>
          </cell>
          <cell r="BV44">
            <v>0</v>
          </cell>
          <cell r="BW44">
            <v>0</v>
          </cell>
          <cell r="BX44">
            <v>0</v>
          </cell>
          <cell r="BY44">
            <v>0</v>
          </cell>
          <cell r="BZ44">
            <v>0</v>
          </cell>
          <cell r="CA44">
            <v>0</v>
          </cell>
          <cell r="CB44">
            <v>0</v>
          </cell>
          <cell r="GB44">
            <v>0</v>
          </cell>
          <cell r="GC44">
            <v>0</v>
          </cell>
          <cell r="GD44">
            <v>0</v>
          </cell>
          <cell r="GE44">
            <v>0</v>
          </cell>
          <cell r="GF44">
            <v>0</v>
          </cell>
          <cell r="GG44">
            <v>0</v>
          </cell>
          <cell r="GH44">
            <v>0</v>
          </cell>
          <cell r="GI44">
            <v>0</v>
          </cell>
          <cell r="GJ44">
            <v>0</v>
          </cell>
          <cell r="GK44">
            <v>0</v>
          </cell>
          <cell r="GL44">
            <v>0</v>
          </cell>
          <cell r="GM44">
            <v>0</v>
          </cell>
          <cell r="GN44">
            <v>0</v>
          </cell>
          <cell r="GO44">
            <v>0</v>
          </cell>
          <cell r="GP44">
            <v>0</v>
          </cell>
          <cell r="GQ44">
            <v>0</v>
          </cell>
          <cell r="GR44">
            <v>0</v>
          </cell>
          <cell r="GS44">
            <v>0</v>
          </cell>
          <cell r="GT44">
            <v>0</v>
          </cell>
          <cell r="GU44">
            <v>0</v>
          </cell>
          <cell r="GV44">
            <v>0</v>
          </cell>
          <cell r="GW44">
            <v>0</v>
          </cell>
          <cell r="GX44">
            <v>0</v>
          </cell>
          <cell r="GY44">
            <v>0</v>
          </cell>
          <cell r="GZ44">
            <v>0</v>
          </cell>
          <cell r="HA44">
            <v>0</v>
          </cell>
          <cell r="HB44">
            <v>0</v>
          </cell>
          <cell r="HC44">
            <v>0</v>
          </cell>
          <cell r="HD44">
            <v>0</v>
          </cell>
          <cell r="HE44">
            <v>0</v>
          </cell>
          <cell r="HN44">
            <v>0</v>
          </cell>
          <cell r="HO44">
            <v>0</v>
          </cell>
          <cell r="HP44">
            <v>0</v>
          </cell>
          <cell r="HQ44">
            <v>0</v>
          </cell>
          <cell r="HR44">
            <v>0</v>
          </cell>
        </row>
        <row r="45"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0</v>
          </cell>
          <cell r="BQ45">
            <v>0</v>
          </cell>
          <cell r="BR45">
            <v>0</v>
          </cell>
          <cell r="BS45">
            <v>0</v>
          </cell>
          <cell r="BT45">
            <v>0</v>
          </cell>
          <cell r="BU45">
            <v>0</v>
          </cell>
          <cell r="BV45">
            <v>0</v>
          </cell>
          <cell r="BW45">
            <v>0</v>
          </cell>
          <cell r="BX45">
            <v>0</v>
          </cell>
          <cell r="BY45">
            <v>0</v>
          </cell>
          <cell r="BZ45">
            <v>0</v>
          </cell>
          <cell r="CA45">
            <v>0</v>
          </cell>
          <cell r="CB45">
            <v>0</v>
          </cell>
          <cell r="GB45">
            <v>0</v>
          </cell>
          <cell r="GC45">
            <v>0</v>
          </cell>
          <cell r="GD45">
            <v>0</v>
          </cell>
          <cell r="GE45">
            <v>0</v>
          </cell>
          <cell r="GF45">
            <v>0</v>
          </cell>
          <cell r="GG45">
            <v>0</v>
          </cell>
          <cell r="GH45">
            <v>0</v>
          </cell>
          <cell r="GI45">
            <v>0</v>
          </cell>
          <cell r="GJ45">
            <v>0</v>
          </cell>
          <cell r="GK45">
            <v>0</v>
          </cell>
          <cell r="GL45">
            <v>0</v>
          </cell>
          <cell r="GM45">
            <v>0</v>
          </cell>
          <cell r="GN45">
            <v>0</v>
          </cell>
          <cell r="GO45">
            <v>0</v>
          </cell>
          <cell r="GP45">
            <v>0</v>
          </cell>
          <cell r="GQ45">
            <v>0</v>
          </cell>
          <cell r="GR45">
            <v>0</v>
          </cell>
          <cell r="GS45">
            <v>0</v>
          </cell>
          <cell r="GT45">
            <v>0</v>
          </cell>
          <cell r="GU45">
            <v>0</v>
          </cell>
          <cell r="GV45">
            <v>0</v>
          </cell>
          <cell r="GW45">
            <v>0</v>
          </cell>
          <cell r="GX45">
            <v>0</v>
          </cell>
          <cell r="GY45">
            <v>0</v>
          </cell>
          <cell r="GZ45">
            <v>0</v>
          </cell>
          <cell r="HA45">
            <v>0</v>
          </cell>
          <cell r="HB45">
            <v>0</v>
          </cell>
          <cell r="HC45">
            <v>0</v>
          </cell>
          <cell r="HD45">
            <v>0</v>
          </cell>
          <cell r="HE45">
            <v>0</v>
          </cell>
          <cell r="HN45">
            <v>0</v>
          </cell>
          <cell r="HO45">
            <v>0</v>
          </cell>
          <cell r="HP45">
            <v>0</v>
          </cell>
          <cell r="HQ45">
            <v>0</v>
          </cell>
          <cell r="HR45">
            <v>0</v>
          </cell>
        </row>
        <row r="46"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0</v>
          </cell>
          <cell r="BQ46">
            <v>0</v>
          </cell>
          <cell r="BR46">
            <v>0</v>
          </cell>
          <cell r="BS46">
            <v>0</v>
          </cell>
          <cell r="BT46">
            <v>0</v>
          </cell>
          <cell r="BU46">
            <v>0</v>
          </cell>
          <cell r="BV46">
            <v>0</v>
          </cell>
          <cell r="BW46">
            <v>0</v>
          </cell>
          <cell r="BX46">
            <v>0</v>
          </cell>
          <cell r="BY46">
            <v>0</v>
          </cell>
          <cell r="BZ46">
            <v>0</v>
          </cell>
          <cell r="CA46">
            <v>0</v>
          </cell>
          <cell r="CB46">
            <v>0</v>
          </cell>
          <cell r="GB46">
            <v>0</v>
          </cell>
          <cell r="GC46">
            <v>0</v>
          </cell>
          <cell r="GD46">
            <v>0</v>
          </cell>
          <cell r="GE46">
            <v>0</v>
          </cell>
          <cell r="GF46">
            <v>0</v>
          </cell>
          <cell r="GG46">
            <v>0</v>
          </cell>
          <cell r="GH46">
            <v>0</v>
          </cell>
          <cell r="GI46">
            <v>0</v>
          </cell>
          <cell r="GJ46">
            <v>0</v>
          </cell>
          <cell r="GK46">
            <v>0</v>
          </cell>
          <cell r="GL46">
            <v>0</v>
          </cell>
          <cell r="GM46">
            <v>0</v>
          </cell>
          <cell r="GN46">
            <v>0</v>
          </cell>
          <cell r="GO46">
            <v>0</v>
          </cell>
          <cell r="GP46">
            <v>0</v>
          </cell>
          <cell r="GQ46">
            <v>0</v>
          </cell>
          <cell r="GR46">
            <v>0</v>
          </cell>
          <cell r="GS46">
            <v>0</v>
          </cell>
          <cell r="GT46">
            <v>0</v>
          </cell>
          <cell r="GU46">
            <v>0</v>
          </cell>
          <cell r="GV46">
            <v>0</v>
          </cell>
          <cell r="GW46">
            <v>0</v>
          </cell>
          <cell r="GX46">
            <v>0</v>
          </cell>
          <cell r="GY46">
            <v>0</v>
          </cell>
          <cell r="GZ46">
            <v>0</v>
          </cell>
          <cell r="HA46">
            <v>0</v>
          </cell>
          <cell r="HB46">
            <v>0</v>
          </cell>
          <cell r="HC46">
            <v>0</v>
          </cell>
          <cell r="HD46">
            <v>0</v>
          </cell>
          <cell r="HE46">
            <v>0</v>
          </cell>
          <cell r="HN46">
            <v>0</v>
          </cell>
          <cell r="HO46">
            <v>0</v>
          </cell>
          <cell r="HP46">
            <v>0</v>
          </cell>
          <cell r="HQ46">
            <v>0</v>
          </cell>
          <cell r="HR46">
            <v>0</v>
          </cell>
        </row>
        <row r="47"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BQ47">
            <v>0</v>
          </cell>
          <cell r="BR47">
            <v>0</v>
          </cell>
          <cell r="BS47">
            <v>0</v>
          </cell>
          <cell r="BT47">
            <v>0</v>
          </cell>
          <cell r="BU47">
            <v>0</v>
          </cell>
          <cell r="BV47">
            <v>0</v>
          </cell>
          <cell r="BW47">
            <v>0</v>
          </cell>
          <cell r="BX47">
            <v>0</v>
          </cell>
          <cell r="BY47">
            <v>0</v>
          </cell>
          <cell r="BZ47">
            <v>0</v>
          </cell>
          <cell r="CA47">
            <v>0</v>
          </cell>
          <cell r="CB47">
            <v>0</v>
          </cell>
          <cell r="GB47">
            <v>0</v>
          </cell>
          <cell r="GC47">
            <v>0</v>
          </cell>
          <cell r="GD47">
            <v>0</v>
          </cell>
          <cell r="GE47">
            <v>0</v>
          </cell>
          <cell r="GF47">
            <v>0</v>
          </cell>
          <cell r="GG47">
            <v>0</v>
          </cell>
          <cell r="GH47">
            <v>0</v>
          </cell>
          <cell r="GI47">
            <v>0</v>
          </cell>
          <cell r="GJ47">
            <v>0</v>
          </cell>
          <cell r="GK47">
            <v>0</v>
          </cell>
          <cell r="GL47">
            <v>0</v>
          </cell>
          <cell r="GM47">
            <v>0</v>
          </cell>
          <cell r="GN47">
            <v>0</v>
          </cell>
          <cell r="GO47">
            <v>0</v>
          </cell>
          <cell r="GP47">
            <v>0</v>
          </cell>
          <cell r="GQ47">
            <v>0</v>
          </cell>
          <cell r="GR47">
            <v>0</v>
          </cell>
          <cell r="GS47">
            <v>0</v>
          </cell>
          <cell r="GT47">
            <v>0</v>
          </cell>
          <cell r="GU47">
            <v>0</v>
          </cell>
          <cell r="GV47">
            <v>0</v>
          </cell>
          <cell r="GW47">
            <v>0</v>
          </cell>
          <cell r="GX47">
            <v>0</v>
          </cell>
          <cell r="GY47">
            <v>0</v>
          </cell>
          <cell r="GZ47">
            <v>0</v>
          </cell>
          <cell r="HA47">
            <v>0</v>
          </cell>
          <cell r="HB47">
            <v>0</v>
          </cell>
          <cell r="HC47">
            <v>0</v>
          </cell>
          <cell r="HD47">
            <v>0</v>
          </cell>
          <cell r="HE47">
            <v>0</v>
          </cell>
          <cell r="HN47">
            <v>0</v>
          </cell>
          <cell r="HO47">
            <v>0</v>
          </cell>
          <cell r="HP47">
            <v>0</v>
          </cell>
          <cell r="HQ47">
            <v>0</v>
          </cell>
          <cell r="HR47">
            <v>0</v>
          </cell>
        </row>
        <row r="48"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0</v>
          </cell>
          <cell r="BQ48">
            <v>0</v>
          </cell>
          <cell r="BR48">
            <v>0</v>
          </cell>
          <cell r="BS48">
            <v>0</v>
          </cell>
          <cell r="BT48">
            <v>0</v>
          </cell>
          <cell r="BU48">
            <v>0</v>
          </cell>
          <cell r="BV48">
            <v>0</v>
          </cell>
          <cell r="BW48">
            <v>0</v>
          </cell>
          <cell r="BX48">
            <v>0</v>
          </cell>
          <cell r="BY48">
            <v>0</v>
          </cell>
          <cell r="BZ48">
            <v>0</v>
          </cell>
          <cell r="CA48">
            <v>0</v>
          </cell>
          <cell r="CB48">
            <v>0</v>
          </cell>
          <cell r="GB48">
            <v>0</v>
          </cell>
          <cell r="GC48">
            <v>0</v>
          </cell>
          <cell r="GD48">
            <v>0</v>
          </cell>
          <cell r="GE48">
            <v>0</v>
          </cell>
          <cell r="GF48">
            <v>0</v>
          </cell>
          <cell r="GG48">
            <v>0</v>
          </cell>
          <cell r="GH48">
            <v>0</v>
          </cell>
          <cell r="GI48">
            <v>0</v>
          </cell>
          <cell r="GJ48">
            <v>0</v>
          </cell>
          <cell r="GK48">
            <v>0</v>
          </cell>
          <cell r="GL48">
            <v>0</v>
          </cell>
          <cell r="GM48">
            <v>0</v>
          </cell>
          <cell r="GN48">
            <v>0</v>
          </cell>
          <cell r="GO48">
            <v>0</v>
          </cell>
          <cell r="GP48">
            <v>0</v>
          </cell>
          <cell r="GQ48">
            <v>0</v>
          </cell>
          <cell r="GR48">
            <v>0</v>
          </cell>
          <cell r="GS48">
            <v>0</v>
          </cell>
          <cell r="GT48">
            <v>0</v>
          </cell>
          <cell r="GU48">
            <v>0</v>
          </cell>
          <cell r="GV48">
            <v>0</v>
          </cell>
          <cell r="GW48">
            <v>0</v>
          </cell>
          <cell r="GX48">
            <v>0</v>
          </cell>
          <cell r="GY48">
            <v>0</v>
          </cell>
          <cell r="GZ48">
            <v>0</v>
          </cell>
          <cell r="HA48">
            <v>0</v>
          </cell>
          <cell r="HB48">
            <v>0</v>
          </cell>
          <cell r="HC48">
            <v>0</v>
          </cell>
          <cell r="HD48">
            <v>0</v>
          </cell>
          <cell r="HE48">
            <v>0</v>
          </cell>
          <cell r="HN48">
            <v>0</v>
          </cell>
          <cell r="HO48">
            <v>0</v>
          </cell>
          <cell r="HP48">
            <v>0</v>
          </cell>
          <cell r="HQ48">
            <v>0</v>
          </cell>
          <cell r="HR48">
            <v>0</v>
          </cell>
        </row>
        <row r="49"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0</v>
          </cell>
          <cell r="BM49">
            <v>0</v>
          </cell>
          <cell r="BN49">
            <v>0</v>
          </cell>
          <cell r="BO49">
            <v>0</v>
          </cell>
          <cell r="BP49">
            <v>0</v>
          </cell>
          <cell r="BQ49">
            <v>0</v>
          </cell>
          <cell r="BR49">
            <v>0</v>
          </cell>
          <cell r="BS49">
            <v>0</v>
          </cell>
          <cell r="BT49">
            <v>0</v>
          </cell>
          <cell r="BU49">
            <v>0</v>
          </cell>
          <cell r="BV49">
            <v>0</v>
          </cell>
          <cell r="BW49">
            <v>0</v>
          </cell>
          <cell r="BX49">
            <v>0</v>
          </cell>
          <cell r="BY49">
            <v>0</v>
          </cell>
          <cell r="BZ49">
            <v>0</v>
          </cell>
          <cell r="CA49">
            <v>0</v>
          </cell>
          <cell r="CB49">
            <v>0</v>
          </cell>
          <cell r="GB49">
            <v>0</v>
          </cell>
          <cell r="GC49">
            <v>0</v>
          </cell>
          <cell r="GD49">
            <v>0</v>
          </cell>
          <cell r="GE49">
            <v>0</v>
          </cell>
          <cell r="GF49">
            <v>0</v>
          </cell>
          <cell r="GG49">
            <v>0</v>
          </cell>
          <cell r="GH49">
            <v>0</v>
          </cell>
          <cell r="GI49">
            <v>0</v>
          </cell>
          <cell r="GJ49">
            <v>0</v>
          </cell>
          <cell r="GK49">
            <v>0</v>
          </cell>
          <cell r="GL49">
            <v>0</v>
          </cell>
          <cell r="GM49">
            <v>0</v>
          </cell>
          <cell r="GN49">
            <v>0</v>
          </cell>
          <cell r="GO49">
            <v>0</v>
          </cell>
          <cell r="GP49">
            <v>0</v>
          </cell>
          <cell r="GQ49">
            <v>0</v>
          </cell>
          <cell r="GR49">
            <v>0</v>
          </cell>
          <cell r="GS49">
            <v>0</v>
          </cell>
          <cell r="GT49">
            <v>0</v>
          </cell>
          <cell r="GU49">
            <v>0</v>
          </cell>
          <cell r="GV49">
            <v>0</v>
          </cell>
          <cell r="GW49">
            <v>0</v>
          </cell>
          <cell r="GX49">
            <v>0</v>
          </cell>
          <cell r="GY49">
            <v>0</v>
          </cell>
          <cell r="GZ49">
            <v>0</v>
          </cell>
          <cell r="HA49">
            <v>0</v>
          </cell>
          <cell r="HB49">
            <v>0</v>
          </cell>
          <cell r="HC49">
            <v>0</v>
          </cell>
          <cell r="HD49">
            <v>0</v>
          </cell>
          <cell r="HE49">
            <v>0</v>
          </cell>
          <cell r="HN49">
            <v>0</v>
          </cell>
          <cell r="HO49">
            <v>0</v>
          </cell>
          <cell r="HP49">
            <v>0</v>
          </cell>
          <cell r="HQ49">
            <v>0</v>
          </cell>
          <cell r="HR49">
            <v>0</v>
          </cell>
        </row>
        <row r="50"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  <cell r="BP50">
            <v>0</v>
          </cell>
          <cell r="BQ50">
            <v>0</v>
          </cell>
          <cell r="BR50">
            <v>0</v>
          </cell>
          <cell r="BS50">
            <v>0</v>
          </cell>
          <cell r="BT50">
            <v>0</v>
          </cell>
          <cell r="BU50">
            <v>0</v>
          </cell>
          <cell r="BV50">
            <v>0</v>
          </cell>
          <cell r="BW50">
            <v>0</v>
          </cell>
          <cell r="BX50">
            <v>0</v>
          </cell>
          <cell r="BY50">
            <v>0</v>
          </cell>
          <cell r="BZ50">
            <v>0</v>
          </cell>
          <cell r="CA50">
            <v>0</v>
          </cell>
          <cell r="CB50">
            <v>0</v>
          </cell>
          <cell r="GB50">
            <v>0</v>
          </cell>
          <cell r="GC50">
            <v>0</v>
          </cell>
          <cell r="GD50">
            <v>0</v>
          </cell>
          <cell r="GE50">
            <v>0</v>
          </cell>
          <cell r="GF50">
            <v>0</v>
          </cell>
          <cell r="GG50">
            <v>0</v>
          </cell>
          <cell r="GH50">
            <v>0</v>
          </cell>
          <cell r="GI50">
            <v>0</v>
          </cell>
          <cell r="GJ50">
            <v>0</v>
          </cell>
          <cell r="GK50">
            <v>0</v>
          </cell>
          <cell r="GL50">
            <v>0</v>
          </cell>
          <cell r="GM50">
            <v>0</v>
          </cell>
          <cell r="GN50">
            <v>0</v>
          </cell>
          <cell r="GO50">
            <v>0</v>
          </cell>
          <cell r="GP50">
            <v>0</v>
          </cell>
          <cell r="GQ50">
            <v>0</v>
          </cell>
          <cell r="GR50">
            <v>0</v>
          </cell>
          <cell r="GS50">
            <v>0</v>
          </cell>
          <cell r="GT50">
            <v>0</v>
          </cell>
          <cell r="GU50">
            <v>0</v>
          </cell>
          <cell r="GV50">
            <v>0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N50">
            <v>0</v>
          </cell>
          <cell r="HO50">
            <v>0</v>
          </cell>
          <cell r="HP50">
            <v>0</v>
          </cell>
          <cell r="HQ50">
            <v>0</v>
          </cell>
          <cell r="HR50">
            <v>0</v>
          </cell>
        </row>
        <row r="51"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0</v>
          </cell>
          <cell r="BQ51">
            <v>0</v>
          </cell>
          <cell r="BR51">
            <v>0</v>
          </cell>
          <cell r="BS51">
            <v>0</v>
          </cell>
          <cell r="BT51">
            <v>0</v>
          </cell>
          <cell r="BU51">
            <v>0</v>
          </cell>
          <cell r="BV51">
            <v>0</v>
          </cell>
          <cell r="BW51">
            <v>0</v>
          </cell>
          <cell r="BX51">
            <v>0</v>
          </cell>
          <cell r="BY51">
            <v>0</v>
          </cell>
          <cell r="BZ51">
            <v>0</v>
          </cell>
          <cell r="CA51">
            <v>0</v>
          </cell>
          <cell r="CB51">
            <v>0</v>
          </cell>
          <cell r="GB51">
            <v>0</v>
          </cell>
          <cell r="GC51">
            <v>0</v>
          </cell>
          <cell r="GD51">
            <v>0</v>
          </cell>
          <cell r="GE51">
            <v>0</v>
          </cell>
          <cell r="GF51">
            <v>0</v>
          </cell>
          <cell r="GG51">
            <v>0</v>
          </cell>
          <cell r="GH51">
            <v>0</v>
          </cell>
          <cell r="GI51">
            <v>0</v>
          </cell>
          <cell r="GJ51">
            <v>0</v>
          </cell>
          <cell r="GK51">
            <v>0</v>
          </cell>
          <cell r="GL51">
            <v>0</v>
          </cell>
          <cell r="GM51">
            <v>0</v>
          </cell>
          <cell r="GN51">
            <v>0</v>
          </cell>
          <cell r="GO51">
            <v>0</v>
          </cell>
          <cell r="GP51">
            <v>0</v>
          </cell>
          <cell r="GQ51">
            <v>0</v>
          </cell>
          <cell r="GR51">
            <v>0</v>
          </cell>
          <cell r="GS51">
            <v>0</v>
          </cell>
          <cell r="GT51">
            <v>0</v>
          </cell>
          <cell r="GU51">
            <v>0</v>
          </cell>
          <cell r="GV51">
            <v>0</v>
          </cell>
          <cell r="GW51">
            <v>0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N51">
            <v>0</v>
          </cell>
          <cell r="HO51">
            <v>0</v>
          </cell>
          <cell r="HP51">
            <v>0</v>
          </cell>
          <cell r="HQ51">
            <v>0</v>
          </cell>
          <cell r="HR51">
            <v>0</v>
          </cell>
        </row>
        <row r="52"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P52">
            <v>0</v>
          </cell>
          <cell r="BQ52">
            <v>0</v>
          </cell>
          <cell r="BR52">
            <v>0</v>
          </cell>
          <cell r="BS52">
            <v>0</v>
          </cell>
          <cell r="BT52">
            <v>0</v>
          </cell>
          <cell r="BU52">
            <v>0</v>
          </cell>
          <cell r="BV52">
            <v>0</v>
          </cell>
          <cell r="BW52">
            <v>0</v>
          </cell>
          <cell r="BX52">
            <v>0</v>
          </cell>
          <cell r="BY52">
            <v>0</v>
          </cell>
          <cell r="BZ52">
            <v>0</v>
          </cell>
          <cell r="CA52">
            <v>0</v>
          </cell>
          <cell r="CB52">
            <v>0</v>
          </cell>
          <cell r="GB52">
            <v>0</v>
          </cell>
          <cell r="GC52">
            <v>0</v>
          </cell>
          <cell r="GD52">
            <v>0</v>
          </cell>
          <cell r="GE52">
            <v>0</v>
          </cell>
          <cell r="GF52">
            <v>0</v>
          </cell>
          <cell r="GG52">
            <v>0</v>
          </cell>
          <cell r="GH52">
            <v>0</v>
          </cell>
          <cell r="GI52">
            <v>0</v>
          </cell>
          <cell r="GJ52">
            <v>0</v>
          </cell>
          <cell r="GK52">
            <v>0</v>
          </cell>
          <cell r="GL52">
            <v>0</v>
          </cell>
          <cell r="GM52">
            <v>0</v>
          </cell>
          <cell r="GN52">
            <v>0</v>
          </cell>
          <cell r="GO52">
            <v>0</v>
          </cell>
          <cell r="GP52">
            <v>0</v>
          </cell>
          <cell r="GQ52">
            <v>0</v>
          </cell>
          <cell r="GR52">
            <v>0</v>
          </cell>
          <cell r="GS52">
            <v>0</v>
          </cell>
          <cell r="GT52">
            <v>0</v>
          </cell>
          <cell r="GU52">
            <v>0</v>
          </cell>
          <cell r="GV52">
            <v>0</v>
          </cell>
          <cell r="GW52">
            <v>0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N52">
            <v>0</v>
          </cell>
          <cell r="HO52">
            <v>0</v>
          </cell>
          <cell r="HP52">
            <v>0</v>
          </cell>
          <cell r="HQ52">
            <v>0</v>
          </cell>
          <cell r="HR52">
            <v>0</v>
          </cell>
        </row>
        <row r="53"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  <cell r="BP53">
            <v>0</v>
          </cell>
          <cell r="BQ53">
            <v>0</v>
          </cell>
          <cell r="BR53">
            <v>0</v>
          </cell>
          <cell r="BS53">
            <v>0</v>
          </cell>
          <cell r="BT53">
            <v>0</v>
          </cell>
          <cell r="BU53">
            <v>0</v>
          </cell>
          <cell r="BV53">
            <v>0</v>
          </cell>
          <cell r="BW53">
            <v>0</v>
          </cell>
          <cell r="BX53">
            <v>0</v>
          </cell>
          <cell r="BY53">
            <v>0</v>
          </cell>
          <cell r="BZ53">
            <v>0</v>
          </cell>
          <cell r="CA53">
            <v>0</v>
          </cell>
          <cell r="CB53">
            <v>0</v>
          </cell>
          <cell r="GB53">
            <v>0</v>
          </cell>
          <cell r="GC53">
            <v>0</v>
          </cell>
          <cell r="GD53">
            <v>0</v>
          </cell>
          <cell r="GE53">
            <v>0</v>
          </cell>
          <cell r="GF53">
            <v>0</v>
          </cell>
          <cell r="GG53">
            <v>0</v>
          </cell>
          <cell r="GH53">
            <v>0</v>
          </cell>
          <cell r="GI53">
            <v>0</v>
          </cell>
          <cell r="GJ53">
            <v>0</v>
          </cell>
          <cell r="GK53">
            <v>0</v>
          </cell>
          <cell r="GL53">
            <v>0</v>
          </cell>
          <cell r="GM53">
            <v>0</v>
          </cell>
          <cell r="GN53">
            <v>0</v>
          </cell>
          <cell r="GO53">
            <v>0</v>
          </cell>
          <cell r="GP53">
            <v>0</v>
          </cell>
          <cell r="GQ53">
            <v>0</v>
          </cell>
          <cell r="GR53">
            <v>0</v>
          </cell>
          <cell r="GS53">
            <v>0</v>
          </cell>
          <cell r="GT53">
            <v>0</v>
          </cell>
          <cell r="GU53">
            <v>0</v>
          </cell>
          <cell r="GV53">
            <v>0</v>
          </cell>
          <cell r="GW53">
            <v>0</v>
          </cell>
          <cell r="GX53">
            <v>0</v>
          </cell>
          <cell r="GY53">
            <v>0</v>
          </cell>
          <cell r="GZ53">
            <v>0</v>
          </cell>
          <cell r="HA53">
            <v>0</v>
          </cell>
          <cell r="HB53">
            <v>0</v>
          </cell>
          <cell r="HC53">
            <v>0</v>
          </cell>
          <cell r="HD53">
            <v>0</v>
          </cell>
          <cell r="HE53">
            <v>0</v>
          </cell>
          <cell r="HN53">
            <v>0</v>
          </cell>
          <cell r="HO53">
            <v>0</v>
          </cell>
          <cell r="HP53">
            <v>0</v>
          </cell>
          <cell r="HQ53">
            <v>0</v>
          </cell>
          <cell r="HR53">
            <v>0</v>
          </cell>
        </row>
        <row r="54"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BQ54">
            <v>0</v>
          </cell>
          <cell r="BR54">
            <v>0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BZ54">
            <v>0</v>
          </cell>
          <cell r="CA54">
            <v>0</v>
          </cell>
          <cell r="CB54">
            <v>0</v>
          </cell>
          <cell r="GB54">
            <v>0</v>
          </cell>
          <cell r="GC54">
            <v>0</v>
          </cell>
          <cell r="GD54">
            <v>0</v>
          </cell>
          <cell r="GE54">
            <v>0</v>
          </cell>
          <cell r="GF54">
            <v>0</v>
          </cell>
          <cell r="GG54">
            <v>0</v>
          </cell>
          <cell r="GH54">
            <v>0</v>
          </cell>
          <cell r="GI54">
            <v>0</v>
          </cell>
          <cell r="GJ54">
            <v>0</v>
          </cell>
          <cell r="GK54">
            <v>0</v>
          </cell>
          <cell r="GL54">
            <v>0</v>
          </cell>
          <cell r="GM54">
            <v>0</v>
          </cell>
          <cell r="GN54">
            <v>0</v>
          </cell>
          <cell r="GO54">
            <v>0</v>
          </cell>
          <cell r="GP54">
            <v>0</v>
          </cell>
          <cell r="GQ54">
            <v>0</v>
          </cell>
          <cell r="GR54">
            <v>0</v>
          </cell>
          <cell r="GS54">
            <v>0</v>
          </cell>
          <cell r="GT54">
            <v>0</v>
          </cell>
          <cell r="GU54">
            <v>0</v>
          </cell>
          <cell r="GV54">
            <v>0</v>
          </cell>
          <cell r="GW54">
            <v>0</v>
          </cell>
          <cell r="GX54">
            <v>0</v>
          </cell>
          <cell r="GY54">
            <v>0</v>
          </cell>
          <cell r="GZ54">
            <v>0</v>
          </cell>
          <cell r="HA54">
            <v>0</v>
          </cell>
          <cell r="HB54">
            <v>0</v>
          </cell>
          <cell r="HC54">
            <v>0</v>
          </cell>
          <cell r="HD54">
            <v>0</v>
          </cell>
          <cell r="HE54">
            <v>0</v>
          </cell>
          <cell r="HN54">
            <v>0</v>
          </cell>
          <cell r="HO54">
            <v>0</v>
          </cell>
          <cell r="HP54">
            <v>0</v>
          </cell>
          <cell r="HQ54">
            <v>0</v>
          </cell>
          <cell r="HR54">
            <v>0</v>
          </cell>
        </row>
        <row r="55"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P55">
            <v>0</v>
          </cell>
          <cell r="BQ55">
            <v>0</v>
          </cell>
          <cell r="BR55">
            <v>0</v>
          </cell>
          <cell r="BS55">
            <v>0</v>
          </cell>
          <cell r="BT55">
            <v>0</v>
          </cell>
          <cell r="BU55">
            <v>0</v>
          </cell>
          <cell r="BV55">
            <v>0</v>
          </cell>
          <cell r="BW55">
            <v>0</v>
          </cell>
          <cell r="BX55">
            <v>0</v>
          </cell>
          <cell r="BY55">
            <v>0</v>
          </cell>
          <cell r="BZ55">
            <v>0</v>
          </cell>
          <cell r="CA55">
            <v>0</v>
          </cell>
          <cell r="CB55">
            <v>0</v>
          </cell>
          <cell r="GB55">
            <v>0</v>
          </cell>
          <cell r="GC55">
            <v>0</v>
          </cell>
          <cell r="GD55">
            <v>0</v>
          </cell>
          <cell r="GE55">
            <v>0</v>
          </cell>
          <cell r="GF55">
            <v>0</v>
          </cell>
          <cell r="GG55">
            <v>0</v>
          </cell>
          <cell r="GH55">
            <v>0</v>
          </cell>
          <cell r="GI55">
            <v>0</v>
          </cell>
          <cell r="GJ55">
            <v>0</v>
          </cell>
          <cell r="GK55">
            <v>0</v>
          </cell>
          <cell r="GL55">
            <v>0</v>
          </cell>
          <cell r="GM55">
            <v>0</v>
          </cell>
          <cell r="GN55">
            <v>0</v>
          </cell>
          <cell r="GO55">
            <v>0</v>
          </cell>
          <cell r="GP55">
            <v>0</v>
          </cell>
          <cell r="GQ55">
            <v>0</v>
          </cell>
          <cell r="GR55">
            <v>0</v>
          </cell>
          <cell r="GS55">
            <v>0</v>
          </cell>
          <cell r="GT55">
            <v>0</v>
          </cell>
          <cell r="GU55">
            <v>0</v>
          </cell>
          <cell r="GV55">
            <v>0</v>
          </cell>
          <cell r="GW55">
            <v>0</v>
          </cell>
          <cell r="GX55">
            <v>0</v>
          </cell>
          <cell r="GY55">
            <v>0</v>
          </cell>
          <cell r="GZ55">
            <v>0</v>
          </cell>
          <cell r="HA55">
            <v>0</v>
          </cell>
          <cell r="HB55">
            <v>0</v>
          </cell>
          <cell r="HC55">
            <v>0</v>
          </cell>
          <cell r="HD55">
            <v>0</v>
          </cell>
          <cell r="HE55">
            <v>0</v>
          </cell>
          <cell r="HN55">
            <v>0</v>
          </cell>
          <cell r="HO55">
            <v>0</v>
          </cell>
          <cell r="HP55">
            <v>0</v>
          </cell>
          <cell r="HQ55">
            <v>0</v>
          </cell>
          <cell r="HR55">
            <v>0</v>
          </cell>
        </row>
        <row r="56"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0</v>
          </cell>
          <cell r="BP56">
            <v>0</v>
          </cell>
          <cell r="BQ56">
            <v>0</v>
          </cell>
          <cell r="BR56">
            <v>0</v>
          </cell>
          <cell r="BS56">
            <v>0</v>
          </cell>
          <cell r="BT56">
            <v>0</v>
          </cell>
          <cell r="BU56">
            <v>0</v>
          </cell>
          <cell r="BV56">
            <v>0</v>
          </cell>
          <cell r="BW56">
            <v>0</v>
          </cell>
          <cell r="BX56">
            <v>0</v>
          </cell>
          <cell r="BY56">
            <v>0</v>
          </cell>
          <cell r="BZ56">
            <v>0</v>
          </cell>
          <cell r="CA56">
            <v>0</v>
          </cell>
          <cell r="CB56">
            <v>0</v>
          </cell>
          <cell r="GB56">
            <v>0</v>
          </cell>
          <cell r="GC56">
            <v>0</v>
          </cell>
          <cell r="GD56">
            <v>0</v>
          </cell>
          <cell r="GE56">
            <v>0</v>
          </cell>
          <cell r="GF56">
            <v>0</v>
          </cell>
          <cell r="GG56">
            <v>0</v>
          </cell>
          <cell r="GH56">
            <v>0</v>
          </cell>
          <cell r="GI56">
            <v>0</v>
          </cell>
          <cell r="GJ56">
            <v>0</v>
          </cell>
          <cell r="GK56">
            <v>0</v>
          </cell>
          <cell r="GL56">
            <v>0</v>
          </cell>
          <cell r="GM56">
            <v>0</v>
          </cell>
          <cell r="GN56">
            <v>0</v>
          </cell>
          <cell r="GO56">
            <v>0</v>
          </cell>
          <cell r="GP56">
            <v>0</v>
          </cell>
          <cell r="GQ56">
            <v>0</v>
          </cell>
          <cell r="GR56">
            <v>0</v>
          </cell>
          <cell r="GS56">
            <v>0</v>
          </cell>
          <cell r="GT56">
            <v>0</v>
          </cell>
          <cell r="GU56">
            <v>0</v>
          </cell>
          <cell r="GV56">
            <v>0</v>
          </cell>
          <cell r="GW56">
            <v>0</v>
          </cell>
          <cell r="GX56">
            <v>0</v>
          </cell>
          <cell r="GY56">
            <v>0</v>
          </cell>
          <cell r="GZ56">
            <v>0</v>
          </cell>
          <cell r="HA56">
            <v>0</v>
          </cell>
          <cell r="HB56">
            <v>0</v>
          </cell>
          <cell r="HC56">
            <v>0</v>
          </cell>
          <cell r="HD56">
            <v>0</v>
          </cell>
          <cell r="HE56">
            <v>0</v>
          </cell>
          <cell r="HN56">
            <v>0</v>
          </cell>
          <cell r="HO56">
            <v>0</v>
          </cell>
          <cell r="HP56">
            <v>0</v>
          </cell>
          <cell r="HQ56">
            <v>0</v>
          </cell>
          <cell r="HR56">
            <v>0</v>
          </cell>
        </row>
        <row r="57"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BI57">
            <v>0</v>
          </cell>
          <cell r="BJ57">
            <v>0</v>
          </cell>
          <cell r="BK57">
            <v>0</v>
          </cell>
          <cell r="BL57">
            <v>0</v>
          </cell>
          <cell r="BM57">
            <v>0</v>
          </cell>
          <cell r="BN57">
            <v>0</v>
          </cell>
          <cell r="BO57">
            <v>0</v>
          </cell>
          <cell r="BP57">
            <v>0</v>
          </cell>
          <cell r="BQ57">
            <v>0</v>
          </cell>
          <cell r="BR57">
            <v>0</v>
          </cell>
          <cell r="BS57">
            <v>0</v>
          </cell>
          <cell r="BT57">
            <v>0</v>
          </cell>
          <cell r="BU57">
            <v>0</v>
          </cell>
          <cell r="BV57">
            <v>0</v>
          </cell>
          <cell r="BW57">
            <v>0</v>
          </cell>
          <cell r="BX57">
            <v>0</v>
          </cell>
          <cell r="BY57">
            <v>0</v>
          </cell>
          <cell r="BZ57">
            <v>0</v>
          </cell>
          <cell r="CA57">
            <v>0</v>
          </cell>
          <cell r="CB57">
            <v>0</v>
          </cell>
          <cell r="GB57">
            <v>0</v>
          </cell>
          <cell r="GC57">
            <v>0</v>
          </cell>
          <cell r="GD57">
            <v>0</v>
          </cell>
          <cell r="GE57">
            <v>0</v>
          </cell>
          <cell r="GF57">
            <v>0</v>
          </cell>
          <cell r="GG57">
            <v>0</v>
          </cell>
          <cell r="GH57">
            <v>0</v>
          </cell>
          <cell r="GI57">
            <v>0</v>
          </cell>
          <cell r="GJ57">
            <v>0</v>
          </cell>
          <cell r="GK57">
            <v>0</v>
          </cell>
          <cell r="GL57">
            <v>0</v>
          </cell>
          <cell r="GM57">
            <v>0</v>
          </cell>
          <cell r="GN57">
            <v>0</v>
          </cell>
          <cell r="GO57">
            <v>0</v>
          </cell>
          <cell r="GP57">
            <v>0</v>
          </cell>
          <cell r="GQ57">
            <v>0</v>
          </cell>
          <cell r="GR57">
            <v>0</v>
          </cell>
          <cell r="GS57">
            <v>0</v>
          </cell>
          <cell r="GT57">
            <v>0</v>
          </cell>
          <cell r="GU57">
            <v>0</v>
          </cell>
          <cell r="GV57">
            <v>0</v>
          </cell>
          <cell r="GW57">
            <v>0</v>
          </cell>
          <cell r="GX57">
            <v>0</v>
          </cell>
          <cell r="GY57">
            <v>0</v>
          </cell>
          <cell r="GZ57">
            <v>0</v>
          </cell>
          <cell r="HA57">
            <v>0</v>
          </cell>
          <cell r="HB57">
            <v>0</v>
          </cell>
          <cell r="HC57">
            <v>0</v>
          </cell>
          <cell r="HD57">
            <v>0</v>
          </cell>
          <cell r="HE57">
            <v>0</v>
          </cell>
          <cell r="HN57">
            <v>0</v>
          </cell>
          <cell r="HO57">
            <v>0</v>
          </cell>
          <cell r="HP57">
            <v>0</v>
          </cell>
          <cell r="HQ57">
            <v>0</v>
          </cell>
          <cell r="HR57">
            <v>0</v>
          </cell>
        </row>
        <row r="58"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BI58">
            <v>0</v>
          </cell>
          <cell r="BJ58">
            <v>0</v>
          </cell>
          <cell r="BK58">
            <v>0</v>
          </cell>
          <cell r="BL58">
            <v>0</v>
          </cell>
          <cell r="BM58">
            <v>0</v>
          </cell>
          <cell r="BN58">
            <v>0</v>
          </cell>
          <cell r="BO58">
            <v>0</v>
          </cell>
          <cell r="BP58">
            <v>0</v>
          </cell>
          <cell r="BQ58">
            <v>0</v>
          </cell>
          <cell r="BR58">
            <v>0</v>
          </cell>
          <cell r="BS58">
            <v>0</v>
          </cell>
          <cell r="BT58">
            <v>0</v>
          </cell>
          <cell r="BU58">
            <v>0</v>
          </cell>
          <cell r="BV58">
            <v>0</v>
          </cell>
          <cell r="BW58">
            <v>0</v>
          </cell>
          <cell r="BX58">
            <v>0</v>
          </cell>
          <cell r="BY58">
            <v>0</v>
          </cell>
          <cell r="BZ58">
            <v>0</v>
          </cell>
          <cell r="CA58">
            <v>0</v>
          </cell>
          <cell r="CB58">
            <v>0</v>
          </cell>
          <cell r="GB58">
            <v>0</v>
          </cell>
          <cell r="GC58">
            <v>0</v>
          </cell>
          <cell r="GD58">
            <v>0</v>
          </cell>
          <cell r="GE58">
            <v>0</v>
          </cell>
          <cell r="GF58">
            <v>0</v>
          </cell>
          <cell r="GG58">
            <v>0</v>
          </cell>
          <cell r="GH58">
            <v>0</v>
          </cell>
          <cell r="GI58">
            <v>0</v>
          </cell>
          <cell r="GJ58">
            <v>0</v>
          </cell>
          <cell r="GK58">
            <v>0</v>
          </cell>
          <cell r="GL58">
            <v>0</v>
          </cell>
          <cell r="GM58">
            <v>0</v>
          </cell>
          <cell r="GN58">
            <v>0</v>
          </cell>
          <cell r="GO58">
            <v>0</v>
          </cell>
          <cell r="GP58">
            <v>0</v>
          </cell>
          <cell r="GQ58">
            <v>0</v>
          </cell>
          <cell r="GR58">
            <v>0</v>
          </cell>
          <cell r="GS58">
            <v>0</v>
          </cell>
          <cell r="GT58">
            <v>0</v>
          </cell>
          <cell r="GU58">
            <v>0</v>
          </cell>
          <cell r="GV58">
            <v>0</v>
          </cell>
          <cell r="GW58">
            <v>0</v>
          </cell>
          <cell r="GX58">
            <v>0</v>
          </cell>
          <cell r="GY58">
            <v>0</v>
          </cell>
          <cell r="GZ58">
            <v>0</v>
          </cell>
          <cell r="HA58">
            <v>0</v>
          </cell>
          <cell r="HB58">
            <v>0</v>
          </cell>
          <cell r="HC58">
            <v>0</v>
          </cell>
          <cell r="HD58">
            <v>0</v>
          </cell>
          <cell r="HE58">
            <v>0</v>
          </cell>
          <cell r="HN58">
            <v>0</v>
          </cell>
          <cell r="HO58">
            <v>0</v>
          </cell>
          <cell r="HP58">
            <v>0</v>
          </cell>
          <cell r="HQ58">
            <v>0</v>
          </cell>
          <cell r="HR58">
            <v>0</v>
          </cell>
        </row>
        <row r="59"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P59">
            <v>0</v>
          </cell>
          <cell r="BQ59">
            <v>0</v>
          </cell>
          <cell r="BR59">
            <v>0</v>
          </cell>
          <cell r="BS59">
            <v>0</v>
          </cell>
          <cell r="BT59">
            <v>0</v>
          </cell>
          <cell r="BU59">
            <v>0</v>
          </cell>
          <cell r="BV59">
            <v>0</v>
          </cell>
          <cell r="BW59">
            <v>0</v>
          </cell>
          <cell r="BX59">
            <v>0</v>
          </cell>
          <cell r="BY59">
            <v>0</v>
          </cell>
          <cell r="BZ59">
            <v>0</v>
          </cell>
          <cell r="CA59">
            <v>0</v>
          </cell>
          <cell r="CB59">
            <v>0</v>
          </cell>
          <cell r="GB59">
            <v>0</v>
          </cell>
          <cell r="GC59">
            <v>0</v>
          </cell>
          <cell r="GD59">
            <v>0</v>
          </cell>
          <cell r="GE59">
            <v>0</v>
          </cell>
          <cell r="GF59">
            <v>0</v>
          </cell>
          <cell r="GG59">
            <v>0</v>
          </cell>
          <cell r="GH59">
            <v>0</v>
          </cell>
          <cell r="GI59">
            <v>0</v>
          </cell>
          <cell r="GJ59">
            <v>0</v>
          </cell>
          <cell r="GK59">
            <v>0</v>
          </cell>
          <cell r="GL59">
            <v>0</v>
          </cell>
          <cell r="GM59">
            <v>0</v>
          </cell>
          <cell r="GN59">
            <v>0</v>
          </cell>
          <cell r="GO59">
            <v>0</v>
          </cell>
          <cell r="GP59">
            <v>0</v>
          </cell>
          <cell r="GQ59">
            <v>0</v>
          </cell>
          <cell r="GR59">
            <v>0</v>
          </cell>
          <cell r="GS59">
            <v>0</v>
          </cell>
          <cell r="GT59">
            <v>0</v>
          </cell>
          <cell r="GU59">
            <v>0</v>
          </cell>
          <cell r="GV59">
            <v>0</v>
          </cell>
          <cell r="GW59">
            <v>0</v>
          </cell>
          <cell r="GX59">
            <v>0</v>
          </cell>
          <cell r="GY59">
            <v>0</v>
          </cell>
          <cell r="GZ59">
            <v>0</v>
          </cell>
          <cell r="HA59">
            <v>0</v>
          </cell>
          <cell r="HB59">
            <v>0</v>
          </cell>
          <cell r="HC59">
            <v>0</v>
          </cell>
          <cell r="HD59">
            <v>0</v>
          </cell>
          <cell r="HE59">
            <v>0</v>
          </cell>
          <cell r="HN59">
            <v>0</v>
          </cell>
          <cell r="HO59">
            <v>0</v>
          </cell>
          <cell r="HP59">
            <v>0</v>
          </cell>
          <cell r="HQ59">
            <v>0</v>
          </cell>
          <cell r="HR59">
            <v>0</v>
          </cell>
        </row>
        <row r="60"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BI60">
            <v>0</v>
          </cell>
          <cell r="BJ60">
            <v>0</v>
          </cell>
          <cell r="BK60">
            <v>0</v>
          </cell>
          <cell r="BL60">
            <v>0</v>
          </cell>
          <cell r="BM60">
            <v>0</v>
          </cell>
          <cell r="BN60">
            <v>0</v>
          </cell>
          <cell r="BO60">
            <v>0</v>
          </cell>
          <cell r="BP60">
            <v>0</v>
          </cell>
          <cell r="BQ60">
            <v>0</v>
          </cell>
          <cell r="BR60">
            <v>0</v>
          </cell>
          <cell r="BS60">
            <v>0</v>
          </cell>
          <cell r="BT60">
            <v>0</v>
          </cell>
          <cell r="BU60">
            <v>0</v>
          </cell>
          <cell r="BV60">
            <v>0</v>
          </cell>
          <cell r="BW60">
            <v>0</v>
          </cell>
          <cell r="BX60">
            <v>0</v>
          </cell>
          <cell r="BY60">
            <v>0</v>
          </cell>
          <cell r="BZ60">
            <v>0</v>
          </cell>
          <cell r="CA60">
            <v>0</v>
          </cell>
          <cell r="CB60">
            <v>0</v>
          </cell>
          <cell r="GB60">
            <v>0</v>
          </cell>
          <cell r="GC60">
            <v>0</v>
          </cell>
          <cell r="GD60">
            <v>0</v>
          </cell>
          <cell r="GE60">
            <v>0</v>
          </cell>
          <cell r="GF60">
            <v>0</v>
          </cell>
          <cell r="GG60">
            <v>0</v>
          </cell>
          <cell r="GH60">
            <v>0</v>
          </cell>
          <cell r="GI60">
            <v>0</v>
          </cell>
          <cell r="GJ60">
            <v>0</v>
          </cell>
          <cell r="GK60">
            <v>0</v>
          </cell>
          <cell r="GL60">
            <v>0</v>
          </cell>
          <cell r="GM60">
            <v>0</v>
          </cell>
          <cell r="GN60">
            <v>0</v>
          </cell>
          <cell r="GO60">
            <v>0</v>
          </cell>
          <cell r="GP60">
            <v>0</v>
          </cell>
          <cell r="GQ60">
            <v>0</v>
          </cell>
          <cell r="GR60">
            <v>0</v>
          </cell>
          <cell r="GS60">
            <v>0</v>
          </cell>
          <cell r="GT60">
            <v>0</v>
          </cell>
          <cell r="GU60">
            <v>0</v>
          </cell>
          <cell r="GV60">
            <v>0</v>
          </cell>
          <cell r="GW60">
            <v>0</v>
          </cell>
          <cell r="GX60">
            <v>0</v>
          </cell>
          <cell r="GY60">
            <v>0</v>
          </cell>
          <cell r="GZ60">
            <v>1.9544445373309645</v>
          </cell>
          <cell r="HA60">
            <v>0.16258772959763404</v>
          </cell>
          <cell r="HB60">
            <v>0</v>
          </cell>
          <cell r="HC60">
            <v>0</v>
          </cell>
          <cell r="HD60">
            <v>0</v>
          </cell>
          <cell r="HE60">
            <v>0</v>
          </cell>
          <cell r="HN60">
            <v>0</v>
          </cell>
          <cell r="HO60">
            <v>0</v>
          </cell>
          <cell r="HP60">
            <v>0</v>
          </cell>
          <cell r="HQ60">
            <v>0</v>
          </cell>
          <cell r="HR60">
            <v>45.419636854448953</v>
          </cell>
        </row>
        <row r="61"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BI61">
            <v>0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0</v>
          </cell>
          <cell r="BP61">
            <v>0</v>
          </cell>
          <cell r="BQ61">
            <v>0</v>
          </cell>
          <cell r="BR61">
            <v>0</v>
          </cell>
          <cell r="BS61">
            <v>0</v>
          </cell>
          <cell r="BT61">
            <v>0</v>
          </cell>
          <cell r="BU61">
            <v>0</v>
          </cell>
          <cell r="BV61">
            <v>0</v>
          </cell>
          <cell r="BW61">
            <v>0</v>
          </cell>
          <cell r="BX61">
            <v>0</v>
          </cell>
          <cell r="BY61">
            <v>0</v>
          </cell>
          <cell r="BZ61">
            <v>0</v>
          </cell>
          <cell r="CA61">
            <v>0</v>
          </cell>
          <cell r="CB61">
            <v>0</v>
          </cell>
          <cell r="GB61">
            <v>0</v>
          </cell>
          <cell r="GC61">
            <v>0</v>
          </cell>
          <cell r="GD61">
            <v>0</v>
          </cell>
          <cell r="GE61">
            <v>0</v>
          </cell>
          <cell r="GF61">
            <v>0</v>
          </cell>
          <cell r="GG61">
            <v>0</v>
          </cell>
          <cell r="GH61">
            <v>0</v>
          </cell>
          <cell r="GI61">
            <v>0</v>
          </cell>
          <cell r="GJ61">
            <v>0</v>
          </cell>
          <cell r="GK61">
            <v>0</v>
          </cell>
          <cell r="GL61">
            <v>0</v>
          </cell>
          <cell r="GM61">
            <v>0</v>
          </cell>
          <cell r="GN61">
            <v>0</v>
          </cell>
          <cell r="GO61">
            <v>0</v>
          </cell>
          <cell r="GP61">
            <v>0</v>
          </cell>
          <cell r="GQ61">
            <v>0</v>
          </cell>
          <cell r="GR61">
            <v>0</v>
          </cell>
          <cell r="GS61">
            <v>0</v>
          </cell>
          <cell r="GT61">
            <v>3.9652100506789836</v>
          </cell>
          <cell r="GU61">
            <v>0.34093496696391024</v>
          </cell>
          <cell r="GV61">
            <v>0</v>
          </cell>
          <cell r="GW61">
            <v>0</v>
          </cell>
          <cell r="GX61">
            <v>0</v>
          </cell>
          <cell r="GY61">
            <v>0</v>
          </cell>
          <cell r="GZ61">
            <v>4.0071399253150535</v>
          </cell>
          <cell r="HA61">
            <v>0.37370076645356376</v>
          </cell>
          <cell r="HB61">
            <v>0</v>
          </cell>
          <cell r="HC61">
            <v>0</v>
          </cell>
          <cell r="HD61">
            <v>0</v>
          </cell>
          <cell r="HE61">
            <v>0</v>
          </cell>
          <cell r="HN61">
            <v>0</v>
          </cell>
          <cell r="HO61">
            <v>0</v>
          </cell>
          <cell r="HP61">
            <v>0</v>
          </cell>
          <cell r="HQ61">
            <v>92.978693383836003</v>
          </cell>
          <cell r="HR61">
            <v>96.14893621437318</v>
          </cell>
        </row>
        <row r="62"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BI62">
            <v>0</v>
          </cell>
          <cell r="BJ62">
            <v>0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>
            <v>0</v>
          </cell>
          <cell r="BP62">
            <v>0</v>
          </cell>
          <cell r="BQ62">
            <v>0</v>
          </cell>
          <cell r="BR62">
            <v>0</v>
          </cell>
          <cell r="BS62">
            <v>0</v>
          </cell>
          <cell r="BT62">
            <v>0</v>
          </cell>
          <cell r="BU62">
            <v>0</v>
          </cell>
          <cell r="BV62">
            <v>0</v>
          </cell>
          <cell r="BW62">
            <v>0</v>
          </cell>
          <cell r="BX62">
            <v>0</v>
          </cell>
          <cell r="BY62">
            <v>0</v>
          </cell>
          <cell r="BZ62">
            <v>0</v>
          </cell>
          <cell r="CA62">
            <v>0</v>
          </cell>
          <cell r="CB62">
            <v>0</v>
          </cell>
          <cell r="GB62">
            <v>0</v>
          </cell>
          <cell r="GC62">
            <v>0</v>
          </cell>
          <cell r="GD62">
            <v>0</v>
          </cell>
          <cell r="GE62">
            <v>0</v>
          </cell>
          <cell r="GF62">
            <v>0</v>
          </cell>
          <cell r="GG62">
            <v>0</v>
          </cell>
          <cell r="GH62">
            <v>0</v>
          </cell>
          <cell r="GI62">
            <v>0</v>
          </cell>
          <cell r="GJ62">
            <v>0</v>
          </cell>
          <cell r="GK62">
            <v>0</v>
          </cell>
          <cell r="GL62">
            <v>0</v>
          </cell>
          <cell r="GM62">
            <v>0</v>
          </cell>
          <cell r="GN62">
            <v>6.0911397403984617</v>
          </cell>
          <cell r="GO62">
            <v>0.41694134066922073</v>
          </cell>
          <cell r="GP62">
            <v>0</v>
          </cell>
          <cell r="GQ62">
            <v>0</v>
          </cell>
          <cell r="GR62">
            <v>0</v>
          </cell>
          <cell r="GS62">
            <v>0</v>
          </cell>
          <cell r="GT62">
            <v>7.8712231526880583</v>
          </cell>
          <cell r="GU62">
            <v>0.75546943912589781</v>
          </cell>
          <cell r="GV62">
            <v>0</v>
          </cell>
          <cell r="GW62">
            <v>0</v>
          </cell>
          <cell r="GX62">
            <v>0</v>
          </cell>
          <cell r="GY62">
            <v>0</v>
          </cell>
          <cell r="GZ62">
            <v>6.077985721448008</v>
          </cell>
          <cell r="HA62">
            <v>0.63158222585895685</v>
          </cell>
          <cell r="HB62">
            <v>0</v>
          </cell>
          <cell r="HC62">
            <v>0</v>
          </cell>
          <cell r="HD62">
            <v>0</v>
          </cell>
          <cell r="HE62">
            <v>0</v>
          </cell>
          <cell r="HN62">
            <v>0</v>
          </cell>
          <cell r="HO62">
            <v>0</v>
          </cell>
          <cell r="HP62">
            <v>134.81997613696541</v>
          </cell>
          <cell r="HQ62">
            <v>190.47100153013935</v>
          </cell>
          <cell r="HR62">
            <v>150.69442420403789</v>
          </cell>
        </row>
        <row r="63"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BI63">
            <v>0</v>
          </cell>
          <cell r="BJ63">
            <v>0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0</v>
          </cell>
          <cell r="BQ63">
            <v>0</v>
          </cell>
          <cell r="BR63">
            <v>0</v>
          </cell>
          <cell r="BS63">
            <v>0</v>
          </cell>
          <cell r="BT63">
            <v>0</v>
          </cell>
          <cell r="BU63">
            <v>0</v>
          </cell>
          <cell r="BV63">
            <v>0</v>
          </cell>
          <cell r="BW63">
            <v>0</v>
          </cell>
          <cell r="BX63">
            <v>0</v>
          </cell>
          <cell r="BY63">
            <v>0</v>
          </cell>
          <cell r="BZ63">
            <v>0</v>
          </cell>
          <cell r="CA63">
            <v>0</v>
          </cell>
          <cell r="CB63">
            <v>0</v>
          </cell>
          <cell r="GB63">
            <v>0</v>
          </cell>
          <cell r="GC63">
            <v>0</v>
          </cell>
          <cell r="GD63">
            <v>0</v>
          </cell>
          <cell r="GE63">
            <v>0</v>
          </cell>
          <cell r="GF63">
            <v>0</v>
          </cell>
          <cell r="GG63">
            <v>0</v>
          </cell>
          <cell r="GH63">
            <v>0</v>
          </cell>
          <cell r="GI63">
            <v>0</v>
          </cell>
          <cell r="GJ63">
            <v>0</v>
          </cell>
          <cell r="GK63">
            <v>0</v>
          </cell>
          <cell r="GL63">
            <v>0</v>
          </cell>
          <cell r="GM63">
            <v>0</v>
          </cell>
          <cell r="GN63">
            <v>11.91821935482607</v>
          </cell>
          <cell r="GO63">
            <v>0.91746459367158117</v>
          </cell>
          <cell r="GP63">
            <v>0</v>
          </cell>
          <cell r="GQ63">
            <v>0</v>
          </cell>
          <cell r="GR63">
            <v>0</v>
          </cell>
          <cell r="GS63">
            <v>0</v>
          </cell>
          <cell r="GT63">
            <v>11.726202673234674</v>
          </cell>
          <cell r="GU63">
            <v>1.2503973710474456</v>
          </cell>
          <cell r="GV63">
            <v>0</v>
          </cell>
          <cell r="GW63">
            <v>0</v>
          </cell>
          <cell r="GX63">
            <v>0</v>
          </cell>
          <cell r="GY63">
            <v>0</v>
          </cell>
          <cell r="GZ63">
            <v>8.0544762991299681</v>
          </cell>
          <cell r="HA63">
            <v>0.92522328279792421</v>
          </cell>
          <cell r="HB63">
            <v>0</v>
          </cell>
          <cell r="HC63">
            <v>0</v>
          </cell>
          <cell r="HD63">
            <v>0</v>
          </cell>
          <cell r="HE63">
            <v>0</v>
          </cell>
          <cell r="HN63">
            <v>0</v>
          </cell>
          <cell r="HO63">
            <v>0</v>
          </cell>
          <cell r="HP63">
            <v>271.41957355741175</v>
          </cell>
          <cell r="HQ63">
            <v>293.12524827354787</v>
          </cell>
          <cell r="HR63">
            <v>206.31784329505376</v>
          </cell>
        </row>
        <row r="64"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  <cell r="BY64">
            <v>0</v>
          </cell>
          <cell r="BZ64">
            <v>0</v>
          </cell>
          <cell r="CA64">
            <v>0</v>
          </cell>
          <cell r="CB64">
            <v>0</v>
          </cell>
          <cell r="GB64">
            <v>9.3644948302278692</v>
          </cell>
          <cell r="GC64">
            <v>0.63642197875335027</v>
          </cell>
          <cell r="GD64">
            <v>0</v>
          </cell>
          <cell r="GE64">
            <v>0</v>
          </cell>
          <cell r="GF64">
            <v>0</v>
          </cell>
          <cell r="GG64">
            <v>0</v>
          </cell>
          <cell r="GH64">
            <v>7.8330589287542294</v>
          </cell>
          <cell r="GI64">
            <v>0.59219940785110092</v>
          </cell>
          <cell r="GJ64">
            <v>0</v>
          </cell>
          <cell r="GK64">
            <v>0</v>
          </cell>
          <cell r="GL64">
            <v>0</v>
          </cell>
          <cell r="GM64">
            <v>0</v>
          </cell>
          <cell r="GN64">
            <v>17.807090860975062</v>
          </cell>
          <cell r="GO64">
            <v>1.5357397837826794</v>
          </cell>
          <cell r="GP64">
            <v>0</v>
          </cell>
          <cell r="GQ64">
            <v>0</v>
          </cell>
          <cell r="GR64">
            <v>0</v>
          </cell>
          <cell r="GS64">
            <v>0</v>
          </cell>
          <cell r="GT64">
            <v>15.574887864718836</v>
          </cell>
          <cell r="GU64">
            <v>1.8396727381515083</v>
          </cell>
          <cell r="GV64">
            <v>0</v>
          </cell>
          <cell r="GW64">
            <v>0</v>
          </cell>
          <cell r="GX64">
            <v>0</v>
          </cell>
          <cell r="GY64">
            <v>0</v>
          </cell>
          <cell r="GZ64">
            <v>10.067956571289958</v>
          </cell>
          <cell r="HA64">
            <v>1.2783159670927158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N64">
            <v>206.92806052037506</v>
          </cell>
          <cell r="HO64">
            <v>177.57695737765448</v>
          </cell>
          <cell r="HP64">
            <v>417.90102842027699</v>
          </cell>
          <cell r="HQ64">
            <v>402.74854906158339</v>
          </cell>
          <cell r="HR64">
            <v>267.02895924388298</v>
          </cell>
        </row>
        <row r="65"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  <cell r="BP65">
            <v>0</v>
          </cell>
          <cell r="BQ65">
            <v>0</v>
          </cell>
          <cell r="BR65">
            <v>0</v>
          </cell>
          <cell r="BS65">
            <v>0</v>
          </cell>
          <cell r="BT65">
            <v>0</v>
          </cell>
          <cell r="BU65">
            <v>0</v>
          </cell>
          <cell r="BV65">
            <v>0</v>
          </cell>
          <cell r="BW65">
            <v>0</v>
          </cell>
          <cell r="BX65">
            <v>0</v>
          </cell>
          <cell r="BY65">
            <v>0</v>
          </cell>
          <cell r="BZ65">
            <v>0</v>
          </cell>
          <cell r="CA65">
            <v>0</v>
          </cell>
          <cell r="CB65">
            <v>0</v>
          </cell>
          <cell r="GB65">
            <v>18.978603632343578</v>
          </cell>
          <cell r="GC65">
            <v>1.4529566087771704</v>
          </cell>
          <cell r="GD65">
            <v>0</v>
          </cell>
          <cell r="GE65">
            <v>0</v>
          </cell>
          <cell r="GF65">
            <v>0</v>
          </cell>
          <cell r="GG65">
            <v>0</v>
          </cell>
          <cell r="GH65">
            <v>15.789476421623053</v>
          </cell>
          <cell r="GI65">
            <v>1.3330468301841829</v>
          </cell>
          <cell r="GJ65">
            <v>0</v>
          </cell>
          <cell r="GK65">
            <v>0</v>
          </cell>
          <cell r="GL65">
            <v>0</v>
          </cell>
          <cell r="GM65">
            <v>0</v>
          </cell>
          <cell r="GN65">
            <v>23.841718891660161</v>
          </cell>
          <cell r="GO65">
            <v>2.295975465813509</v>
          </cell>
          <cell r="GP65">
            <v>0</v>
          </cell>
          <cell r="GQ65">
            <v>0</v>
          </cell>
          <cell r="GR65">
            <v>0</v>
          </cell>
          <cell r="GS65">
            <v>0</v>
          </cell>
          <cell r="GT65">
            <v>19.468500488905853</v>
          </cell>
          <cell r="GU65">
            <v>2.5433776006100213</v>
          </cell>
          <cell r="GV65">
            <v>0</v>
          </cell>
          <cell r="GW65">
            <v>0</v>
          </cell>
          <cell r="GX65">
            <v>0</v>
          </cell>
          <cell r="GY65">
            <v>0</v>
          </cell>
          <cell r="GZ65">
            <v>12.103044246111592</v>
          </cell>
          <cell r="HA65">
            <v>1.6963765168082303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N65">
            <v>431.60800740812863</v>
          </cell>
          <cell r="HO65">
            <v>368.39961143140567</v>
          </cell>
          <cell r="HP65">
            <v>577.50738109423583</v>
          </cell>
          <cell r="HQ65">
            <v>521.71782835715112</v>
          </cell>
          <cell r="HR65">
            <v>332.97999094451438</v>
          </cell>
        </row>
        <row r="66"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  <cell r="BP66">
            <v>0</v>
          </cell>
          <cell r="BQ66">
            <v>0</v>
          </cell>
          <cell r="BR66">
            <v>0</v>
          </cell>
          <cell r="BS66">
            <v>0</v>
          </cell>
          <cell r="BT66">
            <v>0</v>
          </cell>
          <cell r="BU66">
            <v>0</v>
          </cell>
          <cell r="BV66">
            <v>0</v>
          </cell>
          <cell r="BW66">
            <v>0</v>
          </cell>
          <cell r="BX66">
            <v>0</v>
          </cell>
          <cell r="BY66">
            <v>0</v>
          </cell>
          <cell r="BZ66">
            <v>0</v>
          </cell>
          <cell r="CA66">
            <v>0</v>
          </cell>
          <cell r="CB66">
            <v>0</v>
          </cell>
          <cell r="GB66">
            <v>28.829917185571208</v>
          </cell>
          <cell r="GC66">
            <v>2.4721800241020988</v>
          </cell>
          <cell r="GD66">
            <v>0</v>
          </cell>
          <cell r="GE66">
            <v>0</v>
          </cell>
          <cell r="GF66">
            <v>0</v>
          </cell>
          <cell r="GG66">
            <v>0</v>
          </cell>
          <cell r="GH66">
            <v>24.202689137813117</v>
          </cell>
          <cell r="GI66">
            <v>2.2774601565164501</v>
          </cell>
          <cell r="GJ66">
            <v>0</v>
          </cell>
          <cell r="GK66">
            <v>0</v>
          </cell>
          <cell r="GL66">
            <v>0</v>
          </cell>
          <cell r="GM66">
            <v>0</v>
          </cell>
          <cell r="GN66">
            <v>30.039256900064686</v>
          </cell>
          <cell r="GO66">
            <v>3.2203874564340436</v>
          </cell>
          <cell r="GP66">
            <v>0</v>
          </cell>
          <cell r="GQ66">
            <v>0</v>
          </cell>
          <cell r="GR66">
            <v>0</v>
          </cell>
          <cell r="GS66">
            <v>0</v>
          </cell>
          <cell r="GT66">
            <v>23.417825656094092</v>
          </cell>
          <cell r="GU66">
            <v>3.3798246316355272</v>
          </cell>
          <cell r="GV66">
            <v>0</v>
          </cell>
          <cell r="GW66">
            <v>0</v>
          </cell>
          <cell r="GX66">
            <v>0</v>
          </cell>
          <cell r="GY66">
            <v>0</v>
          </cell>
          <cell r="GZ66">
            <v>14.19677125128066</v>
          </cell>
          <cell r="HA66">
            <v>2.1975895073327489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N66">
            <v>675.52209396236799</v>
          </cell>
          <cell r="HO66">
            <v>582.25522708155677</v>
          </cell>
          <cell r="HP66">
            <v>752.19642653365293</v>
          </cell>
          <cell r="HQ66">
            <v>651.58988352626409</v>
          </cell>
          <cell r="HR66">
            <v>406.16432432172741</v>
          </cell>
        </row>
        <row r="67"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BI67">
            <v>0</v>
          </cell>
          <cell r="BJ67">
            <v>0</v>
          </cell>
          <cell r="BK67">
            <v>0</v>
          </cell>
          <cell r="BL67">
            <v>0</v>
          </cell>
          <cell r="BM67">
            <v>0</v>
          </cell>
          <cell r="BN67">
            <v>0</v>
          </cell>
          <cell r="BO67">
            <v>0</v>
          </cell>
          <cell r="BP67">
            <v>0</v>
          </cell>
          <cell r="BQ67">
            <v>0</v>
          </cell>
          <cell r="BR67">
            <v>0</v>
          </cell>
          <cell r="BS67">
            <v>0</v>
          </cell>
          <cell r="BT67">
            <v>0</v>
          </cell>
          <cell r="BU67">
            <v>0</v>
          </cell>
          <cell r="BV67">
            <v>0</v>
          </cell>
          <cell r="BW67">
            <v>0</v>
          </cell>
          <cell r="BX67">
            <v>0</v>
          </cell>
          <cell r="BY67">
            <v>0</v>
          </cell>
          <cell r="BZ67">
            <v>0</v>
          </cell>
          <cell r="CA67">
            <v>0</v>
          </cell>
          <cell r="CB67">
            <v>0</v>
          </cell>
          <cell r="GB67">
            <v>38.902959094765095</v>
          </cell>
          <cell r="GC67">
            <v>3.7189812556773263</v>
          </cell>
          <cell r="GD67">
            <v>0</v>
          </cell>
          <cell r="GE67">
            <v>0</v>
          </cell>
          <cell r="GF67">
            <v>0</v>
          </cell>
          <cell r="GG67">
            <v>0</v>
          </cell>
          <cell r="GH67">
            <v>32.527364571291386</v>
          </cell>
          <cell r="GI67">
            <v>3.3868264532348964</v>
          </cell>
          <cell r="GJ67">
            <v>0</v>
          </cell>
          <cell r="GK67">
            <v>0</v>
          </cell>
          <cell r="GL67">
            <v>0</v>
          </cell>
          <cell r="GM67">
            <v>0</v>
          </cell>
          <cell r="GN67">
            <v>36.324851556171353</v>
          </cell>
          <cell r="GO67">
            <v>4.3196716659447922</v>
          </cell>
          <cell r="GP67">
            <v>0</v>
          </cell>
          <cell r="GQ67">
            <v>0</v>
          </cell>
          <cell r="GR67">
            <v>0</v>
          </cell>
          <cell r="GS67">
            <v>0</v>
          </cell>
          <cell r="GT67">
            <v>27.445149546069931</v>
          </cell>
          <cell r="GU67">
            <v>4.3744980049610929</v>
          </cell>
          <cell r="GV67">
            <v>0</v>
          </cell>
          <cell r="GW67">
            <v>0</v>
          </cell>
          <cell r="GX67">
            <v>0</v>
          </cell>
          <cell r="GY67">
            <v>0</v>
          </cell>
          <cell r="GZ67">
            <v>16.278948095463647</v>
          </cell>
          <cell r="HA67">
            <v>2.7765610354708397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N67">
            <v>940.27389878680606</v>
          </cell>
          <cell r="HO67">
            <v>806.97718170457085</v>
          </cell>
          <cell r="HP67">
            <v>941.49785140077256</v>
          </cell>
          <cell r="HQ67">
            <v>794.65489265527071</v>
          </cell>
          <cell r="HR67">
            <v>484.98419528319505</v>
          </cell>
        </row>
        <row r="68"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BI68">
            <v>0</v>
          </cell>
          <cell r="BJ68">
            <v>0</v>
          </cell>
          <cell r="BK68">
            <v>0</v>
          </cell>
          <cell r="BL68">
            <v>0</v>
          </cell>
          <cell r="BM68">
            <v>0</v>
          </cell>
          <cell r="BN68">
            <v>0</v>
          </cell>
          <cell r="BO68">
            <v>0</v>
          </cell>
          <cell r="BP68">
            <v>0</v>
          </cell>
          <cell r="BQ68">
            <v>0</v>
          </cell>
          <cell r="BR68">
            <v>0</v>
          </cell>
          <cell r="BS68">
            <v>0</v>
          </cell>
          <cell r="BT68">
            <v>0</v>
          </cell>
          <cell r="BU68">
            <v>0</v>
          </cell>
          <cell r="BV68">
            <v>0</v>
          </cell>
          <cell r="BW68">
            <v>0</v>
          </cell>
          <cell r="BX68">
            <v>0</v>
          </cell>
          <cell r="BY68">
            <v>0</v>
          </cell>
          <cell r="BZ68">
            <v>0</v>
          </cell>
          <cell r="CA68">
            <v>0</v>
          </cell>
          <cell r="CB68">
            <v>0</v>
          </cell>
          <cell r="GB68">
            <v>49.178809432192708</v>
          </cell>
          <cell r="GC68">
            <v>5.2207779412389588</v>
          </cell>
          <cell r="GD68">
            <v>0</v>
          </cell>
          <cell r="GE68">
            <v>0</v>
          </cell>
          <cell r="GF68">
            <v>0</v>
          </cell>
          <cell r="GG68">
            <v>0</v>
          </cell>
          <cell r="GH68">
            <v>41.277114952677664</v>
          </cell>
          <cell r="GI68">
            <v>4.7555260116658546</v>
          </cell>
          <cell r="GJ68">
            <v>0</v>
          </cell>
          <cell r="GK68">
            <v>0</v>
          </cell>
          <cell r="GL68">
            <v>0</v>
          </cell>
          <cell r="GM68">
            <v>0</v>
          </cell>
          <cell r="GN68">
            <v>42.760980097405671</v>
          </cell>
          <cell r="GO68">
            <v>5.6301935968216066</v>
          </cell>
          <cell r="GP68">
            <v>0</v>
          </cell>
          <cell r="GQ68">
            <v>0</v>
          </cell>
          <cell r="GR68">
            <v>0</v>
          </cell>
          <cell r="GS68">
            <v>0</v>
          </cell>
          <cell r="GT68">
            <v>31.456963146981597</v>
          </cell>
          <cell r="GU68">
            <v>5.5265783811544491</v>
          </cell>
          <cell r="GV68">
            <v>0</v>
          </cell>
          <cell r="GW68">
            <v>0</v>
          </cell>
          <cell r="GX68">
            <v>0</v>
          </cell>
          <cell r="GY68">
            <v>0</v>
          </cell>
          <cell r="GZ68">
            <v>18.41532938942623</v>
          </cell>
          <cell r="HA68">
            <v>3.4655395263834778</v>
          </cell>
          <cell r="HB68">
            <v>0</v>
          </cell>
          <cell r="HC68">
            <v>0</v>
          </cell>
          <cell r="HD68">
            <v>0</v>
          </cell>
          <cell r="HE68">
            <v>0</v>
          </cell>
          <cell r="HN68">
            <v>1227.5981059401979</v>
          </cell>
          <cell r="HO68">
            <v>1058.3754050704595</v>
          </cell>
          <cell r="HP68">
            <v>1149.2011814175171</v>
          </cell>
          <cell r="HQ68">
            <v>949.2617520852707</v>
          </cell>
          <cell r="HR68">
            <v>572.97606409900686</v>
          </cell>
        </row>
        <row r="69"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1.7142857142857142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BI69">
            <v>0</v>
          </cell>
          <cell r="BJ69">
            <v>0</v>
          </cell>
          <cell r="BK69">
            <v>0</v>
          </cell>
          <cell r="BL69">
            <v>0</v>
          </cell>
          <cell r="BM69">
            <v>0</v>
          </cell>
          <cell r="BN69">
            <v>0</v>
          </cell>
          <cell r="BO69">
            <v>0</v>
          </cell>
          <cell r="BP69">
            <v>0</v>
          </cell>
          <cell r="BQ69">
            <v>0</v>
          </cell>
          <cell r="BR69">
            <v>0</v>
          </cell>
          <cell r="BS69">
            <v>3.4285714285714287E-2</v>
          </cell>
          <cell r="BT69">
            <v>0</v>
          </cell>
          <cell r="BU69">
            <v>0</v>
          </cell>
          <cell r="BV69">
            <v>0</v>
          </cell>
          <cell r="BW69">
            <v>0</v>
          </cell>
          <cell r="BX69">
            <v>0</v>
          </cell>
          <cell r="BY69">
            <v>0</v>
          </cell>
          <cell r="BZ69">
            <v>0</v>
          </cell>
          <cell r="CA69">
            <v>0</v>
          </cell>
          <cell r="CB69">
            <v>0</v>
          </cell>
          <cell r="GB69">
            <v>59.634690154584142</v>
          </cell>
          <cell r="GC69">
            <v>7.0077510849399935</v>
          </cell>
          <cell r="GD69">
            <v>1.0285714285714283E-2</v>
          </cell>
          <cell r="GE69">
            <v>6.8571428571428568E-3</v>
          </cell>
          <cell r="GF69">
            <v>1.5428571428571427E-2</v>
          </cell>
          <cell r="GG69">
            <v>1.7142857142857142E-3</v>
          </cell>
          <cell r="GH69">
            <v>49.980411497139059</v>
          </cell>
          <cell r="GI69">
            <v>6.3403790925953176</v>
          </cell>
          <cell r="GJ69">
            <v>0</v>
          </cell>
          <cell r="GK69">
            <v>0</v>
          </cell>
          <cell r="GL69">
            <v>0</v>
          </cell>
          <cell r="GM69">
            <v>0</v>
          </cell>
          <cell r="GN69">
            <v>49.198158677664459</v>
          </cell>
          <cell r="GO69">
            <v>7.1487561347778268</v>
          </cell>
          <cell r="GP69">
            <v>0</v>
          </cell>
          <cell r="GQ69">
            <v>0</v>
          </cell>
          <cell r="GR69">
            <v>0</v>
          </cell>
          <cell r="GS69">
            <v>0</v>
          </cell>
          <cell r="GT69">
            <v>35.489905385312241</v>
          </cell>
          <cell r="GU69">
            <v>6.8716312844096228</v>
          </cell>
          <cell r="GV69">
            <v>0</v>
          </cell>
          <cell r="GW69">
            <v>0</v>
          </cell>
          <cell r="GX69">
            <v>0</v>
          </cell>
          <cell r="GY69">
            <v>0</v>
          </cell>
          <cell r="GZ69">
            <v>20.608903640292098</v>
          </cell>
          <cell r="HA69">
            <v>4.2861386144525175</v>
          </cell>
          <cell r="HB69">
            <v>0</v>
          </cell>
          <cell r="HC69">
            <v>0</v>
          </cell>
          <cell r="HD69">
            <v>0</v>
          </cell>
          <cell r="HE69">
            <v>0</v>
          </cell>
          <cell r="HN69">
            <v>1540.0567782841442</v>
          </cell>
          <cell r="HO69">
            <v>1325.195427396013</v>
          </cell>
          <cell r="HP69">
            <v>1372.525407628633</v>
          </cell>
          <cell r="HQ69">
            <v>1118.7007378810297</v>
          </cell>
          <cell r="HR69">
            <v>671.81175796890466</v>
          </cell>
        </row>
        <row r="70"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4.3391437727558468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BI70">
            <v>0</v>
          </cell>
          <cell r="BJ70">
            <v>0</v>
          </cell>
          <cell r="BK70">
            <v>0</v>
          </cell>
          <cell r="BL70">
            <v>0</v>
          </cell>
          <cell r="BM70">
            <v>0</v>
          </cell>
          <cell r="BN70">
            <v>0</v>
          </cell>
          <cell r="BO70">
            <v>0</v>
          </cell>
          <cell r="BP70">
            <v>0</v>
          </cell>
          <cell r="BQ70">
            <v>0</v>
          </cell>
          <cell r="BR70">
            <v>0</v>
          </cell>
          <cell r="BS70">
            <v>8.6782875455116953E-2</v>
          </cell>
          <cell r="BT70">
            <v>0</v>
          </cell>
          <cell r="BU70">
            <v>0</v>
          </cell>
          <cell r="BV70">
            <v>0</v>
          </cell>
          <cell r="BW70">
            <v>0</v>
          </cell>
          <cell r="BX70">
            <v>0</v>
          </cell>
          <cell r="BY70">
            <v>0</v>
          </cell>
          <cell r="BZ70">
            <v>0</v>
          </cell>
          <cell r="CA70">
            <v>0</v>
          </cell>
          <cell r="CB70">
            <v>0</v>
          </cell>
          <cell r="GB70">
            <v>70.243508747193431</v>
          </cell>
          <cell r="GC70">
            <v>9.1131004900630259</v>
          </cell>
          <cell r="GD70">
            <v>2.603486263653508E-2</v>
          </cell>
          <cell r="GE70">
            <v>1.7356575091023389E-2</v>
          </cell>
          <cell r="GF70">
            <v>3.9052293954802621E-2</v>
          </cell>
          <cell r="GG70">
            <v>4.3391437727558473E-3</v>
          </cell>
          <cell r="GH70">
            <v>59.021002710139257</v>
          </cell>
          <cell r="GI70">
            <v>8.2452726452841762</v>
          </cell>
          <cell r="GJ70">
            <v>0</v>
          </cell>
          <cell r="GK70">
            <v>0</v>
          </cell>
          <cell r="GL70">
            <v>0</v>
          </cell>
          <cell r="GM70">
            <v>0</v>
          </cell>
          <cell r="GN70">
            <v>55.784896079182211</v>
          </cell>
          <cell r="GO70">
            <v>8.9433065174711697</v>
          </cell>
          <cell r="GP70">
            <v>0</v>
          </cell>
          <cell r="GQ70">
            <v>0</v>
          </cell>
          <cell r="GR70">
            <v>0</v>
          </cell>
          <cell r="GS70">
            <v>0</v>
          </cell>
          <cell r="GT70">
            <v>39.580301491111605</v>
          </cell>
          <cell r="GU70">
            <v>8.4568458040270258</v>
          </cell>
          <cell r="GV70">
            <v>0</v>
          </cell>
          <cell r="GW70">
            <v>0</v>
          </cell>
          <cell r="GX70">
            <v>0</v>
          </cell>
          <cell r="GY70">
            <v>0</v>
          </cell>
          <cell r="GZ70">
            <v>22.710014326221764</v>
          </cell>
          <cell r="HA70">
            <v>5.1995423029149741</v>
          </cell>
          <cell r="HB70">
            <v>0</v>
          </cell>
          <cell r="HC70">
            <v>0</v>
          </cell>
          <cell r="HD70">
            <v>0</v>
          </cell>
          <cell r="HE70">
            <v>0</v>
          </cell>
          <cell r="HN70">
            <v>1879.3578429661175</v>
          </cell>
          <cell r="HO70">
            <v>1621.7524944686807</v>
          </cell>
          <cell r="HP70">
            <v>1619.0912221564356</v>
          </cell>
          <cell r="HQ70">
            <v>1307.1285606509241</v>
          </cell>
          <cell r="HR70">
            <v>776.03591626439322</v>
          </cell>
        </row>
        <row r="71"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7.1523969827486962</v>
          </cell>
          <cell r="AL71">
            <v>3.2491058790714726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>
            <v>0</v>
          </cell>
          <cell r="BQ71">
            <v>0</v>
          </cell>
          <cell r="BR71">
            <v>0</v>
          </cell>
          <cell r="BS71">
            <v>0.14304793965497392</v>
          </cell>
          <cell r="BT71">
            <v>6.4982117581429452E-2</v>
          </cell>
          <cell r="BU71">
            <v>0</v>
          </cell>
          <cell r="BV71">
            <v>0</v>
          </cell>
          <cell r="BW71">
            <v>0</v>
          </cell>
          <cell r="BX71">
            <v>0</v>
          </cell>
          <cell r="BY71">
            <v>0</v>
          </cell>
          <cell r="BZ71">
            <v>0</v>
          </cell>
          <cell r="CA71">
            <v>0</v>
          </cell>
          <cell r="CB71">
            <v>0</v>
          </cell>
          <cell r="GB71">
            <v>80.973356234177785</v>
          </cell>
          <cell r="GC71">
            <v>11.573322623024662</v>
          </cell>
          <cell r="GD71">
            <v>4.2914381896492174E-2</v>
          </cell>
          <cell r="GE71">
            <v>2.8609587930994787E-2</v>
          </cell>
          <cell r="GF71">
            <v>6.4371572844738267E-2</v>
          </cell>
          <cell r="GG71">
            <v>7.1523969827486968E-3</v>
          </cell>
          <cell r="GH71">
            <v>68.052693310328522</v>
          </cell>
          <cell r="GI71">
            <v>10.437995136576978</v>
          </cell>
          <cell r="GJ71">
            <v>1.9494635274428834E-2</v>
          </cell>
          <cell r="GK71">
            <v>1.2996423516285891E-2</v>
          </cell>
          <cell r="GL71">
            <v>2.9241952911643256E-2</v>
          </cell>
          <cell r="GM71">
            <v>3.2491058790714727E-3</v>
          </cell>
          <cell r="GN71">
            <v>62.447204476796053</v>
          </cell>
          <cell r="GO71">
            <v>11.03629687193512</v>
          </cell>
          <cell r="GP71">
            <v>0</v>
          </cell>
          <cell r="GQ71">
            <v>0</v>
          </cell>
          <cell r="GR71">
            <v>0</v>
          </cell>
          <cell r="GS71">
            <v>0</v>
          </cell>
          <cell r="GT71">
            <v>43.637656549495269</v>
          </cell>
          <cell r="GU71">
            <v>10.288103781013202</v>
          </cell>
          <cell r="GV71">
            <v>0</v>
          </cell>
          <cell r="GW71">
            <v>0</v>
          </cell>
          <cell r="GX71">
            <v>0</v>
          </cell>
          <cell r="GY71">
            <v>0</v>
          </cell>
          <cell r="GZ71">
            <v>24.910775141872072</v>
          </cell>
          <cell r="HA71">
            <v>6.3153202167620135</v>
          </cell>
          <cell r="HB71">
            <v>0</v>
          </cell>
          <cell r="HC71">
            <v>0</v>
          </cell>
          <cell r="HD71">
            <v>0</v>
          </cell>
          <cell r="HE71">
            <v>0</v>
          </cell>
          <cell r="HN71">
            <v>2247.4072115009712</v>
          </cell>
          <cell r="HO71">
            <v>1941.045063870487</v>
          </cell>
          <cell r="HP71">
            <v>1889.3247415006672</v>
          </cell>
          <cell r="HQ71">
            <v>1513.4479449174098</v>
          </cell>
          <cell r="HR71">
            <v>897.13219366897636</v>
          </cell>
        </row>
        <row r="72"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10.167567116614068</v>
          </cell>
          <cell r="AL72">
            <v>8.5372333490501795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>
            <v>0</v>
          </cell>
          <cell r="BQ72">
            <v>0</v>
          </cell>
          <cell r="BR72">
            <v>0</v>
          </cell>
          <cell r="BS72">
            <v>0.2033513423322813</v>
          </cell>
          <cell r="BT72">
            <v>0.1707446669810036</v>
          </cell>
          <cell r="BU72">
            <v>0</v>
          </cell>
          <cell r="BV72">
            <v>0</v>
          </cell>
          <cell r="BW72">
            <v>0</v>
          </cell>
          <cell r="BX72">
            <v>0</v>
          </cell>
          <cell r="BY72">
            <v>0</v>
          </cell>
          <cell r="BZ72">
            <v>0</v>
          </cell>
          <cell r="CA72">
            <v>0</v>
          </cell>
          <cell r="CB72">
            <v>0</v>
          </cell>
          <cell r="GB72">
            <v>91.786955355608541</v>
          </cell>
          <cell r="GC72">
            <v>14.428512812771258</v>
          </cell>
          <cell r="GD72">
            <v>6.1005402699684387E-2</v>
          </cell>
          <cell r="GE72">
            <v>4.0670268466456265E-2</v>
          </cell>
          <cell r="GF72">
            <v>9.1508104049526584E-2</v>
          </cell>
          <cell r="GG72">
            <v>1.0167567116614066E-2</v>
          </cell>
          <cell r="GH72">
            <v>77.297768713434962</v>
          </cell>
          <cell r="GI72">
            <v>13.017365591319175</v>
          </cell>
          <cell r="GJ72">
            <v>5.1223400094301076E-2</v>
          </cell>
          <cell r="GK72">
            <v>3.4148933396200724E-2</v>
          </cell>
          <cell r="GL72">
            <v>7.6835100141451618E-2</v>
          </cell>
          <cell r="GM72">
            <v>8.5372333490501811E-3</v>
          </cell>
          <cell r="GN72">
            <v>69.06089939344173</v>
          </cell>
          <cell r="GO72">
            <v>13.43174998914267</v>
          </cell>
          <cell r="GP72">
            <v>0</v>
          </cell>
          <cell r="GQ72">
            <v>0</v>
          </cell>
          <cell r="GR72">
            <v>0</v>
          </cell>
          <cell r="GS72">
            <v>0</v>
          </cell>
          <cell r="GT72">
            <v>47.631309877580726</v>
          </cell>
          <cell r="GU72">
            <v>12.396037585957597</v>
          </cell>
          <cell r="GV72">
            <v>0</v>
          </cell>
          <cell r="GW72">
            <v>0</v>
          </cell>
          <cell r="GX72">
            <v>0</v>
          </cell>
          <cell r="GY72">
            <v>0</v>
          </cell>
          <cell r="GZ72">
            <v>26.97081387765834</v>
          </cell>
          <cell r="HA72">
            <v>7.5402541701813508</v>
          </cell>
          <cell r="HB72">
            <v>0</v>
          </cell>
          <cell r="HC72">
            <v>0</v>
          </cell>
          <cell r="HD72">
            <v>0</v>
          </cell>
          <cell r="HE72">
            <v>0</v>
          </cell>
          <cell r="HN72">
            <v>2646.5837288498351</v>
          </cell>
          <cell r="HO72">
            <v>2293.7793808169527</v>
          </cell>
          <cell r="HP72">
            <v>2181.4165388742099</v>
          </cell>
          <cell r="HQ72">
            <v>1739.4350868656923</v>
          </cell>
          <cell r="HR72">
            <v>1024.0228986837933</v>
          </cell>
        </row>
        <row r="73"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13.399146451122974</v>
          </cell>
          <cell r="AL73">
            <v>14.171341779131435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BI73">
            <v>0</v>
          </cell>
          <cell r="BJ73">
            <v>0</v>
          </cell>
          <cell r="BK73">
            <v>0</v>
          </cell>
          <cell r="BL73">
            <v>0</v>
          </cell>
          <cell r="BM73">
            <v>0</v>
          </cell>
          <cell r="BN73">
            <v>0</v>
          </cell>
          <cell r="BO73">
            <v>0</v>
          </cell>
          <cell r="BP73">
            <v>0</v>
          </cell>
          <cell r="BQ73">
            <v>0</v>
          </cell>
          <cell r="BR73">
            <v>0</v>
          </cell>
          <cell r="BS73">
            <v>0.26798292902245946</v>
          </cell>
          <cell r="BT73">
            <v>0.28342683558262871</v>
          </cell>
          <cell r="BU73">
            <v>0</v>
          </cell>
          <cell r="BV73">
            <v>0</v>
          </cell>
          <cell r="BW73">
            <v>0</v>
          </cell>
          <cell r="BX73">
            <v>0</v>
          </cell>
          <cell r="BY73">
            <v>0</v>
          </cell>
          <cell r="BZ73">
            <v>0</v>
          </cell>
          <cell r="CA73">
            <v>0</v>
          </cell>
          <cell r="CB73">
            <v>0</v>
          </cell>
          <cell r="GB73">
            <v>102.64105434365109</v>
          </cell>
          <cell r="GC73">
            <v>17.722693847439665</v>
          </cell>
          <cell r="GD73">
            <v>8.0394878706737838E-2</v>
          </cell>
          <cell r="GE73">
            <v>5.3596585804491892E-2</v>
          </cell>
          <cell r="GF73">
            <v>0.12059231806010676</v>
          </cell>
          <cell r="GG73">
            <v>1.3399146451122973E-2</v>
          </cell>
          <cell r="GH73">
            <v>86.511752851952494</v>
          </cell>
          <cell r="GI73">
            <v>15.967844638310366</v>
          </cell>
          <cell r="GJ73">
            <v>8.5028050674788608E-2</v>
          </cell>
          <cell r="GK73">
            <v>5.6685367116525748E-2</v>
          </cell>
          <cell r="GL73">
            <v>0.12754207601218293</v>
          </cell>
          <cell r="GM73">
            <v>1.4171341779131437E-2</v>
          </cell>
          <cell r="GN73">
            <v>75.681136277461576</v>
          </cell>
          <cell r="GO73">
            <v>16.199923197389914</v>
          </cell>
          <cell r="GP73">
            <v>0</v>
          </cell>
          <cell r="GQ73">
            <v>0</v>
          </cell>
          <cell r="GR73">
            <v>0</v>
          </cell>
          <cell r="GS73">
            <v>0</v>
          </cell>
          <cell r="GT73">
            <v>51.49348523670367</v>
          </cell>
          <cell r="GU73">
            <v>14.795135499084347</v>
          </cell>
          <cell r="GV73">
            <v>0</v>
          </cell>
          <cell r="GW73">
            <v>0</v>
          </cell>
          <cell r="GX73">
            <v>0</v>
          </cell>
          <cell r="GY73">
            <v>0</v>
          </cell>
          <cell r="GZ73">
            <v>28.889112700891843</v>
          </cell>
          <cell r="HA73">
            <v>8.8889252188853813</v>
          </cell>
          <cell r="HB73">
            <v>0</v>
          </cell>
          <cell r="HC73">
            <v>0</v>
          </cell>
          <cell r="HD73">
            <v>0</v>
          </cell>
          <cell r="HE73">
            <v>0</v>
          </cell>
          <cell r="HN73">
            <v>3079.4596209804927</v>
          </cell>
          <cell r="HO73">
            <v>2673.9566830681224</v>
          </cell>
          <cell r="HP73">
            <v>2501.5735565210907</v>
          </cell>
          <cell r="HQ73">
            <v>1985.0244114552886</v>
          </cell>
          <cell r="HR73">
            <v>1157.7843073315651</v>
          </cell>
        </row>
        <row r="74"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16.862667423930326</v>
          </cell>
          <cell r="AL74">
            <v>20.171013694804824</v>
          </cell>
          <cell r="AM74">
            <v>6.5185565907611647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>
            <v>0</v>
          </cell>
          <cell r="BO74">
            <v>0</v>
          </cell>
          <cell r="BP74">
            <v>0</v>
          </cell>
          <cell r="BQ74">
            <v>0</v>
          </cell>
          <cell r="BR74">
            <v>0</v>
          </cell>
          <cell r="BS74">
            <v>0.33725334847860644</v>
          </cell>
          <cell r="BT74">
            <v>0.40342027389609647</v>
          </cell>
          <cell r="BU74">
            <v>0.13037113181522328</v>
          </cell>
          <cell r="BV74">
            <v>0</v>
          </cell>
          <cell r="BW74">
            <v>0</v>
          </cell>
          <cell r="BX74">
            <v>0</v>
          </cell>
          <cell r="BY74">
            <v>0</v>
          </cell>
          <cell r="BZ74">
            <v>0</v>
          </cell>
          <cell r="CA74">
            <v>0</v>
          </cell>
          <cell r="CB74">
            <v>0</v>
          </cell>
          <cell r="GB74">
            <v>113.48576133151832</v>
          </cell>
          <cell r="GC74">
            <v>21.50417320076998</v>
          </cell>
          <cell r="GD74">
            <v>0.10117600454358193</v>
          </cell>
          <cell r="GE74">
            <v>6.7450669695721291E-2</v>
          </cell>
          <cell r="GF74">
            <v>0.15176400681537291</v>
          </cell>
          <cell r="GG74">
            <v>1.6862667423930323E-2</v>
          </cell>
          <cell r="GH74">
            <v>95.646354086115721</v>
          </cell>
          <cell r="GI74">
            <v>19.325242623491295</v>
          </cell>
          <cell r="GJ74">
            <v>0.12102608216882893</v>
          </cell>
          <cell r="GK74">
            <v>8.0684054779219305E-2</v>
          </cell>
          <cell r="GL74">
            <v>0.18153912325324342</v>
          </cell>
          <cell r="GM74">
            <v>2.0171013694804826E-2</v>
          </cell>
          <cell r="GN74">
            <v>82.280300699037781</v>
          </cell>
          <cell r="GO74">
            <v>19.394604027796792</v>
          </cell>
          <cell r="GP74">
            <v>3.9111339544566984E-2</v>
          </cell>
          <cell r="GQ74">
            <v>2.6074226363044656E-2</v>
          </cell>
          <cell r="GR74">
            <v>5.8667009316850476E-2</v>
          </cell>
          <cell r="GS74">
            <v>6.5185565907611639E-3</v>
          </cell>
          <cell r="GT74">
            <v>55.122320124373594</v>
          </cell>
          <cell r="GU74">
            <v>17.472107133968223</v>
          </cell>
          <cell r="GV74">
            <v>0</v>
          </cell>
          <cell r="GW74">
            <v>0</v>
          </cell>
          <cell r="GX74">
            <v>0</v>
          </cell>
          <cell r="GY74">
            <v>0</v>
          </cell>
          <cell r="GZ74">
            <v>30.589628595588906</v>
          </cell>
          <cell r="HA74">
            <v>10.318604496952913</v>
          </cell>
          <cell r="HB74">
            <v>0</v>
          </cell>
          <cell r="HC74">
            <v>0</v>
          </cell>
          <cell r="HD74">
            <v>0</v>
          </cell>
          <cell r="HE74">
            <v>0</v>
          </cell>
          <cell r="HN74">
            <v>3548.8159996631321</v>
          </cell>
          <cell r="HO74">
            <v>3083.4496217037367</v>
          </cell>
          <cell r="HP74">
            <v>2855.9678366047065</v>
          </cell>
          <cell r="HQ74">
            <v>2247.4874771619679</v>
          </cell>
          <cell r="HR74">
            <v>1293.91902339648</v>
          </cell>
        </row>
        <row r="75"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20.574777289523109</v>
          </cell>
          <cell r="AL75">
            <v>26.688328999813638</v>
          </cell>
          <cell r="AM75">
            <v>14.555281212180212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P75">
            <v>0</v>
          </cell>
          <cell r="BQ75">
            <v>0</v>
          </cell>
          <cell r="BR75">
            <v>0</v>
          </cell>
          <cell r="BS75">
            <v>0.4114955457904621</v>
          </cell>
          <cell r="BT75">
            <v>0.53376657999627275</v>
          </cell>
          <cell r="BU75">
            <v>0.2911056242436042</v>
          </cell>
          <cell r="BV75">
            <v>0</v>
          </cell>
          <cell r="BW75">
            <v>0</v>
          </cell>
          <cell r="BX75">
            <v>0</v>
          </cell>
          <cell r="BY75">
            <v>0</v>
          </cell>
          <cell r="BZ75">
            <v>0</v>
          </cell>
          <cell r="CA75">
            <v>0</v>
          </cell>
          <cell r="CB75">
            <v>0</v>
          </cell>
          <cell r="GB75">
            <v>124.26381399613477</v>
          </cell>
          <cell r="GC75">
            <v>25.825931305240605</v>
          </cell>
          <cell r="GD75">
            <v>0.12344866373713863</v>
          </cell>
          <cell r="GE75">
            <v>8.2299109158092423E-2</v>
          </cell>
          <cell r="GF75">
            <v>0.18517299560570796</v>
          </cell>
          <cell r="GG75">
            <v>2.0574777289523106E-2</v>
          </cell>
          <cell r="GH75">
            <v>104.83342316396927</v>
          </cell>
          <cell r="GI75">
            <v>23.206383640170682</v>
          </cell>
          <cell r="GJ75">
            <v>0.16012997399888182</v>
          </cell>
          <cell r="GK75">
            <v>0.10675331599925456</v>
          </cell>
          <cell r="GL75">
            <v>0.24019496099832274</v>
          </cell>
          <cell r="GM75">
            <v>2.6688328999813639E-2</v>
          </cell>
          <cell r="GN75">
            <v>88.627925464684196</v>
          </cell>
          <cell r="GO75">
            <v>22.968648228067437</v>
          </cell>
          <cell r="GP75">
            <v>8.7331687273081257E-2</v>
          </cell>
          <cell r="GQ75">
            <v>5.8221124848720843E-2</v>
          </cell>
          <cell r="GR75">
            <v>0.13099753090962191</v>
          </cell>
          <cell r="GS75">
            <v>1.4555281212180211E-2</v>
          </cell>
          <cell r="GT75">
            <v>58.322715041924745</v>
          </cell>
          <cell r="GU75">
            <v>20.311527170161408</v>
          </cell>
          <cell r="GV75">
            <v>0</v>
          </cell>
          <cell r="GW75">
            <v>0</v>
          </cell>
          <cell r="GX75">
            <v>0</v>
          </cell>
          <cell r="GY75">
            <v>0</v>
          </cell>
          <cell r="GZ75">
            <v>32.244402422495774</v>
          </cell>
          <cell r="HA75">
            <v>12.008650437707685</v>
          </cell>
          <cell r="HB75">
            <v>0</v>
          </cell>
          <cell r="HC75">
            <v>0</v>
          </cell>
          <cell r="HD75">
            <v>0</v>
          </cell>
          <cell r="HE75">
            <v>0</v>
          </cell>
          <cell r="HN75">
            <v>4057.6595967431454</v>
          </cell>
          <cell r="HO75">
            <v>3533.3222984002041</v>
          </cell>
          <cell r="HP75">
            <v>3235.1454624895619</v>
          </cell>
          <cell r="HQ75">
            <v>2514.8506934748266</v>
          </cell>
          <cell r="HR75">
            <v>1448.8036240105048</v>
          </cell>
        </row>
        <row r="76"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24.553318133484634</v>
          </cell>
          <cell r="AL76">
            <v>33.679041966655305</v>
          </cell>
          <cell r="AM76">
            <v>22.787726970814518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BI76">
            <v>0</v>
          </cell>
          <cell r="BJ76">
            <v>0</v>
          </cell>
          <cell r="BK76">
            <v>0</v>
          </cell>
          <cell r="BL76">
            <v>0</v>
          </cell>
          <cell r="BM76">
            <v>0</v>
          </cell>
          <cell r="BN76">
            <v>0</v>
          </cell>
          <cell r="BO76">
            <v>0</v>
          </cell>
          <cell r="BP76">
            <v>0</v>
          </cell>
          <cell r="BQ76">
            <v>0</v>
          </cell>
          <cell r="BR76">
            <v>0</v>
          </cell>
          <cell r="BS76">
            <v>0.49106636266969267</v>
          </cell>
          <cell r="BT76">
            <v>0.67358083933310597</v>
          </cell>
          <cell r="BU76">
            <v>0.45575453941629035</v>
          </cell>
          <cell r="BV76">
            <v>0</v>
          </cell>
          <cell r="BW76">
            <v>0</v>
          </cell>
          <cell r="BX76">
            <v>0</v>
          </cell>
          <cell r="BY76">
            <v>0</v>
          </cell>
          <cell r="BZ76">
            <v>0</v>
          </cell>
          <cell r="CA76">
            <v>0</v>
          </cell>
          <cell r="CB76">
            <v>0</v>
          </cell>
          <cell r="GB76">
            <v>134.90977856625588</v>
          </cell>
          <cell r="GC76">
            <v>30.746043488360367</v>
          </cell>
          <cell r="GD76">
            <v>0.14731990880090778</v>
          </cell>
          <cell r="GE76">
            <v>9.8213272533938537E-2</v>
          </cell>
          <cell r="GF76">
            <v>0.2209798632013617</v>
          </cell>
          <cell r="GG76">
            <v>2.4553318133484634E-2</v>
          </cell>
          <cell r="GH76">
            <v>113.89872411048998</v>
          </cell>
          <cell r="GI76">
            <v>27.620512359784303</v>
          </cell>
          <cell r="GJ76">
            <v>0.2020742517999318</v>
          </cell>
          <cell r="GK76">
            <v>0.13471616786662119</v>
          </cell>
          <cell r="GL76">
            <v>0.30311137769989771</v>
          </cell>
          <cell r="GM76">
            <v>3.3679041966655297E-2</v>
          </cell>
          <cell r="GN76">
            <v>94.490290481944271</v>
          </cell>
          <cell r="GO76">
            <v>26.833319617079582</v>
          </cell>
          <cell r="GP76">
            <v>0.13672636182488709</v>
          </cell>
          <cell r="GQ76">
            <v>9.1150907883258081E-2</v>
          </cell>
          <cell r="GR76">
            <v>0.20508954273733065</v>
          </cell>
          <cell r="GS76">
            <v>2.278772697081452E-2</v>
          </cell>
          <cell r="GT76">
            <v>61.265093495379134</v>
          </cell>
          <cell r="GU76">
            <v>23.50710422007106</v>
          </cell>
          <cell r="GV76">
            <v>0</v>
          </cell>
          <cell r="GW76">
            <v>0</v>
          </cell>
          <cell r="GX76">
            <v>0</v>
          </cell>
          <cell r="GY76">
            <v>0</v>
          </cell>
          <cell r="GZ76">
            <v>33.709032284231242</v>
          </cell>
          <cell r="HA76">
            <v>13.866625372220122</v>
          </cell>
          <cell r="HB76">
            <v>0</v>
          </cell>
          <cell r="HC76">
            <v>0</v>
          </cell>
          <cell r="HD76">
            <v>0</v>
          </cell>
          <cell r="HE76">
            <v>0</v>
          </cell>
          <cell r="HN76">
            <v>4609.2408245067709</v>
          </cell>
          <cell r="HO76">
            <v>4021.2883536488143</v>
          </cell>
          <cell r="HP76">
            <v>3627.9490002623479</v>
          </cell>
          <cell r="HQ76">
            <v>2804.5394059267751</v>
          </cell>
          <cell r="HR76">
            <v>1613.0504517484405</v>
          </cell>
        </row>
        <row r="77"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28.817412629659348</v>
          </cell>
          <cell r="AL77">
            <v>40.950358502893906</v>
          </cell>
          <cell r="AM77">
            <v>31.287484339558425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  <cell r="BP77">
            <v>0</v>
          </cell>
          <cell r="BQ77">
            <v>0</v>
          </cell>
          <cell r="BR77">
            <v>0</v>
          </cell>
          <cell r="BS77">
            <v>0.57634825259318689</v>
          </cell>
          <cell r="BT77">
            <v>0.81900717005787793</v>
          </cell>
          <cell r="BU77">
            <v>0.62574968679116849</v>
          </cell>
          <cell r="BV77">
            <v>0</v>
          </cell>
          <cell r="BW77">
            <v>0</v>
          </cell>
          <cell r="BX77">
            <v>0</v>
          </cell>
          <cell r="BY77">
            <v>0</v>
          </cell>
          <cell r="BZ77">
            <v>0</v>
          </cell>
          <cell r="CA77">
            <v>0</v>
          </cell>
          <cell r="CB77">
            <v>0</v>
          </cell>
          <cell r="GB77">
            <v>145.34917181905433</v>
          </cell>
          <cell r="GC77">
            <v>36.328138404198398</v>
          </cell>
          <cell r="GD77">
            <v>0.17290447577795606</v>
          </cell>
          <cell r="GE77">
            <v>0.11526965051863738</v>
          </cell>
          <cell r="GF77">
            <v>0.25935671366693414</v>
          </cell>
          <cell r="GG77">
            <v>2.8817412629659346E-2</v>
          </cell>
          <cell r="GH77">
            <v>122.50713944144971</v>
          </cell>
          <cell r="GI77">
            <v>32.472973467739408</v>
          </cell>
          <cell r="GJ77">
            <v>0.24570215101736337</v>
          </cell>
          <cell r="GK77">
            <v>0.1638014340115756</v>
          </cell>
          <cell r="GL77">
            <v>0.36855322652604505</v>
          </cell>
          <cell r="GM77">
            <v>4.0950358502893899E-2</v>
          </cell>
          <cell r="GN77">
            <v>99.882387649625599</v>
          </cell>
          <cell r="GO77">
            <v>31.0336766414033</v>
          </cell>
          <cell r="GP77">
            <v>0.18772490603735054</v>
          </cell>
          <cell r="GQ77">
            <v>0.12514993735823371</v>
          </cell>
          <cell r="GR77">
            <v>0.28158735905602583</v>
          </cell>
          <cell r="GS77">
            <v>3.1287484339558427E-2</v>
          </cell>
          <cell r="GT77">
            <v>63.952036117920827</v>
          </cell>
          <cell r="GU77">
            <v>27.170638060475987</v>
          </cell>
          <cell r="GV77">
            <v>0</v>
          </cell>
          <cell r="GW77">
            <v>0</v>
          </cell>
          <cell r="GX77">
            <v>0</v>
          </cell>
          <cell r="GY77">
            <v>0</v>
          </cell>
          <cell r="GZ77">
            <v>34.972259245251387</v>
          </cell>
          <cell r="HA77">
            <v>15.922838832725953</v>
          </cell>
          <cell r="HB77">
            <v>0</v>
          </cell>
          <cell r="HC77">
            <v>0</v>
          </cell>
          <cell r="HD77">
            <v>0</v>
          </cell>
          <cell r="HE77">
            <v>0</v>
          </cell>
          <cell r="HN77">
            <v>5207.0732662906667</v>
          </cell>
          <cell r="HO77">
            <v>4534.4745239862577</v>
          </cell>
          <cell r="HP77">
            <v>4038.0413318847068</v>
          </cell>
          <cell r="HQ77">
            <v>3124.9824685403537</v>
          </cell>
          <cell r="HR77">
            <v>1788.7413196237201</v>
          </cell>
        </row>
        <row r="78"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33.387555952406473</v>
          </cell>
          <cell r="AL78">
            <v>48.584536864806083</v>
          </cell>
          <cell r="AM78">
            <v>40.962091052911383</v>
          </cell>
          <cell r="AN78">
            <v>40.962091052911376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  <cell r="BP78">
            <v>0</v>
          </cell>
          <cell r="BQ78">
            <v>0</v>
          </cell>
          <cell r="BR78">
            <v>0</v>
          </cell>
          <cell r="BS78">
            <v>0.66775111904812923</v>
          </cell>
          <cell r="BT78">
            <v>0.97169073729612154</v>
          </cell>
          <cell r="BU78">
            <v>0.81924182105822752</v>
          </cell>
          <cell r="BV78">
            <v>0.81924182105822752</v>
          </cell>
          <cell r="BW78">
            <v>0</v>
          </cell>
          <cell r="BX78">
            <v>0</v>
          </cell>
          <cell r="BY78">
            <v>0</v>
          </cell>
          <cell r="BZ78">
            <v>0</v>
          </cell>
          <cell r="CA78">
            <v>0</v>
          </cell>
          <cell r="CB78">
            <v>0</v>
          </cell>
          <cell r="GB78">
            <v>155.49749913665912</v>
          </cell>
          <cell r="GC78">
            <v>42.641896025355777</v>
          </cell>
          <cell r="GD78">
            <v>0.20032533571443875</v>
          </cell>
          <cell r="GE78">
            <v>0.13355022380962586</v>
          </cell>
          <cell r="GF78">
            <v>0.30048800357165817</v>
          </cell>
          <cell r="GG78">
            <v>3.3387555952406466E-2</v>
          </cell>
          <cell r="GH78">
            <v>130.68342137992323</v>
          </cell>
          <cell r="GI78">
            <v>37.84177168050558</v>
          </cell>
          <cell r="GJ78">
            <v>0.29150722118883643</v>
          </cell>
          <cell r="GK78">
            <v>0.19433814745922431</v>
          </cell>
          <cell r="GL78">
            <v>0.4372608317832547</v>
          </cell>
          <cell r="GM78">
            <v>4.8584536864806079E-2</v>
          </cell>
          <cell r="GN78">
            <v>105.26785476002682</v>
          </cell>
          <cell r="GO78">
            <v>36.053865074376411</v>
          </cell>
          <cell r="GP78">
            <v>0.24577254631746825</v>
          </cell>
          <cell r="GQ78">
            <v>0.1638483642116455</v>
          </cell>
          <cell r="GR78">
            <v>0.36865881947620238</v>
          </cell>
          <cell r="GS78">
            <v>4.0962091052911376E-2</v>
          </cell>
          <cell r="GT78">
            <v>66.299250366845072</v>
          </cell>
          <cell r="GU78">
            <v>31.342691811762077</v>
          </cell>
          <cell r="GV78">
            <v>0.24577254631746825</v>
          </cell>
          <cell r="GW78">
            <v>0.1638483642116455</v>
          </cell>
          <cell r="GX78">
            <v>0.36865881947620238</v>
          </cell>
          <cell r="GY78">
            <v>4.0962091052911376E-2</v>
          </cell>
          <cell r="GZ78">
            <v>36.016232859094515</v>
          </cell>
          <cell r="HA78">
            <v>18.216579040729563</v>
          </cell>
          <cell r="HB78">
            <v>0</v>
          </cell>
          <cell r="HC78">
            <v>0</v>
          </cell>
          <cell r="HD78">
            <v>0</v>
          </cell>
          <cell r="HE78">
            <v>0</v>
          </cell>
          <cell r="HN78">
            <v>5854.9547096058504</v>
          </cell>
          <cell r="HO78">
            <v>5079.184854242535</v>
          </cell>
          <cell r="HP78">
            <v>4509.978247919852</v>
          </cell>
          <cell r="HQ78">
            <v>3494.1739785396871</v>
          </cell>
          <cell r="HR78">
            <v>1978.5193866593245</v>
          </cell>
        </row>
        <row r="79">
          <cell r="AA79">
            <v>0</v>
          </cell>
          <cell r="AB79">
            <v>0</v>
          </cell>
          <cell r="AC79">
            <v>0</v>
          </cell>
          <cell r="AD79">
            <v>0.59603279531733422</v>
          </cell>
          <cell r="AE79">
            <v>1.7244796909945412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38.285714285714285</v>
          </cell>
          <cell r="AL79">
            <v>57.107771428571439</v>
          </cell>
          <cell r="AM79">
            <v>51.611142857142852</v>
          </cell>
          <cell r="AN79">
            <v>51.611142857142852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1.9867759843911138E-2</v>
          </cell>
          <cell r="BM79">
            <v>5.7482656366484711E-2</v>
          </cell>
          <cell r="BN79">
            <v>0</v>
          </cell>
          <cell r="BO79">
            <v>0</v>
          </cell>
          <cell r="BP79">
            <v>0</v>
          </cell>
          <cell r="BQ79">
            <v>0</v>
          </cell>
          <cell r="BR79">
            <v>0</v>
          </cell>
          <cell r="BS79">
            <v>0.76571428571428557</v>
          </cell>
          <cell r="BT79">
            <v>1.1421554285714284</v>
          </cell>
          <cell r="BU79">
            <v>1.0322228571428571</v>
          </cell>
          <cell r="BV79">
            <v>1.0322228571428571</v>
          </cell>
          <cell r="BW79">
            <v>0</v>
          </cell>
          <cell r="BX79">
            <v>0</v>
          </cell>
          <cell r="BY79">
            <v>0</v>
          </cell>
          <cell r="BZ79">
            <v>0</v>
          </cell>
          <cell r="CA79">
            <v>0</v>
          </cell>
          <cell r="CB79">
            <v>0</v>
          </cell>
          <cell r="GB79">
            <v>165.25920109628433</v>
          </cell>
          <cell r="GC79">
            <v>49.763588512580846</v>
          </cell>
          <cell r="GD79">
            <v>0.22971428571428565</v>
          </cell>
          <cell r="GE79">
            <v>0.15314285714285714</v>
          </cell>
          <cell r="GF79">
            <v>0.34457142857142853</v>
          </cell>
          <cell r="GG79">
            <v>3.8285714285714284E-2</v>
          </cell>
          <cell r="GH79">
            <v>138.84981705460947</v>
          </cell>
          <cell r="GI79">
            <v>44.14192050612747</v>
          </cell>
          <cell r="GJ79">
            <v>0.34264662857142852</v>
          </cell>
          <cell r="GK79">
            <v>0.22843108571428569</v>
          </cell>
          <cell r="GL79">
            <v>0.51396994285714281</v>
          </cell>
          <cell r="GM79">
            <v>5.7107771428571423E-2</v>
          </cell>
          <cell r="GN79">
            <v>110.36808639353534</v>
          </cell>
          <cell r="GO79">
            <v>41.843046179727992</v>
          </cell>
          <cell r="GP79">
            <v>0.30966685714285713</v>
          </cell>
          <cell r="GQ79">
            <v>0.20644457142857142</v>
          </cell>
          <cell r="GR79">
            <v>0.4645002857142857</v>
          </cell>
          <cell r="GS79">
            <v>5.1611142857142855E-2</v>
          </cell>
          <cell r="GT79">
            <v>68.257047300600121</v>
          </cell>
          <cell r="GU79">
            <v>35.920818537112467</v>
          </cell>
          <cell r="GV79">
            <v>0.31860734907261712</v>
          </cell>
          <cell r="GW79">
            <v>0.20743795942076698</v>
          </cell>
          <cell r="GX79">
            <v>0.4645002857142857</v>
          </cell>
          <cell r="GY79">
            <v>5.1611142857142855E-2</v>
          </cell>
          <cell r="GZ79">
            <v>37.0624278584839</v>
          </cell>
          <cell r="HA79">
            <v>20.686442034154712</v>
          </cell>
          <cell r="HB79">
            <v>2.5867195364918119E-2</v>
          </cell>
          <cell r="HC79">
            <v>2.8741328183242358E-3</v>
          </cell>
          <cell r="HD79">
            <v>0</v>
          </cell>
          <cell r="HE79">
            <v>0</v>
          </cell>
          <cell r="HN79">
            <v>6556.9898427946819</v>
          </cell>
          <cell r="HO79">
            <v>5693.934036459349</v>
          </cell>
          <cell r="HP79">
            <v>5035.1303893125587</v>
          </cell>
          <cell r="HQ79">
            <v>3878.4035013103503</v>
          </cell>
          <cell r="HR79">
            <v>2191.1727710972159</v>
          </cell>
        </row>
        <row r="80">
          <cell r="AA80">
            <v>0</v>
          </cell>
          <cell r="AB80">
            <v>0</v>
          </cell>
          <cell r="AC80">
            <v>0</v>
          </cell>
          <cell r="AD80">
            <v>5.5201597993226592</v>
          </cell>
          <cell r="AE80">
            <v>5.8329749745509316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43.535430402654576</v>
          </cell>
          <cell r="AL80">
            <v>66.323743631390016</v>
          </cell>
          <cell r="AM80">
            <v>62.715124581830707</v>
          </cell>
          <cell r="AN80">
            <v>62.715124581830707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0.18400532664408864</v>
          </cell>
          <cell r="BM80">
            <v>0.19443249915169769</v>
          </cell>
          <cell r="BN80">
            <v>0</v>
          </cell>
          <cell r="BO80">
            <v>0</v>
          </cell>
          <cell r="BP80">
            <v>0</v>
          </cell>
          <cell r="BQ80">
            <v>0</v>
          </cell>
          <cell r="BR80">
            <v>0</v>
          </cell>
          <cell r="BS80">
            <v>0.87070860805309136</v>
          </cell>
          <cell r="BT80">
            <v>1.3264748726277997</v>
          </cell>
          <cell r="BU80">
            <v>1.2543024916366141</v>
          </cell>
          <cell r="BV80">
            <v>1.2543024916366141</v>
          </cell>
          <cell r="BW80">
            <v>0</v>
          </cell>
          <cell r="BX80">
            <v>0</v>
          </cell>
          <cell r="BY80">
            <v>0</v>
          </cell>
          <cell r="BZ80">
            <v>0</v>
          </cell>
          <cell r="CA80">
            <v>0</v>
          </cell>
          <cell r="CB80">
            <v>0</v>
          </cell>
          <cell r="GB80">
            <v>174.52650041960973</v>
          </cell>
          <cell r="GC80">
            <v>57.776667551611133</v>
          </cell>
          <cell r="GD80">
            <v>0.26121258241592737</v>
          </cell>
          <cell r="GE80">
            <v>0.17414172161061828</v>
          </cell>
          <cell r="GF80">
            <v>0.39181887362389112</v>
          </cell>
          <cell r="GG80">
            <v>4.3535430402654569E-2</v>
          </cell>
          <cell r="GH80">
            <v>146.63967945846289</v>
          </cell>
          <cell r="GI80">
            <v>51.285117083696335</v>
          </cell>
          <cell r="GJ80">
            <v>0.39794246178833992</v>
          </cell>
          <cell r="GK80">
            <v>0.26529497452555995</v>
          </cell>
          <cell r="GL80">
            <v>0.59691369268250993</v>
          </cell>
          <cell r="GM80">
            <v>6.6323743631389986E-2</v>
          </cell>
          <cell r="GN80">
            <v>114.82317269284511</v>
          </cell>
          <cell r="GO80">
            <v>48.154142364460476</v>
          </cell>
          <cell r="GP80">
            <v>0.37629074749098423</v>
          </cell>
          <cell r="GQ80">
            <v>0.25086049832732282</v>
          </cell>
          <cell r="GR80">
            <v>0.56443612123647635</v>
          </cell>
          <cell r="GS80">
            <v>6.2715124581830706E-2</v>
          </cell>
          <cell r="GT80">
            <v>70.218591013203863</v>
          </cell>
          <cell r="GU80">
            <v>40.57982264992129</v>
          </cell>
          <cell r="GV80">
            <v>0.45909314448082411</v>
          </cell>
          <cell r="GW80">
            <v>0.26006076465952727</v>
          </cell>
          <cell r="GX80">
            <v>0.56443612123647635</v>
          </cell>
          <cell r="GY80">
            <v>6.2715124581830706E-2</v>
          </cell>
          <cell r="GZ80">
            <v>38.121199709289797</v>
          </cell>
          <cell r="HA80">
            <v>23.225384607427753</v>
          </cell>
          <cell r="HB80">
            <v>8.7494624618263961E-2</v>
          </cell>
          <cell r="HC80">
            <v>9.7216249575848845E-3</v>
          </cell>
          <cell r="HD80">
            <v>0</v>
          </cell>
          <cell r="HE80">
            <v>0</v>
          </cell>
          <cell r="HN80">
            <v>7317.6147456652616</v>
          </cell>
          <cell r="HO80">
            <v>6365.7878295236496</v>
          </cell>
          <cell r="HP80">
            <v>5588.640662945636</v>
          </cell>
          <cell r="HQ80">
            <v>4293.1096880141804</v>
          </cell>
          <cell r="HR80">
            <v>2422.5316842229172</v>
          </cell>
        </row>
        <row r="81">
          <cell r="AA81">
            <v>0</v>
          </cell>
          <cell r="AB81">
            <v>0</v>
          </cell>
          <cell r="AC81">
            <v>0</v>
          </cell>
          <cell r="AD81">
            <v>15.295454745035197</v>
          </cell>
          <cell r="AE81">
            <v>12.541422308175981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49.161936822640257</v>
          </cell>
          <cell r="AL81">
            <v>76.093419390014859</v>
          </cell>
          <cell r="AM81">
            <v>74.260496620339666</v>
          </cell>
          <cell r="AN81">
            <v>74.260496620339666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BI81">
            <v>0</v>
          </cell>
          <cell r="BJ81">
            <v>0</v>
          </cell>
          <cell r="BK81">
            <v>0</v>
          </cell>
          <cell r="BL81">
            <v>0.50984849150117317</v>
          </cell>
          <cell r="BM81">
            <v>0.41804741027253267</v>
          </cell>
          <cell r="BN81">
            <v>0</v>
          </cell>
          <cell r="BO81">
            <v>0</v>
          </cell>
          <cell r="BP81">
            <v>0</v>
          </cell>
          <cell r="BQ81">
            <v>0</v>
          </cell>
          <cell r="BR81">
            <v>0</v>
          </cell>
          <cell r="BS81">
            <v>0.98323873645280513</v>
          </cell>
          <cell r="BT81">
            <v>1.5218683878002965</v>
          </cell>
          <cell r="BU81">
            <v>1.4852099324067929</v>
          </cell>
          <cell r="BV81">
            <v>1.4852099324067929</v>
          </cell>
          <cell r="BW81">
            <v>0</v>
          </cell>
          <cell r="BX81">
            <v>0</v>
          </cell>
          <cell r="BY81">
            <v>0</v>
          </cell>
          <cell r="BZ81">
            <v>0</v>
          </cell>
          <cell r="CA81">
            <v>0</v>
          </cell>
          <cell r="CB81">
            <v>0</v>
          </cell>
          <cell r="GB81">
            <v>183.17814040485848</v>
          </cell>
          <cell r="GC81">
            <v>66.772402041218001</v>
          </cell>
          <cell r="GD81">
            <v>0.29497162093584151</v>
          </cell>
          <cell r="GE81">
            <v>0.19664774729056103</v>
          </cell>
          <cell r="GF81">
            <v>0.44245743140376231</v>
          </cell>
          <cell r="GG81">
            <v>4.9161936822640258E-2</v>
          </cell>
          <cell r="GH81">
            <v>153.79479495597951</v>
          </cell>
          <cell r="GI81">
            <v>59.208363974528076</v>
          </cell>
          <cell r="GJ81">
            <v>0.45656051634008893</v>
          </cell>
          <cell r="GK81">
            <v>0.30437367756005934</v>
          </cell>
          <cell r="GL81">
            <v>0.68484077451013348</v>
          </cell>
          <cell r="GM81">
            <v>7.6093419390014835E-2</v>
          </cell>
          <cell r="GN81">
            <v>118.55801717929376</v>
          </cell>
          <cell r="GO81">
            <v>55.001624088757168</v>
          </cell>
          <cell r="GP81">
            <v>0.44556297972203784</v>
          </cell>
          <cell r="GQ81">
            <v>0.2970419864813586</v>
          </cell>
          <cell r="GR81">
            <v>0.66834446958305682</v>
          </cell>
          <cell r="GS81">
            <v>7.426049662033965E-2</v>
          </cell>
          <cell r="GT81">
            <v>72.163596710384965</v>
          </cell>
          <cell r="GU81">
            <v>45.281090859105753</v>
          </cell>
          <cell r="GV81">
            <v>0.67499480089756581</v>
          </cell>
          <cell r="GW81">
            <v>0.32253441105641728</v>
          </cell>
          <cell r="GX81">
            <v>0.66834446958305682</v>
          </cell>
          <cell r="GY81">
            <v>7.426049662033965E-2</v>
          </cell>
          <cell r="GZ81">
            <v>39.16665032357065</v>
          </cell>
          <cell r="HA81">
            <v>25.776576829643489</v>
          </cell>
          <cell r="HB81">
            <v>0.18812133462263972</v>
          </cell>
          <cell r="HC81">
            <v>2.0902370513626634E-2</v>
          </cell>
          <cell r="HD81">
            <v>0</v>
          </cell>
          <cell r="HE81">
            <v>0</v>
          </cell>
          <cell r="HN81">
            <v>8141.6233147029998</v>
          </cell>
          <cell r="HO81">
            <v>7085.5761800972632</v>
          </cell>
          <cell r="HP81">
            <v>6170.3122973529189</v>
          </cell>
          <cell r="HQ81">
            <v>4737.9667794840589</v>
          </cell>
          <cell r="HR81">
            <v>2669.0992589446118</v>
          </cell>
        </row>
        <row r="82">
          <cell r="AA82">
            <v>0</v>
          </cell>
          <cell r="AB82">
            <v>0</v>
          </cell>
          <cell r="AC82">
            <v>1.3621333524746746</v>
          </cell>
          <cell r="AD82">
            <v>30.756703351903454</v>
          </cell>
          <cell r="AE82">
            <v>22.314382985643537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55.192277090371014</v>
          </cell>
          <cell r="AL82">
            <v>86.18970531264857</v>
          </cell>
          <cell r="AM82">
            <v>86.710929672231472</v>
          </cell>
          <cell r="AN82">
            <v>86.710929672231472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BI82">
            <v>0</v>
          </cell>
          <cell r="BJ82">
            <v>0</v>
          </cell>
          <cell r="BK82">
            <v>4.5404445082489149E-2</v>
          </cell>
          <cell r="BL82">
            <v>1.0252234450634483</v>
          </cell>
          <cell r="BM82">
            <v>0.74381276618811776</v>
          </cell>
          <cell r="BN82">
            <v>0</v>
          </cell>
          <cell r="BO82">
            <v>0</v>
          </cell>
          <cell r="BP82">
            <v>0</v>
          </cell>
          <cell r="BQ82">
            <v>0</v>
          </cell>
          <cell r="BR82">
            <v>0</v>
          </cell>
          <cell r="BS82">
            <v>1.1038455418074204</v>
          </cell>
          <cell r="BT82">
            <v>1.7237941062529707</v>
          </cell>
          <cell r="BU82">
            <v>1.7342185934446288</v>
          </cell>
          <cell r="BV82">
            <v>1.7342185934446288</v>
          </cell>
          <cell r="BW82">
            <v>0</v>
          </cell>
          <cell r="BX82">
            <v>0</v>
          </cell>
          <cell r="BY82">
            <v>0</v>
          </cell>
          <cell r="BZ82">
            <v>0</v>
          </cell>
          <cell r="CA82">
            <v>0</v>
          </cell>
          <cell r="CB82">
            <v>0</v>
          </cell>
          <cell r="GB82">
            <v>191.07800520410444</v>
          </cell>
          <cell r="GC82">
            <v>76.850570334588895</v>
          </cell>
          <cell r="GD82">
            <v>0.33115366254222606</v>
          </cell>
          <cell r="GE82">
            <v>0.22076910836148406</v>
          </cell>
          <cell r="GF82">
            <v>0.49673049381333911</v>
          </cell>
          <cell r="GG82">
            <v>5.5192277090371014E-2</v>
          </cell>
          <cell r="GH82">
            <v>160.04947799109155</v>
          </cell>
          <cell r="GI82">
            <v>67.759104249060272</v>
          </cell>
          <cell r="GJ82">
            <v>0.51713823187589114</v>
          </cell>
          <cell r="GK82">
            <v>0.34475882125059415</v>
          </cell>
          <cell r="GL82">
            <v>0.77570734781383688</v>
          </cell>
          <cell r="GM82">
            <v>8.6189705312648537E-2</v>
          </cell>
          <cell r="GN82">
            <v>121.78539185484112</v>
          </cell>
          <cell r="GO82">
            <v>62.554867220908925</v>
          </cell>
          <cell r="GP82">
            <v>0.54069757832050869</v>
          </cell>
          <cell r="GQ82">
            <v>0.3491139409430502</v>
          </cell>
          <cell r="GR82">
            <v>0.78039836705008303</v>
          </cell>
          <cell r="GS82">
            <v>8.6710929672231443E-2</v>
          </cell>
          <cell r="GT82">
            <v>74.115507897783459</v>
          </cell>
          <cell r="GU82">
            <v>50.093237773150037</v>
          </cell>
          <cell r="GV82">
            <v>0.98161612831194034</v>
          </cell>
          <cell r="GW82">
            <v>0.39810489094209822</v>
          </cell>
          <cell r="GX82">
            <v>0.78039836705008303</v>
          </cell>
          <cell r="GY82">
            <v>8.6710929672231443E-2</v>
          </cell>
          <cell r="GZ82">
            <v>40.214779718248444</v>
          </cell>
          <cell r="HA82">
            <v>28.385094761849459</v>
          </cell>
          <cell r="HB82">
            <v>0.33471574478465299</v>
          </cell>
          <cell r="HC82">
            <v>3.7190638309405888E-2</v>
          </cell>
          <cell r="HD82">
            <v>0</v>
          </cell>
          <cell r="HE82">
            <v>0</v>
          </cell>
          <cell r="HN82">
            <v>9034.1957744000902</v>
          </cell>
          <cell r="HO82">
            <v>7837.2498266531366</v>
          </cell>
          <cell r="HP82">
            <v>6804.2563195206785</v>
          </cell>
          <cell r="HQ82">
            <v>5223.3657661655925</v>
          </cell>
          <cell r="HR82">
            <v>2937.1220006854423</v>
          </cell>
        </row>
        <row r="83">
          <cell r="AA83">
            <v>0</v>
          </cell>
          <cell r="AB83">
            <v>0</v>
          </cell>
          <cell r="AC83">
            <v>9.9620857834453407</v>
          </cell>
          <cell r="AD83">
            <v>53.202172596588767</v>
          </cell>
          <cell r="AE83">
            <v>35.930127433263998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61.655435759388823</v>
          </cell>
          <cell r="AL83">
            <v>97.330008086563737</v>
          </cell>
          <cell r="AM83">
            <v>100.63403638852085</v>
          </cell>
          <cell r="AN83">
            <v>100.63403638852085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BI83">
            <v>0</v>
          </cell>
          <cell r="BJ83">
            <v>0</v>
          </cell>
          <cell r="BK83">
            <v>0.33206952611484464</v>
          </cell>
          <cell r="BL83">
            <v>1.7734057532196252</v>
          </cell>
          <cell r="BM83">
            <v>1.1976709144421331</v>
          </cell>
          <cell r="BN83">
            <v>0</v>
          </cell>
          <cell r="BO83">
            <v>0</v>
          </cell>
          <cell r="BP83">
            <v>0</v>
          </cell>
          <cell r="BQ83">
            <v>0</v>
          </cell>
          <cell r="BR83">
            <v>0</v>
          </cell>
          <cell r="BS83">
            <v>1.2331087151877769</v>
          </cell>
          <cell r="BT83">
            <v>1.9466001617312743</v>
          </cell>
          <cell r="BU83">
            <v>2.012680727770416</v>
          </cell>
          <cell r="BV83">
            <v>2.012680727770416</v>
          </cell>
          <cell r="BW83">
            <v>0</v>
          </cell>
          <cell r="BX83">
            <v>0</v>
          </cell>
          <cell r="BY83">
            <v>0</v>
          </cell>
          <cell r="BZ83">
            <v>0</v>
          </cell>
          <cell r="CA83">
            <v>0</v>
          </cell>
          <cell r="CB83">
            <v>0</v>
          </cell>
          <cell r="GB83">
            <v>198.07361148393545</v>
          </cell>
          <cell r="GC83">
            <v>88.120211580006554</v>
          </cell>
          <cell r="GD83">
            <v>0.36993261455633292</v>
          </cell>
          <cell r="GE83">
            <v>0.2466217430375553</v>
          </cell>
          <cell r="GF83">
            <v>0.5548989218344994</v>
          </cell>
          <cell r="GG83">
            <v>6.1655435759388824E-2</v>
          </cell>
          <cell r="GH83">
            <v>165.6934525899911</v>
          </cell>
          <cell r="GI83">
            <v>77.594150028426952</v>
          </cell>
          <cell r="GJ83">
            <v>0.58398004851938223</v>
          </cell>
          <cell r="GK83">
            <v>0.3893200323462549</v>
          </cell>
          <cell r="GL83">
            <v>0.87597007277907346</v>
          </cell>
          <cell r="GM83">
            <v>9.7330008086563724E-2</v>
          </cell>
          <cell r="GN83">
            <v>125.18220879493796</v>
          </cell>
          <cell r="GO83">
            <v>70.624105954984401</v>
          </cell>
          <cell r="GP83">
            <v>0.75323550508280479</v>
          </cell>
          <cell r="GQ83">
            <v>0.41913962185982545</v>
          </cell>
          <cell r="GR83">
            <v>0.90570632749668722</v>
          </cell>
          <cell r="GS83">
            <v>0.10063403638852081</v>
          </cell>
          <cell r="GT83">
            <v>76.103759545314347</v>
          </cell>
          <cell r="GU83">
            <v>55.10658277146684</v>
          </cell>
          <cell r="GV83">
            <v>1.4018368072799561</v>
          </cell>
          <cell r="GW83">
            <v>0.49120643321506452</v>
          </cell>
          <cell r="GX83">
            <v>0.90570632749668722</v>
          </cell>
          <cell r="GY83">
            <v>0.10063403638852081</v>
          </cell>
          <cell r="GZ83">
            <v>41.287692235218628</v>
          </cell>
          <cell r="HA83">
            <v>31.115486375573571</v>
          </cell>
          <cell r="HB83">
            <v>0.53895191149895993</v>
          </cell>
          <cell r="HC83">
            <v>5.9883545722106662E-2</v>
          </cell>
          <cell r="HD83">
            <v>0</v>
          </cell>
          <cell r="HE83">
            <v>0</v>
          </cell>
          <cell r="HN83">
            <v>10000.929438031149</v>
          </cell>
          <cell r="HO83">
            <v>8675.2819493964962</v>
          </cell>
          <cell r="HP83">
            <v>7520.7807563174201</v>
          </cell>
          <cell r="HQ83">
            <v>5764.056698350053</v>
          </cell>
          <cell r="HR83">
            <v>3236.1621243357913</v>
          </cell>
        </row>
        <row r="84">
          <cell r="AA84">
            <v>0</v>
          </cell>
          <cell r="AB84">
            <v>0</v>
          </cell>
          <cell r="AC84">
            <v>26.713243130157458</v>
          </cell>
          <cell r="AD84">
            <v>83.080566858474768</v>
          </cell>
          <cell r="AE84">
            <v>53.835867084310053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68.582477705003498</v>
          </cell>
          <cell r="AL84">
            <v>109.43169084930948</v>
          </cell>
          <cell r="AM84">
            <v>115.5114551007529</v>
          </cell>
          <cell r="AN84">
            <v>115.5114551007529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BI84">
            <v>0</v>
          </cell>
          <cell r="BJ84">
            <v>0</v>
          </cell>
          <cell r="BK84">
            <v>0.89044143767191519</v>
          </cell>
          <cell r="BL84">
            <v>2.7693522286158254</v>
          </cell>
          <cell r="BM84">
            <v>1.7945289028103351</v>
          </cell>
          <cell r="BN84">
            <v>0</v>
          </cell>
          <cell r="BO84">
            <v>0</v>
          </cell>
          <cell r="BP84">
            <v>0</v>
          </cell>
          <cell r="BQ84">
            <v>0</v>
          </cell>
          <cell r="BR84">
            <v>0</v>
          </cell>
          <cell r="BS84">
            <v>1.3716495541000702</v>
          </cell>
          <cell r="BT84">
            <v>2.1886338169861892</v>
          </cell>
          <cell r="BU84">
            <v>2.3102291020150569</v>
          </cell>
          <cell r="BV84">
            <v>2.3102291020150569</v>
          </cell>
          <cell r="BW84">
            <v>0</v>
          </cell>
          <cell r="BX84">
            <v>0</v>
          </cell>
          <cell r="BY84">
            <v>0</v>
          </cell>
          <cell r="BZ84">
            <v>0</v>
          </cell>
          <cell r="CA84">
            <v>0</v>
          </cell>
          <cell r="CB84">
            <v>0</v>
          </cell>
          <cell r="GB84">
            <v>203.99446011449282</v>
          </cell>
          <cell r="GC84">
            <v>100.7004410783144</v>
          </cell>
          <cell r="GD84">
            <v>0.41149486623002096</v>
          </cell>
          <cell r="GE84">
            <v>0.27432991082001401</v>
          </cell>
          <cell r="GF84">
            <v>0.6172422993450315</v>
          </cell>
          <cell r="GG84">
            <v>6.8582477705003503E-2</v>
          </cell>
          <cell r="GH84">
            <v>170.45849017782223</v>
          </cell>
          <cell r="GI84">
            <v>88.712571066699596</v>
          </cell>
          <cell r="GJ84">
            <v>0.65659014509585678</v>
          </cell>
          <cell r="GK84">
            <v>0.43772676339723787</v>
          </cell>
          <cell r="GL84">
            <v>0.98488521764378512</v>
          </cell>
          <cell r="GM84">
            <v>0.10943169084930947</v>
          </cell>
          <cell r="GN84">
            <v>128.58499648649752</v>
          </cell>
          <cell r="GO84">
            <v>78.843129857735207</v>
          </cell>
          <cell r="GP84">
            <v>1.0937673775568788</v>
          </cell>
          <cell r="GQ84">
            <v>0.50656789228660715</v>
          </cell>
          <cell r="GR84">
            <v>1.0396030959067757</v>
          </cell>
          <cell r="GS84">
            <v>0.11551145510075285</v>
          </cell>
          <cell r="GT84">
            <v>78.062251756280418</v>
          </cell>
          <cell r="GU84">
            <v>60.174371168085784</v>
          </cell>
          <cell r="GV84">
            <v>1.9392772334816386</v>
          </cell>
          <cell r="GW84">
            <v>0.60051343183380268</v>
          </cell>
          <cell r="GX84">
            <v>1.0396030959067757</v>
          </cell>
          <cell r="GY84">
            <v>0.11551145510075285</v>
          </cell>
          <cell r="GZ84">
            <v>42.364177829582879</v>
          </cell>
          <cell r="HA84">
            <v>33.92571508994093</v>
          </cell>
          <cell r="HB84">
            <v>0.80753800626465078</v>
          </cell>
          <cell r="HC84">
            <v>8.9726445140516753E-2</v>
          </cell>
          <cell r="HD84">
            <v>0</v>
          </cell>
          <cell r="HE84">
            <v>0</v>
          </cell>
          <cell r="HN84">
            <v>11047.87189390196</v>
          </cell>
          <cell r="HO84">
            <v>9595.0098393651715</v>
          </cell>
          <cell r="HP84">
            <v>8294.5332024509462</v>
          </cell>
          <cell r="HQ84">
            <v>6350.2071977966534</v>
          </cell>
          <cell r="HR84">
            <v>3565.2032460692089</v>
          </cell>
        </row>
        <row r="85">
          <cell r="AA85">
            <v>7.1518030081281641</v>
          </cell>
          <cell r="AB85">
            <v>9.4853222117263254</v>
          </cell>
          <cell r="AC85">
            <v>52.306479890814494</v>
          </cell>
          <cell r="AD85">
            <v>121.46134394911911</v>
          </cell>
          <cell r="AE85">
            <v>76.706292867970078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76.006697436189086</v>
          </cell>
          <cell r="AL85">
            <v>122.25650218980866</v>
          </cell>
          <cell r="AM85">
            <v>131.17232557556397</v>
          </cell>
          <cell r="AN85">
            <v>131.17232557556397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BI85">
            <v>0.23839343360427212</v>
          </cell>
          <cell r="BJ85">
            <v>0.3161774070575441</v>
          </cell>
          <cell r="BK85">
            <v>1.7435493296938165</v>
          </cell>
          <cell r="BL85">
            <v>4.0487114649706371</v>
          </cell>
          <cell r="BM85">
            <v>2.5568764289323358</v>
          </cell>
          <cell r="BN85">
            <v>0</v>
          </cell>
          <cell r="BO85">
            <v>0</v>
          </cell>
          <cell r="BP85">
            <v>0</v>
          </cell>
          <cell r="BQ85">
            <v>0</v>
          </cell>
          <cell r="BR85">
            <v>0</v>
          </cell>
          <cell r="BS85">
            <v>1.5201339487237822</v>
          </cell>
          <cell r="BT85">
            <v>2.4451300437961727</v>
          </cell>
          <cell r="BU85">
            <v>2.6234465115112786</v>
          </cell>
          <cell r="BV85">
            <v>2.6234465115112786</v>
          </cell>
          <cell r="BW85">
            <v>0</v>
          </cell>
          <cell r="BX85">
            <v>0</v>
          </cell>
          <cell r="BY85">
            <v>0</v>
          </cell>
          <cell r="BZ85">
            <v>0</v>
          </cell>
          <cell r="CA85">
            <v>0</v>
          </cell>
          <cell r="CB85">
            <v>0</v>
          </cell>
          <cell r="GB85">
            <v>209.62647906255765</v>
          </cell>
          <cell r="GC85">
            <v>113.96101534060111</v>
          </cell>
          <cell r="GD85">
            <v>0.56331722973905696</v>
          </cell>
          <cell r="GE85">
            <v>0.31594646142497002</v>
          </cell>
          <cell r="GF85">
            <v>0.68406027692570182</v>
          </cell>
          <cell r="GG85">
            <v>7.6006697436189097E-2</v>
          </cell>
          <cell r="GH85">
            <v>175.22369997679198</v>
          </cell>
          <cell r="GI85">
            <v>99.989482634491168</v>
          </cell>
          <cell r="GJ85">
            <v>0.87581884631474671</v>
          </cell>
          <cell r="GK85">
            <v>0.50483487911211178</v>
          </cell>
          <cell r="GL85">
            <v>1.1003085197082778</v>
          </cell>
          <cell r="GM85">
            <v>0.12225650218980864</v>
          </cell>
          <cell r="GN85">
            <v>131.9281778833157</v>
          </cell>
          <cell r="GO85">
            <v>87.070440396321956</v>
          </cell>
          <cell r="GP85">
            <v>1.571631151815601</v>
          </cell>
          <cell r="GQ85">
            <v>0.61186676878694657</v>
          </cell>
          <cell r="GR85">
            <v>1.1805509301800754</v>
          </cell>
          <cell r="GS85">
            <v>0.13117232557556394</v>
          </cell>
          <cell r="GT85">
            <v>79.981611599912796</v>
          </cell>
          <cell r="GU85">
            <v>65.292557088072073</v>
          </cell>
          <cell r="GV85">
            <v>2.6089541126901703</v>
          </cell>
          <cell r="GW85">
            <v>0.72712487555078764</v>
          </cell>
          <cell r="GX85">
            <v>1.1805509301800754</v>
          </cell>
          <cell r="GY85">
            <v>0.13117232557556394</v>
          </cell>
          <cell r="GZ85">
            <v>43.437124551394717</v>
          </cell>
          <cell r="HA85">
            <v>36.810431203896215</v>
          </cell>
          <cell r="HB85">
            <v>1.1505943930195512</v>
          </cell>
          <cell r="HC85">
            <v>0.1278438214466168</v>
          </cell>
          <cell r="HD85">
            <v>0</v>
          </cell>
          <cell r="HE85">
            <v>0</v>
          </cell>
          <cell r="HN85">
            <v>12181.059873711754</v>
          </cell>
          <cell r="HO85">
            <v>10579.876413750362</v>
          </cell>
          <cell r="HP85">
            <v>9117.5754966944551</v>
          </cell>
          <cell r="HQ85">
            <v>6987.2572794167318</v>
          </cell>
          <cell r="HR85">
            <v>3927.4902595120921</v>
          </cell>
        </row>
        <row r="86">
          <cell r="AA86">
            <v>25.695585072032699</v>
          </cell>
          <cell r="AB86">
            <v>30.025088903636984</v>
          </cell>
          <cell r="AC86">
            <v>89.088526872231512</v>
          </cell>
          <cell r="AD86">
            <v>169.73899773542928</v>
          </cell>
          <cell r="AE86">
            <v>102.67348885055503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83.963779124112122</v>
          </cell>
          <cell r="AL86">
            <v>136.14209441966295</v>
          </cell>
          <cell r="AM86">
            <v>148.34025599335143</v>
          </cell>
          <cell r="AN86">
            <v>148.34025599335143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BI86">
            <v>0.85651950240109009</v>
          </cell>
          <cell r="BJ86">
            <v>1.0008362967878992</v>
          </cell>
          <cell r="BK86">
            <v>2.9696175624077172</v>
          </cell>
          <cell r="BL86">
            <v>5.6579665911809762</v>
          </cell>
          <cell r="BM86">
            <v>3.422449628351834</v>
          </cell>
          <cell r="BN86">
            <v>0</v>
          </cell>
          <cell r="BO86">
            <v>0</v>
          </cell>
          <cell r="BP86">
            <v>0</v>
          </cell>
          <cell r="BQ86">
            <v>0</v>
          </cell>
          <cell r="BR86">
            <v>0</v>
          </cell>
          <cell r="BS86">
            <v>1.6792755824822432</v>
          </cell>
          <cell r="BT86">
            <v>2.7228418883932592</v>
          </cell>
          <cell r="BU86">
            <v>2.9668051198670278</v>
          </cell>
          <cell r="BV86">
            <v>2.9668051198670278</v>
          </cell>
          <cell r="BW86">
            <v>0</v>
          </cell>
          <cell r="BX86">
            <v>0</v>
          </cell>
          <cell r="BY86">
            <v>0</v>
          </cell>
          <cell r="BZ86">
            <v>0</v>
          </cell>
          <cell r="CA86">
            <v>0</v>
          </cell>
          <cell r="CB86">
            <v>0</v>
          </cell>
          <cell r="GB86">
            <v>215.33636742987991</v>
          </cell>
          <cell r="GC86">
            <v>127.59315123208481</v>
          </cell>
          <cell r="GD86">
            <v>0.88921645082516321</v>
          </cell>
          <cell r="GE86">
            <v>0.37868109161650298</v>
          </cell>
          <cell r="GF86">
            <v>0.75567401211700902</v>
          </cell>
          <cell r="GG86">
            <v>8.3963779124112126E-2</v>
          </cell>
          <cell r="GH86">
            <v>180.0749589165398</v>
          </cell>
          <cell r="GI86">
            <v>111.65141627210123</v>
          </cell>
          <cell r="GJ86">
            <v>1.2672289000725323</v>
          </cell>
          <cell r="GK86">
            <v>0.59461019251804681</v>
          </cell>
          <cell r="GL86">
            <v>1.2252788497769667</v>
          </cell>
          <cell r="GM86">
            <v>0.13614209441966296</v>
          </cell>
          <cell r="GN86">
            <v>135.33129820854242</v>
          </cell>
          <cell r="GO86">
            <v>95.62408860487453</v>
          </cell>
          <cell r="GP86">
            <v>2.2263694390435811</v>
          </cell>
          <cell r="GQ86">
            <v>0.74184190209379153</v>
          </cell>
          <cell r="GR86">
            <v>1.3350623039401626</v>
          </cell>
          <cell r="GS86">
            <v>0.14834025599335141</v>
          </cell>
          <cell r="GT86">
            <v>81.855551575266475</v>
          </cell>
          <cell r="GU86">
            <v>70.469711260335828</v>
          </cell>
          <cell r="GV86">
            <v>3.4361265019915477</v>
          </cell>
          <cell r="GW86">
            <v>0.87625935353245443</v>
          </cell>
          <cell r="GX86">
            <v>1.3350623039401626</v>
          </cell>
          <cell r="GY86">
            <v>0.14834025599335141</v>
          </cell>
          <cell r="GZ86">
            <v>44.400096246227648</v>
          </cell>
          <cell r="HA86">
            <v>39.490151758216136</v>
          </cell>
          <cell r="HB86">
            <v>1.5401023327583254</v>
          </cell>
          <cell r="HC86">
            <v>0.1711224814175917</v>
          </cell>
          <cell r="HD86">
            <v>0</v>
          </cell>
          <cell r="HE86">
            <v>0</v>
          </cell>
          <cell r="HN86">
            <v>13407.257117016146</v>
          </cell>
          <cell r="HO86">
            <v>11657.227439468606</v>
          </cell>
          <cell r="HP86">
            <v>10029.185759011447</v>
          </cell>
          <cell r="HQ86">
            <v>7683.8182277248716</v>
          </cell>
          <cell r="HR86">
            <v>4289.8233308010122</v>
          </cell>
        </row>
        <row r="87">
          <cell r="AA87">
            <v>57.229787743631803</v>
          </cell>
          <cell r="AB87">
            <v>62.783770691953606</v>
          </cell>
          <cell r="AC87">
            <v>137.71567153726969</v>
          </cell>
          <cell r="AD87">
            <v>227.48649149567746</v>
          </cell>
          <cell r="AE87">
            <v>133.81410848479936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92.491968116461535</v>
          </cell>
          <cell r="AL87">
            <v>150.90609520321829</v>
          </cell>
          <cell r="AM87">
            <v>166.68488769812328</v>
          </cell>
          <cell r="AN87">
            <v>166.68488769812328</v>
          </cell>
          <cell r="AO87">
            <v>166.68488769812322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BI87">
            <v>1.9076595914543937</v>
          </cell>
          <cell r="BJ87">
            <v>2.0927923563984532</v>
          </cell>
          <cell r="BK87">
            <v>4.5905223845756566</v>
          </cell>
          <cell r="BL87">
            <v>7.5828830498559148</v>
          </cell>
          <cell r="BM87">
            <v>4.4604702828266447</v>
          </cell>
          <cell r="BN87">
            <v>0</v>
          </cell>
          <cell r="BO87">
            <v>0</v>
          </cell>
          <cell r="BP87">
            <v>0</v>
          </cell>
          <cell r="BQ87">
            <v>0</v>
          </cell>
          <cell r="BR87">
            <v>0</v>
          </cell>
          <cell r="BS87">
            <v>1.8498393623292313</v>
          </cell>
          <cell r="BT87">
            <v>3.0181219040643663</v>
          </cell>
          <cell r="BU87">
            <v>3.3336977539624644</v>
          </cell>
          <cell r="BV87">
            <v>3.3336977539624644</v>
          </cell>
          <cell r="BW87">
            <v>3.3336977539624639</v>
          </cell>
          <cell r="BX87">
            <v>0</v>
          </cell>
          <cell r="BY87">
            <v>0</v>
          </cell>
          <cell r="BZ87">
            <v>0</v>
          </cell>
          <cell r="CA87">
            <v>0</v>
          </cell>
          <cell r="CB87">
            <v>0</v>
          </cell>
          <cell r="GB87">
            <v>221.1062901812071</v>
          </cell>
          <cell r="GC87">
            <v>141.58187436304158</v>
          </cell>
          <cell r="GD87">
            <v>1.4133986248532462</v>
          </cell>
          <cell r="GE87">
            <v>0.46535085203856585</v>
          </cell>
          <cell r="GF87">
            <v>0.83242771304815377</v>
          </cell>
          <cell r="GG87">
            <v>9.2491968116461543E-2</v>
          </cell>
          <cell r="GH87">
            <v>184.9055237714152</v>
          </cell>
          <cell r="GI87">
            <v>123.46871229661582</v>
          </cell>
          <cell r="GJ87">
            <v>1.8471931315986136</v>
          </cell>
          <cell r="GK87">
            <v>0.70826399863279588</v>
          </cell>
          <cell r="GL87">
            <v>1.3581548568289645</v>
          </cell>
          <cell r="GM87">
            <v>0.15090609520321829</v>
          </cell>
          <cell r="GN87">
            <v>138.68794969109388</v>
          </cell>
          <cell r="GO87">
            <v>104.26672780857857</v>
          </cell>
          <cell r="GP87">
            <v>3.0658443992477844</v>
          </cell>
          <cell r="GQ87">
            <v>0.89626567002127566</v>
          </cell>
          <cell r="GR87">
            <v>1.5001639892831089</v>
          </cell>
          <cell r="GS87">
            <v>0.16668488769812323</v>
          </cell>
          <cell r="GT87">
            <v>83.609375800877785</v>
          </cell>
          <cell r="GU87">
            <v>75.524426016099696</v>
          </cell>
          <cell r="GV87">
            <v>4.4124066986239008</v>
          </cell>
          <cell r="GW87">
            <v>1.0458837032852886</v>
          </cell>
          <cell r="GX87">
            <v>1.5001639892831089</v>
          </cell>
          <cell r="GY87">
            <v>0.16668488769812323</v>
          </cell>
          <cell r="GZ87">
            <v>45.318186196102353</v>
          </cell>
          <cell r="HA87">
            <v>42.151371968494516</v>
          </cell>
          <cell r="HB87">
            <v>3.007320953460729</v>
          </cell>
          <cell r="HC87">
            <v>0.88976306493382507</v>
          </cell>
          <cell r="HD87">
            <v>1.5001639892831089</v>
          </cell>
          <cell r="HE87">
            <v>0.1666848876981232</v>
          </cell>
          <cell r="HN87">
            <v>14733.977279123836</v>
          </cell>
          <cell r="HO87">
            <v>12814.452484138272</v>
          </cell>
          <cell r="HP87">
            <v>11013.286184887664</v>
          </cell>
          <cell r="HQ87">
            <v>8422.4982057525158</v>
          </cell>
          <cell r="HR87">
            <v>4745.5647904235402</v>
          </cell>
        </row>
        <row r="88">
          <cell r="AA88">
            <v>103.52361896272302</v>
          </cell>
          <cell r="AB88">
            <v>110.24031754400077</v>
          </cell>
          <cell r="AC88">
            <v>200.00722238072126</v>
          </cell>
          <cell r="AD88">
            <v>293.98850934835423</v>
          </cell>
          <cell r="AE88">
            <v>171.46473737323493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101.63225476195576</v>
          </cell>
          <cell r="AL88">
            <v>166.94722819437408</v>
          </cell>
          <cell r="AM88">
            <v>186.40347887010867</v>
          </cell>
          <cell r="AN88">
            <v>186.40347887010867</v>
          </cell>
          <cell r="AO88">
            <v>186.40347887010867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BI88">
            <v>3.4507872987574344</v>
          </cell>
          <cell r="BJ88">
            <v>3.6746772514666919</v>
          </cell>
          <cell r="BK88">
            <v>6.6669074126907093</v>
          </cell>
          <cell r="BL88">
            <v>9.7996169782784737</v>
          </cell>
          <cell r="BM88">
            <v>5.7154912457744969</v>
          </cell>
          <cell r="BN88">
            <v>0</v>
          </cell>
          <cell r="BO88">
            <v>0</v>
          </cell>
          <cell r="BP88">
            <v>0</v>
          </cell>
          <cell r="BQ88">
            <v>0</v>
          </cell>
          <cell r="BR88">
            <v>0</v>
          </cell>
          <cell r="BS88">
            <v>2.0326450952391157</v>
          </cell>
          <cell r="BT88">
            <v>3.3389445638874826</v>
          </cell>
          <cell r="BU88">
            <v>3.7280695774021728</v>
          </cell>
          <cell r="BV88">
            <v>3.7280695774021728</v>
          </cell>
          <cell r="BW88">
            <v>3.7280695774021728</v>
          </cell>
          <cell r="BX88">
            <v>0</v>
          </cell>
          <cell r="BY88">
            <v>0</v>
          </cell>
          <cell r="BZ88">
            <v>0</v>
          </cell>
          <cell r="CA88">
            <v>0</v>
          </cell>
          <cell r="CB88">
            <v>0</v>
          </cell>
          <cell r="GB88">
            <v>226.91545097796109</v>
          </cell>
          <cell r="GC88">
            <v>155.90814674245237</v>
          </cell>
          <cell r="GD88">
            <v>2.1626478130125797</v>
          </cell>
          <cell r="GE88">
            <v>0.57906838398569471</v>
          </cell>
          <cell r="GF88">
            <v>0.91469029285760173</v>
          </cell>
          <cell r="GG88">
            <v>0.10163225476195575</v>
          </cell>
          <cell r="GH88">
            <v>189.79802348112139</v>
          </cell>
          <cell r="GI88">
            <v>135.67548740013103</v>
          </cell>
          <cell r="GJ88">
            <v>2.6552881323262558</v>
          </cell>
          <cell r="GK88">
            <v>0.85152277535083087</v>
          </cell>
          <cell r="GL88">
            <v>1.5025250537493666</v>
          </cell>
          <cell r="GM88">
            <v>0.16694722819437408</v>
          </cell>
          <cell r="GN88">
            <v>141.99533334843647</v>
          </cell>
          <cell r="GO88">
            <v>113.02214885643555</v>
          </cell>
          <cell r="GP88">
            <v>4.11852920893147</v>
          </cell>
          <cell r="GQ88">
            <v>1.0789592861149702</v>
          </cell>
          <cell r="GR88">
            <v>1.6776313098309779</v>
          </cell>
          <cell r="GS88">
            <v>0.18640347887010866</v>
          </cell>
          <cell r="GT88">
            <v>85.190231367529805</v>
          </cell>
          <cell r="GU88">
            <v>80.321455969165683</v>
          </cell>
          <cell r="GV88">
            <v>5.5282485134459654</v>
          </cell>
          <cell r="GW88">
            <v>1.2355947643943583</v>
          </cell>
          <cell r="GX88">
            <v>1.6776313098309779</v>
          </cell>
          <cell r="GY88">
            <v>0.18640347887010866</v>
          </cell>
          <cell r="GZ88">
            <v>46.200248867028193</v>
          </cell>
          <cell r="HA88">
            <v>44.837028682128739</v>
          </cell>
          <cell r="HB88">
            <v>3.6903919338191753</v>
          </cell>
          <cell r="HC88">
            <v>1.0313884777691595</v>
          </cell>
          <cell r="HD88">
            <v>1.6776313098309779</v>
          </cell>
          <cell r="HE88">
            <v>0.18640347887010866</v>
          </cell>
          <cell r="HN88">
            <v>16169.333446755918</v>
          </cell>
          <cell r="HO88">
            <v>14084.515285087311</v>
          </cell>
          <cell r="HP88">
            <v>12081.850214329826</v>
          </cell>
          <cell r="HQ88">
            <v>9188.3403663451227</v>
          </cell>
          <cell r="HR88">
            <v>5180.0875571144061</v>
          </cell>
        </row>
        <row r="89">
          <cell r="AA89">
            <v>166.5333317872267</v>
          </cell>
          <cell r="AB89">
            <v>173.66131538989958</v>
          </cell>
          <cell r="AC89">
            <v>272.93804473339418</v>
          </cell>
          <cell r="AD89">
            <v>372.57813485202598</v>
          </cell>
          <cell r="AE89">
            <v>214.66201845635166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111.4285714285714</v>
          </cell>
          <cell r="AL89">
            <v>184.09714285714281</v>
          </cell>
          <cell r="AM89">
            <v>206.2902857142858</v>
          </cell>
          <cell r="AN89">
            <v>206.2902857142858</v>
          </cell>
          <cell r="AO89">
            <v>206.2902857142858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BI89">
            <v>5.5511110595742243</v>
          </cell>
          <cell r="BJ89">
            <v>5.7887105129966514</v>
          </cell>
          <cell r="BK89">
            <v>9.0979348244464724</v>
          </cell>
          <cell r="BL89">
            <v>12.419271161734198</v>
          </cell>
          <cell r="BM89">
            <v>7.1554006152117209</v>
          </cell>
          <cell r="BN89">
            <v>0</v>
          </cell>
          <cell r="BO89">
            <v>0</v>
          </cell>
          <cell r="BP89">
            <v>0</v>
          </cell>
          <cell r="BQ89">
            <v>0</v>
          </cell>
          <cell r="BR89">
            <v>0</v>
          </cell>
          <cell r="BS89">
            <v>2.2285714285714286</v>
          </cell>
          <cell r="BT89">
            <v>3.6819428571428574</v>
          </cell>
          <cell r="BU89">
            <v>4.1258057142857147</v>
          </cell>
          <cell r="BV89">
            <v>4.1258057142857147</v>
          </cell>
          <cell r="BW89">
            <v>4.1258057142857147</v>
          </cell>
          <cell r="BX89">
            <v>0</v>
          </cell>
          <cell r="BY89">
            <v>0</v>
          </cell>
          <cell r="BZ89">
            <v>0</v>
          </cell>
          <cell r="CA89">
            <v>0</v>
          </cell>
          <cell r="CB89">
            <v>0</v>
          </cell>
          <cell r="GB89">
            <v>232.73975896818578</v>
          </cell>
          <cell r="GC89">
            <v>170.54836060005172</v>
          </cell>
          <cell r="GD89">
            <v>3.1665714053798291</v>
          </cell>
          <cell r="GE89">
            <v>0.72326983869299688</v>
          </cell>
          <cell r="GF89">
            <v>1.0028571428571427</v>
          </cell>
          <cell r="GG89">
            <v>0.11142857142857142</v>
          </cell>
          <cell r="GH89">
            <v>194.64817244420965</v>
          </cell>
          <cell r="GI89">
            <v>148.04951827810189</v>
          </cell>
          <cell r="GJ89">
            <v>3.7095025879913499</v>
          </cell>
          <cell r="GK89">
            <v>1.0258240970784038</v>
          </cell>
          <cell r="GL89">
            <v>1.6568742857142853</v>
          </cell>
          <cell r="GM89">
            <v>0.18409714285714282</v>
          </cell>
          <cell r="GN89">
            <v>145.0276954744528</v>
          </cell>
          <cell r="GO89">
            <v>121.3131741896848</v>
          </cell>
          <cell r="GP89">
            <v>5.3318123852866268</v>
          </cell>
          <cell r="GQ89">
            <v>1.2800578840794667</v>
          </cell>
          <cell r="GR89">
            <v>1.8566125714285717</v>
          </cell>
          <cell r="GS89">
            <v>0.20629028571428576</v>
          </cell>
          <cell r="GT89">
            <v>86.642019238898854</v>
          </cell>
          <cell r="GU89">
            <v>85.018788094088009</v>
          </cell>
          <cell r="GV89">
            <v>6.8264137370661029</v>
          </cell>
          <cell r="GW89">
            <v>1.4461247009438529</v>
          </cell>
          <cell r="GX89">
            <v>1.8566125714285717</v>
          </cell>
          <cell r="GY89">
            <v>0.20629028571428576</v>
          </cell>
          <cell r="GZ89">
            <v>46.999041695523189</v>
          </cell>
          <cell r="HA89">
            <v>47.420833300002329</v>
          </cell>
          <cell r="HB89">
            <v>4.4576719911309883</v>
          </cell>
          <cell r="HC89">
            <v>1.182931173617729</v>
          </cell>
          <cell r="HD89">
            <v>1.8566125714285717</v>
          </cell>
          <cell r="HE89">
            <v>0.20629028571428576</v>
          </cell>
          <cell r="HN89">
            <v>17722.085478513149</v>
          </cell>
          <cell r="HO89">
            <v>15455.980670479001</v>
          </cell>
          <cell r="HP89">
            <v>13170.379084672559</v>
          </cell>
          <cell r="HQ89">
            <v>10012.067467994077</v>
          </cell>
          <cell r="HR89">
            <v>5636.5919236577465</v>
          </cell>
        </row>
        <row r="90">
          <cell r="AA90">
            <v>248.41996019401699</v>
          </cell>
          <cell r="AB90">
            <v>251.12565182268358</v>
          </cell>
          <cell r="AC90">
            <v>361.2548656379646</v>
          </cell>
          <cell r="AD90">
            <v>466.20125151881831</v>
          </cell>
          <cell r="AE90">
            <v>266.15837903115971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121.92800366245196</v>
          </cell>
          <cell r="AL90">
            <v>201.55333250454052</v>
          </cell>
          <cell r="AM90">
            <v>227.44114237245998</v>
          </cell>
          <cell r="AN90">
            <v>227.44114237245998</v>
          </cell>
          <cell r="AO90">
            <v>227.44114237245998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BI90">
            <v>8.2806653398005672</v>
          </cell>
          <cell r="BJ90">
            <v>8.3708550607561172</v>
          </cell>
          <cell r="BK90">
            <v>12.041828854598819</v>
          </cell>
          <cell r="BL90">
            <v>15.540041717293942</v>
          </cell>
          <cell r="BM90">
            <v>8.8719459677053223</v>
          </cell>
          <cell r="BN90">
            <v>0</v>
          </cell>
          <cell r="BO90">
            <v>0</v>
          </cell>
          <cell r="BP90">
            <v>0</v>
          </cell>
          <cell r="BQ90">
            <v>0</v>
          </cell>
          <cell r="BR90">
            <v>0</v>
          </cell>
          <cell r="BS90">
            <v>2.4385600732490396</v>
          </cell>
          <cell r="BT90">
            <v>4.0310666500908114</v>
          </cell>
          <cell r="BU90">
            <v>4.5488228474491983</v>
          </cell>
          <cell r="BV90">
            <v>4.5488228474491983</v>
          </cell>
          <cell r="BW90">
            <v>4.5488228474491983</v>
          </cell>
          <cell r="BX90">
            <v>0</v>
          </cell>
          <cell r="BY90">
            <v>0</v>
          </cell>
          <cell r="BZ90">
            <v>0</v>
          </cell>
          <cell r="CA90">
            <v>0</v>
          </cell>
          <cell r="CB90">
            <v>0</v>
          </cell>
          <cell r="GB90">
            <v>238.55146300016301</v>
          </cell>
          <cell r="GC90">
            <v>185.47378048144509</v>
          </cell>
          <cell r="GD90">
            <v>4.4578674248849666</v>
          </cell>
          <cell r="GE90">
            <v>0.90174528163983614</v>
          </cell>
          <cell r="GF90">
            <v>1.0973520329620676</v>
          </cell>
          <cell r="GG90">
            <v>0.12192800366245196</v>
          </cell>
          <cell r="GH90">
            <v>199.19761702488898</v>
          </cell>
          <cell r="GI90">
            <v>159.95596124023339</v>
          </cell>
          <cell r="GJ90">
            <v>4.9762047723674954</v>
          </cell>
          <cell r="GK90">
            <v>1.2247560830559678</v>
          </cell>
          <cell r="GL90">
            <v>1.8139799925408644</v>
          </cell>
          <cell r="GM90">
            <v>0.20155333250454049</v>
          </cell>
          <cell r="GN90">
            <v>147.93029072008639</v>
          </cell>
          <cell r="GO90">
            <v>129.55784344457274</v>
          </cell>
          <cell r="GP90">
            <v>6.783469838804228</v>
          </cell>
          <cell r="GQ90">
            <v>1.5118560122197806</v>
          </cell>
          <cell r="GR90">
            <v>2.0469702813521393</v>
          </cell>
          <cell r="GS90">
            <v>0.22744114237245994</v>
          </cell>
          <cell r="GT90">
            <v>87.964449893959852</v>
          </cell>
          <cell r="GU90">
            <v>89.664844900343539</v>
          </cell>
          <cell r="GV90">
            <v>8.3576656270170329</v>
          </cell>
          <cell r="GW90">
            <v>1.6867666553545368</v>
          </cell>
          <cell r="GX90">
            <v>2.0469702813521393</v>
          </cell>
          <cell r="GY90">
            <v>0.22744114237245994</v>
          </cell>
          <cell r="GZ90">
            <v>47.740113539693681</v>
          </cell>
          <cell r="HA90">
            <v>50.008273612646946</v>
          </cell>
          <cell r="HB90">
            <v>5.3570225397021547</v>
          </cell>
          <cell r="HC90">
            <v>1.3533618678751058</v>
          </cell>
          <cell r="HD90">
            <v>2.0469702813521393</v>
          </cell>
          <cell r="HE90">
            <v>0.22744114237245994</v>
          </cell>
          <cell r="HN90">
            <v>19401.69105299273</v>
          </cell>
          <cell r="HO90">
            <v>16865.796138119083</v>
          </cell>
          <cell r="HP90">
            <v>14339.635990678713</v>
          </cell>
          <cell r="HQ90">
            <v>10914.192460318805</v>
          </cell>
          <cell r="HR90">
            <v>6139.2298576629391</v>
          </cell>
        </row>
        <row r="91">
          <cell r="AA91">
            <v>351.56863724961039</v>
          </cell>
          <cell r="AB91">
            <v>350.48103118919403</v>
          </cell>
          <cell r="AC91">
            <v>471.28724729509952</v>
          </cell>
          <cell r="AD91">
            <v>577.90854890431217</v>
          </cell>
          <cell r="AE91">
            <v>325.24366132259752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133.18101650242318</v>
          </cell>
          <cell r="AL91">
            <v>220.74409553815778</v>
          </cell>
          <cell r="AM91">
            <v>250.93307260587648</v>
          </cell>
          <cell r="AN91">
            <v>250.93307260587648</v>
          </cell>
          <cell r="AO91">
            <v>250.93307260587648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BI91">
            <v>11.718954574987013</v>
          </cell>
          <cell r="BJ91">
            <v>11.682701039639799</v>
          </cell>
          <cell r="BK91">
            <v>15.709574909836649</v>
          </cell>
          <cell r="BL91">
            <v>19.263618296810403</v>
          </cell>
          <cell r="BM91">
            <v>10.841455377419916</v>
          </cell>
          <cell r="BN91">
            <v>0</v>
          </cell>
          <cell r="BO91">
            <v>0</v>
          </cell>
          <cell r="BP91">
            <v>0</v>
          </cell>
          <cell r="BQ91">
            <v>0</v>
          </cell>
          <cell r="BR91">
            <v>0</v>
          </cell>
          <cell r="BS91">
            <v>2.6636203300484649</v>
          </cell>
          <cell r="BT91">
            <v>4.4148819107631558</v>
          </cell>
          <cell r="BU91">
            <v>5.0186614521175272</v>
          </cell>
          <cell r="BV91">
            <v>5.0186614521175272</v>
          </cell>
          <cell r="BW91">
            <v>5.0186614521175272</v>
          </cell>
          <cell r="BX91">
            <v>0</v>
          </cell>
          <cell r="BY91">
            <v>0</v>
          </cell>
          <cell r="BZ91">
            <v>0</v>
          </cell>
          <cell r="CA91">
            <v>0</v>
          </cell>
          <cell r="CB91">
            <v>0</v>
          </cell>
          <cell r="GB91">
            <v>244.31875029997258</v>
          </cell>
          <cell r="GC91">
            <v>200.64992879859395</v>
          </cell>
          <cell r="GD91">
            <v>6.0726156577586945</v>
          </cell>
          <cell r="GE91">
            <v>1.1186717947590434</v>
          </cell>
          <cell r="GF91">
            <v>1.1986291485218086</v>
          </cell>
          <cell r="GG91">
            <v>0.13318101650242317</v>
          </cell>
          <cell r="GH91">
            <v>203.77331858838045</v>
          </cell>
          <cell r="GI91">
            <v>172.28852121115534</v>
          </cell>
          <cell r="GJ91">
            <v>6.5816800410668561</v>
          </cell>
          <cell r="GK91">
            <v>1.4671114341346212</v>
          </cell>
          <cell r="GL91">
            <v>1.9866968598434203</v>
          </cell>
          <cell r="GM91">
            <v>0.2207440955381578</v>
          </cell>
          <cell r="GN91">
            <v>150.79595095664419</v>
          </cell>
          <cell r="GO91">
            <v>138.07825702415983</v>
          </cell>
          <cell r="GP91">
            <v>8.5749071450617507</v>
          </cell>
          <cell r="GQ91">
            <v>1.7892110359153381</v>
          </cell>
          <cell r="GR91">
            <v>2.2583976534528873</v>
          </cell>
          <cell r="GS91">
            <v>0.25093307260587638</v>
          </cell>
          <cell r="GT91">
            <v>89.136580802396026</v>
          </cell>
          <cell r="GU91">
            <v>94.261605309786134</v>
          </cell>
          <cell r="GV91">
            <v>10.174226669199941</v>
          </cell>
          <cell r="GW91">
            <v>1.9669132052640257</v>
          </cell>
          <cell r="GX91">
            <v>2.2583976534528873</v>
          </cell>
          <cell r="GY91">
            <v>0.25093307260587638</v>
          </cell>
          <cell r="GZ91">
            <v>48.385876750302764</v>
          </cell>
          <cell r="HA91">
            <v>52.499809142258776</v>
          </cell>
          <cell r="HB91">
            <v>6.38425335547422</v>
          </cell>
          <cell r="HC91">
            <v>1.5458050592945014</v>
          </cell>
          <cell r="HD91">
            <v>2.2583976534528873</v>
          </cell>
          <cell r="HE91">
            <v>0.25093307260587638</v>
          </cell>
          <cell r="HN91">
            <v>21218.360712905374</v>
          </cell>
          <cell r="HO91">
            <v>18430.935569194047</v>
          </cell>
          <cell r="HP91">
            <v>15651.12746951493</v>
          </cell>
          <cell r="HQ91">
            <v>11911.97156563279</v>
          </cell>
          <cell r="HR91">
            <v>6676.3625951847416</v>
          </cell>
        </row>
        <row r="92">
          <cell r="AA92">
            <v>478.60963143030517</v>
          </cell>
          <cell r="AB92">
            <v>474.82709400273643</v>
          </cell>
          <cell r="AC92">
            <v>606.37538135117234</v>
          </cell>
          <cell r="AD92">
            <v>707.41224368336998</v>
          </cell>
          <cell r="AE92">
            <v>395.91329640313472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145.24169703788499</v>
          </cell>
          <cell r="AL92">
            <v>241.75965464254512</v>
          </cell>
          <cell r="AM92">
            <v>276.95104853906389</v>
          </cell>
          <cell r="AN92">
            <v>276.95104853906389</v>
          </cell>
          <cell r="AO92">
            <v>276.95104853906389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BI92">
            <v>15.953654381010171</v>
          </cell>
          <cell r="BJ92">
            <v>15.827569800091212</v>
          </cell>
          <cell r="BK92">
            <v>20.212512711705742</v>
          </cell>
          <cell r="BL92">
            <v>23.580408122778998</v>
          </cell>
          <cell r="BM92">
            <v>13.197109880104488</v>
          </cell>
          <cell r="BN92">
            <v>0</v>
          </cell>
          <cell r="BO92">
            <v>0</v>
          </cell>
          <cell r="BP92">
            <v>0</v>
          </cell>
          <cell r="BQ92">
            <v>0</v>
          </cell>
          <cell r="BR92">
            <v>0</v>
          </cell>
          <cell r="BS92">
            <v>2.9048339407577011</v>
          </cell>
          <cell r="BT92">
            <v>4.8351930928509033</v>
          </cell>
          <cell r="BU92">
            <v>5.5390209707812756</v>
          </cell>
          <cell r="BV92">
            <v>5.5390209707812756</v>
          </cell>
          <cell r="BW92">
            <v>5.5390209707812756</v>
          </cell>
          <cell r="BX92">
            <v>0</v>
          </cell>
          <cell r="BY92">
            <v>0</v>
          </cell>
          <cell r="BZ92">
            <v>0</v>
          </cell>
          <cell r="CA92">
            <v>0</v>
          </cell>
          <cell r="CB92">
            <v>0</v>
          </cell>
          <cell r="GB92">
            <v>250.00530639622789</v>
          </cell>
          <cell r="GC92">
            <v>216.03590959286794</v>
          </cell>
          <cell r="GD92">
            <v>8.0505946536818875</v>
          </cell>
          <cell r="GE92">
            <v>1.3786495072020486</v>
          </cell>
          <cell r="GF92">
            <v>1.3071752733409649</v>
          </cell>
          <cell r="GG92">
            <v>0.145241697037885</v>
          </cell>
          <cell r="GH92">
            <v>208.31781310132669</v>
          </cell>
          <cell r="GI92">
            <v>184.96477612158895</v>
          </cell>
          <cell r="GJ92">
            <v>8.5729643378963161</v>
          </cell>
          <cell r="GK92">
            <v>1.7584171085747411</v>
          </cell>
          <cell r="GL92">
            <v>2.1758368917829061</v>
          </cell>
          <cell r="GM92">
            <v>0.24175965464254512</v>
          </cell>
          <cell r="GN92">
            <v>153.5730256174237</v>
          </cell>
          <cell r="GO92">
            <v>146.80956680024656</v>
          </cell>
          <cell r="GP92">
            <v>10.757337011501967</v>
          </cell>
          <cell r="GQ92">
            <v>2.118429829741542</v>
          </cell>
          <cell r="GR92">
            <v>2.492559436851574</v>
          </cell>
          <cell r="GS92">
            <v>0.27695104853906377</v>
          </cell>
          <cell r="GT92">
            <v>90.096617243393638</v>
          </cell>
          <cell r="GU92">
            <v>98.660085251764897</v>
          </cell>
          <cell r="GV92">
            <v>12.272889946484932</v>
          </cell>
          <cell r="GW92">
            <v>2.2868246002952048</v>
          </cell>
          <cell r="GX92">
            <v>2.492559436851574</v>
          </cell>
          <cell r="GY92">
            <v>0.27695104853906377</v>
          </cell>
          <cell r="GZ92">
            <v>48.949021116000949</v>
          </cell>
          <cell r="HA92">
            <v>54.991639913563496</v>
          </cell>
          <cell r="HB92">
            <v>7.6004057372814025</v>
          </cell>
          <cell r="HC92">
            <v>1.7676596881614794</v>
          </cell>
          <cell r="HD92">
            <v>2.492559436851574</v>
          </cell>
          <cell r="HE92">
            <v>0.27695104853906377</v>
          </cell>
          <cell r="HN92">
            <v>23183.117215835329</v>
          </cell>
          <cell r="HO92">
            <v>20161.582835214023</v>
          </cell>
          <cell r="HP92">
            <v>17117.835244141035</v>
          </cell>
          <cell r="HQ92">
            <v>12991.647667001171</v>
          </cell>
          <cell r="HR92">
            <v>7277.8026768224063</v>
          </cell>
        </row>
        <row r="93">
          <cell r="AA93">
            <v>632.44124821060655</v>
          </cell>
          <cell r="AB93">
            <v>624.84307215920717</v>
          </cell>
          <cell r="AC93">
            <v>759.95932280432839</v>
          </cell>
          <cell r="AD93">
            <v>854.93546511175339</v>
          </cell>
          <cell r="AE93">
            <v>477.96120837932142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158.16801437592042</v>
          </cell>
          <cell r="AL93">
            <v>264.29654052173493</v>
          </cell>
          <cell r="AM93">
            <v>303.89381266922226</v>
          </cell>
          <cell r="AN93">
            <v>303.89381266922226</v>
          </cell>
          <cell r="AO93">
            <v>303.89381266922226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BI93">
            <v>21.081374940353548</v>
          </cell>
          <cell r="BJ93">
            <v>20.8281024053069</v>
          </cell>
          <cell r="BK93">
            <v>25.331977426810944</v>
          </cell>
          <cell r="BL93">
            <v>28.497848837058442</v>
          </cell>
          <cell r="BM93">
            <v>15.93204027931071</v>
          </cell>
          <cell r="BN93">
            <v>0</v>
          </cell>
          <cell r="BO93">
            <v>0</v>
          </cell>
          <cell r="BP93">
            <v>0</v>
          </cell>
          <cell r="BQ93">
            <v>0</v>
          </cell>
          <cell r="BR93">
            <v>0</v>
          </cell>
          <cell r="BS93">
            <v>3.1633602875184104</v>
          </cell>
          <cell r="BT93">
            <v>5.2859308104347003</v>
          </cell>
          <cell r="BU93">
            <v>6.077876253384443</v>
          </cell>
          <cell r="BV93">
            <v>6.077876253384443</v>
          </cell>
          <cell r="BW93">
            <v>6.077876253384443</v>
          </cell>
          <cell r="BX93">
            <v>0</v>
          </cell>
          <cell r="BY93">
            <v>0</v>
          </cell>
          <cell r="BZ93">
            <v>0</v>
          </cell>
          <cell r="CA93">
            <v>0</v>
          </cell>
          <cell r="CB93">
            <v>0</v>
          </cell>
          <cell r="GB93">
            <v>255.56983279652178</v>
          </cell>
          <cell r="GC93">
            <v>231.58366480655872</v>
          </cell>
          <cell r="GD93">
            <v>10.43562680941462</v>
          </cell>
          <cell r="GE93">
            <v>1.6867408045213592</v>
          </cell>
          <cell r="GF93">
            <v>1.423512129383284</v>
          </cell>
          <cell r="GG93">
            <v>0.15816801437592043</v>
          </cell>
          <cell r="GH93">
            <v>212.69123257156355</v>
          </cell>
          <cell r="GI93">
            <v>197.66968785474947</v>
          </cell>
          <cell r="GJ93">
            <v>10.958425325518514</v>
          </cell>
          <cell r="GK93">
            <v>2.0985912823522845</v>
          </cell>
          <cell r="GL93">
            <v>2.378668864695614</v>
          </cell>
          <cell r="GM93">
            <v>0.2642965405217349</v>
          </cell>
          <cell r="GN93">
            <v>156.03798295799561</v>
          </cell>
          <cell r="GO93">
            <v>155.12086628580025</v>
          </cell>
          <cell r="GP93">
            <v>13.222752718080258</v>
          </cell>
          <cell r="GQ93">
            <v>2.4821741220174358</v>
          </cell>
          <cell r="GR93">
            <v>2.7350443140229994</v>
          </cell>
          <cell r="GS93">
            <v>0.30389381266922216</v>
          </cell>
          <cell r="GT93">
            <v>90.800134425591835</v>
          </cell>
          <cell r="GU93">
            <v>102.76034570070038</v>
          </cell>
          <cell r="GV93">
            <v>14.647394852691631</v>
          </cell>
          <cell r="GW93">
            <v>2.6404676925298105</v>
          </cell>
          <cell r="GX93">
            <v>2.7350443140229994</v>
          </cell>
          <cell r="GY93">
            <v>0.30389381266922216</v>
          </cell>
          <cell r="GZ93">
            <v>49.39269241300871</v>
          </cell>
          <cell r="HA93">
            <v>57.394338139518048</v>
          </cell>
          <cell r="HB93">
            <v>8.9927810017051524</v>
          </cell>
          <cell r="HC93">
            <v>2.0121772646424243</v>
          </cell>
          <cell r="HD93">
            <v>2.7350443140229994</v>
          </cell>
          <cell r="HE93">
            <v>0.30389381266922216</v>
          </cell>
          <cell r="HN93">
            <v>25307.859526292363</v>
          </cell>
          <cell r="HO93">
            <v>22035.403311920392</v>
          </cell>
          <cell r="HP93">
            <v>18651.374425779468</v>
          </cell>
          <cell r="HQ93">
            <v>14145.575418062572</v>
          </cell>
          <cell r="HR93">
            <v>7934.4254033372354</v>
          </cell>
        </row>
        <row r="94">
          <cell r="AA94">
            <v>816.25475630642268</v>
          </cell>
          <cell r="AB94">
            <v>797.7954835606904</v>
          </cell>
          <cell r="AC94">
            <v>937.14109813470759</v>
          </cell>
          <cell r="AD94">
            <v>1029.4896399836473</v>
          </cell>
          <cell r="AE94">
            <v>571.37304909611612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172.0220982671498</v>
          </cell>
          <cell r="AL94">
            <v>287.68090214485721</v>
          </cell>
          <cell r="AM94">
            <v>332.43171084814526</v>
          </cell>
          <cell r="AN94">
            <v>332.43171084814526</v>
          </cell>
          <cell r="AO94">
            <v>332.43171084814526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BI94">
            <v>27.20849187688075</v>
          </cell>
          <cell r="BJ94">
            <v>26.593182785356341</v>
          </cell>
          <cell r="BK94">
            <v>31.238036604490247</v>
          </cell>
          <cell r="BL94">
            <v>34.316321332788235</v>
          </cell>
          <cell r="BM94">
            <v>19.045768303203864</v>
          </cell>
          <cell r="BN94">
            <v>0</v>
          </cell>
          <cell r="BO94">
            <v>0</v>
          </cell>
          <cell r="BP94">
            <v>0</v>
          </cell>
          <cell r="BQ94">
            <v>0</v>
          </cell>
          <cell r="BR94">
            <v>0</v>
          </cell>
          <cell r="BS94">
            <v>3.4404419653429987</v>
          </cell>
          <cell r="BT94">
            <v>5.7536180428971448</v>
          </cell>
          <cell r="BU94">
            <v>6.6486342169629031</v>
          </cell>
          <cell r="BV94">
            <v>6.6486342169629031</v>
          </cell>
          <cell r="BW94">
            <v>6.6486342169629031</v>
          </cell>
          <cell r="BX94">
            <v>0</v>
          </cell>
          <cell r="BY94">
            <v>0</v>
          </cell>
          <cell r="BZ94">
            <v>0</v>
          </cell>
          <cell r="CA94">
            <v>0</v>
          </cell>
          <cell r="CB94">
            <v>0</v>
          </cell>
          <cell r="GB94">
            <v>260.96551861799043</v>
          </cell>
          <cell r="GC94">
            <v>247.23715685824919</v>
          </cell>
          <cell r="GD94">
            <v>13.275953934199237</v>
          </cell>
          <cell r="GE94">
            <v>2.0485129869126366</v>
          </cell>
          <cell r="GF94">
            <v>1.5481988844043482</v>
          </cell>
          <cell r="GG94">
            <v>0.17202209826714981</v>
          </cell>
          <cell r="GH94">
            <v>216.71025261862343</v>
          </cell>
          <cell r="GI94">
            <v>209.92994148791396</v>
          </cell>
          <cell r="GJ94">
            <v>13.693017666279497</v>
          </cell>
          <cell r="GK94">
            <v>2.480382747847246</v>
          </cell>
          <cell r="GL94">
            <v>2.5891281193037154</v>
          </cell>
          <cell r="GM94">
            <v>0.28768090214485725</v>
          </cell>
          <cell r="GN94">
            <v>158.21372797005151</v>
          </cell>
          <cell r="GO94">
            <v>163.15063423610371</v>
          </cell>
          <cell r="GP94">
            <v>16.051706737109484</v>
          </cell>
          <cell r="GQ94">
            <v>2.8916286736170931</v>
          </cell>
          <cell r="GR94">
            <v>2.9918853976333066</v>
          </cell>
          <cell r="GS94">
            <v>0.33243171084814516</v>
          </cell>
          <cell r="GT94">
            <v>91.23191891103582</v>
          </cell>
          <cell r="GU94">
            <v>106.67707908126792</v>
          </cell>
          <cell r="GV94">
            <v>17.436934864843579</v>
          </cell>
          <cell r="GW94">
            <v>3.0455429100319922</v>
          </cell>
          <cell r="GX94">
            <v>2.9918853976333066</v>
          </cell>
          <cell r="GY94">
            <v>0.33243171084814516</v>
          </cell>
          <cell r="GZ94">
            <v>49.688803053778322</v>
          </cell>
          <cell r="HA94">
            <v>59.642126979927056</v>
          </cell>
          <cell r="HB94">
            <v>10.565186001530609</v>
          </cell>
          <cell r="HC94">
            <v>2.2820152585527738</v>
          </cell>
          <cell r="HD94">
            <v>2.9918853976333066</v>
          </cell>
          <cell r="HE94">
            <v>0.33243171084814516</v>
          </cell>
          <cell r="HN94">
            <v>27605.431809558915</v>
          </cell>
          <cell r="HO94">
            <v>23998.250383515275</v>
          </cell>
          <cell r="HP94">
            <v>20291.27475879003</v>
          </cell>
          <cell r="HQ94">
            <v>15432.680060163995</v>
          </cell>
          <cell r="HR94">
            <v>8641.0080505346668</v>
          </cell>
        </row>
        <row r="95">
          <cell r="AA95">
            <v>1033.5615112299447</v>
          </cell>
          <cell r="AB95">
            <v>1004.9572010257205</v>
          </cell>
          <cell r="AC95">
            <v>1148.0192263400822</v>
          </cell>
          <cell r="AD95">
            <v>1233.6498585837753</v>
          </cell>
          <cell r="AE95">
            <v>663.86019143992314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186.870537729521</v>
          </cell>
          <cell r="AL95">
            <v>313.1442624068676</v>
          </cell>
          <cell r="AM95">
            <v>363.82678014540681</v>
          </cell>
          <cell r="AN95">
            <v>363.82678014540681</v>
          </cell>
          <cell r="AO95">
            <v>363.82678014540681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BI95">
            <v>34.452050374331485</v>
          </cell>
          <cell r="BJ95">
            <v>33.49857336752401</v>
          </cell>
          <cell r="BK95">
            <v>38.2673075446694</v>
          </cell>
          <cell r="BL95">
            <v>41.1216619527925</v>
          </cell>
          <cell r="BM95">
            <v>22.128673047997431</v>
          </cell>
          <cell r="BN95">
            <v>0</v>
          </cell>
          <cell r="BO95">
            <v>0</v>
          </cell>
          <cell r="BP95">
            <v>0</v>
          </cell>
          <cell r="BQ95">
            <v>0</v>
          </cell>
          <cell r="BR95">
            <v>0</v>
          </cell>
          <cell r="BS95">
            <v>3.7374107545904232</v>
          </cell>
          <cell r="BT95">
            <v>6.262885248137354</v>
          </cell>
          <cell r="BU95">
            <v>7.2765356029081358</v>
          </cell>
          <cell r="BV95">
            <v>7.2765356029081358</v>
          </cell>
          <cell r="BW95">
            <v>7.2765356029081358</v>
          </cell>
          <cell r="BX95">
            <v>0</v>
          </cell>
          <cell r="BY95">
            <v>0</v>
          </cell>
          <cell r="BZ95">
            <v>0</v>
          </cell>
          <cell r="CA95">
            <v>0</v>
          </cell>
          <cell r="CB95">
            <v>0</v>
          </cell>
          <cell r="GB95">
            <v>266.13946204690211</v>
          </cell>
          <cell r="GC95">
            <v>262.93147077443507</v>
          </cell>
          <cell r="GD95">
            <v>16.624645894826294</v>
          </cell>
          <cell r="GE95">
            <v>2.4700846696346583</v>
          </cell>
          <cell r="GF95">
            <v>1.681834839565689</v>
          </cell>
          <cell r="GG95">
            <v>0.186870537729521</v>
          </cell>
          <cell r="GH95">
            <v>220.52159919783912</v>
          </cell>
          <cell r="GI95">
            <v>222.27577879716773</v>
          </cell>
          <cell r="GJ95">
            <v>16.953223589827012</v>
          </cell>
          <cell r="GK95">
            <v>2.9275057180036712</v>
          </cell>
          <cell r="GL95">
            <v>2.8182983616618085</v>
          </cell>
          <cell r="GM95">
            <v>0.31314426240686766</v>
          </cell>
          <cell r="GN95">
            <v>160.12858981442145</v>
          </cell>
          <cell r="GO95">
            <v>171.13328067638975</v>
          </cell>
          <cell r="GP95">
            <v>19.403249075973672</v>
          </cell>
          <cell r="GQ95">
            <v>3.3686724978150973</v>
          </cell>
          <cell r="GR95">
            <v>3.274441021308661</v>
          </cell>
          <cell r="GS95">
            <v>0.36382678014540681</v>
          </cell>
          <cell r="GT95">
            <v>91.326382094567663</v>
          </cell>
          <cell r="GU95">
            <v>110.30016348617769</v>
          </cell>
          <cell r="GV95">
            <v>20.687708559629066</v>
          </cell>
          <cell r="GW95">
            <v>3.5113902182212522</v>
          </cell>
          <cell r="GX95">
            <v>3.274441021308661</v>
          </cell>
          <cell r="GY95">
            <v>0.36382678014540681</v>
          </cell>
          <cell r="GZ95">
            <v>49.799640898068432</v>
          </cell>
          <cell r="HA95">
            <v>61.442200989000767</v>
          </cell>
          <cell r="HB95">
            <v>12.140863552471284</v>
          </cell>
          <cell r="HC95">
            <v>2.5617407729814987</v>
          </cell>
          <cell r="HD95">
            <v>3.274441021308661</v>
          </cell>
          <cell r="HE95">
            <v>0.36382678014540681</v>
          </cell>
          <cell r="HN95">
            <v>30089.697815672302</v>
          </cell>
          <cell r="HO95">
            <v>26155.819340173864</v>
          </cell>
          <cell r="HP95">
            <v>22112.486803364685</v>
          </cell>
          <cell r="HQ95">
            <v>16858.469846221891</v>
          </cell>
          <cell r="HR95">
            <v>9306.8424170399539</v>
          </cell>
        </row>
        <row r="96">
          <cell r="AA96">
            <v>1288.222463167861</v>
          </cell>
          <cell r="AB96">
            <v>1251.2670669154074</v>
          </cell>
          <cell r="AC96">
            <v>1397.8501023747087</v>
          </cell>
          <cell r="AD96">
            <v>1420.6465052035112</v>
          </cell>
          <cell r="AE96">
            <v>763.16601531435458</v>
          </cell>
          <cell r="AF96">
            <v>0</v>
          </cell>
          <cell r="AG96">
            <v>0</v>
          </cell>
          <cell r="AH96">
            <v>0</v>
          </cell>
          <cell r="AI96">
            <v>21.603646687918296</v>
          </cell>
          <cell r="AJ96">
            <v>5.4643022218403674</v>
          </cell>
          <cell r="AK96">
            <v>202.78470110536691</v>
          </cell>
          <cell r="AL96">
            <v>340.89659289204684</v>
          </cell>
          <cell r="AM96">
            <v>398.40454344575937</v>
          </cell>
          <cell r="AN96">
            <v>398.40454344575937</v>
          </cell>
          <cell r="AO96">
            <v>398.40454344575937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BI96">
            <v>42.940748772262026</v>
          </cell>
          <cell r="BJ96">
            <v>41.708902230513573</v>
          </cell>
          <cell r="BK96">
            <v>46.595003412490279</v>
          </cell>
          <cell r="BL96">
            <v>47.354883506783693</v>
          </cell>
          <cell r="BM96">
            <v>25.438867177145148</v>
          </cell>
          <cell r="BN96">
            <v>0</v>
          </cell>
          <cell r="BO96">
            <v>0</v>
          </cell>
          <cell r="BP96">
            <v>0</v>
          </cell>
          <cell r="BQ96">
            <v>0.72012155626394303</v>
          </cell>
          <cell r="BR96">
            <v>0.18214340739467891</v>
          </cell>
          <cell r="BS96">
            <v>4.0556940221073399</v>
          </cell>
          <cell r="BT96">
            <v>6.8179318578409411</v>
          </cell>
          <cell r="BU96">
            <v>7.968090868915187</v>
          </cell>
          <cell r="BV96">
            <v>7.968090868915187</v>
          </cell>
          <cell r="BW96">
            <v>7.968090868915187</v>
          </cell>
          <cell r="BX96">
            <v>0</v>
          </cell>
          <cell r="BY96">
            <v>0</v>
          </cell>
          <cell r="BZ96">
            <v>0</v>
          </cell>
          <cell r="CA96">
            <v>0</v>
          </cell>
          <cell r="CB96">
            <v>0</v>
          </cell>
          <cell r="GB96">
            <v>271.03203714724327</v>
          </cell>
          <cell r="GC96">
            <v>278.59182854086305</v>
          </cell>
          <cell r="GD96">
            <v>20.540045154150114</v>
          </cell>
          <cell r="GE96">
            <v>2.9581762430345693</v>
          </cell>
          <cell r="GF96">
            <v>1.8250623099483021</v>
          </cell>
          <cell r="GG96">
            <v>0.20278470110536692</v>
          </cell>
          <cell r="GH96">
            <v>224.05978334968788</v>
          </cell>
          <cell r="GI96">
            <v>234.63670624964291</v>
          </cell>
          <cell r="GJ96">
            <v>20.814385561083387</v>
          </cell>
          <cell r="GK96">
            <v>3.4490314830938664</v>
          </cell>
          <cell r="GL96">
            <v>3.0680693360284215</v>
          </cell>
          <cell r="GM96">
            <v>0.34089659289204688</v>
          </cell>
          <cell r="GN96">
            <v>161.71032639972515</v>
          </cell>
          <cell r="GO96">
            <v>178.98784730934221</v>
          </cell>
          <cell r="GP96">
            <v>23.358178796295181</v>
          </cell>
          <cell r="GQ96">
            <v>3.9233683444075513</v>
          </cell>
          <cell r="GR96">
            <v>3.5856408910118343</v>
          </cell>
          <cell r="GS96">
            <v>0.39840454344575937</v>
          </cell>
          <cell r="GT96">
            <v>91.326382094567663</v>
          </cell>
          <cell r="GU96">
            <v>113.77683504130526</v>
          </cell>
          <cell r="GV96">
            <v>23.916161305606401</v>
          </cell>
          <cell r="GW96">
            <v>4.1053866603750109</v>
          </cell>
          <cell r="GX96">
            <v>3.5856408910118343</v>
          </cell>
          <cell r="GY96">
            <v>0.39840454344575937</v>
          </cell>
          <cell r="GZ96">
            <v>49.799640898068432</v>
          </cell>
          <cell r="HA96">
            <v>63.188369757271957</v>
          </cell>
          <cell r="HB96">
            <v>13.892560512608277</v>
          </cell>
          <cell r="HC96">
            <v>2.9019902141192309</v>
          </cell>
          <cell r="HD96">
            <v>3.5856408910118343</v>
          </cell>
          <cell r="HE96">
            <v>0.39840454344575937</v>
          </cell>
          <cell r="HN96">
            <v>32775.621071863898</v>
          </cell>
          <cell r="HO96">
            <v>28529.369046435757</v>
          </cell>
          <cell r="HP96">
            <v>24137.188985966422</v>
          </cell>
          <cell r="HQ96">
            <v>18243.72717242454</v>
          </cell>
          <cell r="HR96">
            <v>10022.941961796685</v>
          </cell>
        </row>
        <row r="97">
          <cell r="AA97">
            <v>1584.4802517200569</v>
          </cell>
          <cell r="AB97">
            <v>1542.3385475807263</v>
          </cell>
          <cell r="AC97">
            <v>1669.674618636285</v>
          </cell>
          <cell r="AD97">
            <v>1596.4011505045094</v>
          </cell>
          <cell r="AE97">
            <v>862.64278775730645</v>
          </cell>
          <cell r="AF97">
            <v>0</v>
          </cell>
          <cell r="AG97">
            <v>0</v>
          </cell>
          <cell r="AH97">
            <v>0</v>
          </cell>
          <cell r="AI97">
            <v>72.89302231295234</v>
          </cell>
          <cell r="AJ97">
            <v>29.660740562358747</v>
          </cell>
          <cell r="AK97">
            <v>219.8410790900659</v>
          </cell>
          <cell r="AL97">
            <v>371.16957468602146</v>
          </cell>
          <cell r="AM97">
            <v>433.55369260045416</v>
          </cell>
          <cell r="AN97">
            <v>433.55369260045416</v>
          </cell>
          <cell r="AO97">
            <v>433.55369260045416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BI97">
            <v>52.816008390668557</v>
          </cell>
          <cell r="BJ97">
            <v>51.411284919357527</v>
          </cell>
          <cell r="BK97">
            <v>55.655820621209486</v>
          </cell>
          <cell r="BL97">
            <v>53.213371683483629</v>
          </cell>
          <cell r="BM97">
            <v>28.754759591910211</v>
          </cell>
          <cell r="BN97">
            <v>0</v>
          </cell>
          <cell r="BO97">
            <v>0</v>
          </cell>
          <cell r="BP97">
            <v>0</v>
          </cell>
          <cell r="BQ97">
            <v>2.4297674104317446</v>
          </cell>
          <cell r="BR97">
            <v>0.98869135207862502</v>
          </cell>
          <cell r="BS97">
            <v>4.396821581801321</v>
          </cell>
          <cell r="BT97">
            <v>7.4233914937204339</v>
          </cell>
          <cell r="BU97">
            <v>8.6710738520090835</v>
          </cell>
          <cell r="BV97">
            <v>8.6710738520090835</v>
          </cell>
          <cell r="BW97">
            <v>8.6710738520090835</v>
          </cell>
          <cell r="BX97">
            <v>0</v>
          </cell>
          <cell r="BY97">
            <v>0</v>
          </cell>
          <cell r="BZ97">
            <v>0</v>
          </cell>
          <cell r="CA97">
            <v>0</v>
          </cell>
          <cell r="CB97">
            <v>0</v>
          </cell>
          <cell r="GB97">
            <v>275.57620115362784</v>
          </cell>
          <cell r="GC97">
            <v>294.1325076982971</v>
          </cell>
          <cell r="GD97">
            <v>25.086250250341248</v>
          </cell>
          <cell r="GE97">
            <v>3.5201647358936916</v>
          </cell>
          <cell r="GF97">
            <v>1.9785697118105934</v>
          </cell>
          <cell r="GG97">
            <v>0.21984107909006592</v>
          </cell>
          <cell r="GH97">
            <v>227.24762551110584</v>
          </cell>
          <cell r="GI97">
            <v>246.9261959707068</v>
          </cell>
          <cell r="GJ97">
            <v>25.362095661827016</v>
          </cell>
          <cell r="GK97">
            <v>4.0552425447119624</v>
          </cell>
          <cell r="GL97">
            <v>3.3405261721741928</v>
          </cell>
          <cell r="GM97">
            <v>0.37116957468602146</v>
          </cell>
          <cell r="GN97">
            <v>162.78224256498527</v>
          </cell>
          <cell r="GO97">
            <v>186.01939363264211</v>
          </cell>
          <cell r="GP97">
            <v>27.646441435146997</v>
          </cell>
          <cell r="GQ97">
            <v>4.5170058014622914</v>
          </cell>
          <cell r="GR97">
            <v>3.9019832334040876</v>
          </cell>
          <cell r="GS97">
            <v>0.43355369260045418</v>
          </cell>
          <cell r="GT97">
            <v>91.326382094567663</v>
          </cell>
          <cell r="GU97">
            <v>117.56090205673914</v>
          </cell>
          <cell r="GV97">
            <v>27.27626963629988</v>
          </cell>
          <cell r="GW97">
            <v>4.8808368366623469</v>
          </cell>
          <cell r="GX97">
            <v>3.9019832334040876</v>
          </cell>
          <cell r="GY97">
            <v>0.43355369260045418</v>
          </cell>
          <cell r="GZ97">
            <v>49.799640898068432</v>
          </cell>
          <cell r="HA97">
            <v>65.249589936996472</v>
          </cell>
          <cell r="HB97">
            <v>15.837571377585908</v>
          </cell>
          <cell r="HC97">
            <v>3.3696910204130526</v>
          </cell>
          <cell r="HD97">
            <v>3.9019832334040876</v>
          </cell>
          <cell r="HE97">
            <v>0.43355369260045418</v>
          </cell>
          <cell r="HN97">
            <v>35679.351334056963</v>
          </cell>
          <cell r="HO97">
            <v>31142.532385358605</v>
          </cell>
          <cell r="HP97">
            <v>26214.524077145681</v>
          </cell>
          <cell r="HQ97">
            <v>19681.030869351718</v>
          </cell>
          <cell r="HR97">
            <v>10821.610799294314</v>
          </cell>
        </row>
        <row r="98">
          <cell r="AA98">
            <v>1926.9941068268458</v>
          </cell>
          <cell r="AB98">
            <v>1861.9815882324226</v>
          </cell>
          <cell r="AC98">
            <v>1947.9568165872583</v>
          </cell>
          <cell r="AD98">
            <v>1768.0290479226844</v>
          </cell>
          <cell r="AE98">
            <v>952.92425561389291</v>
          </cell>
          <cell r="AF98">
            <v>0</v>
          </cell>
          <cell r="AG98">
            <v>0</v>
          </cell>
          <cell r="AH98">
            <v>0</v>
          </cell>
          <cell r="AI98">
            <v>158.73637749179807</v>
          </cell>
          <cell r="AJ98">
            <v>72.038881683369681</v>
          </cell>
          <cell r="AK98">
            <v>238.12165238105439</v>
          </cell>
          <cell r="AL98">
            <v>402.03953808208104</v>
          </cell>
          <cell r="AM98">
            <v>467.31871631307081</v>
          </cell>
          <cell r="AN98">
            <v>467.31871631307081</v>
          </cell>
          <cell r="AO98">
            <v>467.31871631307081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BI98">
            <v>64.233136894228181</v>
          </cell>
          <cell r="BJ98">
            <v>62.066052941080734</v>
          </cell>
          <cell r="BK98">
            <v>64.931893886241937</v>
          </cell>
          <cell r="BL98">
            <v>58.934301597422795</v>
          </cell>
          <cell r="BM98">
            <v>31.764141853796428</v>
          </cell>
          <cell r="BN98">
            <v>0</v>
          </cell>
          <cell r="BO98">
            <v>0</v>
          </cell>
          <cell r="BP98">
            <v>0</v>
          </cell>
          <cell r="BQ98">
            <v>5.2912125830599361</v>
          </cell>
          <cell r="BR98">
            <v>2.4012960561123227</v>
          </cell>
          <cell r="BS98">
            <v>4.7624330476210899</v>
          </cell>
          <cell r="BT98">
            <v>8.0407907616416274</v>
          </cell>
          <cell r="BU98">
            <v>9.3463743262614152</v>
          </cell>
          <cell r="BV98">
            <v>9.3463743262614152</v>
          </cell>
          <cell r="BW98">
            <v>9.3463743262614152</v>
          </cell>
          <cell r="BX98">
            <v>0</v>
          </cell>
          <cell r="BY98">
            <v>0</v>
          </cell>
          <cell r="BZ98">
            <v>0</v>
          </cell>
          <cell r="CA98">
            <v>0</v>
          </cell>
          <cell r="CB98">
            <v>0</v>
          </cell>
          <cell r="GB98">
            <v>279.69673696707764</v>
          </cell>
          <cell r="GC98">
            <v>309.45565551479297</v>
          </cell>
          <cell r="GD98">
            <v>30.333641516689006</v>
          </cell>
          <cell r="GE98">
            <v>4.164143454235627</v>
          </cell>
          <cell r="GF98">
            <v>2.1430948714294895</v>
          </cell>
          <cell r="GG98">
            <v>0.23812165238105443</v>
          </cell>
          <cell r="GH98">
            <v>229.8133823787534</v>
          </cell>
          <cell r="GI98">
            <v>258.24034600607939</v>
          </cell>
          <cell r="GJ98">
            <v>30.341961051978817</v>
          </cell>
          <cell r="GK98">
            <v>4.711460799382361</v>
          </cell>
          <cell r="GL98">
            <v>3.6183558427387292</v>
          </cell>
          <cell r="GM98">
            <v>0.40203953808208104</v>
          </cell>
          <cell r="GN98">
            <v>163.29709535101796</v>
          </cell>
          <cell r="GO98">
            <v>191.85875343256788</v>
          </cell>
          <cell r="GP98">
            <v>32.023264546687294</v>
          </cell>
          <cell r="GQ98">
            <v>5.1158695595643806</v>
          </cell>
          <cell r="GR98">
            <v>4.2058684468176368</v>
          </cell>
          <cell r="GS98">
            <v>0.46731871631307076</v>
          </cell>
          <cell r="GT98">
            <v>91.326382094567663</v>
          </cell>
          <cell r="GU98">
            <v>121.85208960002282</v>
          </cell>
          <cell r="GV98">
            <v>30.911711791636662</v>
          </cell>
          <cell r="GW98">
            <v>5.87423246173541</v>
          </cell>
          <cell r="GX98">
            <v>4.2058684468176368</v>
          </cell>
          <cell r="GY98">
            <v>0.46731871631307076</v>
          </cell>
          <cell r="GZ98">
            <v>49.799640898068432</v>
          </cell>
          <cell r="HA98">
            <v>67.460583419956421</v>
          </cell>
          <cell r="HB98">
            <v>17.818164948920515</v>
          </cell>
          <cell r="HC98">
            <v>3.937741169164569</v>
          </cell>
          <cell r="HD98">
            <v>4.2058684468176368</v>
          </cell>
          <cell r="HE98">
            <v>0.46731871631307076</v>
          </cell>
          <cell r="HN98">
            <v>38818.317782785438</v>
          </cell>
          <cell r="HO98">
            <v>33831.733133758622</v>
          </cell>
          <cell r="HP98">
            <v>28228.476840880652</v>
          </cell>
          <cell r="HQ98">
            <v>21239.31538363596</v>
          </cell>
          <cell r="HR98">
            <v>11635.678783990415</v>
          </cell>
        </row>
        <row r="99">
          <cell r="AA99">
            <v>2320.8777933707984</v>
          </cell>
          <cell r="AB99">
            <v>2196.0321855952393</v>
          </cell>
          <cell r="AC99">
            <v>2270.7630488478885</v>
          </cell>
          <cell r="AD99">
            <v>1927.0272197626437</v>
          </cell>
          <cell r="AE99">
            <v>1038.8040692654865</v>
          </cell>
          <cell r="AF99">
            <v>0</v>
          </cell>
          <cell r="AG99">
            <v>0</v>
          </cell>
          <cell r="AH99">
            <v>0</v>
          </cell>
          <cell r="AI99">
            <v>278.01497313417838</v>
          </cell>
          <cell r="AJ99">
            <v>136.12928487871443</v>
          </cell>
          <cell r="AK99">
            <v>257.71428571428567</v>
          </cell>
          <cell r="AL99">
            <v>432.15017142857135</v>
          </cell>
          <cell r="AM99">
            <v>504.21085714285709</v>
          </cell>
          <cell r="AN99">
            <v>504.21085714285709</v>
          </cell>
          <cell r="AO99">
            <v>504.21085714285709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BI99">
            <v>77.362593112359932</v>
          </cell>
          <cell r="BJ99">
            <v>73.201072853174622</v>
          </cell>
          <cell r="BK99">
            <v>75.692101628262947</v>
          </cell>
          <cell r="BL99">
            <v>64.234240658754771</v>
          </cell>
          <cell r="BM99">
            <v>34.626802308849548</v>
          </cell>
          <cell r="BN99">
            <v>0</v>
          </cell>
          <cell r="BO99">
            <v>0</v>
          </cell>
          <cell r="BP99">
            <v>0</v>
          </cell>
          <cell r="BQ99">
            <v>9.267165771139279</v>
          </cell>
          <cell r="BR99">
            <v>4.5376428292904807</v>
          </cell>
          <cell r="BS99">
            <v>5.1542857142857139</v>
          </cell>
          <cell r="BT99">
            <v>8.6430034285714328</v>
          </cell>
          <cell r="BU99">
            <v>10.084217142857142</v>
          </cell>
          <cell r="BV99">
            <v>10.084217142857142</v>
          </cell>
          <cell r="BW99">
            <v>10.084217142857142</v>
          </cell>
          <cell r="BX99">
            <v>0</v>
          </cell>
          <cell r="BY99">
            <v>0</v>
          </cell>
          <cell r="BZ99">
            <v>0</v>
          </cell>
          <cell r="CA99">
            <v>0</v>
          </cell>
          <cell r="CB99">
            <v>0</v>
          </cell>
          <cell r="GB99">
            <v>283.30942512067861</v>
          </cell>
          <cell r="GC99">
            <v>324.44998931559456</v>
          </cell>
          <cell r="GD99">
            <v>36.359452614847683</v>
          </cell>
          <cell r="GE99">
            <v>4.8989867984751392</v>
          </cell>
          <cell r="GF99">
            <v>2.319428571428571</v>
          </cell>
          <cell r="GG99">
            <v>0.25771428571428567</v>
          </cell>
          <cell r="GH99">
            <v>231.64792633804944</v>
          </cell>
          <cell r="GI99">
            <v>268.08845853381712</v>
          </cell>
          <cell r="GJ99">
            <v>35.533383812500006</v>
          </cell>
          <cell r="GK99">
            <v>5.3886543283730166</v>
          </cell>
          <cell r="GL99">
            <v>3.8893515428571424</v>
          </cell>
          <cell r="GM99">
            <v>0.43215017142857137</v>
          </cell>
          <cell r="GN99">
            <v>163.29709535101796</v>
          </cell>
          <cell r="GO99">
            <v>197.23885730357838</v>
          </cell>
          <cell r="GP99">
            <v>37.08671087557547</v>
          </cell>
          <cell r="GQ99">
            <v>5.8014485099845761</v>
          </cell>
          <cell r="GR99">
            <v>4.5378977142857142</v>
          </cell>
          <cell r="GS99">
            <v>0.50421085714285707</v>
          </cell>
          <cell r="GT99">
            <v>91.326382094567663</v>
          </cell>
          <cell r="GU99">
            <v>126.49003572472847</v>
          </cell>
          <cell r="GV99">
            <v>34.710823170638577</v>
          </cell>
          <cell r="GW99">
            <v>7.0819886157370231</v>
          </cell>
          <cell r="GX99">
            <v>4.5378977142857142</v>
          </cell>
          <cell r="GY99">
            <v>0.50421085714285707</v>
          </cell>
          <cell r="GZ99">
            <v>49.799640898068432</v>
          </cell>
          <cell r="HA99">
            <v>69.96008703407206</v>
          </cell>
          <cell r="HB99">
            <v>19.968619030626584</v>
          </cell>
          <cell r="HC99">
            <v>4.6557121098720025</v>
          </cell>
          <cell r="HD99">
            <v>4.5378977142857142</v>
          </cell>
          <cell r="HE99">
            <v>0.50421085714285707</v>
          </cell>
          <cell r="HN99">
            <v>42211.329486327137</v>
          </cell>
          <cell r="HO99">
            <v>36478.688909261306</v>
          </cell>
          <cell r="HP99">
            <v>30449.076284326875</v>
          </cell>
          <cell r="HQ99">
            <v>22857.433661991243</v>
          </cell>
          <cell r="HR99">
            <v>12515.006114121379</v>
          </cell>
        </row>
        <row r="100">
          <cell r="AA100">
            <v>2771.7408565734795</v>
          </cell>
          <cell r="AB100">
            <v>2622.1506674822363</v>
          </cell>
          <cell r="AC100">
            <v>2604.2910279977646</v>
          </cell>
          <cell r="AD100">
            <v>2101.0659906553888</v>
          </cell>
          <cell r="AE100">
            <v>1130.0813368669874</v>
          </cell>
          <cell r="AF100">
            <v>0</v>
          </cell>
          <cell r="AG100">
            <v>0</v>
          </cell>
          <cell r="AH100">
            <v>62.427103390998823</v>
          </cell>
          <cell r="AI100">
            <v>461.75901074293557</v>
          </cell>
          <cell r="AJ100">
            <v>235.9036535062275</v>
          </cell>
          <cell r="AK100">
            <v>278.71315018204683</v>
          </cell>
          <cell r="AL100">
            <v>468.1590242178882</v>
          </cell>
          <cell r="AM100">
            <v>545.89560352518583</v>
          </cell>
          <cell r="AN100">
            <v>545.89560352518583</v>
          </cell>
          <cell r="AO100">
            <v>545.89560352518583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BI100">
            <v>92.391361885782629</v>
          </cell>
          <cell r="BJ100">
            <v>87.40502224940785</v>
          </cell>
          <cell r="BK100">
            <v>86.809700933258824</v>
          </cell>
          <cell r="BL100">
            <v>70.035533021846277</v>
          </cell>
          <cell r="BM100">
            <v>37.669377895566242</v>
          </cell>
          <cell r="BN100">
            <v>0</v>
          </cell>
          <cell r="BO100">
            <v>0</v>
          </cell>
          <cell r="BP100">
            <v>2.0809034463666274</v>
          </cell>
          <cell r="BQ100">
            <v>15.391967024764519</v>
          </cell>
          <cell r="BR100">
            <v>7.8634551168742499</v>
          </cell>
          <cell r="BS100">
            <v>5.5742630036409366</v>
          </cell>
          <cell r="BT100">
            <v>9.3631804843577697</v>
          </cell>
          <cell r="BU100">
            <v>10.917912070503718</v>
          </cell>
          <cell r="BV100">
            <v>10.917912070503718</v>
          </cell>
          <cell r="BW100">
            <v>10.917912070503718</v>
          </cell>
          <cell r="BX100">
            <v>0</v>
          </cell>
          <cell r="BY100">
            <v>0</v>
          </cell>
          <cell r="BZ100">
            <v>0</v>
          </cell>
          <cell r="CA100">
            <v>0</v>
          </cell>
          <cell r="CB100">
            <v>0</v>
          </cell>
          <cell r="GB100">
            <v>286.32013899296015</v>
          </cell>
          <cell r="GC100">
            <v>338.98937273762948</v>
          </cell>
          <cell r="GD100">
            <v>43.24839174969447</v>
          </cell>
          <cell r="GE100">
            <v>5.7344206950173184</v>
          </cell>
          <cell r="GF100">
            <v>2.5084183516384218</v>
          </cell>
          <cell r="GG100">
            <v>0.27871315018204684</v>
          </cell>
          <cell r="GH100">
            <v>233.04285766723308</v>
          </cell>
          <cell r="GI100">
            <v>278.44527300002881</v>
          </cell>
          <cell r="GJ100">
            <v>42.141214157540865</v>
          </cell>
          <cell r="GK100">
            <v>6.2428872093419461</v>
          </cell>
          <cell r="GL100">
            <v>4.2134312179609941</v>
          </cell>
          <cell r="GM100">
            <v>0.46815902421788824</v>
          </cell>
          <cell r="GN100">
            <v>163.29709535101796</v>
          </cell>
          <cell r="GO100">
            <v>203.83810867925962</v>
          </cell>
          <cell r="GP100">
            <v>42.964010075027581</v>
          </cell>
          <cell r="GQ100">
            <v>6.9402481500370108</v>
          </cell>
          <cell r="GR100">
            <v>4.9130604317266728</v>
          </cell>
          <cell r="GS100">
            <v>0.54589560352518596</v>
          </cell>
          <cell r="GT100">
            <v>91.326382094567663</v>
          </cell>
          <cell r="GU100">
            <v>132.45308253308684</v>
          </cell>
          <cell r="GV100">
            <v>39.4089535884113</v>
          </cell>
          <cell r="GW100">
            <v>8.7637524701459615</v>
          </cell>
          <cell r="GX100">
            <v>4.9130604317266728</v>
          </cell>
          <cell r="GY100">
            <v>0.54589560352518596</v>
          </cell>
          <cell r="GZ100">
            <v>49.799640898068432</v>
          </cell>
          <cell r="HA100">
            <v>73.144280971222301</v>
          </cell>
          <cell r="HB100">
            <v>22.585630209218198</v>
          </cell>
          <cell r="HC100">
            <v>5.6397423322539062</v>
          </cell>
          <cell r="HD100">
            <v>4.9130604317266728</v>
          </cell>
          <cell r="HE100">
            <v>0.54589560352518596</v>
          </cell>
          <cell r="HN100">
            <v>45878.683694143947</v>
          </cell>
          <cell r="HO100">
            <v>39672.728891808096</v>
          </cell>
          <cell r="HP100">
            <v>33015.375488431622</v>
          </cell>
          <cell r="HQ100">
            <v>24859.596657949212</v>
          </cell>
          <cell r="HR100">
            <v>13587.763605337124</v>
          </cell>
        </row>
        <row r="101">
          <cell r="AA101">
            <v>3285.7334465371823</v>
          </cell>
          <cell r="AB101">
            <v>3091.3670919460269</v>
          </cell>
          <cell r="AC101">
            <v>2936.0330074631261</v>
          </cell>
          <cell r="AD101">
            <v>2266.4917917755147</v>
          </cell>
          <cell r="AE101">
            <v>1212.7336069092619</v>
          </cell>
          <cell r="AF101">
            <v>0</v>
          </cell>
          <cell r="AG101">
            <v>0</v>
          </cell>
          <cell r="AH101">
            <v>199.43472837008852</v>
          </cell>
          <cell r="AI101">
            <v>699.59757259429193</v>
          </cell>
          <cell r="AJ101">
            <v>363.20101733573085</v>
          </cell>
          <cell r="AK101">
            <v>301.21917586198936</v>
          </cell>
          <cell r="AL101">
            <v>505.47743847129226</v>
          </cell>
          <cell r="AM101">
            <v>591.63797974860358</v>
          </cell>
          <cell r="AN101">
            <v>591.63797974860358</v>
          </cell>
          <cell r="AO101">
            <v>591.63797974860358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BI101">
            <v>109.52444821790606</v>
          </cell>
          <cell r="BJ101">
            <v>103.0455697315342</v>
          </cell>
          <cell r="BK101">
            <v>97.867766915437542</v>
          </cell>
          <cell r="BL101">
            <v>75.54972639251713</v>
          </cell>
          <cell r="BM101">
            <v>40.424453563642061</v>
          </cell>
          <cell r="BN101">
            <v>0</v>
          </cell>
          <cell r="BO101">
            <v>0</v>
          </cell>
          <cell r="BP101">
            <v>6.6478242790029505</v>
          </cell>
          <cell r="BQ101">
            <v>23.319919086476396</v>
          </cell>
          <cell r="BR101">
            <v>12.106700577857694</v>
          </cell>
          <cell r="BS101">
            <v>6.0243835172397864</v>
          </cell>
          <cell r="BT101">
            <v>10.109548769425853</v>
          </cell>
          <cell r="BU101">
            <v>11.832759594972073</v>
          </cell>
          <cell r="BV101">
            <v>11.832759594972073</v>
          </cell>
          <cell r="BW101">
            <v>11.832759594972073</v>
          </cell>
          <cell r="BX101">
            <v>0</v>
          </cell>
          <cell r="BY101">
            <v>0</v>
          </cell>
          <cell r="BZ101">
            <v>0</v>
          </cell>
          <cell r="CA101">
            <v>0</v>
          </cell>
          <cell r="CB101">
            <v>0</v>
          </cell>
          <cell r="GB101">
            <v>288.62385651700379</v>
          </cell>
          <cell r="GC101">
            <v>352.93125679312629</v>
          </cell>
          <cell r="GD101">
            <v>51.093316753229658</v>
          </cell>
          <cell r="GE101">
            <v>6.6810991143432608</v>
          </cell>
          <cell r="GF101">
            <v>2.7109725827579041</v>
          </cell>
          <cell r="GG101">
            <v>0.30121917586198932</v>
          </cell>
          <cell r="GH101">
            <v>233.66049054559718</v>
          </cell>
          <cell r="GI101">
            <v>287.7066901239416</v>
          </cell>
          <cell r="GJ101">
            <v>49.403371010018141</v>
          </cell>
          <cell r="GK101">
            <v>7.1741882404618798</v>
          </cell>
          <cell r="GL101">
            <v>4.5492969462416308</v>
          </cell>
          <cell r="GM101">
            <v>0.50547743847129234</v>
          </cell>
          <cell r="GN101">
            <v>163.29709535101796</v>
          </cell>
          <cell r="GO101">
            <v>211.65060208666716</v>
          </cell>
          <cell r="GP101">
            <v>49.584670274139398</v>
          </cell>
          <cell r="GQ101">
            <v>8.5895051205668818</v>
          </cell>
          <cell r="GR101">
            <v>5.3247418177374328</v>
          </cell>
          <cell r="GS101">
            <v>0.59163797974860366</v>
          </cell>
          <cell r="GT101">
            <v>91.326382094567663</v>
          </cell>
          <cell r="GU101">
            <v>139.17415524927821</v>
          </cell>
          <cell r="GV101">
            <v>44.543180481067246</v>
          </cell>
          <cell r="GW101">
            <v>10.808022055915551</v>
          </cell>
          <cell r="GX101">
            <v>5.3247418177374328</v>
          </cell>
          <cell r="GY101">
            <v>0.59163797974860366</v>
          </cell>
          <cell r="GZ101">
            <v>49.799640898068432</v>
          </cell>
          <cell r="HA101">
            <v>76.643441535751919</v>
          </cell>
          <cell r="HB101">
            <v>25.372842155487859</v>
          </cell>
          <cell r="HC101">
            <v>6.8091147127480571</v>
          </cell>
          <cell r="HD101">
            <v>5.3247418177374328</v>
          </cell>
          <cell r="HE101">
            <v>0.59163797974860366</v>
          </cell>
          <cell r="HN101">
            <v>49842.282567117596</v>
          </cell>
          <cell r="HO101">
            <v>43012.554003991274</v>
          </cell>
          <cell r="HP101">
            <v>35894.275673510347</v>
          </cell>
          <cell r="HQ101">
            <v>27038.93701744865</v>
          </cell>
          <cell r="HR101">
            <v>14722.472977709882</v>
          </cell>
        </row>
        <row r="102">
          <cell r="AA102">
            <v>3869.5950232341474</v>
          </cell>
          <cell r="AB102">
            <v>3621.1605730737847</v>
          </cell>
          <cell r="AC102">
            <v>3254.4506888424453</v>
          </cell>
          <cell r="AD102">
            <v>2418.8704473661537</v>
          </cell>
          <cell r="AE102">
            <v>1290.3358017527617</v>
          </cell>
          <cell r="AF102">
            <v>0</v>
          </cell>
          <cell r="AG102">
            <v>21.90578072476643</v>
          </cell>
          <cell r="AH102">
            <v>419.40333003556623</v>
          </cell>
          <cell r="AI102">
            <v>993.51172147122384</v>
          </cell>
          <cell r="AJ102">
            <v>529.13698545575471</v>
          </cell>
          <cell r="AK102">
            <v>325.34053693291264</v>
          </cell>
          <cell r="AL102">
            <v>546.6771620133984</v>
          </cell>
          <cell r="AM102">
            <v>640.59820628712464</v>
          </cell>
          <cell r="AN102">
            <v>640.59820628712464</v>
          </cell>
          <cell r="AO102">
            <v>640.59820628712464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BI102">
            <v>128.98650077447155</v>
          </cell>
          <cell r="BJ102">
            <v>120.70535243579279</v>
          </cell>
          <cell r="BK102">
            <v>108.48168962808151</v>
          </cell>
          <cell r="BL102">
            <v>80.629014912205108</v>
          </cell>
          <cell r="BM102">
            <v>43.011193391758724</v>
          </cell>
          <cell r="BN102">
            <v>0</v>
          </cell>
          <cell r="BO102">
            <v>0.73019269082554761</v>
          </cell>
          <cell r="BP102">
            <v>13.980111001185538</v>
          </cell>
          <cell r="BQ102">
            <v>33.117057382374128</v>
          </cell>
          <cell r="BR102">
            <v>17.637899515191819</v>
          </cell>
          <cell r="BS102">
            <v>6.5068107386582508</v>
          </cell>
          <cell r="BT102">
            <v>10.933543240267975</v>
          </cell>
          <cell r="BU102">
            <v>12.811964125742495</v>
          </cell>
          <cell r="BV102">
            <v>12.811964125742495</v>
          </cell>
          <cell r="BW102">
            <v>12.811964125742495</v>
          </cell>
          <cell r="BX102">
            <v>0</v>
          </cell>
          <cell r="BY102">
            <v>0</v>
          </cell>
          <cell r="BZ102">
            <v>0</v>
          </cell>
          <cell r="CA102">
            <v>0</v>
          </cell>
          <cell r="CB102">
            <v>0</v>
          </cell>
          <cell r="GB102">
            <v>290.10358105944687</v>
          </cell>
          <cell r="GC102">
            <v>366.11497367044291</v>
          </cell>
          <cell r="GD102">
            <v>59.995968570109675</v>
          </cell>
          <cell r="GE102">
            <v>7.7506871864552283</v>
          </cell>
          <cell r="GF102">
            <v>2.9280648323962128</v>
          </cell>
          <cell r="GG102">
            <v>0.32534053693291254</v>
          </cell>
          <cell r="GH102">
            <v>233.66049054559718</v>
          </cell>
          <cell r="GI102">
            <v>296.90167782148364</v>
          </cell>
          <cell r="GJ102">
            <v>57.816529375434811</v>
          </cell>
          <cell r="GK102">
            <v>8.3680148080083434</v>
          </cell>
          <cell r="GL102">
            <v>4.9200944581205857</v>
          </cell>
          <cell r="GM102">
            <v>0.54667716201339844</v>
          </cell>
          <cell r="GN102">
            <v>163.29709535101796</v>
          </cell>
          <cell r="GO102">
            <v>220.62370680408046</v>
          </cell>
          <cell r="GP102">
            <v>56.854382870715092</v>
          </cell>
          <cell r="GQ102">
            <v>10.782499506789682</v>
          </cell>
          <cell r="GR102">
            <v>5.7653838565841218</v>
          </cell>
          <cell r="GS102">
            <v>0.64059820628712461</v>
          </cell>
          <cell r="GT102">
            <v>91.326382094567663</v>
          </cell>
          <cell r="GU102">
            <v>146.61236865707107</v>
          </cell>
          <cell r="GV102">
            <v>50.061763162927278</v>
          </cell>
          <cell r="GW102">
            <v>13.21725504723358</v>
          </cell>
          <cell r="GX102">
            <v>5.7653838565841218</v>
          </cell>
          <cell r="GY102">
            <v>0.64059820628712461</v>
          </cell>
          <cell r="GZ102">
            <v>49.799640898068432</v>
          </cell>
          <cell r="HA102">
            <v>80.702410918477312</v>
          </cell>
          <cell r="HB102">
            <v>28.489996118571717</v>
          </cell>
          <cell r="HC102">
            <v>8.240532397774798</v>
          </cell>
          <cell r="HD102">
            <v>5.7653838565841218</v>
          </cell>
          <cell r="HE102">
            <v>0.64059820628712461</v>
          </cell>
          <cell r="HN102">
            <v>54125.758997790967</v>
          </cell>
          <cell r="HO102">
            <v>46744.214397588446</v>
          </cell>
          <cell r="HP102">
            <v>39042.911194101507</v>
          </cell>
          <cell r="HQ102">
            <v>29373.403233066798</v>
          </cell>
          <cell r="HR102">
            <v>15991.394594942642</v>
          </cell>
        </row>
        <row r="103">
          <cell r="AA103">
            <v>4530.7072680589699</v>
          </cell>
          <cell r="AB103">
            <v>4133.6110102469065</v>
          </cell>
          <cell r="AC103">
            <v>3554.030705677128</v>
          </cell>
          <cell r="AD103">
            <v>2557.4975113606974</v>
          </cell>
          <cell r="AE103">
            <v>1358.3694793901805</v>
          </cell>
          <cell r="AF103">
            <v>0</v>
          </cell>
          <cell r="AG103">
            <v>135.74654506844922</v>
          </cell>
          <cell r="AH103">
            <v>731.24828070707201</v>
          </cell>
          <cell r="AI103">
            <v>1351.6751824094913</v>
          </cell>
          <cell r="AJ103">
            <v>731.85239860162653</v>
          </cell>
          <cell r="AK103">
            <v>351.19317160898396</v>
          </cell>
          <cell r="AL103">
            <v>590.0577958682527</v>
          </cell>
          <cell r="AM103">
            <v>692.65563396374569</v>
          </cell>
          <cell r="AN103">
            <v>692.65563396374569</v>
          </cell>
          <cell r="AO103">
            <v>692.65563396374569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BI103">
            <v>151.02357560196563</v>
          </cell>
          <cell r="BJ103">
            <v>137.78703367489686</v>
          </cell>
          <cell r="BK103">
            <v>118.4676901892376</v>
          </cell>
          <cell r="BL103">
            <v>85.249917045356554</v>
          </cell>
          <cell r="BM103">
            <v>45.278982646339351</v>
          </cell>
          <cell r="BN103">
            <v>0</v>
          </cell>
          <cell r="BO103">
            <v>4.5248848356149747</v>
          </cell>
          <cell r="BP103">
            <v>24.374942690235727</v>
          </cell>
          <cell r="BQ103">
            <v>45.055839413649707</v>
          </cell>
          <cell r="BR103">
            <v>24.395079953387544</v>
          </cell>
          <cell r="BS103">
            <v>7.0238634321796782</v>
          </cell>
          <cell r="BT103">
            <v>11.801155917365064</v>
          </cell>
          <cell r="BU103">
            <v>13.853112679274918</v>
          </cell>
          <cell r="BV103">
            <v>13.853112679274918</v>
          </cell>
          <cell r="BW103">
            <v>13.853112679274918</v>
          </cell>
          <cell r="BX103">
            <v>0</v>
          </cell>
          <cell r="BY103">
            <v>0</v>
          </cell>
          <cell r="BZ103">
            <v>0</v>
          </cell>
          <cell r="CA103">
            <v>0</v>
          </cell>
          <cell r="CB103">
            <v>0</v>
          </cell>
          <cell r="GB103">
            <v>290.62916352210834</v>
          </cell>
          <cell r="GC103">
            <v>378.35987016373343</v>
          </cell>
          <cell r="GD103">
            <v>70.067768050538433</v>
          </cell>
          <cell r="GE103">
            <v>8.9559514665342181</v>
          </cell>
          <cell r="GF103">
            <v>3.1607385444808553</v>
          </cell>
          <cell r="GG103">
            <v>0.35119317160898395</v>
          </cell>
          <cell r="GH103">
            <v>233.66049054559718</v>
          </cell>
          <cell r="GI103">
            <v>307.33986451343043</v>
          </cell>
          <cell r="GJ103">
            <v>66.901977379597596</v>
          </cell>
          <cell r="GK103">
            <v>10.15455983434085</v>
          </cell>
          <cell r="GL103">
            <v>5.3105201628142744</v>
          </cell>
          <cell r="GM103">
            <v>0.5900577958682528</v>
          </cell>
          <cell r="GN103">
            <v>163.29709535101796</v>
          </cell>
          <cell r="GO103">
            <v>230.81412292918358</v>
          </cell>
          <cell r="GP103">
            <v>64.778877196010114</v>
          </cell>
          <cell r="GQ103">
            <v>13.568995583364009</v>
          </cell>
          <cell r="GR103">
            <v>6.2339007056737108</v>
          </cell>
          <cell r="GS103">
            <v>0.69265563396374574</v>
          </cell>
          <cell r="GT103">
            <v>91.326382094567663</v>
          </cell>
          <cell r="GU103">
            <v>154.89221073928459</v>
          </cell>
          <cell r="GV103">
            <v>56.035148298287837</v>
          </cell>
          <cell r="GW103">
            <v>16.044286270852751</v>
          </cell>
          <cell r="GX103">
            <v>6.2339007056737108</v>
          </cell>
          <cell r="GY103">
            <v>0.69265563396374574</v>
          </cell>
          <cell r="GZ103">
            <v>49.799640898068432</v>
          </cell>
          <cell r="HA103">
            <v>85.214895764865503</v>
          </cell>
          <cell r="HB103">
            <v>31.849999980651447</v>
          </cell>
          <cell r="HC103">
            <v>9.91358765884946</v>
          </cell>
          <cell r="HD103">
            <v>6.2339007056737108</v>
          </cell>
          <cell r="HE103">
            <v>0.69265563396374574</v>
          </cell>
          <cell r="HN103">
            <v>58754.612224128687</v>
          </cell>
          <cell r="HO103">
            <v>50756.621283969347</v>
          </cell>
          <cell r="HP103">
            <v>42462.192399785679</v>
          </cell>
          <cell r="HQ103">
            <v>31893.552805499319</v>
          </cell>
          <cell r="HR103">
            <v>17355.547820167765</v>
          </cell>
        </row>
        <row r="104">
          <cell r="AA104">
            <v>5230.4191284976096</v>
          </cell>
          <cell r="AB104">
            <v>4648.6645080183825</v>
          </cell>
          <cell r="AC104">
            <v>3827.8699474070418</v>
          </cell>
          <cell r="AD104">
            <v>2681.2291484262496</v>
          </cell>
          <cell r="AE104">
            <v>1421.7348897682593</v>
          </cell>
          <cell r="AF104">
            <v>55.255087701804619</v>
          </cell>
          <cell r="AG104">
            <v>361.38704788543953</v>
          </cell>
          <cell r="AH104">
            <v>1140.8587090326946</v>
          </cell>
          <cell r="AI104">
            <v>1784.782552128903</v>
          </cell>
          <cell r="AJ104">
            <v>1001.1794726972996</v>
          </cell>
          <cell r="AK104">
            <v>378.90133939144266</v>
          </cell>
          <cell r="AL104">
            <v>637.89579580577424</v>
          </cell>
          <cell r="AM104">
            <v>747.35785749434274</v>
          </cell>
          <cell r="AN104">
            <v>747.35785749434274</v>
          </cell>
          <cell r="AO104">
            <v>747.35785749434274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BI104">
            <v>174.34730428325361</v>
          </cell>
          <cell r="BJ104">
            <v>154.95548360061272</v>
          </cell>
          <cell r="BK104">
            <v>127.59566491356806</v>
          </cell>
          <cell r="BL104">
            <v>89.374304947541631</v>
          </cell>
          <cell r="BM104">
            <v>47.391162992275312</v>
          </cell>
          <cell r="BN104">
            <v>1.8418362567268205</v>
          </cell>
          <cell r="BO104">
            <v>12.046234929514654</v>
          </cell>
          <cell r="BP104">
            <v>38.028623634423141</v>
          </cell>
          <cell r="BQ104">
            <v>59.492751737630094</v>
          </cell>
          <cell r="BR104">
            <v>33.372649089909977</v>
          </cell>
          <cell r="BS104">
            <v>7.5780267878288532</v>
          </cell>
          <cell r="BT104">
            <v>12.757915916115497</v>
          </cell>
          <cell r="BU104">
            <v>14.947157149886863</v>
          </cell>
          <cell r="BV104">
            <v>14.947157149886863</v>
          </cell>
          <cell r="BW104">
            <v>14.947157149886863</v>
          </cell>
          <cell r="BX104">
            <v>0</v>
          </cell>
          <cell r="BY104">
            <v>0</v>
          </cell>
          <cell r="BZ104">
            <v>0</v>
          </cell>
          <cell r="CA104">
            <v>0</v>
          </cell>
          <cell r="CB104">
            <v>0</v>
          </cell>
          <cell r="GB104">
            <v>290.62916352210834</v>
          </cell>
          <cell r="GC104">
            <v>390.94265263274082</v>
          </cell>
          <cell r="GD104">
            <v>81.282245840830825</v>
          </cell>
          <cell r="GE104">
            <v>10.601337823073816</v>
          </cell>
          <cell r="GF104">
            <v>3.4101120545229842</v>
          </cell>
          <cell r="GG104">
            <v>0.37890133939144266</v>
          </cell>
          <cell r="GH104">
            <v>233.66049054559718</v>
          </cell>
          <cell r="GI104">
            <v>319.68476452323819</v>
          </cell>
          <cell r="GJ104">
            <v>77.171212873964777</v>
          </cell>
          <cell r="GK104">
            <v>12.708604349156666</v>
          </cell>
          <cell r="GL104">
            <v>5.7410621622519686</v>
          </cell>
          <cell r="GM104">
            <v>0.63789579580577438</v>
          </cell>
          <cell r="GN104">
            <v>163.29709535101796</v>
          </cell>
          <cell r="GO104">
            <v>242.2049507634425</v>
          </cell>
          <cell r="GP104">
            <v>73.310783446398631</v>
          </cell>
          <cell r="GQ104">
            <v>16.974939402540404</v>
          </cell>
          <cell r="GR104">
            <v>6.7262207174490856</v>
          </cell>
          <cell r="GS104">
            <v>0.7473578574943428</v>
          </cell>
          <cell r="GT104">
            <v>91.326382094567663</v>
          </cell>
          <cell r="GU104">
            <v>164.17286085236731</v>
          </cell>
          <cell r="GV104">
            <v>62.550409892648815</v>
          </cell>
          <cell r="GW104">
            <v>19.356697024880475</v>
          </cell>
          <cell r="GX104">
            <v>6.7262207174490856</v>
          </cell>
          <cell r="GY104">
            <v>0.7473578574943428</v>
          </cell>
          <cell r="GZ104">
            <v>49.799640898068432</v>
          </cell>
          <cell r="HA104">
            <v>90.759770506094682</v>
          </cell>
          <cell r="HB104">
            <v>35.821965218462942</v>
          </cell>
          <cell r="HC104">
            <v>12.033519397573132</v>
          </cell>
          <cell r="HD104">
            <v>6.7262207174490856</v>
          </cell>
          <cell r="HE104">
            <v>0.7473578574943428</v>
          </cell>
          <cell r="HN104">
            <v>63786.498584280191</v>
          </cell>
          <cell r="HO104">
            <v>55273.064230923068</v>
          </cell>
          <cell r="HP104">
            <v>46130.286630430026</v>
          </cell>
          <cell r="HQ104">
            <v>34637.73181697695</v>
          </cell>
          <cell r="HR104">
            <v>18977.509668244791</v>
          </cell>
        </row>
        <row r="105">
          <cell r="AA105">
            <v>5921.6392181276169</v>
          </cell>
          <cell r="AB105">
            <v>5125.0024708676328</v>
          </cell>
          <cell r="AC105">
            <v>4076.1373870232665</v>
          </cell>
          <cell r="AD105">
            <v>2791.6674584176017</v>
          </cell>
          <cell r="AE105">
            <v>1471.837801469678</v>
          </cell>
          <cell r="AF105">
            <v>231.90105199076575</v>
          </cell>
          <cell r="AG105">
            <v>695.07105338375584</v>
          </cell>
          <cell r="AH105">
            <v>1664.8730620911283</v>
          </cell>
          <cell r="AI105">
            <v>2323.2213497620414</v>
          </cell>
          <cell r="AJ105">
            <v>1321.4322050712942</v>
          </cell>
          <cell r="AK105">
            <v>408.59821831618507</v>
          </cell>
          <cell r="AL105">
            <v>686.89998366089105</v>
          </cell>
          <cell r="AM105">
            <v>805.67495648239333</v>
          </cell>
          <cell r="AN105">
            <v>805.67495648239333</v>
          </cell>
          <cell r="AO105">
            <v>805.67495648239333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BI105">
            <v>197.38797393758716</v>
          </cell>
          <cell r="BJ105">
            <v>170.83341569558775</v>
          </cell>
          <cell r="BK105">
            <v>135.87124623410887</v>
          </cell>
          <cell r="BL105">
            <v>93.055581947253359</v>
          </cell>
          <cell r="BM105">
            <v>49.061260048989269</v>
          </cell>
          <cell r="BN105">
            <v>7.7300350663588571</v>
          </cell>
          <cell r="BO105">
            <v>23.16903511279186</v>
          </cell>
          <cell r="BP105">
            <v>55.495768736370927</v>
          </cell>
          <cell r="BQ105">
            <v>77.440711658734713</v>
          </cell>
          <cell r="BR105">
            <v>44.047740169043131</v>
          </cell>
          <cell r="BS105">
            <v>8.1719643663237012</v>
          </cell>
          <cell r="BT105">
            <v>13.737999673217834</v>
          </cell>
          <cell r="BU105">
            <v>16.11349912964787</v>
          </cell>
          <cell r="BV105">
            <v>16.11349912964787</v>
          </cell>
          <cell r="BW105">
            <v>16.11349912964787</v>
          </cell>
          <cell r="BX105">
            <v>0</v>
          </cell>
          <cell r="BY105">
            <v>0</v>
          </cell>
          <cell r="BZ105">
            <v>0</v>
          </cell>
          <cell r="CA105">
            <v>0</v>
          </cell>
          <cell r="CB105">
            <v>0</v>
          </cell>
          <cell r="GB105">
            <v>290.62916352210834</v>
          </cell>
          <cell r="GC105">
            <v>405.40708686472362</v>
          </cell>
          <cell r="GD105">
            <v>93.595188101719003</v>
          </cell>
          <cell r="GE105">
            <v>13.049798583415871</v>
          </cell>
          <cell r="GF105">
            <v>3.6773839648456654</v>
          </cell>
          <cell r="GG105">
            <v>0.40859821831618509</v>
          </cell>
          <cell r="GH105">
            <v>233.66049054559718</v>
          </cell>
          <cell r="GI105">
            <v>333.18513066236432</v>
          </cell>
          <cell r="GJ105">
            <v>87.947147498817387</v>
          </cell>
          <cell r="GK105">
            <v>15.923077741981324</v>
          </cell>
          <cell r="GL105">
            <v>6.1820998529480189</v>
          </cell>
          <cell r="GM105">
            <v>0.686899983660891</v>
          </cell>
          <cell r="GN105">
            <v>163.29709535101796</v>
          </cell>
          <cell r="GO105">
            <v>255.0763139746868</v>
          </cell>
          <cell r="GP105">
            <v>82.624841165154635</v>
          </cell>
          <cell r="GQ105">
            <v>21.115415884909204</v>
          </cell>
          <cell r="GR105">
            <v>7.2510746083415389</v>
          </cell>
          <cell r="GS105">
            <v>0.80567495648239318</v>
          </cell>
          <cell r="GT105">
            <v>91.326382094567663</v>
          </cell>
          <cell r="GU105">
            <v>174.98747931277546</v>
          </cell>
          <cell r="GV105">
            <v>69.941275112778797</v>
          </cell>
          <cell r="GW105">
            <v>23.363621255039185</v>
          </cell>
          <cell r="GX105">
            <v>7.2510746083415389</v>
          </cell>
          <cell r="GY105">
            <v>0.80567495648239318</v>
          </cell>
          <cell r="GZ105">
            <v>49.799640898068432</v>
          </cell>
          <cell r="HA105">
            <v>96.932364574018251</v>
          </cell>
          <cell r="HB105">
            <v>40.125938811652468</v>
          </cell>
          <cell r="HC105">
            <v>14.485310862187662</v>
          </cell>
          <cell r="HD105">
            <v>7.2510746083415389</v>
          </cell>
          <cell r="HE105">
            <v>0.80567495648239318</v>
          </cell>
          <cell r="HN105">
            <v>69287.180460240634</v>
          </cell>
          <cell r="HO105">
            <v>59993.606009361029</v>
          </cell>
          <cell r="HP105">
            <v>50120.836503989325</v>
          </cell>
          <cell r="HQ105">
            <v>37748.955231256674</v>
          </cell>
          <cell r="HR105">
            <v>20730.968244753683</v>
          </cell>
        </row>
        <row r="106">
          <cell r="AA106">
            <v>6599.5440527446262</v>
          </cell>
          <cell r="AB106">
            <v>5587.7071349351445</v>
          </cell>
          <cell r="AC106">
            <v>4312.7045565192129</v>
          </cell>
          <cell r="AD106">
            <v>2886.9110308823274</v>
          </cell>
          <cell r="AE106">
            <v>1510.483424000869</v>
          </cell>
          <cell r="AF106">
            <v>547.07853722056632</v>
          </cell>
          <cell r="AG106">
            <v>1169.9242756748608</v>
          </cell>
          <cell r="AH106">
            <v>2371.7433297456937</v>
          </cell>
          <cell r="AI106">
            <v>3005.8601216989514</v>
          </cell>
          <cell r="AJ106">
            <v>1737.4799794058254</v>
          </cell>
          <cell r="AK106">
            <v>440.42654506787687</v>
          </cell>
          <cell r="AL106">
            <v>740.24331891521979</v>
          </cell>
          <cell r="AM106">
            <v>873.10379114790521</v>
          </cell>
          <cell r="AN106">
            <v>873.10379114790521</v>
          </cell>
          <cell r="AO106">
            <v>873.10379114790521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BI106">
            <v>219.98480175815416</v>
          </cell>
          <cell r="BJ106">
            <v>186.25690449783815</v>
          </cell>
          <cell r="BK106">
            <v>143.75681855064039</v>
          </cell>
          <cell r="BL106">
            <v>96.23036769607755</v>
          </cell>
          <cell r="BM106">
            <v>50.349447466695636</v>
          </cell>
          <cell r="BN106">
            <v>18.235951240685544</v>
          </cell>
          <cell r="BO106">
            <v>38.997475855828696</v>
          </cell>
          <cell r="BP106">
            <v>79.058110991523108</v>
          </cell>
          <cell r="BQ106">
            <v>100.19533738996505</v>
          </cell>
          <cell r="BR106">
            <v>57.9159993135275</v>
          </cell>
          <cell r="BS106">
            <v>8.8085309013575372</v>
          </cell>
          <cell r="BT106">
            <v>14.804866378304409</v>
          </cell>
          <cell r="BU106">
            <v>17.462075822958109</v>
          </cell>
          <cell r="BV106">
            <v>17.462075822958109</v>
          </cell>
          <cell r="BW106">
            <v>17.462075822958109</v>
          </cell>
          <cell r="BX106">
            <v>0</v>
          </cell>
          <cell r="BY106">
            <v>0</v>
          </cell>
          <cell r="BZ106">
            <v>0</v>
          </cell>
          <cell r="CA106">
            <v>0</v>
          </cell>
          <cell r="CB106">
            <v>0</v>
          </cell>
          <cell r="GB106">
            <v>290.62916352210834</v>
          </cell>
          <cell r="GC106">
            <v>421.95845886217046</v>
          </cell>
          <cell r="GD106">
            <v>107.1065054337823</v>
          </cell>
          <cell r="GE106">
            <v>16.408136516316326</v>
          </cell>
          <cell r="GF106">
            <v>3.963838905610892</v>
          </cell>
          <cell r="GG106">
            <v>0.44042654506787687</v>
          </cell>
          <cell r="GH106">
            <v>233.66049054559718</v>
          </cell>
          <cell r="GI106">
            <v>348.81109543500793</v>
          </cell>
          <cell r="GJ106">
            <v>99.956309694267091</v>
          </cell>
          <cell r="GK106">
            <v>20.073313671718527</v>
          </cell>
          <cell r="GL106">
            <v>6.6621898702369782</v>
          </cell>
          <cell r="GM106">
            <v>0.74024331891521988</v>
          </cell>
          <cell r="GN106">
            <v>163.29709535101796</v>
          </cell>
          <cell r="GO106">
            <v>270.80027126052869</v>
          </cell>
          <cell r="GP106">
            <v>93.646624392132537</v>
          </cell>
          <cell r="GQ106">
            <v>26.491878290428261</v>
          </cell>
          <cell r="GR106">
            <v>7.8579341203311479</v>
          </cell>
          <cell r="GS106">
            <v>0.87310379114790537</v>
          </cell>
          <cell r="GT106">
            <v>91.326382094567663</v>
          </cell>
          <cell r="GU106">
            <v>187.95218505280275</v>
          </cell>
          <cell r="GV106">
            <v>78.600889427111838</v>
          </cell>
          <cell r="GW106">
            <v>28.34300102738851</v>
          </cell>
          <cell r="GX106">
            <v>7.8579341203311479</v>
          </cell>
          <cell r="GY106">
            <v>0.87310379114790537</v>
          </cell>
          <cell r="GZ106">
            <v>49.799640898068432</v>
          </cell>
          <cell r="HA106">
            <v>104.51058785511361</v>
          </cell>
          <cell r="HB106">
            <v>45.270673900958712</v>
          </cell>
          <cell r="HC106">
            <v>17.593087400631902</v>
          </cell>
          <cell r="HD106">
            <v>7.8579341203311479</v>
          </cell>
          <cell r="HE106">
            <v>0.87310379114790537</v>
          </cell>
          <cell r="HN106">
            <v>75298.030596820012</v>
          </cell>
          <cell r="HO106">
            <v>65234.455844518881</v>
          </cell>
          <cell r="HP106">
            <v>54827.454855914279</v>
          </cell>
          <cell r="HQ106">
            <v>41384.859188691778</v>
          </cell>
          <cell r="HR106">
            <v>22824.89188803266</v>
          </cell>
        </row>
        <row r="107">
          <cell r="AA107">
            <v>7258.6614965808913</v>
          </cell>
          <cell r="AB107">
            <v>6046.570916449894</v>
          </cell>
          <cell r="AC107">
            <v>4519.3004011457779</v>
          </cell>
          <cell r="AD107">
            <v>2956.9862734977646</v>
          </cell>
          <cell r="AE107">
            <v>1530.1424102770702</v>
          </cell>
          <cell r="AF107">
            <v>1019.7633379414353</v>
          </cell>
          <cell r="AG107">
            <v>1831.3078217966147</v>
          </cell>
          <cell r="AH107">
            <v>3268.6801741923764</v>
          </cell>
          <cell r="AI107">
            <v>3829.3102586659124</v>
          </cell>
          <cell r="AJ107">
            <v>2222.3025203806997</v>
          </cell>
          <cell r="AK107">
            <v>474.53930103727492</v>
          </cell>
          <cell r="AL107">
            <v>800.39993259717232</v>
          </cell>
          <cell r="AM107">
            <v>947.96827878789463</v>
          </cell>
          <cell r="AN107">
            <v>947.96827878789463</v>
          </cell>
          <cell r="AO107">
            <v>947.96827878789463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BI107">
            <v>241.955383219363</v>
          </cell>
          <cell r="BJ107">
            <v>201.55236388166313</v>
          </cell>
          <cell r="BK107">
            <v>150.64334670485923</v>
          </cell>
          <cell r="BL107">
            <v>98.56620911659212</v>
          </cell>
          <cell r="BM107">
            <v>51.004747009235679</v>
          </cell>
          <cell r="BN107">
            <v>33.992111264714509</v>
          </cell>
          <cell r="BO107">
            <v>61.043594059887155</v>
          </cell>
          <cell r="BP107">
            <v>108.95600580641252</v>
          </cell>
          <cell r="BQ107">
            <v>127.64367528886375</v>
          </cell>
          <cell r="BR107">
            <v>74.07675067935665</v>
          </cell>
          <cell r="BS107">
            <v>9.4907860207455013</v>
          </cell>
          <cell r="BT107">
            <v>16.00799865194346</v>
          </cell>
          <cell r="BU107">
            <v>18.959365575757896</v>
          </cell>
          <cell r="BV107">
            <v>18.959365575757896</v>
          </cell>
          <cell r="BW107">
            <v>18.959365575757896</v>
          </cell>
          <cell r="BX107">
            <v>0</v>
          </cell>
          <cell r="BY107">
            <v>0</v>
          </cell>
          <cell r="BZ107">
            <v>0</v>
          </cell>
          <cell r="CA107">
            <v>0</v>
          </cell>
          <cell r="CB107">
            <v>0</v>
          </cell>
          <cell r="GB107">
            <v>290.62916352210834</v>
          </cell>
          <cell r="GC107">
            <v>440.82182960478934</v>
          </cell>
          <cell r="GD107">
            <v>121.92479163435137</v>
          </cell>
          <cell r="GE107">
            <v>20.794348618060155</v>
          </cell>
          <cell r="GF107">
            <v>4.2708537093354746</v>
          </cell>
          <cell r="GG107">
            <v>0.47453930103727499</v>
          </cell>
          <cell r="GH107">
            <v>233.66049054559718</v>
          </cell>
          <cell r="GI107">
            <v>367.48188422894964</v>
          </cell>
          <cell r="GJ107">
            <v>113.8140415602976</v>
          </cell>
          <cell r="GK107">
            <v>25.487936736449281</v>
          </cell>
          <cell r="GL107">
            <v>7.2035993933745504</v>
          </cell>
          <cell r="GM107">
            <v>0.80039993259717235</v>
          </cell>
          <cell r="GN107">
            <v>163.29709535101796</v>
          </cell>
          <cell r="GO107">
            <v>289.19248274508277</v>
          </cell>
          <cell r="GP107">
            <v>106.16411743183777</v>
          </cell>
          <cell r="GQ107">
            <v>33.11524161167705</v>
          </cell>
          <cell r="GR107">
            <v>8.5317145090910529</v>
          </cell>
          <cell r="GS107">
            <v>0.94796827878789469</v>
          </cell>
          <cell r="GT107">
            <v>91.326382094567663</v>
          </cell>
          <cell r="GU107">
            <v>202.84427471250939</v>
          </cell>
          <cell r="GV107">
            <v>88.335706361852957</v>
          </cell>
          <cell r="GW107">
            <v>34.248918628753934</v>
          </cell>
          <cell r="GX107">
            <v>8.5317145090910529</v>
          </cell>
          <cell r="GY107">
            <v>0.94796827878789469</v>
          </cell>
          <cell r="GZ107">
            <v>49.799640898068432</v>
          </cell>
          <cell r="HA107">
            <v>112.91861330929821</v>
          </cell>
          <cell r="HB107">
            <v>50.862971030690417</v>
          </cell>
          <cell r="HC107">
            <v>21.157460601484694</v>
          </cell>
          <cell r="HD107">
            <v>8.5317145090910529</v>
          </cell>
          <cell r="HE107">
            <v>0.94796827878789469</v>
          </cell>
          <cell r="HN107">
            <v>81863.945701879347</v>
          </cell>
          <cell r="HO107">
            <v>71260.083030203386</v>
          </cell>
          <cell r="HP107">
            <v>60155.865248520757</v>
          </cell>
          <cell r="HQ107">
            <v>45461.93640181009</v>
          </cell>
          <cell r="HR107">
            <v>25090.071766867153</v>
          </cell>
        </row>
        <row r="108">
          <cell r="AA108">
            <v>7892.8024982086981</v>
          </cell>
          <cell r="AB108">
            <v>6469.0036919107879</v>
          </cell>
          <cell r="AC108">
            <v>4676.7207754200235</v>
          </cell>
          <cell r="AD108">
            <v>2993.4989379002773</v>
          </cell>
          <cell r="AE108">
            <v>1530.1424102770702</v>
          </cell>
          <cell r="AF108">
            <v>1670.9415302396114</v>
          </cell>
          <cell r="AG108">
            <v>2671.2817694582272</v>
          </cell>
          <cell r="AH108">
            <v>4323.8715392131344</v>
          </cell>
          <cell r="AI108">
            <v>4760.4520172142529</v>
          </cell>
          <cell r="AJ108">
            <v>2725.1559950051028</v>
          </cell>
          <cell r="AK108">
            <v>511.10044761925184</v>
          </cell>
          <cell r="AL108">
            <v>864.58429444796843</v>
          </cell>
          <cell r="AM108">
            <v>1026.2558281347087</v>
          </cell>
          <cell r="AN108">
            <v>1026.2558281347087</v>
          </cell>
          <cell r="AO108">
            <v>1028.1080036380445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BI108">
            <v>263.09341660695657</v>
          </cell>
          <cell r="BJ108">
            <v>215.63345639702626</v>
          </cell>
          <cell r="BK108">
            <v>155.89069251400076</v>
          </cell>
          <cell r="BL108">
            <v>99.783297930009212</v>
          </cell>
          <cell r="BM108">
            <v>51.004747009235679</v>
          </cell>
          <cell r="BN108">
            <v>55.698051007987047</v>
          </cell>
          <cell r="BO108">
            <v>89.042725648607572</v>
          </cell>
          <cell r="BP108">
            <v>144.12905130710445</v>
          </cell>
          <cell r="BQ108">
            <v>158.68173390714176</v>
          </cell>
          <cell r="BR108">
            <v>90.776793983392224</v>
          </cell>
          <cell r="BS108">
            <v>10.222008952385039</v>
          </cell>
          <cell r="BT108">
            <v>17.291685888959382</v>
          </cell>
          <cell r="BU108">
            <v>20.525116562694176</v>
          </cell>
          <cell r="BV108">
            <v>20.525116562694176</v>
          </cell>
          <cell r="BW108">
            <v>20.5621600727609</v>
          </cell>
          <cell r="BX108">
            <v>0</v>
          </cell>
          <cell r="BY108">
            <v>0</v>
          </cell>
          <cell r="BZ108">
            <v>0</v>
          </cell>
          <cell r="CA108">
            <v>0</v>
          </cell>
          <cell r="CB108">
            <v>0</v>
          </cell>
          <cell r="GB108">
            <v>290.62916352210834</v>
          </cell>
          <cell r="GC108">
            <v>462.24381617022243</v>
          </cell>
          <cell r="GD108">
            <v>138.16805546124209</v>
          </cell>
          <cell r="GE108">
            <v>26.338682822422246</v>
          </cell>
          <cell r="GF108">
            <v>4.5999040285732669</v>
          </cell>
          <cell r="GG108">
            <v>0.51110044761925189</v>
          </cell>
          <cell r="GH108">
            <v>233.66049054559718</v>
          </cell>
          <cell r="GI108">
            <v>388.5219962809914</v>
          </cell>
          <cell r="GJ108">
            <v>128.9353788399319</v>
          </cell>
          <cell r="GK108">
            <v>32.048555127364708</v>
          </cell>
          <cell r="GL108">
            <v>7.7812586500317158</v>
          </cell>
          <cell r="GM108">
            <v>0.86458429444796847</v>
          </cell>
          <cell r="GN108">
            <v>163.29709535101796</v>
          </cell>
          <cell r="GO108">
            <v>309.4026783999995</v>
          </cell>
          <cell r="GP108">
            <v>119.54706199223992</v>
          </cell>
          <cell r="GQ108">
            <v>40.725368199659762</v>
          </cell>
          <cell r="GR108">
            <v>9.2363024532123799</v>
          </cell>
          <cell r="GS108">
            <v>1.0262558281347089</v>
          </cell>
          <cell r="GT108">
            <v>91.326382094567663</v>
          </cell>
          <cell r="GU108">
            <v>218.97184842835691</v>
          </cell>
          <cell r="GV108">
            <v>98.664539209454915</v>
          </cell>
          <cell r="GW108">
            <v>40.830534990467648</v>
          </cell>
          <cell r="GX108">
            <v>9.2363024532123799</v>
          </cell>
          <cell r="GY108">
            <v>1.0262558281347089</v>
          </cell>
          <cell r="GZ108">
            <v>49.799640898068432</v>
          </cell>
          <cell r="HA108">
            <v>121.268634961316</v>
          </cell>
          <cell r="HB108">
            <v>56.353822371001989</v>
          </cell>
          <cell r="HC108">
            <v>24.818028161692411</v>
          </cell>
          <cell r="HD108">
            <v>9.2529720327424005</v>
          </cell>
          <cell r="HE108">
            <v>1.0281080036380446</v>
          </cell>
          <cell r="HN108">
            <v>89033.639171594245</v>
          </cell>
          <cell r="HO108">
            <v>77812.267847126801</v>
          </cell>
          <cell r="HP108">
            <v>65835.382074223438</v>
          </cell>
          <cell r="HQ108">
            <v>49777.702248675458</v>
          </cell>
          <cell r="HR108">
            <v>27307.950690358524</v>
          </cell>
        </row>
        <row r="109">
          <cell r="AA109">
            <v>8494.9863688258738</v>
          </cell>
          <cell r="AB109">
            <v>6841.4167728423427</v>
          </cell>
          <cell r="AC109">
            <v>4780.6498129151487</v>
          </cell>
          <cell r="AD109">
            <v>2993.4989379002773</v>
          </cell>
          <cell r="AE109">
            <v>1530.1424102770702</v>
          </cell>
          <cell r="AF109">
            <v>2523.8002889945351</v>
          </cell>
          <cell r="AG109">
            <v>3692.5508783359446</v>
          </cell>
          <cell r="AH109">
            <v>5557.1884718654801</v>
          </cell>
          <cell r="AI109">
            <v>5745.2595368589118</v>
          </cell>
          <cell r="AJ109">
            <v>3215.360196311899</v>
          </cell>
          <cell r="AK109">
            <v>550.28571428571433</v>
          </cell>
          <cell r="AL109">
            <v>931.86411428571421</v>
          </cell>
          <cell r="AM109">
            <v>1108.6086857142859</v>
          </cell>
          <cell r="AN109">
            <v>1108.6086857142859</v>
          </cell>
          <cell r="AO109">
            <v>1135.6050922579329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BI109">
            <v>283.16621229419576</v>
          </cell>
          <cell r="BJ109">
            <v>228.04722576141143</v>
          </cell>
          <cell r="BK109">
            <v>159.35499376383828</v>
          </cell>
          <cell r="BL109">
            <v>99.783297930009212</v>
          </cell>
          <cell r="BM109">
            <v>51.004747009235679</v>
          </cell>
          <cell r="BN109">
            <v>84.126676299817831</v>
          </cell>
          <cell r="BO109">
            <v>123.08502927786482</v>
          </cell>
          <cell r="BP109">
            <v>185.23961572884932</v>
          </cell>
          <cell r="BQ109">
            <v>191.50865122863038</v>
          </cell>
          <cell r="BR109">
            <v>106.27879299227504</v>
          </cell>
          <cell r="BS109">
            <v>11.005714285714289</v>
          </cell>
          <cell r="BT109">
            <v>18.637282285714299</v>
          </cell>
          <cell r="BU109">
            <v>22.172173714285712</v>
          </cell>
          <cell r="BV109">
            <v>22.172173714285712</v>
          </cell>
          <cell r="BW109">
            <v>22.712101845158671</v>
          </cell>
          <cell r="BX109">
            <v>0</v>
          </cell>
          <cell r="BY109">
            <v>0</v>
          </cell>
          <cell r="BZ109">
            <v>0</v>
          </cell>
          <cell r="CA109">
            <v>0</v>
          </cell>
          <cell r="CB109">
            <v>0</v>
          </cell>
          <cell r="GB109">
            <v>290.62916352210834</v>
          </cell>
          <cell r="GC109">
            <v>486.49452665975747</v>
          </cell>
          <cell r="GD109">
            <v>155.96451270804772</v>
          </cell>
          <cell r="GE109">
            <v>33.184788731816212</v>
          </cell>
          <cell r="GF109">
            <v>4.9525714285714297</v>
          </cell>
          <cell r="GG109">
            <v>0.55028571428571438</v>
          </cell>
          <cell r="GH109">
            <v>233.66049054559718</v>
          </cell>
          <cell r="GI109">
            <v>411.75003277781263</v>
          </cell>
          <cell r="GJ109">
            <v>145.1379450617089</v>
          </cell>
          <cell r="GK109">
            <v>39.746823600786392</v>
          </cell>
          <cell r="GL109">
            <v>8.3867770285714265</v>
          </cell>
          <cell r="GM109">
            <v>0.93186411428571414</v>
          </cell>
          <cell r="GN109">
            <v>163.29709535101796</v>
          </cell>
          <cell r="GO109">
            <v>331.69011123579071</v>
          </cell>
          <cell r="GP109">
            <v>133.93328402666774</v>
          </cell>
          <cell r="GQ109">
            <v>49.450107576818922</v>
          </cell>
          <cell r="GR109">
            <v>9.9774781714285705</v>
          </cell>
          <cell r="GS109">
            <v>1.1086086857142856</v>
          </cell>
          <cell r="GT109">
            <v>91.326382094567663</v>
          </cell>
          <cell r="GU109">
            <v>235.38530708910122</v>
          </cell>
          <cell r="GV109">
            <v>109.00673155137896</v>
          </cell>
          <cell r="GW109">
            <v>47.725329885083681</v>
          </cell>
          <cell r="GX109">
            <v>9.9774781714285705</v>
          </cell>
          <cell r="GY109">
            <v>1.1086086857142856</v>
          </cell>
          <cell r="GZ109">
            <v>49.799640898068432</v>
          </cell>
          <cell r="HA109">
            <v>129.01963446575741</v>
          </cell>
          <cell r="HB109">
            <v>61.649404605386167</v>
          </cell>
          <cell r="HC109">
            <v>28.348416317948526</v>
          </cell>
          <cell r="HD109">
            <v>10.220445830321395</v>
          </cell>
          <cell r="HE109">
            <v>1.1356050922579328</v>
          </cell>
          <cell r="HN109">
            <v>96859.957682082866</v>
          </cell>
          <cell r="HO109">
            <v>84809.501966564305</v>
          </cell>
          <cell r="HP109">
            <v>71922.878348298793</v>
          </cell>
          <cell r="HQ109">
            <v>54078.142643500811</v>
          </cell>
          <cell r="HR109">
            <v>29567.363245283737</v>
          </cell>
        </row>
        <row r="110">
          <cell r="AA110">
            <v>9057.3590276095892</v>
          </cell>
          <cell r="AB110">
            <v>7168.5649961947802</v>
          </cell>
          <cell r="AC110">
            <v>4824.2552985720349</v>
          </cell>
          <cell r="AD110">
            <v>2993.4989379002773</v>
          </cell>
          <cell r="AE110">
            <v>1530.1424102770702</v>
          </cell>
          <cell r="AF110">
            <v>3603.9357405420028</v>
          </cell>
          <cell r="AG110">
            <v>4951.2868103779792</v>
          </cell>
          <cell r="AH110">
            <v>6956.9247670102523</v>
          </cell>
          <cell r="AI110">
            <v>6712.4126994564049</v>
          </cell>
          <cell r="AJ110">
            <v>3722.1681060269862</v>
          </cell>
          <cell r="AK110">
            <v>592.2834432212361</v>
          </cell>
          <cell r="AL110">
            <v>1004.7415382379775</v>
          </cell>
          <cell r="AM110">
            <v>1193.5771009404887</v>
          </cell>
          <cell r="AN110">
            <v>1239.5715025164902</v>
          </cell>
          <cell r="AO110">
            <v>1273.1016915841944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BI110">
            <v>301.91196758698624</v>
          </cell>
          <cell r="BJ110">
            <v>238.95216653982601</v>
          </cell>
          <cell r="BK110">
            <v>160.80850995240115</v>
          </cell>
          <cell r="BL110">
            <v>99.783297930009212</v>
          </cell>
          <cell r="BM110">
            <v>51.004747009235679</v>
          </cell>
          <cell r="BN110">
            <v>120.13119135140008</v>
          </cell>
          <cell r="BO110">
            <v>165.04289367926597</v>
          </cell>
          <cell r="BP110">
            <v>231.89749223367505</v>
          </cell>
          <cell r="BQ110">
            <v>222.21394326268012</v>
          </cell>
          <cell r="BR110">
            <v>121.42145051277599</v>
          </cell>
          <cell r="BS110">
            <v>11.845668864424724</v>
          </cell>
          <cell r="BT110">
            <v>20.094830764759568</v>
          </cell>
          <cell r="BU110">
            <v>23.87154201880977</v>
          </cell>
          <cell r="BV110">
            <v>24.791430050329801</v>
          </cell>
          <cell r="BW110">
            <v>25.462033831683904</v>
          </cell>
          <cell r="BX110">
            <v>0</v>
          </cell>
          <cell r="BY110">
            <v>0</v>
          </cell>
          <cell r="BZ110">
            <v>0</v>
          </cell>
          <cell r="CA110">
            <v>0</v>
          </cell>
          <cell r="CB110">
            <v>0</v>
          </cell>
          <cell r="GB110">
            <v>290.62916352210834</v>
          </cell>
          <cell r="GC110">
            <v>513.86966183194374</v>
          </cell>
          <cell r="GD110">
            <v>175.45344347889124</v>
          </cell>
          <cell r="GE110">
            <v>41.490970422514273</v>
          </cell>
          <cell r="GF110">
            <v>5.3305509889911251</v>
          </cell>
          <cell r="GG110">
            <v>0.59228344322123616</v>
          </cell>
          <cell r="GH110">
            <v>233.66049054559718</v>
          </cell>
          <cell r="GI110">
            <v>438.1814353677205</v>
          </cell>
          <cell r="GJ110">
            <v>163.06979227612936</v>
          </cell>
          <cell r="GK110">
            <v>48.975153215796411</v>
          </cell>
          <cell r="GL110">
            <v>9.0426738441417971</v>
          </cell>
          <cell r="GM110">
            <v>1.0047415382379776</v>
          </cell>
          <cell r="GN110">
            <v>163.29709535101796</v>
          </cell>
          <cell r="GO110">
            <v>355.74580758248499</v>
          </cell>
          <cell r="GP110">
            <v>149.09453975432595</v>
          </cell>
          <cell r="GQ110">
            <v>59.194232348117026</v>
          </cell>
          <cell r="GR110">
            <v>10.742193908464397</v>
          </cell>
          <cell r="GS110">
            <v>1.1935771009404885</v>
          </cell>
          <cell r="GT110">
            <v>91.326382094567663</v>
          </cell>
          <cell r="GU110">
            <v>250.7379531061261</v>
          </cell>
          <cell r="GV110">
            <v>119.00409606240713</v>
          </cell>
          <cell r="GW110">
            <v>54.390239559102447</v>
          </cell>
          <cell r="GX110">
            <v>11.15614352264841</v>
          </cell>
          <cell r="GY110">
            <v>1.2395715025164902</v>
          </cell>
          <cell r="GZ110">
            <v>49.799640898068432</v>
          </cell>
          <cell r="HA110">
            <v>136.59096322600789</v>
          </cell>
          <cell r="HB110">
            <v>67.017181457494019</v>
          </cell>
          <cell r="HC110">
            <v>31.926934219353765</v>
          </cell>
          <cell r="HD110">
            <v>11.45791522425775</v>
          </cell>
          <cell r="HE110">
            <v>1.2731016915841946</v>
          </cell>
          <cell r="HN110">
            <v>105400.22356538482</v>
          </cell>
          <cell r="HO110">
            <v>92528.68816790235</v>
          </cell>
          <cell r="HP110">
            <v>78320.36047867201</v>
          </cell>
          <cell r="HQ110">
            <v>58490.170947256171</v>
          </cell>
          <cell r="HR110">
            <v>32011.132835479835</v>
          </cell>
        </row>
        <row r="111">
          <cell r="AA111">
            <v>9571.1035895066343</v>
          </cell>
          <cell r="AB111">
            <v>7424.7723846972322</v>
          </cell>
          <cell r="AC111">
            <v>4824.2552985720349</v>
          </cell>
          <cell r="AD111">
            <v>2993.4989379002773</v>
          </cell>
          <cell r="AE111">
            <v>1530.1424102770702</v>
          </cell>
          <cell r="AF111">
            <v>4939.5793131419014</v>
          </cell>
          <cell r="AG111">
            <v>6392.3791609035061</v>
          </cell>
          <cell r="AH111">
            <v>8433.3095366944981</v>
          </cell>
          <cell r="AI111">
            <v>7694.3098902935944</v>
          </cell>
          <cell r="AJ111">
            <v>4242.3369761498025</v>
          </cell>
          <cell r="AK111">
            <v>637.29549458112172</v>
          </cell>
          <cell r="AL111">
            <v>1079.160857381994</v>
          </cell>
          <cell r="AM111">
            <v>1302.2701861871133</v>
          </cell>
          <cell r="AN111">
            <v>1423.305653893392</v>
          </cell>
          <cell r="AO111">
            <v>1442.780604294318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BI111">
            <v>319.03678631688769</v>
          </cell>
          <cell r="BJ111">
            <v>247.49241282324107</v>
          </cell>
          <cell r="BK111">
            <v>160.80850995240115</v>
          </cell>
          <cell r="BL111">
            <v>99.783297930009212</v>
          </cell>
          <cell r="BM111">
            <v>51.004747009235679</v>
          </cell>
          <cell r="BN111">
            <v>164.65264377139667</v>
          </cell>
          <cell r="BO111">
            <v>213.0793053634502</v>
          </cell>
          <cell r="BP111">
            <v>280.34321118327296</v>
          </cell>
          <cell r="BQ111">
            <v>251.67537404636693</v>
          </cell>
          <cell r="BR111">
            <v>135.96044522820966</v>
          </cell>
          <cell r="BS111">
            <v>12.745909891622434</v>
          </cell>
          <cell r="BT111">
            <v>21.583217147639896</v>
          </cell>
          <cell r="BU111">
            <v>26.045403723742265</v>
          </cell>
          <cell r="BV111">
            <v>28.466113077867842</v>
          </cell>
          <cell r="BW111">
            <v>28.855612085886374</v>
          </cell>
          <cell r="BX111">
            <v>0</v>
          </cell>
          <cell r="BY111">
            <v>0</v>
          </cell>
          <cell r="BZ111">
            <v>0</v>
          </cell>
          <cell r="CA111">
            <v>0</v>
          </cell>
          <cell r="CB111">
            <v>0</v>
          </cell>
          <cell r="GB111">
            <v>290.62916352210834</v>
          </cell>
          <cell r="GC111">
            <v>544.69279740689285</v>
          </cell>
          <cell r="GD111">
            <v>196.78611994150518</v>
          </cell>
          <cell r="GE111">
            <v>51.431550048448202</v>
          </cell>
          <cell r="GF111">
            <v>5.7356594512300951</v>
          </cell>
          <cell r="GG111">
            <v>0.63729549458112178</v>
          </cell>
          <cell r="GH111">
            <v>233.66049054559718</v>
          </cell>
          <cell r="GI111">
            <v>466.4697643515201</v>
          </cell>
          <cell r="GJ111">
            <v>181.7703425237855</v>
          </cell>
          <cell r="GK111">
            <v>59.307125143380077</v>
          </cell>
          <cell r="GL111">
            <v>9.7124477164379464</v>
          </cell>
          <cell r="GM111">
            <v>1.079160857381994</v>
          </cell>
          <cell r="GN111">
            <v>163.29709535101796</v>
          </cell>
          <cell r="GO111">
            <v>379.96866705728394</v>
          </cell>
          <cell r="GP111">
            <v>164.2804139506851</v>
          </cell>
          <cell r="GQ111">
            <v>69.318148479023108</v>
          </cell>
          <cell r="GR111">
            <v>11.720431675684019</v>
          </cell>
          <cell r="GS111">
            <v>1.3022701861871133</v>
          </cell>
          <cell r="GT111">
            <v>91.326382094567663</v>
          </cell>
          <cell r="GU111">
            <v>265.46866849796947</v>
          </cell>
          <cell r="GV111">
            <v>128.94493020577457</v>
          </cell>
          <cell r="GW111">
            <v>61.017462321347416</v>
          </cell>
          <cell r="GX111">
            <v>12.809750885040529</v>
          </cell>
          <cell r="GY111">
            <v>1.4233056538933921</v>
          </cell>
          <cell r="GZ111">
            <v>49.799640898068432</v>
          </cell>
          <cell r="HA111">
            <v>143.86046058372472</v>
          </cell>
          <cell r="HB111">
            <v>72.396953348384855</v>
          </cell>
          <cell r="HC111">
            <v>35.513448813280995</v>
          </cell>
          <cell r="HD111">
            <v>12.985025438648861</v>
          </cell>
          <cell r="HE111">
            <v>1.4427806042943181</v>
          </cell>
          <cell r="HN111">
            <v>114716.60504015813</v>
          </cell>
          <cell r="HO111">
            <v>100553.93990260399</v>
          </cell>
          <cell r="HP111">
            <v>84845.886785788854</v>
          </cell>
          <cell r="HQ111">
            <v>63178.084748298897</v>
          </cell>
          <cell r="HR111">
            <v>34641.065942848712</v>
          </cell>
        </row>
        <row r="112">
          <cell r="AA112">
            <v>10026.342617393642</v>
          </cell>
          <cell r="AB112">
            <v>7614.0748901613233</v>
          </cell>
          <cell r="AC112">
            <v>4824.2552985720349</v>
          </cell>
          <cell r="AD112">
            <v>2993.4989379002773</v>
          </cell>
          <cell r="AE112">
            <v>1530.1424102770702</v>
          </cell>
          <cell r="AF112">
            <v>6561.844169814829</v>
          </cell>
          <cell r="AG112">
            <v>8087.305153354142</v>
          </cell>
          <cell r="AH112">
            <v>9985.079051753848</v>
          </cell>
          <cell r="AI112">
            <v>8757.2133697589543</v>
          </cell>
          <cell r="AJ112">
            <v>4787.4673678896725</v>
          </cell>
          <cell r="AK112">
            <v>685.53821672296817</v>
          </cell>
          <cell r="AL112">
            <v>1158.1525146535678</v>
          </cell>
          <cell r="AM112">
            <v>1503.3503520752215</v>
          </cell>
          <cell r="AN112">
            <v>1685.6374676208229</v>
          </cell>
          <cell r="AO112">
            <v>1660.5765017222684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BI112">
            <v>334.21142057978795</v>
          </cell>
          <cell r="BJ112">
            <v>253.80249633871077</v>
          </cell>
          <cell r="BK112">
            <v>160.80850995240115</v>
          </cell>
          <cell r="BL112">
            <v>99.783297930009212</v>
          </cell>
          <cell r="BM112">
            <v>51.004747009235679</v>
          </cell>
          <cell r="BN112">
            <v>218.72813899382757</v>
          </cell>
          <cell r="BO112">
            <v>269.57683844513809</v>
          </cell>
          <cell r="BP112">
            <v>328.52447720239985</v>
          </cell>
          <cell r="BQ112">
            <v>281.51938395105009</v>
          </cell>
          <cell r="BR112">
            <v>150.02988275202586</v>
          </cell>
          <cell r="BS112">
            <v>13.710764334459366</v>
          </cell>
          <cell r="BT112">
            <v>23.163050293071375</v>
          </cell>
          <cell r="BU112">
            <v>30.067007041504418</v>
          </cell>
          <cell r="BV112">
            <v>33.712749352416452</v>
          </cell>
          <cell r="BW112">
            <v>33.211530034445374</v>
          </cell>
          <cell r="BX112">
            <v>0</v>
          </cell>
          <cell r="BY112">
            <v>0</v>
          </cell>
          <cell r="BZ112">
            <v>0</v>
          </cell>
          <cell r="CA112">
            <v>0</v>
          </cell>
          <cell r="CB112">
            <v>0</v>
          </cell>
          <cell r="GB112">
            <v>290.62916352210834</v>
          </cell>
          <cell r="GC112">
            <v>579.31786214955844</v>
          </cell>
          <cell r="GD112">
            <v>220.12681025939068</v>
          </cell>
          <cell r="GE112">
            <v>63.198351694646789</v>
          </cell>
          <cell r="GF112">
            <v>6.1698439505067144</v>
          </cell>
          <cell r="GG112">
            <v>0.68553821672296822</v>
          </cell>
          <cell r="GH112">
            <v>233.66049054559718</v>
          </cell>
          <cell r="GI112">
            <v>497.87357265009888</v>
          </cell>
          <cell r="GJ112">
            <v>202.03308997388268</v>
          </cell>
          <cell r="GK112">
            <v>71.238102564577432</v>
          </cell>
          <cell r="GL112">
            <v>10.423372631882112</v>
          </cell>
          <cell r="GM112">
            <v>1.1581525146535678</v>
          </cell>
          <cell r="GN112">
            <v>163.29709535101796</v>
          </cell>
          <cell r="GO112">
            <v>404.05930006684741</v>
          </cell>
          <cell r="GP112">
            <v>179.94127475175182</v>
          </cell>
          <cell r="GQ112">
            <v>79.758722346400916</v>
          </cell>
          <cell r="GR112">
            <v>13.530153168676989</v>
          </cell>
          <cell r="GS112">
            <v>1.5033503520752209</v>
          </cell>
          <cell r="GT112">
            <v>91.326382094567663</v>
          </cell>
          <cell r="GU112">
            <v>280.39067345031106</v>
          </cell>
          <cell r="GV112">
            <v>139.47212405954409</v>
          </cell>
          <cell r="GW112">
            <v>68.035591557193769</v>
          </cell>
          <cell r="GX112">
            <v>15.170737208587404</v>
          </cell>
          <cell r="GY112">
            <v>1.6856374676208228</v>
          </cell>
          <cell r="GZ112">
            <v>49.799640898068432</v>
          </cell>
          <cell r="HA112">
            <v>150.89517934563281</v>
          </cell>
          <cell r="HB112">
            <v>77.924559990097421</v>
          </cell>
          <cell r="HC112">
            <v>39.19851990775603</v>
          </cell>
          <cell r="HD112">
            <v>14.945188515500416</v>
          </cell>
          <cell r="HE112">
            <v>1.6605765017222684</v>
          </cell>
          <cell r="HN112">
            <v>124876.51653182544</v>
          </cell>
          <cell r="HO112">
            <v>109223.78298680333</v>
          </cell>
          <cell r="HP112">
            <v>92040.535710514931</v>
          </cell>
          <cell r="HQ112">
            <v>68503.40421999761</v>
          </cell>
          <cell r="HR112">
            <v>37541.589308119073</v>
          </cell>
        </row>
        <row r="113">
          <cell r="AA113">
            <v>10412.031302654052</v>
          </cell>
          <cell r="AB113">
            <v>7733.4678129101703</v>
          </cell>
          <cell r="AC113">
            <v>4824.2552985720349</v>
          </cell>
          <cell r="AD113">
            <v>2993.4989379002773</v>
          </cell>
          <cell r="AE113">
            <v>1530.1424102770702</v>
          </cell>
          <cell r="AF113">
            <v>8504.9934402814888</v>
          </cell>
          <cell r="AG113">
            <v>10169.66851524567</v>
          </cell>
          <cell r="AH113">
            <v>11685.830609855493</v>
          </cell>
          <cell r="AI113">
            <v>9888.685243646607</v>
          </cell>
          <cell r="AJ113">
            <v>5357.7232884559262</v>
          </cell>
          <cell r="AK113">
            <v>737.2434860751107</v>
          </cell>
          <cell r="AL113">
            <v>1246.5772463636333</v>
          </cell>
          <cell r="AM113">
            <v>1829.3770708047432</v>
          </cell>
          <cell r="AN113">
            <v>2046.2459072685638</v>
          </cell>
          <cell r="AO113">
            <v>1939.7710793822703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BI113">
            <v>347.06771008846829</v>
          </cell>
          <cell r="BJ113">
            <v>257.78226043033902</v>
          </cell>
          <cell r="BK113">
            <v>160.80850995240115</v>
          </cell>
          <cell r="BL113">
            <v>99.783297930009212</v>
          </cell>
          <cell r="BM113">
            <v>51.004747009235679</v>
          </cell>
          <cell r="BN113">
            <v>283.49978134271623</v>
          </cell>
          <cell r="BO113">
            <v>338.98895050818896</v>
          </cell>
          <cell r="BP113">
            <v>378.00049126585117</v>
          </cell>
          <cell r="BQ113">
            <v>310.86668451009433</v>
          </cell>
          <cell r="BR113">
            <v>163.38378026661474</v>
          </cell>
          <cell r="BS113">
            <v>14.744869721502218</v>
          </cell>
          <cell r="BT113">
            <v>24.931544927272686</v>
          </cell>
          <cell r="BU113">
            <v>36.587541416094851</v>
          </cell>
          <cell r="BV113">
            <v>40.924918145371279</v>
          </cell>
          <cell r="BW113">
            <v>38.795421587645407</v>
          </cell>
          <cell r="BX113">
            <v>0</v>
          </cell>
          <cell r="BY113">
            <v>0</v>
          </cell>
          <cell r="BZ113">
            <v>0</v>
          </cell>
          <cell r="CA113">
            <v>0</v>
          </cell>
          <cell r="CB113">
            <v>0</v>
          </cell>
          <cell r="GB113">
            <v>290.62916352210834</v>
          </cell>
          <cell r="GC113">
            <v>618.13182807834289</v>
          </cell>
          <cell r="GD113">
            <v>245.65386485907626</v>
          </cell>
          <cell r="GE113">
            <v>77.002315717267109</v>
          </cell>
          <cell r="GF113">
            <v>6.6351913746759958</v>
          </cell>
          <cell r="GG113">
            <v>0.7372434860751107</v>
          </cell>
          <cell r="GH113">
            <v>233.66049054559718</v>
          </cell>
          <cell r="GI113">
            <v>534.56951072743846</v>
          </cell>
          <cell r="GJ113">
            <v>225.17816582429106</v>
          </cell>
          <cell r="GK113">
            <v>85.673212108609277</v>
          </cell>
          <cell r="GL113">
            <v>11.2191952172727</v>
          </cell>
          <cell r="GM113">
            <v>1.2465772463636335</v>
          </cell>
          <cell r="GN113">
            <v>163.29709535101796</v>
          </cell>
          <cell r="GO113">
            <v>428.79730709857307</v>
          </cell>
          <cell r="GP113">
            <v>196.74023928316433</v>
          </cell>
          <cell r="GQ113">
            <v>90.958032034009264</v>
          </cell>
          <cell r="GR113">
            <v>16.464393637242683</v>
          </cell>
          <cell r="GS113">
            <v>1.8293770708047425</v>
          </cell>
          <cell r="GT113">
            <v>91.326382094567663</v>
          </cell>
          <cell r="GU113">
            <v>295.06432372983318</v>
          </cell>
          <cell r="GV113">
            <v>150.43996486514382</v>
          </cell>
          <cell r="GW113">
            <v>75.347485427593583</v>
          </cell>
          <cell r="GX113">
            <v>18.416213165417073</v>
          </cell>
          <cell r="GY113">
            <v>2.0462459072685637</v>
          </cell>
          <cell r="GZ113">
            <v>49.799640898068432</v>
          </cell>
          <cell r="HA113">
            <v>157.57212810292725</v>
          </cell>
          <cell r="HB113">
            <v>83.605896710434095</v>
          </cell>
          <cell r="HC113">
            <v>42.986077721313812</v>
          </cell>
          <cell r="HD113">
            <v>17.457939714440435</v>
          </cell>
          <cell r="HE113">
            <v>1.9397710793822704</v>
          </cell>
          <cell r="HN113">
            <v>135953.0514942013</v>
          </cell>
          <cell r="HO113">
            <v>119098.57908646777</v>
          </cell>
          <cell r="HP113">
            <v>100334.59731584026</v>
          </cell>
          <cell r="HQ113">
            <v>74471.219525463064</v>
          </cell>
          <cell r="HR113">
            <v>40746.385777108328</v>
          </cell>
        </row>
        <row r="114">
          <cell r="AA114">
            <v>10715.840775515044</v>
          </cell>
          <cell r="AB114">
            <v>7762.6828806410631</v>
          </cell>
          <cell r="AC114">
            <v>4824.2552985720349</v>
          </cell>
          <cell r="AD114">
            <v>2993.4989379002773</v>
          </cell>
          <cell r="AE114">
            <v>1530.1424102770702</v>
          </cell>
          <cell r="AF114">
            <v>10806.732111717676</v>
          </cell>
          <cell r="AG114">
            <v>12634.298517523897</v>
          </cell>
          <cell r="AH114">
            <v>13390.240185038545</v>
          </cell>
          <cell r="AI114">
            <v>11013.307548031729</v>
          </cell>
          <cell r="AJ114">
            <v>5921.3718651145909</v>
          </cell>
          <cell r="AK114">
            <v>792.65982164002821</v>
          </cell>
          <cell r="AL114">
            <v>1342.6938230394435</v>
          </cell>
          <cell r="AM114">
            <v>2274.2942051299801</v>
          </cell>
          <cell r="AN114">
            <v>2492.6603075491885</v>
          </cell>
          <cell r="AO114">
            <v>2269.1008086404204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BI114">
            <v>357.19469251716805</v>
          </cell>
          <cell r="BJ114">
            <v>258.75609602136876</v>
          </cell>
          <cell r="BK114">
            <v>160.80850995240115</v>
          </cell>
          <cell r="BL114">
            <v>99.783297930009212</v>
          </cell>
          <cell r="BM114">
            <v>51.004747009235679</v>
          </cell>
          <cell r="BN114">
            <v>360.22440372392248</v>
          </cell>
          <cell r="BO114">
            <v>421.14328391746318</v>
          </cell>
          <cell r="BP114">
            <v>423.85623336563111</v>
          </cell>
          <cell r="BQ114">
            <v>337.34627538476366</v>
          </cell>
          <cell r="BR114">
            <v>175.06706925115134</v>
          </cell>
          <cell r="BS114">
            <v>15.853196432800567</v>
          </cell>
          <cell r="BT114">
            <v>26.853876460788893</v>
          </cell>
          <cell r="BU114">
            <v>45.485884102599599</v>
          </cell>
          <cell r="BV114">
            <v>49.85320615098378</v>
          </cell>
          <cell r="BW114">
            <v>45.382016172808406</v>
          </cell>
          <cell r="BX114">
            <v>0</v>
          </cell>
          <cell r="BY114">
            <v>0</v>
          </cell>
          <cell r="BZ114">
            <v>0</v>
          </cell>
          <cell r="CA114">
            <v>0</v>
          </cell>
          <cell r="CB114">
            <v>0</v>
          </cell>
          <cell r="GB114">
            <v>290.62916352210834</v>
          </cell>
          <cell r="GC114">
            <v>661.55763048329595</v>
          </cell>
          <cell r="GD114">
            <v>273.56089167974255</v>
          </cell>
          <cell r="GE114">
            <v>93.075254657203018</v>
          </cell>
          <cell r="GF114">
            <v>7.1339383947602544</v>
          </cell>
          <cell r="GG114">
            <v>0.79265982164002835</v>
          </cell>
          <cell r="GH114">
            <v>233.66049054559718</v>
          </cell>
          <cell r="GI114">
            <v>576.13359522759049</v>
          </cell>
          <cell r="GJ114">
            <v>250.83939132309158</v>
          </cell>
          <cell r="GK114">
            <v>102.53723687671885</v>
          </cell>
          <cell r="GL114">
            <v>12.084244407354991</v>
          </cell>
          <cell r="GM114">
            <v>1.3426938230394434</v>
          </cell>
          <cell r="GN114">
            <v>163.29709535101796</v>
          </cell>
          <cell r="GO114">
            <v>451.72517814846304</v>
          </cell>
          <cell r="GP114">
            <v>213.16646471904974</v>
          </cell>
          <cell r="GQ114">
            <v>101.90884899126621</v>
          </cell>
          <cell r="GR114">
            <v>20.468647846169819</v>
          </cell>
          <cell r="GS114">
            <v>2.2742942051299799</v>
          </cell>
          <cell r="GT114">
            <v>91.326382094567663</v>
          </cell>
          <cell r="GU114">
            <v>308.30411916716787</v>
          </cell>
          <cell r="GV114">
            <v>161.06232852922835</v>
          </cell>
          <cell r="GW114">
            <v>82.429061203649951</v>
          </cell>
          <cell r="GX114">
            <v>22.433942767942696</v>
          </cell>
          <cell r="GY114">
            <v>2.4926603075491887</v>
          </cell>
          <cell r="GZ114">
            <v>49.799640898068432</v>
          </cell>
          <cell r="HA114">
            <v>163.41377259519555</v>
          </cell>
          <cell r="HB114">
            <v>89.08686178134397</v>
          </cell>
          <cell r="HC114">
            <v>46.640054435253738</v>
          </cell>
          <cell r="HD114">
            <v>20.421907277763783</v>
          </cell>
          <cell r="HE114">
            <v>2.2691008086404203</v>
          </cell>
          <cell r="HN114">
            <v>148025.45033586753</v>
          </cell>
          <cell r="HO114">
            <v>130016.72535650484</v>
          </cell>
          <cell r="HP114">
            <v>109103.70914005899</v>
          </cell>
          <cell r="HQ114">
            <v>80734.008724442669</v>
          </cell>
          <cell r="HR114">
            <v>44102.144493781881</v>
          </cell>
        </row>
        <row r="115">
          <cell r="AA115">
            <v>10924.030678574542</v>
          </cell>
          <cell r="AB115">
            <v>7762.6828806410631</v>
          </cell>
          <cell r="AC115">
            <v>4824.2552985720349</v>
          </cell>
          <cell r="AD115">
            <v>2993.4989379002773</v>
          </cell>
          <cell r="AE115">
            <v>1530.1424102770702</v>
          </cell>
          <cell r="AF115">
            <v>13508.524592696591</v>
          </cell>
          <cell r="AG115">
            <v>15212.206258763821</v>
          </cell>
          <cell r="AH115">
            <v>15083.511471610562</v>
          </cell>
          <cell r="AI115">
            <v>12121.90938486985</v>
          </cell>
          <cell r="AJ115">
            <v>6456.2451135998863</v>
          </cell>
          <cell r="AK115">
            <v>852.05357948951223</v>
          </cell>
          <cell r="AL115">
            <v>1555.8671764325438</v>
          </cell>
          <cell r="AM115">
            <v>2848.2295503100122</v>
          </cell>
          <cell r="AN115">
            <v>3030.221091426527</v>
          </cell>
          <cell r="AO115">
            <v>2642.7984577115021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BI115">
            <v>364.13435595248461</v>
          </cell>
          <cell r="BJ115">
            <v>258.75609602136876</v>
          </cell>
          <cell r="BK115">
            <v>160.80850995240115</v>
          </cell>
          <cell r="BL115">
            <v>99.783297930009212</v>
          </cell>
          <cell r="BM115">
            <v>51.004747009235679</v>
          </cell>
          <cell r="BN115">
            <v>450.28415308988627</v>
          </cell>
          <cell r="BO115">
            <v>503.38192998897262</v>
          </cell>
          <cell r="BP115">
            <v>465.25248840617843</v>
          </cell>
          <cell r="BQ115">
            <v>360.46603414427091</v>
          </cell>
          <cell r="BR115">
            <v>184.52464622577301</v>
          </cell>
          <cell r="BS115">
            <v>17.041071589790249</v>
          </cell>
          <cell r="BT115">
            <v>31.117343528650899</v>
          </cell>
          <cell r="BU115">
            <v>56.964591006200251</v>
          </cell>
          <cell r="BV115">
            <v>60.604421828530533</v>
          </cell>
          <cell r="BW115">
            <v>52.855969154230038</v>
          </cell>
          <cell r="BX115">
            <v>0</v>
          </cell>
          <cell r="BY115">
            <v>0</v>
          </cell>
          <cell r="BZ115">
            <v>0</v>
          </cell>
          <cell r="CA115">
            <v>0</v>
          </cell>
          <cell r="CB115">
            <v>0</v>
          </cell>
          <cell r="GB115">
            <v>290.62916352210834</v>
          </cell>
          <cell r="GC115">
            <v>710.05733688393605</v>
          </cell>
          <cell r="GD115">
            <v>304.05802758252105</v>
          </cell>
          <cell r="GE115">
            <v>111.67176273355955</v>
          </cell>
          <cell r="GF115">
            <v>7.6684822154056107</v>
          </cell>
          <cell r="GG115">
            <v>0.85205357948951232</v>
          </cell>
          <cell r="GH115">
            <v>233.66049054559718</v>
          </cell>
          <cell r="GI115">
            <v>617.25291826334524</v>
          </cell>
          <cell r="GJ115">
            <v>276.79002526490297</v>
          </cell>
          <cell r="GK115">
            <v>119.83765950459313</v>
          </cell>
          <cell r="GL115">
            <v>14.002804587892893</v>
          </cell>
          <cell r="GM115">
            <v>1.5558671764325438</v>
          </cell>
          <cell r="GN115">
            <v>163.29709535101796</v>
          </cell>
          <cell r="GO115">
            <v>472.4233056687367</v>
          </cell>
          <cell r="GP115">
            <v>229.02895330229413</v>
          </cell>
          <cell r="GQ115">
            <v>112.48384138009581</v>
          </cell>
          <cell r="GR115">
            <v>25.63406595279011</v>
          </cell>
          <cell r="GS115">
            <v>2.8482295503100126</v>
          </cell>
          <cell r="GT115">
            <v>91.326382094567663</v>
          </cell>
          <cell r="GU115">
            <v>319.86399854692149</v>
          </cell>
          <cell r="GV115">
            <v>171.22362086034457</v>
          </cell>
          <cell r="GW115">
            <v>89.203256091060737</v>
          </cell>
          <cell r="GX115">
            <v>27.271989822838741</v>
          </cell>
          <cell r="GY115">
            <v>3.0302210914265268</v>
          </cell>
          <cell r="GZ115">
            <v>49.799640898068432</v>
          </cell>
          <cell r="HA115">
            <v>168.1425610825064</v>
          </cell>
          <cell r="HB115">
            <v>94.166320768156965</v>
          </cell>
          <cell r="HC115">
            <v>50.026360426462396</v>
          </cell>
          <cell r="HD115">
            <v>23.785186119403519</v>
          </cell>
          <cell r="HE115">
            <v>2.642798457711502</v>
          </cell>
          <cell r="HN115">
            <v>161179.6062608225</v>
          </cell>
          <cell r="HO115">
            <v>141679.00555991544</v>
          </cell>
          <cell r="HP115">
            <v>118325.86551624692</v>
          </cell>
          <cell r="HQ115">
            <v>87274.674269152762</v>
          </cell>
          <cell r="HR115">
            <v>47490.276074084293</v>
          </cell>
        </row>
        <row r="116">
          <cell r="AA116">
            <v>11021.310063400955</v>
          </cell>
          <cell r="AB116">
            <v>7762.6828806410631</v>
          </cell>
          <cell r="AC116">
            <v>4824.2552985720349</v>
          </cell>
          <cell r="AD116">
            <v>2993.4989379002773</v>
          </cell>
          <cell r="AE116">
            <v>1530.1424102770702</v>
          </cell>
          <cell r="AF116">
            <v>16655.940131971438</v>
          </cell>
          <cell r="AG116">
            <v>17764.721821530078</v>
          </cell>
          <cell r="AH116">
            <v>16793.825960658134</v>
          </cell>
          <cell r="AI116">
            <v>13180.821664008601</v>
          </cell>
          <cell r="AJ116">
            <v>6983.0341912444756</v>
          </cell>
          <cell r="AK116">
            <v>915.71023299289664</v>
          </cell>
          <cell r="AL116">
            <v>1945.0663972620378</v>
          </cell>
          <cell r="AM116">
            <v>3578.7454403267502</v>
          </cell>
          <cell r="AN116">
            <v>3655.4084332330121</v>
          </cell>
          <cell r="AO116">
            <v>3077.0615788098412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BI116">
            <v>367.37700211336505</v>
          </cell>
          <cell r="BJ116">
            <v>258.75609602136876</v>
          </cell>
          <cell r="BK116">
            <v>160.80850995240115</v>
          </cell>
          <cell r="BL116">
            <v>99.783297930009212</v>
          </cell>
          <cell r="BM116">
            <v>51.004747009235679</v>
          </cell>
          <cell r="BN116">
            <v>555.19800439904793</v>
          </cell>
          <cell r="BO116">
            <v>579.09090259003995</v>
          </cell>
          <cell r="BP116">
            <v>502.31033428209685</v>
          </cell>
          <cell r="BQ116">
            <v>379.32142463023712</v>
          </cell>
          <cell r="BR116">
            <v>192.00673735220533</v>
          </cell>
          <cell r="BS116">
            <v>18.314204659857939</v>
          </cell>
          <cell r="BT116">
            <v>38.901327945240794</v>
          </cell>
          <cell r="BU116">
            <v>71.574908806535021</v>
          </cell>
          <cell r="BV116">
            <v>73.108168664660226</v>
          </cell>
          <cell r="BW116">
            <v>61.541231576196807</v>
          </cell>
          <cell r="BX116">
            <v>0</v>
          </cell>
          <cell r="BY116">
            <v>0</v>
          </cell>
          <cell r="BZ116">
            <v>0</v>
          </cell>
          <cell r="CA116">
            <v>0</v>
          </cell>
          <cell r="CB116">
            <v>0</v>
          </cell>
          <cell r="GB116">
            <v>290.62916352210834</v>
          </cell>
          <cell r="GC116">
            <v>764.13558561895707</v>
          </cell>
          <cell r="GD116">
            <v>337.37331366868597</v>
          </cell>
          <cell r="GE116">
            <v>133.07129191744943</v>
          </cell>
          <cell r="GF116">
            <v>8.2413920969360692</v>
          </cell>
          <cell r="GG116">
            <v>0.91571023299289667</v>
          </cell>
          <cell r="GH116">
            <v>233.66049054559718</v>
          </cell>
          <cell r="GI116">
            <v>655.10740456387884</v>
          </cell>
          <cell r="GJ116">
            <v>301.83791237020012</v>
          </cell>
          <cell r="GK116">
            <v>136.5362509081246</v>
          </cell>
          <cell r="GL116">
            <v>17.50559757535834</v>
          </cell>
          <cell r="GM116">
            <v>1.9450663972620381</v>
          </cell>
          <cell r="GN116">
            <v>163.29709535101796</v>
          </cell>
          <cell r="GO116">
            <v>490.95222860669594</v>
          </cell>
          <cell r="GP116">
            <v>244.52940240517009</v>
          </cell>
          <cell r="GQ116">
            <v>122.81747411534644</v>
          </cell>
          <cell r="GR116">
            <v>32.208708962940754</v>
          </cell>
          <cell r="GS116">
            <v>3.5787454403267507</v>
          </cell>
          <cell r="GT116">
            <v>91.326382094567663</v>
          </cell>
          <cell r="GU116">
            <v>329.29169378990457</v>
          </cell>
          <cell r="GV116">
            <v>180.63136205697333</v>
          </cell>
          <cell r="GW116">
            <v>95.475083555479927</v>
          </cell>
          <cell r="GX116">
            <v>32.8986758990971</v>
          </cell>
          <cell r="GY116">
            <v>3.6554084332330117</v>
          </cell>
          <cell r="GZ116">
            <v>49.799640898068432</v>
          </cell>
          <cell r="HA116">
            <v>171.88360664572255</v>
          </cell>
          <cell r="HB116">
            <v>99.016526832676689</v>
          </cell>
          <cell r="HC116">
            <v>53.259831136142211</v>
          </cell>
          <cell r="HD116">
            <v>27.693554209288564</v>
          </cell>
          <cell r="HE116">
            <v>3.0770615788098405</v>
          </cell>
          <cell r="HN116">
            <v>175508.61205539535</v>
          </cell>
          <cell r="HO116">
            <v>153926.82276425991</v>
          </cell>
          <cell r="HP116">
            <v>128224.22473828317</v>
          </cell>
          <cell r="HQ116">
            <v>93921.954485529088</v>
          </cell>
          <cell r="HR116">
            <v>51055.263919772784</v>
          </cell>
        </row>
        <row r="117">
          <cell r="AA117">
            <v>11021.310063400955</v>
          </cell>
          <cell r="AB117">
            <v>7762.6828806410631</v>
          </cell>
          <cell r="AC117">
            <v>4824.2552985720349</v>
          </cell>
          <cell r="AD117">
            <v>2993.4989379002773</v>
          </cell>
          <cell r="AE117">
            <v>1530.1424102770702</v>
          </cell>
          <cell r="AF117">
            <v>20194.21459698852</v>
          </cell>
          <cell r="AG117">
            <v>20340.922000281062</v>
          </cell>
          <cell r="AH117">
            <v>18381.16023400662</v>
          </cell>
          <cell r="AI117">
            <v>14242.685874240942</v>
          </cell>
          <cell r="AJ117">
            <v>7530.2405751859542</v>
          </cell>
          <cell r="AK117">
            <v>1027.5006567014175</v>
          </cell>
          <cell r="AL117">
            <v>2542.4270754781146</v>
          </cell>
          <cell r="AM117">
            <v>4416.4266421045304</v>
          </cell>
          <cell r="AN117">
            <v>4392.0748254045529</v>
          </cell>
          <cell r="AO117">
            <v>3588.0255287723385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BI117">
            <v>367.37700211336505</v>
          </cell>
          <cell r="BJ117">
            <v>258.75609602136876</v>
          </cell>
          <cell r="BK117">
            <v>160.80850995240115</v>
          </cell>
          <cell r="BL117">
            <v>99.783297930009212</v>
          </cell>
          <cell r="BM117">
            <v>51.004747009235679</v>
          </cell>
          <cell r="BN117">
            <v>671.68832284062648</v>
          </cell>
          <cell r="BO117">
            <v>648.93425090385438</v>
          </cell>
          <cell r="BP117">
            <v>531.66816725360013</v>
          </cell>
          <cell r="BQ117">
            <v>394.53074915141025</v>
          </cell>
          <cell r="BR117">
            <v>197.58421573731781</v>
          </cell>
          <cell r="BS117">
            <v>20.550013134028358</v>
          </cell>
          <cell r="BT117">
            <v>50.848541509562338</v>
          </cell>
          <cell r="BU117">
            <v>88.328532842090624</v>
          </cell>
          <cell r="BV117">
            <v>87.841496508091041</v>
          </cell>
          <cell r="BW117">
            <v>71.760510575446744</v>
          </cell>
          <cell r="BX117">
            <v>0</v>
          </cell>
          <cell r="BY117">
            <v>0</v>
          </cell>
          <cell r="BZ117">
            <v>0</v>
          </cell>
          <cell r="CA117">
            <v>0</v>
          </cell>
          <cell r="CB117">
            <v>0</v>
          </cell>
          <cell r="GB117">
            <v>290.62916352210834</v>
          </cell>
          <cell r="GC117">
            <v>822.3807448397464</v>
          </cell>
          <cell r="GD117">
            <v>372.99115174341074</v>
          </cell>
          <cell r="GE117">
            <v>156.81651730059923</v>
          </cell>
          <cell r="GF117">
            <v>9.247505910312757</v>
          </cell>
          <cell r="GG117">
            <v>1.0275006567014173</v>
          </cell>
          <cell r="GH117">
            <v>233.66049054559718</v>
          </cell>
          <cell r="GI117">
            <v>690.02907872078606</v>
          </cell>
          <cell r="GJ117">
            <v>326.37508093364096</v>
          </cell>
          <cell r="GK117">
            <v>152.89436328375177</v>
          </cell>
          <cell r="GL117">
            <v>22.881843679303035</v>
          </cell>
          <cell r="GM117">
            <v>2.5424270754781149</v>
          </cell>
          <cell r="GN117">
            <v>163.29709535101796</v>
          </cell>
          <cell r="GO117">
            <v>505.63114509244758</v>
          </cell>
          <cell r="GP117">
            <v>258.36283950728773</v>
          </cell>
          <cell r="GQ117">
            <v>132.03976551675822</v>
          </cell>
          <cell r="GR117">
            <v>39.747839778940772</v>
          </cell>
          <cell r="GS117">
            <v>4.4164266421045308</v>
          </cell>
          <cell r="GT117">
            <v>91.326382094567663</v>
          </cell>
          <cell r="GU117">
            <v>336.89635605049114</v>
          </cell>
          <cell r="GV117">
            <v>189.61415776635454</v>
          </cell>
          <cell r="GW117">
            <v>101.46361402840073</v>
          </cell>
          <cell r="GX117">
            <v>39.528673428640971</v>
          </cell>
          <cell r="GY117">
            <v>4.3920748254045519</v>
          </cell>
          <cell r="GZ117">
            <v>49.799640898068432</v>
          </cell>
          <cell r="HA117">
            <v>174.67234583827877</v>
          </cell>
          <cell r="HB117">
            <v>103.75555404798541</v>
          </cell>
          <cell r="HC117">
            <v>56.419182613014698</v>
          </cell>
          <cell r="HD117">
            <v>32.292229758951038</v>
          </cell>
          <cell r="HE117">
            <v>3.5880255287723375</v>
          </cell>
          <cell r="HN117">
            <v>191045.58891644177</v>
          </cell>
          <cell r="HO117">
            <v>167092.60015103463</v>
          </cell>
          <cell r="HP117">
            <v>138028.60977891681</v>
          </cell>
          <cell r="HQ117">
            <v>101038.50902692739</v>
          </cell>
          <cell r="HR117">
            <v>55023.777948927236</v>
          </cell>
        </row>
        <row r="118">
          <cell r="AA118">
            <v>11021.310063400955</v>
          </cell>
          <cell r="AB118">
            <v>7762.6828806410631</v>
          </cell>
          <cell r="AC118">
            <v>4824.2552985720349</v>
          </cell>
          <cell r="AD118">
            <v>2993.4989379002773</v>
          </cell>
          <cell r="AE118">
            <v>1530.1424102770702</v>
          </cell>
          <cell r="AF118">
            <v>23780.788928801365</v>
          </cell>
          <cell r="AG118">
            <v>22785.921366172908</v>
          </cell>
          <cell r="AH118">
            <v>19991.686345192633</v>
          </cell>
          <cell r="AI118">
            <v>15309.325044101688</v>
          </cell>
          <cell r="AJ118">
            <v>8077.2974666070477</v>
          </cell>
          <cell r="AK118">
            <v>1352.969009160109</v>
          </cell>
          <cell r="AL118">
            <v>3332.2269612140626</v>
          </cell>
          <cell r="AM118">
            <v>5452.9495947602454</v>
          </cell>
          <cell r="AN118">
            <v>5272.0350329542407</v>
          </cell>
          <cell r="AO118">
            <v>4187.6038125407149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BI118">
            <v>367.37700211336505</v>
          </cell>
          <cell r="BJ118">
            <v>258.75609602136876</v>
          </cell>
          <cell r="BK118">
            <v>160.80850995240115</v>
          </cell>
          <cell r="BL118">
            <v>99.783297930009212</v>
          </cell>
          <cell r="BM118">
            <v>51.004747009235679</v>
          </cell>
          <cell r="BN118">
            <v>782.82926525789662</v>
          </cell>
          <cell r="BO118">
            <v>708.06450788963548</v>
          </cell>
          <cell r="BP118">
            <v>555.57106364396452</v>
          </cell>
          <cell r="BQ118">
            <v>405.52283900113326</v>
          </cell>
          <cell r="BR118">
            <v>200.60296043176282</v>
          </cell>
          <cell r="BS118">
            <v>27.059380183202194</v>
          </cell>
          <cell r="BT118">
            <v>66.644539224281303</v>
          </cell>
          <cell r="BU118">
            <v>109.05899189520491</v>
          </cell>
          <cell r="BV118">
            <v>105.4407006590848</v>
          </cell>
          <cell r="BW118">
            <v>83.75207625081427</v>
          </cell>
          <cell r="BX118">
            <v>0</v>
          </cell>
          <cell r="BY118">
            <v>0</v>
          </cell>
          <cell r="BZ118">
            <v>0</v>
          </cell>
          <cell r="CA118">
            <v>0</v>
          </cell>
          <cell r="CB118">
            <v>0</v>
          </cell>
          <cell r="GB118">
            <v>290.62916352210834</v>
          </cell>
          <cell r="GC118">
            <v>877.95121604838141</v>
          </cell>
          <cell r="GD118">
            <v>408.28624458334394</v>
          </cell>
          <cell r="GE118">
            <v>180.34657919388803</v>
          </cell>
          <cell r="GF118">
            <v>12.176721082440981</v>
          </cell>
          <cell r="GG118">
            <v>1.352969009160109</v>
          </cell>
          <cell r="GH118">
            <v>233.66049054559718</v>
          </cell>
          <cell r="GI118">
            <v>719.59420721367655</v>
          </cell>
          <cell r="GJ118">
            <v>348.85295734379099</v>
          </cell>
          <cell r="GK118">
            <v>167.87961422385177</v>
          </cell>
          <cell r="GL118">
            <v>29.990042650926561</v>
          </cell>
          <cell r="GM118">
            <v>3.3322269612140625</v>
          </cell>
          <cell r="GN118">
            <v>163.29709535101796</v>
          </cell>
          <cell r="GO118">
            <v>517.58259328762972</v>
          </cell>
          <cell r="GP118">
            <v>271.75284614033131</v>
          </cell>
          <cell r="GQ118">
            <v>140.96643660545396</v>
          </cell>
          <cell r="GR118">
            <v>49.076546352842215</v>
          </cell>
          <cell r="GS118">
            <v>5.4529495947602458</v>
          </cell>
          <cell r="GT118">
            <v>91.326382094567663</v>
          </cell>
          <cell r="GU118">
            <v>342.39240097535264</v>
          </cell>
          <cell r="GV118">
            <v>198.19154596656955</v>
          </cell>
          <cell r="GW118">
            <v>107.18187282854407</v>
          </cell>
          <cell r="GX118">
            <v>47.448315296588163</v>
          </cell>
          <cell r="GY118">
            <v>5.27203503295424</v>
          </cell>
          <cell r="GZ118">
            <v>49.799640898068432</v>
          </cell>
          <cell r="HA118">
            <v>176.1817181855013</v>
          </cell>
          <cell r="HB118">
            <v>108.25864715892918</v>
          </cell>
          <cell r="HC118">
            <v>59.421244686977204</v>
          </cell>
          <cell r="HD118">
            <v>37.68843431286642</v>
          </cell>
          <cell r="HE118">
            <v>4.187603812540714</v>
          </cell>
          <cell r="HN118">
            <v>207642.86724602827</v>
          </cell>
          <cell r="HO118">
            <v>180464.18676402787</v>
          </cell>
          <cell r="HP118">
            <v>148698.10924652711</v>
          </cell>
          <cell r="HQ118">
            <v>108714.47658536369</v>
          </cell>
          <cell r="HR118">
            <v>59308.002477414382</v>
          </cell>
        </row>
        <row r="119">
          <cell r="AA119">
            <v>11021.310063400955</v>
          </cell>
          <cell r="AB119">
            <v>7762.6828806410631</v>
          </cell>
          <cell r="AC119">
            <v>4824.2552985720349</v>
          </cell>
          <cell r="AD119">
            <v>2993.4989379002773</v>
          </cell>
          <cell r="AE119">
            <v>1530.1424102770702</v>
          </cell>
          <cell r="AF119">
            <v>27404.369251809963</v>
          </cell>
          <cell r="AG119">
            <v>25329.068758239177</v>
          </cell>
          <cell r="AH119">
            <v>21698.564960727279</v>
          </cell>
          <cell r="AI119">
            <v>16449.028446058157</v>
          </cell>
          <cell r="AJ119">
            <v>8639.239707904213</v>
          </cell>
          <cell r="AK119">
            <v>1922.2122194629796</v>
          </cell>
          <cell r="AL119">
            <v>4422.5843616421789</v>
          </cell>
          <cell r="AM119">
            <v>6781.7103112529967</v>
          </cell>
          <cell r="AN119">
            <v>6383.6948622293276</v>
          </cell>
          <cell r="AO119">
            <v>4913.6346663799013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BI119">
            <v>367.37700211336505</v>
          </cell>
          <cell r="BJ119">
            <v>258.75609602136876</v>
          </cell>
          <cell r="BK119">
            <v>160.80850995240115</v>
          </cell>
          <cell r="BL119">
            <v>99.783297930009212</v>
          </cell>
          <cell r="BM119">
            <v>51.004747009235679</v>
          </cell>
          <cell r="BN119">
            <v>887.25285345918508</v>
          </cell>
          <cell r="BO119">
            <v>760.93549512466188</v>
          </cell>
          <cell r="BP119">
            <v>573.64461403009511</v>
          </cell>
          <cell r="BQ119">
            <v>411.92724517524664</v>
          </cell>
          <cell r="BR119">
            <v>200.60296043176282</v>
          </cell>
          <cell r="BS119">
            <v>38.444244389259616</v>
          </cell>
          <cell r="BT119">
            <v>88.451687232843625</v>
          </cell>
          <cell r="BU119">
            <v>135.63420622505993</v>
          </cell>
          <cell r="BV119">
            <v>127.67389724458656</v>
          </cell>
          <cell r="BW119">
            <v>98.272693327598006</v>
          </cell>
          <cell r="BX119">
            <v>0</v>
          </cell>
          <cell r="BY119">
            <v>0</v>
          </cell>
          <cell r="BZ119">
            <v>0</v>
          </cell>
          <cell r="CA119">
            <v>0</v>
          </cell>
          <cell r="CB119">
            <v>0</v>
          </cell>
          <cell r="GB119">
            <v>290.62916352210834</v>
          </cell>
          <cell r="GC119">
            <v>930.16301014902569</v>
          </cell>
          <cell r="GD119">
            <v>443.02878030554763</v>
          </cell>
          <cell r="GE119">
            <v>203.50826967535718</v>
          </cell>
          <cell r="GF119">
            <v>17.29990997516682</v>
          </cell>
          <cell r="GG119">
            <v>1.9222122194629798</v>
          </cell>
          <cell r="GH119">
            <v>233.66049054559718</v>
          </cell>
          <cell r="GI119">
            <v>746.02970083118976</v>
          </cell>
          <cell r="GJ119">
            <v>371.25639791686757</v>
          </cell>
          <cell r="GK119">
            <v>182.81524127256955</v>
          </cell>
          <cell r="GL119">
            <v>39.803259254779604</v>
          </cell>
          <cell r="GM119">
            <v>4.4225843616421789</v>
          </cell>
          <cell r="GN119">
            <v>163.29709535101796</v>
          </cell>
          <cell r="GO119">
            <v>526.61936848069502</v>
          </cell>
          <cell r="GP119">
            <v>285.14747555512702</v>
          </cell>
          <cell r="GQ119">
            <v>149.89618954865108</v>
          </cell>
          <cell r="GR119">
            <v>61.03539280127697</v>
          </cell>
          <cell r="GS119">
            <v>6.7817103112529971</v>
          </cell>
          <cell r="GT119">
            <v>91.326382094567663</v>
          </cell>
          <cell r="GU119">
            <v>345.59460406240936</v>
          </cell>
          <cell r="GV119">
            <v>206.78282679445411</v>
          </cell>
          <cell r="GW119">
            <v>112.90939338046709</v>
          </cell>
          <cell r="GX119">
            <v>57.453253760063951</v>
          </cell>
          <cell r="GY119">
            <v>6.3836948622293281</v>
          </cell>
          <cell r="GZ119">
            <v>49.799640898068432</v>
          </cell>
          <cell r="HA119">
            <v>176.1817181855013</v>
          </cell>
          <cell r="HB119">
            <v>112.61483228196431</v>
          </cell>
          <cell r="HC119">
            <v>62.325368102333954</v>
          </cell>
          <cell r="HD119">
            <v>44.222711997419104</v>
          </cell>
          <cell r="HE119">
            <v>4.9136346663799007</v>
          </cell>
          <cell r="HN119">
            <v>225372.61241207647</v>
          </cell>
          <cell r="HO119">
            <v>195429.70026487636</v>
          </cell>
          <cell r="HP119">
            <v>160896.55191492703</v>
          </cell>
          <cell r="HQ119">
            <v>117572.283053573</v>
          </cell>
          <cell r="HR119">
            <v>64093.952749327378</v>
          </cell>
        </row>
        <row r="120">
          <cell r="AA120">
            <v>11021.310063400955</v>
          </cell>
          <cell r="AB120">
            <v>7762.6828806410631</v>
          </cell>
          <cell r="AC120">
            <v>4824.2552985720349</v>
          </cell>
          <cell r="AD120">
            <v>2993.4989379002773</v>
          </cell>
          <cell r="AE120">
            <v>1530.1424102770702</v>
          </cell>
          <cell r="AF120">
            <v>31051.79167592054</v>
          </cell>
          <cell r="AG120">
            <v>27889.753206146455</v>
          </cell>
          <cell r="AH120">
            <v>23387.654316081302</v>
          </cell>
          <cell r="AI120">
            <v>17578.435711989052</v>
          </cell>
          <cell r="AJ120">
            <v>9256.0020163349545</v>
          </cell>
          <cell r="AK120">
            <v>2768.5467914532428</v>
          </cell>
          <cell r="AL120">
            <v>5838.1865435592581</v>
          </cell>
          <cell r="AM120">
            <v>8365.1852385226339</v>
          </cell>
          <cell r="AN120">
            <v>7687.1679497361001</v>
          </cell>
          <cell r="AO120">
            <v>5707.2923414389488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BI120">
            <v>367.37700211336505</v>
          </cell>
          <cell r="BJ120">
            <v>258.75609602136876</v>
          </cell>
          <cell r="BK120">
            <v>160.80850995240115</v>
          </cell>
          <cell r="BL120">
            <v>99.783297930009212</v>
          </cell>
          <cell r="BM120">
            <v>51.004747009235679</v>
          </cell>
          <cell r="BN120">
            <v>983.42229712556366</v>
          </cell>
          <cell r="BO120">
            <v>803.96886317121516</v>
          </cell>
          <cell r="BP120">
            <v>583.0616071871849</v>
          </cell>
          <cell r="BQ120">
            <v>412.02156334366094</v>
          </cell>
          <cell r="BR120">
            <v>200.60296043176282</v>
          </cell>
          <cell r="BS120">
            <v>55.370935829064862</v>
          </cell>
          <cell r="BT120">
            <v>116.7637308711852</v>
          </cell>
          <cell r="BU120">
            <v>167.30370477045264</v>
          </cell>
          <cell r="BV120">
            <v>153.743358994722</v>
          </cell>
          <cell r="BW120">
            <v>114.14584682877893</v>
          </cell>
          <cell r="BX120">
            <v>0</v>
          </cell>
          <cell r="BY120">
            <v>0</v>
          </cell>
          <cell r="BZ120">
            <v>0</v>
          </cell>
          <cell r="CA120">
            <v>0</v>
          </cell>
          <cell r="CB120">
            <v>0</v>
          </cell>
          <cell r="GB120">
            <v>290.62916352210834</v>
          </cell>
          <cell r="GC120">
            <v>978.24773198221499</v>
          </cell>
          <cell r="GD120">
            <v>476.95762083740289</v>
          </cell>
          <cell r="GE120">
            <v>226.12749669659399</v>
          </cell>
          <cell r="GF120">
            <v>24.916921123079184</v>
          </cell>
          <cell r="GG120">
            <v>2.7685467914532431</v>
          </cell>
          <cell r="GH120">
            <v>233.66049054559718</v>
          </cell>
          <cell r="GI120">
            <v>767.5463848544664</v>
          </cell>
          <cell r="GJ120">
            <v>392.660021422336</v>
          </cell>
          <cell r="GK120">
            <v>197.08432360954853</v>
          </cell>
          <cell r="GL120">
            <v>52.54367889203332</v>
          </cell>
          <cell r="GM120">
            <v>5.8381865435592584</v>
          </cell>
          <cell r="GN120">
            <v>163.29709535101796</v>
          </cell>
          <cell r="GO120">
            <v>531.32786505923991</v>
          </cell>
          <cell r="GP120">
            <v>297.47342306587177</v>
          </cell>
          <cell r="GQ120">
            <v>158.11348788914759</v>
          </cell>
          <cell r="GR120">
            <v>75.286667146703692</v>
          </cell>
          <cell r="GS120">
            <v>8.3651852385226331</v>
          </cell>
          <cell r="GT120">
            <v>91.326382094567663</v>
          </cell>
          <cell r="GU120">
            <v>345.64176314661654</v>
          </cell>
          <cell r="GV120">
            <v>214.63196077001902</v>
          </cell>
          <cell r="GW120">
            <v>118.14214936417704</v>
          </cell>
          <cell r="GX120">
            <v>69.184511547624908</v>
          </cell>
          <cell r="GY120">
            <v>7.6871679497361001</v>
          </cell>
          <cell r="GZ120">
            <v>49.799640898068432</v>
          </cell>
          <cell r="HA120">
            <v>176.1817181855013</v>
          </cell>
          <cell r="HB120">
            <v>117.37677833231858</v>
          </cell>
          <cell r="HC120">
            <v>65.499998802570133</v>
          </cell>
          <cell r="HD120">
            <v>51.365631072950521</v>
          </cell>
          <cell r="HE120">
            <v>5.7072923414389471</v>
          </cell>
          <cell r="HN120">
            <v>244311.88683045557</v>
          </cell>
          <cell r="HO120">
            <v>211747.74623578056</v>
          </cell>
          <cell r="HP120">
            <v>174006.7874813872</v>
          </cell>
          <cell r="HQ120">
            <v>127118.55541749731</v>
          </cell>
          <cell r="HR120">
            <v>69345.514286796926</v>
          </cell>
        </row>
        <row r="121">
          <cell r="AA121">
            <v>11021.310063400955</v>
          </cell>
          <cell r="AB121">
            <v>7762.6828806410631</v>
          </cell>
          <cell r="AC121">
            <v>4824.2552985720349</v>
          </cell>
          <cell r="AD121">
            <v>2993.4989379002773</v>
          </cell>
          <cell r="AE121">
            <v>1530.1424102770702</v>
          </cell>
          <cell r="AF121">
            <v>34707.812041324054</v>
          </cell>
          <cell r="AG121">
            <v>30373.508732604729</v>
          </cell>
          <cell r="AH121">
            <v>25021.437273877906</v>
          </cell>
          <cell r="AI121">
            <v>18759.188734188887</v>
          </cell>
          <cell r="AJ121">
            <v>9855.9042762640693</v>
          </cell>
          <cell r="AK121">
            <v>3928.8159215574765</v>
          </cell>
          <cell r="AL121">
            <v>7578.0596682051846</v>
          </cell>
          <cell r="AM121">
            <v>10185.686248638853</v>
          </cell>
          <cell r="AN121">
            <v>9054.6390242555462</v>
          </cell>
          <cell r="AO121">
            <v>6493.9126536876765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BI121">
            <v>367.37700211336505</v>
          </cell>
          <cell r="BJ121">
            <v>258.75609602136876</v>
          </cell>
          <cell r="BK121">
            <v>160.80850995240115</v>
          </cell>
          <cell r="BL121">
            <v>99.783297930009212</v>
          </cell>
          <cell r="BM121">
            <v>51.004747009235679</v>
          </cell>
          <cell r="BN121">
            <v>1069.6148083928654</v>
          </cell>
          <cell r="BO121">
            <v>833.9314614592771</v>
          </cell>
          <cell r="BP121">
            <v>583.0616071871849</v>
          </cell>
          <cell r="BQ121">
            <v>412.02156334366094</v>
          </cell>
          <cell r="BR121">
            <v>200.60296043176282</v>
          </cell>
          <cell r="BS121">
            <v>78.576318431149545</v>
          </cell>
          <cell r="BT121">
            <v>151.56119336410376</v>
          </cell>
          <cell r="BU121">
            <v>203.71372497277702</v>
          </cell>
          <cell r="BV121">
            <v>181.09278048511092</v>
          </cell>
          <cell r="BW121">
            <v>129.87825307375348</v>
          </cell>
          <cell r="BX121">
            <v>0</v>
          </cell>
          <cell r="BY121">
            <v>0</v>
          </cell>
          <cell r="BZ121">
            <v>0</v>
          </cell>
          <cell r="CA121">
            <v>0</v>
          </cell>
          <cell r="CB121">
            <v>0</v>
          </cell>
          <cell r="GB121">
            <v>290.62916352210834</v>
          </cell>
          <cell r="GC121">
            <v>1021.3439876158659</v>
          </cell>
          <cell r="GD121">
            <v>509.77698899821877</v>
          </cell>
          <cell r="GE121">
            <v>248.00707547047125</v>
          </cell>
          <cell r="GF121">
            <v>35.359343294017293</v>
          </cell>
          <cell r="GG121">
            <v>3.9288159215574767</v>
          </cell>
          <cell r="GH121">
            <v>233.66049054559718</v>
          </cell>
          <cell r="GI121">
            <v>782.52768399849742</v>
          </cell>
          <cell r="GJ121">
            <v>412.08803965663014</v>
          </cell>
          <cell r="GK121">
            <v>210.03633576574461</v>
          </cell>
          <cell r="GL121">
            <v>68.202537013846666</v>
          </cell>
          <cell r="GM121">
            <v>7.5780596682051851</v>
          </cell>
          <cell r="GN121">
            <v>163.29709535101796</v>
          </cell>
          <cell r="GO121">
            <v>531.32786505923991</v>
          </cell>
          <cell r="GP121">
            <v>308.3964291265691</v>
          </cell>
          <cell r="GQ121">
            <v>165.39549192961246</v>
          </cell>
          <cell r="GR121">
            <v>91.671176237749663</v>
          </cell>
          <cell r="GS121">
            <v>10.185686248638852</v>
          </cell>
          <cell r="GT121">
            <v>91.326382094567663</v>
          </cell>
          <cell r="GU121">
            <v>345.64176314661654</v>
          </cell>
          <cell r="GV121">
            <v>222.83678721713571</v>
          </cell>
          <cell r="GW121">
            <v>123.61203366225483</v>
          </cell>
          <cell r="GX121">
            <v>81.49175121829991</v>
          </cell>
          <cell r="GY121">
            <v>9.0546390242555468</v>
          </cell>
          <cell r="GZ121">
            <v>49.799640898068432</v>
          </cell>
          <cell r="HA121">
            <v>176.1817181855013</v>
          </cell>
          <cell r="HB121">
            <v>122.09650020581094</v>
          </cell>
          <cell r="HC121">
            <v>68.64648005156505</v>
          </cell>
          <cell r="HD121">
            <v>58.445213883189069</v>
          </cell>
          <cell r="HE121">
            <v>6.4939126536876746</v>
          </cell>
          <cell r="HN121">
            <v>264542.98116632219</v>
          </cell>
          <cell r="HO121">
            <v>229017.85388561833</v>
          </cell>
          <cell r="HP121">
            <v>187805.25154780655</v>
          </cell>
          <cell r="HQ121">
            <v>137111.56802490374</v>
          </cell>
          <cell r="HR121">
            <v>74459.380491129341</v>
          </cell>
        </row>
        <row r="122">
          <cell r="AA122">
            <v>11021.310063400955</v>
          </cell>
          <cell r="AB122">
            <v>7762.6828806410631</v>
          </cell>
          <cell r="AC122">
            <v>4824.2552985720349</v>
          </cell>
          <cell r="AD122">
            <v>2993.4989379002773</v>
          </cell>
          <cell r="AE122">
            <v>1530.1424102770702</v>
          </cell>
          <cell r="AF122">
            <v>38354.875115032388</v>
          </cell>
          <cell r="AG122">
            <v>32775.689602593047</v>
          </cell>
          <cell r="AH122">
            <v>26781.310552621166</v>
          </cell>
          <cell r="AI122">
            <v>19965.719570696114</v>
          </cell>
          <cell r="AJ122">
            <v>10493.055967322349</v>
          </cell>
          <cell r="AK122">
            <v>5443.7241170267253</v>
          </cell>
          <cell r="AL122">
            <v>9690.1099269774313</v>
          </cell>
          <cell r="AM122">
            <v>12146.687902095626</v>
          </cell>
          <cell r="AN122">
            <v>10462.29823547629</v>
          </cell>
          <cell r="AO122">
            <v>7332.19271945947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BI122">
            <v>367.37700211336505</v>
          </cell>
          <cell r="BJ122">
            <v>258.75609602136876</v>
          </cell>
          <cell r="BK122">
            <v>160.80850995240115</v>
          </cell>
          <cell r="BL122">
            <v>99.783297930009212</v>
          </cell>
          <cell r="BM122">
            <v>51.004747009235679</v>
          </cell>
          <cell r="BN122">
            <v>1143.9028191436246</v>
          </cell>
          <cell r="BO122">
            <v>849.12447709768514</v>
          </cell>
          <cell r="BP122">
            <v>583.0616071871849</v>
          </cell>
          <cell r="BQ122">
            <v>412.02156334366094</v>
          </cell>
          <cell r="BR122">
            <v>200.60296043176282</v>
          </cell>
          <cell r="BS122">
            <v>108.87448234053451</v>
          </cell>
          <cell r="BT122">
            <v>193.8021985395487</v>
          </cell>
          <cell r="BU122">
            <v>242.93375804191251</v>
          </cell>
          <cell r="BV122">
            <v>209.24596470952579</v>
          </cell>
          <cell r="BW122">
            <v>146.64385438918939</v>
          </cell>
          <cell r="BX122">
            <v>0</v>
          </cell>
          <cell r="BY122">
            <v>0</v>
          </cell>
          <cell r="BZ122">
            <v>0</v>
          </cell>
          <cell r="CA122">
            <v>0</v>
          </cell>
          <cell r="CB122">
            <v>0</v>
          </cell>
          <cell r="GB122">
            <v>290.62916352210834</v>
          </cell>
          <cell r="GC122">
            <v>1058.4879929912454</v>
          </cell>
          <cell r="GD122">
            <v>541.15284139626192</v>
          </cell>
          <cell r="GE122">
            <v>268.92431040250005</v>
          </cell>
          <cell r="GF122">
            <v>48.993517053240531</v>
          </cell>
          <cell r="GG122">
            <v>5.4437241170267257</v>
          </cell>
          <cell r="GH122">
            <v>233.66049054559718</v>
          </cell>
          <cell r="GI122">
            <v>790.12419181770144</v>
          </cell>
          <cell r="GJ122">
            <v>429.31824590078611</v>
          </cell>
          <cell r="GK122">
            <v>221.52313992851521</v>
          </cell>
          <cell r="GL122">
            <v>87.210989342796893</v>
          </cell>
          <cell r="GM122">
            <v>9.6901099269774331</v>
          </cell>
          <cell r="GN122">
            <v>163.29709535101796</v>
          </cell>
          <cell r="GO122">
            <v>531.32786505923991</v>
          </cell>
          <cell r="GP122">
            <v>320.16243904730976</v>
          </cell>
          <cell r="GQ122">
            <v>173.23949854343957</v>
          </cell>
          <cell r="GR122">
            <v>109.32019111886063</v>
          </cell>
          <cell r="GS122">
            <v>12.146687902095627</v>
          </cell>
          <cell r="GT122">
            <v>91.326382094567663</v>
          </cell>
          <cell r="GU122">
            <v>345.64176314661654</v>
          </cell>
          <cell r="GV122">
            <v>231.28274248446019</v>
          </cell>
          <cell r="GW122">
            <v>129.2426705071378</v>
          </cell>
          <cell r="GX122">
            <v>94.160684119286614</v>
          </cell>
          <cell r="GY122">
            <v>10.46229823547629</v>
          </cell>
          <cell r="GZ122">
            <v>49.799640898068432</v>
          </cell>
          <cell r="HA122">
            <v>176.1817181855013</v>
          </cell>
          <cell r="HB122">
            <v>127.12618060044173</v>
          </cell>
          <cell r="HC122">
            <v>71.999600314652227</v>
          </cell>
          <cell r="HD122">
            <v>65.989734475135222</v>
          </cell>
          <cell r="HE122">
            <v>7.3321927194594698</v>
          </cell>
          <cell r="HN122">
            <v>286153.76785159303</v>
          </cell>
          <cell r="HO122">
            <v>247408.88922880893</v>
          </cell>
          <cell r="HP122">
            <v>202668.63843913533</v>
          </cell>
          <cell r="HQ122">
            <v>147326.87840144985</v>
          </cell>
          <cell r="HR122">
            <v>79891.906045904296</v>
          </cell>
        </row>
        <row r="123">
          <cell r="AA123">
            <v>11021.310063400955</v>
          </cell>
          <cell r="AB123">
            <v>7762.6828806410631</v>
          </cell>
          <cell r="AC123">
            <v>4824.2552985720349</v>
          </cell>
          <cell r="AD123">
            <v>2993.4989379002773</v>
          </cell>
          <cell r="AE123">
            <v>1530.1424102770702</v>
          </cell>
          <cell r="AF123">
            <v>41972.861372650892</v>
          </cell>
          <cell r="AG123">
            <v>35099.013431295069</v>
          </cell>
          <cell r="AH123">
            <v>28576.200301531382</v>
          </cell>
          <cell r="AI123">
            <v>21219.663445036287</v>
          </cell>
          <cell r="AJ123">
            <v>11173.494198490094</v>
          </cell>
          <cell r="AK123">
            <v>7358.2016800874808</v>
          </cell>
          <cell r="AL123">
            <v>12190.448904532936</v>
          </cell>
          <cell r="AM123">
            <v>14146.707908024153</v>
          </cell>
          <cell r="AN123">
            <v>11921.372366834774</v>
          </cell>
          <cell r="AO123">
            <v>8217.7612076455262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BI123">
            <v>367.37700211336505</v>
          </cell>
          <cell r="BJ123">
            <v>258.75609602136876</v>
          </cell>
          <cell r="BK123">
            <v>160.80850995240115</v>
          </cell>
          <cell r="BL123">
            <v>99.783297930009212</v>
          </cell>
          <cell r="BM123">
            <v>51.004747009235679</v>
          </cell>
          <cell r="BN123">
            <v>1204.1334602523591</v>
          </cell>
          <cell r="BO123">
            <v>849.12447709768514</v>
          </cell>
          <cell r="BP123">
            <v>583.0616071871849</v>
          </cell>
          <cell r="BQ123">
            <v>412.02156334366094</v>
          </cell>
          <cell r="BR123">
            <v>200.60296043176282</v>
          </cell>
          <cell r="BS123">
            <v>147.16403360174965</v>
          </cell>
          <cell r="BT123">
            <v>243.80897809065885</v>
          </cell>
          <cell r="BU123">
            <v>282.93415816048304</v>
          </cell>
          <cell r="BV123">
            <v>238.42744733669548</v>
          </cell>
          <cell r="BW123">
            <v>164.35522415291049</v>
          </cell>
          <cell r="BX123">
            <v>0</v>
          </cell>
          <cell r="BY123">
            <v>0</v>
          </cell>
          <cell r="BZ123">
            <v>0</v>
          </cell>
          <cell r="CA123">
            <v>0</v>
          </cell>
          <cell r="CB123">
            <v>0</v>
          </cell>
          <cell r="GB123">
            <v>290.62916352210834</v>
          </cell>
          <cell r="GC123">
            <v>1088.6033135456128</v>
          </cell>
          <cell r="GD123">
            <v>570.70889910724691</v>
          </cell>
          <cell r="GE123">
            <v>288.62834887648995</v>
          </cell>
          <cell r="GF123">
            <v>66.223815120787336</v>
          </cell>
          <cell r="GG123">
            <v>7.3582016800874817</v>
          </cell>
          <cell r="GH123">
            <v>233.66049054559718</v>
          </cell>
          <cell r="GI123">
            <v>790.12419181770144</v>
          </cell>
          <cell r="GJ123">
            <v>444.32027976611914</v>
          </cell>
          <cell r="GK123">
            <v>231.52449583873721</v>
          </cell>
          <cell r="GL123">
            <v>109.71404014079643</v>
          </cell>
          <cell r="GM123">
            <v>12.190448904532936</v>
          </cell>
          <cell r="GN123">
            <v>163.29709535101796</v>
          </cell>
          <cell r="GO123">
            <v>531.32786505923991</v>
          </cell>
          <cell r="GP123">
            <v>332.16255908288093</v>
          </cell>
          <cell r="GQ123">
            <v>181.23957856715367</v>
          </cell>
          <cell r="GR123">
            <v>127.32037117221736</v>
          </cell>
          <cell r="GS123">
            <v>14.146707908024153</v>
          </cell>
          <cell r="GT123">
            <v>91.326382094567663</v>
          </cell>
          <cell r="GU123">
            <v>345.64176314661654</v>
          </cell>
          <cell r="GV123">
            <v>240.03718727261108</v>
          </cell>
          <cell r="GW123">
            <v>135.07896703257174</v>
          </cell>
          <cell r="GX123">
            <v>107.29235130151297</v>
          </cell>
          <cell r="GY123">
            <v>11.921372366834774</v>
          </cell>
          <cell r="GZ123">
            <v>49.799640898068432</v>
          </cell>
          <cell r="HA123">
            <v>176.1817181855013</v>
          </cell>
          <cell r="HB123">
            <v>132.43959152955804</v>
          </cell>
          <cell r="HC123">
            <v>75.541874267396452</v>
          </cell>
          <cell r="HD123">
            <v>73.959850868809724</v>
          </cell>
          <cell r="HE123">
            <v>8.2177612076455251</v>
          </cell>
          <cell r="HN123">
            <v>309238.0784158046</v>
          </cell>
          <cell r="HO123">
            <v>266995.6154494473</v>
          </cell>
          <cell r="HP123">
            <v>217827.76443278848</v>
          </cell>
          <cell r="HQ123">
            <v>157942.05904871464</v>
          </cell>
          <cell r="HR123">
            <v>85689.639290520689</v>
          </cell>
        </row>
        <row r="124">
          <cell r="AA124">
            <v>11021.310063400955</v>
          </cell>
          <cell r="AB124">
            <v>7762.6828806410631</v>
          </cell>
          <cell r="AC124">
            <v>4824.2552985720349</v>
          </cell>
          <cell r="AD124">
            <v>2993.4989379002773</v>
          </cell>
          <cell r="AE124">
            <v>1530.1424102770702</v>
          </cell>
          <cell r="AF124">
            <v>45538.809336784754</v>
          </cell>
          <cell r="AG124">
            <v>37476.755276966054</v>
          </cell>
          <cell r="AH124">
            <v>30430.114346887076</v>
          </cell>
          <cell r="AI124">
            <v>22536.362567729691</v>
          </cell>
          <cell r="AJ124">
            <v>11891.464518626413</v>
          </cell>
          <cell r="AK124">
            <v>9721.8016213997817</v>
          </cell>
          <cell r="AL124">
            <v>14749.352033683615</v>
          </cell>
          <cell r="AM124">
            <v>16212.497844277641</v>
          </cell>
          <cell r="AN124">
            <v>13449.947380425972</v>
          </cell>
          <cell r="AO124">
            <v>9147.6074186796395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BI124">
            <v>367.37700211336505</v>
          </cell>
          <cell r="BJ124">
            <v>258.75609602136876</v>
          </cell>
          <cell r="BK124">
            <v>160.80850995240115</v>
          </cell>
          <cell r="BL124">
            <v>99.783297930009212</v>
          </cell>
          <cell r="BM124">
            <v>51.004747009235679</v>
          </cell>
          <cell r="BN124">
            <v>1247.9061500507389</v>
          </cell>
          <cell r="BO124">
            <v>849.12447709768514</v>
          </cell>
          <cell r="BP124">
            <v>583.0616071871849</v>
          </cell>
          <cell r="BQ124">
            <v>412.02156334366094</v>
          </cell>
          <cell r="BR124">
            <v>200.60296043176282</v>
          </cell>
          <cell r="BS124">
            <v>194.43603242799568</v>
          </cell>
          <cell r="BT124">
            <v>294.98704067367248</v>
          </cell>
          <cell r="BU124">
            <v>324.24995688555276</v>
          </cell>
          <cell r="BV124">
            <v>268.99894760851942</v>
          </cell>
          <cell r="BW124">
            <v>182.95214837359273</v>
          </cell>
          <cell r="BX124">
            <v>0</v>
          </cell>
          <cell r="BY124">
            <v>0</v>
          </cell>
          <cell r="BZ124">
            <v>0</v>
          </cell>
          <cell r="CA124">
            <v>0</v>
          </cell>
          <cell r="CB124">
            <v>0</v>
          </cell>
          <cell r="GB124">
            <v>290.62916352210834</v>
          </cell>
          <cell r="GC124">
            <v>1110.4896584448027</v>
          </cell>
          <cell r="GD124">
            <v>598.02230569463461</v>
          </cell>
          <cell r="GE124">
            <v>306.83728660141514</v>
          </cell>
          <cell r="GF124">
            <v>87.496214592598037</v>
          </cell>
          <cell r="GG124">
            <v>9.7218016213997824</v>
          </cell>
          <cell r="GH124">
            <v>233.66049054559718</v>
          </cell>
          <cell r="GI124">
            <v>790.12419181770144</v>
          </cell>
          <cell r="GJ124">
            <v>459.67369854102321</v>
          </cell>
          <cell r="GK124">
            <v>241.76010835533992</v>
          </cell>
          <cell r="GL124">
            <v>132.74416830315255</v>
          </cell>
          <cell r="GM124">
            <v>14.749352033683616</v>
          </cell>
          <cell r="GN124">
            <v>163.29709535101796</v>
          </cell>
          <cell r="GO124">
            <v>531.32786505923991</v>
          </cell>
          <cell r="GP124">
            <v>344.55729870040182</v>
          </cell>
          <cell r="GQ124">
            <v>189.50273831216759</v>
          </cell>
          <cell r="GR124">
            <v>145.91248059849875</v>
          </cell>
          <cell r="GS124">
            <v>16.212497844277639</v>
          </cell>
          <cell r="GT124">
            <v>91.326382094567663</v>
          </cell>
          <cell r="GU124">
            <v>345.64176314661654</v>
          </cell>
          <cell r="GV124">
            <v>249.20863735415827</v>
          </cell>
          <cell r="GW124">
            <v>141.19326708693654</v>
          </cell>
          <cell r="GX124">
            <v>121.04952642383374</v>
          </cell>
          <cell r="GY124">
            <v>13.449947380425971</v>
          </cell>
          <cell r="GZ124">
            <v>49.799640898068432</v>
          </cell>
          <cell r="HA124">
            <v>176.1817181855013</v>
          </cell>
          <cell r="HB124">
            <v>138.01866879576272</v>
          </cell>
          <cell r="HC124">
            <v>79.261259111532894</v>
          </cell>
          <cell r="HD124">
            <v>82.328466768116726</v>
          </cell>
          <cell r="HE124">
            <v>9.1476074186796374</v>
          </cell>
          <cell r="HN124">
            <v>333896.10622757865</v>
          </cell>
          <cell r="HO124">
            <v>287041.11146647547</v>
          </cell>
          <cell r="HP124">
            <v>233485.39277013543</v>
          </cell>
          <cell r="HQ124">
            <v>169087.08203569835</v>
          </cell>
          <cell r="HR124">
            <v>91805.340336024878</v>
          </cell>
        </row>
        <row r="125">
          <cell r="AA125">
            <v>11021.310063400955</v>
          </cell>
          <cell r="AB125">
            <v>7762.6828806410631</v>
          </cell>
          <cell r="AC125">
            <v>4824.2552985720349</v>
          </cell>
          <cell r="AD125">
            <v>2993.4989379002773</v>
          </cell>
          <cell r="AE125">
            <v>1530.1424102770702</v>
          </cell>
          <cell r="AF125">
            <v>49026.611267744462</v>
          </cell>
          <cell r="AG125">
            <v>40082.836628677047</v>
          </cell>
          <cell r="AH125">
            <v>32514.480520689933</v>
          </cell>
          <cell r="AI125">
            <v>24065.758643136232</v>
          </cell>
          <cell r="AJ125">
            <v>12708.737475074775</v>
          </cell>
          <cell r="AK125">
            <v>12589.131780334861</v>
          </cell>
          <cell r="AL125">
            <v>17553.991964572589</v>
          </cell>
          <cell r="AM125">
            <v>18535.077295086539</v>
          </cell>
          <cell r="AN125">
            <v>15217.556732838555</v>
          </cell>
          <cell r="AO125">
            <v>10203.093652134041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BI125">
            <v>367.37700211336505</v>
          </cell>
          <cell r="BJ125">
            <v>258.75609602136876</v>
          </cell>
          <cell r="BK125">
            <v>160.80850995240115</v>
          </cell>
          <cell r="BL125">
            <v>99.783297930009212</v>
          </cell>
          <cell r="BM125">
            <v>51.004747009235679</v>
          </cell>
          <cell r="BN125">
            <v>1272.5481263081922</v>
          </cell>
          <cell r="BO125">
            <v>849.12447709768514</v>
          </cell>
          <cell r="BP125">
            <v>583.0616071871849</v>
          </cell>
          <cell r="BQ125">
            <v>412.02156334366094</v>
          </cell>
          <cell r="BR125">
            <v>200.60296043176282</v>
          </cell>
          <cell r="BS125">
            <v>251.78263560669728</v>
          </cell>
          <cell r="BT125">
            <v>351.07983929145195</v>
          </cell>
          <cell r="BU125">
            <v>370.70154590173075</v>
          </cell>
          <cell r="BV125">
            <v>304.35113465677108</v>
          </cell>
          <cell r="BW125">
            <v>204.06187304268082</v>
          </cell>
          <cell r="BX125">
            <v>0</v>
          </cell>
          <cell r="BY125">
            <v>0</v>
          </cell>
          <cell r="BZ125">
            <v>0</v>
          </cell>
          <cell r="CA125">
            <v>0</v>
          </cell>
          <cell r="CB125">
            <v>0</v>
          </cell>
          <cell r="GB125">
            <v>290.62916352210834</v>
          </cell>
          <cell r="GC125">
            <v>1122.8106465735293</v>
          </cell>
          <cell r="GD125">
            <v>622.61887952548113</v>
          </cell>
          <cell r="GE125">
            <v>323.23500248864616</v>
          </cell>
          <cell r="GF125">
            <v>113.30218602301375</v>
          </cell>
          <cell r="GG125">
            <v>12.58913178033486</v>
          </cell>
          <cell r="GH125">
            <v>233.66049054559718</v>
          </cell>
          <cell r="GI125">
            <v>790.12419181770144</v>
          </cell>
          <cell r="GJ125">
            <v>476.50153812635705</v>
          </cell>
          <cell r="GK125">
            <v>252.97866807889582</v>
          </cell>
          <cell r="GL125">
            <v>157.9859276811533</v>
          </cell>
          <cell r="GM125">
            <v>17.553991964572589</v>
          </cell>
          <cell r="GN125">
            <v>163.29709535101796</v>
          </cell>
          <cell r="GO125">
            <v>531.32786505923991</v>
          </cell>
          <cell r="GP125">
            <v>358.4927754052552</v>
          </cell>
          <cell r="GQ125">
            <v>198.7930561154032</v>
          </cell>
          <cell r="GR125">
            <v>166.81569565577885</v>
          </cell>
          <cell r="GS125">
            <v>18.535077295086538</v>
          </cell>
          <cell r="GT125">
            <v>91.326382094567663</v>
          </cell>
          <cell r="GU125">
            <v>345.64176314661654</v>
          </cell>
          <cell r="GV125">
            <v>259.81429346863376</v>
          </cell>
          <cell r="GW125">
            <v>148.26370449658685</v>
          </cell>
          <cell r="GX125">
            <v>136.95801059554699</v>
          </cell>
          <cell r="GY125">
            <v>15.217556732838554</v>
          </cell>
          <cell r="GZ125">
            <v>49.799640898068432</v>
          </cell>
          <cell r="HA125">
            <v>176.1817181855013</v>
          </cell>
          <cell r="HB125">
            <v>144.35158619648914</v>
          </cell>
          <cell r="HC125">
            <v>83.483204045350519</v>
          </cell>
          <cell r="HD125">
            <v>91.827842869206364</v>
          </cell>
          <cell r="HE125">
            <v>10.203093652134042</v>
          </cell>
          <cell r="HN125">
            <v>360234.83635051048</v>
          </cell>
          <cell r="HO125">
            <v>309011.61825251899</v>
          </cell>
          <cell r="HP125">
            <v>251089.35394088185</v>
          </cell>
          <cell r="HQ125">
            <v>182029.29437991572</v>
          </cell>
          <cell r="HR125">
            <v>98765.718480993528</v>
          </cell>
        </row>
        <row r="126">
          <cell r="AA126">
            <v>11021.310063400955</v>
          </cell>
          <cell r="AB126">
            <v>7762.6828806410631</v>
          </cell>
          <cell r="AC126">
            <v>4824.2552985720349</v>
          </cell>
          <cell r="AD126">
            <v>2993.4989379002773</v>
          </cell>
          <cell r="AE126">
            <v>1530.1424102770702</v>
          </cell>
          <cell r="AF126">
            <v>52406.679811709822</v>
          </cell>
          <cell r="AG126">
            <v>42932.490156419284</v>
          </cell>
          <cell r="AH126">
            <v>34820.609112099643</v>
          </cell>
          <cell r="AI126">
            <v>25700.938707014164</v>
          </cell>
          <cell r="AJ126">
            <v>13604.624856337559</v>
          </cell>
          <cell r="AK126">
            <v>16020.325161231536</v>
          </cell>
          <cell r="AL126">
            <v>20620.761951571378</v>
          </cell>
          <cell r="AM126">
            <v>21104.763439800216</v>
          </cell>
          <cell r="AN126">
            <v>17116.294350020453</v>
          </cell>
          <cell r="AO126">
            <v>11362.538586700792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BI126">
            <v>367.37700211336505</v>
          </cell>
          <cell r="BJ126">
            <v>258.75609602136876</v>
          </cell>
          <cell r="BK126">
            <v>160.80850995240115</v>
          </cell>
          <cell r="BL126">
            <v>99.783297930009212</v>
          </cell>
          <cell r="BM126">
            <v>51.004747009235679</v>
          </cell>
          <cell r="BN126">
            <v>1275.0877419773738</v>
          </cell>
          <cell r="BO126">
            <v>849.12447709768514</v>
          </cell>
          <cell r="BP126">
            <v>583.0616071871849</v>
          </cell>
          <cell r="BQ126">
            <v>412.02156334366094</v>
          </cell>
          <cell r="BR126">
            <v>200.60296043176282</v>
          </cell>
          <cell r="BS126">
            <v>320.4065032246308</v>
          </cell>
          <cell r="BT126">
            <v>412.41523903142775</v>
          </cell>
          <cell r="BU126">
            <v>422.09526879600423</v>
          </cell>
          <cell r="BV126">
            <v>342.32588700040912</v>
          </cell>
          <cell r="BW126">
            <v>227.25077173401584</v>
          </cell>
          <cell r="BX126">
            <v>0</v>
          </cell>
          <cell r="BY126">
            <v>0</v>
          </cell>
          <cell r="BZ126">
            <v>0</v>
          </cell>
          <cell r="CA126">
            <v>0</v>
          </cell>
          <cell r="CB126">
            <v>0</v>
          </cell>
          <cell r="GB126">
            <v>290.62916352210834</v>
          </cell>
          <cell r="GC126">
            <v>1124.08045440812</v>
          </cell>
          <cell r="GD126">
            <v>643.96792451161559</v>
          </cell>
          <cell r="GE126">
            <v>337.46769914606915</v>
          </cell>
          <cell r="GF126">
            <v>144.18292645108383</v>
          </cell>
          <cell r="GG126">
            <v>16.020325161231536</v>
          </cell>
          <cell r="GH126">
            <v>233.66049054559718</v>
          </cell>
          <cell r="GI126">
            <v>790.12419181770144</v>
          </cell>
          <cell r="GJ126">
            <v>494.90215804834975</v>
          </cell>
          <cell r="GK126">
            <v>265.24574802689096</v>
          </cell>
          <cell r="GL126">
            <v>185.58685756414238</v>
          </cell>
          <cell r="GM126">
            <v>20.620761951571378</v>
          </cell>
          <cell r="GN126">
            <v>163.29709535101796</v>
          </cell>
          <cell r="GO126">
            <v>531.32786505923991</v>
          </cell>
          <cell r="GP126">
            <v>373.91089227353729</v>
          </cell>
          <cell r="GQ126">
            <v>209.07180069425789</v>
          </cell>
          <cell r="GR126">
            <v>189.94287095820192</v>
          </cell>
          <cell r="GS126">
            <v>21.104763439800212</v>
          </cell>
          <cell r="GT126">
            <v>91.326382094567663</v>
          </cell>
          <cell r="GU126">
            <v>345.64176314661654</v>
          </cell>
          <cell r="GV126">
            <v>271.20671917172513</v>
          </cell>
          <cell r="GW126">
            <v>155.85865496531446</v>
          </cell>
          <cell r="GX126">
            <v>154.04664915018409</v>
          </cell>
          <cell r="GY126">
            <v>17.116294350020453</v>
          </cell>
          <cell r="GZ126">
            <v>49.799640898068432</v>
          </cell>
          <cell r="HA126">
            <v>176.1817181855013</v>
          </cell>
          <cell r="HB126">
            <v>151.30825580388967</v>
          </cell>
          <cell r="HC126">
            <v>88.120983783617532</v>
          </cell>
          <cell r="HD126">
            <v>102.26284728030713</v>
          </cell>
          <cell r="HE126">
            <v>11.362538586700794</v>
          </cell>
          <cell r="HN126">
            <v>388368.50433098205</v>
          </cell>
          <cell r="HO126">
            <v>333035.55446925643</v>
          </cell>
          <cell r="HP126">
            <v>270566.25713004498</v>
          </cell>
          <cell r="HQ126">
            <v>195870.22993781194</v>
          </cell>
          <cell r="HR126">
            <v>106396.5955049225</v>
          </cell>
        </row>
        <row r="127">
          <cell r="AA127">
            <v>11021.310063400955</v>
          </cell>
          <cell r="AB127">
            <v>7762.6828806410631</v>
          </cell>
          <cell r="AC127">
            <v>4824.2552985720349</v>
          </cell>
          <cell r="AD127">
            <v>2993.4989379002773</v>
          </cell>
          <cell r="AE127">
            <v>1530.1424102770702</v>
          </cell>
          <cell r="AF127">
            <v>55988.519188496721</v>
          </cell>
          <cell r="AG127">
            <v>45987.389768072244</v>
          </cell>
          <cell r="AH127">
            <v>37273.375928110443</v>
          </cell>
          <cell r="AI127">
            <v>27491.628027769013</v>
          </cell>
          <cell r="AJ127">
            <v>14550.204855405011</v>
          </cell>
          <cell r="AK127">
            <v>19738.615561896026</v>
          </cell>
          <cell r="AL127">
            <v>23908.415819350277</v>
          </cell>
          <cell r="AM127">
            <v>23837.846463355105</v>
          </cell>
          <cell r="AN127">
            <v>19187.299878319391</v>
          </cell>
          <cell r="AO127">
            <v>12588.434793312335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BI127">
            <v>367.37700211336505</v>
          </cell>
          <cell r="BJ127">
            <v>258.75609602136876</v>
          </cell>
          <cell r="BK127">
            <v>160.80850995240115</v>
          </cell>
          <cell r="BL127">
            <v>99.783297930009212</v>
          </cell>
          <cell r="BM127">
            <v>51.004747009235679</v>
          </cell>
          <cell r="BN127">
            <v>1275.0877419773738</v>
          </cell>
          <cell r="BO127">
            <v>849.12447709768514</v>
          </cell>
          <cell r="BP127">
            <v>583.0616071871849</v>
          </cell>
          <cell r="BQ127">
            <v>412.02156334366094</v>
          </cell>
          <cell r="BR127">
            <v>200.60296043176282</v>
          </cell>
          <cell r="BS127">
            <v>394.77231123792058</v>
          </cell>
          <cell r="BT127">
            <v>478.1683163870058</v>
          </cell>
          <cell r="BU127">
            <v>476.75692926710212</v>
          </cell>
          <cell r="BV127">
            <v>383.74599756638793</v>
          </cell>
          <cell r="BW127">
            <v>251.76869586624667</v>
          </cell>
          <cell r="BX127">
            <v>0</v>
          </cell>
          <cell r="BY127">
            <v>0</v>
          </cell>
          <cell r="BZ127">
            <v>0</v>
          </cell>
          <cell r="CA127">
            <v>0</v>
          </cell>
          <cell r="CB127">
            <v>0</v>
          </cell>
          <cell r="GB127">
            <v>290.62916352210834</v>
          </cell>
          <cell r="GC127">
            <v>1124.08045440812</v>
          </cell>
          <cell r="GD127">
            <v>666.27766691560248</v>
          </cell>
          <cell r="GE127">
            <v>352.3408607487271</v>
          </cell>
          <cell r="GF127">
            <v>177.64754005706422</v>
          </cell>
          <cell r="GG127">
            <v>19.738615561896026</v>
          </cell>
          <cell r="GH127">
            <v>233.66049054559718</v>
          </cell>
          <cell r="GI127">
            <v>790.12419181770144</v>
          </cell>
          <cell r="GJ127">
            <v>514.62808125502318</v>
          </cell>
          <cell r="GK127">
            <v>278.39636349800656</v>
          </cell>
          <cell r="GL127">
            <v>215.17574237415249</v>
          </cell>
          <cell r="GM127">
            <v>23.908415819350278</v>
          </cell>
          <cell r="GN127">
            <v>163.29709535101796</v>
          </cell>
          <cell r="GO127">
            <v>531.32786505923991</v>
          </cell>
          <cell r="GP127">
            <v>390.30939041486664</v>
          </cell>
          <cell r="GQ127">
            <v>220.00413278847748</v>
          </cell>
          <cell r="GR127">
            <v>214.54061817019596</v>
          </cell>
          <cell r="GS127">
            <v>23.837846463355106</v>
          </cell>
          <cell r="GT127">
            <v>91.326382094567663</v>
          </cell>
          <cell r="GU127">
            <v>345.64176314661654</v>
          </cell>
          <cell r="GV127">
            <v>283.63275234151877</v>
          </cell>
          <cell r="GW127">
            <v>164.14267707851022</v>
          </cell>
          <cell r="GX127">
            <v>172.68569890487453</v>
          </cell>
          <cell r="GY127">
            <v>19.187299878319394</v>
          </cell>
          <cell r="GZ127">
            <v>49.799640898068432</v>
          </cell>
          <cell r="HA127">
            <v>176.1817181855013</v>
          </cell>
          <cell r="HB127">
            <v>158.66363304355889</v>
          </cell>
          <cell r="HC127">
            <v>93.024568610063682</v>
          </cell>
          <cell r="HD127">
            <v>113.29591313981101</v>
          </cell>
          <cell r="HE127">
            <v>12.588434793312334</v>
          </cell>
          <cell r="HN127">
            <v>418510.535505543</v>
          </cell>
          <cell r="HO127">
            <v>358789.81290959165</v>
          </cell>
          <cell r="HP127">
            <v>291281.62486755336</v>
          </cell>
          <cell r="HQ127">
            <v>211024.1467151703</v>
          </cell>
          <cell r="HR127">
            <v>114451.59398010673</v>
          </cell>
        </row>
        <row r="128">
          <cell r="AA128">
            <v>11021.310063400955</v>
          </cell>
          <cell r="AB128">
            <v>7762.6828806410631</v>
          </cell>
          <cell r="AC128">
            <v>4824.2552985720349</v>
          </cell>
          <cell r="AD128">
            <v>2993.4989379002773</v>
          </cell>
          <cell r="AE128">
            <v>1530.1424102770702</v>
          </cell>
          <cell r="AF128">
            <v>59827.439579604252</v>
          </cell>
          <cell r="AG128">
            <v>49285.242320752775</v>
          </cell>
          <cell r="AH128">
            <v>39949.186747998247</v>
          </cell>
          <cell r="AI128">
            <v>29379.910990494831</v>
          </cell>
          <cell r="AJ128">
            <v>15512.45691250983</v>
          </cell>
          <cell r="AK128">
            <v>23723.780539331467</v>
          </cell>
          <cell r="AL128">
            <v>27457.533328425518</v>
          </cell>
          <cell r="AM128">
            <v>26819.464234087234</v>
          </cell>
          <cell r="AN128">
            <v>21381.389791889531</v>
          </cell>
          <cell r="AO128">
            <v>13856.493801261475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BI128">
            <v>367.37700211336505</v>
          </cell>
          <cell r="BJ128">
            <v>258.75609602136876</v>
          </cell>
          <cell r="BK128">
            <v>160.80850995240115</v>
          </cell>
          <cell r="BL128">
            <v>99.783297930009212</v>
          </cell>
          <cell r="BM128">
            <v>51.004747009235679</v>
          </cell>
          <cell r="BN128">
            <v>1275.0877419773738</v>
          </cell>
          <cell r="BO128">
            <v>849.12447709768514</v>
          </cell>
          <cell r="BP128">
            <v>583.0616071871849</v>
          </cell>
          <cell r="BQ128">
            <v>412.02156334366094</v>
          </cell>
          <cell r="BR128">
            <v>200.60296043176282</v>
          </cell>
          <cell r="BS128">
            <v>474.47561078662937</v>
          </cell>
          <cell r="BT128">
            <v>549.1506665685107</v>
          </cell>
          <cell r="BU128">
            <v>536.3892846817447</v>
          </cell>
          <cell r="BV128">
            <v>427.6277958377907</v>
          </cell>
          <cell r="BW128">
            <v>277.12987602522946</v>
          </cell>
          <cell r="BX128">
            <v>0</v>
          </cell>
          <cell r="BY128">
            <v>0</v>
          </cell>
          <cell r="BZ128">
            <v>0</v>
          </cell>
          <cell r="CA128">
            <v>0</v>
          </cell>
          <cell r="CB128">
            <v>0</v>
          </cell>
          <cell r="GB128">
            <v>290.62916352210834</v>
          </cell>
          <cell r="GC128">
            <v>1124.08045440812</v>
          </cell>
          <cell r="GD128">
            <v>690.18865678021518</v>
          </cell>
          <cell r="GE128">
            <v>368.28152065846888</v>
          </cell>
          <cell r="GF128">
            <v>213.51402485398319</v>
          </cell>
          <cell r="GG128">
            <v>23.723780539331468</v>
          </cell>
          <cell r="GH128">
            <v>233.66049054559718</v>
          </cell>
          <cell r="GI128">
            <v>790.12419181770144</v>
          </cell>
          <cell r="GJ128">
            <v>535.92278630947465</v>
          </cell>
          <cell r="GK128">
            <v>292.59283353430754</v>
          </cell>
          <cell r="GL128">
            <v>247.11779995582967</v>
          </cell>
          <cell r="GM128">
            <v>27.457533328425519</v>
          </cell>
          <cell r="GN128">
            <v>163.29709535101796</v>
          </cell>
          <cell r="GO128">
            <v>531.32786505923991</v>
          </cell>
          <cell r="GP128">
            <v>408.19909703925941</v>
          </cell>
          <cell r="GQ128">
            <v>231.93060387140599</v>
          </cell>
          <cell r="GR128">
            <v>241.37517810678511</v>
          </cell>
          <cell r="GS128">
            <v>26.819464234087235</v>
          </cell>
          <cell r="GT128">
            <v>91.326382094567663</v>
          </cell>
          <cell r="GU128">
            <v>345.64176314661654</v>
          </cell>
          <cell r="GV128">
            <v>296.7972918229396</v>
          </cell>
          <cell r="GW128">
            <v>172.91903673279077</v>
          </cell>
          <cell r="GX128">
            <v>192.43250812700578</v>
          </cell>
          <cell r="GY128">
            <v>21.381389791889532</v>
          </cell>
          <cell r="GZ128">
            <v>49.799640898068432</v>
          </cell>
          <cell r="HA128">
            <v>176.1817181855013</v>
          </cell>
          <cell r="HB128">
            <v>166.27198709125372</v>
          </cell>
          <cell r="HC128">
            <v>98.096804641860246</v>
          </cell>
          <cell r="HD128">
            <v>124.70844421135327</v>
          </cell>
          <cell r="HE128">
            <v>13.856493801261474</v>
          </cell>
          <cell r="HN128">
            <v>450815.96462537744</v>
          </cell>
          <cell r="HO128">
            <v>386592.28033466602</v>
          </cell>
          <cell r="HP128">
            <v>313880.75853494863</v>
          </cell>
          <cell r="HQ128">
            <v>227008.04638240489</v>
          </cell>
          <cell r="HR128">
            <v>122656.83404012493</v>
          </cell>
        </row>
        <row r="129">
          <cell r="AA129">
            <v>11021.310063400955</v>
          </cell>
          <cell r="AB129">
            <v>7762.6828806410631</v>
          </cell>
          <cell r="AC129">
            <v>4824.2552985720349</v>
          </cell>
          <cell r="AD129">
            <v>2993.4989379002773</v>
          </cell>
          <cell r="AE129">
            <v>1530.1424102770702</v>
          </cell>
          <cell r="AF129">
            <v>63941.892579582796</v>
          </cell>
          <cell r="AG129">
            <v>52822.262487834523</v>
          </cell>
          <cell r="AH129">
            <v>42760.151858083627</v>
          </cell>
          <cell r="AI129">
            <v>31257.537218584366</v>
          </cell>
          <cell r="AJ129">
            <v>16528.195707904211</v>
          </cell>
          <cell r="AK129">
            <v>27994.974605975865</v>
          </cell>
          <cell r="AL129">
            <v>31264.040746332539</v>
          </cell>
          <cell r="AM129">
            <v>29951.682499610943</v>
          </cell>
          <cell r="AN129">
            <v>23580.269175417394</v>
          </cell>
          <cell r="AO129">
            <v>15193.485752094188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BI129">
            <v>367.37700211336505</v>
          </cell>
          <cell r="BJ129">
            <v>258.75609602136876</v>
          </cell>
          <cell r="BK129">
            <v>160.80850995240115</v>
          </cell>
          <cell r="BL129">
            <v>99.783297930009212</v>
          </cell>
          <cell r="BM129">
            <v>51.004747009235679</v>
          </cell>
          <cell r="BN129">
            <v>1275.0877419773738</v>
          </cell>
          <cell r="BO129">
            <v>849.12447709768514</v>
          </cell>
          <cell r="BP129">
            <v>583.0616071871849</v>
          </cell>
          <cell r="BQ129">
            <v>412.02156334366094</v>
          </cell>
          <cell r="BR129">
            <v>200.60296043176282</v>
          </cell>
          <cell r="BS129">
            <v>559.89949211951739</v>
          </cell>
          <cell r="BT129">
            <v>625.28081492665115</v>
          </cell>
          <cell r="BU129">
            <v>599.0336499922189</v>
          </cell>
          <cell r="BV129">
            <v>471.60538350834798</v>
          </cell>
          <cell r="BW129">
            <v>303.86971504188369</v>
          </cell>
          <cell r="BX129">
            <v>0</v>
          </cell>
          <cell r="BY129">
            <v>0</v>
          </cell>
          <cell r="BZ129">
            <v>0</v>
          </cell>
          <cell r="CA129">
            <v>0</v>
          </cell>
          <cell r="CB129">
            <v>0</v>
          </cell>
          <cell r="GB129">
            <v>290.62916352210834</v>
          </cell>
          <cell r="GC129">
            <v>1124.08045440812</v>
          </cell>
          <cell r="GD129">
            <v>715.81582118008157</v>
          </cell>
          <cell r="GE129">
            <v>385.36629692504647</v>
          </cell>
          <cell r="GF129">
            <v>251.95477145378277</v>
          </cell>
          <cell r="GG129">
            <v>27.994974605975866</v>
          </cell>
          <cell r="GH129">
            <v>233.66049054559718</v>
          </cell>
          <cell r="GI129">
            <v>790.12419181770144</v>
          </cell>
          <cell r="GJ129">
            <v>558.7618308169167</v>
          </cell>
          <cell r="GK129">
            <v>307.8188632059356</v>
          </cell>
          <cell r="GL129">
            <v>281.37636671699289</v>
          </cell>
          <cell r="GM129">
            <v>31.26404074633254</v>
          </cell>
          <cell r="GN129">
            <v>163.29709535101796</v>
          </cell>
          <cell r="GO129">
            <v>531.32786505923991</v>
          </cell>
          <cell r="GP129">
            <v>426.99240663240164</v>
          </cell>
          <cell r="GQ129">
            <v>244.45947693350081</v>
          </cell>
          <cell r="GR129">
            <v>269.56514249649848</v>
          </cell>
          <cell r="GS129">
            <v>29.951682499610939</v>
          </cell>
          <cell r="GT129">
            <v>91.326382094567663</v>
          </cell>
          <cell r="GU129">
            <v>345.64176314661654</v>
          </cell>
          <cell r="GV129">
            <v>309.9905681241068</v>
          </cell>
          <cell r="GW129">
            <v>181.71455426690224</v>
          </cell>
          <cell r="GX129">
            <v>212.22242257875658</v>
          </cell>
          <cell r="GY129">
            <v>23.580269175417399</v>
          </cell>
          <cell r="GZ129">
            <v>49.799640898068432</v>
          </cell>
          <cell r="HA129">
            <v>176.1817181855013</v>
          </cell>
          <cell r="HB129">
            <v>174.29393879625002</v>
          </cell>
          <cell r="HC129">
            <v>103.44477244519109</v>
          </cell>
          <cell r="HD129">
            <v>136.74137176884767</v>
          </cell>
          <cell r="HE129">
            <v>15.193485752094185</v>
          </cell>
          <cell r="HN129">
            <v>485440.06625186355</v>
          </cell>
          <cell r="HO129">
            <v>416411.0446384828</v>
          </cell>
          <cell r="HP129">
            <v>337621.36672184116</v>
          </cell>
          <cell r="HQ129">
            <v>242908.60796053233</v>
          </cell>
          <cell r="HR129">
            <v>131317.5411836131</v>
          </cell>
        </row>
        <row r="130">
          <cell r="AA130">
            <v>11021.310063400955</v>
          </cell>
          <cell r="AB130">
            <v>7762.6828806410631</v>
          </cell>
          <cell r="AC130">
            <v>4824.2552985720349</v>
          </cell>
          <cell r="AD130">
            <v>2993.4989379002773</v>
          </cell>
          <cell r="AE130">
            <v>1530.1424102770702</v>
          </cell>
          <cell r="AF130">
            <v>68351.654117812664</v>
          </cell>
          <cell r="AG130">
            <v>56503.874247637556</v>
          </cell>
          <cell r="AH130">
            <v>45562.639514080234</v>
          </cell>
          <cell r="AI130">
            <v>33260.664422318507</v>
          </cell>
          <cell r="AJ130">
            <v>17658.511088613093</v>
          </cell>
          <cell r="AK130">
            <v>32572.727059947818</v>
          </cell>
          <cell r="AL130">
            <v>35226.156259263415</v>
          </cell>
          <cell r="AM130">
            <v>33074.454459150016</v>
          </cell>
          <cell r="AN130">
            <v>25903.680682694001</v>
          </cell>
          <cell r="AO130">
            <v>16644.085436345536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BI130">
            <v>367.37700211336505</v>
          </cell>
          <cell r="BJ130">
            <v>258.75609602136876</v>
          </cell>
          <cell r="BK130">
            <v>160.80850995240115</v>
          </cell>
          <cell r="BL130">
            <v>99.783297930009212</v>
          </cell>
          <cell r="BM130">
            <v>51.004747009235679</v>
          </cell>
          <cell r="BN130">
            <v>1275.0877419773738</v>
          </cell>
          <cell r="BO130">
            <v>849.12447709768514</v>
          </cell>
          <cell r="BP130">
            <v>583.0616071871849</v>
          </cell>
          <cell r="BQ130">
            <v>412.02156334366094</v>
          </cell>
          <cell r="BR130">
            <v>200.60296043176282</v>
          </cell>
          <cell r="BS130">
            <v>651.45454119895635</v>
          </cell>
          <cell r="BT130">
            <v>704.52312518526878</v>
          </cell>
          <cell r="BU130">
            <v>661.48908918300037</v>
          </cell>
          <cell r="BV130">
            <v>518.07361365388022</v>
          </cell>
          <cell r="BW130">
            <v>332.88170872691069</v>
          </cell>
          <cell r="BX130">
            <v>0</v>
          </cell>
          <cell r="BY130">
            <v>0</v>
          </cell>
          <cell r="BZ130">
            <v>0</v>
          </cell>
          <cell r="CA130">
            <v>0</v>
          </cell>
          <cell r="CB130">
            <v>0</v>
          </cell>
          <cell r="GB130">
            <v>290.62916352210834</v>
          </cell>
          <cell r="GC130">
            <v>1124.08045440812</v>
          </cell>
          <cell r="GD130">
            <v>743.28233590391324</v>
          </cell>
          <cell r="GE130">
            <v>403.67730674093423</v>
          </cell>
          <cell r="GF130">
            <v>293.15454353953038</v>
          </cell>
          <cell r="GG130">
            <v>32.572727059947816</v>
          </cell>
          <cell r="GH130">
            <v>233.66049054559718</v>
          </cell>
          <cell r="GI130">
            <v>790.12419181770144</v>
          </cell>
          <cell r="GJ130">
            <v>582.53452389450194</v>
          </cell>
          <cell r="GK130">
            <v>323.66732525765917</v>
          </cell>
          <cell r="GL130">
            <v>317.03540633337076</v>
          </cell>
          <cell r="GM130">
            <v>35.226156259263419</v>
          </cell>
          <cell r="GN130">
            <v>163.29709535101796</v>
          </cell>
          <cell r="GO130">
            <v>531.32786505923991</v>
          </cell>
          <cell r="GP130">
            <v>445.72903838963612</v>
          </cell>
          <cell r="GQ130">
            <v>256.95056477165713</v>
          </cell>
          <cell r="GR130">
            <v>297.6700901323502</v>
          </cell>
          <cell r="GS130">
            <v>33.074454459150019</v>
          </cell>
          <cell r="GT130">
            <v>91.326382094567663</v>
          </cell>
          <cell r="GU130">
            <v>345.64176314661654</v>
          </cell>
          <cell r="GV130">
            <v>323.93103716776642</v>
          </cell>
          <cell r="GW130">
            <v>191.00820029600865</v>
          </cell>
          <cell r="GX130">
            <v>233.13312614424601</v>
          </cell>
          <cell r="GY130">
            <v>25.903680682694002</v>
          </cell>
          <cell r="GZ130">
            <v>49.799640898068432</v>
          </cell>
          <cell r="HA130">
            <v>176.1817181855013</v>
          </cell>
          <cell r="HB130">
            <v>182.99753690175811</v>
          </cell>
          <cell r="HC130">
            <v>109.2471711821965</v>
          </cell>
          <cell r="HD130">
            <v>149.79676892710981</v>
          </cell>
          <cell r="HE130">
            <v>16.644085436345534</v>
          </cell>
          <cell r="HN130">
            <v>522549.25953929126</v>
          </cell>
          <cell r="HO130">
            <v>447448.78492207936</v>
          </cell>
          <cell r="HP130">
            <v>361290.37675362959</v>
          </cell>
          <cell r="HQ130">
            <v>259862.99019331607</v>
          </cell>
          <cell r="HR130">
            <v>140940.30410298469</v>
          </cell>
        </row>
        <row r="131">
          <cell r="AA131">
            <v>11021.310063400955</v>
          </cell>
          <cell r="AB131">
            <v>7762.6828806410631</v>
          </cell>
          <cell r="AC131">
            <v>4824.2552985720349</v>
          </cell>
          <cell r="AD131">
            <v>2993.4989379002773</v>
          </cell>
          <cell r="AE131">
            <v>1530.1424102770702</v>
          </cell>
          <cell r="AF131">
            <v>73077.919510600579</v>
          </cell>
          <cell r="AG131">
            <v>60373.966928030706</v>
          </cell>
          <cell r="AH131">
            <v>48636.289884996462</v>
          </cell>
          <cell r="AI131">
            <v>35496.421020879759</v>
          </cell>
          <cell r="AJ131">
            <v>18868.534915355041</v>
          </cell>
          <cell r="AK131">
            <v>37479.040658175276</v>
          </cell>
          <cell r="AL131">
            <v>39391.113143876995</v>
          </cell>
          <cell r="AM131">
            <v>36499.379158170959</v>
          </cell>
          <cell r="AN131">
            <v>28490.711609359962</v>
          </cell>
          <cell r="AO131">
            <v>18205.383591192196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BI131">
            <v>367.37700211336505</v>
          </cell>
          <cell r="BJ131">
            <v>258.75609602136876</v>
          </cell>
          <cell r="BK131">
            <v>160.80850995240115</v>
          </cell>
          <cell r="BL131">
            <v>99.783297930009212</v>
          </cell>
          <cell r="BM131">
            <v>51.004747009235679</v>
          </cell>
          <cell r="BN131">
            <v>1275.0877419773738</v>
          </cell>
          <cell r="BO131">
            <v>849.12447709768514</v>
          </cell>
          <cell r="BP131">
            <v>583.0616071871849</v>
          </cell>
          <cell r="BQ131">
            <v>412.02156334366094</v>
          </cell>
          <cell r="BR131">
            <v>200.60296043176282</v>
          </cell>
          <cell r="BS131">
            <v>749.58081316350547</v>
          </cell>
          <cell r="BT131">
            <v>787.82226287754042</v>
          </cell>
          <cell r="BU131">
            <v>729.98758316341923</v>
          </cell>
          <cell r="BV131">
            <v>569.81423218719942</v>
          </cell>
          <cell r="BW131">
            <v>364.10767182384382</v>
          </cell>
          <cell r="BX131">
            <v>0</v>
          </cell>
          <cell r="BY131">
            <v>0</v>
          </cell>
          <cell r="BZ131">
            <v>0</v>
          </cell>
          <cell r="CA131">
            <v>0</v>
          </cell>
          <cell r="CB131">
            <v>0</v>
          </cell>
          <cell r="GB131">
            <v>290.62916352210834</v>
          </cell>
          <cell r="GC131">
            <v>1124.08045440812</v>
          </cell>
          <cell r="GD131">
            <v>772.72021749327803</v>
          </cell>
          <cell r="GE131">
            <v>423.30256113384405</v>
          </cell>
          <cell r="GF131">
            <v>337.31136592357745</v>
          </cell>
          <cell r="GG131">
            <v>37.479040658175272</v>
          </cell>
          <cell r="GH131">
            <v>233.66049054559718</v>
          </cell>
          <cell r="GI131">
            <v>790.12419181770144</v>
          </cell>
          <cell r="GJ131">
            <v>607.52426520218341</v>
          </cell>
          <cell r="GK131">
            <v>340.32715279611341</v>
          </cell>
          <cell r="GL131">
            <v>354.52001829489296</v>
          </cell>
          <cell r="GM131">
            <v>39.391113143876993</v>
          </cell>
          <cell r="GN131">
            <v>163.29709535101796</v>
          </cell>
          <cell r="GO131">
            <v>531.32786505923991</v>
          </cell>
          <cell r="GP131">
            <v>466.27858658376181</v>
          </cell>
          <cell r="GQ131">
            <v>270.65026356774092</v>
          </cell>
          <cell r="GR131">
            <v>328.49441242353868</v>
          </cell>
          <cell r="GS131">
            <v>36.49937915817096</v>
          </cell>
          <cell r="GT131">
            <v>91.326382094567663</v>
          </cell>
          <cell r="GU131">
            <v>345.64176314661654</v>
          </cell>
          <cell r="GV131">
            <v>339.45322272776218</v>
          </cell>
          <cell r="GW131">
            <v>201.35632400267249</v>
          </cell>
          <cell r="GX131">
            <v>256.41640448423965</v>
          </cell>
          <cell r="GY131">
            <v>28.490711609359963</v>
          </cell>
          <cell r="GZ131">
            <v>49.799640898068432</v>
          </cell>
          <cell r="HA131">
            <v>176.1817181855013</v>
          </cell>
          <cell r="HB131">
            <v>192.36532583083806</v>
          </cell>
          <cell r="HC131">
            <v>115.49236380158311</v>
          </cell>
          <cell r="HD131">
            <v>163.84845232072973</v>
          </cell>
          <cell r="HE131">
            <v>18.205383591192192</v>
          </cell>
          <cell r="HN131">
            <v>562321.90812088561</v>
          </cell>
          <cell r="HO131">
            <v>480075.50911907002</v>
          </cell>
          <cell r="HP131">
            <v>387249.54960056779</v>
          </cell>
          <cell r="HQ131">
            <v>278783.85535247246</v>
          </cell>
          <cell r="HR131">
            <v>151245.01397885894</v>
          </cell>
        </row>
        <row r="132">
          <cell r="AA132">
            <v>11021.310063400955</v>
          </cell>
          <cell r="AB132">
            <v>7762.6828806410631</v>
          </cell>
          <cell r="AC132">
            <v>4824.2552985720349</v>
          </cell>
          <cell r="AD132">
            <v>2993.4989379002773</v>
          </cell>
          <cell r="AE132">
            <v>1530.1424102770702</v>
          </cell>
          <cell r="AF132">
            <v>78143.405335494463</v>
          </cell>
          <cell r="AG132">
            <v>64670.00545612321</v>
          </cell>
          <cell r="AH132">
            <v>52178.050460418519</v>
          </cell>
          <cell r="AI132">
            <v>38070.602648823573</v>
          </cell>
          <cell r="AJ132">
            <v>20254.638188472753</v>
          </cell>
          <cell r="AK132">
            <v>42737.497371636557</v>
          </cell>
          <cell r="AL132">
            <v>44014.468893157493</v>
          </cell>
          <cell r="AM132">
            <v>40445.912370784106</v>
          </cell>
          <cell r="AN132">
            <v>31469.665874494869</v>
          </cell>
          <cell r="AO132">
            <v>19996.259501500997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BI132">
            <v>367.37700211336505</v>
          </cell>
          <cell r="BJ132">
            <v>258.75609602136876</v>
          </cell>
          <cell r="BK132">
            <v>160.80850995240115</v>
          </cell>
          <cell r="BL132">
            <v>99.783297930009212</v>
          </cell>
          <cell r="BM132">
            <v>51.004747009235679</v>
          </cell>
          <cell r="BN132">
            <v>1275.0877419773738</v>
          </cell>
          <cell r="BO132">
            <v>849.12447709768514</v>
          </cell>
          <cell r="BP132">
            <v>583.0616071871849</v>
          </cell>
          <cell r="BQ132">
            <v>412.02156334366094</v>
          </cell>
          <cell r="BR132">
            <v>200.60296043176282</v>
          </cell>
          <cell r="BS132">
            <v>854.74994743273112</v>
          </cell>
          <cell r="BT132">
            <v>880.28937786315043</v>
          </cell>
          <cell r="BU132">
            <v>808.91824741568212</v>
          </cell>
          <cell r="BV132">
            <v>629.39331748989753</v>
          </cell>
          <cell r="BW132">
            <v>399.92519003001991</v>
          </cell>
          <cell r="BX132">
            <v>0</v>
          </cell>
          <cell r="BY132">
            <v>0</v>
          </cell>
          <cell r="BZ132">
            <v>0</v>
          </cell>
          <cell r="CA132">
            <v>0</v>
          </cell>
          <cell r="CB132">
            <v>0</v>
          </cell>
          <cell r="GB132">
            <v>290.62916352210834</v>
          </cell>
          <cell r="GC132">
            <v>1124.08045440812</v>
          </cell>
          <cell r="GD132">
            <v>804.27095777404566</v>
          </cell>
          <cell r="GE132">
            <v>444.33638798768925</v>
          </cell>
          <cell r="GF132">
            <v>384.63747634472901</v>
          </cell>
          <cell r="GG132">
            <v>42.737497371636557</v>
          </cell>
          <cell r="GH132">
            <v>233.66049054559718</v>
          </cell>
          <cell r="GI132">
            <v>790.12419181770144</v>
          </cell>
          <cell r="GJ132">
            <v>635.26439969786645</v>
          </cell>
          <cell r="GK132">
            <v>358.82057579323543</v>
          </cell>
          <cell r="GL132">
            <v>396.13022003841746</v>
          </cell>
          <cell r="GM132">
            <v>44.014468893157499</v>
          </cell>
          <cell r="GN132">
            <v>163.29709535101796</v>
          </cell>
          <cell r="GO132">
            <v>531.32786505923991</v>
          </cell>
          <cell r="GP132">
            <v>489.95778585944061</v>
          </cell>
          <cell r="GQ132">
            <v>286.43639641819345</v>
          </cell>
          <cell r="GR132">
            <v>364.01321133705699</v>
          </cell>
          <cell r="GS132">
            <v>40.445912370784107</v>
          </cell>
          <cell r="GT132">
            <v>91.326382094567663</v>
          </cell>
          <cell r="GU132">
            <v>345.64176314661654</v>
          </cell>
          <cell r="GV132">
            <v>357.32694831857168</v>
          </cell>
          <cell r="GW132">
            <v>213.27214106321213</v>
          </cell>
          <cell r="GX132">
            <v>283.22699287045384</v>
          </cell>
          <cell r="GY132">
            <v>31.469665874494872</v>
          </cell>
          <cell r="GZ132">
            <v>49.799640898068432</v>
          </cell>
          <cell r="HA132">
            <v>176.1817181855013</v>
          </cell>
          <cell r="HB132">
            <v>203.11058129269088</v>
          </cell>
          <cell r="HC132">
            <v>122.65586744281833</v>
          </cell>
          <cell r="HD132">
            <v>179.96633551350897</v>
          </cell>
          <cell r="HE132">
            <v>19.996259501500997</v>
          </cell>
          <cell r="HN132">
            <v>604949.17740542127</v>
          </cell>
          <cell r="HO132">
            <v>516293.15964352229</v>
          </cell>
          <cell r="HP132">
            <v>417162.24748898949</v>
          </cell>
          <cell r="HQ132">
            <v>300568.89008207695</v>
          </cell>
          <cell r="HR132">
            <v>163050.19052792416</v>
          </cell>
        </row>
        <row r="133">
          <cell r="AA133">
            <v>11021.310063400955</v>
          </cell>
          <cell r="AB133">
            <v>7762.6828806410631</v>
          </cell>
          <cell r="AC133">
            <v>4824.2552985720349</v>
          </cell>
          <cell r="AD133">
            <v>2993.4989379002773</v>
          </cell>
          <cell r="AE133">
            <v>1530.1424102770702</v>
          </cell>
          <cell r="AF133">
            <v>83572.458617469354</v>
          </cell>
          <cell r="AG133">
            <v>69404.074450226733</v>
          </cell>
          <cell r="AH133">
            <v>55949.738424223768</v>
          </cell>
          <cell r="AI133">
            <v>40790.140086582083</v>
          </cell>
          <cell r="AJ133">
            <v>21745.114009830497</v>
          </cell>
          <cell r="AK133">
            <v>48373.371731020015</v>
          </cell>
          <cell r="AL133">
            <v>49109.228858240334</v>
          </cell>
          <cell r="AM133">
            <v>44648.65038759567</v>
          </cell>
          <cell r="AN133">
            <v>34620.253365259698</v>
          </cell>
          <cell r="AO133">
            <v>21917.785375865053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BI133">
            <v>367.37700211336505</v>
          </cell>
          <cell r="BJ133">
            <v>258.75609602136876</v>
          </cell>
          <cell r="BK133">
            <v>160.80850995240115</v>
          </cell>
          <cell r="BL133">
            <v>99.783297930009212</v>
          </cell>
          <cell r="BM133">
            <v>51.004747009235679</v>
          </cell>
          <cell r="BN133">
            <v>1275.0877419773738</v>
          </cell>
          <cell r="BO133">
            <v>849.12447709768514</v>
          </cell>
          <cell r="BP133">
            <v>583.0616071871849</v>
          </cell>
          <cell r="BQ133">
            <v>412.02156334366094</v>
          </cell>
          <cell r="BR133">
            <v>200.60296043176282</v>
          </cell>
          <cell r="BS133">
            <v>967.46743462040024</v>
          </cell>
          <cell r="BT133">
            <v>982.18457716480725</v>
          </cell>
          <cell r="BU133">
            <v>892.97300775191343</v>
          </cell>
          <cell r="BV133">
            <v>692.40506730519405</v>
          </cell>
          <cell r="BW133">
            <v>438.35570751730103</v>
          </cell>
          <cell r="BX133">
            <v>0</v>
          </cell>
          <cell r="BY133">
            <v>0</v>
          </cell>
          <cell r="BZ133">
            <v>0</v>
          </cell>
          <cell r="CA133">
            <v>0</v>
          </cell>
          <cell r="CB133">
            <v>0</v>
          </cell>
          <cell r="GB133">
            <v>290.62916352210834</v>
          </cell>
          <cell r="GC133">
            <v>1124.08045440812</v>
          </cell>
          <cell r="GD133">
            <v>838.08620393034641</v>
          </cell>
          <cell r="GE133">
            <v>466.87988542522305</v>
          </cell>
          <cell r="GF133">
            <v>435.36034557918009</v>
          </cell>
          <cell r="GG133">
            <v>48.373371731020015</v>
          </cell>
          <cell r="GH133">
            <v>233.66049054559718</v>
          </cell>
          <cell r="GI133">
            <v>790.12419181770144</v>
          </cell>
          <cell r="GJ133">
            <v>665.83295948836349</v>
          </cell>
          <cell r="GK133">
            <v>379.19961565356681</v>
          </cell>
          <cell r="GL133">
            <v>441.98305972416301</v>
          </cell>
          <cell r="GM133">
            <v>49.109228858240336</v>
          </cell>
          <cell r="GN133">
            <v>163.29709535101796</v>
          </cell>
          <cell r="GO133">
            <v>531.32786505923991</v>
          </cell>
          <cell r="GP133">
            <v>515.17421396031</v>
          </cell>
          <cell r="GQ133">
            <v>303.24734848543972</v>
          </cell>
          <cell r="GR133">
            <v>401.83785348836108</v>
          </cell>
          <cell r="GS133">
            <v>44.648650387595673</v>
          </cell>
          <cell r="GT133">
            <v>91.326382094567663</v>
          </cell>
          <cell r="GU133">
            <v>345.64176314661654</v>
          </cell>
          <cell r="GV133">
            <v>376.2304732631606</v>
          </cell>
          <cell r="GW133">
            <v>225.87449102627144</v>
          </cell>
          <cell r="GX133">
            <v>311.58228028733726</v>
          </cell>
          <cell r="GY133">
            <v>34.6202533652597</v>
          </cell>
          <cell r="GZ133">
            <v>49.799640898068432</v>
          </cell>
          <cell r="HA133">
            <v>176.1817181855013</v>
          </cell>
          <cell r="HB133">
            <v>214.63973653887521</v>
          </cell>
          <cell r="HC133">
            <v>130.34197094027456</v>
          </cell>
          <cell r="HD133">
            <v>197.26006838278548</v>
          </cell>
          <cell r="HE133">
            <v>21.917785375865051</v>
          </cell>
          <cell r="HN133">
            <v>650635.95340497384</v>
          </cell>
          <cell r="HO133">
            <v>556203.61558238359</v>
          </cell>
          <cell r="HP133">
            <v>449016.84640615614</v>
          </cell>
          <cell r="HQ133">
            <v>323585.42458045098</v>
          </cell>
          <cell r="HR133">
            <v>175742.60744853172</v>
          </cell>
        </row>
        <row r="134">
          <cell r="AA134">
            <v>11021.310063400955</v>
          </cell>
          <cell r="AB134">
            <v>7762.6828806410631</v>
          </cell>
          <cell r="AC134">
            <v>4824.2552985720349</v>
          </cell>
          <cell r="AD134">
            <v>2993.4989379002773</v>
          </cell>
          <cell r="AE134">
            <v>1530.1424102770702</v>
          </cell>
          <cell r="AF134">
            <v>89391.173851785774</v>
          </cell>
          <cell r="AG134">
            <v>74313.487072316522</v>
          </cell>
          <cell r="AH134">
            <v>59981.160407563322</v>
          </cell>
          <cell r="AI134">
            <v>43676.520201256681</v>
          </cell>
          <cell r="AJ134">
            <v>23156.680835567531</v>
          </cell>
          <cell r="AK134">
            <v>54413.7523075961</v>
          </cell>
          <cell r="AL134">
            <v>54392.691965822669</v>
          </cell>
          <cell r="AM134">
            <v>49140.806311888307</v>
          </cell>
          <cell r="AN134">
            <v>37967.367420887385</v>
          </cell>
          <cell r="AO134">
            <v>23790.086142555178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BI134">
            <v>367.37700211336505</v>
          </cell>
          <cell r="BJ134">
            <v>258.75609602136876</v>
          </cell>
          <cell r="BK134">
            <v>160.80850995240115</v>
          </cell>
          <cell r="BL134">
            <v>99.783297930009212</v>
          </cell>
          <cell r="BM134">
            <v>51.004747009235679</v>
          </cell>
          <cell r="BN134">
            <v>1275.0877419773738</v>
          </cell>
          <cell r="BO134">
            <v>849.12447709768514</v>
          </cell>
          <cell r="BP134">
            <v>583.0616071871849</v>
          </cell>
          <cell r="BQ134">
            <v>412.02156334366094</v>
          </cell>
          <cell r="BR134">
            <v>200.60296043176282</v>
          </cell>
          <cell r="BS134">
            <v>1088.275046151922</v>
          </cell>
          <cell r="BT134">
            <v>1087.853839316454</v>
          </cell>
          <cell r="BU134">
            <v>982.81612623776618</v>
          </cell>
          <cell r="BV134">
            <v>759.34734841774787</v>
          </cell>
          <cell r="BW134">
            <v>475.80172285110359</v>
          </cell>
          <cell r="BX134">
            <v>0</v>
          </cell>
          <cell r="BY134">
            <v>0</v>
          </cell>
          <cell r="BZ134">
            <v>0</v>
          </cell>
          <cell r="CA134">
            <v>0</v>
          </cell>
          <cell r="CB134">
            <v>0</v>
          </cell>
          <cell r="GB134">
            <v>290.62916352210834</v>
          </cell>
          <cell r="GC134">
            <v>1124.08045440812</v>
          </cell>
          <cell r="GD134">
            <v>874.32848738980294</v>
          </cell>
          <cell r="GE134">
            <v>491.04140773152739</v>
          </cell>
          <cell r="GF134">
            <v>489.72377076836489</v>
          </cell>
          <cell r="GG134">
            <v>54.413752307596098</v>
          </cell>
          <cell r="GH134">
            <v>233.66049054559718</v>
          </cell>
          <cell r="GI134">
            <v>790.12419181770144</v>
          </cell>
          <cell r="GJ134">
            <v>697.53373813385747</v>
          </cell>
          <cell r="GK134">
            <v>400.33346808389615</v>
          </cell>
          <cell r="GL134">
            <v>489.53422769240399</v>
          </cell>
          <cell r="GM134">
            <v>54.392691965822671</v>
          </cell>
          <cell r="GN134">
            <v>163.29709535101796</v>
          </cell>
          <cell r="GO134">
            <v>531.32786505923991</v>
          </cell>
          <cell r="GP134">
            <v>542.12714950606585</v>
          </cell>
          <cell r="GQ134">
            <v>321.2159721826103</v>
          </cell>
          <cell r="GR134">
            <v>442.26725680699479</v>
          </cell>
          <cell r="GS134">
            <v>49.140806311888312</v>
          </cell>
          <cell r="GT134">
            <v>91.326382094567663</v>
          </cell>
          <cell r="GU134">
            <v>345.64176314661654</v>
          </cell>
          <cell r="GV134">
            <v>396.31315759692677</v>
          </cell>
          <cell r="GW134">
            <v>239.26294724878221</v>
          </cell>
          <cell r="GX134">
            <v>341.70630678798648</v>
          </cell>
          <cell r="GY134">
            <v>37.967367420887392</v>
          </cell>
          <cell r="GZ134">
            <v>49.799640898068432</v>
          </cell>
          <cell r="HA134">
            <v>176.1817181855013</v>
          </cell>
          <cell r="HB134">
            <v>225.87354113901597</v>
          </cell>
          <cell r="HC134">
            <v>137.83117400703506</v>
          </cell>
          <cell r="HD134">
            <v>214.1107752829966</v>
          </cell>
          <cell r="HE134">
            <v>23.790086142555179</v>
          </cell>
          <cell r="HN134">
            <v>699601.8275101356</v>
          </cell>
          <cell r="HO134">
            <v>597592.30180213484</v>
          </cell>
          <cell r="HP134">
            <v>483065.08464258962</v>
          </cell>
          <cell r="HQ134">
            <v>348015.31112009881</v>
          </cell>
          <cell r="HR134">
            <v>187784.06236110404</v>
          </cell>
        </row>
        <row r="135">
          <cell r="AA135">
            <v>11021.310063400955</v>
          </cell>
          <cell r="AB135">
            <v>7762.6828806410631</v>
          </cell>
          <cell r="AC135">
            <v>4824.2552985720349</v>
          </cell>
          <cell r="AD135">
            <v>2993.4989379002773</v>
          </cell>
          <cell r="AE135">
            <v>1530.1424102770702</v>
          </cell>
          <cell r="AF135">
            <v>95627.518425981587</v>
          </cell>
          <cell r="AG135">
            <v>79721.747270196705</v>
          </cell>
          <cell r="AH135">
            <v>64270.300934311927</v>
          </cell>
          <cell r="AI135">
            <v>46532.344378579954</v>
          </cell>
          <cell r="AJ135">
            <v>24661.452052460063</v>
          </cell>
          <cell r="AK135">
            <v>60887.671913189857</v>
          </cell>
          <cell r="AL135">
            <v>60213.010083541354</v>
          </cell>
          <cell r="AM135">
            <v>53920.134327408181</v>
          </cell>
          <cell r="AN135">
            <v>41313.379086981928</v>
          </cell>
          <cell r="AO135">
            <v>25785.044848218979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BI135">
            <v>367.37700211336505</v>
          </cell>
          <cell r="BJ135">
            <v>258.75609602136876</v>
          </cell>
          <cell r="BK135">
            <v>160.80850995240115</v>
          </cell>
          <cell r="BL135">
            <v>99.783297930009212</v>
          </cell>
          <cell r="BM135">
            <v>51.004747009235679</v>
          </cell>
          <cell r="BN135">
            <v>1275.0877419773738</v>
          </cell>
          <cell r="BO135">
            <v>849.12447709768514</v>
          </cell>
          <cell r="BP135">
            <v>583.0616071871849</v>
          </cell>
          <cell r="BQ135">
            <v>412.02156334366094</v>
          </cell>
          <cell r="BR135">
            <v>200.60296043176282</v>
          </cell>
          <cell r="BS135">
            <v>1217.7534382637973</v>
          </cell>
          <cell r="BT135">
            <v>1204.2602016708277</v>
          </cell>
          <cell r="BU135">
            <v>1078.4026865481637</v>
          </cell>
          <cell r="BV135">
            <v>826.26758173963867</v>
          </cell>
          <cell r="BW135">
            <v>515.70089696437958</v>
          </cell>
          <cell r="BX135">
            <v>0</v>
          </cell>
          <cell r="BY135">
            <v>0</v>
          </cell>
          <cell r="BZ135">
            <v>0</v>
          </cell>
          <cell r="CA135">
            <v>0</v>
          </cell>
          <cell r="CB135">
            <v>0</v>
          </cell>
          <cell r="GB135">
            <v>290.62916352210834</v>
          </cell>
          <cell r="GC135">
            <v>1124.08045440812</v>
          </cell>
          <cell r="GD135">
            <v>913.1720050233655</v>
          </cell>
          <cell r="GE135">
            <v>516.93708615390244</v>
          </cell>
          <cell r="GF135">
            <v>547.98904721870872</v>
          </cell>
          <cell r="GG135">
            <v>60.887671913189855</v>
          </cell>
          <cell r="GH135">
            <v>233.66049054559718</v>
          </cell>
          <cell r="GI135">
            <v>790.12419181770144</v>
          </cell>
          <cell r="GJ135">
            <v>732.45564684016972</v>
          </cell>
          <cell r="GK135">
            <v>423.61474055477095</v>
          </cell>
          <cell r="GL135">
            <v>541.91709075187225</v>
          </cell>
          <cell r="GM135">
            <v>60.213010083541363</v>
          </cell>
          <cell r="GN135">
            <v>163.29709535101796</v>
          </cell>
          <cell r="GO135">
            <v>531.32786505923991</v>
          </cell>
          <cell r="GP135">
            <v>570.80311759918504</v>
          </cell>
          <cell r="GQ135">
            <v>340.33328424468976</v>
          </cell>
          <cell r="GR135">
            <v>485.28120894667359</v>
          </cell>
          <cell r="GS135">
            <v>53.920134327408178</v>
          </cell>
          <cell r="GT135">
            <v>91.326382094567663</v>
          </cell>
          <cell r="GU135">
            <v>345.64176314661654</v>
          </cell>
          <cell r="GV135">
            <v>416.38922759349396</v>
          </cell>
          <cell r="GW135">
            <v>252.64699391316034</v>
          </cell>
          <cell r="GX135">
            <v>371.82041178283731</v>
          </cell>
          <cell r="GY135">
            <v>41.313379086981925</v>
          </cell>
          <cell r="GZ135">
            <v>49.799640898068432</v>
          </cell>
          <cell r="HA135">
            <v>176.1817181855013</v>
          </cell>
          <cell r="HB135">
            <v>237.84329337299877</v>
          </cell>
          <cell r="HC135">
            <v>145.81100882969028</v>
          </cell>
          <cell r="HD135">
            <v>232.06540363397082</v>
          </cell>
          <cell r="HE135">
            <v>25.78504484821898</v>
          </cell>
          <cell r="HN135">
            <v>752082.15194593964</v>
          </cell>
          <cell r="HO135">
            <v>643186.51063226385</v>
          </cell>
          <cell r="HP135">
            <v>519289.94006278639</v>
          </cell>
          <cell r="HQ135">
            <v>372200.30920512276</v>
          </cell>
          <cell r="HR135">
            <v>200620.21557850981</v>
          </cell>
        </row>
        <row r="136">
          <cell r="AA136">
            <v>11021.310063400955</v>
          </cell>
          <cell r="AB136">
            <v>7762.6828806410631</v>
          </cell>
          <cell r="AC136">
            <v>4824.2552985720349</v>
          </cell>
          <cell r="AD136">
            <v>2993.4989379002773</v>
          </cell>
          <cell r="AE136">
            <v>1530.1424102770702</v>
          </cell>
          <cell r="AF136">
            <v>102311.46704383685</v>
          </cell>
          <cell r="AG136">
            <v>85406.445569682604</v>
          </cell>
          <cell r="AH136">
            <v>68511.369972508604</v>
          </cell>
          <cell r="AI136">
            <v>49480.644823122704</v>
          </cell>
          <cell r="AJ136">
            <v>26305.453206913888</v>
          </cell>
          <cell r="AK136">
            <v>67826.247145058645</v>
          </cell>
          <cell r="AL136">
            <v>66330.828253464293</v>
          </cell>
          <cell r="AM136">
            <v>58645.896969970199</v>
          </cell>
          <cell r="AN136">
            <v>44746.373135890011</v>
          </cell>
          <cell r="AO136">
            <v>27913.739607038136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BI136">
            <v>367.37700211336505</v>
          </cell>
          <cell r="BJ136">
            <v>258.75609602136876</v>
          </cell>
          <cell r="BK136">
            <v>160.80850995240115</v>
          </cell>
          <cell r="BL136">
            <v>99.783297930009212</v>
          </cell>
          <cell r="BM136">
            <v>51.004747009235679</v>
          </cell>
          <cell r="BN136">
            <v>1275.0877419773738</v>
          </cell>
          <cell r="BO136">
            <v>849.12447709768514</v>
          </cell>
          <cell r="BP136">
            <v>583.0616071871849</v>
          </cell>
          <cell r="BQ136">
            <v>412.02156334366094</v>
          </cell>
          <cell r="BR136">
            <v>200.60296043176282</v>
          </cell>
          <cell r="BS136">
            <v>1356.5249429011733</v>
          </cell>
          <cell r="BT136">
            <v>1326.6165650692863</v>
          </cell>
          <cell r="BU136">
            <v>1172.9179393994041</v>
          </cell>
          <cell r="BV136">
            <v>894.92746271780038</v>
          </cell>
          <cell r="BW136">
            <v>558.27479214076288</v>
          </cell>
          <cell r="BX136">
            <v>0</v>
          </cell>
          <cell r="BY136">
            <v>0</v>
          </cell>
          <cell r="BZ136">
            <v>0</v>
          </cell>
          <cell r="CA136">
            <v>0</v>
          </cell>
          <cell r="CB136">
            <v>0</v>
          </cell>
          <cell r="GB136">
            <v>290.62916352210834</v>
          </cell>
          <cell r="GC136">
            <v>1124.08045440812</v>
          </cell>
          <cell r="GD136">
            <v>954.80345641457825</v>
          </cell>
          <cell r="GE136">
            <v>544.69138708137757</v>
          </cell>
          <cell r="GF136">
            <v>610.43622430552784</v>
          </cell>
          <cell r="GG136">
            <v>67.826247145058659</v>
          </cell>
          <cell r="GH136">
            <v>233.66049054559718</v>
          </cell>
          <cell r="GI136">
            <v>790.12419181770144</v>
          </cell>
          <cell r="GJ136">
            <v>769.16255585970725</v>
          </cell>
          <cell r="GK136">
            <v>448.08601323446271</v>
          </cell>
          <cell r="GL136">
            <v>596.97745428117878</v>
          </cell>
          <cell r="GM136">
            <v>66.330828253464304</v>
          </cell>
          <cell r="GN136">
            <v>163.29709535101796</v>
          </cell>
          <cell r="GO136">
            <v>531.32786505923991</v>
          </cell>
          <cell r="GP136">
            <v>599.15769345455715</v>
          </cell>
          <cell r="GQ136">
            <v>359.23633481493783</v>
          </cell>
          <cell r="GR136">
            <v>527.81307272973174</v>
          </cell>
          <cell r="GS136">
            <v>58.645896969970195</v>
          </cell>
          <cell r="GT136">
            <v>91.326382094567663</v>
          </cell>
          <cell r="GU136">
            <v>345.64176314661654</v>
          </cell>
          <cell r="GV136">
            <v>436.98719188694253</v>
          </cell>
          <cell r="GW136">
            <v>266.37897010879271</v>
          </cell>
          <cell r="GX136">
            <v>402.71735822301014</v>
          </cell>
          <cell r="GY136">
            <v>44.746373135890018</v>
          </cell>
          <cell r="GZ136">
            <v>49.799640898068432</v>
          </cell>
          <cell r="HA136">
            <v>176.1817181855013</v>
          </cell>
          <cell r="HB136">
            <v>250.61546192591373</v>
          </cell>
          <cell r="HC136">
            <v>154.32578786496691</v>
          </cell>
          <cell r="HD136">
            <v>251.22365646334325</v>
          </cell>
          <cell r="HE136">
            <v>27.913739607038139</v>
          </cell>
          <cell r="HN136">
            <v>808329.17098152929</v>
          </cell>
          <cell r="HO136">
            <v>691111.22429612023</v>
          </cell>
          <cell r="HP136">
            <v>555108.79742538463</v>
          </cell>
          <cell r="HQ136">
            <v>397159.91038102802</v>
          </cell>
          <cell r="HR136">
            <v>214623.70271766809</v>
          </cell>
        </row>
        <row r="137">
          <cell r="AA137">
            <v>11021.310063400955</v>
          </cell>
          <cell r="AB137">
            <v>7762.6828806410631</v>
          </cell>
          <cell r="AC137">
            <v>4824.2552985720349</v>
          </cell>
          <cell r="AD137">
            <v>2993.4989379002773</v>
          </cell>
          <cell r="AE137">
            <v>1530.1424102770702</v>
          </cell>
          <cell r="AF137">
            <v>109475.14579741044</v>
          </cell>
          <cell r="AG137">
            <v>91071.321336725625</v>
          </cell>
          <cell r="AH137">
            <v>72970.44952689948</v>
          </cell>
          <cell r="AI137">
            <v>52716.03963653274</v>
          </cell>
          <cell r="AJ137">
            <v>28093.089212781968</v>
          </cell>
          <cell r="AK137">
            <v>75262.827946387435</v>
          </cell>
          <cell r="AL137">
            <v>72427.313602758208</v>
          </cell>
          <cell r="AM137">
            <v>63614.585616291464</v>
          </cell>
          <cell r="AN137">
            <v>48491.377041230437</v>
          </cell>
          <cell r="AO137">
            <v>30210.984704836599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BI137">
            <v>367.37700211336505</v>
          </cell>
          <cell r="BJ137">
            <v>258.75609602136876</v>
          </cell>
          <cell r="BK137">
            <v>160.80850995240115</v>
          </cell>
          <cell r="BL137">
            <v>99.783297930009212</v>
          </cell>
          <cell r="BM137">
            <v>51.004747009235679</v>
          </cell>
          <cell r="BN137">
            <v>1275.0877419773738</v>
          </cell>
          <cell r="BO137">
            <v>849.12447709768514</v>
          </cell>
          <cell r="BP137">
            <v>583.0616071871849</v>
          </cell>
          <cell r="BQ137">
            <v>412.02156334366094</v>
          </cell>
          <cell r="BR137">
            <v>200.60296043176282</v>
          </cell>
          <cell r="BS137">
            <v>1505.2565589277488</v>
          </cell>
          <cell r="BT137">
            <v>1448.5462720551648</v>
          </cell>
          <cell r="BU137">
            <v>1272.2917123258294</v>
          </cell>
          <cell r="BV137">
            <v>969.82754082460883</v>
          </cell>
          <cell r="BW137">
            <v>604.21969409673216</v>
          </cell>
          <cell r="BX137">
            <v>0</v>
          </cell>
          <cell r="BY137">
            <v>0</v>
          </cell>
          <cell r="BZ137">
            <v>0</v>
          </cell>
          <cell r="CA137">
            <v>0</v>
          </cell>
          <cell r="CB137">
            <v>0</v>
          </cell>
          <cell r="GB137">
            <v>290.62916352210834</v>
          </cell>
          <cell r="GC137">
            <v>1124.08045440812</v>
          </cell>
          <cell r="GD137">
            <v>999.42294122255089</v>
          </cell>
          <cell r="GE137">
            <v>574.43771028669278</v>
          </cell>
          <cell r="GF137">
            <v>677.36545151748692</v>
          </cell>
          <cell r="GG137">
            <v>75.262827946387446</v>
          </cell>
          <cell r="GH137">
            <v>233.66049054559718</v>
          </cell>
          <cell r="GI137">
            <v>790.12419181770144</v>
          </cell>
          <cell r="GJ137">
            <v>805.74146795547074</v>
          </cell>
          <cell r="GK137">
            <v>472.47195463163825</v>
          </cell>
          <cell r="GL137">
            <v>651.84582242482384</v>
          </cell>
          <cell r="GM137">
            <v>72.427313602758204</v>
          </cell>
          <cell r="GN137">
            <v>163.29709535101796</v>
          </cell>
          <cell r="GO137">
            <v>531.32786505923991</v>
          </cell>
          <cell r="GP137">
            <v>628.96982533248479</v>
          </cell>
          <cell r="GQ137">
            <v>379.11108940022291</v>
          </cell>
          <cell r="GR137">
            <v>572.53127054662309</v>
          </cell>
          <cell r="GS137">
            <v>63.614585616291464</v>
          </cell>
          <cell r="GT137">
            <v>91.326382094567663</v>
          </cell>
          <cell r="GU137">
            <v>345.64176314661654</v>
          </cell>
          <cell r="GV137">
            <v>459.45721531898505</v>
          </cell>
          <cell r="GW137">
            <v>281.35898573015436</v>
          </cell>
          <cell r="GX137">
            <v>436.42239337107395</v>
          </cell>
          <cell r="GY137">
            <v>48.491377041230436</v>
          </cell>
          <cell r="GZ137">
            <v>49.799640898068432</v>
          </cell>
          <cell r="HA137">
            <v>176.1817181855013</v>
          </cell>
          <cell r="HB137">
            <v>264.3989325127045</v>
          </cell>
          <cell r="HC137">
            <v>163.51476825616078</v>
          </cell>
          <cell r="HD137">
            <v>271.8988623435294</v>
          </cell>
          <cell r="HE137">
            <v>30.210984704836605</v>
          </cell>
          <cell r="HN137">
            <v>868613.23333064956</v>
          </cell>
          <cell r="HO137">
            <v>738868.82457218203</v>
          </cell>
          <cell r="HP137">
            <v>592768.90931904013</v>
          </cell>
          <cell r="HQ137">
            <v>424541.07045044447</v>
          </cell>
          <cell r="HR137">
            <v>229843.68880373213</v>
          </cell>
        </row>
        <row r="138">
          <cell r="AA138">
            <v>11021.310063400955</v>
          </cell>
          <cell r="AB138">
            <v>7762.6828806410631</v>
          </cell>
          <cell r="AC138">
            <v>4824.2552985720349</v>
          </cell>
          <cell r="AD138">
            <v>2993.4989379002773</v>
          </cell>
          <cell r="AE138">
            <v>1530.1424102770702</v>
          </cell>
          <cell r="AF138">
            <v>117152.98657962569</v>
          </cell>
          <cell r="AG138">
            <v>97570.613558870842</v>
          </cell>
          <cell r="AH138">
            <v>78271.413917512604</v>
          </cell>
          <cell r="AI138">
            <v>56580.982042005031</v>
          </cell>
          <cell r="AJ138">
            <v>30141.986006915307</v>
          </cell>
          <cell r="AK138">
            <v>83233.157901258499</v>
          </cell>
          <cell r="AL138">
            <v>79421.789994209728</v>
          </cell>
          <cell r="AM138">
            <v>69521.374508688954</v>
          </cell>
          <cell r="AN138">
            <v>52962.143948487079</v>
          </cell>
          <cell r="AO138">
            <v>32865.70600075429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BI138">
            <v>367.37700211336505</v>
          </cell>
          <cell r="BJ138">
            <v>258.75609602136876</v>
          </cell>
          <cell r="BK138">
            <v>160.80850995240115</v>
          </cell>
          <cell r="BL138">
            <v>99.783297930009212</v>
          </cell>
          <cell r="BM138">
            <v>51.004747009235679</v>
          </cell>
          <cell r="BN138">
            <v>1275.0877419773738</v>
          </cell>
          <cell r="BO138">
            <v>849.12447709768514</v>
          </cell>
          <cell r="BP138">
            <v>583.0616071871849</v>
          </cell>
          <cell r="BQ138">
            <v>412.02156334366094</v>
          </cell>
          <cell r="BR138">
            <v>200.60296043176282</v>
          </cell>
          <cell r="BS138">
            <v>1664.6631580251703</v>
          </cell>
          <cell r="BT138">
            <v>1588.4357998841954</v>
          </cell>
          <cell r="BU138">
            <v>1390.427490173779</v>
          </cell>
          <cell r="BV138">
            <v>1059.2428789697417</v>
          </cell>
          <cell r="BW138">
            <v>657.31412001508613</v>
          </cell>
          <cell r="BX138">
            <v>0</v>
          </cell>
          <cell r="BY138">
            <v>0</v>
          </cell>
          <cell r="BZ138">
            <v>0</v>
          </cell>
          <cell r="CA138">
            <v>0</v>
          </cell>
          <cell r="CB138">
            <v>0</v>
          </cell>
          <cell r="GB138">
            <v>290.62916352210834</v>
          </cell>
          <cell r="GC138">
            <v>1124.08045440812</v>
          </cell>
          <cell r="GD138">
            <v>1047.2449209517772</v>
          </cell>
          <cell r="GE138">
            <v>606.31903010617702</v>
          </cell>
          <cell r="GF138">
            <v>749.0984211113265</v>
          </cell>
          <cell r="GG138">
            <v>83.233157901258494</v>
          </cell>
          <cell r="GH138">
            <v>233.66049054559718</v>
          </cell>
          <cell r="GI138">
            <v>790.12419181770144</v>
          </cell>
          <cell r="GJ138">
            <v>847.70832630417976</v>
          </cell>
          <cell r="GK138">
            <v>500.44986019744442</v>
          </cell>
          <cell r="GL138">
            <v>714.79610994788754</v>
          </cell>
          <cell r="GM138">
            <v>79.421789994209732</v>
          </cell>
          <cell r="GN138">
            <v>163.29709535101796</v>
          </cell>
          <cell r="GO138">
            <v>531.32786505923991</v>
          </cell>
          <cell r="GP138">
            <v>664.41055868686976</v>
          </cell>
          <cell r="GQ138">
            <v>402.73824496981285</v>
          </cell>
          <cell r="GR138">
            <v>625.69237057820055</v>
          </cell>
          <cell r="GS138">
            <v>69.52137450868895</v>
          </cell>
          <cell r="GT138">
            <v>91.326382094567663</v>
          </cell>
          <cell r="GU138">
            <v>345.64176314661654</v>
          </cell>
          <cell r="GV138">
            <v>486.28181676252484</v>
          </cell>
          <cell r="GW138">
            <v>299.24205335918094</v>
          </cell>
          <cell r="GX138">
            <v>476.65929553638369</v>
          </cell>
          <cell r="GY138">
            <v>52.962143948487075</v>
          </cell>
          <cell r="GZ138">
            <v>49.799640898068432</v>
          </cell>
          <cell r="HA138">
            <v>176.1817181855013</v>
          </cell>
          <cell r="HB138">
            <v>280.3272602882106</v>
          </cell>
          <cell r="HC138">
            <v>174.13365343983153</v>
          </cell>
          <cell r="HD138">
            <v>295.79135400678859</v>
          </cell>
          <cell r="HE138">
            <v>32.865706000754294</v>
          </cell>
          <cell r="HN138">
            <v>933224.09157032007</v>
          </cell>
          <cell r="HO138">
            <v>793660.95290592441</v>
          </cell>
          <cell r="HP138">
            <v>637539.34000090417</v>
          </cell>
          <cell r="HQ138">
            <v>457248.91645712545</v>
          </cell>
          <cell r="HR138">
            <v>247296.75167516593</v>
          </cell>
        </row>
        <row r="139">
          <cell r="AA139">
            <v>11021.310063400955</v>
          </cell>
          <cell r="AB139">
            <v>7762.6828806410631</v>
          </cell>
          <cell r="AC139">
            <v>4824.2552985720349</v>
          </cell>
          <cell r="AD139">
            <v>2993.4989379002773</v>
          </cell>
          <cell r="AE139">
            <v>1530.1424102770702</v>
          </cell>
          <cell r="AF139">
            <v>125381.89257958277</v>
          </cell>
          <cell r="AG139">
            <v>104659.24748783451</v>
          </cell>
          <cell r="AH139">
            <v>84011.045858083613</v>
          </cell>
          <cell r="AI139">
            <v>60699.633218584378</v>
          </cell>
          <cell r="AJ139">
            <v>32379.736707904216</v>
          </cell>
          <cell r="AK139">
            <v>91775.546034547267</v>
          </cell>
          <cell r="AL139">
            <v>87050.510317761102</v>
          </cell>
          <cell r="AM139">
            <v>75916.96438532522</v>
          </cell>
          <cell r="AN139">
            <v>57736.753061131676</v>
          </cell>
          <cell r="AO139">
            <v>35759.414637808455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BI139">
            <v>367.37700211336505</v>
          </cell>
          <cell r="BJ139">
            <v>258.75609602136876</v>
          </cell>
          <cell r="BK139">
            <v>160.80850995240115</v>
          </cell>
          <cell r="BL139">
            <v>99.783297930009212</v>
          </cell>
          <cell r="BM139">
            <v>51.004747009235679</v>
          </cell>
          <cell r="BN139">
            <v>1275.0877419773738</v>
          </cell>
          <cell r="BO139">
            <v>849.12447709768514</v>
          </cell>
          <cell r="BP139">
            <v>583.0616071871849</v>
          </cell>
          <cell r="BQ139">
            <v>412.02156334366094</v>
          </cell>
          <cell r="BR139">
            <v>200.60296043176282</v>
          </cell>
          <cell r="BS139">
            <v>1835.5109206909458</v>
          </cell>
          <cell r="BT139">
            <v>1741.0102063552231</v>
          </cell>
          <cell r="BU139">
            <v>1518.3392877065046</v>
          </cell>
          <cell r="BV139">
            <v>1154.7350612226339</v>
          </cell>
          <cell r="BW139">
            <v>715.18829275616952</v>
          </cell>
          <cell r="BX139">
            <v>0</v>
          </cell>
          <cell r="BY139">
            <v>0</v>
          </cell>
          <cell r="BZ139">
            <v>0</v>
          </cell>
          <cell r="CA139">
            <v>0</v>
          </cell>
          <cell r="CB139">
            <v>0</v>
          </cell>
          <cell r="GB139">
            <v>290.62916352210834</v>
          </cell>
          <cell r="GC139">
            <v>1124.08045440812</v>
          </cell>
          <cell r="GD139">
            <v>1098.49924975151</v>
          </cell>
          <cell r="GE139">
            <v>640.48858263933198</v>
          </cell>
          <cell r="GF139">
            <v>825.97991431092532</v>
          </cell>
          <cell r="GG139">
            <v>91.775546034547261</v>
          </cell>
          <cell r="GH139">
            <v>233.66049054559718</v>
          </cell>
          <cell r="GI139">
            <v>790.12419181770144</v>
          </cell>
          <cell r="GJ139">
            <v>893.48064824548806</v>
          </cell>
          <cell r="GK139">
            <v>530.96474149164987</v>
          </cell>
          <cell r="GL139">
            <v>783.45459285984987</v>
          </cell>
          <cell r="GM139">
            <v>87.050510317761109</v>
          </cell>
          <cell r="GN139">
            <v>163.29709535101796</v>
          </cell>
          <cell r="GO139">
            <v>531.32786505923991</v>
          </cell>
          <cell r="GP139">
            <v>702.78409794668733</v>
          </cell>
          <cell r="GQ139">
            <v>428.32060447635791</v>
          </cell>
          <cell r="GR139">
            <v>683.25267946792701</v>
          </cell>
          <cell r="GS139">
            <v>75.916964385325215</v>
          </cell>
          <cell r="GT139">
            <v>91.326382094567663</v>
          </cell>
          <cell r="GU139">
            <v>345.64176314661654</v>
          </cell>
          <cell r="GV139">
            <v>514.92947143839251</v>
          </cell>
          <cell r="GW139">
            <v>318.34048980975933</v>
          </cell>
          <cell r="GX139">
            <v>519.63077755018503</v>
          </cell>
          <cell r="GY139">
            <v>57.736753061131679</v>
          </cell>
          <cell r="GZ139">
            <v>49.799640898068432</v>
          </cell>
          <cell r="HA139">
            <v>176.1817181855013</v>
          </cell>
          <cell r="HB139">
            <v>297.68951211053565</v>
          </cell>
          <cell r="HC139">
            <v>185.7084879880482</v>
          </cell>
          <cell r="HD139">
            <v>321.83473174027614</v>
          </cell>
          <cell r="HE139">
            <v>35.759414637808462</v>
          </cell>
          <cell r="HN139">
            <v>1002472.2948232922</v>
          </cell>
          <cell r="HO139">
            <v>853421.5124670543</v>
          </cell>
          <cell r="HP139">
            <v>686014.63147612684</v>
          </cell>
          <cell r="HQ139">
            <v>492107.96951481805</v>
          </cell>
          <cell r="HR139">
            <v>266356.24073789886</v>
          </cell>
        </row>
        <row r="140">
          <cell r="AA140">
            <v>11021.310063400955</v>
          </cell>
          <cell r="AB140">
            <v>7762.6828806410631</v>
          </cell>
          <cell r="AC140">
            <v>4824.2552985720349</v>
          </cell>
          <cell r="AD140">
            <v>2993.4989379002773</v>
          </cell>
          <cell r="AE140">
            <v>1530.1424102770702</v>
          </cell>
          <cell r="AF140">
            <v>134201.41565604249</v>
          </cell>
          <cell r="AG140">
            <v>112186.46710436471</v>
          </cell>
          <cell r="AH140">
            <v>90057.345885462142</v>
          </cell>
          <cell r="AI140">
            <v>65099.024126052653</v>
          </cell>
          <cell r="AJ140">
            <v>34641.184089322567</v>
          </cell>
          <cell r="AK140">
            <v>100931.05094249117</v>
          </cell>
          <cell r="AL140">
            <v>95151.232381265028</v>
          </cell>
          <cell r="AM140">
            <v>82654.270130118442</v>
          </cell>
          <cell r="AN140">
            <v>62827.149686014644</v>
          </cell>
          <cell r="AO140">
            <v>38711.867736641492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BI140">
            <v>367.37700211336505</v>
          </cell>
          <cell r="BJ140">
            <v>258.75609602136876</v>
          </cell>
          <cell r="BK140">
            <v>160.80850995240115</v>
          </cell>
          <cell r="BL140">
            <v>99.783297930009212</v>
          </cell>
          <cell r="BM140">
            <v>51.004747009235679</v>
          </cell>
          <cell r="BN140">
            <v>1275.0877419773738</v>
          </cell>
          <cell r="BO140">
            <v>849.12447709768514</v>
          </cell>
          <cell r="BP140">
            <v>583.0616071871849</v>
          </cell>
          <cell r="BQ140">
            <v>412.02156334366094</v>
          </cell>
          <cell r="BR140">
            <v>200.60296043176282</v>
          </cell>
          <cell r="BS140">
            <v>2018.6210188498242</v>
          </cell>
          <cell r="BT140">
            <v>1903.0246476253019</v>
          </cell>
          <cell r="BU140">
            <v>1653.085402602369</v>
          </cell>
          <cell r="BV140">
            <v>1256.5429937202932</v>
          </cell>
          <cell r="BW140">
            <v>774.23735473283045</v>
          </cell>
          <cell r="BX140">
            <v>0</v>
          </cell>
          <cell r="BY140">
            <v>0</v>
          </cell>
          <cell r="BZ140">
            <v>0</v>
          </cell>
          <cell r="CA140">
            <v>0</v>
          </cell>
          <cell r="CB140">
            <v>0</v>
          </cell>
          <cell r="GB140">
            <v>290.62916352210834</v>
          </cell>
          <cell r="GC140">
            <v>1124.08045440812</v>
          </cell>
          <cell r="GD140">
            <v>1153.4322791991735</v>
          </cell>
          <cell r="GE140">
            <v>677.11060227110772</v>
          </cell>
          <cell r="GF140">
            <v>908.37945848242055</v>
          </cell>
          <cell r="GG140">
            <v>100.93105094249118</v>
          </cell>
          <cell r="GH140">
            <v>233.66049054559718</v>
          </cell>
          <cell r="GI140">
            <v>790.12419181770144</v>
          </cell>
          <cell r="GJ140">
            <v>942.08498062651154</v>
          </cell>
          <cell r="GK140">
            <v>563.36762974566557</v>
          </cell>
          <cell r="GL140">
            <v>856.36109143138515</v>
          </cell>
          <cell r="GM140">
            <v>95.151232381265018</v>
          </cell>
          <cell r="GN140">
            <v>163.29709535101796</v>
          </cell>
          <cell r="GO140">
            <v>531.32786505923991</v>
          </cell>
          <cell r="GP140">
            <v>743.20793241544675</v>
          </cell>
          <cell r="GQ140">
            <v>455.26982745553084</v>
          </cell>
          <cell r="GR140">
            <v>743.88843117106603</v>
          </cell>
          <cell r="GS140">
            <v>82.654270130118448</v>
          </cell>
          <cell r="GT140">
            <v>91.326382094567663</v>
          </cell>
          <cell r="GU140">
            <v>345.64176314661654</v>
          </cell>
          <cell r="GV140">
            <v>545.47185118769039</v>
          </cell>
          <cell r="GW140">
            <v>338.70207630929121</v>
          </cell>
          <cell r="GX140">
            <v>565.44434717413185</v>
          </cell>
          <cell r="GY140">
            <v>62.82714968601465</v>
          </cell>
          <cell r="GZ140">
            <v>49.799640898068432</v>
          </cell>
          <cell r="HA140">
            <v>176.1817181855013</v>
          </cell>
          <cell r="HB140">
            <v>315.40423070353387</v>
          </cell>
          <cell r="HC140">
            <v>197.51830038338034</v>
          </cell>
          <cell r="HD140">
            <v>348.40680962977348</v>
          </cell>
          <cell r="HE140">
            <v>38.711867736641494</v>
          </cell>
          <cell r="HN140">
            <v>1076690.6813981475</v>
          </cell>
          <cell r="HO140">
            <v>916879.55822469748</v>
          </cell>
          <cell r="HP140">
            <v>737079.95399307238</v>
          </cell>
          <cell r="HQ140">
            <v>529339.25542451744</v>
          </cell>
          <cell r="HR140">
            <v>285628.80102877889</v>
          </cell>
        </row>
        <row r="141">
          <cell r="AA141">
            <v>11021.310063400955</v>
          </cell>
          <cell r="AB141">
            <v>7762.6828806410631</v>
          </cell>
          <cell r="AC141">
            <v>4824.2552985720349</v>
          </cell>
          <cell r="AD141">
            <v>2993.4989379002773</v>
          </cell>
          <cell r="AE141">
            <v>1530.1424102770702</v>
          </cell>
          <cell r="AF141">
            <v>143653.94644161832</v>
          </cell>
          <cell r="AG141">
            <v>120285.95018977168</v>
          </cell>
          <cell r="AH141">
            <v>96670.305314247147</v>
          </cell>
          <cell r="AI141">
            <v>69598.754233947548</v>
          </cell>
          <cell r="AJ141">
            <v>36978.370425854206</v>
          </cell>
          <cell r="AK141">
            <v>110743.6781389461</v>
          </cell>
          <cell r="AL141">
            <v>103867.81893984586</v>
          </cell>
          <cell r="AM141">
            <v>90022.996350764573</v>
          </cell>
          <cell r="AN141">
            <v>68082.646585770693</v>
          </cell>
          <cell r="AO141">
            <v>41804.820865034279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BI141">
            <v>367.37700211336505</v>
          </cell>
          <cell r="BJ141">
            <v>258.75609602136876</v>
          </cell>
          <cell r="BK141">
            <v>160.80850995240115</v>
          </cell>
          <cell r="BL141">
            <v>99.783297930009212</v>
          </cell>
          <cell r="BM141">
            <v>51.004747009235679</v>
          </cell>
          <cell r="BN141">
            <v>1275.0877419773738</v>
          </cell>
          <cell r="BO141">
            <v>849.12447709768514</v>
          </cell>
          <cell r="BP141">
            <v>583.0616071871849</v>
          </cell>
          <cell r="BQ141">
            <v>412.02156334366094</v>
          </cell>
          <cell r="BR141">
            <v>200.60296043176282</v>
          </cell>
          <cell r="BS141">
            <v>2214.8735627789224</v>
          </cell>
          <cell r="BT141">
            <v>2077.3563787969188</v>
          </cell>
          <cell r="BU141">
            <v>1800.4599270152917</v>
          </cell>
          <cell r="BV141">
            <v>1361.6529317154141</v>
          </cell>
          <cell r="BW141">
            <v>836.09641730068597</v>
          </cell>
          <cell r="BX141">
            <v>0</v>
          </cell>
          <cell r="BY141">
            <v>0</v>
          </cell>
          <cell r="BZ141">
            <v>0</v>
          </cell>
          <cell r="CA141">
            <v>0</v>
          </cell>
          <cell r="CB141">
            <v>0</v>
          </cell>
          <cell r="GB141">
            <v>290.62916352210834</v>
          </cell>
          <cell r="GC141">
            <v>1124.08045440812</v>
          </cell>
          <cell r="GD141">
            <v>1212.3080423779029</v>
          </cell>
          <cell r="GE141">
            <v>716.36111105692748</v>
          </cell>
          <cell r="GF141">
            <v>996.69310325051492</v>
          </cell>
          <cell r="GG141">
            <v>110.74367813894611</v>
          </cell>
          <cell r="GH141">
            <v>233.66049054559718</v>
          </cell>
          <cell r="GI141">
            <v>790.12419181770144</v>
          </cell>
          <cell r="GJ141">
            <v>994.38449997799671</v>
          </cell>
          <cell r="GK141">
            <v>598.23397597998894</v>
          </cell>
          <cell r="GL141">
            <v>934.81037045861285</v>
          </cell>
          <cell r="GM141">
            <v>103.86781893984588</v>
          </cell>
          <cell r="GN141">
            <v>163.29709535101796</v>
          </cell>
          <cell r="GO141">
            <v>531.32786505923991</v>
          </cell>
          <cell r="GP141">
            <v>787.42028973932338</v>
          </cell>
          <cell r="GQ141">
            <v>484.74473233811534</v>
          </cell>
          <cell r="GR141">
            <v>810.20696715688121</v>
          </cell>
          <cell r="GS141">
            <v>90.022996350764572</v>
          </cell>
          <cell r="GT141">
            <v>91.326382094567663</v>
          </cell>
          <cell r="GU141">
            <v>345.64176314661654</v>
          </cell>
          <cell r="GV141">
            <v>577.0048325862266</v>
          </cell>
          <cell r="GW141">
            <v>359.72406390831543</v>
          </cell>
          <cell r="GX141">
            <v>612.74381927193622</v>
          </cell>
          <cell r="GY141">
            <v>68.082646585770689</v>
          </cell>
          <cell r="GZ141">
            <v>49.799640898068432</v>
          </cell>
          <cell r="HA141">
            <v>176.1817181855013</v>
          </cell>
          <cell r="HB141">
            <v>333.96194947389051</v>
          </cell>
          <cell r="HC141">
            <v>209.89011289695148</v>
          </cell>
          <cell r="HD141">
            <v>376.24338778530847</v>
          </cell>
          <cell r="HE141">
            <v>41.80482086503428</v>
          </cell>
          <cell r="HN141">
            <v>1156235.9785613362</v>
          </cell>
          <cell r="HO141">
            <v>985162.05753138568</v>
          </cell>
          <cell r="HP141">
            <v>792931.11991161085</v>
          </cell>
          <cell r="HQ141">
            <v>567439.2950475791</v>
          </cell>
          <cell r="HR141">
            <v>305563.47297238908</v>
          </cell>
        </row>
        <row r="142">
          <cell r="AA142">
            <v>11021.310063400955</v>
          </cell>
          <cell r="AB142">
            <v>7762.6828806410631</v>
          </cell>
          <cell r="AC142">
            <v>4824.2552985720349</v>
          </cell>
          <cell r="AD142">
            <v>2993.4989379002773</v>
          </cell>
          <cell r="AE142">
            <v>1530.1424102770702</v>
          </cell>
          <cell r="AF142">
            <v>153784.91809140609</v>
          </cell>
          <cell r="AG142">
            <v>128972.84044992369</v>
          </cell>
          <cell r="AH142">
            <v>103289.04012958803</v>
          </cell>
          <cell r="AI142">
            <v>74144.097082117849</v>
          </cell>
          <cell r="AJ142">
            <v>39444.945474647546</v>
          </cell>
          <cell r="AK142">
            <v>121260.59156586866</v>
          </cell>
          <cell r="AL142">
            <v>113216.56750553327</v>
          </cell>
          <cell r="AM142">
            <v>97398.15800214441</v>
          </cell>
          <cell r="AN142">
            <v>73384.416269979949</v>
          </cell>
          <cell r="AO142">
            <v>45027.82274986658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BI142">
            <v>367.37700211336505</v>
          </cell>
          <cell r="BJ142">
            <v>258.75609602136876</v>
          </cell>
          <cell r="BK142">
            <v>160.80850995240115</v>
          </cell>
          <cell r="BL142">
            <v>99.783297930009212</v>
          </cell>
          <cell r="BM142">
            <v>51.004747009235679</v>
          </cell>
          <cell r="BN142">
            <v>1275.0877419773738</v>
          </cell>
          <cell r="BO142">
            <v>849.12447709768514</v>
          </cell>
          <cell r="BP142">
            <v>583.0616071871849</v>
          </cell>
          <cell r="BQ142">
            <v>412.02156334366094</v>
          </cell>
          <cell r="BR142">
            <v>200.60296043176282</v>
          </cell>
          <cell r="BS142">
            <v>2425.2118313173733</v>
          </cell>
          <cell r="BT142">
            <v>2264.3313501106668</v>
          </cell>
          <cell r="BU142">
            <v>1947.9631600428884</v>
          </cell>
          <cell r="BV142">
            <v>1467.6883253995993</v>
          </cell>
          <cell r="BW142">
            <v>900.55645499733191</v>
          </cell>
          <cell r="BX142">
            <v>0</v>
          </cell>
          <cell r="BY142">
            <v>0</v>
          </cell>
          <cell r="BZ142">
            <v>0</v>
          </cell>
          <cell r="CA142">
            <v>0</v>
          </cell>
          <cell r="CB142">
            <v>0</v>
          </cell>
          <cell r="GB142">
            <v>290.62916352210834</v>
          </cell>
          <cell r="GC142">
            <v>1124.08045440812</v>
          </cell>
          <cell r="GD142">
            <v>1275.4095229394384</v>
          </cell>
          <cell r="GE142">
            <v>758.42876476461765</v>
          </cell>
          <cell r="GF142">
            <v>1091.3453240928179</v>
          </cell>
          <cell r="GG142">
            <v>121.26059156586867</v>
          </cell>
          <cell r="GH142">
            <v>233.66049054559718</v>
          </cell>
          <cell r="GI142">
            <v>790.12419181770144</v>
          </cell>
          <cell r="GJ142">
            <v>1050.4769913721211</v>
          </cell>
          <cell r="GK142">
            <v>635.62897024273855</v>
          </cell>
          <cell r="GL142">
            <v>1018.9491075497995</v>
          </cell>
          <cell r="GM142">
            <v>113.21656750553328</v>
          </cell>
          <cell r="GN142">
            <v>163.29709535101796</v>
          </cell>
          <cell r="GO142">
            <v>531.32786505923991</v>
          </cell>
          <cell r="GP142">
            <v>831.67125964760248</v>
          </cell>
          <cell r="GQ142">
            <v>514.24537894363471</v>
          </cell>
          <cell r="GR142">
            <v>876.58342201929963</v>
          </cell>
          <cell r="GS142">
            <v>97.398158002144413</v>
          </cell>
          <cell r="GT142">
            <v>91.326382094567663</v>
          </cell>
          <cell r="GU142">
            <v>345.64176314661654</v>
          </cell>
          <cell r="GV142">
            <v>608.81545069148217</v>
          </cell>
          <cell r="GW142">
            <v>380.93114264515248</v>
          </cell>
          <cell r="GX142">
            <v>660.45974642981957</v>
          </cell>
          <cell r="GY142">
            <v>73.384416269979951</v>
          </cell>
          <cell r="GZ142">
            <v>49.799640898068432</v>
          </cell>
          <cell r="HA142">
            <v>176.1817181855013</v>
          </cell>
          <cell r="HB142">
            <v>353.29996078288434</v>
          </cell>
          <cell r="HC142">
            <v>222.78212043628068</v>
          </cell>
          <cell r="HD142">
            <v>405.25040474879921</v>
          </cell>
          <cell r="HE142">
            <v>45.02782274986658</v>
          </cell>
          <cell r="HN142">
            <v>1241490.5171304075</v>
          </cell>
          <cell r="HO142">
            <v>1058396.6790388767</v>
          </cell>
          <cell r="HP142">
            <v>848831.06309488986</v>
          </cell>
          <cell r="HQ142">
            <v>605922.74570662528</v>
          </cell>
          <cell r="HR142">
            <v>326585.27411666873</v>
          </cell>
        </row>
        <row r="143">
          <cell r="AA143">
            <v>11021.310063400955</v>
          </cell>
          <cell r="AB143">
            <v>7762.6828806410631</v>
          </cell>
          <cell r="AC143">
            <v>4824.2552985720349</v>
          </cell>
          <cell r="AD143">
            <v>2993.4989379002773</v>
          </cell>
          <cell r="AE143">
            <v>1530.1424102770702</v>
          </cell>
          <cell r="AF143">
            <v>164643.0246553559</v>
          </cell>
          <cell r="AG143">
            <v>137803.35601639163</v>
          </cell>
          <cell r="AH143">
            <v>110137.38726394715</v>
          </cell>
          <cell r="AI143">
            <v>79055.549256464554</v>
          </cell>
          <cell r="AJ143">
            <v>42142.546424962755</v>
          </cell>
          <cell r="AK143">
            <v>132532.3402846356</v>
          </cell>
          <cell r="AL143">
            <v>122719.88425801782</v>
          </cell>
          <cell r="AM143">
            <v>105029.17338043029</v>
          </cell>
          <cell r="AN143">
            <v>79078.536688253414</v>
          </cell>
          <cell r="AO143">
            <v>48508.09194410855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BI143">
            <v>367.37700211336505</v>
          </cell>
          <cell r="BJ143">
            <v>258.75609602136876</v>
          </cell>
          <cell r="BK143">
            <v>160.80850995240115</v>
          </cell>
          <cell r="BL143">
            <v>99.783297930009212</v>
          </cell>
          <cell r="BM143">
            <v>51.004747009235679</v>
          </cell>
          <cell r="BN143">
            <v>1275.0877419773738</v>
          </cell>
          <cell r="BO143">
            <v>849.12447709768514</v>
          </cell>
          <cell r="BP143">
            <v>583.0616071871849</v>
          </cell>
          <cell r="BQ143">
            <v>412.02156334366094</v>
          </cell>
          <cell r="BR143">
            <v>200.60296043176282</v>
          </cell>
          <cell r="BS143">
            <v>2650.6468056927124</v>
          </cell>
          <cell r="BT143">
            <v>2454.3976851603579</v>
          </cell>
          <cell r="BU143">
            <v>2100.583467608606</v>
          </cell>
          <cell r="BV143">
            <v>1581.5707337650686</v>
          </cell>
          <cell r="BW143">
            <v>970.16183888217131</v>
          </cell>
          <cell r="BX143">
            <v>0</v>
          </cell>
          <cell r="BY143">
            <v>0</v>
          </cell>
          <cell r="BZ143">
            <v>0</v>
          </cell>
          <cell r="CA143">
            <v>0</v>
          </cell>
          <cell r="CB143">
            <v>0</v>
          </cell>
          <cell r="GB143">
            <v>290.62916352210834</v>
          </cell>
          <cell r="GC143">
            <v>1124.08045440812</v>
          </cell>
          <cell r="GD143">
            <v>1343.0400152520399</v>
          </cell>
          <cell r="GE143">
            <v>803.51575963968548</v>
          </cell>
          <cell r="GF143">
            <v>1192.7910625617203</v>
          </cell>
          <cell r="GG143">
            <v>132.53234028463561</v>
          </cell>
          <cell r="GH143">
            <v>233.66049054559718</v>
          </cell>
          <cell r="GI143">
            <v>790.12419181770144</v>
          </cell>
          <cell r="GJ143">
            <v>1107.4968918870286</v>
          </cell>
          <cell r="GK143">
            <v>673.64223725267675</v>
          </cell>
          <cell r="GL143">
            <v>1104.4789583221605</v>
          </cell>
          <cell r="GM143">
            <v>122.71988425801783</v>
          </cell>
          <cell r="GN143">
            <v>163.29709535101796</v>
          </cell>
          <cell r="GO143">
            <v>531.32786505923991</v>
          </cell>
          <cell r="GP143">
            <v>877.45735191731774</v>
          </cell>
          <cell r="GQ143">
            <v>544.76944045677817</v>
          </cell>
          <cell r="GR143">
            <v>945.26256042387251</v>
          </cell>
          <cell r="GS143">
            <v>105.02917338043028</v>
          </cell>
          <cell r="GT143">
            <v>91.326382094567663</v>
          </cell>
          <cell r="GU143">
            <v>345.64176314661654</v>
          </cell>
          <cell r="GV143">
            <v>642.98017320112285</v>
          </cell>
          <cell r="GW143">
            <v>403.7076243182463</v>
          </cell>
          <cell r="GX143">
            <v>711.70683019428066</v>
          </cell>
          <cell r="GY143">
            <v>79.078536688253408</v>
          </cell>
          <cell r="GZ143">
            <v>49.799640898068432</v>
          </cell>
          <cell r="HA143">
            <v>176.1817181855013</v>
          </cell>
          <cell r="HB143">
            <v>374.18157594833616</v>
          </cell>
          <cell r="HC143">
            <v>236.70319721324856</v>
          </cell>
          <cell r="HD143">
            <v>436.57282749697697</v>
          </cell>
          <cell r="HE143">
            <v>48.50809194410855</v>
          </cell>
          <cell r="HN143">
            <v>1332864.0691295129</v>
          </cell>
          <cell r="HO143">
            <v>1132842.1302716141</v>
          </cell>
          <cell r="HP143">
            <v>906670.24632107723</v>
          </cell>
          <cell r="HQ143">
            <v>647492.01126870839</v>
          </cell>
          <cell r="HR143">
            <v>349558.1893968872</v>
          </cell>
        </row>
        <row r="144">
          <cell r="AA144">
            <v>11021.310063400955</v>
          </cell>
          <cell r="AB144">
            <v>7762.6828806410631</v>
          </cell>
          <cell r="AC144">
            <v>4824.2552985720349</v>
          </cell>
          <cell r="AD144">
            <v>2993.4989379002773</v>
          </cell>
          <cell r="AE144">
            <v>1530.1424102770702</v>
          </cell>
          <cell r="AF144">
            <v>176280.45512398871</v>
          </cell>
          <cell r="AG144">
            <v>147483.00483163859</v>
          </cell>
          <cell r="AH144">
            <v>117823.46445046883</v>
          </cell>
          <cell r="AI144">
            <v>84662.303677354823</v>
          </cell>
          <cell r="AJ144">
            <v>45200.543994325417</v>
          </cell>
          <cell r="AK144">
            <v>144613.10143778776</v>
          </cell>
          <cell r="AL144">
            <v>133137.03012585506</v>
          </cell>
          <cell r="AM144">
            <v>113593.65938826873</v>
          </cell>
          <cell r="AN144">
            <v>85563.69993046044</v>
          </cell>
          <cell r="AO144">
            <v>52444.498334787975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BI144">
            <v>367.37700211336505</v>
          </cell>
          <cell r="BJ144">
            <v>258.75609602136876</v>
          </cell>
          <cell r="BK144">
            <v>160.80850995240115</v>
          </cell>
          <cell r="BL144">
            <v>99.783297930009212</v>
          </cell>
          <cell r="BM144">
            <v>51.004747009235679</v>
          </cell>
          <cell r="BN144">
            <v>1275.0877419773738</v>
          </cell>
          <cell r="BO144">
            <v>849.12447709768514</v>
          </cell>
          <cell r="BP144">
            <v>583.0616071871849</v>
          </cell>
          <cell r="BQ144">
            <v>412.02156334366094</v>
          </cell>
          <cell r="BR144">
            <v>200.60296043176282</v>
          </cell>
          <cell r="BS144">
            <v>2892.2620287557552</v>
          </cell>
          <cell r="BT144">
            <v>2662.7406025171026</v>
          </cell>
          <cell r="BU144">
            <v>2271.8731877653745</v>
          </cell>
          <cell r="BV144">
            <v>1711.273998609209</v>
          </cell>
          <cell r="BW144">
            <v>1048.8899666957598</v>
          </cell>
          <cell r="BX144">
            <v>0</v>
          </cell>
          <cell r="BY144">
            <v>0</v>
          </cell>
          <cell r="BZ144">
            <v>0</v>
          </cell>
          <cell r="CA144">
            <v>0</v>
          </cell>
          <cell r="CB144">
            <v>0</v>
          </cell>
          <cell r="GB144">
            <v>290.62916352210834</v>
          </cell>
          <cell r="GC144">
            <v>1124.08045440812</v>
          </cell>
          <cell r="GD144">
            <v>1415.5245821709527</v>
          </cell>
          <cell r="GE144">
            <v>851.83880425229404</v>
          </cell>
          <cell r="GF144">
            <v>1301.5179129400899</v>
          </cell>
          <cell r="GG144">
            <v>144.61310143778778</v>
          </cell>
          <cell r="GH144">
            <v>233.66049054559718</v>
          </cell>
          <cell r="GI144">
            <v>790.12419181770144</v>
          </cell>
          <cell r="GJ144">
            <v>1169.999767094052</v>
          </cell>
          <cell r="GK144">
            <v>715.31082072402569</v>
          </cell>
          <cell r="GL144">
            <v>1198.2332711326956</v>
          </cell>
          <cell r="GM144">
            <v>133.13703012585506</v>
          </cell>
          <cell r="GN144">
            <v>163.29709535101796</v>
          </cell>
          <cell r="GO144">
            <v>531.32786505923991</v>
          </cell>
          <cell r="GP144">
            <v>928.84426796434832</v>
          </cell>
          <cell r="GQ144">
            <v>579.02738448813193</v>
          </cell>
          <cell r="GR144">
            <v>1022.3429344944185</v>
          </cell>
          <cell r="GS144">
            <v>113.59365938826873</v>
          </cell>
          <cell r="GT144">
            <v>91.326382094567663</v>
          </cell>
          <cell r="GU144">
            <v>345.64176314661654</v>
          </cell>
          <cell r="GV144">
            <v>681.89115265436499</v>
          </cell>
          <cell r="GW144">
            <v>429.64827728707439</v>
          </cell>
          <cell r="GX144">
            <v>770.07329937414386</v>
          </cell>
          <cell r="GY144">
            <v>85.56369993046043</v>
          </cell>
          <cell r="GZ144">
            <v>49.799640898068432</v>
          </cell>
          <cell r="HA144">
            <v>176.1817181855013</v>
          </cell>
          <cell r="HB144">
            <v>397.80001429241275</v>
          </cell>
          <cell r="HC144">
            <v>252.44882277596628</v>
          </cell>
          <cell r="HD144">
            <v>472.0004850130918</v>
          </cell>
          <cell r="HE144">
            <v>52.44449833478798</v>
          </cell>
          <cell r="HN144">
            <v>1430795.8173398362</v>
          </cell>
          <cell r="HO144">
            <v>1214446.1791407247</v>
          </cell>
          <cell r="HP144">
            <v>971584.65821638599</v>
          </cell>
          <cell r="HQ144">
            <v>694940.11193271331</v>
          </cell>
          <cell r="HR144">
            <v>375596.73250806029</v>
          </cell>
        </row>
        <row r="145">
          <cell r="AA145">
            <v>11021.310063400955</v>
          </cell>
          <cell r="AB145">
            <v>7762.6828806410631</v>
          </cell>
          <cell r="AC145">
            <v>4824.2552985720349</v>
          </cell>
          <cell r="AD145">
            <v>2993.4989379002773</v>
          </cell>
          <cell r="AE145">
            <v>1530.1424102770702</v>
          </cell>
          <cell r="AF145">
            <v>188753.14427238033</v>
          </cell>
          <cell r="AG145">
            <v>158142.89979544911</v>
          </cell>
          <cell r="AH145">
            <v>126645.92762622984</v>
          </cell>
          <cell r="AI145">
            <v>90934.699782142896</v>
          </cell>
          <cell r="AJ145">
            <v>48576.132269815265</v>
          </cell>
          <cell r="AK145">
            <v>157560.94064897526</v>
          </cell>
          <cell r="AL145">
            <v>144609.10756309875</v>
          </cell>
          <cell r="AM145">
            <v>123424.404069831</v>
          </cell>
          <cell r="AN145">
            <v>92844.377541049776</v>
          </cell>
          <cell r="AO145">
            <v>56828.36811607908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BI145">
            <v>367.37700211336505</v>
          </cell>
          <cell r="BJ145">
            <v>258.75609602136876</v>
          </cell>
          <cell r="BK145">
            <v>160.80850995240115</v>
          </cell>
          <cell r="BL145">
            <v>99.783297930009212</v>
          </cell>
          <cell r="BM145">
            <v>51.004747009235679</v>
          </cell>
          <cell r="BN145">
            <v>1275.0877419773738</v>
          </cell>
          <cell r="BO145">
            <v>849.12447709768514</v>
          </cell>
          <cell r="BP145">
            <v>583.0616071871849</v>
          </cell>
          <cell r="BQ145">
            <v>412.02156334366094</v>
          </cell>
          <cell r="BR145">
            <v>200.60296043176282</v>
          </cell>
          <cell r="BS145">
            <v>3151.2188129795059</v>
          </cell>
          <cell r="BT145">
            <v>2892.1821512619763</v>
          </cell>
          <cell r="BU145">
            <v>2468.4880813966197</v>
          </cell>
          <cell r="BV145">
            <v>1856.8875508209958</v>
          </cell>
          <cell r="BW145">
            <v>1136.5673623215821</v>
          </cell>
          <cell r="BX145">
            <v>0</v>
          </cell>
          <cell r="BY145">
            <v>0</v>
          </cell>
          <cell r="BZ145">
            <v>0</v>
          </cell>
          <cell r="CA145">
            <v>0</v>
          </cell>
          <cell r="CB145">
            <v>0</v>
          </cell>
          <cell r="GB145">
            <v>290.62916352210834</v>
          </cell>
          <cell r="GC145">
            <v>1124.08045440812</v>
          </cell>
          <cell r="GD145">
            <v>1493.2116174380778</v>
          </cell>
          <cell r="GE145">
            <v>903.63016109704404</v>
          </cell>
          <cell r="GF145">
            <v>1418.0484658407772</v>
          </cell>
          <cell r="GG145">
            <v>157.56094064897525</v>
          </cell>
          <cell r="GH145">
            <v>233.66049054559718</v>
          </cell>
          <cell r="GI145">
            <v>790.12419181770144</v>
          </cell>
          <cell r="GJ145">
            <v>1238.8322317175139</v>
          </cell>
          <cell r="GK145">
            <v>761.19913047300042</v>
          </cell>
          <cell r="GL145">
            <v>1301.4819680678888</v>
          </cell>
          <cell r="GM145">
            <v>144.60910756309875</v>
          </cell>
          <cell r="GN145">
            <v>163.29709535101796</v>
          </cell>
          <cell r="GO145">
            <v>531.32786505923991</v>
          </cell>
          <cell r="GP145">
            <v>987.82873605372197</v>
          </cell>
          <cell r="GQ145">
            <v>618.35036321438099</v>
          </cell>
          <cell r="GR145">
            <v>1110.819636628479</v>
          </cell>
          <cell r="GS145">
            <v>123.42440406983098</v>
          </cell>
          <cell r="GT145">
            <v>91.326382094567663</v>
          </cell>
          <cell r="GU145">
            <v>345.64176314661654</v>
          </cell>
          <cell r="GV145">
            <v>725.57521831790109</v>
          </cell>
          <cell r="GW145">
            <v>458.77098772943179</v>
          </cell>
          <cell r="GX145">
            <v>835.59939786944801</v>
          </cell>
          <cell r="GY145">
            <v>92.844377541049781</v>
          </cell>
          <cell r="GZ145">
            <v>49.799640898068432</v>
          </cell>
          <cell r="HA145">
            <v>176.1817181855013</v>
          </cell>
          <cell r="HB145">
            <v>424.10323298015936</v>
          </cell>
          <cell r="HC145">
            <v>269.98430190113066</v>
          </cell>
          <cell r="HD145">
            <v>511.45531304471177</v>
          </cell>
          <cell r="HE145">
            <v>56.828368116079083</v>
          </cell>
          <cell r="HN145">
            <v>1535756.4662114442</v>
          </cell>
          <cell r="HO145">
            <v>1304314.1698261062</v>
          </cell>
          <cell r="HP145">
            <v>1046096.661495099</v>
          </cell>
          <cell r="HQ145">
            <v>748031.55181525357</v>
          </cell>
          <cell r="HR145">
            <v>404354.98662449553</v>
          </cell>
        </row>
        <row r="146">
          <cell r="AA146">
            <v>11021.310063400955</v>
          </cell>
          <cell r="AB146">
            <v>7762.6828806410631</v>
          </cell>
          <cell r="AC146">
            <v>4824.2552985720349</v>
          </cell>
          <cell r="AD146">
            <v>2993.4989379002773</v>
          </cell>
          <cell r="AE146">
            <v>1530.1424102770702</v>
          </cell>
          <cell r="AF146">
            <v>202121.04150809089</v>
          </cell>
          <cell r="AG146">
            <v>169655.75537495944</v>
          </cell>
          <cell r="AH146">
            <v>135812.99153375512</v>
          </cell>
          <cell r="AI146">
            <v>97538.954927661049</v>
          </cell>
          <cell r="AJ146">
            <v>52086.267791030717</v>
          </cell>
          <cell r="AK146">
            <v>171438.09111271289</v>
          </cell>
          <cell r="AL146">
            <v>156999.13309152416</v>
          </cell>
          <cell r="AM146">
            <v>133639.1324239306</v>
          </cell>
          <cell r="AN146">
            <v>100496.29713314225</v>
          </cell>
          <cell r="AO146">
            <v>61386.168083868848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BI146">
            <v>367.37700211336505</v>
          </cell>
          <cell r="BJ146">
            <v>258.75609602136876</v>
          </cell>
          <cell r="BK146">
            <v>160.80850995240115</v>
          </cell>
          <cell r="BL146">
            <v>99.783297930009212</v>
          </cell>
          <cell r="BM146">
            <v>51.004747009235679</v>
          </cell>
          <cell r="BN146">
            <v>1275.0877419773738</v>
          </cell>
          <cell r="BO146">
            <v>849.12447709768514</v>
          </cell>
          <cell r="BP146">
            <v>583.0616071871849</v>
          </cell>
          <cell r="BQ146">
            <v>412.02156334366094</v>
          </cell>
          <cell r="BR146">
            <v>200.60296043176282</v>
          </cell>
          <cell r="BS146">
            <v>3428.7618222542583</v>
          </cell>
          <cell r="BT146">
            <v>3139.9826618304846</v>
          </cell>
          <cell r="BU146">
            <v>2672.7826484786119</v>
          </cell>
          <cell r="BV146">
            <v>2009.9259426628455</v>
          </cell>
          <cell r="BW146">
            <v>1227.7233616773774</v>
          </cell>
          <cell r="BX146">
            <v>0</v>
          </cell>
          <cell r="BY146">
            <v>0</v>
          </cell>
          <cell r="BZ146">
            <v>0</v>
          </cell>
          <cell r="CA146">
            <v>0</v>
          </cell>
          <cell r="CB146">
            <v>0</v>
          </cell>
          <cell r="GB146">
            <v>290.62916352210834</v>
          </cell>
          <cell r="GC146">
            <v>1124.08045440812</v>
          </cell>
          <cell r="GD146">
            <v>1576.4745202205036</v>
          </cell>
          <cell r="GE146">
            <v>959.13876295199452</v>
          </cell>
          <cell r="GF146">
            <v>1542.9428200144159</v>
          </cell>
          <cell r="GG146">
            <v>171.43809111271287</v>
          </cell>
          <cell r="GH146">
            <v>233.66049054559718</v>
          </cell>
          <cell r="GI146">
            <v>790.12419181770144</v>
          </cell>
          <cell r="GJ146">
            <v>1313.1723848880663</v>
          </cell>
          <cell r="GK146">
            <v>810.75923258670207</v>
          </cell>
          <cell r="GL146">
            <v>1412.9921978237173</v>
          </cell>
          <cell r="GM146">
            <v>156.99913309152416</v>
          </cell>
          <cell r="GN146">
            <v>163.29709535101796</v>
          </cell>
          <cell r="GO146">
            <v>531.32786505923991</v>
          </cell>
          <cell r="GP146">
            <v>1049.1171061783195</v>
          </cell>
          <cell r="GQ146">
            <v>659.20927663077941</v>
          </cell>
          <cell r="GR146">
            <v>1202.7521918153755</v>
          </cell>
          <cell r="GS146">
            <v>133.63913242393059</v>
          </cell>
          <cell r="GT146">
            <v>91.326382094567663</v>
          </cell>
          <cell r="GU146">
            <v>345.64176314661654</v>
          </cell>
          <cell r="GV146">
            <v>771.48673587045596</v>
          </cell>
          <cell r="GW146">
            <v>489.37866609780167</v>
          </cell>
          <cell r="GX146">
            <v>904.4666741982802</v>
          </cell>
          <cell r="GY146">
            <v>100.49629713314225</v>
          </cell>
          <cell r="GZ146">
            <v>49.799640898068432</v>
          </cell>
          <cell r="HA146">
            <v>176.1817181855013</v>
          </cell>
          <cell r="HB146">
            <v>451.45003278689796</v>
          </cell>
          <cell r="HC146">
            <v>288.21550177228977</v>
          </cell>
          <cell r="HD146">
            <v>552.47551275481965</v>
          </cell>
          <cell r="HE146">
            <v>61.386168083868853</v>
          </cell>
          <cell r="HN146">
            <v>1648250.5042826238</v>
          </cell>
          <cell r="HO146">
            <v>1401373.024673559</v>
          </cell>
          <cell r="HP146">
            <v>1123519.0640969411</v>
          </cell>
          <cell r="HQ146">
            <v>803926.36081623577</v>
          </cell>
          <cell r="HR146">
            <v>434259.19078133506</v>
          </cell>
        </row>
        <row r="147">
          <cell r="AA147">
            <v>11021.310063400955</v>
          </cell>
          <cell r="AB147">
            <v>7762.6828806410631</v>
          </cell>
          <cell r="AC147">
            <v>4824.2552985720349</v>
          </cell>
          <cell r="AD147">
            <v>2993.4989379002773</v>
          </cell>
          <cell r="AE147">
            <v>1530.1424102770702</v>
          </cell>
          <cell r="AF147">
            <v>216448.39901523807</v>
          </cell>
          <cell r="AG147">
            <v>181795.32539076527</v>
          </cell>
          <cell r="AH147">
            <v>145605.25096180447</v>
          </cell>
          <cell r="AI147">
            <v>104501.75701928312</v>
          </cell>
          <cell r="AJ147">
            <v>55574.525464441896</v>
          </cell>
          <cell r="AK147">
            <v>186311.25271537044</v>
          </cell>
          <cell r="AL147">
            <v>170063.62272758185</v>
          </cell>
          <cell r="AM147">
            <v>144550.50721518559</v>
          </cell>
          <cell r="AN147">
            <v>108578.21458796995</v>
          </cell>
          <cell r="AO147">
            <v>65993.541120485665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BI147">
            <v>367.37700211336505</v>
          </cell>
          <cell r="BJ147">
            <v>258.75609602136876</v>
          </cell>
          <cell r="BK147">
            <v>160.80850995240115</v>
          </cell>
          <cell r="BL147">
            <v>99.783297930009212</v>
          </cell>
          <cell r="BM147">
            <v>51.004747009235679</v>
          </cell>
          <cell r="BN147">
            <v>1275.0877419773738</v>
          </cell>
          <cell r="BO147">
            <v>849.12447709768514</v>
          </cell>
          <cell r="BP147">
            <v>583.0616071871849</v>
          </cell>
          <cell r="BQ147">
            <v>412.02156334366094</v>
          </cell>
          <cell r="BR147">
            <v>200.60296043176282</v>
          </cell>
          <cell r="BS147">
            <v>3726.2250543074097</v>
          </cell>
          <cell r="BT147">
            <v>3401.2724545516389</v>
          </cell>
          <cell r="BU147">
            <v>2891.0101443037115</v>
          </cell>
          <cell r="BV147">
            <v>2171.5642917594</v>
          </cell>
          <cell r="BW147">
            <v>1319.8708224097138</v>
          </cell>
          <cell r="BX147">
            <v>0</v>
          </cell>
          <cell r="BY147">
            <v>0</v>
          </cell>
          <cell r="BZ147">
            <v>0</v>
          </cell>
          <cell r="CA147">
            <v>0</v>
          </cell>
          <cell r="CB147">
            <v>0</v>
          </cell>
          <cell r="GB147">
            <v>290.62916352210834</v>
          </cell>
          <cell r="GC147">
            <v>1124.08045440812</v>
          </cell>
          <cell r="GD147">
            <v>1665.7134898364491</v>
          </cell>
          <cell r="GE147">
            <v>1018.6314093626249</v>
          </cell>
          <cell r="GF147">
            <v>1676.8012744383341</v>
          </cell>
          <cell r="GG147">
            <v>186.31125271537047</v>
          </cell>
          <cell r="GH147">
            <v>233.66049054559718</v>
          </cell>
          <cell r="GI147">
            <v>790.12419181770144</v>
          </cell>
          <cell r="GJ147">
            <v>1391.5593227044126</v>
          </cell>
          <cell r="GK147">
            <v>863.01719113093293</v>
          </cell>
          <cell r="GL147">
            <v>1530.5726045482368</v>
          </cell>
          <cell r="GM147">
            <v>170.06362272758187</v>
          </cell>
          <cell r="GN147">
            <v>163.29709535101796</v>
          </cell>
          <cell r="GO147">
            <v>531.32786505923991</v>
          </cell>
          <cell r="GP147">
            <v>1114.5853549258495</v>
          </cell>
          <cell r="GQ147">
            <v>702.85477579579936</v>
          </cell>
          <cell r="GR147">
            <v>1300.9545649366703</v>
          </cell>
          <cell r="GS147">
            <v>144.55050721518558</v>
          </cell>
          <cell r="GT147">
            <v>91.326382094567663</v>
          </cell>
          <cell r="GU147">
            <v>345.64176314661654</v>
          </cell>
          <cell r="GV147">
            <v>819.97824059942218</v>
          </cell>
          <cell r="GW147">
            <v>521.70633591711248</v>
          </cell>
          <cell r="GX147">
            <v>977.20393129172965</v>
          </cell>
          <cell r="GY147">
            <v>108.57821458796997</v>
          </cell>
          <cell r="GZ147">
            <v>49.799640898068432</v>
          </cell>
          <cell r="HA147">
            <v>176.1817181855013</v>
          </cell>
          <cell r="HB147">
            <v>479.09427100659883</v>
          </cell>
          <cell r="HC147">
            <v>306.644993918757</v>
          </cell>
          <cell r="HD147">
            <v>593.94187008437098</v>
          </cell>
          <cell r="HE147">
            <v>65.993541120485659</v>
          </cell>
          <cell r="HN147">
            <v>1768818.6289808643</v>
          </cell>
          <cell r="HO147">
            <v>1503715.3806544289</v>
          </cell>
          <cell r="HP147">
            <v>1206221.6894378378</v>
          </cell>
          <cell r="HQ147">
            <v>862861.54453114339</v>
          </cell>
          <cell r="HR147">
            <v>464008.2013832712</v>
          </cell>
        </row>
        <row r="148">
          <cell r="AA148">
            <v>11021.310063400955</v>
          </cell>
          <cell r="AB148">
            <v>7762.6828806410631</v>
          </cell>
          <cell r="AC148">
            <v>4824.2552985720349</v>
          </cell>
          <cell r="AD148">
            <v>2993.4989379002773</v>
          </cell>
          <cell r="AE148">
            <v>1530.1424102770702</v>
          </cell>
          <cell r="AF148">
            <v>231804.08057966857</v>
          </cell>
          <cell r="AG148">
            <v>194897.90925550726</v>
          </cell>
          <cell r="AH148">
            <v>156016.29825894174</v>
          </cell>
          <cell r="AI148">
            <v>111464.47873982559</v>
          </cell>
          <cell r="AJ148">
            <v>59320.719429926234</v>
          </cell>
          <cell r="AK148">
            <v>202251.91262511257</v>
          </cell>
          <cell r="AL148">
            <v>184164.49869630419</v>
          </cell>
          <cell r="AM148">
            <v>156151.38848913854</v>
          </cell>
          <cell r="AN148">
            <v>116730.77028532812</v>
          </cell>
          <cell r="AO148">
            <v>70929.569062785697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BI148">
            <v>367.37700211336505</v>
          </cell>
          <cell r="BJ148">
            <v>258.75609602136876</v>
          </cell>
          <cell r="BK148">
            <v>160.80850995240115</v>
          </cell>
          <cell r="BL148">
            <v>99.783297930009212</v>
          </cell>
          <cell r="BM148">
            <v>51.004747009235679</v>
          </cell>
          <cell r="BN148">
            <v>1275.0877419773738</v>
          </cell>
          <cell r="BO148">
            <v>849.12447709768514</v>
          </cell>
          <cell r="BP148">
            <v>583.0616071871849</v>
          </cell>
          <cell r="BQ148">
            <v>412.02156334366094</v>
          </cell>
          <cell r="BR148">
            <v>200.60296043176282</v>
          </cell>
          <cell r="BS148">
            <v>4045.0382525022528</v>
          </cell>
          <cell r="BT148">
            <v>3683.2899739260856</v>
          </cell>
          <cell r="BU148">
            <v>3123.0277697827701</v>
          </cell>
          <cell r="BV148">
            <v>2334.6154057065628</v>
          </cell>
          <cell r="BW148">
            <v>1418.5913812557144</v>
          </cell>
          <cell r="BX148">
            <v>0</v>
          </cell>
          <cell r="BY148">
            <v>0</v>
          </cell>
          <cell r="BZ148">
            <v>0</v>
          </cell>
          <cell r="CA148">
            <v>0</v>
          </cell>
          <cell r="CB148">
            <v>0</v>
          </cell>
          <cell r="GB148">
            <v>290.62916352210834</v>
          </cell>
          <cell r="GC148">
            <v>1124.08045440812</v>
          </cell>
          <cell r="GD148">
            <v>1761.3574492949017</v>
          </cell>
          <cell r="GE148">
            <v>1082.3940490015934</v>
          </cell>
          <cell r="GF148">
            <v>1820.2672136260132</v>
          </cell>
          <cell r="GG148">
            <v>202.2519126251126</v>
          </cell>
          <cell r="GH148">
            <v>233.66049054559718</v>
          </cell>
          <cell r="GI148">
            <v>790.12419181770144</v>
          </cell>
          <cell r="GJ148">
            <v>1476.1645785167466</v>
          </cell>
          <cell r="GK148">
            <v>919.42069500582227</v>
          </cell>
          <cell r="GL148">
            <v>1657.4804882667377</v>
          </cell>
          <cell r="GM148">
            <v>184.16449869630421</v>
          </cell>
          <cell r="GN148">
            <v>163.29709535101796</v>
          </cell>
          <cell r="GO148">
            <v>531.32786505923991</v>
          </cell>
          <cell r="GP148">
            <v>1184.190642569567</v>
          </cell>
          <cell r="GQ148">
            <v>749.25830089161116</v>
          </cell>
          <cell r="GR148">
            <v>1405.3624964022465</v>
          </cell>
          <cell r="GS148">
            <v>156.15138848913853</v>
          </cell>
          <cell r="GT148">
            <v>91.326382094567663</v>
          </cell>
          <cell r="GU148">
            <v>345.64176314661654</v>
          </cell>
          <cell r="GV148">
            <v>868.89357478357101</v>
          </cell>
          <cell r="GW148">
            <v>554.31655870654515</v>
          </cell>
          <cell r="GX148">
            <v>1050.576932567953</v>
          </cell>
          <cell r="GY148">
            <v>116.73077028532812</v>
          </cell>
          <cell r="GZ148">
            <v>49.799640898068432</v>
          </cell>
          <cell r="HA148">
            <v>176.1817181855013</v>
          </cell>
          <cell r="HB148">
            <v>508.71043866039901</v>
          </cell>
          <cell r="HC148">
            <v>326.38910568795711</v>
          </cell>
          <cell r="HD148">
            <v>638.36612156507124</v>
          </cell>
          <cell r="HE148">
            <v>70.929569062785689</v>
          </cell>
          <cell r="HN148">
            <v>1898040.3454602053</v>
          </cell>
          <cell r="HO148">
            <v>1614176.4019598537</v>
          </cell>
          <cell r="HP148">
            <v>1294150.4203245169</v>
          </cell>
          <cell r="HQ148">
            <v>921824.34057442634</v>
          </cell>
          <cell r="HR148">
            <v>495952.16428406595</v>
          </cell>
        </row>
        <row r="149">
          <cell r="AA149">
            <v>11021.310063400955</v>
          </cell>
          <cell r="AB149">
            <v>7762.6828806410631</v>
          </cell>
          <cell r="AC149">
            <v>4824.2552985720349</v>
          </cell>
          <cell r="AD149">
            <v>2993.4989379002773</v>
          </cell>
          <cell r="AE149">
            <v>1530.1424102770702</v>
          </cell>
          <cell r="AF149">
            <v>248261.89257958269</v>
          </cell>
          <cell r="AG149">
            <v>208750.89848783449</v>
          </cell>
          <cell r="AH149">
            <v>166438.99335808362</v>
          </cell>
          <cell r="AI149">
            <v>118846.51821858437</v>
          </cell>
          <cell r="AJ149">
            <v>63394.701207904203</v>
          </cell>
          <cell r="AK149">
            <v>219336.68889169011</v>
          </cell>
          <cell r="AL149">
            <v>199072.95377490396</v>
          </cell>
          <cell r="AM149">
            <v>167765.24874246807</v>
          </cell>
          <cell r="AN149">
            <v>125303.97491827456</v>
          </cell>
          <cell r="AO149">
            <v>76194.715994951315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BI149">
            <v>367.37700211336505</v>
          </cell>
          <cell r="BJ149">
            <v>258.75609602136876</v>
          </cell>
          <cell r="BK149">
            <v>160.80850995240115</v>
          </cell>
          <cell r="BL149">
            <v>99.783297930009212</v>
          </cell>
          <cell r="BM149">
            <v>51.004747009235679</v>
          </cell>
          <cell r="BN149">
            <v>1275.0877419773738</v>
          </cell>
          <cell r="BO149">
            <v>849.12447709768514</v>
          </cell>
          <cell r="BP149">
            <v>583.0616071871849</v>
          </cell>
          <cell r="BQ149">
            <v>412.02156334366094</v>
          </cell>
          <cell r="BR149">
            <v>200.60296043176282</v>
          </cell>
          <cell r="BS149">
            <v>4386.7337778338033</v>
          </cell>
          <cell r="BT149">
            <v>3981.4590754980818</v>
          </cell>
          <cell r="BU149">
            <v>3355.3049748493609</v>
          </cell>
          <cell r="BV149">
            <v>2506.0794983654914</v>
          </cell>
          <cell r="BW149">
            <v>1523.8943198990269</v>
          </cell>
          <cell r="BX149">
            <v>0</v>
          </cell>
          <cell r="BY149">
            <v>0</v>
          </cell>
          <cell r="BZ149">
            <v>0</v>
          </cell>
          <cell r="CA149">
            <v>0</v>
          </cell>
          <cell r="CB149">
            <v>0</v>
          </cell>
          <cell r="GB149">
            <v>290.62916352210834</v>
          </cell>
          <cell r="GC149">
            <v>1124.08045440812</v>
          </cell>
          <cell r="GD149">
            <v>1863.866106894367</v>
          </cell>
          <cell r="GE149">
            <v>1150.7331540679036</v>
          </cell>
          <cell r="GF149">
            <v>1974.0302000252111</v>
          </cell>
          <cell r="GG149">
            <v>219.33668889169013</v>
          </cell>
          <cell r="GH149">
            <v>233.66049054559718</v>
          </cell>
          <cell r="GI149">
            <v>790.12419181770144</v>
          </cell>
          <cell r="GJ149">
            <v>1565.6153089883455</v>
          </cell>
          <cell r="GK149">
            <v>979.05451532022141</v>
          </cell>
          <cell r="GL149">
            <v>1791.6565839741359</v>
          </cell>
          <cell r="GM149">
            <v>199.07295377490399</v>
          </cell>
          <cell r="GN149">
            <v>163.29709535101796</v>
          </cell>
          <cell r="GO149">
            <v>531.32786505923991</v>
          </cell>
          <cell r="GP149">
            <v>1253.8738040895441</v>
          </cell>
          <cell r="GQ149">
            <v>795.71374190492929</v>
          </cell>
          <cell r="GR149">
            <v>1509.8872386822125</v>
          </cell>
          <cell r="GS149">
            <v>167.76524874246806</v>
          </cell>
          <cell r="GT149">
            <v>91.326382094567663</v>
          </cell>
          <cell r="GU149">
            <v>345.64176314661654</v>
          </cell>
          <cell r="GV149">
            <v>920.33280258124978</v>
          </cell>
          <cell r="GW149">
            <v>588.60937723833081</v>
          </cell>
          <cell r="GX149">
            <v>1127.735774264471</v>
          </cell>
          <cell r="GY149">
            <v>125.30397491827455</v>
          </cell>
          <cell r="GZ149">
            <v>49.799640898068432</v>
          </cell>
          <cell r="HA149">
            <v>176.1817181855013</v>
          </cell>
          <cell r="HB149">
            <v>540.30132025339276</v>
          </cell>
          <cell r="HC149">
            <v>347.44969341661965</v>
          </cell>
          <cell r="HD149">
            <v>685.75244395456195</v>
          </cell>
          <cell r="HE149">
            <v>76.194715994951324</v>
          </cell>
          <cell r="HN149">
            <v>2036536.7519661493</v>
          </cell>
          <cell r="HO149">
            <v>1730963.6978499116</v>
          </cell>
          <cell r="HP149">
            <v>1382177.5252189839</v>
          </cell>
          <cell r="HQ149">
            <v>984309.93825767527</v>
          </cell>
          <cell r="HR149">
            <v>530650.07728075597</v>
          </cell>
        </row>
        <row r="150">
          <cell r="AA150">
            <v>11021.310063400955</v>
          </cell>
          <cell r="AB150">
            <v>7762.6828806410631</v>
          </cell>
          <cell r="AC150">
            <v>4824.2552985720349</v>
          </cell>
          <cell r="AD150">
            <v>2993.4989379002773</v>
          </cell>
          <cell r="AE150">
            <v>1530.1424102770702</v>
          </cell>
          <cell r="AF150">
            <v>265900.9387325017</v>
          </cell>
          <cell r="AG150">
            <v>223117.01739166633</v>
          </cell>
          <cell r="AH150">
            <v>177716.63544515346</v>
          </cell>
          <cell r="AI150">
            <v>127142.7624473726</v>
          </cell>
          <cell r="AJ150">
            <v>67855.856309205585</v>
          </cell>
          <cell r="AK150">
            <v>237647.69870757745</v>
          </cell>
          <cell r="AL150">
            <v>214533.63411902776</v>
          </cell>
          <cell r="AM150">
            <v>180331.76421091732</v>
          </cell>
          <cell r="AN150">
            <v>134889.09252844221</v>
          </cell>
          <cell r="AO150">
            <v>81944.744477632106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BI150">
            <v>367.37700211336505</v>
          </cell>
          <cell r="BJ150">
            <v>258.75609602136876</v>
          </cell>
          <cell r="BK150">
            <v>160.80850995240115</v>
          </cell>
          <cell r="BL150">
            <v>99.783297930009212</v>
          </cell>
          <cell r="BM150">
            <v>51.004747009235679</v>
          </cell>
          <cell r="BN150">
            <v>1275.0877419773738</v>
          </cell>
          <cell r="BO150">
            <v>849.12447709768514</v>
          </cell>
          <cell r="BP150">
            <v>583.0616071871849</v>
          </cell>
          <cell r="BQ150">
            <v>412.02156334366094</v>
          </cell>
          <cell r="BR150">
            <v>200.60296043176282</v>
          </cell>
          <cell r="BS150">
            <v>4752.9539741515509</v>
          </cell>
          <cell r="BT150">
            <v>4290.6726823805575</v>
          </cell>
          <cell r="BU150">
            <v>3606.635284218346</v>
          </cell>
          <cell r="BV150">
            <v>2697.7818505688447</v>
          </cell>
          <cell r="BW150">
            <v>1638.8948895526428</v>
          </cell>
          <cell r="BX150">
            <v>0</v>
          </cell>
          <cell r="BY150">
            <v>0</v>
          </cell>
          <cell r="BZ150">
            <v>0</v>
          </cell>
          <cell r="CA150">
            <v>0</v>
          </cell>
          <cell r="CB150">
            <v>0</v>
          </cell>
          <cell r="GB150">
            <v>290.62916352210834</v>
          </cell>
          <cell r="GC150">
            <v>1124.08045440812</v>
          </cell>
          <cell r="GD150">
            <v>1973.732165789691</v>
          </cell>
          <cell r="GE150">
            <v>1223.9771933314528</v>
          </cell>
          <cell r="GF150">
            <v>2138.829288368197</v>
          </cell>
          <cell r="GG150">
            <v>237.64769870757746</v>
          </cell>
          <cell r="GH150">
            <v>233.66049054559718</v>
          </cell>
          <cell r="GI150">
            <v>790.12419181770144</v>
          </cell>
          <cell r="GJ150">
            <v>1658.3793910530881</v>
          </cell>
          <cell r="GK150">
            <v>1040.8972366967164</v>
          </cell>
          <cell r="GL150">
            <v>1930.8027070712496</v>
          </cell>
          <cell r="GM150">
            <v>214.53363411902774</v>
          </cell>
          <cell r="GN150">
            <v>163.29709535101796</v>
          </cell>
          <cell r="GO150">
            <v>531.32786505923991</v>
          </cell>
          <cell r="GP150">
            <v>1329.2728969002399</v>
          </cell>
          <cell r="GQ150">
            <v>845.97980377872625</v>
          </cell>
          <cell r="GR150">
            <v>1622.9858778982557</v>
          </cell>
          <cell r="GS150">
            <v>180.3317642109173</v>
          </cell>
          <cell r="GT150">
            <v>91.326382094567663</v>
          </cell>
          <cell r="GU150">
            <v>345.64176314661654</v>
          </cell>
          <cell r="GV150">
            <v>977.84350824225567</v>
          </cell>
          <cell r="GW150">
            <v>626.94984767900144</v>
          </cell>
          <cell r="GX150">
            <v>1214.0018327559799</v>
          </cell>
          <cell r="GY150">
            <v>134.88909252844221</v>
          </cell>
          <cell r="GZ150">
            <v>49.799640898068432</v>
          </cell>
          <cell r="HA150">
            <v>176.1817181855013</v>
          </cell>
          <cell r="HB150">
            <v>574.80149114947756</v>
          </cell>
          <cell r="HC150">
            <v>370.44980734734287</v>
          </cell>
          <cell r="HD150">
            <v>737.50270029868909</v>
          </cell>
          <cell r="HE150">
            <v>81.944744477632128</v>
          </cell>
          <cell r="HN150">
            <v>2184973.5251158564</v>
          </cell>
          <cell r="HO150">
            <v>1852076.921218216</v>
          </cell>
          <cell r="HP150">
            <v>1477425.2681029222</v>
          </cell>
          <cell r="HQ150">
            <v>1054513.9391320483</v>
          </cell>
          <cell r="HR150">
            <v>568639.32948423934</v>
          </cell>
        </row>
        <row r="151">
          <cell r="AA151">
            <v>11021.310063400955</v>
          </cell>
          <cell r="AB151">
            <v>7762.6828806410631</v>
          </cell>
          <cell r="AC151">
            <v>4824.2552985720349</v>
          </cell>
          <cell r="AD151">
            <v>2993.4989379002773</v>
          </cell>
          <cell r="AE151">
            <v>1530.1424102770702</v>
          </cell>
          <cell r="AF151">
            <v>284806.00030365388</v>
          </cell>
          <cell r="AG151">
            <v>239093.68492544701</v>
          </cell>
          <cell r="AH151">
            <v>190889.38526715594</v>
          </cell>
          <cell r="AI151">
            <v>136476.66635378002</v>
          </cell>
          <cell r="AJ151">
            <v>72859.254017583633</v>
          </cell>
          <cell r="AK151">
            <v>257272.95310048779</v>
          </cell>
          <cell r="AL151">
            <v>231727.5715601441</v>
          </cell>
          <cell r="AM151">
            <v>195009.97115543438</v>
          </cell>
          <cell r="AN151">
            <v>145728.45355736421</v>
          </cell>
          <cell r="AO151">
            <v>88453.599308524717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BI151">
            <v>367.37700211336505</v>
          </cell>
          <cell r="BJ151">
            <v>258.75609602136876</v>
          </cell>
          <cell r="BK151">
            <v>160.80850995240115</v>
          </cell>
          <cell r="BL151">
            <v>99.783297930009212</v>
          </cell>
          <cell r="BM151">
            <v>51.004747009235679</v>
          </cell>
          <cell r="BN151">
            <v>1275.0877419773738</v>
          </cell>
          <cell r="BO151">
            <v>849.12447709768514</v>
          </cell>
          <cell r="BP151">
            <v>583.0616071871849</v>
          </cell>
          <cell r="BQ151">
            <v>412.02156334366094</v>
          </cell>
          <cell r="BR151">
            <v>200.60296043176282</v>
          </cell>
          <cell r="BS151">
            <v>5145.459062009757</v>
          </cell>
          <cell r="BT151">
            <v>4634.5514312028854</v>
          </cell>
          <cell r="BU151">
            <v>3900.1994231086874</v>
          </cell>
          <cell r="BV151">
            <v>2914.5690711472844</v>
          </cell>
          <cell r="BW151">
            <v>1769.0719861704949</v>
          </cell>
          <cell r="BX151">
            <v>0</v>
          </cell>
          <cell r="BY151">
            <v>0</v>
          </cell>
          <cell r="BZ151">
            <v>0</v>
          </cell>
          <cell r="CA151">
            <v>0</v>
          </cell>
          <cell r="CB151">
            <v>0</v>
          </cell>
          <cell r="GB151">
            <v>290.62916352210834</v>
          </cell>
          <cell r="GC151">
            <v>1124.08045440812</v>
          </cell>
          <cell r="GD151">
            <v>2091.4836921471533</v>
          </cell>
          <cell r="GE151">
            <v>1302.4782109030944</v>
          </cell>
          <cell r="GF151">
            <v>2315.4565779043901</v>
          </cell>
          <cell r="GG151">
            <v>257.27295310048783</v>
          </cell>
          <cell r="GH151">
            <v>233.66049054559718</v>
          </cell>
          <cell r="GI151">
            <v>790.12419181770144</v>
          </cell>
          <cell r="GJ151">
            <v>1761.5430156997859</v>
          </cell>
          <cell r="GK151">
            <v>1109.6729864611818</v>
          </cell>
          <cell r="GL151">
            <v>2085.5481440412968</v>
          </cell>
          <cell r="GM151">
            <v>231.7275715601441</v>
          </cell>
          <cell r="GN151">
            <v>163.29709535101796</v>
          </cell>
          <cell r="GO151">
            <v>531.32786505923991</v>
          </cell>
          <cell r="GP151">
            <v>1417.3421385673423</v>
          </cell>
          <cell r="GQ151">
            <v>904.69263155679459</v>
          </cell>
          <cell r="GR151">
            <v>1755.0897403989093</v>
          </cell>
          <cell r="GS151">
            <v>195.00997115543439</v>
          </cell>
          <cell r="GT151">
            <v>91.326382094567663</v>
          </cell>
          <cell r="GU151">
            <v>345.64176314661654</v>
          </cell>
          <cell r="GV151">
            <v>1042.8796744157878</v>
          </cell>
          <cell r="GW151">
            <v>670.30729179468949</v>
          </cell>
          <cell r="GX151">
            <v>1311.556082016278</v>
          </cell>
          <cell r="GY151">
            <v>145.72845355736422</v>
          </cell>
          <cell r="GZ151">
            <v>49.799640898068432</v>
          </cell>
          <cell r="HA151">
            <v>176.1817181855013</v>
          </cell>
          <cell r="HB151">
            <v>613.85462013483311</v>
          </cell>
          <cell r="HC151">
            <v>396.48522667091322</v>
          </cell>
          <cell r="HD151">
            <v>796.08239377672248</v>
          </cell>
          <cell r="HE151">
            <v>88.453599308524716</v>
          </cell>
          <cell r="HN151">
            <v>2344064.119442238</v>
          </cell>
          <cell r="HO151">
            <v>1986767.836464908</v>
          </cell>
          <cell r="HP151">
            <v>1588678.5494567491</v>
          </cell>
          <cell r="HQ151">
            <v>1133520.9147948765</v>
          </cell>
          <cell r="HR151">
            <v>611270.05308362073</v>
          </cell>
        </row>
        <row r="152">
          <cell r="AA152">
            <v>11021.310063400955</v>
          </cell>
          <cell r="AB152">
            <v>7762.6828806410631</v>
          </cell>
          <cell r="AC152">
            <v>4824.2552985720349</v>
          </cell>
          <cell r="AD152">
            <v>2993.4989379002773</v>
          </cell>
          <cell r="AE152">
            <v>1530.1424102770702</v>
          </cell>
          <cell r="AF152">
            <v>305067.94360322942</v>
          </cell>
          <cell r="AG152">
            <v>256519.60425894195</v>
          </cell>
          <cell r="AH152">
            <v>204799.99524802153</v>
          </cell>
          <cell r="AI152">
            <v>146472.53107932059</v>
          </cell>
          <cell r="AJ152">
            <v>78294.430926083776</v>
          </cell>
          <cell r="AK152">
            <v>278306.77995433292</v>
          </cell>
          <cell r="AL152">
            <v>250481.17998571487</v>
          </cell>
          <cell r="AM152">
            <v>210510.36513411318</v>
          </cell>
          <cell r="AN152">
            <v>157314.10228071798</v>
          </cell>
          <cell r="AO152">
            <v>95478.560214838071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BI152">
            <v>367.37700211336505</v>
          </cell>
          <cell r="BJ152">
            <v>258.75609602136876</v>
          </cell>
          <cell r="BK152">
            <v>160.80850995240115</v>
          </cell>
          <cell r="BL152">
            <v>99.783297930009212</v>
          </cell>
          <cell r="BM152">
            <v>51.004747009235679</v>
          </cell>
          <cell r="BN152">
            <v>1275.0877419773738</v>
          </cell>
          <cell r="BO152">
            <v>849.12447709768514</v>
          </cell>
          <cell r="BP152">
            <v>583.0616071871849</v>
          </cell>
          <cell r="BQ152">
            <v>412.02156334366094</v>
          </cell>
          <cell r="BR152">
            <v>200.60296043176282</v>
          </cell>
          <cell r="BS152">
            <v>5566.1355990866596</v>
          </cell>
          <cell r="BT152">
            <v>5009.6235997142994</v>
          </cell>
          <cell r="BU152">
            <v>4210.2073026822636</v>
          </cell>
          <cell r="BV152">
            <v>3146.2820456143604</v>
          </cell>
          <cell r="BW152">
            <v>1909.5712042967621</v>
          </cell>
          <cell r="BX152">
            <v>0</v>
          </cell>
          <cell r="BY152">
            <v>0</v>
          </cell>
          <cell r="BZ152">
            <v>0</v>
          </cell>
          <cell r="CA152">
            <v>0</v>
          </cell>
          <cell r="CB152">
            <v>0</v>
          </cell>
          <cell r="GB152">
            <v>290.62916352210834</v>
          </cell>
          <cell r="GC152">
            <v>1124.08045440812</v>
          </cell>
          <cell r="GD152">
            <v>2217.6866532702238</v>
          </cell>
          <cell r="GE152">
            <v>1386.6135183184749</v>
          </cell>
          <cell r="GF152">
            <v>2504.7610195889965</v>
          </cell>
          <cell r="GG152">
            <v>278.30677995433297</v>
          </cell>
          <cell r="GH152">
            <v>233.66049054559718</v>
          </cell>
          <cell r="GI152">
            <v>790.12419181770144</v>
          </cell>
          <cell r="GJ152">
            <v>1874.0646662532108</v>
          </cell>
          <cell r="GK152">
            <v>1184.687420163465</v>
          </cell>
          <cell r="GL152">
            <v>2254.330619871434</v>
          </cell>
          <cell r="GM152">
            <v>250.4811799857149</v>
          </cell>
          <cell r="GN152">
            <v>163.29709535101796</v>
          </cell>
          <cell r="GO152">
            <v>531.32786505923991</v>
          </cell>
          <cell r="GP152">
            <v>1510.344502439415</v>
          </cell>
          <cell r="GQ152">
            <v>966.6942074715098</v>
          </cell>
          <cell r="GR152">
            <v>1894.5932862070188</v>
          </cell>
          <cell r="GS152">
            <v>210.51036513411319</v>
          </cell>
          <cell r="GT152">
            <v>91.326382094567663</v>
          </cell>
          <cell r="GU152">
            <v>345.64176314661654</v>
          </cell>
          <cell r="GV152">
            <v>1112.3935667559103</v>
          </cell>
          <cell r="GW152">
            <v>716.64988668810452</v>
          </cell>
          <cell r="GX152">
            <v>1415.8269205264619</v>
          </cell>
          <cell r="GY152">
            <v>157.31410228071798</v>
          </cell>
          <cell r="GZ152">
            <v>49.799640898068432</v>
          </cell>
          <cell r="HA152">
            <v>176.1817181855013</v>
          </cell>
          <cell r="HB152">
            <v>656.00438557271332</v>
          </cell>
          <cell r="HC152">
            <v>424.58507029616663</v>
          </cell>
          <cell r="HD152">
            <v>859.30704193354268</v>
          </cell>
          <cell r="HE152">
            <v>95.478560214838069</v>
          </cell>
          <cell r="HN152">
            <v>2514573.1965803807</v>
          </cell>
          <cell r="HO152">
            <v>2133676.6345030959</v>
          </cell>
          <cell r="HP152">
            <v>1706163.5868951452</v>
          </cell>
          <cell r="HQ152">
            <v>1218122.0920885426</v>
          </cell>
          <cell r="HR152">
            <v>657561.45271414728</v>
          </cell>
        </row>
        <row r="153">
          <cell r="AA153">
            <v>11021.310063400955</v>
          </cell>
          <cell r="AB153">
            <v>7762.6828806410631</v>
          </cell>
          <cell r="AC153">
            <v>4824.2552985720349</v>
          </cell>
          <cell r="AD153">
            <v>2993.4989379002773</v>
          </cell>
          <cell r="AE153">
            <v>1530.1424102770702</v>
          </cell>
          <cell r="AF153">
            <v>326784.15673112898</v>
          </cell>
          <cell r="AG153">
            <v>274893.6921864578</v>
          </cell>
          <cell r="AH153">
            <v>219663.70998113192</v>
          </cell>
          <cell r="AI153">
            <v>157142.6974641569</v>
          </cell>
          <cell r="AJ153">
            <v>83715.535689190976</v>
          </cell>
          <cell r="AK153">
            <v>300850.27739186672</v>
          </cell>
          <cell r="AL153">
            <v>270255.19842199387</v>
          </cell>
          <cell r="AM153">
            <v>227072.79012243616</v>
          </cell>
          <cell r="AN153">
            <v>169682.97892076688</v>
          </cell>
          <cell r="AO153">
            <v>102598.37523315789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BI153">
            <v>367.37700211336505</v>
          </cell>
          <cell r="BJ153">
            <v>258.75609602136876</v>
          </cell>
          <cell r="BK153">
            <v>160.80850995240115</v>
          </cell>
          <cell r="BL153">
            <v>99.783297930009212</v>
          </cell>
          <cell r="BM153">
            <v>51.004747009235679</v>
          </cell>
          <cell r="BN153">
            <v>1275.0877419773738</v>
          </cell>
          <cell r="BO153">
            <v>849.12447709768514</v>
          </cell>
          <cell r="BP153">
            <v>583.0616071871849</v>
          </cell>
          <cell r="BQ153">
            <v>412.02156334366094</v>
          </cell>
          <cell r="BR153">
            <v>200.60296043176282</v>
          </cell>
          <cell r="BS153">
            <v>6017.0055478373361</v>
          </cell>
          <cell r="BT153">
            <v>5405.1039684398784</v>
          </cell>
          <cell r="BU153">
            <v>4541.4558024487233</v>
          </cell>
          <cell r="BV153">
            <v>3393.6595784153387</v>
          </cell>
          <cell r="BW153">
            <v>2051.9675046631583</v>
          </cell>
          <cell r="BX153">
            <v>0</v>
          </cell>
          <cell r="BY153">
            <v>0</v>
          </cell>
          <cell r="BZ153">
            <v>0</v>
          </cell>
          <cell r="CA153">
            <v>0</v>
          </cell>
          <cell r="CB153">
            <v>0</v>
          </cell>
          <cell r="GB153">
            <v>290.62916352210834</v>
          </cell>
          <cell r="GC153">
            <v>1124.08045440812</v>
          </cell>
          <cell r="GD153">
            <v>2352.9476378954269</v>
          </cell>
          <cell r="GE153">
            <v>1476.7875080686101</v>
          </cell>
          <cell r="GF153">
            <v>2707.6524965268009</v>
          </cell>
          <cell r="GG153">
            <v>300.85027739186677</v>
          </cell>
          <cell r="GH153">
            <v>233.66049054559718</v>
          </cell>
          <cell r="GI153">
            <v>790.12419181770144</v>
          </cell>
          <cell r="GJ153">
            <v>1992.7087768708848</v>
          </cell>
          <cell r="GK153">
            <v>1263.783493908581</v>
          </cell>
          <cell r="GL153">
            <v>2432.2967857979447</v>
          </cell>
          <cell r="GM153">
            <v>270.2551984219939</v>
          </cell>
          <cell r="GN153">
            <v>163.29709535101796</v>
          </cell>
          <cell r="GO153">
            <v>531.32786505923991</v>
          </cell>
          <cell r="GP153">
            <v>1609.719052369353</v>
          </cell>
          <cell r="GQ153">
            <v>1032.9439074248016</v>
          </cell>
          <cell r="GR153">
            <v>2043.6551111019255</v>
          </cell>
          <cell r="GS153">
            <v>227.07279012243617</v>
          </cell>
          <cell r="GT153">
            <v>91.326382094567663</v>
          </cell>
          <cell r="GU153">
            <v>345.64176314661654</v>
          </cell>
          <cell r="GV153">
            <v>1186.6068265962037</v>
          </cell>
          <cell r="GW153">
            <v>766.12539324830027</v>
          </cell>
          <cell r="GX153">
            <v>1527.1468102869021</v>
          </cell>
          <cell r="GY153">
            <v>169.68297892076691</v>
          </cell>
          <cell r="GZ153">
            <v>49.799640898068432</v>
          </cell>
          <cell r="HA153">
            <v>176.1817181855013</v>
          </cell>
          <cell r="HB153">
            <v>698.72327568263211</v>
          </cell>
          <cell r="HC153">
            <v>453.06433036944583</v>
          </cell>
          <cell r="HD153">
            <v>923.3853770984208</v>
          </cell>
          <cell r="HE153">
            <v>102.59837523315787</v>
          </cell>
          <cell r="HN153">
            <v>2697320.3005785909</v>
          </cell>
          <cell r="HO153">
            <v>2288578.9452977343</v>
          </cell>
          <cell r="HP153">
            <v>1831698.2747553575</v>
          </cell>
          <cell r="HQ153">
            <v>1308430.9738232526</v>
          </cell>
          <cell r="HR153">
            <v>703778.21682633285</v>
          </cell>
        </row>
        <row r="154">
          <cell r="AA154">
            <v>11021.310063400955</v>
          </cell>
          <cell r="AB154">
            <v>7762.6828806410631</v>
          </cell>
          <cell r="AC154">
            <v>4824.2552985720349</v>
          </cell>
          <cell r="AD154">
            <v>2993.4989379002773</v>
          </cell>
          <cell r="AE154">
            <v>1530.1424102770702</v>
          </cell>
          <cell r="AF154">
            <v>350059.01766839466</v>
          </cell>
          <cell r="AG154">
            <v>295003.6025755849</v>
          </cell>
          <cell r="AH154">
            <v>235645.29235557612</v>
          </cell>
          <cell r="AI154">
            <v>168006.49777365191</v>
          </cell>
          <cell r="AJ154">
            <v>89409.831305622312</v>
          </cell>
          <cell r="AK154">
            <v>325011.79969817109</v>
          </cell>
          <cell r="AL154">
            <v>291897.29245981632</v>
          </cell>
          <cell r="AM154">
            <v>244880.8390539597</v>
          </cell>
          <cell r="AN154">
            <v>182373.24578734121</v>
          </cell>
          <cell r="AO154">
            <v>110119.13740666855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BI154">
            <v>367.37700211336505</v>
          </cell>
          <cell r="BJ154">
            <v>258.75609602136876</v>
          </cell>
          <cell r="BK154">
            <v>160.80850995240115</v>
          </cell>
          <cell r="BL154">
            <v>99.783297930009212</v>
          </cell>
          <cell r="BM154">
            <v>51.004747009235679</v>
          </cell>
          <cell r="BN154">
            <v>1275.0877419773738</v>
          </cell>
          <cell r="BO154">
            <v>849.12447709768514</v>
          </cell>
          <cell r="BP154">
            <v>583.0616071871849</v>
          </cell>
          <cell r="BQ154">
            <v>412.02156334366094</v>
          </cell>
          <cell r="BR154">
            <v>200.60296043176282</v>
          </cell>
          <cell r="BS154">
            <v>6500.2359939634234</v>
          </cell>
          <cell r="BT154">
            <v>5837.9458491963278</v>
          </cell>
          <cell r="BU154">
            <v>4897.6167810791931</v>
          </cell>
          <cell r="BV154">
            <v>3647.4649157468257</v>
          </cell>
          <cell r="BW154">
            <v>2202.3827481333715</v>
          </cell>
          <cell r="BX154">
            <v>0</v>
          </cell>
          <cell r="BY154">
            <v>0</v>
          </cell>
          <cell r="BZ154">
            <v>0</v>
          </cell>
          <cell r="CA154">
            <v>0</v>
          </cell>
          <cell r="CB154">
            <v>0</v>
          </cell>
          <cell r="GB154">
            <v>290.62916352210834</v>
          </cell>
          <cell r="GC154">
            <v>1124.08045440812</v>
          </cell>
          <cell r="GD154">
            <v>2497.916771733253</v>
          </cell>
          <cell r="GE154">
            <v>1573.4335972938275</v>
          </cell>
          <cell r="GF154">
            <v>2925.1061972835396</v>
          </cell>
          <cell r="GG154">
            <v>325.0117996981711</v>
          </cell>
          <cell r="GH154">
            <v>233.66049054559718</v>
          </cell>
          <cell r="GI154">
            <v>790.12419181770144</v>
          </cell>
          <cell r="GJ154">
            <v>2122.5613410978194</v>
          </cell>
          <cell r="GK154">
            <v>1350.3518700598709</v>
          </cell>
          <cell r="GL154">
            <v>2627.0756321383474</v>
          </cell>
          <cell r="GM154">
            <v>291.89729245981636</v>
          </cell>
          <cell r="GN154">
            <v>163.29709535101796</v>
          </cell>
          <cell r="GO154">
            <v>531.32786505923991</v>
          </cell>
          <cell r="GP154">
            <v>1716.5673459584939</v>
          </cell>
          <cell r="GQ154">
            <v>1104.1761031508959</v>
          </cell>
          <cell r="GR154">
            <v>2203.9275514856367</v>
          </cell>
          <cell r="GS154">
            <v>244.88083905395968</v>
          </cell>
          <cell r="GT154">
            <v>91.326382094567663</v>
          </cell>
          <cell r="GU154">
            <v>345.64176314661654</v>
          </cell>
          <cell r="GV154">
            <v>1262.7484277956496</v>
          </cell>
          <cell r="GW154">
            <v>816.88646071459743</v>
          </cell>
          <cell r="GX154">
            <v>1641.3592120860708</v>
          </cell>
          <cell r="GY154">
            <v>182.3732457873412</v>
          </cell>
          <cell r="GZ154">
            <v>49.799640898068432</v>
          </cell>
          <cell r="HA154">
            <v>176.1817181855013</v>
          </cell>
          <cell r="HB154">
            <v>743.84784872369619</v>
          </cell>
          <cell r="HC154">
            <v>483.14737906348859</v>
          </cell>
          <cell r="HD154">
            <v>991.07223666001698</v>
          </cell>
          <cell r="HE154">
            <v>110.11913740666856</v>
          </cell>
          <cell r="HN154">
            <v>2893183.796999238</v>
          </cell>
          <cell r="HO154">
            <v>2458115.0660258797</v>
          </cell>
          <cell r="HP154">
            <v>1966674.1533235204</v>
          </cell>
          <cell r="HQ154">
            <v>1400417.4830458425</v>
          </cell>
          <cell r="HR154">
            <v>752340.88662718784</v>
          </cell>
        </row>
        <row r="155">
          <cell r="AA155">
            <v>11021.310063400955</v>
          </cell>
          <cell r="AB155">
            <v>7762.6828806410631</v>
          </cell>
          <cell r="AC155">
            <v>4824.2552985720349</v>
          </cell>
          <cell r="AD155">
            <v>2993.4989379002773</v>
          </cell>
          <cell r="AE155">
            <v>1530.1424102770702</v>
          </cell>
          <cell r="AF155">
            <v>375004.39596517792</v>
          </cell>
          <cell r="AG155">
            <v>316065.32410577225</v>
          </cell>
          <cell r="AH155">
            <v>251676.42288760495</v>
          </cell>
          <cell r="AI155">
            <v>179143.34508385183</v>
          </cell>
          <cell r="AJ155">
            <v>95381.1228202153</v>
          </cell>
          <cell r="AK155">
            <v>350907.47812054609</v>
          </cell>
          <cell r="AL155">
            <v>314563.71658277989</v>
          </cell>
          <cell r="AM155">
            <v>262744.09878964897</v>
          </cell>
          <cell r="AN155">
            <v>195342.22230120157</v>
          </cell>
          <cell r="AO155">
            <v>117922.55812492198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BI155">
            <v>367.37700211336505</v>
          </cell>
          <cell r="BJ155">
            <v>258.75609602136876</v>
          </cell>
          <cell r="BK155">
            <v>160.80850995240115</v>
          </cell>
          <cell r="BL155">
            <v>99.783297930009212</v>
          </cell>
          <cell r="BM155">
            <v>51.004747009235679</v>
          </cell>
          <cell r="BN155">
            <v>1275.0877419773738</v>
          </cell>
          <cell r="BO155">
            <v>849.12447709768514</v>
          </cell>
          <cell r="BP155">
            <v>583.0616071871849</v>
          </cell>
          <cell r="BQ155">
            <v>412.02156334366094</v>
          </cell>
          <cell r="BR155">
            <v>200.60296043176282</v>
          </cell>
          <cell r="BS155">
            <v>7018.1495624109239</v>
          </cell>
          <cell r="BT155">
            <v>6291.274331655598</v>
          </cell>
          <cell r="BU155">
            <v>5254.8819757929778</v>
          </cell>
          <cell r="BV155">
            <v>3906.844446024033</v>
          </cell>
          <cell r="BW155">
            <v>2358.4511624984398</v>
          </cell>
          <cell r="BX155">
            <v>0</v>
          </cell>
          <cell r="BY155">
            <v>0</v>
          </cell>
          <cell r="BZ155">
            <v>0</v>
          </cell>
          <cell r="CA155">
            <v>0</v>
          </cell>
          <cell r="CB155">
            <v>0</v>
          </cell>
          <cell r="GB155">
            <v>290.62916352210834</v>
          </cell>
          <cell r="GC155">
            <v>1124.08045440812</v>
          </cell>
          <cell r="GD155">
            <v>2653.2908422675027</v>
          </cell>
          <cell r="GE155">
            <v>1677.0163109833275</v>
          </cell>
          <cell r="GF155">
            <v>3158.1673030849147</v>
          </cell>
          <cell r="GG155">
            <v>350.9074781205461</v>
          </cell>
          <cell r="GH155">
            <v>233.66049054559718</v>
          </cell>
          <cell r="GI155">
            <v>790.12419181770144</v>
          </cell>
          <cell r="GJ155">
            <v>2258.5598858356007</v>
          </cell>
          <cell r="GK155">
            <v>1441.0175665517252</v>
          </cell>
          <cell r="GL155">
            <v>2831.0734492450192</v>
          </cell>
          <cell r="GM155">
            <v>314.56371658277993</v>
          </cell>
          <cell r="GN155">
            <v>163.29709535101796</v>
          </cell>
          <cell r="GO155">
            <v>531.32786505923991</v>
          </cell>
          <cell r="GP155">
            <v>1823.7469043726294</v>
          </cell>
          <cell r="GQ155">
            <v>1175.6291420936527</v>
          </cell>
          <cell r="GR155">
            <v>2364.69688910684</v>
          </cell>
          <cell r="GS155">
            <v>262.74409878964889</v>
          </cell>
          <cell r="GT155">
            <v>91.326382094567663</v>
          </cell>
          <cell r="GU155">
            <v>345.64176314661654</v>
          </cell>
          <cell r="GV155">
            <v>1340.5622868788118</v>
          </cell>
          <cell r="GW155">
            <v>868.76236677003885</v>
          </cell>
          <cell r="GX155">
            <v>1758.0800007108141</v>
          </cell>
          <cell r="GY155">
            <v>195.34222230120156</v>
          </cell>
          <cell r="GZ155">
            <v>49.799640898068432</v>
          </cell>
          <cell r="HA155">
            <v>176.1817181855013</v>
          </cell>
          <cell r="HB155">
            <v>790.66837303321677</v>
          </cell>
          <cell r="HC155">
            <v>514.36106193650232</v>
          </cell>
          <cell r="HD155">
            <v>1061.3030231242979</v>
          </cell>
          <cell r="HE155">
            <v>117.92255812492199</v>
          </cell>
          <cell r="HN155">
            <v>3103105.0947424541</v>
          </cell>
          <cell r="HO155">
            <v>2635675.4079165636</v>
          </cell>
          <cell r="HP155">
            <v>2102068.5014740266</v>
          </cell>
          <cell r="HQ155">
            <v>1494699.8521329861</v>
          </cell>
          <cell r="HR155">
            <v>803232.58703123312</v>
          </cell>
        </row>
        <row r="156">
          <cell r="AA156">
            <v>11021.310063400955</v>
          </cell>
          <cell r="AB156">
            <v>7762.6828806410631</v>
          </cell>
          <cell r="AC156">
            <v>4824.2552985720349</v>
          </cell>
          <cell r="AD156">
            <v>2993.4989379002773</v>
          </cell>
          <cell r="AE156">
            <v>1530.1424102770702</v>
          </cell>
          <cell r="AF156">
            <v>401740.19043659896</v>
          </cell>
          <cell r="AG156">
            <v>337595.39036851336</v>
          </cell>
          <cell r="AH156">
            <v>268440.041081856</v>
          </cell>
          <cell r="AI156">
            <v>190900.93438152428</v>
          </cell>
          <cell r="AJ156">
            <v>101831.42870401494</v>
          </cell>
          <cell r="AK156">
            <v>378661.7790480213</v>
          </cell>
          <cell r="AL156">
            <v>337734.16884649172</v>
          </cell>
          <cell r="AM156">
            <v>281423.55906324298</v>
          </cell>
          <cell r="AN156">
            <v>209015.653678217</v>
          </cell>
          <cell r="AO156">
            <v>126288.70608806462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BI156">
            <v>367.37700211336505</v>
          </cell>
          <cell r="BJ156">
            <v>258.75609602136876</v>
          </cell>
          <cell r="BK156">
            <v>160.80850995240115</v>
          </cell>
          <cell r="BL156">
            <v>99.783297930009212</v>
          </cell>
          <cell r="BM156">
            <v>51.004747009235679</v>
          </cell>
          <cell r="BN156">
            <v>1275.0877419773738</v>
          </cell>
          <cell r="BO156">
            <v>849.12447709768514</v>
          </cell>
          <cell r="BP156">
            <v>583.0616071871849</v>
          </cell>
          <cell r="BQ156">
            <v>412.02156334366094</v>
          </cell>
          <cell r="BR156">
            <v>200.60296043176282</v>
          </cell>
          <cell r="BS156">
            <v>7573.2355809604278</v>
          </cell>
          <cell r="BT156">
            <v>6754.6833769298364</v>
          </cell>
          <cell r="BU156">
            <v>5628.4711812648575</v>
          </cell>
          <cell r="BV156">
            <v>4180.3130735643417</v>
          </cell>
          <cell r="BW156">
            <v>2525.774121761292</v>
          </cell>
          <cell r="BX156">
            <v>0</v>
          </cell>
          <cell r="BY156">
            <v>0</v>
          </cell>
          <cell r="BZ156">
            <v>0</v>
          </cell>
          <cell r="CA156">
            <v>0</v>
          </cell>
          <cell r="CB156">
            <v>0</v>
          </cell>
          <cell r="GB156">
            <v>290.62916352210834</v>
          </cell>
          <cell r="GC156">
            <v>1124.08045440812</v>
          </cell>
          <cell r="GD156">
            <v>2819.8166478323537</v>
          </cell>
          <cell r="GE156">
            <v>1788.0335146932282</v>
          </cell>
          <cell r="GF156">
            <v>3407.9560114321912</v>
          </cell>
          <cell r="GG156">
            <v>378.66177904802129</v>
          </cell>
          <cell r="GH156">
            <v>233.66049054559718</v>
          </cell>
          <cell r="GI156">
            <v>790.12419181770144</v>
          </cell>
          <cell r="GJ156">
            <v>2397.5825994178717</v>
          </cell>
          <cell r="GK156">
            <v>1533.6993756065724</v>
          </cell>
          <cell r="GL156">
            <v>3039.6075196184256</v>
          </cell>
          <cell r="GM156">
            <v>337.73416884649174</v>
          </cell>
          <cell r="GN156">
            <v>163.29709535101796</v>
          </cell>
          <cell r="GO156">
            <v>531.32786505923991</v>
          </cell>
          <cell r="GP156">
            <v>1935.8236660141933</v>
          </cell>
          <cell r="GQ156">
            <v>1250.3469831880284</v>
          </cell>
          <cell r="GR156">
            <v>2532.8120315691858</v>
          </cell>
          <cell r="GS156">
            <v>281.42355906324286</v>
          </cell>
          <cell r="GT156">
            <v>91.326382094567663</v>
          </cell>
          <cell r="GU156">
            <v>345.64176314661654</v>
          </cell>
          <cell r="GV156">
            <v>1422.6028751409044</v>
          </cell>
          <cell r="GW156">
            <v>923.45609227810064</v>
          </cell>
          <cell r="GX156">
            <v>1881.140883103953</v>
          </cell>
          <cell r="GY156">
            <v>209.01565367821701</v>
          </cell>
          <cell r="GZ156">
            <v>49.799640898068432</v>
          </cell>
          <cell r="HA156">
            <v>176.1817181855013</v>
          </cell>
          <cell r="HB156">
            <v>840.86526081207251</v>
          </cell>
          <cell r="HC156">
            <v>547.8256537890727</v>
          </cell>
          <cell r="HD156">
            <v>1136.5983547925814</v>
          </cell>
          <cell r="HE156">
            <v>126.2887060880646</v>
          </cell>
          <cell r="HN156">
            <v>3328093.1708848127</v>
          </cell>
          <cell r="HO156">
            <v>2817184.1189239775</v>
          </cell>
          <cell r="HP156">
            <v>2243649.2311374722</v>
          </cell>
          <cell r="HQ156">
            <v>1594229.9390651719</v>
          </cell>
          <cell r="HR156">
            <v>858181.4932868873</v>
          </cell>
        </row>
        <row r="157">
          <cell r="AA157">
            <v>11021.310063400955</v>
          </cell>
          <cell r="AB157">
            <v>7762.6828806410631</v>
          </cell>
          <cell r="AC157">
            <v>4824.2552985720349</v>
          </cell>
          <cell r="AD157">
            <v>2993.4989379002773</v>
          </cell>
          <cell r="AE157">
            <v>1530.1424102770702</v>
          </cell>
          <cell r="AF157">
            <v>430394.90545089333</v>
          </cell>
          <cell r="AG157">
            <v>361788.56625508214</v>
          </cell>
          <cell r="AH157">
            <v>287815.58228958462</v>
          </cell>
          <cell r="AI157">
            <v>204928.34014017973</v>
          </cell>
          <cell r="AJ157">
            <v>109146.78317592999</v>
          </cell>
          <cell r="AK157">
            <v>408408.1022533364</v>
          </cell>
          <cell r="AL157">
            <v>363770.63432441815</v>
          </cell>
          <cell r="AM157">
            <v>303013.44783756917</v>
          </cell>
          <cell r="AN157">
            <v>225257.40700346997</v>
          </cell>
          <cell r="AO157">
            <v>135818.40812657721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BI157">
            <v>367.37700211336505</v>
          </cell>
          <cell r="BJ157">
            <v>258.75609602136876</v>
          </cell>
          <cell r="BK157">
            <v>160.80850995240115</v>
          </cell>
          <cell r="BL157">
            <v>99.783297930009212</v>
          </cell>
          <cell r="BM157">
            <v>51.004747009235679</v>
          </cell>
          <cell r="BN157">
            <v>1275.0877419773738</v>
          </cell>
          <cell r="BO157">
            <v>849.12447709768514</v>
          </cell>
          <cell r="BP157">
            <v>583.0616071871849</v>
          </cell>
          <cell r="BQ157">
            <v>412.02156334366094</v>
          </cell>
          <cell r="BR157">
            <v>200.60296043176282</v>
          </cell>
          <cell r="BS157">
            <v>8168.1620450667306</v>
          </cell>
          <cell r="BT157">
            <v>7275.4126864883647</v>
          </cell>
          <cell r="BU157">
            <v>6060.2689567513817</v>
          </cell>
          <cell r="BV157">
            <v>4505.148140069402</v>
          </cell>
          <cell r="BW157">
            <v>2716.3681625315439</v>
          </cell>
          <cell r="BX157">
            <v>0</v>
          </cell>
          <cell r="BY157">
            <v>0</v>
          </cell>
          <cell r="BZ157">
            <v>0</v>
          </cell>
          <cell r="CA157">
            <v>0</v>
          </cell>
          <cell r="CB157">
            <v>0</v>
          </cell>
          <cell r="GB157">
            <v>290.62916352210834</v>
          </cell>
          <cell r="GC157">
            <v>1124.08045440812</v>
          </cell>
          <cell r="GD157">
            <v>2998.2945870642443</v>
          </cell>
          <cell r="GE157">
            <v>1907.0188075144888</v>
          </cell>
          <cell r="GF157">
            <v>3675.6729202800275</v>
          </cell>
          <cell r="GG157">
            <v>408.40810225333644</v>
          </cell>
          <cell r="GH157">
            <v>233.66049054559718</v>
          </cell>
          <cell r="GI157">
            <v>790.12419181770144</v>
          </cell>
          <cell r="GJ157">
            <v>2553.8013922854307</v>
          </cell>
          <cell r="GK157">
            <v>1637.8452375182783</v>
          </cell>
          <cell r="GL157">
            <v>3273.9357089197638</v>
          </cell>
          <cell r="GM157">
            <v>363.77063432441821</v>
          </cell>
          <cell r="GN157">
            <v>163.29709535101796</v>
          </cell>
          <cell r="GO157">
            <v>531.32786505923991</v>
          </cell>
          <cell r="GP157">
            <v>2065.3629986601504</v>
          </cell>
          <cell r="GQ157">
            <v>1336.7065382853334</v>
          </cell>
          <cell r="GR157">
            <v>2727.1210305381219</v>
          </cell>
          <cell r="GS157">
            <v>303.01344783756912</v>
          </cell>
          <cell r="GT157">
            <v>91.326382094567663</v>
          </cell>
          <cell r="GU157">
            <v>345.64176314661654</v>
          </cell>
          <cell r="GV157">
            <v>1520.0533950924223</v>
          </cell>
          <cell r="GW157">
            <v>988.42310557911253</v>
          </cell>
          <cell r="GX157">
            <v>2027.3166630312296</v>
          </cell>
          <cell r="GY157">
            <v>225.25740700346998</v>
          </cell>
          <cell r="GZ157">
            <v>49.799640898068432</v>
          </cell>
          <cell r="HA157">
            <v>176.1817181855013</v>
          </cell>
          <cell r="HB157">
            <v>898.04347304314808</v>
          </cell>
          <cell r="HC157">
            <v>585.94446194312309</v>
          </cell>
          <cell r="HD157">
            <v>1222.3656731391948</v>
          </cell>
          <cell r="HE157">
            <v>135.8184081265772</v>
          </cell>
          <cell r="HN157">
            <v>3569229.4202812938</v>
          </cell>
          <cell r="HO157">
            <v>3021144.1122076986</v>
          </cell>
          <cell r="HP157">
            <v>2407289.5163090318</v>
          </cell>
          <cell r="HQ157">
            <v>1712945.8864645166</v>
          </cell>
          <cell r="HR157">
            <v>920516.20987761277</v>
          </cell>
        </row>
        <row r="158">
          <cell r="AA158">
            <v>11021.310063400955</v>
          </cell>
          <cell r="AB158">
            <v>7762.6828806410631</v>
          </cell>
          <cell r="AC158">
            <v>4824.2552985720349</v>
          </cell>
          <cell r="AD158">
            <v>2993.4989379002773</v>
          </cell>
          <cell r="AE158">
            <v>1530.1424102770702</v>
          </cell>
          <cell r="AF158">
            <v>461106.2685797544</v>
          </cell>
          <cell r="AG158">
            <v>387809.88801997958</v>
          </cell>
          <cell r="AH158">
            <v>308685.77602939896</v>
          </cell>
          <cell r="AI158">
            <v>219672.24125706608</v>
          </cell>
          <cell r="AJ158">
            <v>117036.11614954784</v>
          </cell>
          <cell r="AK158">
            <v>440289.42207282071</v>
          </cell>
          <cell r="AL158">
            <v>391774.53298568871</v>
          </cell>
          <cell r="AM158">
            <v>326268.80657621945</v>
          </cell>
          <cell r="AN158">
            <v>242386.47311919223</v>
          </cell>
          <cell r="AO158">
            <v>146092.90609903101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BI158">
            <v>367.37700211336505</v>
          </cell>
          <cell r="BJ158">
            <v>258.75609602136876</v>
          </cell>
          <cell r="BK158">
            <v>160.80850995240115</v>
          </cell>
          <cell r="BL158">
            <v>99.783297930009212</v>
          </cell>
          <cell r="BM158">
            <v>51.004747009235679</v>
          </cell>
          <cell r="BN158">
            <v>1275.0877419773738</v>
          </cell>
          <cell r="BO158">
            <v>849.12447709768514</v>
          </cell>
          <cell r="BP158">
            <v>583.0616071871849</v>
          </cell>
          <cell r="BQ158">
            <v>412.02156334366094</v>
          </cell>
          <cell r="BR158">
            <v>200.60296043176282</v>
          </cell>
          <cell r="BS158">
            <v>8805.7884414564196</v>
          </cell>
          <cell r="BT158">
            <v>7835.490659713776</v>
          </cell>
          <cell r="BU158">
            <v>6525.3761315243873</v>
          </cell>
          <cell r="BV158">
            <v>4847.7294623838479</v>
          </cell>
          <cell r="BW158">
            <v>2921.8581219806197</v>
          </cell>
          <cell r="BX158">
            <v>0</v>
          </cell>
          <cell r="BY158">
            <v>0</v>
          </cell>
          <cell r="BZ158">
            <v>0</v>
          </cell>
          <cell r="CA158">
            <v>0</v>
          </cell>
          <cell r="CB158">
            <v>0</v>
          </cell>
          <cell r="GB158">
            <v>290.62916352210834</v>
          </cell>
          <cell r="GC158">
            <v>1124.08045440812</v>
          </cell>
          <cell r="GD158">
            <v>3189.5825059811505</v>
          </cell>
          <cell r="GE158">
            <v>2034.544086792426</v>
          </cell>
          <cell r="GF158">
            <v>3962.6047986553863</v>
          </cell>
          <cell r="GG158">
            <v>440.28942207282074</v>
          </cell>
          <cell r="GH158">
            <v>233.66049054559718</v>
          </cell>
          <cell r="GI158">
            <v>790.12419181770144</v>
          </cell>
          <cell r="GJ158">
            <v>2721.8247842530536</v>
          </cell>
          <cell r="GK158">
            <v>1749.8608321633601</v>
          </cell>
          <cell r="GL158">
            <v>3525.9707968711982</v>
          </cell>
          <cell r="GM158">
            <v>391.77453298568867</v>
          </cell>
          <cell r="GN158">
            <v>163.29709535101796</v>
          </cell>
          <cell r="GO158">
            <v>531.32786505923991</v>
          </cell>
          <cell r="GP158">
            <v>2204.8951510920519</v>
          </cell>
          <cell r="GQ158">
            <v>1429.7279732399347</v>
          </cell>
          <cell r="GR158">
            <v>2936.4192591859742</v>
          </cell>
          <cell r="GS158">
            <v>326.26880657621939</v>
          </cell>
          <cell r="GT158">
            <v>91.326382094567663</v>
          </cell>
          <cell r="GU158">
            <v>345.64176314661654</v>
          </cell>
          <cell r="GV158">
            <v>1622.8277917867558</v>
          </cell>
          <cell r="GW158">
            <v>1056.9393700420017</v>
          </cell>
          <cell r="GX158">
            <v>2181.4782580727301</v>
          </cell>
          <cell r="GY158">
            <v>242.38647311919223</v>
          </cell>
          <cell r="GZ158">
            <v>49.799640898068432</v>
          </cell>
          <cell r="HA158">
            <v>176.1817181855013</v>
          </cell>
          <cell r="HB158">
            <v>959.69046087787081</v>
          </cell>
          <cell r="HC158">
            <v>627.04245383293824</v>
          </cell>
          <cell r="HD158">
            <v>1314.836154891279</v>
          </cell>
          <cell r="HE158">
            <v>146.09290609903098</v>
          </cell>
          <cell r="HN158">
            <v>3827672.8532399763</v>
          </cell>
          <cell r="HO158">
            <v>3240516.2457913863</v>
          </cell>
          <cell r="HP158">
            <v>2583553.2097230065</v>
          </cell>
          <cell r="HQ158">
            <v>1837748.7218458964</v>
          </cell>
          <cell r="HR158">
            <v>987740.67285553715</v>
          </cell>
        </row>
        <row r="159">
          <cell r="AA159">
            <v>11021.310063400955</v>
          </cell>
          <cell r="AB159">
            <v>7762.6828806410631</v>
          </cell>
          <cell r="AC159">
            <v>4824.2552985720349</v>
          </cell>
          <cell r="AD159">
            <v>2993.4989379002773</v>
          </cell>
          <cell r="AE159">
            <v>1530.1424102770702</v>
          </cell>
          <cell r="AF159">
            <v>494021.89257958258</v>
          </cell>
          <cell r="AG159">
            <v>415607.13248783449</v>
          </cell>
          <cell r="AH159">
            <v>330827.89335808362</v>
          </cell>
          <cell r="AI159">
            <v>235484.23821858436</v>
          </cell>
          <cell r="AJ159">
            <v>125842.33070790421</v>
          </cell>
          <cell r="AK159">
            <v>474458.97460597567</v>
          </cell>
          <cell r="AL159">
            <v>421689.66274633259</v>
          </cell>
          <cell r="AM159">
            <v>350941.45159961091</v>
          </cell>
          <cell r="AN159">
            <v>260728.99777541735</v>
          </cell>
          <cell r="AO159">
            <v>157429.64835209417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BI159">
            <v>367.37700211336505</v>
          </cell>
          <cell r="BJ159">
            <v>258.75609602136876</v>
          </cell>
          <cell r="BK159">
            <v>160.80850995240115</v>
          </cell>
          <cell r="BL159">
            <v>99.783297930009212</v>
          </cell>
          <cell r="BM159">
            <v>51.004747009235679</v>
          </cell>
          <cell r="BN159">
            <v>1275.0877419773738</v>
          </cell>
          <cell r="BO159">
            <v>849.12447709768514</v>
          </cell>
          <cell r="BP159">
            <v>583.0616071871849</v>
          </cell>
          <cell r="BQ159">
            <v>412.02156334366094</v>
          </cell>
          <cell r="BR159">
            <v>200.60296043176282</v>
          </cell>
          <cell r="BS159">
            <v>9489.1794921195196</v>
          </cell>
          <cell r="BT159">
            <v>8433.7932549266534</v>
          </cell>
          <cell r="BU159">
            <v>7018.8290319922171</v>
          </cell>
          <cell r="BV159">
            <v>5214.5799555083495</v>
          </cell>
          <cell r="BW159">
            <v>3148.5929670418836</v>
          </cell>
          <cell r="BX159">
            <v>0</v>
          </cell>
          <cell r="BY159">
            <v>0</v>
          </cell>
          <cell r="BZ159">
            <v>0</v>
          </cell>
          <cell r="CA159">
            <v>0</v>
          </cell>
          <cell r="CB159">
            <v>0</v>
          </cell>
          <cell r="GB159">
            <v>290.62916352210834</v>
          </cell>
          <cell r="GC159">
            <v>1124.08045440812</v>
          </cell>
          <cell r="GD159">
            <v>3394.5998211800807</v>
          </cell>
          <cell r="GE159">
            <v>2171.2222969250461</v>
          </cell>
          <cell r="GF159">
            <v>4270.1307714537816</v>
          </cell>
          <cell r="GG159">
            <v>474.45897460597575</v>
          </cell>
          <cell r="GH159">
            <v>233.66049054559718</v>
          </cell>
          <cell r="GI159">
            <v>790.12419181770144</v>
          </cell>
          <cell r="GJ159">
            <v>2901.315562816917</v>
          </cell>
          <cell r="GK159">
            <v>1869.5213512059358</v>
          </cell>
          <cell r="GL159">
            <v>3795.2069647169933</v>
          </cell>
          <cell r="GM159">
            <v>421.6896627463326</v>
          </cell>
          <cell r="GN159">
            <v>163.29709535101796</v>
          </cell>
          <cell r="GO159">
            <v>531.32786505923991</v>
          </cell>
          <cell r="GP159">
            <v>2352.9310212324008</v>
          </cell>
          <cell r="GQ159">
            <v>1528.4185533335008</v>
          </cell>
          <cell r="GR159">
            <v>3158.4730643964976</v>
          </cell>
          <cell r="GS159">
            <v>350.9414515996109</v>
          </cell>
          <cell r="GT159">
            <v>91.326382094567663</v>
          </cell>
          <cell r="GU159">
            <v>345.64176314661654</v>
          </cell>
          <cell r="GV159">
            <v>1732.8829397241066</v>
          </cell>
          <cell r="GW159">
            <v>1130.3094686669019</v>
          </cell>
          <cell r="GX159">
            <v>2346.5609799787562</v>
          </cell>
          <cell r="GY159">
            <v>260.72899777541733</v>
          </cell>
          <cell r="GZ159">
            <v>49.799640898068432</v>
          </cell>
          <cell r="HA159">
            <v>176.1817181855013</v>
          </cell>
          <cell r="HB159">
            <v>1027.7109143962498</v>
          </cell>
          <cell r="HC159">
            <v>672.38942284519112</v>
          </cell>
          <cell r="HD159">
            <v>1416.8668351688477</v>
          </cell>
          <cell r="HE159">
            <v>157.4296483520942</v>
          </cell>
          <cell r="HN159">
            <v>4104665.6662518638</v>
          </cell>
          <cell r="HO159">
            <v>3474860.2534384835</v>
          </cell>
          <cell r="HP159">
            <v>2770559.2063618405</v>
          </cell>
          <cell r="HQ159">
            <v>1971581.7074005327</v>
          </cell>
          <cell r="HR159">
            <v>1062725.0862236135</v>
          </cell>
        </row>
        <row r="160">
          <cell r="AA160">
            <v>11021.310063400955</v>
          </cell>
          <cell r="AB160">
            <v>7762.6828806410631</v>
          </cell>
          <cell r="AC160">
            <v>4824.2552985720349</v>
          </cell>
          <cell r="AD160">
            <v>2993.4989379002773</v>
          </cell>
          <cell r="AE160">
            <v>1530.1424102770702</v>
          </cell>
          <cell r="AF160">
            <v>529299.98488542077</v>
          </cell>
          <cell r="AG160">
            <v>445610.19467703713</v>
          </cell>
          <cell r="AH160">
            <v>354773.46826914564</v>
          </cell>
          <cell r="AI160">
            <v>253495.26688692789</v>
          </cell>
          <cell r="AJ160">
            <v>136945.37661511629</v>
          </cell>
          <cell r="AK160">
            <v>511080.99423775048</v>
          </cell>
          <cell r="AL160">
            <v>453978.67253090302</v>
          </cell>
          <cell r="AM160">
            <v>377623.66364336573</v>
          </cell>
          <cell r="AN160">
            <v>281476.66357645369</v>
          </cell>
          <cell r="AO160">
            <v>171269.33139199906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BI160">
            <v>367.37700211336505</v>
          </cell>
          <cell r="BJ160">
            <v>258.75609602136876</v>
          </cell>
          <cell r="BK160">
            <v>160.80850995240115</v>
          </cell>
          <cell r="BL160">
            <v>99.783297930009212</v>
          </cell>
          <cell r="BM160">
            <v>51.004747009235679</v>
          </cell>
          <cell r="BN160">
            <v>1275.0877419773738</v>
          </cell>
          <cell r="BO160">
            <v>849.12447709768514</v>
          </cell>
          <cell r="BP160">
            <v>583.0616071871849</v>
          </cell>
          <cell r="BQ160">
            <v>412.02156334366094</v>
          </cell>
          <cell r="BR160">
            <v>200.60296043176282</v>
          </cell>
          <cell r="BS160">
            <v>10221.619884755017</v>
          </cell>
          <cell r="BT160">
            <v>9079.5734506180634</v>
          </cell>
          <cell r="BU160">
            <v>7552.4732728673143</v>
          </cell>
          <cell r="BV160">
            <v>5629.533271529076</v>
          </cell>
          <cell r="BW160">
            <v>3425.386627839981</v>
          </cell>
          <cell r="BX160">
            <v>0</v>
          </cell>
          <cell r="BY160">
            <v>0</v>
          </cell>
          <cell r="BZ160">
            <v>0</v>
          </cell>
          <cell r="CA160">
            <v>0</v>
          </cell>
          <cell r="CB160">
            <v>0</v>
          </cell>
          <cell r="GB160">
            <v>290.62916352210834</v>
          </cell>
          <cell r="GC160">
            <v>1124.08045440812</v>
          </cell>
          <cell r="GD160">
            <v>3614.3319389707294</v>
          </cell>
          <cell r="GE160">
            <v>2317.7103754521449</v>
          </cell>
          <cell r="GF160">
            <v>4599.7289481397547</v>
          </cell>
          <cell r="GG160">
            <v>511.08099423775047</v>
          </cell>
          <cell r="GH160">
            <v>233.66049054559718</v>
          </cell>
          <cell r="GI160">
            <v>790.12419181770144</v>
          </cell>
          <cell r="GJ160">
            <v>3095.0496215243393</v>
          </cell>
          <cell r="GK160">
            <v>1998.6773903442174</v>
          </cell>
          <cell r="GL160">
            <v>4085.8080527781271</v>
          </cell>
          <cell r="GM160">
            <v>453.978672530903</v>
          </cell>
          <cell r="GN160">
            <v>163.29709535101796</v>
          </cell>
          <cell r="GO160">
            <v>531.32786505923991</v>
          </cell>
          <cell r="GP160">
            <v>2513.0242934949301</v>
          </cell>
          <cell r="GQ160">
            <v>1635.14740150852</v>
          </cell>
          <cell r="GR160">
            <v>3398.6129727902917</v>
          </cell>
          <cell r="GS160">
            <v>377.62366364336572</v>
          </cell>
          <cell r="GT160">
            <v>91.326382094567663</v>
          </cell>
          <cell r="GU160">
            <v>345.64176314661654</v>
          </cell>
          <cell r="GV160">
            <v>1857.3689345303244</v>
          </cell>
          <cell r="GW160">
            <v>1213.3001318710474</v>
          </cell>
          <cell r="GX160">
            <v>2533.2899721880831</v>
          </cell>
          <cell r="GY160">
            <v>281.47666357645369</v>
          </cell>
          <cell r="GZ160">
            <v>49.799640898068432</v>
          </cell>
          <cell r="HA160">
            <v>176.1817181855013</v>
          </cell>
          <cell r="HB160">
            <v>1110.7490126356793</v>
          </cell>
          <cell r="HC160">
            <v>727.74815500481054</v>
          </cell>
          <cell r="HD160">
            <v>1541.4239825279915</v>
          </cell>
          <cell r="HE160">
            <v>171.26933139199906</v>
          </cell>
          <cell r="HN160">
            <v>4401539.212551279</v>
          </cell>
          <cell r="HO160">
            <v>3727800.3548659328</v>
          </cell>
          <cell r="HP160">
            <v>2972796.6904678387</v>
          </cell>
          <cell r="HQ160">
            <v>2123969.0030676955</v>
          </cell>
          <cell r="HR160">
            <v>1157085.326697272</v>
          </cell>
        </row>
        <row r="161">
          <cell r="AA161">
            <v>11021.310063400955</v>
          </cell>
          <cell r="AB161">
            <v>7762.6828806410631</v>
          </cell>
          <cell r="AC161">
            <v>4824.2552985720349</v>
          </cell>
          <cell r="AD161">
            <v>2993.4989379002773</v>
          </cell>
          <cell r="AE161">
            <v>1530.1424102770702</v>
          </cell>
          <cell r="AF161">
            <v>567110.10802772501</v>
          </cell>
          <cell r="AG161">
            <v>477443.04907688033</v>
          </cell>
          <cell r="AH161">
            <v>382263.30389330379</v>
          </cell>
          <cell r="AI161">
            <v>275257.26671093341</v>
          </cell>
          <cell r="AJ161">
            <v>212231.0115009576</v>
          </cell>
          <cell r="AK161">
            <v>550331.5030235711</v>
          </cell>
          <cell r="AL161">
            <v>488236.88726597239</v>
          </cell>
          <cell r="AM161">
            <v>408255.19476742769</v>
          </cell>
          <cell r="AN161">
            <v>306380.35890036303</v>
          </cell>
          <cell r="AO161">
            <v>249696.66177774416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BI161">
            <v>367.37700211336505</v>
          </cell>
          <cell r="BJ161">
            <v>258.75609602136876</v>
          </cell>
          <cell r="BK161">
            <v>160.80850995240115</v>
          </cell>
          <cell r="BL161">
            <v>99.783297930009212</v>
          </cell>
          <cell r="BM161">
            <v>51.004747009235679</v>
          </cell>
          <cell r="BN161">
            <v>1275.0877419773738</v>
          </cell>
          <cell r="BO161">
            <v>849.12447709768514</v>
          </cell>
          <cell r="BP161">
            <v>583.0616071871849</v>
          </cell>
          <cell r="BQ161">
            <v>412.02156334366094</v>
          </cell>
          <cell r="BR161">
            <v>200.60296043176282</v>
          </cell>
          <cell r="BS161">
            <v>11006.630060471427</v>
          </cell>
          <cell r="BT161">
            <v>9764.7377453194495</v>
          </cell>
          <cell r="BU161">
            <v>8165.1038953485522</v>
          </cell>
          <cell r="BV161">
            <v>6127.6071780072625</v>
          </cell>
          <cell r="BW161">
            <v>4993.9332355548831</v>
          </cell>
          <cell r="BX161">
            <v>0</v>
          </cell>
          <cell r="BY161">
            <v>0</v>
          </cell>
          <cell r="BZ161">
            <v>0</v>
          </cell>
          <cell r="CA161">
            <v>0</v>
          </cell>
          <cell r="CB161">
            <v>0</v>
          </cell>
          <cell r="GB161">
            <v>290.62916352210834</v>
          </cell>
          <cell r="GC161">
            <v>1124.08045440812</v>
          </cell>
          <cell r="GD161">
            <v>3849.8349916856523</v>
          </cell>
          <cell r="GE161">
            <v>2474.7124105954276</v>
          </cell>
          <cell r="GF161">
            <v>4952.98352721214</v>
          </cell>
          <cell r="GG161">
            <v>550.33150302357114</v>
          </cell>
          <cell r="GH161">
            <v>233.66049054559718</v>
          </cell>
          <cell r="GI161">
            <v>790.12419181770144</v>
          </cell>
          <cell r="GJ161">
            <v>3300.5989099347557</v>
          </cell>
          <cell r="GK161">
            <v>2135.7102492844951</v>
          </cell>
          <cell r="GL161">
            <v>4394.1319853937512</v>
          </cell>
          <cell r="GM161">
            <v>488.23688726597243</v>
          </cell>
          <cell r="GN161">
            <v>163.29709535101796</v>
          </cell>
          <cell r="GO161">
            <v>531.32786505923991</v>
          </cell>
          <cell r="GP161">
            <v>2696.8134802393015</v>
          </cell>
          <cell r="GQ161">
            <v>1757.6735260047676</v>
          </cell>
          <cell r="GR161">
            <v>3674.2967529068487</v>
          </cell>
          <cell r="GS161">
            <v>408.25519476742761</v>
          </cell>
          <cell r="GT161">
            <v>91.326382094567663</v>
          </cell>
          <cell r="GU161">
            <v>345.64176314661654</v>
          </cell>
          <cell r="GV161">
            <v>2006.7911064737807</v>
          </cell>
          <cell r="GW161">
            <v>1312.9149131666848</v>
          </cell>
          <cell r="GX161">
            <v>2757.4232301032675</v>
          </cell>
          <cell r="GY161">
            <v>306.38035890036303</v>
          </cell>
          <cell r="GZ161">
            <v>49.799640898068432</v>
          </cell>
          <cell r="HA161">
            <v>176.1817181855013</v>
          </cell>
          <cell r="HB161">
            <v>1581.3129949501499</v>
          </cell>
          <cell r="HC161">
            <v>1041.457476547791</v>
          </cell>
          <cell r="HD161">
            <v>2247.2699559996977</v>
          </cell>
          <cell r="HE161">
            <v>249.69666177774417</v>
          </cell>
          <cell r="HN161">
            <v>4719720.4012040412</v>
          </cell>
          <cell r="HO161">
            <v>3996166.4759587063</v>
          </cell>
          <cell r="HP161">
            <v>3204967.9879107284</v>
          </cell>
          <cell r="HQ161">
            <v>2308026.4797893032</v>
          </cell>
          <cell r="HR161">
            <v>1790741.3379383006</v>
          </cell>
        </row>
        <row r="162">
          <cell r="AA162">
            <v>11021.310063400955</v>
          </cell>
          <cell r="AB162">
            <v>7762.6828806410631</v>
          </cell>
          <cell r="AC162">
            <v>4824.2552985720349</v>
          </cell>
          <cell r="AD162">
            <v>2993.4989379002773</v>
          </cell>
          <cell r="AE162">
            <v>1530.1424102770702</v>
          </cell>
          <cell r="AF162">
            <v>607633.99462687608</v>
          </cell>
          <cell r="AG162">
            <v>515485.81383008114</v>
          </cell>
          <cell r="AH162">
            <v>414175.56755638513</v>
          </cell>
          <cell r="AI162">
            <v>364499.81844696042</v>
          </cell>
          <cell r="AJ162">
            <v>363578.81693628023</v>
          </cell>
          <cell r="AK162">
            <v>592399.15673126117</v>
          </cell>
          <cell r="AL162">
            <v>529178.14838132192</v>
          </cell>
          <cell r="AM162">
            <v>443814.57427771832</v>
          </cell>
          <cell r="AN162">
            <v>399270.02648359933</v>
          </cell>
          <cell r="AO162">
            <v>404691.58306027611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BI162">
            <v>367.37700211336505</v>
          </cell>
          <cell r="BJ162">
            <v>258.75609602136876</v>
          </cell>
          <cell r="BK162">
            <v>160.80850995240115</v>
          </cell>
          <cell r="BL162">
            <v>99.783297930009212</v>
          </cell>
          <cell r="BM162">
            <v>51.004747009235679</v>
          </cell>
          <cell r="BN162">
            <v>1275.0877419773738</v>
          </cell>
          <cell r="BO162">
            <v>849.12447709768514</v>
          </cell>
          <cell r="BP162">
            <v>583.0616071871849</v>
          </cell>
          <cell r="BQ162">
            <v>412.02156334366094</v>
          </cell>
          <cell r="BR162">
            <v>200.60296043176282</v>
          </cell>
          <cell r="BS162">
            <v>11847.983134625232</v>
          </cell>
          <cell r="BT162">
            <v>10583.56296762644</v>
          </cell>
          <cell r="BU162">
            <v>8876.291485554364</v>
          </cell>
          <cell r="BV162">
            <v>7985.4005296719879</v>
          </cell>
          <cell r="BW162">
            <v>8093.8316612055223</v>
          </cell>
          <cell r="BX162">
            <v>0</v>
          </cell>
          <cell r="BY162">
            <v>0</v>
          </cell>
          <cell r="BZ162">
            <v>0</v>
          </cell>
          <cell r="CA162">
            <v>0</v>
          </cell>
          <cell r="CB162">
            <v>0</v>
          </cell>
          <cell r="GB162">
            <v>290.62916352210834</v>
          </cell>
          <cell r="GC162">
            <v>1124.08045440812</v>
          </cell>
          <cell r="GD162">
            <v>4102.2409139317933</v>
          </cell>
          <cell r="GE162">
            <v>2642.9830254261879</v>
          </cell>
          <cell r="GF162">
            <v>5331.5924105813501</v>
          </cell>
          <cell r="GG162">
            <v>592.3991567312612</v>
          </cell>
          <cell r="GH162">
            <v>233.66049054559718</v>
          </cell>
          <cell r="GI162">
            <v>790.12419181770144</v>
          </cell>
          <cell r="GJ162">
            <v>3546.2464766268531</v>
          </cell>
          <cell r="GK162">
            <v>2299.4752937458929</v>
          </cell>
          <cell r="GL162">
            <v>4762.603335431897</v>
          </cell>
          <cell r="GM162">
            <v>529.17814838132188</v>
          </cell>
          <cell r="GN162">
            <v>163.29709535101796</v>
          </cell>
          <cell r="GO162">
            <v>531.32786505923991</v>
          </cell>
          <cell r="GP162">
            <v>2910.1697573010451</v>
          </cell>
          <cell r="GQ162">
            <v>1899.9110440459299</v>
          </cell>
          <cell r="GR162">
            <v>3994.3311684994637</v>
          </cell>
          <cell r="GS162">
            <v>443.81457427771824</v>
          </cell>
          <cell r="GT162">
            <v>91.326382094567663</v>
          </cell>
          <cell r="GU162">
            <v>345.64176314661654</v>
          </cell>
          <cell r="GV162">
            <v>2564.1291119731982</v>
          </cell>
          <cell r="GW162">
            <v>1684.4735834996302</v>
          </cell>
          <cell r="GX162">
            <v>3593.4302383523941</v>
          </cell>
          <cell r="GY162">
            <v>399.27002648359939</v>
          </cell>
          <cell r="GZ162">
            <v>49.799640898068432</v>
          </cell>
          <cell r="HA162">
            <v>176.1817181855013</v>
          </cell>
          <cell r="HB162">
            <v>2511.2825226453415</v>
          </cell>
          <cell r="HC162">
            <v>1661.4371616779188</v>
          </cell>
          <cell r="HD162">
            <v>3642.224247542485</v>
          </cell>
          <cell r="HE162">
            <v>404.69158306027612</v>
          </cell>
          <cell r="HN162">
            <v>5060738.5554803265</v>
          </cell>
          <cell r="HO162">
            <v>4316885.0984304529</v>
          </cell>
          <cell r="HP162">
            <v>3474489.8490194953</v>
          </cell>
          <cell r="HQ162">
            <v>3059122.7607108136</v>
          </cell>
          <cell r="HR162">
            <v>3063521.7499338947</v>
          </cell>
        </row>
        <row r="163">
          <cell r="AA163">
            <v>11021.310063400955</v>
          </cell>
          <cell r="AB163">
            <v>7762.6828806410631</v>
          </cell>
          <cell r="AC163">
            <v>4824.2552985720349</v>
          </cell>
          <cell r="AD163">
            <v>2993.4989379002773</v>
          </cell>
          <cell r="AE163">
            <v>1530.1424102770702</v>
          </cell>
          <cell r="AF163">
            <v>651066.42088267533</v>
          </cell>
          <cell r="AG163">
            <v>555041.00668697874</v>
          </cell>
          <cell r="AH163">
            <v>509991.96657601144</v>
          </cell>
          <cell r="AI163">
            <v>513783.68457802769</v>
          </cell>
          <cell r="AJ163">
            <v>512862.68306734751</v>
          </cell>
          <cell r="AK163">
            <v>637486.15160632902</v>
          </cell>
          <cell r="AL163">
            <v>571747.07021779264</v>
          </cell>
          <cell r="AM163">
            <v>550581.41889958759</v>
          </cell>
          <cell r="AN163">
            <v>559504.33821690956</v>
          </cell>
          <cell r="AO163">
            <v>564925.89479358634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BI163">
            <v>367.37700211336505</v>
          </cell>
          <cell r="BJ163">
            <v>258.75609602136876</v>
          </cell>
          <cell r="BK163">
            <v>160.80850995240115</v>
          </cell>
          <cell r="BL163">
            <v>99.783297930009212</v>
          </cell>
          <cell r="BM163">
            <v>51.004747009235679</v>
          </cell>
          <cell r="BN163">
            <v>1275.0877419773738</v>
          </cell>
          <cell r="BO163">
            <v>849.12447709768514</v>
          </cell>
          <cell r="BP163">
            <v>583.0616071871849</v>
          </cell>
          <cell r="BQ163">
            <v>412.02156334366094</v>
          </cell>
          <cell r="BR163">
            <v>200.60296043176282</v>
          </cell>
          <cell r="BS163">
            <v>12749.723032126587</v>
          </cell>
          <cell r="BT163">
            <v>11434.941404355854</v>
          </cell>
          <cell r="BU163">
            <v>11011.628377991752</v>
          </cell>
          <cell r="BV163">
            <v>11190.086764338193</v>
          </cell>
          <cell r="BW163">
            <v>11298.51789587173</v>
          </cell>
          <cell r="BX163">
            <v>0</v>
          </cell>
          <cell r="BY163">
            <v>0</v>
          </cell>
          <cell r="BZ163">
            <v>0</v>
          </cell>
          <cell r="CA163">
            <v>0</v>
          </cell>
          <cell r="CB163">
            <v>0</v>
          </cell>
          <cell r="GB163">
            <v>290.62916352210834</v>
          </cell>
          <cell r="GC163">
            <v>1124.08045440812</v>
          </cell>
          <cell r="GD163">
            <v>4372.7628831822003</v>
          </cell>
          <cell r="GE163">
            <v>2823.3310049264592</v>
          </cell>
          <cell r="GF163">
            <v>5737.3753644569606</v>
          </cell>
          <cell r="GG163">
            <v>637.48615160632903</v>
          </cell>
          <cell r="GH163">
            <v>233.66049054559718</v>
          </cell>
          <cell r="GI163">
            <v>790.12419181770144</v>
          </cell>
          <cell r="GJ163">
            <v>3801.6600076456775</v>
          </cell>
          <cell r="GK163">
            <v>2469.7509810917763</v>
          </cell>
          <cell r="GL163">
            <v>5145.7236319601343</v>
          </cell>
          <cell r="GM163">
            <v>571.74707021779273</v>
          </cell>
          <cell r="GN163">
            <v>163.29709535101796</v>
          </cell>
          <cell r="GO163">
            <v>531.32786505923991</v>
          </cell>
          <cell r="GP163">
            <v>3550.7708250322612</v>
          </cell>
          <cell r="GQ163">
            <v>2326.9784225334079</v>
          </cell>
          <cell r="GR163">
            <v>4955.2327700962887</v>
          </cell>
          <cell r="GS163">
            <v>550.58141889958767</v>
          </cell>
          <cell r="GT163">
            <v>91.326382094567663</v>
          </cell>
          <cell r="GU163">
            <v>345.64176314661654</v>
          </cell>
          <cell r="GV163">
            <v>3525.5349823730598</v>
          </cell>
          <cell r="GW163">
            <v>2325.4108304328711</v>
          </cell>
          <cell r="GX163">
            <v>5035.5390439521861</v>
          </cell>
          <cell r="GY163">
            <v>559.50433821690956</v>
          </cell>
          <cell r="GZ163">
            <v>49.799640898068432</v>
          </cell>
          <cell r="HA163">
            <v>176.1817181855013</v>
          </cell>
          <cell r="HB163">
            <v>3472.6883930452032</v>
          </cell>
          <cell r="HC163">
            <v>2302.3744086111601</v>
          </cell>
          <cell r="HD163">
            <v>5084.333053142278</v>
          </cell>
          <cell r="HE163">
            <v>564.92589479358639</v>
          </cell>
          <cell r="HN163">
            <v>5426232.763476748</v>
          </cell>
          <cell r="HO163">
            <v>4650354.2100202218</v>
          </cell>
          <cell r="HP163">
            <v>4283727.7790252538</v>
          </cell>
          <cell r="HQ163">
            <v>4317487.4144526757</v>
          </cell>
          <cell r="HR163">
            <v>4321886.4036757573</v>
          </cell>
        </row>
        <row r="164">
          <cell r="AA164">
            <v>11021.310063400955</v>
          </cell>
          <cell r="AB164">
            <v>7762.6828806410631</v>
          </cell>
          <cell r="AC164">
            <v>4824.2552985720349</v>
          </cell>
          <cell r="AD164">
            <v>2993.4989379002773</v>
          </cell>
          <cell r="AE164">
            <v>1530.1424102770702</v>
          </cell>
          <cell r="AF164">
            <v>697616.14275720669</v>
          </cell>
          <cell r="AG164">
            <v>661709.5667567905</v>
          </cell>
          <cell r="AH164">
            <v>666924.68837828306</v>
          </cell>
          <cell r="AI164">
            <v>667473.65873878379</v>
          </cell>
          <cell r="AJ164">
            <v>668637.95497863647</v>
          </cell>
          <cell r="AK164">
            <v>685809.19621893775</v>
          </cell>
          <cell r="AL164">
            <v>686542.75867387583</v>
          </cell>
          <cell r="AM164">
            <v>725449.30890783307</v>
          </cell>
          <cell r="AN164">
            <v>731129.48058363958</v>
          </cell>
          <cell r="AO164">
            <v>738636.33491084923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BI164">
            <v>367.37700211336505</v>
          </cell>
          <cell r="BJ164">
            <v>258.75609602136876</v>
          </cell>
          <cell r="BK164">
            <v>160.80850995240115</v>
          </cell>
          <cell r="BL164">
            <v>99.783297930009212</v>
          </cell>
          <cell r="BM164">
            <v>51.004747009235679</v>
          </cell>
          <cell r="BN164">
            <v>1275.0877419773738</v>
          </cell>
          <cell r="BO164">
            <v>849.12447709768514</v>
          </cell>
          <cell r="BP164">
            <v>583.0616071871849</v>
          </cell>
          <cell r="BQ164">
            <v>412.02156334366094</v>
          </cell>
          <cell r="BR164">
            <v>200.60296043176282</v>
          </cell>
          <cell r="BS164">
            <v>13716.183924378762</v>
          </cell>
          <cell r="BT164">
            <v>13730.855173477516</v>
          </cell>
          <cell r="BU164">
            <v>14508.986178156661</v>
          </cell>
          <cell r="BV164">
            <v>14622.589611672794</v>
          </cell>
          <cell r="BW164">
            <v>14772.726698216988</v>
          </cell>
          <cell r="BX164">
            <v>0</v>
          </cell>
          <cell r="BY164">
            <v>0</v>
          </cell>
          <cell r="BZ164">
            <v>0</v>
          </cell>
          <cell r="CA164">
            <v>0</v>
          </cell>
          <cell r="CB164">
            <v>0</v>
          </cell>
          <cell r="GB164">
            <v>290.62916352210834</v>
          </cell>
          <cell r="GC164">
            <v>1124.08045440812</v>
          </cell>
          <cell r="GD164">
            <v>4662.7011508578526</v>
          </cell>
          <cell r="GE164">
            <v>3016.6231833768943</v>
          </cell>
          <cell r="GF164">
            <v>6172.2827659704399</v>
          </cell>
          <cell r="GG164">
            <v>685.80919621893781</v>
          </cell>
          <cell r="GH164">
            <v>233.66049054559718</v>
          </cell>
          <cell r="GI164">
            <v>790.12419181770144</v>
          </cell>
          <cell r="GJ164">
            <v>4490.4341383821757</v>
          </cell>
          <cell r="GK164">
            <v>2928.9337349161087</v>
          </cell>
          <cell r="GL164">
            <v>6178.8848280648817</v>
          </cell>
          <cell r="GM164">
            <v>686.54275867387582</v>
          </cell>
          <cell r="GN164">
            <v>163.29709535101796</v>
          </cell>
          <cell r="GO164">
            <v>531.32786505923991</v>
          </cell>
          <cell r="GP164">
            <v>4599.9781650817349</v>
          </cell>
          <cell r="GQ164">
            <v>3026.4499825663897</v>
          </cell>
          <cell r="GR164">
            <v>6529.0437801704975</v>
          </cell>
          <cell r="GS164">
            <v>725.44930890783314</v>
          </cell>
          <cell r="GT164">
            <v>91.326382094567663</v>
          </cell>
          <cell r="GU164">
            <v>345.64176314661654</v>
          </cell>
          <cell r="GV164">
            <v>4555.2858365734401</v>
          </cell>
          <cell r="GW164">
            <v>3011.9113998997914</v>
          </cell>
          <cell r="GX164">
            <v>6580.1653252527567</v>
          </cell>
          <cell r="GY164">
            <v>731.12948058363963</v>
          </cell>
          <cell r="GZ164">
            <v>49.799640898068432</v>
          </cell>
          <cell r="HA164">
            <v>176.1817181855013</v>
          </cell>
          <cell r="HB164">
            <v>4514.95103374878</v>
          </cell>
          <cell r="HC164">
            <v>2997.2161690802118</v>
          </cell>
          <cell r="HD164">
            <v>6647.7270141976442</v>
          </cell>
          <cell r="HE164">
            <v>738.63633491084931</v>
          </cell>
          <cell r="HN164">
            <v>5817959.7563180421</v>
          </cell>
          <cell r="HO164">
            <v>5549620.965961149</v>
          </cell>
          <cell r="HP164">
            <v>5609136.7094467245</v>
          </cell>
          <cell r="HQ164">
            <v>5615657.2646854166</v>
          </cell>
          <cell r="HR164">
            <v>5637572.7550129741</v>
          </cell>
        </row>
        <row r="165">
          <cell r="AA165">
            <v>11021.310063400955</v>
          </cell>
          <cell r="AB165">
            <v>7762.6828806410631</v>
          </cell>
          <cell r="AC165">
            <v>4824.2552985720349</v>
          </cell>
          <cell r="AD165">
            <v>2993.4989379002773</v>
          </cell>
          <cell r="AE165">
            <v>1530.1424102770702</v>
          </cell>
          <cell r="AF165">
            <v>747506.89935077319</v>
          </cell>
          <cell r="AG165">
            <v>745521.16675902507</v>
          </cell>
          <cell r="AH165">
            <v>753320.49369698612</v>
          </cell>
          <cell r="AI165">
            <v>753869.46405748685</v>
          </cell>
          <cell r="AJ165">
            <v>755183.43256712018</v>
          </cell>
          <cell r="AK165">
            <v>737600.55306368775</v>
          </cell>
          <cell r="AL165">
            <v>776740.00439056638</v>
          </cell>
          <cell r="AM165">
            <v>821718.9205486736</v>
          </cell>
          <cell r="AN165">
            <v>827399.09222448012</v>
          </cell>
          <cell r="AO165">
            <v>835055.61882147042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BI165">
            <v>367.37700211336505</v>
          </cell>
          <cell r="BJ165">
            <v>258.75609602136876</v>
          </cell>
          <cell r="BK165">
            <v>160.80850995240115</v>
          </cell>
          <cell r="BL165">
            <v>99.783297930009212</v>
          </cell>
          <cell r="BM165">
            <v>51.004747009235679</v>
          </cell>
          <cell r="BN165">
            <v>1275.0877419773738</v>
          </cell>
          <cell r="BO165">
            <v>849.12447709768514</v>
          </cell>
          <cell r="BP165">
            <v>583.0616071871849</v>
          </cell>
          <cell r="BQ165">
            <v>412.02156334366094</v>
          </cell>
          <cell r="BR165">
            <v>200.60296043176282</v>
          </cell>
          <cell r="BS165">
            <v>14752.011061273763</v>
          </cell>
          <cell r="BT165">
            <v>15534.800087811325</v>
          </cell>
          <cell r="BU165">
            <v>16434.37841097347</v>
          </cell>
          <cell r="BV165">
            <v>16547.981844489608</v>
          </cell>
          <cell r="BW165">
            <v>16701.11237642941</v>
          </cell>
          <cell r="BX165">
            <v>0</v>
          </cell>
          <cell r="BY165">
            <v>0</v>
          </cell>
          <cell r="BZ165">
            <v>0</v>
          </cell>
          <cell r="CA165">
            <v>0</v>
          </cell>
          <cell r="CB165">
            <v>0</v>
          </cell>
          <cell r="GB165">
            <v>290.62916352210834</v>
          </cell>
          <cell r="GC165">
            <v>1124.08045440812</v>
          </cell>
          <cell r="GD165">
            <v>4973.449291926353</v>
          </cell>
          <cell r="GE165">
            <v>3223.7886107558943</v>
          </cell>
          <cell r="GF165">
            <v>6638.4049775731901</v>
          </cell>
          <cell r="GG165">
            <v>737.60055306368781</v>
          </cell>
          <cell r="GH165">
            <v>233.66049054559718</v>
          </cell>
          <cell r="GI165">
            <v>790.12419181770144</v>
          </cell>
          <cell r="GJ165">
            <v>5031.6176126823184</v>
          </cell>
          <cell r="GK165">
            <v>3289.7227177828709</v>
          </cell>
          <cell r="GL165">
            <v>6990.6600395150963</v>
          </cell>
          <cell r="GM165">
            <v>776.74000439056636</v>
          </cell>
          <cell r="GN165">
            <v>163.29709535101796</v>
          </cell>
          <cell r="GO165">
            <v>531.32786505923991</v>
          </cell>
          <cell r="GP165">
            <v>5177.5958349267767</v>
          </cell>
          <cell r="GQ165">
            <v>3411.5284291297512</v>
          </cell>
          <cell r="GR165">
            <v>7395.4702849380619</v>
          </cell>
          <cell r="GS165">
            <v>821.71892054867351</v>
          </cell>
          <cell r="GT165">
            <v>91.326382094567663</v>
          </cell>
          <cell r="GU165">
            <v>345.64176314661654</v>
          </cell>
          <cell r="GV165">
            <v>5132.9035064184827</v>
          </cell>
          <cell r="GW165">
            <v>3396.9898464631533</v>
          </cell>
          <cell r="GX165">
            <v>7446.5918300203202</v>
          </cell>
          <cell r="GY165">
            <v>827.39909222448011</v>
          </cell>
          <cell r="GZ165">
            <v>49.799640898068432</v>
          </cell>
          <cell r="HA165">
            <v>176.1817181855013</v>
          </cell>
          <cell r="HB165">
            <v>5093.4667372125068</v>
          </cell>
          <cell r="HC165">
            <v>3382.893304722696</v>
          </cell>
          <cell r="HD165">
            <v>7515.5005693932326</v>
          </cell>
          <cell r="HE165">
            <v>835.05561882147038</v>
          </cell>
          <cell r="HN165">
            <v>6237802.3518044744</v>
          </cell>
          <cell r="HO165">
            <v>6256192.6642657015</v>
          </cell>
          <cell r="HP165">
            <v>6338810.9966526851</v>
          </cell>
          <cell r="HQ165">
            <v>6345331.5518913772</v>
          </cell>
          <cell r="HR165">
            <v>6368504.2892850926</v>
          </cell>
        </row>
        <row r="166">
          <cell r="AA166">
            <v>11021.310063400955</v>
          </cell>
          <cell r="AB166">
            <v>7762.6828806410631</v>
          </cell>
          <cell r="AC166">
            <v>4824.2552985720349</v>
          </cell>
          <cell r="AD166">
            <v>2993.4989379002773</v>
          </cell>
          <cell r="AE166">
            <v>1530.1424102770702</v>
          </cell>
          <cell r="AF166">
            <v>800978.48829361529</v>
          </cell>
          <cell r="AG166">
            <v>798992.75570186717</v>
          </cell>
          <cell r="AH166">
            <v>807326.79852925672</v>
          </cell>
          <cell r="AI166">
            <v>807875.76888975746</v>
          </cell>
          <cell r="AJ166">
            <v>806954.76737907727</v>
          </cell>
          <cell r="AK166">
            <v>793109.15491863806</v>
          </cell>
          <cell r="AL166">
            <v>834285.61915762501</v>
          </cell>
          <cell r="AM166">
            <v>881897.37450463232</v>
          </cell>
          <cell r="AN166">
            <v>887577.54618043883</v>
          </cell>
          <cell r="AO166">
            <v>892999.10275711562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BI166">
            <v>367.37700211336505</v>
          </cell>
          <cell r="BJ166">
            <v>258.75609602136876</v>
          </cell>
          <cell r="BK166">
            <v>160.80850995240115</v>
          </cell>
          <cell r="BL166">
            <v>99.783297930009212</v>
          </cell>
          <cell r="BM166">
            <v>51.004747009235679</v>
          </cell>
          <cell r="BN166">
            <v>1275.0877419773738</v>
          </cell>
          <cell r="BO166">
            <v>849.12447709768514</v>
          </cell>
          <cell r="BP166">
            <v>583.0616071871849</v>
          </cell>
          <cell r="BQ166">
            <v>412.02156334366094</v>
          </cell>
          <cell r="BR166">
            <v>200.60296043176282</v>
          </cell>
          <cell r="BS166">
            <v>15862.18309837277</v>
          </cell>
          <cell r="BT166">
            <v>16685.712383152499</v>
          </cell>
          <cell r="BU166">
            <v>17637.947490092647</v>
          </cell>
          <cell r="BV166">
            <v>17751.550923608786</v>
          </cell>
          <cell r="BW166">
            <v>17859.982055142314</v>
          </cell>
          <cell r="BX166">
            <v>0</v>
          </cell>
          <cell r="BY166">
            <v>0</v>
          </cell>
          <cell r="BZ166">
            <v>0</v>
          </cell>
          <cell r="CA166">
            <v>0</v>
          </cell>
          <cell r="CB166">
            <v>0</v>
          </cell>
          <cell r="GB166">
            <v>290.62916352210834</v>
          </cell>
          <cell r="GC166">
            <v>1124.08045440812</v>
          </cell>
          <cell r="GD166">
            <v>5306.500903056055</v>
          </cell>
          <cell r="GE166">
            <v>3445.8230181756953</v>
          </cell>
          <cell r="GF166">
            <v>7137.9823942677431</v>
          </cell>
          <cell r="GG166">
            <v>793.10915491863807</v>
          </cell>
          <cell r="GH166">
            <v>233.66049054559718</v>
          </cell>
          <cell r="GI166">
            <v>790.12419181770144</v>
          </cell>
          <cell r="GJ166">
            <v>5376.8913012846706</v>
          </cell>
          <cell r="GK166">
            <v>3519.9051768511054</v>
          </cell>
          <cell r="GL166">
            <v>7508.5705724186246</v>
          </cell>
          <cell r="GM166">
            <v>834.28561915762498</v>
          </cell>
          <cell r="GN166">
            <v>163.29709535101796</v>
          </cell>
          <cell r="GO166">
            <v>531.32786505923991</v>
          </cell>
          <cell r="GP166">
            <v>5538.6665586625304</v>
          </cell>
          <cell r="GQ166">
            <v>3652.2422449535866</v>
          </cell>
          <cell r="GR166">
            <v>7937.0763705416912</v>
          </cell>
          <cell r="GS166">
            <v>881.89737450463235</v>
          </cell>
          <cell r="GT166">
            <v>91.326382094567663</v>
          </cell>
          <cell r="GU166">
            <v>345.64176314661654</v>
          </cell>
          <cell r="GV166">
            <v>5493.9742301542346</v>
          </cell>
          <cell r="GW166">
            <v>3637.7036622869878</v>
          </cell>
          <cell r="GX166">
            <v>7988.1979156239486</v>
          </cell>
          <cell r="GY166">
            <v>887.57754618043873</v>
          </cell>
          <cell r="GZ166">
            <v>49.799640898068432</v>
          </cell>
          <cell r="HA166">
            <v>176.1817181855013</v>
          </cell>
          <cell r="HB166">
            <v>5441.1276408263775</v>
          </cell>
          <cell r="HC166">
            <v>3614.6672404652768</v>
          </cell>
          <cell r="HD166">
            <v>8036.9919248140404</v>
          </cell>
          <cell r="HE166">
            <v>892.99910275711557</v>
          </cell>
          <cell r="HN166">
            <v>6687778.5040891916</v>
          </cell>
          <cell r="HO166">
            <v>6706983.6217152625</v>
          </cell>
          <cell r="HP166">
            <v>6794932.8168932339</v>
          </cell>
          <cell r="HQ166">
            <v>6801453.372131926</v>
          </cell>
          <cell r="HR166">
            <v>6805852.3613550067</v>
          </cell>
        </row>
        <row r="167">
          <cell r="AA167">
            <v>11021.310063400955</v>
          </cell>
          <cell r="AB167">
            <v>7762.6828806410631</v>
          </cell>
          <cell r="AC167">
            <v>4824.2552985720349</v>
          </cell>
          <cell r="AD167">
            <v>2993.4989379002773</v>
          </cell>
          <cell r="AE167">
            <v>1530.1424102770702</v>
          </cell>
          <cell r="AF167">
            <v>858287.91832220403</v>
          </cell>
          <cell r="AG167">
            <v>856302.18573045591</v>
          </cell>
          <cell r="AH167">
            <v>865209.32285813137</v>
          </cell>
          <cell r="AI167">
            <v>865758.29321863211</v>
          </cell>
          <cell r="AJ167">
            <v>864837.29170795192</v>
          </cell>
          <cell r="AK167">
            <v>852601.80132926838</v>
          </cell>
          <cell r="AL167">
            <v>895961.48195029667</v>
          </cell>
          <cell r="AM167">
            <v>946395.04447109264</v>
          </cell>
          <cell r="AN167">
            <v>952075.21614689915</v>
          </cell>
          <cell r="AO167">
            <v>957496.77272357594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BI167">
            <v>367.37700211336505</v>
          </cell>
          <cell r="BJ167">
            <v>258.75609602136876</v>
          </cell>
          <cell r="BK167">
            <v>160.80850995240115</v>
          </cell>
          <cell r="BL167">
            <v>99.783297930009212</v>
          </cell>
          <cell r="BM167">
            <v>51.004747009235679</v>
          </cell>
          <cell r="BN167">
            <v>1275.0877419773738</v>
          </cell>
          <cell r="BO167">
            <v>849.12447709768514</v>
          </cell>
          <cell r="BP167">
            <v>583.0616071871849</v>
          </cell>
          <cell r="BQ167">
            <v>412.02156334366094</v>
          </cell>
          <cell r="BR167">
            <v>200.60296043176282</v>
          </cell>
          <cell r="BS167">
            <v>17052.036026585374</v>
          </cell>
          <cell r="BT167">
            <v>17919.229639005935</v>
          </cell>
          <cell r="BU167">
            <v>18927.90088942185</v>
          </cell>
          <cell r="BV167">
            <v>19041.504322937988</v>
          </cell>
          <cell r="BW167">
            <v>19149.935454471517</v>
          </cell>
          <cell r="BX167">
            <v>0</v>
          </cell>
          <cell r="BY167">
            <v>0</v>
          </cell>
          <cell r="BZ167">
            <v>0</v>
          </cell>
          <cell r="CA167">
            <v>0</v>
          </cell>
          <cell r="CB167">
            <v>0</v>
          </cell>
          <cell r="GB167">
            <v>290.62916352210834</v>
          </cell>
          <cell r="GC167">
            <v>1124.08045440812</v>
          </cell>
          <cell r="GD167">
            <v>5663.4567815198361</v>
          </cell>
          <cell r="GE167">
            <v>3683.7936038182165</v>
          </cell>
          <cell r="GF167">
            <v>7673.4162119634157</v>
          </cell>
          <cell r="GG167">
            <v>852.60180132926837</v>
          </cell>
          <cell r="GH167">
            <v>233.66049054559718</v>
          </cell>
          <cell r="GI167">
            <v>790.12419181770144</v>
          </cell>
          <cell r="GJ167">
            <v>5746.9464780407006</v>
          </cell>
          <cell r="GK167">
            <v>3766.6086280217919</v>
          </cell>
          <cell r="GL167">
            <v>8063.6533375526687</v>
          </cell>
          <cell r="GM167">
            <v>895.96148195029662</v>
          </cell>
          <cell r="GN167">
            <v>163.29709535101796</v>
          </cell>
          <cell r="GO167">
            <v>531.32786505923991</v>
          </cell>
          <cell r="GP167">
            <v>5925.6525784612913</v>
          </cell>
          <cell r="GQ167">
            <v>3910.2329248194274</v>
          </cell>
          <cell r="GR167">
            <v>8517.555400239833</v>
          </cell>
          <cell r="GS167">
            <v>946.39504447109255</v>
          </cell>
          <cell r="GT167">
            <v>91.326382094567663</v>
          </cell>
          <cell r="GU167">
            <v>345.64176314661654</v>
          </cell>
          <cell r="GV167">
            <v>5880.9602499529974</v>
          </cell>
          <cell r="GW167">
            <v>3895.6943421528299</v>
          </cell>
          <cell r="GX167">
            <v>8568.6769453220932</v>
          </cell>
          <cell r="GY167">
            <v>952.07521614689927</v>
          </cell>
          <cell r="GZ167">
            <v>49.799640898068432</v>
          </cell>
          <cell r="HA167">
            <v>176.1817181855013</v>
          </cell>
          <cell r="HB167">
            <v>5828.1136606251393</v>
          </cell>
          <cell r="HC167">
            <v>3872.657920331118</v>
          </cell>
          <cell r="HD167">
            <v>8617.4709545121823</v>
          </cell>
          <cell r="HE167">
            <v>957.49677272357587</v>
          </cell>
          <cell r="HN167">
            <v>7170051.0028821537</v>
          </cell>
          <cell r="HO167">
            <v>7190129.4070610413</v>
          </cell>
          <cell r="HP167">
            <v>7283792.0795108154</v>
          </cell>
          <cell r="HQ167">
            <v>7290312.6347495075</v>
          </cell>
          <cell r="HR167">
            <v>7294711.6239725882</v>
          </cell>
        </row>
        <row r="168">
          <cell r="AA168">
            <v>11021.310063400955</v>
          </cell>
          <cell r="AB168">
            <v>7762.6828806410631</v>
          </cell>
          <cell r="AC168">
            <v>4824.2552985720349</v>
          </cell>
          <cell r="AD168">
            <v>2993.4989379002773</v>
          </cell>
          <cell r="AE168">
            <v>1530.1424102770702</v>
          </cell>
          <cell r="AF168">
            <v>919710.64457992604</v>
          </cell>
          <cell r="AG168">
            <v>917724.91198817792</v>
          </cell>
          <cell r="AH168">
            <v>927246.27637843066</v>
          </cell>
          <cell r="AI168">
            <v>927795.2467389314</v>
          </cell>
          <cell r="AJ168">
            <v>926874.24522825121</v>
          </cell>
          <cell r="AK168">
            <v>916364.44096823689</v>
          </cell>
          <cell r="AL168">
            <v>962064.0349705118</v>
          </cell>
          <cell r="AM168">
            <v>1015521.935536569</v>
          </cell>
          <cell r="AN168">
            <v>1021202.1072123756</v>
          </cell>
          <cell r="AO168">
            <v>1026623.6637890523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BI168">
            <v>367.37700211336505</v>
          </cell>
          <cell r="BJ168">
            <v>258.75609602136876</v>
          </cell>
          <cell r="BK168">
            <v>160.80850995240115</v>
          </cell>
          <cell r="BL168">
            <v>99.783297930009212</v>
          </cell>
          <cell r="BM168">
            <v>51.004747009235679</v>
          </cell>
          <cell r="BN168">
            <v>1275.0877419773738</v>
          </cell>
          <cell r="BO168">
            <v>849.12447709768514</v>
          </cell>
          <cell r="BP168">
            <v>583.0616071871849</v>
          </cell>
          <cell r="BQ168">
            <v>412.02156334366094</v>
          </cell>
          <cell r="BR168">
            <v>200.60296043176282</v>
          </cell>
          <cell r="BS168">
            <v>18327.288819364745</v>
          </cell>
          <cell r="BT168">
            <v>19241.280699410236</v>
          </cell>
          <cell r="BU168">
            <v>20310.438710731378</v>
          </cell>
          <cell r="BV168">
            <v>20424.042144247516</v>
          </cell>
          <cell r="BW168">
            <v>20532.473275781045</v>
          </cell>
          <cell r="BX168">
            <v>0</v>
          </cell>
          <cell r="BY168">
            <v>0</v>
          </cell>
          <cell r="BZ168">
            <v>0</v>
          </cell>
          <cell r="CA168">
            <v>0</v>
          </cell>
          <cell r="CB168">
            <v>0</v>
          </cell>
          <cell r="GB168">
            <v>290.62916352210834</v>
          </cell>
          <cell r="GC168">
            <v>1124.08045440812</v>
          </cell>
          <cell r="GD168">
            <v>6046.0326193536475</v>
          </cell>
          <cell r="GE168">
            <v>3938.844162374091</v>
          </cell>
          <cell r="GF168">
            <v>8247.2799687141323</v>
          </cell>
          <cell r="GG168">
            <v>916.36444096823698</v>
          </cell>
          <cell r="GH168">
            <v>233.66049054559718</v>
          </cell>
          <cell r="GI168">
            <v>790.12419181770144</v>
          </cell>
          <cell r="GJ168">
            <v>6143.5617961619919</v>
          </cell>
          <cell r="GK168">
            <v>4031.0188401026526</v>
          </cell>
          <cell r="GL168">
            <v>8658.5763147346061</v>
          </cell>
          <cell r="GM168">
            <v>962.06403497051178</v>
          </cell>
          <cell r="GN168">
            <v>163.29709535101796</v>
          </cell>
          <cell r="GO168">
            <v>531.32786505923991</v>
          </cell>
          <cell r="GP168">
            <v>6340.4139248541496</v>
          </cell>
          <cell r="GQ168">
            <v>4186.7404890813323</v>
          </cell>
          <cell r="GR168">
            <v>9139.6974198291209</v>
          </cell>
          <cell r="GS168">
            <v>1015.5219355365689</v>
          </cell>
          <cell r="GT168">
            <v>91.326382094567663</v>
          </cell>
          <cell r="GU168">
            <v>345.64176314661654</v>
          </cell>
          <cell r="GV168">
            <v>6295.7215963458557</v>
          </cell>
          <cell r="GW168">
            <v>4172.2019064147353</v>
          </cell>
          <cell r="GX168">
            <v>9190.818964911381</v>
          </cell>
          <cell r="GY168">
            <v>1021.2021072123757</v>
          </cell>
          <cell r="GZ168">
            <v>49.799640898068432</v>
          </cell>
          <cell r="HA168">
            <v>176.1817181855013</v>
          </cell>
          <cell r="HB168">
            <v>6242.8750070179985</v>
          </cell>
          <cell r="HC168">
            <v>4149.1654845930234</v>
          </cell>
          <cell r="HD168">
            <v>9239.6129741014702</v>
          </cell>
          <cell r="HE168">
            <v>1026.6236637890522</v>
          </cell>
          <cell r="HN168">
            <v>7686937.8687995179</v>
          </cell>
          <cell r="HO168">
            <v>7707952.2383309035</v>
          </cell>
          <cell r="HP168">
            <v>7807738.4640994007</v>
          </cell>
          <cell r="HQ168">
            <v>7814259.0193380928</v>
          </cell>
          <cell r="HR168">
            <v>7818658.0085611735</v>
          </cell>
        </row>
        <row r="169">
          <cell r="AA169">
            <v>11021.310063400955</v>
          </cell>
          <cell r="AB169">
            <v>7762.6828806410631</v>
          </cell>
          <cell r="AC169">
            <v>4824.2552985720349</v>
          </cell>
          <cell r="AD169">
            <v>2993.4989379002773</v>
          </cell>
          <cell r="AE169">
            <v>1530.1424102770702</v>
          </cell>
          <cell r="AF169">
            <v>985541.8925795824</v>
          </cell>
          <cell r="AG169">
            <v>983556.15998783428</v>
          </cell>
          <cell r="AH169">
            <v>993735.83685808373</v>
          </cell>
          <cell r="AI169">
            <v>994284.80721858446</v>
          </cell>
          <cell r="AJ169">
            <v>993363.80570790428</v>
          </cell>
          <cell r="AK169">
            <v>984703.5460345468</v>
          </cell>
          <cell r="AL169">
            <v>1032910.9971034753</v>
          </cell>
          <cell r="AM169">
            <v>1089610.3029281823</v>
          </cell>
          <cell r="AN169">
            <v>1095290.4746039892</v>
          </cell>
          <cell r="AO169">
            <v>1100712.0311806658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BI169">
            <v>367.37700211336505</v>
          </cell>
          <cell r="BJ169">
            <v>258.75609602136876</v>
          </cell>
          <cell r="BK169">
            <v>160.80850995240115</v>
          </cell>
          <cell r="BL169">
            <v>99.783297930009212</v>
          </cell>
          <cell r="BM169">
            <v>51.004747009235679</v>
          </cell>
          <cell r="BN169">
            <v>1275.0877419773738</v>
          </cell>
          <cell r="BO169">
            <v>849.12447709768514</v>
          </cell>
          <cell r="BP169">
            <v>583.0616071871849</v>
          </cell>
          <cell r="BQ169">
            <v>412.02156334366094</v>
          </cell>
          <cell r="BR169">
            <v>200.60296043176282</v>
          </cell>
          <cell r="BS169">
            <v>19694.070920690945</v>
          </cell>
          <cell r="BT169">
            <v>20658.219942069507</v>
          </cell>
          <cell r="BU169">
            <v>21792.20605856365</v>
          </cell>
          <cell r="BV169">
            <v>21905.809492079788</v>
          </cell>
          <cell r="BW169">
            <v>22014.240623613317</v>
          </cell>
          <cell r="BX169">
            <v>0</v>
          </cell>
          <cell r="BY169">
            <v>0</v>
          </cell>
          <cell r="BZ169">
            <v>0</v>
          </cell>
          <cell r="CA169">
            <v>0</v>
          </cell>
          <cell r="CB169">
            <v>0</v>
          </cell>
          <cell r="GB169">
            <v>290.62916352210834</v>
          </cell>
          <cell r="GC169">
            <v>1124.08045440812</v>
          </cell>
          <cell r="GD169">
            <v>6456.0672497515079</v>
          </cell>
          <cell r="GE169">
            <v>4212.2005826393306</v>
          </cell>
          <cell r="GF169">
            <v>8862.331914310922</v>
          </cell>
          <cell r="GG169">
            <v>984.70354603454689</v>
          </cell>
          <cell r="GH169">
            <v>233.66049054559718</v>
          </cell>
          <cell r="GI169">
            <v>790.12419181770144</v>
          </cell>
          <cell r="GJ169">
            <v>6568.643568959772</v>
          </cell>
          <cell r="GK169">
            <v>4314.4066886345063</v>
          </cell>
          <cell r="GL169">
            <v>9296.1989739312776</v>
          </cell>
          <cell r="GM169">
            <v>1032.9109971034752</v>
          </cell>
          <cell r="GN169">
            <v>163.29709535101796</v>
          </cell>
          <cell r="GO169">
            <v>531.32786505923991</v>
          </cell>
          <cell r="GP169">
            <v>6784.94412920383</v>
          </cell>
          <cell r="GQ169">
            <v>4483.0939586477862</v>
          </cell>
          <cell r="GR169">
            <v>9806.492726353641</v>
          </cell>
          <cell r="GS169">
            <v>1089.6103029281824</v>
          </cell>
          <cell r="GT169">
            <v>91.326382094567663</v>
          </cell>
          <cell r="GU169">
            <v>345.64176314661654</v>
          </cell>
          <cell r="GV169">
            <v>6740.2518006955379</v>
          </cell>
          <cell r="GW169">
            <v>4468.5553759811892</v>
          </cell>
          <cell r="GX169">
            <v>9857.614271435903</v>
          </cell>
          <cell r="GY169">
            <v>1095.2904746039892</v>
          </cell>
          <cell r="GZ169">
            <v>49.799640898068432</v>
          </cell>
          <cell r="HA169">
            <v>176.1817181855013</v>
          </cell>
          <cell r="HB169">
            <v>6687.4052113676798</v>
          </cell>
          <cell r="HC169">
            <v>4445.5189541594782</v>
          </cell>
          <cell r="HD169">
            <v>9906.4082806259939</v>
          </cell>
          <cell r="HE169">
            <v>1100.7120311806659</v>
          </cell>
          <cell r="HN169">
            <v>8240923.4948232928</v>
          </cell>
          <cell r="HO169">
            <v>8262941.0071813399</v>
          </cell>
          <cell r="HP169">
            <v>8369290.2948932704</v>
          </cell>
          <cell r="HQ169">
            <v>8375810.8501319624</v>
          </cell>
          <cell r="HR169">
            <v>8380209.8393550441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B1:BG2003"/>
  <sheetViews>
    <sheetView topLeftCell="A37" workbookViewId="0">
      <selection activeCell="O78" sqref="O78:P78"/>
    </sheetView>
  </sheetViews>
  <sheetFormatPr defaultColWidth="6.625" defaultRowHeight="11.25" x14ac:dyDescent="0.15"/>
  <cols>
    <col min="1" max="12" width="6.625" style="58"/>
    <col min="13" max="13" width="6.625" style="33"/>
    <col min="14" max="35" width="6.625" style="58"/>
    <col min="36" max="36" width="6.625" style="33"/>
    <col min="37" max="43" width="6.625" style="58"/>
    <col min="44" max="44" width="6.625" style="34"/>
    <col min="45" max="50" width="6.625" style="58"/>
    <col min="51" max="51" width="6.625" style="34"/>
    <col min="52" max="58" width="6.625" style="58"/>
    <col min="59" max="59" width="6.625" style="33"/>
    <col min="60" max="16384" width="6.625" style="58"/>
  </cols>
  <sheetData>
    <row r="1" spans="2:57" x14ac:dyDescent="0.15">
      <c r="F1" s="173" t="s">
        <v>230</v>
      </c>
      <c r="G1" s="173" t="s">
        <v>170</v>
      </c>
      <c r="H1" s="59"/>
      <c r="I1" s="173" t="s">
        <v>166</v>
      </c>
      <c r="J1" s="173" t="s">
        <v>170</v>
      </c>
      <c r="K1" s="173" t="s">
        <v>171</v>
      </c>
      <c r="P1" s="58" t="s">
        <v>228</v>
      </c>
      <c r="AM1" s="58">
        <v>1</v>
      </c>
      <c r="AN1" s="58">
        <v>0.8</v>
      </c>
      <c r="AO1" s="58">
        <v>0.6</v>
      </c>
      <c r="AP1" s="58">
        <v>0.4</v>
      </c>
      <c r="AQ1" s="58">
        <v>0.2</v>
      </c>
    </row>
    <row r="2" spans="2:57" x14ac:dyDescent="0.15">
      <c r="F2" s="173"/>
      <c r="G2" s="173"/>
      <c r="H2" s="59"/>
      <c r="I2" s="173"/>
      <c r="J2" s="173"/>
      <c r="K2" s="173"/>
      <c r="P2" s="172" t="s">
        <v>231</v>
      </c>
      <c r="Q2" s="172"/>
      <c r="R2" s="172"/>
      <c r="S2" s="172"/>
      <c r="T2" s="172"/>
      <c r="W2" s="172" t="s">
        <v>232</v>
      </c>
      <c r="X2" s="172"/>
      <c r="Y2" s="172"/>
      <c r="Z2" s="172"/>
      <c r="AA2" s="172"/>
      <c r="AD2" s="172" t="s">
        <v>233</v>
      </c>
      <c r="AE2" s="172"/>
      <c r="AF2" s="172"/>
      <c r="AG2" s="172"/>
      <c r="AH2" s="172"/>
      <c r="AM2" s="172" t="s">
        <v>167</v>
      </c>
      <c r="AN2" s="172"/>
      <c r="AO2" s="172"/>
      <c r="AP2" s="172"/>
      <c r="AQ2" s="172"/>
      <c r="AT2" s="172" t="s">
        <v>168</v>
      </c>
      <c r="AU2" s="172"/>
      <c r="AV2" s="172"/>
      <c r="AW2" s="172"/>
      <c r="AX2" s="172"/>
      <c r="BA2" s="172" t="s">
        <v>172</v>
      </c>
      <c r="BB2" s="172"/>
      <c r="BC2" s="172"/>
      <c r="BD2" s="172"/>
      <c r="BE2" s="172"/>
    </row>
    <row r="3" spans="2:57" x14ac:dyDescent="0.15">
      <c r="F3" s="64">
        <f>[1]节奏总纲!F3</f>
        <v>1</v>
      </c>
      <c r="G3" s="64">
        <f>[1]节奏总纲!G3</f>
        <v>7.1773462536293131E-2</v>
      </c>
      <c r="I3" s="64">
        <f>[1]节奏总纲!I3</f>
        <v>1</v>
      </c>
      <c r="J3" s="64">
        <f>[1]节奏总纲!J3</f>
        <v>7.4349177498517554E-3</v>
      </c>
      <c r="K3" s="64">
        <f>[1]节奏总纲!K3</f>
        <v>0.1</v>
      </c>
      <c r="N3" s="61" t="str">
        <f>[1]节奏总纲!N3</f>
        <v>对应玩家等级</v>
      </c>
      <c r="O3" s="58" t="s">
        <v>230</v>
      </c>
      <c r="P3" s="58" t="s">
        <v>173</v>
      </c>
      <c r="Q3" s="58" t="s">
        <v>174</v>
      </c>
      <c r="R3" s="58" t="s">
        <v>175</v>
      </c>
      <c r="S3" s="58" t="s">
        <v>176</v>
      </c>
      <c r="T3" s="58" t="s">
        <v>177</v>
      </c>
      <c r="V3" s="58" t="s">
        <v>230</v>
      </c>
      <c r="W3" s="58" t="s">
        <v>173</v>
      </c>
      <c r="X3" s="58" t="s">
        <v>174</v>
      </c>
      <c r="Y3" s="58" t="s">
        <v>175</v>
      </c>
      <c r="Z3" s="58" t="s">
        <v>176</v>
      </c>
      <c r="AA3" s="58" t="s">
        <v>177</v>
      </c>
      <c r="AC3" s="58" t="s">
        <v>178</v>
      </c>
      <c r="AD3" s="58" t="s">
        <v>173</v>
      </c>
      <c r="AE3" s="58" t="s">
        <v>174</v>
      </c>
      <c r="AF3" s="58" t="s">
        <v>175</v>
      </c>
      <c r="AG3" s="58" t="s">
        <v>176</v>
      </c>
      <c r="AH3" s="58" t="s">
        <v>177</v>
      </c>
      <c r="AL3" s="58" t="s">
        <v>166</v>
      </c>
      <c r="AM3" s="58" t="s">
        <v>173</v>
      </c>
      <c r="AN3" s="58" t="s">
        <v>174</v>
      </c>
      <c r="AO3" s="58" t="s">
        <v>175</v>
      </c>
      <c r="AP3" s="58" t="s">
        <v>176</v>
      </c>
      <c r="AQ3" s="58" t="s">
        <v>177</v>
      </c>
      <c r="AS3" s="58" t="s">
        <v>166</v>
      </c>
      <c r="AT3" s="58" t="s">
        <v>173</v>
      </c>
      <c r="AU3" s="58" t="s">
        <v>174</v>
      </c>
      <c r="AV3" s="58" t="s">
        <v>175</v>
      </c>
      <c r="AW3" s="58" t="s">
        <v>176</v>
      </c>
      <c r="AX3" s="58" t="s">
        <v>177</v>
      </c>
      <c r="AZ3" s="58" t="s">
        <v>178</v>
      </c>
      <c r="BA3" s="58" t="s">
        <v>173</v>
      </c>
      <c r="BB3" s="58" t="s">
        <v>174</v>
      </c>
      <c r="BC3" s="58" t="s">
        <v>175</v>
      </c>
      <c r="BD3" s="58" t="s">
        <v>176</v>
      </c>
      <c r="BE3" s="58" t="s">
        <v>177</v>
      </c>
    </row>
    <row r="4" spans="2:57" x14ac:dyDescent="0.15">
      <c r="F4" s="64">
        <f>[1]节奏总纲!F4</f>
        <v>2</v>
      </c>
      <c r="G4" s="64">
        <f>[1]节奏总纲!G4</f>
        <v>0.1486983549970351</v>
      </c>
      <c r="I4" s="64">
        <f>[1]节奏总纲!I4</f>
        <v>2</v>
      </c>
      <c r="J4" s="64">
        <f>[1]节奏总纲!J4</f>
        <v>2.3963093307967063E-2</v>
      </c>
      <c r="K4" s="64">
        <f>[1]节奏总纲!K4</f>
        <v>0.15</v>
      </c>
      <c r="N4" s="61">
        <f>[1]节奏总纲!N4</f>
        <v>2</v>
      </c>
      <c r="O4" s="58">
        <v>1</v>
      </c>
      <c r="P4" s="58">
        <f>[1]节奏总纲!P4</f>
        <v>7.1773462536293131E-2</v>
      </c>
      <c r="Q4" s="58">
        <f>[1]节奏总纲!Q4</f>
        <v>5.9787294292732177E-2</v>
      </c>
      <c r="R4" s="58">
        <f>[1]节奏总纲!R4</f>
        <v>4.677476553490223E-2</v>
      </c>
      <c r="S4" s="58">
        <f>[1]节奏总纲!S4</f>
        <v>3.2585151991477081E-2</v>
      </c>
      <c r="T4" s="58">
        <f>[1]节奏总纲!T4</f>
        <v>1.7039020006115988E-2</v>
      </c>
      <c r="V4" s="58">
        <v>1</v>
      </c>
      <c r="W4" s="58">
        <f>[1]节奏总纲!W4</f>
        <v>7.1773462536293131E-2</v>
      </c>
      <c r="X4" s="58">
        <f>[1]节奏总纲!X4</f>
        <v>5.9787294292732177E-2</v>
      </c>
      <c r="Y4" s="58">
        <f>[1]节奏总纲!Y4</f>
        <v>4.677476553490223E-2</v>
      </c>
      <c r="Z4" s="58">
        <f>[1]节奏总纲!Z4</f>
        <v>3.2585151991477081E-2</v>
      </c>
      <c r="AA4" s="58">
        <f>[1]节奏总纲!AA4</f>
        <v>1.7039020006115988E-2</v>
      </c>
      <c r="AC4" s="58">
        <v>1</v>
      </c>
      <c r="AD4" s="58">
        <f>[1]节奏总纲!AD4</f>
        <v>10</v>
      </c>
      <c r="AE4" s="58">
        <f>[1]节奏总纲!AE4</f>
        <v>11.148446722089302</v>
      </c>
      <c r="AF4" s="58">
        <f>[1]节奏总纲!AF4</f>
        <v>12.761737853656415</v>
      </c>
      <c r="AG4" s="58">
        <f>[1]节奏总纲!AG4</f>
        <v>15.452231935206081</v>
      </c>
      <c r="AH4" s="58">
        <f>[1]节奏总纲!AH4</f>
        <v>21.291911942729964</v>
      </c>
      <c r="AL4" s="58">
        <v>1</v>
      </c>
      <c r="AM4" s="58">
        <f>[1]节奏总纲!AM4</f>
        <v>7.4349177498517554E-3</v>
      </c>
      <c r="AN4" s="58">
        <f>[1]节奏总纲!AN4</f>
        <v>5.947934199881405E-3</v>
      </c>
      <c r="AO4" s="58">
        <f>[1]节奏总纲!AO4</f>
        <v>4.4609506499110529E-3</v>
      </c>
      <c r="AP4" s="58">
        <f>[1]节奏总纲!AP4</f>
        <v>2.9739670999407025E-3</v>
      </c>
      <c r="AQ4" s="58">
        <f>[1]节奏总纲!AQ4</f>
        <v>1.4869835499703513E-3</v>
      </c>
      <c r="AS4" s="58">
        <v>1</v>
      </c>
      <c r="AT4" s="58">
        <f>[1]节奏总纲!AT4</f>
        <v>7.4349177498517554E-3</v>
      </c>
      <c r="AU4" s="58">
        <f>[1]节奏总纲!AU4</f>
        <v>5.947934199881405E-3</v>
      </c>
      <c r="AV4" s="58">
        <f>[1]节奏总纲!AV4</f>
        <v>4.4609506499110529E-3</v>
      </c>
      <c r="AW4" s="58">
        <f>[1]节奏总纲!AW4</f>
        <v>2.9739670999407025E-3</v>
      </c>
      <c r="AX4" s="58">
        <f>[1]节奏总纲!AX4</f>
        <v>1.4869835499703513E-3</v>
      </c>
      <c r="AY4" s="58"/>
      <c r="AZ4" s="58">
        <v>1</v>
      </c>
      <c r="BA4" s="58">
        <f>[1]节奏总纲!BA4</f>
        <v>11.296493250964016</v>
      </c>
      <c r="BB4" s="58">
        <f>[1]节奏总纲!BB4</f>
        <v>12.361596792946616</v>
      </c>
      <c r="BC4" s="58">
        <f>[1]节奏总纲!BC4</f>
        <v>13.798091195443488</v>
      </c>
      <c r="BD4" s="58">
        <f>[1]节奏总纲!BD4</f>
        <v>15.911635365458322</v>
      </c>
      <c r="BE4" s="58">
        <f>[1]节奏总纲!BE4</f>
        <v>19.707330185578734</v>
      </c>
    </row>
    <row r="5" spans="2:57" x14ac:dyDescent="0.15">
      <c r="F5" s="64">
        <f>[1]节奏总纲!F5</f>
        <v>3</v>
      </c>
      <c r="G5" s="64">
        <f>[1]节奏总纲!G5</f>
        <v>0.23114441334491631</v>
      </c>
      <c r="I5" s="64">
        <f>[1]节奏总纲!I5</f>
        <v>3</v>
      </c>
      <c r="J5" s="64">
        <f>[1]节奏总纲!J5</f>
        <v>5.1571656651039799E-2</v>
      </c>
      <c r="K5" s="64">
        <f>[1]节奏总纲!K5</f>
        <v>0.2</v>
      </c>
      <c r="N5" s="61">
        <f>[1]节奏总纲!N5</f>
        <v>4</v>
      </c>
      <c r="O5" s="58">
        <v>2</v>
      </c>
      <c r="P5" s="58">
        <f>[1]节奏总纲!P5</f>
        <v>0.1486983549970351</v>
      </c>
      <c r="Q5" s="58">
        <f>[1]节奏总纲!Q5</f>
        <v>0.12505531655250651</v>
      </c>
      <c r="R5" s="58">
        <f>[1]节奏总纲!R5</f>
        <v>9.883979656652922E-2</v>
      </c>
      <c r="S5" s="58">
        <f>[1]节奏总纲!S5</f>
        <v>6.9828747506607683E-2</v>
      </c>
      <c r="T5" s="58">
        <f>[1]节奏总纲!T5</f>
        <v>3.7085369736260552E-2</v>
      </c>
      <c r="V5" s="58">
        <v>2</v>
      </c>
      <c r="W5" s="58">
        <f>[1]节奏总纲!W5</f>
        <v>7.6924892460741967E-2</v>
      </c>
      <c r="X5" s="58">
        <f>[1]节奏总纲!X5</f>
        <v>6.5268022259774336E-2</v>
      </c>
      <c r="Y5" s="58">
        <f>[1]节奏总纲!Y5</f>
        <v>5.206503103162699E-2</v>
      </c>
      <c r="Z5" s="58">
        <f>[1]节奏总纲!Z5</f>
        <v>3.7243595515130602E-2</v>
      </c>
      <c r="AA5" s="58">
        <f>[1]节奏总纲!AA5</f>
        <v>2.0046349730144564E-2</v>
      </c>
      <c r="AC5" s="58">
        <v>2</v>
      </c>
      <c r="AD5" s="58">
        <f>[1]节奏总纲!AD5</f>
        <v>15.845161563010114</v>
      </c>
      <c r="AE5" s="58">
        <f>[1]节奏总纲!AE5</f>
        <v>17.271997130667014</v>
      </c>
      <c r="AF5" s="58">
        <f>[1]节奏总纲!AF5</f>
        <v>19.263096801323076</v>
      </c>
      <c r="AG5" s="58">
        <f>[1]节奏总纲!AG5</f>
        <v>22.536681597650272</v>
      </c>
      <c r="AH5" s="58">
        <f>[1]节奏总纲!AH5</f>
        <v>29.386000042029625</v>
      </c>
      <c r="AL5" s="58">
        <v>2</v>
      </c>
      <c r="AM5" s="58">
        <f>[1]节奏总纲!AM5</f>
        <v>2.3963093307967063E-2</v>
      </c>
      <c r="AN5" s="58">
        <f>[1]节奏总纲!AN5</f>
        <v>1.9170474646373652E-2</v>
      </c>
      <c r="AO5" s="58">
        <f>[1]节奏总纲!AO5</f>
        <v>1.4377855984780237E-2</v>
      </c>
      <c r="AP5" s="58">
        <f>[1]节奏总纲!AP5</f>
        <v>9.5852373231868262E-3</v>
      </c>
      <c r="AQ5" s="58">
        <f>[1]节奏总纲!AQ5</f>
        <v>4.7926186615934131E-3</v>
      </c>
      <c r="AS5" s="58">
        <v>2</v>
      </c>
      <c r="AT5" s="58">
        <f>[1]节奏总纲!AT5</f>
        <v>1.6528175558115307E-2</v>
      </c>
      <c r="AU5" s="58">
        <f>[1]节奏总纲!AU5</f>
        <v>1.3222540446492247E-2</v>
      </c>
      <c r="AV5" s="58">
        <f>[1]节奏总纲!AV5</f>
        <v>9.9169053348691846E-3</v>
      </c>
      <c r="AW5" s="58">
        <f>[1]节奏总纲!AW5</f>
        <v>6.6112702232461237E-3</v>
      </c>
      <c r="AX5" s="58">
        <f>[1]节奏总纲!AX5</f>
        <v>3.3056351116230618E-3</v>
      </c>
      <c r="AY5" s="58"/>
      <c r="AZ5" s="58">
        <v>2</v>
      </c>
      <c r="BA5" s="58">
        <f>[1]节奏总纲!BA5</f>
        <v>14.729965238833779</v>
      </c>
      <c r="BB5" s="58">
        <f>[1]节奏总纲!BB5</f>
        <v>15.911635365458322</v>
      </c>
      <c r="BC5" s="58">
        <f>[1]节奏总纲!BC5</f>
        <v>17.448850811924295</v>
      </c>
      <c r="BD5" s="58">
        <f>[1]节奏总纲!BD5</f>
        <v>19.707330185578734</v>
      </c>
      <c r="BE5" s="58">
        <f>[1]节奏总纲!BE5</f>
        <v>23.710496742673982</v>
      </c>
    </row>
    <row r="6" spans="2:57" x14ac:dyDescent="0.15">
      <c r="B6" s="172" t="s">
        <v>234</v>
      </c>
      <c r="C6" s="172"/>
      <c r="D6" s="172"/>
      <c r="F6" s="64">
        <f>[1]节奏总纲!F6</f>
        <v>4</v>
      </c>
      <c r="G6" s="64">
        <f>[1]节奏总纲!G6</f>
        <v>0.3195079107728942</v>
      </c>
      <c r="I6" s="64">
        <f>[1]节奏总纲!I6</f>
        <v>4</v>
      </c>
      <c r="J6" s="64">
        <f>[1]节奏总纲!J6</f>
        <v>9.2637640824031031E-2</v>
      </c>
      <c r="K6" s="64">
        <f>[1]节奏总纲!K6</f>
        <v>0.25</v>
      </c>
      <c r="N6" s="61">
        <f>[1]节奏总纲!N6</f>
        <v>6</v>
      </c>
      <c r="O6" s="58">
        <v>3</v>
      </c>
      <c r="P6" s="58">
        <f>[1]节奏总纲!P6</f>
        <v>0.23114441334491631</v>
      </c>
      <c r="Q6" s="58">
        <f>[1]节奏总纲!Q6</f>
        <v>0.19582554698581309</v>
      </c>
      <c r="R6" s="58">
        <f>[1]节奏总纲!R6</f>
        <v>0.15616116565582547</v>
      </c>
      <c r="S6" s="58">
        <f>[1]节奏总纲!S6</f>
        <v>0.11120357726023924</v>
      </c>
      <c r="T6" s="58">
        <f>[1]节奏总纲!T6</f>
        <v>5.9380999788309005E-2</v>
      </c>
      <c r="V6" s="58">
        <v>3</v>
      </c>
      <c r="W6" s="58">
        <f>[1]节奏总纲!W6</f>
        <v>8.2446058347881213E-2</v>
      </c>
      <c r="X6" s="58">
        <f>[1]节奏总纲!X6</f>
        <v>7.0770230433306575E-2</v>
      </c>
      <c r="Y6" s="58">
        <f>[1]节奏总纲!Y6</f>
        <v>5.7321369089296248E-2</v>
      </c>
      <c r="Z6" s="58">
        <f>[1]节奏总纲!Z6</f>
        <v>4.1374829753631562E-2</v>
      </c>
      <c r="AA6" s="58">
        <f>[1]节奏总纲!AA6</f>
        <v>2.2295630052048453E-2</v>
      </c>
      <c r="AC6" s="58">
        <v>3</v>
      </c>
      <c r="AD6" s="58">
        <f>[1]节奏总纲!AD6</f>
        <v>20</v>
      </c>
      <c r="AE6" s="58">
        <f>[1]节奏总纲!AE6</f>
        <v>21.543844702365945</v>
      </c>
      <c r="AF6" s="58">
        <f>[1]节奏总纲!AF6</f>
        <v>23.734615677065324</v>
      </c>
      <c r="AG6" s="58">
        <f>[1]节奏总纲!AG6</f>
        <v>27.324610510337703</v>
      </c>
      <c r="AH6" s="58">
        <f>[1]节奏总纲!AH6</f>
        <v>34.517938607173015</v>
      </c>
      <c r="AL6" s="58">
        <v>3</v>
      </c>
      <c r="AM6" s="58">
        <f>[1]节奏总纲!AM6</f>
        <v>5.1571656651039799E-2</v>
      </c>
      <c r="AN6" s="58">
        <f>[1]节奏总纲!AN6</f>
        <v>4.1257325320831845E-2</v>
      </c>
      <c r="AO6" s="58">
        <f>[1]节奏总纲!AO6</f>
        <v>3.0942993990623877E-2</v>
      </c>
      <c r="AP6" s="58">
        <f>[1]节奏总纲!AP6</f>
        <v>2.0628662660415922E-2</v>
      </c>
      <c r="AQ6" s="58">
        <f>[1]节奏总纲!AQ6</f>
        <v>1.0314331330207961E-2</v>
      </c>
      <c r="AS6" s="58">
        <v>3</v>
      </c>
      <c r="AT6" s="58">
        <f>[1]节奏总纲!AT6</f>
        <v>2.7608563343072736E-2</v>
      </c>
      <c r="AU6" s="58">
        <f>[1]节奏总纲!AU6</f>
        <v>2.2086850674458192E-2</v>
      </c>
      <c r="AV6" s="58">
        <f>[1]节奏总纲!AV6</f>
        <v>1.6565138005843638E-2</v>
      </c>
      <c r="AW6" s="58">
        <f>[1]节奏总纲!AW6</f>
        <v>1.1043425337229096E-2</v>
      </c>
      <c r="AX6" s="58">
        <f>[1]节奏总纲!AX6</f>
        <v>5.5217126686145481E-3</v>
      </c>
      <c r="AY6" s="58"/>
      <c r="AZ6" s="58">
        <v>3</v>
      </c>
      <c r="BA6" s="58">
        <f>[1]节奏总纲!BA6</f>
        <v>16.888397947066121</v>
      </c>
      <c r="BB6" s="58">
        <f>[1]节奏总纲!BB6</f>
        <v>18.108391417375849</v>
      </c>
      <c r="BC6" s="58">
        <f>[1]节奏总纲!BC6</f>
        <v>19.707330185578734</v>
      </c>
      <c r="BD6" s="58">
        <f>[1]节奏总纲!BD6</f>
        <v>22.041972908628715</v>
      </c>
      <c r="BE6" s="58">
        <f>[1]节奏总纲!BE6</f>
        <v>26.127796402772656</v>
      </c>
    </row>
    <row r="7" spans="2:57" x14ac:dyDescent="0.15">
      <c r="B7" s="58" t="s">
        <v>230</v>
      </c>
      <c r="C7" s="58" t="s">
        <v>179</v>
      </c>
      <c r="D7" s="58" t="s">
        <v>180</v>
      </c>
      <c r="F7" s="64">
        <f>[1]节奏总纲!F7</f>
        <v>5</v>
      </c>
      <c r="G7" s="64">
        <f>[1]节奏总纲!G7</f>
        <v>0.41421356237309515</v>
      </c>
      <c r="I7" s="64">
        <f>[1]节奏总纲!I7</f>
        <v>5</v>
      </c>
      <c r="J7" s="64">
        <f>[1]节奏总纲!J7</f>
        <v>0.15</v>
      </c>
      <c r="K7" s="64">
        <f>[1]节奏总纲!K7</f>
        <v>0.3</v>
      </c>
      <c r="N7" s="61">
        <f>[1]节奏总纲!N7</f>
        <v>8</v>
      </c>
      <c r="O7" s="58">
        <v>4</v>
      </c>
      <c r="P7" s="58">
        <f>[1]节奏总纲!P7</f>
        <v>0.3195079107728942</v>
      </c>
      <c r="Q7" s="58">
        <f>[1]节奏总纲!Q7</f>
        <v>0.2719651336498875</v>
      </c>
      <c r="R7" s="58">
        <f>[1]节奏总纲!R7</f>
        <v>0.21816000147573214</v>
      </c>
      <c r="S7" s="58">
        <f>[1]节奏总纲!S7</f>
        <v>0.15607961441255883</v>
      </c>
      <c r="T7" s="58">
        <f>[1]节奏总纲!T7</f>
        <v>8.4062531324348461E-2</v>
      </c>
      <c r="V7" s="58">
        <v>4</v>
      </c>
      <c r="W7" s="58">
        <f>[1]节奏总纲!W7</f>
        <v>8.8363497427977888E-2</v>
      </c>
      <c r="X7" s="58">
        <f>[1]节奏总纲!X7</f>
        <v>7.6139586664074416E-2</v>
      </c>
      <c r="Y7" s="58">
        <f>[1]节奏总纲!Y7</f>
        <v>6.1998835819906672E-2</v>
      </c>
      <c r="Z7" s="58">
        <f>[1]节奏总纲!Z7</f>
        <v>4.4876037152319581E-2</v>
      </c>
      <c r="AA7" s="58">
        <f>[1]节奏总纲!AA7</f>
        <v>2.4681531536039455E-2</v>
      </c>
      <c r="AC7" s="58">
        <v>4</v>
      </c>
      <c r="AD7" s="58">
        <f>[1]节奏总纲!AD7</f>
        <v>23.213386604241784</v>
      </c>
      <c r="AE7" s="58">
        <f>[1]节奏总纲!AE7</f>
        <v>24.836966034810484</v>
      </c>
      <c r="AF7" s="58">
        <f>[1]节奏总纲!AF7</f>
        <v>27.155717181399513</v>
      </c>
      <c r="AG7" s="58">
        <f>[1]节奏总纲!AG7</f>
        <v>30.831257561377125</v>
      </c>
      <c r="AH7" s="58">
        <f>[1]节奏总纲!AH7</f>
        <v>38.431365705145346</v>
      </c>
      <c r="AL7" s="58">
        <v>4</v>
      </c>
      <c r="AM7" s="58">
        <f>[1]节奏总纲!AM7</f>
        <v>9.2637640824031031E-2</v>
      </c>
      <c r="AN7" s="58">
        <f>[1]节奏总纲!AN7</f>
        <v>7.4110112659224833E-2</v>
      </c>
      <c r="AO7" s="58">
        <f>[1]节奏总纲!AO7</f>
        <v>5.5582584494418615E-2</v>
      </c>
      <c r="AP7" s="58">
        <f>[1]节奏总纲!AP7</f>
        <v>3.7055056329612417E-2</v>
      </c>
      <c r="AQ7" s="58">
        <f>[1]节奏总纲!AQ7</f>
        <v>1.8527528164806208E-2</v>
      </c>
      <c r="AS7" s="58">
        <v>4</v>
      </c>
      <c r="AT7" s="58">
        <f>[1]节奏总纲!AT7</f>
        <v>4.1065984172991232E-2</v>
      </c>
      <c r="AU7" s="58">
        <f>[1]节奏总纲!AU7</f>
        <v>3.2852787338392989E-2</v>
      </c>
      <c r="AV7" s="58">
        <f>[1]节奏总纲!AV7</f>
        <v>2.4639590503794738E-2</v>
      </c>
      <c r="AW7" s="58">
        <f>[1]节奏总纲!AW7</f>
        <v>1.6426393669196494E-2</v>
      </c>
      <c r="AX7" s="58">
        <f>[1]节奏总纲!AX7</f>
        <v>8.2131968345982471E-3</v>
      </c>
      <c r="AY7" s="58"/>
      <c r="AZ7" s="58">
        <v>4</v>
      </c>
      <c r="BA7" s="58">
        <f>[1]节奏总纲!BA7</f>
        <v>18.453550676044042</v>
      </c>
      <c r="BB7" s="58">
        <f>[1]节奏总纲!BB7</f>
        <v>19.707330185578734</v>
      </c>
      <c r="BC7" s="58">
        <f>[1]节奏总纲!BC7</f>
        <v>21.34613466141565</v>
      </c>
      <c r="BD7" s="58">
        <f>[1]节奏总纲!BD7</f>
        <v>23.710496742673982</v>
      </c>
      <c r="BE7" s="58">
        <f>[1]节奏总纲!BE7</f>
        <v>27.863030247590562</v>
      </c>
    </row>
    <row r="8" spans="2:57" x14ac:dyDescent="0.15">
      <c r="B8" s="64">
        <f>[1]节奏总纲!B8</f>
        <v>10</v>
      </c>
      <c r="C8" s="64">
        <f>[1]节奏总纲!C8</f>
        <v>1</v>
      </c>
      <c r="D8" s="64">
        <f>[1]节奏总纲!D8</f>
        <v>1</v>
      </c>
      <c r="F8" s="64">
        <f>[1]节奏总纲!F8</f>
        <v>6</v>
      </c>
      <c r="G8" s="64">
        <f>[1]节奏总纲!G8</f>
        <v>0.51571656651039799</v>
      </c>
      <c r="I8" s="64">
        <f>[1]节奏总纲!I8</f>
        <v>6</v>
      </c>
      <c r="J8" s="64">
        <f>[1]节奏总纲!J8</f>
        <v>0.22055744069899194</v>
      </c>
      <c r="K8" s="64">
        <f>[1]节奏总纲!K8</f>
        <v>0.34</v>
      </c>
      <c r="N8" s="61">
        <f>[1]节奏总纲!N8</f>
        <v>10</v>
      </c>
      <c r="O8" s="58">
        <v>5</v>
      </c>
      <c r="P8" s="58">
        <f>[1]节奏总纲!P8</f>
        <v>0.41421356237309515</v>
      </c>
      <c r="Q8" s="58">
        <f>[1]节奏总纲!Q8</f>
        <v>0.35241289886702937</v>
      </c>
      <c r="R8" s="58">
        <f>[1]节奏总纲!R8</f>
        <v>0.28315639123824782</v>
      </c>
      <c r="S8" s="58">
        <f>[1]节奏总纲!S8</f>
        <v>0.20296464556281663</v>
      </c>
      <c r="T8" s="58">
        <f>[1]节奏总纲!T8</f>
        <v>0.10951806589144637</v>
      </c>
      <c r="V8" s="58">
        <v>5</v>
      </c>
      <c r="W8" s="58">
        <f>[1]节奏总纲!W8</f>
        <v>9.4705651600200946E-2</v>
      </c>
      <c r="X8" s="58">
        <f>[1]节奏总纲!X8</f>
        <v>8.0447765217141864E-2</v>
      </c>
      <c r="Y8" s="58">
        <f>[1]节奏总纲!Y8</f>
        <v>6.4996389762515677E-2</v>
      </c>
      <c r="Z8" s="58">
        <f>[1]节奏总纲!Z8</f>
        <v>4.68850311502578E-2</v>
      </c>
      <c r="AA8" s="58">
        <f>[1]节奏总纲!AA8</f>
        <v>2.5455534567097912E-2</v>
      </c>
      <c r="AC8" s="58">
        <v>5</v>
      </c>
      <c r="AD8" s="58">
        <f>[1]节奏总纲!AD8</f>
        <v>25.845161563010112</v>
      </c>
      <c r="AE8" s="58">
        <f>[1]节奏总纲!AE8</f>
        <v>27.525245270311611</v>
      </c>
      <c r="AF8" s="58">
        <f>[1]节奏总纲!AF8</f>
        <v>29.892344464157688</v>
      </c>
      <c r="AG8" s="58">
        <f>[1]节奏总纲!AG8</f>
        <v>33.672145166817529</v>
      </c>
      <c r="AH8" s="58">
        <f>[1]节奏总纲!AH8</f>
        <v>41.359260538726978</v>
      </c>
      <c r="AL8" s="58">
        <v>5</v>
      </c>
      <c r="AM8" s="58">
        <f>[1]节奏总纲!AM8</f>
        <v>0.15</v>
      </c>
      <c r="AN8" s="58">
        <f>[1]节奏总纲!AN8</f>
        <v>0.12</v>
      </c>
      <c r="AO8" s="58">
        <f>[1]节奏总纲!AO8</f>
        <v>0.09</v>
      </c>
      <c r="AP8" s="58">
        <f>[1]节奏总纲!AP8</f>
        <v>0.06</v>
      </c>
      <c r="AQ8" s="58">
        <f>[1]节奏总纲!AQ8</f>
        <v>0.03</v>
      </c>
      <c r="AS8" s="58">
        <v>5</v>
      </c>
      <c r="AT8" s="58">
        <f>[1]节奏总纲!AT8</f>
        <v>5.7362359175968963E-2</v>
      </c>
      <c r="AU8" s="58">
        <f>[1]节奏总纲!AU8</f>
        <v>4.5889887340775162E-2</v>
      </c>
      <c r="AV8" s="58">
        <f>[1]节奏总纲!AV8</f>
        <v>3.4417415505581382E-2</v>
      </c>
      <c r="AW8" s="58">
        <f>[1]节奏总纲!AW8</f>
        <v>2.2944943670387581E-2</v>
      </c>
      <c r="AX8" s="58">
        <f>[1]节奏总纲!AX8</f>
        <v>1.1472471835193791E-2</v>
      </c>
      <c r="AY8" s="58"/>
      <c r="AZ8" s="58">
        <v>5</v>
      </c>
      <c r="BA8" s="58">
        <f>[1]节奏总纲!BA8</f>
        <v>19.707330185578734</v>
      </c>
      <c r="BB8" s="58">
        <f>[1]节奏总纲!BB8</f>
        <v>20.993539484876777</v>
      </c>
      <c r="BC8" s="58">
        <f>[1]节奏总纲!BC8</f>
        <v>22.639743033177162</v>
      </c>
      <c r="BD8" s="58">
        <f>[1]节奏总纲!BD8</f>
        <v>25.044229735272328</v>
      </c>
      <c r="BE8" s="58">
        <f>[1]节奏总纲!BE8</f>
        <v>29.216428548527322</v>
      </c>
    </row>
    <row r="9" spans="2:57" x14ac:dyDescent="0.15">
      <c r="B9" s="64">
        <f>[1]节奏总纲!B9</f>
        <v>20</v>
      </c>
      <c r="C9" s="64">
        <f>[1]节奏总纲!C9</f>
        <v>3</v>
      </c>
      <c r="D9" s="64">
        <f>[1]节奏总纲!D9</f>
        <v>2</v>
      </c>
      <c r="F9" s="64">
        <f>[1]节奏总纲!F9</f>
        <v>7</v>
      </c>
      <c r="G9" s="64">
        <f>[1]节奏总纲!G9</f>
        <v>0.62450479271247095</v>
      </c>
      <c r="I9" s="64">
        <f>[1]节奏总纲!I9</f>
        <v>7</v>
      </c>
      <c r="J9" s="64">
        <f>[1]节奏总纲!J9</f>
        <v>0.31141300609369982</v>
      </c>
      <c r="K9" s="64">
        <f>[1]节奏总纲!K9</f>
        <v>0.38</v>
      </c>
      <c r="N9" s="61">
        <f>[1]节奏总纲!N9</f>
        <v>12</v>
      </c>
      <c r="O9" s="58">
        <v>6</v>
      </c>
      <c r="P9" s="58">
        <f>[1]节奏总纲!P9</f>
        <v>0.51571656651039799</v>
      </c>
      <c r="Q9" s="58">
        <f>[1]节奏总纲!Q9</f>
        <v>0.43939051466685908</v>
      </c>
      <c r="R9" s="58">
        <f>[1]节奏总纲!R9</f>
        <v>0.35336899137292471</v>
      </c>
      <c r="S9" s="58">
        <f>[1]节奏总纲!S9</f>
        <v>0.25440298225957936</v>
      </c>
      <c r="T9" s="58">
        <f>[1]节奏总纲!T9</f>
        <v>0.13836675479473978</v>
      </c>
      <c r="V9" s="58">
        <v>6</v>
      </c>
      <c r="W9" s="58">
        <f>[1]节奏总纲!W9</f>
        <v>0.10150300413730284</v>
      </c>
      <c r="X9" s="58">
        <f>[1]节奏总纲!X9</f>
        <v>8.6977615799829711E-2</v>
      </c>
      <c r="Y9" s="58">
        <f>[1]节奏总纲!Y9</f>
        <v>7.0212600134676895E-2</v>
      </c>
      <c r="Z9" s="58">
        <f>[1]节奏总纲!Z9</f>
        <v>5.1438336696762732E-2</v>
      </c>
      <c r="AA9" s="58">
        <f>[1]节奏总纲!AA9</f>
        <v>2.884868890329341E-2</v>
      </c>
      <c r="AC9" s="58">
        <v>6</v>
      </c>
      <c r="AD9" s="58">
        <f>[1]节奏总纲!AD9</f>
        <v>28.071211008105138</v>
      </c>
      <c r="AE9" s="58">
        <f>[1]节奏总纲!AE9</f>
        <v>29.78183527117605</v>
      </c>
      <c r="AF9" s="58">
        <f>[1]节奏总纲!AF9</f>
        <v>32.202183458664891</v>
      </c>
      <c r="AG9" s="58">
        <f>[1]节奏总纲!AG9</f>
        <v>36.067019846099676</v>
      </c>
      <c r="AH9" s="58">
        <f>[1]节奏总纲!AH9</f>
        <v>43.870275262019007</v>
      </c>
      <c r="AL9" s="58">
        <v>6</v>
      </c>
      <c r="AM9" s="58">
        <f>[1]节奏总纲!AM9</f>
        <v>0.22055744069899194</v>
      </c>
      <c r="AN9" s="58">
        <f>[1]节奏总纲!AN9</f>
        <v>0.17644595255919357</v>
      </c>
      <c r="AO9" s="58">
        <f>[1]节奏总纲!AO9</f>
        <v>0.13233446441939517</v>
      </c>
      <c r="AP9" s="58">
        <f>[1]节奏总纲!AP9</f>
        <v>8.8222976279596785E-2</v>
      </c>
      <c r="AQ9" s="58">
        <f>[1]节奏总纲!AQ9</f>
        <v>4.4111488139798392E-2</v>
      </c>
      <c r="AS9" s="58">
        <v>6</v>
      </c>
      <c r="AT9" s="58">
        <f>[1]节奏总纲!AT9</f>
        <v>7.0557440698991947E-2</v>
      </c>
      <c r="AU9" s="58">
        <f>[1]节奏总纲!AU9</f>
        <v>5.6445952559193574E-2</v>
      </c>
      <c r="AV9" s="58">
        <f>[1]节奏总纲!AV9</f>
        <v>4.2334464419395174E-2</v>
      </c>
      <c r="AW9" s="58">
        <f>[1]节奏总纲!AW9</f>
        <v>2.8222976279596787E-2</v>
      </c>
      <c r="AX9" s="58">
        <f>[1]节奏总纲!AX9</f>
        <v>1.4111488139798394E-2</v>
      </c>
      <c r="AY9" s="58"/>
      <c r="AZ9" s="58">
        <v>6</v>
      </c>
      <c r="BA9" s="58">
        <f>[1]节奏总纲!BA9</f>
        <v>20.745154613657583</v>
      </c>
      <c r="BB9" s="58">
        <f>[1]节奏总纲!BB9</f>
        <v>22.041972908628715</v>
      </c>
      <c r="BC9" s="58">
        <f>[1]节奏总纲!BC9</f>
        <v>23.710496742673982</v>
      </c>
      <c r="BD9" s="58">
        <f>[1]节奏总纲!BD9</f>
        <v>26.127796402772656</v>
      </c>
      <c r="BE9" s="58">
        <f>[1]节奏总纲!BE9</f>
        <v>30.329493925593439</v>
      </c>
    </row>
    <row r="10" spans="2:57" x14ac:dyDescent="0.15">
      <c r="B10" s="64">
        <f>[1]节奏总纲!B10</f>
        <v>30</v>
      </c>
      <c r="C10" s="64">
        <f>[1]节奏总纲!C10</f>
        <v>7</v>
      </c>
      <c r="D10" s="64">
        <f>[1]节奏总纲!D10</f>
        <v>4</v>
      </c>
      <c r="F10" s="64">
        <f>[1]节奏总纲!F10</f>
        <v>8</v>
      </c>
      <c r="G10" s="64">
        <f>[1]节奏总纲!G10</f>
        <v>0.74110112659224825</v>
      </c>
      <c r="I10" s="64">
        <f>[1]节奏总纲!I10</f>
        <v>8</v>
      </c>
      <c r="J10" s="64">
        <f>[1]节奏总纲!J10</f>
        <v>0.42660095793436714</v>
      </c>
      <c r="K10" s="64">
        <f>[1]节奏总纲!K10</f>
        <v>0.42</v>
      </c>
      <c r="N10" s="61">
        <f>[1]节奏总纲!N10</f>
        <v>14</v>
      </c>
      <c r="O10" s="58">
        <v>7</v>
      </c>
      <c r="P10" s="58">
        <f>[1]节奏总纲!P10</f>
        <v>0.62450479271247095</v>
      </c>
      <c r="Q10" s="58">
        <f>[1]节奏总纲!Q10</f>
        <v>0.53413894920697635</v>
      </c>
      <c r="R10" s="58">
        <f>[1]节奏总纲!R10</f>
        <v>0.43072095553379119</v>
      </c>
      <c r="S10" s="58">
        <f>[1]节奏总纲!S10</f>
        <v>0.30950457526830061</v>
      </c>
      <c r="T10" s="58">
        <f>[1]节奏总纲!T10</f>
        <v>0.16699258157131475</v>
      </c>
      <c r="V10" s="58">
        <v>7</v>
      </c>
      <c r="W10" s="58">
        <f>[1]节奏总纲!W10</f>
        <v>0.10878822620207296</v>
      </c>
      <c r="X10" s="58">
        <f>[1]节奏总纲!X10</f>
        <v>9.4748434540117277E-2</v>
      </c>
      <c r="Y10" s="58">
        <f>[1]节奏总纲!Y10</f>
        <v>7.7351964160866482E-2</v>
      </c>
      <c r="Z10" s="58">
        <f>[1]节奏总纲!Z10</f>
        <v>5.510159300872125E-2</v>
      </c>
      <c r="AA10" s="58">
        <f>[1]节奏总纲!AA10</f>
        <v>2.8625826776574964E-2</v>
      </c>
      <c r="AC10" s="58">
        <v>7</v>
      </c>
      <c r="AD10" s="58">
        <f>[1]节奏总纲!AD10</f>
        <v>30</v>
      </c>
      <c r="AE10" s="58">
        <f>[1]节奏总纲!AE10</f>
        <v>31.718819483847451</v>
      </c>
      <c r="AF10" s="58">
        <f>[1]节奏总纲!AF10</f>
        <v>34.192155176139416</v>
      </c>
      <c r="AG10" s="58">
        <f>[1]节奏总纲!AG10</f>
        <v>38.19822972207853</v>
      </c>
      <c r="AH10" s="58">
        <f>[1]节奏总纲!AH10</f>
        <v>46.093186357957826</v>
      </c>
      <c r="AL10" s="58">
        <v>7</v>
      </c>
      <c r="AM10" s="58">
        <f>[1]节奏总纲!AM10</f>
        <v>0.31141300609369982</v>
      </c>
      <c r="AN10" s="58">
        <f>[1]节奏总纲!AN10</f>
        <v>0.24913040487495985</v>
      </c>
      <c r="AO10" s="58">
        <f>[1]节奏总纲!AO10</f>
        <v>0.18684780365621989</v>
      </c>
      <c r="AP10" s="58">
        <f>[1]节奏总纲!AP10</f>
        <v>0.12456520243747993</v>
      </c>
      <c r="AQ10" s="58">
        <f>[1]节奏总纲!AQ10</f>
        <v>6.2282601218739964E-2</v>
      </c>
      <c r="AS10" s="58">
        <v>7</v>
      </c>
      <c r="AT10" s="58">
        <f>[1]节奏总纲!AT10</f>
        <v>9.0855565394707877E-2</v>
      </c>
      <c r="AU10" s="58">
        <f>[1]节奏总纲!AU10</f>
        <v>7.2684452315766285E-2</v>
      </c>
      <c r="AV10" s="58">
        <f>[1]节奏总纲!AV10</f>
        <v>5.451333923682472E-2</v>
      </c>
      <c r="AW10" s="58">
        <f>[1]节奏总纲!AW10</f>
        <v>3.6342226157883142E-2</v>
      </c>
      <c r="AX10" s="58">
        <f>[1]节奏总纲!AX10</f>
        <v>1.8171113078941571E-2</v>
      </c>
      <c r="AY10" s="58"/>
      <c r="AZ10" s="58">
        <v>7</v>
      </c>
      <c r="BA10" s="58">
        <f>[1]节奏总纲!BA10</f>
        <v>21.627432338833255</v>
      </c>
      <c r="BB10" s="58">
        <f>[1]节奏总纲!BB10</f>
        <v>22.938628095451385</v>
      </c>
      <c r="BC10" s="58">
        <f>[1]节奏总纲!BC10</f>
        <v>24.619152272059132</v>
      </c>
      <c r="BD10" s="58">
        <f>[1]节奏总纲!BD10</f>
        <v>27.059707353051884</v>
      </c>
      <c r="BE10" s="58">
        <f>[1]节奏总纲!BE10</f>
        <v>31.280110398778046</v>
      </c>
    </row>
    <row r="11" spans="2:57" x14ac:dyDescent="0.15">
      <c r="B11" s="64">
        <f>[1]节奏总纲!B11</f>
        <v>40</v>
      </c>
      <c r="C11" s="64">
        <f>[1]节奏总纲!C11</f>
        <v>15</v>
      </c>
      <c r="D11" s="64">
        <f>[1]节奏总纲!D11</f>
        <v>8</v>
      </c>
      <c r="F11" s="64">
        <f>[1]节奏总纲!F11</f>
        <v>9</v>
      </c>
      <c r="G11" s="64">
        <f>[1]节奏总纲!G11</f>
        <v>0.86606598307361482</v>
      </c>
      <c r="I11" s="64">
        <f>[1]节奏总纲!I11</f>
        <v>9</v>
      </c>
      <c r="J11" s="64">
        <f>[1]节奏总纲!J11</f>
        <v>0.57090651823243421</v>
      </c>
      <c r="K11" s="64">
        <f>[1]节奏总纲!K11</f>
        <v>0.46</v>
      </c>
      <c r="N11" s="61">
        <f>[1]节奏总纲!N11</f>
        <v>16</v>
      </c>
      <c r="O11" s="58">
        <v>8</v>
      </c>
      <c r="P11" s="58">
        <f>[1]节奏总纲!P11</f>
        <v>0.74110112659224825</v>
      </c>
      <c r="Q11" s="58">
        <f>[1]节奏总纲!Q11</f>
        <v>0.63089938906798093</v>
      </c>
      <c r="R11" s="58">
        <f>[1]节奏总纲!R11</f>
        <v>0.50550507844857251</v>
      </c>
      <c r="S11" s="58">
        <f>[1]节奏总纲!S11</f>
        <v>0.36195379022765406</v>
      </c>
      <c r="T11" s="58">
        <f>[1]节奏总纲!T11</f>
        <v>0.19579891764567198</v>
      </c>
      <c r="V11" s="58">
        <v>8</v>
      </c>
      <c r="W11" s="58">
        <f>[1]节奏总纲!W11</f>
        <v>0.1165963338797773</v>
      </c>
      <c r="X11" s="58">
        <f>[1]节奏总纲!X11</f>
        <v>9.6760439861004577E-2</v>
      </c>
      <c r="Y11" s="58">
        <f>[1]节奏总纲!Y11</f>
        <v>7.4784122914781315E-2</v>
      </c>
      <c r="Z11" s="58">
        <f>[1]节奏总纲!Z11</f>
        <v>5.2449214959353452E-2</v>
      </c>
      <c r="AA11" s="58">
        <f>[1]节奏总纲!AA11</f>
        <v>2.8806336074357231E-2</v>
      </c>
      <c r="AC11" s="58">
        <v>8</v>
      </c>
      <c r="AD11" s="58">
        <f>[1]节奏总纲!AD11</f>
        <v>31.691928656135214</v>
      </c>
      <c r="AE11" s="58">
        <f>[1]节奏总纲!AE11</f>
        <v>33.465251056098396</v>
      </c>
      <c r="AF11" s="58">
        <f>[1]节奏总纲!AF11</f>
        <v>35.930751746472978</v>
      </c>
      <c r="AG11" s="58">
        <f>[1]节奏总纲!AG11</f>
        <v>39.998279638578282</v>
      </c>
      <c r="AH11" s="58">
        <f>[1]节奏总纲!AH11</f>
        <v>48.067140183443534</v>
      </c>
      <c r="AL11" s="58">
        <v>8</v>
      </c>
      <c r="AM11" s="58">
        <f>[1]节奏总纲!AM11</f>
        <v>0.42660095793436714</v>
      </c>
      <c r="AN11" s="58">
        <f>[1]节奏总纲!AN11</f>
        <v>0.34128076634749371</v>
      </c>
      <c r="AO11" s="58">
        <f>[1]节奏总纲!AO11</f>
        <v>0.25596057476062029</v>
      </c>
      <c r="AP11" s="58">
        <f>[1]节奏总纲!AP11</f>
        <v>0.17064038317374686</v>
      </c>
      <c r="AQ11" s="58">
        <f>[1]节奏总纲!AQ11</f>
        <v>8.5320191586873428E-2</v>
      </c>
      <c r="AS11" s="58">
        <v>8</v>
      </c>
      <c r="AT11" s="58">
        <f>[1]节奏总纲!AT11</f>
        <v>0.11518795184066732</v>
      </c>
      <c r="AU11" s="58">
        <f>[1]节奏总纲!AU11</f>
        <v>9.2150361472533859E-2</v>
      </c>
      <c r="AV11" s="58">
        <f>[1]节奏总纲!AV11</f>
        <v>6.9112771104400395E-2</v>
      </c>
      <c r="AW11" s="58">
        <f>[1]节奏总纲!AW11</f>
        <v>4.607518073626693E-2</v>
      </c>
      <c r="AX11" s="58">
        <f>[1]节奏总纲!AX11</f>
        <v>2.3037590368133465E-2</v>
      </c>
      <c r="AY11" s="58"/>
      <c r="AZ11" s="58">
        <v>8</v>
      </c>
      <c r="BA11" s="58">
        <f>[1]节奏总纲!BA11</f>
        <v>22.400634983357783</v>
      </c>
      <c r="BB11" s="58">
        <f>[1]节奏总纲!BB11</f>
        <v>23.710496742673982</v>
      </c>
      <c r="BC11" s="58">
        <f>[1]节奏总纲!BC11</f>
        <v>25.412810862541733</v>
      </c>
      <c r="BD11" s="58">
        <f>[1]节奏总纲!BD11</f>
        <v>27.863030247590562</v>
      </c>
      <c r="BE11" s="58">
        <f>[1]节奏总纲!BE11</f>
        <v>32.113552950216736</v>
      </c>
    </row>
    <row r="12" spans="2:57" x14ac:dyDescent="0.15">
      <c r="B12" s="64">
        <f>[1]节奏总纲!B12</f>
        <v>50</v>
      </c>
      <c r="C12" s="64">
        <f>[1]节奏总纲!C12</f>
        <v>31</v>
      </c>
      <c r="D12" s="64">
        <f>[1]节奏总纲!D12</f>
        <v>16</v>
      </c>
      <c r="F12" s="64">
        <f>[1]节奏总纲!F12</f>
        <v>10</v>
      </c>
      <c r="G12" s="64">
        <f>[1]节奏总纲!G12</f>
        <v>1</v>
      </c>
      <c r="I12" s="64">
        <f>[1]节奏总纲!I12</f>
        <v>10</v>
      </c>
      <c r="J12" s="64">
        <f>[1]节奏总纲!J12</f>
        <v>0.75</v>
      </c>
      <c r="K12" s="64">
        <f>[1]节奏总纲!K12</f>
        <v>0.5</v>
      </c>
      <c r="N12" s="61">
        <f>[1]节奏总纲!N12</f>
        <v>18</v>
      </c>
      <c r="O12" s="58">
        <v>9</v>
      </c>
      <c r="P12" s="58">
        <f>[1]节奏总纲!P12</f>
        <v>0.86606598307361482</v>
      </c>
      <c r="Q12" s="58">
        <f>[1]节奏总纲!Q12</f>
        <v>0.73702215159564621</v>
      </c>
      <c r="R12" s="58">
        <f>[1]节奏总纲!R12</f>
        <v>0.59282216541388932</v>
      </c>
      <c r="S12" s="58">
        <f>[1]节奏总纲!S12</f>
        <v>0.42766338244175101</v>
      </c>
      <c r="T12" s="58">
        <f>[1]节奏总纲!T12</f>
        <v>0.23193247026711403</v>
      </c>
      <c r="V12" s="58">
        <v>9</v>
      </c>
      <c r="W12" s="58">
        <f>[1]节奏总纲!W12</f>
        <v>0.12496485648136657</v>
      </c>
      <c r="X12" s="58">
        <f>[1]节奏总纲!X12</f>
        <v>0.10612276252766528</v>
      </c>
      <c r="Y12" s="58">
        <f>[1]节奏总纲!Y12</f>
        <v>8.7317086965316815E-2</v>
      </c>
      <c r="Z12" s="58">
        <f>[1]节奏总纲!Z12</f>
        <v>6.5709592214096946E-2</v>
      </c>
      <c r="AA12" s="58">
        <f>[1]节奏总纲!AA12</f>
        <v>3.613355262144205E-2</v>
      </c>
      <c r="AC12" s="58">
        <v>9</v>
      </c>
      <c r="AD12" s="58">
        <f>[1]节奏总纲!AD12</f>
        <v>33.213386604241784</v>
      </c>
      <c r="AE12" s="58">
        <f>[1]节奏总纲!AE12</f>
        <v>34.992730785174565</v>
      </c>
      <c r="AF12" s="58">
        <f>[1]节奏总纲!AF12</f>
        <v>37.510565846691456</v>
      </c>
      <c r="AG12" s="58">
        <f>[1]节奏总纲!AG12</f>
        <v>41.534743419557365</v>
      </c>
      <c r="AH12" s="58">
        <f>[1]节奏总纲!AH12</f>
        <v>49.706056771838036</v>
      </c>
      <c r="AL12" s="58">
        <v>9</v>
      </c>
      <c r="AM12" s="58">
        <f>[1]节奏总纲!AM12</f>
        <v>0.57090651823243421</v>
      </c>
      <c r="AN12" s="58">
        <f>[1]节奏总纲!AN12</f>
        <v>0.45672521458594739</v>
      </c>
      <c r="AO12" s="58">
        <f>[1]节奏总纲!AO12</f>
        <v>0.34254391093946052</v>
      </c>
      <c r="AP12" s="58">
        <f>[1]节奏总纲!AP12</f>
        <v>0.2283626072929737</v>
      </c>
      <c r="AQ12" s="58">
        <f>[1]节奏总纲!AQ12</f>
        <v>0.11418130364648685</v>
      </c>
      <c r="AS12" s="58">
        <v>9</v>
      </c>
      <c r="AT12" s="58">
        <f>[1]节奏总纲!AT12</f>
        <v>0.14430556029806707</v>
      </c>
      <c r="AU12" s="58">
        <f>[1]节奏总纲!AU12</f>
        <v>0.11544444823845368</v>
      </c>
      <c r="AV12" s="58">
        <f>[1]节奏总纲!AV12</f>
        <v>8.6583336178840231E-2</v>
      </c>
      <c r="AW12" s="58">
        <f>[1]节奏总纲!AW12</f>
        <v>5.7722224119226839E-2</v>
      </c>
      <c r="AX12" s="58">
        <f>[1]节奏总纲!AX12</f>
        <v>2.886111205961342E-2</v>
      </c>
      <c r="AY12" s="58"/>
      <c r="AZ12" s="58">
        <v>9</v>
      </c>
      <c r="BA12" s="58">
        <f>[1]节奏总纲!BA12</f>
        <v>23.100336713798686</v>
      </c>
      <c r="BB12" s="58">
        <f>[1]节奏总纲!BB12</f>
        <v>24.402761517547276</v>
      </c>
      <c r="BC12" s="58">
        <f>[1]节奏总纲!BC12</f>
        <v>26.127796402772656</v>
      </c>
      <c r="BD12" s="58">
        <f>[1]节奏总纲!BD12</f>
        <v>28.568390277483555</v>
      </c>
      <c r="BE12" s="58">
        <f>[1]节奏总纲!BE12</f>
        <v>32.842201900114915</v>
      </c>
    </row>
    <row r="13" spans="2:57" x14ac:dyDescent="0.15">
      <c r="B13" s="64">
        <f>[1]节奏总纲!B13</f>
        <v>60</v>
      </c>
      <c r="C13" s="64">
        <f>[1]节奏总纲!C13</f>
        <v>63</v>
      </c>
      <c r="D13" s="64">
        <f>[1]节奏总纲!D13</f>
        <v>32</v>
      </c>
      <c r="F13" s="64">
        <f>[1]节奏总纲!F13</f>
        <v>11</v>
      </c>
      <c r="G13" s="64">
        <f>[1]节奏总纲!G13</f>
        <v>1.1435469250725863</v>
      </c>
      <c r="I13" s="64">
        <f>[1]节奏总纲!I13</f>
        <v>11</v>
      </c>
      <c r="J13" s="64">
        <f>[1]节奏总纲!J13</f>
        <v>0.93464628919691628</v>
      </c>
      <c r="K13" s="64">
        <f>[1]节奏总纲!K13</f>
        <v>0.52</v>
      </c>
      <c r="N13" s="61">
        <f>[1]节奏总纲!N13</f>
        <v>20</v>
      </c>
      <c r="O13" s="58">
        <v>10</v>
      </c>
      <c r="P13" s="58">
        <f>[1]节奏总纲!P13</f>
        <v>1</v>
      </c>
      <c r="Q13" s="58">
        <f>[1]节奏总纲!Q13</f>
        <v>0.8548</v>
      </c>
      <c r="R13" s="58">
        <f>[1]节奏总纲!R13</f>
        <v>0.6895</v>
      </c>
      <c r="S13" s="58">
        <f>[1]节奏总纲!S13</f>
        <v>0.49980000000000002</v>
      </c>
      <c r="T13" s="58">
        <f>[1]节奏总纲!T13</f>
        <v>0.2732</v>
      </c>
      <c r="V13" s="58">
        <v>10</v>
      </c>
      <c r="W13" s="58">
        <f>[1]节奏总纲!W13</f>
        <v>0.13393401692638518</v>
      </c>
      <c r="X13" s="58">
        <f>[1]节奏总纲!X13</f>
        <v>0.11777784840435379</v>
      </c>
      <c r="Y13" s="58">
        <f>[1]节奏总纲!Y13</f>
        <v>9.6677834586110678E-2</v>
      </c>
      <c r="Z13" s="58">
        <f>[1]节奏总纲!Z13</f>
        <v>7.2136617558249017E-2</v>
      </c>
      <c r="AA13" s="58">
        <f>[1]节奏总纲!AA13</f>
        <v>4.1267529732885971E-2</v>
      </c>
      <c r="AC13" s="58">
        <v>10</v>
      </c>
      <c r="AD13" s="58">
        <f>[1]节奏总纲!AD13</f>
        <v>34.585942742481357</v>
      </c>
      <c r="AE13" s="58">
        <f>[1]节奏总纲!AE13</f>
        <v>36.36169634498642</v>
      </c>
      <c r="AF13" s="58">
        <f>[1]节奏总纲!AF13</f>
        <v>38.977035507933373</v>
      </c>
      <c r="AG13" s="58">
        <f>[1]节奏总纲!AG13</f>
        <v>42.970748198558951</v>
      </c>
      <c r="AH13" s="58">
        <f>[1]节奏总纲!AH13</f>
        <v>51.212821897464167</v>
      </c>
      <c r="AL13" s="58">
        <v>10</v>
      </c>
      <c r="AM13" s="58">
        <f>[1]节奏总纲!AM13</f>
        <v>0.75</v>
      </c>
      <c r="AN13" s="58">
        <f>[1]节奏总纲!AN13</f>
        <v>0.60000000000000009</v>
      </c>
      <c r="AO13" s="58">
        <f>[1]节奏总纲!AO13</f>
        <v>0.44999999999999996</v>
      </c>
      <c r="AP13" s="58">
        <f>[1]节奏总纲!AP13</f>
        <v>0.30000000000000004</v>
      </c>
      <c r="AQ13" s="58">
        <f>[1]节奏总纲!AQ13</f>
        <v>0.15000000000000002</v>
      </c>
      <c r="AS13" s="58">
        <v>10</v>
      </c>
      <c r="AT13" s="58">
        <f>[1]节奏总纲!AT13</f>
        <v>0.17909348176756579</v>
      </c>
      <c r="AU13" s="58">
        <f>[1]节奏总纲!AU13</f>
        <v>0.1432747854140527</v>
      </c>
      <c r="AV13" s="58">
        <f>[1]节奏总纲!AV13</f>
        <v>0.10745608906053944</v>
      </c>
      <c r="AW13" s="58">
        <f>[1]节奏总纲!AW13</f>
        <v>7.1637392707026348E-2</v>
      </c>
      <c r="AX13" s="58">
        <f>[1]节奏总纲!AX13</f>
        <v>3.5818696353513174E-2</v>
      </c>
      <c r="AY13" s="58"/>
      <c r="AZ13" s="58">
        <v>10</v>
      </c>
      <c r="BA13" s="58">
        <f>[1]节奏总纲!BA13</f>
        <v>23.710496742673982</v>
      </c>
      <c r="BB13" s="58">
        <f>[1]节奏总纲!BB13</f>
        <v>25.044229735272328</v>
      </c>
      <c r="BC13" s="58">
        <f>[1]节奏总纲!BC13</f>
        <v>26.755953543357073</v>
      </c>
      <c r="BD13" s="58">
        <f>[1]节奏总纲!BD13</f>
        <v>29.216428548527322</v>
      </c>
      <c r="BE13" s="58">
        <f>[1]节奏总纲!BE13</f>
        <v>33.487933395889513</v>
      </c>
    </row>
    <row r="14" spans="2:57" x14ac:dyDescent="0.15">
      <c r="B14" s="64">
        <f>[1]节奏总纲!B14</f>
        <v>70</v>
      </c>
      <c r="C14" s="64">
        <f>[1]节奏总纲!C14</f>
        <v>127</v>
      </c>
      <c r="D14" s="64">
        <f>[1]节奏总纲!D14</f>
        <v>64</v>
      </c>
      <c r="F14" s="64">
        <f>[1]节奏总纲!F14</f>
        <v>12</v>
      </c>
      <c r="G14" s="64">
        <f>[1]节奏总纲!G14</f>
        <v>1.2973967099940702</v>
      </c>
      <c r="I14" s="64">
        <f>[1]节奏总纲!I14</f>
        <v>12</v>
      </c>
      <c r="J14" s="64">
        <f>[1]节奏总纲!J14</f>
        <v>1.1550685436347259</v>
      </c>
      <c r="K14" s="64">
        <f>[1]节奏总纲!K14</f>
        <v>0.54</v>
      </c>
      <c r="N14" s="61">
        <f>[1]节奏总纲!N14</f>
        <v>21</v>
      </c>
      <c r="O14" s="58">
        <v>11</v>
      </c>
      <c r="P14" s="58">
        <f>[1]节奏总纲!P14</f>
        <v>1.1435469250725863</v>
      </c>
      <c r="Q14" s="58">
        <f>[1]节奏总纲!Q14</f>
        <v>0.98036277886472811</v>
      </c>
      <c r="R14" s="58">
        <f>[1]节奏总纲!R14</f>
        <v>0.79453640354043287</v>
      </c>
      <c r="S14" s="58">
        <f>[1]节奏总纲!S14</f>
        <v>0.57577587677404707</v>
      </c>
      <c r="T14" s="58">
        <f>[1]节奏总纲!T14</f>
        <v>0.31767733578516444</v>
      </c>
      <c r="V14" s="58">
        <v>11</v>
      </c>
      <c r="W14" s="58">
        <f>[1]节奏总纲!W14</f>
        <v>0.14354692507258626</v>
      </c>
      <c r="X14" s="58">
        <f>[1]节奏总纲!X14</f>
        <v>0.12556277886472811</v>
      </c>
      <c r="Y14" s="58">
        <f>[1]节奏总纲!Y14</f>
        <v>0.10503640354043287</v>
      </c>
      <c r="Z14" s="58">
        <f>[1]节奏总纲!Z14</f>
        <v>7.5975876774047046E-2</v>
      </c>
      <c r="AA14" s="58">
        <f>[1]节奏总纲!AA14</f>
        <v>4.447733578516444E-2</v>
      </c>
      <c r="AC14" s="58">
        <v>11</v>
      </c>
      <c r="AD14" s="58">
        <f>[1]节奏总纲!AD14</f>
        <v>35.845161563010116</v>
      </c>
      <c r="AE14" s="58">
        <f>[1]节奏总纲!AE14</f>
        <v>37.6388925299823</v>
      </c>
      <c r="AF14" s="58">
        <f>[1]节奏总纲!AF14</f>
        <v>40.259528204263837</v>
      </c>
      <c r="AG14" s="58">
        <f>[1]节奏总纲!AG14</f>
        <v>44.288230531994081</v>
      </c>
      <c r="AH14" s="58">
        <f>[1]节奏总纲!AH14</f>
        <v>52.559419343629337</v>
      </c>
      <c r="AL14" s="58">
        <v>11</v>
      </c>
      <c r="AM14" s="58">
        <f>[1]节奏总纲!AM14</f>
        <v>0.93464628919691628</v>
      </c>
      <c r="AN14" s="58">
        <f>[1]节奏总纲!AN14</f>
        <v>0.74771703135753309</v>
      </c>
      <c r="AO14" s="58">
        <f>[1]节奏总纲!AO14</f>
        <v>0.56078777351814979</v>
      </c>
      <c r="AP14" s="58">
        <f>[1]节奏总纲!AP14</f>
        <v>0.37385851567876655</v>
      </c>
      <c r="AQ14" s="58">
        <f>[1]节奏总纲!AQ14</f>
        <v>0.18692925783938327</v>
      </c>
      <c r="AS14" s="58">
        <v>11</v>
      </c>
      <c r="AT14" s="58">
        <f>[1]节奏总纲!AT14</f>
        <v>0.18464628919691628</v>
      </c>
      <c r="AU14" s="58">
        <f>[1]节奏总纲!AU14</f>
        <v>0.147717031357533</v>
      </c>
      <c r="AV14" s="58">
        <f>[1]节奏总纲!AV14</f>
        <v>0.11078777351814983</v>
      </c>
      <c r="AW14" s="58">
        <f>[1]节奏总纲!AW14</f>
        <v>7.3858515678766501E-2</v>
      </c>
      <c r="AX14" s="58">
        <f>[1]节奏总纲!AX14</f>
        <v>3.692925783938325E-2</v>
      </c>
      <c r="AY14" s="58"/>
      <c r="AZ14" s="58">
        <v>11</v>
      </c>
      <c r="BA14" s="58">
        <f>[1]节奏总纲!BA14</f>
        <v>24.272927064840161</v>
      </c>
      <c r="BB14" s="58">
        <f>[1]节奏总纲!BB14</f>
        <v>25.597101426176433</v>
      </c>
      <c r="BC14" s="58">
        <f>[1]节奏总纲!BC14</f>
        <v>27.327481651231444</v>
      </c>
      <c r="BD14" s="58">
        <f>[1]节奏总纲!BD14</f>
        <v>29.80118336305917</v>
      </c>
      <c r="BE14" s="58">
        <f>[1]节奏总纲!BE14</f>
        <v>34.09469189131628</v>
      </c>
    </row>
    <row r="15" spans="2:57" x14ac:dyDescent="0.15">
      <c r="B15" s="64">
        <f>[1]节奏总纲!B15</f>
        <v>80</v>
      </c>
      <c r="C15" s="64">
        <f>[1]节奏总纲!C15</f>
        <v>255</v>
      </c>
      <c r="D15" s="64">
        <f>[1]节奏总纲!D15</f>
        <v>128</v>
      </c>
      <c r="F15" s="64">
        <f>[1]节奏总纲!F15</f>
        <v>13</v>
      </c>
      <c r="G15" s="64">
        <f>[1]节奏总纲!G15</f>
        <v>1.4622888266898326</v>
      </c>
      <c r="I15" s="64">
        <f>[1]节奏总纲!I15</f>
        <v>13</v>
      </c>
      <c r="J15" s="64">
        <f>[1]节奏总纲!J15</f>
        <v>1.417602554491646</v>
      </c>
      <c r="K15" s="64">
        <f>[1]节奏总纲!K15</f>
        <v>0.56000000000000005</v>
      </c>
      <c r="N15" s="61">
        <f>[1]节奏总纲!N15</f>
        <v>22</v>
      </c>
      <c r="O15" s="58">
        <v>12</v>
      </c>
      <c r="P15" s="58">
        <f>[1]节奏总纲!P15</f>
        <v>1.2973967099940702</v>
      </c>
      <c r="Q15" s="58">
        <f>[1]节奏总纲!Q15</f>
        <v>1.1126474184909145</v>
      </c>
      <c r="R15" s="58">
        <f>[1]节奏总纲!R15</f>
        <v>0.9058423829178599</v>
      </c>
      <c r="S15" s="58">
        <f>[1]节奏总纲!S15</f>
        <v>0.66219128078097333</v>
      </c>
      <c r="T15" s="58">
        <f>[1]节奏总纲!T15</f>
        <v>0.36560639287632896</v>
      </c>
      <c r="V15" s="58">
        <v>12</v>
      </c>
      <c r="W15" s="58">
        <f>[1]节奏总纲!W15</f>
        <v>0.15384978492148393</v>
      </c>
      <c r="X15" s="58">
        <f>[1]节奏总纲!X15</f>
        <v>0.13228463962618642</v>
      </c>
      <c r="Y15" s="58">
        <f>[1]节奏总纲!Y15</f>
        <v>0.11130597937742703</v>
      </c>
      <c r="Z15" s="58">
        <f>[1]节奏总纲!Z15</f>
        <v>8.6415404006926266E-2</v>
      </c>
      <c r="AA15" s="58">
        <f>[1]节奏总纲!AA15</f>
        <v>4.7929057091164518E-2</v>
      </c>
      <c r="AC15" s="58">
        <v>12</v>
      </c>
      <c r="AD15" s="58">
        <f>[1]节奏总纲!AD15</f>
        <v>37.004247194324648</v>
      </c>
      <c r="AE15" s="58">
        <f>[1]节奏总纲!AE15</f>
        <v>38.827998824669805</v>
      </c>
      <c r="AF15" s="58">
        <f>[1]节奏总纲!AF15</f>
        <v>41.408320762540754</v>
      </c>
      <c r="AG15" s="58">
        <f>[1]节奏总纲!AG15</f>
        <v>45.500930067545958</v>
      </c>
      <c r="AH15" s="58">
        <f>[1]节奏总纲!AH15</f>
        <v>53.855547243088772</v>
      </c>
      <c r="AL15" s="58">
        <v>12</v>
      </c>
      <c r="AM15" s="58">
        <f>[1]节奏总纲!AM15</f>
        <v>1.1550685436347259</v>
      </c>
      <c r="AN15" s="58">
        <f>[1]节奏总纲!AN15</f>
        <v>0.92405483490778073</v>
      </c>
      <c r="AO15" s="58">
        <f>[1]节奏总纲!AO15</f>
        <v>0.69304112618083547</v>
      </c>
      <c r="AP15" s="58">
        <f>[1]节奏总纲!AP15</f>
        <v>0.46202741745389037</v>
      </c>
      <c r="AQ15" s="58">
        <f>[1]节奏总纲!AQ15</f>
        <v>0.23101370872694518</v>
      </c>
      <c r="AS15" s="58">
        <v>12</v>
      </c>
      <c r="AT15" s="58">
        <f>[1]节奏总纲!AT15</f>
        <v>0.22042225443780961</v>
      </c>
      <c r="AU15" s="58">
        <f>[1]节奏总纲!AU15</f>
        <v>0.17633780355024764</v>
      </c>
      <c r="AV15" s="58">
        <f>[1]节奏总纲!AV15</f>
        <v>0.13225335266268567</v>
      </c>
      <c r="AW15" s="58">
        <f>[1]节奏总纲!AW15</f>
        <v>8.816890177512382E-2</v>
      </c>
      <c r="AX15" s="58">
        <f>[1]节奏总纲!AX15</f>
        <v>4.408445088756191E-2</v>
      </c>
      <c r="AY15" s="58"/>
      <c r="AZ15" s="58">
        <v>12</v>
      </c>
      <c r="BA15" s="58">
        <f>[1]节奏总纲!BA15</f>
        <v>24.792264875668618</v>
      </c>
      <c r="BB15" s="58">
        <f>[1]节奏总纲!BB15</f>
        <v>26.127796402772656</v>
      </c>
      <c r="BC15" s="58">
        <f>[1]节奏总纲!BC15</f>
        <v>27.863030247590562</v>
      </c>
      <c r="BD15" s="58">
        <f>[1]节奏总纲!BD15</f>
        <v>30.329493925593439</v>
      </c>
      <c r="BE15" s="58">
        <f>[1]节奏总纲!BE15</f>
        <v>34.627226072894942</v>
      </c>
    </row>
    <row r="16" spans="2:57" x14ac:dyDescent="0.15">
      <c r="B16" s="64">
        <f>[1]节奏总纲!B16</f>
        <v>90</v>
      </c>
      <c r="C16" s="64">
        <f>[1]节奏总纲!C16</f>
        <v>511</v>
      </c>
      <c r="D16" s="64">
        <f>[1]节奏总纲!D16</f>
        <v>256</v>
      </c>
      <c r="F16" s="64">
        <f>[1]节奏总纲!F16</f>
        <v>14</v>
      </c>
      <c r="G16" s="64">
        <f>[1]节奏总纲!G16</f>
        <v>1.6390158215457884</v>
      </c>
      <c r="I16" s="64">
        <f>[1]节奏总纲!I16</f>
        <v>14</v>
      </c>
      <c r="J16" s="64">
        <f>[1]节奏总纲!J16</f>
        <v>1.7296773068470075</v>
      </c>
      <c r="K16" s="64">
        <f>[1]节奏总纲!K16</f>
        <v>0.57999999999999996</v>
      </c>
      <c r="N16" s="61">
        <f>[1]节奏总纲!N16</f>
        <v>23</v>
      </c>
      <c r="O16" s="58">
        <v>13</v>
      </c>
      <c r="P16" s="58">
        <f>[1]节奏总纲!P16</f>
        <v>1.4622888266898326</v>
      </c>
      <c r="Q16" s="58">
        <f>[1]节奏总纲!Q16</f>
        <v>1.2628326307293396</v>
      </c>
      <c r="R16" s="58">
        <f>[1]节奏总纲!R16</f>
        <v>1.0294513339896421</v>
      </c>
      <c r="S16" s="58">
        <f>[1]节奏总纲!S16</f>
        <v>0.75556463675063656</v>
      </c>
      <c r="T16" s="58">
        <f>[1]节奏总纲!T16</f>
        <v>0.41865329108129906</v>
      </c>
      <c r="V16" s="58">
        <v>13</v>
      </c>
      <c r="W16" s="58">
        <f>[1]节奏总纲!W16</f>
        <v>0.16489211669576243</v>
      </c>
      <c r="X16" s="58">
        <f>[1]节奏总纲!X16</f>
        <v>0.15018521223842507</v>
      </c>
      <c r="Y16" s="58">
        <f>[1]节奏总纲!Y16</f>
        <v>0.12360895107178216</v>
      </c>
      <c r="Z16" s="58">
        <f>[1]节奏总纲!Z16</f>
        <v>9.337335596966323E-2</v>
      </c>
      <c r="AA16" s="58">
        <f>[1]节奏总纲!AA16</f>
        <v>5.3046898204970105E-2</v>
      </c>
      <c r="AC16" s="58">
        <v>13</v>
      </c>
      <c r="AD16" s="58">
        <f>[1]节奏总纲!AD16</f>
        <v>38.071211008105138</v>
      </c>
      <c r="AE16" s="58">
        <f>[1]节奏总纲!AE16</f>
        <v>39.935302111946527</v>
      </c>
      <c r="AF16" s="58">
        <f>[1]节奏总纲!AF16</f>
        <v>42.470214785133983</v>
      </c>
      <c r="AG16" s="58">
        <f>[1]节奏总纲!AG16</f>
        <v>46.631096344914496</v>
      </c>
      <c r="AH16" s="58">
        <f>[1]节奏总纲!AH16</f>
        <v>55.062101953238496</v>
      </c>
      <c r="AL16" s="58">
        <v>13</v>
      </c>
      <c r="AM16" s="58">
        <f>[1]节奏总纲!AM16</f>
        <v>1.417602554491646</v>
      </c>
      <c r="AN16" s="58">
        <f>[1]节奏总纲!AN16</f>
        <v>1.1340820435933168</v>
      </c>
      <c r="AO16" s="58">
        <f>[1]节奏总纲!AO16</f>
        <v>0.85056153269498758</v>
      </c>
      <c r="AP16" s="58">
        <f>[1]节奏总纲!AP16</f>
        <v>0.56704102179665838</v>
      </c>
      <c r="AQ16" s="58">
        <f>[1]节奏总纲!AQ16</f>
        <v>0.28352051089832919</v>
      </c>
      <c r="AS16" s="58">
        <v>13</v>
      </c>
      <c r="AT16" s="58">
        <f>[1]节奏总纲!AT16</f>
        <v>0.26253401085692007</v>
      </c>
      <c r="AU16" s="58">
        <f>[1]节奏总纲!AU16</f>
        <v>0.21002720868553604</v>
      </c>
      <c r="AV16" s="58">
        <f>[1]节奏总纲!AV16</f>
        <v>0.15752040651415211</v>
      </c>
      <c r="AW16" s="58">
        <f>[1]节奏总纲!AW16</f>
        <v>0.10501360434276802</v>
      </c>
      <c r="AX16" s="58">
        <f>[1]节奏总纲!AX16</f>
        <v>5.2506802171384009E-2</v>
      </c>
      <c r="AY16" s="58"/>
      <c r="AZ16" s="58">
        <v>13</v>
      </c>
      <c r="BA16" s="58">
        <f>[1]节奏总纲!BA16</f>
        <v>25.265378411633971</v>
      </c>
      <c r="BB16" s="58">
        <f>[1]节奏总纲!BB16</f>
        <v>26.598914258210968</v>
      </c>
      <c r="BC16" s="58">
        <f>[1]节奏总纲!BC16</f>
        <v>28.339982398803929</v>
      </c>
      <c r="BD16" s="58">
        <f>[1]节奏总纲!BD16</f>
        <v>30.828727146189561</v>
      </c>
      <c r="BE16" s="58">
        <f>[1]节奏总纲!BE16</f>
        <v>35.146386283795508</v>
      </c>
    </row>
    <row r="17" spans="2:57" x14ac:dyDescent="0.15">
      <c r="B17" s="64">
        <f>[1]节奏总纲!B17</f>
        <v>100</v>
      </c>
      <c r="C17" s="64">
        <f>[1]节奏总纲!C17</f>
        <v>1023</v>
      </c>
      <c r="D17" s="64">
        <f>[1]节奏总纲!D17</f>
        <v>512</v>
      </c>
      <c r="F17" s="64">
        <f>[1]节奏总纲!F17</f>
        <v>15</v>
      </c>
      <c r="G17" s="64">
        <f>[1]节奏总纲!G17</f>
        <v>1.8284271247461898</v>
      </c>
      <c r="I17" s="64">
        <f>[1]节奏总纲!I17</f>
        <v>15</v>
      </c>
      <c r="J17" s="64">
        <f>[1]节奏总纲!J17</f>
        <v>2.1</v>
      </c>
      <c r="K17" s="64">
        <f>[1]节奏总纲!K17</f>
        <v>0.6</v>
      </c>
      <c r="N17" s="61">
        <f>[1]节奏总纲!N17</f>
        <v>24</v>
      </c>
      <c r="O17" s="58">
        <v>14</v>
      </c>
      <c r="P17" s="58">
        <f>[1]节奏总纲!P17</f>
        <v>1.6390158215457884</v>
      </c>
      <c r="Q17" s="58">
        <f>[1]节奏总纲!Q17</f>
        <v>1.4136511460832426</v>
      </c>
      <c r="R17" s="58">
        <f>[1]节奏总纲!R17</f>
        <v>1.1545227446968533</v>
      </c>
      <c r="S17" s="58">
        <f>[1]节奏总纲!S17</f>
        <v>0.84605996708193598</v>
      </c>
      <c r="T17" s="58">
        <f>[1]节奏总纲!T17</f>
        <v>0.46810291863347719</v>
      </c>
      <c r="V17" s="58">
        <v>14</v>
      </c>
      <c r="W17" s="58">
        <f>[1]节奏总纲!W17</f>
        <v>0.17672699485595578</v>
      </c>
      <c r="X17" s="58">
        <f>[1]节奏总纲!X17</f>
        <v>0.150818515353903</v>
      </c>
      <c r="Y17" s="58">
        <f>[1]节奏总纲!Y17</f>
        <v>0.12507141070721128</v>
      </c>
      <c r="Z17" s="58">
        <f>[1]节奏总纲!Z17</f>
        <v>9.0495330331299417E-2</v>
      </c>
      <c r="AA17" s="58">
        <f>[1]节奏总纲!AA17</f>
        <v>4.9449627552178133E-2</v>
      </c>
      <c r="AC17" s="58">
        <v>14</v>
      </c>
      <c r="AD17" s="58">
        <f>[1]节奏总纲!AD17</f>
        <v>39.066704614192943</v>
      </c>
      <c r="AE17" s="58">
        <f>[1]节奏总纲!AE17</f>
        <v>40.935169244165145</v>
      </c>
      <c r="AF17" s="58">
        <f>[1]节奏总纲!AF17</f>
        <v>43.484929789964411</v>
      </c>
      <c r="AG17" s="58">
        <f>[1]节奏总纲!AG17</f>
        <v>47.711408234944486</v>
      </c>
      <c r="AH17" s="58">
        <f>[1]节奏总纲!AH17</f>
        <v>56.165983112651688</v>
      </c>
      <c r="AL17" s="58">
        <v>14</v>
      </c>
      <c r="AM17" s="58">
        <f>[1]节奏总纲!AM17</f>
        <v>1.7296773068470075</v>
      </c>
      <c r="AN17" s="58">
        <f>[1]节奏总纲!AN17</f>
        <v>1.383741845477606</v>
      </c>
      <c r="AO17" s="58">
        <f>[1]节奏总纲!AO17</f>
        <v>1.0378063841082044</v>
      </c>
      <c r="AP17" s="58">
        <f>[1]节奏总纲!AP17</f>
        <v>0.69187092273880302</v>
      </c>
      <c r="AQ17" s="58">
        <f>[1]节奏总纲!AQ17</f>
        <v>0.34593546136940151</v>
      </c>
      <c r="AS17" s="58">
        <v>14</v>
      </c>
      <c r="AT17" s="58">
        <f>[1]节奏总纲!AT17</f>
        <v>0.31207475235536153</v>
      </c>
      <c r="AU17" s="58">
        <f>[1]节奏总纲!AU17</f>
        <v>0.24965980188428927</v>
      </c>
      <c r="AV17" s="58">
        <f>[1]节奏总纲!AV17</f>
        <v>0.18724485141321678</v>
      </c>
      <c r="AW17" s="58">
        <f>[1]节奏总纲!AW17</f>
        <v>0.12482990094214463</v>
      </c>
      <c r="AX17" s="58">
        <f>[1]节奏总纲!AX17</f>
        <v>6.2414950471072317E-2</v>
      </c>
      <c r="AY17" s="58"/>
      <c r="AZ17" s="58">
        <v>14</v>
      </c>
      <c r="BA17" s="58">
        <f>[1]节奏总纲!BA17</f>
        <v>25.707675764357255</v>
      </c>
      <c r="BB17" s="58">
        <f>[1]节奏总纲!BB17</f>
        <v>27.059707353051884</v>
      </c>
      <c r="BC17" s="58">
        <f>[1]节奏总纲!BC17</f>
        <v>28.796798156163181</v>
      </c>
      <c r="BD17" s="58">
        <f>[1]节奏总纲!BD17</f>
        <v>31.280110398778046</v>
      </c>
      <c r="BE17" s="58">
        <f>[1]节奏总纲!BE17</f>
        <v>35.634340563113874</v>
      </c>
    </row>
    <row r="18" spans="2:57" x14ac:dyDescent="0.15">
      <c r="F18" s="64">
        <f>[1]节奏总纲!F18</f>
        <v>16</v>
      </c>
      <c r="G18" s="64">
        <f>[1]节奏总纲!G18</f>
        <v>2.031433133020796</v>
      </c>
      <c r="I18" s="64">
        <f>[1]节奏总纲!I18</f>
        <v>16</v>
      </c>
      <c r="J18" s="64">
        <f>[1]节奏总纲!J18</f>
        <v>2.5387719203926467</v>
      </c>
      <c r="K18" s="64">
        <f>[1]节奏总纲!K18</f>
        <v>0.62</v>
      </c>
      <c r="N18" s="61">
        <f>[1]节奏总纲!N18</f>
        <v>25</v>
      </c>
      <c r="O18" s="58">
        <v>15</v>
      </c>
      <c r="P18" s="58">
        <f>[1]节奏总纲!P18</f>
        <v>1.8284271247461898</v>
      </c>
      <c r="Q18" s="58">
        <f>[1]节奏总纲!Q18</f>
        <v>1.5793953503557587</v>
      </c>
      <c r="R18" s="58">
        <f>[1]节奏总纲!R18</f>
        <v>1.2928808199080308</v>
      </c>
      <c r="S18" s="58">
        <f>[1]节奏总纲!S18</f>
        <v>0.94895367774327255</v>
      </c>
      <c r="T18" s="58">
        <f>[1]节奏总纲!T18</f>
        <v>0.5271355400643265</v>
      </c>
      <c r="V18" s="58">
        <v>15</v>
      </c>
      <c r="W18" s="58">
        <f>[1]节奏总纲!W18</f>
        <v>0.18941130320040145</v>
      </c>
      <c r="X18" s="58">
        <f>[1]节奏总纲!X18</f>
        <v>0.16574420427251613</v>
      </c>
      <c r="Y18" s="58">
        <f>[1]节奏总纲!Y18</f>
        <v>0.13835807521117749</v>
      </c>
      <c r="Z18" s="58">
        <f>[1]节奏总纲!Z18</f>
        <v>0.10289371066133657</v>
      </c>
      <c r="AA18" s="58">
        <f>[1]节奏总纲!AA18</f>
        <v>5.9032621430849308E-2</v>
      </c>
      <c r="AC18" s="58">
        <v>15</v>
      </c>
      <c r="AD18" s="58">
        <f>[1]节奏总纲!AD18</f>
        <v>40</v>
      </c>
      <c r="AE18" s="58">
        <f>[1]节奏总纲!AE18</f>
        <v>41.83669503626701</v>
      </c>
      <c r="AF18" s="58">
        <f>[1]节奏总纲!AF18</f>
        <v>44.442238853326032</v>
      </c>
      <c r="AG18" s="58">
        <f>[1]节奏总纲!AG18</f>
        <v>48.731413734867289</v>
      </c>
      <c r="AH18" s="58">
        <f>[1]节奏总纲!AH18</f>
        <v>57.176846218996921</v>
      </c>
      <c r="AL18" s="58">
        <v>15</v>
      </c>
      <c r="AM18" s="58">
        <f>[1]节奏总纲!AM18</f>
        <v>2.1</v>
      </c>
      <c r="AN18" s="58">
        <f>[1]节奏总纲!AN18</f>
        <v>1.6800000000000002</v>
      </c>
      <c r="AO18" s="58">
        <f>[1]节奏总纲!AO18</f>
        <v>1.26</v>
      </c>
      <c r="AP18" s="58">
        <f>[1]节奏总纲!AP18</f>
        <v>0.84000000000000008</v>
      </c>
      <c r="AQ18" s="58">
        <f>[1]节奏总纲!AQ18</f>
        <v>0.42000000000000004</v>
      </c>
      <c r="AS18" s="58">
        <v>15</v>
      </c>
      <c r="AT18" s="58">
        <f>[1]节奏总纲!AT18</f>
        <v>0.3703226931529926</v>
      </c>
      <c r="AU18" s="58">
        <f>[1]节奏总纲!AU18</f>
        <v>0.29625815452239412</v>
      </c>
      <c r="AV18" s="58">
        <f>[1]节奏总纲!AV18</f>
        <v>0.22219361589179565</v>
      </c>
      <c r="AW18" s="58">
        <f>[1]节奏总纲!AW18</f>
        <v>0.14812907726119706</v>
      </c>
      <c r="AX18" s="58">
        <f>[1]节奏总纲!AX18</f>
        <v>7.4064538630598531E-2</v>
      </c>
      <c r="AY18" s="58"/>
      <c r="AZ18" s="58">
        <v>15</v>
      </c>
      <c r="BA18" s="58">
        <f>[1]节奏总纲!BA18</f>
        <v>26.127796402772656</v>
      </c>
      <c r="BB18" s="58">
        <f>[1]节奏总纲!BB18</f>
        <v>27.461368800321225</v>
      </c>
      <c r="BC18" s="58">
        <f>[1]节奏总纲!BC18</f>
        <v>29.216428548527322</v>
      </c>
      <c r="BD18" s="58">
        <f>[1]节奏总纲!BD18</f>
        <v>31.706504654507764</v>
      </c>
      <c r="BE18" s="58">
        <f>[1]节奏总纲!BE18</f>
        <v>36.105477566569242</v>
      </c>
    </row>
    <row r="19" spans="2:57" x14ac:dyDescent="0.15">
      <c r="F19" s="64">
        <f>[1]节奏总纲!F19</f>
        <v>17</v>
      </c>
      <c r="G19" s="64">
        <f>[1]节奏总纲!G19</f>
        <v>2.2490095854249419</v>
      </c>
      <c r="I19" s="64">
        <f>[1]节奏总纲!I19</f>
        <v>17</v>
      </c>
      <c r="J19" s="64">
        <f>[1]节奏总纲!J19</f>
        <v>3.0579402515786085</v>
      </c>
      <c r="K19" s="64">
        <f>[1]节奏总纲!K19</f>
        <v>0.64</v>
      </c>
      <c r="N19" s="61">
        <f>[1]节奏总纲!N19</f>
        <v>26</v>
      </c>
      <c r="O19" s="58">
        <v>16</v>
      </c>
      <c r="P19" s="58">
        <f>[1]节奏总纲!P19</f>
        <v>2.031433133020796</v>
      </c>
      <c r="Q19" s="58">
        <f>[1]节奏总纲!Q19</f>
        <v>1.7586116632561031</v>
      </c>
      <c r="R19" s="58">
        <f>[1]节奏总纲!R19</f>
        <v>1.4398798046851402</v>
      </c>
      <c r="S19" s="58">
        <f>[1]节奏总纲!S19</f>
        <v>1.0618300986299702</v>
      </c>
      <c r="T19" s="58">
        <f>[1]节奏总纲!T19</f>
        <v>0.59460047803518701</v>
      </c>
      <c r="V19" s="58">
        <v>16</v>
      </c>
      <c r="W19" s="58">
        <f>[1]节奏总纲!W19</f>
        <v>0.20300600827460613</v>
      </c>
      <c r="X19" s="58">
        <f>[1]节奏总纲!X19</f>
        <v>0.17921631290034434</v>
      </c>
      <c r="Y19" s="58">
        <f>[1]节奏总纲!Y19</f>
        <v>0.14699898477710938</v>
      </c>
      <c r="Z19" s="58">
        <f>[1]节奏总纲!Z19</f>
        <v>0.11287642088669769</v>
      </c>
      <c r="AA19" s="58">
        <f>[1]节奏总纲!AA19</f>
        <v>6.7464937970860506E-2</v>
      </c>
      <c r="AC19" s="58">
        <v>16</v>
      </c>
      <c r="AD19" s="58">
        <f>[1]节奏总纲!AD19</f>
        <v>40.870795385807064</v>
      </c>
      <c r="AE19" s="58">
        <f>[1]节奏总纲!AE19</f>
        <v>42.707142308553742</v>
      </c>
      <c r="AF19" s="58">
        <f>[1]节奏总纲!AF19</f>
        <v>45.343250058486468</v>
      </c>
      <c r="AG19" s="58">
        <f>[1]节奏总纲!AG19</f>
        <v>49.654306534727205</v>
      </c>
      <c r="AH19" s="58">
        <f>[1]节奏总纲!AH19</f>
        <v>58.12511610143563</v>
      </c>
      <c r="AL19" s="58">
        <v>16</v>
      </c>
      <c r="AM19" s="58">
        <f>[1]节奏总纲!AM19</f>
        <v>2.5387719203926467</v>
      </c>
      <c r="AN19" s="58">
        <f>[1]节奏总纲!AN19</f>
        <v>2.0310175363141174</v>
      </c>
      <c r="AO19" s="58">
        <f>[1]节奏总纲!AO19</f>
        <v>1.5232631522355879</v>
      </c>
      <c r="AP19" s="58">
        <f>[1]节奏总纲!AP19</f>
        <v>1.0155087681570587</v>
      </c>
      <c r="AQ19" s="58">
        <f>[1]节奏总纲!AQ19</f>
        <v>0.50775438407852935</v>
      </c>
      <c r="AS19" s="58">
        <v>16</v>
      </c>
      <c r="AT19" s="58">
        <f>[1]节奏总纲!AT19</f>
        <v>0.43877192039264656</v>
      </c>
      <c r="AU19" s="58">
        <f>[1]节奏总纲!AU19</f>
        <v>0.35101753631411725</v>
      </c>
      <c r="AV19" s="58">
        <f>[1]节奏总纲!AV19</f>
        <v>0.26326315223558794</v>
      </c>
      <c r="AW19" s="58">
        <f>[1]节奏总纲!AW19</f>
        <v>0.17550876815705863</v>
      </c>
      <c r="AX19" s="58">
        <f>[1]节奏总纲!AX19</f>
        <v>8.7754384078529313E-2</v>
      </c>
      <c r="AY19" s="58"/>
      <c r="AZ19" s="58">
        <v>16</v>
      </c>
      <c r="BA19" s="58">
        <f>[1]节奏总纲!BA19</f>
        <v>26.504690687123308</v>
      </c>
      <c r="BB19" s="58">
        <f>[1]节奏总纲!BB19</f>
        <v>27.863030247590562</v>
      </c>
      <c r="BC19" s="58">
        <f>[1]节奏总纲!BC19</f>
        <v>29.606265091548554</v>
      </c>
      <c r="BD19" s="58">
        <f>[1]节奏总纲!BD19</f>
        <v>32.113552950216736</v>
      </c>
      <c r="BE19" s="58">
        <f>[1]节奏总纲!BE19</f>
        <v>36.526331209747774</v>
      </c>
    </row>
    <row r="20" spans="2:57" x14ac:dyDescent="0.15">
      <c r="F20" s="64">
        <f>[1]节奏总纲!F20</f>
        <v>18</v>
      </c>
      <c r="G20" s="64">
        <f>[1]节奏总纲!G20</f>
        <v>2.4822022531844965</v>
      </c>
      <c r="I20" s="64">
        <f>[1]节奏总纲!I20</f>
        <v>18</v>
      </c>
      <c r="J20" s="64">
        <f>[1]节奏总纲!J20</f>
        <v>3.671491735587451</v>
      </c>
      <c r="K20" s="64">
        <f>[1]节奏总纲!K20</f>
        <v>0.66</v>
      </c>
      <c r="N20" s="61">
        <f>[1]节奏总纲!N20</f>
        <v>27</v>
      </c>
      <c r="O20" s="58">
        <v>17</v>
      </c>
      <c r="P20" s="58">
        <f>[1]节奏总纲!P20</f>
        <v>2.2490095854249419</v>
      </c>
      <c r="Q20" s="58">
        <f>[1]节奏总纲!Q20</f>
        <v>1.9433691827656923</v>
      </c>
      <c r="R20" s="58">
        <f>[1]节奏总纲!R20</f>
        <v>1.5904995788125189</v>
      </c>
      <c r="S20" s="58">
        <f>[1]节奏总纲!S20</f>
        <v>1.1742079045503622</v>
      </c>
      <c r="T20" s="58">
        <f>[1]节奏总纲!T20</f>
        <v>0.65311238360740309</v>
      </c>
      <c r="V20" s="58">
        <v>17</v>
      </c>
      <c r="W20" s="58">
        <f>[1]节奏总纲!W20</f>
        <v>0.21757645240414591</v>
      </c>
      <c r="X20" s="58">
        <f>[1]节奏总纲!X20</f>
        <v>0.18475751950958919</v>
      </c>
      <c r="Y20" s="58">
        <f>[1]节奏总纲!Y20</f>
        <v>0.1506197741273787</v>
      </c>
      <c r="Z20" s="58">
        <f>[1]节奏总纲!Z20</f>
        <v>0.11237780592039193</v>
      </c>
      <c r="AA20" s="58">
        <f>[1]节奏总纲!AA20</f>
        <v>5.8511905572216083E-2</v>
      </c>
      <c r="AC20" s="58">
        <v>17</v>
      </c>
      <c r="AD20" s="58">
        <f>[1]节奏总纲!AD20</f>
        <v>41.691928656135218</v>
      </c>
      <c r="AE20" s="58">
        <f>[1]节奏总纲!AE20</f>
        <v>43.535389560453282</v>
      </c>
      <c r="AF20" s="58">
        <f>[1]节奏总纲!AF20</f>
        <v>46.195785611164197</v>
      </c>
      <c r="AG20" s="58">
        <f>[1]节奏总纲!AG20</f>
        <v>50.510850036206186</v>
      </c>
      <c r="AH20" s="58">
        <f>[1]节奏总纲!AH20</f>
        <v>58.996855914896834</v>
      </c>
      <c r="AL20" s="58">
        <v>17</v>
      </c>
      <c r="AM20" s="58">
        <f>[1]节奏总纲!AM20</f>
        <v>3.0579402515786085</v>
      </c>
      <c r="AN20" s="58">
        <f>[1]节奏总纲!AN20</f>
        <v>2.4463522012628869</v>
      </c>
      <c r="AO20" s="58">
        <f>[1]节奏总纲!AO20</f>
        <v>1.8347641509471651</v>
      </c>
      <c r="AP20" s="58">
        <f>[1]节奏总纲!AP20</f>
        <v>1.2231761006314434</v>
      </c>
      <c r="AQ20" s="58">
        <f>[1]节奏总纲!AQ20</f>
        <v>0.61158805031572172</v>
      </c>
      <c r="AS20" s="58">
        <v>17</v>
      </c>
      <c r="AT20" s="58">
        <f>[1]节奏总纲!AT20</f>
        <v>0.51916833118596184</v>
      </c>
      <c r="AU20" s="58">
        <f>[1]节奏总纲!AU20</f>
        <v>0.41533466494876947</v>
      </c>
      <c r="AV20" s="58">
        <f>[1]节奏总纲!AV20</f>
        <v>0.3115009987115771</v>
      </c>
      <c r="AW20" s="58">
        <f>[1]节奏总纲!AW20</f>
        <v>0.20766733247438474</v>
      </c>
      <c r="AX20" s="58">
        <f>[1]节奏总纲!AX20</f>
        <v>0.10383366623719237</v>
      </c>
      <c r="AY20" s="58"/>
      <c r="AZ20" s="58">
        <v>17</v>
      </c>
      <c r="BA20" s="58">
        <f>[1]节奏总纲!BA20</f>
        <v>26.881584971473956</v>
      </c>
      <c r="BB20" s="58">
        <f>[1]节奏总纲!BB20</f>
        <v>28.225778459464117</v>
      </c>
      <c r="BC20" s="58">
        <f>[1]节奏总纲!BC20</f>
        <v>29.996101634569786</v>
      </c>
      <c r="BD20" s="58">
        <f>[1]节奏总纲!BD20</f>
        <v>32.477877425165822</v>
      </c>
      <c r="BE20" s="58">
        <f>[1]节奏总纲!BE20</f>
        <v>36.947184852926306</v>
      </c>
    </row>
    <row r="21" spans="2:57" x14ac:dyDescent="0.15">
      <c r="F21" s="64">
        <f>[1]节奏总纲!F21</f>
        <v>19</v>
      </c>
      <c r="G21" s="64">
        <f>[1]节奏总纲!G21</f>
        <v>2.7321319661472296</v>
      </c>
      <c r="I21" s="64">
        <f>[1]节奏总纲!I21</f>
        <v>19</v>
      </c>
      <c r="J21" s="64">
        <f>[1]节奏总纲!J21</f>
        <v>4.3957950643309154</v>
      </c>
      <c r="K21" s="64">
        <f>[1]节奏总纲!K21</f>
        <v>0.68</v>
      </c>
      <c r="N21" s="61">
        <f>[1]节奏总纲!N21</f>
        <v>28</v>
      </c>
      <c r="O21" s="58">
        <v>18</v>
      </c>
      <c r="P21" s="58">
        <f>[1]节奏总纲!P21</f>
        <v>2.4822022531844965</v>
      </c>
      <c r="Q21" s="58">
        <f>[1]节奏总纲!Q21</f>
        <v>2.1515729130603214</v>
      </c>
      <c r="R21" s="58">
        <f>[1]节奏总纲!R21</f>
        <v>1.7690655458445907</v>
      </c>
      <c r="S21" s="58">
        <f>[1]节奏总纲!S21</f>
        <v>1.3066312660763189</v>
      </c>
      <c r="T21" s="58">
        <f>[1]节奏总纲!T21</f>
        <v>0.72554771860582834</v>
      </c>
      <c r="V21" s="58">
        <v>18</v>
      </c>
      <c r="W21" s="58">
        <f>[1]节奏总纲!W21</f>
        <v>0.23319266775955461</v>
      </c>
      <c r="X21" s="58">
        <f>[1]节奏总纲!X21</f>
        <v>0.20820373029462913</v>
      </c>
      <c r="Y21" s="58">
        <f>[1]节奏总纲!Y21</f>
        <v>0.17856596703207184</v>
      </c>
      <c r="Z21" s="58">
        <f>[1]节奏总纲!Z21</f>
        <v>0.13242336152595668</v>
      </c>
      <c r="AA21" s="58">
        <f>[1]节奏总纲!AA21</f>
        <v>7.2435334998425249E-2</v>
      </c>
      <c r="AC21" s="58">
        <v>18</v>
      </c>
      <c r="AD21" s="58">
        <f>[1]节奏总纲!AD21</f>
        <v>42.470630686057078</v>
      </c>
      <c r="AE21" s="58">
        <f>[1]节奏总纲!AE21</f>
        <v>44.32123076997032</v>
      </c>
      <c r="AF21" s="58">
        <f>[1]节奏总纲!AF21</f>
        <v>47.002405448181747</v>
      </c>
      <c r="AG21" s="58">
        <f>[1]节奏总纲!AG21</f>
        <v>51.307235833425089</v>
      </c>
      <c r="AH21" s="58">
        <f>[1]节奏总纲!AH21</f>
        <v>59.782901351568675</v>
      </c>
      <c r="AL21" s="58">
        <v>18</v>
      </c>
      <c r="AM21" s="58">
        <f>[1]节奏总纲!AM21</f>
        <v>3.671491735587451</v>
      </c>
      <c r="AN21" s="58">
        <f>[1]节奏总纲!AN21</f>
        <v>2.9371933884699608</v>
      </c>
      <c r="AO21" s="58">
        <f>[1]节奏总纲!AO21</f>
        <v>2.2028950413524706</v>
      </c>
      <c r="AP21" s="58">
        <f>[1]节奏总纲!AP21</f>
        <v>1.4685966942349804</v>
      </c>
      <c r="AQ21" s="58">
        <f>[1]节奏总纲!AQ21</f>
        <v>0.7342983471174902</v>
      </c>
      <c r="AS21" s="58">
        <v>18</v>
      </c>
      <c r="AT21" s="58">
        <f>[1]节奏总纲!AT21</f>
        <v>0.61355148400884252</v>
      </c>
      <c r="AU21" s="58">
        <f>[1]节奏总纲!AU21</f>
        <v>0.49084118720707393</v>
      </c>
      <c r="AV21" s="58">
        <f>[1]节奏总纲!AV21</f>
        <v>0.36813089040530556</v>
      </c>
      <c r="AW21" s="58">
        <f>[1]节奏总纲!AW21</f>
        <v>0.24542059360353696</v>
      </c>
      <c r="AX21" s="58">
        <f>[1]节奏总纲!AX21</f>
        <v>0.12271029680176848</v>
      </c>
      <c r="AY21" s="58"/>
      <c r="AZ21" s="58">
        <v>18</v>
      </c>
      <c r="BA21" s="58">
        <f>[1]节奏总纲!BA21</f>
        <v>27.220371931959619</v>
      </c>
      <c r="BB21" s="58">
        <f>[1]节奏总纲!BB21</f>
        <v>28.568390277483555</v>
      </c>
      <c r="BC21" s="58">
        <f>[1]节奏总纲!BC21</f>
        <v>30.329493925593439</v>
      </c>
      <c r="BD21" s="58">
        <f>[1]节奏总纲!BD21</f>
        <v>32.842201900114915</v>
      </c>
      <c r="BE21" s="58">
        <f>[1]节奏总纲!BE21</f>
        <v>37.317457773889828</v>
      </c>
    </row>
    <row r="22" spans="2:57" x14ac:dyDescent="0.15">
      <c r="B22" s="172" t="s">
        <v>169</v>
      </c>
      <c r="C22" s="172"/>
      <c r="D22" s="172"/>
      <c r="F22" s="64">
        <f>[1]节奏总纲!F22</f>
        <v>20</v>
      </c>
      <c r="G22" s="64">
        <f>[1]节奏总纲!G22</f>
        <v>3</v>
      </c>
      <c r="I22" s="64">
        <f>[1]节奏总纲!I22</f>
        <v>20</v>
      </c>
      <c r="J22" s="64">
        <f>[1]节奏总纲!J22</f>
        <v>5.25</v>
      </c>
      <c r="K22" s="64">
        <f>[1]节奏总纲!K22</f>
        <v>0.7</v>
      </c>
      <c r="N22" s="61">
        <f>[1]节奏总纲!N22</f>
        <v>29</v>
      </c>
      <c r="O22" s="58">
        <v>19</v>
      </c>
      <c r="P22" s="58">
        <f>[1]节奏总纲!P22</f>
        <v>2.7321319661472296</v>
      </c>
      <c r="Q22" s="58">
        <f>[1]节奏总纲!Q22</f>
        <v>2.3734030389920986</v>
      </c>
      <c r="R22" s="58">
        <f>[1]节奏总纲!R22</f>
        <v>1.9510154370257367</v>
      </c>
      <c r="S22" s="58">
        <f>[1]节奏总纲!S22</f>
        <v>1.4395603329629754</v>
      </c>
      <c r="T22" s="58">
        <f>[1]节奏总纲!T22</f>
        <v>0.80270037165405606</v>
      </c>
      <c r="V22" s="58">
        <v>19</v>
      </c>
      <c r="W22" s="58">
        <f>[1]节奏总纲!W22</f>
        <v>0.24992971296273314</v>
      </c>
      <c r="X22" s="58">
        <f>[1]节奏总纲!X22</f>
        <v>0.2218301259317772</v>
      </c>
      <c r="Y22" s="58">
        <f>[1]节奏总纲!Y22</f>
        <v>0.18194989118114591</v>
      </c>
      <c r="Z22" s="58">
        <f>[1]节奏总纲!Z22</f>
        <v>0.13292906688665651</v>
      </c>
      <c r="AA22" s="58">
        <f>[1]节奏总纲!AA22</f>
        <v>7.7152653048227715E-2</v>
      </c>
      <c r="AC22" s="58">
        <v>19</v>
      </c>
      <c r="AD22" s="58">
        <f>[1]节奏总纲!AD22</f>
        <v>43.213386604241784</v>
      </c>
      <c r="AE22" s="58">
        <f>[1]节奏总纲!AE22</f>
        <v>45.070782602372333</v>
      </c>
      <c r="AF22" s="58">
        <f>[1]节奏总纲!AF22</f>
        <v>47.752799438858894</v>
      </c>
      <c r="AG22" s="58">
        <f>[1]节奏总纲!AG22</f>
        <v>52.050057424983954</v>
      </c>
      <c r="AH22" s="58">
        <f>[1]节奏总纲!AH22</f>
        <v>60.54585273688761</v>
      </c>
      <c r="AL22" s="58">
        <v>19</v>
      </c>
      <c r="AM22" s="58">
        <f>[1]节奏总纲!AM22</f>
        <v>4.3957950643309154</v>
      </c>
      <c r="AN22" s="58">
        <f>[1]节奏总纲!AN22</f>
        <v>3.5166360514647326</v>
      </c>
      <c r="AO22" s="58">
        <f>[1]节奏总纲!AO22</f>
        <v>2.6374770385985493</v>
      </c>
      <c r="AP22" s="58">
        <f>[1]节奏总纲!AP22</f>
        <v>1.7583180257323663</v>
      </c>
      <c r="AQ22" s="58">
        <f>[1]节奏总纲!AQ22</f>
        <v>0.87915901286618314</v>
      </c>
      <c r="AS22" s="58">
        <v>19</v>
      </c>
      <c r="AT22" s="58">
        <f>[1]节奏总纲!AT22</f>
        <v>0.72430332874346437</v>
      </c>
      <c r="AU22" s="58">
        <f>[1]节奏总纲!AU22</f>
        <v>0.57944266299477176</v>
      </c>
      <c r="AV22" s="58">
        <f>[1]节奏总纲!AV22</f>
        <v>0.43458199724607871</v>
      </c>
      <c r="AW22" s="58">
        <f>[1]节奏总纲!AW22</f>
        <v>0.28972133149738588</v>
      </c>
      <c r="AX22" s="58">
        <f>[1]节奏总纲!AX22</f>
        <v>0.14486066574869294</v>
      </c>
      <c r="AY22" s="58"/>
      <c r="AZ22" s="58">
        <v>19</v>
      </c>
      <c r="BA22" s="58">
        <f>[1]节奏总纲!BA22</f>
        <v>27.541701089775092</v>
      </c>
      <c r="BB22" s="58">
        <f>[1]节奏总纲!BB22</f>
        <v>28.911002095502997</v>
      </c>
      <c r="BC22" s="58">
        <f>[1]节奏总纲!BC22</f>
        <v>30.662316072657521</v>
      </c>
      <c r="BD22" s="58">
        <f>[1]节奏总纲!BD22</f>
        <v>33.176527924103851</v>
      </c>
      <c r="BE22" s="58">
        <f>[1]节奏总纲!BE22</f>
        <v>37.680472138177471</v>
      </c>
    </row>
    <row r="23" spans="2:57" x14ac:dyDescent="0.15">
      <c r="B23" s="58" t="s">
        <v>230</v>
      </c>
      <c r="C23" s="58" t="s">
        <v>179</v>
      </c>
      <c r="D23" s="58" t="s">
        <v>180</v>
      </c>
      <c r="F23" s="64">
        <f>[1]节奏总纲!F23</f>
        <v>21</v>
      </c>
      <c r="G23" s="64">
        <f>[1]节奏总纲!G23</f>
        <v>3.2870938501451725</v>
      </c>
      <c r="I23" s="64">
        <f>[1]节奏总纲!I23</f>
        <v>21</v>
      </c>
      <c r="J23" s="64">
        <f>[1]节奏总纲!J23</f>
        <v>6.2565025247829205</v>
      </c>
      <c r="K23" s="64">
        <f>[1]节奏总纲!K23</f>
        <v>0.72</v>
      </c>
      <c r="N23" s="61">
        <f>[1]节奏总纲!N23</f>
        <v>30</v>
      </c>
      <c r="O23" s="58">
        <v>20</v>
      </c>
      <c r="P23" s="58">
        <f>[1]节奏总纲!P23</f>
        <v>3</v>
      </c>
      <c r="Q23" s="58">
        <f>[1]节奏总纲!Q23</f>
        <v>2.6036999999999999</v>
      </c>
      <c r="R23" s="58">
        <f>[1]节奏总纲!R23</f>
        <v>2.1372</v>
      </c>
      <c r="S23" s="58">
        <f>[1]节奏总纲!S23</f>
        <v>1.5800999999999998</v>
      </c>
      <c r="T23" s="58">
        <f>[1]节奏总纲!T23</f>
        <v>0.87990000000000002</v>
      </c>
      <c r="V23" s="58">
        <v>20</v>
      </c>
      <c r="W23" s="58">
        <f>[1]节奏总纲!W23</f>
        <v>0.26786803385277036</v>
      </c>
      <c r="X23" s="58">
        <f>[1]节奏总纲!X23</f>
        <v>0.23029696100790131</v>
      </c>
      <c r="Y23" s="58">
        <f>[1]节奏总纲!Y23</f>
        <v>0.18618456297426333</v>
      </c>
      <c r="Z23" s="58">
        <f>[1]节奏总纲!Z23</f>
        <v>0.14053966703702447</v>
      </c>
      <c r="AA23" s="58">
        <f>[1]节奏总纲!AA23</f>
        <v>7.719962834594396E-2</v>
      </c>
      <c r="AC23" s="58">
        <v>20</v>
      </c>
      <c r="AD23" s="58">
        <f>[1]节奏总纲!AD23</f>
        <v>43.920692243099523</v>
      </c>
      <c r="AE23" s="58">
        <f>[1]节奏总纲!AE23</f>
        <v>45.780025086357675</v>
      </c>
      <c r="AF23" s="58">
        <f>[1]节奏总纲!AF23</f>
        <v>48.482447528152484</v>
      </c>
      <c r="AG23" s="58">
        <f>[1]节奏总纲!AG23</f>
        <v>52.769987980532711</v>
      </c>
      <c r="AH23" s="58">
        <f>[1]节奏总纲!AH23</f>
        <v>61.261422558944936</v>
      </c>
      <c r="AL23" s="58">
        <v>20</v>
      </c>
      <c r="AM23" s="58">
        <f>[1]节奏总纲!AM23</f>
        <v>5.25</v>
      </c>
      <c r="AN23" s="58">
        <f>[1]节奏总纲!AN23</f>
        <v>4.2</v>
      </c>
      <c r="AO23" s="58">
        <f>[1]节奏总纲!AO23</f>
        <v>3.15</v>
      </c>
      <c r="AP23" s="58">
        <f>[1]节奏总纲!AP23</f>
        <v>2.1</v>
      </c>
      <c r="AQ23" s="58">
        <f>[1]节奏总纲!AQ23</f>
        <v>1.05</v>
      </c>
      <c r="AS23" s="58">
        <v>20</v>
      </c>
      <c r="AT23" s="58">
        <f>[1]节奏总纲!AT23</f>
        <v>0.85420493566908462</v>
      </c>
      <c r="AU23" s="58">
        <f>[1]节奏总纲!AU23</f>
        <v>0.68336394853526761</v>
      </c>
      <c r="AV23" s="58">
        <f>[1]节奏总纲!AV23</f>
        <v>0.51252296140145059</v>
      </c>
      <c r="AW23" s="58">
        <f>[1]节奏总纲!AW23</f>
        <v>0.3416819742676338</v>
      </c>
      <c r="AX23" s="58">
        <f>[1]节奏总纲!AX23</f>
        <v>0.1708409871338169</v>
      </c>
      <c r="AY23" s="58"/>
      <c r="AZ23" s="58">
        <v>20</v>
      </c>
      <c r="BA23" s="58">
        <f>[1]节奏总纲!BA23</f>
        <v>27.863030247590562</v>
      </c>
      <c r="BB23" s="58">
        <f>[1]节奏总纲!BB23</f>
        <v>29.216428548527322</v>
      </c>
      <c r="BC23" s="58">
        <f>[1]节奏总纲!BC23</f>
        <v>30.995138219721603</v>
      </c>
      <c r="BD23" s="58">
        <f>[1]节奏总纲!BD23</f>
        <v>33.487933395889513</v>
      </c>
      <c r="BE23" s="58">
        <f>[1]节奏总纲!BE23</f>
        <v>38.037513426486328</v>
      </c>
    </row>
    <row r="24" spans="2:57" x14ac:dyDescent="0.15">
      <c r="B24" s="64">
        <f>[1]节奏总纲!B24</f>
        <v>5</v>
      </c>
      <c r="C24" s="64">
        <f>[1]节奏总纲!C24</f>
        <v>0.5</v>
      </c>
      <c r="D24" s="64">
        <f>[1]节奏总纲!D24</f>
        <v>0.5</v>
      </c>
      <c r="F24" s="64">
        <f>[1]节奏总纲!F24</f>
        <v>22</v>
      </c>
      <c r="G24" s="64">
        <f>[1]节奏总纲!G24</f>
        <v>3.5947934199881395</v>
      </c>
      <c r="I24" s="64">
        <f>[1]节奏总纲!I24</f>
        <v>22</v>
      </c>
      <c r="J24" s="64">
        <f>[1]节奏总纲!J24</f>
        <v>7.4414868317755332</v>
      </c>
      <c r="K24" s="64">
        <f>[1]节奏总纲!K24</f>
        <v>0.74</v>
      </c>
      <c r="N24" s="61">
        <f>[1]节奏总纲!N24</f>
        <v>31</v>
      </c>
      <c r="O24" s="58">
        <v>21</v>
      </c>
      <c r="P24" s="58">
        <f>[1]节奏总纲!P24</f>
        <v>3.2870938501451725</v>
      </c>
      <c r="Q24" s="58">
        <f>[1]节奏总纲!Q24</f>
        <v>2.8518826243859516</v>
      </c>
      <c r="R24" s="58">
        <f>[1]节奏总纲!R24</f>
        <v>2.3466562996186386</v>
      </c>
      <c r="S24" s="58">
        <f>[1]节奏总纲!S24</f>
        <v>1.7365716810316947</v>
      </c>
      <c r="T24" s="58">
        <f>[1]节奏总纲!T24</f>
        <v>0.97166494210291288</v>
      </c>
      <c r="V24" s="58">
        <v>21</v>
      </c>
      <c r="W24" s="58">
        <f>[1]节奏总纲!W24</f>
        <v>0.28709385014517252</v>
      </c>
      <c r="X24" s="58">
        <f>[1]节奏总纲!X24</f>
        <v>0.24818262438595173</v>
      </c>
      <c r="Y24" s="58">
        <f>[1]节奏总纲!Y24</f>
        <v>0.20945629961863865</v>
      </c>
      <c r="Z24" s="58">
        <f>[1]节奏总纲!Z24</f>
        <v>0.15647168103169484</v>
      </c>
      <c r="AA24" s="58">
        <f>[1]节奏总纲!AA24</f>
        <v>9.1764942102912861E-2</v>
      </c>
      <c r="AC24" s="58">
        <v>21</v>
      </c>
      <c r="AD24" s="58">
        <f>[1]节奏总纲!AD24</f>
        <v>44.585942742481357</v>
      </c>
      <c r="AE24" s="58">
        <f>[1]节奏总纲!AE24</f>
        <v>46.455967430551723</v>
      </c>
      <c r="AF24" s="58">
        <f>[1]节奏总纲!AF24</f>
        <v>49.18886033229559</v>
      </c>
      <c r="AG24" s="58">
        <f>[1]节奏总纲!AG24</f>
        <v>53.471660769826336</v>
      </c>
      <c r="AH24" s="58">
        <f>[1]节奏总纲!AH24</f>
        <v>61.918453772109508</v>
      </c>
      <c r="AL24" s="58">
        <v>21</v>
      </c>
      <c r="AM24" s="58">
        <f>[1]节奏总纲!AM24</f>
        <v>6.2565025247829205</v>
      </c>
      <c r="AN24" s="58">
        <f>[1]节奏总纲!AN24</f>
        <v>5.0052020198263367</v>
      </c>
      <c r="AO24" s="58">
        <f>[1]节奏总纲!AO24</f>
        <v>3.7539015148697521</v>
      </c>
      <c r="AP24" s="58">
        <f>[1]节奏总纲!AP24</f>
        <v>2.5026010099131684</v>
      </c>
      <c r="AQ24" s="58">
        <f>[1]节奏总纲!AQ24</f>
        <v>1.2513005049565842</v>
      </c>
      <c r="AS24" s="58">
        <v>21</v>
      </c>
      <c r="AT24" s="58">
        <f>[1]节奏总纲!AT24</f>
        <v>1.0065025247829205</v>
      </c>
      <c r="AU24" s="58">
        <f>[1]节奏总纲!AU24</f>
        <v>0.80520201982633655</v>
      </c>
      <c r="AV24" s="58">
        <f>[1]节奏总纲!AV24</f>
        <v>0.60390151486975219</v>
      </c>
      <c r="AW24" s="58">
        <f>[1]节奏总纲!AW24</f>
        <v>0.40260100991316827</v>
      </c>
      <c r="AX24" s="58">
        <f>[1]节奏总纲!AX24</f>
        <v>0.20130050495658414</v>
      </c>
      <c r="AY24" s="58"/>
      <c r="AZ24" s="58">
        <v>21</v>
      </c>
      <c r="BA24" s="58">
        <f>[1]节奏总纲!BA24</f>
        <v>28.157256095860227</v>
      </c>
      <c r="BB24" s="58">
        <f>[1]节奏总纲!BB24</f>
        <v>29.508805955793246</v>
      </c>
      <c r="BC24" s="58">
        <f>[1]节奏总纲!BC24</f>
        <v>31.280110398778046</v>
      </c>
      <c r="BD24" s="58">
        <f>[1]节奏总纲!BD24</f>
        <v>33.799338867675175</v>
      </c>
      <c r="BE24" s="58">
        <f>[1]节奏总纲!BE24</f>
        <v>38.35066605767593</v>
      </c>
    </row>
    <row r="25" spans="2:57" x14ac:dyDescent="0.15">
      <c r="B25" s="64">
        <f>[1]节奏总纲!B25</f>
        <v>10</v>
      </c>
      <c r="C25" s="64">
        <f>[1]节奏总纲!C25</f>
        <v>1.5</v>
      </c>
      <c r="D25" s="64">
        <f>[1]节奏总纲!D25</f>
        <v>1</v>
      </c>
      <c r="F25" s="64">
        <f>[1]节奏总纲!F25</f>
        <v>23</v>
      </c>
      <c r="G25" s="64">
        <f>[1]节奏总纲!G25</f>
        <v>3.9245776533796644</v>
      </c>
      <c r="I25" s="64">
        <f>[1]节奏总纲!I25</f>
        <v>23</v>
      </c>
      <c r="J25" s="64">
        <f>[1]节奏总纲!J25</f>
        <v>8.8355567243832152</v>
      </c>
      <c r="K25" s="64">
        <f>[1]节奏总纲!K25</f>
        <v>0.76</v>
      </c>
      <c r="N25" s="61">
        <f>[1]节奏总纲!N25</f>
        <v>32</v>
      </c>
      <c r="O25" s="58">
        <v>22</v>
      </c>
      <c r="P25" s="58">
        <f>[1]节奏总纲!P25</f>
        <v>3.5947934199881395</v>
      </c>
      <c r="Q25" s="58">
        <f>[1]节奏总纲!Q25</f>
        <v>3.124234961311692</v>
      </c>
      <c r="R25" s="58">
        <f>[1]节奏总纲!R25</f>
        <v>2.5749505267375046</v>
      </c>
      <c r="S25" s="58">
        <f>[1]节奏总纲!S25</f>
        <v>1.9077568679877055</v>
      </c>
      <c r="T25" s="58">
        <f>[1]节奏总纲!T25</f>
        <v>1.0687320837624739</v>
      </c>
      <c r="V25" s="58">
        <v>22</v>
      </c>
      <c r="W25" s="58">
        <f>[1]节奏总纲!W25</f>
        <v>0.30769956984296698</v>
      </c>
      <c r="X25" s="58">
        <f>[1]节奏总纲!X25</f>
        <v>0.27235233692574035</v>
      </c>
      <c r="Y25" s="58">
        <f>[1]节奏总纲!Y25</f>
        <v>0.22829422711886593</v>
      </c>
      <c r="Z25" s="58">
        <f>[1]节奏总纲!Z25</f>
        <v>0.17118518695601082</v>
      </c>
      <c r="AA25" s="58">
        <f>[1]节奏总纲!AA25</f>
        <v>9.7067141659560985E-2</v>
      </c>
      <c r="AC25" s="58">
        <v>22</v>
      </c>
      <c r="AD25" s="58">
        <f>[1]节奏总纲!AD25</f>
        <v>45.229416240679988</v>
      </c>
      <c r="AE25" s="58">
        <f>[1]节奏总纲!AE25</f>
        <v>47.110426931480873</v>
      </c>
      <c r="AF25" s="58">
        <f>[1]节奏总纲!AF25</f>
        <v>49.861837738505173</v>
      </c>
      <c r="AG25" s="58">
        <f>[1]节奏总纲!AG25</f>
        <v>54.15637358335789</v>
      </c>
      <c r="AH25" s="58">
        <f>[1]节奏总纲!AH25</f>
        <v>62.555781631668886</v>
      </c>
      <c r="AL25" s="58">
        <v>22</v>
      </c>
      <c r="AM25" s="58">
        <f>[1]节奏总纲!AM25</f>
        <v>7.4414868317755332</v>
      </c>
      <c r="AN25" s="58">
        <f>[1]节奏总纲!AN25</f>
        <v>5.9531894654204267</v>
      </c>
      <c r="AO25" s="58">
        <f>[1]节奏总纲!AO25</f>
        <v>4.4648920990653194</v>
      </c>
      <c r="AP25" s="58">
        <f>[1]节奏总纲!AP25</f>
        <v>2.9765947327102134</v>
      </c>
      <c r="AQ25" s="58">
        <f>[1]节奏总纲!AQ25</f>
        <v>1.4882973663551067</v>
      </c>
      <c r="AS25" s="58">
        <v>22</v>
      </c>
      <c r="AT25" s="58">
        <f>[1]节奏总纲!AT25</f>
        <v>1.1849843069926127</v>
      </c>
      <c r="AU25" s="58">
        <f>[1]节奏总纲!AU25</f>
        <v>0.94798744559408998</v>
      </c>
      <c r="AV25" s="58">
        <f>[1]节奏总纲!AV25</f>
        <v>0.71099058419556727</v>
      </c>
      <c r="AW25" s="58">
        <f>[1]节奏总纲!AW25</f>
        <v>0.47399372279704499</v>
      </c>
      <c r="AX25" s="58">
        <f>[1]节奏总纲!AX25</f>
        <v>0.2369968613985225</v>
      </c>
      <c r="AY25" s="58"/>
      <c r="AZ25" s="58">
        <v>22</v>
      </c>
      <c r="BA25" s="58">
        <f>[1]节奏总纲!BA25</f>
        <v>28.431345550275779</v>
      </c>
      <c r="BB25" s="58">
        <f>[1]节奏总纲!BB25</f>
        <v>29.80118336305917</v>
      </c>
      <c r="BC25" s="58">
        <f>[1]节奏总纲!BC25</f>
        <v>31.564373235931193</v>
      </c>
      <c r="BD25" s="58">
        <f>[1]节奏总纲!BD25</f>
        <v>34.09469189131628</v>
      </c>
      <c r="BE25" s="58">
        <f>[1]节奏总纲!BE25</f>
        <v>38.663818688865533</v>
      </c>
    </row>
    <row r="26" spans="2:57" x14ac:dyDescent="0.15">
      <c r="B26" s="64">
        <f>[1]节奏总纲!B26</f>
        <v>15</v>
      </c>
      <c r="C26" s="64">
        <f>[1]节奏总纲!C26</f>
        <v>3.5</v>
      </c>
      <c r="D26" s="64">
        <f>[1]节奏总纲!D26</f>
        <v>2</v>
      </c>
      <c r="F26" s="64">
        <f>[1]节奏总纲!F26</f>
        <v>24</v>
      </c>
      <c r="G26" s="64">
        <f>[1]节奏总纲!G26</f>
        <v>4.2780316430915768</v>
      </c>
      <c r="I26" s="64">
        <f>[1]节奏总纲!I26</f>
        <v>24</v>
      </c>
      <c r="J26" s="64">
        <f>[1]节奏总纲!J26</f>
        <v>10.47447102993563</v>
      </c>
      <c r="K26" s="64">
        <f>[1]节奏总纲!K26</f>
        <v>0.78</v>
      </c>
      <c r="N26" s="61">
        <f>[1]节奏总纲!N26</f>
        <v>33</v>
      </c>
      <c r="O26" s="58">
        <v>23</v>
      </c>
      <c r="P26" s="58">
        <f>[1]节奏总纲!P26</f>
        <v>3.9245776533796644</v>
      </c>
      <c r="Q26" s="58">
        <f>[1]节奏总纲!Q26</f>
        <v>3.4081032341949005</v>
      </c>
      <c r="R26" s="58">
        <f>[1]节奏总纲!R26</f>
        <v>2.8064654799317976</v>
      </c>
      <c r="S26" s="58">
        <f>[1]节奏总纲!S26</f>
        <v>2.0796336985258841</v>
      </c>
      <c r="T26" s="58">
        <f>[1]节奏总纲!T26</f>
        <v>1.1608900698697047</v>
      </c>
      <c r="V26" s="58">
        <v>23</v>
      </c>
      <c r="W26" s="58">
        <f>[1]节奏总纲!W26</f>
        <v>0.32978423339152485</v>
      </c>
      <c r="X26" s="58">
        <f>[1]节奏总纲!X26</f>
        <v>0.28386827288320848</v>
      </c>
      <c r="Y26" s="58">
        <f>[1]节奏总纲!Y26</f>
        <v>0.23151495319429305</v>
      </c>
      <c r="Z26" s="58">
        <f>[1]节奏总纲!Z26</f>
        <v>0.17187683053817859</v>
      </c>
      <c r="AA26" s="58">
        <f>[1]节奏总纲!AA26</f>
        <v>9.2157986107230805E-2</v>
      </c>
      <c r="AC26" s="58">
        <v>23</v>
      </c>
      <c r="AD26" s="58">
        <f>[1]节奏总纲!AD26</f>
        <v>45.845161563010116</v>
      </c>
      <c r="AE26" s="58">
        <f>[1]节奏总纲!AE26</f>
        <v>47.734594805743399</v>
      </c>
      <c r="AF26" s="58">
        <f>[1]节奏总纲!AF26</f>
        <v>50.503430607741265</v>
      </c>
      <c r="AG26" s="58">
        <f>[1]节奏总纲!AG26</f>
        <v>54.814188287451351</v>
      </c>
      <c r="AH26" s="58">
        <f>[1]节奏总纲!AH26</f>
        <v>63.182677965405439</v>
      </c>
      <c r="AL26" s="58">
        <v>23</v>
      </c>
      <c r="AM26" s="58">
        <f>[1]节奏总纲!AM26</f>
        <v>8.8355567243832152</v>
      </c>
      <c r="AN26" s="58">
        <f>[1]节奏总纲!AN26</f>
        <v>7.0684453795065725</v>
      </c>
      <c r="AO26" s="58">
        <f>[1]节奏总纲!AO26</f>
        <v>5.3013340346299289</v>
      </c>
      <c r="AP26" s="58">
        <f>[1]节奏总纲!AP26</f>
        <v>3.5342226897532862</v>
      </c>
      <c r="AQ26" s="58">
        <f>[1]节奏总纲!AQ26</f>
        <v>1.7671113448766431</v>
      </c>
      <c r="AS26" s="58">
        <v>23</v>
      </c>
      <c r="AT26" s="58">
        <f>[1]节奏总纲!AT26</f>
        <v>1.394069892607682</v>
      </c>
      <c r="AU26" s="58">
        <f>[1]节奏总纲!AU26</f>
        <v>1.1152559140861458</v>
      </c>
      <c r="AV26" s="58">
        <f>[1]节奏总纲!AV26</f>
        <v>0.83644193556460955</v>
      </c>
      <c r="AW26" s="58">
        <f>[1]节奏总纲!AW26</f>
        <v>0.55762795704307289</v>
      </c>
      <c r="AX26" s="58">
        <f>[1]节奏总纲!AX26</f>
        <v>0.27881397852153644</v>
      </c>
      <c r="AY26" s="58"/>
      <c r="AZ26" s="58">
        <v>23</v>
      </c>
      <c r="BA26" s="58">
        <f>[1]节奏总纲!BA26</f>
        <v>28.705435004691331</v>
      </c>
      <c r="BB26" s="58">
        <f>[1]节奏总纲!BB26</f>
        <v>30.079877315295377</v>
      </c>
      <c r="BC26" s="58">
        <f>[1]节奏总纲!BC26</f>
        <v>31.848636073084339</v>
      </c>
      <c r="BD26" s="58">
        <f>[1]节奏总纲!BD26</f>
        <v>34.360958982105608</v>
      </c>
      <c r="BE26" s="58">
        <f>[1]节奏总纲!BE26</f>
        <v>38.976971320055128</v>
      </c>
    </row>
    <row r="27" spans="2:57" x14ac:dyDescent="0.15">
      <c r="B27" s="64">
        <f>[1]节奏总纲!B27</f>
        <v>20</v>
      </c>
      <c r="C27" s="64">
        <f>[1]节奏总纲!C27</f>
        <v>7.5</v>
      </c>
      <c r="D27" s="64">
        <f>[1]节奏总纲!D27</f>
        <v>4</v>
      </c>
      <c r="F27" s="64">
        <f>[1]节奏总纲!F27</f>
        <v>25</v>
      </c>
      <c r="G27" s="64">
        <f>[1]节奏总纲!G27</f>
        <v>4.6568542494923806</v>
      </c>
      <c r="I27" s="64">
        <f>[1]节奏总纲!I27</f>
        <v>25</v>
      </c>
      <c r="J27" s="64">
        <f>[1]节奏总纲!J27</f>
        <v>12.4</v>
      </c>
      <c r="K27" s="64">
        <f>[1]节奏总纲!K27</f>
        <v>0.8</v>
      </c>
      <c r="N27" s="61">
        <f>[1]节奏总纲!N27</f>
        <v>34</v>
      </c>
      <c r="O27" s="58">
        <v>24</v>
      </c>
      <c r="P27" s="58">
        <f>[1]节奏总纲!P27</f>
        <v>4.2780316430915768</v>
      </c>
      <c r="Q27" s="58">
        <f>[1]节奏总纲!Q27</f>
        <v>3.7214597263253628</v>
      </c>
      <c r="R27" s="58">
        <f>[1]节奏总纲!R27</f>
        <v>3.0699155070825155</v>
      </c>
      <c r="S27" s="58">
        <f>[1]节奏总纲!S27</f>
        <v>2.2742016214674821</v>
      </c>
      <c r="T27" s="58">
        <f>[1]节奏总纲!T27</f>
        <v>1.2692919885052709</v>
      </c>
      <c r="V27" s="58">
        <v>24</v>
      </c>
      <c r="W27" s="58">
        <f>[1]节奏总纲!W27</f>
        <v>0.35345398971191244</v>
      </c>
      <c r="X27" s="58">
        <f>[1]节奏总纲!X27</f>
        <v>0.31335649213046235</v>
      </c>
      <c r="Y27" s="58">
        <f>[1]节奏总纲!Y27</f>
        <v>0.26345002715071786</v>
      </c>
      <c r="Z27" s="58">
        <f>[1]节奏总纲!Z27</f>
        <v>0.19456792294159797</v>
      </c>
      <c r="AA27" s="58">
        <f>[1]节奏总纲!AA27</f>
        <v>0.10840191863556625</v>
      </c>
      <c r="AC27" s="58">
        <v>24</v>
      </c>
      <c r="AD27" s="58">
        <f>[1]节奏总纲!AD27</f>
        <v>46.430041330048923</v>
      </c>
      <c r="AE27" s="58">
        <f>[1]节奏总纲!AE27</f>
        <v>48.330142263709867</v>
      </c>
      <c r="AF27" s="58">
        <f>[1]节奏总纲!AF27</f>
        <v>51.118578408701396</v>
      </c>
      <c r="AG27" s="58">
        <f>[1]节奏总纲!AG27</f>
        <v>55.44072585486321</v>
      </c>
      <c r="AH27" s="58">
        <f>[1]节奏总纲!AH27</f>
        <v>63.791742872142052</v>
      </c>
      <c r="AL27" s="58">
        <v>24</v>
      </c>
      <c r="AM27" s="58">
        <f>[1]节奏总纲!AM27</f>
        <v>10.47447102993563</v>
      </c>
      <c r="AN27" s="58">
        <f>[1]节奏总纲!AN27</f>
        <v>8.3795768239485042</v>
      </c>
      <c r="AO27" s="58">
        <f>[1]节奏总纲!AO27</f>
        <v>6.2846826179613782</v>
      </c>
      <c r="AP27" s="58">
        <f>[1]节奏总纲!AP27</f>
        <v>4.1897884119742521</v>
      </c>
      <c r="AQ27" s="58">
        <f>[1]节奏总纲!AQ27</f>
        <v>2.0948942059871261</v>
      </c>
      <c r="AS27" s="58">
        <v>24</v>
      </c>
      <c r="AT27" s="58">
        <f>[1]节奏总纲!AT27</f>
        <v>1.6389143055524151</v>
      </c>
      <c r="AU27" s="58">
        <f>[1]节奏总纲!AU27</f>
        <v>1.3111314444419317</v>
      </c>
      <c r="AV27" s="58">
        <f>[1]节奏总纲!AV27</f>
        <v>0.98334858333144926</v>
      </c>
      <c r="AW27" s="58">
        <f>[1]节奏总纲!AW27</f>
        <v>0.65556572222096587</v>
      </c>
      <c r="AX27" s="58">
        <f>[1]节奏总纲!AX27</f>
        <v>0.32778286111048294</v>
      </c>
      <c r="AY27" s="58"/>
      <c r="AZ27" s="58">
        <v>24</v>
      </c>
      <c r="BA27" s="58">
        <f>[1]节奏总纲!BA27</f>
        <v>28.979524459106884</v>
      </c>
      <c r="BB27" s="58">
        <f>[1]节奏总纲!BB27</f>
        <v>30.329493925593439</v>
      </c>
      <c r="BC27" s="58">
        <f>[1]节奏总纲!BC27</f>
        <v>32.113552950216736</v>
      </c>
      <c r="BD27" s="58">
        <f>[1]节奏总纲!BD27</f>
        <v>34.627226072894942</v>
      </c>
      <c r="BE27" s="58">
        <f>[1]节奏总纲!BE27</f>
        <v>39.250296194358178</v>
      </c>
    </row>
    <row r="28" spans="2:57" x14ac:dyDescent="0.15">
      <c r="B28" s="64">
        <f>[1]节奏总纲!B28</f>
        <v>25</v>
      </c>
      <c r="C28" s="64">
        <f>[1]节奏总纲!C28</f>
        <v>15.5</v>
      </c>
      <c r="D28" s="64">
        <f>[1]节奏总纲!D28</f>
        <v>8</v>
      </c>
      <c r="F28" s="64">
        <f>[1]节奏总纲!F28</f>
        <v>26</v>
      </c>
      <c r="G28" s="64">
        <f>[1]节奏总纲!G28</f>
        <v>5.062866266041592</v>
      </c>
      <c r="I28" s="64">
        <f>[1]节奏总纲!I28</f>
        <v>26</v>
      </c>
      <c r="J28" s="64">
        <f>[1]节奏总纲!J28</f>
        <v>14.6609224175611</v>
      </c>
      <c r="K28" s="64">
        <f>[1]节奏总纲!K28</f>
        <v>0.82</v>
      </c>
      <c r="N28" s="61">
        <f>[1]节奏总纲!N28</f>
        <v>35</v>
      </c>
      <c r="O28" s="58">
        <v>25</v>
      </c>
      <c r="P28" s="58">
        <f>[1]节奏总纲!P28</f>
        <v>4.6568542494923806</v>
      </c>
      <c r="Q28" s="58">
        <f>[1]节奏总纲!Q28</f>
        <v>4.054257309608067</v>
      </c>
      <c r="R28" s="58">
        <f>[1]节奏总纲!R28</f>
        <v>3.3445527219854276</v>
      </c>
      <c r="S28" s="58">
        <f>[1]节奏总纲!S28</f>
        <v>2.478377831579845</v>
      </c>
      <c r="T28" s="58">
        <f>[1]节奏总纲!T28</f>
        <v>1.3802915995495415</v>
      </c>
      <c r="V28" s="58">
        <v>25</v>
      </c>
      <c r="W28" s="58">
        <f>[1]节奏总纲!W28</f>
        <v>0.37882260640080379</v>
      </c>
      <c r="X28" s="58">
        <f>[1]节奏总纲!X28</f>
        <v>0.33279758328270415</v>
      </c>
      <c r="Y28" s="58">
        <f>[1]节奏总纲!Y28</f>
        <v>0.27463721490291215</v>
      </c>
      <c r="Z28" s="58">
        <f>[1]节奏总纲!Z28</f>
        <v>0.20417621011236298</v>
      </c>
      <c r="AA28" s="58">
        <f>[1]节奏总纲!AA28</f>
        <v>0.11099961104427059</v>
      </c>
      <c r="AC28" s="58">
        <v>25</v>
      </c>
      <c r="AD28" s="58">
        <f>[1]节奏总纲!AD28</f>
        <v>47.004247194324648</v>
      </c>
      <c r="AE28" s="58">
        <f>[1]节奏总纲!AE28</f>
        <v>48.904516930942819</v>
      </c>
      <c r="AF28" s="58">
        <f>[1]节奏总纲!AF28</f>
        <v>51.667220029142385</v>
      </c>
      <c r="AG28" s="58">
        <f>[1]节奏总纲!AG28</f>
        <v>56.05100027504308</v>
      </c>
      <c r="AH28" s="58">
        <f>[1]节奏总纲!AH28</f>
        <v>64.398425477456215</v>
      </c>
      <c r="AL28" s="58">
        <v>25</v>
      </c>
      <c r="AM28" s="58">
        <f>[1]节奏总纲!AM28</f>
        <v>12.4</v>
      </c>
      <c r="AN28" s="58">
        <f>[1]节奏总纲!AN28</f>
        <v>9.9200000000000017</v>
      </c>
      <c r="AO28" s="58">
        <f>[1]节奏总纲!AO28</f>
        <v>7.4399999999999995</v>
      </c>
      <c r="AP28" s="58">
        <f>[1]节奏总纲!AP28</f>
        <v>4.9600000000000009</v>
      </c>
      <c r="AQ28" s="58">
        <f>[1]节奏总纲!AQ28</f>
        <v>2.4800000000000004</v>
      </c>
      <c r="AS28" s="58">
        <v>25</v>
      </c>
      <c r="AT28" s="58">
        <f>[1]节奏总纲!AT28</f>
        <v>1.9255289700643701</v>
      </c>
      <c r="AU28" s="58">
        <f>[1]节奏总纲!AU28</f>
        <v>1.5404231760514975</v>
      </c>
      <c r="AV28" s="58">
        <f>[1]节奏总纲!AV28</f>
        <v>1.1553173820386213</v>
      </c>
      <c r="AW28" s="58">
        <f>[1]节奏总纲!AW28</f>
        <v>0.77021158802574874</v>
      </c>
      <c r="AX28" s="58">
        <f>[1]节奏总纲!AX28</f>
        <v>0.38510579401287437</v>
      </c>
      <c r="AY28" s="58"/>
      <c r="AZ28" s="58">
        <v>25</v>
      </c>
      <c r="BA28" s="58">
        <f>[1]节奏总纲!BA28</f>
        <v>29.216428548527322</v>
      </c>
      <c r="BB28" s="58">
        <f>[1]节奏总纲!BB28</f>
        <v>30.579110535891502</v>
      </c>
      <c r="BC28" s="58">
        <f>[1]节奏总纲!BC28</f>
        <v>32.356435933516131</v>
      </c>
      <c r="BD28" s="58">
        <f>[1]节奏总纲!BD28</f>
        <v>34.893493163684269</v>
      </c>
      <c r="BE28" s="58">
        <f>[1]节奏总纲!BE28</f>
        <v>39.520459727922798</v>
      </c>
    </row>
    <row r="29" spans="2:57" x14ac:dyDescent="0.15">
      <c r="B29" s="64">
        <f>[1]节奏总纲!B29</f>
        <v>30</v>
      </c>
      <c r="C29" s="64">
        <f>[1]节奏总纲!C29</f>
        <v>31.5</v>
      </c>
      <c r="D29" s="64">
        <f>[1]节奏总纲!D29</f>
        <v>16</v>
      </c>
      <c r="F29" s="64">
        <f>[1]节奏总纲!F29</f>
        <v>27</v>
      </c>
      <c r="G29" s="64">
        <f>[1]节奏总纲!G29</f>
        <v>5.4980191708498847</v>
      </c>
      <c r="I29" s="64">
        <f>[1]节奏总纲!I29</f>
        <v>27</v>
      </c>
      <c r="J29" s="64">
        <f>[1]节奏总纲!J29</f>
        <v>17.314186320787698</v>
      </c>
      <c r="K29" s="64">
        <f>[1]节奏总纲!K29</f>
        <v>0.84</v>
      </c>
      <c r="N29" s="61">
        <f>[1]节奏总纲!N29</f>
        <v>36</v>
      </c>
      <c r="O29" s="58">
        <v>26</v>
      </c>
      <c r="P29" s="58">
        <f>[1]节奏总纲!P29</f>
        <v>5.062866266041592</v>
      </c>
      <c r="Q29" s="58">
        <f>[1]节奏总纲!Q29</f>
        <v>4.408743944469018</v>
      </c>
      <c r="R29" s="58">
        <f>[1]节奏总纲!R29</f>
        <v>3.63716312552428</v>
      </c>
      <c r="S29" s="58">
        <f>[1]节奏总纲!S29</f>
        <v>2.6914197070277099</v>
      </c>
      <c r="T29" s="58">
        <f>[1]节奏总纲!T29</f>
        <v>1.4996209880015197</v>
      </c>
      <c r="V29" s="58">
        <v>26</v>
      </c>
      <c r="W29" s="58">
        <f>[1]节奏总纲!W29</f>
        <v>0.40601201654921137</v>
      </c>
      <c r="X29" s="58">
        <f>[1]节奏总纲!X29</f>
        <v>0.354486634860951</v>
      </c>
      <c r="Y29" s="58">
        <f>[1]节奏总纲!Y29</f>
        <v>0.29261040353885237</v>
      </c>
      <c r="Z29" s="58">
        <f>[1]节奏总纲!Z29</f>
        <v>0.2130418754478649</v>
      </c>
      <c r="AA29" s="58">
        <f>[1]节奏总纲!AA29</f>
        <v>0.11932938845197816</v>
      </c>
      <c r="AC29" s="58">
        <v>26</v>
      </c>
      <c r="AD29" s="58">
        <f>[1]节奏总纲!AD29</f>
        <v>47.540284631526092</v>
      </c>
      <c r="AE29" s="58">
        <f>[1]节奏总纲!AE29</f>
        <v>49.446133440059114</v>
      </c>
      <c r="AF29" s="58">
        <f>[1]节奏总纲!AF29</f>
        <v>52.199341027338768</v>
      </c>
      <c r="AG29" s="58">
        <f>[1]节奏总纲!AG29</f>
        <v>56.621068614050692</v>
      </c>
      <c r="AH29" s="58">
        <f>[1]节奏总纲!AH29</f>
        <v>65.00344105132713</v>
      </c>
      <c r="AL29" s="58">
        <v>26</v>
      </c>
      <c r="AM29" s="58">
        <f>[1]节奏总纲!AM29</f>
        <v>14.6609224175611</v>
      </c>
      <c r="AN29" s="58">
        <f>[1]节奏总纲!AN29</f>
        <v>11.72873793404888</v>
      </c>
      <c r="AO29" s="58">
        <f>[1]节奏总纲!AO29</f>
        <v>8.7965534505366598</v>
      </c>
      <c r="AP29" s="58">
        <f>[1]节奏总纲!AP29</f>
        <v>5.8643689670244399</v>
      </c>
      <c r="AQ29" s="58">
        <f>[1]节奏总纲!AQ29</f>
        <v>2.9321844835122199</v>
      </c>
      <c r="AS29" s="58">
        <v>26</v>
      </c>
      <c r="AT29" s="58">
        <f>[1]节奏总纲!AT29</f>
        <v>2.2609224175610994</v>
      </c>
      <c r="AU29" s="58">
        <f>[1]节奏总纲!AU29</f>
        <v>1.8087379340488781</v>
      </c>
      <c r="AV29" s="58">
        <f>[1]节奏总纲!AV29</f>
        <v>1.3565534505366603</v>
      </c>
      <c r="AW29" s="58">
        <f>[1]节奏总纲!AW29</f>
        <v>0.90436896702443903</v>
      </c>
      <c r="AX29" s="58">
        <f>[1]节奏总纲!AX29</f>
        <v>0.45218448351221951</v>
      </c>
      <c r="AY29" s="58"/>
      <c r="AZ29" s="58">
        <v>26</v>
      </c>
      <c r="BA29" s="58">
        <f>[1]节奏总纲!BA29</f>
        <v>29.45033047434006</v>
      </c>
      <c r="BB29" s="58">
        <f>[1]节奏总纲!BB29</f>
        <v>30.828727146189561</v>
      </c>
      <c r="BC29" s="58">
        <f>[1]节奏总纲!BC29</f>
        <v>32.59931891681552</v>
      </c>
      <c r="BD29" s="58">
        <f>[1]节奏总纲!BD29</f>
        <v>35.146386283795508</v>
      </c>
      <c r="BE29" s="58">
        <f>[1]节奏总纲!BE29</f>
        <v>39.790623261487418</v>
      </c>
    </row>
    <row r="30" spans="2:57" x14ac:dyDescent="0.15">
      <c r="B30" s="64">
        <f>[1]节奏总纲!B30</f>
        <v>35</v>
      </c>
      <c r="C30" s="64">
        <f>[1]节奏总纲!C30</f>
        <v>63.5</v>
      </c>
      <c r="D30" s="64">
        <f>[1]节奏总纲!D30</f>
        <v>32</v>
      </c>
      <c r="F30" s="64">
        <f>[1]节奏总纲!F30</f>
        <v>28</v>
      </c>
      <c r="G30" s="64">
        <f>[1]节奏总纲!G30</f>
        <v>5.9644045063689921</v>
      </c>
      <c r="I30" s="64">
        <f>[1]节奏总纲!I30</f>
        <v>28</v>
      </c>
      <c r="J30" s="64">
        <f>[1]节奏总纲!J30</f>
        <v>20.42625995518307</v>
      </c>
      <c r="K30" s="64">
        <f>[1]节奏总纲!K30</f>
        <v>0.86</v>
      </c>
      <c r="N30" s="61">
        <f>[1]节奏总纲!N30</f>
        <v>37</v>
      </c>
      <c r="O30" s="58">
        <v>27</v>
      </c>
      <c r="P30" s="58">
        <f>[1]节奏总纲!P30</f>
        <v>5.4980191708498847</v>
      </c>
      <c r="Q30" s="58">
        <f>[1]节奏总纲!Q30</f>
        <v>4.7882248958931646</v>
      </c>
      <c r="R30" s="58">
        <f>[1]节奏总纲!R30</f>
        <v>3.9492271704214725</v>
      </c>
      <c r="S30" s="58">
        <f>[1]节奏总纲!S30</f>
        <v>2.9205477835554587</v>
      </c>
      <c r="T30" s="58">
        <f>[1]节奏总纲!T30</f>
        <v>1.6290630803228208</v>
      </c>
      <c r="V30" s="58">
        <v>27</v>
      </c>
      <c r="W30" s="58">
        <f>[1]节奏总纲!W30</f>
        <v>0.43515290480829272</v>
      </c>
      <c r="X30" s="58">
        <f>[1]节奏总纲!X30</f>
        <v>0.37948095142414662</v>
      </c>
      <c r="Y30" s="58">
        <f>[1]节奏总纲!Y30</f>
        <v>0.31206404489719253</v>
      </c>
      <c r="Z30" s="58">
        <f>[1]节奏总纲!Z30</f>
        <v>0.2291280765277488</v>
      </c>
      <c r="AA30" s="58">
        <f>[1]节奏总纲!AA30</f>
        <v>0.12944209232130111</v>
      </c>
      <c r="AC30" s="58">
        <v>27</v>
      </c>
      <c r="AD30" s="58">
        <f>[1]节奏总纲!AD30</f>
        <v>48.071211008105138</v>
      </c>
      <c r="AE30" s="58">
        <f>[1]节奏总纲!AE30</f>
        <v>49.981218513907905</v>
      </c>
      <c r="AF30" s="58">
        <f>[1]节奏总纲!AF30</f>
        <v>52.705993248660157</v>
      </c>
      <c r="AG30" s="58">
        <f>[1]节奏总纲!AG30</f>
        <v>57.175765669822162</v>
      </c>
      <c r="AH30" s="58">
        <f>[1]节奏总纲!AH30</f>
        <v>65.541743280100334</v>
      </c>
      <c r="AL30" s="58">
        <v>27</v>
      </c>
      <c r="AM30" s="58">
        <f>[1]节奏总纲!AM30</f>
        <v>17.314186320787698</v>
      </c>
      <c r="AN30" s="58">
        <f>[1]节奏总纲!AN30</f>
        <v>13.851349056630159</v>
      </c>
      <c r="AO30" s="58">
        <f>[1]节奏总纲!AO30</f>
        <v>10.388511792472618</v>
      </c>
      <c r="AP30" s="58">
        <f>[1]节奏总纲!AP30</f>
        <v>6.9256745283150796</v>
      </c>
      <c r="AQ30" s="58">
        <f>[1]节奏总纲!AQ30</f>
        <v>3.4628372641575398</v>
      </c>
      <c r="AS30" s="58">
        <v>27</v>
      </c>
      <c r="AT30" s="58">
        <f>[1]节奏总纲!AT30</f>
        <v>2.6532639032265983</v>
      </c>
      <c r="AU30" s="58">
        <f>[1]节奏总纲!AU30</f>
        <v>2.1226111225812794</v>
      </c>
      <c r="AV30" s="58">
        <f>[1]节奏总纲!AV30</f>
        <v>1.5919583419359586</v>
      </c>
      <c r="AW30" s="58">
        <f>[1]节奏总纲!AW30</f>
        <v>1.0613055612906397</v>
      </c>
      <c r="AX30" s="58">
        <f>[1]节奏总纲!AX30</f>
        <v>0.53065278064531984</v>
      </c>
      <c r="AY30" s="58"/>
      <c r="AZ30" s="58">
        <v>27</v>
      </c>
      <c r="BA30" s="58">
        <f>[1]节奏总纲!BA30</f>
        <v>29.684232400152801</v>
      </c>
      <c r="BB30" s="58">
        <f>[1]节奏总纲!BB30</f>
        <v>31.066913270913183</v>
      </c>
      <c r="BC30" s="58">
        <f>[1]节奏总纲!BC30</f>
        <v>32.842201900114915</v>
      </c>
      <c r="BD30" s="58">
        <f>[1]节奏总纲!BD30</f>
        <v>35.390363423454687</v>
      </c>
      <c r="BE30" s="58">
        <f>[1]节奏总纲!BE30</f>
        <v>40.052446592012309</v>
      </c>
    </row>
    <row r="31" spans="2:57" x14ac:dyDescent="0.15">
      <c r="B31" s="64">
        <f>[1]节奏总纲!B31</f>
        <v>40</v>
      </c>
      <c r="C31" s="64">
        <f>[1]节奏总纲!C31</f>
        <v>127.5</v>
      </c>
      <c r="D31" s="64">
        <f>[1]节奏总纲!D31</f>
        <v>64</v>
      </c>
      <c r="F31" s="64">
        <f>[1]节奏总纲!F31</f>
        <v>29</v>
      </c>
      <c r="G31" s="64">
        <f>[1]节奏总纲!G31</f>
        <v>6.4642639322944575</v>
      </c>
      <c r="I31" s="64">
        <f>[1]节奏总纲!I31</f>
        <v>29</v>
      </c>
      <c r="J31" s="64">
        <f>[1]节奏总纲!J31</f>
        <v>24.074703862418847</v>
      </c>
      <c r="K31" s="64">
        <f>[1]节奏总纲!K31</f>
        <v>0.88</v>
      </c>
      <c r="N31" s="61">
        <f>[1]节奏总纲!N31</f>
        <v>38</v>
      </c>
      <c r="O31" s="58">
        <v>28</v>
      </c>
      <c r="P31" s="58">
        <f>[1]节奏总纲!P31</f>
        <v>5.9644045063689921</v>
      </c>
      <c r="Q31" s="58">
        <f>[1]节奏总纲!Q31</f>
        <v>5.1914176823435705</v>
      </c>
      <c r="R31" s="58">
        <f>[1]节奏总纲!R31</f>
        <v>4.2752851501652938</v>
      </c>
      <c r="S31" s="58">
        <f>[1]节奏总纲!S31</f>
        <v>3.1653094715300236</v>
      </c>
      <c r="T31" s="58">
        <f>[1]节奏总纲!T31</f>
        <v>1.7738139001941382</v>
      </c>
      <c r="V31" s="58">
        <v>28</v>
      </c>
      <c r="W31" s="58">
        <f>[1]节奏总纲!W31</f>
        <v>0.46638533551910744</v>
      </c>
      <c r="X31" s="58">
        <f>[1]节奏总纲!X31</f>
        <v>0.4031927864504059</v>
      </c>
      <c r="Y31" s="58">
        <f>[1]节奏总纲!Y31</f>
        <v>0.32605797974382122</v>
      </c>
      <c r="Z31" s="58">
        <f>[1]节奏总纲!Z31</f>
        <v>0.24476168797456488</v>
      </c>
      <c r="AA31" s="58">
        <f>[1]节奏总纲!AA31</f>
        <v>0.14475081987131744</v>
      </c>
      <c r="AC31" s="58">
        <v>28</v>
      </c>
      <c r="AD31" s="58">
        <f>[1]节奏总纲!AD31</f>
        <v>48.571351621712928</v>
      </c>
      <c r="AE31" s="58">
        <f>[1]节奏总纲!AE31</f>
        <v>50.509688493127967</v>
      </c>
      <c r="AF31" s="58">
        <f>[1]节奏总纲!AF31</f>
        <v>53.212684955585161</v>
      </c>
      <c r="AG31" s="58">
        <f>[1]节奏总纲!AG31</f>
        <v>57.699988965458331</v>
      </c>
      <c r="AH31" s="58">
        <f>[1]节奏总纲!AH31</f>
        <v>66.076345334947405</v>
      </c>
      <c r="AL31" s="58">
        <v>28</v>
      </c>
      <c r="AM31" s="58">
        <f>[1]节奏总纲!AM31</f>
        <v>20.42625995518307</v>
      </c>
      <c r="AN31" s="58">
        <f>[1]节奏总纲!AN31</f>
        <v>16.341007964146456</v>
      </c>
      <c r="AO31" s="58">
        <f>[1]节奏总纲!AO31</f>
        <v>12.255755973109842</v>
      </c>
      <c r="AP31" s="58">
        <f>[1]节奏总纲!AP31</f>
        <v>8.1705039820732281</v>
      </c>
      <c r="AQ31" s="58">
        <f>[1]节奏总纲!AQ31</f>
        <v>4.0852519910366141</v>
      </c>
      <c r="AS31" s="58">
        <v>28</v>
      </c>
      <c r="AT31" s="58">
        <f>[1]节奏总纲!AT31</f>
        <v>3.1120736343953723</v>
      </c>
      <c r="AU31" s="58">
        <f>[1]节奏总纲!AU31</f>
        <v>2.4896589075162971</v>
      </c>
      <c r="AV31" s="58">
        <f>[1]节奏总纲!AV31</f>
        <v>1.8672441806372237</v>
      </c>
      <c r="AW31" s="58">
        <f>[1]节奏总纲!AW31</f>
        <v>1.2448294537581486</v>
      </c>
      <c r="AX31" s="58">
        <f>[1]节奏总纲!AX31</f>
        <v>0.62241472687907429</v>
      </c>
      <c r="AY31" s="58"/>
      <c r="AZ31" s="58">
        <v>28</v>
      </c>
      <c r="BA31" s="58">
        <f>[1]节奏总纲!BA31</f>
        <v>29.918134325965539</v>
      </c>
      <c r="BB31" s="58">
        <f>[1]节奏总纲!BB31</f>
        <v>31.280110398778046</v>
      </c>
      <c r="BC31" s="58">
        <f>[1]节奏总纲!BC31</f>
        <v>33.072726100175295</v>
      </c>
      <c r="BD31" s="58">
        <f>[1]节奏总纲!BD31</f>
        <v>35.634340563113874</v>
      </c>
      <c r="BE31" s="58">
        <f>[1]节奏总纲!BE31</f>
        <v>40.28554255651148</v>
      </c>
    </row>
    <row r="32" spans="2:57" x14ac:dyDescent="0.15">
      <c r="B32" s="64">
        <f>[1]节奏总纲!B32</f>
        <v>45</v>
      </c>
      <c r="C32" s="64">
        <f>[1]节奏总纲!C32</f>
        <v>255.5</v>
      </c>
      <c r="D32" s="64">
        <f>[1]节奏总纲!D32</f>
        <v>128</v>
      </c>
      <c r="F32" s="64">
        <f>[1]节奏总纲!F32</f>
        <v>30</v>
      </c>
      <c r="G32" s="64">
        <f>[1]节奏总纲!G32</f>
        <v>7</v>
      </c>
      <c r="I32" s="64">
        <f>[1]节奏总纲!I32</f>
        <v>30</v>
      </c>
      <c r="J32" s="64">
        <f>[1]节奏总纲!J32</f>
        <v>28.35</v>
      </c>
      <c r="K32" s="64">
        <f>[1]节奏总纲!K32</f>
        <v>0.9</v>
      </c>
      <c r="N32" s="61">
        <f>[1]节奏总纲!N32</f>
        <v>39</v>
      </c>
      <c r="O32" s="58">
        <v>29</v>
      </c>
      <c r="P32" s="58">
        <f>[1]节奏总纲!P32</f>
        <v>6.4642639322944575</v>
      </c>
      <c r="Q32" s="58">
        <f>[1]节奏总纲!Q32</f>
        <v>5.6323131642081607</v>
      </c>
      <c r="R32" s="58">
        <f>[1]节奏总纲!R32</f>
        <v>4.6510378992858623</v>
      </c>
      <c r="S32" s="58">
        <f>[1]节奏总纲!S32</f>
        <v>3.4532097926316991</v>
      </c>
      <c r="T32" s="58">
        <f>[1]节奏总纲!T32</f>
        <v>1.9366934741154194</v>
      </c>
      <c r="V32" s="58">
        <v>29</v>
      </c>
      <c r="W32" s="58">
        <f>[1]节奏总纲!W32</f>
        <v>0.49985942592546539</v>
      </c>
      <c r="X32" s="58">
        <f>[1]节奏总纲!X32</f>
        <v>0.44089548186459027</v>
      </c>
      <c r="Y32" s="58">
        <f>[1]节奏总纲!Y32</f>
        <v>0.37575274912056855</v>
      </c>
      <c r="Z32" s="58">
        <f>[1]节奏总纲!Z32</f>
        <v>0.28790032110167552</v>
      </c>
      <c r="AA32" s="58">
        <f>[1]节奏总纲!AA32</f>
        <v>0.16287957392128116</v>
      </c>
      <c r="AC32" s="58">
        <v>29</v>
      </c>
      <c r="AD32" s="58">
        <f>[1]节奏总纲!AD32</f>
        <v>49.066704614192936</v>
      </c>
      <c r="AE32" s="58">
        <f>[1]节奏总纲!AE32</f>
        <v>51.033341828534468</v>
      </c>
      <c r="AF32" s="58">
        <f>[1]节奏总纲!AF32</f>
        <v>53.719431255885922</v>
      </c>
      <c r="AG32" s="58">
        <f>[1]节奏总纲!AG32</f>
        <v>58.210135614815364</v>
      </c>
      <c r="AH32" s="58">
        <f>[1]节奏总纲!AH32</f>
        <v>66.589764070576265</v>
      </c>
      <c r="AL32" s="58">
        <v>29</v>
      </c>
      <c r="AM32" s="58">
        <f>[1]节奏总纲!AM32</f>
        <v>24.074703862418847</v>
      </c>
      <c r="AN32" s="58">
        <f>[1]节奏总纲!AN32</f>
        <v>19.259763089935078</v>
      </c>
      <c r="AO32" s="58">
        <f>[1]节奏总纲!AO32</f>
        <v>14.444822317451308</v>
      </c>
      <c r="AP32" s="58">
        <f>[1]节奏总纲!AP32</f>
        <v>9.6298815449675388</v>
      </c>
      <c r="AQ32" s="58">
        <f>[1]节奏总纲!AQ32</f>
        <v>4.8149407724837694</v>
      </c>
      <c r="AS32" s="58">
        <v>29</v>
      </c>
      <c r="AT32" s="58">
        <f>[1]节奏总纲!AT32</f>
        <v>3.6484439072357766</v>
      </c>
      <c r="AU32" s="58">
        <f>[1]节奏总纲!AU32</f>
        <v>2.9187551257886213</v>
      </c>
      <c r="AV32" s="58">
        <f>[1]节奏总纲!AV32</f>
        <v>2.189066344341466</v>
      </c>
      <c r="AW32" s="58">
        <f>[1]节奏总纲!AW32</f>
        <v>1.4593775628943106</v>
      </c>
      <c r="AX32" s="58">
        <f>[1]节奏总纲!AX32</f>
        <v>0.72968878144715532</v>
      </c>
      <c r="AY32" s="58"/>
      <c r="AZ32" s="58">
        <v>29</v>
      </c>
      <c r="BA32" s="58">
        <f>[1]节奏总纲!BA32</f>
        <v>30.12980063735499</v>
      </c>
      <c r="BB32" s="58">
        <f>[1]节奏总纲!BB32</f>
        <v>31.493307526642905</v>
      </c>
      <c r="BC32" s="58">
        <f>[1]节奏总纲!BC32</f>
        <v>33.280329748032408</v>
      </c>
      <c r="BD32" s="58">
        <f>[1]节奏总纲!BD32</f>
        <v>35.878317702773053</v>
      </c>
      <c r="BE32" s="58">
        <f>[1]节奏总纲!BE32</f>
        <v>40.518638521010644</v>
      </c>
    </row>
    <row r="33" spans="2:57" x14ac:dyDescent="0.15">
      <c r="B33" s="64">
        <f>[1]节奏总纲!B33</f>
        <v>50</v>
      </c>
      <c r="C33" s="64">
        <f>[1]节奏总纲!C33</f>
        <v>511.5</v>
      </c>
      <c r="D33" s="64">
        <f>[1]节奏总纲!D33</f>
        <v>256</v>
      </c>
      <c r="F33" s="64">
        <f>[1]节奏总纲!F33</f>
        <v>31</v>
      </c>
      <c r="G33" s="64">
        <f>[1]节奏总纲!G33</f>
        <v>7.5741877002903433</v>
      </c>
      <c r="I33" s="64">
        <f>[1]节奏总纲!I33</f>
        <v>31</v>
      </c>
      <c r="J33" s="64">
        <f>[1]节奏总纲!J33</f>
        <v>33.357679571112705</v>
      </c>
      <c r="K33" s="64">
        <f>[1]节奏总纲!K33</f>
        <v>0.92</v>
      </c>
      <c r="N33" s="61">
        <f>[1]节奏总纲!N33</f>
        <v>40</v>
      </c>
      <c r="O33" s="58">
        <v>30</v>
      </c>
      <c r="P33" s="58">
        <f>[1]节奏总纲!P33</f>
        <v>7</v>
      </c>
      <c r="Q33" s="58">
        <f>[1]节奏总纲!Q33</f>
        <v>6.1025999999999998</v>
      </c>
      <c r="R33" s="58">
        <f>[1]节奏总纲!R33</f>
        <v>5.0421000000000005</v>
      </c>
      <c r="S33" s="58">
        <f>[1]节奏总纲!S33</f>
        <v>3.7428999999999997</v>
      </c>
      <c r="T33" s="58">
        <f>[1]节奏总纲!T33</f>
        <v>2.1006999999999998</v>
      </c>
      <c r="V33" s="58">
        <v>30</v>
      </c>
      <c r="W33" s="58">
        <f>[1]节奏总纲!W33</f>
        <v>0.5357360677055425</v>
      </c>
      <c r="X33" s="58">
        <f>[1]节奏总纲!X33</f>
        <v>0.47028683579183905</v>
      </c>
      <c r="Y33" s="58">
        <f>[1]节奏总纲!Y33</f>
        <v>0.39106210071413816</v>
      </c>
      <c r="Z33" s="58">
        <f>[1]节奏总纲!Z33</f>
        <v>0.28969020736830053</v>
      </c>
      <c r="AA33" s="58">
        <f>[1]节奏总纲!AA33</f>
        <v>0.16400652588458042</v>
      </c>
      <c r="AC33" s="58">
        <v>30</v>
      </c>
      <c r="AD33" s="58">
        <f>[1]节奏总纲!AD33</f>
        <v>49.533352307096472</v>
      </c>
      <c r="AE33" s="58">
        <f>[1]节奏总纲!AE33</f>
        <v>51.497823295559343</v>
      </c>
      <c r="AF33" s="58">
        <f>[1]节奏总纲!AF33</f>
        <v>54.213705787583436</v>
      </c>
      <c r="AG33" s="58">
        <f>[1]节奏总纲!AG33</f>
        <v>58.701446767877648</v>
      </c>
      <c r="AH33" s="58">
        <f>[1]节奏总纲!AH33</f>
        <v>67.097551508592701</v>
      </c>
      <c r="AL33" s="58">
        <v>30</v>
      </c>
      <c r="AM33" s="58">
        <f>[1]节奏总纲!AM33</f>
        <v>28.35</v>
      </c>
      <c r="AN33" s="58">
        <f>[1]节奏总纲!AN33</f>
        <v>22.680000000000003</v>
      </c>
      <c r="AO33" s="58">
        <f>[1]节奏总纲!AO33</f>
        <v>17.010000000000002</v>
      </c>
      <c r="AP33" s="58">
        <f>[1]节奏总纲!AP33</f>
        <v>11.340000000000002</v>
      </c>
      <c r="AQ33" s="58">
        <f>[1]节奏总纲!AQ33</f>
        <v>5.6700000000000008</v>
      </c>
      <c r="AS33" s="58">
        <v>30</v>
      </c>
      <c r="AT33" s="58">
        <f>[1]节奏总纲!AT33</f>
        <v>4.2752961375811545</v>
      </c>
      <c r="AU33" s="58">
        <f>[1]节奏总纲!AU33</f>
        <v>3.4202369100649257</v>
      </c>
      <c r="AV33" s="58">
        <f>[1]节奏总纲!AV33</f>
        <v>2.5651776825486934</v>
      </c>
      <c r="AW33" s="58">
        <f>[1]节奏总纲!AW33</f>
        <v>1.7101184550324628</v>
      </c>
      <c r="AX33" s="58">
        <f>[1]节奏总纲!AX33</f>
        <v>0.85505922751623142</v>
      </c>
      <c r="AY33" s="58"/>
      <c r="AZ33" s="58">
        <v>30</v>
      </c>
      <c r="BA33" s="58">
        <f>[1]节奏总纲!BA33</f>
        <v>30.329493925593439</v>
      </c>
      <c r="BB33" s="58">
        <f>[1]节奏总纲!BB33</f>
        <v>31.706504654507764</v>
      </c>
      <c r="BC33" s="58">
        <f>[1]节奏总纲!BC33</f>
        <v>33.487933395889513</v>
      </c>
      <c r="BD33" s="58">
        <f>[1]节奏总纲!BD33</f>
        <v>36.105477566569242</v>
      </c>
      <c r="BE33" s="58">
        <f>[1]节奏总纲!BE33</f>
        <v>40.751734485509814</v>
      </c>
    </row>
    <row r="34" spans="2:57" x14ac:dyDescent="0.15">
      <c r="B34" s="64">
        <f>[1]节奏总纲!B34</f>
        <v>55</v>
      </c>
      <c r="C34" s="64">
        <f>[1]节奏总纲!C34</f>
        <v>1023.5</v>
      </c>
      <c r="D34" s="64">
        <f>[1]节奏总纲!D34</f>
        <v>512</v>
      </c>
      <c r="F34" s="64">
        <f>[1]节奏总纲!F34</f>
        <v>32</v>
      </c>
      <c r="G34" s="64">
        <f>[1]节奏总纲!G34</f>
        <v>8.189586839976279</v>
      </c>
      <c r="I34" s="64">
        <f>[1]节奏总纲!I34</f>
        <v>32</v>
      </c>
      <c r="J34" s="64">
        <f>[1]节奏总纲!J34</f>
        <v>39.220797956048642</v>
      </c>
      <c r="K34" s="64">
        <f>[1]节奏总纲!K34</f>
        <v>0.94</v>
      </c>
      <c r="N34" s="61">
        <f>[1]节奏总纲!N34</f>
        <v>41</v>
      </c>
      <c r="O34" s="58">
        <v>31</v>
      </c>
      <c r="P34" s="58">
        <f>[1]节奏总纲!P34</f>
        <v>7.5741877002903433</v>
      </c>
      <c r="Q34" s="58">
        <f>[1]节奏总纲!Q34</f>
        <v>6.6115084435834408</v>
      </c>
      <c r="R34" s="58">
        <f>[1]节奏总纲!R34</f>
        <v>5.4632615882194253</v>
      </c>
      <c r="S34" s="58">
        <f>[1]节奏总纲!S34</f>
        <v>4.052190419655334</v>
      </c>
      <c r="T34" s="58">
        <f>[1]节奏总纲!T34</f>
        <v>2.2783156602473356</v>
      </c>
      <c r="V34" s="58">
        <v>31</v>
      </c>
      <c r="W34" s="58">
        <f>[1]节奏总纲!W34</f>
        <v>0.57418770029034327</v>
      </c>
      <c r="X34" s="58">
        <f>[1]节奏总纲!X34</f>
        <v>0.50890844358344101</v>
      </c>
      <c r="Y34" s="58">
        <f>[1]节奏总纲!Y34</f>
        <v>0.42116158821942484</v>
      </c>
      <c r="Z34" s="58">
        <f>[1]节奏总纲!Z34</f>
        <v>0.30929041965533433</v>
      </c>
      <c r="AA34" s="58">
        <f>[1]节奏总纲!AA34</f>
        <v>0.17761566024733577</v>
      </c>
      <c r="AC34" s="58">
        <v>31</v>
      </c>
      <c r="AD34" s="58">
        <f>[1]节奏总纲!AD34</f>
        <v>50</v>
      </c>
      <c r="AE34" s="58">
        <f>[1]节奏总纲!AE34</f>
        <v>51.96230476258421</v>
      </c>
      <c r="AF34" s="58">
        <f>[1]节奏总纲!AF34</f>
        <v>54.692509339255828</v>
      </c>
      <c r="AG34" s="58">
        <f>[1]节奏总纲!AG34</f>
        <v>59.178112178215827</v>
      </c>
      <c r="AH34" s="58">
        <f>[1]节奏总纲!AH34</f>
        <v>67.582949939226467</v>
      </c>
      <c r="AL34" s="58">
        <v>31</v>
      </c>
      <c r="AM34" s="58">
        <f>[1]节奏总纲!AM34</f>
        <v>33.357679571112705</v>
      </c>
      <c r="AN34" s="58">
        <f>[1]节奏总纲!AN34</f>
        <v>26.686143656890167</v>
      </c>
      <c r="AO34" s="58">
        <f>[1]节奏总纲!AO34</f>
        <v>20.014607742667621</v>
      </c>
      <c r="AP34" s="58">
        <f>[1]节奏总纲!AP34</f>
        <v>13.343071828445083</v>
      </c>
      <c r="AQ34" s="58">
        <f>[1]节奏总纲!AQ34</f>
        <v>6.6715359142225417</v>
      </c>
      <c r="AS34" s="58">
        <v>31</v>
      </c>
      <c r="AT34" s="58">
        <f>[1]节奏总纲!AT34</f>
        <v>5.0076795711127033</v>
      </c>
      <c r="AU34" s="58">
        <f>[1]节奏总纲!AU34</f>
        <v>4.0061436568901634</v>
      </c>
      <c r="AV34" s="58">
        <f>[1]节奏总纲!AV34</f>
        <v>3.0046077426676199</v>
      </c>
      <c r="AW34" s="58">
        <f>[1]节奏总纲!AW34</f>
        <v>2.0030718284450817</v>
      </c>
      <c r="AX34" s="58">
        <f>[1]节奏总纲!AX34</f>
        <v>1.0015359142225408</v>
      </c>
      <c r="AY34" s="58"/>
      <c r="AZ34" s="58">
        <v>31</v>
      </c>
      <c r="BA34" s="58">
        <f>[1]节奏总纲!BA34</f>
        <v>30.529187213831889</v>
      </c>
      <c r="BB34" s="58">
        <f>[1]节奏总纲!BB34</f>
        <v>31.919701782372627</v>
      </c>
      <c r="BC34" s="58">
        <f>[1]节奏总纲!BC34</f>
        <v>33.695537043746626</v>
      </c>
      <c r="BD34" s="58">
        <f>[1]节奏总纲!BD34</f>
        <v>36.315904388158508</v>
      </c>
      <c r="BE34" s="58">
        <f>[1]节奏总纲!BE34</f>
        <v>40.984830450008978</v>
      </c>
    </row>
    <row r="35" spans="2:57" x14ac:dyDescent="0.15">
      <c r="B35" s="64">
        <f>[1]节奏总纲!B35</f>
        <v>60</v>
      </c>
      <c r="C35" s="64">
        <f>[1]节奏总纲!C35</f>
        <v>2047.5</v>
      </c>
      <c r="D35" s="64">
        <f>[1]节奏总纲!D35</f>
        <v>1024</v>
      </c>
      <c r="F35" s="64">
        <f>[1]节奏总纲!F35</f>
        <v>33</v>
      </c>
      <c r="G35" s="64">
        <f>[1]节奏总纲!G35</f>
        <v>8.8491553067593287</v>
      </c>
      <c r="I35" s="64">
        <f>[1]节奏总纲!I35</f>
        <v>33</v>
      </c>
      <c r="J35" s="64">
        <f>[1]节奏总纲!J35</f>
        <v>46.082812923199413</v>
      </c>
      <c r="K35" s="64">
        <f>[1]节奏总纲!K35</f>
        <v>0.96</v>
      </c>
      <c r="N35" s="61">
        <f>[1]节奏总纲!N35</f>
        <v>42</v>
      </c>
      <c r="O35" s="58">
        <v>32</v>
      </c>
      <c r="P35" s="58">
        <f>[1]节奏总纲!P35</f>
        <v>8.189586839976279</v>
      </c>
      <c r="Q35" s="58">
        <f>[1]节奏总纲!Q35</f>
        <v>7.1519661873512845</v>
      </c>
      <c r="R35" s="58">
        <f>[1]节奏总纲!R35</f>
        <v>5.906330028990892</v>
      </c>
      <c r="S35" s="58">
        <f>[1]节奏总纲!S35</f>
        <v>4.3855237528072974</v>
      </c>
      <c r="T35" s="58">
        <f>[1]节奏总纲!T35</f>
        <v>2.46506563883286</v>
      </c>
      <c r="V35" s="58">
        <v>32</v>
      </c>
      <c r="W35" s="58">
        <f>[1]节奏总纲!W35</f>
        <v>0.61539913968593574</v>
      </c>
      <c r="X35" s="58">
        <f>[1]节奏总纲!X35</f>
        <v>0.54045774376784372</v>
      </c>
      <c r="Y35" s="58">
        <f>[1]节奏总纲!Y35</f>
        <v>0.44306844077146668</v>
      </c>
      <c r="Z35" s="58">
        <f>[1]节奏总纲!Z35</f>
        <v>0.33333333315196345</v>
      </c>
      <c r="AA35" s="58">
        <f>[1]节奏总纲!AA35</f>
        <v>0.18674997858552445</v>
      </c>
      <c r="AC35" s="58">
        <v>32</v>
      </c>
      <c r="AD35" s="58">
        <f>[1]节奏总纲!AD35</f>
        <v>50.435397692903535</v>
      </c>
      <c r="AE35" s="58">
        <f>[1]节奏总纲!AE35</f>
        <v>52.391506955233744</v>
      </c>
      <c r="AF35" s="58">
        <f>[1]节奏总纲!AF35</f>
        <v>55.159275389027101</v>
      </c>
      <c r="AG35" s="58">
        <f>[1]节奏总纲!AG35</f>
        <v>59.632093520341421</v>
      </c>
      <c r="AH35" s="58">
        <f>[1]节奏总纲!AH35</f>
        <v>68.063981730538742</v>
      </c>
      <c r="AL35" s="58">
        <v>32</v>
      </c>
      <c r="AM35" s="58">
        <f>[1]节奏总纲!AM35</f>
        <v>39.220797956048642</v>
      </c>
      <c r="AN35" s="58">
        <f>[1]节奏总纲!AN35</f>
        <v>31.376638364838914</v>
      </c>
      <c r="AO35" s="58">
        <f>[1]节奏总纲!AO35</f>
        <v>23.532478773629183</v>
      </c>
      <c r="AP35" s="58">
        <f>[1]节奏总纲!AP35</f>
        <v>15.688319182419457</v>
      </c>
      <c r="AQ35" s="58">
        <f>[1]节奏总纲!AQ35</f>
        <v>7.8441595912097286</v>
      </c>
      <c r="AS35" s="58">
        <v>32</v>
      </c>
      <c r="AT35" s="58">
        <f>[1]节奏总纲!AT35</f>
        <v>5.8631183849359374</v>
      </c>
      <c r="AU35" s="58">
        <f>[1]节奏总纲!AU35</f>
        <v>4.6904947079487478</v>
      </c>
      <c r="AV35" s="58">
        <f>[1]节奏总纲!AV35</f>
        <v>3.5178710309615617</v>
      </c>
      <c r="AW35" s="58">
        <f>[1]节奏总纲!AW35</f>
        <v>2.3452473539743739</v>
      </c>
      <c r="AX35" s="58">
        <f>[1]节奏总纲!AX35</f>
        <v>1.1726236769871869</v>
      </c>
      <c r="AY35" s="58"/>
      <c r="AZ35" s="58">
        <v>32</v>
      </c>
      <c r="BA35" s="58">
        <f>[1]节奏总纲!BA35</f>
        <v>30.728880502070336</v>
      </c>
      <c r="BB35" s="58">
        <f>[1]节奏总纲!BB35</f>
        <v>32.113552950216736</v>
      </c>
      <c r="BC35" s="58">
        <f>[1]节奏总纲!BC35</f>
        <v>33.903140691603731</v>
      </c>
      <c r="BD35" s="58">
        <f>[1]节奏总纲!BD35</f>
        <v>36.526331209747774</v>
      </c>
      <c r="BE35" s="58">
        <f>[1]节奏总纲!BE35</f>
        <v>41.188041754455355</v>
      </c>
    </row>
    <row r="36" spans="2:57" x14ac:dyDescent="0.15">
      <c r="F36" s="64">
        <f>[1]节奏总纲!F36</f>
        <v>34</v>
      </c>
      <c r="G36" s="64">
        <f>[1]节奏总纲!G36</f>
        <v>9.5560632861831518</v>
      </c>
      <c r="I36" s="64">
        <f>[1]节奏总纲!I36</f>
        <v>34</v>
      </c>
      <c r="J36" s="64">
        <f>[1]节奏总纲!J36</f>
        <v>54.110931329932889</v>
      </c>
      <c r="K36" s="64">
        <f>[1]节奏总纲!K36</f>
        <v>0.98</v>
      </c>
      <c r="N36" s="61">
        <f>[1]节奏总纲!N36</f>
        <v>43</v>
      </c>
      <c r="O36" s="58">
        <v>33</v>
      </c>
      <c r="P36" s="58">
        <f>[1]节奏总纲!P36</f>
        <v>8.8491553067593287</v>
      </c>
      <c r="Q36" s="58">
        <f>[1]节奏总纲!Q36</f>
        <v>7.7120388498407557</v>
      </c>
      <c r="R36" s="58">
        <f>[1]节奏总纲!R36</f>
        <v>6.3696219898053652</v>
      </c>
      <c r="S36" s="58">
        <f>[1]节奏总纲!S36</f>
        <v>4.736067920177593</v>
      </c>
      <c r="T36" s="58">
        <f>[1]节奏总纲!T36</f>
        <v>2.6627108318038819</v>
      </c>
      <c r="V36" s="58">
        <v>33</v>
      </c>
      <c r="W36" s="58">
        <f>[1]节奏总纲!W36</f>
        <v>0.6595684667830497</v>
      </c>
      <c r="X36" s="58">
        <f>[1]节奏总纲!X36</f>
        <v>0.56007266248947118</v>
      </c>
      <c r="Y36" s="58">
        <f>[1]节奏总纲!Y36</f>
        <v>0.46329196081447321</v>
      </c>
      <c r="Z36" s="58">
        <f>[1]节奏总纲!Z36</f>
        <v>0.35054416737029559</v>
      </c>
      <c r="AA36" s="58">
        <f>[1]节奏总纲!AA36</f>
        <v>0.1976451929710219</v>
      </c>
      <c r="AC36" s="58">
        <v>33</v>
      </c>
      <c r="AD36" s="58">
        <f>[1]节奏总纲!AD36</f>
        <v>50.870795385807064</v>
      </c>
      <c r="AE36" s="58">
        <f>[1]节奏总纲!AE36</f>
        <v>52.81759316022675</v>
      </c>
      <c r="AF36" s="58">
        <f>[1]节奏总纲!AF36</f>
        <v>55.604435245632025</v>
      </c>
      <c r="AG36" s="58">
        <f>[1]节奏总纲!AG36</f>
        <v>60.078368706270226</v>
      </c>
      <c r="AH36" s="58">
        <f>[1]节奏总纲!AH36</f>
        <v>68.518369035696878</v>
      </c>
      <c r="AL36" s="58">
        <v>33</v>
      </c>
      <c r="AM36" s="58">
        <f>[1]节奏总纲!AM36</f>
        <v>46.082812923199413</v>
      </c>
      <c r="AN36" s="58">
        <f>[1]节奏总纲!AN36</f>
        <v>36.866250338559531</v>
      </c>
      <c r="AO36" s="58">
        <f>[1]节奏总纲!AO36</f>
        <v>27.649687753919647</v>
      </c>
      <c r="AP36" s="58">
        <f>[1]节奏总纲!AP36</f>
        <v>18.433125169279766</v>
      </c>
      <c r="AQ36" s="58">
        <f>[1]节奏总纲!AQ36</f>
        <v>9.2165625846398829</v>
      </c>
      <c r="AS36" s="58">
        <v>33</v>
      </c>
      <c r="AT36" s="58">
        <f>[1]节奏总纲!AT36</f>
        <v>6.8620149671507704</v>
      </c>
      <c r="AU36" s="58">
        <f>[1]节奏总纲!AU36</f>
        <v>5.489611973720617</v>
      </c>
      <c r="AV36" s="58">
        <f>[1]节奏总纲!AV36</f>
        <v>4.1172089802904637</v>
      </c>
      <c r="AW36" s="58">
        <f>[1]节奏总纲!AW36</f>
        <v>2.7448059868603085</v>
      </c>
      <c r="AX36" s="58">
        <f>[1]节奏总纲!AX36</f>
        <v>1.3724029934301543</v>
      </c>
      <c r="AY36" s="58"/>
      <c r="AZ36" s="58">
        <v>33</v>
      </c>
      <c r="BA36" s="58">
        <f>[1]节奏总纲!BA36</f>
        <v>30.928573790308786</v>
      </c>
      <c r="BB36" s="58">
        <f>[1]节奏总纲!BB36</f>
        <v>32.295715187691279</v>
      </c>
      <c r="BC36" s="58">
        <f>[1]节奏总纲!BC36</f>
        <v>34.09469189131628</v>
      </c>
      <c r="BD36" s="58">
        <f>[1]节奏总纲!BD36</f>
        <v>36.73675803133704</v>
      </c>
      <c r="BE36" s="58">
        <f>[1]节奏总纲!BE36</f>
        <v>41.389172829914081</v>
      </c>
    </row>
    <row r="37" spans="2:57" x14ac:dyDescent="0.15">
      <c r="F37" s="64">
        <f>[1]节奏总纲!F37</f>
        <v>35</v>
      </c>
      <c r="G37" s="64">
        <f>[1]节奏总纲!G37</f>
        <v>10.313708498984759</v>
      </c>
      <c r="I37" s="64">
        <f>[1]节奏总纲!I37</f>
        <v>35</v>
      </c>
      <c r="J37" s="64">
        <f>[1]节奏总纲!J37</f>
        <v>63.5</v>
      </c>
      <c r="K37" s="64">
        <f>[1]节奏总纲!K37</f>
        <v>1</v>
      </c>
      <c r="N37" s="61">
        <f>[1]节奏总纲!N37</f>
        <v>44</v>
      </c>
      <c r="O37" s="58">
        <v>34</v>
      </c>
      <c r="P37" s="58">
        <f>[1]节奏总纲!P37</f>
        <v>9.5560632861831518</v>
      </c>
      <c r="Q37" s="58">
        <f>[1]节奏总纲!Q37</f>
        <v>8.3309759728944712</v>
      </c>
      <c r="R37" s="58">
        <f>[1]节奏总纲!R37</f>
        <v>6.8918328419952886</v>
      </c>
      <c r="S37" s="58">
        <f>[1]节奏总纲!S37</f>
        <v>5.1287391656944967</v>
      </c>
      <c r="T37" s="58">
        <f>[1]节奏总纲!T37</f>
        <v>2.8811530807842201</v>
      </c>
      <c r="V37" s="58">
        <v>34</v>
      </c>
      <c r="W37" s="58">
        <f>[1]节奏总纲!W37</f>
        <v>0.70690797942382311</v>
      </c>
      <c r="X37" s="58">
        <f>[1]节奏总纲!X37</f>
        <v>0.61893712305371551</v>
      </c>
      <c r="Y37" s="58">
        <f>[1]节奏总纲!Y37</f>
        <v>0.52221085218992336</v>
      </c>
      <c r="Z37" s="58">
        <f>[1]节奏总纲!Z37</f>
        <v>0.39267124551690369</v>
      </c>
      <c r="AA37" s="58">
        <f>[1]节奏总纲!AA37</f>
        <v>0.21844224898033815</v>
      </c>
      <c r="AC37" s="58">
        <v>34</v>
      </c>
      <c r="AD37" s="58">
        <f>[1]节奏总纲!AD37</f>
        <v>51.285688244217212</v>
      </c>
      <c r="AE37" s="58">
        <f>[1]节奏总纲!AE37</f>
        <v>53.226994578658328</v>
      </c>
      <c r="AF37" s="58">
        <f>[1]节奏总纲!AF37</f>
        <v>56.045896281048073</v>
      </c>
      <c r="AG37" s="58">
        <f>[1]节奏总纲!AG37</f>
        <v>60.491705764657482</v>
      </c>
      <c r="AH37" s="58">
        <f>[1]节奏总纲!AH37</f>
        <v>68.972756340855</v>
      </c>
      <c r="AL37" s="58">
        <v>34</v>
      </c>
      <c r="AM37" s="58">
        <f>[1]节奏总纲!AM37</f>
        <v>54.110931329932889</v>
      </c>
      <c r="AN37" s="58">
        <f>[1]节奏总纲!AN37</f>
        <v>43.288745063946315</v>
      </c>
      <c r="AO37" s="58">
        <f>[1]节奏总纲!AO37</f>
        <v>32.466558797959735</v>
      </c>
      <c r="AP37" s="58">
        <f>[1]节奏总纲!AP37</f>
        <v>21.644372531973158</v>
      </c>
      <c r="AQ37" s="58">
        <f>[1]节奏总纲!AQ37</f>
        <v>10.822186265986579</v>
      </c>
      <c r="AS37" s="58">
        <v>34</v>
      </c>
      <c r="AT37" s="58">
        <f>[1]节奏总纲!AT37</f>
        <v>8.0281184067334763</v>
      </c>
      <c r="AU37" s="58">
        <f>[1]节奏总纲!AU37</f>
        <v>6.4224947253867839</v>
      </c>
      <c r="AV37" s="58">
        <f>[1]节奏总纲!AV37</f>
        <v>4.8168710440400879</v>
      </c>
      <c r="AW37" s="58">
        <f>[1]节奏总纲!AW37</f>
        <v>3.2112473626933919</v>
      </c>
      <c r="AX37" s="58">
        <f>[1]节奏总纲!AX37</f>
        <v>1.605623681346696</v>
      </c>
      <c r="AY37" s="58"/>
      <c r="AZ37" s="58">
        <v>34</v>
      </c>
      <c r="BA37" s="58">
        <f>[1]节奏总纲!BA37</f>
        <v>31.109552696486158</v>
      </c>
      <c r="BB37" s="58">
        <f>[1]节奏总纲!BB37</f>
        <v>32.477877425165822</v>
      </c>
      <c r="BC37" s="58">
        <f>[1]节奏总纲!BC37</f>
        <v>34.272203285175834</v>
      </c>
      <c r="BD37" s="58">
        <f>[1]节奏总纲!BD37</f>
        <v>36.947184852926306</v>
      </c>
      <c r="BE37" s="58">
        <f>[1]节奏总纲!BE37</f>
        <v>41.590303905372799</v>
      </c>
    </row>
    <row r="38" spans="2:57" x14ac:dyDescent="0.15">
      <c r="F38" s="64">
        <f>[1]节奏总纲!F38</f>
        <v>36</v>
      </c>
      <c r="G38" s="64">
        <f>[1]节奏总纲!G38</f>
        <v>11.125732532083184</v>
      </c>
      <c r="I38" s="64">
        <f>[1]节奏总纲!I38</f>
        <v>36</v>
      </c>
      <c r="J38" s="64">
        <f>[1]节奏总纲!J38</f>
        <v>73.746861667008318</v>
      </c>
      <c r="K38" s="64">
        <f>[1]节奏总纲!K38</f>
        <v>1.01</v>
      </c>
      <c r="N38" s="61">
        <f>[1]节奏总纲!N38</f>
        <v>45</v>
      </c>
      <c r="O38" s="58">
        <v>35</v>
      </c>
      <c r="P38" s="58">
        <f>[1]节奏总纲!P38</f>
        <v>10.313708498984759</v>
      </c>
      <c r="Q38" s="58">
        <f>[1]节奏总纲!Q38</f>
        <v>9.0048988904635934</v>
      </c>
      <c r="R38" s="58">
        <f>[1]节奏总纲!R38</f>
        <v>7.4547485030661838</v>
      </c>
      <c r="S38" s="58">
        <f>[1]节奏总纲!S38</f>
        <v>5.5405242056546129</v>
      </c>
      <c r="T38" s="58">
        <f>[1]节奏总纲!T38</f>
        <v>3.1106144832938032</v>
      </c>
      <c r="V38" s="58">
        <v>35</v>
      </c>
      <c r="W38" s="58">
        <f>[1]节奏总纲!W38</f>
        <v>0.75764521280160757</v>
      </c>
      <c r="X38" s="58">
        <f>[1]节奏总纲!X38</f>
        <v>0.67392291756912215</v>
      </c>
      <c r="Y38" s="58">
        <f>[1]节奏总纲!Y38</f>
        <v>0.56291566107089519</v>
      </c>
      <c r="Z38" s="58">
        <f>[1]节奏总纲!Z38</f>
        <v>0.41178503996011617</v>
      </c>
      <c r="AA38" s="58">
        <f>[1]节奏总纲!AA38</f>
        <v>0.22946140250958313</v>
      </c>
      <c r="AC38" s="58">
        <v>35</v>
      </c>
      <c r="AD38" s="58">
        <f>[1]节奏总纲!AD38</f>
        <v>51.691928656135211</v>
      </c>
      <c r="AE38" s="58">
        <f>[1]节奏总纲!AE38</f>
        <v>53.623906555539456</v>
      </c>
      <c r="AF38" s="58">
        <f>[1]节奏总纲!AF38</f>
        <v>56.457855949816349</v>
      </c>
      <c r="AG38" s="58">
        <f>[1]节奏总纲!AG38</f>
        <v>60.905042823044738</v>
      </c>
      <c r="AH38" s="58">
        <f>[1]节奏总纲!AH38</f>
        <v>69.385288338144662</v>
      </c>
      <c r="AL38" s="58">
        <v>35</v>
      </c>
      <c r="AM38" s="58">
        <f>[1]节奏总纲!AM38</f>
        <v>63.5</v>
      </c>
      <c r="AN38" s="58">
        <f>[1]节奏总纲!AN38</f>
        <v>50.800000000000004</v>
      </c>
      <c r="AO38" s="58">
        <f>[1]节奏总纲!AO38</f>
        <v>38.1</v>
      </c>
      <c r="AP38" s="58">
        <f>[1]节奏总纲!AP38</f>
        <v>25.400000000000002</v>
      </c>
      <c r="AQ38" s="58">
        <f>[1]节奏总纲!AQ38</f>
        <v>12.700000000000001</v>
      </c>
      <c r="AS38" s="58">
        <v>35</v>
      </c>
      <c r="AT38" s="58">
        <f>[1]节奏总纲!AT38</f>
        <v>9.3890686700671111</v>
      </c>
      <c r="AU38" s="58">
        <f>[1]节奏总纲!AU38</f>
        <v>7.5112549360536889</v>
      </c>
      <c r="AV38" s="58">
        <f>[1]节奏总纲!AV38</f>
        <v>5.6334412020402667</v>
      </c>
      <c r="AW38" s="58">
        <f>[1]节奏总纲!AW38</f>
        <v>3.7556274680268444</v>
      </c>
      <c r="AX38" s="58">
        <f>[1]节奏总纲!AX38</f>
        <v>1.8778137340134222</v>
      </c>
      <c r="AY38" s="58"/>
      <c r="AZ38" s="58">
        <v>35</v>
      </c>
      <c r="BA38" s="58">
        <f>[1]节奏总纲!BA38</f>
        <v>31.280110398778046</v>
      </c>
      <c r="BB38" s="58">
        <f>[1]节奏总纲!BB38</f>
        <v>32.660039662640372</v>
      </c>
      <c r="BC38" s="58">
        <f>[1]节奏总纲!BC38</f>
        <v>34.449714679035388</v>
      </c>
      <c r="BD38" s="58">
        <f>[1]节奏总纲!BD38</f>
        <v>37.135950591746003</v>
      </c>
      <c r="BE38" s="58">
        <f>[1]节奏总纲!BE38</f>
        <v>41.791434980831518</v>
      </c>
    </row>
    <row r="39" spans="2:57" x14ac:dyDescent="0.15">
      <c r="F39" s="64">
        <f>[1]节奏总纲!F39</f>
        <v>37</v>
      </c>
      <c r="G39" s="64">
        <f>[1]节奏总纲!G39</f>
        <v>11.996038341699768</v>
      </c>
      <c r="I39" s="64">
        <f>[1]节奏总纲!I39</f>
        <v>37</v>
      </c>
      <c r="J39" s="64">
        <f>[1]节奏总纲!J39</f>
        <v>85.62747641525452</v>
      </c>
      <c r="K39" s="64">
        <f>[1]节奏总纲!K39</f>
        <v>1.02</v>
      </c>
      <c r="N39" s="61">
        <f>[1]节奏总纲!N39</f>
        <v>46</v>
      </c>
      <c r="O39" s="58">
        <v>36</v>
      </c>
      <c r="P39" s="58">
        <f>[1]节奏总纲!P39</f>
        <v>11.125732532083184</v>
      </c>
      <c r="Q39" s="58">
        <f>[1]节奏总纲!Q39</f>
        <v>9.7261153795471191</v>
      </c>
      <c r="R39" s="58">
        <f>[1]节奏总纲!R39</f>
        <v>8.0405669009365166</v>
      </c>
      <c r="S39" s="58">
        <f>[1]节奏总纲!S39</f>
        <v>5.9700680767158358</v>
      </c>
      <c r="T39" s="58">
        <f>[1]节奏总纲!T39</f>
        <v>3.3388323328781633</v>
      </c>
      <c r="V39" s="58">
        <v>36</v>
      </c>
      <c r="W39" s="58">
        <f>[1]节奏总纲!W39</f>
        <v>0.81202403309842452</v>
      </c>
      <c r="X39" s="58">
        <f>[1]节奏总纲!X39</f>
        <v>0.72121648908352576</v>
      </c>
      <c r="Y39" s="58">
        <f>[1]节奏总纲!Y39</f>
        <v>0.58581839787033285</v>
      </c>
      <c r="Z39" s="58">
        <f>[1]节奏总纲!Z39</f>
        <v>0.42954387106122294</v>
      </c>
      <c r="AA39" s="58">
        <f>[1]节奏总纲!AA39</f>
        <v>0.22821784958436009</v>
      </c>
      <c r="AC39" s="58">
        <v>36</v>
      </c>
      <c r="AD39" s="58">
        <f>[1]节奏总纲!AD39</f>
        <v>52.091594979242075</v>
      </c>
      <c r="AE39" s="58">
        <f>[1]节奏总纲!AE39</f>
        <v>54.020289560649204</v>
      </c>
      <c r="AF39" s="58">
        <f>[1]节奏总纲!AF39</f>
        <v>56.869815618584624</v>
      </c>
      <c r="AG39" s="58">
        <f>[1]节奏总纲!AG39</f>
        <v>61.294362422865476</v>
      </c>
      <c r="AH39" s="58">
        <f>[1]节奏总纲!AH39</f>
        <v>69.795150761037945</v>
      </c>
      <c r="AL39" s="58">
        <v>36</v>
      </c>
      <c r="AM39" s="58">
        <f>[1]节奏总纲!AM39</f>
        <v>73.746861667008318</v>
      </c>
      <c r="AN39" s="58">
        <f>[1]节奏总纲!AN39</f>
        <v>58.997489333606659</v>
      </c>
      <c r="AO39" s="58">
        <f>[1]节奏总纲!AO39</f>
        <v>44.248117000204992</v>
      </c>
      <c r="AP39" s="58">
        <f>[1]节奏总纲!AP39</f>
        <v>29.498744666803329</v>
      </c>
      <c r="AQ39" s="58">
        <f>[1]节奏总纲!AQ39</f>
        <v>14.749372333401665</v>
      </c>
      <c r="AS39" s="58">
        <v>36</v>
      </c>
      <c r="AT39" s="58">
        <f>[1]节奏总纲!AT39</f>
        <v>10.246861667008318</v>
      </c>
      <c r="AU39" s="58">
        <f>[1]节奏总纲!AU39</f>
        <v>8.1974893336066543</v>
      </c>
      <c r="AV39" s="58">
        <f>[1]节奏总纲!AV39</f>
        <v>6.1481170002049907</v>
      </c>
      <c r="AW39" s="58">
        <f>[1]节奏总纲!AW39</f>
        <v>4.0987446668033272</v>
      </c>
      <c r="AX39" s="58">
        <f>[1]节奏总纲!AX39</f>
        <v>2.0493723334016636</v>
      </c>
      <c r="AY39" s="58"/>
      <c r="AZ39" s="58">
        <v>36</v>
      </c>
      <c r="BA39" s="58">
        <f>[1]节奏总纲!BA39</f>
        <v>31.450668101069933</v>
      </c>
      <c r="BB39" s="58">
        <f>[1]节奏总纲!BB39</f>
        <v>32.842201900114915</v>
      </c>
      <c r="BC39" s="58">
        <f>[1]节奏总纲!BC39</f>
        <v>34.627226072894942</v>
      </c>
      <c r="BD39" s="58">
        <f>[1]节奏总纲!BD39</f>
        <v>37.317457773889828</v>
      </c>
      <c r="BE39" s="58">
        <f>[1]节奏总纲!BE39</f>
        <v>41.992566056290244</v>
      </c>
    </row>
    <row r="40" spans="2:57" x14ac:dyDescent="0.15">
      <c r="F40" s="64">
        <f>[1]节奏总纲!F40</f>
        <v>38</v>
      </c>
      <c r="G40" s="64">
        <f>[1]节奏总纲!G40</f>
        <v>12.928809012737984</v>
      </c>
      <c r="I40" s="64">
        <f>[1]节奏总纲!I40</f>
        <v>38</v>
      </c>
      <c r="J40" s="64">
        <f>[1]节奏总纲!J40</f>
        <v>99.401036064365428</v>
      </c>
      <c r="K40" s="64">
        <f>[1]节奏总纲!K40</f>
        <v>1.03</v>
      </c>
      <c r="N40" s="61">
        <f>[1]节奏总纲!N40</f>
        <v>47</v>
      </c>
      <c r="O40" s="58">
        <v>37</v>
      </c>
      <c r="P40" s="58">
        <f>[1]节奏总纲!P40</f>
        <v>11.996038341699768</v>
      </c>
      <c r="Q40" s="58">
        <f>[1]节奏总纲!Q40</f>
        <v>10.483337906811427</v>
      </c>
      <c r="R40" s="58">
        <f>[1]节奏总纲!R40</f>
        <v>8.6671377018780831</v>
      </c>
      <c r="S40" s="58">
        <f>[1]节奏总纲!S40</f>
        <v>6.4166809089752066</v>
      </c>
      <c r="T40" s="58">
        <f>[1]节奏总纲!T40</f>
        <v>3.6000111063441</v>
      </c>
      <c r="V40" s="58">
        <v>37</v>
      </c>
      <c r="W40" s="58">
        <f>[1]节奏总纲!W40</f>
        <v>0.87030580961658366</v>
      </c>
      <c r="X40" s="58">
        <f>[1]节奏总纲!X40</f>
        <v>0.75722252726430739</v>
      </c>
      <c r="Y40" s="58">
        <f>[1]节奏总纲!Y40</f>
        <v>0.62657080094156647</v>
      </c>
      <c r="Z40" s="58">
        <f>[1]节奏总纲!Z40</f>
        <v>0.44661283225937076</v>
      </c>
      <c r="AA40" s="58">
        <f>[1]节奏总纲!AA40</f>
        <v>0.26117877346593676</v>
      </c>
      <c r="AC40" s="58">
        <v>37</v>
      </c>
      <c r="AD40" s="58">
        <f>[1]节奏总纲!AD40</f>
        <v>52.470630686057078</v>
      </c>
      <c r="AE40" s="58">
        <f>[1]节奏总纲!AE40</f>
        <v>54.407116521581436</v>
      </c>
      <c r="AF40" s="58">
        <f>[1]节奏总纲!AF40</f>
        <v>57.263329041432932</v>
      </c>
      <c r="AG40" s="58">
        <f>[1]节奏总纲!AG40</f>
        <v>61.676518787205197</v>
      </c>
      <c r="AH40" s="58">
        <f>[1]节奏总纲!AH40</f>
        <v>70.190427169053478</v>
      </c>
      <c r="AL40" s="58">
        <v>37</v>
      </c>
      <c r="AM40" s="58">
        <f>[1]节奏总纲!AM40</f>
        <v>85.62747641525452</v>
      </c>
      <c r="AN40" s="58">
        <f>[1]节奏总纲!AN40</f>
        <v>68.501981132203625</v>
      </c>
      <c r="AO40" s="58">
        <f>[1]节奏总纲!AO40</f>
        <v>51.376485849152708</v>
      </c>
      <c r="AP40" s="58">
        <f>[1]节奏总纲!AP40</f>
        <v>34.250990566101812</v>
      </c>
      <c r="AQ40" s="58">
        <f>[1]节奏总纲!AQ40</f>
        <v>17.125495283050906</v>
      </c>
      <c r="AS40" s="58">
        <v>37</v>
      </c>
      <c r="AT40" s="58">
        <f>[1]节奏总纲!AT40</f>
        <v>11.880614748246202</v>
      </c>
      <c r="AU40" s="58">
        <f>[1]节奏总纲!AU40</f>
        <v>9.5044917985969661</v>
      </c>
      <c r="AV40" s="58">
        <f>[1]节奏总纲!AV40</f>
        <v>7.1283688489477157</v>
      </c>
      <c r="AW40" s="58">
        <f>[1]节奏总纲!AW40</f>
        <v>4.7522458992984831</v>
      </c>
      <c r="AX40" s="58">
        <f>[1]节奏总纲!AX40</f>
        <v>2.3761229496492415</v>
      </c>
      <c r="AY40" s="58"/>
      <c r="AZ40" s="58">
        <v>37</v>
      </c>
      <c r="BA40" s="58">
        <f>[1]节奏总纲!BA40</f>
        <v>31.621225803361821</v>
      </c>
      <c r="BB40" s="58">
        <f>[1]节奏总纲!BB40</f>
        <v>33.02082518821102</v>
      </c>
      <c r="BC40" s="58">
        <f>[1]节奏总纲!BC40</f>
        <v>34.804737466754489</v>
      </c>
      <c r="BD40" s="58">
        <f>[1]节奏总纲!BD40</f>
        <v>37.498964956033646</v>
      </c>
      <c r="BE40" s="58">
        <f>[1]节奏总纲!BE40</f>
        <v>42.167148737437564</v>
      </c>
    </row>
    <row r="41" spans="2:57" x14ac:dyDescent="0.15">
      <c r="F41" s="64">
        <f>[1]节奏总纲!F41</f>
        <v>39</v>
      </c>
      <c r="G41" s="64">
        <f>[1]节奏总纲!G41</f>
        <v>13.928527864588917</v>
      </c>
      <c r="I41" s="64">
        <f>[1]节奏总纲!I41</f>
        <v>39</v>
      </c>
      <c r="J41" s="64">
        <f>[1]节奏总纲!J41</f>
        <v>115.36769098598003</v>
      </c>
      <c r="K41" s="64">
        <f>[1]节奏总纲!K41</f>
        <v>1.04</v>
      </c>
      <c r="N41" s="61">
        <f>[1]节奏总纲!N41</f>
        <v>48</v>
      </c>
      <c r="O41" s="58">
        <v>38</v>
      </c>
      <c r="P41" s="58">
        <f>[1]节奏总纲!P41</f>
        <v>12.928809012737984</v>
      </c>
      <c r="Q41" s="58">
        <f>[1]节奏总纲!Q41</f>
        <v>11.292021791725356</v>
      </c>
      <c r="R41" s="58">
        <f>[1]节奏总纲!R41</f>
        <v>9.3190855363815395</v>
      </c>
      <c r="S41" s="58">
        <f>[1]节奏总纲!S41</f>
        <v>6.8962267273944402</v>
      </c>
      <c r="T41" s="58">
        <f>[1]节奏总纲!T41</f>
        <v>3.8708854184137524</v>
      </c>
      <c r="V41" s="58">
        <v>38</v>
      </c>
      <c r="W41" s="58">
        <f>[1]节奏总纲!W41</f>
        <v>0.93277067103821665</v>
      </c>
      <c r="X41" s="58">
        <f>[1]节奏总纲!X41</f>
        <v>0.80868388491392906</v>
      </c>
      <c r="Y41" s="58">
        <f>[1]节奏总纲!Y41</f>
        <v>0.65194783450345639</v>
      </c>
      <c r="Z41" s="58">
        <f>[1]节奏总纲!Z41</f>
        <v>0.4795458184192336</v>
      </c>
      <c r="AA41" s="58">
        <f>[1]节奏总纲!AA41</f>
        <v>0.2708743120696524</v>
      </c>
      <c r="AC41" s="58">
        <v>38</v>
      </c>
      <c r="AD41" s="58">
        <f>[1]节奏总纲!AD41</f>
        <v>52.849666392872081</v>
      </c>
      <c r="AE41" s="58">
        <f>[1]节奏总纲!AE41</f>
        <v>54.793943482513676</v>
      </c>
      <c r="AF41" s="58">
        <f>[1]节奏总纲!AF41</f>
        <v>57.64832002380362</v>
      </c>
      <c r="AG41" s="58">
        <f>[1]节奏总纲!AG41</f>
        <v>62.054222259937362</v>
      </c>
      <c r="AH41" s="58">
        <f>[1]节奏总纲!AH41</f>
        <v>70.571129226337533</v>
      </c>
      <c r="AL41" s="58">
        <v>38</v>
      </c>
      <c r="AM41" s="58">
        <f>[1]节奏总纲!AM41</f>
        <v>99.401036064365428</v>
      </c>
      <c r="AN41" s="58">
        <f>[1]节奏总纲!AN41</f>
        <v>79.520828851492354</v>
      </c>
      <c r="AO41" s="58">
        <f>[1]节奏总纲!AO41</f>
        <v>59.640621638619251</v>
      </c>
      <c r="AP41" s="58">
        <f>[1]节奏总纲!AP41</f>
        <v>39.760414425746177</v>
      </c>
      <c r="AQ41" s="58">
        <f>[1]节奏总纲!AQ41</f>
        <v>19.880207212873088</v>
      </c>
      <c r="AS41" s="58">
        <v>38</v>
      </c>
      <c r="AT41" s="58">
        <f>[1]节奏总纲!AT41</f>
        <v>13.773559649110908</v>
      </c>
      <c r="AU41" s="58">
        <f>[1]节奏总纲!AU41</f>
        <v>11.018847719288729</v>
      </c>
      <c r="AV41" s="58">
        <f>[1]节奏总纲!AV41</f>
        <v>8.2641357894665433</v>
      </c>
      <c r="AW41" s="58">
        <f>[1]节奏总纲!AW41</f>
        <v>5.5094238596443645</v>
      </c>
      <c r="AX41" s="58">
        <f>[1]节奏总纲!AX41</f>
        <v>2.7547119298221823</v>
      </c>
      <c r="AY41" s="58"/>
      <c r="AZ41" s="58">
        <v>38</v>
      </c>
      <c r="BA41" s="58">
        <f>[1]节奏总纲!BA41</f>
        <v>31.791783505653711</v>
      </c>
      <c r="BB41" s="58">
        <f>[1]节奏总纲!BB41</f>
        <v>33.176527924103851</v>
      </c>
      <c r="BC41" s="58">
        <f>[1]节奏总纲!BC41</f>
        <v>34.982248860614042</v>
      </c>
      <c r="BD41" s="58">
        <f>[1]节奏总纲!BD41</f>
        <v>37.680472138177471</v>
      </c>
      <c r="BE41" s="58">
        <f>[1]节奏总纲!BE41</f>
        <v>42.340712512072891</v>
      </c>
    </row>
    <row r="42" spans="2:57" x14ac:dyDescent="0.15">
      <c r="F42" s="64">
        <f>[1]节奏总纲!F42</f>
        <v>40</v>
      </c>
      <c r="G42" s="64">
        <f>[1]节奏总纲!G42</f>
        <v>15</v>
      </c>
      <c r="I42" s="64">
        <f>[1]节奏总纲!I42</f>
        <v>40</v>
      </c>
      <c r="J42" s="64">
        <f>[1]节奏总纲!J42</f>
        <v>133.875</v>
      </c>
      <c r="K42" s="64">
        <f>[1]节奏总纲!K42</f>
        <v>1.05</v>
      </c>
      <c r="N42" s="61">
        <f>[1]节奏总纲!N42</f>
        <v>49</v>
      </c>
      <c r="O42" s="58">
        <v>39</v>
      </c>
      <c r="P42" s="58">
        <f>[1]节奏总纲!P42</f>
        <v>13.928527864588917</v>
      </c>
      <c r="Q42" s="58">
        <f>[1]节奏总纲!Q42</f>
        <v>12.147069150707994</v>
      </c>
      <c r="R42" s="58">
        <f>[1]节奏总纲!R42</f>
        <v>10.016004387425889</v>
      </c>
      <c r="S42" s="58">
        <f>[1]节奏总纲!S42</f>
        <v>7.4197267934665154</v>
      </c>
      <c r="T42" s="58">
        <f>[1]节奏总纲!T42</f>
        <v>4.1702012426579218</v>
      </c>
      <c r="V42" s="58">
        <v>39</v>
      </c>
      <c r="W42" s="58">
        <f>[1]节奏总纲!W42</f>
        <v>0.99971885185093257</v>
      </c>
      <c r="X42" s="58">
        <f>[1]节奏总纲!X42</f>
        <v>0.85504735898263817</v>
      </c>
      <c r="Y42" s="58">
        <f>[1]节奏总纲!Y42</f>
        <v>0.69691885104434981</v>
      </c>
      <c r="Z42" s="58">
        <f>[1]节奏总纲!Z42</f>
        <v>0.52350006607207522</v>
      </c>
      <c r="AA42" s="58">
        <f>[1]节奏总纲!AA42</f>
        <v>0.29931582424416936</v>
      </c>
      <c r="AC42" s="58">
        <v>39</v>
      </c>
      <c r="AD42" s="58">
        <f>[1]节奏总纲!AD42</f>
        <v>53.213386604241784</v>
      </c>
      <c r="AE42" s="58">
        <f>[1]节奏总纲!AE42</f>
        <v>55.170390866416149</v>
      </c>
      <c r="AF42" s="58">
        <f>[1]节奏总纲!AF42</f>
        <v>58.030740707238266</v>
      </c>
      <c r="AG42" s="58">
        <f>[1]节奏总纲!AG42</f>
        <v>62.407376554018477</v>
      </c>
      <c r="AH42" s="58">
        <f>[1]节奏总纲!AH42</f>
        <v>70.951831283621587</v>
      </c>
      <c r="AL42" s="58">
        <v>39</v>
      </c>
      <c r="AM42" s="58">
        <f>[1]节奏总纲!AM42</f>
        <v>115.36769098598003</v>
      </c>
      <c r="AN42" s="58">
        <f>[1]节奏总纲!AN42</f>
        <v>92.294152788784032</v>
      </c>
      <c r="AO42" s="58">
        <f>[1]节奏总纲!AO42</f>
        <v>69.220614591588017</v>
      </c>
      <c r="AP42" s="58">
        <f>[1]节奏总纲!AP42</f>
        <v>46.147076394392016</v>
      </c>
      <c r="AQ42" s="58">
        <f>[1]节奏总纲!AQ42</f>
        <v>23.073538197196008</v>
      </c>
      <c r="AS42" s="58">
        <v>39</v>
      </c>
      <c r="AT42" s="58">
        <f>[1]节奏总纲!AT42</f>
        <v>15.966654921614605</v>
      </c>
      <c r="AU42" s="58">
        <f>[1]节奏总纲!AU42</f>
        <v>12.773323937291678</v>
      </c>
      <c r="AV42" s="58">
        <f>[1]节奏总纲!AV42</f>
        <v>9.579992952968766</v>
      </c>
      <c r="AW42" s="58">
        <f>[1]节奏总纲!AW42</f>
        <v>6.3866619686458392</v>
      </c>
      <c r="AX42" s="58">
        <f>[1]节奏总纲!AX42</f>
        <v>3.1933309843229196</v>
      </c>
      <c r="AY42" s="58"/>
      <c r="AZ42" s="58">
        <v>39</v>
      </c>
      <c r="BA42" s="58">
        <f>[1]节奏总纲!BA42</f>
        <v>31.962341207945599</v>
      </c>
      <c r="BB42" s="58">
        <f>[1]节奏总纲!BB42</f>
        <v>33.332230659996682</v>
      </c>
      <c r="BC42" s="58">
        <f>[1]节奏总纲!BC42</f>
        <v>35.146386283795508</v>
      </c>
      <c r="BD42" s="58">
        <f>[1]节奏总纲!BD42</f>
        <v>37.861979320321296</v>
      </c>
      <c r="BE42" s="58">
        <f>[1]节奏总纲!BE42</f>
        <v>42.51427628670821</v>
      </c>
    </row>
    <row r="43" spans="2:57" x14ac:dyDescent="0.15">
      <c r="F43" s="64">
        <f>[1]节奏总纲!F43</f>
        <v>41</v>
      </c>
      <c r="G43" s="64">
        <f>[1]节奏总纲!G43</f>
        <v>16.148375400580683</v>
      </c>
      <c r="I43" s="64">
        <f>[1]节奏总纲!I43</f>
        <v>41</v>
      </c>
      <c r="J43" s="64">
        <f>[1]节奏总纲!J43</f>
        <v>155.32539280599755</v>
      </c>
      <c r="K43" s="64">
        <f>[1]节奏总纲!K43</f>
        <v>1.06</v>
      </c>
      <c r="N43" s="61">
        <f>[1]节奏总纲!N43</f>
        <v>50</v>
      </c>
      <c r="O43" s="58">
        <v>40</v>
      </c>
      <c r="P43" s="58">
        <f>[1]节奏总纲!P43</f>
        <v>15</v>
      </c>
      <c r="Q43" s="58">
        <f>[1]节奏总纲!Q43</f>
        <v>13.059000000000001</v>
      </c>
      <c r="R43" s="58">
        <f>[1]节奏总纲!R43</f>
        <v>10.782</v>
      </c>
      <c r="S43" s="58">
        <f>[1]节奏总纲!S43</f>
        <v>8.0009999999999994</v>
      </c>
      <c r="T43" s="58">
        <f>[1]节奏总纲!T43</f>
        <v>4.5</v>
      </c>
      <c r="V43" s="58">
        <v>40</v>
      </c>
      <c r="W43" s="58">
        <f>[1]节奏总纲!W43</f>
        <v>1.0714721354110832</v>
      </c>
      <c r="X43" s="58">
        <f>[1]节奏总纲!X43</f>
        <v>0.9119308492920073</v>
      </c>
      <c r="Y43" s="58">
        <f>[1]节奏总纲!Y43</f>
        <v>0.76599561257411075</v>
      </c>
      <c r="Z43" s="58">
        <f>[1]节奏总纲!Z43</f>
        <v>0.58127320653348402</v>
      </c>
      <c r="AA43" s="58">
        <f>[1]节奏总纲!AA43</f>
        <v>0.3297987573420782</v>
      </c>
      <c r="AC43" s="58">
        <v>40</v>
      </c>
      <c r="AD43" s="58">
        <f>[1]节奏总纲!AD43</f>
        <v>53.567039423670657</v>
      </c>
      <c r="AE43" s="58">
        <f>[1]节奏总纲!AE43</f>
        <v>55.535006783542492</v>
      </c>
      <c r="AF43" s="58">
        <f>[1]节奏总纲!AF43</f>
        <v>58.38602553461638</v>
      </c>
      <c r="AG43" s="58">
        <f>[1]节奏总纲!AG43</f>
        <v>62.760530848099599</v>
      </c>
      <c r="AH43" s="58">
        <f>[1]节奏总纲!AH43</f>
        <v>71.315281959371688</v>
      </c>
      <c r="AL43" s="58">
        <v>40</v>
      </c>
      <c r="AM43" s="58">
        <f>[1]节奏总纲!AM43</f>
        <v>133.875</v>
      </c>
      <c r="AN43" s="58">
        <f>[1]节奏总纲!AN43</f>
        <v>107.10000000000001</v>
      </c>
      <c r="AO43" s="58">
        <f>[1]节奏总纲!AO43</f>
        <v>80.325000000000003</v>
      </c>
      <c r="AP43" s="58">
        <f>[1]节奏总纲!AP43</f>
        <v>53.550000000000004</v>
      </c>
      <c r="AQ43" s="58">
        <f>[1]节奏总纲!AQ43</f>
        <v>26.775000000000002</v>
      </c>
      <c r="AS43" s="58">
        <v>40</v>
      </c>
      <c r="AT43" s="58">
        <f>[1]节奏总纲!AT43</f>
        <v>18.507309014019967</v>
      </c>
      <c r="AU43" s="58">
        <f>[1]节奏总纲!AU43</f>
        <v>14.805847211215976</v>
      </c>
      <c r="AV43" s="58">
        <f>[1]节奏总纲!AV43</f>
        <v>11.104385408411986</v>
      </c>
      <c r="AW43" s="58">
        <f>[1]节奏总纲!AW43</f>
        <v>7.4029236056079881</v>
      </c>
      <c r="AX43" s="58">
        <f>[1]节奏总纲!AX43</f>
        <v>3.7014618028039941</v>
      </c>
      <c r="AY43" s="58"/>
      <c r="AZ43" s="58">
        <v>40</v>
      </c>
      <c r="BA43" s="58">
        <f>[1]节奏总纲!BA43</f>
        <v>32.113552950216736</v>
      </c>
      <c r="BB43" s="58">
        <f>[1]节奏总纲!BB43</f>
        <v>33.487933395889513</v>
      </c>
      <c r="BC43" s="58">
        <f>[1]节奏总纲!BC43</f>
        <v>35.309037710234961</v>
      </c>
      <c r="BD43" s="58">
        <f>[1]节奏总纲!BD43</f>
        <v>38.037513426486328</v>
      </c>
      <c r="BE43" s="58">
        <f>[1]节奏总纲!BE43</f>
        <v>42.687840061343536</v>
      </c>
    </row>
    <row r="44" spans="2:57" x14ac:dyDescent="0.15">
      <c r="F44" s="64">
        <f>[1]节奏总纲!F44</f>
        <v>42</v>
      </c>
      <c r="G44" s="64">
        <f>[1]节奏总纲!G44</f>
        <v>17.379173679952558</v>
      </c>
      <c r="I44" s="64">
        <f>[1]节奏总纲!I44</f>
        <v>42</v>
      </c>
      <c r="J44" s="64">
        <f>[1]节奏总纲!J44</f>
        <v>180.18480345945557</v>
      </c>
      <c r="K44" s="64">
        <f>[1]节奏总纲!K44</f>
        <v>1.07</v>
      </c>
      <c r="N44" s="61">
        <f>[1]节奏总纲!N44</f>
        <v>51</v>
      </c>
      <c r="O44" s="58">
        <v>41</v>
      </c>
      <c r="P44" s="58">
        <f>[1]节奏总纲!P44</f>
        <v>16.148375400580683</v>
      </c>
      <c r="Q44" s="58">
        <f>[1]节奏总纲!Q44</f>
        <v>14.065234973905774</v>
      </c>
      <c r="R44" s="58">
        <f>[1]节奏总纲!R44</f>
        <v>11.621985775797917</v>
      </c>
      <c r="S44" s="58">
        <f>[1]节奏总纲!S44</f>
        <v>8.6296918140703163</v>
      </c>
      <c r="T44" s="58">
        <f>[1]节奏总纲!T44</f>
        <v>4.8606609955747855</v>
      </c>
      <c r="V44" s="58">
        <v>41</v>
      </c>
      <c r="W44" s="58">
        <f>[1]节奏总纲!W44</f>
        <v>1.148375400580683</v>
      </c>
      <c r="X44" s="58">
        <f>[1]节奏总纲!X44</f>
        <v>1.006234973905773</v>
      </c>
      <c r="Y44" s="58">
        <f>[1]节奏总纲!Y44</f>
        <v>0.839985775797917</v>
      </c>
      <c r="Z44" s="58">
        <f>[1]节奏总纲!Z44</f>
        <v>0.62869181407031682</v>
      </c>
      <c r="AA44" s="58">
        <f>[1]节奏总纲!AA44</f>
        <v>0.36066099557478548</v>
      </c>
      <c r="AC44" s="58">
        <v>41</v>
      </c>
      <c r="AD44" s="58">
        <f>[1]节奏总纲!AD44</f>
        <v>53.920692243099523</v>
      </c>
      <c r="AE44" s="58">
        <f>[1]节奏总纲!AE44</f>
        <v>55.899622700668843</v>
      </c>
      <c r="AF44" s="58">
        <f>[1]节奏总纲!AF44</f>
        <v>58.741310361994486</v>
      </c>
      <c r="AG44" s="58">
        <f>[1]节奏总纲!AG44</f>
        <v>63.10587219844583</v>
      </c>
      <c r="AH44" s="58">
        <f>[1]节奏总纲!AH44</f>
        <v>71.676233707038421</v>
      </c>
      <c r="AL44" s="58">
        <v>41</v>
      </c>
      <c r="AM44" s="58">
        <f>[1]节奏总纲!AM44</f>
        <v>155.32539280599755</v>
      </c>
      <c r="AN44" s="58">
        <f>[1]节奏总纲!AN44</f>
        <v>124.26031424479805</v>
      </c>
      <c r="AO44" s="58">
        <f>[1]节奏总纲!AO44</f>
        <v>93.195235683598526</v>
      </c>
      <c r="AP44" s="58">
        <f>[1]节奏总纲!AP44</f>
        <v>62.130157122399027</v>
      </c>
      <c r="AQ44" s="58">
        <f>[1]节奏总纲!AQ44</f>
        <v>31.065078561199513</v>
      </c>
      <c r="AS44" s="58">
        <v>41</v>
      </c>
      <c r="AT44" s="58">
        <f>[1]节奏总纲!AT44</f>
        <v>21.450392805997552</v>
      </c>
      <c r="AU44" s="58">
        <f>[1]节奏总纲!AU44</f>
        <v>17.160314244798045</v>
      </c>
      <c r="AV44" s="58">
        <f>[1]节奏总纲!AV44</f>
        <v>12.870235683598523</v>
      </c>
      <c r="AW44" s="58">
        <f>[1]节奏总纲!AW44</f>
        <v>8.5801571223990223</v>
      </c>
      <c r="AX44" s="58">
        <f>[1]节奏总纲!AX44</f>
        <v>4.2900785611995111</v>
      </c>
      <c r="AY44" s="58"/>
      <c r="AZ44" s="58">
        <v>41</v>
      </c>
      <c r="BA44" s="58">
        <f>[1]节奏总纲!BA44</f>
        <v>32.259282740196369</v>
      </c>
      <c r="BB44" s="58">
        <f>[1]节奏总纲!BB44</f>
        <v>33.643636131782344</v>
      </c>
      <c r="BC44" s="58">
        <f>[1]节奏总纲!BC44</f>
        <v>35.471689136674414</v>
      </c>
      <c r="BD44" s="58">
        <f>[1]节奏总纲!BD44</f>
        <v>38.194089742081125</v>
      </c>
      <c r="BE44" s="58">
        <f>[1]节奏总纲!BE44</f>
        <v>42.861403835978855</v>
      </c>
    </row>
    <row r="45" spans="2:57" x14ac:dyDescent="0.15">
      <c r="F45" s="64">
        <f>[1]节奏总纲!F45</f>
        <v>43</v>
      </c>
      <c r="G45" s="64">
        <f>[1]节奏总纲!G45</f>
        <v>18.698310613518661</v>
      </c>
      <c r="I45" s="64">
        <f>[1]节奏总纲!I45</f>
        <v>43</v>
      </c>
      <c r="J45" s="64">
        <f>[1]节奏总纲!J45</f>
        <v>208.99265815439742</v>
      </c>
      <c r="K45" s="64">
        <f>[1]节奏总纲!K45</f>
        <v>1.08</v>
      </c>
      <c r="N45" s="61">
        <f>[1]节奏总纲!N45</f>
        <v>52</v>
      </c>
      <c r="O45" s="58">
        <v>42</v>
      </c>
      <c r="P45" s="58">
        <f>[1]节奏总纲!P45</f>
        <v>17.379173679952558</v>
      </c>
      <c r="Q45" s="58">
        <f>[1]节奏总纲!Q45</f>
        <v>15.182446126806555</v>
      </c>
      <c r="R45" s="58">
        <f>[1]节奏总纲!R45</f>
        <v>12.547763396925747</v>
      </c>
      <c r="S45" s="58">
        <f>[1]节奏总纲!S45</f>
        <v>9.3221887619265527</v>
      </c>
      <c r="T45" s="58">
        <f>[1]节奏总纲!T45</f>
        <v>5.2485104513456724</v>
      </c>
      <c r="V45" s="58">
        <v>42</v>
      </c>
      <c r="W45" s="58">
        <f>[1]节奏总纲!W45</f>
        <v>1.230798279371875</v>
      </c>
      <c r="X45" s="58">
        <f>[1]节奏总纲!X45</f>
        <v>1.1172111529007811</v>
      </c>
      <c r="Y45" s="58">
        <f>[1]节奏总纲!Y45</f>
        <v>0.92577762112783013</v>
      </c>
      <c r="Z45" s="58">
        <f>[1]节奏总纲!Z45</f>
        <v>0.69249694785623639</v>
      </c>
      <c r="AA45" s="58">
        <f>[1]节奏总纲!AA45</f>
        <v>0.38784945577088692</v>
      </c>
      <c r="AC45" s="58">
        <v>42</v>
      </c>
      <c r="AD45" s="58">
        <f>[1]节奏总纲!AD45</f>
        <v>54.255972994404218</v>
      </c>
      <c r="AE45" s="58">
        <f>[1]节奏总纲!AE45</f>
        <v>56.238779717153008</v>
      </c>
      <c r="AF45" s="58">
        <f>[1]节奏总纲!AF45</f>
        <v>59.09095196730258</v>
      </c>
      <c r="AG45" s="58">
        <f>[1]节奏总纲!AG45</f>
        <v>63.434756173851497</v>
      </c>
      <c r="AH45" s="58">
        <f>[1]节奏总纲!AH45</f>
        <v>72.034562459436771</v>
      </c>
      <c r="AL45" s="58">
        <v>42</v>
      </c>
      <c r="AM45" s="58">
        <f>[1]节奏总纲!AM45</f>
        <v>180.18480345945557</v>
      </c>
      <c r="AN45" s="58">
        <f>[1]节奏总纲!AN45</f>
        <v>144.14784276756447</v>
      </c>
      <c r="AO45" s="58">
        <f>[1]节奏总纲!AO45</f>
        <v>108.11088207567333</v>
      </c>
      <c r="AP45" s="58">
        <f>[1]节奏总纲!AP45</f>
        <v>72.073921383782235</v>
      </c>
      <c r="AQ45" s="58">
        <f>[1]节奏总纲!AQ45</f>
        <v>36.036960691891117</v>
      </c>
      <c r="AS45" s="58">
        <v>42</v>
      </c>
      <c r="AT45" s="58">
        <f>[1]节奏总纲!AT45</f>
        <v>24.859410653458013</v>
      </c>
      <c r="AU45" s="58">
        <f>[1]节奏总纲!AU45</f>
        <v>19.887528522766416</v>
      </c>
      <c r="AV45" s="58">
        <f>[1]节奏总纲!AV45</f>
        <v>14.915646392074805</v>
      </c>
      <c r="AW45" s="58">
        <f>[1]节奏总纲!AW45</f>
        <v>9.9437642613832082</v>
      </c>
      <c r="AX45" s="58">
        <f>[1]节奏总纲!AX45</f>
        <v>4.9718821306916041</v>
      </c>
      <c r="AY45" s="58"/>
      <c r="AZ45" s="58">
        <v>42</v>
      </c>
      <c r="BA45" s="58">
        <f>[1]节奏总纲!BA45</f>
        <v>32.405012530176009</v>
      </c>
      <c r="BB45" s="58">
        <f>[1]节奏总纲!BB45</f>
        <v>33.799338867675175</v>
      </c>
      <c r="BC45" s="58">
        <f>[1]节奏总纲!BC45</f>
        <v>35.634340563113874</v>
      </c>
      <c r="BD45" s="58">
        <f>[1]节奏总纲!BD45</f>
        <v>38.35066605767593</v>
      </c>
      <c r="BE45" s="58">
        <f>[1]节奏总纲!BE45</f>
        <v>43.030177309109042</v>
      </c>
    </row>
    <row r="46" spans="2:57" x14ac:dyDescent="0.15">
      <c r="F46" s="64">
        <f>[1]节奏总纲!F46</f>
        <v>44</v>
      </c>
      <c r="G46" s="64">
        <f>[1]节奏总纲!G46</f>
        <v>20.112126572366307</v>
      </c>
      <c r="I46" s="64">
        <f>[1]节奏总纲!I46</f>
        <v>44</v>
      </c>
      <c r="J46" s="64">
        <f>[1]节奏总纲!J46</f>
        <v>242.37342918215046</v>
      </c>
      <c r="K46" s="64">
        <f>[1]节奏总纲!K46</f>
        <v>1.0900000000000001</v>
      </c>
      <c r="N46" s="61">
        <f>[1]节奏总纲!N46</f>
        <v>53</v>
      </c>
      <c r="O46" s="58">
        <v>43</v>
      </c>
      <c r="P46" s="58">
        <f>[1]节奏总纲!P46</f>
        <v>18.698310613518661</v>
      </c>
      <c r="Q46" s="58">
        <f>[1]节奏总纲!Q46</f>
        <v>16.338583814092605</v>
      </c>
      <c r="R46" s="58">
        <f>[1]节奏总纲!R46</f>
        <v>13.509529418267233</v>
      </c>
      <c r="S46" s="58">
        <f>[1]节奏总纲!S46</f>
        <v>10.020424657784652</v>
      </c>
      <c r="T46" s="58">
        <f>[1]节奏总纲!T46</f>
        <v>5.6394104810372276</v>
      </c>
      <c r="V46" s="58">
        <v>43</v>
      </c>
      <c r="W46" s="58">
        <f>[1]节奏总纲!W46</f>
        <v>1.319136933566103</v>
      </c>
      <c r="X46" s="58">
        <f>[1]节奏总纲!X46</f>
        <v>1.1561376872860496</v>
      </c>
      <c r="Y46" s="58">
        <f>[1]节奏总纲!Y46</f>
        <v>0.96176602134148581</v>
      </c>
      <c r="Z46" s="58">
        <f>[1]节奏总纲!Z46</f>
        <v>0.6982358958580992</v>
      </c>
      <c r="AA46" s="58">
        <f>[1]节奏总纲!AA46</f>
        <v>0.39090002969155524</v>
      </c>
      <c r="AC46" s="58">
        <v>43</v>
      </c>
      <c r="AD46" s="58">
        <f>[1]节奏总纲!AD46</f>
        <v>54.585942742481357</v>
      </c>
      <c r="AE46" s="58">
        <f>[1]节奏总纲!AE46</f>
        <v>56.568265567054013</v>
      </c>
      <c r="AF46" s="58">
        <f>[1]节奏总纲!AF46</f>
        <v>59.425480572843689</v>
      </c>
      <c r="AG46" s="58">
        <f>[1]节奏总纲!AG46</f>
        <v>63.763640149257171</v>
      </c>
      <c r="AH46" s="58">
        <f>[1]节奏总纲!AH46</f>
        <v>72.370053318329937</v>
      </c>
      <c r="AL46" s="58">
        <v>43</v>
      </c>
      <c r="AM46" s="58">
        <f>[1]节奏总纲!AM46</f>
        <v>208.99265815439742</v>
      </c>
      <c r="AN46" s="58">
        <f>[1]节奏总纲!AN46</f>
        <v>167.19412652351795</v>
      </c>
      <c r="AO46" s="58">
        <f>[1]节奏总纲!AO46</f>
        <v>125.39559489263844</v>
      </c>
      <c r="AP46" s="58">
        <f>[1]节奏总纲!AP46</f>
        <v>83.597063261758976</v>
      </c>
      <c r="AQ46" s="58">
        <f>[1]节奏总纲!AQ46</f>
        <v>41.798531630879488</v>
      </c>
      <c r="AS46" s="58">
        <v>43</v>
      </c>
      <c r="AT46" s="58">
        <f>[1]节奏总纲!AT46</f>
        <v>28.807854694941852</v>
      </c>
      <c r="AU46" s="58">
        <f>[1]节奏总纲!AU46</f>
        <v>23.046283755953482</v>
      </c>
      <c r="AV46" s="58">
        <f>[1]节奏总纲!AV46</f>
        <v>17.284712816965111</v>
      </c>
      <c r="AW46" s="58">
        <f>[1]节奏总纲!AW46</f>
        <v>11.523141877976741</v>
      </c>
      <c r="AX46" s="58">
        <f>[1]节奏总纲!AX46</f>
        <v>5.7615709389883705</v>
      </c>
      <c r="AY46" s="58"/>
      <c r="AZ46" s="58">
        <v>43</v>
      </c>
      <c r="BA46" s="58">
        <f>[1]节奏总纲!BA46</f>
        <v>32.550742320155642</v>
      </c>
      <c r="BB46" s="58">
        <f>[1]节奏总纲!BB46</f>
        <v>33.955041603568006</v>
      </c>
      <c r="BC46" s="58">
        <f>[1]节奏总纲!BC46</f>
        <v>35.796991989553327</v>
      </c>
      <c r="BD46" s="58">
        <f>[1]节奏总纲!BD46</f>
        <v>38.507242373270728</v>
      </c>
      <c r="BE46" s="58">
        <f>[1]节奏总纲!BE46</f>
        <v>43.179964142847631</v>
      </c>
    </row>
    <row r="47" spans="2:57" x14ac:dyDescent="0.15">
      <c r="F47" s="64">
        <f>[1]节奏总纲!F47</f>
        <v>45</v>
      </c>
      <c r="G47" s="64">
        <f>[1]节奏总纲!G47</f>
        <v>21.627416997969519</v>
      </c>
      <c r="I47" s="64">
        <f>[1]节奏总纲!I47</f>
        <v>45</v>
      </c>
      <c r="J47" s="64">
        <f>[1]节奏总纲!J47</f>
        <v>281.05</v>
      </c>
      <c r="K47" s="64">
        <f>[1]节奏总纲!K47</f>
        <v>1.1000000000000001</v>
      </c>
      <c r="N47" s="61">
        <f>[1]节奏总纲!N47</f>
        <v>54</v>
      </c>
      <c r="O47" s="58">
        <v>44</v>
      </c>
      <c r="P47" s="58">
        <f>[1]节奏总纲!P47</f>
        <v>20.112126572366307</v>
      </c>
      <c r="Q47" s="58">
        <f>[1]节奏总纲!Q47</f>
        <v>17.573976198933678</v>
      </c>
      <c r="R47" s="58">
        <f>[1]节奏总纲!R47</f>
        <v>14.520955385248474</v>
      </c>
      <c r="S47" s="58">
        <f>[1]节奏总纲!S47</f>
        <v>10.768032566844921</v>
      </c>
      <c r="T47" s="58">
        <f>[1]节奏总纲!T47</f>
        <v>6.0537500982822579</v>
      </c>
      <c r="V47" s="58">
        <v>44</v>
      </c>
      <c r="W47" s="58">
        <f>[1]节奏总纲!W47</f>
        <v>1.4138159588476462</v>
      </c>
      <c r="X47" s="58">
        <f>[1]节奏总纲!X47</f>
        <v>1.2353923848410737</v>
      </c>
      <c r="Y47" s="58">
        <f>[1]节奏总纲!Y47</f>
        <v>1.0114259669812409</v>
      </c>
      <c r="Z47" s="58">
        <f>[1]节奏总纲!Z47</f>
        <v>0.74760790906026919</v>
      </c>
      <c r="AA47" s="58">
        <f>[1]节奏总纲!AA47</f>
        <v>0.41433961724503021</v>
      </c>
      <c r="AC47" s="58">
        <v>44</v>
      </c>
      <c r="AD47" s="58">
        <f>[1]节奏总纲!AD47</f>
        <v>54.915912490558505</v>
      </c>
      <c r="AE47" s="58">
        <f>[1]节奏总纲!AE47</f>
        <v>56.897751416955018</v>
      </c>
      <c r="AF47" s="58">
        <f>[1]节奏总纲!AF47</f>
        <v>59.760009178384806</v>
      </c>
      <c r="AG47" s="58">
        <f>[1]节奏总纲!AG47</f>
        <v>64.08760696397195</v>
      </c>
      <c r="AH47" s="58">
        <f>[1]节奏总纲!AH47</f>
        <v>72.705544177223089</v>
      </c>
      <c r="AL47" s="58">
        <v>44</v>
      </c>
      <c r="AM47" s="58">
        <f>[1]节奏总纲!AM47</f>
        <v>242.37342918215046</v>
      </c>
      <c r="AN47" s="58">
        <f>[1]节奏总纲!AN47</f>
        <v>193.89874334572039</v>
      </c>
      <c r="AO47" s="58">
        <f>[1]节奏总纲!AO47</f>
        <v>145.42405750929026</v>
      </c>
      <c r="AP47" s="58">
        <f>[1]节奏总纲!AP47</f>
        <v>96.949371672860195</v>
      </c>
      <c r="AQ47" s="58">
        <f>[1]节奏总纲!AQ47</f>
        <v>48.474685836430098</v>
      </c>
      <c r="AS47" s="58">
        <v>44</v>
      </c>
      <c r="AT47" s="58">
        <f>[1]节奏总纲!AT47</f>
        <v>33.380771027753042</v>
      </c>
      <c r="AU47" s="58">
        <f>[1]节奏总纲!AU47</f>
        <v>26.704616822202439</v>
      </c>
      <c r="AV47" s="58">
        <f>[1]节奏总纲!AV47</f>
        <v>20.028462616651822</v>
      </c>
      <c r="AW47" s="58">
        <f>[1]节奏总纲!AW47</f>
        <v>13.35230841110122</v>
      </c>
      <c r="AX47" s="58">
        <f>[1]节奏总纲!AX47</f>
        <v>6.6761542055506098</v>
      </c>
      <c r="AY47" s="58"/>
      <c r="AZ47" s="58">
        <v>44</v>
      </c>
      <c r="BA47" s="58">
        <f>[1]节奏总纲!BA47</f>
        <v>32.696472110135275</v>
      </c>
      <c r="BB47" s="58">
        <f>[1]节奏总纲!BB47</f>
        <v>34.09469189131628</v>
      </c>
      <c r="BC47" s="58">
        <f>[1]节奏总纲!BC47</f>
        <v>35.95964341599278</v>
      </c>
      <c r="BD47" s="58">
        <f>[1]节奏总纲!BD47</f>
        <v>38.663818688865533</v>
      </c>
      <c r="BE47" s="58">
        <f>[1]节奏总纲!BE47</f>
        <v>43.329750976586219</v>
      </c>
    </row>
    <row r="48" spans="2:57" x14ac:dyDescent="0.15">
      <c r="F48" s="64">
        <f>[1]节奏总纲!F48</f>
        <v>46</v>
      </c>
      <c r="G48" s="64">
        <f>[1]节奏总纲!G48</f>
        <v>23.251465064166357</v>
      </c>
      <c r="I48" s="64">
        <f>[1]节奏总纲!I48</f>
        <v>46</v>
      </c>
      <c r="J48" s="64">
        <f>[1]节奏总纲!J48</f>
        <v>325.85912455595718</v>
      </c>
      <c r="K48" s="64">
        <f>[1]节奏总纲!K48</f>
        <v>1.1100000000000001</v>
      </c>
      <c r="N48" s="61">
        <f>[1]节奏总纲!N48</f>
        <v>55</v>
      </c>
      <c r="O48" s="58">
        <v>45</v>
      </c>
      <c r="P48" s="58">
        <f>[1]节奏总纲!P48</f>
        <v>21.627416997969519</v>
      </c>
      <c r="Q48" s="58">
        <f>[1]节奏总纲!Q48</f>
        <v>18.900199714525563</v>
      </c>
      <c r="R48" s="58">
        <f>[1]节奏总纲!R48</f>
        <v>15.604181364035009</v>
      </c>
      <c r="S48" s="58">
        <f>[1]节奏总纲!S48</f>
        <v>11.572830835613489</v>
      </c>
      <c r="T48" s="58">
        <f>[1]节奏总纲!T48</f>
        <v>6.49903880788984</v>
      </c>
      <c r="V48" s="58">
        <v>45</v>
      </c>
      <c r="W48" s="58">
        <f>[1]节奏总纲!W48</f>
        <v>1.5152904256032116</v>
      </c>
      <c r="X48" s="58">
        <f>[1]节奏总纲!X48</f>
        <v>1.3262235155918844</v>
      </c>
      <c r="Y48" s="58">
        <f>[1]节奏总纲!Y48</f>
        <v>1.083225978786535</v>
      </c>
      <c r="Z48" s="58">
        <f>[1]节奏总纲!Z48</f>
        <v>0.80479826876856819</v>
      </c>
      <c r="AA48" s="58">
        <f>[1]节奏总纲!AA48</f>
        <v>0.44528870960758216</v>
      </c>
      <c r="AC48" s="58">
        <v>45</v>
      </c>
      <c r="AD48" s="58">
        <f>[1]节奏总纲!AD48</f>
        <v>55.229416240679981</v>
      </c>
      <c r="AE48" s="58">
        <f>[1]节奏总纲!AE48</f>
        <v>57.218966664386244</v>
      </c>
      <c r="AF48" s="58">
        <f>[1]节奏总纲!AF48</f>
        <v>60.086674688654931</v>
      </c>
      <c r="AG48" s="58">
        <f>[1]节奏总纲!AG48</f>
        <v>64.399012521055653</v>
      </c>
      <c r="AH48" s="58">
        <f>[1]节奏总纲!AH48</f>
        <v>73.037155126421851</v>
      </c>
      <c r="AL48" s="58">
        <v>45</v>
      </c>
      <c r="AM48" s="58">
        <f>[1]节奏总纲!AM48</f>
        <v>281.05</v>
      </c>
      <c r="AN48" s="58">
        <f>[1]节奏总纲!AN48</f>
        <v>224.84000000000003</v>
      </c>
      <c r="AO48" s="58">
        <f>[1]节奏总纲!AO48</f>
        <v>168.63</v>
      </c>
      <c r="AP48" s="58">
        <f>[1]节奏总纲!AP48</f>
        <v>112.42000000000002</v>
      </c>
      <c r="AQ48" s="58">
        <f>[1]节奏总纲!AQ48</f>
        <v>56.210000000000008</v>
      </c>
      <c r="AS48" s="58">
        <v>45</v>
      </c>
      <c r="AT48" s="58">
        <f>[1]节奏总纲!AT48</f>
        <v>38.676570817849552</v>
      </c>
      <c r="AU48" s="58">
        <f>[1]节奏总纲!AU48</f>
        <v>30.941256654279641</v>
      </c>
      <c r="AV48" s="58">
        <f>[1]节奏总纲!AV48</f>
        <v>23.205942490709731</v>
      </c>
      <c r="AW48" s="58">
        <f>[1]节奏总纲!AW48</f>
        <v>15.470628327139821</v>
      </c>
      <c r="AX48" s="58">
        <f>[1]节奏总纲!AX48</f>
        <v>7.7353141635699103</v>
      </c>
      <c r="AY48" s="58"/>
      <c r="AZ48" s="58">
        <v>45</v>
      </c>
      <c r="BA48" s="58">
        <f>[1]节奏总纲!BA48</f>
        <v>32.842201900114915</v>
      </c>
      <c r="BB48" s="58">
        <f>[1]节奏总纲!BB48</f>
        <v>34.227825436710944</v>
      </c>
      <c r="BC48" s="58">
        <f>[1]节奏总纲!BC48</f>
        <v>36.105477566569242</v>
      </c>
      <c r="BD48" s="58">
        <f>[1]节奏总纲!BD48</f>
        <v>38.82039500446033</v>
      </c>
      <c r="BE48" s="58">
        <f>[1]节奏总纲!BE48</f>
        <v>43.479537810324807</v>
      </c>
    </row>
    <row r="49" spans="6:57" x14ac:dyDescent="0.15">
      <c r="F49" s="64">
        <f>[1]节奏总纲!F49</f>
        <v>47</v>
      </c>
      <c r="G49" s="64">
        <f>[1]节奏总纲!G49</f>
        <v>24.992076683399535</v>
      </c>
      <c r="I49" s="64">
        <f>[1]节奏总纲!I49</f>
        <v>47</v>
      </c>
      <c r="J49" s="64">
        <f>[1]节奏总纲!J49</f>
        <v>377.76930817680426</v>
      </c>
      <c r="K49" s="64">
        <f>[1]节奏总纲!K49</f>
        <v>1.1200000000000001</v>
      </c>
      <c r="N49" s="61">
        <f>[1]节奏总纲!N49</f>
        <v>56</v>
      </c>
      <c r="O49" s="58">
        <v>46</v>
      </c>
      <c r="P49" s="58">
        <f>[1]节奏总纲!P49</f>
        <v>23.251465064166357</v>
      </c>
      <c r="Q49" s="58">
        <f>[1]节奏总纲!Q49</f>
        <v>20.310154733549314</v>
      </c>
      <c r="R49" s="58">
        <f>[1]节奏总纲!R49</f>
        <v>16.757330871744692</v>
      </c>
      <c r="S49" s="58">
        <f>[1]节奏总纲!S49</f>
        <v>12.425582930290501</v>
      </c>
      <c r="T49" s="58">
        <f>[1]节奏总纲!T49</f>
        <v>6.9545132006921566</v>
      </c>
      <c r="V49" s="58">
        <v>46</v>
      </c>
      <c r="W49" s="58">
        <f>[1]节奏总纲!W49</f>
        <v>1.6240480661968384</v>
      </c>
      <c r="X49" s="58">
        <f>[1]节奏总纲!X49</f>
        <v>1.4099550190237515</v>
      </c>
      <c r="Y49" s="58">
        <f>[1]节奏总纲!Y49</f>
        <v>1.1531495077096832</v>
      </c>
      <c r="Z49" s="58">
        <f>[1]节奏总纲!Z49</f>
        <v>0.85275209467701174</v>
      </c>
      <c r="AA49" s="58">
        <f>[1]节奏总纲!AA49</f>
        <v>0.45547439280231661</v>
      </c>
      <c r="AC49" s="58">
        <v>46</v>
      </c>
      <c r="AD49" s="58">
        <f>[1]节奏总纲!AD49</f>
        <v>55.537288901845052</v>
      </c>
      <c r="AE49" s="58">
        <f>[1]节奏总纲!AE49</f>
        <v>57.53646043868428</v>
      </c>
      <c r="AF49" s="58">
        <f>[1]节奏总纲!AF49</f>
        <v>60.393379177879737</v>
      </c>
      <c r="AG49" s="58">
        <f>[1]节奏总纲!AG49</f>
        <v>64.710418078139355</v>
      </c>
      <c r="AH49" s="58">
        <f>[1]节奏总纲!AH49</f>
        <v>73.340924940105893</v>
      </c>
      <c r="AL49" s="58">
        <v>46</v>
      </c>
      <c r="AM49" s="58">
        <f>[1]节奏总纲!AM49</f>
        <v>325.85912455595718</v>
      </c>
      <c r="AN49" s="58">
        <f>[1]节奏总纲!AN49</f>
        <v>260.68729964476574</v>
      </c>
      <c r="AO49" s="58">
        <f>[1]节奏总纲!AO49</f>
        <v>195.51547473357431</v>
      </c>
      <c r="AP49" s="58">
        <f>[1]节奏总纲!AP49</f>
        <v>130.34364982238287</v>
      </c>
      <c r="AQ49" s="58">
        <f>[1]节奏总纲!AQ49</f>
        <v>65.171824911191436</v>
      </c>
      <c r="AS49" s="58">
        <v>46</v>
      </c>
      <c r="AT49" s="58">
        <f>[1]节奏总纲!AT49</f>
        <v>44.809124555957169</v>
      </c>
      <c r="AU49" s="58">
        <f>[1]节奏总纲!AU49</f>
        <v>35.847299644765712</v>
      </c>
      <c r="AV49" s="58">
        <f>[1]节奏总纲!AV49</f>
        <v>26.885474733574313</v>
      </c>
      <c r="AW49" s="58">
        <f>[1]节奏总纲!AW49</f>
        <v>17.923649822382856</v>
      </c>
      <c r="AX49" s="58">
        <f>[1]节奏总纲!AX49</f>
        <v>8.9618249111914281</v>
      </c>
      <c r="AY49" s="58"/>
      <c r="AZ49" s="58">
        <v>46</v>
      </c>
      <c r="BA49" s="58">
        <f>[1]节奏总纲!BA49</f>
        <v>32.987931690094548</v>
      </c>
      <c r="BB49" s="58">
        <f>[1]节奏总纲!BB49</f>
        <v>34.360958982105608</v>
      </c>
      <c r="BC49" s="58">
        <f>[1]节奏总纲!BC49</f>
        <v>36.245762114295424</v>
      </c>
      <c r="BD49" s="58">
        <f>[1]节奏总纲!BD49</f>
        <v>38.976971320055128</v>
      </c>
      <c r="BE49" s="58">
        <f>[1]节奏总纲!BE49</f>
        <v>43.629324644063402</v>
      </c>
    </row>
    <row r="50" spans="6:57" x14ac:dyDescent="0.15">
      <c r="F50" s="64">
        <f>[1]节奏总纲!F50</f>
        <v>48</v>
      </c>
      <c r="G50" s="64">
        <f>[1]节奏总纲!G50</f>
        <v>26.857618025475972</v>
      </c>
      <c r="I50" s="64">
        <f>[1]节奏总纲!I50</f>
        <v>48</v>
      </c>
      <c r="J50" s="64">
        <f>[1]节奏总纲!J50</f>
        <v>437.90148836012787</v>
      </c>
      <c r="K50" s="64">
        <f>[1]节奏总纲!K50</f>
        <v>1.1299999999999999</v>
      </c>
      <c r="N50" s="61">
        <f>[1]节奏总纲!N50</f>
        <v>57</v>
      </c>
      <c r="O50" s="58">
        <v>47</v>
      </c>
      <c r="P50" s="58">
        <f>[1]节奏总纲!P50</f>
        <v>24.992076683399535</v>
      </c>
      <c r="Q50" s="58">
        <f>[1]节奏总纲!Q50</f>
        <v>21.823081359944474</v>
      </c>
      <c r="R50" s="58">
        <f>[1]节奏总纲!R50</f>
        <v>17.996794419716004</v>
      </c>
      <c r="S50" s="58">
        <f>[1]节奏总纲!S50</f>
        <v>13.335772118261991</v>
      </c>
      <c r="T50" s="58">
        <f>[1]节奏总纲!T50</f>
        <v>7.4426404363163821</v>
      </c>
      <c r="V50" s="58">
        <v>47</v>
      </c>
      <c r="W50" s="58">
        <f>[1]节奏总纲!W50</f>
        <v>1.740611619233178</v>
      </c>
      <c r="X50" s="58">
        <f>[1]节奏总纲!X50</f>
        <v>1.51292662639516</v>
      </c>
      <c r="Y50" s="58">
        <f>[1]节奏总纲!Y50</f>
        <v>1.2394635479713116</v>
      </c>
      <c r="Z50" s="58">
        <f>[1]节奏总纲!Z50</f>
        <v>0.91018918797148984</v>
      </c>
      <c r="AA50" s="58">
        <f>[1]节奏总纲!AA50</f>
        <v>0.48812723562422544</v>
      </c>
      <c r="AC50" s="58">
        <v>47</v>
      </c>
      <c r="AD50" s="58">
        <f>[1]节奏总纲!AD50</f>
        <v>55.845161563010116</v>
      </c>
      <c r="AE50" s="58">
        <f>[1]节奏总纲!AE50</f>
        <v>57.853954212982316</v>
      </c>
      <c r="AF50" s="58">
        <f>[1]节奏总纲!AF50</f>
        <v>60.700083667104536</v>
      </c>
      <c r="AG50" s="58">
        <f>[1]节奏总纲!AG50</f>
        <v>65.021675833900701</v>
      </c>
      <c r="AH50" s="58">
        <f>[1]节奏总纲!AH50</f>
        <v>73.644694753789935</v>
      </c>
      <c r="AL50" s="58">
        <v>47</v>
      </c>
      <c r="AM50" s="58">
        <f>[1]节奏总纲!AM50</f>
        <v>377.76930817680426</v>
      </c>
      <c r="AN50" s="58">
        <f>[1]节奏总纲!AN50</f>
        <v>302.21544654144344</v>
      </c>
      <c r="AO50" s="58">
        <f>[1]节奏总纲!AO50</f>
        <v>226.66158490608254</v>
      </c>
      <c r="AP50" s="58">
        <f>[1]节奏总纲!AP50</f>
        <v>151.10772327072172</v>
      </c>
      <c r="AQ50" s="58">
        <f>[1]节奏总纲!AQ50</f>
        <v>75.55386163536086</v>
      </c>
      <c r="AS50" s="58">
        <v>47</v>
      </c>
      <c r="AT50" s="58">
        <f>[1]节奏总纲!AT50</f>
        <v>51.910183620847079</v>
      </c>
      <c r="AU50" s="58">
        <f>[1]节奏总纲!AU50</f>
        <v>41.528146896677697</v>
      </c>
      <c r="AV50" s="58">
        <f>[1]节奏总纲!AV50</f>
        <v>31.14611017250823</v>
      </c>
      <c r="AW50" s="58">
        <f>[1]节奏总纲!AW50</f>
        <v>20.764073448338848</v>
      </c>
      <c r="AX50" s="58">
        <f>[1]节奏总纲!AX50</f>
        <v>10.382036724169424</v>
      </c>
      <c r="AY50" s="58"/>
      <c r="AZ50" s="58">
        <v>47</v>
      </c>
      <c r="BA50" s="58">
        <f>[1]节奏总纲!BA50</f>
        <v>33.114246829746719</v>
      </c>
      <c r="BB50" s="58">
        <f>[1]节奏总纲!BB50</f>
        <v>34.494092527500278</v>
      </c>
      <c r="BC50" s="58">
        <f>[1]节奏总纲!BC50</f>
        <v>36.386046662021599</v>
      </c>
      <c r="BD50" s="58">
        <f>[1]节奏总纲!BD50</f>
        <v>39.115214427575864</v>
      </c>
      <c r="BE50" s="58">
        <f>[1]节奏总纲!BE50</f>
        <v>43.77911147780199</v>
      </c>
    </row>
    <row r="51" spans="6:57" x14ac:dyDescent="0.15">
      <c r="F51" s="64">
        <f>[1]节奏总纲!F51</f>
        <v>49</v>
      </c>
      <c r="G51" s="64">
        <f>[1]节奏总纲!G51</f>
        <v>28.857055729177837</v>
      </c>
      <c r="I51" s="64">
        <f>[1]节奏总纲!I51</f>
        <v>49</v>
      </c>
      <c r="J51" s="64">
        <f>[1]节奏总纲!J51</f>
        <v>507.55295278468168</v>
      </c>
      <c r="K51" s="64">
        <f>[1]节奏总纲!K51</f>
        <v>1.1399999999999999</v>
      </c>
      <c r="N51" s="61">
        <f>[1]节奏总纲!N51</f>
        <v>58</v>
      </c>
      <c r="O51" s="58">
        <v>48</v>
      </c>
      <c r="P51" s="58">
        <f>[1]节奏总纲!P51</f>
        <v>26.857618025475972</v>
      </c>
      <c r="Q51" s="58">
        <f>[1]节奏总纲!Q51</f>
        <v>23.425214441820142</v>
      </c>
      <c r="R51" s="58">
        <f>[1]节奏总纲!R51</f>
        <v>19.329427692935056</v>
      </c>
      <c r="S51" s="58">
        <f>[1]节奏总纲!S51</f>
        <v>14.269452456935383</v>
      </c>
      <c r="T51" s="58">
        <f>[1]节奏总纲!T51</f>
        <v>7.9605979827510778</v>
      </c>
      <c r="V51" s="58">
        <v>48</v>
      </c>
      <c r="W51" s="58">
        <f>[1]节奏总纲!W51</f>
        <v>1.8655413420764368</v>
      </c>
      <c r="X51" s="58">
        <f>[1]节奏总纲!X51</f>
        <v>1.6021330818756674</v>
      </c>
      <c r="Y51" s="58">
        <f>[1]节奏总纲!Y51</f>
        <v>1.3326332732190522</v>
      </c>
      <c r="Z51" s="58">
        <f>[1]节奏总纲!Z51</f>
        <v>0.93368033867339228</v>
      </c>
      <c r="AA51" s="58">
        <f>[1]节奏总纲!AA51</f>
        <v>0.51795754643469571</v>
      </c>
      <c r="AC51" s="58">
        <v>48</v>
      </c>
      <c r="AD51" s="58">
        <f>[1]节奏总纲!AD51</f>
        <v>56.142785979989682</v>
      </c>
      <c r="AE51" s="58">
        <f>[1]节奏总纲!AE51</f>
        <v>58.155157256402767</v>
      </c>
      <c r="AF51" s="58">
        <f>[1]节奏总纲!AF51</f>
        <v>61.006268532239034</v>
      </c>
      <c r="AG51" s="58">
        <f>[1]节奏总纲!AG51</f>
        <v>65.330972386106993</v>
      </c>
      <c r="AH51" s="58">
        <f>[1]节奏总纲!AH51</f>
        <v>73.948464567473962</v>
      </c>
      <c r="AL51" s="58">
        <v>48</v>
      </c>
      <c r="AM51" s="58">
        <f>[1]节奏总纲!AM51</f>
        <v>437.90148836012787</v>
      </c>
      <c r="AN51" s="58">
        <f>[1]节奏总纲!AN51</f>
        <v>350.32119068810232</v>
      </c>
      <c r="AO51" s="58">
        <f>[1]节奏总纲!AO51</f>
        <v>262.74089301607671</v>
      </c>
      <c r="AP51" s="58">
        <f>[1]节奏总纲!AP51</f>
        <v>175.16059534405116</v>
      </c>
      <c r="AQ51" s="58">
        <f>[1]节奏总纲!AQ51</f>
        <v>87.58029767202558</v>
      </c>
      <c r="AS51" s="58">
        <v>48</v>
      </c>
      <c r="AT51" s="58">
        <f>[1]节奏总纲!AT51</f>
        <v>60.132180183323612</v>
      </c>
      <c r="AU51" s="58">
        <f>[1]节奏总纲!AU51</f>
        <v>48.105744146658878</v>
      </c>
      <c r="AV51" s="58">
        <f>[1]节奏总纲!AV51</f>
        <v>36.079308109994173</v>
      </c>
      <c r="AW51" s="58">
        <f>[1]节奏总纲!AW51</f>
        <v>24.052872073329439</v>
      </c>
      <c r="AX51" s="58">
        <f>[1]节奏总纲!AX51</f>
        <v>12.02643603666472</v>
      </c>
      <c r="AY51" s="58"/>
      <c r="AZ51" s="58">
        <v>48</v>
      </c>
      <c r="BA51" s="58">
        <f>[1]节奏总纲!BA51</f>
        <v>33.238809018460984</v>
      </c>
      <c r="BB51" s="58">
        <f>[1]节奏总纲!BB51</f>
        <v>34.627226072894942</v>
      </c>
      <c r="BC51" s="58">
        <f>[1]节奏总纲!BC51</f>
        <v>36.526331209747774</v>
      </c>
      <c r="BD51" s="58">
        <f>[1]节奏总纲!BD51</f>
        <v>39.250296194358178</v>
      </c>
      <c r="BE51" s="58">
        <f>[1]节奏总纲!BE51</f>
        <v>43.928898311540578</v>
      </c>
    </row>
    <row r="52" spans="6:57" x14ac:dyDescent="0.15">
      <c r="F52" s="64">
        <f>[1]节奏总纲!F52</f>
        <v>50</v>
      </c>
      <c r="G52" s="64">
        <f>[1]节奏总纲!G52</f>
        <v>31</v>
      </c>
      <c r="I52" s="64">
        <f>[1]节奏总纲!I52</f>
        <v>50</v>
      </c>
      <c r="J52" s="64">
        <f>[1]节奏总纲!J52</f>
        <v>588.22499999999991</v>
      </c>
      <c r="K52" s="64">
        <f>[1]节奏总纲!K52</f>
        <v>1.1499999999999999</v>
      </c>
      <c r="N52" s="61">
        <f>[1]节奏总纲!N52</f>
        <v>59</v>
      </c>
      <c r="O52" s="58">
        <v>49</v>
      </c>
      <c r="P52" s="58">
        <f>[1]节奏总纲!P52</f>
        <v>28.857055729177837</v>
      </c>
      <c r="Q52" s="58">
        <f>[1]节奏总纲!Q52</f>
        <v>25.166238301415991</v>
      </c>
      <c r="R52" s="58">
        <f>[1]节奏总纲!R52</f>
        <v>20.719366013549685</v>
      </c>
      <c r="S52" s="58">
        <f>[1]节奏总纲!S52</f>
        <v>15.268268186307994</v>
      </c>
      <c r="T52" s="58">
        <f>[1]节奏总纲!T52</f>
        <v>8.5474599069824766</v>
      </c>
      <c r="V52" s="58">
        <v>49</v>
      </c>
      <c r="W52" s="58">
        <f>[1]节奏总纲!W52</f>
        <v>1.9994377037018651</v>
      </c>
      <c r="X52" s="58">
        <f>[1]节奏总纲!X52</f>
        <v>1.7410238595958489</v>
      </c>
      <c r="Y52" s="58">
        <f>[1]节奏总纲!Y52</f>
        <v>1.389938320614629</v>
      </c>
      <c r="Z52" s="58">
        <f>[1]节奏总纲!Z52</f>
        <v>0.99881572937261076</v>
      </c>
      <c r="AA52" s="58">
        <f>[1]节奏总纲!AA52</f>
        <v>0.58686192423139882</v>
      </c>
      <c r="AC52" s="58">
        <v>49</v>
      </c>
      <c r="AD52" s="58">
        <f>[1]节奏总纲!AD52</f>
        <v>56.430041330048923</v>
      </c>
      <c r="AE52" s="58">
        <f>[1]节奏总纲!AE52</f>
        <v>58.442483247955479</v>
      </c>
      <c r="AF52" s="58">
        <f>[1]节奏总纲!AF52</f>
        <v>61.289495211956165</v>
      </c>
      <c r="AG52" s="58">
        <f>[1]节奏总纲!AG52</f>
        <v>65.640268938313284</v>
      </c>
      <c r="AH52" s="58">
        <f>[1]节奏总纲!AH52</f>
        <v>74.231558509323534</v>
      </c>
      <c r="AL52" s="58">
        <v>49</v>
      </c>
      <c r="AM52" s="58">
        <f>[1]节奏总纲!AM52</f>
        <v>507.55295278468168</v>
      </c>
      <c r="AN52" s="58">
        <f>[1]节奏总纲!AN52</f>
        <v>406.04236222774534</v>
      </c>
      <c r="AO52" s="58">
        <f>[1]节奏总纲!AO52</f>
        <v>304.53177167080901</v>
      </c>
      <c r="AP52" s="58">
        <f>[1]节奏总纲!AP52</f>
        <v>203.02118111387267</v>
      </c>
      <c r="AQ52" s="58">
        <f>[1]节奏总纲!AQ52</f>
        <v>101.51059055693634</v>
      </c>
      <c r="AS52" s="58">
        <v>49</v>
      </c>
      <c r="AT52" s="58">
        <f>[1]节奏总纲!AT52</f>
        <v>69.651464424553808</v>
      </c>
      <c r="AU52" s="58">
        <f>[1]节奏总纲!AU52</f>
        <v>55.721171539643024</v>
      </c>
      <c r="AV52" s="58">
        <f>[1]节奏总纲!AV52</f>
        <v>41.790878654732296</v>
      </c>
      <c r="AW52" s="58">
        <f>[1]节奏总纲!AW52</f>
        <v>27.860585769821512</v>
      </c>
      <c r="AX52" s="58">
        <f>[1]节奏总纲!AX52</f>
        <v>13.930292884910756</v>
      </c>
      <c r="AY52" s="58"/>
      <c r="AZ52" s="58">
        <v>49</v>
      </c>
      <c r="BA52" s="58">
        <f>[1]节奏总纲!BA52</f>
        <v>33.363371207175248</v>
      </c>
      <c r="BB52" s="58">
        <f>[1]节奏总纲!BB52</f>
        <v>34.760359618289606</v>
      </c>
      <c r="BC52" s="58">
        <f>[1]节奏总纲!BC52</f>
        <v>36.666615757473956</v>
      </c>
      <c r="BD52" s="58">
        <f>[1]节奏总纲!BD52</f>
        <v>39.385377961140485</v>
      </c>
      <c r="BE52" s="58">
        <f>[1]节奏总纲!BE52</f>
        <v>44.067911160744309</v>
      </c>
    </row>
    <row r="53" spans="6:57" x14ac:dyDescent="0.15">
      <c r="F53" s="64">
        <f>[1]节奏总纲!F53</f>
        <v>51</v>
      </c>
      <c r="G53" s="64">
        <f>[1]节奏总纲!G53</f>
        <v>33.296750801161366</v>
      </c>
      <c r="I53" s="64">
        <f>[1]节奏总纲!I53</f>
        <v>51</v>
      </c>
      <c r="J53" s="64">
        <f>[1]节奏总纲!J53</f>
        <v>681.65492699983838</v>
      </c>
      <c r="K53" s="64">
        <f>[1]节奏总纲!K53</f>
        <v>1.1599999999999999</v>
      </c>
      <c r="N53" s="61">
        <f>[1]节奏总纲!N53</f>
        <v>60</v>
      </c>
      <c r="O53" s="58">
        <v>50</v>
      </c>
      <c r="P53" s="58">
        <f>[1]节奏总纲!P53</f>
        <v>31</v>
      </c>
      <c r="Q53" s="58">
        <f>[1]节奏总纲!Q53</f>
        <v>27.0351</v>
      </c>
      <c r="R53" s="58">
        <f>[1]节奏总纲!R53</f>
        <v>22.205300000000001</v>
      </c>
      <c r="S53" s="58">
        <f>[1]节奏总纲!S53</f>
        <v>16.386599999999998</v>
      </c>
      <c r="T53" s="58">
        <f>[1]节奏总纲!T53</f>
        <v>9.1883999999999997</v>
      </c>
      <c r="V53" s="58">
        <v>50</v>
      </c>
      <c r="W53" s="58">
        <f>[1]节奏总纲!W53</f>
        <v>2.1429442708221629</v>
      </c>
      <c r="X53" s="58">
        <f>[1]节奏总纲!X53</f>
        <v>1.8688616985840092</v>
      </c>
      <c r="Y53" s="58">
        <f>[1]节奏总纲!Y53</f>
        <v>1.4859339864503163</v>
      </c>
      <c r="Z53" s="58">
        <f>[1]节奏总纲!Z53</f>
        <v>1.118331813692004</v>
      </c>
      <c r="AA53" s="58">
        <f>[1]节奏总纲!AA53</f>
        <v>0.64094009301752308</v>
      </c>
      <c r="AC53" s="58">
        <v>50</v>
      </c>
      <c r="AD53" s="58">
        <f>[1]节奏总纲!AD53</f>
        <v>56.717296680108156</v>
      </c>
      <c r="AE53" s="58">
        <f>[1]节奏总纲!AE53</f>
        <v>58.729809239508185</v>
      </c>
      <c r="AF53" s="58">
        <f>[1]节奏总纲!AF53</f>
        <v>61.572721891673297</v>
      </c>
      <c r="AG53" s="58">
        <f>[1]节奏总纲!AG53</f>
        <v>65.949565490519575</v>
      </c>
      <c r="AH53" s="58">
        <f>[1]节奏总纲!AH53</f>
        <v>74.51042804689898</v>
      </c>
      <c r="AL53" s="58">
        <v>50</v>
      </c>
      <c r="AM53" s="58">
        <f>[1]节奏总纲!AM53</f>
        <v>588.22499999999991</v>
      </c>
      <c r="AN53" s="58">
        <f>[1]节奏总纲!AN53</f>
        <v>470.57999999999993</v>
      </c>
      <c r="AO53" s="58">
        <f>[1]节奏总纲!AO53</f>
        <v>352.93499999999995</v>
      </c>
      <c r="AP53" s="58">
        <f>[1]节奏总纲!AP53</f>
        <v>235.28999999999996</v>
      </c>
      <c r="AQ53" s="58">
        <f>[1]节奏总纲!AQ53</f>
        <v>117.64499999999998</v>
      </c>
      <c r="AS53" s="58">
        <v>50</v>
      </c>
      <c r="AT53" s="58">
        <f>[1]节奏总纲!AT53</f>
        <v>80.67204721531823</v>
      </c>
      <c r="AU53" s="58">
        <f>[1]节奏总纲!AU53</f>
        <v>64.537637772254584</v>
      </c>
      <c r="AV53" s="58">
        <f>[1]节奏总纲!AV53</f>
        <v>48.403228329190938</v>
      </c>
      <c r="AW53" s="58">
        <f>[1]节奏总纲!AW53</f>
        <v>32.268818886127292</v>
      </c>
      <c r="AX53" s="58">
        <f>[1]节奏总纲!AX53</f>
        <v>16.134409443063646</v>
      </c>
      <c r="AY53" s="58"/>
      <c r="AZ53" s="58">
        <v>50</v>
      </c>
      <c r="BA53" s="58">
        <f>[1]节奏总纲!BA53</f>
        <v>33.487933395889513</v>
      </c>
      <c r="BB53" s="58">
        <f>[1]节奏总纲!BB53</f>
        <v>34.893493163684269</v>
      </c>
      <c r="BC53" s="58">
        <f>[1]节奏总纲!BC53</f>
        <v>36.806900305200131</v>
      </c>
      <c r="BD53" s="58">
        <f>[1]节奏总纲!BD53</f>
        <v>39.520459727922798</v>
      </c>
      <c r="BE53" s="58">
        <f>[1]节奏总纲!BE53</f>
        <v>44.197188392263818</v>
      </c>
    </row>
    <row r="54" spans="6:57" x14ac:dyDescent="0.15">
      <c r="F54" s="64">
        <f>[1]节奏总纲!F54</f>
        <v>52</v>
      </c>
      <c r="G54" s="64">
        <f>[1]节奏总纲!G54</f>
        <v>35.758347359905123</v>
      </c>
      <c r="I54" s="64">
        <f>[1]节奏总纲!I54</f>
        <v>52</v>
      </c>
      <c r="J54" s="64">
        <f>[1]节奏总纲!J54</f>
        <v>789.85301886939453</v>
      </c>
      <c r="K54" s="64">
        <f>[1]节奏总纲!K54</f>
        <v>1.17</v>
      </c>
      <c r="N54" s="61">
        <f>[1]节奏总纲!N54</f>
        <v>61</v>
      </c>
      <c r="O54" s="58">
        <v>51</v>
      </c>
      <c r="P54" s="58">
        <f>[1]节奏总纲!P54</f>
        <v>33.296750801161366</v>
      </c>
      <c r="Q54" s="58">
        <f>[1]节奏总纲!Q54</f>
        <v>28.928217096048996</v>
      </c>
      <c r="R54" s="58">
        <f>[1]节奏总纲!R54</f>
        <v>23.783869097269566</v>
      </c>
      <c r="S54" s="58">
        <f>[1]节奏总纲!S54</f>
        <v>17.587343773173433</v>
      </c>
      <c r="T54" s="58">
        <f>[1]节奏总纲!T54</f>
        <v>9.8458492119034169</v>
      </c>
      <c r="V54" s="58">
        <v>51</v>
      </c>
      <c r="W54" s="58">
        <f>[1]节奏总纲!W54</f>
        <v>2.296750801161366</v>
      </c>
      <c r="X54" s="58">
        <f>[1]节奏总纲!X54</f>
        <v>1.8931170960489965</v>
      </c>
      <c r="Y54" s="58">
        <f>[1]节奏总纲!Y54</f>
        <v>1.5785690972695647</v>
      </c>
      <c r="Z54" s="58">
        <f>[1]节奏总纲!Z54</f>
        <v>1.2007437731734356</v>
      </c>
      <c r="AA54" s="58">
        <f>[1]节奏总纲!AA54</f>
        <v>0.65744921190341721</v>
      </c>
      <c r="AC54" s="58">
        <v>51</v>
      </c>
      <c r="AD54" s="58">
        <f>[1]节奏总纲!AD54</f>
        <v>57.004247194324648</v>
      </c>
      <c r="AE54" s="58">
        <f>[1]节奏总纲!AE54</f>
        <v>59.016342740868758</v>
      </c>
      <c r="AF54" s="58">
        <f>[1]节奏总纲!AF54</f>
        <v>61.855948571390428</v>
      </c>
      <c r="AG54" s="58">
        <f>[1]节奏总纲!AG54</f>
        <v>66.241691764589476</v>
      </c>
      <c r="AH54" s="58">
        <f>[1]节奏总纲!AH54</f>
        <v>74.789297584474426</v>
      </c>
      <c r="AL54" s="64">
        <v>51</v>
      </c>
      <c r="AM54" s="64">
        <f>[1]节奏总纲!AM54</f>
        <v>681.65492699983838</v>
      </c>
      <c r="AN54" s="64">
        <f>[1]节奏总纲!AN54</f>
        <v>545.32394159987075</v>
      </c>
      <c r="AO54" s="64">
        <f>[1]节奏总纲!AO54</f>
        <v>408.99295619990301</v>
      </c>
      <c r="AP54" s="64">
        <f>[1]节奏总纲!AP54</f>
        <v>272.66197079993537</v>
      </c>
      <c r="AQ54" s="64">
        <f>[1]节奏总纲!AQ54</f>
        <v>136.33098539996769</v>
      </c>
      <c r="AS54" s="64">
        <v>51</v>
      </c>
      <c r="AT54" s="64">
        <f>[1]节奏总纲!AT54</f>
        <v>93.429926999838472</v>
      </c>
      <c r="AU54" s="64">
        <f>[1]节奏总纲!AU54</f>
        <v>74.743941599870823</v>
      </c>
      <c r="AV54" s="64">
        <f>[1]节奏总纲!AV54</f>
        <v>56.05795619990306</v>
      </c>
      <c r="AW54" s="64">
        <f>[1]节奏总纲!AW54</f>
        <v>37.371970799935411</v>
      </c>
      <c r="AX54" s="64">
        <f>[1]节奏总纲!AX54</f>
        <v>18.685985399967706</v>
      </c>
      <c r="AZ54" s="58">
        <v>51</v>
      </c>
      <c r="BA54" s="58">
        <v>33.612495584603778</v>
      </c>
      <c r="BB54" s="58">
        <v>35.024397713965918</v>
      </c>
      <c r="BC54" s="58">
        <v>36.947184852926306</v>
      </c>
      <c r="BD54" s="58">
        <v>39.655541494705105</v>
      </c>
      <c r="BE54" s="58">
        <v>44.326465623783335</v>
      </c>
    </row>
    <row r="55" spans="6:57" x14ac:dyDescent="0.15">
      <c r="F55" s="64">
        <f>[1]节奏总纲!F55</f>
        <v>53</v>
      </c>
      <c r="G55" s="64">
        <f>[1]节奏总纲!G55</f>
        <v>38.396621227037308</v>
      </c>
      <c r="I55" s="64">
        <f>[1]节奏总纲!I55</f>
        <v>53</v>
      </c>
      <c r="J55" s="64">
        <f>[1]节奏总纲!J55</f>
        <v>915.14532082292135</v>
      </c>
      <c r="K55" s="64">
        <f>[1]节奏总纲!K55</f>
        <v>1.18</v>
      </c>
      <c r="N55" s="61">
        <f>[1]节奏总纲!N55</f>
        <v>62</v>
      </c>
      <c r="O55" s="58">
        <v>52</v>
      </c>
      <c r="P55" s="58">
        <f>[1]节奏总纲!P55</f>
        <v>35.758347359905123</v>
      </c>
      <c r="Q55" s="58">
        <f>[1]节奏总纲!Q55</f>
        <v>31.081155525229534</v>
      </c>
      <c r="R55" s="58">
        <f>[1]节奏总纲!R55</f>
        <v>25.606552544428059</v>
      </c>
      <c r="S55" s="58">
        <f>[1]节奏总纲!S55</f>
        <v>18.930469092333773</v>
      </c>
      <c r="T55" s="58">
        <f>[1]节奏总纲!T55</f>
        <v>10.570167479587953</v>
      </c>
      <c r="V55" s="58">
        <v>52</v>
      </c>
      <c r="W55" s="58">
        <f>[1]节奏总纲!W55</f>
        <v>2.4615965587437572</v>
      </c>
      <c r="X55" s="58">
        <f>[1]节奏总纲!X55</f>
        <v>2.1529384291805371</v>
      </c>
      <c r="Y55" s="58">
        <f>[1]节奏总纲!Y55</f>
        <v>1.822683447158493</v>
      </c>
      <c r="Z55" s="58">
        <f>[1]节奏总纲!Z55</f>
        <v>1.3431253191603396</v>
      </c>
      <c r="AA55" s="58">
        <f>[1]节奏总纲!AA55</f>
        <v>0.72431826768453611</v>
      </c>
      <c r="AC55" s="58">
        <v>52</v>
      </c>
      <c r="AD55" s="58">
        <f>[1]节奏总纲!AD55</f>
        <v>57.27226591292537</v>
      </c>
      <c r="AE55" s="58">
        <f>[1]节奏总纲!AE55</f>
        <v>59.290380144164828</v>
      </c>
      <c r="AF55" s="58">
        <f>[1]节奏总纲!AF55</f>
        <v>62.130298748930763</v>
      </c>
      <c r="AG55" s="58">
        <f>[1]节奏总纲!AG55</f>
        <v>66.530472725664353</v>
      </c>
      <c r="AH55" s="58">
        <f>[1]节奏总纲!AH55</f>
        <v>75.062532510920803</v>
      </c>
      <c r="AL55" s="64">
        <v>52</v>
      </c>
      <c r="AM55" s="64">
        <f>[1]节奏总纲!AM55</f>
        <v>789.85301886939453</v>
      </c>
      <c r="AN55" s="64">
        <f>[1]节奏总纲!AN55</f>
        <v>631.88241509551563</v>
      </c>
      <c r="AO55" s="64">
        <f>[1]节奏总纲!AO55</f>
        <v>473.91181132163672</v>
      </c>
      <c r="AP55" s="64">
        <f>[1]节奏总纲!AP55</f>
        <v>315.94120754775781</v>
      </c>
      <c r="AQ55" s="64">
        <f>[1]节奏总纲!AQ55</f>
        <v>157.97060377387891</v>
      </c>
      <c r="AS55" s="64">
        <v>52</v>
      </c>
      <c r="AT55" s="64">
        <f>[1]节奏总纲!AT55</f>
        <v>108.19809186955615</v>
      </c>
      <c r="AU55" s="64">
        <f>[1]节奏总纲!AU55</f>
        <v>86.558473495644876</v>
      </c>
      <c r="AV55" s="64">
        <f>[1]节奏总纲!AV55</f>
        <v>64.918855121733714</v>
      </c>
      <c r="AW55" s="64">
        <f>[1]节奏总纲!AW55</f>
        <v>43.279236747822438</v>
      </c>
      <c r="AX55" s="64">
        <f>[1]节奏总纲!AX55</f>
        <v>21.639618373911219</v>
      </c>
      <c r="AZ55" s="58">
        <v>52</v>
      </c>
      <c r="BA55" s="58">
        <v>33.737057773318043</v>
      </c>
      <c r="BB55" s="58">
        <v>35.146386283795508</v>
      </c>
      <c r="BC55" s="58">
        <v>37.075448197698059</v>
      </c>
      <c r="BD55" s="58">
        <v>39.790623261487418</v>
      </c>
      <c r="BE55" s="58">
        <v>44.455742855302844</v>
      </c>
    </row>
    <row r="56" spans="6:57" x14ac:dyDescent="0.15">
      <c r="F56" s="64">
        <f>[1]节奏总纲!F56</f>
        <v>54</v>
      </c>
      <c r="G56" s="64">
        <f>[1]节奏总纲!G56</f>
        <v>41.224253144732614</v>
      </c>
      <c r="I56" s="64">
        <f>[1]节奏总纲!I56</f>
        <v>54</v>
      </c>
      <c r="J56" s="64">
        <f>[1]节奏总纲!J56</f>
        <v>1060.2230944101252</v>
      </c>
      <c r="K56" s="64">
        <f>[1]节奏总纲!K56</f>
        <v>1.19</v>
      </c>
      <c r="N56" s="61">
        <f>[1]节奏总纲!N56</f>
        <v>63</v>
      </c>
      <c r="O56" s="58">
        <v>53</v>
      </c>
      <c r="P56" s="58">
        <f>[1]节奏总纲!P56</f>
        <v>38.396621227037308</v>
      </c>
      <c r="Q56" s="58">
        <f>[1]节奏总纲!Q56</f>
        <v>33.42809844025868</v>
      </c>
      <c r="R56" s="58">
        <f>[1]节奏总纲!R56</f>
        <v>27.5802930273809</v>
      </c>
      <c r="S56" s="58">
        <f>[1]节奏总纲!S56</f>
        <v>20.319491953348145</v>
      </c>
      <c r="T56" s="58">
        <f>[1]节奏总纲!T56</f>
        <v>11.338522248344118</v>
      </c>
      <c r="V56" s="58">
        <v>53</v>
      </c>
      <c r="W56" s="58">
        <f>[1]节奏总纲!W56</f>
        <v>2.6382738671321846</v>
      </c>
      <c r="X56" s="58">
        <f>[1]节奏总纲!X56</f>
        <v>2.3469429150291461</v>
      </c>
      <c r="Y56" s="58">
        <f>[1]节奏总纲!Y56</f>
        <v>1.9737404829528415</v>
      </c>
      <c r="Z56" s="58">
        <f>[1]节奏总纲!Z56</f>
        <v>1.3890228610143716</v>
      </c>
      <c r="AA56" s="58">
        <f>[1]节奏总纲!AA56</f>
        <v>0.76835476875616493</v>
      </c>
      <c r="AC56" s="58">
        <v>53</v>
      </c>
      <c r="AD56" s="58">
        <f>[1]节奏总纲!AD56</f>
        <v>57.540284631526099</v>
      </c>
      <c r="AE56" s="58">
        <f>[1]节奏总纲!AE56</f>
        <v>59.564417547460899</v>
      </c>
      <c r="AF56" s="58">
        <f>[1]节奏总纲!AF56</f>
        <v>62.395461425033538</v>
      </c>
      <c r="AG56" s="58">
        <f>[1]节奏总纲!AG56</f>
        <v>66.819253686739231</v>
      </c>
      <c r="AH56" s="58">
        <f>[1]节奏总纲!AH56</f>
        <v>75.318351032805268</v>
      </c>
      <c r="AL56" s="64">
        <v>53</v>
      </c>
      <c r="AM56" s="64">
        <f>[1]节奏总纲!AM56</f>
        <v>915.14532082292135</v>
      </c>
      <c r="AN56" s="64">
        <f>[1]节奏总纲!AN56</f>
        <v>732.11625665833708</v>
      </c>
      <c r="AO56" s="64">
        <f>[1]节奏总纲!AO56</f>
        <v>549.08719249375281</v>
      </c>
      <c r="AP56" s="64">
        <f>[1]节奏总纲!AP56</f>
        <v>366.05812832916854</v>
      </c>
      <c r="AQ56" s="64">
        <f>[1]节奏总纲!AQ56</f>
        <v>183.02906416458427</v>
      </c>
      <c r="AS56" s="64">
        <v>53</v>
      </c>
      <c r="AT56" s="64">
        <f>[1]节奏总纲!AT56</f>
        <v>125.29230195352682</v>
      </c>
      <c r="AU56" s="64">
        <f>[1]节奏总纲!AU56</f>
        <v>100.23384156282145</v>
      </c>
      <c r="AV56" s="64">
        <f>[1]节奏总纲!AV56</f>
        <v>75.17538117211609</v>
      </c>
      <c r="AW56" s="64">
        <f>[1]节奏总纲!AW56</f>
        <v>50.116920781410727</v>
      </c>
      <c r="AX56" s="64">
        <f>[1]节奏总纲!AX56</f>
        <v>25.058460390705363</v>
      </c>
      <c r="AZ56" s="58">
        <v>53</v>
      </c>
      <c r="BA56" s="58">
        <v>33.861619962032307</v>
      </c>
      <c r="BB56" s="58">
        <v>35.268374853625097</v>
      </c>
      <c r="BC56" s="58">
        <v>37.196452985793947</v>
      </c>
      <c r="BD56" s="58">
        <v>39.925705028269732</v>
      </c>
      <c r="BE56" s="58">
        <v>44.585020086822361</v>
      </c>
    </row>
    <row r="57" spans="6:57" x14ac:dyDescent="0.15">
      <c r="F57" s="64">
        <f>[1]节奏总纲!F57</f>
        <v>55</v>
      </c>
      <c r="G57" s="64">
        <f>[1]节奏总纲!G57</f>
        <v>44.254833995939045</v>
      </c>
      <c r="I57" s="64">
        <f>[1]节奏总纲!I57</f>
        <v>55</v>
      </c>
      <c r="J57" s="64">
        <f>[1]节奏总纲!J57</f>
        <v>1228.2</v>
      </c>
      <c r="K57" s="64">
        <f>[1]节奏总纲!K57</f>
        <v>1.2</v>
      </c>
      <c r="N57" s="61">
        <f>[1]节奏总纲!N57</f>
        <v>64</v>
      </c>
      <c r="O57" s="58">
        <v>54</v>
      </c>
      <c r="P57" s="58">
        <f>[1]节奏总纲!P57</f>
        <v>41.224253144732614</v>
      </c>
      <c r="Q57" s="58">
        <f>[1]节奏总纲!Q57</f>
        <v>35.947548742206841</v>
      </c>
      <c r="R57" s="58">
        <f>[1]节奏总纲!R57</f>
        <v>29.553667079458812</v>
      </c>
      <c r="S57" s="58">
        <f>[1]节奏总纲!S57</f>
        <v>21.762283235104348</v>
      </c>
      <c r="T57" s="58">
        <f>[1]节奏总纲!T57</f>
        <v>12.111685573922442</v>
      </c>
      <c r="V57" s="58">
        <v>54</v>
      </c>
      <c r="W57" s="58">
        <f>[1]节奏总纲!W57</f>
        <v>2.8276319176953066</v>
      </c>
      <c r="X57" s="58">
        <f>[1]节奏总纲!X57</f>
        <v>2.5194503019481616</v>
      </c>
      <c r="Y57" s="58">
        <f>[1]节奏总纲!Y57</f>
        <v>1.9733740520779115</v>
      </c>
      <c r="Z57" s="58">
        <f>[1]节奏总纲!Z57</f>
        <v>1.4427912817562039</v>
      </c>
      <c r="AA57" s="58">
        <f>[1]节奏总纲!AA57</f>
        <v>0.77316332557832368</v>
      </c>
      <c r="AC57" s="58">
        <v>54</v>
      </c>
      <c r="AD57" s="58">
        <f>[1]节奏总纲!AD57</f>
        <v>57.80830335012682</v>
      </c>
      <c r="AE57" s="58">
        <f>[1]节奏总纲!AE57</f>
        <v>59.838454950756969</v>
      </c>
      <c r="AF57" s="58">
        <f>[1]节奏总纲!AF57</f>
        <v>62.660624101136307</v>
      </c>
      <c r="AG57" s="58">
        <f>[1]节奏总纲!AG57</f>
        <v>67.098789255934349</v>
      </c>
      <c r="AH57" s="58">
        <f>[1]节奏总纲!AH57</f>
        <v>75.574169554689718</v>
      </c>
      <c r="AL57" s="64">
        <v>54</v>
      </c>
      <c r="AM57" s="64">
        <f>[1]节奏总纲!AM57</f>
        <v>1060.2230944101252</v>
      </c>
      <c r="AN57" s="64">
        <f>[1]节奏总纲!AN57</f>
        <v>848.17847552810019</v>
      </c>
      <c r="AO57" s="64">
        <f>[1]节奏总纲!AO57</f>
        <v>636.13385664607506</v>
      </c>
      <c r="AP57" s="64">
        <f>[1]节奏总纲!AP57</f>
        <v>424.0892377640501</v>
      </c>
      <c r="AQ57" s="64">
        <f>[1]节奏总纲!AQ57</f>
        <v>212.04461888202505</v>
      </c>
      <c r="AS57" s="64">
        <v>54</v>
      </c>
      <c r="AT57" s="64">
        <f>[1]节奏总纲!AT57</f>
        <v>145.07777358720386</v>
      </c>
      <c r="AU57" s="64">
        <f>[1]节奏总纲!AU57</f>
        <v>116.06221886976311</v>
      </c>
      <c r="AV57" s="64">
        <f>[1]节奏总纲!AV57</f>
        <v>87.046664152322251</v>
      </c>
      <c r="AW57" s="64">
        <f>[1]节奏总纲!AW57</f>
        <v>58.031109434881557</v>
      </c>
      <c r="AX57" s="64">
        <f>[1]节奏总纲!AX57</f>
        <v>29.015554717440779</v>
      </c>
      <c r="AZ57" s="58">
        <v>54</v>
      </c>
      <c r="BA57" s="58">
        <v>33.986182150746572</v>
      </c>
      <c r="BB57" s="58">
        <v>35.390363423454687</v>
      </c>
      <c r="BC57" s="58">
        <v>37.317457773889828</v>
      </c>
      <c r="BD57" s="58">
        <v>40.052446592012309</v>
      </c>
      <c r="BE57" s="58">
        <v>44.71429731834187</v>
      </c>
    </row>
    <row r="58" spans="6:57" x14ac:dyDescent="0.15">
      <c r="F58" s="64">
        <f>[1]节奏总纲!F58</f>
        <v>56</v>
      </c>
      <c r="G58" s="64">
        <f>[1]节奏总纲!G58</f>
        <v>47.502930128332721</v>
      </c>
      <c r="I58" s="64">
        <f>[1]节奏总纲!I58</f>
        <v>56</v>
      </c>
      <c r="J58" s="64">
        <f>[1]节奏总纲!J58</f>
        <v>1422.6782097755249</v>
      </c>
      <c r="K58" s="64">
        <f>[1]节奏总纲!K58</f>
        <v>1.21</v>
      </c>
      <c r="N58" s="61">
        <f>[1]节奏总纲!N58</f>
        <v>65</v>
      </c>
      <c r="O58" s="58">
        <v>55</v>
      </c>
      <c r="P58" s="58">
        <f>[1]节奏总纲!P58</f>
        <v>44.254833995939045</v>
      </c>
      <c r="Q58" s="58">
        <f>[1]节奏总纲!Q58</f>
        <v>38.53268396026413</v>
      </c>
      <c r="R58" s="58">
        <f>[1]节奏总纲!R58</f>
        <v>31.642206307096416</v>
      </c>
      <c r="S58" s="58">
        <f>[1]节奏总纲!S58</f>
        <v>23.282468165263531</v>
      </c>
      <c r="T58" s="58">
        <f>[1]节奏总纲!T58</f>
        <v>12.944538943812169</v>
      </c>
      <c r="V58" s="58">
        <v>55</v>
      </c>
      <c r="W58" s="58">
        <f>[1]节奏总纲!W58</f>
        <v>3.0305808512064303</v>
      </c>
      <c r="X58" s="58">
        <f>[1]节奏总纲!X58</f>
        <v>2.5851352180572889</v>
      </c>
      <c r="Y58" s="58">
        <f>[1]节奏总纲!Y58</f>
        <v>2.0885392276376038</v>
      </c>
      <c r="Z58" s="58">
        <f>[1]节奏总纲!Z58</f>
        <v>1.5201849301591821</v>
      </c>
      <c r="AA58" s="58">
        <f>[1]节奏总纲!AA58</f>
        <v>0.8328533698897278</v>
      </c>
      <c r="AC58" s="58">
        <v>55</v>
      </c>
      <c r="AD58" s="58">
        <f>[1]节奏总纲!AD58</f>
        <v>58.071211008105138</v>
      </c>
      <c r="AE58" s="58">
        <f>[1]节奏总纲!AE58</f>
        <v>60.102437883401088</v>
      </c>
      <c r="AF58" s="58">
        <f>[1]节奏总纲!AF58</f>
        <v>62.925786777239075</v>
      </c>
      <c r="AG58" s="58">
        <f>[1]节奏总纲!AG58</f>
        <v>67.36285691246691</v>
      </c>
      <c r="AH58" s="58">
        <f>[1]节奏总纲!AH58</f>
        <v>75.829988076574182</v>
      </c>
      <c r="AL58" s="64">
        <v>55</v>
      </c>
      <c r="AM58" s="64">
        <f>[1]节奏总纲!AM58</f>
        <v>1228.2</v>
      </c>
      <c r="AN58" s="64">
        <f>[1]节奏总纲!AN58</f>
        <v>982.56000000000006</v>
      </c>
      <c r="AO58" s="64">
        <f>[1]节奏总纲!AO58</f>
        <v>736.92</v>
      </c>
      <c r="AP58" s="64">
        <f>[1]节奏总纲!AP58</f>
        <v>491.28000000000003</v>
      </c>
      <c r="AQ58" s="64">
        <f>[1]节奏总纲!AQ58</f>
        <v>245.64000000000001</v>
      </c>
      <c r="AS58" s="64">
        <v>55</v>
      </c>
      <c r="AT58" s="64">
        <f>[1]节奏总纲!AT58</f>
        <v>167.97690558987483</v>
      </c>
      <c r="AU58" s="64">
        <f>[1]节奏总纲!AU58</f>
        <v>134.38152447189987</v>
      </c>
      <c r="AV58" s="64">
        <f>[1]节奏总纲!AV58</f>
        <v>100.7861433539249</v>
      </c>
      <c r="AW58" s="64">
        <f>[1]节奏总纲!AW58</f>
        <v>67.190762235949933</v>
      </c>
      <c r="AX58" s="64">
        <f>[1]节奏总纲!AX58</f>
        <v>33.595381117974966</v>
      </c>
      <c r="AZ58" s="58">
        <v>55</v>
      </c>
      <c r="BA58" s="58">
        <v>34.09469189131628</v>
      </c>
      <c r="BB58" s="58">
        <v>35.512351993284277</v>
      </c>
      <c r="BC58" s="58">
        <v>37.438462561985709</v>
      </c>
      <c r="BD58" s="58">
        <v>40.168994574261895</v>
      </c>
      <c r="BE58" s="58">
        <v>44.843574549861387</v>
      </c>
    </row>
    <row r="59" spans="6:57" x14ac:dyDescent="0.15">
      <c r="F59" s="64">
        <f>[1]节奏总纲!F59</f>
        <v>57</v>
      </c>
      <c r="G59" s="64">
        <f>[1]节奏总纲!G59</f>
        <v>50.984153366799077</v>
      </c>
      <c r="I59" s="64">
        <f>[1]节奏总纲!I59</f>
        <v>57</v>
      </c>
      <c r="J59" s="64">
        <f>[1]节奏总纲!J59</f>
        <v>1647.8248427703616</v>
      </c>
      <c r="K59" s="64">
        <f>[1]节奏总纲!K59</f>
        <v>1.22</v>
      </c>
      <c r="N59" s="61">
        <f>[1]节奏总纲!N59</f>
        <v>66</v>
      </c>
      <c r="O59" s="58">
        <v>56</v>
      </c>
      <c r="P59" s="58">
        <f>[1]节奏总纲!P59</f>
        <v>47.502930128332721</v>
      </c>
      <c r="Q59" s="58">
        <f>[1]节奏总纲!Q59</f>
        <v>41.275295988508304</v>
      </c>
      <c r="R59" s="58">
        <f>[1]节奏总纲!R59</f>
        <v>33.888590353552566</v>
      </c>
      <c r="S59" s="58">
        <f>[1]节奏总纲!S59</f>
        <v>24.910536559297679</v>
      </c>
      <c r="T59" s="58">
        <f>[1]节奏总纲!T59</f>
        <v>13.837603546383322</v>
      </c>
      <c r="V59" s="58">
        <v>56</v>
      </c>
      <c r="W59" s="58">
        <f>[1]节奏总纲!W59</f>
        <v>3.2480961323936768</v>
      </c>
      <c r="X59" s="58">
        <f>[1]节奏总纲!X59</f>
        <v>2.7426120282441744</v>
      </c>
      <c r="Y59" s="58">
        <f>[1]节奏总纲!Y59</f>
        <v>2.24638404645615</v>
      </c>
      <c r="Z59" s="58">
        <f>[1]节奏总纲!Z59</f>
        <v>1.6280683940341483</v>
      </c>
      <c r="AA59" s="58">
        <f>[1]节奏总纲!AA59</f>
        <v>0.89306460257115283</v>
      </c>
      <c r="AC59" s="58">
        <v>56</v>
      </c>
      <c r="AD59" s="58">
        <f>[1]节奏总纲!AD59</f>
        <v>58.321281314909029</v>
      </c>
      <c r="AE59" s="58">
        <f>[1]节奏总纲!AE59</f>
        <v>60.351982057337977</v>
      </c>
      <c r="AF59" s="58">
        <f>[1]节奏总纲!AF59</f>
        <v>63.17626763611517</v>
      </c>
      <c r="AG59" s="58">
        <f>[1]节奏总纲!AG59</f>
        <v>67.626924568999456</v>
      </c>
      <c r="AH59" s="58">
        <f>[1]节奏总纲!AH59</f>
        <v>76.086647524934079</v>
      </c>
      <c r="AL59" s="64">
        <v>56</v>
      </c>
      <c r="AM59" s="64">
        <f>[1]节奏总纲!AM59</f>
        <v>1422.6782097755249</v>
      </c>
      <c r="AN59" s="64">
        <f>[1]节奏总纲!AN59</f>
        <v>1138.14256782042</v>
      </c>
      <c r="AO59" s="64">
        <f>[1]节奏总纲!AO59</f>
        <v>853.60692586531491</v>
      </c>
      <c r="AP59" s="64">
        <f>[1]节奏总纲!AP59</f>
        <v>569.07128391021001</v>
      </c>
      <c r="AQ59" s="64">
        <f>[1]节奏总纲!AQ59</f>
        <v>284.53564195510501</v>
      </c>
      <c r="AS59" s="64">
        <v>56</v>
      </c>
      <c r="AT59" s="64">
        <f>[1]节奏总纲!AT59</f>
        <v>194.47820977552487</v>
      </c>
      <c r="AU59" s="64">
        <f>[1]节奏总纲!AU59</f>
        <v>155.58256782041997</v>
      </c>
      <c r="AV59" s="64">
        <f>[1]节奏总纲!AV59</f>
        <v>116.68692586531495</v>
      </c>
      <c r="AW59" s="64">
        <f>[1]节奏总纲!AW59</f>
        <v>77.791283910209984</v>
      </c>
      <c r="AX59" s="64">
        <f>[1]节奏总纲!AX59</f>
        <v>38.895641955104992</v>
      </c>
      <c r="AZ59" s="58">
        <v>56</v>
      </c>
      <c r="BA59" s="58">
        <v>34.201198727632011</v>
      </c>
      <c r="BB59" s="58">
        <v>35.634340563113874</v>
      </c>
      <c r="BC59" s="58">
        <v>37.55946735008159</v>
      </c>
      <c r="BD59" s="58">
        <v>40.28554255651148</v>
      </c>
      <c r="BE59" s="58">
        <v>44.972851781380903</v>
      </c>
    </row>
    <row r="60" spans="6:57" x14ac:dyDescent="0.15">
      <c r="F60" s="64">
        <f>[1]节奏总纲!F60</f>
        <v>58</v>
      </c>
      <c r="G60" s="64">
        <f>[1]节奏总纲!G60</f>
        <v>54.715236050951923</v>
      </c>
      <c r="I60" s="64">
        <f>[1]节奏总纲!I60</f>
        <v>58</v>
      </c>
      <c r="J60" s="64">
        <f>[1]节奏总纲!J60</f>
        <v>1908.4603298511749</v>
      </c>
      <c r="K60" s="64">
        <f>[1]节奏总纲!K60</f>
        <v>1.23</v>
      </c>
      <c r="N60" s="61">
        <f>[1]节奏总纲!N60</f>
        <v>67</v>
      </c>
      <c r="O60" s="58">
        <v>57</v>
      </c>
      <c r="P60" s="58">
        <f>[1]节奏总纲!P60</f>
        <v>50.984153366799077</v>
      </c>
      <c r="Q60" s="58">
        <f>[1]节奏总纲!Q60</f>
        <v>44.310327691085078</v>
      </c>
      <c r="R60" s="58">
        <f>[1]节奏总纲!R60</f>
        <v>36.316012443170983</v>
      </c>
      <c r="S60" s="58">
        <f>[1]节奏总纲!S60</f>
        <v>26.664712210835919</v>
      </c>
      <c r="T60" s="58">
        <f>[1]节奏总纲!T60</f>
        <v>14.815994968391813</v>
      </c>
      <c r="V60" s="58">
        <v>57</v>
      </c>
      <c r="W60" s="58">
        <f>[1]节奏总纲!W60</f>
        <v>3.481223238466356</v>
      </c>
      <c r="X60" s="58">
        <f>[1]节奏总纲!X60</f>
        <v>3.0350317025767737</v>
      </c>
      <c r="Y60" s="58">
        <f>[1]节奏总纲!Y60</f>
        <v>2.4274220896184175</v>
      </c>
      <c r="Z60" s="58">
        <f>[1]节奏总纲!Z60</f>
        <v>1.7541756515382403</v>
      </c>
      <c r="AA60" s="58">
        <f>[1]节奏总纲!AA60</f>
        <v>0.97839142200849061</v>
      </c>
      <c r="AC60" s="58">
        <v>57</v>
      </c>
      <c r="AD60" s="58">
        <f>[1]节奏总纲!AD60</f>
        <v>58.571351621712921</v>
      </c>
      <c r="AE60" s="58">
        <f>[1]节奏总纲!AE60</f>
        <v>60.60152623127486</v>
      </c>
      <c r="AF60" s="58">
        <f>[1]节奏总纲!AF60</f>
        <v>63.421042351541736</v>
      </c>
      <c r="AG60" s="58">
        <f>[1]节奏总纲!AG60</f>
        <v>67.890992225532017</v>
      </c>
      <c r="AH60" s="58">
        <f>[1]节奏总纲!AH60</f>
        <v>76.344973133357612</v>
      </c>
      <c r="AL60" s="64">
        <v>57</v>
      </c>
      <c r="AM60" s="64">
        <f>[1]节奏总纲!AM60</f>
        <v>1647.8248427703616</v>
      </c>
      <c r="AN60" s="64">
        <f>[1]节奏总纲!AN60</f>
        <v>1318.2598742162893</v>
      </c>
      <c r="AO60" s="64">
        <f>[1]节奏总纲!AO60</f>
        <v>988.69490566221691</v>
      </c>
      <c r="AP60" s="64">
        <f>[1]节奏总纲!AP60</f>
        <v>659.12993710814465</v>
      </c>
      <c r="AQ60" s="64">
        <f>[1]节奏总纲!AQ60</f>
        <v>329.56496855407232</v>
      </c>
      <c r="AS60" s="64">
        <v>57</v>
      </c>
      <c r="AT60" s="64">
        <f>[1]节奏总纲!AT60</f>
        <v>225.14663299483664</v>
      </c>
      <c r="AU60" s="64">
        <f>[1]节奏总纲!AU60</f>
        <v>180.11730639586926</v>
      </c>
      <c r="AV60" s="64">
        <f>[1]节奏总纲!AV60</f>
        <v>135.087979796902</v>
      </c>
      <c r="AW60" s="64">
        <f>[1]节奏总纲!AW60</f>
        <v>90.058653197934632</v>
      </c>
      <c r="AX60" s="64">
        <f>[1]节奏总纲!AX60</f>
        <v>45.029326598967316</v>
      </c>
      <c r="AZ60" s="58">
        <v>57</v>
      </c>
      <c r="BA60" s="58">
        <v>34.307705563947749</v>
      </c>
      <c r="BB60" s="58">
        <v>35.756329132943463</v>
      </c>
      <c r="BC60" s="58">
        <v>37.680472138177478</v>
      </c>
      <c r="BD60" s="58">
        <v>40.402090538761065</v>
      </c>
      <c r="BE60" s="58">
        <v>45.088151688727308</v>
      </c>
    </row>
    <row r="61" spans="6:57" x14ac:dyDescent="0.15">
      <c r="F61" s="64">
        <f>[1]节奏总纲!F61</f>
        <v>59</v>
      </c>
      <c r="G61" s="64">
        <f>[1]节奏总纲!G61</f>
        <v>58.714111458355703</v>
      </c>
      <c r="I61" s="64">
        <f>[1]节奏总纲!I61</f>
        <v>59</v>
      </c>
      <c r="J61" s="64">
        <f>[1]节奏总纲!J61</f>
        <v>2210.1605665017755</v>
      </c>
      <c r="K61" s="64">
        <f>[1]节奏总纲!K61</f>
        <v>1.24</v>
      </c>
      <c r="N61" s="61">
        <f>[1]节奏总纲!N61</f>
        <v>68</v>
      </c>
      <c r="O61" s="58">
        <v>58</v>
      </c>
      <c r="P61" s="58">
        <f>[1]节奏总纲!P61</f>
        <v>54.715236050951923</v>
      </c>
      <c r="Q61" s="58">
        <f>[1]节奏总纲!Q61</f>
        <v>47.459995750595695</v>
      </c>
      <c r="R61" s="58">
        <f>[1]节奏总纲!R61</f>
        <v>38.913475879437009</v>
      </c>
      <c r="S61" s="58">
        <f>[1]节奏总纲!S61</f>
        <v>28.572296265807093</v>
      </c>
      <c r="T61" s="58">
        <f>[1]节奏总纲!T61</f>
        <v>15.856475407565867</v>
      </c>
      <c r="V61" s="58">
        <v>58</v>
      </c>
      <c r="W61" s="58">
        <f>[1]节奏总纲!W61</f>
        <v>3.7310826841528453</v>
      </c>
      <c r="X61" s="58">
        <f>[1]节奏总纲!X61</f>
        <v>3.149668059510617</v>
      </c>
      <c r="Y61" s="58">
        <f>[1]节奏总纲!Y61</f>
        <v>2.5974634362660254</v>
      </c>
      <c r="Z61" s="58">
        <f>[1]节奏总纲!Z61</f>
        <v>1.9075840549711742</v>
      </c>
      <c r="AA61" s="58">
        <f>[1]节奏总纲!AA61</f>
        <v>1.0404804391740541</v>
      </c>
      <c r="AC61" s="58">
        <v>58</v>
      </c>
      <c r="AD61" s="58">
        <f>[1]节奏总纲!AD61</f>
        <v>58.821421928516813</v>
      </c>
      <c r="AE61" s="58">
        <f>[1]节奏总纲!AE61</f>
        <v>60.851070405211743</v>
      </c>
      <c r="AF61" s="58">
        <f>[1]节奏总纲!AF61</f>
        <v>63.665817066968295</v>
      </c>
      <c r="AG61" s="58">
        <f>[1]节奏总纲!AG61</f>
        <v>68.142437172458173</v>
      </c>
      <c r="AH61" s="58">
        <f>[1]节奏总纲!AH61</f>
        <v>76.60329874178116</v>
      </c>
      <c r="AL61" s="64">
        <v>58</v>
      </c>
      <c r="AM61" s="64">
        <f>[1]节奏总纲!AM61</f>
        <v>1908.4603298511749</v>
      </c>
      <c r="AN61" s="64">
        <f>[1]节奏总纲!AN61</f>
        <v>1526.7682638809401</v>
      </c>
      <c r="AO61" s="64">
        <f>[1]节奏总纲!AO61</f>
        <v>1145.0761979107049</v>
      </c>
      <c r="AP61" s="64">
        <f>[1]节奏总纲!AP61</f>
        <v>763.38413194047007</v>
      </c>
      <c r="AQ61" s="64">
        <f>[1]节奏总纲!AQ61</f>
        <v>381.69206597023503</v>
      </c>
      <c r="AS61" s="64">
        <v>58</v>
      </c>
      <c r="AT61" s="64">
        <f>[1]节奏总纲!AT61</f>
        <v>260.63548708081339</v>
      </c>
      <c r="AU61" s="64">
        <f>[1]节奏总纲!AU61</f>
        <v>208.50838966465085</v>
      </c>
      <c r="AV61" s="64">
        <f>[1]节奏总纲!AV61</f>
        <v>156.38129224848797</v>
      </c>
      <c r="AW61" s="64">
        <f>[1]节奏总纲!AW61</f>
        <v>104.25419483232542</v>
      </c>
      <c r="AX61" s="64">
        <f>[1]节奏总纲!AX61</f>
        <v>52.127097416162712</v>
      </c>
      <c r="AZ61" s="58">
        <v>58</v>
      </c>
      <c r="BA61" s="58">
        <v>34.41421240026348</v>
      </c>
      <c r="BB61" s="58">
        <v>35.878317702773053</v>
      </c>
      <c r="BC61" s="58">
        <v>37.801476926273359</v>
      </c>
      <c r="BD61" s="58">
        <v>40.518638521010644</v>
      </c>
      <c r="BE61" s="58">
        <v>45.199736104837825</v>
      </c>
    </row>
    <row r="62" spans="6:57" x14ac:dyDescent="0.15">
      <c r="F62" s="64">
        <f>[1]节奏总纲!F62</f>
        <v>60</v>
      </c>
      <c r="G62" s="64">
        <f>[1]节奏总纲!G62</f>
        <v>63</v>
      </c>
      <c r="I62" s="64">
        <f>[1]节奏总纲!I62</f>
        <v>60</v>
      </c>
      <c r="J62" s="64">
        <f>[1]节奏总纲!J62</f>
        <v>2559.375</v>
      </c>
      <c r="K62" s="64">
        <f>[1]节奏总纲!K62</f>
        <v>1.25</v>
      </c>
      <c r="N62" s="61">
        <f>[1]节奏总纲!N62</f>
        <v>69</v>
      </c>
      <c r="O62" s="58">
        <v>59</v>
      </c>
      <c r="P62" s="58">
        <f>[1]节奏总纲!P62</f>
        <v>58.714111458355703</v>
      </c>
      <c r="Q62" s="58">
        <f>[1]节奏总纲!Q62</f>
        <v>50.940363101269412</v>
      </c>
      <c r="R62" s="58">
        <f>[1]节奏总纲!R62</f>
        <v>41.728119013453394</v>
      </c>
      <c r="S62" s="58">
        <f>[1]节奏总纲!S62</f>
        <v>30.607666303240826</v>
      </c>
      <c r="T62" s="58">
        <f>[1]节奏总纲!T62</f>
        <v>17.003606678339814</v>
      </c>
      <c r="V62" s="58">
        <v>59</v>
      </c>
      <c r="W62" s="58">
        <f>[1]节奏总纲!W62</f>
        <v>3.99887540740378</v>
      </c>
      <c r="X62" s="58">
        <f>[1]节奏总纲!X62</f>
        <v>3.4803673506737169</v>
      </c>
      <c r="Y62" s="58">
        <f>[1]节奏总纲!Y62</f>
        <v>2.8146431340163858</v>
      </c>
      <c r="Z62" s="58">
        <f>[1]节奏总纲!Z62</f>
        <v>2.0353700374337329</v>
      </c>
      <c r="AA62" s="58">
        <f>[1]节奏总纲!AA62</f>
        <v>1.1471312707739472</v>
      </c>
      <c r="AC62" s="58">
        <v>59</v>
      </c>
      <c r="AD62" s="58">
        <f>[1]节奏总纲!AD62</f>
        <v>59.066704614192936</v>
      </c>
      <c r="AE62" s="58">
        <f>[1]节奏总纲!AE62</f>
        <v>61.094954819415335</v>
      </c>
      <c r="AF62" s="58">
        <f>[1]节奏总纲!AF62</f>
        <v>63.91059178239486</v>
      </c>
      <c r="AG62" s="58">
        <f>[1]节奏总纲!AG62</f>
        <v>68.385008299388929</v>
      </c>
      <c r="AH62" s="58">
        <f>[1]节奏总纲!AH62</f>
        <v>76.861624350204693</v>
      </c>
      <c r="AL62" s="64">
        <v>59</v>
      </c>
      <c r="AM62" s="64">
        <f>[1]节奏总纲!AM62</f>
        <v>2210.1605665017755</v>
      </c>
      <c r="AN62" s="64">
        <f>[1]节奏总纲!AN62</f>
        <v>1768.1284532014206</v>
      </c>
      <c r="AO62" s="64">
        <f>[1]节奏总纲!AO62</f>
        <v>1326.0963399010652</v>
      </c>
      <c r="AP62" s="64">
        <f>[1]节奏总纲!AP62</f>
        <v>884.0642266007103</v>
      </c>
      <c r="AQ62" s="64">
        <f>[1]节奏总纲!AQ62</f>
        <v>442.03211330035515</v>
      </c>
      <c r="AS62" s="64">
        <v>59</v>
      </c>
      <c r="AT62" s="64">
        <f>[1]节奏总纲!AT62</f>
        <v>301.70023665060057</v>
      </c>
      <c r="AU62" s="64">
        <f>[1]节奏总纲!AU62</f>
        <v>241.36018932048046</v>
      </c>
      <c r="AV62" s="64">
        <f>[1]节奏总纲!AV62</f>
        <v>181.02014199036034</v>
      </c>
      <c r="AW62" s="64">
        <f>[1]节奏总纲!AW62</f>
        <v>120.68009466024023</v>
      </c>
      <c r="AX62" s="64">
        <f>[1]节奏总纲!AX62</f>
        <v>60.340047330120115</v>
      </c>
      <c r="AZ62" s="58">
        <v>59</v>
      </c>
      <c r="BA62" s="58">
        <v>34.520719236579211</v>
      </c>
      <c r="BB62" s="58">
        <v>36.000264155774609</v>
      </c>
      <c r="BC62" s="58">
        <v>37.922481714369241</v>
      </c>
      <c r="BD62" s="58">
        <v>40.635186503260229</v>
      </c>
      <c r="BE62" s="58">
        <v>45.31132052094835</v>
      </c>
    </row>
    <row r="63" spans="6:57" x14ac:dyDescent="0.15">
      <c r="F63" s="64">
        <f>[1]节奏总纲!F63</f>
        <v>61</v>
      </c>
      <c r="G63" s="64">
        <f>[1]节奏总纲!G63</f>
        <v>67.593501602322732</v>
      </c>
      <c r="I63" s="64">
        <f>[1]节奏总纲!I63</f>
        <v>61</v>
      </c>
      <c r="J63" s="64">
        <f>[1]节奏总纲!J63</f>
        <v>2963.5631311027469</v>
      </c>
      <c r="K63" s="64">
        <f>[1]节奏总纲!K63</f>
        <v>1.26</v>
      </c>
      <c r="N63" s="61">
        <f>[1]节奏总纲!N63</f>
        <v>70</v>
      </c>
      <c r="O63" s="58">
        <v>60</v>
      </c>
      <c r="P63" s="58">
        <f>[1]节奏总纲!P63</f>
        <v>63</v>
      </c>
      <c r="Q63" s="58">
        <f>[1]节奏总纲!Q63</f>
        <v>54.589500000000001</v>
      </c>
      <c r="R63" s="58">
        <f>[1]节奏总纲!R63</f>
        <v>44.717399999999998</v>
      </c>
      <c r="S63" s="58">
        <f>[1]节奏总纲!S63</f>
        <v>32.810400000000001</v>
      </c>
      <c r="T63" s="58">
        <f>[1]节奏总纲!T63</f>
        <v>18.276300000000003</v>
      </c>
      <c r="V63" s="58">
        <v>60</v>
      </c>
      <c r="W63" s="58">
        <f>[1]节奏总纲!W63</f>
        <v>4.2858885416442973</v>
      </c>
      <c r="X63" s="58">
        <f>[1]节奏总纲!X63</f>
        <v>3.649136898730589</v>
      </c>
      <c r="Y63" s="58">
        <f>[1]节奏总纲!Y63</f>
        <v>2.9892809865466035</v>
      </c>
      <c r="Z63" s="58">
        <f>[1]节奏总纲!Z63</f>
        <v>2.2027336967591751</v>
      </c>
      <c r="AA63" s="58">
        <f>[1]节奏总纲!AA63</f>
        <v>1.2726933216601886</v>
      </c>
      <c r="AC63" s="58">
        <v>60</v>
      </c>
      <c r="AD63" s="58">
        <f>[1]节奏总纲!AD63</f>
        <v>59.300028460644697</v>
      </c>
      <c r="AE63" s="58">
        <f>[1]节奏总纲!AE63</f>
        <v>61.330461663183208</v>
      </c>
      <c r="AF63" s="58">
        <f>[1]节奏总纲!AF63</f>
        <v>64.14304723627319</v>
      </c>
      <c r="AG63" s="58">
        <f>[1]节奏总纲!AG63</f>
        <v>68.627579426319684</v>
      </c>
      <c r="AH63" s="58">
        <f>[1]节奏总纲!AH63</f>
        <v>77.112805903056142</v>
      </c>
      <c r="AL63" s="64">
        <v>60</v>
      </c>
      <c r="AM63" s="64">
        <f>[1]节奏总纲!AM63</f>
        <v>2559.375</v>
      </c>
      <c r="AN63" s="64">
        <f>[1]节奏总纲!AN63</f>
        <v>2047.5</v>
      </c>
      <c r="AO63" s="64">
        <f>[1]节奏总纲!AO63</f>
        <v>1535.625</v>
      </c>
      <c r="AP63" s="64">
        <f>[1]节奏总纲!AP63</f>
        <v>1023.75</v>
      </c>
      <c r="AQ63" s="64">
        <f>[1]节奏总纲!AQ63</f>
        <v>511.875</v>
      </c>
      <c r="AS63" s="64">
        <v>60</v>
      </c>
      <c r="AT63" s="64">
        <f>[1]节奏总纲!AT63</f>
        <v>349.21443349822448</v>
      </c>
      <c r="AU63" s="64">
        <f>[1]节奏总纲!AU63</f>
        <v>279.3715467985794</v>
      </c>
      <c r="AV63" s="64">
        <f>[1]节奏总纲!AV63</f>
        <v>209.52866009893478</v>
      </c>
      <c r="AW63" s="64">
        <f>[1]节奏总纲!AW63</f>
        <v>139.6857733992897</v>
      </c>
      <c r="AX63" s="64">
        <f>[1]节奏总纲!AX63</f>
        <v>69.842886699644851</v>
      </c>
      <c r="AZ63" s="58">
        <v>60</v>
      </c>
      <c r="BA63" s="58">
        <v>34.627226072894942</v>
      </c>
      <c r="BB63" s="58">
        <v>36.105477566569242</v>
      </c>
      <c r="BC63" s="58">
        <v>38.037513426486328</v>
      </c>
      <c r="BD63" s="58">
        <v>40.751734485509814</v>
      </c>
      <c r="BE63" s="58">
        <v>45.422904937058867</v>
      </c>
    </row>
    <row r="64" spans="6:57" x14ac:dyDescent="0.15">
      <c r="F64" s="64">
        <f>[1]节奏总纲!F64</f>
        <v>62</v>
      </c>
      <c r="G64" s="64">
        <f>[1]节奏总纲!G64</f>
        <v>72.516694719810218</v>
      </c>
      <c r="I64" s="64">
        <f>[1]节奏总纲!I64</f>
        <v>62</v>
      </c>
      <c r="J64" s="64">
        <f>[1]节奏总纲!J64</f>
        <v>3431.3522956038646</v>
      </c>
      <c r="K64" s="64">
        <f>[1]节奏总纲!K64</f>
        <v>1.27</v>
      </c>
      <c r="N64" s="61">
        <f>[1]节奏总纲!N64</f>
        <v>71</v>
      </c>
      <c r="O64" s="58">
        <v>61</v>
      </c>
      <c r="P64" s="58">
        <f>[1]节奏总纲!P64</f>
        <v>67.593501602322732</v>
      </c>
      <c r="Q64" s="58">
        <f>[1]节奏总纲!Q64</f>
        <v>58.596806539053574</v>
      </c>
      <c r="R64" s="58">
        <f>[1]节奏总纲!R64</f>
        <v>47.977867437328676</v>
      </c>
      <c r="S64" s="58">
        <f>[1]节奏总纲!S64</f>
        <v>35.229733035130607</v>
      </c>
      <c r="T64" s="58">
        <f>[1]节奏总纲!T64</f>
        <v>19.602115464673592</v>
      </c>
      <c r="V64" s="58">
        <v>61</v>
      </c>
      <c r="W64" s="58">
        <f>[1]节奏总纲!W64</f>
        <v>4.593501602322732</v>
      </c>
      <c r="X64" s="58">
        <f>[1]节奏总纲!X64</f>
        <v>4.0073065390535731</v>
      </c>
      <c r="Y64" s="58">
        <f>[1]节奏总纲!Y64</f>
        <v>3.2604674373286784</v>
      </c>
      <c r="Z64" s="58">
        <f>[1]节奏总纲!Z64</f>
        <v>2.4193330351306059</v>
      </c>
      <c r="AA64" s="58">
        <f>[1]节奏总纲!AA64</f>
        <v>1.3258154646735889</v>
      </c>
      <c r="AC64" s="58">
        <v>61</v>
      </c>
      <c r="AD64" s="58">
        <f>[1]节奏总纲!AD64</f>
        <v>59.533352307096465</v>
      </c>
      <c r="AE64" s="58">
        <f>[1]节奏总纲!AE64</f>
        <v>61.56596850695108</v>
      </c>
      <c r="AF64" s="58">
        <f>[1]节奏总纲!AF64</f>
        <v>64.368413367596901</v>
      </c>
      <c r="AG64" s="58">
        <f>[1]节奏总纲!AG64</f>
        <v>68.870150553250454</v>
      </c>
      <c r="AH64" s="58">
        <f>[1]节奏总纲!AH64</f>
        <v>77.355745991356301</v>
      </c>
      <c r="AL64" s="64">
        <v>61</v>
      </c>
      <c r="AM64" s="64">
        <f>[1]节奏总纲!AM64</f>
        <v>2963.5631311027469</v>
      </c>
      <c r="AN64" s="64">
        <f>[1]节奏总纲!AN64</f>
        <v>2370.8505048821976</v>
      </c>
      <c r="AO64" s="64">
        <f>[1]节奏总纲!AO64</f>
        <v>1778.1378786616481</v>
      </c>
      <c r="AP64" s="64">
        <f>[1]节奏总纲!AP64</f>
        <v>1185.4252524410988</v>
      </c>
      <c r="AQ64" s="64">
        <f>[1]节奏总纲!AQ64</f>
        <v>592.7126262205494</v>
      </c>
      <c r="AS64" s="64">
        <v>61</v>
      </c>
      <c r="AT64" s="64">
        <f>[1]节奏总纲!AT64</f>
        <v>404.18813110274687</v>
      </c>
      <c r="AU64" s="64">
        <f>[1]节奏总纲!AU64</f>
        <v>323.35050488219758</v>
      </c>
      <c r="AV64" s="64">
        <f>[1]节奏总纲!AV64</f>
        <v>242.51287866164807</v>
      </c>
      <c r="AW64" s="64">
        <f>[1]节奏总纲!AW64</f>
        <v>161.67525244109879</v>
      </c>
      <c r="AX64" s="64">
        <f>[1]节奏总纲!AX64</f>
        <v>80.837626220549396</v>
      </c>
      <c r="AZ64" s="58">
        <v>61</v>
      </c>
      <c r="BA64" s="58">
        <v>34.733732909210673</v>
      </c>
      <c r="BB64" s="58">
        <v>36.210690977363875</v>
      </c>
      <c r="BC64" s="58">
        <v>38.14189763688286</v>
      </c>
      <c r="BD64" s="58">
        <v>40.8682824677594</v>
      </c>
      <c r="BE64" s="58">
        <v>45.534489353169384</v>
      </c>
    </row>
    <row r="65" spans="6:57" x14ac:dyDescent="0.15">
      <c r="F65" s="64">
        <f>[1]节奏总纲!F65</f>
        <v>63</v>
      </c>
      <c r="G65" s="64">
        <f>[1]节奏总纲!G65</f>
        <v>77.793242454074615</v>
      </c>
      <c r="I65" s="64">
        <f>[1]节奏总纲!I65</f>
        <v>63</v>
      </c>
      <c r="J65" s="64">
        <f>[1]节奏总纲!J65</f>
        <v>3972.7200361130153</v>
      </c>
      <c r="K65" s="64">
        <f>[1]节奏总纲!K65</f>
        <v>1.28</v>
      </c>
      <c r="N65" s="61">
        <f>[1]节奏总纲!N65</f>
        <v>72</v>
      </c>
      <c r="O65" s="58">
        <v>62</v>
      </c>
      <c r="P65" s="58">
        <f>[1]节奏总纲!P65</f>
        <v>72.516694719810218</v>
      </c>
      <c r="Q65" s="58">
        <f>[1]节奏总纲!Q65</f>
        <v>62.842967644187539</v>
      </c>
      <c r="R65" s="58">
        <f>[1]节奏总纲!R65</f>
        <v>51.5086082594812</v>
      </c>
      <c r="S65" s="58">
        <f>[1]节奏总纲!S65</f>
        <v>37.846462974268952</v>
      </c>
      <c r="T65" s="58">
        <f>[1]节奏总纲!T65</f>
        <v>21.124113171880715</v>
      </c>
      <c r="V65" s="58">
        <v>62</v>
      </c>
      <c r="W65" s="58">
        <f>[1]节奏总纲!W65</f>
        <v>4.9231931174874859</v>
      </c>
      <c r="X65" s="58">
        <f>[1]节奏总纲!X65</f>
        <v>4.2461611051339645</v>
      </c>
      <c r="Y65" s="58">
        <f>[1]节奏总纲!Y65</f>
        <v>3.5307408221525236</v>
      </c>
      <c r="Z65" s="58">
        <f>[1]节奏总纲!Z65</f>
        <v>2.6167299391383452</v>
      </c>
      <c r="AA65" s="58">
        <f>[1]节奏总纲!AA65</f>
        <v>1.5219977072071238</v>
      </c>
      <c r="AC65" s="58">
        <v>62</v>
      </c>
      <c r="AD65" s="58">
        <f>[1]节奏总纲!AD65</f>
        <v>59.766676153548232</v>
      </c>
      <c r="AE65" s="58">
        <f>[1]节奏总纲!AE65</f>
        <v>61.801475350718952</v>
      </c>
      <c r="AF65" s="58">
        <f>[1]节奏总纲!AF65</f>
        <v>64.593779498920611</v>
      </c>
      <c r="AG65" s="58">
        <f>[1]节奏总纲!AG65</f>
        <v>69.105843627521551</v>
      </c>
      <c r="AH65" s="58">
        <f>[1]节奏总纲!AH65</f>
        <v>77.59868607965646</v>
      </c>
      <c r="AL65" s="64">
        <v>62</v>
      </c>
      <c r="AM65" s="64">
        <f>[1]节奏总纲!AM65</f>
        <v>3431.3522956038646</v>
      </c>
      <c r="AN65" s="64">
        <f>[1]节奏总纲!AN65</f>
        <v>2745.081836483092</v>
      </c>
      <c r="AO65" s="64">
        <f>[1]节奏总纲!AO65</f>
        <v>2058.8113773623186</v>
      </c>
      <c r="AP65" s="64">
        <f>[1]节奏总纲!AP65</f>
        <v>1372.540918241546</v>
      </c>
      <c r="AQ65" s="64">
        <f>[1]节奏总纲!AQ65</f>
        <v>686.27045912077301</v>
      </c>
      <c r="AS65" s="64">
        <v>62</v>
      </c>
      <c r="AT65" s="64">
        <f>[1]节奏总纲!AT65</f>
        <v>467.78916450111774</v>
      </c>
      <c r="AU65" s="64">
        <f>[1]节奏总纲!AU65</f>
        <v>374.23133160089446</v>
      </c>
      <c r="AV65" s="64">
        <f>[1]节奏总纲!AV65</f>
        <v>280.67349870067051</v>
      </c>
      <c r="AW65" s="64">
        <f>[1]节奏总纲!AW65</f>
        <v>187.11566580044723</v>
      </c>
      <c r="AX65" s="64">
        <f>[1]节奏总纲!AX65</f>
        <v>93.557832900223616</v>
      </c>
      <c r="AZ65" s="58">
        <v>62</v>
      </c>
      <c r="BA65" s="58">
        <v>34.840239745526404</v>
      </c>
      <c r="BB65" s="58">
        <v>36.315904388158508</v>
      </c>
      <c r="BC65" s="58">
        <v>38.246281847279398</v>
      </c>
      <c r="BD65" s="58">
        <v>40.984830450008978</v>
      </c>
      <c r="BE65" s="58">
        <v>45.646073769279901</v>
      </c>
    </row>
    <row r="66" spans="6:57" x14ac:dyDescent="0.15">
      <c r="F66" s="64">
        <f>[1]节奏总纲!F66</f>
        <v>64</v>
      </c>
      <c r="G66" s="64">
        <f>[1]节奏总纲!G66</f>
        <v>83.4485062894652</v>
      </c>
      <c r="I66" s="64">
        <f>[1]节奏总纲!I66</f>
        <v>64</v>
      </c>
      <c r="J66" s="64">
        <f>[1]节奏总纲!J66</f>
        <v>4599.2048883665893</v>
      </c>
      <c r="K66" s="64">
        <f>[1]节奏总纲!K66</f>
        <v>1.29</v>
      </c>
      <c r="N66" s="61">
        <f>[1]节奏总纲!N66</f>
        <v>73</v>
      </c>
      <c r="O66" s="58">
        <v>63</v>
      </c>
      <c r="P66" s="58">
        <f>[1]节奏总纲!P66</f>
        <v>77.793242454074615</v>
      </c>
      <c r="Q66" s="58">
        <f>[1]节奏总纲!Q66</f>
        <v>67.470079180418907</v>
      </c>
      <c r="R66" s="58">
        <f>[1]节奏总纲!R66</f>
        <v>55.27987808786542</v>
      </c>
      <c r="S66" s="58">
        <f>[1]节奏总纲!S66</f>
        <v>40.678086479235617</v>
      </c>
      <c r="T66" s="58">
        <f>[1]节奏总纲!T66</f>
        <v>22.700068148098975</v>
      </c>
      <c r="V66" s="58">
        <v>63</v>
      </c>
      <c r="W66" s="58">
        <f>[1]节奏总纲!W66</f>
        <v>5.2765477342643976</v>
      </c>
      <c r="X66" s="58">
        <f>[1]节奏总纲!X66</f>
        <v>4.6271115362313679</v>
      </c>
      <c r="Y66" s="58">
        <f>[1]节奏总纲!Y66</f>
        <v>3.7712698283842201</v>
      </c>
      <c r="Z66" s="58">
        <f>[1]节奏总纲!Z66</f>
        <v>2.8316235049666645</v>
      </c>
      <c r="AA66" s="58">
        <f>[1]节奏总纲!AA66</f>
        <v>1.5759549762182594</v>
      </c>
      <c r="AC66" s="58">
        <v>63</v>
      </c>
      <c r="AD66" s="58">
        <f>[1]节奏总纲!AD66</f>
        <v>60</v>
      </c>
      <c r="AE66" s="58">
        <f>[1]节奏总纲!AE66</f>
        <v>62.033937447710706</v>
      </c>
      <c r="AF66" s="58">
        <f>[1]节奏总纲!AF66</f>
        <v>64.819145630244321</v>
      </c>
      <c r="AG66" s="58">
        <f>[1]节奏总纲!AG66</f>
        <v>69.333613546893503</v>
      </c>
      <c r="AH66" s="58">
        <f>[1]节奏总纲!AH66</f>
        <v>77.841626167956619</v>
      </c>
      <c r="AL66" s="64">
        <v>63</v>
      </c>
      <c r="AM66" s="64">
        <f>[1]节奏总纲!AM66</f>
        <v>3972.7200361130153</v>
      </c>
      <c r="AN66" s="64">
        <f>[1]节奏总纲!AN66</f>
        <v>3178.1760288904125</v>
      </c>
      <c r="AO66" s="64">
        <f>[1]节奏总纲!AO66</f>
        <v>2383.6320216678091</v>
      </c>
      <c r="AP66" s="64">
        <f>[1]节奏总纲!AP66</f>
        <v>1589.0880144452062</v>
      </c>
      <c r="AQ66" s="64">
        <f>[1]节奏总纲!AQ66</f>
        <v>794.54400722260311</v>
      </c>
      <c r="AS66" s="64">
        <v>63</v>
      </c>
      <c r="AT66" s="64">
        <f>[1]节奏总纲!AT66</f>
        <v>541.36774050915074</v>
      </c>
      <c r="AU66" s="64">
        <f>[1]节奏总纲!AU66</f>
        <v>433.09419240732041</v>
      </c>
      <c r="AV66" s="64">
        <f>[1]节奏总纲!AV66</f>
        <v>324.82064430549053</v>
      </c>
      <c r="AW66" s="64">
        <f>[1]节奏总纲!AW66</f>
        <v>216.5470962036602</v>
      </c>
      <c r="AX66" s="64">
        <f>[1]节奏总纲!AX66</f>
        <v>108.2735481018301</v>
      </c>
      <c r="AZ66" s="58">
        <v>63</v>
      </c>
      <c r="BA66" s="58">
        <v>34.946746581842135</v>
      </c>
      <c r="BB66" s="58">
        <v>36.421117798953141</v>
      </c>
      <c r="BC66" s="58">
        <v>38.35066605767593</v>
      </c>
      <c r="BD66" s="58">
        <v>41.087476216725996</v>
      </c>
      <c r="BE66" s="58">
        <v>45.757658185390426</v>
      </c>
    </row>
    <row r="67" spans="6:57" x14ac:dyDescent="0.15">
      <c r="F67" s="64">
        <f>[1]节奏总纲!F67</f>
        <v>65</v>
      </c>
      <c r="G67" s="64">
        <f>[1]节奏总纲!G67</f>
        <v>89.509667991878061</v>
      </c>
      <c r="I67" s="64">
        <f>[1]节奏总纲!I67</f>
        <v>65</v>
      </c>
      <c r="J67" s="64">
        <f>[1]节奏总纲!J67</f>
        <v>5324.1500000000005</v>
      </c>
      <c r="K67" s="64">
        <f>[1]节奏总纲!K67</f>
        <v>1.3</v>
      </c>
      <c r="N67" s="61">
        <f>[1]节奏总纲!N67</f>
        <v>74</v>
      </c>
      <c r="O67" s="58">
        <v>64</v>
      </c>
      <c r="P67" s="58">
        <f>[1]节奏总纲!P67</f>
        <v>83.4485062894652</v>
      </c>
      <c r="Q67" s="58">
        <f>[1]节奏总纲!Q67</f>
        <v>72.399924056740005</v>
      </c>
      <c r="R67" s="58">
        <f>[1]节奏总纲!R67</f>
        <v>59.365267374325548</v>
      </c>
      <c r="S67" s="58">
        <f>[1]节奏总纲!S67</f>
        <v>43.718672445050821</v>
      </c>
      <c r="T67" s="58">
        <f>[1]节奏总纲!T67</f>
        <v>24.341929284637001</v>
      </c>
      <c r="V67" s="58">
        <v>64</v>
      </c>
      <c r="W67" s="58">
        <f>[1]节奏总纲!W67</f>
        <v>5.6552638353905849</v>
      </c>
      <c r="X67" s="58">
        <f>[1]节奏总纲!X67</f>
        <v>4.9298448763210985</v>
      </c>
      <c r="Y67" s="58">
        <f>[1]节奏总纲!Y67</f>
        <v>4.0853892864601278</v>
      </c>
      <c r="Z67" s="58">
        <f>[1]节奏总纲!Z67</f>
        <v>3.0405859658152039</v>
      </c>
      <c r="AA67" s="58">
        <f>[1]节奏总纲!AA67</f>
        <v>1.6418611365380258</v>
      </c>
      <c r="AC67" s="58">
        <v>64</v>
      </c>
      <c r="AD67" s="58">
        <f>[1]节奏总纲!AD67</f>
        <v>60.217698846451768</v>
      </c>
      <c r="AE67" s="58">
        <f>[1]节奏总纲!AE67</f>
        <v>62.250054995811666</v>
      </c>
      <c r="AF67" s="58">
        <f>[1]节奏总纲!AF67</f>
        <v>65.042129882798193</v>
      </c>
      <c r="AG67" s="58">
        <f>[1]节奏总纲!AG67</f>
        <v>69.56138346626544</v>
      </c>
      <c r="AH67" s="58">
        <f>[1]节奏总纲!AH67</f>
        <v>78.077870469399883</v>
      </c>
      <c r="AL67" s="64">
        <v>64</v>
      </c>
      <c r="AM67" s="64">
        <f>[1]节奏总纲!AM67</f>
        <v>4599.2048883665893</v>
      </c>
      <c r="AN67" s="64">
        <f>[1]节奏总纲!AN67</f>
        <v>3679.3639106932715</v>
      </c>
      <c r="AO67" s="64">
        <f>[1]节奏总纲!AO67</f>
        <v>2759.5229330199536</v>
      </c>
      <c r="AP67" s="64">
        <f>[1]节奏总纲!AP67</f>
        <v>1839.6819553466357</v>
      </c>
      <c r="AQ67" s="64">
        <f>[1]节奏总纲!AQ67</f>
        <v>919.84097767331787</v>
      </c>
      <c r="AS67" s="64">
        <v>64</v>
      </c>
      <c r="AT67" s="64">
        <f>[1]节奏总纲!AT67</f>
        <v>626.48485225357399</v>
      </c>
      <c r="AU67" s="64">
        <f>[1]节奏总纲!AU67</f>
        <v>501.18788180285901</v>
      </c>
      <c r="AV67" s="64">
        <f>[1]节奏总纲!AV67</f>
        <v>375.89091135214449</v>
      </c>
      <c r="AW67" s="64">
        <f>[1]节奏总纲!AW67</f>
        <v>250.59394090142951</v>
      </c>
      <c r="AX67" s="64">
        <f>[1]节奏总纲!AX67</f>
        <v>125.29697045071475</v>
      </c>
      <c r="AZ67" s="58">
        <v>64</v>
      </c>
      <c r="BA67" s="58">
        <v>35.048795427931836</v>
      </c>
      <c r="BB67" s="58">
        <v>36.526331209747774</v>
      </c>
      <c r="BC67" s="58">
        <v>38.455050268072462</v>
      </c>
      <c r="BD67" s="58">
        <v>41.188041754455355</v>
      </c>
      <c r="BE67" s="58">
        <v>45.869242601500943</v>
      </c>
    </row>
    <row r="68" spans="6:57" x14ac:dyDescent="0.15">
      <c r="F68" s="64">
        <f>[1]节奏总纲!F68</f>
        <v>66</v>
      </c>
      <c r="G68" s="64">
        <f>[1]节奏总纲!G68</f>
        <v>96.005860256665443</v>
      </c>
      <c r="I68" s="64">
        <f>[1]节奏总纲!I68</f>
        <v>66</v>
      </c>
      <c r="J68" s="64">
        <f>[1]节奏总纲!J68</f>
        <v>6162.9846853088866</v>
      </c>
      <c r="K68" s="64">
        <f>[1]节奏总纲!K68</f>
        <v>1.31</v>
      </c>
      <c r="N68" s="61">
        <f>[1]节奏总纲!N68</f>
        <v>75</v>
      </c>
      <c r="O68" s="58">
        <v>65</v>
      </c>
      <c r="P68" s="58">
        <f>[1]节奏总纲!P68</f>
        <v>89.509667991878061</v>
      </c>
      <c r="Q68" s="58">
        <f>[1]节奏总纲!Q68</f>
        <v>77.64963698295422</v>
      </c>
      <c r="R68" s="58">
        <f>[1]节奏总纲!R68</f>
        <v>63.802491344610679</v>
      </c>
      <c r="S68" s="58">
        <f>[1]节奏总纲!S68</f>
        <v>46.929918928141667</v>
      </c>
      <c r="T68" s="58">
        <f>[1]节奏总纲!T68</f>
        <v>25.993607584841389</v>
      </c>
      <c r="V68" s="58">
        <v>65</v>
      </c>
      <c r="W68" s="58">
        <f>[1]节奏总纲!W68</f>
        <v>6.0611617024128606</v>
      </c>
      <c r="X68" s="58">
        <f>[1]节奏总纲!X68</f>
        <v>5.2497129262142153</v>
      </c>
      <c r="Y68" s="58">
        <f>[1]节奏总纲!Y68</f>
        <v>4.4372239702851317</v>
      </c>
      <c r="Z68" s="58">
        <f>[1]节奏总纲!Z68</f>
        <v>3.2112464830908465</v>
      </c>
      <c r="AA68" s="58">
        <f>[1]节奏总纲!AA68</f>
        <v>1.651678300204388</v>
      </c>
      <c r="AC68" s="58">
        <v>65</v>
      </c>
      <c r="AD68" s="58">
        <f>[1]节奏总纲!AD68</f>
        <v>60.435397692903535</v>
      </c>
      <c r="AE68" s="58">
        <f>[1]节奏总纲!AE68</f>
        <v>62.466172543912634</v>
      </c>
      <c r="AF68" s="58">
        <f>[1]节奏总纲!AF68</f>
        <v>65.255436396961542</v>
      </c>
      <c r="AG68" s="58">
        <f>[1]节奏总纲!AG68</f>
        <v>69.789153385637391</v>
      </c>
      <c r="AH68" s="58">
        <f>[1]节奏总纲!AH68</f>
        <v>78.301575047908599</v>
      </c>
      <c r="AL68" s="64">
        <v>65</v>
      </c>
      <c r="AM68" s="64">
        <f>[1]节奏总纲!AM68</f>
        <v>5324.1500000000005</v>
      </c>
      <c r="AN68" s="64">
        <f>[1]节奏总纲!AN68</f>
        <v>4259.3200000000006</v>
      </c>
      <c r="AO68" s="64">
        <f>[1]节奏总纲!AO68</f>
        <v>3194.4900000000002</v>
      </c>
      <c r="AP68" s="64">
        <f>[1]节奏总纲!AP68</f>
        <v>2129.6600000000003</v>
      </c>
      <c r="AQ68" s="64">
        <f>[1]节奏总纲!AQ68</f>
        <v>1064.8300000000002</v>
      </c>
      <c r="AS68" s="64">
        <v>65</v>
      </c>
      <c r="AT68" s="64">
        <f>[1]节奏总纲!AT68</f>
        <v>724.94511163341122</v>
      </c>
      <c r="AU68" s="64">
        <f>[1]节奏总纲!AU68</f>
        <v>579.95608930672915</v>
      </c>
      <c r="AV68" s="64">
        <f>[1]节奏总纲!AV68</f>
        <v>434.96706698004664</v>
      </c>
      <c r="AW68" s="64">
        <f>[1]节奏总纲!AW68</f>
        <v>289.97804465336458</v>
      </c>
      <c r="AX68" s="64">
        <f>[1]节奏总纲!AX68</f>
        <v>144.98902232668229</v>
      </c>
      <c r="AZ68" s="58">
        <v>65</v>
      </c>
      <c r="BA68" s="58">
        <v>35.146386283795508</v>
      </c>
      <c r="BB68" s="58">
        <v>36.631544620542407</v>
      </c>
      <c r="BC68" s="58">
        <v>38.559434478468994</v>
      </c>
      <c r="BD68" s="58">
        <v>41.288607292184714</v>
      </c>
      <c r="BE68" s="58">
        <v>45.98082701761146</v>
      </c>
    </row>
    <row r="69" spans="6:57" x14ac:dyDescent="0.15">
      <c r="F69" s="64">
        <f>[1]节奏总纲!F69</f>
        <v>67</v>
      </c>
      <c r="G69" s="64">
        <f>[1]节奏总纲!G69</f>
        <v>102.96830673359811</v>
      </c>
      <c r="I69" s="64">
        <f>[1]节奏总纲!I69</f>
        <v>67</v>
      </c>
      <c r="J69" s="64">
        <f>[1]节奏总纲!J69</f>
        <v>7133.5498113340191</v>
      </c>
      <c r="K69" s="64">
        <f>[1]节奏总纲!K69</f>
        <v>1.32</v>
      </c>
      <c r="N69" s="61">
        <f>[1]节奏总纲!N69</f>
        <v>76</v>
      </c>
      <c r="O69" s="58">
        <v>66</v>
      </c>
      <c r="P69" s="58">
        <f>[1]节奏总纲!P69</f>
        <v>96.005860256665443</v>
      </c>
      <c r="Q69" s="58">
        <f>[1]节奏总纲!Q69</f>
        <v>83.352287874836932</v>
      </c>
      <c r="R69" s="58">
        <f>[1]节奏总纲!R69</f>
        <v>68.490580707105124</v>
      </c>
      <c r="S69" s="58">
        <f>[1]节奏总纲!S69</f>
        <v>50.163061984107692</v>
      </c>
      <c r="T69" s="58">
        <f>[1]节奏总纲!T69</f>
        <v>27.851300060458648</v>
      </c>
      <c r="V69" s="58">
        <v>66</v>
      </c>
      <c r="W69" s="58">
        <f>[1]节奏总纲!W69</f>
        <v>6.496192264787382</v>
      </c>
      <c r="X69" s="58">
        <f>[1]节奏总纲!X69</f>
        <v>5.7026508918827119</v>
      </c>
      <c r="Y69" s="58">
        <f>[1]节奏总纲!Y69</f>
        <v>4.6880893624944449</v>
      </c>
      <c r="Z69" s="58">
        <f>[1]节奏总纲!Z69</f>
        <v>3.2331430559660248</v>
      </c>
      <c r="AA69" s="58">
        <f>[1]节奏总纲!AA69</f>
        <v>1.8576924756172595</v>
      </c>
      <c r="AC69" s="58">
        <v>66</v>
      </c>
      <c r="AD69" s="58">
        <f>[1]节奏总纲!AD69</f>
        <v>60.653096539355303</v>
      </c>
      <c r="AE69" s="58">
        <f>[1]节奏总纲!AE69</f>
        <v>62.682290092013595</v>
      </c>
      <c r="AF69" s="58">
        <f>[1]节奏总纲!AF69</f>
        <v>65.468742911124906</v>
      </c>
      <c r="AG69" s="58">
        <f>[1]节奏总纲!AG69</f>
        <v>70.015851474333999</v>
      </c>
      <c r="AH69" s="58">
        <f>[1]节奏总纲!AH69</f>
        <v>78.525279626417301</v>
      </c>
      <c r="AL69" s="64">
        <v>66</v>
      </c>
      <c r="AM69" s="64">
        <f>[1]节奏总纲!AM69</f>
        <v>6162.9846853088866</v>
      </c>
      <c r="AN69" s="64">
        <f>[1]节奏总纲!AN69</f>
        <v>4930.3877482471098</v>
      </c>
      <c r="AO69" s="64">
        <f>[1]节奏总纲!AO69</f>
        <v>3697.7908111853317</v>
      </c>
      <c r="AP69" s="64">
        <f>[1]节奏总纲!AP69</f>
        <v>2465.1938741235549</v>
      </c>
      <c r="AQ69" s="64">
        <f>[1]节奏总纲!AQ69</f>
        <v>1232.5969370617775</v>
      </c>
      <c r="AS69" s="64">
        <v>66</v>
      </c>
      <c r="AT69" s="64">
        <f>[1]节奏总纲!AT69</f>
        <v>838.83468530888604</v>
      </c>
      <c r="AU69" s="64">
        <f>[1]节奏总纲!AU69</f>
        <v>671.06774824710919</v>
      </c>
      <c r="AV69" s="64">
        <f>[1]节奏总纲!AV69</f>
        <v>503.30081118533144</v>
      </c>
      <c r="AW69" s="64">
        <f>[1]节奏总纲!AW69</f>
        <v>335.5338741235546</v>
      </c>
      <c r="AX69" s="64">
        <f>[1]节奏总纲!AX69</f>
        <v>167.7669370617773</v>
      </c>
      <c r="AZ69" s="58">
        <v>66</v>
      </c>
      <c r="BA69" s="58">
        <v>35.243977139659179</v>
      </c>
      <c r="BB69" s="58">
        <v>36.73675803133704</v>
      </c>
      <c r="BC69" s="58">
        <v>38.663818688865533</v>
      </c>
      <c r="BD69" s="58">
        <v>41.389172829914081</v>
      </c>
      <c r="BE69" s="58">
        <v>46.079770001861057</v>
      </c>
    </row>
    <row r="70" spans="6:57" x14ac:dyDescent="0.15">
      <c r="F70" s="64">
        <f>[1]节奏总纲!F70</f>
        <v>68</v>
      </c>
      <c r="G70" s="64">
        <f>[1]节奏总纲!G70</f>
        <v>110.43047210190386</v>
      </c>
      <c r="I70" s="64">
        <f>[1]节奏总纲!I70</f>
        <v>68</v>
      </c>
      <c r="J70" s="64">
        <f>[1]节奏总纲!J70</f>
        <v>8256.4738250473602</v>
      </c>
      <c r="K70" s="64">
        <f>[1]节奏总纲!K70</f>
        <v>1.33</v>
      </c>
      <c r="N70" s="61">
        <f>[1]节奏总纲!N70</f>
        <v>77</v>
      </c>
      <c r="O70" s="58">
        <v>67</v>
      </c>
      <c r="P70" s="58">
        <f>[1]节奏总纲!P70</f>
        <v>102.96830673359811</v>
      </c>
      <c r="Q70" s="58">
        <f>[1]节奏总纲!Q70</f>
        <v>89.469161720823394</v>
      </c>
      <c r="R70" s="58">
        <f>[1]节奏总纲!R70</f>
        <v>73.292840732975137</v>
      </c>
      <c r="S70" s="58">
        <f>[1]节奏总纲!S70</f>
        <v>53.625894146857902</v>
      </c>
      <c r="T70" s="58">
        <f>[1]节奏总纲!T70</f>
        <v>29.799027968703292</v>
      </c>
      <c r="V70" s="58">
        <v>67</v>
      </c>
      <c r="W70" s="58">
        <f>[1]节奏总纲!W70</f>
        <v>6.9624464769326693</v>
      </c>
      <c r="X70" s="58">
        <f>[1]节奏总纲!X70</f>
        <v>6.1168738459864613</v>
      </c>
      <c r="Y70" s="58">
        <f>[1]节奏总纲!Y70</f>
        <v>4.8022600258700123</v>
      </c>
      <c r="Z70" s="58">
        <f>[1]节奏总纲!Z70</f>
        <v>3.4628321627502103</v>
      </c>
      <c r="AA70" s="58">
        <f>[1]节奏总纲!AA70</f>
        <v>1.9477279082446444</v>
      </c>
      <c r="AC70" s="58">
        <v>67</v>
      </c>
      <c r="AD70" s="58">
        <f>[1]节奏总纲!AD70</f>
        <v>60.870795385807064</v>
      </c>
      <c r="AE70" s="58">
        <f>[1]节奏总纲!AE70</f>
        <v>62.898407640114556</v>
      </c>
      <c r="AF70" s="58">
        <f>[1]节奏总纲!AF70</f>
        <v>65.682049425288255</v>
      </c>
      <c r="AG70" s="58">
        <f>[1]节奏总纲!AG70</f>
        <v>70.229195678021767</v>
      </c>
      <c r="AH70" s="58">
        <f>[1]节奏总纲!AH70</f>
        <v>78.748984204926018</v>
      </c>
      <c r="AL70" s="64">
        <v>67</v>
      </c>
      <c r="AM70" s="64">
        <f>[1]节奏总纲!AM70</f>
        <v>7133.5498113340191</v>
      </c>
      <c r="AN70" s="64">
        <f>[1]节奏总纲!AN70</f>
        <v>5706.8398490672153</v>
      </c>
      <c r="AO70" s="64">
        <f>[1]节奏总纲!AO70</f>
        <v>4280.1298868004114</v>
      </c>
      <c r="AP70" s="64">
        <f>[1]节奏总纲!AP70</f>
        <v>2853.4199245336076</v>
      </c>
      <c r="AQ70" s="64">
        <f>[1]节奏总纲!AQ70</f>
        <v>1426.7099622668038</v>
      </c>
      <c r="AS70" s="64">
        <v>67</v>
      </c>
      <c r="AT70" s="64">
        <f>[1]节奏总纲!AT70</f>
        <v>970.56512602513249</v>
      </c>
      <c r="AU70" s="64">
        <f>[1]节奏总纲!AU70</f>
        <v>776.45210082010544</v>
      </c>
      <c r="AV70" s="64">
        <f>[1]节奏总纲!AV70</f>
        <v>582.33907561507976</v>
      </c>
      <c r="AW70" s="64">
        <f>[1]节奏总纲!AW70</f>
        <v>388.22605041005272</v>
      </c>
      <c r="AX70" s="64">
        <f>[1]节奏总纲!AX70</f>
        <v>194.11302520502636</v>
      </c>
      <c r="AZ70" s="58">
        <v>67</v>
      </c>
      <c r="BA70" s="58">
        <v>35.341567995522851</v>
      </c>
      <c r="BB70" s="58">
        <v>36.841971442131673</v>
      </c>
      <c r="BC70" s="58">
        <v>38.768202899262064</v>
      </c>
      <c r="BD70" s="58">
        <v>41.48973836764344</v>
      </c>
      <c r="BE70" s="58">
        <v>46.176090215954694</v>
      </c>
    </row>
    <row r="71" spans="6:57" x14ac:dyDescent="0.15">
      <c r="F71" s="64">
        <f>[1]节奏总纲!F71</f>
        <v>69</v>
      </c>
      <c r="G71" s="64">
        <f>[1]节奏总纲!G71</f>
        <v>118.42822291671132</v>
      </c>
      <c r="I71" s="64">
        <f>[1]节奏总纲!I71</f>
        <v>69</v>
      </c>
      <c r="J71" s="64">
        <f>[1]节奏总纲!J71</f>
        <v>9555.6072874592737</v>
      </c>
      <c r="K71" s="64">
        <f>[1]节奏总纲!K71</f>
        <v>1.34</v>
      </c>
      <c r="N71" s="61">
        <f>[1]节奏总纲!N71</f>
        <v>78</v>
      </c>
      <c r="O71" s="58">
        <v>68</v>
      </c>
      <c r="P71" s="58">
        <f>[1]节奏总纲!P71</f>
        <v>110.43047210190386</v>
      </c>
      <c r="Q71" s="58">
        <f>[1]节奏总纲!Q71</f>
        <v>95.831563690032169</v>
      </c>
      <c r="R71" s="58">
        <f>[1]节奏总纲!R71</f>
        <v>78.251032531409081</v>
      </c>
      <c r="S71" s="58">
        <f>[1]节奏总纲!S71</f>
        <v>57.412802445779818</v>
      </c>
      <c r="T71" s="58">
        <f>[1]节奏总纲!T71</f>
        <v>31.859191201399263</v>
      </c>
      <c r="V71" s="58">
        <v>68</v>
      </c>
      <c r="W71" s="58">
        <f>[1]节奏总纲!W71</f>
        <v>7.4621653683057474</v>
      </c>
      <c r="X71" s="58">
        <f>[1]节奏总纲!X71</f>
        <v>6.3624019692087757</v>
      </c>
      <c r="Y71" s="58">
        <f>[1]节奏总纲!Y71</f>
        <v>4.9581917984339441</v>
      </c>
      <c r="Z71" s="58">
        <f>[1]节奏总纲!Z71</f>
        <v>3.7869082989219152</v>
      </c>
      <c r="AA71" s="58">
        <f>[1]节奏总纲!AA71</f>
        <v>2.0601632326959702</v>
      </c>
      <c r="AC71" s="58">
        <v>68</v>
      </c>
      <c r="AD71" s="58">
        <f>[1]节奏总纲!AD71</f>
        <v>61.082568038258209</v>
      </c>
      <c r="AE71" s="58">
        <f>[1]节奏总纲!AE71</f>
        <v>63.107492392331935</v>
      </c>
      <c r="AF71" s="58">
        <f>[1]节奏总纲!AF71</f>
        <v>65.895355939451605</v>
      </c>
      <c r="AG71" s="58">
        <f>[1]节奏总纲!AG71</f>
        <v>70.442539881709536</v>
      </c>
      <c r="AH71" s="58">
        <f>[1]节奏总纲!AH71</f>
        <v>78.972688783434734</v>
      </c>
      <c r="AL71" s="64">
        <v>68</v>
      </c>
      <c r="AM71" s="64">
        <f>[1]节奏总纲!AM71</f>
        <v>8256.4738250473602</v>
      </c>
      <c r="AN71" s="64">
        <f>[1]节奏总纲!AN71</f>
        <v>6605.1790600378881</v>
      </c>
      <c r="AO71" s="64">
        <f>[1]节奏总纲!AO71</f>
        <v>4953.8842950284161</v>
      </c>
      <c r="AP71" s="64">
        <f>[1]节奏总纲!AP71</f>
        <v>3302.5895300189441</v>
      </c>
      <c r="AQ71" s="64">
        <f>[1]节奏总纲!AQ71</f>
        <v>1651.294765009472</v>
      </c>
      <c r="AS71" s="64">
        <v>68</v>
      </c>
      <c r="AT71" s="64">
        <f>[1]节奏总纲!AT71</f>
        <v>1122.9240137133411</v>
      </c>
      <c r="AU71" s="64">
        <f>[1]节奏总纲!AU71</f>
        <v>898.33921097067287</v>
      </c>
      <c r="AV71" s="64">
        <f>[1]节奏总纲!AV71</f>
        <v>673.75440822800465</v>
      </c>
      <c r="AW71" s="64">
        <f>[1]节奏总纲!AW71</f>
        <v>449.16960548533643</v>
      </c>
      <c r="AX71" s="64">
        <f>[1]节奏总纲!AX71</f>
        <v>224.58480274266822</v>
      </c>
      <c r="AZ71" s="58">
        <v>68</v>
      </c>
      <c r="BA71" s="58">
        <v>35.439158851386523</v>
      </c>
      <c r="BB71" s="58">
        <v>36.947184852926306</v>
      </c>
      <c r="BC71" s="58">
        <v>38.872587109658596</v>
      </c>
      <c r="BD71" s="58">
        <v>41.590303905372799</v>
      </c>
      <c r="BE71" s="58">
        <v>46.272410430048332</v>
      </c>
    </row>
    <row r="72" spans="6:57" x14ac:dyDescent="0.15">
      <c r="F72" s="64">
        <f>[1]节奏总纲!F72</f>
        <v>70</v>
      </c>
      <c r="G72" s="64">
        <f>[1]节奏总纲!G72</f>
        <v>127</v>
      </c>
      <c r="I72" s="64">
        <f>[1]节奏总纲!I72</f>
        <v>70</v>
      </c>
      <c r="J72" s="64">
        <f>[1]节奏总纲!J72</f>
        <v>11058.525000000001</v>
      </c>
      <c r="K72" s="64">
        <f>[1]节奏总纲!K72</f>
        <v>1.35</v>
      </c>
      <c r="N72" s="61">
        <f>[1]节奏总纲!N72</f>
        <v>79</v>
      </c>
      <c r="O72" s="58">
        <v>69</v>
      </c>
      <c r="P72" s="58">
        <f>[1]节奏总纲!P72</f>
        <v>118.42822291671132</v>
      </c>
      <c r="Q72" s="58">
        <f>[1]节奏总纲!Q72</f>
        <v>102.51146975670532</v>
      </c>
      <c r="R72" s="58">
        <f>[1]节奏总纲!R72</f>
        <v>83.894553114198303</v>
      </c>
      <c r="S72" s="58">
        <f>[1]节奏总纲!S72</f>
        <v>61.535304627523196</v>
      </c>
      <c r="T72" s="58">
        <f>[1]节奏总纲!T72</f>
        <v>34.059956910846175</v>
      </c>
      <c r="V72" s="58">
        <v>69</v>
      </c>
      <c r="W72" s="58">
        <f>[1]节奏总纲!W72</f>
        <v>7.9977508148074605</v>
      </c>
      <c r="X72" s="58">
        <f>[1]节奏总纲!X72</f>
        <v>6.6799060666731549</v>
      </c>
      <c r="Y72" s="58">
        <f>[1]节奏总纲!Y72</f>
        <v>5.6435205827892219</v>
      </c>
      <c r="Z72" s="58">
        <f>[1]节奏总纲!Z72</f>
        <v>4.1225021817433785</v>
      </c>
      <c r="AA72" s="58">
        <f>[1]节奏总纲!AA72</f>
        <v>2.2007657094469124</v>
      </c>
      <c r="AC72" s="58">
        <v>69</v>
      </c>
      <c r="AD72" s="58">
        <f>[1]节奏总纲!AD72</f>
        <v>61.285688244217212</v>
      </c>
      <c r="AE72" s="58">
        <f>[1]节奏总纲!AE72</f>
        <v>63.310338531528565</v>
      </c>
      <c r="AF72" s="58">
        <f>[1]节奏总纲!AF72</f>
        <v>66.106079073217742</v>
      </c>
      <c r="AG72" s="58">
        <f>[1]节奏总纲!AG72</f>
        <v>70.655884085397304</v>
      </c>
      <c r="AH72" s="58">
        <f>[1]节奏总纲!AH72</f>
        <v>79.188599387584361</v>
      </c>
      <c r="AL72" s="64">
        <v>69</v>
      </c>
      <c r="AM72" s="64">
        <f>[1]节奏总纲!AM72</f>
        <v>9555.6072874592737</v>
      </c>
      <c r="AN72" s="64">
        <f>[1]节奏总纲!AN72</f>
        <v>7644.4858299674197</v>
      </c>
      <c r="AO72" s="64">
        <f>[1]节奏总纲!AO72</f>
        <v>5733.3643724755639</v>
      </c>
      <c r="AP72" s="64">
        <f>[1]节奏总纲!AP72</f>
        <v>3822.2429149837099</v>
      </c>
      <c r="AQ72" s="64">
        <f>[1]节奏总纲!AQ72</f>
        <v>1911.1214574918549</v>
      </c>
      <c r="AS72" s="64">
        <v>69</v>
      </c>
      <c r="AT72" s="64">
        <f>[1]节奏总纲!AT72</f>
        <v>1299.1334624119136</v>
      </c>
      <c r="AU72" s="64">
        <f>[1]节奏总纲!AU72</f>
        <v>1039.3067699295316</v>
      </c>
      <c r="AV72" s="64">
        <f>[1]节奏总纲!AV72</f>
        <v>779.48007744714778</v>
      </c>
      <c r="AW72" s="64">
        <f>[1]节奏总纲!AW72</f>
        <v>519.65338496476579</v>
      </c>
      <c r="AX72" s="64">
        <f>[1]节奏总纲!AX72</f>
        <v>259.8266924823829</v>
      </c>
      <c r="AZ72" s="58">
        <v>69</v>
      </c>
      <c r="BA72" s="58">
        <v>35.536749707250202</v>
      </c>
      <c r="BB72" s="58">
        <v>37.045197000674086</v>
      </c>
      <c r="BC72" s="58">
        <v>38.976971320055128</v>
      </c>
      <c r="BD72" s="58">
        <v>41.690869443102159</v>
      </c>
      <c r="BE72" s="58">
        <v>46.368730644141969</v>
      </c>
    </row>
    <row r="73" spans="6:57" x14ac:dyDescent="0.15">
      <c r="F73" s="64">
        <f>[1]节奏总纲!F73</f>
        <v>71</v>
      </c>
      <c r="G73" s="64">
        <f>[1]节奏总纲!G73</f>
        <v>136.18700320464549</v>
      </c>
      <c r="I73" s="64">
        <f>[1]节奏总纲!I73</f>
        <v>71</v>
      </c>
      <c r="J73" s="64">
        <f>[1]节奏总纲!J73</f>
        <v>12797.106216824561</v>
      </c>
      <c r="K73" s="64">
        <f>[1]节奏总纲!K73</f>
        <v>1.36</v>
      </c>
      <c r="N73" s="61">
        <f>[1]节奏总纲!N73</f>
        <v>80</v>
      </c>
      <c r="O73" s="58">
        <v>70</v>
      </c>
      <c r="P73" s="58">
        <f>[1]节奏总纲!P73</f>
        <v>127</v>
      </c>
      <c r="Q73" s="58">
        <f>[1]节奏总纲!Q73</f>
        <v>109.9693</v>
      </c>
      <c r="R73" s="58">
        <f>[1]节奏总纲!R73</f>
        <v>90.106499999999997</v>
      </c>
      <c r="S73" s="58">
        <f>[1]节奏总纲!S73</f>
        <v>65.925700000000006</v>
      </c>
      <c r="T73" s="58">
        <f>[1]节奏总纲!T73</f>
        <v>36.4998</v>
      </c>
      <c r="V73" s="58">
        <v>70</v>
      </c>
      <c r="W73" s="58">
        <f>[1]节奏总纲!W73</f>
        <v>8.5717770832886799</v>
      </c>
      <c r="X73" s="58">
        <f>[1]节奏总纲!X73</f>
        <v>7.4578302432946799</v>
      </c>
      <c r="Y73" s="58">
        <f>[1]节奏总纲!Y73</f>
        <v>6.2119468858016944</v>
      </c>
      <c r="Z73" s="58">
        <f>[1]节奏总纲!Z73</f>
        <v>4.3903953724768101</v>
      </c>
      <c r="AA73" s="58">
        <f>[1]节奏总纲!AA73</f>
        <v>2.4398430891538254</v>
      </c>
      <c r="AC73" s="58">
        <v>70</v>
      </c>
      <c r="AD73" s="58">
        <f>[1]节奏总纲!AD73</f>
        <v>61.488808450176215</v>
      </c>
      <c r="AE73" s="58">
        <f>[1]节奏总纲!AE73</f>
        <v>63.513184670725188</v>
      </c>
      <c r="AF73" s="58">
        <f>[1]节奏总纲!AF73</f>
        <v>66.314314361313961</v>
      </c>
      <c r="AG73" s="58">
        <f>[1]节奏总纲!AG73</f>
        <v>70.869228289085072</v>
      </c>
      <c r="AH73" s="58">
        <f>[1]节奏总纲!AH73</f>
        <v>79.403426131671111</v>
      </c>
      <c r="AL73" s="64">
        <v>70</v>
      </c>
      <c r="AM73" s="64">
        <f>[1]节奏总纲!AM73</f>
        <v>11058.525000000001</v>
      </c>
      <c r="AN73" s="64">
        <f>[1]节奏总纲!AN73</f>
        <v>8846.8200000000015</v>
      </c>
      <c r="AO73" s="64">
        <f>[1]节奏总纲!AO73</f>
        <v>6635.1150000000007</v>
      </c>
      <c r="AP73" s="64">
        <f>[1]节奏总纲!AP73</f>
        <v>4423.4100000000008</v>
      </c>
      <c r="AQ73" s="64">
        <f>[1]节奏总纲!AQ73</f>
        <v>2211.7050000000004</v>
      </c>
      <c r="AS73" s="64">
        <v>70</v>
      </c>
      <c r="AT73" s="64">
        <f>[1]节奏总纲!AT73</f>
        <v>1502.9177125407277</v>
      </c>
      <c r="AU73" s="64">
        <f>[1]节奏总纲!AU73</f>
        <v>1202.3341700325818</v>
      </c>
      <c r="AV73" s="64">
        <f>[1]节奏总纲!AV73</f>
        <v>901.75062752443682</v>
      </c>
      <c r="AW73" s="64">
        <f>[1]节奏总纲!AW73</f>
        <v>601.16708501629091</v>
      </c>
      <c r="AX73" s="64">
        <f>[1]节奏总纲!AX73</f>
        <v>300.58354250814546</v>
      </c>
      <c r="AZ73" s="58">
        <v>70</v>
      </c>
      <c r="BA73" s="58">
        <v>35.634340563113874</v>
      </c>
      <c r="BB73" s="58">
        <v>37.135950591746003</v>
      </c>
      <c r="BC73" s="58">
        <v>39.070187171981765</v>
      </c>
      <c r="BD73" s="58">
        <v>41.791434980831518</v>
      </c>
      <c r="BE73" s="58">
        <v>46.465050858235607</v>
      </c>
    </row>
    <row r="74" spans="6:57" x14ac:dyDescent="0.15">
      <c r="F74" s="64">
        <f>[1]节奏总纲!F74</f>
        <v>72</v>
      </c>
      <c r="G74" s="64">
        <f>[1]节奏总纲!G74</f>
        <v>146.03338943962044</v>
      </c>
      <c r="I74" s="64">
        <f>[1]节奏总纲!I74</f>
        <v>72</v>
      </c>
      <c r="J74" s="64">
        <f>[1]节奏总纲!J74</f>
        <v>14808.205062920617</v>
      </c>
      <c r="K74" s="64">
        <f>[1]节奏总纲!K74</f>
        <v>1.37</v>
      </c>
      <c r="N74" s="61">
        <f>[1]节奏总纲!N74</f>
        <v>81</v>
      </c>
      <c r="O74" s="58">
        <v>71</v>
      </c>
      <c r="P74" s="58">
        <f>[1]节奏总纲!P74</f>
        <v>136.18700320464549</v>
      </c>
      <c r="Q74" s="58">
        <f>[1]节奏总纲!Q74</f>
        <v>118.03327567746625</v>
      </c>
      <c r="R74" s="58">
        <f>[1]节奏总纲!R74</f>
        <v>96.583822672734584</v>
      </c>
      <c r="S74" s="58">
        <f>[1]节奏总纲!S74</f>
        <v>70.612961161608681</v>
      </c>
      <c r="T74" s="58">
        <f>[1]节奏总纲!T74</f>
        <v>39.126526020694648</v>
      </c>
      <c r="V74" s="58">
        <v>71</v>
      </c>
      <c r="W74" s="58">
        <f>[1]节奏总纲!W74</f>
        <v>9.1870032046454924</v>
      </c>
      <c r="X74" s="58">
        <f>[1]节奏总纲!X74</f>
        <v>8.0639756774662459</v>
      </c>
      <c r="Y74" s="58">
        <f>[1]节奏总纲!Y74</f>
        <v>6.4773226727345872</v>
      </c>
      <c r="Z74" s="58">
        <f>[1]节奏总纲!Z74</f>
        <v>4.6872611616086743</v>
      </c>
      <c r="AA74" s="58">
        <f>[1]节奏总纲!AA74</f>
        <v>2.6267260206946474</v>
      </c>
      <c r="AC74" s="58">
        <v>71</v>
      </c>
      <c r="AD74" s="58">
        <f>[1]节奏总纲!AD74</f>
        <v>61.691928656135218</v>
      </c>
      <c r="AE74" s="58">
        <f>[1]节奏总纲!AE74</f>
        <v>63.716030809921811</v>
      </c>
      <c r="AF74" s="58">
        <f>[1]节奏总纲!AF74</f>
        <v>66.52254964941018</v>
      </c>
      <c r="AG74" s="58">
        <f>[1]节奏总纲!AG74</f>
        <v>71.07781362467729</v>
      </c>
      <c r="AH74" s="58">
        <f>[1]节奏总纲!AH74</f>
        <v>79.618252875757847</v>
      </c>
      <c r="AL74" s="64">
        <v>71</v>
      </c>
      <c r="AM74" s="64">
        <f>[1]节奏总纲!AM74</f>
        <v>12797.106216824561</v>
      </c>
      <c r="AN74" s="64">
        <f>[1]节奏总纲!AN74</f>
        <v>10237.684973459649</v>
      </c>
      <c r="AO74" s="64">
        <f>[1]节奏总纲!AO74</f>
        <v>7678.2637300947363</v>
      </c>
      <c r="AP74" s="64">
        <f>[1]节奏总纲!AP74</f>
        <v>5118.8424867298245</v>
      </c>
      <c r="AQ74" s="64">
        <f>[1]节奏总纲!AQ74</f>
        <v>2559.4212433649122</v>
      </c>
      <c r="AS74" s="64">
        <v>71</v>
      </c>
      <c r="AT74" s="64">
        <f>[1]节奏总纲!AT74</f>
        <v>1738.5812168245593</v>
      </c>
      <c r="AU74" s="64">
        <f>[1]节奏总纲!AU74</f>
        <v>1390.8649734596474</v>
      </c>
      <c r="AV74" s="64">
        <f>[1]节奏总纲!AV74</f>
        <v>1043.1487300947356</v>
      </c>
      <c r="AW74" s="64">
        <f>[1]节奏总纲!AW74</f>
        <v>695.43248672982372</v>
      </c>
      <c r="AX74" s="64">
        <f>[1]节奏总纲!AX74</f>
        <v>347.71624336491186</v>
      </c>
      <c r="AZ74" s="58">
        <v>71</v>
      </c>
      <c r="BA74" s="58">
        <v>35.731931418977545</v>
      </c>
      <c r="BB74" s="58">
        <v>37.226704182817912</v>
      </c>
      <c r="BC74" s="58">
        <v>39.160241683169971</v>
      </c>
      <c r="BD74" s="58">
        <v>41.892000518560877</v>
      </c>
      <c r="BE74" s="58">
        <v>46.561371072329244</v>
      </c>
    </row>
    <row r="75" spans="6:57" x14ac:dyDescent="0.15">
      <c r="F75" s="64">
        <f>[1]节奏总纲!F75</f>
        <v>73</v>
      </c>
      <c r="G75" s="64">
        <f>[1]节奏总纲!G75</f>
        <v>156.58648490814926</v>
      </c>
      <c r="I75" s="64">
        <f>[1]节奏总纲!I75</f>
        <v>73</v>
      </c>
      <c r="J75" s="64">
        <f>[1]节奏总纲!J75</f>
        <v>17134.425155737379</v>
      </c>
      <c r="K75" s="64">
        <f>[1]节奏总纲!K75</f>
        <v>1.38</v>
      </c>
      <c r="N75" s="61">
        <f>[1]节奏总纲!N75</f>
        <v>82</v>
      </c>
      <c r="O75" s="58">
        <v>72</v>
      </c>
      <c r="P75" s="58">
        <f>[1]节奏总纲!P75</f>
        <v>146.03338943962044</v>
      </c>
      <c r="Q75" s="58">
        <f>[1]节奏总纲!Q75</f>
        <v>126.581741966263</v>
      </c>
      <c r="R75" s="58">
        <f>[1]节奏总纲!R75</f>
        <v>103.31862302853146</v>
      </c>
      <c r="S75" s="58">
        <f>[1]节奏总纲!S75</f>
        <v>75.586882373947532</v>
      </c>
      <c r="T75" s="58">
        <f>[1]节奏总纲!T75</f>
        <v>41.896979430227098</v>
      </c>
      <c r="V75" s="58">
        <v>72</v>
      </c>
      <c r="W75" s="58">
        <f>[1]节奏总纲!W75</f>
        <v>9.8463862349749434</v>
      </c>
      <c r="X75" s="58">
        <f>[1]节奏总纲!X75</f>
        <v>8.548466288796746</v>
      </c>
      <c r="Y75" s="58">
        <f>[1]节奏总纲!Y75</f>
        <v>6.7348003557968781</v>
      </c>
      <c r="Z75" s="58">
        <f>[1]节奏总纲!Z75</f>
        <v>4.9739212123388512</v>
      </c>
      <c r="AA75" s="58">
        <f>[1]节奏总纲!AA75</f>
        <v>2.7704534095324505</v>
      </c>
      <c r="AC75" s="58">
        <v>72</v>
      </c>
      <c r="AD75" s="58">
        <f>[1]节奏总纲!AD75</f>
        <v>61.895048862094221</v>
      </c>
      <c r="AE75" s="58">
        <f>[1]节奏总纲!AE75</f>
        <v>63.918876949118435</v>
      </c>
      <c r="AF75" s="58">
        <f>[1]节奏总纲!AF75</f>
        <v>66.7307849375064</v>
      </c>
      <c r="AG75" s="58">
        <f>[1]节奏总纲!AG75</f>
        <v>71.278862245535876</v>
      </c>
      <c r="AH75" s="58">
        <f>[1]节奏总纲!AH75</f>
        <v>79.833079619844597</v>
      </c>
      <c r="AL75" s="64">
        <v>72</v>
      </c>
      <c r="AM75" s="64">
        <f>[1]节奏总纲!AM75</f>
        <v>14808.205062920617</v>
      </c>
      <c r="AN75" s="64">
        <f>[1]节奏总纲!AN75</f>
        <v>11846.564050336494</v>
      </c>
      <c r="AO75" s="64">
        <f>[1]节奏总纲!AO75</f>
        <v>8884.9230377523691</v>
      </c>
      <c r="AP75" s="64">
        <f>[1]节奏总纲!AP75</f>
        <v>5923.2820251682469</v>
      </c>
      <c r="AQ75" s="64">
        <f>[1]节奏总纲!AQ75</f>
        <v>2961.6410125841235</v>
      </c>
      <c r="AS75" s="64">
        <v>72</v>
      </c>
      <c r="AT75" s="64">
        <f>[1]节奏总纲!AT75</f>
        <v>2011.0988460960561</v>
      </c>
      <c r="AU75" s="64">
        <f>[1]节奏总纲!AU75</f>
        <v>1608.8790768768449</v>
      </c>
      <c r="AV75" s="64">
        <f>[1]节奏总纲!AV75</f>
        <v>1206.6593076576328</v>
      </c>
      <c r="AW75" s="64">
        <f>[1]节奏总纲!AW75</f>
        <v>804.43953843842246</v>
      </c>
      <c r="AX75" s="64">
        <f>[1]节奏总纲!AX75</f>
        <v>402.21976921921123</v>
      </c>
      <c r="AZ75" s="58">
        <v>72</v>
      </c>
      <c r="BA75" s="58">
        <v>35.829522274841217</v>
      </c>
      <c r="BB75" s="58">
        <v>37.317457773889828</v>
      </c>
      <c r="BC75" s="58">
        <v>39.250296194358178</v>
      </c>
      <c r="BD75" s="58">
        <v>41.992566056290244</v>
      </c>
      <c r="BE75" s="58">
        <v>46.657691286422882</v>
      </c>
    </row>
    <row r="76" spans="6:57" x14ac:dyDescent="0.15">
      <c r="F76" s="64">
        <f>[1]节奏总纲!F76</f>
        <v>74</v>
      </c>
      <c r="G76" s="64">
        <f>[1]节奏总纲!G76</f>
        <v>167.89701257893043</v>
      </c>
      <c r="I76" s="64">
        <f>[1]节奏总纲!I76</f>
        <v>74</v>
      </c>
      <c r="J76" s="64">
        <f>[1]节奏总纲!J76</f>
        <v>19825.014596370729</v>
      </c>
      <c r="K76" s="64">
        <f>[1]节奏总纲!K76</f>
        <v>1.39</v>
      </c>
      <c r="N76" s="61">
        <f>[1]节奏总纲!N76</f>
        <v>83</v>
      </c>
      <c r="O76" s="58">
        <v>73</v>
      </c>
      <c r="P76" s="58">
        <f>[1]节奏总纲!P76</f>
        <v>156.58648490814926</v>
      </c>
      <c r="Q76" s="58">
        <f>[1]节奏总纲!Q76</f>
        <v>135.41599214856748</v>
      </c>
      <c r="R76" s="58">
        <f>[1]节奏总纲!R76</f>
        <v>110.58137564213501</v>
      </c>
      <c r="S76" s="58">
        <f>[1]节奏总纲!S76</f>
        <v>80.955212697513176</v>
      </c>
      <c r="T76" s="58">
        <f>[1]节奏总纲!T76</f>
        <v>44.877686574675579</v>
      </c>
      <c r="V76" s="58">
        <v>73</v>
      </c>
      <c r="W76" s="58">
        <f>[1]节奏总纲!W76</f>
        <v>10.553095468528824</v>
      </c>
      <c r="X76" s="58">
        <f>[1]节奏总纲!X76</f>
        <v>8.834250182304487</v>
      </c>
      <c r="Y76" s="58">
        <f>[1]节奏总纲!Y76</f>
        <v>7.2627526136035527</v>
      </c>
      <c r="Z76" s="58">
        <f>[1]节奏总纲!Z76</f>
        <v>5.3683303235656439</v>
      </c>
      <c r="AA76" s="58">
        <f>[1]节奏总纲!AA76</f>
        <v>2.9807071444484805</v>
      </c>
      <c r="AC76" s="58">
        <v>73</v>
      </c>
      <c r="AD76" s="58">
        <f>[1]节奏总纲!AD76</f>
        <v>62.091594979242075</v>
      </c>
      <c r="AE76" s="58">
        <f>[1]节奏总纲!AE76</f>
        <v>64.114306430026588</v>
      </c>
      <c r="AF76" s="58">
        <f>[1]节奏总纲!AF76</f>
        <v>66.939020225602619</v>
      </c>
      <c r="AG76" s="58">
        <f>[1]节奏总纲!AG76</f>
        <v>71.479910866394462</v>
      </c>
      <c r="AH76" s="58">
        <f>[1]节奏总纲!AH76</f>
        <v>80.043898354812981</v>
      </c>
      <c r="AL76" s="64">
        <v>73</v>
      </c>
      <c r="AM76" s="64">
        <f>[1]节奏总纲!AM76</f>
        <v>17134.425155737379</v>
      </c>
      <c r="AN76" s="64">
        <f>[1]节奏总纲!AN76</f>
        <v>13707.540124589905</v>
      </c>
      <c r="AO76" s="64">
        <f>[1]节奏总纲!AO76</f>
        <v>10280.655093442427</v>
      </c>
      <c r="AP76" s="64">
        <f>[1]节奏总纲!AP76</f>
        <v>6853.7700622949524</v>
      </c>
      <c r="AQ76" s="64">
        <f>[1]节奏总纲!AQ76</f>
        <v>3426.8850311474762</v>
      </c>
      <c r="AS76" s="64">
        <v>73</v>
      </c>
      <c r="AT76" s="64">
        <f>[1]节奏总纲!AT76</f>
        <v>2326.2200928167622</v>
      </c>
      <c r="AU76" s="64">
        <f>[1]节奏总纲!AU76</f>
        <v>1860.9760742534108</v>
      </c>
      <c r="AV76" s="64">
        <f>[1]节奏总纲!AV76</f>
        <v>1395.7320556900577</v>
      </c>
      <c r="AW76" s="64">
        <f>[1]节奏总纲!AW76</f>
        <v>930.48803712670542</v>
      </c>
      <c r="AX76" s="64">
        <f>[1]节奏总纲!AX76</f>
        <v>465.24401856335271</v>
      </c>
      <c r="AZ76" s="58">
        <v>73</v>
      </c>
      <c r="BA76" s="58">
        <v>35.927113130704889</v>
      </c>
      <c r="BB76" s="58">
        <v>37.408211364961737</v>
      </c>
      <c r="BC76" s="58">
        <v>39.340350705546385</v>
      </c>
      <c r="BD76" s="58">
        <v>42.080366850119908</v>
      </c>
      <c r="BE76" s="58">
        <v>46.754011500516519</v>
      </c>
    </row>
    <row r="77" spans="6:57" x14ac:dyDescent="0.15">
      <c r="F77" s="64">
        <f>[1]节奏总纲!F77</f>
        <v>75</v>
      </c>
      <c r="G77" s="64">
        <f>[1]节奏总纲!G77</f>
        <v>180.01933598375612</v>
      </c>
      <c r="I77" s="64">
        <f>[1]节奏总纲!I77</f>
        <v>75</v>
      </c>
      <c r="J77" s="64">
        <f>[1]节奏总纲!J77</f>
        <v>22936.899999999998</v>
      </c>
      <c r="K77" s="64">
        <f>[1]节奏总纲!K77</f>
        <v>1.4</v>
      </c>
      <c r="N77" s="61">
        <f>[1]节奏总纲!N77</f>
        <v>84</v>
      </c>
      <c r="O77" s="58">
        <v>74</v>
      </c>
      <c r="P77" s="58">
        <f>[1]节奏总纲!P77</f>
        <v>167.89701257893043</v>
      </c>
      <c r="Q77" s="58">
        <f>[1]节奏总纲!Q77</f>
        <v>145.16375707574326</v>
      </c>
      <c r="R77" s="58">
        <f>[1]节奏总纲!R77</f>
        <v>118.70318789330381</v>
      </c>
      <c r="S77" s="58">
        <f>[1]节奏总纲!S77</f>
        <v>86.869914308338593</v>
      </c>
      <c r="T77" s="58">
        <f>[1]节奏总纲!T77</f>
        <v>48.169652908895138</v>
      </c>
      <c r="V77" s="58">
        <v>74</v>
      </c>
      <c r="W77" s="58">
        <f>[1]节奏总纲!W77</f>
        <v>11.31052767078117</v>
      </c>
      <c r="X77" s="58">
        <f>[1]节奏总纲!X77</f>
        <v>9.7477649271757798</v>
      </c>
      <c r="Y77" s="58">
        <f>[1]节奏总纲!Y77</f>
        <v>8.1218122511687909</v>
      </c>
      <c r="Z77" s="58">
        <f>[1]节奏总纲!Z77</f>
        <v>5.9147016108254178</v>
      </c>
      <c r="AA77" s="58">
        <f>[1]节奏总纲!AA77</f>
        <v>3.2919663342195591</v>
      </c>
      <c r="AC77" s="58">
        <v>74</v>
      </c>
      <c r="AD77" s="58">
        <f>[1]节奏总纲!AD77</f>
        <v>62.281112832649576</v>
      </c>
      <c r="AE77" s="58">
        <f>[1]节奏总纲!AE77</f>
        <v>64.304793036447776</v>
      </c>
      <c r="AF77" s="58">
        <f>[1]节奏总纲!AF77</f>
        <v>67.14262442756818</v>
      </c>
      <c r="AG77" s="58">
        <f>[1]节奏总纲!AG77</f>
        <v>71.680959487253048</v>
      </c>
      <c r="AH77" s="58">
        <f>[1]节奏总纲!AH77</f>
        <v>80.24075196383977</v>
      </c>
      <c r="AL77" s="64">
        <v>74</v>
      </c>
      <c r="AM77" s="64">
        <f>[1]节奏总纲!AM77</f>
        <v>19825.014596370729</v>
      </c>
      <c r="AN77" s="64">
        <f>[1]节奏总纲!AN77</f>
        <v>15860.011677096583</v>
      </c>
      <c r="AO77" s="64">
        <f>[1]节奏总纲!AO77</f>
        <v>11895.008757822437</v>
      </c>
      <c r="AP77" s="64">
        <f>[1]节奏总纲!AP77</f>
        <v>7930.0058385482916</v>
      </c>
      <c r="AQ77" s="64">
        <f>[1]节奏总纲!AQ77</f>
        <v>3965.0029192741458</v>
      </c>
      <c r="AS77" s="64">
        <v>74</v>
      </c>
      <c r="AT77" s="64">
        <f>[1]节奏总纲!AT77</f>
        <v>2690.58944063335</v>
      </c>
      <c r="AU77" s="64">
        <f>[1]节奏总纲!AU77</f>
        <v>2152.4715525066786</v>
      </c>
      <c r="AV77" s="64">
        <f>[1]节奏总纲!AV77</f>
        <v>1614.3536643800107</v>
      </c>
      <c r="AW77" s="64">
        <f>[1]节奏总纲!AW77</f>
        <v>1076.2357762533393</v>
      </c>
      <c r="AX77" s="64">
        <f>[1]节奏总纲!AX77</f>
        <v>538.11788812666964</v>
      </c>
      <c r="AZ77" s="58">
        <v>74</v>
      </c>
      <c r="BA77" s="58">
        <v>36.021306837933537</v>
      </c>
      <c r="BB77" s="58">
        <v>37.498964956033646</v>
      </c>
      <c r="BC77" s="58">
        <v>39.430405216734592</v>
      </c>
      <c r="BD77" s="58">
        <v>42.167148737437564</v>
      </c>
      <c r="BE77" s="58">
        <v>46.850331714610157</v>
      </c>
    </row>
    <row r="78" spans="6:57" x14ac:dyDescent="0.15">
      <c r="F78" s="64">
        <f>[1]节奏总纲!F78</f>
        <v>76</v>
      </c>
      <c r="G78" s="64">
        <f>[1]节奏总纲!G78</f>
        <v>193.01172051333091</v>
      </c>
      <c r="I78" s="64">
        <f>[1]节奏总纲!I78</f>
        <v>76</v>
      </c>
      <c r="J78" s="64">
        <f>[1]节奏总纲!J78</f>
        <v>26535.88112606269</v>
      </c>
      <c r="K78" s="64">
        <f>[1]节奏总纲!K78</f>
        <v>1.41</v>
      </c>
      <c r="N78" s="61">
        <f>[1]节奏总纲!N78</f>
        <v>85</v>
      </c>
      <c r="O78" s="58">
        <v>75</v>
      </c>
      <c r="P78" s="58">
        <f>[1]节奏总纲!P78</f>
        <v>180.01933598375612</v>
      </c>
      <c r="Q78" s="58">
        <f>[1]节奏总纲!Q78</f>
        <v>155.75272949314578</v>
      </c>
      <c r="R78" s="58">
        <f>[1]节奏总纲!R78</f>
        <v>127.38168214210583</v>
      </c>
      <c r="S78" s="58">
        <f>[1]节奏总纲!S78</f>
        <v>93.214012172388934</v>
      </c>
      <c r="T78" s="58">
        <f>[1]节奏总纲!T78</f>
        <v>51.755559095329879</v>
      </c>
      <c r="V78" s="58">
        <v>75</v>
      </c>
      <c r="W78" s="58">
        <f>[1]节奏总纲!W78</f>
        <v>12.122323404825693</v>
      </c>
      <c r="X78" s="58">
        <f>[1]节奏总纲!X78</f>
        <v>10.588972417402516</v>
      </c>
      <c r="Y78" s="58">
        <f>[1]节奏总纲!Y78</f>
        <v>8.6784942488020249</v>
      </c>
      <c r="Z78" s="58">
        <f>[1]节奏总纲!Z78</f>
        <v>6.3440978640503403</v>
      </c>
      <c r="AA78" s="58">
        <f>[1]节奏总纲!AA78</f>
        <v>3.585906186434741</v>
      </c>
      <c r="AC78" s="58">
        <v>75</v>
      </c>
      <c r="AD78" s="58">
        <f>[1]节奏总纲!AD78</f>
        <v>62.470630686057078</v>
      </c>
      <c r="AE78" s="58">
        <f>[1]节奏总纲!AE78</f>
        <v>64.495279642868965</v>
      </c>
      <c r="AF78" s="58">
        <f>[1]节奏总纲!AF78</f>
        <v>67.344310856946692</v>
      </c>
      <c r="AG78" s="58">
        <f>[1]节奏总纲!AG78</f>
        <v>71.882008108111634</v>
      </c>
      <c r="AH78" s="58">
        <f>[1]节奏总纲!AH78</f>
        <v>80.437605572866573</v>
      </c>
      <c r="AL78" s="64">
        <v>75</v>
      </c>
      <c r="AM78" s="64">
        <f>[1]节奏总纲!AM78</f>
        <v>22936.899999999998</v>
      </c>
      <c r="AN78" s="64">
        <f>[1]节奏总纲!AN78</f>
        <v>18349.52</v>
      </c>
      <c r="AO78" s="64">
        <f>[1]节奏总纲!AO78</f>
        <v>13762.139999999998</v>
      </c>
      <c r="AP78" s="64">
        <f>[1]节奏总纲!AP78</f>
        <v>9174.76</v>
      </c>
      <c r="AQ78" s="64">
        <f>[1]节奏总纲!AQ78</f>
        <v>4587.38</v>
      </c>
      <c r="AS78" s="64">
        <v>75</v>
      </c>
      <c r="AT78" s="64">
        <f>[1]节奏总纲!AT78</f>
        <v>3111.8854036292687</v>
      </c>
      <c r="AU78" s="64">
        <f>[1]节奏总纲!AU78</f>
        <v>2489.5083229034171</v>
      </c>
      <c r="AV78" s="64">
        <f>[1]节奏总纲!AV78</f>
        <v>1867.1312421775601</v>
      </c>
      <c r="AW78" s="64">
        <f>[1]节奏总纲!AW78</f>
        <v>1244.7541614517086</v>
      </c>
      <c r="AX78" s="64">
        <f>[1]节奏总纲!AX78</f>
        <v>622.37708072585428</v>
      </c>
      <c r="AZ78" s="58">
        <v>75</v>
      </c>
      <c r="BA78" s="58">
        <v>36.105477566569242</v>
      </c>
      <c r="BB78" s="58">
        <v>37.589718547105562</v>
      </c>
      <c r="BC78" s="58">
        <v>39.520459727922798</v>
      </c>
      <c r="BD78" s="58">
        <v>42.253930624755228</v>
      </c>
      <c r="BE78" s="58">
        <v>46.946651928703787</v>
      </c>
    </row>
    <row r="79" spans="6:57" x14ac:dyDescent="0.15">
      <c r="F79" s="64">
        <f>[1]节奏总纲!F79</f>
        <v>77</v>
      </c>
      <c r="G79" s="64">
        <f>[1]节奏总纲!G79</f>
        <v>206.93661346719625</v>
      </c>
      <c r="I79" s="64">
        <f>[1]节奏总纲!I79</f>
        <v>77</v>
      </c>
      <c r="J79" s="64">
        <f>[1]节奏总纲!J79</f>
        <v>30698.011006346387</v>
      </c>
      <c r="K79" s="64">
        <f>[1]节奏总纲!K79</f>
        <v>1.42</v>
      </c>
      <c r="N79" s="61">
        <f>[1]节奏总纲!N79</f>
        <v>86</v>
      </c>
      <c r="O79" s="58">
        <v>76</v>
      </c>
      <c r="P79" s="58">
        <f>[1]节奏总纲!P79</f>
        <v>193.01172051333091</v>
      </c>
      <c r="Q79" s="58">
        <f>[1]节奏总纲!Q79</f>
        <v>166.97443941608256</v>
      </c>
      <c r="R79" s="58">
        <f>[1]节奏总纲!R79</f>
        <v>136.51718991907896</v>
      </c>
      <c r="S79" s="58">
        <f>[1]节奏总纲!S79</f>
        <v>100.0379747420594</v>
      </c>
      <c r="T79" s="58">
        <f>[1]节奏总纲!T79</f>
        <v>55.664580196044632</v>
      </c>
      <c r="V79" s="58">
        <v>76</v>
      </c>
      <c r="W79" s="58">
        <f>[1]节奏总纲!W79</f>
        <v>12.992384529574792</v>
      </c>
      <c r="X79" s="58">
        <f>[1]节奏总纲!X79</f>
        <v>11.221709922936782</v>
      </c>
      <c r="Y79" s="58">
        <f>[1]节奏总纲!Y79</f>
        <v>9.1355077769731281</v>
      </c>
      <c r="Z79" s="58">
        <f>[1]节奏总纲!Z79</f>
        <v>6.8239625696704707</v>
      </c>
      <c r="AA79" s="58">
        <f>[1]节奏总纲!AA79</f>
        <v>3.9090211007147531</v>
      </c>
      <c r="AC79" s="58">
        <v>76</v>
      </c>
      <c r="AD79" s="58">
        <f>[1]节奏总纲!AD79</f>
        <v>62.660148539464579</v>
      </c>
      <c r="AE79" s="58">
        <f>[1]节奏总纲!AE79</f>
        <v>64.685766249290154</v>
      </c>
      <c r="AF79" s="58">
        <f>[1]节奏总纲!AF79</f>
        <v>67.545997286325218</v>
      </c>
      <c r="AG79" s="58">
        <f>[1]节奏总纲!AG79</f>
        <v>72.076954583856178</v>
      </c>
      <c r="AH79" s="58">
        <f>[1]节奏总纲!AH79</f>
        <v>80.634459181893376</v>
      </c>
      <c r="AL79" s="64">
        <v>76</v>
      </c>
      <c r="AM79" s="64">
        <f>[1]节奏总纲!AM79</f>
        <v>26535.88112606269</v>
      </c>
      <c r="AN79" s="64">
        <f>[1]节奏总纲!AN79</f>
        <v>21228.704900850153</v>
      </c>
      <c r="AO79" s="64">
        <f>[1]节奏总纲!AO79</f>
        <v>15921.528675637614</v>
      </c>
      <c r="AP79" s="64">
        <f>[1]节奏总纲!AP79</f>
        <v>10614.352450425076</v>
      </c>
      <c r="AQ79" s="64">
        <f>[1]节奏总纲!AQ79</f>
        <v>5307.1762252125382</v>
      </c>
      <c r="AS79" s="64">
        <v>76</v>
      </c>
      <c r="AT79" s="64">
        <f>[1]节奏总纲!AT79</f>
        <v>3598.9811260626921</v>
      </c>
      <c r="AU79" s="64">
        <f>[1]节奏总纲!AU79</f>
        <v>2879.1849008501522</v>
      </c>
      <c r="AV79" s="64">
        <f>[1]节奏总纲!AV79</f>
        <v>2159.388675637616</v>
      </c>
      <c r="AW79" s="64">
        <f>[1]节奏总纲!AW79</f>
        <v>1439.5924504250761</v>
      </c>
      <c r="AX79" s="64">
        <f>[1]节奏总纲!AX79</f>
        <v>719.79622521253805</v>
      </c>
      <c r="AZ79" s="58">
        <v>76</v>
      </c>
      <c r="BA79" s="58">
        <v>36.189648295204947</v>
      </c>
      <c r="BB79" s="58">
        <v>37.680472138177471</v>
      </c>
      <c r="BC79" s="58">
        <v>39.610514239111005</v>
      </c>
      <c r="BD79" s="58">
        <v>42.340712512072891</v>
      </c>
      <c r="BE79" s="58">
        <v>47.037096473408994</v>
      </c>
    </row>
    <row r="80" spans="6:57" x14ac:dyDescent="0.15">
      <c r="F80" s="64">
        <f>[1]节奏总纲!F80</f>
        <v>78</v>
      </c>
      <c r="G80" s="64">
        <f>[1]节奏总纲!G80</f>
        <v>221.86094420380775</v>
      </c>
      <c r="I80" s="64">
        <f>[1]节奏总纲!I80</f>
        <v>78</v>
      </c>
      <c r="J80" s="64">
        <f>[1]节奏总纲!J80</f>
        <v>35511.190322760085</v>
      </c>
      <c r="K80" s="64">
        <f>[1]节奏总纲!K80</f>
        <v>1.43</v>
      </c>
      <c r="N80" s="61">
        <f>[1]节奏总纲!N80</f>
        <v>87</v>
      </c>
      <c r="O80" s="58">
        <v>77</v>
      </c>
      <c r="P80" s="58">
        <f>[1]节奏总纲!P80</f>
        <v>206.93661346719625</v>
      </c>
      <c r="Q80" s="58">
        <f>[1]节奏总纲!Q80</f>
        <v>179.12433261720508</v>
      </c>
      <c r="R80" s="58">
        <f>[1]节奏总纲!R80</f>
        <v>146.53181599612165</v>
      </c>
      <c r="S80" s="58">
        <f>[1]节奏总纲!S80</f>
        <v>107.42079605082158</v>
      </c>
      <c r="T80" s="58">
        <f>[1]节奏总纲!T80</f>
        <v>59.535663694512365</v>
      </c>
      <c r="V80" s="58">
        <v>77</v>
      </c>
      <c r="W80" s="58">
        <f>[1]节奏总纲!W80</f>
        <v>13.924892953865339</v>
      </c>
      <c r="X80" s="58">
        <f>[1]节奏总纲!X80</f>
        <v>12.149893201122524</v>
      </c>
      <c r="Y80" s="58">
        <f>[1]节奏总纲!Y80</f>
        <v>10.014626077042692</v>
      </c>
      <c r="Z80" s="58">
        <f>[1]节奏总纲!Z80</f>
        <v>7.3828213087621748</v>
      </c>
      <c r="AA80" s="58">
        <f>[1]节奏总纲!AA80</f>
        <v>3.8710834984677334</v>
      </c>
      <c r="AC80" s="58">
        <v>77</v>
      </c>
      <c r="AD80" s="58">
        <f>[1]节奏总纲!AD80</f>
        <v>62.849666392872081</v>
      </c>
      <c r="AE80" s="58">
        <f>[1]节奏总纲!AE80</f>
        <v>64.876252855711357</v>
      </c>
      <c r="AF80" s="58">
        <f>[1]节奏总纲!AF80</f>
        <v>67.747683715703729</v>
      </c>
      <c r="AG80" s="58">
        <f>[1]节奏总纲!AG80</f>
        <v>72.263232241847945</v>
      </c>
      <c r="AH80" s="58">
        <f>[1]节奏总纲!AH80</f>
        <v>80.83131279092018</v>
      </c>
      <c r="AL80" s="64">
        <v>77</v>
      </c>
      <c r="AM80" s="64">
        <f>[1]节奏总纲!AM80</f>
        <v>30698.011006346387</v>
      </c>
      <c r="AN80" s="64">
        <f>[1]节奏总纲!AN80</f>
        <v>24558.40880507711</v>
      </c>
      <c r="AO80" s="64">
        <f>[1]节奏总纲!AO80</f>
        <v>18418.806603807832</v>
      </c>
      <c r="AP80" s="64">
        <f>[1]节奏总纲!AP80</f>
        <v>12279.204402538555</v>
      </c>
      <c r="AQ80" s="64">
        <f>[1]节奏总纲!AQ80</f>
        <v>6139.6022012692774</v>
      </c>
      <c r="AS80" s="64">
        <v>77</v>
      </c>
      <c r="AT80" s="64">
        <f>[1]节奏总纲!AT80</f>
        <v>4162.1298802836973</v>
      </c>
      <c r="AU80" s="64">
        <f>[1]节奏总纲!AU80</f>
        <v>3329.7039042269571</v>
      </c>
      <c r="AV80" s="64">
        <f>[1]节奏总纲!AV80</f>
        <v>2497.2779281702187</v>
      </c>
      <c r="AW80" s="64">
        <f>[1]节奏总纲!AW80</f>
        <v>1664.8519521134785</v>
      </c>
      <c r="AX80" s="64">
        <f>[1]节奏总纲!AX80</f>
        <v>832.42597605673927</v>
      </c>
      <c r="AZ80" s="58">
        <v>77</v>
      </c>
      <c r="BA80" s="58">
        <v>36.273819023840659</v>
      </c>
      <c r="BB80" s="58">
        <v>37.771225729249387</v>
      </c>
      <c r="BC80" s="58">
        <v>39.700568750299212</v>
      </c>
      <c r="BD80" s="58">
        <v>42.427494399390554</v>
      </c>
      <c r="BE80" s="58">
        <v>47.12024662670057</v>
      </c>
    </row>
    <row r="81" spans="6:57" x14ac:dyDescent="0.15">
      <c r="F81" s="64">
        <f>[1]节奏总纲!F81</f>
        <v>79</v>
      </c>
      <c r="G81" s="64">
        <f>[1]节奏总纲!G81</f>
        <v>237.85644583342264</v>
      </c>
      <c r="I81" s="64">
        <f>[1]节奏总纲!I81</f>
        <v>79</v>
      </c>
      <c r="J81" s="64">
        <f>[1]节奏总纲!J81</f>
        <v>41077.009235645834</v>
      </c>
      <c r="K81" s="64">
        <f>[1]节奏总纲!K81</f>
        <v>1.44</v>
      </c>
      <c r="N81" s="61">
        <f>[1]节奏总纲!N81</f>
        <v>88</v>
      </c>
      <c r="O81" s="58">
        <v>78</v>
      </c>
      <c r="P81" s="58">
        <f>[1]节奏总纲!P81</f>
        <v>221.86094420380775</v>
      </c>
      <c r="Q81" s="58">
        <f>[1]节奏总纲!Q81</f>
        <v>192.04283330281601</v>
      </c>
      <c r="R81" s="58">
        <f>[1]节奏总纲!R81</f>
        <v>157.23285115723854</v>
      </c>
      <c r="S81" s="58">
        <f>[1]节奏总纲!S81</f>
        <v>115.1680161361966</v>
      </c>
      <c r="T81" s="58">
        <f>[1]节奏总纲!T81</f>
        <v>63.651904892072437</v>
      </c>
      <c r="V81" s="58">
        <v>78</v>
      </c>
      <c r="W81" s="58">
        <f>[1]节奏总纲!W81</f>
        <v>14.924330736611495</v>
      </c>
      <c r="X81" s="58">
        <f>[1]节奏总纲!X81</f>
        <v>12.918500685610923</v>
      </c>
      <c r="Y81" s="58">
        <f>[1]节奏总纲!Y81</f>
        <v>10.701035161116891</v>
      </c>
      <c r="Z81" s="58">
        <f>[1]节奏总纲!Z81</f>
        <v>7.7472200853750195</v>
      </c>
      <c r="AA81" s="58">
        <f>[1]节奏总纲!AA81</f>
        <v>4.1162411975600719</v>
      </c>
      <c r="AC81" s="58">
        <v>78</v>
      </c>
      <c r="AD81" s="58">
        <f>[1]节奏总纲!AD81</f>
        <v>63.036560194527354</v>
      </c>
      <c r="AE81" s="58">
        <f>[1]节奏总纲!AE81</f>
        <v>65.061438622789353</v>
      </c>
      <c r="AF81" s="58">
        <f>[1]节奏总纲!AF81</f>
        <v>67.949370145082256</v>
      </c>
      <c r="AG81" s="58">
        <f>[1]节奏总纲!AG81</f>
        <v>72.449509899839711</v>
      </c>
      <c r="AH81" s="58">
        <f>[1]节奏总纲!AH81</f>
        <v>81.026624803116562</v>
      </c>
      <c r="AL81" s="64">
        <v>78</v>
      </c>
      <c r="AM81" s="64">
        <f>[1]节奏总纲!AM81</f>
        <v>35511.190322760085</v>
      </c>
      <c r="AN81" s="64">
        <f>[1]节奏总纲!AN81</f>
        <v>28408.952258208068</v>
      </c>
      <c r="AO81" s="64">
        <f>[1]节奏总纲!AO81</f>
        <v>21306.714193656051</v>
      </c>
      <c r="AP81" s="64">
        <f>[1]节奏总纲!AP81</f>
        <v>14204.476129104034</v>
      </c>
      <c r="AQ81" s="64">
        <f>[1]节奏总纲!AQ81</f>
        <v>7102.238064552017</v>
      </c>
      <c r="AS81" s="64">
        <v>78</v>
      </c>
      <c r="AT81" s="64">
        <f>[1]节奏总纲!AT81</f>
        <v>4813.179316413698</v>
      </c>
      <c r="AU81" s="64">
        <f>[1]节奏总纲!AU81</f>
        <v>3850.5434531309584</v>
      </c>
      <c r="AV81" s="64">
        <f>[1]节奏总纲!AV81</f>
        <v>2887.9075898482188</v>
      </c>
      <c r="AW81" s="64">
        <f>[1]节奏总纲!AW81</f>
        <v>1925.2717265654792</v>
      </c>
      <c r="AX81" s="64">
        <f>[1]节奏总纲!AX81</f>
        <v>962.63586328273959</v>
      </c>
      <c r="AZ81" s="58">
        <v>78</v>
      </c>
      <c r="BA81" s="58">
        <v>36.357989752476364</v>
      </c>
      <c r="BB81" s="58">
        <v>37.861979320321296</v>
      </c>
      <c r="BC81" s="58">
        <v>39.790623261487418</v>
      </c>
      <c r="BD81" s="58">
        <v>42.51427628670821</v>
      </c>
      <c r="BE81" s="58">
        <v>47.203396779992147</v>
      </c>
    </row>
    <row r="82" spans="6:57" x14ac:dyDescent="0.15">
      <c r="F82" s="64">
        <f>[1]节奏总纲!F82</f>
        <v>80</v>
      </c>
      <c r="G82" s="64">
        <f>[1]节奏总纲!G82</f>
        <v>255</v>
      </c>
      <c r="I82" s="64">
        <f>[1]节奏总纲!I82</f>
        <v>80</v>
      </c>
      <c r="J82" s="64">
        <f>[1]节奏总纲!J82</f>
        <v>47512.875</v>
      </c>
      <c r="K82" s="64">
        <f>[1]节奏总纲!K82</f>
        <v>1.45</v>
      </c>
      <c r="N82" s="61">
        <f>[1]节奏总纲!N82</f>
        <v>89</v>
      </c>
      <c r="O82" s="58">
        <v>79</v>
      </c>
      <c r="P82" s="58">
        <f>[1]节奏总纲!P82</f>
        <v>237.85644583342264</v>
      </c>
      <c r="Q82" s="58">
        <f>[1]节奏总纲!Q82</f>
        <v>206.07882467007735</v>
      </c>
      <c r="R82" s="58">
        <f>[1]节奏总纲!R82</f>
        <v>168.73536267423003</v>
      </c>
      <c r="S82" s="58">
        <f>[1]节奏总纲!S82</f>
        <v>123.11449636337954</v>
      </c>
      <c r="T82" s="58">
        <f>[1]节奏总纲!T82</f>
        <v>68.122086086692235</v>
      </c>
      <c r="V82" s="58">
        <v>79</v>
      </c>
      <c r="W82" s="58">
        <f>[1]节奏总纲!W82</f>
        <v>15.995501629614893</v>
      </c>
      <c r="X82" s="58">
        <f>[1]节奏总纲!X82</f>
        <v>14.035991367261346</v>
      </c>
      <c r="Y82" s="58">
        <f>[1]节奏总纲!Y82</f>
        <v>11.50251151699149</v>
      </c>
      <c r="Z82" s="58">
        <f>[1]节奏总纲!Z82</f>
        <v>7.9464802271829456</v>
      </c>
      <c r="AA82" s="58">
        <f>[1]节奏总纲!AA82</f>
        <v>4.4701811946197978</v>
      </c>
      <c r="AC82" s="58">
        <v>79</v>
      </c>
      <c r="AD82" s="58">
        <f>[1]节奏总纲!AD82</f>
        <v>63.213386604241791</v>
      </c>
      <c r="AE82" s="58">
        <f>[1]节奏总纲!AE82</f>
        <v>65.23679566619937</v>
      </c>
      <c r="AF82" s="58">
        <f>[1]节奏总纲!AF82</f>
        <v>68.132712808893615</v>
      </c>
      <c r="AG82" s="58">
        <f>[1]节奏总纲!AG82</f>
        <v>72.635787557831478</v>
      </c>
      <c r="AH82" s="58">
        <f>[1]节奏总纲!AH82</f>
        <v>81.212704266341873</v>
      </c>
      <c r="AL82" s="64">
        <v>79</v>
      </c>
      <c r="AM82" s="64">
        <f>[1]节奏总纲!AM82</f>
        <v>41077.009235645834</v>
      </c>
      <c r="AN82" s="64">
        <f>[1]节奏总纲!AN82</f>
        <v>32861.60738851667</v>
      </c>
      <c r="AO82" s="64">
        <f>[1]节奏总纲!AO82</f>
        <v>24646.205541387499</v>
      </c>
      <c r="AP82" s="64">
        <f>[1]节奏总纲!AP82</f>
        <v>16430.803694258335</v>
      </c>
      <c r="AQ82" s="64">
        <f>[1]节奏总纲!AQ82</f>
        <v>8215.4018471291674</v>
      </c>
      <c r="AS82" s="64">
        <v>79</v>
      </c>
      <c r="AT82" s="64">
        <f>[1]节奏总纲!AT82</f>
        <v>5565.8189128857484</v>
      </c>
      <c r="AU82" s="64">
        <f>[1]节奏总纲!AU82</f>
        <v>4452.6551303086017</v>
      </c>
      <c r="AV82" s="64">
        <f>[1]节奏总纲!AV82</f>
        <v>3339.4913477314476</v>
      </c>
      <c r="AW82" s="64">
        <f>[1]节奏总纲!AW82</f>
        <v>2226.3275651543008</v>
      </c>
      <c r="AX82" s="64">
        <f>[1]节奏总纲!AX82</f>
        <v>1113.1637825771504</v>
      </c>
      <c r="AZ82" s="58">
        <v>79</v>
      </c>
      <c r="BA82" s="58">
        <v>36.442160481112069</v>
      </c>
      <c r="BB82" s="58">
        <v>37.952732911393213</v>
      </c>
      <c r="BC82" s="58">
        <v>39.880677772675625</v>
      </c>
      <c r="BD82" s="58">
        <v>42.601058174025873</v>
      </c>
      <c r="BE82" s="58">
        <v>47.286546933283724</v>
      </c>
    </row>
    <row r="83" spans="6:57" x14ac:dyDescent="0.15">
      <c r="F83" s="64">
        <f>[1]节奏总纲!F83</f>
        <v>81</v>
      </c>
      <c r="G83" s="64">
        <f>[1]节奏总纲!G83</f>
        <v>273.37400640929098</v>
      </c>
      <c r="I83" s="64"/>
      <c r="J83" s="64"/>
      <c r="K83" s="64"/>
      <c r="N83" s="61">
        <f>[1]节奏总纲!N83</f>
        <v>90</v>
      </c>
      <c r="O83" s="58">
        <v>80</v>
      </c>
      <c r="P83" s="58">
        <f>[1]节奏总纲!P83</f>
        <v>255</v>
      </c>
      <c r="Q83" s="58">
        <f>[1]节奏总纲!Q83</f>
        <v>221.08500000000001</v>
      </c>
      <c r="R83" s="58">
        <f>[1]节奏总纲!R83</f>
        <v>180.33600000000001</v>
      </c>
      <c r="S83" s="58">
        <f>[1]节奏总纲!S83</f>
        <v>131.58000000000001</v>
      </c>
      <c r="T83" s="58">
        <f>[1]节奏总纲!T83</f>
        <v>72.777000000000001</v>
      </c>
      <c r="V83" s="58">
        <v>80</v>
      </c>
      <c r="W83" s="58">
        <f>[1]节奏总纲!W83</f>
        <v>17.14355416657736</v>
      </c>
      <c r="X83" s="58">
        <f>[1]节奏总纲!X83</f>
        <v>15.006175329922655</v>
      </c>
      <c r="Y83" s="58">
        <f>[1]节奏总纲!Y83</f>
        <v>11.600637325769981</v>
      </c>
      <c r="Z83" s="58">
        <f>[1]节奏总纲!Z83</f>
        <v>8.4655036366204683</v>
      </c>
      <c r="AA83" s="58">
        <f>[1]节奏总纲!AA83</f>
        <v>4.6549139133077659</v>
      </c>
      <c r="AC83" s="58">
        <v>80</v>
      </c>
      <c r="AD83" s="58">
        <f>[1]节奏总纲!AD83</f>
        <v>63.39021301395622</v>
      </c>
      <c r="AE83" s="58">
        <f>[1]节奏总纲!AE83</f>
        <v>65.412152709609373</v>
      </c>
      <c r="AF83" s="58">
        <f>[1]节奏总纲!AF83</f>
        <v>68.309907165737044</v>
      </c>
      <c r="AG83" s="58">
        <f>[1]节奏总纲!AG83</f>
        <v>72.822065215823244</v>
      </c>
      <c r="AH83" s="58">
        <f>[1]节奏总纲!AH83</f>
        <v>81.398783729567185</v>
      </c>
      <c r="AL83" s="64">
        <v>80</v>
      </c>
      <c r="AM83" s="64">
        <f>[1]节奏总纲!AM83</f>
        <v>47512.875</v>
      </c>
      <c r="AN83" s="64">
        <f>[1]节奏总纲!AN83</f>
        <v>38010.300000000003</v>
      </c>
      <c r="AO83" s="64">
        <f>[1]节奏总纲!AO83</f>
        <v>28507.724999999999</v>
      </c>
      <c r="AP83" s="64">
        <f>[1]节奏总纲!AP83</f>
        <v>19005.150000000001</v>
      </c>
      <c r="AQ83" s="64">
        <f>[1]节奏总纲!AQ83</f>
        <v>9502.5750000000007</v>
      </c>
      <c r="AS83" s="64">
        <v>80</v>
      </c>
      <c r="AT83" s="64">
        <f>[1]节奏总纲!AT83</f>
        <v>6435.8657643541665</v>
      </c>
      <c r="AU83" s="64">
        <f>[1]节奏总纲!AU83</f>
        <v>5148.6926114833332</v>
      </c>
      <c r="AV83" s="64">
        <f>[1]节奏总纲!AV83</f>
        <v>3861.5194586124999</v>
      </c>
      <c r="AW83" s="64">
        <f>[1]节奏总纲!AW83</f>
        <v>2574.3463057416666</v>
      </c>
      <c r="AX83" s="64">
        <f>[1]节奏总纲!AX83</f>
        <v>1287.1731528708333</v>
      </c>
      <c r="AZ83" s="58">
        <v>80</v>
      </c>
      <c r="BA83" s="58">
        <v>36.526331209747774</v>
      </c>
      <c r="BB83" s="58">
        <v>38.037513426486328</v>
      </c>
      <c r="BC83" s="58">
        <v>39.970732283863832</v>
      </c>
      <c r="BD83" s="58">
        <v>42.687840061343536</v>
      </c>
      <c r="BE83" s="58">
        <v>47.3696970865753</v>
      </c>
    </row>
    <row r="84" spans="6:57" x14ac:dyDescent="0.15">
      <c r="F84" s="64">
        <f>[1]节奏总纲!F84</f>
        <v>82</v>
      </c>
      <c r="G84" s="64">
        <f>[1]节奏总纲!G84</f>
        <v>293.06677887924064</v>
      </c>
      <c r="I84" s="64"/>
      <c r="J84" s="64"/>
      <c r="K84" s="64"/>
      <c r="N84" s="61">
        <f>[1]节奏总纲!N84</f>
        <v>91</v>
      </c>
      <c r="O84" s="58">
        <v>81</v>
      </c>
      <c r="P84" s="58">
        <f>[1]节奏总纲!P84</f>
        <v>273.37400640929098</v>
      </c>
      <c r="Q84" s="58">
        <f>[1]节奏总纲!Q84</f>
        <v>236.35916594147301</v>
      </c>
      <c r="R84" s="58">
        <f>[1]节奏总纲!R84</f>
        <v>192.67399971726829</v>
      </c>
      <c r="S84" s="58">
        <f>[1]节奏总纲!S84</f>
        <v>140.76027590014394</v>
      </c>
      <c r="T84" s="58">
        <f>[1]节奏总纲!T84</f>
        <v>77.856917025366073</v>
      </c>
      <c r="V84" s="58">
        <v>81</v>
      </c>
      <c r="W84" s="58">
        <f>[1]节奏总纲!W84</f>
        <v>18.374006409290985</v>
      </c>
      <c r="X84" s="58">
        <f>[1]节奏总纲!X84</f>
        <v>15.274165941473001</v>
      </c>
      <c r="Y84" s="58">
        <f>[1]节奏总纲!Y84</f>
        <v>12.337999717268275</v>
      </c>
      <c r="Z84" s="58">
        <f>[1]节奏总纲!Z84</f>
        <v>9.1802759001439256</v>
      </c>
      <c r="AA84" s="58">
        <f>[1]节奏总纲!AA84</f>
        <v>5.0799170253660719</v>
      </c>
      <c r="AC84" s="58">
        <v>81</v>
      </c>
      <c r="AD84" s="58">
        <f>[1]节奏总纲!AD84</f>
        <v>63.567039423670657</v>
      </c>
      <c r="AE84" s="58">
        <f>[1]节奏总纲!AE84</f>
        <v>65.58750975301939</v>
      </c>
      <c r="AF84" s="58">
        <f>[1]节奏总纲!AF84</f>
        <v>68.487101522580488</v>
      </c>
      <c r="AG84" s="58">
        <f>[1]节奏总纲!AG84</f>
        <v>73.007572199822363</v>
      </c>
      <c r="AH84" s="58">
        <f>[1]节奏总纲!AH84</f>
        <v>81.584863192792497</v>
      </c>
      <c r="AZ84" s="58">
        <v>81</v>
      </c>
      <c r="BA84" s="58">
        <v>36.610501938383479</v>
      </c>
      <c r="BB84" s="58">
        <v>38.11580158428373</v>
      </c>
      <c r="BC84" s="58">
        <v>40.052446592012309</v>
      </c>
      <c r="BD84" s="58">
        <v>42.774621948661192</v>
      </c>
      <c r="BE84" s="58">
        <v>47.452847239866877</v>
      </c>
    </row>
    <row r="85" spans="6:57" x14ac:dyDescent="0.15">
      <c r="F85" s="64">
        <f>[1]节奏总纲!F85</f>
        <v>83</v>
      </c>
      <c r="G85" s="64">
        <f>[1]节奏总纲!G85</f>
        <v>314.1729698162988</v>
      </c>
      <c r="I85" s="64"/>
      <c r="J85" s="64"/>
      <c r="K85" s="64"/>
      <c r="N85" s="61">
        <f>[1]节奏总纲!N85</f>
        <v>92</v>
      </c>
      <c r="O85" s="58">
        <v>82</v>
      </c>
      <c r="P85" s="58">
        <f>[1]节奏总纲!P85</f>
        <v>293.06677887924064</v>
      </c>
      <c r="Q85" s="58">
        <f>[1]节奏总纲!Q85</f>
        <v>253.15108359588808</v>
      </c>
      <c r="R85" s="58">
        <f>[1]节奏总纲!R85</f>
        <v>206.37762568676126</v>
      </c>
      <c r="S85" s="58">
        <f>[1]节奏总纲!S85</f>
        <v>150.81216441125721</v>
      </c>
      <c r="T85" s="58">
        <f>[1]节奏总纲!T85</f>
        <v>83.230965201704336</v>
      </c>
      <c r="V85" s="58">
        <v>82</v>
      </c>
      <c r="W85" s="58">
        <f>[1]节奏总纲!W85</f>
        <v>19.692772469949659</v>
      </c>
      <c r="X85" s="58">
        <f>[1]节奏总纲!X85</f>
        <v>16.791917654415073</v>
      </c>
      <c r="Y85" s="58">
        <f>[1]节奏总纲!Y85</f>
        <v>13.703625969492975</v>
      </c>
      <c r="Z85" s="58">
        <f>[1]节奏总纲!Z85</f>
        <v>10.051888511113276</v>
      </c>
      <c r="AA85" s="58">
        <f>[1]节奏总纲!AA85</f>
        <v>5.3740481763382633</v>
      </c>
      <c r="AC85" s="58">
        <v>82</v>
      </c>
      <c r="AD85" s="58">
        <f>[1]节奏总纲!AD85</f>
        <v>63.743865833385094</v>
      </c>
      <c r="AE85" s="58">
        <f>[1]节奏总纲!AE85</f>
        <v>65.762866796429392</v>
      </c>
      <c r="AF85" s="58">
        <f>[1]节奏总纲!AF85</f>
        <v>68.664295879423918</v>
      </c>
      <c r="AG85" s="58">
        <f>[1]节奏总纲!AG85</f>
        <v>73.176642436293761</v>
      </c>
      <c r="AH85" s="58">
        <f>[1]节奏总纲!AH85</f>
        <v>81.770942656017823</v>
      </c>
      <c r="AZ85" s="58">
        <v>82</v>
      </c>
      <c r="BA85" s="58">
        <v>36.694672667019191</v>
      </c>
      <c r="BB85" s="58">
        <v>38.194089742081125</v>
      </c>
      <c r="BC85" s="58">
        <v>40.130145246845366</v>
      </c>
      <c r="BD85" s="58">
        <v>42.861403835978855</v>
      </c>
      <c r="BE85" s="58">
        <v>47.535997393158453</v>
      </c>
    </row>
    <row r="86" spans="6:57" x14ac:dyDescent="0.15">
      <c r="F86" s="64">
        <f>[1]节奏总纲!F86</f>
        <v>84</v>
      </c>
      <c r="G86" s="64">
        <f>[1]节奏总纲!G86</f>
        <v>336.79402515786086</v>
      </c>
      <c r="I86" s="64"/>
      <c r="J86" s="64"/>
      <c r="K86" s="64"/>
      <c r="N86" s="61">
        <f>[1]节奏总纲!N86</f>
        <v>93</v>
      </c>
      <c r="O86" s="58">
        <v>83</v>
      </c>
      <c r="P86" s="58">
        <f>[1]节奏总纲!P86</f>
        <v>314.1729698162988</v>
      </c>
      <c r="Q86" s="58">
        <f>[1]节奏总纲!Q86</f>
        <v>271.53969781222702</v>
      </c>
      <c r="R86" s="58">
        <f>[1]节奏总纲!R86</f>
        <v>221.55477831445393</v>
      </c>
      <c r="S86" s="58">
        <f>[1]节奏总纲!S86</f>
        <v>161.57915837652246</v>
      </c>
      <c r="T86" s="58">
        <f>[1]节奏总纲!T86</f>
        <v>89.193706130847232</v>
      </c>
      <c r="V86" s="58">
        <v>83</v>
      </c>
      <c r="W86" s="58">
        <f>[1]节奏总纲!W86</f>
        <v>21.106190937058159</v>
      </c>
      <c r="X86" s="58">
        <f>[1]节奏总纲!X86</f>
        <v>18.388614216338937</v>
      </c>
      <c r="Y86" s="58">
        <f>[1]节奏总纲!Y86</f>
        <v>15.177152627692664</v>
      </c>
      <c r="Z86" s="58">
        <f>[1]节奏总纲!Z86</f>
        <v>10.766993965265243</v>
      </c>
      <c r="AA86" s="58">
        <f>[1]节奏总纲!AA86</f>
        <v>5.9627409291428961</v>
      </c>
      <c r="AC86" s="58">
        <v>83</v>
      </c>
      <c r="AD86" s="58">
        <f>[1]节奏总纲!AD86</f>
        <v>63.920692243099523</v>
      </c>
      <c r="AE86" s="58">
        <f>[1]节奏总纲!AE86</f>
        <v>65.938223839839395</v>
      </c>
      <c r="AF86" s="58">
        <f>[1]节奏总纲!AF86</f>
        <v>68.841490236267347</v>
      </c>
      <c r="AG86" s="58">
        <f>[1]节奏总纲!AG86</f>
        <v>73.34571267276516</v>
      </c>
      <c r="AH86" s="58">
        <f>[1]节奏总纲!AH86</f>
        <v>81.957022119243135</v>
      </c>
      <c r="AZ86" s="58">
        <v>83</v>
      </c>
      <c r="BA86" s="58">
        <v>36.778843395654896</v>
      </c>
      <c r="BB86" s="58">
        <v>38.272377899878528</v>
      </c>
      <c r="BC86" s="58">
        <v>40.207843901678423</v>
      </c>
      <c r="BD86" s="58">
        <v>42.948185723296518</v>
      </c>
      <c r="BE86" s="58">
        <v>47.619147546450023</v>
      </c>
    </row>
    <row r="87" spans="6:57" x14ac:dyDescent="0.15">
      <c r="F87" s="64">
        <f>[1]节奏总纲!F87</f>
        <v>85</v>
      </c>
      <c r="G87" s="64">
        <f>[1]节奏总纲!G87</f>
        <v>361.0386719675123</v>
      </c>
      <c r="I87" s="64"/>
      <c r="J87" s="64"/>
      <c r="K87" s="64"/>
      <c r="N87" s="61">
        <f>[1]节奏总纲!N87</f>
        <v>94</v>
      </c>
      <c r="O87" s="58">
        <v>84</v>
      </c>
      <c r="P87" s="58">
        <f>[1]节奏总纲!P87</f>
        <v>336.79402515786086</v>
      </c>
      <c r="Q87" s="58">
        <f>[1]节奏总纲!Q87</f>
        <v>291.2594729565181</v>
      </c>
      <c r="R87" s="58">
        <f>[1]节奏总纲!R87</f>
        <v>237.27139072371298</v>
      </c>
      <c r="S87" s="58">
        <f>[1]节奏总纲!S87</f>
        <v>172.97741132107731</v>
      </c>
      <c r="T87" s="58">
        <f>[1]节奏总纲!T87</f>
        <v>95.64950314483248</v>
      </c>
      <c r="V87" s="58">
        <v>84</v>
      </c>
      <c r="W87" s="58">
        <f>[1]节奏总纲!W87</f>
        <v>22.621055341562055</v>
      </c>
      <c r="X87" s="58">
        <f>[1]节奏总纲!X87</f>
        <v>19.719775144291077</v>
      </c>
      <c r="Y87" s="58">
        <f>[1]节奏总纲!Y87</f>
        <v>15.716612409259056</v>
      </c>
      <c r="Z87" s="58">
        <f>[1]节奏总纲!Z87</f>
        <v>11.398252944554855</v>
      </c>
      <c r="AA87" s="58">
        <f>[1]节奏总纲!AA87</f>
        <v>6.4557970139852472</v>
      </c>
      <c r="AC87" s="58">
        <v>84</v>
      </c>
      <c r="AD87" s="58">
        <f>[1]节奏总纲!AD87</f>
        <v>64.090988120365651</v>
      </c>
      <c r="AE87" s="58">
        <f>[1]节奏总纲!AE87</f>
        <v>66.105889403880397</v>
      </c>
      <c r="AF87" s="58">
        <f>[1]节奏总纲!AF87</f>
        <v>69.01697485309198</v>
      </c>
      <c r="AG87" s="58">
        <f>[1]节奏总纲!AG87</f>
        <v>73.514782909236544</v>
      </c>
      <c r="AH87" s="58">
        <f>[1]节奏总纲!AH87</f>
        <v>82.128973371044353</v>
      </c>
      <c r="AZ87" s="58">
        <v>84</v>
      </c>
      <c r="BA87" s="58">
        <v>36.863014124290601</v>
      </c>
      <c r="BB87" s="58">
        <v>38.35066605767593</v>
      </c>
      <c r="BC87" s="58">
        <v>40.28554255651148</v>
      </c>
      <c r="BD87" s="58">
        <v>43.030177309109042</v>
      </c>
      <c r="BE87" s="58">
        <v>47.7022976997416</v>
      </c>
    </row>
    <row r="88" spans="6:57" x14ac:dyDescent="0.15">
      <c r="F88" s="64">
        <f>[1]节奏总纲!F88</f>
        <v>86</v>
      </c>
      <c r="G88" s="64">
        <f>[1]节奏总纲!G88</f>
        <v>387.02344102666189</v>
      </c>
      <c r="I88" s="64"/>
      <c r="J88" s="64"/>
      <c r="K88" s="64"/>
      <c r="N88" s="61">
        <f>[1]节奏总纲!N88</f>
        <v>95</v>
      </c>
      <c r="O88" s="58">
        <v>85</v>
      </c>
      <c r="P88" s="58">
        <f>[1]节奏总纲!P88</f>
        <v>361.0386719675123</v>
      </c>
      <c r="Q88" s="58">
        <f>[1]节奏总纲!Q88</f>
        <v>311.72078937675008</v>
      </c>
      <c r="R88" s="58">
        <f>[1]节奏总纲!R88</f>
        <v>253.91849799475142</v>
      </c>
      <c r="S88" s="58">
        <f>[1]节奏总纲!S88</f>
        <v>185.57387739130132</v>
      </c>
      <c r="T88" s="58">
        <f>[1]节奏总纲!T88</f>
        <v>102.53498283877349</v>
      </c>
      <c r="V88" s="58">
        <v>85</v>
      </c>
      <c r="W88" s="58">
        <f>[1]节奏总纲!W88</f>
        <v>24.244646809651442</v>
      </c>
      <c r="X88" s="58">
        <f>[1]节奏总纲!X88</f>
        <v>20.461316420231981</v>
      </c>
      <c r="Y88" s="58">
        <f>[1]节奏总纲!Y88</f>
        <v>16.647107271038436</v>
      </c>
      <c r="Z88" s="58">
        <f>[1]节奏总纲!Z88</f>
        <v>12.596466070224011</v>
      </c>
      <c r="AA88" s="58">
        <f>[1]节奏总纲!AA88</f>
        <v>6.8854796939410079</v>
      </c>
      <c r="AC88" s="58">
        <v>85</v>
      </c>
      <c r="AD88" s="58">
        <f>[1]节奏总纲!AD88</f>
        <v>64.255972994404218</v>
      </c>
      <c r="AE88" s="58">
        <f>[1]节奏总纲!AE88</f>
        <v>66.269371604948859</v>
      </c>
      <c r="AF88" s="58">
        <f>[1]节奏总纲!AF88</f>
        <v>69.17795498031839</v>
      </c>
      <c r="AG88" s="58">
        <f>[1]节奏总纲!AG88</f>
        <v>73.683853145707943</v>
      </c>
      <c r="AH88" s="58">
        <f>[1]节奏总纲!AH88</f>
        <v>82.296681479091191</v>
      </c>
      <c r="AZ88" s="58">
        <v>85</v>
      </c>
      <c r="BA88" s="58">
        <v>36.947184852926306</v>
      </c>
      <c r="BB88" s="58">
        <v>38.428954215473325</v>
      </c>
      <c r="BC88" s="58">
        <v>40.363241211344537</v>
      </c>
      <c r="BD88" s="58">
        <v>43.105070725978337</v>
      </c>
      <c r="BE88" s="58">
        <v>47.785447853033176</v>
      </c>
    </row>
    <row r="89" spans="6:57" x14ac:dyDescent="0.15">
      <c r="F89" s="64">
        <f>[1]节奏总纲!F89</f>
        <v>87</v>
      </c>
      <c r="G89" s="64">
        <f>[1]节奏总纲!G89</f>
        <v>414.87322693439216</v>
      </c>
      <c r="N89" s="61">
        <f>[1]节奏总纲!N89</f>
        <v>96</v>
      </c>
      <c r="O89" s="58">
        <v>86</v>
      </c>
      <c r="P89" s="58">
        <f>[1]节奏总纲!P89</f>
        <v>387.02344102666189</v>
      </c>
      <c r="Q89" s="58">
        <f>[1]节奏总纲!Q89</f>
        <v>334.00122960600919</v>
      </c>
      <c r="R89" s="58">
        <f>[1]节奏总纲!R89</f>
        <v>272.23228841815398</v>
      </c>
      <c r="S89" s="58">
        <f>[1]节奏总纲!S89</f>
        <v>199.39447681693619</v>
      </c>
      <c r="T89" s="58">
        <f>[1]节奏总纲!T89</f>
        <v>108.94709864900531</v>
      </c>
      <c r="V89" s="58">
        <v>86</v>
      </c>
      <c r="W89" s="58">
        <f>[1]节奏总纲!W89</f>
        <v>25.984769059149585</v>
      </c>
      <c r="X89" s="58">
        <f>[1]节奏总纲!X89</f>
        <v>22.280440229259113</v>
      </c>
      <c r="Y89" s="58">
        <f>[1]节奏总纲!Y89</f>
        <v>18.313790423402565</v>
      </c>
      <c r="Z89" s="58">
        <f>[1]节奏总纲!Z89</f>
        <v>13.820599425634867</v>
      </c>
      <c r="AA89" s="58">
        <f>[1]节奏总纲!AA89</f>
        <v>6.4121158102318248</v>
      </c>
      <c r="AC89" s="58">
        <v>86</v>
      </c>
      <c r="AD89" s="58">
        <f>[1]节奏总纲!AD89</f>
        <v>64.420957868442798</v>
      </c>
      <c r="AE89" s="58">
        <f>[1]节奏总纲!AE89</f>
        <v>66.43285380601732</v>
      </c>
      <c r="AF89" s="58">
        <f>[1]节奏总纲!AF89</f>
        <v>69.338935107544785</v>
      </c>
      <c r="AG89" s="58">
        <f>[1]节奏总纲!AG89</f>
        <v>73.852923382179341</v>
      </c>
      <c r="AH89" s="58">
        <f>[1]节奏总纲!AH89</f>
        <v>82.464389587138029</v>
      </c>
      <c r="AZ89" s="58">
        <v>86</v>
      </c>
      <c r="BA89" s="58">
        <v>37.027046282459708</v>
      </c>
      <c r="BB89" s="58">
        <v>38.507242373270728</v>
      </c>
      <c r="BC89" s="58">
        <v>40.440939866177594</v>
      </c>
      <c r="BD89" s="58">
        <v>43.179964142847631</v>
      </c>
      <c r="BE89" s="58">
        <v>47.868598006324753</v>
      </c>
    </row>
    <row r="90" spans="6:57" x14ac:dyDescent="0.15">
      <c r="F90" s="64">
        <f>[1]节奏总纲!F90</f>
        <v>88</v>
      </c>
      <c r="G90" s="64">
        <f>[1]节奏总纲!G90</f>
        <v>444.72188840761549</v>
      </c>
      <c r="N90" s="61">
        <f>[1]节奏总纲!N90</f>
        <v>97</v>
      </c>
      <c r="O90" s="58">
        <v>87</v>
      </c>
      <c r="P90" s="58">
        <f>[1]节奏总纲!P90</f>
        <v>414.87322693439216</v>
      </c>
      <c r="Q90" s="58">
        <f>[1]节奏总纲!Q90</f>
        <v>358.28451878054108</v>
      </c>
      <c r="R90" s="58">
        <f>[1]节奏总纲!R90</f>
        <v>292.4026503433596</v>
      </c>
      <c r="S90" s="58">
        <f>[1]节奏总纲!S90</f>
        <v>212.58104148118252</v>
      </c>
      <c r="T90" s="58">
        <f>[1]节奏总纲!T90</f>
        <v>115.74963031469542</v>
      </c>
      <c r="V90" s="58">
        <v>87</v>
      </c>
      <c r="W90" s="58">
        <f>[1]节奏总纲!W90</f>
        <v>27.849785907730279</v>
      </c>
      <c r="X90" s="58">
        <f>[1]节奏总纲!X90</f>
        <v>24.283289174531888</v>
      </c>
      <c r="Y90" s="58">
        <f>[1]节奏总纲!Y90</f>
        <v>20.170361925205611</v>
      </c>
      <c r="Z90" s="58">
        <f>[1]节奏总纲!Z90</f>
        <v>13.186564664246333</v>
      </c>
      <c r="AA90" s="58">
        <f>[1]节奏总纲!AA90</f>
        <v>6.8025316656901111</v>
      </c>
      <c r="AC90" s="58">
        <v>87</v>
      </c>
      <c r="AD90" s="58">
        <f>[1]节奏总纲!AD90</f>
        <v>64.585942742481365</v>
      </c>
      <c r="AE90" s="58">
        <f>[1]节奏总纲!AE90</f>
        <v>66.596336007085796</v>
      </c>
      <c r="AF90" s="58">
        <f>[1]节奏总纲!AF90</f>
        <v>69.49991523477118</v>
      </c>
      <c r="AG90" s="58">
        <f>[1]节奏总纲!AG90</f>
        <v>74.02050499447661</v>
      </c>
      <c r="AH90" s="58">
        <f>[1]节奏总纲!AH90</f>
        <v>82.632097695184868</v>
      </c>
      <c r="AZ90" s="58">
        <v>87</v>
      </c>
      <c r="BA90" s="58">
        <v>37.099649155317238</v>
      </c>
      <c r="BB90" s="58">
        <v>38.58553053106813</v>
      </c>
      <c r="BC90" s="58">
        <v>40.518638521010651</v>
      </c>
      <c r="BD90" s="58">
        <v>43.254857559716925</v>
      </c>
      <c r="BE90" s="58">
        <v>47.951748159616329</v>
      </c>
    </row>
    <row r="91" spans="6:57" x14ac:dyDescent="0.15">
      <c r="F91" s="64">
        <f>[1]节奏总纲!F91</f>
        <v>89</v>
      </c>
      <c r="G91" s="64">
        <f>[1]节奏总纲!G91</f>
        <v>476.71289166684534</v>
      </c>
      <c r="N91" s="61">
        <f>[1]节奏总纲!N91</f>
        <v>98</v>
      </c>
      <c r="O91" s="58">
        <v>88</v>
      </c>
      <c r="P91" s="58">
        <f>[1]节奏总纲!P91</f>
        <v>444.72188840761549</v>
      </c>
      <c r="Q91" s="58">
        <f>[1]节奏总纲!Q91</f>
        <v>384.7733778502689</v>
      </c>
      <c r="R91" s="58">
        <f>[1]节奏总纲!R91</f>
        <v>312.90632068359827</v>
      </c>
      <c r="S91" s="58">
        <f>[1]节奏总纲!S91</f>
        <v>226.0076636887502</v>
      </c>
      <c r="T91" s="58">
        <f>[1]节奏总纲!T91</f>
        <v>123.1879630889095</v>
      </c>
      <c r="V91" s="58">
        <v>88</v>
      </c>
      <c r="W91" s="58">
        <f>[1]节奏总纲!W91</f>
        <v>29.848661473223331</v>
      </c>
      <c r="X91" s="58">
        <f>[1]节奏总纲!X91</f>
        <v>26.488859069727823</v>
      </c>
      <c r="Y91" s="58">
        <f>[1]节奏总纲!Y91</f>
        <v>20.503670340238671</v>
      </c>
      <c r="Z91" s="58">
        <f>[1]节奏总纲!Z91</f>
        <v>13.426622207567675</v>
      </c>
      <c r="AA91" s="58">
        <f>[1]节奏总纲!AA91</f>
        <v>7.438332774214075</v>
      </c>
      <c r="AC91" s="58">
        <v>88</v>
      </c>
      <c r="AD91" s="58">
        <f>[1]节奏总纲!AD91</f>
        <v>64.750927616519931</v>
      </c>
      <c r="AE91" s="58">
        <f>[1]节奏总纲!AE91</f>
        <v>66.759818208154257</v>
      </c>
      <c r="AF91" s="58">
        <f>[1]节奏总纲!AF91</f>
        <v>69.660895361997589</v>
      </c>
      <c r="AG91" s="58">
        <f>[1]节奏总纲!AG91</f>
        <v>74.178131818877702</v>
      </c>
      <c r="AH91" s="58">
        <f>[1]节奏总纲!AH91</f>
        <v>82.799805803231706</v>
      </c>
      <c r="AZ91" s="58">
        <v>88</v>
      </c>
      <c r="BA91" s="58">
        <v>37.172252028174768</v>
      </c>
      <c r="BB91" s="58">
        <v>38.663818688865533</v>
      </c>
      <c r="BC91" s="58">
        <v>40.596337175843701</v>
      </c>
      <c r="BD91" s="58">
        <v>43.329750976586219</v>
      </c>
      <c r="BE91" s="58">
        <v>48.030128751164234</v>
      </c>
    </row>
    <row r="92" spans="6:57" x14ac:dyDescent="0.15">
      <c r="F92" s="64">
        <f>[1]节奏总纲!F92</f>
        <v>90</v>
      </c>
      <c r="G92" s="64">
        <f>[1]节奏总纲!G92</f>
        <v>511</v>
      </c>
      <c r="N92" s="61">
        <f>[1]节奏总纲!N92</f>
        <v>99</v>
      </c>
      <c r="O92" s="58">
        <v>89</v>
      </c>
      <c r="P92" s="58">
        <f>[1]节奏总纲!P92</f>
        <v>476.71289166684534</v>
      </c>
      <c r="Q92" s="58">
        <f>[1]节奏总纲!Q92</f>
        <v>411.78459582182103</v>
      </c>
      <c r="R92" s="58">
        <f>[1]节奏总纲!R92</f>
        <v>332.60258451595797</v>
      </c>
      <c r="S92" s="58">
        <f>[1]节奏总纲!S92</f>
        <v>240.31096868925673</v>
      </c>
      <c r="T92" s="58">
        <f>[1]节奏总纲!T92</f>
        <v>130.61933231671563</v>
      </c>
      <c r="V92" s="58">
        <v>89</v>
      </c>
      <c r="W92" s="58">
        <f>[1]节奏总纲!W92</f>
        <v>31.991003259229842</v>
      </c>
      <c r="X92" s="58">
        <f>[1]节奏总纲!X92</f>
        <v>27.011217971552128</v>
      </c>
      <c r="Y92" s="58">
        <f>[1]节奏总纲!Y92</f>
        <v>19.696263832359705</v>
      </c>
      <c r="Z92" s="58">
        <f>[1]节奏总纲!Z92</f>
        <v>14.303305000506526</v>
      </c>
      <c r="AA92" s="58">
        <f>[1]节奏总纲!AA92</f>
        <v>7.4313692278061296</v>
      </c>
      <c r="AC92" s="58">
        <v>89</v>
      </c>
      <c r="AD92" s="58">
        <f>[1]节奏总纲!AD92</f>
        <v>64.915912490558512</v>
      </c>
      <c r="AE92" s="58">
        <f>[1]节奏总纲!AE92</f>
        <v>66.923300409222719</v>
      </c>
      <c r="AF92" s="58">
        <f>[1]节奏总纲!AF92</f>
        <v>69.821875489223984</v>
      </c>
      <c r="AG92" s="58">
        <f>[1]节奏总纲!AG92</f>
        <v>74.335758643278794</v>
      </c>
      <c r="AH92" s="58">
        <f>[1]节奏总纲!AH92</f>
        <v>82.967513911278544</v>
      </c>
      <c r="AZ92" s="58">
        <v>89</v>
      </c>
      <c r="BA92" s="58">
        <v>37.244854901032298</v>
      </c>
      <c r="BB92" s="58">
        <v>38.742106846662928</v>
      </c>
      <c r="BC92" s="58">
        <v>40.674035830676758</v>
      </c>
      <c r="BD92" s="58">
        <v>43.404644393455513</v>
      </c>
      <c r="BE92" s="58">
        <v>48.101914750802706</v>
      </c>
    </row>
    <row r="93" spans="6:57" x14ac:dyDescent="0.15">
      <c r="F93" s="64">
        <f>[1]节奏总纲!F93</f>
        <v>91</v>
      </c>
      <c r="G93" s="64">
        <f>[1]节奏总纲!G93</f>
        <v>547.74801281858208</v>
      </c>
      <c r="N93" s="61">
        <f>[1]节奏总纲!N93</f>
        <v>100</v>
      </c>
      <c r="O93" s="58">
        <v>90</v>
      </c>
      <c r="P93" s="58">
        <f>[1]节奏总纲!P93</f>
        <v>511</v>
      </c>
      <c r="Q93" s="58">
        <f>[1]节奏总纲!Q93</f>
        <v>438.13140000000004</v>
      </c>
      <c r="R93" s="58">
        <f>[1]节奏总纲!R93</f>
        <v>354.12299999999999</v>
      </c>
      <c r="S93" s="58">
        <f>[1]节奏总纲!S93</f>
        <v>254.88680000000002</v>
      </c>
      <c r="T93" s="58">
        <f>[1]节奏总纲!T93</f>
        <v>138.48100000000002</v>
      </c>
      <c r="V93" s="58">
        <v>90</v>
      </c>
      <c r="W93" s="58">
        <f>[1]节奏总纲!W93</f>
        <v>34.287108333154663</v>
      </c>
      <c r="X93" s="58">
        <f>[1]节奏总纲!X93</f>
        <v>26.346804178179013</v>
      </c>
      <c r="Y93" s="58">
        <f>[1]节奏总纲!Y93</f>
        <v>21.520415484042019</v>
      </c>
      <c r="Z93" s="58">
        <f>[1]节奏总纲!Z93</f>
        <v>14.575831310743297</v>
      </c>
      <c r="AA93" s="58">
        <f>[1]节奏总纲!AA93</f>
        <v>7.861667683284395</v>
      </c>
      <c r="AC93" s="58">
        <v>90</v>
      </c>
      <c r="AD93" s="58">
        <f>[1]节奏总纲!AD93</f>
        <v>65.075479910097457</v>
      </c>
      <c r="AE93" s="58">
        <f>[1]节奏总纲!AE93</f>
        <v>67.083433628014333</v>
      </c>
      <c r="AF93" s="58">
        <f>[1]节奏总纲!AF93</f>
        <v>69.982855616450394</v>
      </c>
      <c r="AG93" s="58">
        <f>[1]节奏总纲!AG93</f>
        <v>74.493385467679886</v>
      </c>
      <c r="AH93" s="58">
        <f>[1]节奏总纲!AH93</f>
        <v>83.124894550960335</v>
      </c>
      <c r="AZ93" s="58">
        <v>90</v>
      </c>
      <c r="BA93" s="58">
        <v>37.317457773889828</v>
      </c>
      <c r="BB93" s="58">
        <v>38.82039500446033</v>
      </c>
      <c r="BC93" s="58">
        <v>40.751734485509814</v>
      </c>
      <c r="BD93" s="58">
        <v>43.479537810324807</v>
      </c>
      <c r="BE93" s="58">
        <v>48.173700750441178</v>
      </c>
    </row>
    <row r="94" spans="6:57" x14ac:dyDescent="0.15">
      <c r="F94" s="64">
        <f>[1]节奏总纲!F94</f>
        <v>92</v>
      </c>
      <c r="G94" s="64">
        <f>[1]节奏总纲!G94</f>
        <v>587.1335577584814</v>
      </c>
      <c r="N94" s="61">
        <f>[1]节奏总纲!N94</f>
        <v>101</v>
      </c>
      <c r="O94" s="58">
        <v>91</v>
      </c>
      <c r="P94" s="58">
        <f>[1]节奏总纲!P94</f>
        <v>547.74801281858208</v>
      </c>
      <c r="Q94" s="58">
        <f>[1]节奏总纲!Q94</f>
        <v>469.6391461906523</v>
      </c>
      <c r="R94" s="58">
        <f>[1]节奏总纲!R94</f>
        <v>378.43910205635837</v>
      </c>
      <c r="S94" s="58">
        <f>[1]节奏总纲!S94</f>
        <v>272.61418597980827</v>
      </c>
      <c r="T94" s="58">
        <f>[1]节奏总纲!T94</f>
        <v>147.89196346101718</v>
      </c>
      <c r="V94" s="58">
        <v>91</v>
      </c>
      <c r="W94" s="58">
        <f>[1]节奏总纲!W94</f>
        <v>36.748012818582083</v>
      </c>
      <c r="X94" s="58">
        <f>[1]节奏总纲!X94</f>
        <v>31.507746190652256</v>
      </c>
      <c r="Y94" s="58">
        <f>[1]节奏总纲!Y94</f>
        <v>24.316102056358375</v>
      </c>
      <c r="Z94" s="58">
        <f>[1]节奏总纲!Z94</f>
        <v>17.727385979808247</v>
      </c>
      <c r="AA94" s="58">
        <f>[1]节奏总纲!AA94</f>
        <v>9.4109634610171611</v>
      </c>
      <c r="AC94" s="58">
        <v>91</v>
      </c>
      <c r="AD94" s="58">
        <f>[1]节奏总纲!AD94</f>
        <v>65.229416240679981</v>
      </c>
      <c r="AE94" s="58">
        <f>[1]节奏总纲!AE94</f>
        <v>67.240606973055961</v>
      </c>
      <c r="AF94" s="58">
        <f>[1]节奏总纲!AF94</f>
        <v>70.137942795989005</v>
      </c>
      <c r="AG94" s="58">
        <f>[1]节奏总纲!AG94</f>
        <v>74.651012292080978</v>
      </c>
      <c r="AH94" s="58">
        <f>[1]节奏总纲!AH94</f>
        <v>83.279794092850153</v>
      </c>
      <c r="AZ94" s="58">
        <v>91</v>
      </c>
      <c r="BA94" s="58">
        <v>37.390060646747358</v>
      </c>
      <c r="BB94" s="58">
        <v>38.898683162257733</v>
      </c>
      <c r="BC94" s="58">
        <v>40.829433140342871</v>
      </c>
      <c r="BD94" s="58">
        <v>43.554431227194108</v>
      </c>
      <c r="BE94" s="58">
        <v>48.24548675007965</v>
      </c>
    </row>
    <row r="95" spans="6:57" x14ac:dyDescent="0.15">
      <c r="F95" s="64">
        <f>[1]节奏总纲!F95</f>
        <v>93</v>
      </c>
      <c r="G95" s="64">
        <f>[1]节奏总纲!G95</f>
        <v>629.34593963259704</v>
      </c>
      <c r="N95" s="61">
        <f>[1]节奏总纲!N95</f>
        <v>102</v>
      </c>
      <c r="O95" s="58">
        <v>92</v>
      </c>
      <c r="P95" s="58">
        <f>[1]节奏总纲!P95</f>
        <v>587.1335577584814</v>
      </c>
      <c r="Q95" s="58">
        <f>[1]节奏总纲!Q95</f>
        <v>502.29275866238083</v>
      </c>
      <c r="R95" s="58">
        <f>[1]节奏总纲!R95</f>
        <v>405.12215485335213</v>
      </c>
      <c r="S95" s="58">
        <f>[1]节奏总纲!S95</f>
        <v>291.57052478286187</v>
      </c>
      <c r="T95" s="58">
        <f>[1]节奏总纲!T95</f>
        <v>157.64536025815227</v>
      </c>
      <c r="V95" s="58">
        <v>92</v>
      </c>
      <c r="W95" s="58">
        <f>[1]节奏总纲!W95</f>
        <v>39.385544939899319</v>
      </c>
      <c r="X95" s="58">
        <f>[1]节奏总纲!X95</f>
        <v>32.653612471728536</v>
      </c>
      <c r="Y95" s="58">
        <f>[1]节奏总纲!Y95</f>
        <v>26.683052796993763</v>
      </c>
      <c r="Z95" s="58">
        <f>[1]节奏总纲!Z95</f>
        <v>18.956338803053598</v>
      </c>
      <c r="AA95" s="58">
        <f>[1]节奏总纲!AA95</f>
        <v>9.7533967971350819</v>
      </c>
      <c r="AC95" s="58">
        <v>92</v>
      </c>
      <c r="AD95" s="58">
        <f>[1]节奏总纲!AD95</f>
        <v>65.38335257126252</v>
      </c>
      <c r="AE95" s="58">
        <f>[1]节奏总纲!AE95</f>
        <v>67.397780318097588</v>
      </c>
      <c r="AF95" s="58">
        <f>[1]节奏总纲!AF95</f>
        <v>70.292327570459079</v>
      </c>
      <c r="AG95" s="58">
        <f>[1]节奏总纲!AG95</f>
        <v>74.808639116482055</v>
      </c>
      <c r="AH95" s="58">
        <f>[1]节奏总纲!AH95</f>
        <v>83.434693634739986</v>
      </c>
      <c r="AZ95" s="58">
        <v>92</v>
      </c>
      <c r="BA95" s="58">
        <v>37.462663519604888</v>
      </c>
      <c r="BB95" s="58">
        <v>38.976971320055128</v>
      </c>
      <c r="BC95" s="58">
        <v>40.907131795175928</v>
      </c>
      <c r="BD95" s="58">
        <v>43.629324644063402</v>
      </c>
      <c r="BE95" s="58">
        <v>48.317272749718121</v>
      </c>
    </row>
    <row r="96" spans="6:57" x14ac:dyDescent="0.15">
      <c r="F96" s="64">
        <f>[1]节奏总纲!F96</f>
        <v>94</v>
      </c>
      <c r="G96" s="64">
        <f>[1]节奏总纲!G96</f>
        <v>674.58805031572183</v>
      </c>
      <c r="N96" s="61">
        <f>[1]节奏总纲!N96</f>
        <v>103</v>
      </c>
      <c r="O96" s="58">
        <v>93</v>
      </c>
      <c r="P96" s="58">
        <f>[1]节奏总纲!P96</f>
        <v>629.34593963259704</v>
      </c>
      <c r="Q96" s="58">
        <f>[1]节奏总纲!Q96</f>
        <v>538.34251676172357</v>
      </c>
      <c r="R96" s="58">
        <f>[1]节奏总纲!R96</f>
        <v>433.68228700082267</v>
      </c>
      <c r="S96" s="58">
        <f>[1]节奏总纲!S96</f>
        <v>311.52624011813555</v>
      </c>
      <c r="T96" s="58">
        <f>[1]节奏总纲!T96</f>
        <v>168.35003885171972</v>
      </c>
      <c r="V96" s="58">
        <v>93</v>
      </c>
      <c r="W96" s="58">
        <f>[1]节奏总纲!W96</f>
        <v>42.212381874115636</v>
      </c>
      <c r="X96" s="58">
        <f>[1]节奏总纲!X96</f>
        <v>36.049758099342739</v>
      </c>
      <c r="Y96" s="58">
        <f>[1]节奏总纲!Y96</f>
        <v>28.56013214747054</v>
      </c>
      <c r="Z96" s="58">
        <f>[1]节奏总纲!Z96</f>
        <v>19.95571533527368</v>
      </c>
      <c r="AA96" s="58">
        <f>[1]节奏总纲!AA96</f>
        <v>10.704678593567451</v>
      </c>
      <c r="AC96" s="58">
        <v>93</v>
      </c>
      <c r="AD96" s="58">
        <f>[1]节奏总纲!AD96</f>
        <v>65.537288901845059</v>
      </c>
      <c r="AE96" s="58">
        <f>[1]节奏总纲!AE96</f>
        <v>67.554953663139216</v>
      </c>
      <c r="AF96" s="58">
        <f>[1]节奏总纲!AF96</f>
        <v>70.446712344929153</v>
      </c>
      <c r="AG96" s="58">
        <f>[1]节奏总纲!AG96</f>
        <v>74.966265940883147</v>
      </c>
      <c r="AH96" s="58">
        <f>[1]节奏总纲!AH96</f>
        <v>83.589593176629805</v>
      </c>
      <c r="AZ96" s="58">
        <v>93</v>
      </c>
      <c r="BA96" s="58">
        <v>37.535266392462418</v>
      </c>
      <c r="BB96" s="58">
        <v>39.047673544184711</v>
      </c>
      <c r="BC96" s="58">
        <v>40.984830450008985</v>
      </c>
      <c r="BD96" s="58">
        <v>43.704218060932696</v>
      </c>
      <c r="BE96" s="58">
        <v>48.389058749356593</v>
      </c>
    </row>
    <row r="97" spans="6:57" x14ac:dyDescent="0.15">
      <c r="F97" s="64">
        <f>[1]节奏总纲!F97</f>
        <v>95</v>
      </c>
      <c r="G97" s="64">
        <f>[1]节奏总纲!G97</f>
        <v>723.0773439350246</v>
      </c>
      <c r="N97" s="61">
        <f>[1]节奏总纲!N97</f>
        <v>104</v>
      </c>
      <c r="O97" s="58">
        <v>94</v>
      </c>
      <c r="P97" s="58">
        <f>[1]节奏总纲!P97</f>
        <v>674.58805031572183</v>
      </c>
      <c r="Q97" s="58">
        <f>[1]节奏总纲!Q97</f>
        <v>576.30057138472114</v>
      </c>
      <c r="R97" s="58">
        <f>[1]节奏总纲!R97</f>
        <v>464.04911981218504</v>
      </c>
      <c r="S97" s="58">
        <f>[1]节奏总纲!S97</f>
        <v>332.70682641571403</v>
      </c>
      <c r="T97" s="58">
        <f>[1]节奏总纲!T97</f>
        <v>179.6427977990767</v>
      </c>
      <c r="V97" s="58">
        <v>94</v>
      </c>
      <c r="W97" s="58">
        <f>[1]节奏总纲!W97</f>
        <v>45.242110683124793</v>
      </c>
      <c r="X97" s="58">
        <f>[1]节奏总纲!X97</f>
        <v>37.958054622997565</v>
      </c>
      <c r="Y97" s="58">
        <f>[1]节奏总纲!Y97</f>
        <v>30.366832811362372</v>
      </c>
      <c r="Z97" s="58">
        <f>[1]节奏总纲!Z97</f>
        <v>21.180586297578486</v>
      </c>
      <c r="AA97" s="58">
        <f>[1]节奏总纲!AA97</f>
        <v>11.292758947356987</v>
      </c>
      <c r="AC97" s="58">
        <v>94</v>
      </c>
      <c r="AD97" s="58">
        <f>[1]节奏总纲!AD97</f>
        <v>65.691225232427584</v>
      </c>
      <c r="AE97" s="58">
        <f>[1]节奏总纲!AE97</f>
        <v>67.712127008180858</v>
      </c>
      <c r="AF97" s="58">
        <f>[1]节奏总纲!AF97</f>
        <v>70.601097119399213</v>
      </c>
      <c r="AG97" s="58">
        <f>[1]节奏总纲!AG97</f>
        <v>75.115180559621535</v>
      </c>
      <c r="AH97" s="58">
        <f>[1]节奏总纲!AH97</f>
        <v>83.744492718519624</v>
      </c>
      <c r="AZ97" s="58">
        <v>94</v>
      </c>
      <c r="BA97" s="58">
        <v>37.607869265319941</v>
      </c>
      <c r="BB97" s="58">
        <v>39.115214427575864</v>
      </c>
      <c r="BC97" s="58">
        <v>41.053954370816207</v>
      </c>
      <c r="BD97" s="58">
        <v>43.77911147780199</v>
      </c>
      <c r="BE97" s="58">
        <v>48.460844748995065</v>
      </c>
    </row>
    <row r="98" spans="6:57" x14ac:dyDescent="0.15">
      <c r="F98" s="64">
        <f>[1]节奏总纲!F98</f>
        <v>96</v>
      </c>
      <c r="G98" s="64">
        <f>[1]节奏总纲!G98</f>
        <v>775.04688205332377</v>
      </c>
      <c r="N98" s="61">
        <f>[1]节奏总纲!N98</f>
        <v>105</v>
      </c>
      <c r="O98" s="58">
        <v>95</v>
      </c>
      <c r="P98" s="58">
        <f>[1]节奏总纲!P98</f>
        <v>723.0773439350246</v>
      </c>
      <c r="Q98" s="58">
        <f>[1]节奏总纲!Q98</f>
        <v>618.15882133005255</v>
      </c>
      <c r="R98" s="58">
        <f>[1]节奏总纲!R98</f>
        <v>495.95875020503337</v>
      </c>
      <c r="S98" s="58">
        <f>[1]节奏总纲!S98</f>
        <v>355.39251454406457</v>
      </c>
      <c r="T98" s="58">
        <f>[1]节奏总纲!T98</f>
        <v>192.84472762747106</v>
      </c>
      <c r="V98" s="58">
        <v>95</v>
      </c>
      <c r="W98" s="58">
        <f>[1]节奏总纲!W98</f>
        <v>48.489293619302771</v>
      </c>
      <c r="X98" s="58">
        <f>[1]节奏总纲!X98</f>
        <v>41.858249945331409</v>
      </c>
      <c r="Y98" s="58">
        <f>[1]节奏总纲!Y98</f>
        <v>31.909630392848328</v>
      </c>
      <c r="Z98" s="58">
        <f>[1]节奏总纲!Z98</f>
        <v>22.685688128350534</v>
      </c>
      <c r="AA98" s="58">
        <f>[1]节奏总纲!AA98</f>
        <v>13.201929828394356</v>
      </c>
      <c r="AC98" s="58">
        <v>95</v>
      </c>
      <c r="AD98" s="58">
        <f>[1]节奏总纲!AD98</f>
        <v>65.845161563010123</v>
      </c>
      <c r="AE98" s="58">
        <f>[1]节奏总纲!AE98</f>
        <v>67.869300353222485</v>
      </c>
      <c r="AF98" s="58">
        <f>[1]节奏总纲!AF98</f>
        <v>70.755481893869288</v>
      </c>
      <c r="AG98" s="58">
        <f>[1]节奏总纲!AG98</f>
        <v>75.261722981240993</v>
      </c>
      <c r="AH98" s="58">
        <f>[1]节奏总纲!AH98</f>
        <v>83.899392260409456</v>
      </c>
      <c r="AZ98" s="58">
        <v>95</v>
      </c>
      <c r="BA98" s="58">
        <v>37.680472138177471</v>
      </c>
      <c r="BB98" s="58">
        <v>39.182755310967018</v>
      </c>
      <c r="BC98" s="58">
        <v>41.120998062635785</v>
      </c>
      <c r="BD98" s="58">
        <v>43.854004894671284</v>
      </c>
      <c r="BE98" s="58">
        <v>48.532630748633537</v>
      </c>
    </row>
    <row r="99" spans="6:57" x14ac:dyDescent="0.15">
      <c r="F99" s="64">
        <f>[1]节奏总纲!F99</f>
        <v>97</v>
      </c>
      <c r="G99" s="64">
        <f>[1]节奏总纲!G99</f>
        <v>830.74645386878444</v>
      </c>
      <c r="N99" s="61">
        <f>[1]节奏总纲!N99</f>
        <v>106</v>
      </c>
      <c r="O99" s="58">
        <v>96</v>
      </c>
      <c r="P99" s="58">
        <f>[1]节奏总纲!P99</f>
        <v>775.04688205332377</v>
      </c>
      <c r="Q99" s="58">
        <f>[1]节奏总纲!Q99</f>
        <v>661.0374857032798</v>
      </c>
      <c r="R99" s="58">
        <f>[1]节奏总纲!R99</f>
        <v>529.97705794806279</v>
      </c>
      <c r="S99" s="58">
        <f>[1]节奏总纲!S99</f>
        <v>380.70302846459265</v>
      </c>
      <c r="T99" s="58">
        <f>[1]节奏总纲!T99</f>
        <v>206.86001282003213</v>
      </c>
      <c r="V99" s="58">
        <v>96</v>
      </c>
      <c r="W99" s="58">
        <f>[1]节奏总纲!W99</f>
        <v>51.96953811829917</v>
      </c>
      <c r="X99" s="58">
        <f>[1]节奏总纲!X99</f>
        <v>42.878664373227252</v>
      </c>
      <c r="Y99" s="58">
        <f>[1]节奏总纲!Y99</f>
        <v>34.018307743029425</v>
      </c>
      <c r="Z99" s="58">
        <f>[1]节奏总纲!Z99</f>
        <v>25.310513920528081</v>
      </c>
      <c r="AA99" s="58">
        <f>[1]节奏总纲!AA99</f>
        <v>14.015285192561066</v>
      </c>
      <c r="AC99" s="58">
        <v>96</v>
      </c>
      <c r="AD99" s="58">
        <f>[1]节奏总纲!AD99</f>
        <v>65.999097893592648</v>
      </c>
      <c r="AE99" s="58">
        <f>[1]节奏总纲!AE99</f>
        <v>68.025215371037646</v>
      </c>
      <c r="AF99" s="58">
        <f>[1]节奏总纲!AF99</f>
        <v>70.909866668339362</v>
      </c>
      <c r="AG99" s="58">
        <f>[1]节奏总纲!AG99</f>
        <v>75.408265402860437</v>
      </c>
      <c r="AH99" s="58">
        <f>[1]节奏总纲!AH99</f>
        <v>84.050903767166133</v>
      </c>
      <c r="AZ99" s="58">
        <v>96</v>
      </c>
      <c r="BA99" s="58">
        <v>37.753075011035001</v>
      </c>
      <c r="BB99" s="58">
        <v>39.250296194358178</v>
      </c>
      <c r="BC99" s="58">
        <v>41.188041754455355</v>
      </c>
      <c r="BD99" s="58">
        <v>43.928898311540578</v>
      </c>
      <c r="BE99" s="58">
        <v>48.604416748272008</v>
      </c>
    </row>
    <row r="100" spans="6:57" x14ac:dyDescent="0.15">
      <c r="F100" s="64">
        <f>[1]节奏总纲!F100</f>
        <v>98</v>
      </c>
      <c r="G100" s="64">
        <f>[1]节奏总纲!G100</f>
        <v>890.4437768152311</v>
      </c>
      <c r="N100" s="61">
        <f>[1]节奏总纲!N100</f>
        <v>107</v>
      </c>
      <c r="O100" s="58">
        <v>97</v>
      </c>
      <c r="P100" s="58">
        <f>[1]节奏总纲!P100</f>
        <v>830.74645386878444</v>
      </c>
      <c r="Q100" s="58">
        <f>[1]节奏总纲!Q100</f>
        <v>707.71290405081743</v>
      </c>
      <c r="R100" s="58">
        <f>[1]节奏总纲!R100</f>
        <v>569.31054483627804</v>
      </c>
      <c r="S100" s="58">
        <f>[1]节奏总纲!S100</f>
        <v>409.80722569347137</v>
      </c>
      <c r="T100" s="58">
        <f>[1]节奏总纲!T100</f>
        <v>223.30464679992923</v>
      </c>
      <c r="V100" s="58">
        <v>97</v>
      </c>
      <c r="W100" s="58">
        <f>[1]节奏总纲!W100</f>
        <v>55.699571815460672</v>
      </c>
      <c r="X100" s="58">
        <f>[1]节奏总纲!X100</f>
        <v>46.675418347537629</v>
      </c>
      <c r="Y100" s="58">
        <f>[1]节奏总纲!Y100</f>
        <v>39.333486888215248</v>
      </c>
      <c r="Z100" s="58">
        <f>[1]节奏总纲!Z100</f>
        <v>29.104197228878718</v>
      </c>
      <c r="AA100" s="58">
        <f>[1]节奏总纲!AA100</f>
        <v>16.444633979897105</v>
      </c>
      <c r="AC100" s="58">
        <v>97</v>
      </c>
      <c r="AD100" s="58">
        <f>[1]节奏总纲!AD100</f>
        <v>66.142785979989682</v>
      </c>
      <c r="AE100" s="58">
        <f>[1]节奏总纲!AE100</f>
        <v>68.174918074940805</v>
      </c>
      <c r="AF100" s="58">
        <f>[1]节奏总纲!AF100</f>
        <v>71.061795050376986</v>
      </c>
      <c r="AG100" s="58">
        <f>[1]节奏总纲!AG100</f>
        <v>75.554807824479894</v>
      </c>
      <c r="AH100" s="58">
        <f>[1]节奏总纲!AH100</f>
        <v>84.196136930932482</v>
      </c>
      <c r="AZ100" s="58">
        <v>97</v>
      </c>
      <c r="BA100" s="58">
        <v>37.825677883892531</v>
      </c>
      <c r="BB100" s="58">
        <v>39.317837077749331</v>
      </c>
      <c r="BC100" s="58">
        <v>41.255085446274933</v>
      </c>
      <c r="BD100" s="58">
        <v>44.003272544984547</v>
      </c>
      <c r="BE100" s="58">
        <v>48.67620274791048</v>
      </c>
    </row>
    <row r="101" spans="6:57" x14ac:dyDescent="0.15">
      <c r="F101" s="64">
        <f>[1]节奏总纲!F101</f>
        <v>99</v>
      </c>
      <c r="G101" s="64">
        <f>[1]节奏总纲!G101</f>
        <v>954.42578333369079</v>
      </c>
      <c r="N101" s="61">
        <f>[1]节奏总纲!N101</f>
        <v>108</v>
      </c>
      <c r="O101" s="58">
        <v>98</v>
      </c>
      <c r="P101" s="58">
        <f>[1]节奏总纲!P101</f>
        <v>890.4437768152311</v>
      </c>
      <c r="Q101" s="58">
        <f>[1]节奏总纲!Q101</f>
        <v>760.34994102252585</v>
      </c>
      <c r="R101" s="58">
        <f>[1]节奏总纲!R101</f>
        <v>612.98149595960513</v>
      </c>
      <c r="S101" s="58">
        <f>[1]节奏总纲!S101</f>
        <v>441.9272464333992</v>
      </c>
      <c r="T101" s="58">
        <f>[1]节奏总纲!T101</f>
        <v>240.77599725083846</v>
      </c>
      <c r="V101" s="58">
        <v>98</v>
      </c>
      <c r="W101" s="58">
        <f>[1]节奏总纲!W101</f>
        <v>59.697322946446661</v>
      </c>
      <c r="X101" s="58">
        <f>[1]节奏总纲!X101</f>
        <v>52.637036971708426</v>
      </c>
      <c r="Y101" s="58">
        <f>[1]节奏总纲!Y101</f>
        <v>43.670951123327086</v>
      </c>
      <c r="Z101" s="58">
        <f>[1]节奏总纲!Z101</f>
        <v>32.120020739927838</v>
      </c>
      <c r="AA101" s="58">
        <f>[1]节奏总纲!AA101</f>
        <v>17.471350450909227</v>
      </c>
      <c r="AC101" s="58">
        <v>98</v>
      </c>
      <c r="AD101" s="58">
        <f>[1]节奏总纲!AD101</f>
        <v>66.286413655019302</v>
      </c>
      <c r="AE101" s="58">
        <f>[1]节奏总纲!AE101</f>
        <v>68.324620778843951</v>
      </c>
      <c r="AF101" s="58">
        <f>[1]节奏总纲!AF101</f>
        <v>71.210277551293188</v>
      </c>
      <c r="AG101" s="58">
        <f>[1]节奏总纲!AG101</f>
        <v>75.701350246099338</v>
      </c>
      <c r="AH101" s="58">
        <f>[1]节奏总纲!AH101</f>
        <v>84.341370094698831</v>
      </c>
      <c r="AZ101" s="58">
        <v>98</v>
      </c>
      <c r="BA101" s="58">
        <v>37.898280756750061</v>
      </c>
      <c r="BB101" s="58">
        <v>39.385377961140485</v>
      </c>
      <c r="BC101" s="58">
        <v>41.322129138094503</v>
      </c>
      <c r="BD101" s="58">
        <v>44.067911160744309</v>
      </c>
      <c r="BE101" s="58">
        <v>48.747988747548945</v>
      </c>
    </row>
    <row r="102" spans="6:57" x14ac:dyDescent="0.15">
      <c r="F102" s="64">
        <f>[1]节奏总纲!F102</f>
        <v>100</v>
      </c>
      <c r="G102" s="64">
        <f>[1]节奏总纲!G102</f>
        <v>1023</v>
      </c>
      <c r="N102" s="61">
        <f>[1]节奏总纲!N102</f>
        <v>109</v>
      </c>
      <c r="O102" s="58">
        <v>99</v>
      </c>
      <c r="P102" s="58">
        <f>[1]节奏总纲!P102</f>
        <v>954.42578333369079</v>
      </c>
      <c r="Q102" s="58">
        <f>[1]节奏总纲!Q102</f>
        <v>816.51125764197252</v>
      </c>
      <c r="R102" s="58">
        <f>[1]节奏总纲!R102</f>
        <v>658.6492330785801</v>
      </c>
      <c r="S102" s="58">
        <f>[1]节奏总纲!S102</f>
        <v>475.39948267851139</v>
      </c>
      <c r="T102" s="58">
        <f>[1]节奏总纲!T102</f>
        <v>257.59951892176309</v>
      </c>
      <c r="V102" s="58">
        <v>99</v>
      </c>
      <c r="W102" s="58">
        <f>[1]节奏总纲!W102</f>
        <v>63.982006518459684</v>
      </c>
      <c r="X102" s="58">
        <f>[1]节奏总纲!X102</f>
        <v>56.161316619446666</v>
      </c>
      <c r="Y102" s="58">
        <f>[1]节奏总纲!Y102</f>
        <v>45.667737118974969</v>
      </c>
      <c r="Z102" s="58">
        <f>[1]节奏总纲!Z102</f>
        <v>33.472236245112185</v>
      </c>
      <c r="AA102" s="58">
        <f>[1]节奏总纲!AA102</f>
        <v>16.823521670924634</v>
      </c>
      <c r="AC102" s="58">
        <v>99</v>
      </c>
      <c r="AD102" s="58">
        <f>[1]节奏总纲!AD102</f>
        <v>66.430041330048923</v>
      </c>
      <c r="AE102" s="58">
        <f>[1]节奏总纲!AE102</f>
        <v>68.474323482747096</v>
      </c>
      <c r="AF102" s="58">
        <f>[1]节奏总纲!AF102</f>
        <v>71.358760052209377</v>
      </c>
      <c r="AG102" s="58">
        <f>[1]节奏总纲!AG102</f>
        <v>75.847892667718796</v>
      </c>
      <c r="AH102" s="58">
        <f>[1]节奏总纲!AH102</f>
        <v>84.48660325846518</v>
      </c>
      <c r="AZ102" s="58">
        <v>99</v>
      </c>
      <c r="BA102" s="58">
        <v>37.970883629607592</v>
      </c>
      <c r="BB102" s="58">
        <v>39.452918844531645</v>
      </c>
      <c r="BC102" s="58">
        <v>41.389172829914081</v>
      </c>
      <c r="BD102" s="58">
        <v>44.132549776504064</v>
      </c>
      <c r="BE102" s="58">
        <v>48.819774747187417</v>
      </c>
    </row>
    <row r="103" spans="6:57" x14ac:dyDescent="0.15">
      <c r="F103" s="64">
        <f>[1]节奏总纲!F103</f>
        <v>101</v>
      </c>
      <c r="G103" s="64">
        <f>[1]节奏总纲!G103</f>
        <v>1096.4960256371633</v>
      </c>
      <c r="N103" s="61">
        <f>[1]节奏总纲!N103</f>
        <v>110</v>
      </c>
      <c r="O103" s="58">
        <v>100</v>
      </c>
      <c r="P103" s="58">
        <f>[1]节奏总纲!P103</f>
        <v>1023</v>
      </c>
      <c r="Q103" s="58">
        <f>[1]节奏总纲!Q103</f>
        <v>875.38110000000006</v>
      </c>
      <c r="R103" s="58">
        <f>[1]节奏总纲!R103</f>
        <v>706.6884</v>
      </c>
      <c r="S103" s="58">
        <f>[1]节奏总纲!S103</f>
        <v>508.22640000000001</v>
      </c>
      <c r="T103" s="58">
        <f>[1]节奏总纲!T103</f>
        <v>274.77780000000001</v>
      </c>
      <c r="V103" s="58">
        <v>100</v>
      </c>
      <c r="W103" s="58">
        <f>[1]节奏总纲!W103</f>
        <v>68.574216666309212</v>
      </c>
      <c r="X103" s="58">
        <f>[1]节奏总纲!X103</f>
        <v>58.86984235802754</v>
      </c>
      <c r="Y103" s="58">
        <f>[1]节奏总纲!Y103</f>
        <v>48.039166921419906</v>
      </c>
      <c r="Z103" s="58">
        <f>[1]节奏总纲!Z103</f>
        <v>32.826917321488622</v>
      </c>
      <c r="AA103" s="58">
        <f>[1]节奏总纲!AA103</f>
        <v>17.178281078236921</v>
      </c>
      <c r="AC103" s="58">
        <v>100</v>
      </c>
      <c r="AD103" s="58">
        <f>[1]节奏总纲!AD103</f>
        <v>66.573669005078543</v>
      </c>
      <c r="AE103" s="58">
        <f>[1]节奏总纲!AE103</f>
        <v>68.624026186650241</v>
      </c>
      <c r="AF103" s="58">
        <f>[1]节奏总纲!AF103</f>
        <v>71.507242553125565</v>
      </c>
      <c r="AG103" s="58">
        <f>[1]节奏总纲!AG103</f>
        <v>75.994435089338239</v>
      </c>
      <c r="AH103" s="58">
        <f>[1]节奏总纲!AH103</f>
        <v>84.63183642223153</v>
      </c>
      <c r="AZ103" s="58">
        <v>100</v>
      </c>
      <c r="BA103" s="58">
        <v>38.037513426486328</v>
      </c>
      <c r="BB103" s="58">
        <v>39.520459727922798</v>
      </c>
      <c r="BC103" s="58">
        <v>41.456216521733651</v>
      </c>
      <c r="BD103" s="58">
        <v>44.197188392263818</v>
      </c>
      <c r="BE103" s="58">
        <v>48.891560746825888</v>
      </c>
    </row>
    <row r="104" spans="6:57" x14ac:dyDescent="0.15">
      <c r="F104" s="64">
        <f>[1]节奏总纲!F104</f>
        <v>102</v>
      </c>
      <c r="G104" s="64">
        <f>[1]节奏总纲!G104</f>
        <v>1175.2671155169628</v>
      </c>
      <c r="N104" s="61">
        <f>[1]节奏总纲!N104</f>
        <v>111</v>
      </c>
      <c r="O104" s="58">
        <v>101</v>
      </c>
      <c r="P104" s="58">
        <f>[1]节奏总纲!P104</f>
        <v>1096.4960256371633</v>
      </c>
      <c r="Q104" s="58">
        <f>[1]节奏总纲!Q104</f>
        <v>939.14884595823037</v>
      </c>
      <c r="R104" s="58">
        <f>[1]节奏总纲!R104</f>
        <v>756.25330888195151</v>
      </c>
      <c r="S104" s="58">
        <f>[1]节奏总纲!S104</f>
        <v>541.99798547244984</v>
      </c>
      <c r="T104" s="58">
        <f>[1]节奏总纲!T104</f>
        <v>293.42233646050488</v>
      </c>
      <c r="V104" s="58">
        <v>101</v>
      </c>
      <c r="W104" s="58">
        <f>[1]节奏总纲!W104</f>
        <v>73.496025637163257</v>
      </c>
      <c r="X104" s="58">
        <f>[1]节奏总纲!X104</f>
        <v>63.767745958230307</v>
      </c>
      <c r="Y104" s="58">
        <f>[1]节奏总纲!Y104</f>
        <v>49.56490888195151</v>
      </c>
      <c r="Z104" s="58">
        <f>[1]节奏总纲!Z104</f>
        <v>33.771585472449829</v>
      </c>
      <c r="AA104" s="58">
        <f>[1]节奏总纲!AA104</f>
        <v>18.644536460504867</v>
      </c>
      <c r="AC104" s="58">
        <v>101</v>
      </c>
      <c r="AD104" s="58">
        <f>[1]节奏总纲!AD104</f>
        <v>66.717296680108163</v>
      </c>
      <c r="AE104" s="58">
        <f>[1]节奏总纲!AE104</f>
        <v>68.773728890553386</v>
      </c>
      <c r="AF104" s="58">
        <f>[1]节奏总纲!AF104</f>
        <v>71.655725054041767</v>
      </c>
      <c r="AG104" s="58">
        <f>[1]节奏总纲!AG104</f>
        <v>76.130305911210229</v>
      </c>
      <c r="AH104" s="58">
        <f>[1]节奏总纲!AH104</f>
        <v>84.777069585997879</v>
      </c>
      <c r="AZ104" s="58">
        <v>101</v>
      </c>
      <c r="BA104" s="58">
        <v>38.100143952724252</v>
      </c>
      <c r="BB104" s="58">
        <v>39.588000611313952</v>
      </c>
      <c r="BC104" s="58">
        <v>41.523260213553229</v>
      </c>
      <c r="BD104" s="58">
        <v>44.261827008023573</v>
      </c>
      <c r="BE104" s="58">
        <v>48.96334674646436</v>
      </c>
    </row>
    <row r="105" spans="6:57" x14ac:dyDescent="0.15">
      <c r="F105" s="64">
        <f>[1]节奏总纲!F105</f>
        <v>103</v>
      </c>
      <c r="G105" s="64">
        <f>[1]节奏总纲!G105</f>
        <v>1259.6918792651943</v>
      </c>
      <c r="N105" s="61">
        <f>[1]节奏总纲!N105</f>
        <v>112</v>
      </c>
      <c r="O105" s="58">
        <v>102</v>
      </c>
      <c r="P105" s="58">
        <f>[1]节奏总纲!P105</f>
        <v>1175.2671155169628</v>
      </c>
      <c r="Q105" s="58">
        <f>[1]节奏总纲!Q105</f>
        <v>1004.2657502092447</v>
      </c>
      <c r="R105" s="58">
        <f>[1]节奏总纲!R105</f>
        <v>806.23324124463659</v>
      </c>
      <c r="S105" s="58">
        <f>[1]节奏总纲!S105</f>
        <v>577.99636741124232</v>
      </c>
      <c r="T105" s="58">
        <f>[1]节奏总纲!T105</f>
        <v>313.56126641992563</v>
      </c>
      <c r="V105" s="58">
        <v>102</v>
      </c>
      <c r="W105" s="58">
        <f>[1]节奏总纲!W105</f>
        <v>78.771089879799547</v>
      </c>
      <c r="X105" s="58">
        <f>[1]节奏总纲!X105</f>
        <v>65.116904251014375</v>
      </c>
      <c r="Y105" s="58">
        <f>[1]节奏总纲!Y105</f>
        <v>49.979932362685076</v>
      </c>
      <c r="Z105" s="58">
        <f>[1]节奏总纲!Z105</f>
        <v>35.998381938792477</v>
      </c>
      <c r="AA105" s="58">
        <f>[1]节奏总纲!AA105</f>
        <v>20.13892995942075</v>
      </c>
      <c r="AC105" s="58">
        <v>102</v>
      </c>
      <c r="AD105" s="58">
        <f>[1]节奏总纲!AD105</f>
        <v>66.860924355137783</v>
      </c>
      <c r="AE105" s="58">
        <f>[1]节奏总纲!AE105</f>
        <v>68.923431594456531</v>
      </c>
      <c r="AF105" s="58">
        <f>[1]节奏总纲!AF105</f>
        <v>71.804207554957955</v>
      </c>
      <c r="AG105" s="58">
        <f>[1]节奏总纲!AG105</f>
        <v>76.265755485049056</v>
      </c>
      <c r="AH105" s="58">
        <f>[1]节奏总纲!AH105</f>
        <v>84.922302749764228</v>
      </c>
      <c r="AZ105" s="58">
        <v>102</v>
      </c>
      <c r="BA105" s="58">
        <v>38.16277447896217</v>
      </c>
      <c r="BB105" s="58">
        <v>39.655541494705105</v>
      </c>
      <c r="BC105" s="58">
        <v>41.590303905372799</v>
      </c>
      <c r="BD105" s="58">
        <v>44.326465623783335</v>
      </c>
      <c r="BE105" s="58">
        <v>49.030333272797542</v>
      </c>
    </row>
    <row r="106" spans="6:57" x14ac:dyDescent="0.15">
      <c r="F106" s="64">
        <f>[1]节奏总纲!F106</f>
        <v>104</v>
      </c>
      <c r="G106" s="64">
        <f>[1]节奏总纲!G106</f>
        <v>1350.1761006314437</v>
      </c>
      <c r="N106" s="61">
        <f>[1]节奏总纲!N106</f>
        <v>113</v>
      </c>
      <c r="O106" s="58">
        <v>103</v>
      </c>
      <c r="P106" s="58">
        <f>[1]节奏总纲!P106</f>
        <v>1259.6918792651943</v>
      </c>
      <c r="Q106" s="58">
        <f>[1]节奏总纲!Q106</f>
        <v>1073.383450321872</v>
      </c>
      <c r="R106" s="58">
        <f>[1]节奏总纲!R106</f>
        <v>861.50327622946634</v>
      </c>
      <c r="S106" s="58">
        <f>[1]节奏总纲!S106</f>
        <v>619.01258947091651</v>
      </c>
      <c r="T106" s="58">
        <f>[1]节奏总纲!T106</f>
        <v>335.8338550121008</v>
      </c>
      <c r="V106" s="58">
        <v>103</v>
      </c>
      <c r="W106" s="58">
        <f>[1]节奏总纲!W106</f>
        <v>84.424763748231499</v>
      </c>
      <c r="X106" s="58">
        <f>[1]节奏总纲!X106</f>
        <v>69.11770011262729</v>
      </c>
      <c r="Y106" s="58">
        <f>[1]节奏总纲!Y106</f>
        <v>55.270034984829749</v>
      </c>
      <c r="Z106" s="58">
        <f>[1]节奏总纲!Z106</f>
        <v>41.016222059674192</v>
      </c>
      <c r="AA106" s="58">
        <f>[1]节奏总纲!AA106</f>
        <v>22.272588592175168</v>
      </c>
      <c r="AC106" s="58">
        <v>103</v>
      </c>
      <c r="AD106" s="58">
        <f>[1]节奏总纲!AD106</f>
        <v>67.004247194324648</v>
      </c>
      <c r="AE106" s="58">
        <f>[1]节奏总纲!AE106</f>
        <v>69.0655056802525</v>
      </c>
      <c r="AF106" s="58">
        <f>[1]节奏总纲!AF106</f>
        <v>71.952690055874157</v>
      </c>
      <c r="AG106" s="58">
        <f>[1]节奏总纲!AG106</f>
        <v>76.401205058887882</v>
      </c>
      <c r="AH106" s="58">
        <f>[1]节奏总纲!AH106</f>
        <v>85.072521641060263</v>
      </c>
      <c r="AZ106" s="58">
        <v>103</v>
      </c>
      <c r="BA106" s="58">
        <v>38.225405005200088</v>
      </c>
      <c r="BB106" s="58">
        <v>39.723082378096265</v>
      </c>
      <c r="BC106" s="58">
        <v>41.657347597192377</v>
      </c>
      <c r="BD106" s="58">
        <v>44.39110423954309</v>
      </c>
      <c r="BE106" s="58">
        <v>49.09231260978715</v>
      </c>
    </row>
    <row r="107" spans="6:57" x14ac:dyDescent="0.15">
      <c r="F107" s="64">
        <f>[1]节奏总纲!F107</f>
        <v>105</v>
      </c>
      <c r="G107" s="64">
        <f>[1]节奏总纲!G107</f>
        <v>1447.1546878700494</v>
      </c>
      <c r="N107" s="61">
        <f>[1]节奏总纲!N107</f>
        <v>114</v>
      </c>
      <c r="O107" s="58">
        <v>104</v>
      </c>
      <c r="P107" s="58">
        <f>[1]节奏总纲!P107</f>
        <v>1350.1761006314437</v>
      </c>
      <c r="Q107" s="58">
        <f>[1]节奏总纲!Q107</f>
        <v>1150.7550905681794</v>
      </c>
      <c r="R107" s="58">
        <f>[1]节奏总纲!R107</f>
        <v>925.41069937279144</v>
      </c>
      <c r="S107" s="58">
        <f>[1]节奏总纲!S107</f>
        <v>665.09674717104917</v>
      </c>
      <c r="T107" s="58">
        <f>[1]节奏总纲!T107</f>
        <v>360.49701886859549</v>
      </c>
      <c r="V107" s="58">
        <v>104</v>
      </c>
      <c r="W107" s="58">
        <f>[1]节奏总纲!W107</f>
        <v>90.484221366249358</v>
      </c>
      <c r="X107" s="58">
        <f>[1]节奏总纲!X107</f>
        <v>77.371640246307379</v>
      </c>
      <c r="Y107" s="58">
        <f>[1]节奏总纲!Y107</f>
        <v>63.907423143325104</v>
      </c>
      <c r="Z107" s="58">
        <f>[1]节奏总纲!Z107</f>
        <v>46.084157700132664</v>
      </c>
      <c r="AA107" s="58">
        <f>[1]节奏总纲!AA107</f>
        <v>24.663163856494691</v>
      </c>
      <c r="AC107" s="58">
        <v>104</v>
      </c>
      <c r="AD107" s="58">
        <f>[1]节奏总纲!AD107</f>
        <v>67.138256553625013</v>
      </c>
      <c r="AE107" s="58">
        <f>[1]节奏总纲!AE107</f>
        <v>69.199592937186125</v>
      </c>
      <c r="AF107" s="58">
        <f>[1]节奏总纲!AF107</f>
        <v>72.093818006439079</v>
      </c>
      <c r="AG107" s="58">
        <f>[1]节奏总纲!AG107</f>
        <v>76.536654632726695</v>
      </c>
      <c r="AH107" s="58">
        <f>[1]节奏总纲!AH107</f>
        <v>85.228476403824274</v>
      </c>
      <c r="AZ107" s="58">
        <v>104</v>
      </c>
      <c r="BA107" s="58">
        <v>38.288035531438013</v>
      </c>
      <c r="BB107" s="58">
        <v>39.790623261487418</v>
      </c>
      <c r="BC107" s="58">
        <v>41.724391289011947</v>
      </c>
      <c r="BD107" s="58">
        <v>44.455742855302844</v>
      </c>
      <c r="BE107" s="58">
        <v>49.154291946776759</v>
      </c>
    </row>
    <row r="108" spans="6:57" x14ac:dyDescent="0.15">
      <c r="F108" s="64">
        <f>[1]节奏总纲!F108</f>
        <v>106</v>
      </c>
      <c r="G108" s="64">
        <f>[1]节奏总纲!G108</f>
        <v>1551.0937641066464</v>
      </c>
      <c r="N108" s="61">
        <f>[1]节奏总纲!N108</f>
        <v>115</v>
      </c>
      <c r="O108" s="58">
        <v>105</v>
      </c>
      <c r="P108" s="58">
        <f>[1]节奏总纲!P108</f>
        <v>1447.1546878700494</v>
      </c>
      <c r="Q108" s="58">
        <f>[1]节奏总纲!Q108</f>
        <v>1234.8570951595132</v>
      </c>
      <c r="R108" s="58">
        <f>[1]节奏总纲!R108</f>
        <v>993.18226228521496</v>
      </c>
      <c r="S108" s="58">
        <f>[1]节奏总纲!S108</f>
        <v>713.59197658872131</v>
      </c>
      <c r="T108" s="58">
        <f>[1]节奏总纲!T108</f>
        <v>386.39030166130323</v>
      </c>
      <c r="V108" s="58">
        <v>105</v>
      </c>
      <c r="W108" s="58">
        <f>[1]节奏总纲!W108</f>
        <v>96.978587238605769</v>
      </c>
      <c r="X108" s="58">
        <f>[1]节奏总纲!X108</f>
        <v>84.102004591333753</v>
      </c>
      <c r="Y108" s="58">
        <f>[1]节奏总纲!Y108</f>
        <v>67.771562912423519</v>
      </c>
      <c r="Z108" s="58">
        <f>[1]节奏总纲!Z108</f>
        <v>48.495229417672135</v>
      </c>
      <c r="AA108" s="58">
        <f>[1]节奏总纲!AA108</f>
        <v>25.893282792707737</v>
      </c>
      <c r="AC108" s="58">
        <v>105</v>
      </c>
      <c r="AD108" s="58">
        <f>[1]节奏总纲!AD108</f>
        <v>67.272265912925377</v>
      </c>
      <c r="AE108" s="58">
        <f>[1]节奏总纲!AE108</f>
        <v>69.333680194119751</v>
      </c>
      <c r="AF108" s="58">
        <f>[1]节奏总纲!AF108</f>
        <v>72.23150684883845</v>
      </c>
      <c r="AG108" s="58">
        <f>[1]节奏总纲!AG108</f>
        <v>76.672104206565521</v>
      </c>
      <c r="AH108" s="58">
        <f>[1]节奏总纲!AH108</f>
        <v>85.384431166588271</v>
      </c>
      <c r="AZ108" s="58">
        <v>105</v>
      </c>
      <c r="BA108" s="58">
        <v>38.35066605767593</v>
      </c>
      <c r="BB108" s="58">
        <v>39.858164144878572</v>
      </c>
      <c r="BC108" s="58">
        <v>41.791434980831518</v>
      </c>
      <c r="BD108" s="58">
        <v>44.520381471062606</v>
      </c>
      <c r="BE108" s="58">
        <v>49.216271283766375</v>
      </c>
    </row>
    <row r="109" spans="6:57" x14ac:dyDescent="0.15">
      <c r="F109" s="64">
        <f>[1]节奏总纲!F109</f>
        <v>107</v>
      </c>
      <c r="G109" s="64">
        <f>[1]节奏总纲!G109</f>
        <v>1662.4929077375689</v>
      </c>
      <c r="N109" s="61">
        <f>[1]节奏总纲!N109</f>
        <v>116</v>
      </c>
      <c r="O109" s="58">
        <v>106</v>
      </c>
      <c r="P109" s="58">
        <f>[1]节奏总纲!P109</f>
        <v>1551.0937641066464</v>
      </c>
      <c r="Q109" s="58">
        <f>[1]节奏总纲!Q109</f>
        <v>1324.4789651706653</v>
      </c>
      <c r="R109" s="58">
        <f>[1]节奏总纲!R109</f>
        <v>1064.6707596828021</v>
      </c>
      <c r="S109" s="58">
        <f>[1]节奏总纲!S109</f>
        <v>764.3790069517554</v>
      </c>
      <c r="T109" s="58">
        <f>[1]节奏总纲!T109</f>
        <v>412.59094125236794</v>
      </c>
      <c r="V109" s="58">
        <v>106</v>
      </c>
      <c r="W109" s="58">
        <f>[1]节奏总纲!W109</f>
        <v>103.93907623659697</v>
      </c>
      <c r="X109" s="58">
        <f>[1]节奏总纲!X109</f>
        <v>89.621870011152168</v>
      </c>
      <c r="Y109" s="58">
        <f>[1]节奏总纲!Y109</f>
        <v>71.488497397587139</v>
      </c>
      <c r="Z109" s="58">
        <f>[1]节奏总纲!Z109</f>
        <v>50.787030363034091</v>
      </c>
      <c r="AA109" s="58">
        <f>[1]节奏总纲!AA109</f>
        <v>26.200639591064714</v>
      </c>
      <c r="AC109" s="58">
        <v>106</v>
      </c>
      <c r="AD109" s="58">
        <f>[1]节奏总纲!AD109</f>
        <v>67.406275272225741</v>
      </c>
      <c r="AE109" s="58">
        <f>[1]节奏总纲!AE109</f>
        <v>69.467767451053362</v>
      </c>
      <c r="AF109" s="58">
        <f>[1]节奏总纲!AF109</f>
        <v>72.369195691237806</v>
      </c>
      <c r="AG109" s="58">
        <f>[1]节奏总纲!AG109</f>
        <v>76.807553780404334</v>
      </c>
      <c r="AH109" s="58">
        <f>[1]节奏总纲!AH109</f>
        <v>85.540385929352269</v>
      </c>
      <c r="AZ109" s="58">
        <v>106</v>
      </c>
      <c r="BA109" s="58">
        <v>38.413296583913848</v>
      </c>
      <c r="BB109" s="58">
        <v>39.925705028269732</v>
      </c>
      <c r="BC109" s="58">
        <v>41.858478672651096</v>
      </c>
      <c r="BD109" s="58">
        <v>44.585020086822361</v>
      </c>
      <c r="BE109" s="58">
        <v>49.278250620755983</v>
      </c>
    </row>
    <row r="110" spans="6:57" x14ac:dyDescent="0.15">
      <c r="F110" s="64">
        <f>[1]节奏总纲!F110</f>
        <v>108</v>
      </c>
      <c r="G110" s="64">
        <f>[1]节奏总纲!G110</f>
        <v>1781.8875536304624</v>
      </c>
      <c r="N110" s="61">
        <f>[1]节奏总纲!N110</f>
        <v>117</v>
      </c>
      <c r="O110" s="58">
        <v>107</v>
      </c>
      <c r="P110" s="58">
        <f>[1]节奏总纲!P110</f>
        <v>1662.4929077375689</v>
      </c>
      <c r="Q110" s="58">
        <f>[1]节奏总纲!Q110</f>
        <v>1418.9376967540152</v>
      </c>
      <c r="R110" s="58">
        <f>[1]节奏总纲!R110</f>
        <v>1141.6338797433884</v>
      </c>
      <c r="S110" s="58">
        <f>[1]节奏总纲!S110</f>
        <v>816.11776840837263</v>
      </c>
      <c r="T110" s="58">
        <f>[1]节奏总纲!T110</f>
        <v>440.22812196890823</v>
      </c>
      <c r="V110" s="58">
        <v>107</v>
      </c>
      <c r="W110" s="58">
        <f>[1]节奏总纲!W110</f>
        <v>111.39914363092248</v>
      </c>
      <c r="X110" s="58">
        <f>[1]节奏总纲!X110</f>
        <v>94.458731583349845</v>
      </c>
      <c r="Y110" s="58">
        <f>[1]节奏总纲!Y110</f>
        <v>76.963120060586334</v>
      </c>
      <c r="Z110" s="58">
        <f>[1]节奏总纲!Z110</f>
        <v>51.738761456617226</v>
      </c>
      <c r="AA110" s="58">
        <f>[1]节奏总纲!AA110</f>
        <v>27.637180716540286</v>
      </c>
      <c r="AC110" s="58">
        <v>107</v>
      </c>
      <c r="AD110" s="58">
        <f>[1]节奏总纲!AD110</f>
        <v>67.540284631526106</v>
      </c>
      <c r="AE110" s="58">
        <f>[1]节奏总纲!AE110</f>
        <v>69.601854707986988</v>
      </c>
      <c r="AF110" s="58">
        <f>[1]节奏总纲!AF110</f>
        <v>72.506884533637162</v>
      </c>
      <c r="AG110" s="58">
        <f>[1]节奏总纲!AG110</f>
        <v>76.94300335424316</v>
      </c>
      <c r="AH110" s="58">
        <f>[1]节奏总纲!AH110</f>
        <v>85.696340692116266</v>
      </c>
      <c r="AZ110" s="58">
        <v>107</v>
      </c>
      <c r="BA110" s="58">
        <v>38.475927110151773</v>
      </c>
      <c r="BB110" s="58">
        <v>39.993245911660885</v>
      </c>
      <c r="BC110" s="58">
        <v>41.925522364470666</v>
      </c>
      <c r="BD110" s="58">
        <v>44.649658702582116</v>
      </c>
      <c r="BE110" s="58">
        <v>49.340229957745592</v>
      </c>
    </row>
    <row r="111" spans="6:57" x14ac:dyDescent="0.15">
      <c r="F111" s="64">
        <f>[1]节奏总纲!F111</f>
        <v>109</v>
      </c>
      <c r="G111" s="64">
        <f>[1]节奏总纲!G111</f>
        <v>1909.8515666673818</v>
      </c>
      <c r="N111" s="61">
        <f>[1]节奏总纲!N111</f>
        <v>118</v>
      </c>
      <c r="O111" s="58">
        <v>108</v>
      </c>
      <c r="P111" s="58">
        <f>[1]节奏总纲!P111</f>
        <v>1781.8875536304624</v>
      </c>
      <c r="Q111" s="58">
        <f>[1]节奏总纲!Q111</f>
        <v>1520.8410270235997</v>
      </c>
      <c r="R111" s="58">
        <f>[1]节奏总纲!R111</f>
        <v>1218.0983316617842</v>
      </c>
      <c r="S111" s="58">
        <f>[1]节奏总纲!S111</f>
        <v>871.69939123602228</v>
      </c>
      <c r="T111" s="58">
        <f>[1]节奏总纲!T111</f>
        <v>471.13106917989433</v>
      </c>
      <c r="V111" s="58">
        <v>108</v>
      </c>
      <c r="W111" s="58">
        <f>[1]节奏总纲!W111</f>
        <v>119.39464589289355</v>
      </c>
      <c r="X111" s="58">
        <f>[1]节奏总纲!X111</f>
        <v>101.90333026958456</v>
      </c>
      <c r="Y111" s="58">
        <f>[1]节奏总纲!Y111</f>
        <v>76.464451918395753</v>
      </c>
      <c r="Z111" s="58">
        <f>[1]节奏总纲!Z111</f>
        <v>55.581622827649653</v>
      </c>
      <c r="AA111" s="58">
        <f>[1]节奏总纲!AA111</f>
        <v>30.902947210986099</v>
      </c>
      <c r="AC111" s="58">
        <v>108</v>
      </c>
      <c r="AD111" s="58">
        <f>[1]节奏总纲!AD111</f>
        <v>67.674293990826456</v>
      </c>
      <c r="AE111" s="58">
        <f>[1]节奏总纲!AE111</f>
        <v>69.735941964920613</v>
      </c>
      <c r="AF111" s="58">
        <f>[1]节奏总纲!AF111</f>
        <v>72.644573376036519</v>
      </c>
      <c r="AG111" s="58">
        <f>[1]节奏总纲!AG111</f>
        <v>77.074762810762508</v>
      </c>
      <c r="AH111" s="58">
        <f>[1]节奏总纲!AH111</f>
        <v>85.852295454880277</v>
      </c>
      <c r="AZ111" s="58">
        <v>108</v>
      </c>
      <c r="BA111" s="58">
        <v>38.53855763638969</v>
      </c>
      <c r="BB111" s="58">
        <v>40.052446592012309</v>
      </c>
      <c r="BC111" s="58">
        <v>41.992566056290244</v>
      </c>
      <c r="BD111" s="58">
        <v>44.71429731834187</v>
      </c>
      <c r="BE111" s="58">
        <v>49.402209294735208</v>
      </c>
    </row>
    <row r="112" spans="6:57" x14ac:dyDescent="0.15">
      <c r="F112" s="64">
        <f>[1]节奏总纲!F112</f>
        <v>110</v>
      </c>
      <c r="G112" s="64">
        <f>[1]节奏总纲!G112</f>
        <v>2047</v>
      </c>
      <c r="N112" s="61">
        <f>[1]节奏总纲!N112</f>
        <v>119</v>
      </c>
      <c r="O112" s="58">
        <v>109</v>
      </c>
      <c r="P112" s="58">
        <f>[1]节奏总纲!P112</f>
        <v>1909.8515666673818</v>
      </c>
      <c r="Q112" s="58">
        <f>[1]节奏总纲!Q112</f>
        <v>1624.7107277639418</v>
      </c>
      <c r="R112" s="58">
        <f>[1]节奏总纲!R112</f>
        <v>1301.5638426838207</v>
      </c>
      <c r="S112" s="58">
        <f>[1]节奏总纲!S112</f>
        <v>931.81657937701561</v>
      </c>
      <c r="T112" s="58">
        <f>[1]节奏总纲!T112</f>
        <v>504.58278391352223</v>
      </c>
      <c r="V112" s="58">
        <v>109</v>
      </c>
      <c r="W112" s="58">
        <f>[1]节奏总纲!W112</f>
        <v>127.96401303691937</v>
      </c>
      <c r="X112" s="58">
        <f>[1]节奏总纲!X112</f>
        <v>103.86970074034207</v>
      </c>
      <c r="Y112" s="58">
        <f>[1]节奏总纲!Y112</f>
        <v>83.46551102203648</v>
      </c>
      <c r="Z112" s="58">
        <f>[1]节奏总纲!Z112</f>
        <v>60.117188140993335</v>
      </c>
      <c r="AA112" s="58">
        <f>[1]节奏总纲!AA112</f>
        <v>33.451714733627909</v>
      </c>
      <c r="AC112" s="58">
        <v>109</v>
      </c>
      <c r="AD112" s="58">
        <f>[1]节奏总纲!AD112</f>
        <v>67.80830335012682</v>
      </c>
      <c r="AE112" s="58">
        <f>[1]节奏总纲!AE112</f>
        <v>69.870029221854239</v>
      </c>
      <c r="AF112" s="58">
        <f>[1]节奏总纲!AF112</f>
        <v>72.782262218435889</v>
      </c>
      <c r="AG112" s="58">
        <f>[1]节奏总纲!AG112</f>
        <v>77.203841369133116</v>
      </c>
      <c r="AH112" s="58">
        <f>[1]节奏总纲!AH112</f>
        <v>86.007776715139968</v>
      </c>
      <c r="AZ112" s="58">
        <v>109</v>
      </c>
      <c r="BA112" s="58">
        <v>38.601188162627608</v>
      </c>
      <c r="BB112" s="58">
        <v>40.110720583137102</v>
      </c>
      <c r="BC112" s="58">
        <v>42.051439554347354</v>
      </c>
      <c r="BD112" s="58">
        <v>44.778935934101632</v>
      </c>
      <c r="BE112" s="58">
        <v>49.464188631724817</v>
      </c>
    </row>
    <row r="113" spans="6:57" x14ac:dyDescent="0.15">
      <c r="F113" s="64">
        <f>[1]节奏总纲!F113</f>
        <v>111</v>
      </c>
      <c r="G113" s="64">
        <f>[1]节奏总纲!G113</f>
        <v>2193.9920512743265</v>
      </c>
      <c r="N113" s="61">
        <f>[1]节奏总纲!N113</f>
        <v>120</v>
      </c>
      <c r="O113" s="58">
        <v>110</v>
      </c>
      <c r="P113" s="58">
        <f>[1]节奏总纲!P113</f>
        <v>2047</v>
      </c>
      <c r="Q113" s="58">
        <f>[1]节奏总纲!Q113</f>
        <v>1741.3829000000001</v>
      </c>
      <c r="R113" s="58">
        <f>[1]节奏总纲!R113</f>
        <v>1397.2821999999999</v>
      </c>
      <c r="S113" s="58">
        <f>[1]节奏总纲!S113</f>
        <v>1001.3924000000001</v>
      </c>
      <c r="T113" s="58">
        <f>[1]节奏总纲!T113</f>
        <v>542.04559999999992</v>
      </c>
      <c r="V113" s="58">
        <v>110</v>
      </c>
      <c r="W113" s="58">
        <f>[1]节奏总纲!W113</f>
        <v>137.1484333326182</v>
      </c>
      <c r="X113" s="58">
        <f>[1]节奏总纲!X113</f>
        <v>116.67217223605826</v>
      </c>
      <c r="Y113" s="58">
        <f>[1]节奏总纲!Y113</f>
        <v>95.718357316179208</v>
      </c>
      <c r="Z113" s="58">
        <f>[1]节奏总纲!Z113</f>
        <v>69.575820622984452</v>
      </c>
      <c r="AA113" s="58">
        <f>[1]节奏总纲!AA113</f>
        <v>37.462816086477687</v>
      </c>
      <c r="AC113" s="58">
        <v>110</v>
      </c>
      <c r="AD113" s="58">
        <f>[1]节奏总纲!AD113</f>
        <v>67.942312709427185</v>
      </c>
      <c r="AE113" s="58">
        <f>[1]节奏总纲!AE113</f>
        <v>70.003807055133578</v>
      </c>
      <c r="AF113" s="58">
        <f>[1]节奏总纲!AF113</f>
        <v>72.919951060835245</v>
      </c>
      <c r="AG113" s="58">
        <f>[1]节奏总纲!AG113</f>
        <v>77.332919927503724</v>
      </c>
      <c r="AH113" s="58">
        <f>[1]节奏总纲!AH113</f>
        <v>86.154780808490045</v>
      </c>
      <c r="AZ113" s="58">
        <v>110</v>
      </c>
      <c r="BA113" s="58">
        <v>38.663818688865533</v>
      </c>
      <c r="BB113" s="58">
        <v>40.168994574261895</v>
      </c>
      <c r="BC113" s="58">
        <v>42.109294145892463</v>
      </c>
      <c r="BD113" s="58">
        <v>44.843574549861387</v>
      </c>
      <c r="BE113" s="58">
        <v>49.526167968714425</v>
      </c>
    </row>
    <row r="114" spans="6:57" x14ac:dyDescent="0.15">
      <c r="F114" s="64">
        <f>[1]节奏总纲!F114</f>
        <v>112</v>
      </c>
      <c r="G114" s="64">
        <f>[1]节奏总纲!G114</f>
        <v>2351.5342310339256</v>
      </c>
      <c r="N114" s="64">
        <f>[1]节奏总纲!N114</f>
        <v>121</v>
      </c>
      <c r="O114" s="64">
        <v>111</v>
      </c>
      <c r="P114" s="64">
        <f>[1]节奏总纲!P114</f>
        <v>2193.9920512743265</v>
      </c>
      <c r="Q114" s="64">
        <f>[1]节奏总纲!Q114</f>
        <v>1869.0618284805987</v>
      </c>
      <c r="R114" s="64">
        <f>[1]节奏总纲!R114</f>
        <v>1500.4711638665117</v>
      </c>
      <c r="S114" s="64">
        <f>[1]节奏总纲!S114</f>
        <v>1076.5918995603122</v>
      </c>
      <c r="T114" s="64">
        <f>[1]节奏总纲!T114</f>
        <v>583.16308722871599</v>
      </c>
      <c r="U114" s="64"/>
      <c r="V114" s="64">
        <v>111</v>
      </c>
      <c r="W114" s="64">
        <f>[1]节奏总纲!W114</f>
        <v>146.99205127432651</v>
      </c>
      <c r="X114" s="64">
        <f>[1]节奏总纲!X114</f>
        <v>127.67892848059864</v>
      </c>
      <c r="Y114" s="64">
        <f>[1]节奏总纲!Y114</f>
        <v>103.18896386651181</v>
      </c>
      <c r="Z114" s="64">
        <f>[1]节奏总纲!Z114</f>
        <v>75.19949956031212</v>
      </c>
      <c r="AA114" s="64">
        <f>[1]节奏总纲!AA114</f>
        <v>41.117487228716072</v>
      </c>
      <c r="AC114" s="58">
        <v>111</v>
      </c>
      <c r="AD114" s="58">
        <f>[1]节奏总纲!AD114</f>
        <v>68.071211008105138</v>
      </c>
      <c r="AE114" s="58">
        <f>[1]节奏总纲!AE114</f>
        <v>70.127815365673797</v>
      </c>
      <c r="AF114" s="58">
        <f>[1]节奏总纲!AF114</f>
        <v>73.051543220271398</v>
      </c>
      <c r="AG114" s="58">
        <f>[1]节奏总纲!AG114</f>
        <v>77.461998485874332</v>
      </c>
      <c r="AH114" s="58">
        <f>[1]节奏总纲!AH114</f>
        <v>86.301784901840136</v>
      </c>
      <c r="AZ114" s="58">
        <v>111</v>
      </c>
      <c r="BA114" s="58">
        <v>38.72644921510345</v>
      </c>
      <c r="BB114" s="58">
        <v>40.227268565386687</v>
      </c>
      <c r="BC114" s="58">
        <v>42.167148737437572</v>
      </c>
      <c r="BD114" s="58">
        <v>44.908213165621142</v>
      </c>
      <c r="BE114" s="58">
        <v>49.588147305704041</v>
      </c>
    </row>
    <row r="115" spans="6:57" x14ac:dyDescent="0.15">
      <c r="F115" s="64">
        <f>[1]节奏总纲!F115</f>
        <v>113</v>
      </c>
      <c r="G115" s="64">
        <f>[1]节奏总纲!G115</f>
        <v>2520.3837585303886</v>
      </c>
      <c r="N115" s="64">
        <f>[1]节奏总纲!N115</f>
        <v>122</v>
      </c>
      <c r="O115" s="64">
        <v>112</v>
      </c>
      <c r="P115" s="64">
        <f>[1]节奏总纲!P115</f>
        <v>2351.5342310339256</v>
      </c>
      <c r="Q115" s="64">
        <f>[1]节奏总纲!Q115</f>
        <v>2004.6829319564217</v>
      </c>
      <c r="R115" s="64">
        <f>[1]节奏总纲!R115</f>
        <v>1609.3900277196187</v>
      </c>
      <c r="S115" s="64">
        <f>[1]节奏总纲!S115</f>
        <v>1155.3087677069677</v>
      </c>
      <c r="T115" s="64">
        <f>[1]节奏总纲!T115</f>
        <v>623.15657122399034</v>
      </c>
      <c r="U115" s="64"/>
      <c r="V115" s="64">
        <v>112</v>
      </c>
      <c r="W115" s="64">
        <f>[1]节奏总纲!W115</f>
        <v>157.54217975959909</v>
      </c>
      <c r="X115" s="64">
        <f>[1]节奏总纲!X115</f>
        <v>135.62110347582302</v>
      </c>
      <c r="Y115" s="64">
        <f>[1]节奏总纲!Y115</f>
        <v>108.91886385310704</v>
      </c>
      <c r="Z115" s="64">
        <f>[1]节奏总纲!Z115</f>
        <v>78.716868146655543</v>
      </c>
      <c r="AA115" s="64">
        <f>[1]节奏总纲!AA115</f>
        <v>39.993483995274346</v>
      </c>
      <c r="AC115" s="58">
        <v>112</v>
      </c>
      <c r="AD115" s="58">
        <f>[1]节奏总纲!AD115</f>
        <v>68.196246161507091</v>
      </c>
      <c r="AE115" s="58">
        <f>[1]节奏总纲!AE115</f>
        <v>70.251823676214016</v>
      </c>
      <c r="AF115" s="58">
        <f>[1]节奏总纲!AF115</f>
        <v>73.174668450093861</v>
      </c>
      <c r="AG115" s="58">
        <f>[1]节奏总纲!AG115</f>
        <v>77.591077044244926</v>
      </c>
      <c r="AH115" s="58">
        <f>[1]节奏总纲!AH115</f>
        <v>86.448788995190213</v>
      </c>
      <c r="AZ115" s="58">
        <v>112</v>
      </c>
      <c r="BA115" s="58">
        <v>38.789079741341368</v>
      </c>
      <c r="BB115" s="58">
        <v>40.28554255651148</v>
      </c>
      <c r="BC115" s="58">
        <v>42.225003328982673</v>
      </c>
      <c r="BD115" s="58">
        <v>44.972851781380903</v>
      </c>
      <c r="BE115" s="58">
        <v>49.65012664269365</v>
      </c>
    </row>
    <row r="116" spans="6:57" x14ac:dyDescent="0.15">
      <c r="F116" s="64">
        <f>[1]节奏总纲!F116</f>
        <v>114</v>
      </c>
      <c r="G116" s="64">
        <f>[1]节奏总纲!G116</f>
        <v>2701.3522012628878</v>
      </c>
      <c r="N116" s="64">
        <f>[1]节奏总纲!N116</f>
        <v>123</v>
      </c>
      <c r="O116" s="64">
        <v>113</v>
      </c>
      <c r="P116" s="64">
        <f>[1]节奏总纲!P116</f>
        <v>2520.3837585303886</v>
      </c>
      <c r="Q116" s="64">
        <f>[1]节奏总纲!Q116</f>
        <v>2149.6353076505684</v>
      </c>
      <c r="R116" s="64">
        <f>[1]节奏总纲!R116</f>
        <v>1726.7149129691693</v>
      </c>
      <c r="S116" s="64">
        <f>[1]节奏总纲!S116</f>
        <v>1235.7441568074496</v>
      </c>
      <c r="T116" s="64">
        <f>[1]节奏总纲!T116</f>
        <v>665.63335062787564</v>
      </c>
      <c r="U116" s="64"/>
      <c r="V116" s="64">
        <v>113</v>
      </c>
      <c r="W116" s="64">
        <f>[1]节奏总纲!W116</f>
        <v>168.849527496463</v>
      </c>
      <c r="X116" s="64">
        <f>[1]节奏总纲!X116</f>
        <v>144.95237569414667</v>
      </c>
      <c r="Y116" s="64">
        <f>[1]节奏总纲!Y116</f>
        <v>117.32488524955056</v>
      </c>
      <c r="Z116" s="64">
        <f>[1]节奏总纲!Z116</f>
        <v>80.435389100481871</v>
      </c>
      <c r="AA116" s="64">
        <f>[1]节奏总纲!AA116</f>
        <v>42.476779403885303</v>
      </c>
      <c r="AC116" s="58">
        <v>113</v>
      </c>
      <c r="AD116" s="58">
        <f>[1]节奏总纲!AD116</f>
        <v>68.321281314909029</v>
      </c>
      <c r="AE116" s="58">
        <f>[1]节奏总纲!AE116</f>
        <v>70.375831986754235</v>
      </c>
      <c r="AF116" s="58">
        <f>[1]节奏总纲!AF116</f>
        <v>73.297793679916325</v>
      </c>
      <c r="AG116" s="58">
        <f>[1]节奏总纲!AG116</f>
        <v>77.720155602615534</v>
      </c>
      <c r="AH116" s="58">
        <f>[1]节奏总纲!AH116</f>
        <v>86.595793088540304</v>
      </c>
      <c r="AZ116" s="58">
        <v>113</v>
      </c>
      <c r="BA116" s="58">
        <v>38.851710267579293</v>
      </c>
      <c r="BB116" s="58">
        <v>40.343816547636273</v>
      </c>
      <c r="BC116" s="58">
        <v>42.282857920527782</v>
      </c>
      <c r="BD116" s="58">
        <v>45.032359480672049</v>
      </c>
      <c r="BE116" s="58">
        <v>49.712105979683258</v>
      </c>
    </row>
    <row r="117" spans="6:57" x14ac:dyDescent="0.15">
      <c r="F117" s="64">
        <f>[1]节奏总纲!F117</f>
        <v>115</v>
      </c>
      <c r="G117" s="64">
        <f>[1]节奏总纲!G117</f>
        <v>2895.3093757400989</v>
      </c>
      <c r="N117" s="64">
        <f>[1]节奏总纲!N117</f>
        <v>124</v>
      </c>
      <c r="O117" s="64">
        <v>114</v>
      </c>
      <c r="P117" s="64">
        <f>[1]节奏总纲!P117</f>
        <v>2701.3522012628878</v>
      </c>
      <c r="Q117" s="64">
        <f>[1]节奏总纲!Q117</f>
        <v>2304.5235628973696</v>
      </c>
      <c r="R117" s="64">
        <f>[1]节奏总纲!R117</f>
        <v>1846.3742295631837</v>
      </c>
      <c r="S117" s="64">
        <f>[1]节奏总纲!S117</f>
        <v>1319.3404150967945</v>
      </c>
      <c r="T117" s="64">
        <f>[1]节奏总纲!T117</f>
        <v>710.99589937239205</v>
      </c>
      <c r="U117" s="64"/>
      <c r="V117" s="64">
        <v>114</v>
      </c>
      <c r="W117" s="64">
        <f>[1]节奏总纲!W117</f>
        <v>180.96844273249917</v>
      </c>
      <c r="X117" s="64">
        <f>[1]节奏总纲!X117</f>
        <v>154.88825524680124</v>
      </c>
      <c r="Y117" s="64">
        <f>[1]节奏总纲!Y117</f>
        <v>119.6593165940144</v>
      </c>
      <c r="Z117" s="64">
        <f>[1]节奏总纲!Z117</f>
        <v>83.59625828934486</v>
      </c>
      <c r="AA117" s="64">
        <f>[1]节奏总纲!AA117</f>
        <v>45.362548744516403</v>
      </c>
      <c r="AC117" s="58">
        <v>114</v>
      </c>
      <c r="AD117" s="58">
        <f>[1]节奏总纲!AD117</f>
        <v>68.446316468310982</v>
      </c>
      <c r="AE117" s="58">
        <f>[1]节奏总纲!AE117</f>
        <v>70.499840297294455</v>
      </c>
      <c r="AF117" s="58">
        <f>[1]节奏总纲!AF117</f>
        <v>73.420918909738774</v>
      </c>
      <c r="AG117" s="58">
        <f>[1]节奏总纲!AG117</f>
        <v>77.849234160986143</v>
      </c>
      <c r="AH117" s="58">
        <f>[1]节奏总纲!AH117</f>
        <v>86.742797181890381</v>
      </c>
      <c r="AZ117" s="58">
        <v>114</v>
      </c>
      <c r="BA117" s="58">
        <v>38.91434079381721</v>
      </c>
      <c r="BB117" s="58">
        <v>40.402090538761065</v>
      </c>
      <c r="BC117" s="58">
        <v>42.340712512072891</v>
      </c>
      <c r="BD117" s="58">
        <v>45.088151688727308</v>
      </c>
      <c r="BE117" s="58">
        <v>49.774085316672867</v>
      </c>
    </row>
    <row r="118" spans="6:57" x14ac:dyDescent="0.15">
      <c r="F118" s="64">
        <f>[1]节奏总纲!F118</f>
        <v>116</v>
      </c>
      <c r="G118" s="64">
        <f>[1]节奏总纲!G118</f>
        <v>3103.1875282132928</v>
      </c>
      <c r="N118" s="64">
        <f>[1]节奏总纲!N118</f>
        <v>125</v>
      </c>
      <c r="O118" s="64">
        <v>115</v>
      </c>
      <c r="P118" s="64">
        <f>[1]节奏总纲!P118</f>
        <v>2895.3093757400989</v>
      </c>
      <c r="Q118" s="64">
        <f>[1]节奏总纲!Q118</f>
        <v>2463.0396859421021</v>
      </c>
      <c r="R118" s="64">
        <f>[1]节奏总纲!R118</f>
        <v>1969.9684992535633</v>
      </c>
      <c r="S118" s="64">
        <f>[1]节奏总纲!S118</f>
        <v>1407.1203566096881</v>
      </c>
      <c r="T118" s="64">
        <f>[1]节奏总纲!T118</f>
        <v>758.86058738147995</v>
      </c>
      <c r="U118" s="64"/>
      <c r="V118" s="64">
        <v>115</v>
      </c>
      <c r="W118" s="64">
        <f>[1]节奏总纲!W118</f>
        <v>193.95717447721108</v>
      </c>
      <c r="X118" s="64">
        <f>[1]节奏总纲!X118</f>
        <v>158.51612304473247</v>
      </c>
      <c r="Y118" s="64">
        <f>[1]节奏总纲!Y118</f>
        <v>123.59426969037963</v>
      </c>
      <c r="Z118" s="64">
        <f>[1]节奏总纲!Z118</f>
        <v>87.779941512893629</v>
      </c>
      <c r="AA118" s="64">
        <f>[1]节奏总纲!AA118</f>
        <v>47.864688009087899</v>
      </c>
      <c r="AC118" s="58">
        <v>115</v>
      </c>
      <c r="AD118" s="58">
        <f>[1]节奏总纲!AD118</f>
        <v>68.571351621712935</v>
      </c>
      <c r="AE118" s="58">
        <f>[1]节奏总纲!AE118</f>
        <v>70.623848607834674</v>
      </c>
      <c r="AF118" s="58">
        <f>[1]节奏总纲!AF118</f>
        <v>73.544044139561237</v>
      </c>
      <c r="AG118" s="58">
        <f>[1]节奏总纲!AG118</f>
        <v>77.978312719356751</v>
      </c>
      <c r="AH118" s="58">
        <f>[1]节奏总纲!AH118</f>
        <v>86.889801275240458</v>
      </c>
      <c r="AZ118" s="58">
        <v>115</v>
      </c>
      <c r="BA118" s="58">
        <v>38.976971320055128</v>
      </c>
      <c r="BB118" s="58">
        <v>40.460364529885858</v>
      </c>
      <c r="BC118" s="58">
        <v>42.398567103617999</v>
      </c>
      <c r="BD118" s="58">
        <v>45.143943896782567</v>
      </c>
      <c r="BE118" s="58">
        <v>49.836064653662483</v>
      </c>
    </row>
    <row r="119" spans="6:57" x14ac:dyDescent="0.15">
      <c r="F119" s="64">
        <f>[1]节奏总纲!F119</f>
        <v>117</v>
      </c>
      <c r="G119" s="64">
        <f>[1]节奏总纲!G119</f>
        <v>3325.985815475135</v>
      </c>
      <c r="N119" s="64">
        <f>[1]节奏总纲!N119</f>
        <v>126</v>
      </c>
      <c r="O119" s="64">
        <v>116</v>
      </c>
      <c r="P119" s="64">
        <f>[1]节奏总纲!P119</f>
        <v>3103.1875282132928</v>
      </c>
      <c r="Q119" s="64">
        <f>[1]节奏总纲!Q119</f>
        <v>2636.7784427228348</v>
      </c>
      <c r="R119" s="64">
        <f>[1]节奏总纲!R119</f>
        <v>2108.9262441737537</v>
      </c>
      <c r="S119" s="64">
        <f>[1]节奏总纲!S119</f>
        <v>1509.0800949701243</v>
      </c>
      <c r="T119" s="64">
        <f>[1]节奏总纲!T119</f>
        <v>813.34545114470404</v>
      </c>
      <c r="U119" s="64"/>
      <c r="V119" s="64">
        <v>116</v>
      </c>
      <c r="W119" s="64">
        <f>[1]节奏总纲!W119</f>
        <v>207.87815247319395</v>
      </c>
      <c r="X119" s="64">
        <f>[1]节奏总纲!X119</f>
        <v>173.73875678073273</v>
      </c>
      <c r="Y119" s="64">
        <f>[1]节奏总纲!Y119</f>
        <v>138.95774492019041</v>
      </c>
      <c r="Z119" s="64">
        <f>[1]节奏总纲!Z119</f>
        <v>101.95973836043618</v>
      </c>
      <c r="AA119" s="64">
        <f>[1]节奏总纲!AA119</f>
        <v>54.484863763224098</v>
      </c>
      <c r="AC119" s="58">
        <v>116</v>
      </c>
      <c r="AD119" s="58">
        <f>[1]节奏总纲!AD119</f>
        <v>68.696386775114874</v>
      </c>
      <c r="AE119" s="58">
        <f>[1]节奏总纲!AE119</f>
        <v>70.747856918374893</v>
      </c>
      <c r="AF119" s="58">
        <f>[1]节奏总纲!AF119</f>
        <v>73.667169369383686</v>
      </c>
      <c r="AG119" s="58">
        <f>[1]节奏总纲!AG119</f>
        <v>78.10469841238104</v>
      </c>
      <c r="AH119" s="58">
        <f>[1]节奏总纲!AH119</f>
        <v>87.033659382136349</v>
      </c>
      <c r="AZ119" s="58">
        <v>116</v>
      </c>
      <c r="BA119" s="58">
        <v>39.034165367506482</v>
      </c>
      <c r="BB119" s="58">
        <v>40.518638521010644</v>
      </c>
      <c r="BC119" s="58">
        <v>42.456421695163108</v>
      </c>
      <c r="BD119" s="58">
        <v>45.199736104837825</v>
      </c>
      <c r="BE119" s="58">
        <v>49.898043990652091</v>
      </c>
    </row>
    <row r="120" spans="6:57" x14ac:dyDescent="0.15">
      <c r="F120" s="64">
        <f>[1]节奏总纲!F120</f>
        <v>118</v>
      </c>
      <c r="G120" s="64">
        <f>[1]节奏总纲!G120</f>
        <v>3564.7751072609281</v>
      </c>
      <c r="N120" s="64">
        <f>[1]节奏总纲!N120</f>
        <v>127</v>
      </c>
      <c r="O120" s="64">
        <v>117</v>
      </c>
      <c r="P120" s="64">
        <f>[1]节奏总纲!P120</f>
        <v>3325.985815475135</v>
      </c>
      <c r="Q120" s="64">
        <f>[1]节奏总纲!Q120</f>
        <v>2826.7553445723174</v>
      </c>
      <c r="R120" s="64">
        <f>[1]节奏总纲!R120</f>
        <v>2262.6681502677343</v>
      </c>
      <c r="S120" s="64">
        <f>[1]节奏总纲!S120</f>
        <v>1618.0920992286531</v>
      </c>
      <c r="T120" s="64">
        <f>[1]节奏总纲!T120</f>
        <v>873.07127656222303</v>
      </c>
      <c r="U120" s="64"/>
      <c r="V120" s="64">
        <v>117</v>
      </c>
      <c r="W120" s="64">
        <f>[1]节奏总纲!W120</f>
        <v>222.79828726184223</v>
      </c>
      <c r="X120" s="64">
        <f>[1]节奏总纲!X120</f>
        <v>189.9769018494826</v>
      </c>
      <c r="Y120" s="64">
        <f>[1]节奏总纲!Y120</f>
        <v>153.74190609398056</v>
      </c>
      <c r="Z120" s="64">
        <f>[1]节奏总纲!Z120</f>
        <v>109.0120042585288</v>
      </c>
      <c r="AA120" s="64">
        <f>[1]节奏总纲!AA120</f>
        <v>59.72582541751899</v>
      </c>
      <c r="AC120" s="58">
        <v>117</v>
      </c>
      <c r="AD120" s="58">
        <f>[1]节奏总纲!AD120</f>
        <v>68.821421928516827</v>
      </c>
      <c r="AE120" s="58">
        <f>[1]节奏总纲!AE120</f>
        <v>70.871865228915112</v>
      </c>
      <c r="AF120" s="58">
        <f>[1]节奏总纲!AF120</f>
        <v>73.790294599206149</v>
      </c>
      <c r="AG120" s="58">
        <f>[1]节奏总纲!AG120</f>
        <v>78.230540290975199</v>
      </c>
      <c r="AH120" s="58">
        <f>[1]节奏总纲!AH120</f>
        <v>87.168098110592624</v>
      </c>
      <c r="AZ120" s="58">
        <v>117</v>
      </c>
      <c r="BA120" s="58">
        <v>39.088198074219406</v>
      </c>
      <c r="BB120" s="58">
        <v>40.576912512135436</v>
      </c>
      <c r="BC120" s="58">
        <v>42.51427628670821</v>
      </c>
      <c r="BD120" s="58">
        <v>45.255528312893091</v>
      </c>
      <c r="BE120" s="58">
        <v>49.9600233276417</v>
      </c>
    </row>
    <row r="121" spans="6:57" x14ac:dyDescent="0.15">
      <c r="F121" s="64">
        <f>[1]节奏总纲!F121</f>
        <v>119</v>
      </c>
      <c r="G121" s="64">
        <f>[1]节奏总纲!G121</f>
        <v>3820.7031333347636</v>
      </c>
      <c r="N121" s="64">
        <f>[1]节奏总纲!N121</f>
        <v>128</v>
      </c>
      <c r="O121" s="64">
        <v>118</v>
      </c>
      <c r="P121" s="64">
        <f>[1]节奏总纲!P121</f>
        <v>3564.7751072609281</v>
      </c>
      <c r="Q121" s="64">
        <f>[1]节奏总纲!Q121</f>
        <v>3030.4153186825147</v>
      </c>
      <c r="R121" s="64">
        <f>[1]节奏总纲!R121</f>
        <v>2426.1859380017877</v>
      </c>
      <c r="S121" s="64">
        <f>[1]节奏总纲!S121</f>
        <v>1737.4713872789764</v>
      </c>
      <c r="T121" s="64">
        <f>[1]节奏总纲!T121</f>
        <v>936.10994316671975</v>
      </c>
      <c r="U121" s="64"/>
      <c r="V121" s="64">
        <v>118</v>
      </c>
      <c r="W121" s="64">
        <f>[1]节奏总纲!W121</f>
        <v>238.78929178579301</v>
      </c>
      <c r="X121" s="64">
        <f>[1]节奏总纲!X121</f>
        <v>203.65997411019725</v>
      </c>
      <c r="Y121" s="64">
        <f>[1]节奏总纲!Y121</f>
        <v>163.5177877340534</v>
      </c>
      <c r="Z121" s="64">
        <f>[1]节奏总纲!Z121</f>
        <v>119.37928805032334</v>
      </c>
      <c r="AA121" s="64">
        <f>[1]节奏总纲!AA121</f>
        <v>63.038666604496711</v>
      </c>
      <c r="AC121" s="58">
        <v>118</v>
      </c>
      <c r="AD121" s="58">
        <f>[1]节奏总纲!AD121</f>
        <v>68.946457081918766</v>
      </c>
      <c r="AE121" s="58">
        <f>[1]节奏总纲!AE121</f>
        <v>70.995873539455332</v>
      </c>
      <c r="AF121" s="58">
        <f>[1]节奏总纲!AF121</f>
        <v>73.913419829028598</v>
      </c>
      <c r="AG121" s="58">
        <f>[1]节奏总纲!AG121</f>
        <v>78.356382169569343</v>
      </c>
      <c r="AH121" s="58">
        <f>[1]节奏总纲!AH121</f>
        <v>87.302536839048898</v>
      </c>
      <c r="AZ121" s="58">
        <v>118</v>
      </c>
      <c r="BA121" s="58">
        <v>39.14223078093233</v>
      </c>
      <c r="BB121" s="58">
        <v>40.635186503260229</v>
      </c>
      <c r="BC121" s="58">
        <v>42.572130878253319</v>
      </c>
      <c r="BD121" s="58">
        <v>45.31132052094835</v>
      </c>
      <c r="BE121" s="58">
        <v>50</v>
      </c>
    </row>
    <row r="122" spans="6:57" x14ac:dyDescent="0.15">
      <c r="F122" s="64">
        <f>[1]节奏总纲!F122</f>
        <v>120</v>
      </c>
      <c r="G122" s="64">
        <f>[1]节奏总纲!G122</f>
        <v>4095</v>
      </c>
      <c r="N122" s="64">
        <f>[1]节奏总纲!N122</f>
        <v>129</v>
      </c>
      <c r="O122" s="64">
        <v>119</v>
      </c>
      <c r="P122" s="64">
        <f>[1]节奏总纲!P122</f>
        <v>3820.7031333347636</v>
      </c>
      <c r="Q122" s="64">
        <f>[1]节奏总纲!Q122</f>
        <v>3250.2721555278836</v>
      </c>
      <c r="R122" s="64">
        <f>[1]节奏总纲!R122</f>
        <v>2604.5733259943081</v>
      </c>
      <c r="S122" s="64">
        <f>[1]节奏总纲!S122</f>
        <v>1863.3569181273642</v>
      </c>
      <c r="T122" s="64">
        <f>[1]节奏总纲!T122</f>
        <v>1000.260080307041</v>
      </c>
      <c r="U122" s="64"/>
      <c r="V122" s="64">
        <v>119</v>
      </c>
      <c r="W122" s="64">
        <f>[1]节奏总纲!W122</f>
        <v>255.92802607383555</v>
      </c>
      <c r="X122" s="64">
        <f>[1]节奏总纲!X122</f>
        <v>219.85683684536889</v>
      </c>
      <c r="Y122" s="64">
        <f>[1]节奏总纲!Y122</f>
        <v>178.38738799252042</v>
      </c>
      <c r="Z122" s="64">
        <f>[1]节奏总纲!Z122</f>
        <v>125.88553084838782</v>
      </c>
      <c r="AA122" s="64">
        <f>[1]节奏总纲!AA122</f>
        <v>64.150137140321249</v>
      </c>
      <c r="AC122" s="58">
        <v>119</v>
      </c>
      <c r="AD122" s="58">
        <f>[1]节奏总纲!AD122</f>
        <v>69.066704614192943</v>
      </c>
      <c r="AE122" s="58">
        <f>[1]节奏总纲!AE122</f>
        <v>71.113087458015798</v>
      </c>
      <c r="AF122" s="58">
        <f>[1]节奏总纲!AF122</f>
        <v>74.034200876118248</v>
      </c>
      <c r="AG122" s="58">
        <f>[1]节奏总纲!AG122</f>
        <v>78.482224048163502</v>
      </c>
      <c r="AH122" s="58">
        <f>[1]节奏总纲!AH122</f>
        <v>87.436975567505186</v>
      </c>
      <c r="AZ122" s="58">
        <v>119</v>
      </c>
      <c r="BA122" s="58">
        <v>39.196263487645254</v>
      </c>
      <c r="BB122" s="58">
        <v>40.693460494385022</v>
      </c>
      <c r="BC122" s="58">
        <v>42.629985469798427</v>
      </c>
      <c r="BD122" s="58">
        <v>45.367112729003608</v>
      </c>
      <c r="BE122" s="58">
        <v>50</v>
      </c>
    </row>
    <row r="123" spans="6:57" x14ac:dyDescent="0.15">
      <c r="F123" s="64">
        <f>[1]节奏总纲!F123</f>
        <v>121</v>
      </c>
      <c r="G123" s="64">
        <f>[1]节奏总纲!G123</f>
        <v>4388.9841025486576</v>
      </c>
      <c r="N123" s="64">
        <f>[1]节奏总纲!N123</f>
        <v>130</v>
      </c>
      <c r="O123" s="64">
        <v>120</v>
      </c>
      <c r="P123" s="64">
        <f>[1]节奏总纲!P123</f>
        <v>4095</v>
      </c>
      <c r="Q123" s="64">
        <f>[1]节奏总纲!Q123</f>
        <v>3486.0735</v>
      </c>
      <c r="R123" s="64">
        <f>[1]节奏总纲!R123</f>
        <v>2791.971</v>
      </c>
      <c r="S123" s="64">
        <f>[1]节奏总纲!S123</f>
        <v>1988.5319999999999</v>
      </c>
      <c r="T123" s="64">
        <f>[1]节奏总纲!T123</f>
        <v>1067.9759999999999</v>
      </c>
      <c r="U123" s="64"/>
      <c r="V123" s="64">
        <v>120</v>
      </c>
      <c r="W123" s="64">
        <f>[1]节奏总纲!W123</f>
        <v>274.29686666523639</v>
      </c>
      <c r="X123" s="64">
        <f>[1]节奏总纲!X123</f>
        <v>235.8013444721164</v>
      </c>
      <c r="Y123" s="64">
        <f>[1]节奏总纲!Y123</f>
        <v>187.3976740056919</v>
      </c>
      <c r="Z123" s="64">
        <f>[1]节奏总纲!Z123</f>
        <v>125.1750818726357</v>
      </c>
      <c r="AA123" s="64">
        <f>[1]节奏总纲!AA123</f>
        <v>67.715919692958892</v>
      </c>
      <c r="AC123" s="58">
        <v>120</v>
      </c>
      <c r="AD123" s="58">
        <f>[1]节奏总纲!AD123</f>
        <v>69.18336653741882</v>
      </c>
      <c r="AE123" s="58">
        <f>[1]节奏总纲!AE123</f>
        <v>71.230067506391322</v>
      </c>
      <c r="AF123" s="58">
        <f>[1]节奏总纲!AF123</f>
        <v>74.149428238300118</v>
      </c>
      <c r="AG123" s="58">
        <f>[1]节奏总纲!AG123</f>
        <v>78.608065926757661</v>
      </c>
      <c r="AH123" s="58">
        <f>[1]节奏总纲!AH123</f>
        <v>87.571414295961461</v>
      </c>
      <c r="AZ123" s="58">
        <v>120</v>
      </c>
      <c r="BA123" s="58">
        <v>39.250296194358178</v>
      </c>
      <c r="BB123" s="58">
        <v>40.751734485509814</v>
      </c>
      <c r="BC123" s="58">
        <v>42.687840061343536</v>
      </c>
      <c r="BD123" s="58">
        <v>45.422904937058867</v>
      </c>
      <c r="BE123" s="58">
        <v>50</v>
      </c>
    </row>
    <row r="124" spans="6:57" x14ac:dyDescent="0.15">
      <c r="F124" s="64">
        <f>[1]节奏总纲!F124</f>
        <v>122</v>
      </c>
      <c r="G124" s="64">
        <f>[1]节奏总纲!G124</f>
        <v>4704.0684620678521</v>
      </c>
      <c r="N124" s="64">
        <f>[1]节奏总纲!N124</f>
        <v>131</v>
      </c>
      <c r="O124" s="64">
        <v>121</v>
      </c>
      <c r="P124" s="64">
        <f>[1]节奏总纲!P124</f>
        <v>4388.9841025486576</v>
      </c>
      <c r="Q124" s="64">
        <f>[1]节奏总纲!Q124</f>
        <v>3731.5142839868686</v>
      </c>
      <c r="R124" s="64">
        <f>[1]节奏总纲!R124</f>
        <v>2978.8035103997736</v>
      </c>
      <c r="S124" s="64">
        <f>[1]节奏总纲!S124</f>
        <v>2122.0738135822758</v>
      </c>
      <c r="T124" s="64">
        <f>[1]节奏总纲!T124</f>
        <v>1143.3303587139253</v>
      </c>
      <c r="U124" s="64"/>
      <c r="V124" s="64">
        <v>121</v>
      </c>
      <c r="W124" s="64">
        <f>[1]节奏总纲!W124</f>
        <v>293.98410254865757</v>
      </c>
      <c r="X124" s="64">
        <f>[1]节奏总纲!X124</f>
        <v>245.44078398686861</v>
      </c>
      <c r="Y124" s="64">
        <f>[1]节奏总纲!Y124</f>
        <v>186.83251039977358</v>
      </c>
      <c r="Z124" s="64">
        <f>[1]节奏总纲!Z124</f>
        <v>133.54181358227584</v>
      </c>
      <c r="AA124" s="64">
        <f>[1]节奏总纲!AA124</f>
        <v>75.354358713925421</v>
      </c>
      <c r="AC124" s="58">
        <v>121</v>
      </c>
      <c r="AD124" s="58">
        <f>[1]节奏总纲!AD124</f>
        <v>69.300028460644711</v>
      </c>
      <c r="AE124" s="58">
        <f>[1]节奏总纲!AE124</f>
        <v>71.347047554766846</v>
      </c>
      <c r="AF124" s="58">
        <f>[1]节奏总纲!AF124</f>
        <v>74.264655600481987</v>
      </c>
      <c r="AG124" s="58">
        <f>[1]节奏总纲!AG124</f>
        <v>78.733907805351805</v>
      </c>
      <c r="AH124" s="58">
        <f>[1]节奏总纲!AH124</f>
        <v>87.705853024417735</v>
      </c>
      <c r="AZ124" s="58">
        <v>121</v>
      </c>
      <c r="BA124" s="58">
        <v>39.304328901071102</v>
      </c>
      <c r="BB124" s="58">
        <v>40.810008476634607</v>
      </c>
      <c r="BC124" s="58">
        <v>42.745694652888645</v>
      </c>
      <c r="BD124" s="58">
        <v>45.478697145114126</v>
      </c>
      <c r="BE124" s="58">
        <v>50</v>
      </c>
    </row>
    <row r="125" spans="6:57" x14ac:dyDescent="0.15">
      <c r="F125" s="64">
        <f>[1]节奏总纲!F125</f>
        <v>123</v>
      </c>
      <c r="G125" s="64">
        <f>[1]节奏总纲!G125</f>
        <v>5041.7675170607781</v>
      </c>
      <c r="N125" s="64">
        <f>[1]节奏总纲!N125</f>
        <v>132</v>
      </c>
      <c r="O125" s="64">
        <v>122</v>
      </c>
      <c r="P125" s="64">
        <f>[1]节奏总纲!P125</f>
        <v>4704.0684620678521</v>
      </c>
      <c r="Q125" s="64">
        <f>[1]节奏总纲!Q125</f>
        <v>3989.5204626797454</v>
      </c>
      <c r="R125" s="64">
        <f>[1]节奏总纲!R125</f>
        <v>3183.7135351275219</v>
      </c>
      <c r="S125" s="64">
        <f>[1]节奏总纲!S125</f>
        <v>2271.1242534863591</v>
      </c>
      <c r="T125" s="64">
        <f>[1]节奏总纲!T125</f>
        <v>1223.9986138300551</v>
      </c>
      <c r="U125" s="64"/>
      <c r="V125" s="64">
        <v>122</v>
      </c>
      <c r="W125" s="64">
        <f>[1]节奏总纲!W125</f>
        <v>315.08435951919455</v>
      </c>
      <c r="X125" s="64">
        <f>[1]节奏总纲!X125</f>
        <v>258.0061786928768</v>
      </c>
      <c r="Y125" s="64">
        <f>[1]节奏总纲!Y125</f>
        <v>204.91002472774835</v>
      </c>
      <c r="Z125" s="64">
        <f>[1]节奏总纲!Z125</f>
        <v>149.05043990408331</v>
      </c>
      <c r="AA125" s="64">
        <f>[1]节奏总纲!AA125</f>
        <v>80.668255116129785</v>
      </c>
      <c r="AC125" s="58">
        <v>122</v>
      </c>
      <c r="AD125" s="58">
        <f>[1]节奏总纲!AD125</f>
        <v>69.416690383870588</v>
      </c>
      <c r="AE125" s="58">
        <f>[1]节奏总纲!AE125</f>
        <v>71.46402760314237</v>
      </c>
      <c r="AF125" s="58">
        <f>[1]节奏总纲!AF125</f>
        <v>74.379882962663856</v>
      </c>
      <c r="AG125" s="58">
        <f>[1]节奏总纲!AG125</f>
        <v>78.859749683945964</v>
      </c>
      <c r="AH125" s="58">
        <f>[1]节奏总纲!AH125</f>
        <v>87.840291752874009</v>
      </c>
      <c r="AZ125" s="58">
        <v>122</v>
      </c>
      <c r="BA125" s="58">
        <v>39.358361607784026</v>
      </c>
      <c r="BB125" s="58">
        <v>40.8682824677594</v>
      </c>
      <c r="BC125" s="58">
        <v>42.803549244433754</v>
      </c>
      <c r="BD125" s="58">
        <v>45.534489353169384</v>
      </c>
      <c r="BE125" s="58">
        <v>50</v>
      </c>
    </row>
    <row r="126" spans="6:57" x14ac:dyDescent="0.15">
      <c r="F126" s="64">
        <f>[1]节奏总纲!F126</f>
        <v>124</v>
      </c>
      <c r="G126" s="64">
        <f>[1]节奏总纲!G126</f>
        <v>5403.704402525771</v>
      </c>
      <c r="N126" s="64">
        <f>[1]节奏总纲!N126</f>
        <v>133</v>
      </c>
      <c r="O126" s="64">
        <v>123</v>
      </c>
      <c r="P126" s="64">
        <f>[1]节奏总纲!P126</f>
        <v>5041.7675170607781</v>
      </c>
      <c r="Q126" s="64">
        <f>[1]节奏总纲!Q126</f>
        <v>4275.9230312192458</v>
      </c>
      <c r="R126" s="64">
        <f>[1]节奏总纲!R126</f>
        <v>3419.8309068223257</v>
      </c>
      <c r="S126" s="64">
        <f>[1]节奏总纲!S126</f>
        <v>2442.7363620159467</v>
      </c>
      <c r="T126" s="64">
        <f>[1]节奏总纲!T126</f>
        <v>1316.4054987045693</v>
      </c>
      <c r="U126" s="64"/>
      <c r="V126" s="64">
        <v>123</v>
      </c>
      <c r="W126" s="64">
        <f>[1]节奏总纲!W126</f>
        <v>337.69905499292599</v>
      </c>
      <c r="X126" s="64">
        <f>[1]节奏总纲!X126</f>
        <v>286.40256853950041</v>
      </c>
      <c r="Y126" s="64">
        <f>[1]节奏总纲!Y126</f>
        <v>236.11737169480375</v>
      </c>
      <c r="Z126" s="64">
        <f>[1]节奏总纲!Z126</f>
        <v>171.61210852958766</v>
      </c>
      <c r="AA126" s="64">
        <f>[1]节奏总纲!AA126</f>
        <v>92.406884874514162</v>
      </c>
      <c r="AC126" s="58">
        <v>123</v>
      </c>
      <c r="AD126" s="58">
        <f>[1]节奏总纲!AD126</f>
        <v>69.533352307096465</v>
      </c>
      <c r="AE126" s="58">
        <f>[1]节奏总纲!AE126</f>
        <v>71.581007651517908</v>
      </c>
      <c r="AF126" s="58">
        <f>[1]节奏总纲!AF126</f>
        <v>74.495110324845726</v>
      </c>
      <c r="AG126" s="58">
        <f>[1]节奏总纲!AG126</f>
        <v>78.985591562540122</v>
      </c>
      <c r="AH126" s="58">
        <f>[1]节奏总纲!AH126</f>
        <v>87.974730481330297</v>
      </c>
      <c r="AZ126" s="58">
        <v>123</v>
      </c>
      <c r="BA126" s="58">
        <v>39.41239431449695</v>
      </c>
      <c r="BB126" s="58">
        <v>40.926556458884193</v>
      </c>
      <c r="BC126" s="58">
        <v>42.861403835978855</v>
      </c>
      <c r="BD126" s="58">
        <v>45.590281561224643</v>
      </c>
      <c r="BE126" s="58">
        <v>50</v>
      </c>
    </row>
    <row r="127" spans="6:57" x14ac:dyDescent="0.15">
      <c r="F127" s="64">
        <f>[1]节奏总纲!F127</f>
        <v>125</v>
      </c>
      <c r="G127" s="64">
        <f>[1]节奏总纲!G127</f>
        <v>5791.6187514801986</v>
      </c>
      <c r="N127" s="64">
        <f>[1]节奏总纲!N127</f>
        <v>134</v>
      </c>
      <c r="O127" s="64">
        <v>124</v>
      </c>
      <c r="P127" s="64">
        <f>[1]节奏总纲!P127</f>
        <v>5403.704402525771</v>
      </c>
      <c r="Q127" s="64">
        <f>[1]节奏总纲!Q127</f>
        <v>4591.5276308261473</v>
      </c>
      <c r="R127" s="64">
        <f>[1]节奏总纲!R127</f>
        <v>3671.276771076009</v>
      </c>
      <c r="S127" s="64">
        <f>[1]节奏总纲!S127</f>
        <v>2624.0388578665143</v>
      </c>
      <c r="T127" s="64">
        <f>[1]节奏总纲!T127</f>
        <v>1415.7705534617521</v>
      </c>
      <c r="U127" s="64"/>
      <c r="V127" s="64">
        <v>124</v>
      </c>
      <c r="W127" s="64">
        <f>[1]节奏总纲!W127</f>
        <v>361.93688546499288</v>
      </c>
      <c r="X127" s="64">
        <f>[1]节奏总纲!X127</f>
        <v>315.6045996069015</v>
      </c>
      <c r="Y127" s="64">
        <f>[1]节奏总纲!Y127</f>
        <v>251.44586425368334</v>
      </c>
      <c r="Z127" s="64">
        <f>[1]节奏总纲!Z127</f>
        <v>181.30249585056754</v>
      </c>
      <c r="AA127" s="64">
        <f>[1]节奏总纲!AA127</f>
        <v>99.365054757182861</v>
      </c>
      <c r="AC127" s="58">
        <v>124</v>
      </c>
      <c r="AD127" s="58">
        <f>[1]节奏总纲!AD127</f>
        <v>69.650014230322356</v>
      </c>
      <c r="AE127" s="58">
        <f>[1]节奏总纲!AE127</f>
        <v>71.697987699893432</v>
      </c>
      <c r="AF127" s="58">
        <f>[1]节奏总纲!AF127</f>
        <v>74.610337687027609</v>
      </c>
      <c r="AG127" s="58">
        <f>[1]节奏总纲!AG127</f>
        <v>79.104601412347151</v>
      </c>
      <c r="AH127" s="58">
        <f>[1]节奏总纲!AH127</f>
        <v>88.109271506528316</v>
      </c>
      <c r="AZ127" s="58">
        <v>124</v>
      </c>
      <c r="BA127" s="58">
        <v>39.466427021209874</v>
      </c>
      <c r="BB127" s="58">
        <v>40.984830450008978</v>
      </c>
      <c r="BC127" s="58">
        <v>42.919258427523964</v>
      </c>
      <c r="BD127" s="58">
        <v>45.646073769279901</v>
      </c>
      <c r="BE127" s="58">
        <v>50</v>
      </c>
    </row>
    <row r="128" spans="6:57" x14ac:dyDescent="0.15">
      <c r="F128" s="64">
        <f>[1]节奏总纲!F128</f>
        <v>126</v>
      </c>
      <c r="G128" s="64">
        <f>[1]节奏总纲!G128</f>
        <v>6207.3750564265865</v>
      </c>
      <c r="N128" s="64">
        <f>[1]节奏总纲!N128</f>
        <v>135</v>
      </c>
      <c r="O128" s="64">
        <v>125</v>
      </c>
      <c r="P128" s="64">
        <f>[1]节奏总纲!P128</f>
        <v>5791.6187514801986</v>
      </c>
      <c r="Q128" s="64">
        <f>[1]节奏总纲!Q128</f>
        <v>4918.821805632133</v>
      </c>
      <c r="R128" s="64">
        <f>[1]节奏总纲!R128</f>
        <v>3940.0382366319791</v>
      </c>
      <c r="S128" s="64">
        <f>[1]节奏总纲!S128</f>
        <v>2816.4641988448207</v>
      </c>
      <c r="T128" s="64">
        <f>[1]节奏总纲!T128</f>
        <v>1509.8750085108877</v>
      </c>
      <c r="U128" s="64"/>
      <c r="V128" s="64">
        <v>125</v>
      </c>
      <c r="W128" s="64">
        <f>[1]节奏总纲!W128</f>
        <v>387.91434895442762</v>
      </c>
      <c r="X128" s="64">
        <f>[1]节奏总纲!X128</f>
        <v>327.29417480598568</v>
      </c>
      <c r="Y128" s="64">
        <f>[1]节奏总纲!Y128</f>
        <v>268.76146555597006</v>
      </c>
      <c r="Z128" s="64">
        <f>[1]节奏总纲!Z128</f>
        <v>192.42534097830639</v>
      </c>
      <c r="AA128" s="64">
        <f>[1]节奏总纲!AA128</f>
        <v>94.104455049135595</v>
      </c>
      <c r="AC128" s="58">
        <v>125</v>
      </c>
      <c r="AD128" s="58">
        <f>[1]节奏总纲!AD128</f>
        <v>69.766676153548232</v>
      </c>
      <c r="AE128" s="58">
        <f>[1]节奏总纲!AE128</f>
        <v>71.814967748268955</v>
      </c>
      <c r="AF128" s="58">
        <f>[1]节奏总纲!AF128</f>
        <v>74.725565049209479</v>
      </c>
      <c r="AG128" s="58">
        <f>[1]节奏总纲!AG128</f>
        <v>79.222727875098187</v>
      </c>
      <c r="AH128" s="58">
        <f>[1]节奏总纲!AH128</f>
        <v>88.243836210467165</v>
      </c>
      <c r="AZ128" s="58">
        <v>125</v>
      </c>
      <c r="BA128" s="58">
        <v>39.520459727922798</v>
      </c>
      <c r="BB128" s="58">
        <v>41.037193447861313</v>
      </c>
      <c r="BC128" s="58">
        <v>42.977113019069073</v>
      </c>
      <c r="BD128" s="58">
        <v>45.701865977335167</v>
      </c>
      <c r="BE128" s="58">
        <v>50</v>
      </c>
    </row>
    <row r="129" spans="6:57" x14ac:dyDescent="0.15">
      <c r="F129" s="64">
        <f>[1]节奏总纲!F129</f>
        <v>127</v>
      </c>
      <c r="G129" s="64">
        <f>[1]节奏总纲!G129</f>
        <v>6652.971630950271</v>
      </c>
      <c r="N129" s="64">
        <f>[1]节奏总纲!N129</f>
        <v>136</v>
      </c>
      <c r="O129" s="64">
        <v>126</v>
      </c>
      <c r="P129" s="64">
        <f>[1]节奏总纲!P129</f>
        <v>6207.3750564265865</v>
      </c>
      <c r="Q129" s="64">
        <f>[1]节奏总纲!Q129</f>
        <v>5279.3724854908123</v>
      </c>
      <c r="R129" s="64">
        <f>[1]节奏总纲!R129</f>
        <v>4225.9809384152195</v>
      </c>
      <c r="S129" s="64">
        <f>[1]节奏总纲!S129</f>
        <v>3006.8524773330387</v>
      </c>
      <c r="T129" s="64">
        <f>[1]节奏总纲!T129</f>
        <v>1610.1930896370566</v>
      </c>
      <c r="U129" s="64"/>
      <c r="V129" s="64">
        <v>126</v>
      </c>
      <c r="W129" s="64">
        <f>[1]节奏总纲!W129</f>
        <v>415.7563049463879</v>
      </c>
      <c r="X129" s="64">
        <f>[1]节奏总纲!X129</f>
        <v>360.55067985867936</v>
      </c>
      <c r="Y129" s="64">
        <f>[1]节奏总纲!Y129</f>
        <v>285.94270178324041</v>
      </c>
      <c r="Z129" s="64">
        <f>[1]节奏总纲!Z129</f>
        <v>190.38827848821802</v>
      </c>
      <c r="AA129" s="64">
        <f>[1]节奏总纲!AA129</f>
        <v>100.31808112616886</v>
      </c>
      <c r="AC129" s="58">
        <v>126</v>
      </c>
      <c r="AD129" s="58">
        <f>[1]节奏总纲!AD129</f>
        <v>69.883338076774123</v>
      </c>
      <c r="AE129" s="58">
        <f>[1]节奏总纲!AE129</f>
        <v>71.931947796644479</v>
      </c>
      <c r="AF129" s="58">
        <f>[1]节奏总纲!AF129</f>
        <v>74.840792411391348</v>
      </c>
      <c r="AG129" s="58">
        <f>[1]节奏总纲!AG129</f>
        <v>79.340854337849223</v>
      </c>
      <c r="AH129" s="58">
        <f>[1]节奏总纲!AH129</f>
        <v>88.378400914406001</v>
      </c>
      <c r="AZ129" s="58">
        <v>126</v>
      </c>
      <c r="BA129" s="58">
        <v>39.574492434635722</v>
      </c>
      <c r="BB129" s="58">
        <v>41.087476216725996</v>
      </c>
      <c r="BC129" s="58">
        <v>43.030177309109042</v>
      </c>
      <c r="BD129" s="58">
        <v>45.757658185390426</v>
      </c>
      <c r="BE129" s="58">
        <v>50</v>
      </c>
    </row>
    <row r="130" spans="6:57" x14ac:dyDescent="0.15">
      <c r="F130" s="64">
        <f>[1]节奏总纲!F130</f>
        <v>128</v>
      </c>
      <c r="G130" s="64">
        <f>[1]节奏总纲!G130</f>
        <v>7130.5502145218443</v>
      </c>
      <c r="N130" s="64">
        <f>[1]节奏总纲!N130</f>
        <v>137</v>
      </c>
      <c r="O130" s="64">
        <v>127</v>
      </c>
      <c r="P130" s="64">
        <f>[1]节奏总纲!P130</f>
        <v>6652.971630950271</v>
      </c>
      <c r="Q130" s="64">
        <f>[1]节奏总纲!Q130</f>
        <v>5658.3523721232059</v>
      </c>
      <c r="R130" s="64">
        <f>[1]节奏总纲!R130</f>
        <v>4508.7188742949984</v>
      </c>
      <c r="S130" s="64">
        <f>[1]节奏总纲!S130</f>
        <v>3203.4058403025556</v>
      </c>
      <c r="T130" s="64">
        <f>[1]节奏总纲!T130</f>
        <v>1719.793166600645</v>
      </c>
      <c r="U130" s="64"/>
      <c r="V130" s="64">
        <v>127</v>
      </c>
      <c r="W130" s="64">
        <f>[1]节奏总纲!W130</f>
        <v>445.59657452368447</v>
      </c>
      <c r="X130" s="64">
        <f>[1]节奏总纲!X130</f>
        <v>378.97988663239357</v>
      </c>
      <c r="Y130" s="64">
        <f>[1]节奏总纲!Y130</f>
        <v>282.73793587977889</v>
      </c>
      <c r="Z130" s="64">
        <f>[1]节奏总纲!Z130</f>
        <v>196.55336296951691</v>
      </c>
      <c r="AA130" s="64">
        <f>[1]节奏总纲!AA130</f>
        <v>109.60007696358844</v>
      </c>
      <c r="AC130" s="58">
        <v>127</v>
      </c>
      <c r="AD130" s="58">
        <f>[1]节奏总纲!AD130</f>
        <v>70</v>
      </c>
      <c r="AE130" s="58">
        <f>[1]节奏总纲!AE130</f>
        <v>72.047345051940553</v>
      </c>
      <c r="AF130" s="58">
        <f>[1]节奏总纲!AF130</f>
        <v>74.956019773573217</v>
      </c>
      <c r="AG130" s="58">
        <f>[1]节奏总纲!AG130</f>
        <v>79.458980800600258</v>
      </c>
      <c r="AH130" s="58">
        <f>[1]节奏总纲!AH130</f>
        <v>88.51296561834485</v>
      </c>
      <c r="AZ130" s="58">
        <v>127</v>
      </c>
      <c r="BA130" s="58">
        <v>39.628525141348646</v>
      </c>
      <c r="BB130" s="58">
        <v>41.137758985590679</v>
      </c>
      <c r="BC130" s="58">
        <v>43.080106253688569</v>
      </c>
      <c r="BD130" s="58">
        <v>45.813450393445684</v>
      </c>
      <c r="BE130" s="58">
        <v>50</v>
      </c>
    </row>
    <row r="131" spans="6:57" x14ac:dyDescent="0.15">
      <c r="F131" s="64">
        <f>[1]节奏总纲!F131</f>
        <v>129</v>
      </c>
      <c r="G131" s="64">
        <f>[1]节奏总纲!G131</f>
        <v>7642.4062666695281</v>
      </c>
      <c r="N131" s="64">
        <f>[1]节奏总纲!N131</f>
        <v>138</v>
      </c>
      <c r="O131" s="64">
        <v>128</v>
      </c>
      <c r="P131" s="64">
        <f>[1]节奏总纲!P131</f>
        <v>7130.5502145218443</v>
      </c>
      <c r="Q131" s="64">
        <f>[1]节奏总纲!Q131</f>
        <v>6036.010756592741</v>
      </c>
      <c r="R131" s="64">
        <f>[1]节奏总纲!R131</f>
        <v>4805.9908445877236</v>
      </c>
      <c r="S131" s="64">
        <f>[1]节奏总纲!S131</f>
        <v>3419.0988278632244</v>
      </c>
      <c r="T131" s="64">
        <f>[1]节奏总纲!T131</f>
        <v>1838.9689003251838</v>
      </c>
      <c r="U131" s="64"/>
      <c r="V131" s="64">
        <v>128</v>
      </c>
      <c r="W131" s="64">
        <f>[1]节奏总纲!W131</f>
        <v>477.57858357157329</v>
      </c>
      <c r="X131" s="64">
        <f>[1]节奏总纲!X131</f>
        <v>377.65838446953512</v>
      </c>
      <c r="Y131" s="64">
        <f>[1]节奏总纲!Y131</f>
        <v>297.2719702927252</v>
      </c>
      <c r="Z131" s="64">
        <f>[1]节奏总纲!Z131</f>
        <v>215.69298756066883</v>
      </c>
      <c r="AA131" s="64">
        <f>[1]节奏总纲!AA131</f>
        <v>119.17573372453876</v>
      </c>
      <c r="AC131" s="58">
        <v>128</v>
      </c>
      <c r="AD131" s="58">
        <f>[1]节奏总纲!AD131</f>
        <v>70.108849423225877</v>
      </c>
      <c r="AE131" s="58">
        <f>[1]节奏总纲!AE131</f>
        <v>72.160540850040434</v>
      </c>
      <c r="AF131" s="58">
        <f>[1]节奏总纲!AF131</f>
        <v>75.067682921736733</v>
      </c>
      <c r="AG131" s="58">
        <f>[1]节奏总纲!AG131</f>
        <v>79.577107263351294</v>
      </c>
      <c r="AH131" s="58">
        <f>[1]节奏总纲!AH131</f>
        <v>88.6475303222837</v>
      </c>
      <c r="AZ131" s="58">
        <v>128</v>
      </c>
      <c r="BA131" s="58">
        <v>39.68255784806157</v>
      </c>
      <c r="BB131" s="58">
        <v>41.188041754455355</v>
      </c>
      <c r="BC131" s="58">
        <v>43.130035198268104</v>
      </c>
      <c r="BD131" s="58">
        <v>45.869242601500943</v>
      </c>
      <c r="BE131" s="58">
        <v>50</v>
      </c>
    </row>
    <row r="132" spans="6:57" x14ac:dyDescent="0.15">
      <c r="F132" s="64">
        <f>[1]节奏总纲!F132</f>
        <v>130</v>
      </c>
      <c r="G132" s="64">
        <f>[1]节奏总纲!G132</f>
        <v>8191</v>
      </c>
      <c r="N132" s="64">
        <f>[1]节奏总纲!N132</f>
        <v>139</v>
      </c>
      <c r="O132" s="64">
        <v>129</v>
      </c>
      <c r="P132" s="64">
        <f>[1]节奏总纲!P132</f>
        <v>7642.4062666695281</v>
      </c>
      <c r="Q132" s="64">
        <f>[1]节奏总纲!Q132</f>
        <v>6469.2969047357556</v>
      </c>
      <c r="R132" s="64">
        <f>[1]节奏总纲!R132</f>
        <v>5159.388470628599</v>
      </c>
      <c r="S132" s="64">
        <f>[1]节奏总纲!S132</f>
        <v>3676.7616548947103</v>
      </c>
      <c r="T132" s="64">
        <f>[1]节奏总纲!T132</f>
        <v>1975.5620199340731</v>
      </c>
      <c r="U132" s="64"/>
      <c r="V132" s="64">
        <v>129</v>
      </c>
      <c r="W132" s="64">
        <f>[1]节奏总纲!W132</f>
        <v>511.85605214768384</v>
      </c>
      <c r="X132" s="64">
        <f>[1]节奏总纲!X132</f>
        <v>433.28614814301454</v>
      </c>
      <c r="Y132" s="64">
        <f>[1]节奏总纲!Y132</f>
        <v>353.39762604087537</v>
      </c>
      <c r="Z132" s="64">
        <f>[1]节奏总纲!Z132</f>
        <v>257.6628270314859</v>
      </c>
      <c r="AA132" s="64">
        <f>[1]节奏总纲!AA132</f>
        <v>136.59311960888931</v>
      </c>
      <c r="AC132" s="58">
        <v>129</v>
      </c>
      <c r="AD132" s="58">
        <f>[1]节奏总纲!AD132</f>
        <v>70.217698846451768</v>
      </c>
      <c r="AE132" s="58">
        <f>[1]节奏总纲!AE132</f>
        <v>72.273736648140314</v>
      </c>
      <c r="AF132" s="58">
        <f>[1]节奏总纲!AF132</f>
        <v>75.177145912126889</v>
      </c>
      <c r="AG132" s="58">
        <f>[1]节奏总纲!AG132</f>
        <v>79.69523372610233</v>
      </c>
      <c r="AH132" s="58">
        <f>[1]节奏总纲!AH132</f>
        <v>88.782095026222549</v>
      </c>
      <c r="AZ132" s="58">
        <v>129</v>
      </c>
      <c r="BA132" s="58">
        <v>39.736590554774494</v>
      </c>
      <c r="BB132" s="58">
        <v>41.238324523320038</v>
      </c>
      <c r="BC132" s="58">
        <v>43.179964142847631</v>
      </c>
      <c r="BD132" s="58">
        <v>45.925034809556202</v>
      </c>
      <c r="BE132" s="58">
        <v>50</v>
      </c>
    </row>
    <row r="133" spans="6:57" x14ac:dyDescent="0.15">
      <c r="F133" s="64">
        <f>[1]节奏总纲!F133</f>
        <v>131</v>
      </c>
      <c r="G133" s="64">
        <f>[1]节奏总纲!G133</f>
        <v>8778.9682050973151</v>
      </c>
      <c r="N133" s="64">
        <f>[1]节奏总纲!N133</f>
        <v>140</v>
      </c>
      <c r="O133" s="64">
        <v>130</v>
      </c>
      <c r="P133" s="64">
        <f>[1]节奏总纲!P133</f>
        <v>8191</v>
      </c>
      <c r="Q133" s="64">
        <f>[1]节奏总纲!Q133</f>
        <v>6941.8725000000004</v>
      </c>
      <c r="R133" s="64">
        <f>[1]节奏总纲!R133</f>
        <v>5542.0306</v>
      </c>
      <c r="S133" s="64">
        <f>[1]节奏总纲!S133</f>
        <v>3951.3384000000001</v>
      </c>
      <c r="T133" s="64">
        <f>[1]节奏总纲!T133</f>
        <v>2124.7454000000002</v>
      </c>
      <c r="U133" s="64"/>
      <c r="V133" s="64">
        <v>130</v>
      </c>
      <c r="W133" s="64">
        <f>[1]节奏总纲!W133</f>
        <v>548.59373333047188</v>
      </c>
      <c r="X133" s="64">
        <f>[1]节奏总纲!X133</f>
        <v>472.57559526424484</v>
      </c>
      <c r="Y133" s="64">
        <f>[1]节奏总纲!Y133</f>
        <v>382.6421293714011</v>
      </c>
      <c r="Z133" s="64">
        <f>[1]节奏总纲!Z133</f>
        <v>274.57674510528977</v>
      </c>
      <c r="AA133" s="64">
        <f>[1]节奏总纲!AA133</f>
        <v>149.18338006592717</v>
      </c>
      <c r="AC133" s="58">
        <v>130</v>
      </c>
      <c r="AD133" s="58">
        <f>[1]节奏总纲!AD133</f>
        <v>70.326548269677644</v>
      </c>
      <c r="AE133" s="58">
        <f>[1]节奏总纲!AE133</f>
        <v>72.386932446240195</v>
      </c>
      <c r="AF133" s="58">
        <f>[1]节奏总纲!AF133</f>
        <v>75.286608902517045</v>
      </c>
      <c r="AG133" s="58">
        <f>[1]节奏总纲!AG133</f>
        <v>79.813360188853366</v>
      </c>
      <c r="AH133" s="58">
        <f>[1]节奏总纲!AH133</f>
        <v>88.916659730161399</v>
      </c>
      <c r="AZ133" s="58">
        <v>130</v>
      </c>
      <c r="BA133" s="58">
        <v>39.790623261487418</v>
      </c>
      <c r="BB133" s="58">
        <v>41.288607292184714</v>
      </c>
      <c r="BC133" s="58">
        <v>43.229893087427158</v>
      </c>
      <c r="BD133" s="58">
        <v>45.98082701761146</v>
      </c>
      <c r="BE133" s="58">
        <v>50</v>
      </c>
    </row>
    <row r="134" spans="6:57" x14ac:dyDescent="0.15">
      <c r="F134" s="64">
        <f>[1]节奏总纲!F134</f>
        <v>132</v>
      </c>
      <c r="G134" s="64">
        <f>[1]节奏总纲!G134</f>
        <v>9409.1369241357042</v>
      </c>
      <c r="N134" s="64">
        <f>[1]节奏总纲!N134</f>
        <v>141</v>
      </c>
      <c r="O134" s="64">
        <v>131</v>
      </c>
      <c r="P134" s="64">
        <f>[1]节奏总纲!P134</f>
        <v>8778.9682050973151</v>
      </c>
      <c r="Q134" s="64">
        <f>[1]节奏总纲!Q134</f>
        <v>7443.6871411020138</v>
      </c>
      <c r="R134" s="64">
        <f>[1]节奏总纲!R134</f>
        <v>5945.117268491902</v>
      </c>
      <c r="S134" s="64">
        <f>[1]节奏总纲!S134</f>
        <v>4244.6311271645518</v>
      </c>
      <c r="T134" s="64">
        <f>[1]节奏总纲!T134</f>
        <v>2275.5085587612239</v>
      </c>
      <c r="U134" s="64"/>
      <c r="V134" s="64">
        <v>131</v>
      </c>
      <c r="W134" s="64">
        <f>[1]节奏总纲!W134</f>
        <v>587.96820509731515</v>
      </c>
      <c r="X134" s="64">
        <f>[1]节奏总纲!X134</f>
        <v>501.81464110201341</v>
      </c>
      <c r="Y134" s="64">
        <f>[1]节奏总纲!Y134</f>
        <v>403.08666849190195</v>
      </c>
      <c r="Z134" s="64">
        <f>[1]节奏总纲!Z134</f>
        <v>293.29272716455171</v>
      </c>
      <c r="AA134" s="64">
        <f>[1]节奏总纲!AA134</f>
        <v>150.76315876122362</v>
      </c>
      <c r="AC134" s="58">
        <v>131</v>
      </c>
      <c r="AD134" s="58">
        <f>[1]节奏总纲!AD134</f>
        <v>70.435397692903535</v>
      </c>
      <c r="AE134" s="58">
        <f>[1]节奏总纲!AE134</f>
        <v>72.50012824434009</v>
      </c>
      <c r="AF134" s="58">
        <f>[1]节奏总纲!AF134</f>
        <v>75.396071892907202</v>
      </c>
      <c r="AG134" s="58">
        <f>[1]节奏总纲!AG134</f>
        <v>79.931486651604402</v>
      </c>
      <c r="AH134" s="58">
        <f>[1]节奏总纲!AH134</f>
        <v>89.048420729369383</v>
      </c>
      <c r="AZ134" s="58">
        <v>131</v>
      </c>
      <c r="BA134" s="58">
        <v>39.844655968200342</v>
      </c>
      <c r="BB134" s="58">
        <v>41.338890061049398</v>
      </c>
      <c r="BC134" s="58">
        <v>43.279822032006692</v>
      </c>
      <c r="BD134" s="58">
        <v>46.031609894814238</v>
      </c>
      <c r="BE134" s="58">
        <v>50</v>
      </c>
    </row>
    <row r="135" spans="6:57" x14ac:dyDescent="0.15">
      <c r="F135" s="64">
        <f>[1]节奏总纲!F135</f>
        <v>133</v>
      </c>
      <c r="G135" s="64">
        <f>[1]节奏总纲!G135</f>
        <v>10084.535034121556</v>
      </c>
      <c r="N135" s="64">
        <f>[1]节奏总纲!N135</f>
        <v>142</v>
      </c>
      <c r="O135" s="64">
        <v>132</v>
      </c>
      <c r="P135" s="64">
        <f>[1]节奏总纲!P135</f>
        <v>9409.1369241357042</v>
      </c>
      <c r="Q135" s="64">
        <f>[1]节奏总纲!Q135</f>
        <v>7983.6526801291457</v>
      </c>
      <c r="R135" s="64">
        <f>[1]节奏总纲!R135</f>
        <v>6385.9812304109018</v>
      </c>
      <c r="S135" s="64">
        <f>[1]节奏总纲!S135</f>
        <v>4544.6131343575453</v>
      </c>
      <c r="T135" s="64">
        <f>[1]节奏总纲!T135</f>
        <v>2431.3209811966663</v>
      </c>
      <c r="U135" s="64"/>
      <c r="V135" s="64">
        <v>132</v>
      </c>
      <c r="W135" s="64">
        <f>[1]节奏总纲!W135</f>
        <v>630.1687190383891</v>
      </c>
      <c r="X135" s="64">
        <f>[1]节奏总纲!X135</f>
        <v>539.96553902713185</v>
      </c>
      <c r="Y135" s="64">
        <f>[1]节奏总纲!Y135</f>
        <v>440.86396191899985</v>
      </c>
      <c r="Z135" s="64">
        <f>[1]节奏总纲!Z135</f>
        <v>299.98200719299348</v>
      </c>
      <c r="AA135" s="64">
        <f>[1]节奏总纲!AA135</f>
        <v>155.81242243544239</v>
      </c>
      <c r="AC135" s="58">
        <v>132</v>
      </c>
      <c r="AD135" s="58">
        <f>[1]节奏总纲!AD135</f>
        <v>70.544247116129412</v>
      </c>
      <c r="AE135" s="58">
        <f>[1]节奏总纲!AE135</f>
        <v>72.61332404243997</v>
      </c>
      <c r="AF135" s="58">
        <f>[1]节奏总纲!AF135</f>
        <v>75.505534883297358</v>
      </c>
      <c r="AG135" s="58">
        <f>[1]节奏总纲!AG135</f>
        <v>80.045750258986601</v>
      </c>
      <c r="AH135" s="58">
        <f>[1]节奏总纲!AH135</f>
        <v>89.175620204122851</v>
      </c>
      <c r="AZ135" s="58">
        <v>132</v>
      </c>
      <c r="BA135" s="58">
        <v>39.898688674913267</v>
      </c>
      <c r="BB135" s="58">
        <v>41.389172829914081</v>
      </c>
      <c r="BC135" s="58">
        <v>43.329750976586219</v>
      </c>
      <c r="BD135" s="58">
        <v>46.079770001861057</v>
      </c>
      <c r="BE135" s="58">
        <v>50</v>
      </c>
    </row>
    <row r="136" spans="6:57" x14ac:dyDescent="0.15">
      <c r="F136" s="64">
        <f>[1]节奏总纲!F136</f>
        <v>134</v>
      </c>
      <c r="G136" s="64">
        <f>[1]节奏总纲!G136</f>
        <v>10808.408805051544</v>
      </c>
      <c r="N136" s="64">
        <f>[1]节奏总纲!N136</f>
        <v>143</v>
      </c>
      <c r="O136" s="64">
        <v>133</v>
      </c>
      <c r="P136" s="64">
        <f>[1]节奏总纲!P136</f>
        <v>10084.535034121556</v>
      </c>
      <c r="Q136" s="64">
        <f>[1]节奏总纲!Q136</f>
        <v>8562.7786974726132</v>
      </c>
      <c r="R136" s="64">
        <f>[1]节奏总纲!R136</f>
        <v>6827.2302181002942</v>
      </c>
      <c r="S136" s="64">
        <f>[1]节奏总纲!S136</f>
        <v>4847.6359909022322</v>
      </c>
      <c r="T136" s="64">
        <f>[1]节奏总纲!T136</f>
        <v>2595.759317782889</v>
      </c>
      <c r="U136" s="64"/>
      <c r="V136" s="64">
        <v>133</v>
      </c>
      <c r="W136" s="64">
        <f>[1]节奏总纲!W136</f>
        <v>675.39810998585199</v>
      </c>
      <c r="X136" s="64">
        <f>[1]节奏总纲!X136</f>
        <v>579.12601734346754</v>
      </c>
      <c r="Y136" s="64">
        <f>[1]节奏总纲!Y136</f>
        <v>441.24898768939238</v>
      </c>
      <c r="Z136" s="64">
        <f>[1]节奏总纲!Z136</f>
        <v>303.02285654468687</v>
      </c>
      <c r="AA136" s="64">
        <f>[1]节奏总纲!AA136</f>
        <v>164.4383365862227</v>
      </c>
      <c r="AC136" s="58">
        <v>133</v>
      </c>
      <c r="AD136" s="58">
        <f>[1]节奏总纲!AD136</f>
        <v>70.653096539355303</v>
      </c>
      <c r="AE136" s="58">
        <f>[1]节奏总纲!AE136</f>
        <v>72.726519840539851</v>
      </c>
      <c r="AF136" s="58">
        <f>[1]节奏总纲!AF136</f>
        <v>75.614997873687514</v>
      </c>
      <c r="AG136" s="58">
        <f>[1]节奏总纲!AG136</f>
        <v>80.154679447049915</v>
      </c>
      <c r="AH136" s="58">
        <f>[1]节奏总纲!AH136</f>
        <v>89.302819678876304</v>
      </c>
      <c r="AZ136" s="58">
        <v>133</v>
      </c>
      <c r="BA136" s="58">
        <v>39.952721381626191</v>
      </c>
      <c r="BB136" s="58">
        <v>41.439455598778757</v>
      </c>
      <c r="BC136" s="58">
        <v>43.379679921165753</v>
      </c>
      <c r="BD136" s="58">
        <v>46.127930108907876</v>
      </c>
      <c r="BE136" s="58">
        <v>50</v>
      </c>
    </row>
    <row r="137" spans="6:57" x14ac:dyDescent="0.15">
      <c r="F137" s="64">
        <f>[1]节奏总纲!F137</f>
        <v>135</v>
      </c>
      <c r="G137" s="64">
        <f>[1]节奏总纲!G137</f>
        <v>11584.237502960397</v>
      </c>
      <c r="N137" s="64">
        <f>[1]节奏总纲!N137</f>
        <v>144</v>
      </c>
      <c r="O137" s="64">
        <v>134</v>
      </c>
      <c r="P137" s="64">
        <f>[1]节奏总纲!P137</f>
        <v>10808.408805051544</v>
      </c>
      <c r="Q137" s="64">
        <f>[1]节奏总纲!Q137</f>
        <v>9151.4797352371424</v>
      </c>
      <c r="R137" s="64">
        <f>[1]节奏总纲!R137</f>
        <v>7283.7866937242361</v>
      </c>
      <c r="S137" s="64">
        <f>[1]节奏总纲!S137</f>
        <v>5175.0661358586794</v>
      </c>
      <c r="T137" s="64">
        <f>[1]节奏总纲!T137</f>
        <v>2775.5993811372364</v>
      </c>
      <c r="U137" s="64"/>
      <c r="V137" s="64">
        <v>134</v>
      </c>
      <c r="W137" s="64">
        <f>[1]节奏总纲!W137</f>
        <v>723.87377092998759</v>
      </c>
      <c r="X137" s="64">
        <f>[1]节奏总纲!X137</f>
        <v>588.70103776452925</v>
      </c>
      <c r="Y137" s="64">
        <f>[1]节奏总纲!Y137</f>
        <v>456.55647562394188</v>
      </c>
      <c r="Z137" s="64">
        <f>[1]节奏总纲!Z137</f>
        <v>327.43014495644729</v>
      </c>
      <c r="AA137" s="64">
        <f>[1]节奏总纲!AA137</f>
        <v>179.84006335434742</v>
      </c>
      <c r="AC137" s="58">
        <v>134</v>
      </c>
      <c r="AD137" s="58">
        <f>[1]节奏总纲!AD137</f>
        <v>70.76194596258118</v>
      </c>
      <c r="AE137" s="58">
        <f>[1]节奏总纲!AE137</f>
        <v>72.839715638639731</v>
      </c>
      <c r="AF137" s="58">
        <f>[1]节奏总纲!AF137</f>
        <v>75.72446086407767</v>
      </c>
      <c r="AG137" s="58">
        <f>[1]节奏总纲!AG137</f>
        <v>80.263608635113243</v>
      </c>
      <c r="AH137" s="58">
        <f>[1]节奏总纲!AH137</f>
        <v>89.430019153629758</v>
      </c>
      <c r="AZ137" s="58">
        <v>134</v>
      </c>
      <c r="BA137" s="58">
        <v>40.005827399112476</v>
      </c>
      <c r="BB137" s="58">
        <v>41.48973836764344</v>
      </c>
      <c r="BC137" s="58">
        <v>43.42960886574528</v>
      </c>
      <c r="BD137" s="58">
        <v>46.176090215954694</v>
      </c>
      <c r="BE137" s="58">
        <v>50</v>
      </c>
    </row>
    <row r="138" spans="6:57" x14ac:dyDescent="0.15">
      <c r="F138" s="64">
        <f>[1]节奏总纲!F138</f>
        <v>136</v>
      </c>
      <c r="G138" s="64">
        <f>[1]节奏总纲!G138</f>
        <v>12415.750112853173</v>
      </c>
      <c r="N138" s="64">
        <f>[1]节奏总纲!N138</f>
        <v>145</v>
      </c>
      <c r="O138" s="64">
        <v>135</v>
      </c>
      <c r="P138" s="64">
        <f>[1]节奏总纲!P138</f>
        <v>11584.237502960397</v>
      </c>
      <c r="Q138" s="64">
        <f>[1]节奏总纲!Q138</f>
        <v>9796.789656253608</v>
      </c>
      <c r="R138" s="64">
        <f>[1]节奏总纲!R138</f>
        <v>7796.1918394923478</v>
      </c>
      <c r="S138" s="64">
        <f>[1]节奏总纲!S138</f>
        <v>5548.8497639180305</v>
      </c>
      <c r="T138" s="64">
        <f>[1]节奏总纲!T138</f>
        <v>2979.465885761414</v>
      </c>
      <c r="U138" s="64"/>
      <c r="V138" s="64">
        <v>135</v>
      </c>
      <c r="W138" s="64">
        <f>[1]节奏总纲!W138</f>
        <v>775.82869790885343</v>
      </c>
      <c r="X138" s="64">
        <f>[1]节奏总纲!X138</f>
        <v>645.30992101646552</v>
      </c>
      <c r="Y138" s="64">
        <f>[1]节奏总纲!Y138</f>
        <v>512.40514576811165</v>
      </c>
      <c r="Z138" s="64">
        <f>[1]节奏总纲!Z138</f>
        <v>373.78362805935103</v>
      </c>
      <c r="AA138" s="64">
        <f>[1]节奏总纲!AA138</f>
        <v>203.86650462417765</v>
      </c>
      <c r="AC138" s="58">
        <v>135</v>
      </c>
      <c r="AD138" s="58">
        <f>[1]节奏总纲!AD138</f>
        <v>70.870795385807057</v>
      </c>
      <c r="AE138" s="58">
        <f>[1]节奏总纲!AE138</f>
        <v>72.952911436739612</v>
      </c>
      <c r="AF138" s="58">
        <f>[1]节奏总纲!AF138</f>
        <v>75.833923854467812</v>
      </c>
      <c r="AG138" s="58">
        <f>[1]节奏总纲!AG138</f>
        <v>80.372537823176572</v>
      </c>
      <c r="AH138" s="58">
        <f>[1]节奏总纲!AH138</f>
        <v>89.557218628383211</v>
      </c>
      <c r="AZ138" s="58">
        <v>135</v>
      </c>
      <c r="BA138" s="58">
        <v>40.052446592012309</v>
      </c>
      <c r="BB138" s="58">
        <v>41.540021136508116</v>
      </c>
      <c r="BC138" s="58">
        <v>43.479537810324814</v>
      </c>
      <c r="BD138" s="58">
        <v>46.224250323001513</v>
      </c>
      <c r="BE138" s="58">
        <v>50</v>
      </c>
    </row>
    <row r="139" spans="6:57" x14ac:dyDescent="0.15">
      <c r="F139" s="64">
        <f>[1]节奏总纲!F139</f>
        <v>137</v>
      </c>
      <c r="G139" s="64">
        <f>[1]节奏总纲!G139</f>
        <v>13306.943261900544</v>
      </c>
      <c r="N139" s="64">
        <f>[1]节奏总纲!N139</f>
        <v>146</v>
      </c>
      <c r="O139" s="64">
        <v>136</v>
      </c>
      <c r="P139" s="64">
        <f>[1]节奏总纲!P139</f>
        <v>12415.750112853173</v>
      </c>
      <c r="Q139" s="64">
        <f>[1]节奏总纲!Q139</f>
        <v>10507.449320507641</v>
      </c>
      <c r="R139" s="64">
        <f>[1]节奏总纲!R139</f>
        <v>8384.3560512097483</v>
      </c>
      <c r="S139" s="64">
        <f>[1]节奏总纲!S139</f>
        <v>5967.009504237235</v>
      </c>
      <c r="T139" s="64">
        <f>[1]节奏总纲!T139</f>
        <v>3204.5051041274041</v>
      </c>
      <c r="U139" s="64"/>
      <c r="V139" s="64">
        <v>136</v>
      </c>
      <c r="W139" s="64">
        <f>[1]节奏总纲!W139</f>
        <v>831.5126098927758</v>
      </c>
      <c r="X139" s="64">
        <f>[1]节奏总纲!X139</f>
        <v>710.65966425403349</v>
      </c>
      <c r="Y139" s="64">
        <f>[1]节奏总纲!Y139</f>
        <v>588.16421171740058</v>
      </c>
      <c r="Z139" s="64">
        <f>[1]节奏总纲!Z139</f>
        <v>418.1597403192045</v>
      </c>
      <c r="AA139" s="64">
        <f>[1]节奏总纲!AA139</f>
        <v>225.03921836599011</v>
      </c>
      <c r="AC139" s="58">
        <v>136</v>
      </c>
      <c r="AD139" s="58">
        <f>[1]节奏总纲!AD139</f>
        <v>70.979644809032948</v>
      </c>
      <c r="AE139" s="58">
        <f>[1]节奏总纲!AE139</f>
        <v>73.059911975288244</v>
      </c>
      <c r="AF139" s="58">
        <f>[1]节奏总纲!AF139</f>
        <v>75.943386844857969</v>
      </c>
      <c r="AG139" s="58">
        <f>[1]节奏总纲!AG139</f>
        <v>80.4814670112399</v>
      </c>
      <c r="AH139" s="58">
        <f>[1]节奏总纲!AH139</f>
        <v>89.684418103136665</v>
      </c>
      <c r="AZ139" s="58">
        <v>136</v>
      </c>
      <c r="BA139" s="58">
        <v>40.099065784912149</v>
      </c>
      <c r="BB139" s="58">
        <v>41.590303905372799</v>
      </c>
      <c r="BC139" s="58">
        <v>43.529466754904341</v>
      </c>
      <c r="BD139" s="58">
        <v>46.272410430048332</v>
      </c>
      <c r="BE139" s="58">
        <v>50</v>
      </c>
    </row>
    <row r="140" spans="6:57" x14ac:dyDescent="0.15">
      <c r="F140" s="64">
        <f>[1]节奏总纲!F140</f>
        <v>138</v>
      </c>
      <c r="G140" s="64">
        <f>[1]节奏总纲!G140</f>
        <v>14262.10042904369</v>
      </c>
      <c r="N140" s="64">
        <f>[1]节奏总纲!N140</f>
        <v>147</v>
      </c>
      <c r="O140" s="64">
        <v>137</v>
      </c>
      <c r="P140" s="64">
        <f>[1]节奏总纲!P140</f>
        <v>13306.943261900544</v>
      </c>
      <c r="Q140" s="64">
        <f>[1]节奏总纲!Q140</f>
        <v>11274.973025808331</v>
      </c>
      <c r="R140" s="64">
        <f>[1]节奏总纲!R140</f>
        <v>8995.4936450447676</v>
      </c>
      <c r="S140" s="64">
        <f>[1]节奏总纲!S140</f>
        <v>6407.293180605112</v>
      </c>
      <c r="T140" s="64">
        <f>[1]节奏总纲!T140</f>
        <v>3438.5141388751008</v>
      </c>
      <c r="U140" s="64"/>
      <c r="V140" s="64">
        <v>137</v>
      </c>
      <c r="W140" s="64">
        <f>[1]节奏总纲!W140</f>
        <v>891.19314904737075</v>
      </c>
      <c r="X140" s="64">
        <f>[1]节奏总纲!X140</f>
        <v>767.52370530068947</v>
      </c>
      <c r="Y140" s="64">
        <f>[1]节奏总纲!Y140</f>
        <v>611.13759383501929</v>
      </c>
      <c r="Z140" s="64">
        <f>[1]节奏总纲!Z140</f>
        <v>440.28367636787698</v>
      </c>
      <c r="AA140" s="64">
        <f>[1]节奏总纲!AA140</f>
        <v>234.00903474769666</v>
      </c>
      <c r="AC140" s="58">
        <v>137</v>
      </c>
      <c r="AD140" s="58">
        <f>[1]节奏总纲!AD140</f>
        <v>71.082568038258202</v>
      </c>
      <c r="AE140" s="58">
        <f>[1]节奏总纲!AE140</f>
        <v>73.162499594857536</v>
      </c>
      <c r="AF140" s="58">
        <f>[1]节奏总纲!AF140</f>
        <v>76.048210495050611</v>
      </c>
      <c r="AG140" s="58">
        <f>[1]节奏总纲!AG140</f>
        <v>80.590396199303228</v>
      </c>
      <c r="AH140" s="58">
        <f>[1]节奏总纲!AH140</f>
        <v>89.811617577890132</v>
      </c>
      <c r="AZ140" s="58">
        <v>137</v>
      </c>
      <c r="BA140" s="58">
        <v>40.145684977811982</v>
      </c>
      <c r="BB140" s="58">
        <v>41.640586674237483</v>
      </c>
      <c r="BC140" s="58">
        <v>43.579395699483875</v>
      </c>
      <c r="BD140" s="58">
        <v>46.320570537095151</v>
      </c>
      <c r="BE140" s="58">
        <v>50</v>
      </c>
    </row>
    <row r="141" spans="6:57" x14ac:dyDescent="0.15">
      <c r="F141" s="64">
        <f>[1]节奏总纲!F141</f>
        <v>139</v>
      </c>
      <c r="G141" s="64">
        <f>[1]节奏总纲!G141</f>
        <v>15285.812533339058</v>
      </c>
      <c r="N141" s="64">
        <f>[1]节奏总纲!N141</f>
        <v>148</v>
      </c>
      <c r="O141" s="64">
        <v>138</v>
      </c>
      <c r="P141" s="64">
        <f>[1]节奏总纲!P141</f>
        <v>14262.10042904369</v>
      </c>
      <c r="Q141" s="64">
        <f>[1]节奏总纲!Q141</f>
        <v>12084.27769352872</v>
      </c>
      <c r="R141" s="64">
        <f>[1]节奏总纲!R141</f>
        <v>9648.3109402480568</v>
      </c>
      <c r="S141" s="64">
        <f>[1]节奏总纲!S141</f>
        <v>6871.4799867132497</v>
      </c>
      <c r="T141" s="64">
        <f>[1]节奏总纲!T141</f>
        <v>3671.064650435846</v>
      </c>
      <c r="U141" s="64"/>
      <c r="V141" s="64">
        <v>138</v>
      </c>
      <c r="W141" s="64">
        <f>[1]节奏总纲!W141</f>
        <v>955.15716714314658</v>
      </c>
      <c r="X141" s="64">
        <f>[1]节奏总纲!X141</f>
        <v>809.30466772038926</v>
      </c>
      <c r="Y141" s="64">
        <f>[1]节奏总纲!Y141</f>
        <v>652.81729520328918</v>
      </c>
      <c r="Z141" s="64">
        <f>[1]节奏总纲!Z141</f>
        <v>464.18680610813772</v>
      </c>
      <c r="AA141" s="64">
        <f>[1]节奏总纲!AA141</f>
        <v>232.55051156074524</v>
      </c>
      <c r="AC141" s="58">
        <v>138</v>
      </c>
      <c r="AD141" s="58">
        <f>[1]节奏总纲!AD141</f>
        <v>71.184128141237707</v>
      </c>
      <c r="AE141" s="58">
        <f>[1]节奏总纲!AE141</f>
        <v>73.265087214426828</v>
      </c>
      <c r="AF141" s="58">
        <f>[1]节奏总纲!AF141</f>
        <v>76.148064447889894</v>
      </c>
      <c r="AG141" s="58">
        <f>[1]节奏总纲!AG141</f>
        <v>80.699325387366557</v>
      </c>
      <c r="AH141" s="58">
        <f>[1]节奏总纲!AH141</f>
        <v>89.938817052643586</v>
      </c>
      <c r="AZ141" s="58">
        <v>138</v>
      </c>
      <c r="BA141" s="58">
        <v>40.192304170711814</v>
      </c>
      <c r="BB141" s="58">
        <v>41.690869443102159</v>
      </c>
      <c r="BC141" s="58">
        <v>43.629324644063402</v>
      </c>
      <c r="BD141" s="58">
        <v>46.368730644141969</v>
      </c>
      <c r="BE141" s="58">
        <v>50</v>
      </c>
    </row>
    <row r="142" spans="6:57" x14ac:dyDescent="0.15">
      <c r="F142" s="64">
        <f>[1]节奏总纲!F142</f>
        <v>140</v>
      </c>
      <c r="G142" s="64">
        <f>[1]节奏总纲!G142</f>
        <v>16383</v>
      </c>
      <c r="N142" s="64">
        <f>[1]节奏总纲!N142</f>
        <v>149</v>
      </c>
      <c r="O142" s="64">
        <v>139</v>
      </c>
      <c r="P142" s="64">
        <f>[1]节奏总纲!P142</f>
        <v>15285.812533339058</v>
      </c>
      <c r="Q142" s="64">
        <f>[1]节奏总纲!Q142</f>
        <v>12957.783284511519</v>
      </c>
      <c r="R142" s="64">
        <f>[1]节奏总纲!R142</f>
        <v>10342.380760057207</v>
      </c>
      <c r="S142" s="64">
        <f>[1]节奏总纲!S142</f>
        <v>7335.6614347494142</v>
      </c>
      <c r="T142" s="64">
        <f>[1]节奏总纲!T142</f>
        <v>3920.8109148014687</v>
      </c>
      <c r="U142" s="64"/>
      <c r="V142" s="64">
        <v>139</v>
      </c>
      <c r="W142" s="64">
        <f>[1]节奏总纲!W142</f>
        <v>1023.7121042953677</v>
      </c>
      <c r="X142" s="64">
        <f>[1]节奏总纲!X142</f>
        <v>873.50559098279882</v>
      </c>
      <c r="Y142" s="64">
        <f>[1]节奏总纲!Y142</f>
        <v>694.06981980915043</v>
      </c>
      <c r="Z142" s="64">
        <f>[1]节奏总纲!Z142</f>
        <v>464.18144803616451</v>
      </c>
      <c r="AA142" s="64">
        <f>[1]节奏总纲!AA142</f>
        <v>249.74626436562266</v>
      </c>
      <c r="AC142" s="58">
        <v>139</v>
      </c>
      <c r="AD142" s="58">
        <f>[1]节奏总纲!AD142</f>
        <v>71.285688244217212</v>
      </c>
      <c r="AE142" s="58">
        <f>[1]节奏总纲!AE142</f>
        <v>73.367674833996119</v>
      </c>
      <c r="AF142" s="58">
        <f>[1]节奏总纲!AF142</f>
        <v>76.247918400729162</v>
      </c>
      <c r="AG142" s="58">
        <f>[1]节奏总纲!AG142</f>
        <v>80.808254575429885</v>
      </c>
      <c r="AH142" s="58">
        <f>[1]节奏总纲!AH142</f>
        <v>90.055148444912135</v>
      </c>
      <c r="AZ142" s="58">
        <v>139</v>
      </c>
      <c r="BA142" s="58">
        <v>40.238923363611647</v>
      </c>
      <c r="BB142" s="58">
        <v>41.741152211966842</v>
      </c>
      <c r="BC142" s="58">
        <v>43.679253588642929</v>
      </c>
      <c r="BD142" s="58">
        <v>46.416890751188788</v>
      </c>
      <c r="BE142" s="58">
        <v>50</v>
      </c>
    </row>
    <row r="143" spans="6:57" x14ac:dyDescent="0.15">
      <c r="F143" s="64">
        <f>[1]节奏总纲!F143</f>
        <v>141</v>
      </c>
      <c r="G143" s="64">
        <f>[1]节奏总纲!G143</f>
        <v>17558.936410194601</v>
      </c>
      <c r="N143" s="64">
        <f>[1]节奏总纲!N143</f>
        <v>150</v>
      </c>
      <c r="O143" s="64">
        <v>140</v>
      </c>
      <c r="P143" s="64">
        <f>[1]节奏总纲!P143</f>
        <v>16383</v>
      </c>
      <c r="Q143" s="64">
        <f>[1]节奏总纲!Q143</f>
        <v>13881.315900000001</v>
      </c>
      <c r="R143" s="64">
        <f>[1]节奏总纲!R143</f>
        <v>11037.2271</v>
      </c>
      <c r="S143" s="64">
        <f>[1]节奏总纲!S143</f>
        <v>7827.7974000000004</v>
      </c>
      <c r="T143" s="64">
        <f>[1]节奏总纲!T143</f>
        <v>4192.4097000000002</v>
      </c>
      <c r="U143" s="64"/>
      <c r="V143" s="64">
        <v>140</v>
      </c>
      <c r="W143" s="64">
        <f>[1]节奏总纲!W143</f>
        <v>1097.1874666609419</v>
      </c>
      <c r="X143" s="64">
        <f>[1]节奏总纲!X143</f>
        <v>923.53261548848241</v>
      </c>
      <c r="Y143" s="64">
        <f>[1]节奏总纲!Y143</f>
        <v>694.84633994279284</v>
      </c>
      <c r="Z143" s="64">
        <f>[1]节奏总纲!Z143</f>
        <v>492.1359652505862</v>
      </c>
      <c r="AA143" s="64">
        <f>[1]节奏总纲!AA143</f>
        <v>271.59878519853146</v>
      </c>
      <c r="AC143" s="58">
        <v>140</v>
      </c>
      <c r="AD143" s="58">
        <f>[1]节奏总纲!AD143</f>
        <v>71.387248347196717</v>
      </c>
      <c r="AE143" s="58">
        <f>[1]节奏总纲!AE143</f>
        <v>73.470262453565411</v>
      </c>
      <c r="AF143" s="58">
        <f>[1]节奏总纲!AF143</f>
        <v>76.347772353568445</v>
      </c>
      <c r="AG143" s="58">
        <f>[1]节奏总纲!AG143</f>
        <v>80.917183763493213</v>
      </c>
      <c r="AH143" s="58">
        <f>[1]节奏总纲!AH143</f>
        <v>90.16140749098561</v>
      </c>
      <c r="AZ143" s="58">
        <v>140</v>
      </c>
      <c r="BA143" s="58">
        <v>40.28554255651148</v>
      </c>
      <c r="BB143" s="58">
        <v>41.791434980831518</v>
      </c>
      <c r="BC143" s="58">
        <v>43.729182533222463</v>
      </c>
      <c r="BD143" s="58">
        <v>46.465050858235607</v>
      </c>
      <c r="BE143" s="58">
        <v>50</v>
      </c>
    </row>
    <row r="144" spans="6:57" x14ac:dyDescent="0.15">
      <c r="F144" s="64">
        <f>[1]节奏总纲!F144</f>
        <v>142</v>
      </c>
      <c r="G144" s="64">
        <f>[1]节奏总纲!G144</f>
        <v>18819.273848271412</v>
      </c>
      <c r="N144" s="64">
        <f>[1]节奏总纲!N144</f>
        <v>151</v>
      </c>
      <c r="O144" s="64">
        <v>141</v>
      </c>
      <c r="P144" s="64">
        <f>[1]节奏总纲!P144</f>
        <v>17558.936410194601</v>
      </c>
      <c r="Q144" s="64">
        <f>[1]节奏总纲!Q144</f>
        <v>14839.057160255457</v>
      </c>
      <c r="R144" s="64">
        <f>[1]节奏总纲!R144</f>
        <v>11789.069905804656</v>
      </c>
      <c r="S144" s="64">
        <f>[1]节奏总纲!S144</f>
        <v>8380.8803485858825</v>
      </c>
      <c r="T144" s="64">
        <f>[1]节奏总纲!T144</f>
        <v>4489.820040086759</v>
      </c>
      <c r="U144" s="64"/>
      <c r="V144" s="64">
        <v>141</v>
      </c>
      <c r="W144" s="64">
        <f>[1]节奏总纲!W144</f>
        <v>1175.9364101946012</v>
      </c>
      <c r="X144" s="64">
        <f>[1]节奏总纲!X144</f>
        <v>957.74126025545593</v>
      </c>
      <c r="Y144" s="64">
        <f>[1]节奏总纲!Y144</f>
        <v>751.84280580465565</v>
      </c>
      <c r="Z144" s="64">
        <f>[1]节奏总纲!Z144</f>
        <v>553.08294858588215</v>
      </c>
      <c r="AA144" s="64">
        <f>[1]节奏总纲!AA144</f>
        <v>297.41034008675888</v>
      </c>
      <c r="AC144" s="58">
        <v>141</v>
      </c>
      <c r="AD144" s="58">
        <f>[1]节奏总纲!AD144</f>
        <v>71.488808450176208</v>
      </c>
      <c r="AE144" s="58">
        <f>[1]节奏总纲!AE144</f>
        <v>73.572850073134703</v>
      </c>
      <c r="AF144" s="58">
        <f>[1]节奏总纲!AF144</f>
        <v>76.447626306407713</v>
      </c>
      <c r="AG144" s="58">
        <f>[1]节奏总纲!AG144</f>
        <v>81.023848662825003</v>
      </c>
      <c r="AH144" s="58">
        <f>[1]节奏总纲!AH144</f>
        <v>90.267666537059071</v>
      </c>
      <c r="AZ144" s="58">
        <v>141</v>
      </c>
      <c r="BA144" s="58">
        <v>40.332161749411313</v>
      </c>
      <c r="BB144" s="58">
        <v>41.841717749696201</v>
      </c>
      <c r="BC144" s="58">
        <v>43.77911147780199</v>
      </c>
      <c r="BD144" s="58">
        <v>46.513210965282425</v>
      </c>
      <c r="BE144" s="58">
        <v>50</v>
      </c>
    </row>
    <row r="145" spans="6:57" x14ac:dyDescent="0.15">
      <c r="F145" s="64">
        <f>[1]节奏总纲!F145</f>
        <v>143</v>
      </c>
      <c r="G145" s="64">
        <f>[1]节奏总纲!G145</f>
        <v>20170.070068243116</v>
      </c>
      <c r="N145" s="64">
        <f>[1]节奏总纲!N145</f>
        <v>152</v>
      </c>
      <c r="O145" s="64">
        <v>142</v>
      </c>
      <c r="P145" s="64">
        <f>[1]节奏总纲!P145</f>
        <v>18819.273848271412</v>
      </c>
      <c r="Q145" s="64">
        <f>[1]节奏总纲!Q145</f>
        <v>15904.16832917417</v>
      </c>
      <c r="R145" s="64">
        <f>[1]节奏总纲!R145</f>
        <v>12667.253227271489</v>
      </c>
      <c r="S145" s="64">
        <f>[1]节奏总纲!S145</f>
        <v>9003.140609013044</v>
      </c>
      <c r="T145" s="64">
        <f>[1]节奏总纲!T145</f>
        <v>4823.3798873119622</v>
      </c>
      <c r="U145" s="64"/>
      <c r="V145" s="64">
        <v>142</v>
      </c>
      <c r="W145" s="64">
        <f>[1]节奏总纲!W145</f>
        <v>1260.3374380768109</v>
      </c>
      <c r="X145" s="64">
        <f>[1]节奏总纲!X145</f>
        <v>1065.1111689187128</v>
      </c>
      <c r="Y145" s="64">
        <f>[1]节奏总纲!Y145</f>
        <v>878.18332146683315</v>
      </c>
      <c r="Z145" s="64">
        <f>[1]节奏总纲!Z145</f>
        <v>622.26026042716148</v>
      </c>
      <c r="AA145" s="64">
        <f>[1]节奏总纲!AA145</f>
        <v>333.55984722520316</v>
      </c>
      <c r="AC145" s="58">
        <v>142</v>
      </c>
      <c r="AD145" s="58">
        <f>[1]节奏总纲!AD145</f>
        <v>71.590368553155713</v>
      </c>
      <c r="AE145" s="58">
        <f>[1]节奏总纲!AE145</f>
        <v>73.675437692703994</v>
      </c>
      <c r="AF145" s="58">
        <f>[1]节奏总纲!AF145</f>
        <v>76.547480259246996</v>
      </c>
      <c r="AG145" s="58">
        <f>[1]节奏总纲!AG145</f>
        <v>81.123332456233015</v>
      </c>
      <c r="AH145" s="58">
        <f>[1]节奏总纲!AH145</f>
        <v>90.373925583132547</v>
      </c>
      <c r="AZ145" s="58">
        <v>142</v>
      </c>
      <c r="BA145" s="58">
        <v>40.378780942311145</v>
      </c>
      <c r="BB145" s="58">
        <v>41.892000518560877</v>
      </c>
      <c r="BC145" s="58">
        <v>43.829040422381524</v>
      </c>
      <c r="BD145" s="58">
        <v>46.561371072329244</v>
      </c>
      <c r="BE145" s="58">
        <v>50</v>
      </c>
    </row>
    <row r="146" spans="6:57" x14ac:dyDescent="0.15">
      <c r="F146" s="64">
        <f>[1]节奏总纲!F146</f>
        <v>144</v>
      </c>
      <c r="G146" s="64">
        <f>[1]节奏总纲!G146</f>
        <v>21617.817610103088</v>
      </c>
      <c r="N146" s="64">
        <f>[1]节奏总纲!N146</f>
        <v>153</v>
      </c>
      <c r="O146" s="64">
        <v>143</v>
      </c>
      <c r="P146" s="64">
        <f>[1]节奏总纲!P146</f>
        <v>20170.070068243116</v>
      </c>
      <c r="Q146" s="64">
        <f>[1]节奏总纲!Q146</f>
        <v>17065.896284740498</v>
      </c>
      <c r="R146" s="64">
        <f>[1]节奏总纲!R146</f>
        <v>13594.62722599586</v>
      </c>
      <c r="S146" s="64">
        <f>[1]节奏总纲!S146</f>
        <v>9669.5315907157492</v>
      </c>
      <c r="T146" s="64">
        <f>[1]节奏总纲!T146</f>
        <v>5185.7250145453054</v>
      </c>
      <c r="U146" s="64"/>
      <c r="V146" s="64">
        <v>143</v>
      </c>
      <c r="W146" s="64">
        <f>[1]节奏总纲!W146</f>
        <v>1350.796219971704</v>
      </c>
      <c r="X146" s="64">
        <f>[1]节奏总纲!X146</f>
        <v>1161.7279555663281</v>
      </c>
      <c r="Y146" s="64">
        <f>[1]节奏总纲!Y146</f>
        <v>927.37399872437163</v>
      </c>
      <c r="Z146" s="64">
        <f>[1]节奏总纲!Z146</f>
        <v>666.39098170270518</v>
      </c>
      <c r="AA146" s="64">
        <f>[1]节奏总纲!AA146</f>
        <v>362.34512723334319</v>
      </c>
      <c r="AC146" s="58">
        <v>143</v>
      </c>
      <c r="AD146" s="58">
        <f>[1]节奏总纲!AD146</f>
        <v>71.691928656135218</v>
      </c>
      <c r="AE146" s="58">
        <f>[1]节奏总纲!AE146</f>
        <v>73.778025312273286</v>
      </c>
      <c r="AF146" s="58">
        <f>[1]节奏总纲!AF146</f>
        <v>76.647334212086264</v>
      </c>
      <c r="AG146" s="58">
        <f>[1]节奏总纲!AG146</f>
        <v>81.222816249641028</v>
      </c>
      <c r="AH146" s="58">
        <f>[1]节奏总纲!AH146</f>
        <v>90.480184629206022</v>
      </c>
      <c r="AZ146" s="58">
        <v>143</v>
      </c>
      <c r="BA146" s="58">
        <v>40.425400135210978</v>
      </c>
      <c r="BB146" s="58">
        <v>41.94228328742556</v>
      </c>
      <c r="BC146" s="58">
        <v>43.878969366961051</v>
      </c>
      <c r="BD146" s="58">
        <v>46.609531179376063</v>
      </c>
      <c r="BE146" s="58">
        <v>50</v>
      </c>
    </row>
    <row r="147" spans="6:57" x14ac:dyDescent="0.15">
      <c r="F147" s="64">
        <f>[1]节奏总纲!F147</f>
        <v>145</v>
      </c>
      <c r="G147" s="64">
        <f>[1]节奏总纲!G147</f>
        <v>23169.475005920798</v>
      </c>
      <c r="N147" s="64">
        <f>[1]节奏总纲!N147</f>
        <v>154</v>
      </c>
      <c r="O147" s="64">
        <v>144</v>
      </c>
      <c r="P147" s="64">
        <f>[1]节奏总纲!P147</f>
        <v>21617.817610103088</v>
      </c>
      <c r="Q147" s="64">
        <f>[1]节奏总纲!Q147</f>
        <v>18290.835479908223</v>
      </c>
      <c r="R147" s="64">
        <f>[1]节奏总纲!R147</f>
        <v>14585.541541536553</v>
      </c>
      <c r="S147" s="64">
        <f>[1]节奏总纲!S147</f>
        <v>10380.876016371503</v>
      </c>
      <c r="T147" s="64">
        <f>[1]节奏总纲!T147</f>
        <v>5547.1319987524521</v>
      </c>
      <c r="U147" s="64"/>
      <c r="V147" s="64">
        <v>144</v>
      </c>
      <c r="W147" s="64">
        <f>[1]节奏总纲!W147</f>
        <v>1447.7475418599715</v>
      </c>
      <c r="X147" s="64">
        <f>[1]节奏总纲!X147</f>
        <v>1224.9391951677244</v>
      </c>
      <c r="Y147" s="64">
        <f>[1]节奏总纲!Y147</f>
        <v>990.91431554069277</v>
      </c>
      <c r="Z147" s="64">
        <f>[1]节奏总纲!Z147</f>
        <v>711.34442565575409</v>
      </c>
      <c r="AA147" s="64">
        <f>[1]节奏总纲!AA147</f>
        <v>361.40698420714671</v>
      </c>
      <c r="AC147" s="58">
        <v>144</v>
      </c>
      <c r="AD147" s="58">
        <f>[1]节奏总纲!AD147</f>
        <v>71.793488759114723</v>
      </c>
      <c r="AE147" s="58">
        <f>[1]节奏总纲!AE147</f>
        <v>73.880612931842577</v>
      </c>
      <c r="AF147" s="58">
        <f>[1]节奏总纲!AF147</f>
        <v>76.747188164925547</v>
      </c>
      <c r="AG147" s="58">
        <f>[1]节奏总纲!AG147</f>
        <v>81.322300043049054</v>
      </c>
      <c r="AH147" s="58">
        <f>[1]节奏总纲!AH147</f>
        <v>90.586443675279497</v>
      </c>
      <c r="AZ147" s="58">
        <v>144</v>
      </c>
      <c r="BA147" s="58">
        <v>40.472019328110811</v>
      </c>
      <c r="BB147" s="58">
        <v>41.992566056290244</v>
      </c>
      <c r="BC147" s="58">
        <v>43.928898311540586</v>
      </c>
      <c r="BD147" s="58">
        <v>46.657691286422882</v>
      </c>
      <c r="BE147" s="58">
        <v>50</v>
      </c>
    </row>
    <row r="148" spans="6:57" x14ac:dyDescent="0.15">
      <c r="F148" s="64">
        <f>[1]节奏总纲!F148</f>
        <v>146</v>
      </c>
      <c r="G148" s="64">
        <f>[1]节奏总纲!G148</f>
        <v>24832.50022570635</v>
      </c>
      <c r="N148" s="64">
        <f>[1]节奏总纲!N148</f>
        <v>155</v>
      </c>
      <c r="O148" s="64">
        <v>145</v>
      </c>
      <c r="P148" s="64">
        <f>[1]节奏总纲!P148</f>
        <v>23169.475005920798</v>
      </c>
      <c r="Q148" s="64">
        <f>[1]节奏总纲!Q148</f>
        <v>19631.496172516694</v>
      </c>
      <c r="R148" s="64">
        <f>[1]节奏总纲!R148</f>
        <v>15650.9803664995</v>
      </c>
      <c r="S148" s="64">
        <f>[1]节奏总纲!S148</f>
        <v>11105.129370337838</v>
      </c>
      <c r="T148" s="64">
        <f>[1]节奏总纲!T148</f>
        <v>5926.7517065145412</v>
      </c>
      <c r="U148" s="64"/>
      <c r="V148" s="64">
        <v>145</v>
      </c>
      <c r="W148" s="64">
        <f>[1]节奏总纲!W148</f>
        <v>1551.6573958177105</v>
      </c>
      <c r="X148" s="64">
        <f>[1]节奏总纲!X148</f>
        <v>1340.6606926084714</v>
      </c>
      <c r="Y148" s="64">
        <f>[1]节奏总纲!Y148</f>
        <v>1065.4388249629465</v>
      </c>
      <c r="Z148" s="64">
        <f>[1]节奏总纲!Z148</f>
        <v>724.25335396633454</v>
      </c>
      <c r="AA148" s="64">
        <f>[1]节奏总纲!AA148</f>
        <v>379.61970776208909</v>
      </c>
      <c r="AC148" s="58">
        <v>145</v>
      </c>
      <c r="AD148" s="58">
        <f>[1]节奏总纲!AD148</f>
        <v>71.895048862094214</v>
      </c>
      <c r="AE148" s="58">
        <f>[1]节奏总纲!AE148</f>
        <v>73.983200551411869</v>
      </c>
      <c r="AF148" s="58">
        <f>[1]节奏总纲!AF148</f>
        <v>76.847042117764815</v>
      </c>
      <c r="AG148" s="58">
        <f>[1]节奏总纲!AG148</f>
        <v>81.421783836457067</v>
      </c>
      <c r="AH148" s="58">
        <f>[1]节奏总纲!AH148</f>
        <v>90.692702721352973</v>
      </c>
      <c r="AZ148" s="58">
        <v>145</v>
      </c>
      <c r="BA148" s="58">
        <v>40.518638521010651</v>
      </c>
      <c r="BB148" s="58">
        <v>42.036975906461073</v>
      </c>
      <c r="BC148" s="58">
        <v>43.978827256120113</v>
      </c>
      <c r="BD148" s="58">
        <v>46.7058513934697</v>
      </c>
      <c r="BE148" s="58">
        <v>50</v>
      </c>
    </row>
    <row r="149" spans="6:57" x14ac:dyDescent="0.15">
      <c r="F149" s="64">
        <f>[1]节奏总纲!F149</f>
        <v>147</v>
      </c>
      <c r="G149" s="64">
        <f>[1]节奏总纲!G149</f>
        <v>26614.886523801088</v>
      </c>
      <c r="N149" s="64">
        <f>[1]节奏总纲!N149</f>
        <v>156</v>
      </c>
      <c r="O149" s="64">
        <v>146</v>
      </c>
      <c r="P149" s="64">
        <f>[1]节奏总纲!P149</f>
        <v>24832.50022570635</v>
      </c>
      <c r="Q149" s="64">
        <f>[1]节奏总纲!Q149</f>
        <v>21035.61094119585</v>
      </c>
      <c r="R149" s="64">
        <f>[1]节奏总纲!R149</f>
        <v>16719.722401968087</v>
      </c>
      <c r="S149" s="64">
        <f>[1]节奏总纲!S149</f>
        <v>11847.5858576845</v>
      </c>
      <c r="T149" s="64">
        <f>[1]节奏总纲!T149</f>
        <v>6324.8378074874072</v>
      </c>
      <c r="U149" s="64"/>
      <c r="V149" s="64">
        <v>146</v>
      </c>
      <c r="W149" s="64">
        <f>[1]节奏总纲!W149</f>
        <v>1663.0252197855516</v>
      </c>
      <c r="X149" s="64">
        <f>[1]节奏总纲!X149</f>
        <v>1404.1147686791555</v>
      </c>
      <c r="Y149" s="64">
        <f>[1]节奏总纲!Y149</f>
        <v>1068.7420354685873</v>
      </c>
      <c r="Z149" s="64">
        <f>[1]节奏总纲!Z149</f>
        <v>742.45648734666247</v>
      </c>
      <c r="AA149" s="64">
        <f>[1]节奏总纲!AA149</f>
        <v>398.08610097286601</v>
      </c>
      <c r="AC149" s="58">
        <v>146</v>
      </c>
      <c r="AD149" s="58">
        <f>[1]节奏总纲!AD149</f>
        <v>71.996608965073719</v>
      </c>
      <c r="AE149" s="58">
        <f>[1]节奏总纲!AE149</f>
        <v>74.078973000522922</v>
      </c>
      <c r="AF149" s="58">
        <f>[1]节奏总纲!AF149</f>
        <v>76.946896070604097</v>
      </c>
      <c r="AG149" s="58">
        <f>[1]节奏总纲!AG149</f>
        <v>81.521267629865079</v>
      </c>
      <c r="AH149" s="58">
        <f>[1]节奏总纲!AH149</f>
        <v>90.798961767426448</v>
      </c>
      <c r="AZ149" s="58">
        <v>146</v>
      </c>
      <c r="BA149" s="58">
        <v>40.565257713910484</v>
      </c>
      <c r="BB149" s="58">
        <v>42.080366850119908</v>
      </c>
      <c r="BC149" s="58">
        <v>44.024818750237806</v>
      </c>
      <c r="BD149" s="58">
        <v>46.754011500516519</v>
      </c>
      <c r="BE149" s="58">
        <v>50</v>
      </c>
    </row>
    <row r="150" spans="6:57" x14ac:dyDescent="0.15">
      <c r="F150" s="64">
        <f>[1]节奏总纲!F150</f>
        <v>148</v>
      </c>
      <c r="G150" s="64">
        <f>[1]节奏总纲!G150</f>
        <v>28525.200858087381</v>
      </c>
      <c r="N150" s="64">
        <f>[1]节奏总纲!N150</f>
        <v>157</v>
      </c>
      <c r="O150" s="64">
        <v>147</v>
      </c>
      <c r="P150" s="64">
        <f>[1]节奏总纲!P150</f>
        <v>26614.886523801088</v>
      </c>
      <c r="Q150" s="64">
        <f>[1]节奏总纲!Q150</f>
        <v>22470.948692045258</v>
      </c>
      <c r="R150" s="64">
        <f>[1]节奏总纲!R150</f>
        <v>17837.296948251489</v>
      </c>
      <c r="S150" s="64">
        <f>[1]节奏总纲!S150</f>
        <v>12631.425144195997</v>
      </c>
      <c r="T150" s="64">
        <f>[1]节奏总纲!T150</f>
        <v>6754.8581997407164</v>
      </c>
      <c r="U150" s="64"/>
      <c r="V150" s="64">
        <v>147</v>
      </c>
      <c r="W150" s="64">
        <f>[1]节奏总纲!W150</f>
        <v>1782.3862980947379</v>
      </c>
      <c r="X150" s="64">
        <f>[1]节奏总纲!X150</f>
        <v>1435.3377508494086</v>
      </c>
      <c r="Y150" s="64">
        <f>[1]节奏总纲!Y150</f>
        <v>1117.574546283402</v>
      </c>
      <c r="Z150" s="64">
        <f>[1]节奏总纲!Z150</f>
        <v>783.83928651149654</v>
      </c>
      <c r="AA150" s="64">
        <f>[1]节奏总纲!AA150</f>
        <v>430.02039225330918</v>
      </c>
      <c r="AC150" s="58">
        <v>147</v>
      </c>
      <c r="AD150" s="58">
        <f>[1]节奏总纲!AD150</f>
        <v>72.091594979242075</v>
      </c>
      <c r="AE150" s="58">
        <f>[1]节奏总纲!AE150</f>
        <v>74.173410870467364</v>
      </c>
      <c r="AF150" s="58">
        <f>[1]节奏总纲!AF150</f>
        <v>77.043751281705866</v>
      </c>
      <c r="AG150" s="58">
        <f>[1]节奏总纲!AG150</f>
        <v>81.620751423273092</v>
      </c>
      <c r="AH150" s="58">
        <f>[1]节奏总纲!AH150</f>
        <v>90.905220813499923</v>
      </c>
      <c r="AZ150" s="58">
        <v>147</v>
      </c>
      <c r="BA150" s="58">
        <v>40.611876906810316</v>
      </c>
      <c r="BB150" s="58">
        <v>42.123757793778736</v>
      </c>
      <c r="BC150" s="58">
        <v>44.067911160744309</v>
      </c>
      <c r="BD150" s="58">
        <v>46.802171607563338</v>
      </c>
      <c r="BE150" s="58">
        <v>50</v>
      </c>
    </row>
    <row r="151" spans="6:57" x14ac:dyDescent="0.15">
      <c r="F151" s="64">
        <f>[1]节奏总纲!F151</f>
        <v>149</v>
      </c>
      <c r="G151" s="64">
        <f>[1]节奏总纲!G151</f>
        <v>30572.62506667812</v>
      </c>
      <c r="N151" s="64">
        <f>[1]节奏总纲!N151</f>
        <v>158</v>
      </c>
      <c r="O151" s="64">
        <v>148</v>
      </c>
      <c r="P151" s="64">
        <f>[1]节奏总纲!P151</f>
        <v>28525.200858087381</v>
      </c>
      <c r="Q151" s="64">
        <f>[1]节奏总纲!Q151</f>
        <v>24083.827084483179</v>
      </c>
      <c r="R151" s="64">
        <f>[1]节奏总纲!R151</f>
        <v>19128.999695433398</v>
      </c>
      <c r="S151" s="64">
        <f>[1]节奏总纲!S151</f>
        <v>13566.58552810636</v>
      </c>
      <c r="T151" s="64">
        <f>[1]节奏总纲!T151</f>
        <v>7242.5484978683862</v>
      </c>
      <c r="U151" s="64"/>
      <c r="V151" s="64">
        <v>148</v>
      </c>
      <c r="W151" s="64">
        <f>[1]节奏总纲!W151</f>
        <v>1910.3143342862932</v>
      </c>
      <c r="X151" s="64">
        <f>[1]节奏总纲!X151</f>
        <v>1612.8783924379204</v>
      </c>
      <c r="Y151" s="64">
        <f>[1]节奏总纲!Y151</f>
        <v>1291.7027471819092</v>
      </c>
      <c r="Z151" s="64">
        <f>[1]节奏总纲!Z151</f>
        <v>935.16038391036273</v>
      </c>
      <c r="AA151" s="64">
        <f>[1]节奏总纲!AA151</f>
        <v>487.69029812766985</v>
      </c>
      <c r="AC151" s="58">
        <v>148</v>
      </c>
      <c r="AD151" s="58">
        <f>[1]节奏总纲!AD151</f>
        <v>72.186353905945822</v>
      </c>
      <c r="AE151" s="58">
        <f>[1]节奏总纲!AE151</f>
        <v>74.267848740411821</v>
      </c>
      <c r="AF151" s="58">
        <f>[1]节奏总纲!AF151</f>
        <v>77.137200185007629</v>
      </c>
      <c r="AG151" s="58">
        <f>[1]节奏总纲!AG151</f>
        <v>81.720235216681118</v>
      </c>
      <c r="AH151" s="58">
        <f>[1]节奏总纲!AH151</f>
        <v>91.011076811620597</v>
      </c>
      <c r="AZ151" s="58">
        <v>148</v>
      </c>
      <c r="BA151" s="58">
        <v>40.658496099710149</v>
      </c>
      <c r="BB151" s="58">
        <v>42.167148737437564</v>
      </c>
      <c r="BC151" s="58">
        <v>44.111003571250812</v>
      </c>
      <c r="BD151" s="58">
        <v>46.850331714610157</v>
      </c>
      <c r="BE151" s="58">
        <v>50</v>
      </c>
    </row>
    <row r="152" spans="6:57" x14ac:dyDescent="0.15">
      <c r="F152" s="64">
        <f>[1]节奏总纲!F152</f>
        <v>150</v>
      </c>
      <c r="G152" s="64">
        <f>[1]节奏总纲!G152</f>
        <v>32767</v>
      </c>
      <c r="N152" s="64">
        <f>[1]节奏总纲!N152</f>
        <v>159</v>
      </c>
      <c r="O152" s="64">
        <v>149</v>
      </c>
      <c r="P152" s="64">
        <f>[1]节奏总纲!P152</f>
        <v>30572.62506667812</v>
      </c>
      <c r="Q152" s="64">
        <f>[1]节奏总纲!Q152</f>
        <v>25818.581868809673</v>
      </c>
      <c r="R152" s="64">
        <f>[1]节奏总纲!R152</f>
        <v>20520.345944754354</v>
      </c>
      <c r="S152" s="64">
        <f>[1]节奏总纲!S152</f>
        <v>14549.512269232117</v>
      </c>
      <c r="T152" s="64">
        <f>[1]节奏总纲!T152</f>
        <v>7768.50402944291</v>
      </c>
      <c r="U152" s="64"/>
      <c r="V152" s="64">
        <v>149</v>
      </c>
      <c r="W152" s="64">
        <f>[1]节奏总纲!W152</f>
        <v>2047.424208590739</v>
      </c>
      <c r="X152" s="64">
        <f>[1]节奏总纲!X152</f>
        <v>1734.7547843264947</v>
      </c>
      <c r="Y152" s="64">
        <f>[1]节奏总纲!Y152</f>
        <v>1391.3462493209554</v>
      </c>
      <c r="Z152" s="64">
        <f>[1]节奏总纲!Z152</f>
        <v>982.92674112575696</v>
      </c>
      <c r="AA152" s="64">
        <f>[1]节奏总纲!AA152</f>
        <v>525.95553157452377</v>
      </c>
      <c r="AC152" s="58">
        <v>149</v>
      </c>
      <c r="AD152" s="58">
        <f>[1]节奏总纲!AD152</f>
        <v>72.281112832649583</v>
      </c>
      <c r="AE152" s="58">
        <f>[1]节奏总纲!AE152</f>
        <v>74.362286610356264</v>
      </c>
      <c r="AF152" s="58">
        <f>[1]节奏总纲!AF152</f>
        <v>77.230649088309391</v>
      </c>
      <c r="AG152" s="58">
        <f>[1]节奏总纲!AG152</f>
        <v>81.819719010089131</v>
      </c>
      <c r="AH152" s="58">
        <f>[1]节奏总纲!AH152</f>
        <v>91.113605194377854</v>
      </c>
      <c r="AZ152" s="58">
        <v>149</v>
      </c>
      <c r="BA152" s="58">
        <v>40.705115292609982</v>
      </c>
      <c r="BB152" s="58">
        <v>42.2105396810964</v>
      </c>
      <c r="BC152" s="58">
        <v>44.154095981757315</v>
      </c>
      <c r="BD152" s="58">
        <v>46.898491821656968</v>
      </c>
      <c r="BE152" s="58">
        <v>50</v>
      </c>
    </row>
    <row r="153" spans="6:57" x14ac:dyDescent="0.15">
      <c r="F153" s="64">
        <f>[1]节奏总纲!F153</f>
        <v>151</v>
      </c>
      <c r="G153" s="64">
        <f>[1]节奏总纲!G153</f>
        <v>35118.87282038921</v>
      </c>
      <c r="N153" s="64">
        <f>[1]节奏总纲!N153</f>
        <v>160</v>
      </c>
      <c r="O153" s="64">
        <v>150</v>
      </c>
      <c r="P153" s="64">
        <f>[1]节奏总纲!P153</f>
        <v>32767</v>
      </c>
      <c r="Q153" s="64">
        <f>[1]节奏总纲!Q153</f>
        <v>27671.731500000002</v>
      </c>
      <c r="R153" s="64">
        <f>[1]节奏总纲!R153</f>
        <v>21996.487099999998</v>
      </c>
      <c r="S153" s="64">
        <f>[1]节奏总纲!S153</f>
        <v>15603.645400000001</v>
      </c>
      <c r="T153" s="64">
        <f>[1]节奏总纲!T153</f>
        <v>8355.5850000000009</v>
      </c>
      <c r="U153" s="64"/>
      <c r="V153" s="64">
        <v>150</v>
      </c>
      <c r="W153" s="64">
        <f>[1]节奏总纲!W153</f>
        <v>2194.3749333218802</v>
      </c>
      <c r="X153" s="64">
        <f>[1]节奏总纲!X153</f>
        <v>1853.1496311903284</v>
      </c>
      <c r="Y153" s="64">
        <f>[1]节奏总纲!Y153</f>
        <v>1476.1411552456448</v>
      </c>
      <c r="Z153" s="64">
        <f>[1]节奏总纲!Z153</f>
        <v>1054.1331307678847</v>
      </c>
      <c r="AA153" s="64">
        <f>[1]节奏总纲!AA153</f>
        <v>587.08097055709095</v>
      </c>
      <c r="AC153" s="58">
        <v>150</v>
      </c>
      <c r="AD153" s="58">
        <f>[1]节奏总纲!AD153</f>
        <v>72.375871759353331</v>
      </c>
      <c r="AE153" s="58">
        <f>[1]节奏总纲!AE153</f>
        <v>74.456724480300707</v>
      </c>
      <c r="AF153" s="58">
        <f>[1]节奏总纲!AF153</f>
        <v>77.324097991611154</v>
      </c>
      <c r="AG153" s="58">
        <f>[1]节奏总纲!AG153</f>
        <v>81.919202803497143</v>
      </c>
      <c r="AH153" s="58">
        <f>[1]节奏总纲!AH153</f>
        <v>91.216133577135096</v>
      </c>
      <c r="AZ153" s="58">
        <v>150</v>
      </c>
      <c r="BA153" s="58">
        <v>40.751734485509814</v>
      </c>
      <c r="BB153" s="58">
        <v>42.253930624755228</v>
      </c>
      <c r="BC153" s="58">
        <v>44.197188392263818</v>
      </c>
      <c r="BD153" s="58">
        <v>46.946651928703787</v>
      </c>
      <c r="BE153" s="58">
        <v>50</v>
      </c>
    </row>
    <row r="154" spans="6:57" x14ac:dyDescent="0.15">
      <c r="F154" s="64">
        <f>[1]节奏总纲!F154</f>
        <v>152</v>
      </c>
      <c r="G154" s="64">
        <f>[1]节奏总纲!G154</f>
        <v>37639.547696542824</v>
      </c>
      <c r="N154" s="64">
        <f>[1]节奏总纲!N154</f>
        <v>161</v>
      </c>
      <c r="O154" s="64">
        <v>151</v>
      </c>
      <c r="P154" s="64">
        <f>[1]节奏总纲!P154</f>
        <v>35118.87282038921</v>
      </c>
      <c r="Q154" s="64">
        <f>[1]节奏总纲!Q154</f>
        <v>29671.935645946844</v>
      </c>
      <c r="R154" s="64">
        <f>[1]节奏总纲!R154</f>
        <v>23592.858760737468</v>
      </c>
      <c r="S154" s="64">
        <f>[1]节奏总纲!S154</f>
        <v>16804.380644556237</v>
      </c>
      <c r="T154" s="64">
        <f>[1]节奏总纲!T154</f>
        <v>9095.7880604808051</v>
      </c>
      <c r="U154" s="64"/>
      <c r="V154" s="64">
        <v>151</v>
      </c>
      <c r="W154" s="64">
        <f>[1]节奏总纲!W154</f>
        <v>2351.8728203892097</v>
      </c>
      <c r="X154" s="64">
        <f>[1]节奏总纲!X154</f>
        <v>2000.2041459468419</v>
      </c>
      <c r="Y154" s="64">
        <f>[1]节奏总纲!Y154</f>
        <v>1596.3716607374699</v>
      </c>
      <c r="Z154" s="64">
        <f>[1]节奏总纲!Z154</f>
        <v>1200.7352445562356</v>
      </c>
      <c r="AA154" s="64">
        <f>[1]节奏总纲!AA154</f>
        <v>740.2030604808042</v>
      </c>
      <c r="AC154" s="58">
        <v>151</v>
      </c>
      <c r="AD154" s="58">
        <f>[1]节奏总纲!AD154</f>
        <v>72.470630686057078</v>
      </c>
      <c r="AE154" s="58">
        <f>[1]节奏总纲!AE154</f>
        <v>74.551162350245164</v>
      </c>
      <c r="AF154" s="58">
        <f>[1]节奏总纲!AF154</f>
        <v>77.417546894912917</v>
      </c>
      <c r="AG154" s="58">
        <f>[1]节奏总纲!AG154</f>
        <v>82.01744549958407</v>
      </c>
      <c r="AH154" s="58">
        <f>[1]节奏总纲!AH154</f>
        <v>91.318661959892353</v>
      </c>
      <c r="AZ154" s="58">
        <v>151</v>
      </c>
      <c r="BA154" s="58">
        <v>40.798353678409647</v>
      </c>
      <c r="BB154" s="58">
        <v>42.297321568414056</v>
      </c>
      <c r="BC154" s="58">
        <v>44.240280802770329</v>
      </c>
      <c r="BD154" s="58">
        <v>46.994812035750606</v>
      </c>
      <c r="BE154" s="58">
        <v>50</v>
      </c>
    </row>
    <row r="155" spans="6:57" x14ac:dyDescent="0.15">
      <c r="F155" s="64">
        <f>[1]节奏总纲!F155</f>
        <v>153</v>
      </c>
      <c r="G155" s="64">
        <f>[1]节奏总纲!G155</f>
        <v>40341.140136486232</v>
      </c>
      <c r="N155" s="64">
        <f>[1]节奏总纲!N155</f>
        <v>162</v>
      </c>
      <c r="O155" s="64">
        <v>152</v>
      </c>
      <c r="P155" s="64">
        <f>[1]节奏总纲!P155</f>
        <v>37639.547696542824</v>
      </c>
      <c r="Q155" s="64">
        <f>[1]节奏总纲!Q155</f>
        <v>31794.125939269725</v>
      </c>
      <c r="R155" s="64">
        <f>[1]节奏总纲!R155</f>
        <v>25425.514469014677</v>
      </c>
      <c r="S155" s="64">
        <f>[1]节奏总纲!S155</f>
        <v>18255.180632823271</v>
      </c>
      <c r="T155" s="64">
        <f>[1]节奏总纲!T155</f>
        <v>14114.830386203559</v>
      </c>
      <c r="U155" s="64"/>
      <c r="V155" s="64">
        <v>152</v>
      </c>
      <c r="W155" s="64">
        <f>[1]节奏总纲!W155</f>
        <v>2520.6748761536146</v>
      </c>
      <c r="X155" s="64">
        <f>[1]节奏总纲!X155</f>
        <v>2122.1902933228812</v>
      </c>
      <c r="Y155" s="64">
        <f>[1]节奏总纲!Y155</f>
        <v>1832.6557082772088</v>
      </c>
      <c r="Z155" s="64">
        <f>[1]节奏总纲!Z155</f>
        <v>1450.7999882670338</v>
      </c>
      <c r="AA155" s="64">
        <f>[1]节奏总纲!AA155</f>
        <v>5019.042325722754</v>
      </c>
      <c r="AC155" s="58">
        <v>152</v>
      </c>
      <c r="AD155" s="58">
        <f>[1]节奏总纲!AD155</f>
        <v>72.565389612760825</v>
      </c>
      <c r="AE155" s="58">
        <f>[1]节奏总纲!AE155</f>
        <v>74.645600220189607</v>
      </c>
      <c r="AF155" s="58">
        <f>[1]节奏总纲!AF155</f>
        <v>77.51099579821468</v>
      </c>
      <c r="AG155" s="58">
        <f>[1]节奏总纲!AG155</f>
        <v>82.110321933176039</v>
      </c>
      <c r="AH155" s="58">
        <f>[1]节奏总纲!AH155</f>
        <v>91.421190342649595</v>
      </c>
      <c r="AZ155" s="58">
        <v>152</v>
      </c>
      <c r="BA155" s="58">
        <v>40.84497287130948</v>
      </c>
      <c r="BB155" s="58">
        <v>42.340712512072891</v>
      </c>
      <c r="BC155" s="58">
        <v>44.283373213276832</v>
      </c>
      <c r="BD155" s="58">
        <v>47.037096473408994</v>
      </c>
      <c r="BE155" s="58">
        <v>50</v>
      </c>
    </row>
    <row r="156" spans="6:57" x14ac:dyDescent="0.15">
      <c r="F156" s="64">
        <f>[1]节奏总纲!F156</f>
        <v>154</v>
      </c>
      <c r="G156" s="64">
        <f>[1]节奏总纲!G156</f>
        <v>43236.635220206183</v>
      </c>
      <c r="N156" s="64">
        <f>[1]节奏总纲!N156</f>
        <v>163</v>
      </c>
      <c r="O156" s="64">
        <v>153</v>
      </c>
      <c r="P156" s="64">
        <f>[1]节奏总纲!P156</f>
        <v>40341.140136486232</v>
      </c>
      <c r="Q156" s="64">
        <f>[1]节奏总纲!Q156</f>
        <v>34330.31025614978</v>
      </c>
      <c r="R156" s="64">
        <f>[1]节奏总纲!R156</f>
        <v>27552.998713220099</v>
      </c>
      <c r="S156" s="64">
        <f>[1]节奏总纲!S156</f>
        <v>24204.684081891737</v>
      </c>
      <c r="T156" s="64">
        <f>[1]节奏总纲!T156</f>
        <v>24204.684081891737</v>
      </c>
      <c r="U156" s="64"/>
      <c r="V156" s="64">
        <v>153</v>
      </c>
      <c r="W156" s="64">
        <f>[1]节奏总纲!W156</f>
        <v>2701.592439943408</v>
      </c>
      <c r="X156" s="64">
        <f>[1]节奏总纲!X156</f>
        <v>2536.1843168800551</v>
      </c>
      <c r="Y156" s="64">
        <f>[1]节奏总纲!Y156</f>
        <v>2127.4842442054214</v>
      </c>
      <c r="Z156" s="64">
        <f>[1]节奏总纲!Z156</f>
        <v>5949.5034490684666</v>
      </c>
      <c r="AA156" s="64">
        <f>[1]节奏总纲!AA156</f>
        <v>10089.853695688178</v>
      </c>
      <c r="AC156" s="58">
        <v>153</v>
      </c>
      <c r="AD156" s="58">
        <f>[1]节奏总纲!AD156</f>
        <v>72.660148539464572</v>
      </c>
      <c r="AE156" s="58">
        <f>[1]节奏总纲!AE156</f>
        <v>74.74003809013405</v>
      </c>
      <c r="AF156" s="58">
        <f>[1]节奏总纲!AF156</f>
        <v>77.604444701516456</v>
      </c>
      <c r="AG156" s="58">
        <f>[1]节奏总纲!AG156</f>
        <v>82.203198366767992</v>
      </c>
      <c r="AH156" s="58">
        <f>[1]节奏总纲!AH156</f>
        <v>91.523718725406852</v>
      </c>
      <c r="AZ156" s="58">
        <v>153</v>
      </c>
      <c r="BA156" s="58">
        <v>40.891592064209313</v>
      </c>
      <c r="BB156" s="58">
        <v>42.384103455731719</v>
      </c>
      <c r="BC156" s="58">
        <v>44.326465623783335</v>
      </c>
      <c r="BD156" s="58">
        <v>47.078671550054786</v>
      </c>
      <c r="BE156" s="58">
        <v>50</v>
      </c>
    </row>
    <row r="157" spans="6:57" x14ac:dyDescent="0.15">
      <c r="F157" s="64">
        <f>[1]节奏总纲!F157</f>
        <v>155</v>
      </c>
      <c r="G157" s="64">
        <f>[1]节奏总纲!G157</f>
        <v>46339.950011841604</v>
      </c>
      <c r="N157" s="64">
        <f>[1]节奏总纲!N157</f>
        <v>164</v>
      </c>
      <c r="O157" s="64">
        <v>154</v>
      </c>
      <c r="P157" s="64">
        <f>[1]节奏总纲!P157</f>
        <v>43236.635220206183</v>
      </c>
      <c r="Q157" s="64">
        <f>[1]节奏总纲!Q157</f>
        <v>36967.323113276288</v>
      </c>
      <c r="R157" s="64">
        <f>[1]节奏总纲!R157</f>
        <v>33940.758647861854</v>
      </c>
      <c r="S157" s="64">
        <f>[1]节奏总纲!S157</f>
        <v>34156.941823962887</v>
      </c>
      <c r="T157" s="64">
        <f>[1]节奏总纲!T157</f>
        <v>34156.941823962887</v>
      </c>
      <c r="U157" s="64"/>
      <c r="V157" s="64">
        <v>154</v>
      </c>
      <c r="W157" s="64">
        <f>[1]节奏总纲!W157</f>
        <v>2895.4950837199503</v>
      </c>
      <c r="X157" s="64">
        <f>[1]节奏总纲!X157</f>
        <v>2637.0128571265086</v>
      </c>
      <c r="Y157" s="64">
        <f>[1]节奏总纲!Y157</f>
        <v>6387.7599346417555</v>
      </c>
      <c r="Z157" s="64">
        <f>[1]节奏总纲!Z157</f>
        <v>9952.2577420711496</v>
      </c>
      <c r="AA157" s="64">
        <f>[1]节奏总纲!AA157</f>
        <v>9952.2577420711496</v>
      </c>
      <c r="AC157" s="58">
        <v>154</v>
      </c>
      <c r="AD157" s="58">
        <f>[1]节奏总纲!AD157</f>
        <v>72.754907466168333</v>
      </c>
      <c r="AE157" s="58">
        <f>[1]节奏总纲!AE157</f>
        <v>74.834475960078507</v>
      </c>
      <c r="AF157" s="58">
        <f>[1]节奏总纲!AF157</f>
        <v>77.697893604818219</v>
      </c>
      <c r="AG157" s="58">
        <f>[1]节奏总纲!AG157</f>
        <v>82.29607480035996</v>
      </c>
      <c r="AH157" s="58">
        <f>[1]节奏总纲!AH157</f>
        <v>91.626247108164094</v>
      </c>
      <c r="AZ157" s="58">
        <v>154</v>
      </c>
      <c r="BA157" s="58">
        <v>40.938211257109145</v>
      </c>
      <c r="BB157" s="58">
        <v>42.427494399390554</v>
      </c>
      <c r="BC157" s="58">
        <v>44.369558034289838</v>
      </c>
      <c r="BD157" s="58">
        <v>47.12024662670057</v>
      </c>
      <c r="BE157" s="58">
        <v>50</v>
      </c>
    </row>
    <row r="158" spans="6:57" x14ac:dyDescent="0.15">
      <c r="F158" s="64">
        <f>[1]节奏总纲!F158</f>
        <v>156</v>
      </c>
      <c r="G158" s="64">
        <f>[1]节奏总纲!G158</f>
        <v>49666.000451412707</v>
      </c>
      <c r="N158" s="64">
        <f>[1]节奏总纲!N158</f>
        <v>165</v>
      </c>
      <c r="O158" s="64">
        <v>155</v>
      </c>
      <c r="P158" s="64">
        <f>[1]节奏总纲!P158</f>
        <v>46339.950011841604</v>
      </c>
      <c r="Q158" s="64">
        <f>[1]节奏总纲!Q158</f>
        <v>44078.560451263736</v>
      </c>
      <c r="R158" s="64">
        <f>[1]节奏总纲!R158</f>
        <v>44402.940101346627</v>
      </c>
      <c r="S158" s="64">
        <f>[1]节奏总纲!S158</f>
        <v>44402.940101346627</v>
      </c>
      <c r="T158" s="64">
        <f>[1]节奏总纲!T158</f>
        <v>44541.959951382152</v>
      </c>
      <c r="U158" s="64"/>
      <c r="V158" s="64">
        <v>155</v>
      </c>
      <c r="W158" s="64">
        <f>[1]节奏总纲!W158</f>
        <v>3103.314791635421</v>
      </c>
      <c r="X158" s="64">
        <f>[1]节奏总纲!X158</f>
        <v>7111.237337987448</v>
      </c>
      <c r="Y158" s="64">
        <f>[1]节奏总纲!Y158</f>
        <v>10462.181453484773</v>
      </c>
      <c r="Z158" s="64">
        <f>[1]节奏总纲!Z158</f>
        <v>10245.99827738374</v>
      </c>
      <c r="AA158" s="64">
        <f>[1]节奏总纲!AA158</f>
        <v>10385.018127419266</v>
      </c>
      <c r="AC158" s="58">
        <v>155</v>
      </c>
      <c r="AD158" s="58">
        <f>[1]节奏总纲!AD158</f>
        <v>72.849666392872081</v>
      </c>
      <c r="AE158" s="58">
        <f>[1]节奏总纲!AE158</f>
        <v>74.92891383002295</v>
      </c>
      <c r="AF158" s="58">
        <f>[1]节奏总纲!AF158</f>
        <v>77.791342508119982</v>
      </c>
      <c r="AG158" s="58">
        <f>[1]节奏总纲!AG158</f>
        <v>82.388951233951914</v>
      </c>
      <c r="AH158" s="58">
        <f>[1]节奏总纲!AH158</f>
        <v>91.72877549092135</v>
      </c>
      <c r="AZ158" s="58">
        <v>155</v>
      </c>
      <c r="BA158" s="58">
        <v>40.984830450008985</v>
      </c>
      <c r="BB158" s="58">
        <v>42.470885343049382</v>
      </c>
      <c r="BC158" s="58">
        <v>44.412650444796341</v>
      </c>
      <c r="BD158" s="58">
        <v>47.161821703346362</v>
      </c>
      <c r="BE158" s="58">
        <v>50</v>
      </c>
    </row>
    <row r="159" spans="6:57" x14ac:dyDescent="0.15">
      <c r="F159" s="64">
        <f>[1]节奏总纲!F159</f>
        <v>157</v>
      </c>
      <c r="G159" s="64">
        <f>[1]节奏总纲!G159</f>
        <v>53230.773047602182</v>
      </c>
      <c r="N159" s="64">
        <f>[1]节奏总纲!N159</f>
        <v>166</v>
      </c>
      <c r="O159" s="64">
        <v>156</v>
      </c>
      <c r="P159" s="64">
        <f>[1]节奏总纲!P159</f>
        <v>49666.000451412707</v>
      </c>
      <c r="Q159" s="64">
        <f>[1]节奏总纲!Q159</f>
        <v>49666.000451412707</v>
      </c>
      <c r="R159" s="64">
        <f>[1]节奏总纲!R159</f>
        <v>50162.660455926831</v>
      </c>
      <c r="S159" s="64">
        <f>[1]节奏总纲!S159</f>
        <v>50162.660455926831</v>
      </c>
      <c r="T159" s="64">
        <f>[1]节奏总纲!T159</f>
        <v>50311.658457281068</v>
      </c>
      <c r="U159" s="64"/>
      <c r="V159" s="64">
        <v>156</v>
      </c>
      <c r="W159" s="64">
        <f>[1]节奏总纲!W159</f>
        <v>3326.0504395711032</v>
      </c>
      <c r="X159" s="64">
        <f>[1]节奏总纲!X159</f>
        <v>5587.4400001489703</v>
      </c>
      <c r="Y159" s="64">
        <f>[1]节奏总纲!Y159</f>
        <v>5759.720354580204</v>
      </c>
      <c r="Z159" s="64">
        <f>[1]节奏总纲!Z159</f>
        <v>5759.720354580204</v>
      </c>
      <c r="AA159" s="64">
        <f>[1]节奏总纲!AA159</f>
        <v>5769.6985058989158</v>
      </c>
      <c r="AC159" s="58">
        <v>156</v>
      </c>
      <c r="AD159" s="58">
        <f>[1]节奏总纲!AD159</f>
        <v>72.944425319575828</v>
      </c>
      <c r="AE159" s="58">
        <f>[1]节奏总纲!AE159</f>
        <v>75.022035011469043</v>
      </c>
      <c r="AF159" s="58">
        <f>[1]节奏总纲!AF159</f>
        <v>77.884791411421745</v>
      </c>
      <c r="AG159" s="58">
        <f>[1]节奏总纲!AG159</f>
        <v>82.481827667543882</v>
      </c>
      <c r="AH159" s="58">
        <f>[1]节奏总纲!AH159</f>
        <v>91.831303873678593</v>
      </c>
      <c r="AZ159" s="58">
        <v>156</v>
      </c>
      <c r="BA159" s="58">
        <v>41.027136894088379</v>
      </c>
      <c r="BB159" s="58">
        <v>42.51427628670821</v>
      </c>
      <c r="BC159" s="58">
        <v>44.455742855302844</v>
      </c>
      <c r="BD159" s="58">
        <v>47.203396779992147</v>
      </c>
      <c r="BE159" s="58">
        <v>50</v>
      </c>
    </row>
    <row r="160" spans="6:57" x14ac:dyDescent="0.15">
      <c r="F160" s="64">
        <f>[1]节奏总纲!F160</f>
        <v>158</v>
      </c>
      <c r="G160" s="64">
        <f>[1]节奏总纲!G160</f>
        <v>57051.401716174769</v>
      </c>
      <c r="N160" s="64">
        <f>[1]节奏总纲!N160</f>
        <v>167</v>
      </c>
      <c r="O160" s="64">
        <v>157</v>
      </c>
      <c r="P160" s="64">
        <f>[1]节奏总纲!P160</f>
        <v>53230.773047602182</v>
      </c>
      <c r="Q160" s="64">
        <f>[1]节奏总纲!Q160</f>
        <v>53230.773047602182</v>
      </c>
      <c r="R160" s="64">
        <f>[1]节奏总纲!R160</f>
        <v>53763.080778078205</v>
      </c>
      <c r="S160" s="64">
        <f>[1]节奏总纲!S160</f>
        <v>53763.080778078205</v>
      </c>
      <c r="T160" s="64">
        <f>[1]节奏总纲!T160</f>
        <v>53763.080778078205</v>
      </c>
      <c r="U160" s="64"/>
      <c r="V160" s="64">
        <v>157</v>
      </c>
      <c r="W160" s="64">
        <f>[1]节奏总纲!W160</f>
        <v>3564.7725961894757</v>
      </c>
      <c r="X160" s="64">
        <f>[1]节奏总纲!X160</f>
        <v>3564.7725961894757</v>
      </c>
      <c r="Y160" s="64">
        <f>[1]节奏总纲!Y160</f>
        <v>3600.4203221513744</v>
      </c>
      <c r="Z160" s="64">
        <f>[1]节奏总纲!Z160</f>
        <v>3600.4203221513744</v>
      </c>
      <c r="AA160" s="64">
        <f>[1]节奏总纲!AA160</f>
        <v>3451.4223207971372</v>
      </c>
      <c r="AC160" s="58">
        <v>157</v>
      </c>
      <c r="AD160" s="58">
        <f>[1]节奏总纲!AD160</f>
        <v>73.036560194527354</v>
      </c>
      <c r="AE160" s="58">
        <f>[1]节奏总纲!AE160</f>
        <v>75.111147990406067</v>
      </c>
      <c r="AF160" s="58">
        <f>[1]节奏总纲!AF160</f>
        <v>77.978240314723507</v>
      </c>
      <c r="AG160" s="58">
        <f>[1]节奏总纲!AG160</f>
        <v>82.574704101135836</v>
      </c>
      <c r="AH160" s="58">
        <f>[1]节奏总纲!AH160</f>
        <v>91.933832256435849</v>
      </c>
      <c r="AZ160" s="58">
        <v>157</v>
      </c>
      <c r="BA160" s="58">
        <v>41.067363109180121</v>
      </c>
      <c r="BB160" s="58">
        <v>42.557667230367045</v>
      </c>
      <c r="BC160" s="58">
        <v>44.498835265809355</v>
      </c>
      <c r="BD160" s="58">
        <v>47.244971856637939</v>
      </c>
      <c r="BE160" s="58">
        <v>50</v>
      </c>
    </row>
    <row r="161" spans="6:57" x14ac:dyDescent="0.15">
      <c r="F161" s="64">
        <f>[1]节奏总纲!F161</f>
        <v>159</v>
      </c>
      <c r="G161" s="64">
        <f>[1]节奏总纲!G161</f>
        <v>61146.25013335624</v>
      </c>
      <c r="N161" s="64">
        <f>[1]节奏总纲!N161</f>
        <v>168</v>
      </c>
      <c r="O161" s="64">
        <v>158</v>
      </c>
      <c r="P161" s="64">
        <f>[1]节奏总纲!P161</f>
        <v>57051.401716174769</v>
      </c>
      <c r="Q161" s="64">
        <f>[1]节奏总纲!Q161</f>
        <v>57051.401716174769</v>
      </c>
      <c r="R161" s="64">
        <f>[1]节奏总纲!R161</f>
        <v>57621.915733336515</v>
      </c>
      <c r="S161" s="64">
        <f>[1]节奏总纲!S161</f>
        <v>57621.915733336515</v>
      </c>
      <c r="T161" s="64">
        <f>[1]节奏总纲!T161</f>
        <v>57621.915733336515</v>
      </c>
      <c r="U161" s="64"/>
      <c r="V161" s="64">
        <v>158</v>
      </c>
      <c r="W161" s="64">
        <f>[1]节奏总纲!W161</f>
        <v>3820.6286685725863</v>
      </c>
      <c r="X161" s="64">
        <f>[1]节奏总纲!X161</f>
        <v>3820.6286685725863</v>
      </c>
      <c r="Y161" s="64">
        <f>[1]节奏总纲!Y161</f>
        <v>3858.8349552583095</v>
      </c>
      <c r="Z161" s="64">
        <f>[1]节奏总纲!Z161</f>
        <v>3858.8349552583095</v>
      </c>
      <c r="AA161" s="64">
        <f>[1]节奏总纲!AA161</f>
        <v>3858.8349552583095</v>
      </c>
      <c r="AC161" s="58">
        <v>158</v>
      </c>
      <c r="AD161" s="58">
        <f>[1]节奏总纲!AD161</f>
        <v>73.124973399384572</v>
      </c>
      <c r="AE161" s="58">
        <f>[1]节奏总纲!AE161</f>
        <v>75.200260969343077</v>
      </c>
      <c r="AF161" s="58">
        <f>[1]节奏总纲!AF161</f>
        <v>78.066694029528094</v>
      </c>
      <c r="AG161" s="58">
        <f>[1]节奏总纲!AG161</f>
        <v>82.667580534727804</v>
      </c>
      <c r="AH161" s="58">
        <f>[1]节奏总纲!AH161</f>
        <v>92.033129415212969</v>
      </c>
      <c r="AZ161" s="58">
        <v>158</v>
      </c>
      <c r="BA161" s="58">
        <v>41.107589324271871</v>
      </c>
      <c r="BB161" s="58">
        <v>42.601058174025873</v>
      </c>
      <c r="BC161" s="58">
        <v>44.541927676315858</v>
      </c>
      <c r="BD161" s="58">
        <v>47.286546933283724</v>
      </c>
      <c r="BE161" s="58">
        <v>50</v>
      </c>
    </row>
    <row r="162" spans="6:57" x14ac:dyDescent="0.15">
      <c r="F162" s="64">
        <f>[1]节奏总纲!F162</f>
        <v>160</v>
      </c>
      <c r="G162" s="64">
        <f>[1]节奏总纲!G162</f>
        <v>65535</v>
      </c>
      <c r="N162" s="64">
        <f>[1]节奏总纲!N162</f>
        <v>169</v>
      </c>
      <c r="O162" s="64">
        <v>159</v>
      </c>
      <c r="P162" s="64">
        <f>[1]节奏总纲!P162</f>
        <v>61146.25013335624</v>
      </c>
      <c r="Q162" s="64">
        <f>[1]节奏总纲!Q162</f>
        <v>61146.25013335624</v>
      </c>
      <c r="R162" s="64">
        <f>[1]节奏总纲!R162</f>
        <v>61757.7126346898</v>
      </c>
      <c r="S162" s="64">
        <f>[1]节奏总纲!S162</f>
        <v>61757.7126346898</v>
      </c>
      <c r="T162" s="64">
        <f>[1]节奏总纲!T162</f>
        <v>61757.7126346898</v>
      </c>
      <c r="U162" s="64"/>
      <c r="V162" s="64">
        <v>159</v>
      </c>
      <c r="W162" s="64">
        <f>[1]节奏总纲!W162</f>
        <v>4094.8484171814707</v>
      </c>
      <c r="X162" s="64">
        <f>[1]节奏总纲!X162</f>
        <v>4094.8484171814707</v>
      </c>
      <c r="Y162" s="64">
        <f>[1]节奏总纲!Y162</f>
        <v>4135.7969013532856</v>
      </c>
      <c r="Z162" s="64">
        <f>[1]节奏总纲!Z162</f>
        <v>4135.7969013532856</v>
      </c>
      <c r="AA162" s="64">
        <f>[1]节奏总纲!AA162</f>
        <v>4135.7969013532856</v>
      </c>
      <c r="AC162" s="58">
        <v>159</v>
      </c>
      <c r="AD162" s="58">
        <f>[1]节奏总纲!AD162</f>
        <v>73.213386604241791</v>
      </c>
      <c r="AE162" s="58">
        <f>[1]节奏总纲!AE162</f>
        <v>75.289373948280101</v>
      </c>
      <c r="AF162" s="58">
        <f>[1]节奏总纲!AF162</f>
        <v>78.153631564737054</v>
      </c>
      <c r="AG162" s="58">
        <f>[1]节奏总纲!AG162</f>
        <v>82.760456968319758</v>
      </c>
      <c r="AH162" s="58">
        <f>[1]节奏总纲!AH162</f>
        <v>92.126546512350387</v>
      </c>
      <c r="AZ162" s="58">
        <v>159</v>
      </c>
      <c r="BA162" s="58">
        <v>41.147815539363613</v>
      </c>
      <c r="BB162" s="58">
        <v>42.644449117684701</v>
      </c>
      <c r="BC162" s="58">
        <v>44.585020086822361</v>
      </c>
      <c r="BD162" s="58">
        <v>47.328122009929508</v>
      </c>
      <c r="BE162" s="58">
        <v>50</v>
      </c>
    </row>
    <row r="163" spans="6:57" x14ac:dyDescent="0.15">
      <c r="F163" s="64"/>
      <c r="G163" s="64"/>
      <c r="N163" s="64">
        <f>[1]节奏总纲!N163</f>
        <v>170</v>
      </c>
      <c r="O163" s="64">
        <v>160</v>
      </c>
      <c r="P163" s="64">
        <f>[1]节奏总纲!P163</f>
        <v>65535</v>
      </c>
      <c r="Q163" s="64">
        <f>[1]节奏总纲!Q163</f>
        <v>65535</v>
      </c>
      <c r="R163" s="64">
        <f>[1]节奏总纲!R163</f>
        <v>66190.350000000006</v>
      </c>
      <c r="S163" s="64">
        <f>[1]节奏总纲!S163</f>
        <v>66190.350000000006</v>
      </c>
      <c r="T163" s="64">
        <f>[1]节奏总纲!T163</f>
        <v>66190.350000000006</v>
      </c>
      <c r="U163" s="64"/>
      <c r="V163" s="64">
        <v>160</v>
      </c>
      <c r="W163" s="64">
        <f>[1]节奏总纲!W163</f>
        <v>4388.7498666437605</v>
      </c>
      <c r="X163" s="64">
        <f>[1]节奏总纲!X163</f>
        <v>4388.7498666437605</v>
      </c>
      <c r="Y163" s="64">
        <f>[1]节奏总纲!Y163</f>
        <v>4432.6373653102055</v>
      </c>
      <c r="Z163" s="64">
        <f>[1]节奏总纲!Z163</f>
        <v>4432.6373653102055</v>
      </c>
      <c r="AA163" s="64">
        <f>[1]节奏总纲!AA163</f>
        <v>4432.6373653102055</v>
      </c>
      <c r="AC163" s="58">
        <v>160</v>
      </c>
      <c r="AD163" s="58">
        <f>[1]节奏总纲!AD163</f>
        <v>73.301799809099009</v>
      </c>
      <c r="AE163" s="58">
        <f>[1]节奏总纲!AE163</f>
        <v>75.378486927217125</v>
      </c>
      <c r="AF163" s="58">
        <f>[1]节奏总纲!AF163</f>
        <v>78.240569099946029</v>
      </c>
      <c r="AG163" s="58">
        <f>[1]节奏总纲!AG163</f>
        <v>82.853333401911726</v>
      </c>
      <c r="AH163" s="58">
        <f>[1]节奏总纲!AH163</f>
        <v>92.219963609487792</v>
      </c>
      <c r="AZ163" s="58">
        <v>160</v>
      </c>
      <c r="BA163" s="58">
        <v>41.188041754455355</v>
      </c>
      <c r="BB163" s="58">
        <v>42.687840061343536</v>
      </c>
      <c r="BC163" s="58">
        <v>44.628112497328864</v>
      </c>
      <c r="BD163" s="58">
        <v>47.3696970865753</v>
      </c>
      <c r="BE163" s="58">
        <v>50</v>
      </c>
    </row>
    <row r="164" spans="6:57" x14ac:dyDescent="0.15">
      <c r="F164" s="64"/>
      <c r="G164" s="64"/>
      <c r="AC164" s="58">
        <v>161</v>
      </c>
      <c r="AD164" s="58">
        <f>[1]节奏总纲!AD164</f>
        <v>73.390213013956213</v>
      </c>
      <c r="AE164" s="58">
        <f>[1]节奏总纲!AE164</f>
        <v>75.467599906154135</v>
      </c>
      <c r="AF164" s="58">
        <f>[1]节奏总纲!AF164</f>
        <v>78.32750663515499</v>
      </c>
      <c r="AG164" s="58">
        <f>[1]节奏总纲!AG164</f>
        <v>82.94620983550368</v>
      </c>
      <c r="AH164" s="58">
        <f>[1]节奏总纲!AH164</f>
        <v>92.313380706625196</v>
      </c>
      <c r="AZ164" s="58">
        <v>161</v>
      </c>
      <c r="BA164" s="58">
        <v>41.228267969547105</v>
      </c>
      <c r="BB164" s="58">
        <v>42.731231005002364</v>
      </c>
      <c r="BC164" s="58">
        <v>44.671204907835367</v>
      </c>
      <c r="BD164" s="58">
        <v>47.411272163221085</v>
      </c>
      <c r="BE164" s="58">
        <v>50</v>
      </c>
    </row>
    <row r="165" spans="6:57" x14ac:dyDescent="0.15">
      <c r="F165" s="64"/>
      <c r="G165" s="64"/>
      <c r="AC165" s="58">
        <v>162</v>
      </c>
      <c r="AD165" s="58">
        <f>[1]节奏总纲!AD165</f>
        <v>73.478626218813432</v>
      </c>
      <c r="AE165" s="58">
        <f>[1]节奏总纲!AE165</f>
        <v>75.556712885091159</v>
      </c>
      <c r="AF165" s="58">
        <f>[1]节奏总纲!AF165</f>
        <v>78.414444170363964</v>
      </c>
      <c r="AG165" s="58">
        <f>[1]节奏总纲!AG165</f>
        <v>83.036921590135321</v>
      </c>
      <c r="AH165" s="58">
        <f>[1]节奏总纲!AH165</f>
        <v>92.406797803762601</v>
      </c>
      <c r="AZ165" s="58">
        <v>162</v>
      </c>
      <c r="BA165" s="58">
        <v>41.268494184638847</v>
      </c>
      <c r="BB165" s="58">
        <v>42.774621948661192</v>
      </c>
      <c r="BC165" s="58">
        <v>44.714297318341877</v>
      </c>
      <c r="BD165" s="58">
        <v>47.452847239866877</v>
      </c>
      <c r="BE165" s="58">
        <v>50</v>
      </c>
    </row>
    <row r="166" spans="6:57" x14ac:dyDescent="0.15">
      <c r="F166" s="64"/>
      <c r="G166" s="64"/>
      <c r="AC166" s="58">
        <v>163</v>
      </c>
      <c r="AD166" s="58">
        <f>[1]节奏总纲!AD166</f>
        <v>73.56703942367065</v>
      </c>
      <c r="AE166" s="58">
        <f>[1]节奏总纲!AE166</f>
        <v>75.645825864028183</v>
      </c>
      <c r="AF166" s="58">
        <f>[1]节奏总纲!AF166</f>
        <v>78.501381705572925</v>
      </c>
      <c r="AG166" s="58">
        <f>[1]节奏总纲!AG166</f>
        <v>83.124654333465756</v>
      </c>
      <c r="AH166" s="58">
        <f>[1]节奏总纲!AH166</f>
        <v>92.500214900900005</v>
      </c>
      <c r="AZ166" s="58">
        <v>163</v>
      </c>
      <c r="BA166" s="58">
        <v>41.308720399730589</v>
      </c>
      <c r="BB166" s="58">
        <v>42.818012892320027</v>
      </c>
      <c r="BC166" s="58">
        <v>44.757389728848381</v>
      </c>
      <c r="BD166" s="58">
        <v>47.494422316512662</v>
      </c>
      <c r="BE166" s="58">
        <v>50</v>
      </c>
    </row>
    <row r="167" spans="6:57" x14ac:dyDescent="0.15">
      <c r="F167" s="64"/>
      <c r="G167" s="64"/>
      <c r="AC167" s="58">
        <v>164</v>
      </c>
      <c r="AD167" s="58">
        <f>[1]节奏总纲!AD167</f>
        <v>73.655452628527868</v>
      </c>
      <c r="AE167" s="58">
        <f>[1]节奏总纲!AE167</f>
        <v>75.734938842965192</v>
      </c>
      <c r="AF167" s="58">
        <f>[1]节奏总纲!AF167</f>
        <v>78.5883192407819</v>
      </c>
      <c r="AG167" s="58">
        <f>[1]节奏总纲!AG167</f>
        <v>83.21238707679619</v>
      </c>
      <c r="AH167" s="58">
        <f>[1]节奏总纲!AH167</f>
        <v>92.593631998037409</v>
      </c>
      <c r="AZ167" s="58">
        <v>164</v>
      </c>
      <c r="BA167" s="58">
        <v>41.348946614822331</v>
      </c>
      <c r="BB167" s="58">
        <v>42.861403835978855</v>
      </c>
      <c r="BC167" s="58">
        <v>44.800482139354884</v>
      </c>
      <c r="BD167" s="58">
        <v>47.535997393158453</v>
      </c>
      <c r="BE167" s="58">
        <v>50</v>
      </c>
    </row>
    <row r="168" spans="6:57" x14ac:dyDescent="0.15">
      <c r="F168" s="64"/>
      <c r="G168" s="64"/>
      <c r="AC168" s="58">
        <v>165</v>
      </c>
      <c r="AD168" s="58">
        <f>[1]节奏总纲!AD168</f>
        <v>73.743865833385087</v>
      </c>
      <c r="AE168" s="58">
        <f>[1]节奏总纲!AE168</f>
        <v>75.824051821902216</v>
      </c>
      <c r="AF168" s="58">
        <f>[1]节奏总纲!AF168</f>
        <v>78.67525677599086</v>
      </c>
      <c r="AG168" s="58">
        <f>[1]节奏总纲!AG168</f>
        <v>83.300119820126625</v>
      </c>
      <c r="AH168" s="58">
        <f>[1]节奏总纲!AH168</f>
        <v>92.687049095174814</v>
      </c>
      <c r="AZ168" s="58">
        <v>165</v>
      </c>
      <c r="BA168" s="58">
        <v>41.389172829914081</v>
      </c>
      <c r="BB168" s="58">
        <v>42.904794779637683</v>
      </c>
      <c r="BC168" s="58">
        <v>44.843574549861387</v>
      </c>
      <c r="BD168" s="58">
        <v>47.577572469804238</v>
      </c>
      <c r="BE168" s="58">
        <v>50</v>
      </c>
    </row>
    <row r="169" spans="6:57" x14ac:dyDescent="0.15">
      <c r="F169" s="64"/>
      <c r="G169" s="64"/>
      <c r="AC169" s="58">
        <v>166</v>
      </c>
      <c r="AD169" s="58">
        <f>[1]节奏总纲!AD169</f>
        <v>73.832279038242305</v>
      </c>
      <c r="AE169" s="58">
        <f>[1]节奏总纲!AE169</f>
        <v>75.91316480083924</v>
      </c>
      <c r="AF169" s="58">
        <f>[1]节奏总纲!AF169</f>
        <v>78.762194311199835</v>
      </c>
      <c r="AG169" s="58">
        <f>[1]节奏总纲!AG169</f>
        <v>83.387852563457059</v>
      </c>
      <c r="AH169" s="58">
        <f>[1]节奏总纲!AH169</f>
        <v>92.780466192312218</v>
      </c>
      <c r="AZ169" s="58">
        <v>166</v>
      </c>
      <c r="BA169" s="58">
        <v>41.429399045005823</v>
      </c>
      <c r="BB169" s="58">
        <v>42.948185723296518</v>
      </c>
      <c r="BC169" s="58">
        <v>44.88666696036789</v>
      </c>
      <c r="BD169" s="58">
        <v>47.619147546450023</v>
      </c>
      <c r="BE169" s="58">
        <v>50</v>
      </c>
    </row>
    <row r="170" spans="6:57" x14ac:dyDescent="0.15">
      <c r="F170" s="64"/>
      <c r="G170" s="64"/>
      <c r="AC170" s="58">
        <v>167</v>
      </c>
      <c r="AD170" s="58">
        <f>[1]节奏总纲!AD170</f>
        <v>73.920692243099523</v>
      </c>
      <c r="AE170" s="58">
        <f>[1]节奏总纲!AE170</f>
        <v>76.002103770254962</v>
      </c>
      <c r="AF170" s="58">
        <f>[1]节奏总纲!AF170</f>
        <v>78.849131846408795</v>
      </c>
      <c r="AG170" s="58">
        <f>[1]节奏总纲!AG170</f>
        <v>83.475585306787494</v>
      </c>
      <c r="AH170" s="58">
        <f>[1]节奏总纲!AH170</f>
        <v>92.873883289449623</v>
      </c>
      <c r="AZ170" s="58">
        <v>167</v>
      </c>
      <c r="BA170" s="58">
        <v>41.469625260097565</v>
      </c>
      <c r="BB170" s="58">
        <v>42.991576666955346</v>
      </c>
      <c r="BC170" s="58">
        <v>44.9297593708744</v>
      </c>
      <c r="BD170" s="58">
        <v>47.660722623095815</v>
      </c>
      <c r="BE170" s="58">
        <v>50</v>
      </c>
    </row>
    <row r="171" spans="6:57" x14ac:dyDescent="0.15">
      <c r="F171" s="64"/>
      <c r="G171" s="64"/>
      <c r="AC171" s="58">
        <v>168</v>
      </c>
      <c r="AD171" s="58">
        <f>[1]节奏总纲!AD171</f>
        <v>74.008495683346354</v>
      </c>
      <c r="AE171" s="58">
        <f>[1]节奏总纲!AE171</f>
        <v>76.084409020469636</v>
      </c>
      <c r="AF171" s="58">
        <f>[1]节奏总纲!AF171</f>
        <v>78.93606938161777</v>
      </c>
      <c r="AG171" s="58">
        <f>[1]节奏总纲!AG171</f>
        <v>83.563318050117928</v>
      </c>
      <c r="AH171" s="58">
        <f>[1]节奏总纲!AH171</f>
        <v>92.967300386587027</v>
      </c>
      <c r="AZ171" s="58">
        <v>168</v>
      </c>
      <c r="BA171" s="58">
        <v>41.509851475189308</v>
      </c>
      <c r="BB171" s="58">
        <v>43.030177309109042</v>
      </c>
      <c r="BC171" s="58">
        <v>44.972851781380903</v>
      </c>
      <c r="BD171" s="58">
        <v>47.7022976997416</v>
      </c>
      <c r="BE171" s="58">
        <v>50</v>
      </c>
    </row>
    <row r="172" spans="6:57" x14ac:dyDescent="0.15">
      <c r="F172" s="64"/>
      <c r="G172" s="64"/>
      <c r="AC172" s="58">
        <v>169</v>
      </c>
      <c r="AD172" s="58">
        <f>[1]节奏总纲!AD172</f>
        <v>74.090988120365651</v>
      </c>
      <c r="AE172" s="58">
        <f>[1]节奏总纲!AE172</f>
        <v>76.166714270684309</v>
      </c>
      <c r="AF172" s="58">
        <f>[1]节奏总纲!AF172</f>
        <v>79.022812309215297</v>
      </c>
      <c r="AG172" s="58">
        <f>[1]节奏总纲!AG172</f>
        <v>83.651050793448363</v>
      </c>
      <c r="AH172" s="58">
        <f>[1]节奏总纲!AH172</f>
        <v>93.057555567360481</v>
      </c>
      <c r="AZ172" s="58">
        <v>169</v>
      </c>
      <c r="BA172" s="58">
        <v>41.550077690281057</v>
      </c>
      <c r="BB172" s="58">
        <v>43.067624017543686</v>
      </c>
      <c r="BC172" s="58">
        <v>45.013762077986961</v>
      </c>
      <c r="BD172" s="58">
        <v>47.743872776387391</v>
      </c>
      <c r="BE172" s="58">
        <v>50</v>
      </c>
    </row>
    <row r="173" spans="6:57" x14ac:dyDescent="0.15">
      <c r="F173" s="64"/>
      <c r="G173" s="64"/>
      <c r="AC173" s="58">
        <v>170</v>
      </c>
      <c r="AD173" s="58">
        <f>[1]节奏总纲!AD173</f>
        <v>74.173480557384934</v>
      </c>
      <c r="AE173" s="58">
        <f>[1]节奏总纲!AE173</f>
        <v>76.249019520898997</v>
      </c>
      <c r="AF173" s="58">
        <f>[1]节奏总纲!AF173</f>
        <v>79.109014469658547</v>
      </c>
      <c r="AG173" s="58">
        <f>[1]节奏总纲!AG173</f>
        <v>83.738783536778797</v>
      </c>
      <c r="AH173" s="58">
        <f>[1]节奏总纲!AH173</f>
        <v>93.146107887007233</v>
      </c>
      <c r="AZ173" s="58">
        <v>170</v>
      </c>
      <c r="BA173" s="58">
        <v>41.590303905372799</v>
      </c>
      <c r="BB173" s="58">
        <v>43.105070725978337</v>
      </c>
      <c r="BC173" s="58">
        <v>45.050956883357138</v>
      </c>
      <c r="BD173" s="58">
        <v>47.785447853033176</v>
      </c>
      <c r="BE173" s="58">
        <v>50</v>
      </c>
    </row>
    <row r="174" spans="6:57" x14ac:dyDescent="0.15">
      <c r="F174" s="64"/>
      <c r="G174" s="64"/>
      <c r="AC174" s="58">
        <v>171</v>
      </c>
      <c r="AD174" s="58">
        <f>[1]节奏总纲!AD174</f>
        <v>74.255972994404218</v>
      </c>
      <c r="AE174" s="58">
        <f>[1]节奏总纲!AE174</f>
        <v>76.331324771113671</v>
      </c>
      <c r="AF174" s="58">
        <f>[1]节奏总纲!AF174</f>
        <v>79.195216630101797</v>
      </c>
      <c r="AG174" s="58">
        <f>[1]节奏总纲!AG174</f>
        <v>83.826516280109232</v>
      </c>
      <c r="AH174" s="58">
        <f>[1]节奏总纲!AH174</f>
        <v>93.23466020665397</v>
      </c>
      <c r="AZ174" s="58">
        <v>171</v>
      </c>
      <c r="BA174" s="58">
        <v>41.630530120464542</v>
      </c>
      <c r="BB174" s="58">
        <v>43.14251743441298</v>
      </c>
      <c r="BC174" s="58">
        <v>45.088151688727308</v>
      </c>
      <c r="BD174" s="58">
        <v>47.827022929678968</v>
      </c>
      <c r="BE174" s="58">
        <v>50</v>
      </c>
    </row>
    <row r="175" spans="6:57" x14ac:dyDescent="0.15">
      <c r="F175" s="64"/>
      <c r="G175" s="64"/>
      <c r="AC175" s="58">
        <v>172</v>
      </c>
      <c r="AD175" s="58">
        <f>[1]节奏总纲!AD175</f>
        <v>74.338465431423501</v>
      </c>
      <c r="AE175" s="58">
        <f>[1]节奏总纲!AE175</f>
        <v>76.413630021328345</v>
      </c>
      <c r="AF175" s="58">
        <f>[1]节奏总纲!AF175</f>
        <v>79.281418790545047</v>
      </c>
      <c r="AG175" s="58">
        <f>[1]节奏总纲!AG175</f>
        <v>83.914249023439666</v>
      </c>
      <c r="AH175" s="58">
        <f>[1]节奏总纲!AH175</f>
        <v>93.323212526300722</v>
      </c>
      <c r="AZ175" s="58">
        <v>172</v>
      </c>
      <c r="BA175" s="58">
        <v>41.670756335556291</v>
      </c>
      <c r="BB175" s="58">
        <v>43.179964142847631</v>
      </c>
      <c r="BC175" s="58">
        <v>45.125346494097485</v>
      </c>
      <c r="BD175" s="58">
        <v>47.868598006324753</v>
      </c>
      <c r="BE175" s="58">
        <v>50</v>
      </c>
    </row>
    <row r="176" spans="6:57" x14ac:dyDescent="0.15">
      <c r="F176" s="64"/>
      <c r="G176" s="64"/>
      <c r="AC176" s="58">
        <v>173</v>
      </c>
      <c r="AD176" s="58">
        <f>[1]节奏总纲!AD176</f>
        <v>74.420957868442784</v>
      </c>
      <c r="AE176" s="58">
        <f>[1]节奏总纲!AE176</f>
        <v>76.495935271543019</v>
      </c>
      <c r="AF176" s="58">
        <f>[1]节奏总纲!AF176</f>
        <v>79.367620950988297</v>
      </c>
      <c r="AG176" s="58">
        <f>[1]节奏总纲!AG176</f>
        <v>84.00179325525086</v>
      </c>
      <c r="AH176" s="58">
        <f>[1]节奏总纲!AH176</f>
        <v>93.411764845947459</v>
      </c>
      <c r="AZ176" s="58">
        <v>173</v>
      </c>
      <c r="BA176" s="58">
        <v>41.710982550648033</v>
      </c>
      <c r="BB176" s="58">
        <v>43.217410851282274</v>
      </c>
      <c r="BC176" s="58">
        <v>45.162541299467655</v>
      </c>
      <c r="BD176" s="58">
        <v>47.910173082970537</v>
      </c>
      <c r="BE176" s="58">
        <v>50</v>
      </c>
    </row>
    <row r="177" spans="6:57" x14ac:dyDescent="0.15">
      <c r="F177" s="64"/>
      <c r="G177" s="64"/>
      <c r="AC177" s="58">
        <v>174</v>
      </c>
      <c r="AD177" s="58">
        <f>[1]节奏总纲!AD177</f>
        <v>74.503450305462081</v>
      </c>
      <c r="AE177" s="58">
        <f>[1]节奏总纲!AE177</f>
        <v>76.578240521757706</v>
      </c>
      <c r="AF177" s="58">
        <f>[1]节奏总纲!AF177</f>
        <v>79.453823111431561</v>
      </c>
      <c r="AG177" s="58">
        <f>[1]节奏总纲!AG177</f>
        <v>84.08118060043364</v>
      </c>
      <c r="AH177" s="58">
        <f>[1]节奏总纲!AH177</f>
        <v>93.500317165594211</v>
      </c>
      <c r="AZ177" s="58">
        <v>174</v>
      </c>
      <c r="BA177" s="58">
        <v>41.751208765739776</v>
      </c>
      <c r="BB177" s="58">
        <v>43.254857559716925</v>
      </c>
      <c r="BC177" s="58">
        <v>45.199736104837832</v>
      </c>
      <c r="BD177" s="58">
        <v>47.951748159616329</v>
      </c>
      <c r="BE177" s="58">
        <v>50</v>
      </c>
    </row>
    <row r="178" spans="6:57" x14ac:dyDescent="0.15">
      <c r="F178" s="64"/>
      <c r="G178" s="64"/>
      <c r="AC178" s="58">
        <v>175</v>
      </c>
      <c r="AD178" s="58">
        <f>[1]节奏总纲!AD178</f>
        <v>74.585942742481365</v>
      </c>
      <c r="AE178" s="58">
        <f>[1]节奏总纲!AE178</f>
        <v>76.66054577197238</v>
      </c>
      <c r="AF178" s="58">
        <f>[1]节奏总纲!AF178</f>
        <v>79.540025271874811</v>
      </c>
      <c r="AG178" s="58">
        <f>[1]节奏总纲!AG178</f>
        <v>84.160567945616407</v>
      </c>
      <c r="AH178" s="58">
        <f>[1]节奏总纲!AH178</f>
        <v>93.588869485240949</v>
      </c>
      <c r="AZ178" s="58">
        <v>175</v>
      </c>
      <c r="BA178" s="58">
        <v>41.791434980831518</v>
      </c>
      <c r="BB178" s="58">
        <v>43.292304268151575</v>
      </c>
      <c r="BC178" s="58">
        <v>45.236930910208002</v>
      </c>
      <c r="BD178" s="58">
        <v>47.993323236262114</v>
      </c>
      <c r="BE178" s="58">
        <v>50</v>
      </c>
    </row>
    <row r="179" spans="6:57" x14ac:dyDescent="0.15">
      <c r="F179" s="64"/>
      <c r="G179" s="64"/>
      <c r="AC179" s="58">
        <v>176</v>
      </c>
      <c r="AD179" s="58">
        <f>[1]节奏总纲!AD179</f>
        <v>74.668435179500648</v>
      </c>
      <c r="AE179" s="58">
        <f>[1]节奏总纲!AE179</f>
        <v>76.742851022187054</v>
      </c>
      <c r="AF179" s="58">
        <f>[1]节奏总纲!AF179</f>
        <v>79.626227432318061</v>
      </c>
      <c r="AG179" s="58">
        <f>[1]节奏总纲!AG179</f>
        <v>84.239955290799188</v>
      </c>
      <c r="AH179" s="58">
        <f>[1]节奏总纲!AH179</f>
        <v>93.6774218048877</v>
      </c>
      <c r="AZ179" s="58">
        <v>176</v>
      </c>
      <c r="BA179" s="58">
        <v>41.831661195923267</v>
      </c>
      <c r="BB179" s="58">
        <v>43.329750976586219</v>
      </c>
      <c r="BC179" s="58">
        <v>45.274125715578172</v>
      </c>
      <c r="BD179" s="58">
        <v>48.030128751164234</v>
      </c>
      <c r="BE179" s="58">
        <v>50</v>
      </c>
    </row>
    <row r="180" spans="6:57" x14ac:dyDescent="0.15">
      <c r="F180" s="64"/>
      <c r="G180" s="64"/>
      <c r="AC180" s="58">
        <v>177</v>
      </c>
      <c r="AD180" s="58">
        <f>[1]节奏总纲!AD180</f>
        <v>74.750927616519931</v>
      </c>
      <c r="AE180" s="58">
        <f>[1]节奏总纲!AE180</f>
        <v>76.825156272401728</v>
      </c>
      <c r="AF180" s="58">
        <f>[1]节奏总纲!AF180</f>
        <v>79.71242959276131</v>
      </c>
      <c r="AG180" s="58">
        <f>[1]节奏总纲!AG180</f>
        <v>84.319342635981968</v>
      </c>
      <c r="AH180" s="58">
        <f>[1]节奏总纲!AH180</f>
        <v>93.765974124534438</v>
      </c>
      <c r="AZ180" s="58">
        <v>177</v>
      </c>
      <c r="BA180" s="58">
        <v>41.87188741101501</v>
      </c>
      <c r="BB180" s="58">
        <v>43.367197685020869</v>
      </c>
      <c r="BC180" s="58">
        <v>45.31132052094835</v>
      </c>
      <c r="BD180" s="58">
        <v>48.066021750983474</v>
      </c>
      <c r="BE180" s="58">
        <v>50</v>
      </c>
    </row>
    <row r="181" spans="6:57" x14ac:dyDescent="0.15">
      <c r="F181" s="64"/>
      <c r="G181" s="64"/>
      <c r="AC181" s="58">
        <v>178</v>
      </c>
      <c r="AD181" s="58">
        <f>[1]节奏总纲!AD181</f>
        <v>74.833420053539214</v>
      </c>
      <c r="AE181" s="58">
        <f>[1]节奏总纲!AE181</f>
        <v>76.907461522616416</v>
      </c>
      <c r="AF181" s="58">
        <f>[1]节奏总纲!AF181</f>
        <v>79.79863175320456</v>
      </c>
      <c r="AG181" s="58">
        <f>[1]节奏总纲!AG181</f>
        <v>84.398729981164735</v>
      </c>
      <c r="AH181" s="58">
        <f>[1]节奏总纲!AH181</f>
        <v>93.85452644418119</v>
      </c>
      <c r="AZ181" s="58">
        <v>178</v>
      </c>
      <c r="BA181" s="58">
        <v>41.912113626106752</v>
      </c>
      <c r="BB181" s="58">
        <v>43.404644393455513</v>
      </c>
      <c r="BC181" s="58">
        <v>45.34851532631852</v>
      </c>
      <c r="BD181" s="58">
        <v>48.101914750802706</v>
      </c>
      <c r="BE181" s="58">
        <v>50</v>
      </c>
    </row>
    <row r="182" spans="6:57" x14ac:dyDescent="0.15">
      <c r="F182" s="64"/>
      <c r="G182" s="64"/>
      <c r="AC182" s="58">
        <v>179</v>
      </c>
      <c r="AD182" s="58">
        <f>[1]节奏总纲!AD182</f>
        <v>74.915912490558512</v>
      </c>
      <c r="AE182" s="58">
        <f>[1]节奏总纲!AE182</f>
        <v>76.989766772831089</v>
      </c>
      <c r="AF182" s="58">
        <f>[1]节奏总纲!AF182</f>
        <v>79.88483391364781</v>
      </c>
      <c r="AG182" s="58">
        <f>[1]节奏总纲!AG182</f>
        <v>84.478117326347515</v>
      </c>
      <c r="AH182" s="58">
        <f>[1]节奏总纲!AH182</f>
        <v>93.943078763827941</v>
      </c>
      <c r="AZ182" s="58">
        <v>179</v>
      </c>
      <c r="BA182" s="58">
        <v>41.952339841198494</v>
      </c>
      <c r="BB182" s="58">
        <v>43.442091101890163</v>
      </c>
      <c r="BC182" s="58">
        <v>45.385710131688697</v>
      </c>
      <c r="BD182" s="58">
        <v>48.137807750621946</v>
      </c>
      <c r="BE182" s="58">
        <v>50</v>
      </c>
    </row>
    <row r="183" spans="6:57" x14ac:dyDescent="0.15">
      <c r="F183" s="64"/>
      <c r="G183" s="64"/>
      <c r="AC183" s="58">
        <v>180</v>
      </c>
      <c r="AD183" s="58">
        <f>[1]节奏总纲!AD183</f>
        <v>74.998404927577795</v>
      </c>
      <c r="AE183" s="58">
        <f>[1]节奏总纲!AE183</f>
        <v>77.06778397927944</v>
      </c>
      <c r="AF183" s="58">
        <f>[1]节奏总纲!AF183</f>
        <v>79.97103607409106</v>
      </c>
      <c r="AG183" s="58">
        <f>[1]节奏总纲!AG183</f>
        <v>84.557504671530296</v>
      </c>
      <c r="AH183" s="58">
        <f>[1]节奏总纲!AH183</f>
        <v>94.027056817114342</v>
      </c>
      <c r="AZ183" s="58">
        <v>180</v>
      </c>
      <c r="BA183" s="58">
        <v>41.992566056290244</v>
      </c>
      <c r="BB183" s="58">
        <v>43.479537810324807</v>
      </c>
      <c r="BC183" s="58">
        <v>45.422904937058867</v>
      </c>
      <c r="BD183" s="58">
        <v>48.173700750441178</v>
      </c>
      <c r="BE183" s="58">
        <v>50</v>
      </c>
    </row>
    <row r="184" spans="6:57" x14ac:dyDescent="0.15">
      <c r="F184" s="64"/>
      <c r="G184" s="64"/>
      <c r="AC184" s="58">
        <v>181</v>
      </c>
      <c r="AD184" s="58">
        <f>[1]节奏总纲!AD184</f>
        <v>75.075479910097457</v>
      </c>
      <c r="AE184" s="58">
        <f>[1]节奏总纲!AE184</f>
        <v>77.145192343015793</v>
      </c>
      <c r="AF184" s="58">
        <f>[1]节奏总纲!AF184</f>
        <v>80.053817475702374</v>
      </c>
      <c r="AG184" s="58">
        <f>[1]节奏总纲!AG184</f>
        <v>84.636892016713063</v>
      </c>
      <c r="AH184" s="58">
        <f>[1]节奏总纲!AH184</f>
        <v>94.102803318799971</v>
      </c>
      <c r="AZ184" s="58">
        <v>181</v>
      </c>
      <c r="BA184" s="58">
        <v>42.028297717729309</v>
      </c>
      <c r="BB184" s="58">
        <v>43.516984518759458</v>
      </c>
      <c r="BC184" s="58">
        <v>45.460099742429037</v>
      </c>
      <c r="BD184" s="58">
        <v>48.209593750260417</v>
      </c>
      <c r="BE184" s="58">
        <v>50</v>
      </c>
    </row>
    <row r="185" spans="6:57" x14ac:dyDescent="0.15">
      <c r="F185" s="64"/>
      <c r="G185" s="64"/>
      <c r="AC185" s="58">
        <v>182</v>
      </c>
      <c r="AD185" s="58">
        <f>[1]节奏总纲!AD185</f>
        <v>75.152448075388719</v>
      </c>
      <c r="AE185" s="58">
        <f>[1]节奏总纲!AE185</f>
        <v>77.222600706752132</v>
      </c>
      <c r="AF185" s="58">
        <f>[1]节奏总纲!AF185</f>
        <v>80.134867890916794</v>
      </c>
      <c r="AG185" s="58">
        <f>[1]节奏总纲!AG185</f>
        <v>84.716279361895843</v>
      </c>
      <c r="AH185" s="58">
        <f>[1]节奏总纲!AH185</f>
        <v>94.1785498204856</v>
      </c>
      <c r="AZ185" s="58">
        <v>182</v>
      </c>
      <c r="BA185" s="58">
        <v>42.063010472656373</v>
      </c>
      <c r="BB185" s="58">
        <v>43.554431227194108</v>
      </c>
      <c r="BC185" s="58">
        <v>45.497294547799214</v>
      </c>
      <c r="BD185" s="58">
        <v>48.24548675007965</v>
      </c>
      <c r="BE185" s="58">
        <v>50</v>
      </c>
    </row>
    <row r="186" spans="6:57" x14ac:dyDescent="0.15">
      <c r="F186" s="64"/>
      <c r="G186" s="64"/>
      <c r="AC186" s="58">
        <v>183</v>
      </c>
      <c r="AD186" s="58">
        <f>[1]节奏总纲!AD186</f>
        <v>75.229416240679981</v>
      </c>
      <c r="AE186" s="58">
        <f>[1]节奏总纲!AE186</f>
        <v>77.300009070488485</v>
      </c>
      <c r="AF186" s="58">
        <f>[1]节奏总纲!AF186</f>
        <v>80.215918306131215</v>
      </c>
      <c r="AG186" s="58">
        <f>[1]节奏总纲!AG186</f>
        <v>84.795666707078624</v>
      </c>
      <c r="AH186" s="58">
        <f>[1]节奏总纲!AH186</f>
        <v>94.254296322171228</v>
      </c>
      <c r="AZ186" s="58">
        <v>183</v>
      </c>
      <c r="BA186" s="58">
        <v>42.097723227583437</v>
      </c>
      <c r="BB186" s="58">
        <v>43.591877935628752</v>
      </c>
      <c r="BC186" s="58">
        <v>45.534489353169384</v>
      </c>
      <c r="BD186" s="58">
        <v>48.281379749898889</v>
      </c>
      <c r="BE186" s="58">
        <v>50</v>
      </c>
    </row>
    <row r="187" spans="6:57" x14ac:dyDescent="0.15">
      <c r="F187" s="64"/>
      <c r="G187" s="64"/>
      <c r="AC187" s="58">
        <v>184</v>
      </c>
      <c r="AD187" s="58">
        <f>[1]节奏总纲!AD187</f>
        <v>75.306384405971258</v>
      </c>
      <c r="AE187" s="58">
        <f>[1]节奏总纲!AE187</f>
        <v>77.377417434224824</v>
      </c>
      <c r="AF187" s="58">
        <f>[1]节奏总纲!AF187</f>
        <v>80.296968721345635</v>
      </c>
      <c r="AG187" s="58">
        <f>[1]节奏总纲!AG187</f>
        <v>84.87505405226139</v>
      </c>
      <c r="AH187" s="58">
        <f>[1]节奏总纲!AH187</f>
        <v>94.330042823856857</v>
      </c>
      <c r="AZ187" s="58">
        <v>184</v>
      </c>
      <c r="BA187" s="58">
        <v>42.132435982510501</v>
      </c>
      <c r="BB187" s="58">
        <v>43.629324644063402</v>
      </c>
      <c r="BC187" s="58">
        <v>45.571684158539561</v>
      </c>
      <c r="BD187" s="58">
        <v>48.317272749718121</v>
      </c>
      <c r="BE187" s="58">
        <v>50</v>
      </c>
    </row>
    <row r="188" spans="6:57" x14ac:dyDescent="0.15">
      <c r="AC188" s="58">
        <v>185</v>
      </c>
      <c r="AD188" s="58">
        <f>[1]节奏总纲!AD188</f>
        <v>75.38335257126252</v>
      </c>
      <c r="AE188" s="58">
        <f>[1]节奏总纲!AE188</f>
        <v>77.454825797961163</v>
      </c>
      <c r="AF188" s="58">
        <f>[1]节奏总纲!AF188</f>
        <v>80.378019136560056</v>
      </c>
      <c r="AG188" s="58">
        <f>[1]节奏总纲!AG188</f>
        <v>84.954441397444171</v>
      </c>
      <c r="AH188" s="58">
        <f>[1]节奏总纲!AH188</f>
        <v>94.405789325542486</v>
      </c>
      <c r="AZ188" s="58">
        <v>185</v>
      </c>
      <c r="BA188" s="58">
        <v>42.167148737437564</v>
      </c>
      <c r="BB188" s="58">
        <v>43.666771352498046</v>
      </c>
      <c r="BC188" s="58">
        <v>45.608878963909731</v>
      </c>
      <c r="BD188" s="58">
        <v>48.353165749537354</v>
      </c>
      <c r="BE188" s="58">
        <v>50</v>
      </c>
    </row>
    <row r="189" spans="6:57" x14ac:dyDescent="0.15">
      <c r="AC189" s="58">
        <v>186</v>
      </c>
      <c r="AD189" s="58">
        <f>[1]节奏总纲!AD189</f>
        <v>75.460320736553783</v>
      </c>
      <c r="AE189" s="58">
        <f>[1]节奏总纲!AE189</f>
        <v>77.532234161697517</v>
      </c>
      <c r="AF189" s="58">
        <f>[1]节奏总纲!AF189</f>
        <v>80.459069551774476</v>
      </c>
      <c r="AG189" s="58">
        <f>[1]节奏总纲!AG189</f>
        <v>85.030832425973387</v>
      </c>
      <c r="AH189" s="58">
        <f>[1]节奏总纲!AH189</f>
        <v>94.4815358272281</v>
      </c>
      <c r="AZ189" s="58">
        <v>186</v>
      </c>
      <c r="BA189" s="58">
        <v>42.201861492364635</v>
      </c>
      <c r="BB189" s="58">
        <v>43.704218060932696</v>
      </c>
      <c r="BC189" s="58">
        <v>45.646073769279901</v>
      </c>
      <c r="BD189" s="58">
        <v>48.389058749356593</v>
      </c>
      <c r="BE189" s="58">
        <v>50</v>
      </c>
    </row>
    <row r="190" spans="6:57" x14ac:dyDescent="0.15">
      <c r="AC190" s="58">
        <v>187</v>
      </c>
      <c r="AD190" s="58">
        <f>[1]节奏总纲!AD190</f>
        <v>75.537288901845045</v>
      </c>
      <c r="AE190" s="58">
        <f>[1]节奏总纲!AE190</f>
        <v>77.609642525433856</v>
      </c>
      <c r="AF190" s="58">
        <f>[1]节奏总纲!AF190</f>
        <v>80.540119966988897</v>
      </c>
      <c r="AG190" s="58">
        <f>[1]节奏总纲!AG190</f>
        <v>85.103188187775231</v>
      </c>
      <c r="AH190" s="58">
        <f>[1]节奏总纲!AH190</f>
        <v>94.557282328913729</v>
      </c>
      <c r="AZ190" s="58">
        <v>187</v>
      </c>
      <c r="BA190" s="58">
        <v>42.236574247291699</v>
      </c>
      <c r="BB190" s="58">
        <v>43.741664769367347</v>
      </c>
      <c r="BC190" s="58">
        <v>45.683268574650079</v>
      </c>
      <c r="BD190" s="58">
        <v>48.424951749175825</v>
      </c>
      <c r="BE190" s="58">
        <v>50</v>
      </c>
    </row>
    <row r="191" spans="6:57" x14ac:dyDescent="0.15">
      <c r="AC191" s="58">
        <v>188</v>
      </c>
      <c r="AD191" s="58">
        <f>[1]节奏总纲!AD191</f>
        <v>75.614257067136322</v>
      </c>
      <c r="AE191" s="58">
        <f>[1]节奏总纲!AE191</f>
        <v>77.687050889170209</v>
      </c>
      <c r="AF191" s="58">
        <f>[1]节奏总纲!AF191</f>
        <v>80.621170382203317</v>
      </c>
      <c r="AG191" s="58">
        <f>[1]节奏总纲!AG191</f>
        <v>85.175543949577076</v>
      </c>
      <c r="AH191" s="58">
        <f>[1]节奏总纲!AH191</f>
        <v>94.633028830599358</v>
      </c>
      <c r="AZ191" s="58">
        <v>188</v>
      </c>
      <c r="BA191" s="58">
        <v>42.271287002218763</v>
      </c>
      <c r="BB191" s="58">
        <v>43.77911147780199</v>
      </c>
      <c r="BC191" s="58">
        <v>45.720463380020249</v>
      </c>
      <c r="BD191" s="58">
        <v>48.460844748995065</v>
      </c>
      <c r="BE191" s="58">
        <v>50</v>
      </c>
    </row>
    <row r="192" spans="6:57" x14ac:dyDescent="0.15">
      <c r="AC192" s="58">
        <v>189</v>
      </c>
      <c r="AD192" s="58">
        <f>[1]节奏总纲!AD192</f>
        <v>75.691225232427584</v>
      </c>
      <c r="AE192" s="58">
        <f>[1]节奏总纲!AE192</f>
        <v>77.764459252906548</v>
      </c>
      <c r="AF192" s="58">
        <f>[1]节奏总纲!AF192</f>
        <v>80.702220797417738</v>
      </c>
      <c r="AG192" s="58">
        <f>[1]节奏总纲!AG192</f>
        <v>85.247899711378935</v>
      </c>
      <c r="AH192" s="58">
        <f>[1]节奏总纲!AH192</f>
        <v>94.708775332284986</v>
      </c>
      <c r="AZ192" s="58">
        <v>189</v>
      </c>
      <c r="BA192" s="58">
        <v>42.305999757145827</v>
      </c>
      <c r="BB192" s="58">
        <v>43.816558186236641</v>
      </c>
      <c r="BC192" s="58">
        <v>45.757658185390426</v>
      </c>
      <c r="BD192" s="58">
        <v>48.496737748814297</v>
      </c>
      <c r="BE192" s="58">
        <v>50</v>
      </c>
    </row>
    <row r="193" spans="29:57" x14ac:dyDescent="0.15">
      <c r="AC193" s="58">
        <v>190</v>
      </c>
      <c r="AD193" s="58">
        <f>[1]节奏总纲!AD193</f>
        <v>75.768193397718846</v>
      </c>
      <c r="AE193" s="58">
        <f>[1]节奏总纲!AE193</f>
        <v>77.841867616642901</v>
      </c>
      <c r="AF193" s="58">
        <f>[1]节奏总纲!AF193</f>
        <v>80.783271212632158</v>
      </c>
      <c r="AG193" s="58">
        <f>[1]节奏总纲!AG193</f>
        <v>85.320255473180779</v>
      </c>
      <c r="AH193" s="58">
        <f>[1]节奏总纲!AH193</f>
        <v>94.784521833970615</v>
      </c>
      <c r="AZ193" s="58">
        <v>190</v>
      </c>
      <c r="BA193" s="58">
        <v>42.340712512072891</v>
      </c>
      <c r="BB193" s="58">
        <v>43.854004894671284</v>
      </c>
      <c r="BC193" s="58">
        <v>45.794852990760596</v>
      </c>
      <c r="BD193" s="58">
        <v>48.532630748633537</v>
      </c>
      <c r="BE193" s="58">
        <v>50</v>
      </c>
    </row>
    <row r="194" spans="29:57" x14ac:dyDescent="0.15">
      <c r="AC194" s="58">
        <v>191</v>
      </c>
      <c r="AD194" s="58">
        <f>[1]节奏总纲!AD194</f>
        <v>75.845161563010109</v>
      </c>
      <c r="AE194" s="58">
        <f>[1]节奏总纲!AE194</f>
        <v>77.91927598037924</v>
      </c>
      <c r="AF194" s="58">
        <f>[1]节奏总纲!AF194</f>
        <v>80.864321627846579</v>
      </c>
      <c r="AG194" s="58">
        <f>[1]节奏总纲!AG194</f>
        <v>85.392611234982624</v>
      </c>
      <c r="AH194" s="58">
        <f>[1]节奏总纲!AH194</f>
        <v>94.860268335656244</v>
      </c>
      <c r="AZ194" s="58">
        <v>191</v>
      </c>
      <c r="BA194" s="58">
        <v>42.375425266999954</v>
      </c>
      <c r="BB194" s="58">
        <v>43.891451603105935</v>
      </c>
      <c r="BC194" s="58">
        <v>45.832047796130773</v>
      </c>
      <c r="BD194" s="58">
        <v>48.568523748452769</v>
      </c>
      <c r="BE194" s="58">
        <v>50</v>
      </c>
    </row>
    <row r="195" spans="29:57" x14ac:dyDescent="0.15">
      <c r="AC195" s="58">
        <v>192</v>
      </c>
      <c r="AD195" s="58">
        <f>[1]节奏总纲!AD195</f>
        <v>75.922129728301385</v>
      </c>
      <c r="AE195" s="58">
        <f>[1]节奏总纲!AE195</f>
        <v>77.996684344115593</v>
      </c>
      <c r="AF195" s="58">
        <f>[1]节奏总纲!AF195</f>
        <v>80.945372043060999</v>
      </c>
      <c r="AG195" s="58">
        <f>[1]节奏总纲!AG195</f>
        <v>85.464966996784469</v>
      </c>
      <c r="AH195" s="58">
        <f>[1]节奏总纲!AH195</f>
        <v>94.936014837341872</v>
      </c>
      <c r="AZ195" s="58">
        <v>192</v>
      </c>
      <c r="BA195" s="58">
        <v>42.410138021927018</v>
      </c>
      <c r="BB195" s="58">
        <v>43.928898311540578</v>
      </c>
      <c r="BC195" s="58">
        <v>45.869242601500943</v>
      </c>
      <c r="BD195" s="58">
        <v>48.604416748272008</v>
      </c>
      <c r="BE195" s="58">
        <v>50</v>
      </c>
    </row>
    <row r="196" spans="29:57" x14ac:dyDescent="0.15">
      <c r="AC196" s="58">
        <v>193</v>
      </c>
      <c r="AD196" s="58">
        <f>[1]节奏总纲!AD196</f>
        <v>75.999097893592648</v>
      </c>
      <c r="AE196" s="58">
        <f>[1]节奏总纲!AE196</f>
        <v>78.068193736526268</v>
      </c>
      <c r="AF196" s="58">
        <f>[1]节奏总纲!AF196</f>
        <v>81.02378934476593</v>
      </c>
      <c r="AG196" s="58">
        <f>[1]节奏总纲!AG196</f>
        <v>85.537322758586328</v>
      </c>
      <c r="AH196" s="58">
        <f>[1]节奏总纲!AH196</f>
        <v>95.011078787937279</v>
      </c>
      <c r="AZ196" s="58">
        <v>193</v>
      </c>
      <c r="BA196" s="58">
        <v>42.444850776854082</v>
      </c>
      <c r="BB196" s="58">
        <v>43.966345019975229</v>
      </c>
      <c r="BC196" s="58">
        <v>45.906437406871113</v>
      </c>
      <c r="BD196" s="58">
        <v>48.640309748091241</v>
      </c>
      <c r="BE196" s="58">
        <v>50</v>
      </c>
    </row>
    <row r="197" spans="29:57" x14ac:dyDescent="0.15">
      <c r="AC197" s="58">
        <v>194</v>
      </c>
      <c r="AD197" s="58">
        <f>[1]节奏总纲!AD197</f>
        <v>76.070972142474872</v>
      </c>
      <c r="AE197" s="58">
        <f>[1]节奏总纲!AE197</f>
        <v>78.139439149396253</v>
      </c>
      <c r="AF197" s="58">
        <f>[1]节奏总纲!AF197</f>
        <v>81.096762731680187</v>
      </c>
      <c r="AG197" s="58">
        <f>[1]节奏总纲!AG197</f>
        <v>85.609678520388172</v>
      </c>
      <c r="AH197" s="58">
        <f>[1]节奏总纲!AH197</f>
        <v>95.082429458741387</v>
      </c>
      <c r="AZ197" s="58">
        <v>194</v>
      </c>
      <c r="BA197" s="58">
        <v>42.479563531781146</v>
      </c>
      <c r="BB197" s="58">
        <v>44.003272544984547</v>
      </c>
      <c r="BC197" s="58">
        <v>45.94363221224129</v>
      </c>
      <c r="BD197" s="58">
        <v>48.67620274791048</v>
      </c>
      <c r="BE197" s="58">
        <v>50</v>
      </c>
    </row>
    <row r="198" spans="29:57" x14ac:dyDescent="0.15">
      <c r="AC198" s="58">
        <v>195</v>
      </c>
      <c r="AD198" s="58">
        <f>[1]节奏总纲!AD198</f>
        <v>76.142785979989682</v>
      </c>
      <c r="AE198" s="58">
        <f>[1]节奏总纲!AE198</f>
        <v>78.210684562266223</v>
      </c>
      <c r="AF198" s="58">
        <f>[1]节奏总纲!AF198</f>
        <v>81.169736118594443</v>
      </c>
      <c r="AG198" s="58">
        <f>[1]节奏总纲!AG198</f>
        <v>85.682034282190017</v>
      </c>
      <c r="AH198" s="58">
        <f>[1]节奏总纲!AH198</f>
        <v>95.153780129545481</v>
      </c>
      <c r="AZ198" s="58">
        <v>195</v>
      </c>
      <c r="BA198" s="58">
        <v>42.51427628670821</v>
      </c>
      <c r="BB198" s="58">
        <v>44.035591852864428</v>
      </c>
      <c r="BC198" s="58">
        <v>45.98082701761146</v>
      </c>
      <c r="BD198" s="58">
        <v>48.712095747729713</v>
      </c>
      <c r="BE198" s="58">
        <v>50</v>
      </c>
    </row>
    <row r="199" spans="29:57" x14ac:dyDescent="0.15">
      <c r="AC199" s="58">
        <v>196</v>
      </c>
      <c r="AD199" s="58">
        <f>[1]节奏总纲!AD199</f>
        <v>76.214599817504492</v>
      </c>
      <c r="AE199" s="58">
        <f>[1]节奏总纲!AE199</f>
        <v>78.281929975136208</v>
      </c>
      <c r="AF199" s="58">
        <f>[1]节奏总纲!AF199</f>
        <v>81.242709505508685</v>
      </c>
      <c r="AG199" s="58">
        <f>[1]节奏总纲!AG199</f>
        <v>85.754390043991862</v>
      </c>
      <c r="AH199" s="58">
        <f>[1]节奏总纲!AH199</f>
        <v>95.225130800349589</v>
      </c>
      <c r="AZ199" s="58">
        <v>196</v>
      </c>
      <c r="BA199" s="58">
        <v>42.548989041635274</v>
      </c>
      <c r="BB199" s="58">
        <v>44.067911160744309</v>
      </c>
      <c r="BC199" s="58">
        <v>46.01555652579863</v>
      </c>
      <c r="BD199" s="58">
        <v>48.747988747548945</v>
      </c>
      <c r="BE199" s="58">
        <v>50</v>
      </c>
    </row>
    <row r="200" spans="29:57" x14ac:dyDescent="0.15">
      <c r="AC200" s="58">
        <v>197</v>
      </c>
      <c r="AD200" s="58">
        <f>[1]节奏总纲!AD200</f>
        <v>76.286413655019302</v>
      </c>
      <c r="AE200" s="58">
        <f>[1]节奏总纲!AE200</f>
        <v>78.353175388006179</v>
      </c>
      <c r="AF200" s="58">
        <f>[1]节奏总纲!AF200</f>
        <v>81.315682892422942</v>
      </c>
      <c r="AG200" s="58">
        <f>[1]节奏总纲!AG200</f>
        <v>85.82674580579372</v>
      </c>
      <c r="AH200" s="58">
        <f>[1]节奏总纲!AH200</f>
        <v>95.296481471153683</v>
      </c>
      <c r="AZ200" s="58">
        <v>197</v>
      </c>
      <c r="BA200" s="58">
        <v>42.583701796562345</v>
      </c>
      <c r="BB200" s="58">
        <v>44.100230468624183</v>
      </c>
      <c r="BC200" s="58">
        <v>46.047663263829847</v>
      </c>
      <c r="BD200" s="58">
        <v>48.783881747368184</v>
      </c>
      <c r="BE200" s="58">
        <v>50</v>
      </c>
    </row>
    <row r="201" spans="29:57" x14ac:dyDescent="0.15">
      <c r="AC201" s="58">
        <v>198</v>
      </c>
      <c r="AD201" s="58">
        <f>[1]节奏总纲!AD201</f>
        <v>76.358227492534112</v>
      </c>
      <c r="AE201" s="58">
        <f>[1]节奏总纲!AE201</f>
        <v>78.424420800876163</v>
      </c>
      <c r="AF201" s="58">
        <f>[1]节奏总纲!AF201</f>
        <v>81.388656279337198</v>
      </c>
      <c r="AG201" s="58">
        <f>[1]节奏总纲!AG201</f>
        <v>85.899101567595565</v>
      </c>
      <c r="AH201" s="58">
        <f>[1]节奏总纲!AH201</f>
        <v>95.367832141957777</v>
      </c>
      <c r="AZ201" s="58">
        <v>198</v>
      </c>
      <c r="BA201" s="58">
        <v>42.618414551489408</v>
      </c>
      <c r="BB201" s="58">
        <v>44.132549776504064</v>
      </c>
      <c r="BC201" s="58">
        <v>46.079770001861057</v>
      </c>
      <c r="BD201" s="58">
        <v>48.819774747187417</v>
      </c>
      <c r="BE201" s="58">
        <v>50</v>
      </c>
    </row>
    <row r="202" spans="29:57" x14ac:dyDescent="0.15">
      <c r="AC202" s="58">
        <v>199</v>
      </c>
      <c r="AD202" s="58">
        <f>[1]节奏总纲!AD202</f>
        <v>76.430041330048923</v>
      </c>
      <c r="AE202" s="58">
        <f>[1]节奏总纲!AE202</f>
        <v>78.495666213746148</v>
      </c>
      <c r="AF202" s="58">
        <f>[1]节奏总纲!AF202</f>
        <v>81.461629666251454</v>
      </c>
      <c r="AG202" s="58">
        <f>[1]节奏总纲!AG202</f>
        <v>85.97145732939741</v>
      </c>
      <c r="AH202" s="58">
        <f>[1]节奏总纲!AH202</f>
        <v>95.439182812761885</v>
      </c>
      <c r="AZ202" s="58">
        <v>199</v>
      </c>
      <c r="BA202" s="58">
        <v>42.653127306416472</v>
      </c>
      <c r="BB202" s="58">
        <v>44.164869084383938</v>
      </c>
      <c r="BC202" s="58">
        <v>46.111876739892267</v>
      </c>
      <c r="BD202" s="58">
        <v>48.855667747006656</v>
      </c>
      <c r="BE202" s="58">
        <v>50</v>
      </c>
    </row>
    <row r="203" spans="29:57" x14ac:dyDescent="0.15">
      <c r="AC203" s="58">
        <v>200</v>
      </c>
      <c r="AD203" s="58">
        <f>[1]节奏总纲!AD203</f>
        <v>76.501855167563733</v>
      </c>
      <c r="AE203" s="58">
        <f>[1]节奏总纲!AE203</f>
        <v>78.566911626616118</v>
      </c>
      <c r="AF203" s="58">
        <f>[1]节奏总纲!AF203</f>
        <v>81.534603053165696</v>
      </c>
      <c r="AG203" s="58">
        <f>[1]节奏总纲!AG203</f>
        <v>86.045919706798657</v>
      </c>
      <c r="AH203" s="58">
        <f>[1]节奏总纲!AH203</f>
        <v>95.510533483565979</v>
      </c>
      <c r="AZ203" s="58">
        <v>200</v>
      </c>
      <c r="BA203" s="58">
        <v>42.687840061343536</v>
      </c>
      <c r="BB203" s="58">
        <v>44.197188392263818</v>
      </c>
      <c r="BC203" s="58">
        <v>46.143983477923484</v>
      </c>
      <c r="BD203" s="58">
        <v>48.891560746825888</v>
      </c>
      <c r="BE203" s="58">
        <v>50</v>
      </c>
    </row>
    <row r="204" spans="29:57" x14ac:dyDescent="0.15">
      <c r="AC204" s="58">
        <v>201</v>
      </c>
      <c r="AD204" s="58">
        <f>[1]节奏总纲!AD204</f>
        <v>76.573669005078543</v>
      </c>
      <c r="AE204" s="58">
        <f>[1]节奏总纲!AE204</f>
        <v>78.638157039486103</v>
      </c>
      <c r="AF204" s="58">
        <f>[1]节奏总纲!AF204</f>
        <v>81.607576440079953</v>
      </c>
      <c r="AG204" s="58">
        <f>[1]节奏总纲!AG204</f>
        <v>86.121754469336281</v>
      </c>
      <c r="AH204" s="58">
        <f>[1]节奏总纲!AH204</f>
        <v>95.581884154370087</v>
      </c>
      <c r="AZ204" s="58">
        <v>201</v>
      </c>
      <c r="BA204" s="58">
        <v>42.7225528162706</v>
      </c>
      <c r="BB204" s="58">
        <v>44.229507700143699</v>
      </c>
      <c r="BC204" s="58">
        <v>46.176090215954694</v>
      </c>
      <c r="BD204" s="58">
        <v>48.927453746645128</v>
      </c>
      <c r="BE204" s="58">
        <v>50</v>
      </c>
    </row>
    <row r="205" spans="29:57" x14ac:dyDescent="0.15">
      <c r="AC205" s="58">
        <v>202</v>
      </c>
      <c r="AD205" s="58">
        <f>[1]节奏总纲!AD205</f>
        <v>76.645482842593353</v>
      </c>
      <c r="AE205" s="58">
        <f>[1]节奏总纲!AE205</f>
        <v>78.709402452356088</v>
      </c>
      <c r="AF205" s="58">
        <f>[1]节奏总纲!AF205</f>
        <v>81.680549826994209</v>
      </c>
      <c r="AG205" s="58">
        <f>[1]节奏总纲!AG205</f>
        <v>86.197589231873891</v>
      </c>
      <c r="AH205" s="58">
        <f>[1]节奏总纲!AH205</f>
        <v>95.653234825174181</v>
      </c>
      <c r="AZ205" s="58">
        <v>202</v>
      </c>
      <c r="BA205" s="58">
        <v>42.757265571197664</v>
      </c>
      <c r="BB205" s="58">
        <v>44.261827008023573</v>
      </c>
      <c r="BC205" s="58">
        <v>46.208196953985905</v>
      </c>
      <c r="BD205" s="58">
        <v>48.96334674646436</v>
      </c>
      <c r="BE205" s="58">
        <v>50</v>
      </c>
    </row>
    <row r="206" spans="29:57" x14ac:dyDescent="0.15">
      <c r="AC206" s="58">
        <v>203</v>
      </c>
      <c r="AD206" s="58">
        <f>[1]节奏总纲!AD206</f>
        <v>76.717296680108163</v>
      </c>
      <c r="AE206" s="58">
        <f>[1]节奏总纲!AE206</f>
        <v>78.780647865226058</v>
      </c>
      <c r="AF206" s="58">
        <f>[1]节奏总纲!AF206</f>
        <v>81.753523213908451</v>
      </c>
      <c r="AG206" s="58">
        <f>[1]节奏总纲!AG206</f>
        <v>86.273423994411502</v>
      </c>
      <c r="AH206" s="58">
        <f>[1]节奏总纲!AH206</f>
        <v>95.724585495978289</v>
      </c>
      <c r="AZ206" s="58">
        <v>203</v>
      </c>
      <c r="BA206" s="58">
        <v>42.791978326124728</v>
      </c>
      <c r="BB206" s="58">
        <v>44.294146315903454</v>
      </c>
      <c r="BC206" s="58">
        <v>46.240303692017122</v>
      </c>
      <c r="BD206" s="58">
        <v>48.9992397462836</v>
      </c>
      <c r="BE206" s="58">
        <v>50</v>
      </c>
    </row>
    <row r="207" spans="29:57" x14ac:dyDescent="0.15">
      <c r="AC207" s="58">
        <v>204</v>
      </c>
      <c r="AD207" s="58">
        <f>[1]节奏总纲!AD207</f>
        <v>76.789110517622973</v>
      </c>
      <c r="AE207" s="58">
        <f>[1]节奏总纲!AE207</f>
        <v>78.851893278096043</v>
      </c>
      <c r="AF207" s="58">
        <f>[1]节奏总纲!AF207</f>
        <v>81.826496600822708</v>
      </c>
      <c r="AG207" s="58">
        <f>[1]节奏总纲!AG207</f>
        <v>86.349258756949112</v>
      </c>
      <c r="AH207" s="58">
        <f>[1]节奏总纲!AH207</f>
        <v>95.795936166782383</v>
      </c>
      <c r="AZ207" s="58">
        <v>204</v>
      </c>
      <c r="BA207" s="58">
        <v>42.826691081051791</v>
      </c>
      <c r="BB207" s="58">
        <v>44.326465623783335</v>
      </c>
      <c r="BC207" s="58">
        <v>46.272410430048332</v>
      </c>
      <c r="BD207" s="58">
        <v>49.030333272797542</v>
      </c>
      <c r="BE207" s="58">
        <v>50</v>
      </c>
    </row>
    <row r="208" spans="29:57" x14ac:dyDescent="0.15">
      <c r="AC208" s="58">
        <v>205</v>
      </c>
      <c r="AD208" s="58">
        <f>[1]节奏总纲!AD208</f>
        <v>76.860924355137783</v>
      </c>
      <c r="AE208" s="58">
        <f>[1]节奏总纲!AE208</f>
        <v>78.923138690966013</v>
      </c>
      <c r="AF208" s="58">
        <f>[1]节奏总纲!AF208</f>
        <v>81.899469987736964</v>
      </c>
      <c r="AG208" s="58">
        <f>[1]节奏总纲!AG208</f>
        <v>86.425093519486722</v>
      </c>
      <c r="AH208" s="58">
        <f>[1]节奏总纲!AH208</f>
        <v>95.867286837586477</v>
      </c>
      <c r="AZ208" s="58">
        <v>205</v>
      </c>
      <c r="BA208" s="58">
        <v>42.861403835978855</v>
      </c>
      <c r="BB208" s="58">
        <v>44.358784931663209</v>
      </c>
      <c r="BC208" s="58">
        <v>46.304517168079542</v>
      </c>
      <c r="BD208" s="58">
        <v>49.061322941292346</v>
      </c>
      <c r="BE208" s="58">
        <v>50</v>
      </c>
    </row>
    <row r="209" spans="29:57" x14ac:dyDescent="0.15">
      <c r="AC209" s="58">
        <v>206</v>
      </c>
      <c r="AD209" s="58">
        <f>[1]节奏总纲!AD209</f>
        <v>76.932738192652593</v>
      </c>
      <c r="AE209" s="58">
        <f>[1]节奏总纲!AE209</f>
        <v>78.994384103835998</v>
      </c>
      <c r="AF209" s="58">
        <f>[1]节奏总纲!AF209</f>
        <v>81.972443374651206</v>
      </c>
      <c r="AG209" s="58">
        <f>[1]节奏总纲!AG209</f>
        <v>86.500928282024347</v>
      </c>
      <c r="AH209" s="58">
        <f>[1]节奏总纲!AH209</f>
        <v>95.938637508390585</v>
      </c>
      <c r="AZ209" s="58">
        <v>206</v>
      </c>
      <c r="BA209" s="58">
        <v>42.896116590905919</v>
      </c>
      <c r="BB209" s="58">
        <v>44.39110423954309</v>
      </c>
      <c r="BC209" s="58">
        <v>46.336623906110759</v>
      </c>
      <c r="BD209" s="58">
        <v>49.09231260978715</v>
      </c>
      <c r="BE209" s="58">
        <v>50</v>
      </c>
    </row>
    <row r="210" spans="29:57" x14ac:dyDescent="0.15">
      <c r="AC210" s="58">
        <v>207</v>
      </c>
      <c r="AD210" s="58">
        <f>[1]节奏总纲!AD210</f>
        <v>77.004247194324648</v>
      </c>
      <c r="AE210" s="58">
        <f>[1]节奏总纲!AE210</f>
        <v>79.061386416569832</v>
      </c>
      <c r="AF210" s="58">
        <f>[1]节奏总纲!AF210</f>
        <v>82.041007317281839</v>
      </c>
      <c r="AG210" s="58">
        <f>[1]节奏总纲!AG210</f>
        <v>86.576763044561957</v>
      </c>
      <c r="AH210" s="58">
        <f>[1]节奏总纲!AH210</f>
        <v>96.008512635801992</v>
      </c>
      <c r="AZ210" s="58">
        <v>207</v>
      </c>
      <c r="BA210" s="58">
        <v>42.930829345832983</v>
      </c>
      <c r="BB210" s="58">
        <v>44.423423547422971</v>
      </c>
      <c r="BC210" s="58">
        <v>46.368730644141969</v>
      </c>
      <c r="BD210" s="58">
        <v>49.123302278281955</v>
      </c>
      <c r="BE210" s="58">
        <v>50</v>
      </c>
    </row>
    <row r="211" spans="29:57" x14ac:dyDescent="0.15">
      <c r="AC211" s="58">
        <v>208</v>
      </c>
      <c r="AD211" s="58">
        <f>[1]节奏总纲!AD211</f>
        <v>77.07125187397483</v>
      </c>
      <c r="AE211" s="58">
        <f>[1]节奏总纲!AE211</f>
        <v>79.128025648620252</v>
      </c>
      <c r="AF211" s="58">
        <f>[1]节奏总纲!AF211</f>
        <v>82.106895829081836</v>
      </c>
      <c r="AG211" s="58">
        <f>[1]节奏总纲!AG211</f>
        <v>86.652597807099568</v>
      </c>
      <c r="AH211" s="58">
        <f>[1]节奏总纲!AH211</f>
        <v>96.069322745727362</v>
      </c>
      <c r="AZ211" s="58">
        <v>208</v>
      </c>
      <c r="BA211" s="58">
        <v>42.965542100760054</v>
      </c>
      <c r="BB211" s="58">
        <v>44.455742855302844</v>
      </c>
      <c r="BC211" s="58">
        <v>46.400837382173179</v>
      </c>
      <c r="BD211" s="58">
        <v>49.154291946776759</v>
      </c>
      <c r="BE211" s="58">
        <v>50</v>
      </c>
    </row>
    <row r="212" spans="29:57" x14ac:dyDescent="0.15">
      <c r="AC212" s="58">
        <v>209</v>
      </c>
      <c r="AD212" s="58">
        <f>[1]节奏总纲!AD212</f>
        <v>77.138256553625013</v>
      </c>
      <c r="AE212" s="58">
        <f>[1]节奏总纲!AE212</f>
        <v>79.194664880670672</v>
      </c>
      <c r="AF212" s="58">
        <f>[1]节奏总纲!AF212</f>
        <v>82.172784340881819</v>
      </c>
      <c r="AG212" s="58">
        <f>[1]节奏总纲!AG212</f>
        <v>86.728432569637178</v>
      </c>
      <c r="AH212" s="58">
        <f>[1]节奏总纲!AH212</f>
        <v>96.130132855652732</v>
      </c>
      <c r="AZ212" s="58">
        <v>209</v>
      </c>
      <c r="BA212" s="58">
        <v>43.000219942361319</v>
      </c>
      <c r="BB212" s="58">
        <v>44.488062163182725</v>
      </c>
      <c r="BC212" s="58">
        <v>46.432944120204397</v>
      </c>
      <c r="BD212" s="58">
        <v>49.18528161527157</v>
      </c>
      <c r="BE212" s="58">
        <v>50</v>
      </c>
    </row>
    <row r="213" spans="29:57" x14ac:dyDescent="0.15">
      <c r="AC213" s="58">
        <v>210</v>
      </c>
      <c r="AD213" s="58">
        <f>[1]节奏总纲!AD213</f>
        <v>77.205261233275195</v>
      </c>
      <c r="AE213" s="58">
        <f>[1]节奏总纲!AE213</f>
        <v>79.261304112721092</v>
      </c>
      <c r="AF213" s="58">
        <f>[1]节奏总纲!AF213</f>
        <v>82.238672852681816</v>
      </c>
      <c r="AG213" s="58">
        <f>[1]节奏总纲!AG213</f>
        <v>86.804267332174788</v>
      </c>
      <c r="AH213" s="58">
        <f>[1]节奏总纲!AH213</f>
        <v>96.190942965578103</v>
      </c>
      <c r="AZ213" s="58">
        <v>210</v>
      </c>
      <c r="BA213" s="58">
        <v>43.030177309109042</v>
      </c>
      <c r="BB213" s="58">
        <v>44.520381471062606</v>
      </c>
      <c r="BC213" s="58">
        <v>46.465050858235607</v>
      </c>
      <c r="BD213" s="58">
        <v>49.216271283766375</v>
      </c>
      <c r="BE213" s="58">
        <v>50</v>
      </c>
    </row>
    <row r="214" spans="29:57" x14ac:dyDescent="0.15">
      <c r="AC214" s="58">
        <v>211</v>
      </c>
      <c r="AD214" s="58">
        <f>[1]节奏总纲!AD214</f>
        <v>77.272265912925377</v>
      </c>
      <c r="AE214" s="58">
        <f>[1]节奏总纲!AE214</f>
        <v>79.327943344771512</v>
      </c>
      <c r="AF214" s="58">
        <f>[1]节奏总纲!AF214</f>
        <v>82.304561364481813</v>
      </c>
      <c r="AG214" s="58">
        <f>[1]节奏总纲!AG214</f>
        <v>86.880102094712413</v>
      </c>
      <c r="AH214" s="58">
        <f>[1]节奏总纲!AH214</f>
        <v>96.251753075503458</v>
      </c>
      <c r="AZ214" s="58">
        <v>211</v>
      </c>
      <c r="BA214" s="58">
        <v>43.060134675856759</v>
      </c>
      <c r="BB214" s="58">
        <v>44.55270077894248</v>
      </c>
      <c r="BC214" s="58">
        <v>46.497157596266817</v>
      </c>
      <c r="BD214" s="58">
        <v>49.247260952261179</v>
      </c>
      <c r="BE214" s="58">
        <v>50</v>
      </c>
    </row>
    <row r="215" spans="29:57" x14ac:dyDescent="0.15">
      <c r="AC215" s="58">
        <v>212</v>
      </c>
      <c r="AD215" s="58">
        <f>[1]节奏总纲!AD215</f>
        <v>77.339270592575559</v>
      </c>
      <c r="AE215" s="58">
        <f>[1]节奏总纲!AE215</f>
        <v>79.394582576821932</v>
      </c>
      <c r="AF215" s="58">
        <f>[1]节奏总纲!AF215</f>
        <v>82.370449876281796</v>
      </c>
      <c r="AG215" s="58">
        <f>[1]节奏总纲!AG215</f>
        <v>86.955936857250023</v>
      </c>
      <c r="AH215" s="58">
        <f>[1]节奏总纲!AH215</f>
        <v>96.312563185428829</v>
      </c>
      <c r="AZ215" s="58">
        <v>212</v>
      </c>
      <c r="BA215" s="58">
        <v>43.090092042604475</v>
      </c>
      <c r="BB215" s="58">
        <v>44.585020086822361</v>
      </c>
      <c r="BC215" s="58">
        <v>46.529264334298034</v>
      </c>
      <c r="BD215" s="58">
        <v>49.278250620755983</v>
      </c>
      <c r="BE215" s="58">
        <v>50</v>
      </c>
    </row>
    <row r="216" spans="29:57" x14ac:dyDescent="0.15">
      <c r="AC216" s="58">
        <v>213</v>
      </c>
      <c r="AD216" s="58">
        <f>[1]节奏总纲!AD216</f>
        <v>77.406275272225741</v>
      </c>
      <c r="AE216" s="58">
        <f>[1]节奏总纲!AE216</f>
        <v>79.461221808872352</v>
      </c>
      <c r="AF216" s="58">
        <f>[1]节奏总纲!AF216</f>
        <v>82.436338388081793</v>
      </c>
      <c r="AG216" s="58">
        <f>[1]节奏总纲!AG216</f>
        <v>87.031203567981635</v>
      </c>
      <c r="AH216" s="58">
        <f>[1]节奏总纲!AH216</f>
        <v>96.373373295354199</v>
      </c>
      <c r="AZ216" s="58">
        <v>213</v>
      </c>
      <c r="BA216" s="58">
        <v>43.120049409352191</v>
      </c>
      <c r="BB216" s="58">
        <v>44.617339394702242</v>
      </c>
      <c r="BC216" s="58">
        <v>46.561371072329244</v>
      </c>
      <c r="BD216" s="58">
        <v>49.309240289250788</v>
      </c>
      <c r="BE216" s="58">
        <v>50</v>
      </c>
    </row>
    <row r="217" spans="29:57" x14ac:dyDescent="0.15">
      <c r="AC217" s="58">
        <v>214</v>
      </c>
      <c r="AD217" s="58">
        <f>[1]节奏总纲!AD217</f>
        <v>77.473279951875909</v>
      </c>
      <c r="AE217" s="58">
        <f>[1]节奏总纲!AE217</f>
        <v>79.527861040922772</v>
      </c>
      <c r="AF217" s="58">
        <f>[1]节奏总纲!AF217</f>
        <v>82.502226899881776</v>
      </c>
      <c r="AG217" s="58">
        <f>[1]节奏总纲!AG217</f>
        <v>87.10568246405397</v>
      </c>
      <c r="AH217" s="58">
        <f>[1]节奏总纲!AH217</f>
        <v>96.434183405279569</v>
      </c>
      <c r="AZ217" s="58">
        <v>214</v>
      </c>
      <c r="BA217" s="58">
        <v>43.150006776099914</v>
      </c>
      <c r="BB217" s="58">
        <v>44.649658702582116</v>
      </c>
      <c r="BC217" s="58">
        <v>46.593477810360454</v>
      </c>
      <c r="BD217" s="58">
        <v>49.340229957745592</v>
      </c>
      <c r="BE217" s="58">
        <v>50</v>
      </c>
    </row>
    <row r="218" spans="29:57" x14ac:dyDescent="0.15">
      <c r="AC218" s="58">
        <v>215</v>
      </c>
      <c r="AD218" s="58">
        <f>[1]节奏总纲!AD218</f>
        <v>77.540284631526092</v>
      </c>
      <c r="AE218" s="58">
        <f>[1]节奏总纲!AE218</f>
        <v>79.594500272973193</v>
      </c>
      <c r="AF218" s="58">
        <f>[1]节奏总纲!AF218</f>
        <v>82.568115411681774</v>
      </c>
      <c r="AG218" s="58">
        <f>[1]节奏总纲!AG218</f>
        <v>87.180161360126306</v>
      </c>
      <c r="AH218" s="58">
        <f>[1]节奏总纲!AH218</f>
        <v>96.494993515204939</v>
      </c>
      <c r="AZ218" s="58">
        <v>215</v>
      </c>
      <c r="BA218" s="58">
        <v>43.179964142847631</v>
      </c>
      <c r="BB218" s="58">
        <v>44.681978010461997</v>
      </c>
      <c r="BC218" s="58">
        <v>46.625584548391664</v>
      </c>
      <c r="BD218" s="58">
        <v>49.371219626240396</v>
      </c>
      <c r="BE218" s="58">
        <v>50</v>
      </c>
    </row>
    <row r="219" spans="29:57" x14ac:dyDescent="0.15">
      <c r="AC219" s="58">
        <v>216</v>
      </c>
      <c r="AD219" s="58">
        <f>[1]节奏总纲!AD219</f>
        <v>77.607289311176274</v>
      </c>
      <c r="AE219" s="58">
        <f>[1]节奏总纲!AE219</f>
        <v>79.661139505023613</v>
      </c>
      <c r="AF219" s="58">
        <f>[1]节奏总纲!AF219</f>
        <v>82.634003923481771</v>
      </c>
      <c r="AG219" s="58">
        <f>[1]节奏总纲!AG219</f>
        <v>87.254640256198641</v>
      </c>
      <c r="AH219" s="58">
        <f>[1]节奏总纲!AH219</f>
        <v>96.555803625130309</v>
      </c>
      <c r="AZ219" s="58">
        <v>216</v>
      </c>
      <c r="BA219" s="58">
        <v>43.209921509595347</v>
      </c>
      <c r="BB219" s="58">
        <v>44.71429731834187</v>
      </c>
      <c r="BC219" s="58">
        <v>46.657691286422882</v>
      </c>
      <c r="BD219" s="58">
        <v>49.402209294735208</v>
      </c>
      <c r="BE219" s="58">
        <v>50</v>
      </c>
    </row>
    <row r="220" spans="29:57" x14ac:dyDescent="0.15">
      <c r="AC220" s="58">
        <v>217</v>
      </c>
      <c r="AD220" s="58">
        <f>[1]节奏总纲!AD220</f>
        <v>77.674293990826456</v>
      </c>
      <c r="AE220" s="58">
        <f>[1]节奏总纲!AE220</f>
        <v>79.727778737074033</v>
      </c>
      <c r="AF220" s="58">
        <f>[1]节奏总纲!AF220</f>
        <v>82.699892435281754</v>
      </c>
      <c r="AG220" s="58">
        <f>[1]节奏总纲!AG220</f>
        <v>87.329119152270991</v>
      </c>
      <c r="AH220" s="58">
        <f>[1]节奏总纲!AH220</f>
        <v>96.61661373505568</v>
      </c>
      <c r="AZ220" s="58">
        <v>217</v>
      </c>
      <c r="BA220" s="58">
        <v>43.239878876343063</v>
      </c>
      <c r="BB220" s="58">
        <v>44.746616626221751</v>
      </c>
      <c r="BC220" s="58">
        <v>46.689798024454092</v>
      </c>
      <c r="BD220" s="58">
        <v>49.433198963230012</v>
      </c>
      <c r="BE220" s="58">
        <v>50</v>
      </c>
    </row>
    <row r="221" spans="29:57" x14ac:dyDescent="0.15">
      <c r="AC221" s="58">
        <v>218</v>
      </c>
      <c r="AD221" s="58">
        <f>[1]节奏总纲!AD221</f>
        <v>77.741298670476638</v>
      </c>
      <c r="AE221" s="58">
        <f>[1]节奏总纲!AE221</f>
        <v>79.794417969124453</v>
      </c>
      <c r="AF221" s="58">
        <f>[1]节奏总纲!AF221</f>
        <v>82.765780947081751</v>
      </c>
      <c r="AG221" s="58">
        <f>[1]节奏总纲!AG221</f>
        <v>87.403598048343326</v>
      </c>
      <c r="AH221" s="58">
        <f>[1]节奏总纲!AH221</f>
        <v>96.67742384498105</v>
      </c>
      <c r="AZ221" s="58">
        <v>218</v>
      </c>
      <c r="BA221" s="58">
        <v>43.269836243090786</v>
      </c>
      <c r="BB221" s="58">
        <v>44.778935934101632</v>
      </c>
      <c r="BC221" s="58">
        <v>46.721904762485302</v>
      </c>
      <c r="BD221" s="58">
        <v>49.464188631724817</v>
      </c>
      <c r="BE221" s="58">
        <v>50</v>
      </c>
    </row>
    <row r="222" spans="29:57" x14ac:dyDescent="0.15">
      <c r="AC222" s="58">
        <v>219</v>
      </c>
      <c r="AD222" s="58">
        <f>[1]节奏总纲!AD222</f>
        <v>77.80830335012682</v>
      </c>
      <c r="AE222" s="58">
        <f>[1]节奏总纲!AE222</f>
        <v>79.861057201174873</v>
      </c>
      <c r="AF222" s="58">
        <f>[1]节奏总纲!AF222</f>
        <v>82.831669458881734</v>
      </c>
      <c r="AG222" s="58">
        <f>[1]节奏总纲!AG222</f>
        <v>87.478076944415662</v>
      </c>
      <c r="AH222" s="58">
        <f>[1]节奏总纲!AH222</f>
        <v>96.73823395490642</v>
      </c>
      <c r="AZ222" s="58">
        <v>219</v>
      </c>
      <c r="BA222" s="58">
        <v>43.299793609838503</v>
      </c>
      <c r="BB222" s="58">
        <v>44.811255241981506</v>
      </c>
      <c r="BC222" s="58">
        <v>46.754011500516519</v>
      </c>
      <c r="BD222" s="58">
        <v>49.495178300219621</v>
      </c>
      <c r="BE222" s="58">
        <v>50</v>
      </c>
    </row>
    <row r="223" spans="29:57" x14ac:dyDescent="0.15">
      <c r="AC223" s="58">
        <v>220</v>
      </c>
      <c r="AD223" s="58">
        <f>[1]节奏总纲!AD223</f>
        <v>77.875308029777003</v>
      </c>
      <c r="AE223" s="58">
        <f>[1]节奏总纲!AE223</f>
        <v>79.927696433225293</v>
      </c>
      <c r="AF223" s="58">
        <f>[1]节奏总纲!AF223</f>
        <v>82.897557970681731</v>
      </c>
      <c r="AG223" s="58">
        <f>[1]节奏总纲!AG223</f>
        <v>87.552555840488012</v>
      </c>
      <c r="AH223" s="58">
        <f>[1]节奏总纲!AH223</f>
        <v>96.79904406483179</v>
      </c>
      <c r="AZ223" s="58">
        <v>220</v>
      </c>
      <c r="BA223" s="58">
        <v>43.329750976586219</v>
      </c>
      <c r="BB223" s="58">
        <v>44.843574549861387</v>
      </c>
      <c r="BC223" s="58">
        <v>46.786118238547729</v>
      </c>
      <c r="BD223" s="58">
        <v>49.526167968714425</v>
      </c>
      <c r="BE223" s="58">
        <v>50</v>
      </c>
    </row>
    <row r="224" spans="29:57" x14ac:dyDescent="0.15">
      <c r="AC224" s="58">
        <v>221</v>
      </c>
      <c r="AD224" s="58">
        <f>[1]节奏总纲!AD224</f>
        <v>77.942312709427185</v>
      </c>
      <c r="AE224" s="58">
        <f>[1]节奏总纲!AE224</f>
        <v>79.994335665275713</v>
      </c>
      <c r="AF224" s="58">
        <f>[1]节奏总纲!AF224</f>
        <v>82.963446482481729</v>
      </c>
      <c r="AG224" s="58">
        <f>[1]节奏总纲!AG224</f>
        <v>87.627034736560347</v>
      </c>
      <c r="AH224" s="58">
        <f>[1]节奏总纲!AH224</f>
        <v>96.85985417475716</v>
      </c>
      <c r="AZ224" s="58">
        <v>221</v>
      </c>
      <c r="BA224" s="58">
        <v>43.359708343333942</v>
      </c>
      <c r="BB224" s="58">
        <v>44.875893857741268</v>
      </c>
      <c r="BC224" s="58">
        <v>46.818224976578939</v>
      </c>
      <c r="BD224" s="58">
        <v>49.55715763720923</v>
      </c>
      <c r="BE224" s="58">
        <v>50</v>
      </c>
    </row>
    <row r="225" spans="29:57" x14ac:dyDescent="0.15">
      <c r="AC225" s="58">
        <v>222</v>
      </c>
      <c r="AD225" s="58">
        <f>[1]节奏总纲!AD225</f>
        <v>78.008693431404168</v>
      </c>
      <c r="AE225" s="58">
        <f>[1]节奏总纲!AE225</f>
        <v>80.05990507131493</v>
      </c>
      <c r="AF225" s="58">
        <f>[1]节奏总纲!AF225</f>
        <v>83.028328094754301</v>
      </c>
      <c r="AG225" s="58">
        <f>[1]节奏总纲!AG225</f>
        <v>87.701513632632683</v>
      </c>
      <c r="AH225" s="58">
        <f>[1]节奏总纲!AH225</f>
        <v>96.920664284682516</v>
      </c>
      <c r="AZ225" s="58">
        <v>222</v>
      </c>
      <c r="BA225" s="58">
        <v>43.389665710081658</v>
      </c>
      <c r="BB225" s="58">
        <v>44.908213165621142</v>
      </c>
      <c r="BC225" s="58">
        <v>46.850331714610157</v>
      </c>
      <c r="BD225" s="58">
        <v>49.588147305704041</v>
      </c>
      <c r="BE225" s="58">
        <v>50</v>
      </c>
    </row>
    <row r="226" spans="29:57" x14ac:dyDescent="0.15">
      <c r="AC226" s="58">
        <v>223</v>
      </c>
      <c r="AD226" s="58">
        <f>[1]节奏总纲!AD226</f>
        <v>78.071211008105138</v>
      </c>
      <c r="AE226" s="58">
        <f>[1]节奏总纲!AE226</f>
        <v>80.125375094609936</v>
      </c>
      <c r="AF226" s="58">
        <f>[1]节奏总纲!AF226</f>
        <v>83.091955037632331</v>
      </c>
      <c r="AG226" s="58">
        <f>[1]节奏总纲!AG226</f>
        <v>87.775992528705018</v>
      </c>
      <c r="AH226" s="58">
        <f>[1]节奏总纲!AH226</f>
        <v>96.981474394607886</v>
      </c>
      <c r="AZ226" s="58">
        <v>223</v>
      </c>
      <c r="BA226" s="58">
        <v>43.419623076829374</v>
      </c>
      <c r="BB226" s="58">
        <v>44.940532473501023</v>
      </c>
      <c r="BC226" s="58">
        <v>46.882438452641367</v>
      </c>
      <c r="BD226" s="58">
        <v>49.619136974198845</v>
      </c>
      <c r="BE226" s="58">
        <v>50</v>
      </c>
    </row>
    <row r="227" spans="29:57" x14ac:dyDescent="0.15">
      <c r="AC227" s="58">
        <v>224</v>
      </c>
      <c r="AD227" s="58">
        <f>[1]节奏总纲!AD227</f>
        <v>78.133728584806107</v>
      </c>
      <c r="AE227" s="58">
        <f>[1]节奏总纲!AE227</f>
        <v>80.190845117904942</v>
      </c>
      <c r="AF227" s="58">
        <f>[1]节奏总纲!AF227</f>
        <v>83.155581980510348</v>
      </c>
      <c r="AG227" s="58">
        <f>[1]节奏总纲!AG227</f>
        <v>87.850471424777368</v>
      </c>
      <c r="AH227" s="58">
        <f>[1]节奏总纲!AH227</f>
        <v>97.03979962522213</v>
      </c>
      <c r="AZ227" s="58">
        <v>224</v>
      </c>
      <c r="BA227" s="58">
        <v>43.449580443577091</v>
      </c>
      <c r="BB227" s="58">
        <v>44.972851781380903</v>
      </c>
      <c r="BC227" s="58">
        <v>46.914545190672577</v>
      </c>
      <c r="BD227" s="58">
        <v>49.65012664269365</v>
      </c>
      <c r="BE227" s="58">
        <v>50</v>
      </c>
    </row>
    <row r="228" spans="29:57" x14ac:dyDescent="0.15">
      <c r="AC228" s="58">
        <v>225</v>
      </c>
      <c r="AD228" s="58">
        <f>[1]节奏总纲!AD228</f>
        <v>78.196246161507091</v>
      </c>
      <c r="AE228" s="58">
        <f>[1]节奏总纲!AE228</f>
        <v>80.256315141199948</v>
      </c>
      <c r="AF228" s="58">
        <f>[1]节奏总纲!AF228</f>
        <v>83.219208923388379</v>
      </c>
      <c r="AG228" s="58">
        <f>[1]节奏总纲!AG228</f>
        <v>87.924950320849703</v>
      </c>
      <c r="AH228" s="58">
        <f>[1]节奏总纲!AH228</f>
        <v>97.097036185315744</v>
      </c>
      <c r="AZ228" s="58">
        <v>225</v>
      </c>
      <c r="BA228" s="58">
        <v>43.479537810324814</v>
      </c>
      <c r="BB228" s="58">
        <v>45.004463376644416</v>
      </c>
      <c r="BC228" s="58">
        <v>46.946651928703794</v>
      </c>
      <c r="BD228" s="58">
        <v>49.681116311188454</v>
      </c>
      <c r="BE228" s="58">
        <v>50</v>
      </c>
    </row>
    <row r="229" spans="29:57" x14ac:dyDescent="0.15">
      <c r="AC229" s="58">
        <v>226</v>
      </c>
      <c r="AD229" s="58">
        <f>[1]节奏总纲!AD229</f>
        <v>78.25876373820806</v>
      </c>
      <c r="AE229" s="58">
        <f>[1]节奏总纲!AE229</f>
        <v>80.321785164494941</v>
      </c>
      <c r="AF229" s="58">
        <f>[1]节奏总纲!AF229</f>
        <v>83.282835866266396</v>
      </c>
      <c r="AG229" s="58">
        <f>[1]节奏总纲!AG229</f>
        <v>87.999429216922039</v>
      </c>
      <c r="AH229" s="58">
        <f>[1]节奏总纲!AH229</f>
        <v>97.154272745409358</v>
      </c>
      <c r="AZ229" s="58">
        <v>226</v>
      </c>
      <c r="BA229" s="58">
        <v>43.50949517707253</v>
      </c>
      <c r="BB229" s="58">
        <v>45.032359480672049</v>
      </c>
      <c r="BC229" s="58">
        <v>46.978758666735004</v>
      </c>
      <c r="BD229" s="58">
        <v>49.712105979683258</v>
      </c>
      <c r="BE229" s="58">
        <v>50</v>
      </c>
    </row>
    <row r="230" spans="29:57" x14ac:dyDescent="0.15">
      <c r="AC230" s="58">
        <v>227</v>
      </c>
      <c r="AD230" s="58">
        <f>[1]节奏总纲!AD230</f>
        <v>78.321281314909029</v>
      </c>
      <c r="AE230" s="58">
        <f>[1]节奏总纲!AE230</f>
        <v>80.387255187789947</v>
      </c>
      <c r="AF230" s="58">
        <f>[1]节奏总纲!AF230</f>
        <v>83.346462809144427</v>
      </c>
      <c r="AG230" s="58">
        <f>[1]节奏总纲!AG230</f>
        <v>88.069378113045531</v>
      </c>
      <c r="AH230" s="58">
        <f>[1]节奏总纲!AH230</f>
        <v>97.211509305502972</v>
      </c>
      <c r="AZ230" s="58">
        <v>227</v>
      </c>
      <c r="BA230" s="58">
        <v>43.539452543820246</v>
      </c>
      <c r="BB230" s="58">
        <v>45.060255584699682</v>
      </c>
      <c r="BC230" s="58">
        <v>47.009379755645142</v>
      </c>
      <c r="BD230" s="58">
        <v>49.743095648178063</v>
      </c>
      <c r="BE230" s="58">
        <v>50</v>
      </c>
    </row>
    <row r="231" spans="29:57" x14ac:dyDescent="0.15">
      <c r="AC231" s="58">
        <v>228</v>
      </c>
      <c r="AD231" s="58">
        <f>[1]节奏总纲!AD231</f>
        <v>78.383798891610013</v>
      </c>
      <c r="AE231" s="58">
        <f>[1]节奏总纲!AE231</f>
        <v>80.452725211084953</v>
      </c>
      <c r="AF231" s="58">
        <f>[1]节奏总纲!AF231</f>
        <v>83.410089752022458</v>
      </c>
      <c r="AG231" s="58">
        <f>[1]节奏总纲!AG231</f>
        <v>88.139292024548126</v>
      </c>
      <c r="AH231" s="58">
        <f>[1]节奏总纲!AH231</f>
        <v>97.268745865596571</v>
      </c>
      <c r="AZ231" s="58">
        <v>228</v>
      </c>
      <c r="BA231" s="58">
        <v>43.569409910567963</v>
      </c>
      <c r="BB231" s="58">
        <v>45.088151688727308</v>
      </c>
      <c r="BC231" s="58">
        <v>47.037096473409001</v>
      </c>
      <c r="BD231" s="58">
        <v>49.774085316672867</v>
      </c>
      <c r="BE231" s="58">
        <v>50</v>
      </c>
    </row>
    <row r="232" spans="29:57" x14ac:dyDescent="0.15">
      <c r="AC232" s="58">
        <v>229</v>
      </c>
      <c r="AD232" s="58">
        <f>[1]节奏总纲!AD232</f>
        <v>78.446316468310982</v>
      </c>
      <c r="AE232" s="58">
        <f>[1]节奏总纲!AE232</f>
        <v>80.518195234379959</v>
      </c>
      <c r="AF232" s="58">
        <f>[1]节奏总纲!AF232</f>
        <v>83.473716694900475</v>
      </c>
      <c r="AG232" s="58">
        <f>[1]节奏总纲!AG232</f>
        <v>88.209205936050708</v>
      </c>
      <c r="AH232" s="58">
        <f>[1]节奏总纲!AH232</f>
        <v>97.325982425690185</v>
      </c>
      <c r="AZ232" s="58">
        <v>229</v>
      </c>
      <c r="BA232" s="58">
        <v>43.599367277315686</v>
      </c>
      <c r="BB232" s="58">
        <v>45.116047792754941</v>
      </c>
      <c r="BC232" s="58">
        <v>47.06481319117286</v>
      </c>
      <c r="BD232" s="58">
        <v>49.805074985167678</v>
      </c>
      <c r="BE232" s="58">
        <v>50</v>
      </c>
    </row>
    <row r="233" spans="29:57" x14ac:dyDescent="0.15">
      <c r="AC233" s="58">
        <v>230</v>
      </c>
      <c r="AD233" s="58">
        <f>[1]节奏总纲!AD233</f>
        <v>78.508834045011952</v>
      </c>
      <c r="AE233" s="58">
        <f>[1]节奏总纲!AE233</f>
        <v>80.583665257674966</v>
      </c>
      <c r="AF233" s="58">
        <f>[1]节奏总纲!AF233</f>
        <v>83.537343637778505</v>
      </c>
      <c r="AG233" s="58">
        <f>[1]节奏总纲!AG233</f>
        <v>88.279119847553304</v>
      </c>
      <c r="AH233" s="58">
        <f>[1]节奏总纲!AH233</f>
        <v>97.383218985783799</v>
      </c>
      <c r="AZ233" s="58">
        <v>230</v>
      </c>
      <c r="BA233" s="58">
        <v>43.629324644063402</v>
      </c>
      <c r="BB233" s="58">
        <v>45.143943896782567</v>
      </c>
      <c r="BC233" s="58">
        <v>47.092529908936719</v>
      </c>
      <c r="BD233" s="58">
        <v>49.836064653662483</v>
      </c>
      <c r="BE233" s="58">
        <v>50</v>
      </c>
    </row>
    <row r="234" spans="29:57" x14ac:dyDescent="0.15">
      <c r="AC234" s="58">
        <v>231</v>
      </c>
      <c r="AD234" s="58">
        <f>[1]节奏总纲!AD234</f>
        <v>78.571351621712921</v>
      </c>
      <c r="AE234" s="58">
        <f>[1]节奏总纲!AE234</f>
        <v>80.649135280969972</v>
      </c>
      <c r="AF234" s="58">
        <f>[1]节奏总纲!AF234</f>
        <v>83.600970580656536</v>
      </c>
      <c r="AG234" s="58">
        <f>[1]节奏总纲!AG234</f>
        <v>88.349033759055899</v>
      </c>
      <c r="AH234" s="58">
        <f>[1]节奏总纲!AH234</f>
        <v>97.440455545877413</v>
      </c>
      <c r="AZ234" s="58">
        <v>231</v>
      </c>
      <c r="BA234" s="58">
        <v>43.659282010811118</v>
      </c>
      <c r="BB234" s="58">
        <v>45.171840000810199</v>
      </c>
      <c r="BC234" s="58">
        <v>47.120246626700578</v>
      </c>
      <c r="BD234" s="58">
        <v>49.867054322157287</v>
      </c>
      <c r="BE234" s="58">
        <v>50</v>
      </c>
    </row>
    <row r="235" spans="29:57" x14ac:dyDescent="0.15">
      <c r="AC235" s="58">
        <v>232</v>
      </c>
      <c r="AD235" s="58">
        <f>[1]节奏总纲!AD235</f>
        <v>78.633869198413905</v>
      </c>
      <c r="AE235" s="58">
        <f>[1]节奏总纲!AE235</f>
        <v>80.714605304264978</v>
      </c>
      <c r="AF235" s="58">
        <f>[1]节奏总纲!AF235</f>
        <v>83.664597523534553</v>
      </c>
      <c r="AG235" s="58">
        <f>[1]节奏总纲!AG235</f>
        <v>88.418947670558495</v>
      </c>
      <c r="AH235" s="58">
        <f>[1]节奏总纲!AH235</f>
        <v>97.497692105971026</v>
      </c>
      <c r="AZ235" s="58">
        <v>232</v>
      </c>
      <c r="BA235" s="58">
        <v>43.689239377558835</v>
      </c>
      <c r="BB235" s="58">
        <v>45.199736104837825</v>
      </c>
      <c r="BC235" s="58">
        <v>47.147963344464429</v>
      </c>
      <c r="BD235" s="58">
        <v>49.898043990652091</v>
      </c>
      <c r="BE235" s="58">
        <v>50</v>
      </c>
    </row>
    <row r="236" spans="29:57" x14ac:dyDescent="0.15">
      <c r="AC236" s="58">
        <v>233</v>
      </c>
      <c r="AD236" s="58">
        <f>[1]节奏总纲!AD236</f>
        <v>78.696386775114874</v>
      </c>
      <c r="AE236" s="58">
        <f>[1]节奏总纲!AE236</f>
        <v>80.78007532755997</v>
      </c>
      <c r="AF236" s="58">
        <f>[1]节奏总纲!AF236</f>
        <v>83.728224466412584</v>
      </c>
      <c r="AG236" s="58">
        <f>[1]节奏总纲!AG236</f>
        <v>88.488861582061077</v>
      </c>
      <c r="AH236" s="58">
        <f>[1]节奏总纲!AH236</f>
        <v>97.554928666064626</v>
      </c>
      <c r="AZ236" s="58">
        <v>233</v>
      </c>
      <c r="BA236" s="58">
        <v>43.719196744306558</v>
      </c>
      <c r="BB236" s="58">
        <v>45.227632208865458</v>
      </c>
      <c r="BC236" s="58">
        <v>47.175680062228288</v>
      </c>
      <c r="BD236" s="58">
        <v>49.929033659146896</v>
      </c>
      <c r="BE236" s="58">
        <v>50</v>
      </c>
    </row>
    <row r="237" spans="29:57" x14ac:dyDescent="0.15">
      <c r="AC237" s="58">
        <v>234</v>
      </c>
      <c r="AD237" s="58">
        <f>[1]节奏总纲!AD237</f>
        <v>78.758904351815843</v>
      </c>
      <c r="AE237" s="58">
        <f>[1]节奏总纲!AE237</f>
        <v>80.845545350854977</v>
      </c>
      <c r="AF237" s="58">
        <f>[1]节奏总纲!AF237</f>
        <v>83.791851409290615</v>
      </c>
      <c r="AG237" s="58">
        <f>[1]节奏总纲!AG237</f>
        <v>88.558775493563672</v>
      </c>
      <c r="AH237" s="58">
        <f>[1]节奏总纲!AH237</f>
        <v>97.61216522615824</v>
      </c>
      <c r="AZ237" s="58">
        <v>234</v>
      </c>
      <c r="BA237" s="58">
        <v>43.749154111054274</v>
      </c>
      <c r="BB237" s="58">
        <v>45.255528312893091</v>
      </c>
      <c r="BC237" s="58">
        <v>47.203396779992147</v>
      </c>
      <c r="BD237" s="58">
        <v>49.9600233276417</v>
      </c>
      <c r="BE237" s="58">
        <v>50</v>
      </c>
    </row>
    <row r="238" spans="29:57" x14ac:dyDescent="0.15">
      <c r="AC238" s="58">
        <v>235</v>
      </c>
      <c r="AD238" s="58">
        <f>[1]节奏总纲!AD238</f>
        <v>78.821421928516827</v>
      </c>
      <c r="AE238" s="58">
        <f>[1]节奏总纲!AE238</f>
        <v>80.911015374149983</v>
      </c>
      <c r="AF238" s="58">
        <f>[1]节奏总纲!AF238</f>
        <v>83.855478352168632</v>
      </c>
      <c r="AG238" s="58">
        <f>[1]节奏总纲!AG238</f>
        <v>88.628689405066268</v>
      </c>
      <c r="AH238" s="58">
        <f>[1]节奏总纲!AH238</f>
        <v>97.669401786251854</v>
      </c>
      <c r="AZ238" s="58">
        <v>235</v>
      </c>
      <c r="BA238" s="58">
        <v>43.77911147780199</v>
      </c>
      <c r="BB238" s="58">
        <v>45.283424416920717</v>
      </c>
      <c r="BC238" s="58">
        <v>47.231113497756006</v>
      </c>
      <c r="BD238" s="58">
        <v>49.991012996136504</v>
      </c>
      <c r="BE238" s="58">
        <v>50</v>
      </c>
    </row>
    <row r="239" spans="29:57" x14ac:dyDescent="0.15">
      <c r="AC239" s="58">
        <v>236</v>
      </c>
      <c r="AD239" s="58">
        <f>[1]节奏总纲!AD239</f>
        <v>78.883939505217796</v>
      </c>
      <c r="AE239" s="58">
        <f>[1]节奏总纲!AE239</f>
        <v>80.976485397444989</v>
      </c>
      <c r="AF239" s="58">
        <f>[1]节奏总纲!AF239</f>
        <v>83.919105295046663</v>
      </c>
      <c r="AG239" s="58">
        <f>[1]节奏总纲!AG239</f>
        <v>88.698603316568864</v>
      </c>
      <c r="AH239" s="58">
        <f>[1]节奏总纲!AH239</f>
        <v>97.726638346345467</v>
      </c>
      <c r="AZ239" s="58">
        <v>236</v>
      </c>
      <c r="BA239" s="58">
        <v>43.809068844549707</v>
      </c>
      <c r="BB239" s="58">
        <v>45.31132052094835</v>
      </c>
      <c r="BC239" s="58">
        <v>47.258830215519865</v>
      </c>
      <c r="BD239" s="58">
        <v>50</v>
      </c>
      <c r="BE239" s="58">
        <v>50</v>
      </c>
    </row>
    <row r="240" spans="29:57" x14ac:dyDescent="0.15">
      <c r="AC240" s="58">
        <v>237</v>
      </c>
      <c r="AD240" s="58">
        <f>[1]节奏总纲!AD240</f>
        <v>78.946457081918766</v>
      </c>
      <c r="AE240" s="58">
        <f>[1]节奏总纲!AE240</f>
        <v>81.038163244467697</v>
      </c>
      <c r="AF240" s="58">
        <f>[1]节奏总纲!AF240</f>
        <v>83.982732237924694</v>
      </c>
      <c r="AG240" s="58">
        <f>[1]节奏总纲!AG240</f>
        <v>88.768517228071445</v>
      </c>
      <c r="AH240" s="58">
        <f>[1]节奏总纲!AH240</f>
        <v>97.783874906439081</v>
      </c>
      <c r="AZ240" s="58">
        <v>237</v>
      </c>
      <c r="BA240" s="58">
        <v>43.83902621129743</v>
      </c>
      <c r="BB240" s="58">
        <v>45.339216624975975</v>
      </c>
      <c r="BC240" s="58">
        <v>47.286546933283724</v>
      </c>
      <c r="BD240" s="58">
        <v>50</v>
      </c>
      <c r="BE240" s="58">
        <v>50</v>
      </c>
    </row>
    <row r="241" spans="29:57" x14ac:dyDescent="0.15">
      <c r="AC241" s="58">
        <v>238</v>
      </c>
      <c r="AD241" s="58">
        <f>[1]节奏总纲!AD241</f>
        <v>79.008373652580005</v>
      </c>
      <c r="AE241" s="58">
        <f>[1]节奏总纲!AE241</f>
        <v>81.097715704203424</v>
      </c>
      <c r="AF241" s="58">
        <f>[1]节奏总纲!AF241</f>
        <v>84.043767921022209</v>
      </c>
      <c r="AG241" s="58">
        <f>[1]节奏总纲!AG241</f>
        <v>88.838431139574041</v>
      </c>
      <c r="AH241" s="58">
        <f>[1]节奏总纲!AH241</f>
        <v>97.841111466532681</v>
      </c>
      <c r="AZ241" s="58">
        <v>238</v>
      </c>
      <c r="BA241" s="58">
        <v>43.868983578045146</v>
      </c>
      <c r="BB241" s="58">
        <v>45.367112729003608</v>
      </c>
      <c r="BC241" s="58">
        <v>47.314263651047582</v>
      </c>
      <c r="BD241" s="58">
        <v>50</v>
      </c>
      <c r="BE241" s="58">
        <v>50</v>
      </c>
    </row>
    <row r="242" spans="29:57" x14ac:dyDescent="0.15">
      <c r="AC242" s="58">
        <v>239</v>
      </c>
      <c r="AD242" s="58">
        <f>[1]节奏总纲!AD242</f>
        <v>79.066704614192943</v>
      </c>
      <c r="AE242" s="58">
        <f>[1]节奏总纲!AE242</f>
        <v>81.157268163939136</v>
      </c>
      <c r="AF242" s="58">
        <f>[1]节奏总纲!AF242</f>
        <v>84.103838417578672</v>
      </c>
      <c r="AG242" s="58">
        <f>[1]节奏总纲!AG242</f>
        <v>88.908345051076637</v>
      </c>
      <c r="AH242" s="58">
        <f>[1]节奏总纲!AH242</f>
        <v>97.898348026626294</v>
      </c>
      <c r="AZ242" s="58">
        <v>239</v>
      </c>
      <c r="BA242" s="58">
        <v>43.898940944792862</v>
      </c>
      <c r="BB242" s="58">
        <v>45.395008833031234</v>
      </c>
      <c r="BC242" s="58">
        <v>47.341980368811441</v>
      </c>
      <c r="BD242" s="58">
        <v>50</v>
      </c>
      <c r="BE242" s="58">
        <v>50</v>
      </c>
    </row>
    <row r="243" spans="29:57" x14ac:dyDescent="0.15">
      <c r="AC243" s="58">
        <v>240</v>
      </c>
      <c r="AD243" s="58">
        <f>[1]节奏总纲!AD243</f>
        <v>79.125035575805882</v>
      </c>
      <c r="AE243" s="58">
        <f>[1]节奏总纲!AE243</f>
        <v>81.216820623674849</v>
      </c>
      <c r="AF243" s="58">
        <f>[1]节奏总纲!AF243</f>
        <v>84.163908914135135</v>
      </c>
      <c r="AG243" s="58">
        <f>[1]节奏总纲!AG243</f>
        <v>88.978258962579233</v>
      </c>
      <c r="AH243" s="58">
        <f>[1]节奏总纲!AH243</f>
        <v>97.955584586719908</v>
      </c>
      <c r="AZ243" s="58">
        <v>240</v>
      </c>
      <c r="BA243" s="58">
        <v>43.928898311540586</v>
      </c>
      <c r="BB243" s="58">
        <v>45.422904937058867</v>
      </c>
      <c r="BC243" s="58">
        <v>47.3696970865753</v>
      </c>
      <c r="BD243" s="58">
        <v>50</v>
      </c>
      <c r="BE243" s="58">
        <v>50</v>
      </c>
    </row>
    <row r="244" spans="29:57" x14ac:dyDescent="0.15">
      <c r="AC244" s="58">
        <v>241</v>
      </c>
      <c r="AD244" s="58">
        <f>[1]节奏总纲!AD244</f>
        <v>79.18336653741882</v>
      </c>
      <c r="AE244" s="58">
        <f>[1]节奏总纲!AE244</f>
        <v>81.276373083410562</v>
      </c>
      <c r="AF244" s="58">
        <f>[1]节奏总纲!AF244</f>
        <v>84.223979410691598</v>
      </c>
      <c r="AG244" s="58">
        <f>[1]节奏总纲!AG244</f>
        <v>89.047272179270863</v>
      </c>
      <c r="AH244" s="58">
        <f>[1]节奏总纲!AH244</f>
        <v>98.013314854852808</v>
      </c>
      <c r="AZ244" s="58">
        <v>241</v>
      </c>
      <c r="BA244" s="58">
        <v>43.958855678288302</v>
      </c>
      <c r="BB244" s="58">
        <v>45.450801041086493</v>
      </c>
      <c r="BC244" s="58">
        <v>47.397413804339159</v>
      </c>
      <c r="BD244" s="58">
        <v>50</v>
      </c>
      <c r="BE244" s="58">
        <v>50</v>
      </c>
    </row>
    <row r="245" spans="29:57" x14ac:dyDescent="0.15">
      <c r="AC245" s="58">
        <v>242</v>
      </c>
      <c r="AD245" s="58">
        <f>[1]节奏总纲!AD245</f>
        <v>79.241697499031773</v>
      </c>
      <c r="AE245" s="58">
        <f>[1]节奏总纲!AE245</f>
        <v>81.335925543146274</v>
      </c>
      <c r="AF245" s="58">
        <f>[1]节奏总纲!AF245</f>
        <v>84.284049907248061</v>
      </c>
      <c r="AG245" s="58">
        <f>[1]节奏总纲!AG245</f>
        <v>89.11587890081428</v>
      </c>
      <c r="AH245" s="58">
        <f>[1]节奏总纲!AH245</f>
        <v>98.072755441643167</v>
      </c>
      <c r="AZ245" s="58">
        <v>242</v>
      </c>
      <c r="BA245" s="58">
        <v>43.988813045036018</v>
      </c>
      <c r="BB245" s="58">
        <v>45.478697145114126</v>
      </c>
      <c r="BC245" s="58">
        <v>47.425130522103018</v>
      </c>
      <c r="BD245" s="58">
        <v>50</v>
      </c>
      <c r="BE245" s="58">
        <v>50</v>
      </c>
    </row>
    <row r="246" spans="29:57" x14ac:dyDescent="0.15">
      <c r="AC246" s="58">
        <v>243</v>
      </c>
      <c r="AD246" s="58">
        <f>[1]节奏总纲!AD246</f>
        <v>79.300028460644711</v>
      </c>
      <c r="AE246" s="58">
        <f>[1]节奏总纲!AE246</f>
        <v>81.395478002882001</v>
      </c>
      <c r="AF246" s="58">
        <f>[1]节奏总纲!AF246</f>
        <v>84.344120403804524</v>
      </c>
      <c r="AG246" s="58">
        <f>[1]节奏总纲!AG246</f>
        <v>89.184485622357698</v>
      </c>
      <c r="AH246" s="58">
        <f>[1]节奏总纲!AH246</f>
        <v>98.132196028433526</v>
      </c>
      <c r="AZ246" s="58">
        <v>243</v>
      </c>
      <c r="BA246" s="58">
        <v>44.016200268136501</v>
      </c>
      <c r="BB246" s="58">
        <v>45.506593249141758</v>
      </c>
      <c r="BC246" s="58">
        <v>47.452847239866877</v>
      </c>
      <c r="BD246" s="58">
        <v>50</v>
      </c>
      <c r="BE246" s="58">
        <v>50</v>
      </c>
    </row>
    <row r="247" spans="29:57" x14ac:dyDescent="0.15">
      <c r="AC247" s="58">
        <v>244</v>
      </c>
      <c r="AD247" s="58">
        <f>[1]节奏总纲!AD247</f>
        <v>79.358359422257649</v>
      </c>
      <c r="AE247" s="58">
        <f>[1]节奏总纲!AE247</f>
        <v>81.455030462617714</v>
      </c>
      <c r="AF247" s="58">
        <f>[1]节奏总纲!AF247</f>
        <v>84.404190900360987</v>
      </c>
      <c r="AG247" s="58">
        <f>[1]节奏总纲!AG247</f>
        <v>89.253092343901116</v>
      </c>
      <c r="AH247" s="58">
        <f>[1]节奏总纲!AH247</f>
        <v>98.191636615223871</v>
      </c>
      <c r="AZ247" s="58">
        <v>244</v>
      </c>
      <c r="BA247" s="58">
        <v>44.042055714440401</v>
      </c>
      <c r="BB247" s="58">
        <v>45.534489353169384</v>
      </c>
      <c r="BC247" s="58">
        <v>47.480563957630736</v>
      </c>
      <c r="BD247" s="58">
        <v>50</v>
      </c>
      <c r="BE247" s="58">
        <v>50</v>
      </c>
    </row>
    <row r="248" spans="29:57" x14ac:dyDescent="0.15">
      <c r="AC248" s="58">
        <v>245</v>
      </c>
      <c r="AD248" s="58">
        <f>[1]节奏总纲!AD248</f>
        <v>79.416690383870588</v>
      </c>
      <c r="AE248" s="58">
        <f>[1]节奏总纲!AE248</f>
        <v>81.514582922353426</v>
      </c>
      <c r="AF248" s="58">
        <f>[1]节奏总纲!AF248</f>
        <v>84.46426139691745</v>
      </c>
      <c r="AG248" s="58">
        <f>[1]节奏总纲!AG248</f>
        <v>89.321699065444534</v>
      </c>
      <c r="AH248" s="58">
        <f>[1]节奏总纲!AH248</f>
        <v>98.25107720201423</v>
      </c>
      <c r="AZ248" s="58">
        <v>245</v>
      </c>
      <c r="BA248" s="58">
        <v>44.067911160744309</v>
      </c>
      <c r="BB248" s="58">
        <v>45.562385457197017</v>
      </c>
      <c r="BC248" s="58">
        <v>47.508280675394595</v>
      </c>
      <c r="BD248" s="58">
        <v>50</v>
      </c>
      <c r="BE248" s="58">
        <v>50</v>
      </c>
    </row>
    <row r="249" spans="29:57" x14ac:dyDescent="0.15">
      <c r="AC249" s="58">
        <v>246</v>
      </c>
      <c r="AD249" s="58">
        <f>[1]节奏总纲!AD249</f>
        <v>79.475021345483526</v>
      </c>
      <c r="AE249" s="58">
        <f>[1]节奏总纲!AE249</f>
        <v>81.574135382089139</v>
      </c>
      <c r="AF249" s="58">
        <f>[1]节奏总纲!AF249</f>
        <v>84.524331893473914</v>
      </c>
      <c r="AG249" s="58">
        <f>[1]节奏总纲!AG249</f>
        <v>89.390305786987952</v>
      </c>
      <c r="AH249" s="58">
        <f>[1]节奏总纲!AH249</f>
        <v>98.310517788804589</v>
      </c>
      <c r="AZ249" s="58">
        <v>246</v>
      </c>
      <c r="BA249" s="58">
        <v>44.093766607048209</v>
      </c>
      <c r="BB249" s="58">
        <v>45.590281561224643</v>
      </c>
      <c r="BC249" s="58">
        <v>47.535997393158453</v>
      </c>
      <c r="BD249" s="58">
        <v>50</v>
      </c>
      <c r="BE249" s="58">
        <v>50</v>
      </c>
    </row>
    <row r="250" spans="29:57" x14ac:dyDescent="0.15">
      <c r="AC250" s="58">
        <v>247</v>
      </c>
      <c r="AD250" s="58">
        <f>[1]节奏总纲!AD250</f>
        <v>79.533352307096465</v>
      </c>
      <c r="AE250" s="58">
        <f>[1]节奏总纲!AE250</f>
        <v>81.633687841824852</v>
      </c>
      <c r="AF250" s="58">
        <f>[1]节奏总纲!AF250</f>
        <v>84.584402390030377</v>
      </c>
      <c r="AG250" s="58">
        <f>[1]节奏总纲!AG250</f>
        <v>89.45891250853137</v>
      </c>
      <c r="AH250" s="58">
        <f>[1]节奏总纲!AH250</f>
        <v>98.369958375594933</v>
      </c>
      <c r="AZ250" s="58">
        <v>247</v>
      </c>
      <c r="BA250" s="58">
        <v>44.11962205335211</v>
      </c>
      <c r="BB250" s="58">
        <v>45.618177665252276</v>
      </c>
      <c r="BC250" s="58">
        <v>47.563714110922312</v>
      </c>
      <c r="BD250" s="58">
        <v>50</v>
      </c>
      <c r="BE250" s="58">
        <v>50</v>
      </c>
    </row>
    <row r="251" spans="29:57" x14ac:dyDescent="0.15">
      <c r="AC251" s="58">
        <v>248</v>
      </c>
      <c r="AD251" s="58">
        <f>[1]节奏总纲!AD251</f>
        <v>79.591683268709417</v>
      </c>
      <c r="AE251" s="58">
        <f>[1]节奏总纲!AE251</f>
        <v>81.693240301560579</v>
      </c>
      <c r="AF251" s="58">
        <f>[1]节奏总纲!AF251</f>
        <v>84.64447288658684</v>
      </c>
      <c r="AG251" s="58">
        <f>[1]节奏总纲!AG251</f>
        <v>89.527519230074788</v>
      </c>
      <c r="AH251" s="58">
        <f>[1]节奏总纲!AH251</f>
        <v>98.429398962385292</v>
      </c>
      <c r="AZ251" s="58">
        <v>248</v>
      </c>
      <c r="BA251" s="58">
        <v>44.145477499656018</v>
      </c>
      <c r="BB251" s="58">
        <v>45.646073769279901</v>
      </c>
      <c r="BC251" s="58">
        <v>47.591430828686171</v>
      </c>
      <c r="BD251" s="58">
        <v>50</v>
      </c>
      <c r="BE251" s="58">
        <v>50</v>
      </c>
    </row>
    <row r="252" spans="29:57" x14ac:dyDescent="0.15">
      <c r="AC252" s="58">
        <v>249</v>
      </c>
      <c r="AD252" s="58">
        <f>[1]节奏总纲!AD252</f>
        <v>79.650014230322356</v>
      </c>
      <c r="AE252" s="58">
        <f>[1]节奏总纲!AE252</f>
        <v>81.752792761296291</v>
      </c>
      <c r="AF252" s="58">
        <f>[1]节奏总纲!AF252</f>
        <v>84.704543383143317</v>
      </c>
      <c r="AG252" s="58">
        <f>[1]节奏总纲!AG252</f>
        <v>89.596125951618205</v>
      </c>
      <c r="AH252" s="58">
        <f>[1]节奏总纲!AH252</f>
        <v>98.488839549175651</v>
      </c>
      <c r="AZ252" s="58">
        <v>249</v>
      </c>
      <c r="BA252" s="58">
        <v>44.171332945959918</v>
      </c>
      <c r="BB252" s="58">
        <v>45.673969873307534</v>
      </c>
      <c r="BC252" s="58">
        <v>47.61914754645003</v>
      </c>
      <c r="BD252" s="58">
        <v>50</v>
      </c>
      <c r="BE252" s="58">
        <v>50</v>
      </c>
    </row>
    <row r="253" spans="29:57" x14ac:dyDescent="0.15">
      <c r="AC253" s="58">
        <v>250</v>
      </c>
      <c r="AD253" s="58">
        <f>[1]节奏总纲!AD253</f>
        <v>79.708345191935294</v>
      </c>
      <c r="AE253" s="58">
        <f>[1]节奏总纲!AE253</f>
        <v>81.812345221032004</v>
      </c>
      <c r="AF253" s="58">
        <f>[1]节奏总纲!AF253</f>
        <v>84.76461387969978</v>
      </c>
      <c r="AG253" s="58">
        <f>[1]节奏总纲!AG253</f>
        <v>89.664732673161623</v>
      </c>
      <c r="AH253" s="58">
        <f>[1]节奏总纲!AH253</f>
        <v>98.548280135965996</v>
      </c>
      <c r="AZ253" s="58">
        <v>250</v>
      </c>
      <c r="BA253" s="58">
        <v>44.197188392263818</v>
      </c>
      <c r="BB253" s="58">
        <v>45.701865977335167</v>
      </c>
      <c r="BC253" s="58">
        <v>47.646864264213889</v>
      </c>
      <c r="BD253" s="58">
        <v>50</v>
      </c>
      <c r="BE253" s="58">
        <v>50</v>
      </c>
    </row>
    <row r="254" spans="29:57" x14ac:dyDescent="0.15">
      <c r="AC254" s="58">
        <v>251</v>
      </c>
      <c r="AD254" s="58">
        <f>[1]节奏总纲!AD254</f>
        <v>79.766676153548232</v>
      </c>
      <c r="AE254" s="58">
        <f>[1]节奏总纲!AE254</f>
        <v>81.871897680767717</v>
      </c>
      <c r="AF254" s="58">
        <f>[1]节奏总纲!AF254</f>
        <v>84.824684376256243</v>
      </c>
      <c r="AG254" s="58">
        <f>[1]节奏总纲!AG254</f>
        <v>89.733339394705041</v>
      </c>
      <c r="AH254" s="58">
        <f>[1]节奏总纲!AH254</f>
        <v>98.607720722756355</v>
      </c>
      <c r="AZ254" s="58">
        <v>251</v>
      </c>
      <c r="BA254" s="58">
        <v>44.223043838567726</v>
      </c>
      <c r="BB254" s="58">
        <v>45.729762081362793</v>
      </c>
      <c r="BC254" s="58">
        <v>47.674580981977748</v>
      </c>
      <c r="BD254" s="58">
        <v>50</v>
      </c>
      <c r="BE254" s="58">
        <v>50</v>
      </c>
    </row>
    <row r="255" spans="29:57" x14ac:dyDescent="0.15">
      <c r="AC255" s="58">
        <v>252</v>
      </c>
      <c r="AD255" s="58">
        <f>[1]节奏总纲!AD255</f>
        <v>79.825007115161171</v>
      </c>
      <c r="AE255" s="58">
        <f>[1]节奏总纲!AE255</f>
        <v>81.931450140503429</v>
      </c>
      <c r="AF255" s="58">
        <f>[1]节奏总纲!AF255</f>
        <v>84.884754872812707</v>
      </c>
      <c r="AG255" s="58">
        <f>[1]节奏总纲!AG255</f>
        <v>89.801946116248459</v>
      </c>
      <c r="AH255" s="58">
        <f>[1]节奏总纲!AH255</f>
        <v>98.667161309546714</v>
      </c>
      <c r="AZ255" s="58">
        <v>252</v>
      </c>
      <c r="BA255" s="58">
        <v>44.248899284871626</v>
      </c>
      <c r="BB255" s="58">
        <v>45.757658185390426</v>
      </c>
      <c r="BC255" s="58">
        <v>47.7022976997416</v>
      </c>
      <c r="BD255" s="58">
        <v>50</v>
      </c>
      <c r="BE255" s="58">
        <v>50</v>
      </c>
    </row>
    <row r="256" spans="29:57" x14ac:dyDescent="0.15">
      <c r="AC256" s="58">
        <v>253</v>
      </c>
      <c r="AD256" s="58">
        <f>[1]节奏总纲!AD256</f>
        <v>79.883338076774123</v>
      </c>
      <c r="AE256" s="58">
        <f>[1]节奏总纲!AE256</f>
        <v>81.991002600239142</v>
      </c>
      <c r="AF256" s="58">
        <f>[1]节奏总纲!AF256</f>
        <v>84.94482536936917</v>
      </c>
      <c r="AG256" s="58">
        <f>[1]节奏总纲!AG256</f>
        <v>89.870552837791877</v>
      </c>
      <c r="AH256" s="58">
        <f>[1]节奏总纲!AH256</f>
        <v>98.726601896337058</v>
      </c>
      <c r="AZ256" s="58">
        <v>253</v>
      </c>
      <c r="BA256" s="58">
        <v>44.274754731175527</v>
      </c>
      <c r="BB256" s="58">
        <v>45.785554289418052</v>
      </c>
      <c r="BC256" s="58">
        <v>47.730014417505458</v>
      </c>
      <c r="BD256" s="58">
        <v>50</v>
      </c>
      <c r="BE256" s="58">
        <v>50</v>
      </c>
    </row>
    <row r="257" spans="29:57" x14ac:dyDescent="0.15">
      <c r="AC257" s="58">
        <v>254</v>
      </c>
      <c r="AD257" s="58">
        <f>[1]节奏总纲!AD257</f>
        <v>79.941669038387062</v>
      </c>
      <c r="AE257" s="58">
        <f>[1]节奏总纲!AE257</f>
        <v>82.046165327855846</v>
      </c>
      <c r="AF257" s="58">
        <f>[1]节奏总纲!AF257</f>
        <v>85.004450307848032</v>
      </c>
      <c r="AG257" s="58">
        <f>[1]节奏总纲!AG257</f>
        <v>89.939159559335295</v>
      </c>
      <c r="AH257" s="58">
        <f>[1]节奏总纲!AH257</f>
        <v>98.786042483127417</v>
      </c>
      <c r="AZ257" s="58">
        <v>254</v>
      </c>
      <c r="BA257" s="58">
        <v>44.300610177479435</v>
      </c>
      <c r="BB257" s="58">
        <v>45.813450393445684</v>
      </c>
      <c r="BC257" s="58">
        <v>47.757731135269317</v>
      </c>
      <c r="BD257" s="58">
        <v>50</v>
      </c>
      <c r="BE257" s="58">
        <v>50</v>
      </c>
    </row>
    <row r="258" spans="29:57" x14ac:dyDescent="0.15">
      <c r="AC258" s="58">
        <v>255</v>
      </c>
      <c r="AD258" s="58">
        <f>[1]节奏总纲!AD258</f>
        <v>80</v>
      </c>
      <c r="AE258" s="58">
        <f>[1]节奏总纲!AE258</f>
        <v>82.100546804797787</v>
      </c>
      <c r="AF258" s="58">
        <f>[1]节奏总纲!AF258</f>
        <v>85.059053968634842</v>
      </c>
      <c r="AG258" s="58">
        <f>[1]节奏总纲!AG258</f>
        <v>90.006385600230558</v>
      </c>
      <c r="AH258" s="58">
        <f>[1]节奏总纲!AH258</f>
        <v>98.845483069917776</v>
      </c>
      <c r="AZ258" s="58">
        <v>255</v>
      </c>
      <c r="BA258" s="58">
        <v>44.326465623783335</v>
      </c>
      <c r="BB258" s="58">
        <v>45.84134649747331</v>
      </c>
      <c r="BC258" s="58">
        <v>47.785447853033176</v>
      </c>
      <c r="BD258" s="58">
        <v>50</v>
      </c>
      <c r="BE258" s="58">
        <v>50</v>
      </c>
    </row>
    <row r="259" spans="29:57" x14ac:dyDescent="0.15">
      <c r="AC259" s="58">
        <v>256</v>
      </c>
      <c r="AD259" s="58">
        <f>[1]节奏总纲!AD259</f>
        <v>80.054424711612938</v>
      </c>
      <c r="AE259" s="58">
        <f>[1]节奏总纲!AE259</f>
        <v>82.154928281739714</v>
      </c>
      <c r="AF259" s="58">
        <f>[1]节奏总纲!AF259</f>
        <v>85.113657629421638</v>
      </c>
      <c r="AG259" s="58">
        <f>[1]节奏总纲!AG259</f>
        <v>90.062795496260307</v>
      </c>
      <c r="AH259" s="58">
        <f>[1]节奏总纲!AH259</f>
        <v>98.904923656708121</v>
      </c>
      <c r="AZ259" s="58">
        <v>256</v>
      </c>
      <c r="BA259" s="58">
        <v>44.352321070087235</v>
      </c>
      <c r="BB259" s="58">
        <v>45.869242601500943</v>
      </c>
      <c r="BC259" s="58">
        <v>47.813164570797035</v>
      </c>
      <c r="BD259" s="58">
        <v>50</v>
      </c>
      <c r="BE259" s="58">
        <v>50</v>
      </c>
    </row>
    <row r="260" spans="29:57" x14ac:dyDescent="0.15">
      <c r="AC260" s="58">
        <v>257</v>
      </c>
      <c r="AD260" s="58">
        <f>[1]节奏总纲!AD260</f>
        <v>80.108849423225877</v>
      </c>
      <c r="AE260" s="58">
        <f>[1]节奏总纲!AE260</f>
        <v>82.209309758681655</v>
      </c>
      <c r="AF260" s="58">
        <f>[1]节奏总纲!AF260</f>
        <v>85.168261290208434</v>
      </c>
      <c r="AG260" s="58">
        <f>[1]节奏总纲!AG260</f>
        <v>90.119205392290041</v>
      </c>
      <c r="AH260" s="58">
        <f>[1]节奏总纲!AH260</f>
        <v>98.96436424349848</v>
      </c>
      <c r="AZ260" s="58">
        <v>257</v>
      </c>
      <c r="BA260" s="58">
        <v>44.378176516391136</v>
      </c>
      <c r="BB260" s="58">
        <v>45.897138705528576</v>
      </c>
      <c r="BC260" s="58">
        <v>47.840881288560894</v>
      </c>
      <c r="BD260" s="58">
        <v>50</v>
      </c>
      <c r="BE260" s="58">
        <v>50</v>
      </c>
    </row>
    <row r="261" spans="29:57" x14ac:dyDescent="0.15">
      <c r="AC261" s="58">
        <v>258</v>
      </c>
      <c r="AD261" s="58">
        <f>[1]节奏总纲!AD261</f>
        <v>80.163274134838829</v>
      </c>
      <c r="AE261" s="58">
        <f>[1]节奏总纲!AE261</f>
        <v>82.263691235623583</v>
      </c>
      <c r="AF261" s="58">
        <f>[1]节奏总纲!AF261</f>
        <v>85.222864950995231</v>
      </c>
      <c r="AG261" s="58">
        <f>[1]节奏总纲!AG261</f>
        <v>90.175615288319776</v>
      </c>
      <c r="AH261" s="58">
        <f>[1]节奏总纲!AH261</f>
        <v>99.023313221876677</v>
      </c>
      <c r="AZ261" s="58">
        <v>258</v>
      </c>
      <c r="BA261" s="58">
        <v>44.404031962695043</v>
      </c>
      <c r="BB261" s="58">
        <v>45.925034809556202</v>
      </c>
      <c r="BC261" s="58">
        <v>47.868598006324753</v>
      </c>
      <c r="BD261" s="58">
        <v>50</v>
      </c>
      <c r="BE261" s="58">
        <v>50</v>
      </c>
    </row>
    <row r="262" spans="29:57" x14ac:dyDescent="0.15">
      <c r="AC262" s="58">
        <v>259</v>
      </c>
      <c r="AD262" s="58">
        <f>[1]节奏总纲!AD262</f>
        <v>80.217698846451768</v>
      </c>
      <c r="AE262" s="58">
        <f>[1]节奏总纲!AE262</f>
        <v>82.318072712565524</v>
      </c>
      <c r="AF262" s="58">
        <f>[1]节奏总纲!AF262</f>
        <v>85.277468611782027</v>
      </c>
      <c r="AG262" s="58">
        <f>[1]节奏总纲!AG262</f>
        <v>90.23202518434951</v>
      </c>
      <c r="AH262" s="58">
        <f>[1]节奏总纲!AH262</f>
        <v>99.081526263999208</v>
      </c>
      <c r="AZ262" s="58">
        <v>259</v>
      </c>
      <c r="BA262" s="58">
        <v>44.429887408998944</v>
      </c>
      <c r="BB262" s="58">
        <v>45.952930913583835</v>
      </c>
      <c r="BC262" s="58">
        <v>47.896314724088612</v>
      </c>
      <c r="BD262" s="58">
        <v>50</v>
      </c>
      <c r="BE262" s="58">
        <v>50</v>
      </c>
    </row>
    <row r="263" spans="29:57" x14ac:dyDescent="0.15">
      <c r="AC263" s="58">
        <v>260</v>
      </c>
      <c r="AD263" s="58">
        <f>[1]节奏总纲!AD263</f>
        <v>80.272123558064706</v>
      </c>
      <c r="AE263" s="58">
        <f>[1]节奏总纲!AE263</f>
        <v>82.372454189507465</v>
      </c>
      <c r="AF263" s="58">
        <f>[1]节奏总纲!AF263</f>
        <v>85.332072272568837</v>
      </c>
      <c r="AG263" s="58">
        <f>[1]节奏总纲!AG263</f>
        <v>90.288435080379244</v>
      </c>
      <c r="AH263" s="58">
        <f>[1]节奏总纲!AH263</f>
        <v>99.139739306121726</v>
      </c>
      <c r="AZ263" s="58">
        <v>260</v>
      </c>
      <c r="BA263" s="58">
        <v>44.455742855302844</v>
      </c>
      <c r="BB263" s="58">
        <v>45.98082701761146</v>
      </c>
      <c r="BC263" s="58">
        <v>47.92403144185247</v>
      </c>
      <c r="BD263" s="58">
        <v>50</v>
      </c>
      <c r="BE263" s="58">
        <v>50</v>
      </c>
    </row>
    <row r="264" spans="29:57" x14ac:dyDescent="0.15">
      <c r="AC264" s="58">
        <v>261</v>
      </c>
      <c r="AD264" s="58">
        <f>[1]节奏总纲!AD264</f>
        <v>80.326548269677644</v>
      </c>
      <c r="AE264" s="58">
        <f>[1]节奏总纲!AE264</f>
        <v>82.426835666449392</v>
      </c>
      <c r="AF264" s="58">
        <f>[1]节奏总纲!AF264</f>
        <v>85.386675933355633</v>
      </c>
      <c r="AG264" s="58">
        <f>[1]节奏总纲!AG264</f>
        <v>90.344844976408993</v>
      </c>
      <c r="AH264" s="58">
        <f>[1]节奏总纲!AH264</f>
        <v>99.197952348244257</v>
      </c>
      <c r="AZ264" s="58">
        <v>261</v>
      </c>
      <c r="BA264" s="58">
        <v>44.481598301606752</v>
      </c>
      <c r="BB264" s="58">
        <v>46.007529841290832</v>
      </c>
      <c r="BC264" s="58">
        <v>47.951748159616329</v>
      </c>
      <c r="BD264" s="58">
        <v>50</v>
      </c>
      <c r="BE264" s="58">
        <v>50</v>
      </c>
    </row>
    <row r="265" spans="29:57" x14ac:dyDescent="0.15">
      <c r="AC265" s="58">
        <v>262</v>
      </c>
      <c r="AD265" s="58">
        <f>[1]节奏总纲!AD265</f>
        <v>80.380972981290597</v>
      </c>
      <c r="AE265" s="58">
        <f>[1]节奏总纲!AE265</f>
        <v>82.481217143391333</v>
      </c>
      <c r="AF265" s="58">
        <f>[1]节奏总纲!AF265</f>
        <v>85.441279594142429</v>
      </c>
      <c r="AG265" s="58">
        <f>[1]节奏总纲!AG265</f>
        <v>90.401254872438727</v>
      </c>
      <c r="AH265" s="58">
        <f>[1]节奏总纲!AH265</f>
        <v>99.256165390366789</v>
      </c>
      <c r="AZ265" s="58">
        <v>262</v>
      </c>
      <c r="BA265" s="58">
        <v>44.507453747910652</v>
      </c>
      <c r="BB265" s="58">
        <v>46.031609894814238</v>
      </c>
      <c r="BC265" s="58">
        <v>47.979464877380188</v>
      </c>
      <c r="BD265" s="58">
        <v>50</v>
      </c>
      <c r="BE265" s="58">
        <v>50</v>
      </c>
    </row>
    <row r="266" spans="29:57" x14ac:dyDescent="0.15">
      <c r="AC266" s="58">
        <v>263</v>
      </c>
      <c r="AD266" s="58">
        <f>[1]节奏总纲!AD266</f>
        <v>80.435397692903535</v>
      </c>
      <c r="AE266" s="58">
        <f>[1]节奏总纲!AE266</f>
        <v>82.535598620333275</v>
      </c>
      <c r="AF266" s="58">
        <f>[1]节奏总纲!AF266</f>
        <v>85.495883254929225</v>
      </c>
      <c r="AG266" s="58">
        <f>[1]节奏总纲!AG266</f>
        <v>90.457664768468462</v>
      </c>
      <c r="AH266" s="58">
        <f>[1]节奏总纲!AH266</f>
        <v>99.314378432489306</v>
      </c>
      <c r="AZ266" s="58">
        <v>263</v>
      </c>
      <c r="BA266" s="58">
        <v>44.533309194214553</v>
      </c>
      <c r="BB266" s="58">
        <v>46.055689948337651</v>
      </c>
      <c r="BC266" s="58">
        <v>48.006200084618079</v>
      </c>
      <c r="BD266" s="58">
        <v>50</v>
      </c>
      <c r="BE266" s="58">
        <v>50</v>
      </c>
    </row>
    <row r="267" spans="29:57" x14ac:dyDescent="0.15">
      <c r="AC267" s="58">
        <v>264</v>
      </c>
      <c r="AD267" s="58">
        <f>[1]节奏总纲!AD267</f>
        <v>80.489822404516474</v>
      </c>
      <c r="AE267" s="58">
        <f>[1]节奏总纲!AE267</f>
        <v>82.589980097275202</v>
      </c>
      <c r="AF267" s="58">
        <f>[1]节奏总纲!AF267</f>
        <v>85.550486915716021</v>
      </c>
      <c r="AG267" s="58">
        <f>[1]节奏总纲!AG267</f>
        <v>90.514074664498196</v>
      </c>
      <c r="AH267" s="58">
        <f>[1]节奏总纲!AH267</f>
        <v>99.372591474611838</v>
      </c>
      <c r="AZ267" s="58">
        <v>264</v>
      </c>
      <c r="BA267" s="58">
        <v>44.55916464051846</v>
      </c>
      <c r="BB267" s="58">
        <v>46.079770001861057</v>
      </c>
      <c r="BC267" s="58">
        <v>48.030128751164241</v>
      </c>
      <c r="BD267" s="58">
        <v>50</v>
      </c>
      <c r="BE267" s="58">
        <v>50</v>
      </c>
    </row>
    <row r="268" spans="29:57" x14ac:dyDescent="0.15">
      <c r="AC268" s="58">
        <v>265</v>
      </c>
      <c r="AD268" s="58">
        <f>[1]节奏总纲!AD268</f>
        <v>80.544247116129412</v>
      </c>
      <c r="AE268" s="58">
        <f>[1]节奏总纲!AE268</f>
        <v>82.644361574217143</v>
      </c>
      <c r="AF268" s="58">
        <f>[1]节奏总纲!AF268</f>
        <v>85.605090576502832</v>
      </c>
      <c r="AG268" s="58">
        <f>[1]节奏总纲!AG268</f>
        <v>90.57048456052793</v>
      </c>
      <c r="AH268" s="58">
        <f>[1]节奏总纲!AH268</f>
        <v>99.430804516734369</v>
      </c>
      <c r="AZ268" s="58">
        <v>265</v>
      </c>
      <c r="BA268" s="58">
        <v>44.585020086822361</v>
      </c>
      <c r="BB268" s="58">
        <v>46.10385005538447</v>
      </c>
      <c r="BC268" s="58">
        <v>48.054057417710396</v>
      </c>
      <c r="BD268" s="58">
        <v>50</v>
      </c>
      <c r="BE268" s="58">
        <v>50</v>
      </c>
    </row>
    <row r="269" spans="29:57" x14ac:dyDescent="0.15">
      <c r="AC269" s="58">
        <v>266</v>
      </c>
      <c r="AD269" s="58">
        <f>[1]节奏总纲!AD269</f>
        <v>80.598671827742351</v>
      </c>
      <c r="AE269" s="58">
        <f>[1]节奏总纲!AE269</f>
        <v>82.698743051159084</v>
      </c>
      <c r="AF269" s="58">
        <f>[1]节奏总纲!AF269</f>
        <v>85.659694237289628</v>
      </c>
      <c r="AG269" s="58">
        <f>[1]节奏总纲!AG269</f>
        <v>90.626894456557665</v>
      </c>
      <c r="AH269" s="58">
        <f>[1]节奏总纲!AH269</f>
        <v>99.489017558856887</v>
      </c>
      <c r="AZ269" s="58">
        <v>266</v>
      </c>
      <c r="BA269" s="58">
        <v>44.610875533126261</v>
      </c>
      <c r="BB269" s="58">
        <v>46.127930108907876</v>
      </c>
      <c r="BC269" s="58">
        <v>48.077986084256551</v>
      </c>
      <c r="BD269" s="58">
        <v>50</v>
      </c>
      <c r="BE269" s="58">
        <v>50</v>
      </c>
    </row>
    <row r="270" spans="29:57" x14ac:dyDescent="0.15">
      <c r="AC270" s="58">
        <v>267</v>
      </c>
      <c r="AD270" s="58">
        <f>[1]节奏总纲!AD270</f>
        <v>80.653096539355303</v>
      </c>
      <c r="AE270" s="58">
        <f>[1]节奏总纲!AE270</f>
        <v>82.753124528101011</v>
      </c>
      <c r="AF270" s="58">
        <f>[1]节奏总纲!AF270</f>
        <v>85.714297898076424</v>
      </c>
      <c r="AG270" s="58">
        <f>[1]节奏总纲!AG270</f>
        <v>90.683304352587413</v>
      </c>
      <c r="AH270" s="58">
        <f>[1]节奏总纲!AH270</f>
        <v>99.547230600979418</v>
      </c>
      <c r="AZ270" s="58">
        <v>267</v>
      </c>
      <c r="BA270" s="58">
        <v>44.636730979430169</v>
      </c>
      <c r="BB270" s="58">
        <v>46.152010162431289</v>
      </c>
      <c r="BC270" s="58">
        <v>48.101914750802706</v>
      </c>
      <c r="BD270" s="58">
        <v>50</v>
      </c>
      <c r="BE270" s="58">
        <v>50</v>
      </c>
    </row>
    <row r="271" spans="29:57" x14ac:dyDescent="0.15">
      <c r="AC271" s="58">
        <v>268</v>
      </c>
      <c r="AD271" s="58">
        <f>[1]节奏总纲!AD271</f>
        <v>80.707521250968242</v>
      </c>
      <c r="AE271" s="58">
        <f>[1]节奏总纲!AE271</f>
        <v>82.807506005042953</v>
      </c>
      <c r="AF271" s="58">
        <f>[1]节奏总纲!AF271</f>
        <v>85.76890155886322</v>
      </c>
      <c r="AG271" s="58">
        <f>[1]节奏总纲!AG271</f>
        <v>90.739714248617148</v>
      </c>
      <c r="AH271" s="58">
        <f>[1]节奏总纲!AH271</f>
        <v>99.605443643101935</v>
      </c>
      <c r="AZ271" s="58">
        <v>268</v>
      </c>
      <c r="BA271" s="58">
        <v>44.662586425734069</v>
      </c>
      <c r="BB271" s="58">
        <v>46.176090215954694</v>
      </c>
      <c r="BC271" s="58">
        <v>48.125843417348868</v>
      </c>
      <c r="BD271" s="58">
        <v>50</v>
      </c>
      <c r="BE271" s="58">
        <v>50</v>
      </c>
    </row>
    <row r="272" spans="29:57" x14ac:dyDescent="0.15">
      <c r="AC272" s="58">
        <v>269</v>
      </c>
      <c r="AD272" s="58">
        <f>[1]节奏总纲!AD272</f>
        <v>80.76194596258118</v>
      </c>
      <c r="AE272" s="58">
        <f>[1]节奏总纲!AE272</f>
        <v>82.861887481984894</v>
      </c>
      <c r="AF272" s="58">
        <f>[1]节奏总纲!AF272</f>
        <v>85.823505219650016</v>
      </c>
      <c r="AG272" s="58">
        <f>[1]节奏总纲!AG272</f>
        <v>90.796124144646882</v>
      </c>
      <c r="AH272" s="58">
        <f>[1]节奏总纲!AH272</f>
        <v>99.663656685224467</v>
      </c>
      <c r="AZ272" s="58">
        <v>269</v>
      </c>
      <c r="BA272" s="58">
        <v>44.68844187203797</v>
      </c>
      <c r="BB272" s="58">
        <v>46.200170269478107</v>
      </c>
      <c r="BC272" s="58">
        <v>48.149772083895023</v>
      </c>
      <c r="BD272" s="58">
        <v>50</v>
      </c>
      <c r="BE272" s="58">
        <v>50</v>
      </c>
    </row>
    <row r="273" spans="29:57" x14ac:dyDescent="0.15">
      <c r="AC273" s="58">
        <v>270</v>
      </c>
      <c r="AD273" s="58">
        <f>[1]节奏总纲!AD273</f>
        <v>80.816370674194118</v>
      </c>
      <c r="AE273" s="58">
        <f>[1]节奏总纲!AE273</f>
        <v>82.916268958926821</v>
      </c>
      <c r="AF273" s="58">
        <f>[1]节奏总纲!AF273</f>
        <v>85.878108880436827</v>
      </c>
      <c r="AG273" s="58">
        <f>[1]节奏总纲!AG273</f>
        <v>90.852534040676616</v>
      </c>
      <c r="AH273" s="58">
        <f>[1]节奏总纲!AH273</f>
        <v>99.721869727346999</v>
      </c>
      <c r="AZ273" s="58">
        <v>270</v>
      </c>
      <c r="BA273" s="58">
        <v>44.714297318341877</v>
      </c>
      <c r="BB273" s="58">
        <v>46.224250323001513</v>
      </c>
      <c r="BC273" s="58">
        <v>48.173700750441178</v>
      </c>
      <c r="BD273" s="58">
        <v>50</v>
      </c>
      <c r="BE273" s="58">
        <v>50</v>
      </c>
    </row>
    <row r="274" spans="29:57" x14ac:dyDescent="0.15">
      <c r="AC274" s="58">
        <v>271</v>
      </c>
      <c r="AD274" s="58">
        <f>[1]节奏总纲!AD274</f>
        <v>80.870795385807057</v>
      </c>
      <c r="AE274" s="58">
        <f>[1]节奏总纲!AE274</f>
        <v>82.970650435868762</v>
      </c>
      <c r="AF274" s="58">
        <f>[1]节奏总纲!AF274</f>
        <v>85.932712541223623</v>
      </c>
      <c r="AG274" s="58">
        <f>[1]节奏总纲!AG274</f>
        <v>90.908943936706351</v>
      </c>
      <c r="AH274" s="58">
        <f>[1]节奏总纲!AH274</f>
        <v>99.780082769469516</v>
      </c>
      <c r="AZ274" s="58">
        <v>271</v>
      </c>
      <c r="BA274" s="58">
        <v>44.740152764645778</v>
      </c>
      <c r="BB274" s="58">
        <v>46.248330376524919</v>
      </c>
      <c r="BC274" s="58">
        <v>48.19762941698734</v>
      </c>
      <c r="BD274" s="58">
        <v>50</v>
      </c>
      <c r="BE274" s="58">
        <v>50</v>
      </c>
    </row>
    <row r="275" spans="29:57" x14ac:dyDescent="0.15">
      <c r="AC275" s="58">
        <v>272</v>
      </c>
      <c r="AD275" s="58">
        <f>[1]节奏总纲!AD275</f>
        <v>80.925220097420009</v>
      </c>
      <c r="AE275" s="58">
        <f>[1]节奏总纲!AE275</f>
        <v>83.023342162088809</v>
      </c>
      <c r="AF275" s="58">
        <f>[1]节奏总纲!AF275</f>
        <v>85.987316202010419</v>
      </c>
      <c r="AG275" s="58">
        <f>[1]节奏总纲!AG275</f>
        <v>90.965353832736099</v>
      </c>
      <c r="AH275" s="58">
        <f>[1]节奏总纲!AH275</f>
        <v>99.838295811592047</v>
      </c>
      <c r="AZ275" s="58">
        <v>272</v>
      </c>
      <c r="BA275" s="58">
        <v>44.766008210949678</v>
      </c>
      <c r="BB275" s="58">
        <v>46.272410430048332</v>
      </c>
      <c r="BC275" s="58">
        <v>48.221558083533495</v>
      </c>
      <c r="BD275" s="58">
        <v>50</v>
      </c>
      <c r="BE275" s="58">
        <v>50</v>
      </c>
    </row>
    <row r="276" spans="29:57" x14ac:dyDescent="0.15">
      <c r="AC276" s="58">
        <v>273</v>
      </c>
      <c r="AD276" s="58">
        <f>[1]节奏总纲!AD276</f>
        <v>80.979644809032948</v>
      </c>
      <c r="AE276" s="58">
        <f>[1]节奏总纲!AE276</f>
        <v>83.07405267945947</v>
      </c>
      <c r="AF276" s="58">
        <f>[1]节奏总纲!AF276</f>
        <v>86.038061368689995</v>
      </c>
      <c r="AG276" s="58">
        <f>[1]节奏总纲!AG276</f>
        <v>91.020352770869948</v>
      </c>
      <c r="AH276" s="58">
        <f>[1]节奏总纲!AH276</f>
        <v>99.896508853714579</v>
      </c>
      <c r="AZ276" s="58">
        <v>273</v>
      </c>
      <c r="BA276" s="58">
        <v>44.791863657253586</v>
      </c>
      <c r="BB276" s="58">
        <v>46.296490483571738</v>
      </c>
      <c r="BC276" s="58">
        <v>48.24548675007965</v>
      </c>
      <c r="BD276" s="58">
        <v>50</v>
      </c>
      <c r="BE276" s="58">
        <v>50</v>
      </c>
    </row>
    <row r="277" spans="29:57" x14ac:dyDescent="0.15">
      <c r="AC277" s="58">
        <v>274</v>
      </c>
      <c r="AD277" s="58">
        <f>[1]节奏总纲!AD277</f>
        <v>81.031787986768464</v>
      </c>
      <c r="AE277" s="58">
        <f>[1]节奏总纲!AE277</f>
        <v>83.124763196830131</v>
      </c>
      <c r="AF277" s="58">
        <f>[1]节奏总纲!AF277</f>
        <v>86.087639061133402</v>
      </c>
      <c r="AG277" s="58">
        <f>[1]节奏总纲!AG277</f>
        <v>91.073105573528181</v>
      </c>
      <c r="AH277" s="58">
        <f>[1]节奏总纲!AH277</f>
        <v>99.954721895837096</v>
      </c>
      <c r="AZ277" s="58">
        <v>274</v>
      </c>
      <c r="BA277" s="58">
        <v>44.817719103557486</v>
      </c>
      <c r="BB277" s="58">
        <v>46.320570537095151</v>
      </c>
      <c r="BC277" s="58">
        <v>48.269415416625804</v>
      </c>
      <c r="BD277" s="58">
        <v>50</v>
      </c>
      <c r="BE277" s="58">
        <v>50</v>
      </c>
    </row>
    <row r="278" spans="29:57" x14ac:dyDescent="0.15">
      <c r="AC278" s="58">
        <v>275</v>
      </c>
      <c r="AD278" s="58">
        <f>[1]节奏总纲!AD278</f>
        <v>81.082568038258216</v>
      </c>
      <c r="AE278" s="58">
        <f>[1]节奏总纲!AE278</f>
        <v>83.175473714200777</v>
      </c>
      <c r="AF278" s="58">
        <f>[1]节奏总纲!AF278</f>
        <v>86.137216753576809</v>
      </c>
      <c r="AG278" s="58">
        <f>[1]节奏总纲!AG278</f>
        <v>91.125858376186414</v>
      </c>
      <c r="AH278" s="58">
        <f>[1]节奏总纲!AH278</f>
        <v>100.01191770041967</v>
      </c>
      <c r="AZ278" s="58">
        <v>275</v>
      </c>
      <c r="BA278" s="58">
        <v>44.843574549861387</v>
      </c>
      <c r="BB278" s="58">
        <v>46.344650590618556</v>
      </c>
      <c r="BC278" s="58">
        <v>48.293344083171966</v>
      </c>
      <c r="BD278" s="58">
        <v>50</v>
      </c>
      <c r="BE278" s="58">
        <v>50</v>
      </c>
    </row>
    <row r="279" spans="29:57" x14ac:dyDescent="0.15">
      <c r="AC279" s="58">
        <v>276</v>
      </c>
      <c r="AD279" s="58">
        <f>[1]节奏总纲!AD279</f>
        <v>81.133348089747955</v>
      </c>
      <c r="AE279" s="58">
        <f>[1]节奏总纲!AE279</f>
        <v>83.226184231571438</v>
      </c>
      <c r="AF279" s="58">
        <f>[1]节奏总纲!AF279</f>
        <v>86.186794446020215</v>
      </c>
      <c r="AG279" s="58">
        <f>[1]节奏总纲!AG279</f>
        <v>91.178611178844633</v>
      </c>
      <c r="AH279" s="58">
        <f>[1]节奏总纲!AH279</f>
        <v>100.06555271580974</v>
      </c>
      <c r="AZ279" s="58">
        <v>276</v>
      </c>
      <c r="BA279" s="58">
        <v>44.869429996165294</v>
      </c>
      <c r="BB279" s="58">
        <v>46.368730644141969</v>
      </c>
      <c r="BC279" s="58">
        <v>48.317272749718121</v>
      </c>
      <c r="BD279" s="58">
        <v>50</v>
      </c>
      <c r="BE279" s="58">
        <v>50</v>
      </c>
    </row>
    <row r="280" spans="29:57" x14ac:dyDescent="0.15">
      <c r="AC280" s="58">
        <v>277</v>
      </c>
      <c r="AD280" s="58">
        <f>[1]节奏总纲!AD280</f>
        <v>81.184128141237707</v>
      </c>
      <c r="AE280" s="58">
        <f>[1]节奏总纲!AE280</f>
        <v>83.276894748942098</v>
      </c>
      <c r="AF280" s="58">
        <f>[1]节奏总纲!AF280</f>
        <v>86.236372138463622</v>
      </c>
      <c r="AG280" s="58">
        <f>[1]节奏总纲!AG280</f>
        <v>91.231363981502867</v>
      </c>
      <c r="AH280" s="58">
        <f>[1]节奏总纲!AH280</f>
        <v>100.11918773119983</v>
      </c>
      <c r="AZ280" s="58">
        <v>277</v>
      </c>
      <c r="BA280" s="58">
        <v>44.895285442469195</v>
      </c>
      <c r="BB280" s="58">
        <v>46.392810697665375</v>
      </c>
      <c r="BC280" s="58">
        <v>48.341201416264276</v>
      </c>
      <c r="BD280" s="58">
        <v>50</v>
      </c>
      <c r="BE280" s="58">
        <v>50</v>
      </c>
    </row>
    <row r="281" spans="29:57" x14ac:dyDescent="0.15">
      <c r="AC281" s="58">
        <v>278</v>
      </c>
      <c r="AD281" s="58">
        <f>[1]节奏总纲!AD281</f>
        <v>81.23490819272746</v>
      </c>
      <c r="AE281" s="58">
        <f>[1]节奏总纲!AE281</f>
        <v>83.327605266312744</v>
      </c>
      <c r="AF281" s="58">
        <f>[1]节奏总纲!AF281</f>
        <v>86.285949830907029</v>
      </c>
      <c r="AG281" s="58">
        <f>[1]节奏总纲!AG281</f>
        <v>91.2841167841611</v>
      </c>
      <c r="AH281" s="58">
        <f>[1]节奏总纲!AH281</f>
        <v>100.1728227465899</v>
      </c>
      <c r="AZ281" s="58">
        <v>278</v>
      </c>
      <c r="BA281" s="58">
        <v>44.921140888773095</v>
      </c>
      <c r="BB281" s="58">
        <v>46.416890751188788</v>
      </c>
      <c r="BC281" s="58">
        <v>48.365130082810438</v>
      </c>
      <c r="BD281" s="58">
        <v>50</v>
      </c>
      <c r="BE281" s="58">
        <v>50</v>
      </c>
    </row>
    <row r="282" spans="29:57" x14ac:dyDescent="0.15">
      <c r="AC282" s="58">
        <v>279</v>
      </c>
      <c r="AD282" s="58">
        <f>[1]节奏总纲!AD282</f>
        <v>81.285688244217212</v>
      </c>
      <c r="AE282" s="58">
        <f>[1]节奏总纲!AE282</f>
        <v>83.378315783683405</v>
      </c>
      <c r="AF282" s="58">
        <f>[1]节奏总纲!AF282</f>
        <v>86.335527523350422</v>
      </c>
      <c r="AG282" s="58">
        <f>[1]节奏总纲!AG282</f>
        <v>91.336869586819319</v>
      </c>
      <c r="AH282" s="58">
        <f>[1]节奏总纲!AH282</f>
        <v>100.22645776197997</v>
      </c>
      <c r="AZ282" s="58">
        <v>279</v>
      </c>
      <c r="BA282" s="58">
        <v>44.946996335076996</v>
      </c>
      <c r="BB282" s="58">
        <v>46.440970804712194</v>
      </c>
      <c r="BC282" s="58">
        <v>48.389058749356593</v>
      </c>
      <c r="BD282" s="58">
        <v>50</v>
      </c>
      <c r="BE282" s="58">
        <v>50</v>
      </c>
    </row>
    <row r="283" spans="29:57" x14ac:dyDescent="0.15">
      <c r="AC283" s="58">
        <v>280</v>
      </c>
      <c r="AD283" s="58">
        <f>[1]节奏总纲!AD283</f>
        <v>81.336468295706965</v>
      </c>
      <c r="AE283" s="58">
        <f>[1]节奏总纲!AE283</f>
        <v>83.429026301054066</v>
      </c>
      <c r="AF283" s="58">
        <f>[1]节奏总纲!AF283</f>
        <v>86.385105215793828</v>
      </c>
      <c r="AG283" s="58">
        <f>[1]节奏总纲!AG283</f>
        <v>91.389622389477552</v>
      </c>
      <c r="AH283" s="58">
        <f>[1]节奏总纲!AH283</f>
        <v>100.28009277737006</v>
      </c>
      <c r="AZ283" s="58">
        <v>280</v>
      </c>
      <c r="BA283" s="58">
        <v>44.972851781380903</v>
      </c>
      <c r="BB283" s="58">
        <v>46.465050858235607</v>
      </c>
      <c r="BC283" s="58">
        <v>48.412987415902748</v>
      </c>
      <c r="BD283" s="58">
        <v>50</v>
      </c>
      <c r="BE283" s="58">
        <v>50</v>
      </c>
    </row>
    <row r="284" spans="29:57" x14ac:dyDescent="0.15">
      <c r="AC284" s="58">
        <v>281</v>
      </c>
      <c r="AD284" s="58">
        <f>[1]节奏总纲!AD284</f>
        <v>81.387248347196717</v>
      </c>
      <c r="AE284" s="58">
        <f>[1]节奏总纲!AE284</f>
        <v>83.479736818424712</v>
      </c>
      <c r="AF284" s="58">
        <f>[1]节奏总纲!AF284</f>
        <v>86.434682908237235</v>
      </c>
      <c r="AG284" s="58">
        <f>[1]节奏总纲!AG284</f>
        <v>91.442375192135771</v>
      </c>
      <c r="AH284" s="58">
        <f>[1]节奏总纲!AH284</f>
        <v>100.33372779276013</v>
      </c>
      <c r="AZ284" s="58">
        <v>281</v>
      </c>
      <c r="BA284" s="58">
        <v>44.998707227684804</v>
      </c>
      <c r="BB284" s="58">
        <v>46.489130911759013</v>
      </c>
      <c r="BC284" s="58">
        <v>48.43691608244891</v>
      </c>
      <c r="BD284" s="58">
        <v>50</v>
      </c>
      <c r="BE284" s="58">
        <v>50</v>
      </c>
    </row>
    <row r="285" spans="29:57" x14ac:dyDescent="0.15">
      <c r="AC285" s="58">
        <v>282</v>
      </c>
      <c r="AD285" s="58">
        <f>[1]节奏总纲!AD285</f>
        <v>81.43802839868647</v>
      </c>
      <c r="AE285" s="58">
        <f>[1]节奏总纲!AE285</f>
        <v>83.530447335795373</v>
      </c>
      <c r="AF285" s="58">
        <f>[1]节奏总纲!AF285</f>
        <v>86.484260600680642</v>
      </c>
      <c r="AG285" s="58">
        <f>[1]节奏总纲!AG285</f>
        <v>91.495127994794004</v>
      </c>
      <c r="AH285" s="58">
        <f>[1]节奏总纲!AH285</f>
        <v>100.3873628081502</v>
      </c>
      <c r="AZ285" s="58">
        <v>282</v>
      </c>
      <c r="BA285" s="58">
        <v>45.021201039060998</v>
      </c>
      <c r="BB285" s="58">
        <v>46.513210965282425</v>
      </c>
      <c r="BC285" s="58">
        <v>48.460844748995065</v>
      </c>
      <c r="BD285" s="58">
        <v>50</v>
      </c>
      <c r="BE285" s="58">
        <v>50</v>
      </c>
    </row>
    <row r="286" spans="29:57" x14ac:dyDescent="0.15">
      <c r="AC286" s="58">
        <v>283</v>
      </c>
      <c r="AD286" s="58">
        <f>[1]节奏总纲!AD286</f>
        <v>81.488808450176222</v>
      </c>
      <c r="AE286" s="58">
        <f>[1]节奏总纲!AE286</f>
        <v>83.581157853166033</v>
      </c>
      <c r="AF286" s="58">
        <f>[1]节奏总纲!AF286</f>
        <v>86.533838293124049</v>
      </c>
      <c r="AG286" s="58">
        <f>[1]节奏总纲!AG286</f>
        <v>91.547880797452237</v>
      </c>
      <c r="AH286" s="58">
        <f>[1]节奏总纲!AH286</f>
        <v>100.44099782354027</v>
      </c>
      <c r="AZ286" s="58">
        <v>283</v>
      </c>
      <c r="BA286" s="58">
        <v>45.043517922283101</v>
      </c>
      <c r="BB286" s="58">
        <v>46.537291018805831</v>
      </c>
      <c r="BC286" s="58">
        <v>48.48477341554122</v>
      </c>
      <c r="BD286" s="58">
        <v>50</v>
      </c>
      <c r="BE286" s="58">
        <v>50</v>
      </c>
    </row>
    <row r="287" spans="29:57" x14ac:dyDescent="0.15">
      <c r="AC287" s="58">
        <v>284</v>
      </c>
      <c r="AD287" s="58">
        <f>[1]节奏总纲!AD287</f>
        <v>81.539588501665975</v>
      </c>
      <c r="AE287" s="58">
        <f>[1]节奏总纲!AE287</f>
        <v>83.631868370536679</v>
      </c>
      <c r="AF287" s="58">
        <f>[1]节奏总纲!AF287</f>
        <v>86.583415985567456</v>
      </c>
      <c r="AG287" s="58">
        <f>[1]节奏总纲!AG287</f>
        <v>91.600633600110456</v>
      </c>
      <c r="AH287" s="58">
        <f>[1]节奏总纲!AH287</f>
        <v>100.49463283893036</v>
      </c>
      <c r="AZ287" s="58">
        <v>284</v>
      </c>
      <c r="BA287" s="58">
        <v>45.065834805505204</v>
      </c>
      <c r="BB287" s="58">
        <v>46.561371072329244</v>
      </c>
      <c r="BC287" s="58">
        <v>48.508702082087382</v>
      </c>
      <c r="BD287" s="58">
        <v>50</v>
      </c>
      <c r="BE287" s="58">
        <v>50</v>
      </c>
    </row>
    <row r="288" spans="29:57" x14ac:dyDescent="0.15">
      <c r="AC288" s="58">
        <v>285</v>
      </c>
      <c r="AD288" s="58">
        <f>[1]节奏总纲!AD288</f>
        <v>81.590368553155727</v>
      </c>
      <c r="AE288" s="58">
        <f>[1]节奏总纲!AE288</f>
        <v>83.68257888790734</v>
      </c>
      <c r="AF288" s="58">
        <f>[1]节奏总纲!AF288</f>
        <v>86.632993678010848</v>
      </c>
      <c r="AG288" s="58">
        <f>[1]节奏总纲!AG288</f>
        <v>91.653386402768689</v>
      </c>
      <c r="AH288" s="58">
        <f>[1]节奏总纲!AH288</f>
        <v>100.54826785432043</v>
      </c>
      <c r="AZ288" s="58">
        <v>285</v>
      </c>
      <c r="BA288" s="58">
        <v>45.088151688727308</v>
      </c>
      <c r="BB288" s="58">
        <v>46.58545112585265</v>
      </c>
      <c r="BC288" s="58">
        <v>48.532630748633537</v>
      </c>
      <c r="BD288" s="58">
        <v>50</v>
      </c>
      <c r="BE288" s="58">
        <v>50</v>
      </c>
    </row>
    <row r="289" spans="29:57" x14ac:dyDescent="0.15">
      <c r="AC289" s="58">
        <v>286</v>
      </c>
      <c r="AD289" s="58">
        <f>[1]节奏总纲!AD289</f>
        <v>81.64114860464548</v>
      </c>
      <c r="AE289" s="58">
        <f>[1]节奏总纲!AE289</f>
        <v>83.733289405278001</v>
      </c>
      <c r="AF289" s="58">
        <f>[1]节奏总纲!AF289</f>
        <v>86.682571370454255</v>
      </c>
      <c r="AG289" s="58">
        <f>[1]节奏总纲!AG289</f>
        <v>91.706139205426922</v>
      </c>
      <c r="AH289" s="58">
        <f>[1]节奏总纲!AH289</f>
        <v>100.6019028697105</v>
      </c>
      <c r="AZ289" s="58">
        <v>286</v>
      </c>
      <c r="BA289" s="58">
        <v>45.110468571949411</v>
      </c>
      <c r="BB289" s="58">
        <v>46.609531179376063</v>
      </c>
      <c r="BC289" s="58">
        <v>48.556559415179692</v>
      </c>
      <c r="BD289" s="58">
        <v>50</v>
      </c>
      <c r="BE289" s="58">
        <v>50</v>
      </c>
    </row>
    <row r="290" spans="29:57" x14ac:dyDescent="0.15">
      <c r="AC290" s="58">
        <v>287</v>
      </c>
      <c r="AD290" s="58">
        <f>[1]节奏总纲!AD290</f>
        <v>81.691928656135218</v>
      </c>
      <c r="AE290" s="58">
        <f>[1]节奏总纲!AE290</f>
        <v>83.783999922648647</v>
      </c>
      <c r="AF290" s="58">
        <f>[1]节奏总纲!AF290</f>
        <v>86.732149062897662</v>
      </c>
      <c r="AG290" s="58">
        <f>[1]节奏总纲!AG290</f>
        <v>91.758892008085141</v>
      </c>
      <c r="AH290" s="58">
        <f>[1]节奏总纲!AH290</f>
        <v>100.65553788510059</v>
      </c>
      <c r="AZ290" s="58">
        <v>287</v>
      </c>
      <c r="BA290" s="58">
        <v>45.132785455171515</v>
      </c>
      <c r="BB290" s="58">
        <v>46.633611232899469</v>
      </c>
      <c r="BC290" s="58">
        <v>48.580488081725846</v>
      </c>
      <c r="BD290" s="58">
        <v>50</v>
      </c>
      <c r="BE290" s="58">
        <v>50</v>
      </c>
    </row>
    <row r="291" spans="29:57" x14ac:dyDescent="0.15">
      <c r="AC291" s="58">
        <v>288</v>
      </c>
      <c r="AD291" s="58">
        <f>[1]节奏总纲!AD291</f>
        <v>81.742708707624971</v>
      </c>
      <c r="AE291" s="58">
        <f>[1]节奏总纲!AE291</f>
        <v>83.834710440019307</v>
      </c>
      <c r="AF291" s="58">
        <f>[1]节奏总纲!AF291</f>
        <v>86.781726755341069</v>
      </c>
      <c r="AG291" s="58">
        <f>[1]节奏总纲!AG291</f>
        <v>91.811644810743374</v>
      </c>
      <c r="AH291" s="58">
        <f>[1]节奏总纲!AH291</f>
        <v>100.70917290049066</v>
      </c>
      <c r="AZ291" s="58">
        <v>288</v>
      </c>
      <c r="BA291" s="58">
        <v>45.155102338393618</v>
      </c>
      <c r="BB291" s="58">
        <v>46.657691286422882</v>
      </c>
      <c r="BC291" s="58">
        <v>48.604416748272008</v>
      </c>
      <c r="BD291" s="58">
        <v>50</v>
      </c>
      <c r="BE291" s="58">
        <v>50</v>
      </c>
    </row>
    <row r="292" spans="29:57" x14ac:dyDescent="0.15">
      <c r="AC292" s="58">
        <v>289</v>
      </c>
      <c r="AD292" s="58">
        <f>[1]节奏总纲!AD292</f>
        <v>81.793488759114723</v>
      </c>
      <c r="AE292" s="58">
        <f>[1]节奏总纲!AE292</f>
        <v>83.885420957389968</v>
      </c>
      <c r="AF292" s="58">
        <f>[1]节奏总纲!AF292</f>
        <v>86.831304447784476</v>
      </c>
      <c r="AG292" s="58">
        <f>[1]节奏总纲!AG292</f>
        <v>91.864397613401607</v>
      </c>
      <c r="AH292" s="58">
        <f>[1]节奏总纲!AH292</f>
        <v>100.76280791588073</v>
      </c>
      <c r="AZ292" s="58">
        <v>289</v>
      </c>
      <c r="BA292" s="58">
        <v>45.177419221615722</v>
      </c>
      <c r="BB292" s="58">
        <v>46.681771339946287</v>
      </c>
      <c r="BC292" s="58">
        <v>48.628345414818163</v>
      </c>
      <c r="BD292" s="58">
        <v>50</v>
      </c>
      <c r="BE292" s="58">
        <v>50</v>
      </c>
    </row>
    <row r="293" spans="29:57" x14ac:dyDescent="0.15">
      <c r="AC293" s="58">
        <v>290</v>
      </c>
      <c r="AD293" s="58">
        <f>[1]节奏总纲!AD293</f>
        <v>81.844268810604476</v>
      </c>
      <c r="AE293" s="58">
        <f>[1]节奏总纲!AE293</f>
        <v>83.936131474760614</v>
      </c>
      <c r="AF293" s="58">
        <f>[1]节奏总纲!AF293</f>
        <v>86.880882140227882</v>
      </c>
      <c r="AG293" s="58">
        <f>[1]节奏总纲!AG293</f>
        <v>91.917150416059826</v>
      </c>
      <c r="AH293" s="58">
        <f>[1]节奏总纲!AH293</f>
        <v>100.8164429312708</v>
      </c>
      <c r="AZ293" s="58">
        <v>290</v>
      </c>
      <c r="BA293" s="58">
        <v>45.199736104837825</v>
      </c>
      <c r="BB293" s="58">
        <v>46.7058513934697</v>
      </c>
      <c r="BC293" s="58">
        <v>48.652274081364318</v>
      </c>
      <c r="BD293" s="58">
        <v>50</v>
      </c>
      <c r="BE293" s="58">
        <v>50</v>
      </c>
    </row>
    <row r="294" spans="29:57" x14ac:dyDescent="0.15">
      <c r="AC294" s="58">
        <v>291</v>
      </c>
      <c r="AD294" s="58">
        <f>[1]节奏总纲!AD294</f>
        <v>81.895048862094228</v>
      </c>
      <c r="AE294" s="58">
        <f>[1]节奏总纲!AE294</f>
        <v>83.986841992131275</v>
      </c>
      <c r="AF294" s="58">
        <f>[1]节奏总纲!AF294</f>
        <v>86.930459832671289</v>
      </c>
      <c r="AG294" s="58">
        <f>[1]节奏总纲!AG294</f>
        <v>91.969903218718059</v>
      </c>
      <c r="AH294" s="58">
        <f>[1]节奏总纲!AH294</f>
        <v>100.87007794666089</v>
      </c>
      <c r="AZ294" s="58">
        <v>291</v>
      </c>
      <c r="BA294" s="58">
        <v>45.222052988059936</v>
      </c>
      <c r="BB294" s="58">
        <v>46.729931446993106</v>
      </c>
      <c r="BC294" s="58">
        <v>48.67620274791048</v>
      </c>
      <c r="BD294" s="58">
        <v>50</v>
      </c>
      <c r="BE294" s="58">
        <v>50</v>
      </c>
    </row>
    <row r="295" spans="29:57" x14ac:dyDescent="0.15">
      <c r="AC295" s="58">
        <v>292</v>
      </c>
      <c r="AD295" s="58">
        <f>[1]节奏总纲!AD295</f>
        <v>81.945828913583981</v>
      </c>
      <c r="AE295" s="58">
        <f>[1]节奏总纲!AE295</f>
        <v>84.036191564035917</v>
      </c>
      <c r="AF295" s="58">
        <f>[1]节奏总纲!AF295</f>
        <v>86.980037525114682</v>
      </c>
      <c r="AG295" s="58">
        <f>[1]节奏总纲!AG295</f>
        <v>92.021521414287719</v>
      </c>
      <c r="AH295" s="58">
        <f>[1]节奏总纲!AH295</f>
        <v>100.92371296205096</v>
      </c>
      <c r="AZ295" s="58">
        <v>292</v>
      </c>
      <c r="BA295" s="58">
        <v>45.244369871282039</v>
      </c>
      <c r="BB295" s="58">
        <v>46.754011500516519</v>
      </c>
      <c r="BC295" s="58">
        <v>48.700131414456635</v>
      </c>
      <c r="BD295" s="58">
        <v>50</v>
      </c>
      <c r="BE295" s="58">
        <v>50</v>
      </c>
    </row>
    <row r="296" spans="29:57" x14ac:dyDescent="0.15">
      <c r="AC296" s="58">
        <v>293</v>
      </c>
      <c r="AD296" s="58">
        <f>[1]节奏总纲!AD296</f>
        <v>81.996608965073733</v>
      </c>
      <c r="AE296" s="58">
        <f>[1]节奏总纲!AE296</f>
        <v>84.085064274836242</v>
      </c>
      <c r="AF296" s="58">
        <f>[1]节奏总纲!AF296</f>
        <v>87.029133791498197</v>
      </c>
      <c r="AG296" s="58">
        <f>[1]节奏总纲!AG296</f>
        <v>92.071632371634976</v>
      </c>
      <c r="AH296" s="58">
        <f>[1]节奏总纲!AH296</f>
        <v>100.97734797744103</v>
      </c>
      <c r="AZ296" s="58">
        <v>293</v>
      </c>
      <c r="BA296" s="58">
        <v>45.266686754504143</v>
      </c>
      <c r="BB296" s="58">
        <v>46.778091554039925</v>
      </c>
      <c r="BC296" s="58">
        <v>48.72406008100279</v>
      </c>
      <c r="BD296" s="58">
        <v>50</v>
      </c>
      <c r="BE296" s="58">
        <v>50</v>
      </c>
    </row>
    <row r="297" spans="29:57" x14ac:dyDescent="0.15">
      <c r="AC297" s="58">
        <v>294</v>
      </c>
      <c r="AD297" s="58">
        <f>[1]节奏总纲!AD297</f>
        <v>82.044215515890215</v>
      </c>
      <c r="AE297" s="58">
        <f>[1]节奏总纲!AE297</f>
        <v>84.133936985636566</v>
      </c>
      <c r="AF297" s="58">
        <f>[1]节奏总纲!AF297</f>
        <v>87.077905547159801</v>
      </c>
      <c r="AG297" s="58">
        <f>[1]节奏总纲!AG297</f>
        <v>92.121743328982234</v>
      </c>
      <c r="AH297" s="58">
        <f>[1]节奏总纲!AH297</f>
        <v>101.02868392415382</v>
      </c>
      <c r="AZ297" s="58">
        <v>294</v>
      </c>
      <c r="BA297" s="58">
        <v>45.289003637726246</v>
      </c>
      <c r="BB297" s="58">
        <v>46.802171607563338</v>
      </c>
      <c r="BC297" s="58">
        <v>48.747988747548945</v>
      </c>
      <c r="BD297" s="58">
        <v>50</v>
      </c>
      <c r="BE297" s="58">
        <v>50</v>
      </c>
    </row>
    <row r="298" spans="29:57" x14ac:dyDescent="0.15">
      <c r="AC298" s="58">
        <v>295</v>
      </c>
      <c r="AD298" s="58">
        <f>[1]节奏总纲!AD298</f>
        <v>82.091594979242089</v>
      </c>
      <c r="AE298" s="58">
        <f>[1]节奏总纲!AE298</f>
        <v>84.182809696436891</v>
      </c>
      <c r="AF298" s="58">
        <f>[1]节奏总纲!AF298</f>
        <v>87.126677302821392</v>
      </c>
      <c r="AG298" s="58">
        <f>[1]节奏总纲!AG298</f>
        <v>92.171854286329506</v>
      </c>
      <c r="AH298" s="58">
        <f>[1]节奏总纲!AH298</f>
        <v>101.07833899530283</v>
      </c>
      <c r="AZ298" s="58">
        <v>295</v>
      </c>
      <c r="BA298" s="58">
        <v>45.31132052094835</v>
      </c>
      <c r="BB298" s="58">
        <v>46.826251661086744</v>
      </c>
      <c r="BC298" s="58">
        <v>48.771917414095107</v>
      </c>
      <c r="BD298" s="58">
        <v>50</v>
      </c>
      <c r="BE298" s="58">
        <v>50</v>
      </c>
    </row>
    <row r="299" spans="29:57" x14ac:dyDescent="0.15">
      <c r="AC299" s="58">
        <v>296</v>
      </c>
      <c r="AD299" s="58">
        <f>[1]节奏总纲!AD299</f>
        <v>82.138974442593963</v>
      </c>
      <c r="AE299" s="58">
        <f>[1]节奏总纲!AE299</f>
        <v>84.23168240723723</v>
      </c>
      <c r="AF299" s="58">
        <f>[1]节奏总纲!AF299</f>
        <v>87.175449058482982</v>
      </c>
      <c r="AG299" s="58">
        <f>[1]节奏总纲!AG299</f>
        <v>92.221965243676763</v>
      </c>
      <c r="AH299" s="58">
        <f>[1]节奏总纲!AH299</f>
        <v>101.12799406645185</v>
      </c>
      <c r="AZ299" s="58">
        <v>296</v>
      </c>
      <c r="BA299" s="58">
        <v>45.333637404170453</v>
      </c>
      <c r="BB299" s="58">
        <v>46.850331714610157</v>
      </c>
      <c r="BC299" s="58">
        <v>48.795846080641262</v>
      </c>
      <c r="BD299" s="58">
        <v>50</v>
      </c>
      <c r="BE299" s="58">
        <v>50</v>
      </c>
    </row>
    <row r="300" spans="29:57" x14ac:dyDescent="0.15">
      <c r="AC300" s="58">
        <v>297</v>
      </c>
      <c r="AD300" s="58">
        <f>[1]节奏总纲!AD300</f>
        <v>82.186353905945836</v>
      </c>
      <c r="AE300" s="58">
        <f>[1]节奏总纲!AE300</f>
        <v>84.280555118037555</v>
      </c>
      <c r="AF300" s="58">
        <f>[1]节奏总纲!AF300</f>
        <v>87.224220814144587</v>
      </c>
      <c r="AG300" s="58">
        <f>[1]节奏总纲!AG300</f>
        <v>92.272076201024021</v>
      </c>
      <c r="AH300" s="58">
        <f>[1]节奏总纲!AH300</f>
        <v>101.17764913760085</v>
      </c>
      <c r="AZ300" s="58">
        <v>297</v>
      </c>
      <c r="BA300" s="58">
        <v>45.355954287392557</v>
      </c>
      <c r="BB300" s="58">
        <v>46.874411768133562</v>
      </c>
      <c r="BC300" s="58">
        <v>48.819774747187417</v>
      </c>
      <c r="BD300" s="58">
        <v>50</v>
      </c>
      <c r="BE300" s="58">
        <v>50</v>
      </c>
    </row>
    <row r="301" spans="29:57" x14ac:dyDescent="0.15">
      <c r="AC301" s="58">
        <v>298</v>
      </c>
      <c r="AD301" s="58">
        <f>[1]节奏总纲!AD301</f>
        <v>82.23373336929771</v>
      </c>
      <c r="AE301" s="58">
        <f>[1]节奏总纲!AE301</f>
        <v>84.329427828837879</v>
      </c>
      <c r="AF301" s="58">
        <f>[1]节奏总纲!AF301</f>
        <v>87.272992569806178</v>
      </c>
      <c r="AG301" s="58">
        <f>[1]节奏总纲!AG301</f>
        <v>92.322187158371293</v>
      </c>
      <c r="AH301" s="58">
        <f>[1]节奏总纲!AH301</f>
        <v>101.22730420874987</v>
      </c>
      <c r="AZ301" s="58">
        <v>298</v>
      </c>
      <c r="BA301" s="58">
        <v>45.37827117061466</v>
      </c>
      <c r="BB301" s="58">
        <v>46.898491821656968</v>
      </c>
      <c r="BC301" s="58">
        <v>48.843703413733579</v>
      </c>
      <c r="BD301" s="58">
        <v>50</v>
      </c>
      <c r="BE301" s="58">
        <v>50</v>
      </c>
    </row>
    <row r="302" spans="29:57" x14ac:dyDescent="0.15">
      <c r="AC302" s="58">
        <v>299</v>
      </c>
      <c r="AD302" s="58">
        <f>[1]节奏总纲!AD302</f>
        <v>82.281112832649583</v>
      </c>
      <c r="AE302" s="58">
        <f>[1]节奏总纲!AE302</f>
        <v>84.378300539638204</v>
      </c>
      <c r="AF302" s="58">
        <f>[1]节奏总纲!AF302</f>
        <v>87.321764325467768</v>
      </c>
      <c r="AG302" s="58">
        <f>[1]节奏总纲!AG302</f>
        <v>92.37229811571855</v>
      </c>
      <c r="AH302" s="58">
        <f>[1]节奏总纲!AH302</f>
        <v>101.27695927989888</v>
      </c>
      <c r="AZ302" s="58">
        <v>299</v>
      </c>
      <c r="BA302" s="58">
        <v>45.400588053836763</v>
      </c>
      <c r="BB302" s="58">
        <v>46.922571875180381</v>
      </c>
      <c r="BC302" s="58">
        <v>48.867632080279733</v>
      </c>
      <c r="BD302" s="58">
        <v>50</v>
      </c>
      <c r="BE302" s="58">
        <v>50</v>
      </c>
    </row>
    <row r="303" spans="29:57" x14ac:dyDescent="0.15">
      <c r="AC303" s="58">
        <v>300</v>
      </c>
      <c r="AD303" s="58">
        <f>[1]节奏总纲!AD303</f>
        <v>82.328492296001457</v>
      </c>
      <c r="AE303" s="58">
        <f>[1]节奏总纲!AE303</f>
        <v>84.427173250438543</v>
      </c>
      <c r="AF303" s="58">
        <f>[1]节奏总纲!AF303</f>
        <v>87.370536081129359</v>
      </c>
      <c r="AG303" s="58">
        <f>[1]节奏总纲!AG303</f>
        <v>92.422409073065808</v>
      </c>
      <c r="AH303" s="58">
        <f>[1]节奏总纲!AH303</f>
        <v>101.32661435104789</v>
      </c>
      <c r="AZ303" s="58">
        <v>300</v>
      </c>
      <c r="BA303" s="58">
        <v>45.422904937058867</v>
      </c>
      <c r="BB303" s="58">
        <v>46.946651928703787</v>
      </c>
      <c r="BC303" s="58">
        <v>48.891560746825888</v>
      </c>
      <c r="BD303" s="58">
        <v>50</v>
      </c>
      <c r="BE303" s="58">
        <v>50</v>
      </c>
    </row>
    <row r="304" spans="29:57" x14ac:dyDescent="0.15">
      <c r="AC304" s="58">
        <v>301</v>
      </c>
      <c r="AD304" s="58">
        <f>[1]节奏总纲!AD304</f>
        <v>82.375871759353331</v>
      </c>
      <c r="AE304" s="58">
        <f>[1]节奏总纲!AE304</f>
        <v>84.476045961238867</v>
      </c>
      <c r="AF304" s="58">
        <f>[1]节奏总纲!AF304</f>
        <v>87.419307836790964</v>
      </c>
      <c r="AG304" s="58">
        <f>[1]节奏总纲!AG304</f>
        <v>92.472520030413079</v>
      </c>
      <c r="AH304" s="58">
        <f>[1]节奏总纲!AH304</f>
        <v>101.3762694221969</v>
      </c>
      <c r="AZ304" s="58">
        <v>301</v>
      </c>
      <c r="BA304" s="58">
        <v>45.44522182028097</v>
      </c>
      <c r="BB304" s="58">
        <v>46.9707319822272</v>
      </c>
      <c r="BC304" s="58">
        <v>48.91548941337205</v>
      </c>
      <c r="BD304" s="58">
        <v>50</v>
      </c>
      <c r="BE304" s="58">
        <v>50</v>
      </c>
    </row>
    <row r="305" spans="29:57" x14ac:dyDescent="0.15">
      <c r="AC305" s="58">
        <v>302</v>
      </c>
      <c r="AD305" s="58">
        <f>[1]节奏总纲!AD305</f>
        <v>82.423251222705204</v>
      </c>
      <c r="AE305" s="58">
        <f>[1]节奏总纲!AE305</f>
        <v>84.524918672039192</v>
      </c>
      <c r="AF305" s="58">
        <f>[1]节奏总纲!AF305</f>
        <v>87.468079592452554</v>
      </c>
      <c r="AG305" s="58">
        <f>[1]节奏总纲!AG305</f>
        <v>92.522630987760337</v>
      </c>
      <c r="AH305" s="58">
        <f>[1]节奏总纲!AH305</f>
        <v>101.42592449334592</v>
      </c>
      <c r="AZ305" s="58">
        <v>302</v>
      </c>
      <c r="BA305" s="58">
        <v>45.467538703503074</v>
      </c>
      <c r="BB305" s="58">
        <v>46.994812035750606</v>
      </c>
      <c r="BC305" s="58">
        <v>48.939418079918205</v>
      </c>
      <c r="BD305" s="58">
        <v>50</v>
      </c>
      <c r="BE305" s="58">
        <v>50</v>
      </c>
    </row>
    <row r="306" spans="29:57" x14ac:dyDescent="0.15">
      <c r="AC306" s="58">
        <v>303</v>
      </c>
      <c r="AD306" s="58">
        <f>[1]节奏总纲!AD306</f>
        <v>82.470630686057078</v>
      </c>
      <c r="AE306" s="58">
        <f>[1]节奏总纲!AE306</f>
        <v>84.573791382839516</v>
      </c>
      <c r="AF306" s="58">
        <f>[1]节奏总纲!AF306</f>
        <v>87.516851348114145</v>
      </c>
      <c r="AG306" s="58">
        <f>[1]节奏总纲!AG306</f>
        <v>92.572741945107595</v>
      </c>
      <c r="AH306" s="58">
        <f>[1]节奏总纲!AH306</f>
        <v>101.47557956449492</v>
      </c>
      <c r="AZ306" s="58">
        <v>303</v>
      </c>
      <c r="BA306" s="58">
        <v>45.489855586725177</v>
      </c>
      <c r="BB306" s="58">
        <v>47.016308935086101</v>
      </c>
      <c r="BC306" s="58">
        <v>48.96334674646436</v>
      </c>
      <c r="BD306" s="58">
        <v>50</v>
      </c>
      <c r="BE306" s="58">
        <v>50</v>
      </c>
    </row>
    <row r="307" spans="29:57" x14ac:dyDescent="0.15">
      <c r="AC307" s="58">
        <v>304</v>
      </c>
      <c r="AD307" s="58">
        <f>[1]节奏总纲!AD307</f>
        <v>82.518010149408951</v>
      </c>
      <c r="AE307" s="58">
        <f>[1]节奏总纲!AE307</f>
        <v>84.622664093639855</v>
      </c>
      <c r="AF307" s="58">
        <f>[1]节奏总纲!AF307</f>
        <v>87.565623103775735</v>
      </c>
      <c r="AG307" s="58">
        <f>[1]节奏总纲!AG307</f>
        <v>92.622852902454852</v>
      </c>
      <c r="AH307" s="58">
        <f>[1]节奏总纲!AH307</f>
        <v>101.52523463564394</v>
      </c>
      <c r="AZ307" s="58">
        <v>304</v>
      </c>
      <c r="BA307" s="58">
        <v>45.512172469947281</v>
      </c>
      <c r="BB307" s="58">
        <v>47.037096473408994</v>
      </c>
      <c r="BC307" s="58">
        <v>48.987275413010522</v>
      </c>
      <c r="BD307" s="58">
        <v>50</v>
      </c>
      <c r="BE307" s="58">
        <v>50</v>
      </c>
    </row>
    <row r="308" spans="29:57" x14ac:dyDescent="0.15">
      <c r="AC308" s="58">
        <v>305</v>
      </c>
      <c r="AD308" s="58">
        <f>[1]节奏总纲!AD308</f>
        <v>82.565389612760825</v>
      </c>
      <c r="AE308" s="58">
        <f>[1]节奏总纲!AE308</f>
        <v>84.67153680444018</v>
      </c>
      <c r="AF308" s="58">
        <f>[1]节奏总纲!AF308</f>
        <v>87.61439485943734</v>
      </c>
      <c r="AG308" s="58">
        <f>[1]节奏总纲!AG308</f>
        <v>92.672963859802124</v>
      </c>
      <c r="AH308" s="58">
        <f>[1]节奏总纲!AH308</f>
        <v>101.57488970679294</v>
      </c>
      <c r="AZ308" s="58">
        <v>305</v>
      </c>
      <c r="BA308" s="58">
        <v>45.534489353169384</v>
      </c>
      <c r="BB308" s="58">
        <v>47.057884011731893</v>
      </c>
      <c r="BC308" s="58">
        <v>49.009673493801003</v>
      </c>
      <c r="BD308" s="58">
        <v>50</v>
      </c>
      <c r="BE308" s="58">
        <v>50</v>
      </c>
    </row>
    <row r="309" spans="29:57" x14ac:dyDescent="0.15">
      <c r="AC309" s="58">
        <v>306</v>
      </c>
      <c r="AD309" s="58">
        <f>[1]节奏总纲!AD309</f>
        <v>82.612769076112698</v>
      </c>
      <c r="AE309" s="58">
        <f>[1]节奏总纲!AE309</f>
        <v>84.720409515240505</v>
      </c>
      <c r="AF309" s="58">
        <f>[1]节奏总纲!AF309</f>
        <v>87.66316661509893</v>
      </c>
      <c r="AG309" s="58">
        <f>[1]节奏总纲!AG309</f>
        <v>92.723074817149381</v>
      </c>
      <c r="AH309" s="58">
        <f>[1]节奏总纲!AH309</f>
        <v>101.62454477794196</v>
      </c>
      <c r="AZ309" s="58">
        <v>306</v>
      </c>
      <c r="BA309" s="58">
        <v>45.556806236391488</v>
      </c>
      <c r="BB309" s="58">
        <v>47.078671550054786</v>
      </c>
      <c r="BC309" s="58">
        <v>49.030333272797542</v>
      </c>
      <c r="BD309" s="58">
        <v>50</v>
      </c>
      <c r="BE309" s="58">
        <v>50</v>
      </c>
    </row>
    <row r="310" spans="29:57" x14ac:dyDescent="0.15">
      <c r="AC310" s="58">
        <v>307</v>
      </c>
      <c r="AD310" s="58">
        <f>[1]节奏总纲!AD310</f>
        <v>82.660148539464572</v>
      </c>
      <c r="AE310" s="58">
        <f>[1]节奏总纲!AE310</f>
        <v>84.769282226040829</v>
      </c>
      <c r="AF310" s="58">
        <f>[1]节奏总纲!AF310</f>
        <v>87.711938370760521</v>
      </c>
      <c r="AG310" s="58">
        <f>[1]节奏总纲!AG310</f>
        <v>92.773185774496639</v>
      </c>
      <c r="AH310" s="58">
        <f>[1]节奏总纲!AH310</f>
        <v>101.67419984909097</v>
      </c>
      <c r="AZ310" s="58">
        <v>307</v>
      </c>
      <c r="BA310" s="58">
        <v>45.579123119613591</v>
      </c>
      <c r="BB310" s="58">
        <v>47.099459088377678</v>
      </c>
      <c r="BC310" s="58">
        <v>49.05099305179408</v>
      </c>
      <c r="BD310" s="58">
        <v>50</v>
      </c>
      <c r="BE310" s="58">
        <v>50</v>
      </c>
    </row>
    <row r="311" spans="29:57" x14ac:dyDescent="0.15">
      <c r="AC311" s="58">
        <v>308</v>
      </c>
      <c r="AD311" s="58">
        <f>[1]节奏总纲!AD311</f>
        <v>82.707528002816446</v>
      </c>
      <c r="AE311" s="58">
        <f>[1]节奏总纲!AE311</f>
        <v>84.818154936841154</v>
      </c>
      <c r="AF311" s="58">
        <f>[1]节奏总纲!AF311</f>
        <v>87.760710126422126</v>
      </c>
      <c r="AG311" s="58">
        <f>[1]节奏总纲!AG311</f>
        <v>92.823296731843911</v>
      </c>
      <c r="AH311" s="58">
        <f>[1]节奏总纲!AH311</f>
        <v>101.72385492023999</v>
      </c>
      <c r="AZ311" s="58">
        <v>308</v>
      </c>
      <c r="BA311" s="58">
        <v>45.601440002835695</v>
      </c>
      <c r="BB311" s="58">
        <v>47.12024662670057</v>
      </c>
      <c r="BC311" s="58">
        <v>49.071652830790612</v>
      </c>
      <c r="BD311" s="58">
        <v>50</v>
      </c>
      <c r="BE311" s="58">
        <v>50</v>
      </c>
    </row>
    <row r="312" spans="29:57" x14ac:dyDescent="0.15">
      <c r="AC312" s="58">
        <v>309</v>
      </c>
      <c r="AD312" s="58">
        <f>[1]节奏总纲!AD312</f>
        <v>82.754907466168319</v>
      </c>
      <c r="AE312" s="58">
        <f>[1]节奏总纲!AE312</f>
        <v>84.867027647641493</v>
      </c>
      <c r="AF312" s="58">
        <f>[1]节奏总纲!AF312</f>
        <v>87.809481882083716</v>
      </c>
      <c r="AG312" s="58">
        <f>[1]节奏总纲!AG312</f>
        <v>92.873407689191168</v>
      </c>
      <c r="AH312" s="58">
        <f>[1]节奏总纲!AH312</f>
        <v>101.77350999138899</v>
      </c>
      <c r="AZ312" s="58">
        <v>309</v>
      </c>
      <c r="BA312" s="58">
        <v>45.623756886057798</v>
      </c>
      <c r="BB312" s="58">
        <v>47.14103416502347</v>
      </c>
      <c r="BC312" s="58">
        <v>49.09231260978715</v>
      </c>
      <c r="BD312" s="58">
        <v>50</v>
      </c>
      <c r="BE312" s="58">
        <v>50</v>
      </c>
    </row>
    <row r="313" spans="29:57" x14ac:dyDescent="0.15">
      <c r="AC313" s="58">
        <v>310</v>
      </c>
      <c r="AD313" s="58">
        <f>[1]节奏总纲!AD313</f>
        <v>82.802286929520193</v>
      </c>
      <c r="AE313" s="58">
        <f>[1]节奏总纲!AE313</f>
        <v>84.915900358441817</v>
      </c>
      <c r="AF313" s="58">
        <f>[1]节奏总纲!AF313</f>
        <v>87.858253637745307</v>
      </c>
      <c r="AG313" s="58">
        <f>[1]节奏总纲!AG313</f>
        <v>92.923518646538426</v>
      </c>
      <c r="AH313" s="58">
        <f>[1]节奏总纲!AH313</f>
        <v>101.82316506253801</v>
      </c>
      <c r="AZ313" s="58">
        <v>310</v>
      </c>
      <c r="BA313" s="58">
        <v>45.646073769279901</v>
      </c>
      <c r="BB313" s="58">
        <v>47.161821703346362</v>
      </c>
      <c r="BC313" s="58">
        <v>49.112972388783689</v>
      </c>
      <c r="BD313" s="58">
        <v>50</v>
      </c>
      <c r="BE313" s="58">
        <v>50</v>
      </c>
    </row>
    <row r="314" spans="29:57" x14ac:dyDescent="0.15">
      <c r="AC314" s="58">
        <v>311</v>
      </c>
      <c r="AD314" s="58">
        <f>[1]节奏总纲!AD314</f>
        <v>82.849666392872066</v>
      </c>
      <c r="AE314" s="58">
        <f>[1]节奏总纲!AE314</f>
        <v>84.964773069242142</v>
      </c>
      <c r="AF314" s="58">
        <f>[1]节奏总纲!AF314</f>
        <v>87.907025393406897</v>
      </c>
      <c r="AG314" s="58">
        <f>[1]节奏总纲!AG314</f>
        <v>92.973629603885698</v>
      </c>
      <c r="AH314" s="58">
        <f>[1]节奏总纲!AH314</f>
        <v>101.87282013368701</v>
      </c>
      <c r="AZ314" s="58">
        <v>311</v>
      </c>
      <c r="BA314" s="58">
        <v>45.668390652502012</v>
      </c>
      <c r="BB314" s="58">
        <v>47.182609241669255</v>
      </c>
      <c r="BC314" s="58">
        <v>49.133632167780227</v>
      </c>
      <c r="BD314" s="58">
        <v>50</v>
      </c>
      <c r="BE314" s="58">
        <v>50</v>
      </c>
    </row>
    <row r="315" spans="29:57" x14ac:dyDescent="0.15">
      <c r="AC315" s="58">
        <v>312</v>
      </c>
      <c r="AD315" s="58">
        <f>[1]节奏总纲!AD315</f>
        <v>82.89704585622394</v>
      </c>
      <c r="AE315" s="58">
        <f>[1]节奏总纲!AE315</f>
        <v>85.012531647506819</v>
      </c>
      <c r="AF315" s="58">
        <f>[1]节奏总纲!AF315</f>
        <v>87.955797149068502</v>
      </c>
      <c r="AG315" s="58">
        <f>[1]节奏总纲!AG315</f>
        <v>93.022367647203353</v>
      </c>
      <c r="AH315" s="58">
        <f>[1]节奏总纲!AH315</f>
        <v>101.92247520483603</v>
      </c>
      <c r="AZ315" s="58">
        <v>312</v>
      </c>
      <c r="BA315" s="58">
        <v>45.690707535724115</v>
      </c>
      <c r="BB315" s="58">
        <v>47.203396779992147</v>
      </c>
      <c r="BC315" s="58">
        <v>49.154291946776759</v>
      </c>
      <c r="BD315" s="58">
        <v>50</v>
      </c>
      <c r="BE315" s="58">
        <v>50</v>
      </c>
    </row>
    <row r="316" spans="29:57" x14ac:dyDescent="0.15">
      <c r="AC316" s="58">
        <v>313</v>
      </c>
      <c r="AD316" s="58">
        <f>[1]节奏总纲!AD316</f>
        <v>82.944425319575814</v>
      </c>
      <c r="AE316" s="58">
        <f>[1]节奏总纲!AE316</f>
        <v>85.057414064088832</v>
      </c>
      <c r="AF316" s="58">
        <f>[1]节奏总纲!AF316</f>
        <v>88.004756197276762</v>
      </c>
      <c r="AG316" s="58">
        <f>[1]节奏总纲!AG316</f>
        <v>93.069580693431178</v>
      </c>
      <c r="AH316" s="58">
        <f>[1]节奏总纲!AH316</f>
        <v>101.97213027598504</v>
      </c>
      <c r="AZ316" s="58">
        <v>313</v>
      </c>
      <c r="BA316" s="58">
        <v>45.713024418946219</v>
      </c>
      <c r="BB316" s="58">
        <v>47.224184318315039</v>
      </c>
      <c r="BC316" s="58">
        <v>49.174951725773298</v>
      </c>
      <c r="BD316" s="58">
        <v>50</v>
      </c>
      <c r="BE316" s="58">
        <v>50</v>
      </c>
    </row>
    <row r="317" spans="29:57" x14ac:dyDescent="0.15">
      <c r="AC317" s="58">
        <v>314</v>
      </c>
      <c r="AD317" s="58">
        <f>[1]节奏总纲!AD317</f>
        <v>82.991804782927687</v>
      </c>
      <c r="AE317" s="58">
        <f>[1]节奏总纲!AE317</f>
        <v>85.10229648067083</v>
      </c>
      <c r="AF317" s="58">
        <f>[1]节奏总纲!AF317</f>
        <v>88.05552724748766</v>
      </c>
      <c r="AG317" s="58">
        <f>[1]节奏总纲!AG317</f>
        <v>93.116793739659002</v>
      </c>
      <c r="AH317" s="58">
        <f>[1]节奏总纲!AH317</f>
        <v>102.01969836502204</v>
      </c>
      <c r="AZ317" s="58">
        <v>314</v>
      </c>
      <c r="BA317" s="58">
        <v>45.735341302168322</v>
      </c>
      <c r="BB317" s="58">
        <v>47.244971856637939</v>
      </c>
      <c r="BC317" s="58">
        <v>49.195611504769836</v>
      </c>
      <c r="BD317" s="58">
        <v>50</v>
      </c>
      <c r="BE317" s="58">
        <v>50</v>
      </c>
    </row>
    <row r="318" spans="29:57" x14ac:dyDescent="0.15">
      <c r="AC318" s="58">
        <v>315</v>
      </c>
      <c r="AD318" s="58">
        <f>[1]节奏总纲!AD318</f>
        <v>83.03656019452734</v>
      </c>
      <c r="AE318" s="58">
        <f>[1]节奏总纲!AE318</f>
        <v>85.147178897252829</v>
      </c>
      <c r="AF318" s="58">
        <f>[1]节奏总纲!AF318</f>
        <v>88.106298297698572</v>
      </c>
      <c r="AG318" s="58">
        <f>[1]节奏总纲!AG318</f>
        <v>93.164006785886826</v>
      </c>
      <c r="AH318" s="58">
        <f>[1]节奏总纲!AH318</f>
        <v>102.06459660376342</v>
      </c>
      <c r="AZ318" s="58">
        <v>315</v>
      </c>
      <c r="BA318" s="58">
        <v>45.757658185390426</v>
      </c>
      <c r="BB318" s="58">
        <v>47.265759394960831</v>
      </c>
      <c r="BC318" s="58">
        <v>49.216271283766375</v>
      </c>
      <c r="BD318" s="58">
        <v>50</v>
      </c>
      <c r="BE318" s="58">
        <v>50</v>
      </c>
    </row>
    <row r="319" spans="29:57" x14ac:dyDescent="0.15">
      <c r="AC319" s="58">
        <v>316</v>
      </c>
      <c r="AD319" s="58">
        <f>[1]节奏总纲!AD319</f>
        <v>83.080766796955942</v>
      </c>
      <c r="AE319" s="58">
        <f>[1]节奏总纲!AE319</f>
        <v>85.192061313834827</v>
      </c>
      <c r="AF319" s="58">
        <f>[1]节奏总纲!AF319</f>
        <v>88.15706934790947</v>
      </c>
      <c r="AG319" s="58">
        <f>[1]节奏总纲!AG319</f>
        <v>93.211219832114651</v>
      </c>
      <c r="AH319" s="58">
        <f>[1]节奏总纲!AH319</f>
        <v>102.1094948425048</v>
      </c>
      <c r="AZ319" s="58">
        <v>316</v>
      </c>
      <c r="BA319" s="58">
        <v>45.779975068612529</v>
      </c>
      <c r="BB319" s="58">
        <v>47.286546933283724</v>
      </c>
      <c r="BC319" s="58">
        <v>49.236931062762913</v>
      </c>
      <c r="BD319" s="58">
        <v>50</v>
      </c>
      <c r="BE319" s="58">
        <v>50</v>
      </c>
    </row>
    <row r="320" spans="29:57" x14ac:dyDescent="0.15">
      <c r="AC320" s="58">
        <v>317</v>
      </c>
      <c r="AD320" s="58">
        <f>[1]节奏总纲!AD320</f>
        <v>83.124973399384558</v>
      </c>
      <c r="AE320" s="58">
        <f>[1]节奏总纲!AE320</f>
        <v>85.236943730416826</v>
      </c>
      <c r="AF320" s="58">
        <f>[1]节奏总纲!AF320</f>
        <v>88.207840398120382</v>
      </c>
      <c r="AG320" s="58">
        <f>[1]节奏总纲!AG320</f>
        <v>93.258432878342475</v>
      </c>
      <c r="AH320" s="58">
        <f>[1]节奏总纲!AH320</f>
        <v>102.15439308124618</v>
      </c>
      <c r="AZ320" s="58">
        <v>317</v>
      </c>
      <c r="BA320" s="58">
        <v>45.802291951834633</v>
      </c>
      <c r="BB320" s="58">
        <v>47.307334471606616</v>
      </c>
      <c r="BC320" s="58">
        <v>49.257590841759445</v>
      </c>
      <c r="BD320" s="58">
        <v>50</v>
      </c>
      <c r="BE320" s="58">
        <v>50</v>
      </c>
    </row>
    <row r="321" spans="29:57" x14ac:dyDescent="0.15">
      <c r="AC321" s="58">
        <v>318</v>
      </c>
      <c r="AD321" s="58">
        <f>[1]节奏总纲!AD321</f>
        <v>83.16918000181316</v>
      </c>
      <c r="AE321" s="58">
        <f>[1]节奏总纲!AE321</f>
        <v>85.281826146998839</v>
      </c>
      <c r="AF321" s="58">
        <f>[1]节奏总纲!AF321</f>
        <v>88.258611448331294</v>
      </c>
      <c r="AG321" s="58">
        <f>[1]节奏总纲!AG321</f>
        <v>93.3056459245703</v>
      </c>
      <c r="AH321" s="58">
        <f>[1]节奏总纲!AH321</f>
        <v>102.19929131998755</v>
      </c>
      <c r="AZ321" s="58">
        <v>318</v>
      </c>
      <c r="BA321" s="58">
        <v>45.824608835056736</v>
      </c>
      <c r="BB321" s="58">
        <v>47.328122009929508</v>
      </c>
      <c r="BC321" s="58">
        <v>49.278250620755983</v>
      </c>
      <c r="BD321" s="58">
        <v>50</v>
      </c>
      <c r="BE321" s="58">
        <v>50</v>
      </c>
    </row>
    <row r="322" spans="29:57" x14ac:dyDescent="0.15">
      <c r="AC322" s="58">
        <v>319</v>
      </c>
      <c r="AD322" s="58">
        <f>[1]节奏总纲!AD322</f>
        <v>83.213386604241776</v>
      </c>
      <c r="AE322" s="58">
        <f>[1]节奏总纲!AE322</f>
        <v>85.326708563580837</v>
      </c>
      <c r="AF322" s="58">
        <f>[1]节奏总纲!AF322</f>
        <v>88.309382498542192</v>
      </c>
      <c r="AG322" s="58">
        <f>[1]节奏总纲!AG322</f>
        <v>93.352858970798124</v>
      </c>
      <c r="AH322" s="58">
        <f>[1]节奏总纲!AH322</f>
        <v>102.24418955872893</v>
      </c>
      <c r="AZ322" s="58">
        <v>319</v>
      </c>
      <c r="BA322" s="58">
        <v>45.84692571827884</v>
      </c>
      <c r="BB322" s="58">
        <v>47.348909548252408</v>
      </c>
      <c r="BC322" s="58">
        <v>49.298910399752522</v>
      </c>
      <c r="BD322" s="58">
        <v>50</v>
      </c>
      <c r="BE322" s="58">
        <v>50</v>
      </c>
    </row>
    <row r="323" spans="29:57" x14ac:dyDescent="0.15">
      <c r="AC323" s="58">
        <v>320</v>
      </c>
      <c r="AD323" s="58">
        <f>[1]节奏总纲!AD323</f>
        <v>83.257593206670379</v>
      </c>
      <c r="AE323" s="58">
        <f>[1]节奏总纲!AE323</f>
        <v>85.371590980162836</v>
      </c>
      <c r="AF323" s="58">
        <f>[1]节奏总纲!AF323</f>
        <v>88.360153548753104</v>
      </c>
      <c r="AG323" s="58">
        <f>[1]节奏总纲!AG323</f>
        <v>93.400072017025948</v>
      </c>
      <c r="AH323" s="58">
        <f>[1]节奏总纲!AH323</f>
        <v>102.28908779747032</v>
      </c>
      <c r="AZ323" s="58">
        <v>320</v>
      </c>
      <c r="BA323" s="58">
        <v>45.869242601500943</v>
      </c>
      <c r="BB323" s="58">
        <v>47.3696970865753</v>
      </c>
      <c r="BC323" s="58">
        <v>49.319570178749061</v>
      </c>
      <c r="BD323" s="58">
        <v>50</v>
      </c>
      <c r="BE323" s="58">
        <v>50</v>
      </c>
    </row>
    <row r="324" spans="29:57" x14ac:dyDescent="0.15">
      <c r="AC324" s="58">
        <v>321</v>
      </c>
      <c r="AD324" s="58">
        <f>[1]节奏总纲!AD324</f>
        <v>83.301799809098995</v>
      </c>
      <c r="AE324" s="58">
        <f>[1]节奏总纲!AE324</f>
        <v>85.416473396744834</v>
      </c>
      <c r="AF324" s="58">
        <f>[1]节奏总纲!AF324</f>
        <v>88.410924598964016</v>
      </c>
      <c r="AG324" s="58">
        <f>[1]节奏总纲!AG324</f>
        <v>93.447285063253773</v>
      </c>
      <c r="AH324" s="58">
        <f>[1]节奏总纲!AH324</f>
        <v>102.3339860362117</v>
      </c>
      <c r="AZ324" s="58">
        <v>321</v>
      </c>
      <c r="BA324" s="58">
        <v>45.891559484723047</v>
      </c>
      <c r="BB324" s="58">
        <v>47.390484624898193</v>
      </c>
      <c r="BC324" s="58">
        <v>49.340229957745592</v>
      </c>
      <c r="BD324" s="58">
        <v>50</v>
      </c>
      <c r="BE324" s="58">
        <v>50</v>
      </c>
    </row>
    <row r="325" spans="29:57" x14ac:dyDescent="0.15">
      <c r="AC325" s="58">
        <v>322</v>
      </c>
      <c r="AD325" s="58">
        <f>[1]节奏总纲!AD325</f>
        <v>83.346006411527597</v>
      </c>
      <c r="AE325" s="58">
        <f>[1]节奏总纲!AE325</f>
        <v>85.461355813326847</v>
      </c>
      <c r="AF325" s="58">
        <f>[1]节奏总纲!AF325</f>
        <v>88.461695649174914</v>
      </c>
      <c r="AG325" s="58">
        <f>[1]节奏总纲!AG325</f>
        <v>93.494498109481597</v>
      </c>
      <c r="AH325" s="58">
        <f>[1]节奏总纲!AH325</f>
        <v>102.37888427495307</v>
      </c>
      <c r="AZ325" s="58">
        <v>322</v>
      </c>
      <c r="BA325" s="58">
        <v>45.91387636794515</v>
      </c>
      <c r="BB325" s="58">
        <v>47.411272163221085</v>
      </c>
      <c r="BC325" s="58">
        <v>49.360889736742131</v>
      </c>
      <c r="BD325" s="58">
        <v>50</v>
      </c>
      <c r="BE325" s="58">
        <v>50</v>
      </c>
    </row>
    <row r="326" spans="29:57" x14ac:dyDescent="0.15">
      <c r="AC326" s="58">
        <v>323</v>
      </c>
      <c r="AD326" s="58">
        <f>[1]节奏总纲!AD326</f>
        <v>83.390213013956213</v>
      </c>
      <c r="AE326" s="58">
        <f>[1]节奏总纲!AE326</f>
        <v>85.506238229908845</v>
      </c>
      <c r="AF326" s="58">
        <f>[1]节奏总纲!AF326</f>
        <v>88.512466699385826</v>
      </c>
      <c r="AG326" s="58">
        <f>[1]节奏总纲!AG326</f>
        <v>93.541711155709422</v>
      </c>
      <c r="AH326" s="58">
        <f>[1]节奏总纲!AH326</f>
        <v>102.42378251369445</v>
      </c>
      <c r="AZ326" s="58">
        <v>323</v>
      </c>
      <c r="BA326" s="58">
        <v>45.936193251167253</v>
      </c>
      <c r="BB326" s="58">
        <v>47.432059701543984</v>
      </c>
      <c r="BC326" s="58">
        <v>49.381549515738669</v>
      </c>
      <c r="BD326" s="58">
        <v>50</v>
      </c>
      <c r="BE326" s="58">
        <v>50</v>
      </c>
    </row>
    <row r="327" spans="29:57" x14ac:dyDescent="0.15">
      <c r="AC327" s="58">
        <v>324</v>
      </c>
      <c r="AD327" s="58">
        <f>[1]节奏总纲!AD327</f>
        <v>83.434419616384815</v>
      </c>
      <c r="AE327" s="58">
        <f>[1]节奏总纲!AE327</f>
        <v>85.551120646490844</v>
      </c>
      <c r="AF327" s="58">
        <f>[1]节奏总纲!AF327</f>
        <v>88.563237749596723</v>
      </c>
      <c r="AG327" s="58">
        <f>[1]节奏总纲!AG327</f>
        <v>93.588924201937246</v>
      </c>
      <c r="AH327" s="58">
        <f>[1]节奏总纲!AH327</f>
        <v>102.46868075243583</v>
      </c>
      <c r="AZ327" s="58">
        <v>324</v>
      </c>
      <c r="BA327" s="58">
        <v>45.958510134389357</v>
      </c>
      <c r="BB327" s="58">
        <v>47.452847239866877</v>
      </c>
      <c r="BC327" s="58">
        <v>49.402209294735208</v>
      </c>
      <c r="BD327" s="58">
        <v>50</v>
      </c>
      <c r="BE327" s="58">
        <v>50</v>
      </c>
    </row>
    <row r="328" spans="29:57" x14ac:dyDescent="0.15">
      <c r="AC328" s="58">
        <v>325</v>
      </c>
      <c r="AD328" s="58">
        <f>[1]节奏总纲!AD328</f>
        <v>83.478626218813432</v>
      </c>
      <c r="AE328" s="58">
        <f>[1]节奏总纲!AE328</f>
        <v>85.596003063072843</v>
      </c>
      <c r="AF328" s="58">
        <f>[1]节奏总纲!AF328</f>
        <v>88.614008799807635</v>
      </c>
      <c r="AG328" s="58">
        <f>[1]节奏总纲!AG328</f>
        <v>93.63613724816507</v>
      </c>
      <c r="AH328" s="58">
        <f>[1]节奏总纲!AH328</f>
        <v>102.51357899117721</v>
      </c>
      <c r="AZ328" s="58">
        <v>325</v>
      </c>
      <c r="BA328" s="58">
        <v>45.98082701761146</v>
      </c>
      <c r="BB328" s="58">
        <v>47.473634778189769</v>
      </c>
      <c r="BC328" s="58">
        <v>49.422869073731739</v>
      </c>
      <c r="BD328" s="58">
        <v>50</v>
      </c>
      <c r="BE328" s="58">
        <v>50</v>
      </c>
    </row>
    <row r="329" spans="29:57" x14ac:dyDescent="0.15">
      <c r="AC329" s="58">
        <v>326</v>
      </c>
      <c r="AD329" s="58">
        <f>[1]节奏总纲!AD329</f>
        <v>83.522832821242034</v>
      </c>
      <c r="AE329" s="58">
        <f>[1]节奏总纲!AE329</f>
        <v>85.640885479654855</v>
      </c>
      <c r="AF329" s="58">
        <f>[1]节奏总纲!AF329</f>
        <v>88.664779850018547</v>
      </c>
      <c r="AG329" s="58">
        <f>[1]节奏总纲!AG329</f>
        <v>93.683350294392895</v>
      </c>
      <c r="AH329" s="58">
        <f>[1]节奏总纲!AH329</f>
        <v>102.55847722991859</v>
      </c>
      <c r="AZ329" s="58">
        <v>326</v>
      </c>
      <c r="BA329" s="58">
        <v>46.002713830586146</v>
      </c>
      <c r="BB329" s="58">
        <v>47.494422316512662</v>
      </c>
      <c r="BC329" s="58">
        <v>49.443528852728278</v>
      </c>
      <c r="BD329" s="58">
        <v>50</v>
      </c>
      <c r="BE329" s="58">
        <v>50</v>
      </c>
    </row>
    <row r="330" spans="29:57" x14ac:dyDescent="0.15">
      <c r="AC330" s="58">
        <v>327</v>
      </c>
      <c r="AD330" s="58">
        <f>[1]节奏总纲!AD330</f>
        <v>83.56703942367065</v>
      </c>
      <c r="AE330" s="58">
        <f>[1]节奏总纲!AE330</f>
        <v>85.685767896236854</v>
      </c>
      <c r="AF330" s="58">
        <f>[1]节奏总纲!AF330</f>
        <v>88.715550900229445</v>
      </c>
      <c r="AG330" s="58">
        <f>[1]节奏总纲!AG330</f>
        <v>93.730563340620719</v>
      </c>
      <c r="AH330" s="58">
        <f>[1]节奏总纲!AH330</f>
        <v>102.60337546865996</v>
      </c>
      <c r="AZ330" s="58">
        <v>327</v>
      </c>
      <c r="BA330" s="58">
        <v>46.021977873404879</v>
      </c>
      <c r="BB330" s="58">
        <v>47.515209854835554</v>
      </c>
      <c r="BC330" s="58">
        <v>49.464188631724817</v>
      </c>
      <c r="BD330" s="58">
        <v>50</v>
      </c>
      <c r="BE330" s="58">
        <v>50</v>
      </c>
    </row>
    <row r="331" spans="29:57" x14ac:dyDescent="0.15">
      <c r="AC331" s="58">
        <v>328</v>
      </c>
      <c r="AD331" s="58">
        <f>[1]节奏总纲!AD331</f>
        <v>83.611246026099252</v>
      </c>
      <c r="AE331" s="58">
        <f>[1]节奏总纲!AE331</f>
        <v>85.730650312818852</v>
      </c>
      <c r="AF331" s="58">
        <f>[1]节奏总纲!AF331</f>
        <v>88.766321950440357</v>
      </c>
      <c r="AG331" s="58">
        <f>[1]节奏总纲!AG331</f>
        <v>93.777776386848544</v>
      </c>
      <c r="AH331" s="58">
        <f>[1]节奏总纲!AH331</f>
        <v>102.64827370740134</v>
      </c>
      <c r="AZ331" s="58">
        <v>328</v>
      </c>
      <c r="BA331" s="58">
        <v>46.041241916223605</v>
      </c>
      <c r="BB331" s="58">
        <v>47.535997393158453</v>
      </c>
      <c r="BC331" s="58">
        <v>49.484848410721355</v>
      </c>
      <c r="BD331" s="58">
        <v>50</v>
      </c>
      <c r="BE331" s="58">
        <v>50</v>
      </c>
    </row>
    <row r="332" spans="29:57" x14ac:dyDescent="0.15">
      <c r="AC332" s="58">
        <v>329</v>
      </c>
      <c r="AD332" s="58">
        <f>[1]节奏总纲!AD332</f>
        <v>83.655452628527868</v>
      </c>
      <c r="AE332" s="58">
        <f>[1]节奏总纲!AE332</f>
        <v>85.775532729400851</v>
      </c>
      <c r="AF332" s="58">
        <f>[1]节奏总纲!AF332</f>
        <v>88.817093000651269</v>
      </c>
      <c r="AG332" s="58">
        <f>[1]节奏总纲!AG332</f>
        <v>93.824989433076368</v>
      </c>
      <c r="AH332" s="58">
        <f>[1]节奏总纲!AH332</f>
        <v>102.69317194614273</v>
      </c>
      <c r="AZ332" s="58">
        <v>329</v>
      </c>
      <c r="BA332" s="58">
        <v>46.060505959042331</v>
      </c>
      <c r="BB332" s="58">
        <v>47.556784931481346</v>
      </c>
      <c r="BC332" s="58">
        <v>49.505508189717887</v>
      </c>
      <c r="BD332" s="58">
        <v>50</v>
      </c>
      <c r="BE332" s="58">
        <v>50</v>
      </c>
    </row>
    <row r="333" spans="29:57" x14ac:dyDescent="0.15">
      <c r="AC333" s="58">
        <v>330</v>
      </c>
      <c r="AD333" s="58">
        <f>[1]节奏总纲!AD333</f>
        <v>83.69965923095647</v>
      </c>
      <c r="AE333" s="58">
        <f>[1]节奏总纲!AE333</f>
        <v>85.820415145982849</v>
      </c>
      <c r="AF333" s="58">
        <f>[1]节奏总纲!AF333</f>
        <v>88.867864050862167</v>
      </c>
      <c r="AG333" s="58">
        <f>[1]节奏总纲!AG333</f>
        <v>93.872202479304192</v>
      </c>
      <c r="AH333" s="58">
        <f>[1]节奏总纲!AH333</f>
        <v>102.73807018488411</v>
      </c>
      <c r="AZ333" s="58">
        <v>330</v>
      </c>
      <c r="BA333" s="58">
        <v>46.079770001861057</v>
      </c>
      <c r="BB333" s="58">
        <v>47.577572469804238</v>
      </c>
      <c r="BC333" s="58">
        <v>49.526167968714425</v>
      </c>
      <c r="BD333" s="58">
        <v>50</v>
      </c>
      <c r="BE333" s="58">
        <v>50</v>
      </c>
    </row>
    <row r="334" spans="29:57" x14ac:dyDescent="0.15">
      <c r="AC334" s="58">
        <v>331</v>
      </c>
      <c r="AD334" s="58">
        <f>[1]节奏总纲!AD334</f>
        <v>83.743865833385087</v>
      </c>
      <c r="AE334" s="58">
        <f>[1]节奏总纲!AE334</f>
        <v>85.865297562564862</v>
      </c>
      <c r="AF334" s="58">
        <f>[1]节奏总纲!AF334</f>
        <v>88.918635101073079</v>
      </c>
      <c r="AG334" s="58">
        <f>[1]节奏总纲!AG334</f>
        <v>93.919415525532017</v>
      </c>
      <c r="AH334" s="58">
        <f>[1]节奏总纲!AH334</f>
        <v>102.78296842362549</v>
      </c>
      <c r="AZ334" s="58">
        <v>331</v>
      </c>
      <c r="BA334" s="58">
        <v>46.099034044679783</v>
      </c>
      <c r="BB334" s="58">
        <v>47.598360008127131</v>
      </c>
      <c r="BC334" s="58">
        <v>49.546827747710964</v>
      </c>
      <c r="BD334" s="58">
        <v>50</v>
      </c>
      <c r="BE334" s="58">
        <v>50</v>
      </c>
    </row>
    <row r="335" spans="29:57" x14ac:dyDescent="0.15">
      <c r="AC335" s="58">
        <v>332</v>
      </c>
      <c r="AD335" s="58">
        <f>[1]节奏总纲!AD335</f>
        <v>83.788072435813689</v>
      </c>
      <c r="AE335" s="58">
        <f>[1]节奏总纲!AE335</f>
        <v>85.910179979146861</v>
      </c>
      <c r="AF335" s="58">
        <f>[1]节奏总纲!AF335</f>
        <v>88.969406151283977</v>
      </c>
      <c r="AG335" s="58">
        <f>[1]节奏总纲!AG335</f>
        <v>93.966628571759841</v>
      </c>
      <c r="AH335" s="58">
        <f>[1]节奏总纲!AH335</f>
        <v>102.82786666236686</v>
      </c>
      <c r="AZ335" s="58">
        <v>332</v>
      </c>
      <c r="BA335" s="58">
        <v>46.118298087498509</v>
      </c>
      <c r="BB335" s="58">
        <v>47.619147546450023</v>
      </c>
      <c r="BC335" s="58">
        <v>49.567487526707502</v>
      </c>
      <c r="BD335" s="58">
        <v>50</v>
      </c>
      <c r="BE335" s="58">
        <v>50</v>
      </c>
    </row>
    <row r="336" spans="29:57" x14ac:dyDescent="0.15">
      <c r="AC336" s="58">
        <v>333</v>
      </c>
      <c r="AD336" s="58">
        <f>[1]节奏总纲!AD336</f>
        <v>83.832279038242305</v>
      </c>
      <c r="AE336" s="58">
        <f>[1]节奏总纲!AE336</f>
        <v>85.955062395728859</v>
      </c>
      <c r="AF336" s="58">
        <f>[1]节奏总纲!AF336</f>
        <v>89.018466905731287</v>
      </c>
      <c r="AG336" s="58">
        <f>[1]节奏总纲!AG336</f>
        <v>94.012923283729691</v>
      </c>
      <c r="AH336" s="58">
        <f>[1]节奏总纲!AH336</f>
        <v>102.87276490110824</v>
      </c>
      <c r="AZ336" s="58">
        <v>333</v>
      </c>
      <c r="BA336" s="58">
        <v>46.137562130317242</v>
      </c>
      <c r="BB336" s="58">
        <v>47.639935084772922</v>
      </c>
      <c r="BC336" s="58">
        <v>49.588147305704041</v>
      </c>
      <c r="BD336" s="58">
        <v>50</v>
      </c>
      <c r="BE336" s="58">
        <v>50</v>
      </c>
    </row>
    <row r="337" spans="29:57" x14ac:dyDescent="0.15">
      <c r="AC337" s="58">
        <v>334</v>
      </c>
      <c r="AD337" s="58">
        <f>[1]节奏总纲!AD337</f>
        <v>83.876485640670907</v>
      </c>
      <c r="AE337" s="58">
        <f>[1]节奏总纲!AE337</f>
        <v>85.999944812310858</v>
      </c>
      <c r="AF337" s="58">
        <f>[1]节奏总纲!AF337</f>
        <v>89.064934410075779</v>
      </c>
      <c r="AG337" s="58">
        <f>[1]节奏总纲!AG337</f>
        <v>94.057003939090123</v>
      </c>
      <c r="AH337" s="58">
        <f>[1]节奏总纲!AH337</f>
        <v>102.91766313984962</v>
      </c>
      <c r="AZ337" s="58">
        <v>334</v>
      </c>
      <c r="BA337" s="58">
        <v>46.156826173135968</v>
      </c>
      <c r="BB337" s="58">
        <v>47.660722623095815</v>
      </c>
      <c r="BC337" s="58">
        <v>49.608807084700572</v>
      </c>
      <c r="BD337" s="58">
        <v>50</v>
      </c>
      <c r="BE337" s="58">
        <v>50</v>
      </c>
    </row>
    <row r="338" spans="29:57" x14ac:dyDescent="0.15">
      <c r="AC338" s="58">
        <v>335</v>
      </c>
      <c r="AD338" s="58">
        <f>[1]节奏总纲!AD338</f>
        <v>83.920692243099523</v>
      </c>
      <c r="AE338" s="58">
        <f>[1]节奏总纲!AE338</f>
        <v>86.041129946887025</v>
      </c>
      <c r="AF338" s="58">
        <f>[1]节奏总纲!AF338</f>
        <v>89.11140191442027</v>
      </c>
      <c r="AG338" s="58">
        <f>[1]节奏总纲!AG338</f>
        <v>94.101084594450555</v>
      </c>
      <c r="AH338" s="58">
        <f>[1]节奏总纲!AH338</f>
        <v>102.962561378591</v>
      </c>
      <c r="AZ338" s="58">
        <v>335</v>
      </c>
      <c r="BA338" s="58">
        <v>46.176090215954694</v>
      </c>
      <c r="BB338" s="58">
        <v>47.681510161418707</v>
      </c>
      <c r="BC338" s="58">
        <v>49.629466863697111</v>
      </c>
      <c r="BD338" s="58">
        <v>50</v>
      </c>
      <c r="BE338" s="58">
        <v>50</v>
      </c>
    </row>
    <row r="339" spans="29:57" x14ac:dyDescent="0.15">
      <c r="AC339" s="58">
        <v>336</v>
      </c>
      <c r="AD339" s="58">
        <f>[1]节奏总纲!AD339</f>
        <v>83.964898845528126</v>
      </c>
      <c r="AE339" s="58">
        <f>[1]节奏总纲!AE339</f>
        <v>86.082310529666103</v>
      </c>
      <c r="AF339" s="58">
        <f>[1]节奏总纲!AF339</f>
        <v>89.157869418764761</v>
      </c>
      <c r="AG339" s="58">
        <f>[1]节奏总纲!AG339</f>
        <v>94.145165249810972</v>
      </c>
      <c r="AH339" s="58">
        <f>[1]节奏总纲!AH339</f>
        <v>103.00673656424885</v>
      </c>
      <c r="AZ339" s="58">
        <v>336</v>
      </c>
      <c r="BA339" s="58">
        <v>46.19535425877342</v>
      </c>
      <c r="BB339" s="58">
        <v>47.7022976997416</v>
      </c>
      <c r="BC339" s="58">
        <v>49.65012664269365</v>
      </c>
      <c r="BD339" s="58">
        <v>50</v>
      </c>
      <c r="BE339" s="58">
        <v>50</v>
      </c>
    </row>
    <row r="340" spans="29:57" x14ac:dyDescent="0.15">
      <c r="AC340" s="58">
        <v>337</v>
      </c>
      <c r="AD340" s="58">
        <f>[1]节奏总纲!AD340</f>
        <v>84.008495683346354</v>
      </c>
      <c r="AE340" s="58">
        <f>[1]节奏总纲!AE340</f>
        <v>86.12349111244518</v>
      </c>
      <c r="AF340" s="58">
        <f>[1]节奏总纲!AF340</f>
        <v>89.204336923109267</v>
      </c>
      <c r="AG340" s="58">
        <f>[1]节奏总纲!AG340</f>
        <v>94.189245905171404</v>
      </c>
      <c r="AH340" s="58">
        <f>[1]节奏总纲!AH340</f>
        <v>103.04728286259964</v>
      </c>
      <c r="AZ340" s="58">
        <v>337</v>
      </c>
      <c r="BA340" s="58">
        <v>46.214618301592147</v>
      </c>
      <c r="BB340" s="58">
        <v>47.723085238064499</v>
      </c>
      <c r="BC340" s="58">
        <v>49.670786421690188</v>
      </c>
      <c r="BD340" s="58">
        <v>50</v>
      </c>
      <c r="BE340" s="58">
        <v>50</v>
      </c>
    </row>
    <row r="341" spans="29:57" x14ac:dyDescent="0.15">
      <c r="AC341" s="58">
        <v>338</v>
      </c>
      <c r="AD341" s="58">
        <f>[1]节奏总纲!AD341</f>
        <v>84.049741901856009</v>
      </c>
      <c r="AE341" s="58">
        <f>[1]节奏总纲!AE341</f>
        <v>86.164671695224243</v>
      </c>
      <c r="AF341" s="58">
        <f>[1]节奏总纲!AF341</f>
        <v>89.250804427453758</v>
      </c>
      <c r="AG341" s="58">
        <f>[1]节奏总纲!AG341</f>
        <v>94.233326560531836</v>
      </c>
      <c r="AH341" s="58">
        <f>[1]节奏总纲!AH341</f>
        <v>103.08782916095045</v>
      </c>
      <c r="AZ341" s="58">
        <v>338</v>
      </c>
      <c r="BA341" s="58">
        <v>46.23388234441088</v>
      </c>
      <c r="BB341" s="58">
        <v>47.743872776387391</v>
      </c>
      <c r="BC341" s="58">
        <v>49.69144620068672</v>
      </c>
      <c r="BD341" s="58">
        <v>50</v>
      </c>
      <c r="BE341" s="58">
        <v>50</v>
      </c>
    </row>
    <row r="342" spans="29:57" x14ac:dyDescent="0.15">
      <c r="AC342" s="58">
        <v>339</v>
      </c>
      <c r="AD342" s="58">
        <f>[1]节奏总纲!AD342</f>
        <v>84.090988120365651</v>
      </c>
      <c r="AE342" s="58">
        <f>[1]节奏总纲!AE342</f>
        <v>86.20585227800332</v>
      </c>
      <c r="AF342" s="58">
        <f>[1]节奏总纲!AF342</f>
        <v>89.29727193179825</v>
      </c>
      <c r="AG342" s="58">
        <f>[1]节奏总纲!AG342</f>
        <v>94.277407215892268</v>
      </c>
      <c r="AH342" s="58">
        <f>[1]节奏总纲!AH342</f>
        <v>103.12837545930124</v>
      </c>
      <c r="AZ342" s="58">
        <v>339</v>
      </c>
      <c r="BA342" s="58">
        <v>46.253146387229606</v>
      </c>
      <c r="BB342" s="58">
        <v>47.764660314710284</v>
      </c>
      <c r="BC342" s="58">
        <v>49.712105979683258</v>
      </c>
      <c r="BD342" s="58">
        <v>50</v>
      </c>
      <c r="BE342" s="58">
        <v>50</v>
      </c>
    </row>
    <row r="343" spans="29:57" x14ac:dyDescent="0.15">
      <c r="AC343" s="58">
        <v>340</v>
      </c>
      <c r="AD343" s="58">
        <f>[1]节奏总纲!AD343</f>
        <v>84.132234338875293</v>
      </c>
      <c r="AE343" s="58">
        <f>[1]节奏总纲!AE343</f>
        <v>86.247032860782397</v>
      </c>
      <c r="AF343" s="58">
        <f>[1]节奏总纲!AF343</f>
        <v>89.343739436142741</v>
      </c>
      <c r="AG343" s="58">
        <f>[1]节奏总纲!AG343</f>
        <v>94.3214878712527</v>
      </c>
      <c r="AH343" s="58">
        <f>[1]节奏总纲!AH343</f>
        <v>103.16892175765203</v>
      </c>
      <c r="AZ343" s="58">
        <v>340</v>
      </c>
      <c r="BA343" s="58">
        <v>46.272410430048332</v>
      </c>
      <c r="BB343" s="58">
        <v>47.785447853033176</v>
      </c>
      <c r="BC343" s="58">
        <v>49.732765758679797</v>
      </c>
      <c r="BD343" s="58">
        <v>50</v>
      </c>
      <c r="BE343" s="58">
        <v>50</v>
      </c>
    </row>
    <row r="344" spans="29:57" x14ac:dyDescent="0.15">
      <c r="AC344" s="58">
        <v>341</v>
      </c>
      <c r="AD344" s="58">
        <f>[1]节奏总纲!AD344</f>
        <v>84.173480557384934</v>
      </c>
      <c r="AE344" s="58">
        <f>[1]节奏总纲!AE344</f>
        <v>86.288213443561474</v>
      </c>
      <c r="AF344" s="58">
        <f>[1]节奏总纲!AF344</f>
        <v>89.390206940487232</v>
      </c>
      <c r="AG344" s="58">
        <f>[1]节奏总纲!AG344</f>
        <v>94.365568526613131</v>
      </c>
      <c r="AH344" s="58">
        <f>[1]节奏总纲!AH344</f>
        <v>103.20946805600283</v>
      </c>
      <c r="AZ344" s="58">
        <v>341</v>
      </c>
      <c r="BA344" s="58">
        <v>46.291674472867058</v>
      </c>
      <c r="BB344" s="58">
        <v>47.806235391356068</v>
      </c>
      <c r="BC344" s="58">
        <v>49.753425537676335</v>
      </c>
      <c r="BD344" s="58">
        <v>50</v>
      </c>
      <c r="BE344" s="58">
        <v>50</v>
      </c>
    </row>
    <row r="345" spans="29:57" x14ac:dyDescent="0.15">
      <c r="AC345" s="58">
        <v>342</v>
      </c>
      <c r="AD345" s="58">
        <f>[1]节奏总纲!AD345</f>
        <v>84.214726775894576</v>
      </c>
      <c r="AE345" s="58">
        <f>[1]节奏总纲!AE345</f>
        <v>86.329394026340537</v>
      </c>
      <c r="AF345" s="58">
        <f>[1]节奏总纲!AF345</f>
        <v>89.436674444831723</v>
      </c>
      <c r="AG345" s="58">
        <f>[1]节奏总纲!AG345</f>
        <v>94.409649181973549</v>
      </c>
      <c r="AH345" s="58">
        <f>[1]节奏总纲!AH345</f>
        <v>103.25001435435362</v>
      </c>
      <c r="AZ345" s="58">
        <v>342</v>
      </c>
      <c r="BA345" s="58">
        <v>46.310938515685784</v>
      </c>
      <c r="BB345" s="58">
        <v>47.827022929678968</v>
      </c>
      <c r="BC345" s="58">
        <v>49.774085316672867</v>
      </c>
      <c r="BD345" s="58">
        <v>50</v>
      </c>
      <c r="BE345" s="58">
        <v>50</v>
      </c>
    </row>
    <row r="346" spans="29:57" x14ac:dyDescent="0.15">
      <c r="AC346" s="58">
        <v>343</v>
      </c>
      <c r="AD346" s="58">
        <f>[1]节奏总纲!AD346</f>
        <v>84.255972994404218</v>
      </c>
      <c r="AE346" s="58">
        <f>[1]节奏总纲!AE346</f>
        <v>86.370574609119615</v>
      </c>
      <c r="AF346" s="58">
        <f>[1]节奏总纲!AF346</f>
        <v>89.483141949176215</v>
      </c>
      <c r="AG346" s="58">
        <f>[1]节奏总纲!AG346</f>
        <v>94.453729837333981</v>
      </c>
      <c r="AH346" s="58">
        <f>[1]节奏总纲!AH346</f>
        <v>103.29056065270443</v>
      </c>
      <c r="AZ346" s="58">
        <v>343</v>
      </c>
      <c r="BA346" s="58">
        <v>46.330202558504517</v>
      </c>
      <c r="BB346" s="58">
        <v>47.84781046800186</v>
      </c>
      <c r="BC346" s="58">
        <v>49.794745095669406</v>
      </c>
      <c r="BD346" s="58">
        <v>50</v>
      </c>
      <c r="BE346" s="58">
        <v>50</v>
      </c>
    </row>
    <row r="347" spans="29:57" x14ac:dyDescent="0.15">
      <c r="AC347" s="58">
        <v>344</v>
      </c>
      <c r="AD347" s="58">
        <f>[1]节奏总纲!AD347</f>
        <v>84.297219212913859</v>
      </c>
      <c r="AE347" s="58">
        <f>[1]节奏总纲!AE347</f>
        <v>86.411755191898692</v>
      </c>
      <c r="AF347" s="58">
        <f>[1]节奏总纲!AF347</f>
        <v>89.529609453520706</v>
      </c>
      <c r="AG347" s="58">
        <f>[1]节奏总纲!AG347</f>
        <v>94.497810492694413</v>
      </c>
      <c r="AH347" s="58">
        <f>[1]节奏总纲!AH347</f>
        <v>103.33110695105522</v>
      </c>
      <c r="AZ347" s="58">
        <v>344</v>
      </c>
      <c r="BA347" s="58">
        <v>46.349466601323243</v>
      </c>
      <c r="BB347" s="58">
        <v>47.868598006324753</v>
      </c>
      <c r="BC347" s="58">
        <v>49.815404874665944</v>
      </c>
      <c r="BD347" s="58">
        <v>50</v>
      </c>
      <c r="BE347" s="58">
        <v>50</v>
      </c>
    </row>
    <row r="348" spans="29:57" x14ac:dyDescent="0.15">
      <c r="AC348" s="58">
        <v>345</v>
      </c>
      <c r="AD348" s="58">
        <f>[1]节奏总纲!AD348</f>
        <v>84.338465431423501</v>
      </c>
      <c r="AE348" s="58">
        <f>[1]节奏总纲!AE348</f>
        <v>86.452935774677769</v>
      </c>
      <c r="AF348" s="58">
        <f>[1]节奏总纲!AF348</f>
        <v>89.576076957865197</v>
      </c>
      <c r="AG348" s="58">
        <f>[1]节奏总纲!AG348</f>
        <v>94.541891148054845</v>
      </c>
      <c r="AH348" s="58">
        <f>[1]节奏总纲!AH348</f>
        <v>103.37165324940601</v>
      </c>
      <c r="AZ348" s="58">
        <v>345</v>
      </c>
      <c r="BA348" s="58">
        <v>46.368730644141969</v>
      </c>
      <c r="BB348" s="58">
        <v>47.889385544647645</v>
      </c>
      <c r="BC348" s="58">
        <v>49.836064653662483</v>
      </c>
      <c r="BD348" s="58">
        <v>50</v>
      </c>
      <c r="BE348" s="58">
        <v>50</v>
      </c>
    </row>
    <row r="349" spans="29:57" x14ac:dyDescent="0.15">
      <c r="AC349" s="58">
        <v>346</v>
      </c>
      <c r="AD349" s="58">
        <f>[1]节奏总纲!AD349</f>
        <v>84.379711649933142</v>
      </c>
      <c r="AE349" s="58">
        <f>[1]节奏总纲!AE349</f>
        <v>86.494116357456846</v>
      </c>
      <c r="AF349" s="58">
        <f>[1]节奏总纲!AF349</f>
        <v>89.622544462209689</v>
      </c>
      <c r="AG349" s="58">
        <f>[1]节奏总纲!AG349</f>
        <v>94.585971803415276</v>
      </c>
      <c r="AH349" s="58">
        <f>[1]节奏总纲!AH349</f>
        <v>103.41219954775681</v>
      </c>
      <c r="AZ349" s="58">
        <v>346</v>
      </c>
      <c r="BA349" s="58">
        <v>46.387994686960695</v>
      </c>
      <c r="BB349" s="58">
        <v>47.910173082970537</v>
      </c>
      <c r="BC349" s="58">
        <v>49.856724432659014</v>
      </c>
      <c r="BD349" s="58">
        <v>50</v>
      </c>
      <c r="BE349" s="58">
        <v>50</v>
      </c>
    </row>
    <row r="350" spans="29:57" x14ac:dyDescent="0.15">
      <c r="AC350" s="58">
        <v>347</v>
      </c>
      <c r="AD350" s="58">
        <f>[1]节奏总纲!AD350</f>
        <v>84.420957868442784</v>
      </c>
      <c r="AE350" s="58">
        <f>[1]节奏总纲!AE350</f>
        <v>86.535296940235909</v>
      </c>
      <c r="AF350" s="58">
        <f>[1]节奏总纲!AF350</f>
        <v>89.66901196655418</v>
      </c>
      <c r="AG350" s="58">
        <f>[1]节奏总纲!AG350</f>
        <v>94.630052458775694</v>
      </c>
      <c r="AH350" s="58">
        <f>[1]节奏总纲!AH350</f>
        <v>103.4527458461076</v>
      </c>
      <c r="AZ350" s="58">
        <v>347</v>
      </c>
      <c r="BA350" s="58">
        <v>46.407258729779421</v>
      </c>
      <c r="BB350" s="58">
        <v>47.930960621293437</v>
      </c>
      <c r="BC350" s="58">
        <v>49.877384211655553</v>
      </c>
      <c r="BD350" s="58">
        <v>50</v>
      </c>
      <c r="BE350" s="58">
        <v>50</v>
      </c>
    </row>
    <row r="351" spans="29:57" x14ac:dyDescent="0.15">
      <c r="AC351" s="58">
        <v>348</v>
      </c>
      <c r="AD351" s="58">
        <f>[1]节奏总纲!AD351</f>
        <v>84.462204086952426</v>
      </c>
      <c r="AE351" s="58">
        <f>[1]节奏总纲!AE351</f>
        <v>86.576477523014987</v>
      </c>
      <c r="AF351" s="58">
        <f>[1]节奏总纲!AF351</f>
        <v>89.715479470898671</v>
      </c>
      <c r="AG351" s="58">
        <f>[1]节奏总纲!AG351</f>
        <v>94.674133114136126</v>
      </c>
      <c r="AH351" s="58">
        <f>[1]节奏总纲!AH351</f>
        <v>103.49329214445841</v>
      </c>
      <c r="AZ351" s="58">
        <v>348</v>
      </c>
      <c r="BA351" s="58">
        <v>46.426522772598148</v>
      </c>
      <c r="BB351" s="58">
        <v>47.951748159616329</v>
      </c>
      <c r="BC351" s="58">
        <v>49.898043990652091</v>
      </c>
      <c r="BD351" s="58">
        <v>50</v>
      </c>
      <c r="BE351" s="58">
        <v>50</v>
      </c>
    </row>
    <row r="352" spans="29:57" x14ac:dyDescent="0.15">
      <c r="AC352" s="58">
        <v>349</v>
      </c>
      <c r="AD352" s="58">
        <f>[1]节奏总纲!AD352</f>
        <v>84.503450305462081</v>
      </c>
      <c r="AE352" s="58">
        <f>[1]节奏总纲!AE352</f>
        <v>86.617658105794064</v>
      </c>
      <c r="AF352" s="58">
        <f>[1]节奏总纲!AF352</f>
        <v>89.761946975243163</v>
      </c>
      <c r="AG352" s="58">
        <f>[1]节奏总纲!AG352</f>
        <v>94.718213769496558</v>
      </c>
      <c r="AH352" s="58">
        <f>[1]节奏总纲!AH352</f>
        <v>103.5338384428092</v>
      </c>
      <c r="AZ352" s="58">
        <v>349</v>
      </c>
      <c r="BA352" s="58">
        <v>46.445786815416881</v>
      </c>
      <c r="BB352" s="58">
        <v>47.972535697939222</v>
      </c>
      <c r="BC352" s="58">
        <v>49.91870376964863</v>
      </c>
      <c r="BD352" s="58">
        <v>50</v>
      </c>
      <c r="BE352" s="58">
        <v>50</v>
      </c>
    </row>
    <row r="353" spans="29:57" x14ac:dyDescent="0.15">
      <c r="AC353" s="58">
        <v>350</v>
      </c>
      <c r="AD353" s="58">
        <f>[1]节奏总纲!AD353</f>
        <v>84.544696523971723</v>
      </c>
      <c r="AE353" s="58">
        <f>[1]节奏总纲!AE353</f>
        <v>86.658838688573141</v>
      </c>
      <c r="AF353" s="58">
        <f>[1]节奏总纲!AF353</f>
        <v>89.808414479587654</v>
      </c>
      <c r="AG353" s="58">
        <f>[1]节奏总纲!AG353</f>
        <v>94.762294424856989</v>
      </c>
      <c r="AH353" s="58">
        <f>[1]节奏总纲!AH353</f>
        <v>103.57438474115999</v>
      </c>
      <c r="AZ353" s="58">
        <v>350</v>
      </c>
      <c r="BA353" s="58">
        <v>46.465050858235607</v>
      </c>
      <c r="BB353" s="58">
        <v>47.993323236262114</v>
      </c>
      <c r="BC353" s="58">
        <v>49.939363548645169</v>
      </c>
      <c r="BD353" s="58">
        <v>50</v>
      </c>
      <c r="BE353" s="58">
        <v>50</v>
      </c>
    </row>
    <row r="354" spans="29:57" x14ac:dyDescent="0.15">
      <c r="AC354" s="58">
        <v>351</v>
      </c>
      <c r="AD354" s="58">
        <f>[1]节奏总纲!AD354</f>
        <v>84.585942742481365</v>
      </c>
      <c r="AE354" s="58">
        <f>[1]节奏总纲!AE354</f>
        <v>86.700019271352204</v>
      </c>
      <c r="AF354" s="58">
        <f>[1]节奏总纲!AF354</f>
        <v>89.854881983932145</v>
      </c>
      <c r="AG354" s="58">
        <f>[1]节奏总纲!AG354</f>
        <v>94.806375080217421</v>
      </c>
      <c r="AH354" s="58">
        <f>[1]节奏总纲!AH354</f>
        <v>103.61493103951079</v>
      </c>
      <c r="AZ354" s="58">
        <v>351</v>
      </c>
      <c r="BA354" s="58">
        <v>46.484314901054333</v>
      </c>
      <c r="BB354" s="58">
        <v>48.012182251254622</v>
      </c>
      <c r="BC354" s="58">
        <v>49.9600233276417</v>
      </c>
      <c r="BD354" s="58">
        <v>50</v>
      </c>
      <c r="BE354" s="58">
        <v>50</v>
      </c>
    </row>
    <row r="355" spans="29:57" x14ac:dyDescent="0.15">
      <c r="AC355" s="58">
        <v>352</v>
      </c>
      <c r="AD355" s="58">
        <f>[1]节奏总纲!AD355</f>
        <v>84.627188960991006</v>
      </c>
      <c r="AE355" s="58">
        <f>[1]节奏总纲!AE355</f>
        <v>86.741199854131281</v>
      </c>
      <c r="AF355" s="58">
        <f>[1]节奏总纲!AF355</f>
        <v>89.901349488276637</v>
      </c>
      <c r="AG355" s="58">
        <f>[1]节奏总纲!AG355</f>
        <v>94.850455735577853</v>
      </c>
      <c r="AH355" s="58">
        <f>[1]节奏总纲!AH355</f>
        <v>103.65547733786158</v>
      </c>
      <c r="AZ355" s="58">
        <v>352</v>
      </c>
      <c r="BA355" s="58">
        <v>46.503578943873059</v>
      </c>
      <c r="BB355" s="58">
        <v>48.030128751164234</v>
      </c>
      <c r="BC355" s="58">
        <v>49.980683106638239</v>
      </c>
      <c r="BD355" s="58">
        <v>50</v>
      </c>
      <c r="BE355" s="58">
        <v>50</v>
      </c>
    </row>
    <row r="356" spans="29:57" x14ac:dyDescent="0.15">
      <c r="AC356" s="58">
        <v>353</v>
      </c>
      <c r="AD356" s="58">
        <f>[1]节奏总纲!AD356</f>
        <v>84.668435179500648</v>
      </c>
      <c r="AE356" s="58">
        <f>[1]节奏总纲!AE356</f>
        <v>86.782380436910358</v>
      </c>
      <c r="AF356" s="58">
        <f>[1]节奏总纲!AF356</f>
        <v>89.947816992621142</v>
      </c>
      <c r="AG356" s="58">
        <f>[1]节奏总纲!AG356</f>
        <v>94.894536390938271</v>
      </c>
      <c r="AH356" s="58">
        <f>[1]节奏总纲!AH356</f>
        <v>103.69602363621237</v>
      </c>
      <c r="AZ356" s="58">
        <v>353</v>
      </c>
      <c r="BA356" s="58">
        <v>46.522842986691785</v>
      </c>
      <c r="BB356" s="58">
        <v>48.048075251073854</v>
      </c>
      <c r="BC356" s="58">
        <v>50</v>
      </c>
      <c r="BD356" s="58">
        <v>50</v>
      </c>
      <c r="BE356" s="58">
        <v>50</v>
      </c>
    </row>
    <row r="357" spans="29:57" x14ac:dyDescent="0.15">
      <c r="AC357" s="58">
        <v>354</v>
      </c>
      <c r="AD357" s="58">
        <f>[1]节奏总纲!AD357</f>
        <v>84.709681398010289</v>
      </c>
      <c r="AE357" s="58">
        <f>[1]节奏总纲!AE357</f>
        <v>86.823561019689436</v>
      </c>
      <c r="AF357" s="58">
        <f>[1]节奏总纲!AF357</f>
        <v>89.994284496965633</v>
      </c>
      <c r="AG357" s="58">
        <f>[1]节奏总纲!AG357</f>
        <v>94.938617046298702</v>
      </c>
      <c r="AH357" s="58">
        <f>[1]节奏总纲!AH357</f>
        <v>103.73656993456318</v>
      </c>
      <c r="AZ357" s="58">
        <v>354</v>
      </c>
      <c r="BA357" s="58">
        <v>46.542107029510518</v>
      </c>
      <c r="BB357" s="58">
        <v>48.066021750983474</v>
      </c>
      <c r="BC357" s="58">
        <v>50</v>
      </c>
      <c r="BD357" s="58">
        <v>50</v>
      </c>
      <c r="BE357" s="58">
        <v>50</v>
      </c>
    </row>
    <row r="358" spans="29:57" x14ac:dyDescent="0.15">
      <c r="AC358" s="58">
        <v>355</v>
      </c>
      <c r="AD358" s="58">
        <f>[1]节奏总纲!AD358</f>
        <v>84.750927616519931</v>
      </c>
      <c r="AE358" s="58">
        <f>[1]节奏总纲!AE358</f>
        <v>86.864741602468499</v>
      </c>
      <c r="AF358" s="58">
        <f>[1]节奏总纲!AF358</f>
        <v>90.036066635925749</v>
      </c>
      <c r="AG358" s="58">
        <f>[1]节奏总纲!AG358</f>
        <v>94.982697701659134</v>
      </c>
      <c r="AH358" s="58">
        <f>[1]节奏总纲!AH358</f>
        <v>103.77711623291397</v>
      </c>
      <c r="AZ358" s="58">
        <v>355</v>
      </c>
      <c r="BA358" s="58">
        <v>46.561371072329244</v>
      </c>
      <c r="BB358" s="58">
        <v>48.083968250893093</v>
      </c>
      <c r="BC358" s="58">
        <v>50</v>
      </c>
      <c r="BD358" s="58">
        <v>50</v>
      </c>
      <c r="BE358" s="58">
        <v>50</v>
      </c>
    </row>
    <row r="359" spans="29:57" x14ac:dyDescent="0.15">
      <c r="AC359" s="58">
        <v>356</v>
      </c>
      <c r="AD359" s="58">
        <f>[1]节奏总纲!AD359</f>
        <v>84.792173835029573</v>
      </c>
      <c r="AE359" s="58">
        <f>[1]节奏总纲!AE359</f>
        <v>86.905922185247576</v>
      </c>
      <c r="AF359" s="58">
        <f>[1]节奏总纲!AF359</f>
        <v>90.077191648383845</v>
      </c>
      <c r="AG359" s="58">
        <f>[1]节奏总纲!AG359</f>
        <v>95.024001308619916</v>
      </c>
      <c r="AH359" s="58">
        <f>[1]节奏总纲!AH359</f>
        <v>103.81766253126477</v>
      </c>
      <c r="AZ359" s="58">
        <v>356</v>
      </c>
      <c r="BA359" s="58">
        <v>46.58063511514797</v>
      </c>
      <c r="BB359" s="58">
        <v>48.101914750802706</v>
      </c>
      <c r="BC359" s="58">
        <v>50</v>
      </c>
      <c r="BD359" s="58">
        <v>50</v>
      </c>
      <c r="BE359" s="58">
        <v>50</v>
      </c>
    </row>
    <row r="360" spans="29:57" x14ac:dyDescent="0.15">
      <c r="AC360" s="58">
        <v>357</v>
      </c>
      <c r="AD360" s="58">
        <f>[1]节奏总纲!AD360</f>
        <v>84.833420053539214</v>
      </c>
      <c r="AE360" s="58">
        <f>[1]节奏总纲!AE360</f>
        <v>86.947102768026653</v>
      </c>
      <c r="AF360" s="58">
        <f>[1]节奏总纲!AF360</f>
        <v>90.118316660841927</v>
      </c>
      <c r="AG360" s="58">
        <f>[1]节奏总纲!AG360</f>
        <v>95.063510581451752</v>
      </c>
      <c r="AH360" s="58">
        <f>[1]节奏总纲!AH360</f>
        <v>103.85820882961556</v>
      </c>
      <c r="AZ360" s="58">
        <v>357</v>
      </c>
      <c r="BA360" s="58">
        <v>46.599899157966696</v>
      </c>
      <c r="BB360" s="58">
        <v>48.119861250712326</v>
      </c>
      <c r="BC360" s="58">
        <v>50</v>
      </c>
      <c r="BD360" s="58">
        <v>50</v>
      </c>
      <c r="BE360" s="58">
        <v>50</v>
      </c>
    </row>
    <row r="361" spans="29:57" x14ac:dyDescent="0.15">
      <c r="AC361" s="58">
        <v>358</v>
      </c>
      <c r="AD361" s="58">
        <f>[1]节奏总纲!AD361</f>
        <v>84.874666272048856</v>
      </c>
      <c r="AE361" s="58">
        <f>[1]节奏总纲!AE361</f>
        <v>86.98828335080573</v>
      </c>
      <c r="AF361" s="58">
        <f>[1]节奏总纲!AF361</f>
        <v>90.159441673300023</v>
      </c>
      <c r="AG361" s="58">
        <f>[1]节奏总纲!AG361</f>
        <v>95.103019854283588</v>
      </c>
      <c r="AH361" s="58">
        <f>[1]节奏总纲!AH361</f>
        <v>103.89875512796635</v>
      </c>
      <c r="AZ361" s="58">
        <v>358</v>
      </c>
      <c r="BA361" s="58">
        <v>46.619163200785422</v>
      </c>
      <c r="BB361" s="58">
        <v>48.137807750621946</v>
      </c>
      <c r="BC361" s="58">
        <v>50</v>
      </c>
      <c r="BD361" s="58">
        <v>50</v>
      </c>
      <c r="BE361" s="58">
        <v>50</v>
      </c>
    </row>
    <row r="362" spans="29:57" x14ac:dyDescent="0.15">
      <c r="AC362" s="58">
        <v>359</v>
      </c>
      <c r="AD362" s="58">
        <f>[1]节奏总纲!AD362</f>
        <v>84.915912490558497</v>
      </c>
      <c r="AE362" s="58">
        <f>[1]节奏总纲!AE362</f>
        <v>87.027010646912942</v>
      </c>
      <c r="AF362" s="58">
        <f>[1]节奏总纲!AF362</f>
        <v>90.200566685758119</v>
      </c>
      <c r="AG362" s="58">
        <f>[1]节奏总纲!AG362</f>
        <v>95.142529127115409</v>
      </c>
      <c r="AH362" s="58">
        <f>[1]节奏总纲!AH362</f>
        <v>103.93930142631716</v>
      </c>
      <c r="AZ362" s="58">
        <v>359</v>
      </c>
      <c r="BA362" s="58">
        <v>46.638427243604156</v>
      </c>
      <c r="BB362" s="58">
        <v>48.155754250531558</v>
      </c>
      <c r="BC362" s="58">
        <v>50</v>
      </c>
      <c r="BD362" s="58">
        <v>50</v>
      </c>
      <c r="BE362" s="58">
        <v>50</v>
      </c>
    </row>
    <row r="363" spans="29:57" x14ac:dyDescent="0.15">
      <c r="AC363" s="58">
        <v>360</v>
      </c>
      <c r="AD363" s="58">
        <f>[1]节奏总纲!AD363</f>
        <v>84.957158709068153</v>
      </c>
      <c r="AE363" s="58">
        <f>[1]节奏总纲!AE363</f>
        <v>87.064762367263285</v>
      </c>
      <c r="AF363" s="58">
        <f>[1]节奏总纲!AF363</f>
        <v>90.241691698216215</v>
      </c>
      <c r="AG363" s="58">
        <f>[1]节奏总纲!AG363</f>
        <v>95.182038399947245</v>
      </c>
      <c r="AH363" s="58">
        <f>[1]节奏总纲!AH363</f>
        <v>103.97984772466795</v>
      </c>
      <c r="AZ363" s="58">
        <v>360</v>
      </c>
      <c r="BA363" s="58">
        <v>46.657691286422882</v>
      </c>
      <c r="BB363" s="58">
        <v>48.173700750441178</v>
      </c>
      <c r="BC363" s="58">
        <v>50</v>
      </c>
      <c r="BD363" s="58">
        <v>50</v>
      </c>
      <c r="BE363" s="58">
        <v>50</v>
      </c>
    </row>
    <row r="364" spans="29:57" x14ac:dyDescent="0.15">
      <c r="AC364" s="71">
        <v>361</v>
      </c>
      <c r="AD364" s="71">
        <f>[1]节奏总纲!AD364</f>
        <v>84.998404927577795</v>
      </c>
      <c r="AE364" s="71">
        <f>[1]节奏总纲!AE364</f>
        <v>87.102514087613613</v>
      </c>
      <c r="AF364" s="71">
        <f>[1]节奏总纲!AF364</f>
        <v>90.282816710674311</v>
      </c>
      <c r="AG364" s="71">
        <f>[1]节奏总纲!AG364</f>
        <v>95.221547672779081</v>
      </c>
      <c r="AH364" s="71">
        <f>[1]节奏总纲!AH364</f>
        <v>104.01942515885031</v>
      </c>
    </row>
    <row r="365" spans="29:57" x14ac:dyDescent="0.15">
      <c r="AC365" s="71">
        <v>362</v>
      </c>
      <c r="AD365" s="71">
        <f>[1]节奏总纲!AD365</f>
        <v>85.036995827451818</v>
      </c>
      <c r="AE365" s="71">
        <f>[1]节奏总纲!AE365</f>
        <v>87.140265807963956</v>
      </c>
      <c r="AF365" s="71">
        <f>[1]节奏总纲!AF365</f>
        <v>90.323941723132393</v>
      </c>
      <c r="AG365" s="71">
        <f>[1]节奏总纲!AG365</f>
        <v>95.261056945610903</v>
      </c>
      <c r="AH365" s="71">
        <f>[1]节奏总纲!AH365</f>
        <v>104.05804521363463</v>
      </c>
    </row>
    <row r="366" spans="29:57" x14ac:dyDescent="0.15">
      <c r="AC366" s="71">
        <v>363</v>
      </c>
      <c r="AD366" s="71">
        <f>[1]节奏总纲!AD366</f>
        <v>85.075479910097457</v>
      </c>
      <c r="AE366" s="71">
        <f>[1]节奏总纲!AE366</f>
        <v>87.1780175283143</v>
      </c>
      <c r="AF366" s="71">
        <f>[1]节奏总纲!AF366</f>
        <v>90.365066735590489</v>
      </c>
      <c r="AG366" s="71">
        <f>[1]节奏总纲!AG366</f>
        <v>95.300566218442739</v>
      </c>
      <c r="AH366" s="71">
        <f>[1]节奏总纲!AH366</f>
        <v>104.09666526841893</v>
      </c>
    </row>
    <row r="367" spans="29:57" x14ac:dyDescent="0.15">
      <c r="AC367" s="71">
        <v>364</v>
      </c>
      <c r="AD367" s="71">
        <f>[1]节奏总纲!AD367</f>
        <v>85.113963992743081</v>
      </c>
      <c r="AE367" s="71">
        <f>[1]节奏总纲!AE367</f>
        <v>87.215769248664643</v>
      </c>
      <c r="AF367" s="71">
        <f>[1]节奏总纲!AF367</f>
        <v>90.406191748048585</v>
      </c>
      <c r="AG367" s="71">
        <f>[1]节奏总纲!AG367</f>
        <v>95.340075491274575</v>
      </c>
      <c r="AH367" s="71">
        <f>[1]节奏总纲!AH367</f>
        <v>104.13528532320325</v>
      </c>
    </row>
    <row r="368" spans="29:57" x14ac:dyDescent="0.15">
      <c r="AC368" s="71">
        <v>365</v>
      </c>
      <c r="AD368" s="71">
        <f>[1]节奏总纲!AD368</f>
        <v>85.152448075388719</v>
      </c>
      <c r="AE368" s="71">
        <f>[1]节奏总纲!AE368</f>
        <v>87.253520969014986</v>
      </c>
      <c r="AF368" s="71">
        <f>[1]节奏总纲!AF368</f>
        <v>90.447316760506681</v>
      </c>
      <c r="AG368" s="71">
        <f>[1]节奏总纲!AG368</f>
        <v>95.379584764106397</v>
      </c>
      <c r="AH368" s="71">
        <f>[1]节奏总纲!AH368</f>
        <v>104.17390537798755</v>
      </c>
    </row>
    <row r="369" spans="29:34" x14ac:dyDescent="0.15">
      <c r="AC369" s="71">
        <v>366</v>
      </c>
      <c r="AD369" s="71">
        <f>[1]节奏总纲!AD369</f>
        <v>85.190932158034357</v>
      </c>
      <c r="AE369" s="71">
        <f>[1]节奏总纲!AE369</f>
        <v>87.291272689365329</v>
      </c>
      <c r="AF369" s="71">
        <f>[1]节奏总纲!AF369</f>
        <v>90.488441772964777</v>
      </c>
      <c r="AG369" s="71">
        <f>[1]节奏总纲!AG369</f>
        <v>95.419094036938233</v>
      </c>
      <c r="AH369" s="71">
        <f>[1]节奏总纲!AH369</f>
        <v>104.21252543277187</v>
      </c>
    </row>
    <row r="370" spans="29:34" x14ac:dyDescent="0.15">
      <c r="AC370" s="71">
        <v>367</v>
      </c>
      <c r="AD370" s="71">
        <f>[1]节奏总纲!AD370</f>
        <v>85.229416240679981</v>
      </c>
      <c r="AE370" s="71">
        <f>[1]节奏总纲!AE370</f>
        <v>87.329024409715672</v>
      </c>
      <c r="AF370" s="71">
        <f>[1]节奏总纲!AF370</f>
        <v>90.529566785422858</v>
      </c>
      <c r="AG370" s="71">
        <f>[1]节奏总纲!AG370</f>
        <v>95.458603309770069</v>
      </c>
      <c r="AH370" s="71">
        <f>[1]节奏总纲!AH370</f>
        <v>104.25114548755617</v>
      </c>
    </row>
    <row r="371" spans="29:34" x14ac:dyDescent="0.15">
      <c r="AC371" s="71">
        <v>368</v>
      </c>
      <c r="AD371" s="71">
        <f>[1]节奏总纲!AD371</f>
        <v>85.26790032332562</v>
      </c>
      <c r="AE371" s="71">
        <f>[1]节奏总纲!AE371</f>
        <v>87.366776130066015</v>
      </c>
      <c r="AF371" s="71">
        <f>[1]节奏总纲!AF371</f>
        <v>90.570691797880954</v>
      </c>
      <c r="AG371" s="71">
        <f>[1]节奏总纲!AG371</f>
        <v>95.498112582601891</v>
      </c>
      <c r="AH371" s="71">
        <f>[1]节奏总纲!AH371</f>
        <v>104.28976554234049</v>
      </c>
    </row>
    <row r="372" spans="29:34" x14ac:dyDescent="0.15">
      <c r="AC372" s="71">
        <v>369</v>
      </c>
      <c r="AD372" s="71">
        <f>[1]节奏总纲!AD372</f>
        <v>85.306384405971258</v>
      </c>
      <c r="AE372" s="71">
        <f>[1]节奏总纲!AE372</f>
        <v>87.404527850416358</v>
      </c>
      <c r="AF372" s="71">
        <f>[1]节奏总纲!AF372</f>
        <v>90.61181681033905</v>
      </c>
      <c r="AG372" s="71">
        <f>[1]节奏总纲!AG372</f>
        <v>95.537621855433727</v>
      </c>
      <c r="AH372" s="71">
        <f>[1]节奏总纲!AH372</f>
        <v>104.32838559712479</v>
      </c>
    </row>
    <row r="373" spans="29:34" x14ac:dyDescent="0.15">
      <c r="AC373" s="71">
        <v>370</v>
      </c>
      <c r="AD373" s="71">
        <f>[1]节奏总纲!AD373</f>
        <v>85.344868488616882</v>
      </c>
      <c r="AE373" s="71">
        <f>[1]节奏总纲!AE373</f>
        <v>87.442279570766701</v>
      </c>
      <c r="AF373" s="71">
        <f>[1]节奏总纲!AF373</f>
        <v>90.652941822797146</v>
      </c>
      <c r="AG373" s="71">
        <f>[1]节奏总纲!AG373</f>
        <v>95.577131128265563</v>
      </c>
      <c r="AH373" s="71">
        <f>[1]节奏总纲!AH373</f>
        <v>104.36700565190911</v>
      </c>
    </row>
    <row r="374" spans="29:34" x14ac:dyDescent="0.15">
      <c r="AC374" s="71">
        <v>371</v>
      </c>
      <c r="AD374" s="71">
        <f>[1]节奏总纲!AD374</f>
        <v>85.38335257126252</v>
      </c>
      <c r="AE374" s="71">
        <f>[1]节奏总纲!AE374</f>
        <v>87.480031291117044</v>
      </c>
      <c r="AF374" s="71">
        <f>[1]节奏总纲!AF374</f>
        <v>90.694066835255242</v>
      </c>
      <c r="AG374" s="71">
        <f>[1]节奏总纲!AG374</f>
        <v>95.616640401097385</v>
      </c>
      <c r="AH374" s="71">
        <f>[1]节奏总纲!AH374</f>
        <v>104.40562570669341</v>
      </c>
    </row>
    <row r="375" spans="29:34" x14ac:dyDescent="0.15">
      <c r="AC375" s="71">
        <v>372</v>
      </c>
      <c r="AD375" s="71">
        <f>[1]节奏总纲!AD375</f>
        <v>85.421836653908144</v>
      </c>
      <c r="AE375" s="71">
        <f>[1]节奏总纲!AE375</f>
        <v>87.517783011467387</v>
      </c>
      <c r="AF375" s="71">
        <f>[1]节奏总纲!AF375</f>
        <v>90.735191847713324</v>
      </c>
      <c r="AG375" s="71">
        <f>[1]节奏总纲!AG375</f>
        <v>95.656149673929221</v>
      </c>
      <c r="AH375" s="71">
        <f>[1]节奏总纲!AH375</f>
        <v>104.44424576147773</v>
      </c>
    </row>
    <row r="376" spans="29:34" x14ac:dyDescent="0.15">
      <c r="AC376" s="71">
        <v>373</v>
      </c>
      <c r="AD376" s="71">
        <f>[1]节奏总纲!AD376</f>
        <v>85.460320736553783</v>
      </c>
      <c r="AE376" s="71">
        <f>[1]节奏总纲!AE376</f>
        <v>87.55553473181773</v>
      </c>
      <c r="AF376" s="71">
        <f>[1]节奏总纲!AF376</f>
        <v>90.77631686017142</v>
      </c>
      <c r="AG376" s="71">
        <f>[1]节奏总纲!AG376</f>
        <v>95.695658946761043</v>
      </c>
      <c r="AH376" s="71">
        <f>[1]节奏总纲!AH376</f>
        <v>104.48286581626203</v>
      </c>
    </row>
    <row r="377" spans="29:34" x14ac:dyDescent="0.15">
      <c r="AC377" s="71">
        <v>374</v>
      </c>
      <c r="AD377" s="71">
        <f>[1]节奏总纲!AD377</f>
        <v>85.498804819199421</v>
      </c>
      <c r="AE377" s="71">
        <f>[1]节奏总纲!AE377</f>
        <v>87.593286452168073</v>
      </c>
      <c r="AF377" s="71">
        <f>[1]节奏总纲!AF377</f>
        <v>90.817441872629516</v>
      </c>
      <c r="AG377" s="71">
        <f>[1]节奏总纲!AG377</f>
        <v>95.735168219592879</v>
      </c>
      <c r="AH377" s="71">
        <f>[1]节奏总纲!AH377</f>
        <v>104.52148587104634</v>
      </c>
    </row>
    <row r="378" spans="29:34" x14ac:dyDescent="0.15">
      <c r="AC378" s="71">
        <v>375</v>
      </c>
      <c r="AD378" s="71">
        <f>[1]节奏总纲!AD378</f>
        <v>85.537288901845045</v>
      </c>
      <c r="AE378" s="71">
        <f>[1]节奏总纲!AE378</f>
        <v>87.631038172518416</v>
      </c>
      <c r="AF378" s="71">
        <f>[1]节奏总纲!AF378</f>
        <v>90.858566885087612</v>
      </c>
      <c r="AG378" s="71">
        <f>[1]节奏总纲!AG378</f>
        <v>95.774677492424715</v>
      </c>
      <c r="AH378" s="71">
        <f>[1]节奏总纲!AH378</f>
        <v>104.56010592583065</v>
      </c>
    </row>
    <row r="379" spans="29:34" x14ac:dyDescent="0.15">
      <c r="AC379" s="71">
        <v>376</v>
      </c>
      <c r="AD379" s="71">
        <f>[1]节奏总纲!AD379</f>
        <v>85.575772984490683</v>
      </c>
      <c r="AE379" s="71">
        <f>[1]节奏总纲!AE379</f>
        <v>87.668789892868759</v>
      </c>
      <c r="AF379" s="71">
        <f>[1]节奏总纲!AF379</f>
        <v>90.899691897545708</v>
      </c>
      <c r="AG379" s="71">
        <f>[1]节奏总纲!AG379</f>
        <v>95.814186765256537</v>
      </c>
      <c r="AH379" s="71">
        <f>[1]节奏总纲!AH379</f>
        <v>104.59872598061496</v>
      </c>
    </row>
    <row r="380" spans="29:34" x14ac:dyDescent="0.15">
      <c r="AC380" s="71">
        <v>377</v>
      </c>
      <c r="AD380" s="71">
        <f>[1]节奏总纲!AD380</f>
        <v>85.614257067136322</v>
      </c>
      <c r="AE380" s="71">
        <f>[1]节奏总纲!AE380</f>
        <v>87.706541613219102</v>
      </c>
      <c r="AF380" s="71">
        <f>[1]节奏总纲!AF380</f>
        <v>90.94081691000379</v>
      </c>
      <c r="AG380" s="71">
        <f>[1]节奏总纲!AG380</f>
        <v>95.853696038088373</v>
      </c>
      <c r="AH380" s="71">
        <f>[1]节奏总纲!AH380</f>
        <v>104.63734603539928</v>
      </c>
    </row>
    <row r="381" spans="29:34" x14ac:dyDescent="0.15">
      <c r="AC381" s="71">
        <v>378</v>
      </c>
      <c r="AD381" s="71">
        <f>[1]节奏总纲!AD381</f>
        <v>85.652741149781946</v>
      </c>
      <c r="AE381" s="71">
        <f>[1]节奏总纲!AE381</f>
        <v>87.744293333569445</v>
      </c>
      <c r="AF381" s="71">
        <f>[1]节奏总纲!AF381</f>
        <v>90.981941922461885</v>
      </c>
      <c r="AG381" s="71">
        <f>[1]节奏总纲!AG381</f>
        <v>95.893205310920209</v>
      </c>
      <c r="AH381" s="71">
        <f>[1]节奏总纲!AH381</f>
        <v>104.67596609018358</v>
      </c>
    </row>
    <row r="382" spans="29:34" x14ac:dyDescent="0.15">
      <c r="AC382" s="71">
        <v>379</v>
      </c>
      <c r="AD382" s="71">
        <f>[1]节奏总纲!AD382</f>
        <v>85.691225232427584</v>
      </c>
      <c r="AE382" s="71">
        <f>[1]节奏总纲!AE382</f>
        <v>87.782045053919788</v>
      </c>
      <c r="AF382" s="71">
        <f>[1]节奏总纲!AF382</f>
        <v>91.021020756054753</v>
      </c>
      <c r="AG382" s="71">
        <f>[1]节奏总纲!AG382</f>
        <v>95.932714583752031</v>
      </c>
      <c r="AH382" s="71">
        <f>[1]节奏总纲!AH382</f>
        <v>104.7145861449679</v>
      </c>
    </row>
    <row r="383" spans="29:34" x14ac:dyDescent="0.15">
      <c r="AC383" s="71">
        <v>380</v>
      </c>
      <c r="AD383" s="71">
        <f>[1]节奏总纲!AD383</f>
        <v>85.729709315073208</v>
      </c>
      <c r="AE383" s="71">
        <f>[1]节奏总纲!AE383</f>
        <v>87.819796774270131</v>
      </c>
      <c r="AF383" s="71">
        <f>[1]节奏总纲!AF383</f>
        <v>91.05849772720974</v>
      </c>
      <c r="AG383" s="71">
        <f>[1]节奏总纲!AG383</f>
        <v>95.972223856583867</v>
      </c>
      <c r="AH383" s="71">
        <f>[1]节奏总纲!AH383</f>
        <v>104.7532061997522</v>
      </c>
    </row>
    <row r="384" spans="29:34" x14ac:dyDescent="0.15">
      <c r="AC384" s="71">
        <v>381</v>
      </c>
      <c r="AD384" s="71">
        <f>[1]节奏总纲!AD384</f>
        <v>85.768193397718846</v>
      </c>
      <c r="AE384" s="71">
        <f>[1]节奏总纲!AE384</f>
        <v>87.857548494620474</v>
      </c>
      <c r="AF384" s="71">
        <f>[1]节奏总纲!AF384</f>
        <v>91.095974698364728</v>
      </c>
      <c r="AG384" s="71">
        <f>[1]节奏总纲!AG384</f>
        <v>96.010203735669876</v>
      </c>
      <c r="AH384" s="71">
        <f>[1]节奏总纲!AH384</f>
        <v>104.79182625453652</v>
      </c>
    </row>
    <row r="385" spans="29:34" x14ac:dyDescent="0.15">
      <c r="AC385" s="71">
        <v>382</v>
      </c>
      <c r="AD385" s="71">
        <f>[1]节奏总纲!AD385</f>
        <v>85.806677480364485</v>
      </c>
      <c r="AE385" s="71">
        <f>[1]节奏总纲!AE385</f>
        <v>87.895300214970817</v>
      </c>
      <c r="AF385" s="71">
        <f>[1]节奏总纲!AF385</f>
        <v>91.133451669519715</v>
      </c>
      <c r="AG385" s="71">
        <f>[1]节奏总纲!AG385</f>
        <v>96.044563041035204</v>
      </c>
      <c r="AH385" s="71">
        <f>[1]节奏总纲!AH385</f>
        <v>104.83044630932082</v>
      </c>
    </row>
    <row r="386" spans="29:34" x14ac:dyDescent="0.15">
      <c r="AC386" s="71">
        <v>383</v>
      </c>
      <c r="AD386" s="71">
        <f>[1]节奏总纲!AD386</f>
        <v>85.845161563010109</v>
      </c>
      <c r="AE386" s="71">
        <f>[1]节奏总纲!AE386</f>
        <v>87.93305193532116</v>
      </c>
      <c r="AF386" s="71">
        <f>[1]节奏总纲!AF386</f>
        <v>91.170928640674703</v>
      </c>
      <c r="AG386" s="71">
        <f>[1]节奏总纲!AG386</f>
        <v>96.078922346400546</v>
      </c>
      <c r="AH386" s="71">
        <f>[1]节奏总纲!AH386</f>
        <v>104.86906636410514</v>
      </c>
    </row>
    <row r="387" spans="29:34" x14ac:dyDescent="0.15">
      <c r="AC387" s="71">
        <v>384</v>
      </c>
      <c r="AD387" s="71">
        <f>[1]节奏总纲!AD387</f>
        <v>85.883645645655747</v>
      </c>
      <c r="AE387" s="71">
        <f>[1]节奏总纲!AE387</f>
        <v>87.970803655671503</v>
      </c>
      <c r="AF387" s="71">
        <f>[1]节奏总纲!AF387</f>
        <v>91.208405611829704</v>
      </c>
      <c r="AG387" s="71">
        <f>[1]节奏总纲!AG387</f>
        <v>96.113281651765874</v>
      </c>
      <c r="AH387" s="71">
        <f>[1]节奏总纲!AH387</f>
        <v>104.90768641888944</v>
      </c>
    </row>
    <row r="388" spans="29:34" x14ac:dyDescent="0.15">
      <c r="AC388" s="71">
        <v>385</v>
      </c>
      <c r="AD388" s="71">
        <f>[1]节奏总纲!AD388</f>
        <v>85.922129728301385</v>
      </c>
      <c r="AE388" s="71">
        <f>[1]节奏总纲!AE388</f>
        <v>88.008389927102499</v>
      </c>
      <c r="AF388" s="71">
        <f>[1]节奏总纲!AF388</f>
        <v>91.245882582984692</v>
      </c>
      <c r="AG388" s="71">
        <f>[1]节奏总纲!AG388</f>
        <v>96.147640957131216</v>
      </c>
      <c r="AH388" s="71">
        <f>[1]节奏总纲!AH388</f>
        <v>104.94630647367376</v>
      </c>
    </row>
    <row r="389" spans="29:34" x14ac:dyDescent="0.15">
      <c r="AC389" s="71">
        <v>386</v>
      </c>
      <c r="AD389" s="71">
        <f>[1]节奏总纲!AD389</f>
        <v>85.960613810947009</v>
      </c>
      <c r="AE389" s="71">
        <f>[1]节奏总纲!AE389</f>
        <v>88.04541158236637</v>
      </c>
      <c r="AF389" s="71">
        <f>[1]节奏总纲!AF389</f>
        <v>91.283359554139679</v>
      </c>
      <c r="AG389" s="71">
        <f>[1]节奏总纲!AG389</f>
        <v>96.182000262496558</v>
      </c>
      <c r="AH389" s="71">
        <f>[1]节奏总纲!AH389</f>
        <v>104.98492652845806</v>
      </c>
    </row>
    <row r="390" spans="29:34" x14ac:dyDescent="0.15">
      <c r="AC390" s="71">
        <v>387</v>
      </c>
      <c r="AD390" s="71">
        <f>[1]节奏总纲!AD390</f>
        <v>85.999097893592648</v>
      </c>
      <c r="AE390" s="71">
        <f>[1]节奏总纲!AE390</f>
        <v>88.082433237630241</v>
      </c>
      <c r="AF390" s="71">
        <f>[1]节奏总纲!AF390</f>
        <v>91.320836525294666</v>
      </c>
      <c r="AG390" s="71">
        <f>[1]节奏总纲!AG390</f>
        <v>96.216359567861886</v>
      </c>
      <c r="AH390" s="71">
        <f>[1]节奏总纲!AH390</f>
        <v>105.02327036088481</v>
      </c>
    </row>
    <row r="391" spans="29:34" x14ac:dyDescent="0.15">
      <c r="AC391" s="71">
        <v>388</v>
      </c>
      <c r="AD391" s="71">
        <f>[1]节奏总纲!AD391</f>
        <v>86.035065223717467</v>
      </c>
      <c r="AE391" s="71">
        <f>[1]节奏总纲!AE391</f>
        <v>88.119454892894112</v>
      </c>
      <c r="AF391" s="71">
        <f>[1]节奏总纲!AF391</f>
        <v>91.358313496449654</v>
      </c>
      <c r="AG391" s="71">
        <f>[1]节奏总纲!AG391</f>
        <v>96.250718873227228</v>
      </c>
      <c r="AH391" s="71">
        <f>[1]节奏总纲!AH391</f>
        <v>105.06143736808798</v>
      </c>
    </row>
    <row r="392" spans="29:34" x14ac:dyDescent="0.15">
      <c r="AC392" s="71">
        <v>389</v>
      </c>
      <c r="AD392" s="71">
        <f>[1]节奏总纲!AD392</f>
        <v>86.070972142474872</v>
      </c>
      <c r="AE392" s="71">
        <f>[1]节奏总纲!AE392</f>
        <v>88.156476548157968</v>
      </c>
      <c r="AF392" s="71">
        <f>[1]节奏总纲!AF392</f>
        <v>91.395790467604641</v>
      </c>
      <c r="AG392" s="71">
        <f>[1]节奏总纲!AG392</f>
        <v>96.285078178592556</v>
      </c>
      <c r="AH392" s="71">
        <f>[1]节奏总纲!AH392</f>
        <v>105.09960437529116</v>
      </c>
    </row>
    <row r="393" spans="29:34" x14ac:dyDescent="0.15">
      <c r="AC393" s="71">
        <v>390</v>
      </c>
      <c r="AD393" s="71">
        <f>[1]节奏总纲!AD393</f>
        <v>86.106879061232277</v>
      </c>
      <c r="AE393" s="71">
        <f>[1]节奏总纲!AE393</f>
        <v>88.193498203421839</v>
      </c>
      <c r="AF393" s="71">
        <f>[1]节奏总纲!AF393</f>
        <v>91.433267438759643</v>
      </c>
      <c r="AG393" s="71">
        <f>[1]节奏总纲!AG393</f>
        <v>96.319437483957898</v>
      </c>
      <c r="AH393" s="71">
        <f>[1]节奏总纲!AH393</f>
        <v>105.13777138249434</v>
      </c>
    </row>
    <row r="394" spans="29:34" x14ac:dyDescent="0.15">
      <c r="AC394" s="71">
        <v>391</v>
      </c>
      <c r="AD394" s="71">
        <f>[1]节奏总纲!AD394</f>
        <v>86.142785979989682</v>
      </c>
      <c r="AE394" s="71">
        <f>[1]节奏总纲!AE394</f>
        <v>88.23051985868571</v>
      </c>
      <c r="AF394" s="71">
        <f>[1]节奏总纲!AF394</f>
        <v>91.47074440991463</v>
      </c>
      <c r="AG394" s="71">
        <f>[1]节奏总纲!AG394</f>
        <v>96.353796789323226</v>
      </c>
      <c r="AH394" s="71">
        <f>[1]节奏总纲!AH394</f>
        <v>105.17593838969751</v>
      </c>
    </row>
    <row r="395" spans="29:34" x14ac:dyDescent="0.15">
      <c r="AC395" s="71">
        <v>392</v>
      </c>
      <c r="AD395" s="71">
        <f>[1]节奏总纲!AD395</f>
        <v>86.178692898747087</v>
      </c>
      <c r="AE395" s="71">
        <f>[1]节奏总纲!AE395</f>
        <v>88.267541513949581</v>
      </c>
      <c r="AF395" s="71">
        <f>[1]节奏总纲!AF395</f>
        <v>91.508221381069617</v>
      </c>
      <c r="AG395" s="71">
        <f>[1]节奏总纲!AG395</f>
        <v>96.388156094688568</v>
      </c>
      <c r="AH395" s="71">
        <f>[1]节奏总纲!AH395</f>
        <v>105.21410539690069</v>
      </c>
    </row>
    <row r="396" spans="29:34" x14ac:dyDescent="0.15">
      <c r="AC396" s="71">
        <v>393</v>
      </c>
      <c r="AD396" s="71">
        <f>[1]节奏总纲!AD396</f>
        <v>86.214599817504492</v>
      </c>
      <c r="AE396" s="71">
        <f>[1]节奏总纲!AE396</f>
        <v>88.304563169213452</v>
      </c>
      <c r="AF396" s="71">
        <f>[1]节奏总纲!AF396</f>
        <v>91.545698352224605</v>
      </c>
      <c r="AG396" s="71">
        <f>[1]节奏总纲!AG396</f>
        <v>96.422515400053896</v>
      </c>
      <c r="AH396" s="71">
        <f>[1]节奏总纲!AH396</f>
        <v>105.25227240410386</v>
      </c>
    </row>
    <row r="397" spans="29:34" x14ac:dyDescent="0.15">
      <c r="AC397" s="71">
        <v>394</v>
      </c>
      <c r="AD397" s="71">
        <f>[1]节奏总纲!AD397</f>
        <v>86.250506736261897</v>
      </c>
      <c r="AE397" s="71">
        <f>[1]节奏总纲!AE397</f>
        <v>88.341584824477309</v>
      </c>
      <c r="AF397" s="71">
        <f>[1]节奏总纲!AF397</f>
        <v>91.583175323379592</v>
      </c>
      <c r="AG397" s="71">
        <f>[1]节奏总纲!AG397</f>
        <v>96.456874705419239</v>
      </c>
      <c r="AH397" s="71">
        <f>[1]节奏总纲!AH397</f>
        <v>105.29043941130703</v>
      </c>
    </row>
    <row r="398" spans="29:34" x14ac:dyDescent="0.15">
      <c r="AC398" s="71">
        <v>395</v>
      </c>
      <c r="AD398" s="71">
        <f>[1]节奏总纲!AD398</f>
        <v>86.286413655019302</v>
      </c>
      <c r="AE398" s="71">
        <f>[1]节奏总纲!AE398</f>
        <v>88.37860647974118</v>
      </c>
      <c r="AF398" s="71">
        <f>[1]节奏总纲!AF398</f>
        <v>91.62065229453458</v>
      </c>
      <c r="AG398" s="71">
        <f>[1]节奏总纲!AG398</f>
        <v>96.491234010784567</v>
      </c>
      <c r="AH398" s="71">
        <f>[1]节奏总纲!AH398</f>
        <v>105.32860641851022</v>
      </c>
    </row>
    <row r="399" spans="29:34" x14ac:dyDescent="0.15">
      <c r="AC399" s="71">
        <v>396</v>
      </c>
      <c r="AD399" s="71">
        <f>[1]节奏总纲!AD399</f>
        <v>86.322320573776707</v>
      </c>
      <c r="AE399" s="71">
        <f>[1]节奏总纲!AE399</f>
        <v>88.415628135005051</v>
      </c>
      <c r="AF399" s="71">
        <f>[1]节奏总纲!AF399</f>
        <v>91.658129265689567</v>
      </c>
      <c r="AG399" s="71">
        <f>[1]节奏总纲!AG399</f>
        <v>96.525593316149909</v>
      </c>
      <c r="AH399" s="71">
        <f>[1]节奏总纲!AH399</f>
        <v>105.36677342571339</v>
      </c>
    </row>
    <row r="400" spans="29:34" x14ac:dyDescent="0.15">
      <c r="AC400" s="71">
        <v>397</v>
      </c>
      <c r="AD400" s="71">
        <f>[1]节奏总纲!AD400</f>
        <v>86.358227492534112</v>
      </c>
      <c r="AE400" s="71">
        <f>[1]节奏总纲!AE400</f>
        <v>88.452649790268921</v>
      </c>
      <c r="AF400" s="71">
        <f>[1]节奏总纲!AF400</f>
        <v>91.695606236844569</v>
      </c>
      <c r="AG400" s="71">
        <f>[1]节奏总纲!AG400</f>
        <v>96.559952621515251</v>
      </c>
      <c r="AH400" s="71">
        <f>[1]节奏总纲!AH400</f>
        <v>105.40494043291658</v>
      </c>
    </row>
    <row r="401" spans="29:34" x14ac:dyDescent="0.15">
      <c r="AC401" s="71">
        <v>398</v>
      </c>
      <c r="AD401" s="71">
        <f>[1]节奏总纲!AD401</f>
        <v>86.394134411291517</v>
      </c>
      <c r="AE401" s="71">
        <f>[1]节奏总纲!AE401</f>
        <v>88.489671445532792</v>
      </c>
      <c r="AF401" s="71">
        <f>[1]节奏总纲!AF401</f>
        <v>91.733083207999556</v>
      </c>
      <c r="AG401" s="71">
        <f>[1]节奏总纲!AG401</f>
        <v>96.594311926880579</v>
      </c>
      <c r="AH401" s="71">
        <f>[1]节奏总纲!AH401</f>
        <v>105.44310744011975</v>
      </c>
    </row>
    <row r="402" spans="29:34" x14ac:dyDescent="0.15">
      <c r="AC402" s="71">
        <v>399</v>
      </c>
      <c r="AD402" s="71">
        <f>[1]节奏总纲!AD402</f>
        <v>86.430041330048923</v>
      </c>
      <c r="AE402" s="71">
        <f>[1]节奏总纲!AE402</f>
        <v>88.526693100796649</v>
      </c>
      <c r="AF402" s="71">
        <f>[1]节奏总纲!AF402</f>
        <v>91.770560179154543</v>
      </c>
      <c r="AG402" s="71">
        <f>[1]节奏总纲!AG402</f>
        <v>96.628671232245921</v>
      </c>
      <c r="AH402" s="71">
        <f>[1]节奏总纲!AH402</f>
        <v>105.48127444732292</v>
      </c>
    </row>
    <row r="403" spans="29:34" x14ac:dyDescent="0.15">
      <c r="AC403" s="71">
        <v>400</v>
      </c>
      <c r="AD403" s="71">
        <f>[1]节奏总纲!AD403</f>
        <v>86.465948248806328</v>
      </c>
      <c r="AE403" s="71">
        <f>[1]节奏总纲!AE403</f>
        <v>88.56371475606052</v>
      </c>
      <c r="AF403" s="71">
        <f>[1]节奏总纲!AF403</f>
        <v>91.808037150309531</v>
      </c>
      <c r="AG403" s="71">
        <f>[1]节奏总纲!AG403</f>
        <v>96.663030537611249</v>
      </c>
      <c r="AH403" s="71">
        <f>[1]节奏总纲!AH403</f>
        <v>105.5194414545261</v>
      </c>
    </row>
    <row r="404" spans="29:34" x14ac:dyDescent="0.15">
      <c r="AC404" s="71">
        <v>401</v>
      </c>
      <c r="AD404" s="71">
        <f>[1]节奏总纲!AD404</f>
        <v>86.501855167563733</v>
      </c>
      <c r="AE404" s="71">
        <f>[1]节奏总纲!AE404</f>
        <v>88.600736411324391</v>
      </c>
      <c r="AF404" s="71">
        <f>[1]节奏总纲!AF404</f>
        <v>91.845514121464518</v>
      </c>
      <c r="AG404" s="71">
        <f>[1]节奏总纲!AG404</f>
        <v>96.697389842976591</v>
      </c>
      <c r="AH404" s="71">
        <f>[1]节奏总纲!AH404</f>
        <v>105.55760846172927</v>
      </c>
    </row>
    <row r="405" spans="29:34" x14ac:dyDescent="0.15">
      <c r="AC405" s="71">
        <v>402</v>
      </c>
      <c r="AD405" s="71">
        <f>[1]节奏总纲!AD405</f>
        <v>86.537762086321138</v>
      </c>
      <c r="AE405" s="71">
        <f>[1]节奏总纲!AE405</f>
        <v>88.637758066588262</v>
      </c>
      <c r="AF405" s="71">
        <f>[1]节奏总纲!AF405</f>
        <v>91.882991092619505</v>
      </c>
      <c r="AG405" s="71">
        <f>[1]节奏总纲!AG405</f>
        <v>96.731749148341919</v>
      </c>
      <c r="AH405" s="71">
        <f>[1]节奏总纲!AH405</f>
        <v>105.59577546893246</v>
      </c>
    </row>
    <row r="406" spans="29:34" x14ac:dyDescent="0.15">
      <c r="AC406" s="71">
        <v>403</v>
      </c>
      <c r="AD406" s="71">
        <f>[1]节奏总纲!AD406</f>
        <v>86.573669005078543</v>
      </c>
      <c r="AE406" s="71">
        <f>[1]节奏总纲!AE406</f>
        <v>88.674779721852133</v>
      </c>
      <c r="AF406" s="71">
        <f>[1]节奏总纲!AF406</f>
        <v>91.920468063774507</v>
      </c>
      <c r="AG406" s="71">
        <f>[1]节奏总纲!AG406</f>
        <v>96.766108453707261</v>
      </c>
      <c r="AH406" s="71">
        <f>[1]节奏总纲!AH406</f>
        <v>105.63394247613563</v>
      </c>
    </row>
    <row r="407" spans="29:34" x14ac:dyDescent="0.15">
      <c r="AC407" s="71">
        <v>404</v>
      </c>
      <c r="AD407" s="71">
        <f>[1]节奏总纲!AD407</f>
        <v>86.609575923835948</v>
      </c>
      <c r="AE407" s="71">
        <f>[1]节奏总纲!AE407</f>
        <v>88.711801377115989</v>
      </c>
      <c r="AF407" s="71">
        <f>[1]节奏总纲!AF407</f>
        <v>91.957945034929494</v>
      </c>
      <c r="AG407" s="71">
        <f>[1]节奏总纲!AG407</f>
        <v>96.800467759072589</v>
      </c>
      <c r="AH407" s="71">
        <f>[1]节奏总纲!AH407</f>
        <v>105.6721094833388</v>
      </c>
    </row>
    <row r="408" spans="29:34" x14ac:dyDescent="0.15">
      <c r="AC408" s="71">
        <v>405</v>
      </c>
      <c r="AD408" s="71">
        <f>[1]节奏总纲!AD408</f>
        <v>86.645482842593353</v>
      </c>
      <c r="AE408" s="71">
        <f>[1]节奏总纲!AE408</f>
        <v>88.74882303237986</v>
      </c>
      <c r="AF408" s="71">
        <f>[1]节奏总纲!AF408</f>
        <v>91.995422006084482</v>
      </c>
      <c r="AG408" s="71">
        <f>[1]节奏总纲!AG408</f>
        <v>96.834827064437931</v>
      </c>
      <c r="AH408" s="71">
        <f>[1]节奏总纲!AH408</f>
        <v>105.71027649054199</v>
      </c>
    </row>
    <row r="409" spans="29:34" x14ac:dyDescent="0.15">
      <c r="AC409" s="71">
        <v>406</v>
      </c>
      <c r="AD409" s="71">
        <f>[1]节奏总纲!AD409</f>
        <v>86.681389761350758</v>
      </c>
      <c r="AE409" s="71">
        <f>[1]节奏总纲!AE409</f>
        <v>88.785844687643731</v>
      </c>
      <c r="AF409" s="71">
        <f>[1]节奏总纲!AF409</f>
        <v>92.030736732663385</v>
      </c>
      <c r="AG409" s="71">
        <f>[1]节奏总纲!AG409</f>
        <v>96.869186369803259</v>
      </c>
      <c r="AH409" s="71">
        <f>[1]节奏总纲!AH409</f>
        <v>105.74844349774516</v>
      </c>
    </row>
    <row r="410" spans="29:34" x14ac:dyDescent="0.15">
      <c r="AC410" s="71">
        <v>407</v>
      </c>
      <c r="AD410" s="71">
        <f>[1]节奏总纲!AD410</f>
        <v>86.717296680108163</v>
      </c>
      <c r="AE410" s="71">
        <f>[1]节奏总纲!AE410</f>
        <v>88.822866342907602</v>
      </c>
      <c r="AF410" s="71">
        <f>[1]节奏总纲!AF410</f>
        <v>92.06575057625615</v>
      </c>
      <c r="AG410" s="71">
        <f>[1]节奏总纲!AG410</f>
        <v>96.903545675168601</v>
      </c>
      <c r="AH410" s="71">
        <f>[1]节奏总纲!AH410</f>
        <v>105.78661050494834</v>
      </c>
    </row>
    <row r="411" spans="29:34" x14ac:dyDescent="0.15">
      <c r="AC411" s="71">
        <v>408</v>
      </c>
      <c r="AD411" s="71">
        <f>[1]节奏总纲!AD411</f>
        <v>86.753203598865568</v>
      </c>
      <c r="AE411" s="71">
        <f>[1]节奏总纲!AE411</f>
        <v>88.859887998171473</v>
      </c>
      <c r="AF411" s="71">
        <f>[1]节奏总纲!AF411</f>
        <v>92.1007644198489</v>
      </c>
      <c r="AG411" s="71">
        <f>[1]节奏总纲!AG411</f>
        <v>96.937904980533943</v>
      </c>
      <c r="AH411" s="71">
        <f>[1]节奏总纲!AH411</f>
        <v>105.82477751215151</v>
      </c>
    </row>
    <row r="412" spans="29:34" x14ac:dyDescent="0.15">
      <c r="AC412" s="71">
        <v>409</v>
      </c>
      <c r="AD412" s="71">
        <f>[1]节奏总纲!AD412</f>
        <v>86.789110517622973</v>
      </c>
      <c r="AE412" s="71">
        <f>[1]节奏总纲!AE412</f>
        <v>88.89690965343533</v>
      </c>
      <c r="AF412" s="71">
        <f>[1]节奏总纲!AF412</f>
        <v>92.135778263441665</v>
      </c>
      <c r="AG412" s="71">
        <f>[1]节奏总纲!AG412</f>
        <v>96.972264285899271</v>
      </c>
      <c r="AH412" s="71">
        <f>[1]节奏总纲!AH412</f>
        <v>105.86294451935468</v>
      </c>
    </row>
    <row r="413" spans="29:34" x14ac:dyDescent="0.15">
      <c r="AC413" s="71">
        <v>410</v>
      </c>
      <c r="AD413" s="71">
        <f>[1]节奏总纲!AD413</f>
        <v>86.825017436380378</v>
      </c>
      <c r="AE413" s="71">
        <f>[1]节奏总纲!AE413</f>
        <v>88.933931308699201</v>
      </c>
      <c r="AF413" s="71">
        <f>[1]节奏总纲!AF413</f>
        <v>92.170792107034416</v>
      </c>
      <c r="AG413" s="71">
        <f>[1]节奏总纲!AG413</f>
        <v>97.006001686863456</v>
      </c>
      <c r="AH413" s="71">
        <f>[1]节奏总纲!AH413</f>
        <v>105.90111152655787</v>
      </c>
    </row>
    <row r="414" spans="29:34" x14ac:dyDescent="0.15">
      <c r="AC414" s="71">
        <v>411</v>
      </c>
      <c r="AD414" s="71">
        <f>[1]节奏总纲!AD414</f>
        <v>86.860924355137783</v>
      </c>
      <c r="AE414" s="71">
        <f>[1]节奏总纲!AE414</f>
        <v>88.970952963963072</v>
      </c>
      <c r="AF414" s="71">
        <f>[1]节奏总纲!AF414</f>
        <v>92.20580595062718</v>
      </c>
      <c r="AG414" s="71">
        <f>[1]节奏总纲!AG414</f>
        <v>97.037134917072009</v>
      </c>
      <c r="AH414" s="71">
        <f>[1]节奏总纲!AH414</f>
        <v>105.93927853376104</v>
      </c>
    </row>
    <row r="415" spans="29:34" x14ac:dyDescent="0.15">
      <c r="AC415" s="71">
        <v>412</v>
      </c>
      <c r="AD415" s="71">
        <f>[1]节奏总纲!AD415</f>
        <v>86.896831273895188</v>
      </c>
      <c r="AE415" s="71">
        <f>[1]节奏总纲!AE415</f>
        <v>89.008175723200509</v>
      </c>
      <c r="AF415" s="71">
        <f>[1]节奏总纲!AF415</f>
        <v>92.240819794219931</v>
      </c>
      <c r="AG415" s="71">
        <f>[1]节奏总纲!AG415</f>
        <v>97.068268147280577</v>
      </c>
      <c r="AH415" s="71">
        <f>[1]节奏总纲!AH415</f>
        <v>105.97744554096421</v>
      </c>
    </row>
    <row r="416" spans="29:34" x14ac:dyDescent="0.15">
      <c r="AC416" s="71">
        <v>413</v>
      </c>
      <c r="AD416" s="71">
        <f>[1]节奏总纲!AD416</f>
        <v>86.932738192652593</v>
      </c>
      <c r="AE416" s="71">
        <f>[1]节奏总纲!AE416</f>
        <v>89.046130990687118</v>
      </c>
      <c r="AF416" s="71">
        <f>[1]节奏总纲!AF416</f>
        <v>92.275833637812681</v>
      </c>
      <c r="AG416" s="71">
        <f>[1]节奏总纲!AG416</f>
        <v>97.099401377489144</v>
      </c>
      <c r="AH416" s="71">
        <f>[1]节奏总纲!AH416</f>
        <v>106.01480103024355</v>
      </c>
    </row>
    <row r="417" spans="29:34" x14ac:dyDescent="0.15">
      <c r="AC417" s="71">
        <v>414</v>
      </c>
      <c r="AD417" s="71">
        <f>[1]节奏总纲!AD417</f>
        <v>86.968645111409998</v>
      </c>
      <c r="AE417" s="71">
        <f>[1]节奏总纲!AE417</f>
        <v>89.084086258173727</v>
      </c>
      <c r="AF417" s="71">
        <f>[1]节奏总纲!AF417</f>
        <v>92.310847481405446</v>
      </c>
      <c r="AG417" s="71">
        <f>[1]节奏总纲!AG417</f>
        <v>97.130534607697712</v>
      </c>
      <c r="AH417" s="71">
        <f>[1]节奏总纲!AH417</f>
        <v>106.05098417100079</v>
      </c>
    </row>
    <row r="418" spans="29:34" x14ac:dyDescent="0.15">
      <c r="AC418" s="71">
        <v>415</v>
      </c>
      <c r="AD418" s="71">
        <f>[1]节奏总纲!AD418</f>
        <v>87.004247194324662</v>
      </c>
      <c r="AE418" s="71">
        <f>[1]节奏总纲!AE418</f>
        <v>89.122041525660336</v>
      </c>
      <c r="AF418" s="71">
        <f>[1]节奏总纲!AF418</f>
        <v>92.345861324998197</v>
      </c>
      <c r="AG418" s="71">
        <f>[1]节奏总纲!AG418</f>
        <v>97.161667837906265</v>
      </c>
      <c r="AH418" s="71">
        <f>[1]节奏总纲!AH418</f>
        <v>106.08716731175804</v>
      </c>
    </row>
    <row r="419" spans="29:34" x14ac:dyDescent="0.15">
      <c r="AC419" s="71">
        <v>416</v>
      </c>
      <c r="AD419" s="71">
        <f>[1]节奏总纲!AD419</f>
        <v>87.037749534149754</v>
      </c>
      <c r="AE419" s="71">
        <f>[1]节奏总纲!AE419</f>
        <v>89.159996793146931</v>
      </c>
      <c r="AF419" s="71">
        <f>[1]节奏总纲!AF419</f>
        <v>92.380875168590961</v>
      </c>
      <c r="AG419" s="71">
        <f>[1]节奏总纲!AG419</f>
        <v>97.192801068114832</v>
      </c>
      <c r="AH419" s="71">
        <f>[1]节奏总纲!AH419</f>
        <v>106.12335045251528</v>
      </c>
    </row>
    <row r="420" spans="29:34" x14ac:dyDescent="0.15">
      <c r="AC420" s="71">
        <v>417</v>
      </c>
      <c r="AD420" s="71">
        <f>[1]节奏总纲!AD420</f>
        <v>87.071251873974845</v>
      </c>
      <c r="AE420" s="71">
        <f>[1]节奏总纲!AE420</f>
        <v>89.19795206063354</v>
      </c>
      <c r="AF420" s="71">
        <f>[1]节奏总纲!AF420</f>
        <v>92.415889012183712</v>
      </c>
      <c r="AG420" s="71">
        <f>[1]节奏总纲!AG420</f>
        <v>97.2239342983234</v>
      </c>
      <c r="AH420" s="71">
        <f>[1]节奏总纲!AH420</f>
        <v>106.15953359327253</v>
      </c>
    </row>
    <row r="421" spans="29:34" x14ac:dyDescent="0.15">
      <c r="AC421" s="71">
        <v>418</v>
      </c>
      <c r="AD421" s="71">
        <f>[1]节奏总纲!AD421</f>
        <v>87.104754213799936</v>
      </c>
      <c r="AE421" s="71">
        <f>[1]节奏总纲!AE421</f>
        <v>89.235907328120149</v>
      </c>
      <c r="AF421" s="71">
        <f>[1]节奏总纲!AF421</f>
        <v>92.450902855776476</v>
      </c>
      <c r="AG421" s="71">
        <f>[1]节奏总纲!AG421</f>
        <v>97.255067528531953</v>
      </c>
      <c r="AH421" s="71">
        <f>[1]节奏总纲!AH421</f>
        <v>106.19571673402977</v>
      </c>
    </row>
    <row r="422" spans="29:34" x14ac:dyDescent="0.15">
      <c r="AC422" s="71">
        <v>419</v>
      </c>
      <c r="AD422" s="71">
        <f>[1]节奏总纲!AD422</f>
        <v>87.138256553625027</v>
      </c>
      <c r="AE422" s="71">
        <f>[1]节奏总纲!AE422</f>
        <v>89.273862595606758</v>
      </c>
      <c r="AF422" s="71">
        <f>[1]节奏总纲!AF422</f>
        <v>92.485916699369227</v>
      </c>
      <c r="AG422" s="71">
        <f>[1]节奏总纲!AG422</f>
        <v>97.28620075874052</v>
      </c>
      <c r="AH422" s="71">
        <f>[1]节奏总纲!AH422</f>
        <v>106.23189987478702</v>
      </c>
    </row>
    <row r="423" spans="29:34" x14ac:dyDescent="0.15">
      <c r="AC423" s="71">
        <v>420</v>
      </c>
      <c r="AD423" s="71">
        <f>[1]节奏总纲!AD423</f>
        <v>87.171758893450118</v>
      </c>
      <c r="AE423" s="71">
        <f>[1]节奏总纲!AE423</f>
        <v>89.311817863093353</v>
      </c>
      <c r="AF423" s="71">
        <f>[1]节奏总纲!AF423</f>
        <v>92.520930542961992</v>
      </c>
      <c r="AG423" s="71">
        <f>[1]节奏总纲!AG423</f>
        <v>97.317333988949088</v>
      </c>
      <c r="AH423" s="71">
        <f>[1]节奏总纲!AH423</f>
        <v>106.26808301554426</v>
      </c>
    </row>
    <row r="424" spans="29:34" x14ac:dyDescent="0.15">
      <c r="AC424" s="71">
        <v>421</v>
      </c>
      <c r="AD424" s="71">
        <f>[1]节奏总纲!AD424</f>
        <v>87.205261233275209</v>
      </c>
      <c r="AE424" s="71">
        <f>[1]节奏总纲!AE424</f>
        <v>89.349773130579962</v>
      </c>
      <c r="AF424" s="71">
        <f>[1]节奏总纲!AF424</f>
        <v>92.555944386554742</v>
      </c>
      <c r="AG424" s="71">
        <f>[1]节奏总纲!AG424</f>
        <v>97.348467219157655</v>
      </c>
      <c r="AH424" s="71">
        <f>[1]节奏总纲!AH424</f>
        <v>106.30426615630151</v>
      </c>
    </row>
    <row r="425" spans="29:34" x14ac:dyDescent="0.15">
      <c r="AC425" s="71">
        <v>422</v>
      </c>
      <c r="AD425" s="71">
        <f>[1]节奏总纲!AD425</f>
        <v>87.238763573100286</v>
      </c>
      <c r="AE425" s="71">
        <f>[1]节奏总纲!AE425</f>
        <v>89.387728398066571</v>
      </c>
      <c r="AF425" s="71">
        <f>[1]节奏总纲!AF425</f>
        <v>92.590958230147493</v>
      </c>
      <c r="AG425" s="71">
        <f>[1]节奏总纲!AG425</f>
        <v>97.379600449366208</v>
      </c>
      <c r="AH425" s="71">
        <f>[1]节奏总纲!AH425</f>
        <v>106.34044929705875</v>
      </c>
    </row>
    <row r="426" spans="29:34" x14ac:dyDescent="0.15">
      <c r="AC426" s="71">
        <v>423</v>
      </c>
      <c r="AD426" s="71">
        <f>[1]节奏总纲!AD426</f>
        <v>87.272265912925377</v>
      </c>
      <c r="AE426" s="71">
        <f>[1]节奏总纲!AE426</f>
        <v>89.42568366555318</v>
      </c>
      <c r="AF426" s="71">
        <f>[1]节奏总纲!AF426</f>
        <v>92.625972073740257</v>
      </c>
      <c r="AG426" s="71">
        <f>[1]节奏总纲!AG426</f>
        <v>97.410733679574776</v>
      </c>
      <c r="AH426" s="71">
        <f>[1]节奏总纲!AH426</f>
        <v>106.376632437816</v>
      </c>
    </row>
    <row r="427" spans="29:34" x14ac:dyDescent="0.15">
      <c r="AC427" s="71">
        <v>424</v>
      </c>
      <c r="AD427" s="71">
        <f>[1]节奏总纲!AD427</f>
        <v>87.305768252750468</v>
      </c>
      <c r="AE427" s="71">
        <f>[1]节奏总纲!AE427</f>
        <v>89.463638933039775</v>
      </c>
      <c r="AF427" s="71">
        <f>[1]节奏总纲!AF427</f>
        <v>92.660985917333008</v>
      </c>
      <c r="AG427" s="71">
        <f>[1]节奏总纲!AG427</f>
        <v>97.441866909783343</v>
      </c>
      <c r="AH427" s="71">
        <f>[1]节奏总纲!AH427</f>
        <v>106.41281557857324</v>
      </c>
    </row>
    <row r="428" spans="29:34" x14ac:dyDescent="0.15">
      <c r="AC428" s="71">
        <v>425</v>
      </c>
      <c r="AD428" s="71">
        <f>[1]节奏总纲!AD428</f>
        <v>87.339270592575559</v>
      </c>
      <c r="AE428" s="71">
        <f>[1]节奏总纲!AE428</f>
        <v>89.501594200526384</v>
      </c>
      <c r="AF428" s="71">
        <f>[1]节奏总纲!AF428</f>
        <v>92.695999760925773</v>
      </c>
      <c r="AG428" s="71">
        <f>[1]节奏总纲!AG428</f>
        <v>97.473000139991896</v>
      </c>
      <c r="AH428" s="71">
        <f>[1]节奏总纲!AH428</f>
        <v>106.44899871933049</v>
      </c>
    </row>
    <row r="429" spans="29:34" x14ac:dyDescent="0.15">
      <c r="AC429" s="71">
        <v>426</v>
      </c>
      <c r="AD429" s="71">
        <f>[1]节奏总纲!AD429</f>
        <v>87.37277293240065</v>
      </c>
      <c r="AE429" s="71">
        <f>[1]节奏总纲!AE429</f>
        <v>89.539549468012993</v>
      </c>
      <c r="AF429" s="71">
        <f>[1]节奏总纲!AF429</f>
        <v>92.731013604518523</v>
      </c>
      <c r="AG429" s="71">
        <f>[1]节奏总纲!AG429</f>
        <v>97.504133370200464</v>
      </c>
      <c r="AH429" s="71">
        <f>[1]节奏总纲!AH429</f>
        <v>106.48518186008774</v>
      </c>
    </row>
    <row r="430" spans="29:34" x14ac:dyDescent="0.15">
      <c r="AC430" s="71">
        <v>427</v>
      </c>
      <c r="AD430" s="71">
        <f>[1]节奏总纲!AD430</f>
        <v>87.406275272225741</v>
      </c>
      <c r="AE430" s="71">
        <f>[1]节奏总纲!AE430</f>
        <v>89.577504735499602</v>
      </c>
      <c r="AF430" s="71">
        <f>[1]节奏总纲!AF430</f>
        <v>92.766027448111288</v>
      </c>
      <c r="AG430" s="71">
        <f>[1]节奏总纲!AG430</f>
        <v>97.535266600409031</v>
      </c>
      <c r="AH430" s="71">
        <f>[1]节奏总纲!AH430</f>
        <v>106.52136500084498</v>
      </c>
    </row>
    <row r="431" spans="29:34" x14ac:dyDescent="0.15">
      <c r="AC431" s="71">
        <v>428</v>
      </c>
      <c r="AD431" s="71">
        <f>[1]节奏总纲!AD431</f>
        <v>87.439777612050833</v>
      </c>
      <c r="AE431" s="71">
        <f>[1]节奏总纲!AE431</f>
        <v>89.615460002986197</v>
      </c>
      <c r="AF431" s="71">
        <f>[1]节奏总纲!AF431</f>
        <v>92.801041291704038</v>
      </c>
      <c r="AG431" s="71">
        <f>[1]节奏总纲!AG431</f>
        <v>97.566399830617584</v>
      </c>
      <c r="AH431" s="71">
        <f>[1]节奏总纲!AH431</f>
        <v>106.55754814160223</v>
      </c>
    </row>
    <row r="432" spans="29:34" x14ac:dyDescent="0.15">
      <c r="AC432" s="71">
        <v>429</v>
      </c>
      <c r="AD432" s="71">
        <f>[1]节奏总纲!AD432</f>
        <v>87.473279951875924</v>
      </c>
      <c r="AE432" s="71">
        <f>[1]节奏总纲!AE432</f>
        <v>89.653415270472806</v>
      </c>
      <c r="AF432" s="71">
        <f>[1]节奏总纲!AF432</f>
        <v>92.836055135296803</v>
      </c>
      <c r="AG432" s="71">
        <f>[1]节奏总纲!AG432</f>
        <v>97.597533060826152</v>
      </c>
      <c r="AH432" s="71">
        <f>[1]节奏总纲!AH432</f>
        <v>106.59373128235947</v>
      </c>
    </row>
    <row r="433" spans="29:34" x14ac:dyDescent="0.15">
      <c r="AC433" s="71">
        <v>430</v>
      </c>
      <c r="AD433" s="71">
        <f>[1]节奏总纲!AD433</f>
        <v>87.506782291701015</v>
      </c>
      <c r="AE433" s="71">
        <f>[1]节奏总纲!AE433</f>
        <v>89.691370537959415</v>
      </c>
      <c r="AF433" s="71">
        <f>[1]节奏总纲!AF433</f>
        <v>92.871068978889554</v>
      </c>
      <c r="AG433" s="71">
        <f>[1]节奏总纲!AG433</f>
        <v>97.628666291034719</v>
      </c>
      <c r="AH433" s="71">
        <f>[1]节奏总纲!AH433</f>
        <v>106.62991442311672</v>
      </c>
    </row>
    <row r="434" spans="29:34" x14ac:dyDescent="0.15">
      <c r="AC434" s="71">
        <v>431</v>
      </c>
      <c r="AD434" s="71">
        <f>[1]节奏总纲!AD434</f>
        <v>87.540284631526106</v>
      </c>
      <c r="AE434" s="71">
        <f>[1]节奏总纲!AE434</f>
        <v>89.729325805446024</v>
      </c>
      <c r="AF434" s="71">
        <f>[1]节奏总纲!AF434</f>
        <v>92.906082822482304</v>
      </c>
      <c r="AG434" s="71">
        <f>[1]节奏总纲!AG434</f>
        <v>97.659799521243286</v>
      </c>
      <c r="AH434" s="71">
        <f>[1]节奏总纲!AH434</f>
        <v>106.66609756387396</v>
      </c>
    </row>
    <row r="435" spans="29:34" x14ac:dyDescent="0.15">
      <c r="AC435" s="71">
        <v>432</v>
      </c>
      <c r="AD435" s="71">
        <f>[1]节奏总纲!AD435</f>
        <v>87.573786971351197</v>
      </c>
      <c r="AE435" s="71">
        <f>[1]节奏总纲!AE435</f>
        <v>89.767281072932619</v>
      </c>
      <c r="AF435" s="71">
        <f>[1]节奏总纲!AF435</f>
        <v>92.941096666075069</v>
      </c>
      <c r="AG435" s="71">
        <f>[1]节奏总纲!AG435</f>
        <v>97.69093275145184</v>
      </c>
      <c r="AH435" s="71">
        <f>[1]节奏总纲!AH435</f>
        <v>106.70228070463121</v>
      </c>
    </row>
    <row r="436" spans="29:34" x14ac:dyDescent="0.15">
      <c r="AC436" s="71">
        <v>433</v>
      </c>
      <c r="AD436" s="71">
        <f>[1]节奏总纲!AD436</f>
        <v>87.607289311176288</v>
      </c>
      <c r="AE436" s="71">
        <f>[1]节奏总纲!AE436</f>
        <v>89.805236340419228</v>
      </c>
      <c r="AF436" s="71">
        <f>[1]节奏总纲!AF436</f>
        <v>92.976110509667819</v>
      </c>
      <c r="AG436" s="71">
        <f>[1]节奏总纲!AG436</f>
        <v>97.722065981660407</v>
      </c>
      <c r="AH436" s="71">
        <f>[1]节奏总纲!AH436</f>
        <v>106.73846384538845</v>
      </c>
    </row>
    <row r="437" spans="29:34" x14ac:dyDescent="0.15">
      <c r="AC437" s="71">
        <v>434</v>
      </c>
      <c r="AD437" s="71">
        <f>[1]节奏总纲!AD437</f>
        <v>87.640791651001379</v>
      </c>
      <c r="AE437" s="71">
        <f>[1]节奏总纲!AE437</f>
        <v>89.843191607905837</v>
      </c>
      <c r="AF437" s="71">
        <f>[1]节奏总纲!AF437</f>
        <v>93.010462500358571</v>
      </c>
      <c r="AG437" s="71">
        <f>[1]节奏总纲!AG437</f>
        <v>97.753199211868974</v>
      </c>
      <c r="AH437" s="71">
        <f>[1]节奏总纲!AH437</f>
        <v>106.7746469861457</v>
      </c>
    </row>
    <row r="438" spans="29:34" x14ac:dyDescent="0.15">
      <c r="AC438" s="71">
        <v>435</v>
      </c>
      <c r="AD438" s="71">
        <f>[1]节奏总纲!AD438</f>
        <v>87.674293990826456</v>
      </c>
      <c r="AE438" s="71">
        <f>[1]节奏总纲!AE438</f>
        <v>89.881146875392446</v>
      </c>
      <c r="AF438" s="71">
        <f>[1]节奏总纲!AF438</f>
        <v>93.043393165410535</v>
      </c>
      <c r="AG438" s="71">
        <f>[1]节奏总纲!AG438</f>
        <v>97.784332442077528</v>
      </c>
      <c r="AH438" s="71">
        <f>[1]节奏总纲!AH438</f>
        <v>106.81083012690294</v>
      </c>
    </row>
    <row r="439" spans="29:34" x14ac:dyDescent="0.15">
      <c r="AC439" s="71">
        <v>436</v>
      </c>
      <c r="AD439" s="71">
        <f>[1]节奏总纲!AD439</f>
        <v>87.707796330651547</v>
      </c>
      <c r="AE439" s="71">
        <f>[1]节奏总纲!AE439</f>
        <v>89.919102142879041</v>
      </c>
      <c r="AF439" s="71">
        <f>[1]节奏总纲!AF439</f>
        <v>93.076323830462499</v>
      </c>
      <c r="AG439" s="71">
        <f>[1]节奏总纲!AG439</f>
        <v>97.815465672286095</v>
      </c>
      <c r="AH439" s="71">
        <f>[1]节奏总纲!AH439</f>
        <v>106.84701326766019</v>
      </c>
    </row>
    <row r="440" spans="29:34" x14ac:dyDescent="0.15">
      <c r="AC440" s="71">
        <v>437</v>
      </c>
      <c r="AD440" s="71">
        <f>[1]节奏总纲!AD440</f>
        <v>87.741298670476638</v>
      </c>
      <c r="AE440" s="71">
        <f>[1]节奏总纲!AE440</f>
        <v>89.95705741036565</v>
      </c>
      <c r="AF440" s="71">
        <f>[1]节奏总纲!AF440</f>
        <v>93.109254495514463</v>
      </c>
      <c r="AG440" s="71">
        <f>[1]节奏总纲!AG440</f>
        <v>97.846598902494662</v>
      </c>
      <c r="AH440" s="71">
        <f>[1]节奏总纲!AH440</f>
        <v>106.88319640841743</v>
      </c>
    </row>
    <row r="441" spans="29:34" x14ac:dyDescent="0.15">
      <c r="AC441" s="71">
        <v>438</v>
      </c>
      <c r="AD441" s="71">
        <f>[1]节奏总纲!AD441</f>
        <v>87.774801010301729</v>
      </c>
      <c r="AE441" s="71">
        <f>[1]节奏总纲!AE441</f>
        <v>89.995012677852259</v>
      </c>
      <c r="AF441" s="71">
        <f>[1]节奏总纲!AF441</f>
        <v>93.142185160566427</v>
      </c>
      <c r="AG441" s="71">
        <f>[1]节奏总纲!AG441</f>
        <v>97.87773213270323</v>
      </c>
      <c r="AH441" s="71">
        <f>[1]节奏总纲!AH441</f>
        <v>106.91937954917468</v>
      </c>
    </row>
    <row r="442" spans="29:34" x14ac:dyDescent="0.15">
      <c r="AC442" s="71">
        <v>439</v>
      </c>
      <c r="AD442" s="71">
        <f>[1]节奏总纲!AD442</f>
        <v>87.80830335012682</v>
      </c>
      <c r="AE442" s="71">
        <f>[1]节奏总纲!AE442</f>
        <v>90.027567823948559</v>
      </c>
      <c r="AF442" s="71">
        <f>[1]节奏总纲!AF442</f>
        <v>93.175115825618391</v>
      </c>
      <c r="AG442" s="71">
        <f>[1]节奏总纲!AG442</f>
        <v>97.908865362911783</v>
      </c>
      <c r="AH442" s="71">
        <f>[1]节奏总纲!AH442</f>
        <v>106.95556268993192</v>
      </c>
    </row>
    <row r="443" spans="29:34" x14ac:dyDescent="0.15">
      <c r="AC443" s="71">
        <v>440</v>
      </c>
      <c r="AD443" s="71">
        <f>[1]节奏总纲!AD443</f>
        <v>87.841805689951912</v>
      </c>
      <c r="AE443" s="71">
        <f>[1]节奏总纲!AE443</f>
        <v>90.05930605092135</v>
      </c>
      <c r="AF443" s="71">
        <f>[1]节奏总纲!AF443</f>
        <v>93.208046490670355</v>
      </c>
      <c r="AG443" s="71">
        <f>[1]节奏总纲!AG443</f>
        <v>97.93999859312035</v>
      </c>
      <c r="AH443" s="71">
        <f>[1]节奏总纲!AH443</f>
        <v>106.99174583068917</v>
      </c>
    </row>
    <row r="444" spans="29:34" x14ac:dyDescent="0.15">
      <c r="AC444" s="71">
        <v>441</v>
      </c>
      <c r="AD444" s="71">
        <f>[1]节奏总纲!AD444</f>
        <v>87.875308029777003</v>
      </c>
      <c r="AE444" s="71">
        <f>[1]节奏总纲!AE444</f>
        <v>90.091044277894142</v>
      </c>
      <c r="AF444" s="71">
        <f>[1]节奏总纲!AF444</f>
        <v>93.240977155722319</v>
      </c>
      <c r="AG444" s="71">
        <f>[1]节奏总纲!AG444</f>
        <v>97.971131823328918</v>
      </c>
      <c r="AH444" s="71">
        <f>[1]节奏总纲!AH444</f>
        <v>107.02497748922852</v>
      </c>
    </row>
    <row r="445" spans="29:34" x14ac:dyDescent="0.15">
      <c r="AC445" s="71">
        <v>442</v>
      </c>
      <c r="AD445" s="71">
        <f>[1]节奏总纲!AD445</f>
        <v>87.908810369602094</v>
      </c>
      <c r="AE445" s="71">
        <f>[1]节奏总纲!AE445</f>
        <v>90.122782504866933</v>
      </c>
      <c r="AF445" s="71">
        <f>[1]节奏总纲!AF445</f>
        <v>93.273907820774284</v>
      </c>
      <c r="AG445" s="71">
        <f>[1]节奏总纲!AG445</f>
        <v>98.00217354962686</v>
      </c>
      <c r="AH445" s="71">
        <f>[1]节奏总纲!AH445</f>
        <v>107.0573368623709</v>
      </c>
    </row>
    <row r="446" spans="29:34" x14ac:dyDescent="0.15">
      <c r="AC446" s="71">
        <v>443</v>
      </c>
      <c r="AD446" s="71">
        <f>[1]节奏总纲!AD446</f>
        <v>87.942312709427185</v>
      </c>
      <c r="AE446" s="71">
        <f>[1]节奏总纲!AE446</f>
        <v>90.154520731839725</v>
      </c>
      <c r="AF446" s="71">
        <f>[1]节奏总纲!AF446</f>
        <v>93.306838485826248</v>
      </c>
      <c r="AG446" s="71">
        <f>[1]节奏总纲!AG446</f>
        <v>98.032049055782977</v>
      </c>
      <c r="AH446" s="71">
        <f>[1]节奏总纲!AH446</f>
        <v>107.0896962355133</v>
      </c>
    </row>
    <row r="447" spans="29:34" x14ac:dyDescent="0.15">
      <c r="AC447" s="71">
        <v>444</v>
      </c>
      <c r="AD447" s="71">
        <f>[1]节奏总纲!AD447</f>
        <v>87.975815049252276</v>
      </c>
      <c r="AE447" s="71">
        <f>[1]节奏总纲!AE447</f>
        <v>90.186258958812516</v>
      </c>
      <c r="AF447" s="71">
        <f>[1]节奏总纲!AF447</f>
        <v>93.339769150878212</v>
      </c>
      <c r="AG447" s="71">
        <f>[1]节奏总纲!AG447</f>
        <v>98.061924561939108</v>
      </c>
      <c r="AH447" s="71">
        <f>[1]节奏总纲!AH447</f>
        <v>107.1220556086557</v>
      </c>
    </row>
    <row r="448" spans="29:34" x14ac:dyDescent="0.15">
      <c r="AC448" s="71">
        <v>445</v>
      </c>
      <c r="AD448" s="71">
        <f>[1]节奏总纲!AD448</f>
        <v>88.008693431404168</v>
      </c>
      <c r="AE448" s="71">
        <f>[1]节奏总纲!AE448</f>
        <v>90.217997185785308</v>
      </c>
      <c r="AF448" s="71">
        <f>[1]节奏总纲!AF448</f>
        <v>93.372699815930176</v>
      </c>
      <c r="AG448" s="71">
        <f>[1]节奏总纲!AG448</f>
        <v>98.091800068095225</v>
      </c>
      <c r="AH448" s="71">
        <f>[1]节奏总纲!AH448</f>
        <v>107.15441498179808</v>
      </c>
    </row>
    <row r="449" spans="29:34" x14ac:dyDescent="0.15">
      <c r="AC449" s="71">
        <v>446</v>
      </c>
      <c r="AD449" s="71">
        <f>[1]节奏总纲!AD449</f>
        <v>88.039952219754653</v>
      </c>
      <c r="AE449" s="71">
        <f>[1]节奏总纲!AE449</f>
        <v>90.249735412758099</v>
      </c>
      <c r="AF449" s="71">
        <f>[1]节奏总纲!AF449</f>
        <v>93.40563048098214</v>
      </c>
      <c r="AG449" s="71">
        <f>[1]节奏总纲!AG449</f>
        <v>98.121675574251341</v>
      </c>
      <c r="AH449" s="71">
        <f>[1]节奏总纲!AH449</f>
        <v>107.18677435494048</v>
      </c>
    </row>
    <row r="450" spans="29:34" x14ac:dyDescent="0.15">
      <c r="AC450" s="71">
        <v>447</v>
      </c>
      <c r="AD450" s="71">
        <f>[1]节奏总纲!AD450</f>
        <v>88.071211008105138</v>
      </c>
      <c r="AE450" s="71">
        <f>[1]节奏总纲!AE450</f>
        <v>90.281473639730891</v>
      </c>
      <c r="AF450" s="71">
        <f>[1]节奏总纲!AF450</f>
        <v>93.438561146034118</v>
      </c>
      <c r="AG450" s="71">
        <f>[1]节奏总纲!AG450</f>
        <v>98.151551080407472</v>
      </c>
      <c r="AH450" s="71">
        <f>[1]节奏总纲!AH450</f>
        <v>107.21913372808288</v>
      </c>
    </row>
    <row r="451" spans="29:34" x14ac:dyDescent="0.15">
      <c r="AC451" s="71">
        <v>448</v>
      </c>
      <c r="AD451" s="71">
        <f>[1]节奏总纲!AD451</f>
        <v>88.102469796455622</v>
      </c>
      <c r="AE451" s="71">
        <f>[1]节奏总纲!AE451</f>
        <v>90.313211866703682</v>
      </c>
      <c r="AF451" s="71">
        <f>[1]节奏总纲!AF451</f>
        <v>93.471491811086082</v>
      </c>
      <c r="AG451" s="71">
        <f>[1]节奏总纲!AG451</f>
        <v>98.181426586563589</v>
      </c>
      <c r="AH451" s="71">
        <f>[1]节奏总纲!AH451</f>
        <v>107.25149310122528</v>
      </c>
    </row>
    <row r="452" spans="29:34" x14ac:dyDescent="0.15">
      <c r="AC452" s="71">
        <v>449</v>
      </c>
      <c r="AD452" s="71">
        <f>[1]节奏总纲!AD452</f>
        <v>88.133728584806107</v>
      </c>
      <c r="AE452" s="71">
        <f>[1]节奏总纲!AE452</f>
        <v>90.344950093676474</v>
      </c>
      <c r="AF452" s="71">
        <f>[1]节奏总纲!AF452</f>
        <v>93.504422476138046</v>
      </c>
      <c r="AG452" s="71">
        <f>[1]节奏总纲!AG452</f>
        <v>98.211302092719706</v>
      </c>
      <c r="AH452" s="71">
        <f>[1]节奏总纲!AH452</f>
        <v>107.28385247436766</v>
      </c>
    </row>
    <row r="453" spans="29:34" x14ac:dyDescent="0.15">
      <c r="AC453" s="71">
        <v>450</v>
      </c>
      <c r="AD453" s="71">
        <f>[1]节奏总纲!AD453</f>
        <v>88.164987373156592</v>
      </c>
      <c r="AE453" s="71">
        <f>[1]节奏总纲!AE453</f>
        <v>90.376688320649265</v>
      </c>
      <c r="AF453" s="71">
        <f>[1]节奏总纲!AF453</f>
        <v>93.53735314119001</v>
      </c>
      <c r="AG453" s="71">
        <f>[1]节奏总纲!AG453</f>
        <v>98.241177598875836</v>
      </c>
      <c r="AH453" s="71">
        <f>[1]节奏总纲!AH453</f>
        <v>107.31621184751006</v>
      </c>
    </row>
    <row r="454" spans="29:34" x14ac:dyDescent="0.15">
      <c r="AC454" s="71">
        <v>451</v>
      </c>
      <c r="AD454" s="71">
        <f>[1]节奏总纲!AD454</f>
        <v>88.196246161507091</v>
      </c>
      <c r="AE454" s="71">
        <f>[1]节奏总纲!AE454</f>
        <v>90.408426547622057</v>
      </c>
      <c r="AF454" s="71">
        <f>[1]节奏总纲!AF454</f>
        <v>93.570283806241974</v>
      </c>
      <c r="AG454" s="71">
        <f>[1]节奏总纲!AG454</f>
        <v>98.271053105031953</v>
      </c>
      <c r="AH454" s="71">
        <f>[1]节奏总纲!AH454</f>
        <v>107.34857122065246</v>
      </c>
    </row>
    <row r="455" spans="29:34" x14ac:dyDescent="0.15">
      <c r="AC455" s="71">
        <v>452</v>
      </c>
      <c r="AD455" s="71">
        <f>[1]节奏总纲!AD455</f>
        <v>88.227504949857575</v>
      </c>
      <c r="AE455" s="71">
        <f>[1]节奏总纲!AE455</f>
        <v>90.440164774594848</v>
      </c>
      <c r="AF455" s="71">
        <f>[1]节奏总纲!AF455</f>
        <v>93.603214471293938</v>
      </c>
      <c r="AG455" s="71">
        <f>[1]节奏总纲!AG455</f>
        <v>98.30092861118807</v>
      </c>
      <c r="AH455" s="71">
        <f>[1]节奏总纲!AH455</f>
        <v>107.38093059379484</v>
      </c>
    </row>
    <row r="456" spans="29:34" x14ac:dyDescent="0.15">
      <c r="AC456" s="71">
        <v>453</v>
      </c>
      <c r="AD456" s="71">
        <f>[1]节奏总纲!AD456</f>
        <v>88.25876373820806</v>
      </c>
      <c r="AE456" s="71">
        <f>[1]节奏总纲!AE456</f>
        <v>90.47190300156764</v>
      </c>
      <c r="AF456" s="71">
        <f>[1]节奏总纲!AF456</f>
        <v>93.636145136345903</v>
      </c>
      <c r="AG456" s="71">
        <f>[1]节奏总纲!AG456</f>
        <v>98.330804117344201</v>
      </c>
      <c r="AH456" s="71">
        <f>[1]节奏总纲!AH456</f>
        <v>107.41328996693724</v>
      </c>
    </row>
    <row r="457" spans="29:34" x14ac:dyDescent="0.15">
      <c r="AC457" s="71">
        <v>454</v>
      </c>
      <c r="AD457" s="71">
        <f>[1]节奏总纲!AD457</f>
        <v>88.290022526558545</v>
      </c>
      <c r="AE457" s="71">
        <f>[1]节奏总纲!AE457</f>
        <v>90.503641228540417</v>
      </c>
      <c r="AF457" s="71">
        <f>[1]节奏总纲!AF457</f>
        <v>93.669075801397867</v>
      </c>
      <c r="AG457" s="71">
        <f>[1]节奏总纲!AG457</f>
        <v>98.360679623500317</v>
      </c>
      <c r="AH457" s="71">
        <f>[1]节奏总纲!AH457</f>
        <v>107.44564934007964</v>
      </c>
    </row>
    <row r="458" spans="29:34" x14ac:dyDescent="0.15">
      <c r="AC458" s="71">
        <v>455</v>
      </c>
      <c r="AD458" s="71">
        <f>[1]节奏总纲!AD458</f>
        <v>88.321281314909029</v>
      </c>
      <c r="AE458" s="71">
        <f>[1]节奏总纲!AE458</f>
        <v>90.535379455513208</v>
      </c>
      <c r="AF458" s="71">
        <f>[1]节奏总纲!AF458</f>
        <v>93.702006466449831</v>
      </c>
      <c r="AG458" s="71">
        <f>[1]节奏总纲!AG458</f>
        <v>98.390555129656434</v>
      </c>
      <c r="AH458" s="71">
        <f>[1]节奏总纲!AH458</f>
        <v>107.47800871322202</v>
      </c>
    </row>
    <row r="459" spans="29:34" x14ac:dyDescent="0.15">
      <c r="AC459" s="71">
        <v>456</v>
      </c>
      <c r="AD459" s="71">
        <f>[1]节奏总纲!AD459</f>
        <v>88.352540103259514</v>
      </c>
      <c r="AE459" s="71">
        <f>[1]节奏总纲!AE459</f>
        <v>90.567117682486</v>
      </c>
      <c r="AF459" s="71">
        <f>[1]节奏总纲!AF459</f>
        <v>93.734937131501795</v>
      </c>
      <c r="AG459" s="71">
        <f>[1]节奏总纲!AG459</f>
        <v>98.420430635812565</v>
      </c>
      <c r="AH459" s="71">
        <f>[1]节奏总纲!AH459</f>
        <v>107.51036808636442</v>
      </c>
    </row>
    <row r="460" spans="29:34" x14ac:dyDescent="0.15">
      <c r="AC460" s="71">
        <v>457</v>
      </c>
      <c r="AD460" s="71">
        <f>[1]节奏总纲!AD460</f>
        <v>88.383798891610013</v>
      </c>
      <c r="AE460" s="71">
        <f>[1]节奏总纲!AE460</f>
        <v>90.598855909458791</v>
      </c>
      <c r="AF460" s="71">
        <f>[1]节奏总纲!AF460</f>
        <v>93.767867796553759</v>
      </c>
      <c r="AG460" s="71">
        <f>[1]节奏总纲!AG460</f>
        <v>98.450306141968682</v>
      </c>
      <c r="AH460" s="71">
        <f>[1]节奏总纲!AH460</f>
        <v>107.54272745950682</v>
      </c>
    </row>
    <row r="461" spans="29:34" x14ac:dyDescent="0.15">
      <c r="AC461" s="71">
        <v>458</v>
      </c>
      <c r="AD461" s="71">
        <f>[1]节奏总纲!AD461</f>
        <v>88.415057679960498</v>
      </c>
      <c r="AE461" s="71">
        <f>[1]节奏总纲!AE461</f>
        <v>90.630594136431583</v>
      </c>
      <c r="AF461" s="71">
        <f>[1]节奏总纲!AF461</f>
        <v>93.800798461605723</v>
      </c>
      <c r="AG461" s="71">
        <f>[1]节奏总纲!AG461</f>
        <v>98.480181648124798</v>
      </c>
      <c r="AH461" s="71">
        <f>[1]节奏总纲!AH461</f>
        <v>107.57508683264921</v>
      </c>
    </row>
    <row r="462" spans="29:34" x14ac:dyDescent="0.15">
      <c r="AC462" s="71">
        <v>459</v>
      </c>
      <c r="AD462" s="71">
        <f>[1]节奏总纲!AD462</f>
        <v>88.446316468310982</v>
      </c>
      <c r="AE462" s="71">
        <f>[1]节奏总纲!AE462</f>
        <v>90.662332363404374</v>
      </c>
      <c r="AF462" s="71">
        <f>[1]节奏总纲!AF462</f>
        <v>93.833729126657687</v>
      </c>
      <c r="AG462" s="71">
        <f>[1]节奏总纲!AG462</f>
        <v>98.510057154280929</v>
      </c>
      <c r="AH462" s="71">
        <f>[1]节奏总纲!AH462</f>
        <v>107.6074462057916</v>
      </c>
    </row>
    <row r="463" spans="29:34" x14ac:dyDescent="0.15">
      <c r="AC463" s="71">
        <v>460</v>
      </c>
      <c r="AD463" s="71">
        <f>[1]节奏总纲!AD463</f>
        <v>88.477575256661467</v>
      </c>
      <c r="AE463" s="71">
        <f>[1]节奏总纲!AE463</f>
        <v>90.694070590377166</v>
      </c>
      <c r="AF463" s="71">
        <f>[1]节奏总纲!AF463</f>
        <v>93.866659791709665</v>
      </c>
      <c r="AG463" s="71">
        <f>[1]节奏总纲!AG463</f>
        <v>98.539932660437046</v>
      </c>
      <c r="AH463" s="71">
        <f>[1]节奏总纲!AH463</f>
        <v>107.639805578934</v>
      </c>
    </row>
    <row r="464" spans="29:34" x14ac:dyDescent="0.15">
      <c r="AC464" s="71">
        <v>461</v>
      </c>
      <c r="AD464" s="71">
        <f>[1]节奏总纲!AD464</f>
        <v>88.508834045011952</v>
      </c>
      <c r="AE464" s="71">
        <f>[1]节奏总纲!AE464</f>
        <v>90.725808817349957</v>
      </c>
      <c r="AF464" s="71">
        <f>[1]节奏总纲!AF464</f>
        <v>93.899590456761629</v>
      </c>
      <c r="AG464" s="71">
        <f>[1]节奏总纲!AG464</f>
        <v>98.569808166593162</v>
      </c>
      <c r="AH464" s="71">
        <f>[1]节奏总纲!AH464</f>
        <v>107.67216495207639</v>
      </c>
    </row>
    <row r="465" spans="29:34" x14ac:dyDescent="0.15">
      <c r="AC465" s="71">
        <v>462</v>
      </c>
      <c r="AD465" s="71">
        <f>[1]节奏总纲!AD465</f>
        <v>88.540092833362436</v>
      </c>
      <c r="AE465" s="71">
        <f>[1]节奏总纲!AE465</f>
        <v>90.757547044322749</v>
      </c>
      <c r="AF465" s="71">
        <f>[1]节奏总纲!AF465</f>
        <v>93.932521121813593</v>
      </c>
      <c r="AG465" s="71">
        <f>[1]节奏总纲!AG465</f>
        <v>98.599683672749293</v>
      </c>
      <c r="AH465" s="71">
        <f>[1]节奏总纲!AH465</f>
        <v>107.70452432521878</v>
      </c>
    </row>
    <row r="466" spans="29:34" x14ac:dyDescent="0.15">
      <c r="AC466" s="71">
        <v>463</v>
      </c>
      <c r="AD466" s="71">
        <f>[1]节奏总纲!AD466</f>
        <v>88.571351621712921</v>
      </c>
      <c r="AE466" s="71">
        <f>[1]节奏总纲!AE466</f>
        <v>90.78928527129554</v>
      </c>
      <c r="AF466" s="71">
        <f>[1]节奏总纲!AF466</f>
        <v>93.965451786865557</v>
      </c>
      <c r="AG466" s="71">
        <f>[1]节奏总纲!AG466</f>
        <v>98.62955917890541</v>
      </c>
      <c r="AH466" s="71">
        <f>[1]节奏总纲!AH466</f>
        <v>107.73688369836118</v>
      </c>
    </row>
    <row r="467" spans="29:34" x14ac:dyDescent="0.15">
      <c r="AC467" s="71">
        <v>464</v>
      </c>
      <c r="AD467" s="71">
        <f>[1]节奏总纲!AD467</f>
        <v>88.60261041006342</v>
      </c>
      <c r="AE467" s="71">
        <f>[1]节奏总纲!AE467</f>
        <v>90.821023498268332</v>
      </c>
      <c r="AF467" s="71">
        <f>[1]节奏总纲!AF467</f>
        <v>93.998382451917522</v>
      </c>
      <c r="AG467" s="71">
        <f>[1]节奏总纲!AG467</f>
        <v>98.659434685061527</v>
      </c>
      <c r="AH467" s="71">
        <f>[1]节奏总纲!AH467</f>
        <v>107.76924307150358</v>
      </c>
    </row>
    <row r="468" spans="29:34" x14ac:dyDescent="0.15">
      <c r="AC468" s="71">
        <v>465</v>
      </c>
      <c r="AD468" s="71">
        <f>[1]节奏总纲!AD468</f>
        <v>88.633869198413905</v>
      </c>
      <c r="AE468" s="71">
        <f>[1]节奏总纲!AE468</f>
        <v>90.852761725241123</v>
      </c>
      <c r="AF468" s="71">
        <f>[1]节奏总纲!AF468</f>
        <v>94.02979916019423</v>
      </c>
      <c r="AG468" s="71">
        <f>[1]节奏总纲!AG468</f>
        <v>98.689310191217658</v>
      </c>
      <c r="AH468" s="71">
        <f>[1]节奏总纲!AH468</f>
        <v>107.80160244464597</v>
      </c>
    </row>
    <row r="469" spans="29:34" x14ac:dyDescent="0.15">
      <c r="AC469" s="71">
        <v>466</v>
      </c>
      <c r="AD469" s="71">
        <f>[1]节奏总纲!AD469</f>
        <v>88.665127986764389</v>
      </c>
      <c r="AE469" s="71">
        <f>[1]节奏总纲!AE469</f>
        <v>90.884499952213915</v>
      </c>
      <c r="AF469" s="71">
        <f>[1]节奏总纲!AF469</f>
        <v>94.061137661696392</v>
      </c>
      <c r="AG469" s="71">
        <f>[1]节奏总纲!AG469</f>
        <v>98.719185697373774</v>
      </c>
      <c r="AH469" s="71">
        <f>[1]节奏总纲!AH469</f>
        <v>107.83396181778836</v>
      </c>
    </row>
    <row r="470" spans="29:34" x14ac:dyDescent="0.15">
      <c r="AC470" s="71">
        <v>467</v>
      </c>
      <c r="AD470" s="71">
        <f>[1]节奏总纲!AD470</f>
        <v>88.696386775114874</v>
      </c>
      <c r="AE470" s="71">
        <f>[1]节奏总纲!AE470</f>
        <v>90.916238179186706</v>
      </c>
      <c r="AF470" s="71">
        <f>[1]节奏总纲!AF470</f>
        <v>94.092476163198569</v>
      </c>
      <c r="AG470" s="71">
        <f>[1]节奏总纲!AG470</f>
        <v>98.749061203529891</v>
      </c>
      <c r="AH470" s="71">
        <f>[1]节奏总纲!AH470</f>
        <v>107.86632119093076</v>
      </c>
    </row>
    <row r="471" spans="29:34" x14ac:dyDescent="0.15">
      <c r="AC471" s="71">
        <v>468</v>
      </c>
      <c r="AD471" s="71">
        <f>[1]节奏总纲!AD471</f>
        <v>88.727645563465359</v>
      </c>
      <c r="AE471" s="71">
        <f>[1]节奏总纲!AE471</f>
        <v>90.947976406159498</v>
      </c>
      <c r="AF471" s="71">
        <f>[1]节奏总纲!AF471</f>
        <v>94.123814664700731</v>
      </c>
      <c r="AG471" s="71">
        <f>[1]节奏总纲!AG471</f>
        <v>98.778936709686022</v>
      </c>
      <c r="AH471" s="71">
        <f>[1]节奏总纲!AH471</f>
        <v>107.89868056407315</v>
      </c>
    </row>
    <row r="472" spans="29:34" x14ac:dyDescent="0.15">
      <c r="AC472" s="71">
        <v>469</v>
      </c>
      <c r="AD472" s="71">
        <f>[1]节奏总纲!AD472</f>
        <v>88.758904351815843</v>
      </c>
      <c r="AE472" s="71">
        <f>[1]节奏总纲!AE472</f>
        <v>90.979714633132289</v>
      </c>
      <c r="AF472" s="71">
        <f>[1]节奏总纲!AF472</f>
        <v>94.155153166202908</v>
      </c>
      <c r="AG472" s="71">
        <f>[1]节奏总纲!AG472</f>
        <v>98.808812215842138</v>
      </c>
      <c r="AH472" s="71">
        <f>[1]节奏总纲!AH472</f>
        <v>107.93103993721554</v>
      </c>
    </row>
    <row r="473" spans="29:34" x14ac:dyDescent="0.15">
      <c r="AC473" s="71">
        <v>470</v>
      </c>
      <c r="AD473" s="71">
        <f>[1]节奏总纲!AD473</f>
        <v>88.790163140166328</v>
      </c>
      <c r="AE473" s="71">
        <f>[1]节奏总纲!AE473</f>
        <v>91.01105096134954</v>
      </c>
      <c r="AF473" s="71">
        <f>[1]节奏总纲!AF473</f>
        <v>94.186491667705084</v>
      </c>
      <c r="AG473" s="71">
        <f>[1]节奏总纲!AG473</f>
        <v>98.838687721998255</v>
      </c>
      <c r="AH473" s="71">
        <f>[1]节奏总纲!AH473</f>
        <v>107.96339931035794</v>
      </c>
    </row>
    <row r="474" spans="29:34" x14ac:dyDescent="0.15">
      <c r="AC474" s="71">
        <v>471</v>
      </c>
      <c r="AD474" s="71">
        <f>[1]节奏总纲!AD474</f>
        <v>88.821421928516827</v>
      </c>
      <c r="AE474" s="71">
        <f>[1]节奏总纲!AE474</f>
        <v>91.041675444348641</v>
      </c>
      <c r="AF474" s="71">
        <f>[1]节奏总纲!AF474</f>
        <v>94.217830169207247</v>
      </c>
      <c r="AG474" s="71">
        <f>[1]节奏总纲!AG474</f>
        <v>98.868563228154386</v>
      </c>
      <c r="AH474" s="71">
        <f>[1]节奏总纲!AH474</f>
        <v>107.99575868350033</v>
      </c>
    </row>
    <row r="475" spans="29:34" x14ac:dyDescent="0.15">
      <c r="AC475" s="71">
        <v>472</v>
      </c>
      <c r="AD475" s="71">
        <f>[1]节奏总纲!AD475</f>
        <v>88.852680716867312</v>
      </c>
      <c r="AE475" s="71">
        <f>[1]节奏总纲!AE475</f>
        <v>91.072299927347757</v>
      </c>
      <c r="AF475" s="71">
        <f>[1]节奏总纲!AF475</f>
        <v>94.249168670709423</v>
      </c>
      <c r="AG475" s="71">
        <f>[1]节奏总纲!AG475</f>
        <v>98.898438734310503</v>
      </c>
      <c r="AH475" s="71">
        <f>[1]节奏总纲!AH475</f>
        <v>108.02597567350507</v>
      </c>
    </row>
    <row r="476" spans="29:34" x14ac:dyDescent="0.15">
      <c r="AC476" s="71">
        <v>473</v>
      </c>
      <c r="AD476" s="71">
        <f>[1]节奏总纲!AD476</f>
        <v>88.883939505217796</v>
      </c>
      <c r="AE476" s="71">
        <f>[1]节奏总纲!AE476</f>
        <v>91.102924410346859</v>
      </c>
      <c r="AF476" s="71">
        <f>[1]节奏总纲!AF476</f>
        <v>94.280507172211585</v>
      </c>
      <c r="AG476" s="71">
        <f>[1]节奏总纲!AG476</f>
        <v>98.928314240466619</v>
      </c>
      <c r="AH476" s="71">
        <f>[1]节奏总纲!AH476</f>
        <v>108.05586950728798</v>
      </c>
    </row>
    <row r="477" spans="29:34" x14ac:dyDescent="0.15">
      <c r="AC477" s="71">
        <v>474</v>
      </c>
      <c r="AD477" s="71">
        <f>[1]节奏总纲!AD477</f>
        <v>88.915198293568281</v>
      </c>
      <c r="AE477" s="71">
        <f>[1]节奏总纲!AE477</f>
        <v>91.133548893345974</v>
      </c>
      <c r="AF477" s="71">
        <f>[1]节奏总纲!AF477</f>
        <v>94.311845673713762</v>
      </c>
      <c r="AG477" s="71">
        <f>[1]节奏总纲!AG477</f>
        <v>98.95818974662275</v>
      </c>
      <c r="AH477" s="71">
        <f>[1]节奏总纲!AH477</f>
        <v>108.08576334107087</v>
      </c>
    </row>
    <row r="478" spans="29:34" x14ac:dyDescent="0.15">
      <c r="AC478" s="71">
        <v>475</v>
      </c>
      <c r="AD478" s="71">
        <f>[1]节奏总纲!AD478</f>
        <v>88.946457081918766</v>
      </c>
      <c r="AE478" s="71">
        <f>[1]节奏总纲!AE478</f>
        <v>91.16417337634509</v>
      </c>
      <c r="AF478" s="71">
        <f>[1]节奏总纲!AF478</f>
        <v>94.343184175215939</v>
      </c>
      <c r="AG478" s="71">
        <f>[1]节奏总纲!AG478</f>
        <v>98.988065252778867</v>
      </c>
      <c r="AH478" s="71">
        <f>[1]节奏总纲!AH478</f>
        <v>108.11565717485377</v>
      </c>
    </row>
    <row r="479" spans="29:34" x14ac:dyDescent="0.15">
      <c r="AC479" s="71">
        <v>476</v>
      </c>
      <c r="AD479" s="71">
        <f>[1]节奏总纲!AD479</f>
        <v>88.97771587026925</v>
      </c>
      <c r="AE479" s="71">
        <f>[1]节奏总纲!AE479</f>
        <v>91.194797859344192</v>
      </c>
      <c r="AF479" s="71">
        <f>[1]节奏总纲!AF479</f>
        <v>94.374522676718101</v>
      </c>
      <c r="AG479" s="71">
        <f>[1]节奏总纲!AG479</f>
        <v>99.018293442409089</v>
      </c>
      <c r="AH479" s="71">
        <f>[1]节奏总纲!AH479</f>
        <v>108.14555100863667</v>
      </c>
    </row>
    <row r="480" spans="29:34" x14ac:dyDescent="0.15">
      <c r="AC480" s="71">
        <v>477</v>
      </c>
      <c r="AD480" s="71">
        <f>[1]节奏总纲!AD480</f>
        <v>89.008373652580005</v>
      </c>
      <c r="AE480" s="71">
        <f>[1]节奏总纲!AE480</f>
        <v>91.225422342343307</v>
      </c>
      <c r="AF480" s="71">
        <f>[1]节奏总纲!AF480</f>
        <v>94.405861178220277</v>
      </c>
      <c r="AG480" s="71">
        <f>[1]节奏总纲!AG480</f>
        <v>99.048756247984358</v>
      </c>
      <c r="AH480" s="71">
        <f>[1]节奏总纲!AH480</f>
        <v>108.17544484241957</v>
      </c>
    </row>
    <row r="481" spans="29:34" x14ac:dyDescent="0.15">
      <c r="AC481" s="71">
        <v>478</v>
      </c>
      <c r="AD481" s="71">
        <f>[1]节奏总纲!AD481</f>
        <v>89.037539133386474</v>
      </c>
      <c r="AE481" s="71">
        <f>[1]节奏总纲!AE481</f>
        <v>91.256046825342423</v>
      </c>
      <c r="AF481" s="71">
        <f>[1]节奏总纲!AF481</f>
        <v>94.437199679722454</v>
      </c>
      <c r="AG481" s="71">
        <f>[1]节奏总纲!AG481</f>
        <v>99.079219053559626</v>
      </c>
      <c r="AH481" s="71">
        <f>[1]节奏总纲!AH481</f>
        <v>108.20533867620246</v>
      </c>
    </row>
    <row r="482" spans="29:34" x14ac:dyDescent="0.15">
      <c r="AC482" s="71">
        <v>479</v>
      </c>
      <c r="AD482" s="71">
        <f>[1]节奏总纲!AD482</f>
        <v>89.066704614192943</v>
      </c>
      <c r="AE482" s="71">
        <f>[1]节奏总纲!AE482</f>
        <v>91.286671308341525</v>
      </c>
      <c r="AF482" s="71">
        <f>[1]节奏总纲!AF482</f>
        <v>94.468538181224616</v>
      </c>
      <c r="AG482" s="71">
        <f>[1]节奏总纲!AG482</f>
        <v>99.109681859134909</v>
      </c>
      <c r="AH482" s="71">
        <f>[1]节奏总纲!AH482</f>
        <v>108.23523250998537</v>
      </c>
    </row>
    <row r="483" spans="29:34" x14ac:dyDescent="0.15">
      <c r="AC483" s="71">
        <v>480</v>
      </c>
      <c r="AD483" s="71">
        <f>[1]节奏总纲!AD483</f>
        <v>89.095870094999412</v>
      </c>
      <c r="AE483" s="71">
        <f>[1]节奏总纲!AE483</f>
        <v>91.317295791340641</v>
      </c>
      <c r="AF483" s="71">
        <f>[1]节奏总纲!AF483</f>
        <v>94.499876682726793</v>
      </c>
      <c r="AG483" s="71">
        <f>[1]节奏总纲!AG483</f>
        <v>99.140144664710178</v>
      </c>
      <c r="AH483" s="71">
        <f>[1]节奏总纲!AH483</f>
        <v>108.26512634376826</v>
      </c>
    </row>
    <row r="484" spans="29:34" x14ac:dyDescent="0.15">
      <c r="AC484" s="71">
        <v>481</v>
      </c>
      <c r="AD484" s="71">
        <f>[1]节奏总纲!AD484</f>
        <v>89.125035575805882</v>
      </c>
      <c r="AE484" s="71">
        <f>[1]节奏总纲!AE484</f>
        <v>91.347920274339756</v>
      </c>
      <c r="AF484" s="71">
        <f>[1]节奏总纲!AF484</f>
        <v>94.531215184228955</v>
      </c>
      <c r="AG484" s="71">
        <f>[1]节奏总纲!AG484</f>
        <v>99.170607470285447</v>
      </c>
      <c r="AH484" s="71">
        <f>[1]节奏总纲!AH484</f>
        <v>108.29502017755117</v>
      </c>
    </row>
    <row r="485" spans="29:34" x14ac:dyDescent="0.15">
      <c r="AC485" s="71">
        <v>482</v>
      </c>
      <c r="AD485" s="71">
        <f>[1]节奏总纲!AD485</f>
        <v>89.154201056612351</v>
      </c>
      <c r="AE485" s="71">
        <f>[1]节奏总纲!AE485</f>
        <v>91.378544757338858</v>
      </c>
      <c r="AF485" s="71">
        <f>[1]节奏总纲!AF485</f>
        <v>94.562553685731132</v>
      </c>
      <c r="AG485" s="71">
        <f>[1]节奏总纲!AG485</f>
        <v>99.201070275860715</v>
      </c>
      <c r="AH485" s="71">
        <f>[1]节奏总纲!AH485</f>
        <v>108.32491401133406</v>
      </c>
    </row>
    <row r="486" spans="29:34" x14ac:dyDescent="0.15">
      <c r="AC486" s="71">
        <v>483</v>
      </c>
      <c r="AD486" s="71">
        <f>[1]节奏总纲!AD486</f>
        <v>89.18336653741882</v>
      </c>
      <c r="AE486" s="71">
        <f>[1]节奏总纲!AE486</f>
        <v>91.409169240337974</v>
      </c>
      <c r="AF486" s="71">
        <f>[1]节奏总纲!AF486</f>
        <v>94.593892187233308</v>
      </c>
      <c r="AG486" s="71">
        <f>[1]节奏总纲!AG486</f>
        <v>99.231533081435984</v>
      </c>
      <c r="AH486" s="71">
        <f>[1]节奏总纲!AH486</f>
        <v>108.35480784511695</v>
      </c>
    </row>
    <row r="487" spans="29:34" x14ac:dyDescent="0.15">
      <c r="AC487" s="71">
        <v>484</v>
      </c>
      <c r="AD487" s="71">
        <f>[1]节奏总纲!AD487</f>
        <v>89.212532018225289</v>
      </c>
      <c r="AE487" s="71">
        <f>[1]节奏总纲!AE487</f>
        <v>91.43979372333709</v>
      </c>
      <c r="AF487" s="71">
        <f>[1]节奏总纲!AF487</f>
        <v>94.625230688735471</v>
      </c>
      <c r="AG487" s="71">
        <f>[1]节奏总纲!AG487</f>
        <v>99.261995887011253</v>
      </c>
      <c r="AH487" s="71">
        <f>[1]节奏总纲!AH487</f>
        <v>108.38470167889986</v>
      </c>
    </row>
    <row r="488" spans="29:34" x14ac:dyDescent="0.15">
      <c r="AC488" s="71">
        <v>485</v>
      </c>
      <c r="AD488" s="71">
        <f>[1]节奏总纲!AD488</f>
        <v>89.241697499031758</v>
      </c>
      <c r="AE488" s="71">
        <f>[1]节奏总纲!AE488</f>
        <v>91.470418206336191</v>
      </c>
      <c r="AF488" s="71">
        <f>[1]节奏总纲!AF488</f>
        <v>94.656569190237647</v>
      </c>
      <c r="AG488" s="71">
        <f>[1]节奏总纲!AG488</f>
        <v>99.292458692586521</v>
      </c>
      <c r="AH488" s="71">
        <f>[1]节奏总纲!AH488</f>
        <v>108.41459551268275</v>
      </c>
    </row>
    <row r="489" spans="29:34" x14ac:dyDescent="0.15">
      <c r="AC489" s="71">
        <v>486</v>
      </c>
      <c r="AD489" s="71">
        <f>[1]节奏总纲!AD489</f>
        <v>89.270862979838242</v>
      </c>
      <c r="AE489" s="71">
        <f>[1]节奏总纲!AE489</f>
        <v>91.501042689335307</v>
      </c>
      <c r="AF489" s="71">
        <f>[1]节奏总纲!AF489</f>
        <v>94.687907691739809</v>
      </c>
      <c r="AG489" s="71">
        <f>[1]节奏总纲!AG489</f>
        <v>99.322921498161804</v>
      </c>
      <c r="AH489" s="71">
        <f>[1]节奏总纲!AH489</f>
        <v>108.44448934646564</v>
      </c>
    </row>
    <row r="490" spans="29:34" x14ac:dyDescent="0.15">
      <c r="AC490" s="71">
        <v>487</v>
      </c>
      <c r="AD490" s="71">
        <f>[1]节奏总纲!AD490</f>
        <v>89.300028460644711</v>
      </c>
      <c r="AE490" s="71">
        <f>[1]节奏总纲!AE490</f>
        <v>91.531667172334409</v>
      </c>
      <c r="AF490" s="71">
        <f>[1]节奏总纲!AF490</f>
        <v>94.719246193241986</v>
      </c>
      <c r="AG490" s="71">
        <f>[1]节奏总纲!AG490</f>
        <v>99.353384303737073</v>
      </c>
      <c r="AH490" s="71">
        <f>[1]节奏总纲!AH490</f>
        <v>108.47438318024855</v>
      </c>
    </row>
    <row r="491" spans="29:34" x14ac:dyDescent="0.15">
      <c r="AC491" s="71">
        <v>488</v>
      </c>
      <c r="AD491" s="71">
        <f>[1]节奏总纲!AD491</f>
        <v>89.32919394145118</v>
      </c>
      <c r="AE491" s="71">
        <f>[1]节奏总纲!AE491</f>
        <v>91.562291655333524</v>
      </c>
      <c r="AF491" s="71">
        <f>[1]节奏总纲!AF491</f>
        <v>94.750584694744163</v>
      </c>
      <c r="AG491" s="71">
        <f>[1]节奏总纲!AG491</f>
        <v>99.383847109312342</v>
      </c>
      <c r="AH491" s="71">
        <f>[1]节奏总纲!AH491</f>
        <v>108.50427701403144</v>
      </c>
    </row>
    <row r="492" spans="29:34" x14ac:dyDescent="0.15">
      <c r="AC492" s="71">
        <v>489</v>
      </c>
      <c r="AD492" s="71">
        <f>[1]节奏总纲!AD492</f>
        <v>89.358359422257649</v>
      </c>
      <c r="AE492" s="71">
        <f>[1]节奏总纲!AE492</f>
        <v>91.59291613833264</v>
      </c>
      <c r="AF492" s="71">
        <f>[1]节奏总纲!AF492</f>
        <v>94.781923196246325</v>
      </c>
      <c r="AG492" s="71">
        <f>[1]节奏总纲!AG492</f>
        <v>99.41430991488761</v>
      </c>
      <c r="AH492" s="71">
        <f>[1]节奏总纲!AH492</f>
        <v>108.53417084781435</v>
      </c>
    </row>
    <row r="493" spans="29:34" x14ac:dyDescent="0.15">
      <c r="AC493" s="71">
        <v>490</v>
      </c>
      <c r="AD493" s="71">
        <f>[1]节奏总纲!AD493</f>
        <v>89.387524903064119</v>
      </c>
      <c r="AE493" s="71">
        <f>[1]节奏总纲!AE493</f>
        <v>91.623540621331742</v>
      </c>
      <c r="AF493" s="71">
        <f>[1]节奏总纲!AF493</f>
        <v>94.813261697748501</v>
      </c>
      <c r="AG493" s="71">
        <f>[1]节奏总纲!AG493</f>
        <v>99.444772720462879</v>
      </c>
      <c r="AH493" s="71">
        <f>[1]节奏总纲!AH493</f>
        <v>108.56406468159724</v>
      </c>
    </row>
    <row r="494" spans="29:34" x14ac:dyDescent="0.15">
      <c r="AC494" s="71">
        <v>491</v>
      </c>
      <c r="AD494" s="71">
        <f>[1]节奏总纲!AD494</f>
        <v>89.416690383870588</v>
      </c>
      <c r="AE494" s="71">
        <f>[1]节奏总纲!AE494</f>
        <v>91.654165104330858</v>
      </c>
      <c r="AF494" s="71">
        <f>[1]节奏总纲!AF494</f>
        <v>94.844600199250664</v>
      </c>
      <c r="AG494" s="71">
        <f>[1]节奏总纲!AG494</f>
        <v>99.475235526038148</v>
      </c>
      <c r="AH494" s="71">
        <f>[1]节奏总纲!AH494</f>
        <v>108.59395851538014</v>
      </c>
    </row>
    <row r="495" spans="29:34" x14ac:dyDescent="0.15">
      <c r="AC495" s="71">
        <v>492</v>
      </c>
      <c r="AD495" s="71">
        <f>[1]节奏总纲!AD495</f>
        <v>89.445855864677057</v>
      </c>
      <c r="AE495" s="71">
        <f>[1]节奏总纲!AE495</f>
        <v>91.684789587329973</v>
      </c>
      <c r="AF495" s="71">
        <f>[1]节奏总纲!AF495</f>
        <v>94.87593870075284</v>
      </c>
      <c r="AG495" s="71">
        <f>[1]节奏总纲!AG495</f>
        <v>99.505698331613431</v>
      </c>
      <c r="AH495" s="71">
        <f>[1]节奏总纲!AH495</f>
        <v>108.62385234916304</v>
      </c>
    </row>
    <row r="496" spans="29:34" x14ac:dyDescent="0.15">
      <c r="AC496" s="71">
        <v>493</v>
      </c>
      <c r="AD496" s="71">
        <f>[1]节奏总纲!AD496</f>
        <v>89.475021345483526</v>
      </c>
      <c r="AE496" s="71">
        <f>[1]节奏总纲!AE496</f>
        <v>91.715414070329075</v>
      </c>
      <c r="AF496" s="71">
        <f>[1]节奏总纲!AF496</f>
        <v>94.907277202255017</v>
      </c>
      <c r="AG496" s="71">
        <f>[1]节奏总纲!AG496</f>
        <v>99.536161137188699</v>
      </c>
      <c r="AH496" s="71">
        <f>[1]节奏总纲!AH496</f>
        <v>108.65374618294594</v>
      </c>
    </row>
    <row r="497" spans="29:34" x14ac:dyDescent="0.15">
      <c r="AC497" s="71">
        <v>494</v>
      </c>
      <c r="AD497" s="71">
        <f>[1]节奏总纲!AD497</f>
        <v>89.504186826289995</v>
      </c>
      <c r="AE497" s="71">
        <f>[1]节奏总纲!AE497</f>
        <v>91.746038553328191</v>
      </c>
      <c r="AF497" s="71">
        <f>[1]节奏总纲!AF497</f>
        <v>94.938615703757179</v>
      </c>
      <c r="AG497" s="71">
        <f>[1]节奏总纲!AG497</f>
        <v>99.566623942763968</v>
      </c>
      <c r="AH497" s="71">
        <f>[1]节奏总纲!AH497</f>
        <v>108.68364001672883</v>
      </c>
    </row>
    <row r="498" spans="29:34" x14ac:dyDescent="0.15">
      <c r="AC498" s="71">
        <v>495</v>
      </c>
      <c r="AD498" s="71">
        <f>[1]节奏总纲!AD498</f>
        <v>89.533352307096465</v>
      </c>
      <c r="AE498" s="71">
        <f>[1]节奏总纲!AE498</f>
        <v>91.776663036327307</v>
      </c>
      <c r="AF498" s="71">
        <f>[1]节奏总纲!AF498</f>
        <v>94.969954205259356</v>
      </c>
      <c r="AG498" s="71">
        <f>[1]节奏总纲!AG498</f>
        <v>99.597086748339237</v>
      </c>
      <c r="AH498" s="71">
        <f>[1]节奏总纲!AH498</f>
        <v>108.71353385051174</v>
      </c>
    </row>
    <row r="499" spans="29:34" x14ac:dyDescent="0.15">
      <c r="AC499" s="71">
        <v>496</v>
      </c>
      <c r="AD499" s="71">
        <f>[1]节奏总纲!AD499</f>
        <v>89.562517787902948</v>
      </c>
      <c r="AE499" s="71">
        <f>[1]节奏总纲!AE499</f>
        <v>91.807287519326408</v>
      </c>
      <c r="AF499" s="71">
        <f>[1]节奏总纲!AF499</f>
        <v>95.001212576336201</v>
      </c>
      <c r="AG499" s="71">
        <f>[1]节奏总纲!AG499</f>
        <v>99.627549553914506</v>
      </c>
      <c r="AH499" s="71">
        <f>[1]节奏总纲!AH499</f>
        <v>108.74342768429463</v>
      </c>
    </row>
    <row r="500" spans="29:34" x14ac:dyDescent="0.15">
      <c r="AC500" s="71">
        <v>497</v>
      </c>
      <c r="AD500" s="71">
        <f>[1]节奏总纲!AD500</f>
        <v>89.591683268709417</v>
      </c>
      <c r="AE500" s="71">
        <f>[1]节奏总纲!AE500</f>
        <v>91.837912002325524</v>
      </c>
      <c r="AF500" s="71">
        <f>[1]节奏总纲!AF500</f>
        <v>95.03060851241726</v>
      </c>
      <c r="AG500" s="71">
        <f>[1]节奏总纲!AG500</f>
        <v>99.658012359489774</v>
      </c>
      <c r="AH500" s="71">
        <f>[1]节奏总纲!AH500</f>
        <v>108.77332151807754</v>
      </c>
    </row>
    <row r="501" spans="29:34" x14ac:dyDescent="0.15">
      <c r="AC501" s="71">
        <v>498</v>
      </c>
      <c r="AD501" s="71">
        <f>[1]节奏总纲!AD501</f>
        <v>89.620848749515886</v>
      </c>
      <c r="AE501" s="71">
        <f>[1]节奏总纲!AE501</f>
        <v>91.86853648532464</v>
      </c>
      <c r="AF501" s="71">
        <f>[1]节奏总纲!AF501</f>
        <v>95.060004448498319</v>
      </c>
      <c r="AG501" s="71">
        <f>[1]节奏总纲!AG501</f>
        <v>99.688475165065043</v>
      </c>
      <c r="AH501" s="71">
        <f>[1]节奏总纲!AH501</f>
        <v>108.80321535186043</v>
      </c>
    </row>
    <row r="502" spans="29:34" x14ac:dyDescent="0.15">
      <c r="AC502" s="71">
        <v>499</v>
      </c>
      <c r="AD502" s="71">
        <f>[1]节奏总纲!AD502</f>
        <v>89.650014230322356</v>
      </c>
      <c r="AE502" s="71">
        <f>[1]节奏总纲!AE502</f>
        <v>91.899160968323741</v>
      </c>
      <c r="AF502" s="71">
        <f>[1]节奏总纲!AF502</f>
        <v>95.089400384579378</v>
      </c>
      <c r="AG502" s="71">
        <f>[1]节奏总纲!AG502</f>
        <v>99.718937970640326</v>
      </c>
      <c r="AH502" s="71">
        <f>[1]节奏总纲!AH502</f>
        <v>108.83310918564332</v>
      </c>
    </row>
    <row r="503" spans="29:34" x14ac:dyDescent="0.15">
      <c r="AC503" s="71">
        <v>500</v>
      </c>
      <c r="AD503" s="71">
        <f>[1]节奏总纲!AD503</f>
        <v>89.679179711128825</v>
      </c>
      <c r="AE503" s="71">
        <f>[1]节奏总纲!AE503</f>
        <v>91.929785451322857</v>
      </c>
      <c r="AF503" s="71">
        <f>[1]节奏总纲!AF503</f>
        <v>95.118796320660451</v>
      </c>
      <c r="AG503" s="71">
        <f>[1]节奏总纲!AG503</f>
        <v>99.749400776215595</v>
      </c>
      <c r="AH503" s="71">
        <f>[1]节奏总纲!AH503</f>
        <v>108.86300301942623</v>
      </c>
    </row>
    <row r="504" spans="29:34" x14ac:dyDescent="0.15">
      <c r="AC504" s="71">
        <v>501</v>
      </c>
      <c r="AD504" s="71">
        <f>[1]节奏总纲!AD504</f>
        <v>89.708345191935294</v>
      </c>
      <c r="AE504" s="71">
        <f>[1]节奏总纲!AE504</f>
        <v>91.960409934321959</v>
      </c>
      <c r="AF504" s="71">
        <f>[1]节奏总纲!AF504</f>
        <v>95.14819225674151</v>
      </c>
      <c r="AG504" s="71">
        <f>[1]节奏总纲!AG504</f>
        <v>99.779863581790863</v>
      </c>
      <c r="AH504" s="71">
        <f>[1]节奏总纲!AH504</f>
        <v>108.89289685320912</v>
      </c>
    </row>
    <row r="505" spans="29:34" x14ac:dyDescent="0.15">
      <c r="AC505" s="71">
        <v>502</v>
      </c>
      <c r="AD505" s="71">
        <f>[1]节奏总纲!AD505</f>
        <v>89.737510672741763</v>
      </c>
      <c r="AE505" s="71">
        <f>[1]节奏总纲!AE505</f>
        <v>91.991034417321075</v>
      </c>
      <c r="AF505" s="71">
        <f>[1]节奏总纲!AF505</f>
        <v>95.177588192822569</v>
      </c>
      <c r="AG505" s="71">
        <f>[1]节奏总纲!AG505</f>
        <v>99.810326387366132</v>
      </c>
      <c r="AH505" s="71">
        <f>[1]节奏总纲!AH505</f>
        <v>108.92279068699202</v>
      </c>
    </row>
    <row r="506" spans="29:34" x14ac:dyDescent="0.15">
      <c r="AC506" s="71">
        <v>503</v>
      </c>
      <c r="AD506" s="71">
        <f>[1]节奏总纲!AD506</f>
        <v>89.766676153548232</v>
      </c>
      <c r="AE506" s="71">
        <f>[1]节奏总纲!AE506</f>
        <v>92.019618476653022</v>
      </c>
      <c r="AF506" s="71">
        <f>[1]节奏总纲!AF506</f>
        <v>95.206984128903628</v>
      </c>
      <c r="AG506" s="71">
        <f>[1]节奏总纲!AG506</f>
        <v>99.840789192941401</v>
      </c>
      <c r="AH506" s="71">
        <f>[1]节奏总纲!AH506</f>
        <v>108.95268452077492</v>
      </c>
    </row>
    <row r="507" spans="29:34" x14ac:dyDescent="0.15">
      <c r="AC507" s="71">
        <v>504</v>
      </c>
      <c r="AD507" s="71">
        <f>[1]节奏总纲!AD507</f>
        <v>89.795841634354701</v>
      </c>
      <c r="AE507" s="71">
        <f>[1]节奏总纲!AE507</f>
        <v>92.047357913828833</v>
      </c>
      <c r="AF507" s="71">
        <f>[1]节奏总纲!AF507</f>
        <v>95.236380064984701</v>
      </c>
      <c r="AG507" s="71">
        <f>[1]节奏总纲!AG507</f>
        <v>99.871251998516669</v>
      </c>
      <c r="AH507" s="71">
        <f>[1]节奏总纲!AH507</f>
        <v>108.98257835455782</v>
      </c>
    </row>
    <row r="508" spans="29:34" x14ac:dyDescent="0.15">
      <c r="AC508" s="71">
        <v>505</v>
      </c>
      <c r="AD508" s="71">
        <f>[1]节奏总纲!AD508</f>
        <v>89.825007115161171</v>
      </c>
      <c r="AE508" s="71">
        <f>[1]节奏总纲!AE508</f>
        <v>92.075097351004658</v>
      </c>
      <c r="AF508" s="71">
        <f>[1]节奏总纲!AF508</f>
        <v>95.26577600106576</v>
      </c>
      <c r="AG508" s="71">
        <f>[1]节奏总纲!AG508</f>
        <v>99.901714804091952</v>
      </c>
      <c r="AH508" s="71">
        <f>[1]节奏总纲!AH508</f>
        <v>109.01113680523949</v>
      </c>
    </row>
    <row r="509" spans="29:34" x14ac:dyDescent="0.15">
      <c r="AC509" s="71">
        <v>506</v>
      </c>
      <c r="AD509" s="71">
        <f>[1]节奏总纲!AD509</f>
        <v>89.854172595967654</v>
      </c>
      <c r="AE509" s="71">
        <f>[1]节奏总纲!AE509</f>
        <v>92.102836788180468</v>
      </c>
      <c r="AF509" s="71">
        <f>[1]节奏总纲!AF509</f>
        <v>95.295171937146819</v>
      </c>
      <c r="AG509" s="71">
        <f>[1]节奏总纲!AG509</f>
        <v>99.932177609667221</v>
      </c>
      <c r="AH509" s="71">
        <f>[1]节奏总纲!AH509</f>
        <v>109.03782994004526</v>
      </c>
    </row>
    <row r="510" spans="29:34" x14ac:dyDescent="0.15">
      <c r="AC510" s="71">
        <v>507</v>
      </c>
      <c r="AD510" s="71">
        <f>[1]节奏总纲!AD510</f>
        <v>89.883338076774123</v>
      </c>
      <c r="AE510" s="71">
        <f>[1]节奏总纲!AE510</f>
        <v>92.130576225356279</v>
      </c>
      <c r="AF510" s="71">
        <f>[1]节奏总纲!AF510</f>
        <v>95.324567873227878</v>
      </c>
      <c r="AG510" s="71">
        <f>[1]节奏总纲!AG510</f>
        <v>99.96264041524249</v>
      </c>
      <c r="AH510" s="71">
        <f>[1]节奏总纲!AH510</f>
        <v>109.06452307485102</v>
      </c>
    </row>
    <row r="511" spans="29:34" x14ac:dyDescent="0.15">
      <c r="AC511" s="71">
        <v>508</v>
      </c>
      <c r="AD511" s="71">
        <f>[1]节奏总纲!AD511</f>
        <v>89.912503557580592</v>
      </c>
      <c r="AE511" s="71">
        <f>[1]节奏总纲!AE511</f>
        <v>92.15831566253209</v>
      </c>
      <c r="AF511" s="71">
        <f>[1]节奏总纲!AF511</f>
        <v>95.353963809308951</v>
      </c>
      <c r="AG511" s="71">
        <f>[1]节奏总纲!AG511</f>
        <v>99.993103220817758</v>
      </c>
      <c r="AH511" s="71">
        <f>[1]节奏总纲!AH511</f>
        <v>109.09121620965679</v>
      </c>
    </row>
    <row r="512" spans="29:34" x14ac:dyDescent="0.15">
      <c r="AC512" s="71">
        <v>509</v>
      </c>
      <c r="AD512" s="71">
        <f>[1]节奏总纲!AD512</f>
        <v>89.941669038387062</v>
      </c>
      <c r="AE512" s="71">
        <f>[1]节奏总纲!AE512</f>
        <v>92.186055099707914</v>
      </c>
      <c r="AF512" s="71">
        <f>[1]节奏总纲!AF512</f>
        <v>95.38335974539001</v>
      </c>
      <c r="AG512" s="71">
        <f>[1]节奏总纲!AG512</f>
        <v>100.02290683096982</v>
      </c>
      <c r="AH512" s="71">
        <f>[1]节奏总纲!AH512</f>
        <v>109.11790934446255</v>
      </c>
    </row>
    <row r="513" spans="29:34" x14ac:dyDescent="0.15">
      <c r="AC513" s="71">
        <v>510</v>
      </c>
      <c r="AD513" s="71">
        <f>[1]节奏总纲!AD513</f>
        <v>89.970834519193531</v>
      </c>
      <c r="AE513" s="71">
        <f>[1]节奏总纲!AE513</f>
        <v>92.213794536883725</v>
      </c>
      <c r="AF513" s="71">
        <f>[1]节奏总纲!AF513</f>
        <v>95.412755681471069</v>
      </c>
      <c r="AG513" s="71">
        <f>[1]节奏总纲!AG513</f>
        <v>100.05251752250267</v>
      </c>
      <c r="AH513" s="71">
        <f>[1]节奏总纲!AH513</f>
        <v>109.14460247926831</v>
      </c>
    </row>
    <row r="514" spans="29:34" x14ac:dyDescent="0.15">
      <c r="AC514" s="71">
        <v>511</v>
      </c>
      <c r="AD514" s="71">
        <f>[1]节奏总纲!AD514</f>
        <v>90</v>
      </c>
      <c r="AE514" s="71">
        <f>[1]节奏总纲!AE514</f>
        <v>92.241533974059536</v>
      </c>
      <c r="AF514" s="71">
        <f>[1]节奏总纲!AF514</f>
        <v>95.442151617552128</v>
      </c>
      <c r="AG514" s="71">
        <f>[1]节奏总纲!AG514</f>
        <v>100.08212821403551</v>
      </c>
      <c r="AH514" s="71">
        <f>[1]节奏总纲!AH514</f>
        <v>109.17129561407408</v>
      </c>
    </row>
    <row r="515" spans="29:34" x14ac:dyDescent="0.15">
      <c r="AC515" s="71">
        <v>512</v>
      </c>
      <c r="AD515" s="71">
        <f>[1]节奏总纲!AD515</f>
        <v>90.027212355806469</v>
      </c>
      <c r="AE515" s="71">
        <f>[1]节奏总纲!AE515</f>
        <v>92.269273411235346</v>
      </c>
      <c r="AF515" s="71">
        <f>[1]节奏总纲!AF515</f>
        <v>95.471547553633187</v>
      </c>
      <c r="AG515" s="71">
        <f>[1]节奏总纲!AG515</f>
        <v>100.11173890556836</v>
      </c>
      <c r="AH515" s="71">
        <f>[1]节奏总纲!AH515</f>
        <v>109.19798874887985</v>
      </c>
    </row>
    <row r="516" spans="29:34" x14ac:dyDescent="0.15">
      <c r="AC516" s="71">
        <v>513</v>
      </c>
      <c r="AD516" s="71">
        <f>[1]节奏总纲!AD516</f>
        <v>90.054424711612938</v>
      </c>
      <c r="AE516" s="71">
        <f>[1]节奏总纲!AE516</f>
        <v>92.297012848411157</v>
      </c>
      <c r="AF516" s="71">
        <f>[1]节奏总纲!AF516</f>
        <v>95.50094348971426</v>
      </c>
      <c r="AG516" s="71">
        <f>[1]节奏总纲!AG516</f>
        <v>100.14134959710121</v>
      </c>
      <c r="AH516" s="71">
        <f>[1]节奏总纲!AH516</f>
        <v>109.22468188368562</v>
      </c>
    </row>
    <row r="517" spans="29:34" x14ac:dyDescent="0.15">
      <c r="AC517" s="71">
        <v>514</v>
      </c>
      <c r="AD517" s="71">
        <f>[1]节奏总纲!AD517</f>
        <v>90.081637067419408</v>
      </c>
      <c r="AE517" s="71">
        <f>[1]节奏总纲!AE517</f>
        <v>92.324752285586982</v>
      </c>
      <c r="AF517" s="71">
        <f>[1]节奏总纲!AF517</f>
        <v>95.530339425795319</v>
      </c>
      <c r="AG517" s="71">
        <f>[1]节奏总纲!AG517</f>
        <v>100.17096028863406</v>
      </c>
      <c r="AH517" s="71">
        <f>[1]节奏总纲!AH517</f>
        <v>109.25137501849139</v>
      </c>
    </row>
    <row r="518" spans="29:34" x14ac:dyDescent="0.15">
      <c r="AC518" s="71">
        <v>515</v>
      </c>
      <c r="AD518" s="71">
        <f>[1]节奏总纲!AD518</f>
        <v>90.108849423225877</v>
      </c>
      <c r="AE518" s="71">
        <f>[1]节奏总纲!AE518</f>
        <v>92.352491722762792</v>
      </c>
      <c r="AF518" s="71">
        <f>[1]节奏总纲!AF518</f>
        <v>95.559735361876378</v>
      </c>
      <c r="AG518" s="71">
        <f>[1]节奏总纲!AG518</f>
        <v>100.20057098016692</v>
      </c>
      <c r="AH518" s="71">
        <f>[1]节奏总纲!AH518</f>
        <v>109.27806815329716</v>
      </c>
    </row>
    <row r="519" spans="29:34" x14ac:dyDescent="0.15">
      <c r="AC519" s="71">
        <v>516</v>
      </c>
      <c r="AD519" s="71">
        <f>[1]节奏总纲!AD519</f>
        <v>90.13606177903236</v>
      </c>
      <c r="AE519" s="71">
        <f>[1]节奏总纲!AE519</f>
        <v>92.380231159938603</v>
      </c>
      <c r="AF519" s="71">
        <f>[1]节奏总纲!AF519</f>
        <v>95.589131297957437</v>
      </c>
      <c r="AG519" s="71">
        <f>[1]节奏总纲!AG519</f>
        <v>100.23018167169977</v>
      </c>
      <c r="AH519" s="71">
        <f>[1]节奏总纲!AH519</f>
        <v>109.30476128810292</v>
      </c>
    </row>
    <row r="520" spans="29:34" x14ac:dyDescent="0.15">
      <c r="AC520" s="71">
        <v>517</v>
      </c>
      <c r="AD520" s="71">
        <f>[1]节奏总纲!AD520</f>
        <v>90.163274134838829</v>
      </c>
      <c r="AE520" s="71">
        <f>[1]节奏总纲!AE520</f>
        <v>92.407970597114414</v>
      </c>
      <c r="AF520" s="71">
        <f>[1]节奏总纲!AF520</f>
        <v>95.61852723403851</v>
      </c>
      <c r="AG520" s="71">
        <f>[1]节奏总纲!AG520</f>
        <v>100.25979236323262</v>
      </c>
      <c r="AH520" s="71">
        <f>[1]节奏总纲!AH520</f>
        <v>109.33145442290869</v>
      </c>
    </row>
    <row r="521" spans="29:34" x14ac:dyDescent="0.15">
      <c r="AC521" s="71">
        <v>518</v>
      </c>
      <c r="AD521" s="71">
        <f>[1]节奏总纲!AD521</f>
        <v>90.190486490645299</v>
      </c>
      <c r="AE521" s="71">
        <f>[1]节奏总纲!AE521</f>
        <v>92.435710034290224</v>
      </c>
      <c r="AF521" s="71">
        <f>[1]节奏总纲!AF521</f>
        <v>95.647923170119569</v>
      </c>
      <c r="AG521" s="71">
        <f>[1]节奏总纲!AG521</f>
        <v>100.28940305476547</v>
      </c>
      <c r="AH521" s="71">
        <f>[1]节奏总纲!AH521</f>
        <v>109.35814755771446</v>
      </c>
    </row>
    <row r="522" spans="29:34" x14ac:dyDescent="0.15">
      <c r="AC522" s="71">
        <v>519</v>
      </c>
      <c r="AD522" s="71">
        <f>[1]节奏总纲!AD522</f>
        <v>90.217698846451768</v>
      </c>
      <c r="AE522" s="71">
        <f>[1]节奏总纲!AE522</f>
        <v>92.463449471466049</v>
      </c>
      <c r="AF522" s="71">
        <f>[1]节奏总纲!AF522</f>
        <v>95.677319106200628</v>
      </c>
      <c r="AG522" s="71">
        <f>[1]节奏总纲!AG522</f>
        <v>100.31901374629831</v>
      </c>
      <c r="AH522" s="71">
        <f>[1]节奏总纲!AH522</f>
        <v>109.38484069252023</v>
      </c>
    </row>
    <row r="523" spans="29:34" x14ac:dyDescent="0.15">
      <c r="AC523" s="71">
        <v>520</v>
      </c>
      <c r="AD523" s="71">
        <f>[1]节奏总纲!AD523</f>
        <v>90.244911202258237</v>
      </c>
      <c r="AE523" s="71">
        <f>[1]节奏总纲!AE523</f>
        <v>92.49118890864186</v>
      </c>
      <c r="AF523" s="71">
        <f>[1]节奏总纲!AF523</f>
        <v>95.706715042281687</v>
      </c>
      <c r="AG523" s="71">
        <f>[1]节奏总纲!AG523</f>
        <v>100.34862443783116</v>
      </c>
      <c r="AH523" s="71">
        <f>[1]节奏总纲!AH523</f>
        <v>109.41153382732598</v>
      </c>
    </row>
    <row r="524" spans="29:34" x14ac:dyDescent="0.15">
      <c r="AC524" s="71">
        <v>521</v>
      </c>
      <c r="AD524" s="71">
        <f>[1]节奏总纲!AD524</f>
        <v>90.272123558064706</v>
      </c>
      <c r="AE524" s="71">
        <f>[1]节奏总纲!AE524</f>
        <v>92.51892834581767</v>
      </c>
      <c r="AF524" s="71">
        <f>[1]节奏总纲!AF524</f>
        <v>95.73611097836276</v>
      </c>
      <c r="AG524" s="71">
        <f>[1]节奏总纲!AG524</f>
        <v>100.37823512936401</v>
      </c>
      <c r="AH524" s="71">
        <f>[1]节奏总纲!AH524</f>
        <v>109.43822696213175</v>
      </c>
    </row>
    <row r="525" spans="29:34" x14ac:dyDescent="0.15">
      <c r="AC525" s="71">
        <v>522</v>
      </c>
      <c r="AD525" s="71">
        <f>[1]节奏总纲!AD525</f>
        <v>90.299335913871175</v>
      </c>
      <c r="AE525" s="71">
        <f>[1]节奏总纲!AE525</f>
        <v>92.546667782993481</v>
      </c>
      <c r="AF525" s="71">
        <f>[1]节奏总纲!AF525</f>
        <v>95.765506914443819</v>
      </c>
      <c r="AG525" s="71">
        <f>[1]节奏总纲!AG525</f>
        <v>100.40784582089687</v>
      </c>
      <c r="AH525" s="71">
        <f>[1]节奏总纲!AH525</f>
        <v>109.46492009693752</v>
      </c>
    </row>
    <row r="526" spans="29:34" x14ac:dyDescent="0.15">
      <c r="AC526" s="71">
        <v>523</v>
      </c>
      <c r="AD526" s="71">
        <f>[1]节奏总纲!AD526</f>
        <v>90.326548269677644</v>
      </c>
      <c r="AE526" s="71">
        <f>[1]节奏总纲!AE526</f>
        <v>92.574407220169306</v>
      </c>
      <c r="AF526" s="71">
        <f>[1]节奏总纲!AF526</f>
        <v>95.794902850524878</v>
      </c>
      <c r="AG526" s="71">
        <f>[1]节奏总纲!AG526</f>
        <v>100.43745651242972</v>
      </c>
      <c r="AH526" s="71">
        <f>[1]节奏总纲!AH526</f>
        <v>109.49161323174329</v>
      </c>
    </row>
    <row r="527" spans="29:34" x14ac:dyDescent="0.15">
      <c r="AC527" s="71">
        <v>524</v>
      </c>
      <c r="AD527" s="71">
        <f>[1]节奏总纲!AD527</f>
        <v>90.353760625484114</v>
      </c>
      <c r="AE527" s="71">
        <f>[1]节奏总纲!AE527</f>
        <v>92.602146657345116</v>
      </c>
      <c r="AF527" s="71">
        <f>[1]节奏总纲!AF527</f>
        <v>95.824298786605937</v>
      </c>
      <c r="AG527" s="71">
        <f>[1]节奏总纲!AG527</f>
        <v>100.46706720396257</v>
      </c>
      <c r="AH527" s="71">
        <f>[1]节奏总纲!AH527</f>
        <v>109.51830636654906</v>
      </c>
    </row>
    <row r="528" spans="29:34" x14ac:dyDescent="0.15">
      <c r="AC528" s="71">
        <v>525</v>
      </c>
      <c r="AD528" s="71">
        <f>[1]节奏总纲!AD528</f>
        <v>90.380972981290583</v>
      </c>
      <c r="AE528" s="71">
        <f>[1]节奏总纲!AE528</f>
        <v>92.629886094520927</v>
      </c>
      <c r="AF528" s="71">
        <f>[1]节奏总纲!AF528</f>
        <v>95.85369472268701</v>
      </c>
      <c r="AG528" s="71">
        <f>[1]节奏总纲!AG528</f>
        <v>100.49667789549542</v>
      </c>
      <c r="AH528" s="71">
        <f>[1]节奏总纲!AH528</f>
        <v>109.54499950135482</v>
      </c>
    </row>
    <row r="529" spans="29:34" x14ac:dyDescent="0.15">
      <c r="AC529" s="71">
        <v>526</v>
      </c>
      <c r="AD529" s="71">
        <f>[1]节奏总纲!AD529</f>
        <v>90.408185337097066</v>
      </c>
      <c r="AE529" s="71">
        <f>[1]节奏总纲!AE529</f>
        <v>92.657625531696738</v>
      </c>
      <c r="AF529" s="71">
        <f>[1]节奏总纲!AF529</f>
        <v>95.883090658768069</v>
      </c>
      <c r="AG529" s="71">
        <f>[1]节奏总纲!AG529</f>
        <v>100.52628858702826</v>
      </c>
      <c r="AH529" s="71">
        <f>[1]节奏总纲!AH529</f>
        <v>109.57169263616059</v>
      </c>
    </row>
    <row r="530" spans="29:34" x14ac:dyDescent="0.15">
      <c r="AC530" s="71">
        <v>527</v>
      </c>
      <c r="AD530" s="71">
        <f>[1]节奏总纲!AD530</f>
        <v>90.435397692903535</v>
      </c>
      <c r="AE530" s="71">
        <f>[1]节奏总纲!AE530</f>
        <v>92.685364968872548</v>
      </c>
      <c r="AF530" s="71">
        <f>[1]节奏总纲!AF530</f>
        <v>95.912486594849128</v>
      </c>
      <c r="AG530" s="71">
        <f>[1]节奏总纲!AG530</f>
        <v>100.55589927856111</v>
      </c>
      <c r="AH530" s="71">
        <f>[1]节奏总纲!AH530</f>
        <v>109.59838577096636</v>
      </c>
    </row>
    <row r="531" spans="29:34" x14ac:dyDescent="0.15">
      <c r="AC531" s="71">
        <v>528</v>
      </c>
      <c r="AD531" s="71">
        <f>[1]节奏总纲!AD531</f>
        <v>90.462610048710005</v>
      </c>
      <c r="AE531" s="71">
        <f>[1]节奏总纲!AE531</f>
        <v>92.713104406048373</v>
      </c>
      <c r="AF531" s="71">
        <f>[1]节奏总纲!AF531</f>
        <v>95.941882530930187</v>
      </c>
      <c r="AG531" s="71">
        <f>[1]节奏总纲!AG531</f>
        <v>100.58550997009397</v>
      </c>
      <c r="AH531" s="71">
        <f>[1]节奏总纲!AH531</f>
        <v>109.62507890577213</v>
      </c>
    </row>
    <row r="532" spans="29:34" x14ac:dyDescent="0.15">
      <c r="AC532" s="71">
        <v>529</v>
      </c>
      <c r="AD532" s="71">
        <f>[1]节奏总纲!AD532</f>
        <v>90.489822404516474</v>
      </c>
      <c r="AE532" s="71">
        <f>[1]节奏总纲!AE532</f>
        <v>92.740843843224184</v>
      </c>
      <c r="AF532" s="71">
        <f>[1]节奏总纲!AF532</f>
        <v>95.971278467011246</v>
      </c>
      <c r="AG532" s="71">
        <f>[1]节奏总纲!AG532</f>
        <v>100.61512066162682</v>
      </c>
      <c r="AH532" s="71">
        <f>[1]节奏总纲!AH532</f>
        <v>109.6517720405779</v>
      </c>
    </row>
    <row r="533" spans="29:34" x14ac:dyDescent="0.15">
      <c r="AC533" s="71">
        <v>530</v>
      </c>
      <c r="AD533" s="71">
        <f>[1]节奏总纲!AD533</f>
        <v>90.517034760322943</v>
      </c>
      <c r="AE533" s="71">
        <f>[1]节奏总纲!AE533</f>
        <v>92.768583280399994</v>
      </c>
      <c r="AF533" s="71">
        <f>[1]节奏总纲!AF533</f>
        <v>96.000583270229825</v>
      </c>
      <c r="AG533" s="71">
        <f>[1]节奏总纲!AG533</f>
        <v>100.64473135315967</v>
      </c>
      <c r="AH533" s="71">
        <f>[1]节奏总纲!AH533</f>
        <v>109.67846517538365</v>
      </c>
    </row>
    <row r="534" spans="29:34" x14ac:dyDescent="0.15">
      <c r="AC534" s="71">
        <v>531</v>
      </c>
      <c r="AD534" s="71">
        <f>[1]节奏总纲!AD534</f>
        <v>90.544247116129412</v>
      </c>
      <c r="AE534" s="71">
        <f>[1]节奏总纲!AE534</f>
        <v>92.796322717575805</v>
      </c>
      <c r="AF534" s="71">
        <f>[1]节奏总纲!AF534</f>
        <v>96.026006899791128</v>
      </c>
      <c r="AG534" s="71">
        <f>[1]节奏总纲!AG534</f>
        <v>100.67434204469252</v>
      </c>
      <c r="AH534" s="71">
        <f>[1]节奏总纲!AH534</f>
        <v>109.70515831018942</v>
      </c>
    </row>
    <row r="535" spans="29:34" x14ac:dyDescent="0.15">
      <c r="AC535" s="71">
        <v>532</v>
      </c>
      <c r="AD535" s="71">
        <f>[1]节奏总纲!AD535</f>
        <v>90.571459471935881</v>
      </c>
      <c r="AE535" s="71">
        <f>[1]节奏总纲!AE535</f>
        <v>92.82406215475163</v>
      </c>
      <c r="AF535" s="71">
        <f>[1]节奏总纲!AF535</f>
        <v>96.051430529352416</v>
      </c>
      <c r="AG535" s="71">
        <f>[1]节奏总纲!AG535</f>
        <v>100.70395273622538</v>
      </c>
      <c r="AH535" s="71">
        <f>[1]节奏总纲!AH535</f>
        <v>109.73185144499519</v>
      </c>
    </row>
    <row r="536" spans="29:34" x14ac:dyDescent="0.15">
      <c r="AC536" s="71">
        <v>533</v>
      </c>
      <c r="AD536" s="71">
        <f>[1]节奏总纲!AD536</f>
        <v>90.598671827742351</v>
      </c>
      <c r="AE536" s="71">
        <f>[1]节奏总纲!AE536</f>
        <v>92.85180159192744</v>
      </c>
      <c r="AF536" s="71">
        <f>[1]节奏总纲!AF536</f>
        <v>96.076854158913704</v>
      </c>
      <c r="AG536" s="71">
        <f>[1]节奏总纲!AG536</f>
        <v>100.73356342775821</v>
      </c>
      <c r="AH536" s="71">
        <f>[1]节奏总纲!AH536</f>
        <v>109.75854457980095</v>
      </c>
    </row>
    <row r="537" spans="29:34" x14ac:dyDescent="0.15">
      <c r="AC537" s="71">
        <v>534</v>
      </c>
      <c r="AD537" s="71">
        <f>[1]节奏总纲!AD537</f>
        <v>90.62588418354882</v>
      </c>
      <c r="AE537" s="71">
        <f>[1]节奏总纲!AE537</f>
        <v>92.879541029103251</v>
      </c>
      <c r="AF537" s="71">
        <f>[1]节奏总纲!AF537</f>
        <v>96.102277788475007</v>
      </c>
      <c r="AG537" s="71">
        <f>[1]节奏总纲!AG537</f>
        <v>100.76317411929107</v>
      </c>
      <c r="AH537" s="71">
        <f>[1]节奏总纲!AH537</f>
        <v>109.78523771460672</v>
      </c>
    </row>
    <row r="538" spans="29:34" x14ac:dyDescent="0.15">
      <c r="AC538" s="71">
        <v>535</v>
      </c>
      <c r="AD538" s="71">
        <f>[1]节奏总纲!AD538</f>
        <v>90.653096539355289</v>
      </c>
      <c r="AE538" s="71">
        <f>[1]节奏总纲!AE538</f>
        <v>92.907280466279062</v>
      </c>
      <c r="AF538" s="71">
        <f>[1]节奏总纲!AF538</f>
        <v>96.127701418036295</v>
      </c>
      <c r="AG538" s="71">
        <f>[1]节奏总纲!AG538</f>
        <v>100.79278481082392</v>
      </c>
      <c r="AH538" s="71">
        <f>[1]节奏总纲!AH538</f>
        <v>109.81193084941249</v>
      </c>
    </row>
    <row r="539" spans="29:34" x14ac:dyDescent="0.15">
      <c r="AC539" s="71">
        <v>536</v>
      </c>
      <c r="AD539" s="71">
        <f>[1]节奏总纲!AD539</f>
        <v>90.680308895161772</v>
      </c>
      <c r="AE539" s="71">
        <f>[1]节奏总纲!AE539</f>
        <v>92.935019903454872</v>
      </c>
      <c r="AF539" s="71">
        <f>[1]节奏总纲!AF539</f>
        <v>96.153125047597598</v>
      </c>
      <c r="AG539" s="71">
        <f>[1]节奏总纲!AG539</f>
        <v>100.82239550235677</v>
      </c>
      <c r="AH539" s="71">
        <f>[1]节奏总纲!AH539</f>
        <v>109.83862398421826</v>
      </c>
    </row>
    <row r="540" spans="29:34" x14ac:dyDescent="0.15">
      <c r="AC540" s="71">
        <v>537</v>
      </c>
      <c r="AD540" s="71">
        <f>[1]节奏总纲!AD540</f>
        <v>90.707521250968242</v>
      </c>
      <c r="AE540" s="71">
        <f>[1]节奏总纲!AE540</f>
        <v>92.962759340630697</v>
      </c>
      <c r="AF540" s="71">
        <f>[1]节奏总纲!AF540</f>
        <v>96.178548677158886</v>
      </c>
      <c r="AG540" s="71">
        <f>[1]节奏总纲!AG540</f>
        <v>100.85200619388962</v>
      </c>
      <c r="AH540" s="71">
        <f>[1]节奏总纲!AH540</f>
        <v>109.86531711902403</v>
      </c>
    </row>
    <row r="541" spans="29:34" x14ac:dyDescent="0.15">
      <c r="AC541" s="71">
        <v>538</v>
      </c>
      <c r="AD541" s="71">
        <f>[1]节奏总纲!AD541</f>
        <v>90.734733606774711</v>
      </c>
      <c r="AE541" s="71">
        <f>[1]节奏总纲!AE541</f>
        <v>92.990498777806508</v>
      </c>
      <c r="AF541" s="71">
        <f>[1]节奏总纲!AF541</f>
        <v>96.203972306720175</v>
      </c>
      <c r="AG541" s="71">
        <f>[1]节奏总纲!AG541</f>
        <v>100.88161688542247</v>
      </c>
      <c r="AH541" s="71">
        <f>[1]节奏总纲!AH541</f>
        <v>109.8920102538298</v>
      </c>
    </row>
    <row r="542" spans="29:34" x14ac:dyDescent="0.15">
      <c r="AC542" s="71">
        <v>539</v>
      </c>
      <c r="AD542" s="71">
        <f>[1]节奏总纲!AD542</f>
        <v>90.76194596258118</v>
      </c>
      <c r="AE542" s="71">
        <f>[1]节奏总纲!AE542</f>
        <v>93.017321310188493</v>
      </c>
      <c r="AF542" s="71">
        <f>[1]节奏总纲!AF542</f>
        <v>96.229395936281477</v>
      </c>
      <c r="AG542" s="71">
        <f>[1]节奏总纲!AG542</f>
        <v>100.91122757695533</v>
      </c>
      <c r="AH542" s="71">
        <f>[1]节奏总纲!AH542</f>
        <v>109.91870338863556</v>
      </c>
    </row>
    <row r="543" spans="29:34" x14ac:dyDescent="0.15">
      <c r="AC543" s="71">
        <v>540</v>
      </c>
      <c r="AD543" s="71">
        <f>[1]节奏总纲!AD543</f>
        <v>90.789158318387649</v>
      </c>
      <c r="AE543" s="71">
        <f>[1]节奏总纲!AE543</f>
        <v>93.043666179806593</v>
      </c>
      <c r="AF543" s="71">
        <f>[1]节奏总纲!AF543</f>
        <v>96.254819565842766</v>
      </c>
      <c r="AG543" s="71">
        <f>[1]节奏总纲!AG543</f>
        <v>100.94083826848818</v>
      </c>
      <c r="AH543" s="71">
        <f>[1]节奏总纲!AH543</f>
        <v>109.94539652344133</v>
      </c>
    </row>
    <row r="544" spans="29:34" x14ac:dyDescent="0.15">
      <c r="AC544" s="71">
        <v>541</v>
      </c>
      <c r="AD544" s="71">
        <f>[1]节奏总纲!AD544</f>
        <v>90.816370674194118</v>
      </c>
      <c r="AE544" s="71">
        <f>[1]节奏总纲!AE544</f>
        <v>93.070011049424707</v>
      </c>
      <c r="AF544" s="71">
        <f>[1]节奏总纲!AF544</f>
        <v>96.280243195404069</v>
      </c>
      <c r="AG544" s="71">
        <f>[1]节奏总纲!AG544</f>
        <v>100.97044896002102</v>
      </c>
      <c r="AH544" s="71">
        <f>[1]节奏总纲!AH544</f>
        <v>109.97208965824709</v>
      </c>
    </row>
    <row r="545" spans="29:34" x14ac:dyDescent="0.15">
      <c r="AC545" s="71">
        <v>542</v>
      </c>
      <c r="AD545" s="71">
        <f>[1]节奏总纲!AD545</f>
        <v>90.843583030000588</v>
      </c>
      <c r="AE545" s="71">
        <f>[1]节奏总纲!AE545</f>
        <v>93.096355919042821</v>
      </c>
      <c r="AF545" s="71">
        <f>[1]节奏总纲!AF545</f>
        <v>96.305666824965357</v>
      </c>
      <c r="AG545" s="71">
        <f>[1]节奏总纲!AG545</f>
        <v>101.00005596161387</v>
      </c>
      <c r="AH545" s="71">
        <f>[1]节奏总纲!AH545</f>
        <v>109.99878279305285</v>
      </c>
    </row>
    <row r="546" spans="29:34" x14ac:dyDescent="0.15">
      <c r="AC546" s="71">
        <v>543</v>
      </c>
      <c r="AD546" s="71">
        <f>[1]节奏总纲!AD546</f>
        <v>90.870795385807057</v>
      </c>
      <c r="AE546" s="71">
        <f>[1]节奏总纲!AE546</f>
        <v>93.122700788660936</v>
      </c>
      <c r="AF546" s="71">
        <f>[1]节奏总纲!AF546</f>
        <v>96.331090454526645</v>
      </c>
      <c r="AG546" s="71">
        <f>[1]节奏总纲!AG546</f>
        <v>101.02783498795179</v>
      </c>
      <c r="AH546" s="71">
        <f>[1]节奏总纲!AH546</f>
        <v>110.02321153514784</v>
      </c>
    </row>
    <row r="547" spans="29:34" x14ac:dyDescent="0.15">
      <c r="AC547" s="71">
        <v>544</v>
      </c>
      <c r="AD547" s="71">
        <f>[1]节奏总纲!AD547</f>
        <v>90.898007741613526</v>
      </c>
      <c r="AE547" s="71">
        <f>[1]节奏总纲!AE547</f>
        <v>93.149045658279036</v>
      </c>
      <c r="AF547" s="71">
        <f>[1]节奏总纲!AF547</f>
        <v>96.356514084087948</v>
      </c>
      <c r="AG547" s="71">
        <f>[1]节奏总纲!AG547</f>
        <v>101.0556140142897</v>
      </c>
      <c r="AH547" s="71">
        <f>[1]节奏总纲!AH547</f>
        <v>110.04753208748211</v>
      </c>
    </row>
    <row r="548" spans="29:34" x14ac:dyDescent="0.15">
      <c r="AC548" s="71">
        <v>545</v>
      </c>
      <c r="AD548" s="71">
        <f>[1]节奏总纲!AD548</f>
        <v>90.925220097419995</v>
      </c>
      <c r="AE548" s="71">
        <f>[1]节奏总纲!AE548</f>
        <v>93.17539052789715</v>
      </c>
      <c r="AF548" s="71">
        <f>[1]节奏总纲!AF548</f>
        <v>96.381937713649236</v>
      </c>
      <c r="AG548" s="71">
        <f>[1]节奏总纲!AG548</f>
        <v>101.08339304062761</v>
      </c>
      <c r="AH548" s="71">
        <f>[1]节奏总纲!AH548</f>
        <v>110.0718526398164</v>
      </c>
    </row>
    <row r="549" spans="29:34" x14ac:dyDescent="0.15">
      <c r="AC549" s="71">
        <v>546</v>
      </c>
      <c r="AD549" s="71">
        <f>[1]节奏总纲!AD549</f>
        <v>90.952432453226479</v>
      </c>
      <c r="AE549" s="71">
        <f>[1]节奏总纲!AE549</f>
        <v>93.201735397515264</v>
      </c>
      <c r="AF549" s="71">
        <f>[1]节奏总纲!AF549</f>
        <v>96.407361343210539</v>
      </c>
      <c r="AG549" s="71">
        <f>[1]节奏总纲!AG549</f>
        <v>101.11117206696554</v>
      </c>
      <c r="AH549" s="71">
        <f>[1]节奏总纲!AH549</f>
        <v>110.09617319215067</v>
      </c>
    </row>
    <row r="550" spans="29:34" x14ac:dyDescent="0.15">
      <c r="AC550" s="71">
        <v>547</v>
      </c>
      <c r="AD550" s="71">
        <f>[1]节奏总纲!AD550</f>
        <v>90.979644809032948</v>
      </c>
      <c r="AE550" s="71">
        <f>[1]节奏总纲!AE550</f>
        <v>93.228080267133379</v>
      </c>
      <c r="AF550" s="71">
        <f>[1]节奏总纲!AF550</f>
        <v>96.432784972771827</v>
      </c>
      <c r="AG550" s="71">
        <f>[1]节奏总纲!AG550</f>
        <v>101.13895109330345</v>
      </c>
      <c r="AH550" s="71">
        <f>[1]节奏总纲!AH550</f>
        <v>110.12049374448495</v>
      </c>
    </row>
    <row r="551" spans="29:34" x14ac:dyDescent="0.15">
      <c r="AC551" s="71">
        <v>548</v>
      </c>
      <c r="AD551" s="71">
        <f>[1]节奏总纲!AD551</f>
        <v>91.00639796102358</v>
      </c>
      <c r="AE551" s="71">
        <f>[1]节奏总纲!AE551</f>
        <v>93.254425136751479</v>
      </c>
      <c r="AF551" s="71">
        <f>[1]节奏总纲!AF551</f>
        <v>96.458208602333116</v>
      </c>
      <c r="AG551" s="71">
        <f>[1]节奏总纲!AG551</f>
        <v>101.16673011964136</v>
      </c>
      <c r="AH551" s="71">
        <f>[1]节奏总纲!AH551</f>
        <v>110.14481429681923</v>
      </c>
    </row>
    <row r="552" spans="29:34" x14ac:dyDescent="0.15">
      <c r="AC552" s="71">
        <v>549</v>
      </c>
      <c r="AD552" s="71">
        <f>[1]节奏总纲!AD552</f>
        <v>91.03178798676845</v>
      </c>
      <c r="AE552" s="71">
        <f>[1]节奏总纲!AE552</f>
        <v>93.280770006369593</v>
      </c>
      <c r="AF552" s="71">
        <f>[1]节奏总纲!AF552</f>
        <v>96.483632231894418</v>
      </c>
      <c r="AG552" s="71">
        <f>[1]节奏总纲!AG552</f>
        <v>101.19450914597927</v>
      </c>
      <c r="AH552" s="71">
        <f>[1]节奏总纲!AH552</f>
        <v>110.16913484915351</v>
      </c>
    </row>
    <row r="553" spans="29:34" x14ac:dyDescent="0.15">
      <c r="AC553" s="71">
        <v>550</v>
      </c>
      <c r="AD553" s="71">
        <f>[1]节奏总纲!AD553</f>
        <v>91.057178012513333</v>
      </c>
      <c r="AE553" s="71">
        <f>[1]节奏总纲!AE553</f>
        <v>93.307114875987708</v>
      </c>
      <c r="AF553" s="71">
        <f>[1]节奏总纲!AF553</f>
        <v>96.509055861455707</v>
      </c>
      <c r="AG553" s="71">
        <f>[1]节奏总纲!AG553</f>
        <v>101.22228817231719</v>
      </c>
      <c r="AH553" s="71">
        <f>[1]节奏总纲!AH553</f>
        <v>110.19345540148778</v>
      </c>
    </row>
    <row r="554" spans="29:34" x14ac:dyDescent="0.15">
      <c r="AC554" s="71">
        <v>551</v>
      </c>
      <c r="AD554" s="71">
        <f>[1]节奏总纲!AD554</f>
        <v>91.082568038258202</v>
      </c>
      <c r="AE554" s="71">
        <f>[1]节奏总纲!AE554</f>
        <v>93.333459745605822</v>
      </c>
      <c r="AF554" s="71">
        <f>[1]节奏总纲!AF554</f>
        <v>96.534479491016995</v>
      </c>
      <c r="AG554" s="71">
        <f>[1]节奏总纲!AG554</f>
        <v>101.2500671986551</v>
      </c>
      <c r="AH554" s="71">
        <f>[1]节奏总纲!AH554</f>
        <v>110.21777595382206</v>
      </c>
    </row>
    <row r="555" spans="29:34" x14ac:dyDescent="0.15">
      <c r="AC555" s="71">
        <v>552</v>
      </c>
      <c r="AD555" s="71">
        <f>[1]节奏总纲!AD555</f>
        <v>91.107958064003085</v>
      </c>
      <c r="AE555" s="71">
        <f>[1]节奏总纲!AE555</f>
        <v>93.359804615223922</v>
      </c>
      <c r="AF555" s="71">
        <f>[1]节奏总纲!AF555</f>
        <v>96.559903120578298</v>
      </c>
      <c r="AG555" s="71">
        <f>[1]节奏总纲!AG555</f>
        <v>101.27784622499301</v>
      </c>
      <c r="AH555" s="71">
        <f>[1]节奏总纲!AH555</f>
        <v>110.24209650615634</v>
      </c>
    </row>
    <row r="556" spans="29:34" x14ac:dyDescent="0.15">
      <c r="AC556" s="71">
        <v>553</v>
      </c>
      <c r="AD556" s="71">
        <f>[1]节奏总纲!AD556</f>
        <v>91.133348089747955</v>
      </c>
      <c r="AE556" s="71">
        <f>[1]节奏总纲!AE556</f>
        <v>93.386149484842036</v>
      </c>
      <c r="AF556" s="71">
        <f>[1]节奏总纲!AF556</f>
        <v>96.585326750139586</v>
      </c>
      <c r="AG556" s="71">
        <f>[1]节奏总纲!AG556</f>
        <v>101.30562525133092</v>
      </c>
      <c r="AH556" s="71">
        <f>[1]节奏总纲!AH556</f>
        <v>110.26641705849062</v>
      </c>
    </row>
    <row r="557" spans="29:34" x14ac:dyDescent="0.15">
      <c r="AC557" s="71">
        <v>554</v>
      </c>
      <c r="AD557" s="71">
        <f>[1]节奏总纲!AD557</f>
        <v>91.158738115492838</v>
      </c>
      <c r="AE557" s="71">
        <f>[1]节奏总纲!AE557</f>
        <v>93.412494354460151</v>
      </c>
      <c r="AF557" s="71">
        <f>[1]节奏总纲!AF557</f>
        <v>96.610750379700889</v>
      </c>
      <c r="AG557" s="71">
        <f>[1]节奏总纲!AG557</f>
        <v>101.33340427766885</v>
      </c>
      <c r="AH557" s="71">
        <f>[1]节奏总纲!AH557</f>
        <v>110.29073761082489</v>
      </c>
    </row>
    <row r="558" spans="29:34" x14ac:dyDescent="0.15">
      <c r="AC558" s="71">
        <v>555</v>
      </c>
      <c r="AD558" s="71">
        <f>[1]节奏总纲!AD558</f>
        <v>91.184128141237707</v>
      </c>
      <c r="AE558" s="71">
        <f>[1]节奏总纲!AE558</f>
        <v>93.438839224078265</v>
      </c>
      <c r="AF558" s="71">
        <f>[1]节奏总纲!AF558</f>
        <v>96.636174009262177</v>
      </c>
      <c r="AG558" s="71">
        <f>[1]节奏总纲!AG558</f>
        <v>101.36118330400676</v>
      </c>
      <c r="AH558" s="71">
        <f>[1]节奏总纲!AH558</f>
        <v>110.31505816315918</v>
      </c>
    </row>
    <row r="559" spans="29:34" x14ac:dyDescent="0.15">
      <c r="AC559" s="71">
        <v>556</v>
      </c>
      <c r="AD559" s="71">
        <f>[1]节奏总纲!AD559</f>
        <v>91.209518166982591</v>
      </c>
      <c r="AE559" s="71">
        <f>[1]节奏总纲!AE559</f>
        <v>93.465184093696365</v>
      </c>
      <c r="AF559" s="71">
        <f>[1]节奏总纲!AF559</f>
        <v>96.661597638823466</v>
      </c>
      <c r="AG559" s="71">
        <f>[1]节奏总纲!AG559</f>
        <v>101.38896233034467</v>
      </c>
      <c r="AH559" s="71">
        <f>[1]节奏总纲!AH559</f>
        <v>110.33937871549345</v>
      </c>
    </row>
    <row r="560" spans="29:34" x14ac:dyDescent="0.15">
      <c r="AC560" s="71">
        <v>557</v>
      </c>
      <c r="AD560" s="71">
        <f>[1]节奏总纲!AD560</f>
        <v>91.23490819272746</v>
      </c>
      <c r="AE560" s="71">
        <f>[1]节奏总纲!AE560</f>
        <v>93.491528963314479</v>
      </c>
      <c r="AF560" s="71">
        <f>[1]节奏总纲!AF560</f>
        <v>96.687021268384768</v>
      </c>
      <c r="AG560" s="71">
        <f>[1]节奏总纲!AG560</f>
        <v>101.41674135668258</v>
      </c>
      <c r="AH560" s="71">
        <f>[1]节奏总纲!AH560</f>
        <v>110.36369926782773</v>
      </c>
    </row>
    <row r="561" spans="29:34" x14ac:dyDescent="0.15">
      <c r="AC561" s="71">
        <v>558</v>
      </c>
      <c r="AD561" s="71">
        <f>[1]节奏总纲!AD561</f>
        <v>91.260298218472343</v>
      </c>
      <c r="AE561" s="71">
        <f>[1]节奏总纲!AE561</f>
        <v>93.517873832932594</v>
      </c>
      <c r="AF561" s="71">
        <f>[1]节奏总纲!AF561</f>
        <v>96.712444897946057</v>
      </c>
      <c r="AG561" s="71">
        <f>[1]节奏总纲!AG561</f>
        <v>101.4445203830205</v>
      </c>
      <c r="AH561" s="71">
        <f>[1]节奏总纲!AH561</f>
        <v>110.38801982016201</v>
      </c>
    </row>
    <row r="562" spans="29:34" x14ac:dyDescent="0.15">
      <c r="AC562" s="71">
        <v>559</v>
      </c>
      <c r="AD562" s="71">
        <f>[1]节奏总纲!AD562</f>
        <v>91.285688244217212</v>
      </c>
      <c r="AE562" s="71">
        <f>[1]节奏总纲!AE562</f>
        <v>93.544218702550708</v>
      </c>
      <c r="AF562" s="71">
        <f>[1]节奏总纲!AF562</f>
        <v>96.737868527507359</v>
      </c>
      <c r="AG562" s="71">
        <f>[1]节奏总纲!AG562</f>
        <v>101.47229940935841</v>
      </c>
      <c r="AH562" s="71">
        <f>[1]节奏总纲!AH562</f>
        <v>110.41234037249629</v>
      </c>
    </row>
    <row r="563" spans="29:34" x14ac:dyDescent="0.15">
      <c r="AC563" s="71">
        <v>560</v>
      </c>
      <c r="AD563" s="71">
        <f>[1]节奏总纲!AD563</f>
        <v>91.311078269962081</v>
      </c>
      <c r="AE563" s="71">
        <f>[1]节奏总纲!AE563</f>
        <v>93.570563572168808</v>
      </c>
      <c r="AF563" s="71">
        <f>[1]节奏总纲!AF563</f>
        <v>96.763292157068648</v>
      </c>
      <c r="AG563" s="71">
        <f>[1]节奏总纲!AG563</f>
        <v>101.50007843569632</v>
      </c>
      <c r="AH563" s="71">
        <f>[1]节奏总纲!AH563</f>
        <v>110.43666092483056</v>
      </c>
    </row>
    <row r="564" spans="29:34" x14ac:dyDescent="0.15">
      <c r="AC564" s="71">
        <v>561</v>
      </c>
      <c r="AD564" s="71">
        <f>[1]节奏总纲!AD564</f>
        <v>91.336468295706965</v>
      </c>
      <c r="AE564" s="71">
        <f>[1]节奏总纲!AE564</f>
        <v>93.596908441786923</v>
      </c>
      <c r="AF564" s="71">
        <f>[1]节奏总纲!AF564</f>
        <v>96.788715786629936</v>
      </c>
      <c r="AG564" s="71">
        <f>[1]节奏总纲!AG564</f>
        <v>101.52785746203423</v>
      </c>
      <c r="AH564" s="71">
        <f>[1]节奏总纲!AH564</f>
        <v>110.46098147716484</v>
      </c>
    </row>
    <row r="565" spans="29:34" x14ac:dyDescent="0.15">
      <c r="AC565" s="71">
        <v>562</v>
      </c>
      <c r="AD565" s="71">
        <f>[1]节奏总纲!AD565</f>
        <v>91.361858321451834</v>
      </c>
      <c r="AE565" s="71">
        <f>[1]节奏总纲!AE565</f>
        <v>93.623253311405037</v>
      </c>
      <c r="AF565" s="71">
        <f>[1]节奏总纲!AF565</f>
        <v>96.814139416191239</v>
      </c>
      <c r="AG565" s="71">
        <f>[1]节奏总纲!AG565</f>
        <v>101.55563648837216</v>
      </c>
      <c r="AH565" s="71">
        <f>[1]节奏总纲!AH565</f>
        <v>110.48530202949912</v>
      </c>
    </row>
    <row r="566" spans="29:34" x14ac:dyDescent="0.15">
      <c r="AC566" s="71">
        <v>563</v>
      </c>
      <c r="AD566" s="71">
        <f>[1]节奏总纲!AD566</f>
        <v>91.387248347196717</v>
      </c>
      <c r="AE566" s="71">
        <f>[1]节奏总纲!AE566</f>
        <v>93.649598181023151</v>
      </c>
      <c r="AF566" s="71">
        <f>[1]节奏总纲!AF566</f>
        <v>96.839563045752527</v>
      </c>
      <c r="AG566" s="71">
        <f>[1]节奏总纲!AG566</f>
        <v>101.58341551471007</v>
      </c>
      <c r="AH566" s="71">
        <f>[1]节奏总纲!AH566</f>
        <v>110.5096225818334</v>
      </c>
    </row>
    <row r="567" spans="29:34" x14ac:dyDescent="0.15">
      <c r="AC567" s="71">
        <v>564</v>
      </c>
      <c r="AD567" s="71">
        <f>[1]节奏总纲!AD567</f>
        <v>91.412638372941586</v>
      </c>
      <c r="AE567" s="71">
        <f>[1]节奏总纲!AE567</f>
        <v>93.675943050641251</v>
      </c>
      <c r="AF567" s="71">
        <f>[1]节奏总纲!AF567</f>
        <v>96.86498667531383</v>
      </c>
      <c r="AG567" s="71">
        <f>[1]节奏总纲!AG567</f>
        <v>101.61119454104798</v>
      </c>
      <c r="AH567" s="71">
        <f>[1]节奏总纲!AH567</f>
        <v>110.53394313416767</v>
      </c>
    </row>
    <row r="568" spans="29:34" x14ac:dyDescent="0.15">
      <c r="AC568" s="71">
        <v>565</v>
      </c>
      <c r="AD568" s="71">
        <f>[1]节奏总纲!AD568</f>
        <v>91.43802839868647</v>
      </c>
      <c r="AE568" s="71">
        <f>[1]节奏总纲!AE568</f>
        <v>93.702287920259366</v>
      </c>
      <c r="AF568" s="71">
        <f>[1]节奏总纲!AF568</f>
        <v>96.890410304875118</v>
      </c>
      <c r="AG568" s="71">
        <f>[1]节奏总纲!AG568</f>
        <v>101.63897356738589</v>
      </c>
      <c r="AH568" s="71">
        <f>[1]节奏总纲!AH568</f>
        <v>110.55826368650196</v>
      </c>
    </row>
    <row r="569" spans="29:34" x14ac:dyDescent="0.15">
      <c r="AC569" s="71">
        <v>566</v>
      </c>
      <c r="AD569" s="71">
        <f>[1]节奏总纲!AD569</f>
        <v>91.463418424431339</v>
      </c>
      <c r="AE569" s="71">
        <f>[1]节奏总纲!AE569</f>
        <v>93.72863278987748</v>
      </c>
      <c r="AF569" s="71">
        <f>[1]节奏总纲!AF569</f>
        <v>96.915833934436407</v>
      </c>
      <c r="AG569" s="71">
        <f>[1]节奏总纲!AG569</f>
        <v>101.66675259372381</v>
      </c>
      <c r="AH569" s="71">
        <f>[1]节奏总纲!AH569</f>
        <v>110.58258423883623</v>
      </c>
    </row>
    <row r="570" spans="29:34" x14ac:dyDescent="0.15">
      <c r="AC570" s="71">
        <v>567</v>
      </c>
      <c r="AD570" s="71">
        <f>[1]节奏总纲!AD570</f>
        <v>91.488808450176222</v>
      </c>
      <c r="AE570" s="71">
        <f>[1]节奏总纲!AE570</f>
        <v>93.754977659495594</v>
      </c>
      <c r="AF570" s="71">
        <f>[1]节奏总纲!AF570</f>
        <v>96.941257563997709</v>
      </c>
      <c r="AG570" s="71">
        <f>[1]节奏总纲!AG570</f>
        <v>101.69453162006172</v>
      </c>
      <c r="AH570" s="71">
        <f>[1]节奏总纲!AH570</f>
        <v>110.60690479117051</v>
      </c>
    </row>
    <row r="571" spans="29:34" x14ac:dyDescent="0.15">
      <c r="AC571" s="71">
        <v>568</v>
      </c>
      <c r="AD571" s="71">
        <f>[1]节奏总纲!AD571</f>
        <v>91.514198475921091</v>
      </c>
      <c r="AE571" s="71">
        <f>[1]节奏总纲!AE571</f>
        <v>93.781322529113694</v>
      </c>
      <c r="AF571" s="71">
        <f>[1]节奏总纲!AF571</f>
        <v>96.966681193558998</v>
      </c>
      <c r="AG571" s="71">
        <f>[1]节奏总纲!AG571</f>
        <v>101.72231064639963</v>
      </c>
      <c r="AH571" s="71">
        <f>[1]节奏总纲!AH571</f>
        <v>110.63122534350479</v>
      </c>
    </row>
    <row r="572" spans="29:34" x14ac:dyDescent="0.15">
      <c r="AC572" s="71">
        <v>569</v>
      </c>
      <c r="AD572" s="71">
        <f>[1]节奏总纲!AD572</f>
        <v>91.539588501665975</v>
      </c>
      <c r="AE572" s="71">
        <f>[1]节奏总纲!AE572</f>
        <v>93.807667398731809</v>
      </c>
      <c r="AF572" s="71">
        <f>[1]节奏总纲!AF572</f>
        <v>96.9921048231203</v>
      </c>
      <c r="AG572" s="71">
        <f>[1]节奏总纲!AG572</f>
        <v>101.75008967273754</v>
      </c>
      <c r="AH572" s="71">
        <f>[1]节奏总纲!AH572</f>
        <v>110.65554589583907</v>
      </c>
    </row>
    <row r="573" spans="29:34" x14ac:dyDescent="0.15">
      <c r="AC573" s="71">
        <v>570</v>
      </c>
      <c r="AD573" s="71">
        <f>[1]节奏总纲!AD573</f>
        <v>91.564978527410844</v>
      </c>
      <c r="AE573" s="71">
        <f>[1]节奏总纲!AE573</f>
        <v>93.834012268349923</v>
      </c>
      <c r="AF573" s="71">
        <f>[1]节奏总纲!AF573</f>
        <v>97.015787500523516</v>
      </c>
      <c r="AG573" s="71">
        <f>[1]节奏总纲!AG573</f>
        <v>101.77786869907547</v>
      </c>
      <c r="AH573" s="71">
        <f>[1]节奏总纲!AH573</f>
        <v>110.67986644817334</v>
      </c>
    </row>
    <row r="574" spans="29:34" x14ac:dyDescent="0.15">
      <c r="AC574" s="71">
        <v>571</v>
      </c>
      <c r="AD574" s="71">
        <f>[1]节奏总纲!AD574</f>
        <v>91.590368553155713</v>
      </c>
      <c r="AE574" s="71">
        <f>[1]节奏总纲!AE574</f>
        <v>93.860357137968037</v>
      </c>
      <c r="AF574" s="71">
        <f>[1]节奏总纲!AF574</f>
        <v>97.038686017141032</v>
      </c>
      <c r="AG574" s="71">
        <f>[1]节奏总纲!AG574</f>
        <v>101.80564772541338</v>
      </c>
      <c r="AH574" s="71">
        <f>[1]节奏总纲!AH574</f>
        <v>110.70418700050762</v>
      </c>
    </row>
    <row r="575" spans="29:34" x14ac:dyDescent="0.15">
      <c r="AC575" s="71">
        <v>572</v>
      </c>
      <c r="AD575" s="71">
        <f>[1]节奏总纲!AD575</f>
        <v>91.615758578900596</v>
      </c>
      <c r="AE575" s="71">
        <f>[1]节奏总纲!AE575</f>
        <v>93.886702007586138</v>
      </c>
      <c r="AF575" s="71">
        <f>[1]节奏总纲!AF575</f>
        <v>97.061584533758534</v>
      </c>
      <c r="AG575" s="71">
        <f>[1]节奏总纲!AG575</f>
        <v>101.83342675175129</v>
      </c>
      <c r="AH575" s="71">
        <f>[1]节奏总纲!AH575</f>
        <v>110.7285075528419</v>
      </c>
    </row>
    <row r="576" spans="29:34" x14ac:dyDescent="0.15">
      <c r="AC576" s="71">
        <v>573</v>
      </c>
      <c r="AD576" s="71">
        <f>[1]节奏总纲!AD576</f>
        <v>91.641148604645466</v>
      </c>
      <c r="AE576" s="71">
        <f>[1]节奏总纲!AE576</f>
        <v>93.913046877204252</v>
      </c>
      <c r="AF576" s="71">
        <f>[1]节奏总纲!AF576</f>
        <v>97.084483050376051</v>
      </c>
      <c r="AG576" s="71">
        <f>[1]节奏总纲!AG576</f>
        <v>101.8612057780892</v>
      </c>
      <c r="AH576" s="71">
        <f>[1]节奏总纲!AH576</f>
        <v>110.75282810517618</v>
      </c>
    </row>
    <row r="577" spans="29:34" x14ac:dyDescent="0.15">
      <c r="AC577" s="71">
        <v>574</v>
      </c>
      <c r="AD577" s="71">
        <f>[1]节奏总纲!AD577</f>
        <v>91.666538630390349</v>
      </c>
      <c r="AE577" s="71">
        <f>[1]节奏总纲!AE577</f>
        <v>93.939391746822366</v>
      </c>
      <c r="AF577" s="71">
        <f>[1]节奏总纲!AF577</f>
        <v>97.107381566993553</v>
      </c>
      <c r="AG577" s="71">
        <f>[1]节奏总纲!AG577</f>
        <v>101.88898480442712</v>
      </c>
      <c r="AH577" s="71">
        <f>[1]节奏总纲!AH577</f>
        <v>110.77714865751045</v>
      </c>
    </row>
    <row r="578" spans="29:34" x14ac:dyDescent="0.15">
      <c r="AC578" s="71">
        <v>575</v>
      </c>
      <c r="AD578" s="71">
        <f>[1]节奏总纲!AD578</f>
        <v>91.691928656135218</v>
      </c>
      <c r="AE578" s="71">
        <f>[1]节奏总纲!AE578</f>
        <v>93.965736616440481</v>
      </c>
      <c r="AF578" s="71">
        <f>[1]节奏总纲!AF578</f>
        <v>97.130280083611069</v>
      </c>
      <c r="AG578" s="71">
        <f>[1]节奏总纲!AG578</f>
        <v>101.91676383076503</v>
      </c>
      <c r="AH578" s="71">
        <f>[1]节奏总纲!AH578</f>
        <v>110.80146920984474</v>
      </c>
    </row>
    <row r="579" spans="29:34" x14ac:dyDescent="0.15">
      <c r="AC579" s="71">
        <v>576</v>
      </c>
      <c r="AD579" s="71">
        <f>[1]节奏总纲!AD579</f>
        <v>91.717318681880101</v>
      </c>
      <c r="AE579" s="71">
        <f>[1]节奏总纲!AE579</f>
        <v>93.992081486058581</v>
      </c>
      <c r="AF579" s="71">
        <f>[1]节奏总纲!AF579</f>
        <v>97.153178600228586</v>
      </c>
      <c r="AG579" s="71">
        <f>[1]节奏总纲!AG579</f>
        <v>101.94454285710295</v>
      </c>
      <c r="AH579" s="71">
        <f>[1]节奏总纲!AH579</f>
        <v>110.82578976217901</v>
      </c>
    </row>
    <row r="580" spans="29:34" x14ac:dyDescent="0.15">
      <c r="AC580" s="71">
        <v>577</v>
      </c>
      <c r="AD580" s="71">
        <f>[1]节奏总纲!AD580</f>
        <v>91.742708707624971</v>
      </c>
      <c r="AE580" s="71">
        <f>[1]节奏总纲!AE580</f>
        <v>94.016709456706678</v>
      </c>
      <c r="AF580" s="71">
        <f>[1]节奏总纲!AF580</f>
        <v>97.176077116846088</v>
      </c>
      <c r="AG580" s="71">
        <f>[1]节奏总纲!AG580</f>
        <v>101.97232188344086</v>
      </c>
      <c r="AH580" s="71">
        <f>[1]节奏总纲!AH580</f>
        <v>110.85011031451329</v>
      </c>
    </row>
    <row r="581" spans="29:34" x14ac:dyDescent="0.15">
      <c r="AC581" s="71">
        <v>578</v>
      </c>
      <c r="AD581" s="71">
        <f>[1]节奏总纲!AD581</f>
        <v>91.768098733369854</v>
      </c>
      <c r="AE581" s="71">
        <f>[1]节奏总纲!AE581</f>
        <v>94.040599609814038</v>
      </c>
      <c r="AF581" s="71">
        <f>[1]节奏总纲!AF581</f>
        <v>97.198975633463604</v>
      </c>
      <c r="AG581" s="71">
        <f>[1]节奏总纲!AG581</f>
        <v>102.00008856468429</v>
      </c>
      <c r="AH581" s="71">
        <f>[1]节奏总纲!AH581</f>
        <v>110.87443086684758</v>
      </c>
    </row>
    <row r="582" spans="29:34" x14ac:dyDescent="0.15">
      <c r="AC582" s="71">
        <v>579</v>
      </c>
      <c r="AD582" s="71">
        <f>[1]节奏总纲!AD582</f>
        <v>91.793488759114723</v>
      </c>
      <c r="AE582" s="71">
        <f>[1]节奏总纲!AE582</f>
        <v>94.064489762921397</v>
      </c>
      <c r="AF582" s="71">
        <f>[1]节奏总纲!AF582</f>
        <v>97.221874150081106</v>
      </c>
      <c r="AG582" s="71">
        <f>[1]节奏总纲!AG582</f>
        <v>102.02446916215973</v>
      </c>
      <c r="AH582" s="71">
        <f>[1]节奏总纲!AH582</f>
        <v>110.89875141918185</v>
      </c>
    </row>
    <row r="583" spans="29:34" x14ac:dyDescent="0.15">
      <c r="AC583" s="71">
        <v>580</v>
      </c>
      <c r="AD583" s="71">
        <f>[1]节奏总纲!AD583</f>
        <v>91.818878784859606</v>
      </c>
      <c r="AE583" s="71">
        <f>[1]节奏总纲!AE583</f>
        <v>94.088379916028757</v>
      </c>
      <c r="AF583" s="71">
        <f>[1]节奏总纲!AF583</f>
        <v>97.244772666698623</v>
      </c>
      <c r="AG583" s="71">
        <f>[1]节奏总纲!AG583</f>
        <v>102.04884975963516</v>
      </c>
      <c r="AH583" s="71">
        <f>[1]节奏总纲!AH583</f>
        <v>110.92307197151612</v>
      </c>
    </row>
    <row r="584" spans="29:34" x14ac:dyDescent="0.15">
      <c r="AC584" s="71">
        <v>581</v>
      </c>
      <c r="AD584" s="71">
        <f>[1]节奏总纲!AD584</f>
        <v>91.844268810604476</v>
      </c>
      <c r="AE584" s="71">
        <f>[1]节奏总纲!AE584</f>
        <v>94.112270069136102</v>
      </c>
      <c r="AF584" s="71">
        <f>[1]节奏总纲!AF584</f>
        <v>97.267671183316139</v>
      </c>
      <c r="AG584" s="71">
        <f>[1]节奏总纲!AG584</f>
        <v>102.0732303571106</v>
      </c>
      <c r="AH584" s="71">
        <f>[1]节奏总纲!AH584</f>
        <v>110.94739252385041</v>
      </c>
    </row>
    <row r="585" spans="29:34" x14ac:dyDescent="0.15">
      <c r="AC585" s="71">
        <v>582</v>
      </c>
      <c r="AD585" s="71">
        <f>[1]节奏总纲!AD585</f>
        <v>91.869658836349345</v>
      </c>
      <c r="AE585" s="71">
        <f>[1]节奏总纲!AE585</f>
        <v>94.136160222243461</v>
      </c>
      <c r="AF585" s="71">
        <f>[1]节奏总纲!AF585</f>
        <v>97.290569699933641</v>
      </c>
      <c r="AG585" s="71">
        <f>[1]节奏总纲!AG585</f>
        <v>102.09761095458603</v>
      </c>
      <c r="AH585" s="71">
        <f>[1]节奏总纲!AH585</f>
        <v>110.97171307618468</v>
      </c>
    </row>
    <row r="586" spans="29:34" x14ac:dyDescent="0.15">
      <c r="AC586" s="71">
        <v>583</v>
      </c>
      <c r="AD586" s="71">
        <f>[1]节奏总纲!AD586</f>
        <v>91.895048862094228</v>
      </c>
      <c r="AE586" s="71">
        <f>[1]节奏总纲!AE586</f>
        <v>94.160050375350821</v>
      </c>
      <c r="AF586" s="71">
        <f>[1]节奏总纲!AF586</f>
        <v>97.313468216551158</v>
      </c>
      <c r="AG586" s="71">
        <f>[1]节奏总纲!AG586</f>
        <v>102.12199155206147</v>
      </c>
      <c r="AH586" s="71">
        <f>[1]节奏总纲!AH586</f>
        <v>110.99603362851896</v>
      </c>
    </row>
    <row r="587" spans="29:34" x14ac:dyDescent="0.15">
      <c r="AC587" s="71">
        <v>584</v>
      </c>
      <c r="AD587" s="71">
        <f>[1]节奏总纲!AD587</f>
        <v>91.920438887839097</v>
      </c>
      <c r="AE587" s="71">
        <f>[1]节奏总纲!AE587</f>
        <v>94.18394052845818</v>
      </c>
      <c r="AF587" s="71">
        <f>[1]节奏总纲!AF587</f>
        <v>97.33636673316866</v>
      </c>
      <c r="AG587" s="71">
        <f>[1]节奏总纲!AG587</f>
        <v>102.14637214953692</v>
      </c>
      <c r="AH587" s="71">
        <f>[1]节奏总纲!AH587</f>
        <v>111.02092622816714</v>
      </c>
    </row>
    <row r="588" spans="29:34" x14ac:dyDescent="0.15">
      <c r="AC588" s="71">
        <v>585</v>
      </c>
      <c r="AD588" s="71">
        <f>[1]节奏总纲!AD588</f>
        <v>91.945828913583981</v>
      </c>
      <c r="AE588" s="71">
        <f>[1]节奏总纲!AE588</f>
        <v>94.20783068156554</v>
      </c>
      <c r="AF588" s="71">
        <f>[1]节奏总纲!AF588</f>
        <v>97.359265249786176</v>
      </c>
      <c r="AG588" s="71">
        <f>[1]节奏总纲!AG588</f>
        <v>102.17075274701234</v>
      </c>
      <c r="AH588" s="71">
        <f>[1]节奏总纲!AH588</f>
        <v>111.04593030133361</v>
      </c>
    </row>
    <row r="589" spans="29:34" x14ac:dyDescent="0.15">
      <c r="AC589" s="71">
        <v>586</v>
      </c>
      <c r="AD589" s="71">
        <f>[1]节奏总纲!AD589</f>
        <v>91.97121893932885</v>
      </c>
      <c r="AE589" s="71">
        <f>[1]节奏总纲!AE589</f>
        <v>94.231720834672899</v>
      </c>
      <c r="AF589" s="71">
        <f>[1]节奏总纲!AF589</f>
        <v>97.382163766403693</v>
      </c>
      <c r="AG589" s="71">
        <f>[1]节奏总纲!AG589</f>
        <v>102.19513334448779</v>
      </c>
      <c r="AH589" s="71">
        <f>[1]节奏总纲!AH589</f>
        <v>111.07093437450008</v>
      </c>
    </row>
    <row r="590" spans="29:34" x14ac:dyDescent="0.15">
      <c r="AC590" s="71">
        <v>587</v>
      </c>
      <c r="AD590" s="71">
        <f>[1]节奏总纲!AD590</f>
        <v>91.996608965073733</v>
      </c>
      <c r="AE590" s="71">
        <f>[1]节奏总纲!AE590</f>
        <v>94.255610987780258</v>
      </c>
      <c r="AF590" s="71">
        <f>[1]节奏总纲!AF590</f>
        <v>97.405062283021195</v>
      </c>
      <c r="AG590" s="71">
        <f>[1]节奏总纲!AG590</f>
        <v>102.21951394196321</v>
      </c>
      <c r="AH590" s="71">
        <f>[1]节奏总纲!AH590</f>
        <v>111.09593844766655</v>
      </c>
    </row>
    <row r="591" spans="29:34" x14ac:dyDescent="0.15">
      <c r="AC591" s="71">
        <v>588</v>
      </c>
      <c r="AD591" s="71">
        <f>[1]节奏总纲!AD591</f>
        <v>92.020525784214271</v>
      </c>
      <c r="AE591" s="71">
        <f>[1]节奏总纲!AE591</f>
        <v>94.279501140887604</v>
      </c>
      <c r="AF591" s="71">
        <f>[1]节奏总纲!AF591</f>
        <v>97.427960799638711</v>
      </c>
      <c r="AG591" s="71">
        <f>[1]节奏总纲!AG591</f>
        <v>102.24389453943866</v>
      </c>
      <c r="AH591" s="71">
        <f>[1]节奏总纲!AH591</f>
        <v>111.12094252083303</v>
      </c>
    </row>
    <row r="592" spans="29:34" x14ac:dyDescent="0.15">
      <c r="AC592" s="71">
        <v>589</v>
      </c>
      <c r="AD592" s="71">
        <f>[1]节奏总纲!AD592</f>
        <v>92.044215515890215</v>
      </c>
      <c r="AE592" s="71">
        <f>[1]节奏总纲!AE592</f>
        <v>94.303391293994963</v>
      </c>
      <c r="AF592" s="71">
        <f>[1]节奏总纲!AF592</f>
        <v>97.450859316256214</v>
      </c>
      <c r="AG592" s="71">
        <f>[1]节奏总纲!AG592</f>
        <v>102.26827513691408</v>
      </c>
      <c r="AH592" s="71">
        <f>[1]节奏总纲!AH592</f>
        <v>111.14594659399951</v>
      </c>
    </row>
    <row r="593" spans="29:34" x14ac:dyDescent="0.15">
      <c r="AC593" s="71">
        <v>590</v>
      </c>
      <c r="AD593" s="71">
        <f>[1]节奏总纲!AD593</f>
        <v>92.067905247566145</v>
      </c>
      <c r="AE593" s="71">
        <f>[1]节奏总纲!AE593</f>
        <v>94.327281447102322</v>
      </c>
      <c r="AF593" s="71">
        <f>[1]节奏总纲!AF593</f>
        <v>97.47375783287373</v>
      </c>
      <c r="AG593" s="71">
        <f>[1]节奏总纲!AG593</f>
        <v>102.29265573438953</v>
      </c>
      <c r="AH593" s="71">
        <f>[1]节奏总纲!AH593</f>
        <v>111.17095066716598</v>
      </c>
    </row>
    <row r="594" spans="29:34" x14ac:dyDescent="0.15">
      <c r="AC594" s="71">
        <v>591</v>
      </c>
      <c r="AD594" s="71">
        <f>[1]节奏总纲!AD594</f>
        <v>92.091594979242089</v>
      </c>
      <c r="AE594" s="71">
        <f>[1]节奏总纲!AE594</f>
        <v>94.351171600209682</v>
      </c>
      <c r="AF594" s="71">
        <f>[1]节奏总纲!AF594</f>
        <v>97.496656349491232</v>
      </c>
      <c r="AG594" s="71">
        <f>[1]节奏总纲!AG594</f>
        <v>102.31703633186495</v>
      </c>
      <c r="AH594" s="71">
        <f>[1]节奏总纲!AH594</f>
        <v>111.19595474033245</v>
      </c>
    </row>
    <row r="595" spans="29:34" x14ac:dyDescent="0.15">
      <c r="AC595" s="71">
        <v>592</v>
      </c>
      <c r="AD595" s="71">
        <f>[1]节奏总纲!AD595</f>
        <v>92.115284710918019</v>
      </c>
      <c r="AE595" s="71">
        <f>[1]节奏总纲!AE595</f>
        <v>94.375061753317041</v>
      </c>
      <c r="AF595" s="71">
        <f>[1]节奏总纲!AF595</f>
        <v>97.519554866108749</v>
      </c>
      <c r="AG595" s="71">
        <f>[1]节奏总纲!AG595</f>
        <v>102.3414169293404</v>
      </c>
      <c r="AH595" s="71">
        <f>[1]节奏总纲!AH595</f>
        <v>111.22095881349892</v>
      </c>
    </row>
    <row r="596" spans="29:34" x14ac:dyDescent="0.15">
      <c r="AC596" s="71">
        <v>593</v>
      </c>
      <c r="AD596" s="71">
        <f>[1]节奏总纲!AD596</f>
        <v>92.138974442593963</v>
      </c>
      <c r="AE596" s="71">
        <f>[1]节奏总纲!AE596</f>
        <v>94.398951906424401</v>
      </c>
      <c r="AF596" s="71">
        <f>[1]节奏总纲!AF596</f>
        <v>97.542453382726265</v>
      </c>
      <c r="AG596" s="71">
        <f>[1]节奏总纲!AG596</f>
        <v>102.36579752681583</v>
      </c>
      <c r="AH596" s="71">
        <f>[1]节奏总纲!AH596</f>
        <v>111.2459628866654</v>
      </c>
    </row>
    <row r="597" spans="29:34" x14ac:dyDescent="0.15">
      <c r="AC597" s="71">
        <v>594</v>
      </c>
      <c r="AD597" s="71">
        <f>[1]节奏总纲!AD597</f>
        <v>92.162664174269892</v>
      </c>
      <c r="AE597" s="71">
        <f>[1]节奏总纲!AE597</f>
        <v>94.42284205953176</v>
      </c>
      <c r="AF597" s="71">
        <f>[1]节奏总纲!AF597</f>
        <v>97.565351899343767</v>
      </c>
      <c r="AG597" s="71">
        <f>[1]节奏总纲!AG597</f>
        <v>102.39017812429127</v>
      </c>
      <c r="AH597" s="71">
        <f>[1]节奏总纲!AH597</f>
        <v>111.27096695983187</v>
      </c>
    </row>
    <row r="598" spans="29:34" x14ac:dyDescent="0.15">
      <c r="AC598" s="71">
        <v>595</v>
      </c>
      <c r="AD598" s="71">
        <f>[1]节奏总纲!AD598</f>
        <v>92.186353905945836</v>
      </c>
      <c r="AE598" s="71">
        <f>[1]节奏总纲!AE598</f>
        <v>94.446732212639105</v>
      </c>
      <c r="AF598" s="71">
        <f>[1]节奏总纲!AF598</f>
        <v>97.588250415961284</v>
      </c>
      <c r="AG598" s="71">
        <f>[1]节奏总纲!AG598</f>
        <v>102.4145587217667</v>
      </c>
      <c r="AH598" s="71">
        <f>[1]节奏总纲!AH598</f>
        <v>111.29597103299834</v>
      </c>
    </row>
    <row r="599" spans="29:34" x14ac:dyDescent="0.15">
      <c r="AC599" s="71">
        <v>596</v>
      </c>
      <c r="AD599" s="71">
        <f>[1]节奏总纲!AD599</f>
        <v>92.210043637621766</v>
      </c>
      <c r="AE599" s="71">
        <f>[1]节奏总纲!AE599</f>
        <v>94.470622365746465</v>
      </c>
      <c r="AF599" s="71">
        <f>[1]节奏总纲!AF599</f>
        <v>97.611148932578786</v>
      </c>
      <c r="AG599" s="71">
        <f>[1]节奏总纲!AG599</f>
        <v>102.43893931924214</v>
      </c>
      <c r="AH599" s="71">
        <f>[1]节奏总纲!AH599</f>
        <v>111.32097510616481</v>
      </c>
    </row>
    <row r="600" spans="29:34" x14ac:dyDescent="0.15">
      <c r="AC600" s="71">
        <v>597</v>
      </c>
      <c r="AD600" s="71">
        <f>[1]节奏总纲!AD600</f>
        <v>92.23373336929771</v>
      </c>
      <c r="AE600" s="71">
        <f>[1]节奏总纲!AE600</f>
        <v>94.494512518853824</v>
      </c>
      <c r="AF600" s="71">
        <f>[1]节奏总纲!AF600</f>
        <v>97.634047449196302</v>
      </c>
      <c r="AG600" s="71">
        <f>[1]节奏总纲!AG600</f>
        <v>102.46331991671757</v>
      </c>
      <c r="AH600" s="71">
        <f>[1]节奏总纲!AH600</f>
        <v>111.34597917933129</v>
      </c>
    </row>
    <row r="601" spans="29:34" x14ac:dyDescent="0.15">
      <c r="AC601" s="71">
        <v>598</v>
      </c>
      <c r="AD601" s="71">
        <f>[1]节奏总纲!AD601</f>
        <v>92.257423100973654</v>
      </c>
      <c r="AE601" s="71">
        <f>[1]节奏总纲!AE601</f>
        <v>94.518402671961184</v>
      </c>
      <c r="AF601" s="71">
        <f>[1]节奏总纲!AF601</f>
        <v>97.656945965813819</v>
      </c>
      <c r="AG601" s="71">
        <f>[1]节奏总纲!AG601</f>
        <v>102.48770051419301</v>
      </c>
      <c r="AH601" s="71">
        <f>[1]节奏总纲!AH601</f>
        <v>111.37098325249777</v>
      </c>
    </row>
    <row r="602" spans="29:34" x14ac:dyDescent="0.15">
      <c r="AC602" s="71">
        <v>599</v>
      </c>
      <c r="AD602" s="71">
        <f>[1]节奏总纲!AD602</f>
        <v>92.281112832649583</v>
      </c>
      <c r="AE602" s="71">
        <f>[1]节奏总纲!AE602</f>
        <v>94.542292825068543</v>
      </c>
      <c r="AF602" s="71">
        <f>[1]节奏总纲!AF602</f>
        <v>97.679844482431321</v>
      </c>
      <c r="AG602" s="71">
        <f>[1]节奏总纲!AG602</f>
        <v>102.51208111166844</v>
      </c>
      <c r="AH602" s="71">
        <f>[1]节奏总纲!AH602</f>
        <v>111.39598732566424</v>
      </c>
    </row>
    <row r="603" spans="29:34" x14ac:dyDescent="0.15">
      <c r="AC603" s="71">
        <v>600</v>
      </c>
      <c r="AD603" s="71">
        <f>[1]节奏总纲!AD603</f>
        <v>92.304802564325527</v>
      </c>
      <c r="AE603" s="71">
        <f>[1]节奏总纲!AE603</f>
        <v>94.566182978175902</v>
      </c>
      <c r="AF603" s="71">
        <f>[1]节奏总纲!AF603</f>
        <v>97.702742999048837</v>
      </c>
      <c r="AG603" s="71">
        <f>[1]节奏总纲!AG603</f>
        <v>102.53646170914388</v>
      </c>
      <c r="AH603" s="71">
        <f>[1]节奏总纲!AH603</f>
        <v>111.42099139883071</v>
      </c>
    </row>
    <row r="604" spans="29:34" x14ac:dyDescent="0.15">
      <c r="AC604" s="71">
        <v>601</v>
      </c>
      <c r="AD604" s="71">
        <f>[1]节奏总纲!AD604</f>
        <v>92.328492296001457</v>
      </c>
      <c r="AE604" s="71">
        <f>[1]节奏总纲!AE604</f>
        <v>94.590073131283262</v>
      </c>
      <c r="AF604" s="71">
        <f>[1]节奏总纲!AF604</f>
        <v>97.725641515666339</v>
      </c>
      <c r="AG604" s="71">
        <f>[1]节奏总纲!AG604</f>
        <v>102.56084230661932</v>
      </c>
      <c r="AH604" s="71">
        <f>[1]节奏总纲!AH604</f>
        <v>111.44599547199718</v>
      </c>
    </row>
    <row r="605" spans="29:34" x14ac:dyDescent="0.15">
      <c r="AC605" s="71">
        <v>602</v>
      </c>
      <c r="AD605" s="71">
        <f>[1]节奏总纲!AD605</f>
        <v>92.352182027677401</v>
      </c>
      <c r="AE605" s="71">
        <f>[1]节奏总纲!AE605</f>
        <v>94.613963284390607</v>
      </c>
      <c r="AF605" s="71">
        <f>[1]节奏总纲!AF605</f>
        <v>97.748540032283856</v>
      </c>
      <c r="AG605" s="71">
        <f>[1]节奏总纲!AG605</f>
        <v>102.58522290409475</v>
      </c>
      <c r="AH605" s="71">
        <f>[1]节奏总纲!AH605</f>
        <v>111.47099954516365</v>
      </c>
    </row>
    <row r="606" spans="29:34" x14ac:dyDescent="0.15">
      <c r="AC606" s="71">
        <v>603</v>
      </c>
      <c r="AD606" s="71">
        <f>[1]节奏总纲!AD606</f>
        <v>92.375871759353331</v>
      </c>
      <c r="AE606" s="71">
        <f>[1]节奏总纲!AE606</f>
        <v>94.637853437497967</v>
      </c>
      <c r="AF606" s="71">
        <f>[1]节奏总纲!AF606</f>
        <v>97.771438548901372</v>
      </c>
      <c r="AG606" s="71">
        <f>[1]节奏总纲!AG606</f>
        <v>102.60960350157019</v>
      </c>
      <c r="AH606" s="71">
        <f>[1]节奏总纲!AH606</f>
        <v>111.49600361833012</v>
      </c>
    </row>
    <row r="607" spans="29:34" x14ac:dyDescent="0.15">
      <c r="AC607" s="71">
        <v>604</v>
      </c>
      <c r="AD607" s="71">
        <f>[1]节奏总纲!AD607</f>
        <v>92.399561491029274</v>
      </c>
      <c r="AE607" s="71">
        <f>[1]节奏总纲!AE607</f>
        <v>94.661743590605326</v>
      </c>
      <c r="AF607" s="71">
        <f>[1]节奏总纲!AF607</f>
        <v>97.794337065518874</v>
      </c>
      <c r="AG607" s="71">
        <f>[1]节奏总纲!AG607</f>
        <v>102.63398409904562</v>
      </c>
      <c r="AH607" s="71">
        <f>[1]节奏总纲!AH607</f>
        <v>111.52100769149659</v>
      </c>
    </row>
    <row r="608" spans="29:34" x14ac:dyDescent="0.15">
      <c r="AC608" s="71">
        <v>605</v>
      </c>
      <c r="AD608" s="71">
        <f>[1]节奏总纲!AD608</f>
        <v>92.423251222705204</v>
      </c>
      <c r="AE608" s="71">
        <f>[1]节奏总纲!AE608</f>
        <v>94.685633743712685</v>
      </c>
      <c r="AF608" s="71">
        <f>[1]节奏总纲!AF608</f>
        <v>97.817235582136391</v>
      </c>
      <c r="AG608" s="71">
        <f>[1]节奏总纲!AG608</f>
        <v>102.65836469652106</v>
      </c>
      <c r="AH608" s="71">
        <f>[1]节奏总纲!AH608</f>
        <v>111.54601176466306</v>
      </c>
    </row>
    <row r="609" spans="29:34" x14ac:dyDescent="0.15">
      <c r="AC609" s="71">
        <v>606</v>
      </c>
      <c r="AD609" s="71">
        <f>[1]节奏总纲!AD609</f>
        <v>92.446940954381148</v>
      </c>
      <c r="AE609" s="71">
        <f>[1]节奏总纲!AE609</f>
        <v>94.709523896820045</v>
      </c>
      <c r="AF609" s="71">
        <f>[1]节奏总纲!AF609</f>
        <v>97.840134098753893</v>
      </c>
      <c r="AG609" s="71">
        <f>[1]节奏总纲!AG609</f>
        <v>102.68274529399649</v>
      </c>
      <c r="AH609" s="71">
        <f>[1]节奏总纲!AH609</f>
        <v>111.57101583782955</v>
      </c>
    </row>
    <row r="610" spans="29:34" x14ac:dyDescent="0.15">
      <c r="AC610" s="71">
        <v>607</v>
      </c>
      <c r="AD610" s="71">
        <f>[1]节奏总纲!AD610</f>
        <v>92.470630686057078</v>
      </c>
      <c r="AE610" s="71">
        <f>[1]节奏总纲!AE610</f>
        <v>94.733414049927404</v>
      </c>
      <c r="AF610" s="71">
        <f>[1]节奏总纲!AF610</f>
        <v>97.863032615371409</v>
      </c>
      <c r="AG610" s="71">
        <f>[1]节奏总纲!AG610</f>
        <v>102.70712589147193</v>
      </c>
      <c r="AH610" s="71">
        <f>[1]节奏总纲!AH610</f>
        <v>111.59601991099602</v>
      </c>
    </row>
    <row r="611" spans="29:34" x14ac:dyDescent="0.15">
      <c r="AC611" s="71">
        <v>608</v>
      </c>
      <c r="AD611" s="71">
        <f>[1]节奏总纲!AD611</f>
        <v>92.494320417733022</v>
      </c>
      <c r="AE611" s="71">
        <f>[1]节奏总纲!AE611</f>
        <v>94.757304203034764</v>
      </c>
      <c r="AF611" s="71">
        <f>[1]节奏总纲!AF611</f>
        <v>97.885931131988926</v>
      </c>
      <c r="AG611" s="71">
        <f>[1]节奏总纲!AG611</f>
        <v>102.73150648894736</v>
      </c>
      <c r="AH611" s="71">
        <f>[1]节奏总纲!AH611</f>
        <v>111.62102398416249</v>
      </c>
    </row>
    <row r="612" spans="29:34" x14ac:dyDescent="0.15">
      <c r="AC612" s="71">
        <v>609</v>
      </c>
      <c r="AD612" s="71">
        <f>[1]节奏总纲!AD612</f>
        <v>92.518010149408951</v>
      </c>
      <c r="AE612" s="71">
        <f>[1]节奏总纲!AE612</f>
        <v>94.781194356142109</v>
      </c>
      <c r="AF612" s="71">
        <f>[1]节奏总纲!AF612</f>
        <v>97.908829648606428</v>
      </c>
      <c r="AG612" s="71">
        <f>[1]节奏总纲!AG612</f>
        <v>102.7558870864228</v>
      </c>
      <c r="AH612" s="71">
        <f>[1]节奏总纲!AH612</f>
        <v>111.64602805732896</v>
      </c>
    </row>
    <row r="613" spans="29:34" x14ac:dyDescent="0.15">
      <c r="AC613" s="71">
        <v>610</v>
      </c>
      <c r="AD613" s="71">
        <f>[1]节奏总纲!AD613</f>
        <v>92.541699881084895</v>
      </c>
      <c r="AE613" s="71">
        <f>[1]节奏总纲!AE613</f>
        <v>94.805084509249468</v>
      </c>
      <c r="AF613" s="71">
        <f>[1]节奏总纲!AF613</f>
        <v>97.931728165223944</v>
      </c>
      <c r="AG613" s="71">
        <f>[1]节奏总纲!AG613</f>
        <v>102.78026768389823</v>
      </c>
      <c r="AH613" s="71">
        <f>[1]节奏总纲!AH613</f>
        <v>111.67103213049543</v>
      </c>
    </row>
    <row r="614" spans="29:34" x14ac:dyDescent="0.15">
      <c r="AC614" s="71">
        <v>611</v>
      </c>
      <c r="AD614" s="71">
        <f>[1]节奏总纲!AD614</f>
        <v>92.565389612760825</v>
      </c>
      <c r="AE614" s="71">
        <f>[1]节奏总纲!AE614</f>
        <v>94.828974662356828</v>
      </c>
      <c r="AF614" s="71">
        <f>[1]节奏总纲!AF614</f>
        <v>97.954626681841447</v>
      </c>
      <c r="AG614" s="71">
        <f>[1]节奏总纲!AG614</f>
        <v>102.80464828137367</v>
      </c>
      <c r="AH614" s="71">
        <f>[1]节奏总纲!AH614</f>
        <v>111.6960362036619</v>
      </c>
    </row>
    <row r="615" spans="29:34" x14ac:dyDescent="0.15">
      <c r="AC615" s="71">
        <v>612</v>
      </c>
      <c r="AD615" s="71">
        <f>[1]节奏总纲!AD615</f>
        <v>92.589079344436769</v>
      </c>
      <c r="AE615" s="71">
        <f>[1]节奏总纲!AE615</f>
        <v>94.852864815464187</v>
      </c>
      <c r="AF615" s="71">
        <f>[1]节奏总纲!AF615</f>
        <v>97.977525198458963</v>
      </c>
      <c r="AG615" s="71">
        <f>[1]节奏总纲!AG615</f>
        <v>102.8290288788491</v>
      </c>
      <c r="AH615" s="71">
        <f>[1]节奏总纲!AH615</f>
        <v>111.72104027682838</v>
      </c>
    </row>
    <row r="616" spans="29:34" x14ac:dyDescent="0.15">
      <c r="AC616" s="71">
        <v>613</v>
      </c>
      <c r="AD616" s="71">
        <f>[1]节奏总纲!AD616</f>
        <v>92.612769076112713</v>
      </c>
      <c r="AE616" s="71">
        <f>[1]节奏总纲!AE616</f>
        <v>94.876754968571547</v>
      </c>
      <c r="AF616" s="71">
        <f>[1]节奏总纲!AF616</f>
        <v>98.000405188466999</v>
      </c>
      <c r="AG616" s="71">
        <f>[1]节奏总纲!AG616</f>
        <v>102.85340947632454</v>
      </c>
      <c r="AH616" s="71">
        <f>[1]节奏总纲!AH616</f>
        <v>111.74604434999485</v>
      </c>
    </row>
    <row r="617" spans="29:34" x14ac:dyDescent="0.15">
      <c r="AC617" s="71">
        <v>614</v>
      </c>
      <c r="AD617" s="71">
        <f>[1]节奏总纲!AD617</f>
        <v>92.636458807788642</v>
      </c>
      <c r="AE617" s="71">
        <f>[1]节奏总纲!AE617</f>
        <v>94.900645121678906</v>
      </c>
      <c r="AF617" s="71">
        <f>[1]节奏总纲!AF617</f>
        <v>98.022302485401042</v>
      </c>
      <c r="AG617" s="71">
        <f>[1]节奏总纲!AG617</f>
        <v>102.87779007379997</v>
      </c>
      <c r="AH617" s="71">
        <f>[1]节奏总纲!AH617</f>
        <v>111.77104842316133</v>
      </c>
    </row>
    <row r="618" spans="29:34" x14ac:dyDescent="0.15">
      <c r="AC618" s="71">
        <v>615</v>
      </c>
      <c r="AD618" s="71">
        <f>[1]节奏总纲!AD618</f>
        <v>92.660148539464586</v>
      </c>
      <c r="AE618" s="71">
        <f>[1]节奏总纲!AE618</f>
        <v>94.924535274786265</v>
      </c>
      <c r="AF618" s="71">
        <f>[1]节奏总纲!AF618</f>
        <v>98.044199782335085</v>
      </c>
      <c r="AG618" s="71">
        <f>[1]节奏总纲!AG618</f>
        <v>102.90217067127541</v>
      </c>
      <c r="AH618" s="71">
        <f>[1]节奏总纲!AH618</f>
        <v>111.7960524963278</v>
      </c>
    </row>
    <row r="619" spans="29:34" x14ac:dyDescent="0.15">
      <c r="AC619" s="71">
        <v>616</v>
      </c>
      <c r="AD619" s="71">
        <f>[1]节奏总纲!AD619</f>
        <v>92.683838271140516</v>
      </c>
      <c r="AE619" s="71">
        <f>[1]节奏总纲!AE619</f>
        <v>94.948425427893611</v>
      </c>
      <c r="AF619" s="71">
        <f>[1]节奏总纲!AF619</f>
        <v>98.066097079269127</v>
      </c>
      <c r="AG619" s="71">
        <f>[1]节奏总纲!AG619</f>
        <v>102.92655126875084</v>
      </c>
      <c r="AH619" s="71">
        <f>[1]节奏总纲!AH619</f>
        <v>111.82105656949427</v>
      </c>
    </row>
    <row r="620" spans="29:34" x14ac:dyDescent="0.15">
      <c r="AC620" s="71">
        <v>617</v>
      </c>
      <c r="AD620" s="71">
        <f>[1]节奏总纲!AD620</f>
        <v>92.70752800281646</v>
      </c>
      <c r="AE620" s="71">
        <f>[1]节奏总纲!AE620</f>
        <v>94.97231558100097</v>
      </c>
      <c r="AF620" s="71">
        <f>[1]节奏总纲!AF620</f>
        <v>98.08799437620317</v>
      </c>
      <c r="AG620" s="71">
        <f>[1]节奏总纲!AG620</f>
        <v>102.95093186622628</v>
      </c>
      <c r="AH620" s="71">
        <f>[1]节奏总纲!AH620</f>
        <v>111.84606064266075</v>
      </c>
    </row>
    <row r="621" spans="29:34" x14ac:dyDescent="0.15">
      <c r="AC621" s="71">
        <v>618</v>
      </c>
      <c r="AD621" s="71">
        <f>[1]节奏总纲!AD621</f>
        <v>92.73121773449239</v>
      </c>
      <c r="AE621" s="71">
        <f>[1]节奏总纲!AE621</f>
        <v>94.996205734108329</v>
      </c>
      <c r="AF621" s="71">
        <f>[1]节奏总纲!AF621</f>
        <v>98.109891673137213</v>
      </c>
      <c r="AG621" s="71">
        <f>[1]节奏总纲!AG621</f>
        <v>102.97531246370173</v>
      </c>
      <c r="AH621" s="71">
        <f>[1]节奏总纲!AH621</f>
        <v>111.87106471582722</v>
      </c>
    </row>
    <row r="622" spans="29:34" x14ac:dyDescent="0.15">
      <c r="AC622" s="71">
        <v>619</v>
      </c>
      <c r="AD622" s="71">
        <f>[1]节奏总纲!AD622</f>
        <v>92.754907466168333</v>
      </c>
      <c r="AE622" s="71">
        <f>[1]节奏总纲!AE622</f>
        <v>95.019617650928339</v>
      </c>
      <c r="AF622" s="71">
        <f>[1]节奏总纲!AF622</f>
        <v>98.131788970071256</v>
      </c>
      <c r="AG622" s="71">
        <f>[1]节奏总纲!AG622</f>
        <v>102.99969306117715</v>
      </c>
      <c r="AH622" s="71">
        <f>[1]节奏总纲!AH622</f>
        <v>111.89606878899369</v>
      </c>
    </row>
    <row r="623" spans="29:34" x14ac:dyDescent="0.15">
      <c r="AC623" s="71">
        <v>620</v>
      </c>
      <c r="AD623" s="71">
        <f>[1]节奏总纲!AD623</f>
        <v>92.778597197844263</v>
      </c>
      <c r="AE623" s="71">
        <f>[1]节奏总纲!AE623</f>
        <v>95.0429392728729</v>
      </c>
      <c r="AF623" s="71">
        <f>[1]节奏总纲!AF623</f>
        <v>98.153686267005298</v>
      </c>
      <c r="AG623" s="71">
        <f>[1]节奏总纲!AG623</f>
        <v>103.02142624664008</v>
      </c>
      <c r="AH623" s="71">
        <f>[1]节奏总纲!AH623</f>
        <v>111.92107286216016</v>
      </c>
    </row>
    <row r="624" spans="29:34" x14ac:dyDescent="0.15">
      <c r="AC624" s="71">
        <v>621</v>
      </c>
      <c r="AD624" s="71">
        <f>[1]节奏总纲!AD624</f>
        <v>92.802286929520207</v>
      </c>
      <c r="AE624" s="71">
        <f>[1]节奏总纲!AE624</f>
        <v>95.066260894817461</v>
      </c>
      <c r="AF624" s="71">
        <f>[1]节奏总纲!AF624</f>
        <v>98.175583563939341</v>
      </c>
      <c r="AG624" s="71">
        <f>[1]节奏总纲!AG624</f>
        <v>103.04312567763559</v>
      </c>
      <c r="AH624" s="71">
        <f>[1]节奏总纲!AH624</f>
        <v>111.94607693532663</v>
      </c>
    </row>
    <row r="625" spans="29:34" x14ac:dyDescent="0.15">
      <c r="AC625" s="71">
        <v>622</v>
      </c>
      <c r="AD625" s="71">
        <f>[1]节奏总纲!AD625</f>
        <v>92.825976661196137</v>
      </c>
      <c r="AE625" s="71">
        <f>[1]节奏总纲!AE625</f>
        <v>95.089582516762022</v>
      </c>
      <c r="AF625" s="71">
        <f>[1]节奏总纲!AF625</f>
        <v>98.197480860873384</v>
      </c>
      <c r="AG625" s="71">
        <f>[1]节奏总纲!AG625</f>
        <v>103.0648251086311</v>
      </c>
      <c r="AH625" s="71">
        <f>[1]节奏总纲!AH625</f>
        <v>111.97108100849312</v>
      </c>
    </row>
    <row r="626" spans="29:34" x14ac:dyDescent="0.15">
      <c r="AC626" s="71">
        <v>623</v>
      </c>
      <c r="AD626" s="71">
        <f>[1]节奏总纲!AD626</f>
        <v>92.849666392872081</v>
      </c>
      <c r="AE626" s="71">
        <f>[1]节奏总纲!AE626</f>
        <v>95.112904138706568</v>
      </c>
      <c r="AF626" s="71">
        <f>[1]节奏总纲!AF626</f>
        <v>98.219378157807427</v>
      </c>
      <c r="AG626" s="71">
        <f>[1]节奏总纲!AG626</f>
        <v>103.08652453962659</v>
      </c>
      <c r="AH626" s="71">
        <f>[1]节奏总纲!AH626</f>
        <v>111.99608508165959</v>
      </c>
    </row>
    <row r="627" spans="29:34" x14ac:dyDescent="0.15">
      <c r="AC627" s="71">
        <v>624</v>
      </c>
      <c r="AD627" s="71">
        <f>[1]节奏总纲!AD627</f>
        <v>92.87335612454801</v>
      </c>
      <c r="AE627" s="71">
        <f>[1]节奏总纲!AE627</f>
        <v>95.136225760651129</v>
      </c>
      <c r="AF627" s="71">
        <f>[1]节奏总纲!AF627</f>
        <v>98.241275454741469</v>
      </c>
      <c r="AG627" s="71">
        <f>[1]节奏总纲!AG627</f>
        <v>103.10822397062211</v>
      </c>
      <c r="AH627" s="71">
        <f>[1]节奏总纲!AH627</f>
        <v>112.01985623175406</v>
      </c>
    </row>
    <row r="628" spans="29:34" x14ac:dyDescent="0.15">
      <c r="AC628" s="71">
        <v>625</v>
      </c>
      <c r="AD628" s="71">
        <f>[1]节奏总纲!AD628</f>
        <v>92.897045856223954</v>
      </c>
      <c r="AE628" s="71">
        <f>[1]节奏总纲!AE628</f>
        <v>95.15954738259569</v>
      </c>
      <c r="AF628" s="71">
        <f>[1]节奏总纲!AF628</f>
        <v>98.263172751675512</v>
      </c>
      <c r="AG628" s="71">
        <f>[1]节奏总纲!AG628</f>
        <v>103.1299234016176</v>
      </c>
      <c r="AH628" s="71">
        <f>[1]节奏总纲!AH628</f>
        <v>112.04339850623988</v>
      </c>
    </row>
    <row r="629" spans="29:34" x14ac:dyDescent="0.15">
      <c r="AC629" s="71">
        <v>626</v>
      </c>
      <c r="AD629" s="71">
        <f>[1]节奏总纲!AD629</f>
        <v>92.920735587899898</v>
      </c>
      <c r="AE629" s="71">
        <f>[1]节奏总纲!AE629</f>
        <v>95.182869004540251</v>
      </c>
      <c r="AF629" s="71">
        <f>[1]节奏总纲!AF629</f>
        <v>98.285070048609555</v>
      </c>
      <c r="AG629" s="71">
        <f>[1]节奏总纲!AG629</f>
        <v>103.15162283261311</v>
      </c>
      <c r="AH629" s="71">
        <f>[1]节奏总纲!AH629</f>
        <v>112.0669407807257</v>
      </c>
    </row>
    <row r="630" spans="29:34" x14ac:dyDescent="0.15">
      <c r="AC630" s="71">
        <v>627</v>
      </c>
      <c r="AD630" s="71">
        <f>[1]节奏总纲!AD630</f>
        <v>92.944425319575828</v>
      </c>
      <c r="AE630" s="71">
        <f>[1]节奏总纲!AE630</f>
        <v>95.206190626484812</v>
      </c>
      <c r="AF630" s="71">
        <f>[1]节奏总纲!AF630</f>
        <v>98.306967345543598</v>
      </c>
      <c r="AG630" s="71">
        <f>[1]节奏总纲!AG630</f>
        <v>103.17332226360861</v>
      </c>
      <c r="AH630" s="71">
        <f>[1]节奏总纲!AH630</f>
        <v>112.09048305521152</v>
      </c>
    </row>
    <row r="631" spans="29:34" x14ac:dyDescent="0.15">
      <c r="AC631" s="71">
        <v>628</v>
      </c>
      <c r="AD631" s="71">
        <f>[1]节奏总纲!AD631</f>
        <v>92.968115051251772</v>
      </c>
      <c r="AE631" s="71">
        <f>[1]节奏总纲!AE631</f>
        <v>95.229512248429359</v>
      </c>
      <c r="AF631" s="71">
        <f>[1]节奏总纲!AF631</f>
        <v>98.32886464247764</v>
      </c>
      <c r="AG631" s="71">
        <f>[1]节奏总纲!AG631</f>
        <v>103.19502169460412</v>
      </c>
      <c r="AH631" s="71">
        <f>[1]节奏总纲!AH631</f>
        <v>112.11402532969736</v>
      </c>
    </row>
    <row r="632" spans="29:34" x14ac:dyDescent="0.15">
      <c r="AC632" s="71">
        <v>629</v>
      </c>
      <c r="AD632" s="71">
        <f>[1]节奏总纲!AD632</f>
        <v>92.991804782927701</v>
      </c>
      <c r="AE632" s="71">
        <f>[1]节奏总纲!AE632</f>
        <v>95.252833870373919</v>
      </c>
      <c r="AF632" s="71">
        <f>[1]节奏总纲!AF632</f>
        <v>98.350761939411683</v>
      </c>
      <c r="AG632" s="71">
        <f>[1]节奏总纲!AG632</f>
        <v>103.21672112559963</v>
      </c>
      <c r="AH632" s="71">
        <f>[1]节奏总纲!AH632</f>
        <v>112.13756760418318</v>
      </c>
    </row>
    <row r="633" spans="29:34" x14ac:dyDescent="0.15">
      <c r="AC633" s="71">
        <v>630</v>
      </c>
      <c r="AD633" s="71">
        <f>[1]节奏总纲!AD633</f>
        <v>93.014456893313053</v>
      </c>
      <c r="AE633" s="71">
        <f>[1]节奏总纲!AE633</f>
        <v>95.27615549231848</v>
      </c>
      <c r="AF633" s="71">
        <f>[1]节奏总纲!AF633</f>
        <v>98.372659236345726</v>
      </c>
      <c r="AG633" s="71">
        <f>[1]节奏总纲!AG633</f>
        <v>103.23842055659513</v>
      </c>
      <c r="AH633" s="71">
        <f>[1]节奏总纲!AH633</f>
        <v>112.161109878669</v>
      </c>
    </row>
    <row r="634" spans="29:34" x14ac:dyDescent="0.15">
      <c r="AC634" s="71">
        <v>631</v>
      </c>
      <c r="AD634" s="71">
        <f>[1]节奏总纲!AD634</f>
        <v>93.036560194527354</v>
      </c>
      <c r="AE634" s="71">
        <f>[1]节奏总纲!AE634</f>
        <v>95.299477114263041</v>
      </c>
      <c r="AF634" s="71">
        <f>[1]节奏总纲!AF634</f>
        <v>98.394556533279768</v>
      </c>
      <c r="AG634" s="71">
        <f>[1]节奏总纲!AG634</f>
        <v>103.26011998759064</v>
      </c>
      <c r="AH634" s="71">
        <f>[1]节奏总纲!AH634</f>
        <v>112.18465215315481</v>
      </c>
    </row>
    <row r="635" spans="29:34" x14ac:dyDescent="0.15">
      <c r="AC635" s="71">
        <v>632</v>
      </c>
      <c r="AD635" s="71">
        <f>[1]节奏总纲!AD635</f>
        <v>93.058663495741655</v>
      </c>
      <c r="AE635" s="71">
        <f>[1]节奏总纲!AE635</f>
        <v>95.322798736207602</v>
      </c>
      <c r="AF635" s="71">
        <f>[1]节奏总纲!AF635</f>
        <v>98.416453830213811</v>
      </c>
      <c r="AG635" s="71">
        <f>[1]节奏总纲!AG635</f>
        <v>103.28181941858614</v>
      </c>
      <c r="AH635" s="71">
        <f>[1]节奏总纲!AH635</f>
        <v>112.20819442764063</v>
      </c>
    </row>
    <row r="636" spans="29:34" x14ac:dyDescent="0.15">
      <c r="AC636" s="71">
        <v>633</v>
      </c>
      <c r="AD636" s="71">
        <f>[1]节奏总纲!AD636</f>
        <v>93.080766796955956</v>
      </c>
      <c r="AE636" s="71">
        <f>[1]节奏总纲!AE636</f>
        <v>95.346120358152149</v>
      </c>
      <c r="AF636" s="71">
        <f>[1]节奏总纲!AF636</f>
        <v>98.438351127147854</v>
      </c>
      <c r="AG636" s="71">
        <f>[1]节奏总纲!AG636</f>
        <v>103.30351884958165</v>
      </c>
      <c r="AH636" s="71">
        <f>[1]节奏总纲!AH636</f>
        <v>112.23173670212647</v>
      </c>
    </row>
    <row r="637" spans="29:34" x14ac:dyDescent="0.15">
      <c r="AC637" s="71">
        <v>634</v>
      </c>
      <c r="AD637" s="71">
        <f>[1]节奏总纲!AD637</f>
        <v>93.102870098170257</v>
      </c>
      <c r="AE637" s="71">
        <f>[1]节奏总纲!AE637</f>
        <v>95.36944198009671</v>
      </c>
      <c r="AF637" s="71">
        <f>[1]节奏总纲!AF637</f>
        <v>98.460248424081897</v>
      </c>
      <c r="AG637" s="71">
        <f>[1]节奏总纲!AG637</f>
        <v>103.32521828057715</v>
      </c>
      <c r="AH637" s="71">
        <f>[1]节奏总纲!AH637</f>
        <v>112.25527897661229</v>
      </c>
    </row>
    <row r="638" spans="29:34" x14ac:dyDescent="0.15">
      <c r="AC638" s="71">
        <v>635</v>
      </c>
      <c r="AD638" s="71">
        <f>[1]节奏总纲!AD638</f>
        <v>93.124973399384572</v>
      </c>
      <c r="AE638" s="71">
        <f>[1]节奏总纲!AE638</f>
        <v>95.392763602041271</v>
      </c>
      <c r="AF638" s="71">
        <f>[1]节奏总纲!AF638</f>
        <v>98.482145721015939</v>
      </c>
      <c r="AG638" s="71">
        <f>[1]节奏总纲!AG638</f>
        <v>103.34691771157266</v>
      </c>
      <c r="AH638" s="71">
        <f>[1]节奏总纲!AH638</f>
        <v>112.27882125109811</v>
      </c>
    </row>
    <row r="639" spans="29:34" x14ac:dyDescent="0.15">
      <c r="AC639" s="71">
        <v>636</v>
      </c>
      <c r="AD639" s="71">
        <f>[1]节奏总纲!AD639</f>
        <v>93.147076700598873</v>
      </c>
      <c r="AE639" s="71">
        <f>[1]节奏总纲!AE639</f>
        <v>95.416085223985831</v>
      </c>
      <c r="AF639" s="71">
        <f>[1]节奏总纲!AF639</f>
        <v>98.504043017949982</v>
      </c>
      <c r="AG639" s="71">
        <f>[1]节奏总纲!AG639</f>
        <v>103.36861714256817</v>
      </c>
      <c r="AH639" s="71">
        <f>[1]节奏总纲!AH639</f>
        <v>112.30236352558393</v>
      </c>
    </row>
    <row r="640" spans="29:34" x14ac:dyDescent="0.15">
      <c r="AC640" s="71">
        <v>637</v>
      </c>
      <c r="AD640" s="71">
        <f>[1]节奏总纲!AD640</f>
        <v>93.169180001813174</v>
      </c>
      <c r="AE640" s="71">
        <f>[1]节奏总纲!AE640</f>
        <v>95.439406845930392</v>
      </c>
      <c r="AF640" s="71">
        <f>[1]节奏总纲!AF640</f>
        <v>98.525940314884025</v>
      </c>
      <c r="AG640" s="71">
        <f>[1]节奏总纲!AG640</f>
        <v>103.39031657356367</v>
      </c>
      <c r="AH640" s="71">
        <f>[1]节奏总纲!AH640</f>
        <v>112.32590580006975</v>
      </c>
    </row>
    <row r="641" spans="29:34" x14ac:dyDescent="0.15">
      <c r="AC641" s="71">
        <v>638</v>
      </c>
      <c r="AD641" s="71">
        <f>[1]节奏总纲!AD641</f>
        <v>93.191283303027475</v>
      </c>
      <c r="AE641" s="71">
        <f>[1]节奏总纲!AE641</f>
        <v>95.462728467874939</v>
      </c>
      <c r="AF641" s="71">
        <f>[1]节奏总纲!AF641</f>
        <v>98.547837611818068</v>
      </c>
      <c r="AG641" s="71">
        <f>[1]节奏总纲!AG641</f>
        <v>103.41201600455918</v>
      </c>
      <c r="AH641" s="71">
        <f>[1]节奏总纲!AH641</f>
        <v>112.34944807455558</v>
      </c>
    </row>
    <row r="642" spans="29:34" x14ac:dyDescent="0.15">
      <c r="AC642" s="71">
        <v>639</v>
      </c>
      <c r="AD642" s="71">
        <f>[1]节奏总纲!AD642</f>
        <v>93.213386604241791</v>
      </c>
      <c r="AE642" s="71">
        <f>[1]节奏总纲!AE642</f>
        <v>95.4860500898195</v>
      </c>
      <c r="AF642" s="71">
        <f>[1]节奏总纲!AF642</f>
        <v>98.56973490875211</v>
      </c>
      <c r="AG642" s="71">
        <f>[1]节奏总纲!AG642</f>
        <v>103.43371543555467</v>
      </c>
      <c r="AH642" s="71">
        <f>[1]节奏总纲!AH642</f>
        <v>112.3729903490414</v>
      </c>
    </row>
    <row r="643" spans="29:34" x14ac:dyDescent="0.15">
      <c r="AC643" s="71">
        <v>640</v>
      </c>
      <c r="AD643" s="71">
        <f>[1]节奏总纲!AD643</f>
        <v>93.235489905456092</v>
      </c>
      <c r="AE643" s="71">
        <f>[1]节奏总纲!AE643</f>
        <v>95.509371711764061</v>
      </c>
      <c r="AF643" s="71">
        <f>[1]节奏总纲!AF643</f>
        <v>98.591632205686153</v>
      </c>
      <c r="AG643" s="71">
        <f>[1]节奏总纲!AG643</f>
        <v>103.45541486655019</v>
      </c>
      <c r="AH643" s="71">
        <f>[1]节奏总纲!AH643</f>
        <v>112.39653262352722</v>
      </c>
    </row>
    <row r="644" spans="29:34" x14ac:dyDescent="0.15">
      <c r="AC644" s="71">
        <v>641</v>
      </c>
      <c r="AD644" s="71">
        <f>[1]节奏总纲!AD644</f>
        <v>93.257593206670393</v>
      </c>
      <c r="AE644" s="71">
        <f>[1]节奏总纲!AE644</f>
        <v>95.532693333708622</v>
      </c>
      <c r="AF644" s="71">
        <f>[1]节奏总纲!AF644</f>
        <v>98.613529502620196</v>
      </c>
      <c r="AG644" s="71">
        <f>[1]节奏总纲!AG644</f>
        <v>103.47711429754568</v>
      </c>
      <c r="AH644" s="71">
        <f>[1]节奏总纲!AH644</f>
        <v>112.42007489801304</v>
      </c>
    </row>
    <row r="645" spans="29:34" x14ac:dyDescent="0.15">
      <c r="AC645" s="71">
        <v>642</v>
      </c>
      <c r="AD645" s="71">
        <f>[1]节奏总纲!AD645</f>
        <v>93.279696507884694</v>
      </c>
      <c r="AE645" s="71">
        <f>[1]节奏总纲!AE645</f>
        <v>95.556014955653183</v>
      </c>
      <c r="AF645" s="71">
        <f>[1]节奏总纲!AF645</f>
        <v>98.635426799554239</v>
      </c>
      <c r="AG645" s="71">
        <f>[1]节奏总纲!AG645</f>
        <v>103.49881372854119</v>
      </c>
      <c r="AH645" s="71">
        <f>[1]节奏总纲!AH645</f>
        <v>112.44361717249886</v>
      </c>
    </row>
    <row r="646" spans="29:34" x14ac:dyDescent="0.15">
      <c r="AC646" s="71">
        <v>643</v>
      </c>
      <c r="AD646" s="71">
        <f>[1]节奏总纲!AD646</f>
        <v>93.301799809098995</v>
      </c>
      <c r="AE646" s="71">
        <f>[1]节奏总纲!AE646</f>
        <v>95.579336577597729</v>
      </c>
      <c r="AF646" s="71">
        <f>[1]节奏总纲!AF646</f>
        <v>98.657324096488281</v>
      </c>
      <c r="AG646" s="71">
        <f>[1]节奏总纲!AG646</f>
        <v>103.52051315953669</v>
      </c>
      <c r="AH646" s="71">
        <f>[1]节奏总纲!AH646</f>
        <v>112.4671594469847</v>
      </c>
    </row>
    <row r="647" spans="29:34" x14ac:dyDescent="0.15">
      <c r="AC647" s="71">
        <v>644</v>
      </c>
      <c r="AD647" s="71">
        <f>[1]节奏总纲!AD647</f>
        <v>93.32390311031331</v>
      </c>
      <c r="AE647" s="71">
        <f>[1]节奏总纲!AE647</f>
        <v>95.60265819954229</v>
      </c>
      <c r="AF647" s="71">
        <f>[1]节奏总纲!AF647</f>
        <v>98.679221393422324</v>
      </c>
      <c r="AG647" s="71">
        <f>[1]节奏总纲!AG647</f>
        <v>103.5422125905322</v>
      </c>
      <c r="AH647" s="71">
        <f>[1]节奏总纲!AH647</f>
        <v>112.49070172147051</v>
      </c>
    </row>
    <row r="648" spans="29:34" x14ac:dyDescent="0.15">
      <c r="AC648" s="71">
        <v>645</v>
      </c>
      <c r="AD648" s="71">
        <f>[1]节奏总纲!AD648</f>
        <v>93.346006411527611</v>
      </c>
      <c r="AE648" s="71">
        <f>[1]节奏总纲!AE648</f>
        <v>95.625979821486851</v>
      </c>
      <c r="AF648" s="71">
        <f>[1]节奏总纲!AF648</f>
        <v>98.701118690356367</v>
      </c>
      <c r="AG648" s="71">
        <f>[1]节奏总纲!AG648</f>
        <v>103.56391202152771</v>
      </c>
      <c r="AH648" s="71">
        <f>[1]节奏总纲!AH648</f>
        <v>112.51424399595633</v>
      </c>
    </row>
    <row r="649" spans="29:34" x14ac:dyDescent="0.15">
      <c r="AC649" s="71">
        <v>646</v>
      </c>
      <c r="AD649" s="71">
        <f>[1]节奏总纲!AD649</f>
        <v>93.368109712741912</v>
      </c>
      <c r="AE649" s="71">
        <f>[1]节奏总纲!AE649</f>
        <v>95.649301443431412</v>
      </c>
      <c r="AF649" s="71">
        <f>[1]节奏总纲!AF649</f>
        <v>98.72301598729041</v>
      </c>
      <c r="AG649" s="71">
        <f>[1]节奏总纲!AG649</f>
        <v>103.58561145252321</v>
      </c>
      <c r="AH649" s="71">
        <f>[1]节奏总纲!AH649</f>
        <v>112.53778627044215</v>
      </c>
    </row>
    <row r="650" spans="29:34" x14ac:dyDescent="0.15">
      <c r="AC650" s="71">
        <v>647</v>
      </c>
      <c r="AD650" s="71">
        <f>[1]节奏总纲!AD650</f>
        <v>93.390213013956213</v>
      </c>
      <c r="AE650" s="71">
        <f>[1]节奏总纲!AE650</f>
        <v>95.672623065375973</v>
      </c>
      <c r="AF650" s="71">
        <f>[1]节奏总纲!AF650</f>
        <v>98.744913284224452</v>
      </c>
      <c r="AG650" s="71">
        <f>[1]节奏总纲!AG650</f>
        <v>103.60731088351872</v>
      </c>
      <c r="AH650" s="71">
        <f>[1]节奏总纲!AH650</f>
        <v>112.56132854492797</v>
      </c>
    </row>
    <row r="651" spans="29:34" x14ac:dyDescent="0.15">
      <c r="AC651" s="71">
        <v>648</v>
      </c>
      <c r="AD651" s="71">
        <f>[1]节奏总纲!AD651</f>
        <v>93.412316315170528</v>
      </c>
      <c r="AE651" s="71">
        <f>[1]节奏总纲!AE651</f>
        <v>95.695944687320534</v>
      </c>
      <c r="AF651" s="71">
        <f>[1]节奏总纲!AF651</f>
        <v>98.766810581158495</v>
      </c>
      <c r="AG651" s="71">
        <f>[1]节奏总纲!AG651</f>
        <v>103.62901031451422</v>
      </c>
      <c r="AH651" s="71">
        <f>[1]节奏总纲!AH651</f>
        <v>112.58487081941379</v>
      </c>
    </row>
    <row r="652" spans="29:34" x14ac:dyDescent="0.15">
      <c r="AC652" s="71">
        <v>649</v>
      </c>
      <c r="AD652" s="71">
        <f>[1]节奏总纲!AD652</f>
        <v>93.43441961638483</v>
      </c>
      <c r="AE652" s="71">
        <f>[1]节奏总纲!AE652</f>
        <v>95.71926630926508</v>
      </c>
      <c r="AF652" s="71">
        <f>[1]节奏总纲!AF652</f>
        <v>98.788707878092538</v>
      </c>
      <c r="AG652" s="71">
        <f>[1]节奏总纲!AG652</f>
        <v>103.65070974550973</v>
      </c>
      <c r="AH652" s="71">
        <f>[1]节奏总纲!AH652</f>
        <v>112.60841309389963</v>
      </c>
    </row>
    <row r="653" spans="29:34" x14ac:dyDescent="0.15">
      <c r="AC653" s="71">
        <v>650</v>
      </c>
      <c r="AD653" s="71">
        <f>[1]节奏总纲!AD653</f>
        <v>93.456522917599131</v>
      </c>
      <c r="AE653" s="71">
        <f>[1]节奏总纲!AE653</f>
        <v>95.742587931209641</v>
      </c>
      <c r="AF653" s="71">
        <f>[1]节奏总纲!AF653</f>
        <v>98.810605175026581</v>
      </c>
      <c r="AG653" s="71">
        <f>[1]节奏总纲!AG653</f>
        <v>103.67240917650523</v>
      </c>
      <c r="AH653" s="71">
        <f>[1]节奏总纲!AH653</f>
        <v>112.63195536838545</v>
      </c>
    </row>
    <row r="654" spans="29:34" x14ac:dyDescent="0.15">
      <c r="AC654" s="71">
        <v>651</v>
      </c>
      <c r="AD654" s="71">
        <f>[1]节奏总纲!AD654</f>
        <v>93.478626218813432</v>
      </c>
      <c r="AE654" s="71">
        <f>[1]节奏总纲!AE654</f>
        <v>95.765909553154202</v>
      </c>
      <c r="AF654" s="71">
        <f>[1]节奏总纲!AF654</f>
        <v>98.832502471960623</v>
      </c>
      <c r="AG654" s="71">
        <f>[1]节奏总纲!AG654</f>
        <v>103.69410860750074</v>
      </c>
      <c r="AH654" s="71">
        <f>[1]节奏总纲!AH654</f>
        <v>112.65549764287127</v>
      </c>
    </row>
    <row r="655" spans="29:34" x14ac:dyDescent="0.15">
      <c r="AC655" s="71">
        <v>652</v>
      </c>
      <c r="AD655" s="71">
        <f>[1]节奏总纲!AD655</f>
        <v>93.500729520027747</v>
      </c>
      <c r="AE655" s="71">
        <f>[1]节奏总纲!AE655</f>
        <v>95.789231175098763</v>
      </c>
      <c r="AF655" s="71">
        <f>[1]节奏总纲!AF655</f>
        <v>98.854399768894666</v>
      </c>
      <c r="AG655" s="71">
        <f>[1]节奏总纲!AG655</f>
        <v>103.71580803849625</v>
      </c>
      <c r="AH655" s="71">
        <f>[1]节奏总纲!AH655</f>
        <v>112.67903991735709</v>
      </c>
    </row>
    <row r="656" spans="29:34" x14ac:dyDescent="0.15">
      <c r="AC656" s="71">
        <v>653</v>
      </c>
      <c r="AD656" s="71">
        <f>[1]节奏总纲!AD656</f>
        <v>93.522832821242048</v>
      </c>
      <c r="AE656" s="71">
        <f>[1]节奏总纲!AE656</f>
        <v>95.812552797043324</v>
      </c>
      <c r="AF656" s="71">
        <f>[1]节奏总纲!AF656</f>
        <v>98.876297065828709</v>
      </c>
      <c r="AG656" s="71">
        <f>[1]节奏总纲!AG656</f>
        <v>103.73750746949175</v>
      </c>
      <c r="AH656" s="71">
        <f>[1]节奏总纲!AH656</f>
        <v>112.70258219184291</v>
      </c>
    </row>
    <row r="657" spans="29:34" x14ac:dyDescent="0.15">
      <c r="AC657" s="71">
        <v>654</v>
      </c>
      <c r="AD657" s="71">
        <f>[1]节奏总纲!AD657</f>
        <v>93.544936122456349</v>
      </c>
      <c r="AE657" s="71">
        <f>[1]节奏总纲!AE657</f>
        <v>95.835874418987871</v>
      </c>
      <c r="AF657" s="71">
        <f>[1]节奏总纲!AF657</f>
        <v>98.898194362762752</v>
      </c>
      <c r="AG657" s="71">
        <f>[1]节奏总纲!AG657</f>
        <v>103.75920690048726</v>
      </c>
      <c r="AH657" s="71">
        <f>[1]节奏总纲!AH657</f>
        <v>112.72612446632874</v>
      </c>
    </row>
    <row r="658" spans="29:34" x14ac:dyDescent="0.15">
      <c r="AC658" s="71">
        <v>655</v>
      </c>
      <c r="AD658" s="71">
        <f>[1]节奏总纲!AD658</f>
        <v>93.56703942367065</v>
      </c>
      <c r="AE658" s="71">
        <f>[1]节奏总纲!AE658</f>
        <v>95.859196040932432</v>
      </c>
      <c r="AF658" s="71">
        <f>[1]节奏总纲!AF658</f>
        <v>98.920091659696794</v>
      </c>
      <c r="AG658" s="71">
        <f>[1]节奏总纲!AG658</f>
        <v>103.78090633148275</v>
      </c>
      <c r="AH658" s="71">
        <f>[1]节奏总纲!AH658</f>
        <v>112.74966674081456</v>
      </c>
    </row>
    <row r="659" spans="29:34" x14ac:dyDescent="0.15">
      <c r="AC659" s="71">
        <v>656</v>
      </c>
      <c r="AD659" s="71">
        <f>[1]节奏总纲!AD659</f>
        <v>93.589142724884951</v>
      </c>
      <c r="AE659" s="71">
        <f>[1]节奏总纲!AE659</f>
        <v>95.882517662876992</v>
      </c>
      <c r="AF659" s="71">
        <f>[1]节奏总纲!AF659</f>
        <v>98.941988956630837</v>
      </c>
      <c r="AG659" s="71">
        <f>[1]节奏总纲!AG659</f>
        <v>103.80260576247827</v>
      </c>
      <c r="AH659" s="71">
        <f>[1]节奏总纲!AH659</f>
        <v>112.77320901530038</v>
      </c>
    </row>
    <row r="660" spans="29:34" x14ac:dyDescent="0.15">
      <c r="AC660" s="71">
        <v>657</v>
      </c>
      <c r="AD660" s="71">
        <f>[1]节奏总纲!AD660</f>
        <v>93.611246026099266</v>
      </c>
      <c r="AE660" s="71">
        <f>[1]节奏总纲!AE660</f>
        <v>95.905839284821553</v>
      </c>
      <c r="AF660" s="71">
        <f>[1]节奏总纲!AF660</f>
        <v>98.96388625356488</v>
      </c>
      <c r="AG660" s="71">
        <f>[1]节奏总纲!AG660</f>
        <v>103.82430519347376</v>
      </c>
      <c r="AH660" s="71">
        <f>[1]节奏总纲!AH660</f>
        <v>112.7967512897862</v>
      </c>
    </row>
    <row r="661" spans="29:34" x14ac:dyDescent="0.15">
      <c r="AC661" s="71">
        <v>658</v>
      </c>
      <c r="AD661" s="71">
        <f>[1]节奏总纲!AD661</f>
        <v>93.633349327313567</v>
      </c>
      <c r="AE661" s="71">
        <f>[1]节奏总纲!AE661</f>
        <v>95.929160906766114</v>
      </c>
      <c r="AF661" s="71">
        <f>[1]节奏总纲!AF661</f>
        <v>98.985783550498923</v>
      </c>
      <c r="AG661" s="71">
        <f>[1]节奏总纲!AG661</f>
        <v>103.84600462446927</v>
      </c>
      <c r="AH661" s="71">
        <f>[1]节奏总纲!AH661</f>
        <v>112.82029356427202</v>
      </c>
    </row>
    <row r="662" spans="29:34" x14ac:dyDescent="0.15">
      <c r="AC662" s="71">
        <v>659</v>
      </c>
      <c r="AD662" s="71">
        <f>[1]节奏总纲!AD662</f>
        <v>93.655452628527868</v>
      </c>
      <c r="AE662" s="71">
        <f>[1]节奏总纲!AE662</f>
        <v>95.952482528710661</v>
      </c>
      <c r="AF662" s="71">
        <f>[1]节奏总纲!AF662</f>
        <v>99.007301686184391</v>
      </c>
      <c r="AG662" s="71">
        <f>[1]节奏总纲!AG662</f>
        <v>103.86770405546478</v>
      </c>
      <c r="AH662" s="71">
        <f>[1]节奏总纲!AH662</f>
        <v>112.84383583875785</v>
      </c>
    </row>
    <row r="663" spans="29:34" x14ac:dyDescent="0.15">
      <c r="AC663" s="71">
        <v>660</v>
      </c>
      <c r="AD663" s="71">
        <f>[1]节奏总纲!AD663</f>
        <v>93.677555929742169</v>
      </c>
      <c r="AE663" s="71">
        <f>[1]节奏总纲!AE663</f>
        <v>95.975804150655222</v>
      </c>
      <c r="AF663" s="71">
        <f>[1]节奏总纲!AF663</f>
        <v>99.028118033845786</v>
      </c>
      <c r="AG663" s="71">
        <f>[1]节奏总纲!AG663</f>
        <v>103.88940348646028</v>
      </c>
      <c r="AH663" s="71">
        <f>[1]节奏总纲!AH663</f>
        <v>112.86737811324367</v>
      </c>
    </row>
    <row r="664" spans="29:34" x14ac:dyDescent="0.15">
      <c r="AC664" s="71">
        <v>661</v>
      </c>
      <c r="AD664" s="71">
        <f>[1]节奏总纲!AD664</f>
        <v>93.699659230956485</v>
      </c>
      <c r="AE664" s="71">
        <f>[1]节奏总纲!AE664</f>
        <v>95.999125772599783</v>
      </c>
      <c r="AF664" s="71">
        <f>[1]节奏总纲!AF664</f>
        <v>99.048934381507181</v>
      </c>
      <c r="AG664" s="71">
        <f>[1]节奏总纲!AG664</f>
        <v>103.91110291745579</v>
      </c>
      <c r="AH664" s="71">
        <f>[1]节奏总纲!AH664</f>
        <v>112.89092038772949</v>
      </c>
    </row>
    <row r="665" spans="29:34" x14ac:dyDescent="0.15">
      <c r="AC665" s="71">
        <v>662</v>
      </c>
      <c r="AD665" s="71">
        <f>[1]节奏总纲!AD665</f>
        <v>93.721762532170786</v>
      </c>
      <c r="AE665" s="71">
        <f>[1]节奏总纲!AE665</f>
        <v>96.020621439095706</v>
      </c>
      <c r="AF665" s="71">
        <f>[1]节奏总纲!AF665</f>
        <v>99.069750729168575</v>
      </c>
      <c r="AG665" s="71">
        <f>[1]节奏总纲!AG665</f>
        <v>103.93280234845129</v>
      </c>
      <c r="AH665" s="71">
        <f>[1]节奏总纲!AH665</f>
        <v>112.91446266221531</v>
      </c>
    </row>
    <row r="666" spans="29:34" x14ac:dyDescent="0.15">
      <c r="AC666" s="71">
        <v>663</v>
      </c>
      <c r="AD666" s="71">
        <f>[1]节奏总纲!AD666</f>
        <v>93.743865833385087</v>
      </c>
      <c r="AE666" s="71">
        <f>[1]节奏总纲!AE666</f>
        <v>96.042045992648795</v>
      </c>
      <c r="AF666" s="71">
        <f>[1]节奏总纲!AF666</f>
        <v>99.09056707682997</v>
      </c>
      <c r="AG666" s="71">
        <f>[1]节奏总纲!AG666</f>
        <v>103.9545017794468</v>
      </c>
      <c r="AH666" s="71">
        <f>[1]节奏总纲!AH666</f>
        <v>112.93800493670113</v>
      </c>
    </row>
    <row r="667" spans="29:34" x14ac:dyDescent="0.15">
      <c r="AC667" s="71">
        <v>664</v>
      </c>
      <c r="AD667" s="71">
        <f>[1]节奏总纲!AD667</f>
        <v>93.765969134599388</v>
      </c>
      <c r="AE667" s="71">
        <f>[1]节奏总纲!AE667</f>
        <v>96.063470546201899</v>
      </c>
      <c r="AF667" s="71">
        <f>[1]节奏总纲!AF667</f>
        <v>99.111383424491365</v>
      </c>
      <c r="AG667" s="71">
        <f>[1]节奏总纲!AG667</f>
        <v>103.9762012104423</v>
      </c>
      <c r="AH667" s="71">
        <f>[1]节奏总纲!AH667</f>
        <v>112.96154721118697</v>
      </c>
    </row>
    <row r="668" spans="29:34" x14ac:dyDescent="0.15">
      <c r="AC668" s="71">
        <v>665</v>
      </c>
      <c r="AD668" s="71">
        <f>[1]节奏总纲!AD668</f>
        <v>93.788072435813689</v>
      </c>
      <c r="AE668" s="71">
        <f>[1]节奏总纲!AE668</f>
        <v>96.084895099754988</v>
      </c>
      <c r="AF668" s="71">
        <f>[1]节奏总纲!AF668</f>
        <v>99.132199772152759</v>
      </c>
      <c r="AG668" s="71">
        <f>[1]节奏总纲!AG668</f>
        <v>103.99790064143781</v>
      </c>
      <c r="AH668" s="71">
        <f>[1]节奏总纲!AH668</f>
        <v>112.98508948567279</v>
      </c>
    </row>
    <row r="669" spans="29:34" x14ac:dyDescent="0.15">
      <c r="AC669" s="71">
        <v>666</v>
      </c>
      <c r="AD669" s="71">
        <f>[1]节奏总纲!AD669</f>
        <v>93.810175737028004</v>
      </c>
      <c r="AE669" s="71">
        <f>[1]节奏总纲!AE669</f>
        <v>96.106319653308091</v>
      </c>
      <c r="AF669" s="71">
        <f>[1]节奏总纲!AF669</f>
        <v>99.153016119814154</v>
      </c>
      <c r="AG669" s="71">
        <f>[1]节奏总纲!AG669</f>
        <v>104.01862560173025</v>
      </c>
      <c r="AH669" s="71">
        <f>[1]节奏总纲!AH669</f>
        <v>113.00808264487495</v>
      </c>
    </row>
    <row r="670" spans="29:34" x14ac:dyDescent="0.15">
      <c r="AC670" s="71">
        <v>667</v>
      </c>
      <c r="AD670" s="71">
        <f>[1]节奏总纲!AD670</f>
        <v>93.832279038242305</v>
      </c>
      <c r="AE670" s="71">
        <f>[1]节奏总纲!AE670</f>
        <v>96.12774420686118</v>
      </c>
      <c r="AF670" s="71">
        <f>[1]节奏总纲!AF670</f>
        <v>99.173832467475549</v>
      </c>
      <c r="AG670" s="71">
        <f>[1]节奏总纲!AG670</f>
        <v>104.03924618672403</v>
      </c>
      <c r="AH670" s="71">
        <f>[1]节奏总纲!AH670</f>
        <v>113.03012726158359</v>
      </c>
    </row>
    <row r="671" spans="29:34" x14ac:dyDescent="0.15">
      <c r="AC671" s="71">
        <v>668</v>
      </c>
      <c r="AD671" s="71">
        <f>[1]节奏总纲!AD671</f>
        <v>93.854382339456606</v>
      </c>
      <c r="AE671" s="71">
        <f>[1]节奏总纲!AE671</f>
        <v>96.149168760414284</v>
      </c>
      <c r="AF671" s="71">
        <f>[1]节奏总纲!AF671</f>
        <v>99.194648815136944</v>
      </c>
      <c r="AG671" s="71">
        <f>[1]节奏总纲!AG671</f>
        <v>104.05986677171782</v>
      </c>
      <c r="AH671" s="71">
        <f>[1]节奏总纲!AH671</f>
        <v>113.05217187829223</v>
      </c>
    </row>
    <row r="672" spans="29:34" x14ac:dyDescent="0.15">
      <c r="AC672" s="71">
        <v>669</v>
      </c>
      <c r="AD672" s="71">
        <f>[1]节奏总纲!AD672</f>
        <v>93.876485640670907</v>
      </c>
      <c r="AE672" s="71">
        <f>[1]节奏总纲!AE672</f>
        <v>96.170593313967373</v>
      </c>
      <c r="AF672" s="71">
        <f>[1]节奏总纲!AF672</f>
        <v>99.215465162798324</v>
      </c>
      <c r="AG672" s="71">
        <f>[1]节奏总纲!AG672</f>
        <v>104.0804873567116</v>
      </c>
      <c r="AH672" s="71">
        <f>[1]节奏总纲!AH672</f>
        <v>113.07421649500087</v>
      </c>
    </row>
    <row r="673" spans="29:34" x14ac:dyDescent="0.15">
      <c r="AC673" s="71">
        <v>670</v>
      </c>
      <c r="AD673" s="71">
        <f>[1]节奏总纲!AD673</f>
        <v>93.898588941885222</v>
      </c>
      <c r="AE673" s="71">
        <f>[1]节奏总纲!AE673</f>
        <v>96.192017867520477</v>
      </c>
      <c r="AF673" s="71">
        <f>[1]节奏总纲!AF673</f>
        <v>99.236281510459719</v>
      </c>
      <c r="AG673" s="71">
        <f>[1]节奏总纲!AG673</f>
        <v>104.10110794170538</v>
      </c>
      <c r="AH673" s="71">
        <f>[1]节奏总纲!AH673</f>
        <v>113.09626111170952</v>
      </c>
    </row>
    <row r="674" spans="29:34" x14ac:dyDescent="0.15">
      <c r="AC674" s="71">
        <v>671</v>
      </c>
      <c r="AD674" s="71">
        <f>[1]节奏总纲!AD674</f>
        <v>93.920692243099523</v>
      </c>
      <c r="AE674" s="71">
        <f>[1]节奏总纲!AE674</f>
        <v>96.213442421073566</v>
      </c>
      <c r="AF674" s="71">
        <f>[1]节奏总纲!AF674</f>
        <v>99.257097858121114</v>
      </c>
      <c r="AG674" s="71">
        <f>[1]节奏总纲!AG674</f>
        <v>104.12172852669916</v>
      </c>
      <c r="AH674" s="71">
        <f>[1]节奏总纲!AH674</f>
        <v>113.11830572841816</v>
      </c>
    </row>
    <row r="675" spans="29:34" x14ac:dyDescent="0.15">
      <c r="AC675" s="71">
        <v>672</v>
      </c>
      <c r="AD675" s="71">
        <f>[1]节奏总纲!AD675</f>
        <v>93.942795544313825</v>
      </c>
      <c r="AE675" s="71">
        <f>[1]节奏总纲!AE675</f>
        <v>96.234866974626669</v>
      </c>
      <c r="AF675" s="71">
        <f>[1]节奏总纲!AF675</f>
        <v>99.277914205782508</v>
      </c>
      <c r="AG675" s="71">
        <f>[1]节奏总纲!AG675</f>
        <v>104.14234911169294</v>
      </c>
      <c r="AH675" s="71">
        <f>[1]节奏总纲!AH675</f>
        <v>113.14035034512681</v>
      </c>
    </row>
    <row r="676" spans="29:34" x14ac:dyDescent="0.15">
      <c r="AC676" s="71">
        <v>673</v>
      </c>
      <c r="AD676" s="71">
        <f>[1]节奏总纲!AD676</f>
        <v>93.964898845528126</v>
      </c>
      <c r="AE676" s="71">
        <f>[1]节奏总纲!AE676</f>
        <v>96.256291528179759</v>
      </c>
      <c r="AF676" s="71">
        <f>[1]节奏总纲!AF676</f>
        <v>99.298730553443903</v>
      </c>
      <c r="AG676" s="71">
        <f>[1]节奏总纲!AG676</f>
        <v>104.16296969668672</v>
      </c>
      <c r="AH676" s="71">
        <f>[1]节奏总纲!AH676</f>
        <v>113.16239496183545</v>
      </c>
    </row>
    <row r="677" spans="29:34" x14ac:dyDescent="0.15">
      <c r="AC677" s="71">
        <v>674</v>
      </c>
      <c r="AD677" s="71">
        <f>[1]节奏总纲!AD677</f>
        <v>93.987002146742441</v>
      </c>
      <c r="AE677" s="71">
        <f>[1]节奏总纲!AE677</f>
        <v>96.277716081732862</v>
      </c>
      <c r="AF677" s="71">
        <f>[1]节奏总纲!AF677</f>
        <v>99.319546901105298</v>
      </c>
      <c r="AG677" s="71">
        <f>[1]节奏总纲!AG677</f>
        <v>104.18359028168049</v>
      </c>
      <c r="AH677" s="71">
        <f>[1]节奏总纲!AH677</f>
        <v>113.18443957854409</v>
      </c>
    </row>
    <row r="678" spans="29:34" x14ac:dyDescent="0.15">
      <c r="AC678" s="71">
        <v>675</v>
      </c>
      <c r="AD678" s="71">
        <f>[1]节奏总纲!AD678</f>
        <v>94.008495683346354</v>
      </c>
      <c r="AE678" s="71">
        <f>[1]节奏总纲!AE678</f>
        <v>96.299140635285951</v>
      </c>
      <c r="AF678" s="71">
        <f>[1]节奏总纲!AF678</f>
        <v>99.340363248766693</v>
      </c>
      <c r="AG678" s="71">
        <f>[1]节奏总纲!AG678</f>
        <v>104.20421086667427</v>
      </c>
      <c r="AH678" s="71">
        <f>[1]节奏总纲!AH678</f>
        <v>113.20648419525273</v>
      </c>
    </row>
    <row r="679" spans="29:34" x14ac:dyDescent="0.15">
      <c r="AC679" s="71">
        <v>676</v>
      </c>
      <c r="AD679" s="71">
        <f>[1]节奏总纲!AD679</f>
        <v>94.029118792601182</v>
      </c>
      <c r="AE679" s="71">
        <f>[1]节奏总纲!AE679</f>
        <v>96.320565188839055</v>
      </c>
      <c r="AF679" s="71">
        <f>[1]节奏总纲!AF679</f>
        <v>99.361179596428087</v>
      </c>
      <c r="AG679" s="71">
        <f>[1]节奏总纲!AG679</f>
        <v>104.22483145166807</v>
      </c>
      <c r="AH679" s="71">
        <f>[1]节奏总纲!AH679</f>
        <v>113.22852881196138</v>
      </c>
    </row>
    <row r="680" spans="29:34" x14ac:dyDescent="0.15">
      <c r="AC680" s="71">
        <v>677</v>
      </c>
      <c r="AD680" s="71">
        <f>[1]节奏总纲!AD680</f>
        <v>94.049741901855995</v>
      </c>
      <c r="AE680" s="71">
        <f>[1]节奏总纲!AE680</f>
        <v>96.341989742392144</v>
      </c>
      <c r="AF680" s="71">
        <f>[1]节奏总纲!AF680</f>
        <v>99.381995944089482</v>
      </c>
      <c r="AG680" s="71">
        <f>[1]节奏总纲!AG680</f>
        <v>104.24545203666185</v>
      </c>
      <c r="AH680" s="71">
        <f>[1]节奏总纲!AH680</f>
        <v>113.25057342867002</v>
      </c>
    </row>
    <row r="681" spans="29:34" x14ac:dyDescent="0.15">
      <c r="AC681" s="71">
        <v>678</v>
      </c>
      <c r="AD681" s="71">
        <f>[1]节奏总纲!AD681</f>
        <v>94.070365011110823</v>
      </c>
      <c r="AE681" s="71">
        <f>[1]节奏总纲!AE681</f>
        <v>96.363414295945248</v>
      </c>
      <c r="AF681" s="71">
        <f>[1]节奏总纲!AF681</f>
        <v>99.402812291750877</v>
      </c>
      <c r="AG681" s="71">
        <f>[1]节奏总纲!AG681</f>
        <v>104.26607262165562</v>
      </c>
      <c r="AH681" s="71">
        <f>[1]节奏总纲!AH681</f>
        <v>113.27261804537866</v>
      </c>
    </row>
    <row r="682" spans="29:34" x14ac:dyDescent="0.15">
      <c r="AC682" s="71">
        <v>679</v>
      </c>
      <c r="AD682" s="71">
        <f>[1]节奏总纲!AD682</f>
        <v>94.090988120365637</v>
      </c>
      <c r="AE682" s="71">
        <f>[1]节奏总纲!AE682</f>
        <v>96.384838849498337</v>
      </c>
      <c r="AF682" s="71">
        <f>[1]节奏总纲!AF682</f>
        <v>99.423628639412271</v>
      </c>
      <c r="AG682" s="71">
        <f>[1]节奏总纲!AG682</f>
        <v>104.2866932066494</v>
      </c>
      <c r="AH682" s="71">
        <f>[1]节奏总纲!AH682</f>
        <v>113.2946626620873</v>
      </c>
    </row>
    <row r="683" spans="29:34" x14ac:dyDescent="0.15">
      <c r="AC683" s="71">
        <v>680</v>
      </c>
      <c r="AD683" s="71">
        <f>[1]节奏总纲!AD683</f>
        <v>94.111611229620465</v>
      </c>
      <c r="AE683" s="71">
        <f>[1]节奏总纲!AE683</f>
        <v>96.40626340305144</v>
      </c>
      <c r="AF683" s="71">
        <f>[1]节奏总纲!AF683</f>
        <v>99.444444987073666</v>
      </c>
      <c r="AG683" s="71">
        <f>[1]节奏总纲!AG683</f>
        <v>104.30731379164318</v>
      </c>
      <c r="AH683" s="71">
        <f>[1]节奏总纲!AH683</f>
        <v>113.31670727879595</v>
      </c>
    </row>
    <row r="684" spans="29:34" x14ac:dyDescent="0.15">
      <c r="AC684" s="71">
        <v>681</v>
      </c>
      <c r="AD684" s="71">
        <f>[1]节奏总纲!AD684</f>
        <v>94.132234338875293</v>
      </c>
      <c r="AE684" s="71">
        <f>[1]节奏总纲!AE684</f>
        <v>96.42768795660453</v>
      </c>
      <c r="AF684" s="71">
        <f>[1]节奏总纲!AF684</f>
        <v>99.465261334735061</v>
      </c>
      <c r="AG684" s="71">
        <f>[1]节奏总纲!AG684</f>
        <v>104.32793437663696</v>
      </c>
      <c r="AH684" s="71">
        <f>[1]节奏总纲!AH684</f>
        <v>113.33875189550459</v>
      </c>
    </row>
    <row r="685" spans="29:34" x14ac:dyDescent="0.15">
      <c r="AC685" s="71">
        <v>682</v>
      </c>
      <c r="AD685" s="71">
        <f>[1]节奏总纲!AD685</f>
        <v>94.152857448130106</v>
      </c>
      <c r="AE685" s="71">
        <f>[1]节奏总纲!AE685</f>
        <v>96.449112510157633</v>
      </c>
      <c r="AF685" s="71">
        <f>[1]节奏总纲!AF685</f>
        <v>99.486077682396441</v>
      </c>
      <c r="AG685" s="71">
        <f>[1]节奏总纲!AG685</f>
        <v>104.34855496163074</v>
      </c>
      <c r="AH685" s="71">
        <f>[1]节奏总纲!AH685</f>
        <v>113.36079651221324</v>
      </c>
    </row>
    <row r="686" spans="29:34" x14ac:dyDescent="0.15">
      <c r="AC686" s="71">
        <v>683</v>
      </c>
      <c r="AD686" s="71">
        <f>[1]节奏总纲!AD686</f>
        <v>94.173480557384934</v>
      </c>
      <c r="AE686" s="71">
        <f>[1]节奏总纲!AE686</f>
        <v>96.470537063710722</v>
      </c>
      <c r="AF686" s="71">
        <f>[1]节奏总纲!AF686</f>
        <v>99.506894030057836</v>
      </c>
      <c r="AG686" s="71">
        <f>[1]节奏总纲!AG686</f>
        <v>104.36917554662452</v>
      </c>
      <c r="AH686" s="71">
        <f>[1]节奏总纲!AH686</f>
        <v>113.38284112892188</v>
      </c>
    </row>
    <row r="687" spans="29:34" x14ac:dyDescent="0.15">
      <c r="AC687" s="71">
        <v>684</v>
      </c>
      <c r="AD687" s="71">
        <f>[1]节奏总纲!AD687</f>
        <v>94.194103666639748</v>
      </c>
      <c r="AE687" s="71">
        <f>[1]节奏总纲!AE687</f>
        <v>96.491961617263826</v>
      </c>
      <c r="AF687" s="71">
        <f>[1]节奏总纲!AF687</f>
        <v>99.527710377719231</v>
      </c>
      <c r="AG687" s="71">
        <f>[1]节奏总纲!AG687</f>
        <v>104.38979613161831</v>
      </c>
      <c r="AH687" s="71">
        <f>[1]节奏总纲!AH687</f>
        <v>113.40488574563052</v>
      </c>
    </row>
    <row r="688" spans="29:34" x14ac:dyDescent="0.15">
      <c r="AC688" s="71">
        <v>685</v>
      </c>
      <c r="AD688" s="71">
        <f>[1]节奏总纲!AD688</f>
        <v>94.214726775894576</v>
      </c>
      <c r="AE688" s="71">
        <f>[1]节奏总纲!AE688</f>
        <v>96.513386170816915</v>
      </c>
      <c r="AF688" s="71">
        <f>[1]节奏总纲!AF688</f>
        <v>99.548526725380626</v>
      </c>
      <c r="AG688" s="71">
        <f>[1]节奏总纲!AG688</f>
        <v>104.41041671661209</v>
      </c>
      <c r="AH688" s="71">
        <f>[1]节奏总纲!AH688</f>
        <v>113.42693036233916</v>
      </c>
    </row>
    <row r="689" spans="29:34" x14ac:dyDescent="0.15">
      <c r="AC689" s="71">
        <v>686</v>
      </c>
      <c r="AD689" s="71">
        <f>[1]节奏总纲!AD689</f>
        <v>94.23534988514939</v>
      </c>
      <c r="AE689" s="71">
        <f>[1]节奏总纲!AE689</f>
        <v>96.534810724370018</v>
      </c>
      <c r="AF689" s="71">
        <f>[1]节奏总纲!AF689</f>
        <v>99.56934307304202</v>
      </c>
      <c r="AG689" s="71">
        <f>[1]节奏总纲!AG689</f>
        <v>104.43103730160587</v>
      </c>
      <c r="AH689" s="71">
        <f>[1]节奏总纲!AH689</f>
        <v>113.4489749790478</v>
      </c>
    </row>
    <row r="690" spans="29:34" x14ac:dyDescent="0.15">
      <c r="AC690" s="71">
        <v>687</v>
      </c>
      <c r="AD690" s="71">
        <f>[1]节奏总纲!AD690</f>
        <v>94.255972994404218</v>
      </c>
      <c r="AE690" s="71">
        <f>[1]节奏总纲!AE690</f>
        <v>96.556235277923108</v>
      </c>
      <c r="AF690" s="71">
        <f>[1]节奏总纲!AF690</f>
        <v>99.590159420703415</v>
      </c>
      <c r="AG690" s="71">
        <f>[1]节奏总纲!AG690</f>
        <v>104.45165788659965</v>
      </c>
      <c r="AH690" s="71">
        <f>[1]节奏总纲!AH690</f>
        <v>113.47101959575645</v>
      </c>
    </row>
    <row r="691" spans="29:34" x14ac:dyDescent="0.15">
      <c r="AC691" s="71">
        <v>688</v>
      </c>
      <c r="AD691" s="71">
        <f>[1]节奏总纲!AD691</f>
        <v>94.276596103659031</v>
      </c>
      <c r="AE691" s="71">
        <f>[1]节奏总纲!AE691</f>
        <v>96.577659831476211</v>
      </c>
      <c r="AF691" s="71">
        <f>[1]节奏总纲!AF691</f>
        <v>99.61097576836481</v>
      </c>
      <c r="AG691" s="71">
        <f>[1]节奏总纲!AG691</f>
        <v>104.47227847159343</v>
      </c>
      <c r="AH691" s="71">
        <f>[1]节奏总纲!AH691</f>
        <v>113.49306421246509</v>
      </c>
    </row>
    <row r="692" spans="29:34" x14ac:dyDescent="0.15">
      <c r="AC692" s="71">
        <v>689</v>
      </c>
      <c r="AD692" s="71">
        <f>[1]节奏总纲!AD692</f>
        <v>94.297219212913859</v>
      </c>
      <c r="AE692" s="71">
        <f>[1]节奏总纲!AE692</f>
        <v>96.5990843850293</v>
      </c>
      <c r="AF692" s="71">
        <f>[1]节奏总纲!AF692</f>
        <v>99.631792116026205</v>
      </c>
      <c r="AG692" s="71">
        <f>[1]节奏总纲!AG692</f>
        <v>104.49289905658721</v>
      </c>
      <c r="AH692" s="71">
        <f>[1]节奏总纲!AH692</f>
        <v>113.51510882917374</v>
      </c>
    </row>
    <row r="693" spans="29:34" x14ac:dyDescent="0.15">
      <c r="AC693" s="71">
        <v>690</v>
      </c>
      <c r="AD693" s="71">
        <f>[1]节奏总纲!AD693</f>
        <v>94.317842322168687</v>
      </c>
      <c r="AE693" s="71">
        <f>[1]节奏总纲!AE693</f>
        <v>96.620508938582404</v>
      </c>
      <c r="AF693" s="71">
        <f>[1]节奏总纲!AF693</f>
        <v>99.652608463687599</v>
      </c>
      <c r="AG693" s="71">
        <f>[1]节奏总纲!AG693</f>
        <v>104.51351964158098</v>
      </c>
      <c r="AH693" s="71">
        <f>[1]节奏总纲!AH693</f>
        <v>113.53715344588238</v>
      </c>
    </row>
    <row r="694" spans="29:34" x14ac:dyDescent="0.15">
      <c r="AC694" s="71">
        <v>691</v>
      </c>
      <c r="AD694" s="71">
        <f>[1]节奏总纲!AD694</f>
        <v>94.338465431423501</v>
      </c>
      <c r="AE694" s="71">
        <f>[1]节奏总纲!AE694</f>
        <v>96.641933492135493</v>
      </c>
      <c r="AF694" s="71">
        <f>[1]节奏总纲!AF694</f>
        <v>99.673424811348994</v>
      </c>
      <c r="AG694" s="71">
        <f>[1]节奏总纲!AG694</f>
        <v>104.53414022657476</v>
      </c>
      <c r="AH694" s="71">
        <f>[1]节奏总纲!AH694</f>
        <v>113.55919806259102</v>
      </c>
    </row>
    <row r="695" spans="29:34" x14ac:dyDescent="0.15">
      <c r="AC695" s="71">
        <v>692</v>
      </c>
      <c r="AD695" s="71">
        <f>[1]节奏总纲!AD695</f>
        <v>94.359088540678329</v>
      </c>
      <c r="AE695" s="71">
        <f>[1]节奏总纲!AE695</f>
        <v>96.663358045688597</v>
      </c>
      <c r="AF695" s="71">
        <f>[1]节奏总纲!AF695</f>
        <v>99.694241159010389</v>
      </c>
      <c r="AG695" s="71">
        <f>[1]节奏总纲!AG695</f>
        <v>104.55476081156856</v>
      </c>
      <c r="AH695" s="71">
        <f>[1]节奏总纲!AH695</f>
        <v>113.58124267929966</v>
      </c>
    </row>
    <row r="696" spans="29:34" x14ac:dyDescent="0.15">
      <c r="AC696" s="71">
        <v>693</v>
      </c>
      <c r="AD696" s="71">
        <f>[1]节奏总纲!AD696</f>
        <v>94.379711649933142</v>
      </c>
      <c r="AE696" s="71">
        <f>[1]节奏总纲!AE696</f>
        <v>96.684782599241686</v>
      </c>
      <c r="AF696" s="71">
        <f>[1]节奏总纲!AF696</f>
        <v>99.715057506671783</v>
      </c>
      <c r="AG696" s="71">
        <f>[1]节奏总纲!AG696</f>
        <v>104.57538139656234</v>
      </c>
      <c r="AH696" s="71">
        <f>[1]节奏总纲!AH696</f>
        <v>113.6032872960083</v>
      </c>
    </row>
    <row r="697" spans="29:34" x14ac:dyDescent="0.15">
      <c r="AC697" s="71">
        <v>694</v>
      </c>
      <c r="AD697" s="71">
        <f>[1]节奏总纲!AD697</f>
        <v>94.40033475918797</v>
      </c>
      <c r="AE697" s="71">
        <f>[1]节奏总纲!AE697</f>
        <v>96.706207152794789</v>
      </c>
      <c r="AF697" s="71">
        <f>[1]节奏总纲!AF697</f>
        <v>99.735873854333178</v>
      </c>
      <c r="AG697" s="71">
        <f>[1]节奏总纲!AG697</f>
        <v>104.59600198155611</v>
      </c>
      <c r="AH697" s="71">
        <f>[1]节奏总纲!AH697</f>
        <v>113.62533191271694</v>
      </c>
    </row>
    <row r="698" spans="29:34" x14ac:dyDescent="0.15">
      <c r="AC698" s="71">
        <v>695</v>
      </c>
      <c r="AD698" s="71">
        <f>[1]节奏总纲!AD698</f>
        <v>94.420957868442784</v>
      </c>
      <c r="AE698" s="71">
        <f>[1]节奏总纲!AE698</f>
        <v>96.727631706347879</v>
      </c>
      <c r="AF698" s="71">
        <f>[1]节奏总纲!AF698</f>
        <v>99.756690201994573</v>
      </c>
      <c r="AG698" s="71">
        <f>[1]节奏总纲!AG698</f>
        <v>104.61662256654989</v>
      </c>
      <c r="AH698" s="71">
        <f>[1]节奏总纲!AH698</f>
        <v>113.6473765294256</v>
      </c>
    </row>
    <row r="699" spans="29:34" x14ac:dyDescent="0.15">
      <c r="AC699" s="71">
        <v>696</v>
      </c>
      <c r="AD699" s="71">
        <f>[1]节奏总纲!AD699</f>
        <v>94.441580977697612</v>
      </c>
      <c r="AE699" s="71">
        <f>[1]节奏总纲!AE699</f>
        <v>96.749056259900982</v>
      </c>
      <c r="AF699" s="71">
        <f>[1]节奏总纲!AF699</f>
        <v>99.777506549655953</v>
      </c>
      <c r="AG699" s="71">
        <f>[1]节奏总纲!AG699</f>
        <v>104.63724315154367</v>
      </c>
      <c r="AH699" s="71">
        <f>[1]节奏总纲!AH699</f>
        <v>113.66942114613424</v>
      </c>
    </row>
    <row r="700" spans="29:34" x14ac:dyDescent="0.15">
      <c r="AC700" s="71">
        <v>697</v>
      </c>
      <c r="AD700" s="71">
        <f>[1]节奏总纲!AD700</f>
        <v>94.462204086952426</v>
      </c>
      <c r="AE700" s="71">
        <f>[1]节奏总纲!AE700</f>
        <v>96.770480813454071</v>
      </c>
      <c r="AF700" s="71">
        <f>[1]节奏总纲!AF700</f>
        <v>99.798322897317348</v>
      </c>
      <c r="AG700" s="71">
        <f>[1]节奏总纲!AG700</f>
        <v>104.65786373653745</v>
      </c>
      <c r="AH700" s="71">
        <f>[1]节奏总纲!AH700</f>
        <v>113.69146576284288</v>
      </c>
    </row>
    <row r="701" spans="29:34" x14ac:dyDescent="0.15">
      <c r="AC701" s="71">
        <v>698</v>
      </c>
      <c r="AD701" s="71">
        <f>[1]节奏总纲!AD701</f>
        <v>94.482827196207253</v>
      </c>
      <c r="AE701" s="71">
        <f>[1]节奏总纲!AE701</f>
        <v>96.791905367007175</v>
      </c>
      <c r="AF701" s="71">
        <f>[1]节奏总纲!AF701</f>
        <v>99.819139244978743</v>
      </c>
      <c r="AG701" s="71">
        <f>[1]节奏总纲!AG701</f>
        <v>104.67848432153123</v>
      </c>
      <c r="AH701" s="71">
        <f>[1]节奏总纲!AH701</f>
        <v>113.71351037955152</v>
      </c>
    </row>
    <row r="702" spans="29:34" x14ac:dyDescent="0.15">
      <c r="AC702" s="71">
        <v>699</v>
      </c>
      <c r="AD702" s="71">
        <f>[1]节奏总纲!AD702</f>
        <v>94.503450305462067</v>
      </c>
      <c r="AE702" s="71">
        <f>[1]节奏总纲!AE702</f>
        <v>96.813329920560278</v>
      </c>
      <c r="AF702" s="71">
        <f>[1]节奏总纲!AF702</f>
        <v>99.839955592640138</v>
      </c>
      <c r="AG702" s="71">
        <f>[1]节奏总纲!AG702</f>
        <v>104.69910490652501</v>
      </c>
      <c r="AH702" s="71">
        <f>[1]节奏总纲!AH702</f>
        <v>113.73555499626016</v>
      </c>
    </row>
    <row r="703" spans="29:34" x14ac:dyDescent="0.15">
      <c r="AC703" s="71">
        <v>700</v>
      </c>
      <c r="AD703" s="71">
        <f>[1]节奏总纲!AD703</f>
        <v>94.524073414716895</v>
      </c>
      <c r="AE703" s="71">
        <f>[1]节奏总纲!AE703</f>
        <v>96.834754474113367</v>
      </c>
      <c r="AF703" s="71">
        <f>[1]节奏总纲!AF703</f>
        <v>99.860771940301532</v>
      </c>
      <c r="AG703" s="71">
        <f>[1]节奏总纲!AG703</f>
        <v>104.7197254915188</v>
      </c>
      <c r="AH703" s="71">
        <f>[1]节奏总纲!AH703</f>
        <v>113.7575996129688</v>
      </c>
    </row>
    <row r="704" spans="29:34" x14ac:dyDescent="0.15">
      <c r="AC704" s="71">
        <v>701</v>
      </c>
      <c r="AD704" s="71">
        <f>[1]节奏总纲!AD704</f>
        <v>94.544696523971723</v>
      </c>
      <c r="AE704" s="71">
        <f>[1]节奏总纲!AE704</f>
        <v>96.856179027666471</v>
      </c>
      <c r="AF704" s="71">
        <f>[1]节奏总纲!AF704</f>
        <v>99.881588287962927</v>
      </c>
      <c r="AG704" s="71">
        <f>[1]节奏总纲!AG704</f>
        <v>104.74034607651258</v>
      </c>
      <c r="AH704" s="71">
        <f>[1]节奏总纲!AH704</f>
        <v>113.77964422967746</v>
      </c>
    </row>
    <row r="705" spans="29:34" x14ac:dyDescent="0.15">
      <c r="AC705" s="71">
        <v>702</v>
      </c>
      <c r="AD705" s="71">
        <f>[1]节奏总纲!AD705</f>
        <v>94.565319633226537</v>
      </c>
      <c r="AE705" s="71">
        <f>[1]节奏总纲!AE705</f>
        <v>96.87760358121956</v>
      </c>
      <c r="AF705" s="71">
        <f>[1]节奏总纲!AF705</f>
        <v>99.902404635624322</v>
      </c>
      <c r="AG705" s="71">
        <f>[1]节奏总纲!AG705</f>
        <v>104.76096666150636</v>
      </c>
      <c r="AH705" s="71">
        <f>[1]节奏总纲!AH705</f>
        <v>113.8016888463861</v>
      </c>
    </row>
    <row r="706" spans="29:34" x14ac:dyDescent="0.15">
      <c r="AC706" s="71">
        <v>703</v>
      </c>
      <c r="AD706" s="71">
        <f>[1]节奏总纲!AD706</f>
        <v>94.585942742481365</v>
      </c>
      <c r="AE706" s="71">
        <f>[1]节奏总纲!AE706</f>
        <v>96.899028134772664</v>
      </c>
      <c r="AF706" s="71">
        <f>[1]节奏总纲!AF706</f>
        <v>99.923220983285717</v>
      </c>
      <c r="AG706" s="71">
        <f>[1]节奏总纲!AG706</f>
        <v>104.78158724650014</v>
      </c>
      <c r="AH706" s="71">
        <f>[1]节奏总纲!AH706</f>
        <v>113.82373346309474</v>
      </c>
    </row>
    <row r="707" spans="29:34" x14ac:dyDescent="0.15">
      <c r="AC707" s="71">
        <v>704</v>
      </c>
      <c r="AD707" s="71">
        <f>[1]节奏总纲!AD707</f>
        <v>94.606565851736178</v>
      </c>
      <c r="AE707" s="71">
        <f>[1]节奏总纲!AE707</f>
        <v>96.920452688325753</v>
      </c>
      <c r="AF707" s="71">
        <f>[1]节奏总纲!AF707</f>
        <v>99.944037330947111</v>
      </c>
      <c r="AG707" s="71">
        <f>[1]节奏总纲!AG707</f>
        <v>104.80220783149392</v>
      </c>
      <c r="AH707" s="71">
        <f>[1]节奏总纲!AH707</f>
        <v>113.84577807980338</v>
      </c>
    </row>
    <row r="708" spans="29:34" x14ac:dyDescent="0.15">
      <c r="AC708" s="71">
        <v>705</v>
      </c>
      <c r="AD708" s="71">
        <f>[1]节奏总纲!AD708</f>
        <v>94.627188960991006</v>
      </c>
      <c r="AE708" s="71">
        <f>[1]节奏总纲!AE708</f>
        <v>96.941877241878856</v>
      </c>
      <c r="AF708" s="71">
        <f>[1]节奏总纲!AF708</f>
        <v>99.964853678608506</v>
      </c>
      <c r="AG708" s="71">
        <f>[1]节奏总纲!AG708</f>
        <v>104.8228284164877</v>
      </c>
      <c r="AH708" s="71">
        <f>[1]节奏总纲!AH708</f>
        <v>113.86782269651202</v>
      </c>
    </row>
    <row r="709" spans="29:34" x14ac:dyDescent="0.15">
      <c r="AC709" s="71">
        <v>706</v>
      </c>
      <c r="AD709" s="71">
        <f>[1]节奏总纲!AD709</f>
        <v>94.64781207024582</v>
      </c>
      <c r="AE709" s="71">
        <f>[1]节奏总纲!AE709</f>
        <v>96.963301795431946</v>
      </c>
      <c r="AF709" s="71">
        <f>[1]节奏总纲!AF709</f>
        <v>99.985670026269901</v>
      </c>
      <c r="AG709" s="71">
        <f>[1]节奏总纲!AG709</f>
        <v>104.84344900148147</v>
      </c>
      <c r="AH709" s="71">
        <f>[1]节奏总纲!AH709</f>
        <v>113.88986731322066</v>
      </c>
    </row>
    <row r="710" spans="29:34" x14ac:dyDescent="0.15">
      <c r="AC710" s="71">
        <v>707</v>
      </c>
      <c r="AD710" s="71">
        <f>[1]节奏总纲!AD710</f>
        <v>94.668435179500648</v>
      </c>
      <c r="AE710" s="71">
        <f>[1]节奏总纲!AE710</f>
        <v>96.984726348985049</v>
      </c>
      <c r="AF710" s="71">
        <f>[1]节奏总纲!AF710</f>
        <v>100.00628670579708</v>
      </c>
      <c r="AG710" s="71">
        <f>[1]节奏总纲!AG710</f>
        <v>104.86406958647527</v>
      </c>
      <c r="AH710" s="71">
        <f>[1]节奏总纲!AH710</f>
        <v>113.9119119299293</v>
      </c>
    </row>
    <row r="711" spans="29:34" x14ac:dyDescent="0.15">
      <c r="AC711" s="71">
        <v>708</v>
      </c>
      <c r="AD711" s="71">
        <f>[1]节奏总纲!AD711</f>
        <v>94.689058288755461</v>
      </c>
      <c r="AE711" s="71">
        <f>[1]节奏总纲!AE711</f>
        <v>97.005454257414542</v>
      </c>
      <c r="AF711" s="71">
        <f>[1]节奏总纲!AF711</f>
        <v>100.02646226997257</v>
      </c>
      <c r="AG711" s="71">
        <f>[1]节奏总纲!AG711</f>
        <v>104.88469017146905</v>
      </c>
      <c r="AH711" s="71">
        <f>[1]节奏总纲!AH711</f>
        <v>113.93395654663796</v>
      </c>
    </row>
    <row r="712" spans="29:34" x14ac:dyDescent="0.15">
      <c r="AC712" s="71">
        <v>709</v>
      </c>
      <c r="AD712" s="71">
        <f>[1]节奏总纲!AD712</f>
        <v>94.709681398010289</v>
      </c>
      <c r="AE712" s="71">
        <f>[1]节奏总纲!AE712</f>
        <v>97.024452287272069</v>
      </c>
      <c r="AF712" s="71">
        <f>[1]节奏总纲!AF712</f>
        <v>100.04663783414806</v>
      </c>
      <c r="AG712" s="71">
        <f>[1]节奏总纲!AG712</f>
        <v>104.90531075646282</v>
      </c>
      <c r="AH712" s="71">
        <f>[1]节奏总纲!AH712</f>
        <v>113.9560011633466</v>
      </c>
    </row>
    <row r="713" spans="29:34" x14ac:dyDescent="0.15">
      <c r="AC713" s="71">
        <v>710</v>
      </c>
      <c r="AD713" s="71">
        <f>[1]节奏总纲!AD713</f>
        <v>94.730304507265117</v>
      </c>
      <c r="AE713" s="71">
        <f>[1]节奏总纲!AE713</f>
        <v>97.043450317129583</v>
      </c>
      <c r="AF713" s="71">
        <f>[1]节奏总纲!AF713</f>
        <v>100.06681339832355</v>
      </c>
      <c r="AG713" s="71">
        <f>[1]节奏总纲!AG713</f>
        <v>104.9259313414566</v>
      </c>
      <c r="AH713" s="71">
        <f>[1]节奏总纲!AH713</f>
        <v>113.97804578005524</v>
      </c>
    </row>
    <row r="714" spans="29:34" x14ac:dyDescent="0.15">
      <c r="AC714" s="71">
        <v>711</v>
      </c>
      <c r="AD714" s="71">
        <f>[1]节奏总纲!AD714</f>
        <v>94.750927616519931</v>
      </c>
      <c r="AE714" s="71">
        <f>[1]节奏总纲!AE714</f>
        <v>97.062448346987111</v>
      </c>
      <c r="AF714" s="71">
        <f>[1]节奏总纲!AF714</f>
        <v>100.08698896249903</v>
      </c>
      <c r="AG714" s="71">
        <f>[1]节奏总纲!AG714</f>
        <v>104.94655192645038</v>
      </c>
      <c r="AH714" s="71">
        <f>[1]节奏总纲!AH714</f>
        <v>114.00008567124907</v>
      </c>
    </row>
    <row r="715" spans="29:34" x14ac:dyDescent="0.15">
      <c r="AC715" s="71">
        <v>712</v>
      </c>
      <c r="AD715" s="71">
        <f>[1]节奏总纲!AD715</f>
        <v>94.771550725774759</v>
      </c>
      <c r="AE715" s="71">
        <f>[1]节奏总纲!AE715</f>
        <v>97.081446376844625</v>
      </c>
      <c r="AF715" s="71">
        <f>[1]节奏总纲!AF715</f>
        <v>100.10716452667452</v>
      </c>
      <c r="AG715" s="71">
        <f>[1]节奏总纲!AG715</f>
        <v>104.96717251144416</v>
      </c>
      <c r="AH715" s="71">
        <f>[1]节奏总纲!AH715</f>
        <v>114.02097789977064</v>
      </c>
    </row>
    <row r="716" spans="29:34" x14ac:dyDescent="0.15">
      <c r="AC716" s="71">
        <v>713</v>
      </c>
      <c r="AD716" s="71">
        <f>[1]节奏总纲!AD716</f>
        <v>94.792173835029573</v>
      </c>
      <c r="AE716" s="71">
        <f>[1]节奏总纲!AE716</f>
        <v>97.100444406702152</v>
      </c>
      <c r="AF716" s="71">
        <f>[1]节奏总纲!AF716</f>
        <v>100.12734009085001</v>
      </c>
      <c r="AG716" s="71">
        <f>[1]节奏总纲!AG716</f>
        <v>104.98779309643794</v>
      </c>
      <c r="AH716" s="71">
        <f>[1]节奏总纲!AH716</f>
        <v>114.04187012829223</v>
      </c>
    </row>
    <row r="717" spans="29:34" x14ac:dyDescent="0.15">
      <c r="AC717" s="71">
        <v>714</v>
      </c>
      <c r="AD717" s="71">
        <f>[1]节奏总纲!AD717</f>
        <v>94.812796944284401</v>
      </c>
      <c r="AE717" s="71">
        <f>[1]节奏总纲!AE717</f>
        <v>97.11944243655968</v>
      </c>
      <c r="AF717" s="71">
        <f>[1]节奏总纲!AF717</f>
        <v>100.1475156550255</v>
      </c>
      <c r="AG717" s="71">
        <f>[1]节奏总纲!AG717</f>
        <v>105.00803400805998</v>
      </c>
      <c r="AH717" s="71">
        <f>[1]节奏总纲!AH717</f>
        <v>114.06276235681381</v>
      </c>
    </row>
    <row r="718" spans="29:34" x14ac:dyDescent="0.15">
      <c r="AC718" s="71">
        <v>715</v>
      </c>
      <c r="AD718" s="71">
        <f>[1]节奏总纲!AD718</f>
        <v>94.833420053539214</v>
      </c>
      <c r="AE718" s="71">
        <f>[1]节奏总纲!AE718</f>
        <v>97.138440466417194</v>
      </c>
      <c r="AF718" s="71">
        <f>[1]节奏总纲!AF718</f>
        <v>100.16769121920098</v>
      </c>
      <c r="AG718" s="71">
        <f>[1]节奏总纲!AG718</f>
        <v>105.02772407445786</v>
      </c>
      <c r="AH718" s="71">
        <f>[1]节奏总纲!AH718</f>
        <v>114.08365458533538</v>
      </c>
    </row>
    <row r="719" spans="29:34" x14ac:dyDescent="0.15">
      <c r="AC719" s="71">
        <v>716</v>
      </c>
      <c r="AD719" s="71">
        <f>[1]节奏总纲!AD719</f>
        <v>94.854043162794042</v>
      </c>
      <c r="AE719" s="71">
        <f>[1]节奏总纲!AE719</f>
        <v>97.157438496274722</v>
      </c>
      <c r="AF719" s="71">
        <f>[1]节奏总纲!AF719</f>
        <v>100.18786678337646</v>
      </c>
      <c r="AG719" s="71">
        <f>[1]节奏总纲!AG719</f>
        <v>105.04741414085576</v>
      </c>
      <c r="AH719" s="71">
        <f>[1]节奏总纲!AH719</f>
        <v>114.10454681385697</v>
      </c>
    </row>
    <row r="720" spans="29:34" x14ac:dyDescent="0.15">
      <c r="AC720" s="71">
        <v>717</v>
      </c>
      <c r="AD720" s="71">
        <f>[1]节奏总纲!AD720</f>
        <v>94.874666272048856</v>
      </c>
      <c r="AE720" s="71">
        <f>[1]节奏总纲!AE720</f>
        <v>97.176436526132235</v>
      </c>
      <c r="AF720" s="71">
        <f>[1]节奏总纲!AF720</f>
        <v>100.20804234755195</v>
      </c>
      <c r="AG720" s="71">
        <f>[1]节奏总纲!AG720</f>
        <v>105.06710420725365</v>
      </c>
      <c r="AH720" s="71">
        <f>[1]节奏总纲!AH720</f>
        <v>114.12543904237855</v>
      </c>
    </row>
    <row r="721" spans="29:34" x14ac:dyDescent="0.15">
      <c r="AC721" s="71">
        <v>718</v>
      </c>
      <c r="AD721" s="71">
        <f>[1]节奏总纲!AD721</f>
        <v>94.895289381303684</v>
      </c>
      <c r="AE721" s="71">
        <f>[1]节奏总纲!AE721</f>
        <v>97.195434555989763</v>
      </c>
      <c r="AF721" s="71">
        <f>[1]节奏总纲!AF721</f>
        <v>100.22821791172744</v>
      </c>
      <c r="AG721" s="71">
        <f>[1]节奏总纲!AG721</f>
        <v>105.08679427365155</v>
      </c>
      <c r="AH721" s="71">
        <f>[1]节奏总纲!AH721</f>
        <v>114.14633127090013</v>
      </c>
    </row>
    <row r="722" spans="29:34" x14ac:dyDescent="0.15">
      <c r="AC722" s="71">
        <v>719</v>
      </c>
      <c r="AD722" s="71">
        <f>[1]节奏总纲!AD722</f>
        <v>94.915912490558497</v>
      </c>
      <c r="AE722" s="71">
        <f>[1]节奏总纲!AE722</f>
        <v>97.214432585847291</v>
      </c>
      <c r="AF722" s="71">
        <f>[1]节奏总纲!AF722</f>
        <v>100.24839347590293</v>
      </c>
      <c r="AG722" s="71">
        <f>[1]节奏总纲!AG722</f>
        <v>105.10648434004945</v>
      </c>
      <c r="AH722" s="71">
        <f>[1]节奏总纲!AH722</f>
        <v>114.16722349942171</v>
      </c>
    </row>
    <row r="723" spans="29:34" x14ac:dyDescent="0.15">
      <c r="AC723" s="71">
        <v>720</v>
      </c>
      <c r="AD723" s="71">
        <f>[1]节奏总纲!AD723</f>
        <v>94.936535599813325</v>
      </c>
      <c r="AE723" s="71">
        <f>[1]节奏总纲!AE723</f>
        <v>97.233430615704805</v>
      </c>
      <c r="AF723" s="71">
        <f>[1]节奏总纲!AF723</f>
        <v>100.26856904007842</v>
      </c>
      <c r="AG723" s="71">
        <f>[1]节奏总纲!AG723</f>
        <v>105.12617440644733</v>
      </c>
      <c r="AH723" s="71">
        <f>[1]节奏总纲!AH723</f>
        <v>114.18811572794328</v>
      </c>
    </row>
    <row r="724" spans="29:34" x14ac:dyDescent="0.15">
      <c r="AC724" s="71">
        <v>721</v>
      </c>
      <c r="AD724" s="71">
        <f>[1]节奏总纲!AD724</f>
        <v>94.957158709068153</v>
      </c>
      <c r="AE724" s="71">
        <f>[1]节奏总纲!AE724</f>
        <v>97.252428645562333</v>
      </c>
      <c r="AF724" s="71">
        <f>[1]节奏总纲!AF724</f>
        <v>100.28874460425391</v>
      </c>
      <c r="AG724" s="71">
        <f>[1]节奏总纲!AG724</f>
        <v>105.14586447284523</v>
      </c>
      <c r="AH724" s="71">
        <f>[1]节奏总纲!AH724</f>
        <v>114.20900795646487</v>
      </c>
    </row>
    <row r="725" spans="29:34" x14ac:dyDescent="0.15">
      <c r="AC725" s="71">
        <v>722</v>
      </c>
      <c r="AD725" s="71">
        <f>[1]节奏总纲!AD725</f>
        <v>94.977781818322967</v>
      </c>
      <c r="AE725" s="71">
        <f>[1]节奏总纲!AE725</f>
        <v>97.271426675419846</v>
      </c>
      <c r="AF725" s="71">
        <f>[1]节奏总纲!AF725</f>
        <v>100.3089201684294</v>
      </c>
      <c r="AG725" s="71">
        <f>[1]节奏总纲!AG725</f>
        <v>105.16555453924312</v>
      </c>
      <c r="AH725" s="71">
        <f>[1]节奏总纲!AH725</f>
        <v>114.22990018498645</v>
      </c>
    </row>
    <row r="726" spans="29:34" x14ac:dyDescent="0.15">
      <c r="AC726" s="71">
        <v>723</v>
      </c>
      <c r="AD726" s="71">
        <f>[1]节奏总纲!AD726</f>
        <v>94.998404927577795</v>
      </c>
      <c r="AE726" s="71">
        <f>[1]节奏总纲!AE726</f>
        <v>97.290424705277374</v>
      </c>
      <c r="AF726" s="71">
        <f>[1]节奏总纲!AF726</f>
        <v>100.32909573260488</v>
      </c>
      <c r="AG726" s="71">
        <f>[1]节奏总纲!AG726</f>
        <v>105.18524460564102</v>
      </c>
      <c r="AH726" s="71">
        <f>[1]节奏总纲!AH726</f>
        <v>114.25079241350802</v>
      </c>
    </row>
    <row r="727" spans="29:34" x14ac:dyDescent="0.15">
      <c r="AC727" s="71">
        <v>724</v>
      </c>
      <c r="AD727" s="71">
        <f>[1]节奏总纲!AD727</f>
        <v>95.017753786129006</v>
      </c>
      <c r="AE727" s="71">
        <f>[1]节奏总纲!AE727</f>
        <v>97.309422735134888</v>
      </c>
      <c r="AF727" s="71">
        <f>[1]节奏总纲!AF727</f>
        <v>100.34927129678037</v>
      </c>
      <c r="AG727" s="71">
        <f>[1]节奏总纲!AG727</f>
        <v>105.20493467203892</v>
      </c>
      <c r="AH727" s="71">
        <f>[1]节奏总纲!AH727</f>
        <v>114.27168464202961</v>
      </c>
    </row>
    <row r="728" spans="29:34" x14ac:dyDescent="0.15">
      <c r="AC728" s="71">
        <v>725</v>
      </c>
      <c r="AD728" s="71">
        <f>[1]节奏总纲!AD728</f>
        <v>95.036995827451818</v>
      </c>
      <c r="AE728" s="71">
        <f>[1]节奏总纲!AE728</f>
        <v>97.328420764992416</v>
      </c>
      <c r="AF728" s="71">
        <f>[1]节奏总纲!AF728</f>
        <v>100.36944686095586</v>
      </c>
      <c r="AG728" s="71">
        <f>[1]节奏总纲!AG728</f>
        <v>105.2246247384368</v>
      </c>
      <c r="AH728" s="71">
        <f>[1]节奏总纲!AH728</f>
        <v>114.29257687055119</v>
      </c>
    </row>
    <row r="729" spans="29:34" x14ac:dyDescent="0.15">
      <c r="AC729" s="71">
        <v>726</v>
      </c>
      <c r="AD729" s="71">
        <f>[1]节奏总纲!AD729</f>
        <v>95.05623786877463</v>
      </c>
      <c r="AE729" s="71">
        <f>[1]节奏总纲!AE729</f>
        <v>97.347418794849943</v>
      </c>
      <c r="AF729" s="71">
        <f>[1]节奏总纲!AF729</f>
        <v>100.38962242513135</v>
      </c>
      <c r="AG729" s="71">
        <f>[1]节奏总纲!AG729</f>
        <v>105.2443148048347</v>
      </c>
      <c r="AH729" s="71">
        <f>[1]节奏总纲!AH729</f>
        <v>114.31346909907276</v>
      </c>
    </row>
    <row r="730" spans="29:34" x14ac:dyDescent="0.15">
      <c r="AC730" s="71">
        <v>727</v>
      </c>
      <c r="AD730" s="71">
        <f>[1]节奏总纲!AD730</f>
        <v>95.075479910097457</v>
      </c>
      <c r="AE730" s="71">
        <f>[1]节奏总纲!AE730</f>
        <v>97.366416824707457</v>
      </c>
      <c r="AF730" s="71">
        <f>[1]节奏总纲!AF730</f>
        <v>100.40979798930682</v>
      </c>
      <c r="AG730" s="71">
        <f>[1]节奏总纲!AG730</f>
        <v>105.2640048712326</v>
      </c>
      <c r="AH730" s="71">
        <f>[1]节奏总纲!AH730</f>
        <v>114.33436132759435</v>
      </c>
    </row>
    <row r="731" spans="29:34" x14ac:dyDescent="0.15">
      <c r="AC731" s="71">
        <v>728</v>
      </c>
      <c r="AD731" s="71">
        <f>[1]节奏总纲!AD731</f>
        <v>95.094721951420269</v>
      </c>
      <c r="AE731" s="71">
        <f>[1]节奏总纲!AE731</f>
        <v>97.385414854564985</v>
      </c>
      <c r="AF731" s="71">
        <f>[1]节奏总纲!AF731</f>
        <v>100.42997355348231</v>
      </c>
      <c r="AG731" s="71">
        <f>[1]节奏总纲!AG731</f>
        <v>105.28369493763049</v>
      </c>
      <c r="AH731" s="71">
        <f>[1]节奏总纲!AH731</f>
        <v>114.35525355611593</v>
      </c>
    </row>
    <row r="732" spans="29:34" x14ac:dyDescent="0.15">
      <c r="AC732" s="71">
        <v>729</v>
      </c>
      <c r="AD732" s="71">
        <f>[1]节奏总纲!AD732</f>
        <v>95.113963992743081</v>
      </c>
      <c r="AE732" s="71">
        <f>[1]节奏总纲!AE732</f>
        <v>97.404412884422499</v>
      </c>
      <c r="AF732" s="71">
        <f>[1]节奏总纲!AF732</f>
        <v>100.4501491176578</v>
      </c>
      <c r="AG732" s="71">
        <f>[1]节奏总纲!AG732</f>
        <v>105.30338500402839</v>
      </c>
      <c r="AH732" s="71">
        <f>[1]节奏总纲!AH732</f>
        <v>114.37614578463752</v>
      </c>
    </row>
    <row r="733" spans="29:34" x14ac:dyDescent="0.15">
      <c r="AC733" s="71">
        <v>730</v>
      </c>
      <c r="AD733" s="71">
        <f>[1]节奏总纲!AD733</f>
        <v>95.133206034065907</v>
      </c>
      <c r="AE733" s="71">
        <f>[1]节奏总纲!AE733</f>
        <v>97.423410914280026</v>
      </c>
      <c r="AF733" s="71">
        <f>[1]节奏总纲!AF733</f>
        <v>100.47032468183329</v>
      </c>
      <c r="AG733" s="71">
        <f>[1]节奏总纲!AG733</f>
        <v>105.32307507042627</v>
      </c>
      <c r="AH733" s="71">
        <f>[1]节奏总纲!AH733</f>
        <v>114.39703801315909</v>
      </c>
    </row>
    <row r="734" spans="29:34" x14ac:dyDescent="0.15">
      <c r="AC734" s="71">
        <v>731</v>
      </c>
      <c r="AD734" s="71">
        <f>[1]节奏总纲!AD734</f>
        <v>95.152448075388719</v>
      </c>
      <c r="AE734" s="71">
        <f>[1]节奏总纲!AE734</f>
        <v>97.442408944137554</v>
      </c>
      <c r="AF734" s="71">
        <f>[1]节奏总纲!AF734</f>
        <v>100.49050024600878</v>
      </c>
      <c r="AG734" s="71">
        <f>[1]节奏总纲!AG734</f>
        <v>105.34276513682417</v>
      </c>
      <c r="AH734" s="71">
        <f>[1]节奏总纲!AH734</f>
        <v>114.41793024168066</v>
      </c>
    </row>
    <row r="735" spans="29:34" x14ac:dyDescent="0.15">
      <c r="AC735" s="71">
        <v>732</v>
      </c>
      <c r="AD735" s="71">
        <f>[1]节奏总纲!AD735</f>
        <v>95.171690116711531</v>
      </c>
      <c r="AE735" s="71">
        <f>[1]节奏总纲!AE735</f>
        <v>97.461406973995068</v>
      </c>
      <c r="AF735" s="71">
        <f>[1]节奏总纲!AF735</f>
        <v>100.51067581018427</v>
      </c>
      <c r="AG735" s="71">
        <f>[1]节奏总纲!AG735</f>
        <v>105.36245520322207</v>
      </c>
      <c r="AH735" s="71">
        <f>[1]节奏总纲!AH735</f>
        <v>114.43882247020225</v>
      </c>
    </row>
    <row r="736" spans="29:34" x14ac:dyDescent="0.15">
      <c r="AC736" s="71">
        <v>733</v>
      </c>
      <c r="AD736" s="71">
        <f>[1]节奏总纲!AD736</f>
        <v>95.190932158034357</v>
      </c>
      <c r="AE736" s="71">
        <f>[1]节奏总纲!AE736</f>
        <v>97.480405003852596</v>
      </c>
      <c r="AF736" s="71">
        <f>[1]节奏总纲!AF736</f>
        <v>100.53085137435976</v>
      </c>
      <c r="AG736" s="71">
        <f>[1]节奏总纲!AG736</f>
        <v>105.38214526961995</v>
      </c>
      <c r="AH736" s="71">
        <f>[1]节奏总纲!AH736</f>
        <v>114.45971469872383</v>
      </c>
    </row>
    <row r="737" spans="29:34" x14ac:dyDescent="0.15">
      <c r="AC737" s="71">
        <v>734</v>
      </c>
      <c r="AD737" s="71">
        <f>[1]节奏总纲!AD737</f>
        <v>95.210174199357169</v>
      </c>
      <c r="AE737" s="71">
        <f>[1]节奏总纲!AE737</f>
        <v>97.499403033710109</v>
      </c>
      <c r="AF737" s="71">
        <f>[1]节奏总纲!AF737</f>
        <v>100.55102693853524</v>
      </c>
      <c r="AG737" s="71">
        <f>[1]节奏总纲!AG737</f>
        <v>105.40183533601785</v>
      </c>
      <c r="AH737" s="71">
        <f>[1]节奏总纲!AH737</f>
        <v>114.4806069272454</v>
      </c>
    </row>
    <row r="738" spans="29:34" x14ac:dyDescent="0.15">
      <c r="AC738" s="71">
        <v>735</v>
      </c>
      <c r="AD738" s="71">
        <f>[1]节奏总纲!AD738</f>
        <v>95.229416240679981</v>
      </c>
      <c r="AE738" s="71">
        <f>[1]节奏总纲!AE738</f>
        <v>97.518401063567637</v>
      </c>
      <c r="AF738" s="71">
        <f>[1]节奏总纲!AF738</f>
        <v>100.57120250271073</v>
      </c>
      <c r="AG738" s="71">
        <f>[1]节奏总纲!AG738</f>
        <v>105.42152540241575</v>
      </c>
      <c r="AH738" s="71">
        <f>[1]节奏总纲!AH738</f>
        <v>114.50149915576699</v>
      </c>
    </row>
    <row r="739" spans="29:34" x14ac:dyDescent="0.15">
      <c r="AC739" s="71">
        <v>736</v>
      </c>
      <c r="AD739" s="71">
        <f>[1]节奏总纲!AD739</f>
        <v>95.248658282002808</v>
      </c>
      <c r="AE739" s="71">
        <f>[1]节奏总纲!AE739</f>
        <v>97.537399093425151</v>
      </c>
      <c r="AF739" s="71">
        <f>[1]节奏总纲!AF739</f>
        <v>100.59137806688622</v>
      </c>
      <c r="AG739" s="71">
        <f>[1]节奏总纲!AG739</f>
        <v>105.44121546881364</v>
      </c>
      <c r="AH739" s="71">
        <f>[1]节奏总纲!AH739</f>
        <v>114.52239138428857</v>
      </c>
    </row>
    <row r="740" spans="29:34" x14ac:dyDescent="0.15">
      <c r="AC740" s="71">
        <v>737</v>
      </c>
      <c r="AD740" s="71">
        <f>[1]节奏总纲!AD740</f>
        <v>95.26790032332562</v>
      </c>
      <c r="AE740" s="71">
        <f>[1]节奏总纲!AE740</f>
        <v>97.556397123282679</v>
      </c>
      <c r="AF740" s="71">
        <f>[1]节奏总纲!AF740</f>
        <v>100.61155363106171</v>
      </c>
      <c r="AG740" s="71">
        <f>[1]节奏总纲!AG740</f>
        <v>105.46090553521154</v>
      </c>
      <c r="AH740" s="71">
        <f>[1]节奏总纲!AH740</f>
        <v>114.54328361281016</v>
      </c>
    </row>
    <row r="741" spans="29:34" x14ac:dyDescent="0.15">
      <c r="AC741" s="71">
        <v>738</v>
      </c>
      <c r="AD741" s="71">
        <f>[1]节奏总纲!AD741</f>
        <v>95.287142364648432</v>
      </c>
      <c r="AE741" s="71">
        <f>[1]节奏总纲!AE741</f>
        <v>97.575395153140207</v>
      </c>
      <c r="AF741" s="71">
        <f>[1]节奏总纲!AF741</f>
        <v>100.6317291952372</v>
      </c>
      <c r="AG741" s="71">
        <f>[1]节奏总纲!AG741</f>
        <v>105.48059560160942</v>
      </c>
      <c r="AH741" s="71">
        <f>[1]节奏总纲!AH741</f>
        <v>114.56417584133173</v>
      </c>
    </row>
    <row r="742" spans="29:34" x14ac:dyDescent="0.15">
      <c r="AC742" s="71">
        <v>739</v>
      </c>
      <c r="AD742" s="71">
        <f>[1]节奏总纲!AD742</f>
        <v>95.306384405971258</v>
      </c>
      <c r="AE742" s="71">
        <f>[1]节奏总纲!AE742</f>
        <v>97.59439318299772</v>
      </c>
      <c r="AF742" s="71">
        <f>[1]节奏总纲!AF742</f>
        <v>100.65190475941267</v>
      </c>
      <c r="AG742" s="71">
        <f>[1]节奏总纲!AG742</f>
        <v>105.50028566800732</v>
      </c>
      <c r="AH742" s="71">
        <f>[1]节奏总纲!AH742</f>
        <v>114.58506806985331</v>
      </c>
    </row>
    <row r="743" spans="29:34" x14ac:dyDescent="0.15">
      <c r="AC743" s="71">
        <v>740</v>
      </c>
      <c r="AD743" s="71">
        <f>[1]节奏总纲!AD743</f>
        <v>95.32562644729407</v>
      </c>
      <c r="AE743" s="71">
        <f>[1]节奏总纲!AE743</f>
        <v>97.613391212855248</v>
      </c>
      <c r="AF743" s="71">
        <f>[1]节奏总纲!AF743</f>
        <v>100.67208032358816</v>
      </c>
      <c r="AG743" s="71">
        <f>[1]节奏总纲!AG743</f>
        <v>105.51997573440522</v>
      </c>
      <c r="AH743" s="71">
        <f>[1]节奏总纲!AH743</f>
        <v>114.6059602983749</v>
      </c>
    </row>
    <row r="744" spans="29:34" x14ac:dyDescent="0.15">
      <c r="AC744" s="71">
        <v>741</v>
      </c>
      <c r="AD744" s="71">
        <f>[1]节奏总纲!AD744</f>
        <v>95.344868488616882</v>
      </c>
      <c r="AE744" s="71">
        <f>[1]节奏总纲!AE744</f>
        <v>97.632389242712762</v>
      </c>
      <c r="AF744" s="71">
        <f>[1]节奏总纲!AF744</f>
        <v>100.69225588776365</v>
      </c>
      <c r="AG744" s="71">
        <f>[1]节奏总纲!AG744</f>
        <v>105.53966580080311</v>
      </c>
      <c r="AH744" s="71">
        <f>[1]节奏总纲!AH744</f>
        <v>114.62685252689647</v>
      </c>
    </row>
    <row r="745" spans="29:34" x14ac:dyDescent="0.15">
      <c r="AC745" s="71">
        <v>742</v>
      </c>
      <c r="AD745" s="71">
        <f>[1]节奏总纲!AD745</f>
        <v>95.364110529939694</v>
      </c>
      <c r="AE745" s="71">
        <f>[1]节奏总纲!AE745</f>
        <v>97.65138727257029</v>
      </c>
      <c r="AF745" s="71">
        <f>[1]节奏总纲!AF745</f>
        <v>100.71243145193914</v>
      </c>
      <c r="AG745" s="71">
        <f>[1]节奏总纲!AG745</f>
        <v>105.55935586720101</v>
      </c>
      <c r="AH745" s="71">
        <f>[1]节奏总纲!AH745</f>
        <v>114.64774475541805</v>
      </c>
    </row>
    <row r="746" spans="29:34" x14ac:dyDescent="0.15">
      <c r="AC746" s="71">
        <v>743</v>
      </c>
      <c r="AD746" s="71">
        <f>[1]节奏总纲!AD746</f>
        <v>95.38335257126252</v>
      </c>
      <c r="AE746" s="71">
        <f>[1]节奏总纲!AE746</f>
        <v>97.670385302427803</v>
      </c>
      <c r="AF746" s="71">
        <f>[1]节奏总纲!AF746</f>
        <v>100.73260701611463</v>
      </c>
      <c r="AG746" s="71">
        <f>[1]节奏总纲!AG746</f>
        <v>105.57904593359891</v>
      </c>
      <c r="AH746" s="71">
        <f>[1]节奏总纲!AH746</f>
        <v>114.66863698393963</v>
      </c>
    </row>
    <row r="747" spans="29:34" x14ac:dyDescent="0.15">
      <c r="AC747" s="71">
        <v>744</v>
      </c>
      <c r="AD747" s="71">
        <f>[1]节奏总纲!AD747</f>
        <v>95.402594612585332</v>
      </c>
      <c r="AE747" s="71">
        <f>[1]节奏总纲!AE747</f>
        <v>97.689383332285331</v>
      </c>
      <c r="AF747" s="71">
        <f>[1]节奏总纲!AF747</f>
        <v>100.75278258029012</v>
      </c>
      <c r="AG747" s="71">
        <f>[1]节奏总纲!AG747</f>
        <v>105.59873599999679</v>
      </c>
      <c r="AH747" s="71">
        <f>[1]节奏总纲!AH747</f>
        <v>114.68952921246121</v>
      </c>
    </row>
    <row r="748" spans="29:34" x14ac:dyDescent="0.15">
      <c r="AC748" s="71">
        <v>745</v>
      </c>
      <c r="AD748" s="71">
        <f>[1]节奏总纲!AD748</f>
        <v>95.421836653908144</v>
      </c>
      <c r="AE748" s="71">
        <f>[1]节奏总纲!AE748</f>
        <v>97.708381362142859</v>
      </c>
      <c r="AF748" s="71">
        <f>[1]节奏总纲!AF748</f>
        <v>100.7729581444656</v>
      </c>
      <c r="AG748" s="71">
        <f>[1]节奏总纲!AG748</f>
        <v>105.61842606639469</v>
      </c>
      <c r="AH748" s="71">
        <f>[1]节奏总纲!AH748</f>
        <v>114.71042144098278</v>
      </c>
    </row>
    <row r="749" spans="29:34" x14ac:dyDescent="0.15">
      <c r="AC749" s="71">
        <v>746</v>
      </c>
      <c r="AD749" s="71">
        <f>[1]节奏总纲!AD749</f>
        <v>95.441078695230971</v>
      </c>
      <c r="AE749" s="71">
        <f>[1]节奏总纲!AE749</f>
        <v>97.727379392000373</v>
      </c>
      <c r="AF749" s="71">
        <f>[1]节奏总纲!AF749</f>
        <v>100.79313370864109</v>
      </c>
      <c r="AG749" s="71">
        <f>[1]节奏总纲!AG749</f>
        <v>105.63811613279258</v>
      </c>
      <c r="AH749" s="71">
        <f>[1]节奏总纲!AH749</f>
        <v>114.73131366950437</v>
      </c>
    </row>
    <row r="750" spans="29:34" x14ac:dyDescent="0.15">
      <c r="AC750" s="71">
        <v>747</v>
      </c>
      <c r="AD750" s="71">
        <f>[1]节奏总纲!AD750</f>
        <v>95.460320736553783</v>
      </c>
      <c r="AE750" s="71">
        <f>[1]节奏总纲!AE750</f>
        <v>97.7463774218579</v>
      </c>
      <c r="AF750" s="71">
        <f>[1]节奏总纲!AF750</f>
        <v>100.81330927281658</v>
      </c>
      <c r="AG750" s="71">
        <f>[1]节奏总纲!AG750</f>
        <v>105.65780619919047</v>
      </c>
      <c r="AH750" s="71">
        <f>[1]节奏总纲!AH750</f>
        <v>114.75220589802595</v>
      </c>
    </row>
    <row r="751" spans="29:34" x14ac:dyDescent="0.15">
      <c r="AC751" s="71">
        <v>748</v>
      </c>
      <c r="AD751" s="71">
        <f>[1]节奏总纲!AD751</f>
        <v>95.479562777876595</v>
      </c>
      <c r="AE751" s="71">
        <f>[1]节奏总纲!AE751</f>
        <v>97.765375451715414</v>
      </c>
      <c r="AF751" s="71">
        <f>[1]节奏总纲!AF751</f>
        <v>100.83348483699207</v>
      </c>
      <c r="AG751" s="71">
        <f>[1]节奏总纲!AG751</f>
        <v>105.67749626558837</v>
      </c>
      <c r="AH751" s="71">
        <f>[1]节奏总纲!AH751</f>
        <v>114.77309812654754</v>
      </c>
    </row>
    <row r="752" spans="29:34" x14ac:dyDescent="0.15">
      <c r="AC752" s="71">
        <v>749</v>
      </c>
      <c r="AD752" s="71">
        <f>[1]节奏总纲!AD752</f>
        <v>95.498804819199421</v>
      </c>
      <c r="AE752" s="71">
        <f>[1]节奏总纲!AE752</f>
        <v>97.784373481572942</v>
      </c>
      <c r="AF752" s="71">
        <f>[1]节奏总纲!AF752</f>
        <v>100.85366040116756</v>
      </c>
      <c r="AG752" s="71">
        <f>[1]节奏总纲!AG752</f>
        <v>105.69718633198626</v>
      </c>
      <c r="AH752" s="71">
        <f>[1]节奏总纲!AH752</f>
        <v>114.79399035506911</v>
      </c>
    </row>
    <row r="753" spans="29:34" x14ac:dyDescent="0.15">
      <c r="AC753" s="71">
        <v>750</v>
      </c>
      <c r="AD753" s="71">
        <f>[1]节奏总纲!AD753</f>
        <v>95.518046860522233</v>
      </c>
      <c r="AE753" s="71">
        <f>[1]节奏总纲!AE753</f>
        <v>97.80337151143047</v>
      </c>
      <c r="AF753" s="71">
        <f>[1]节奏总纲!AF753</f>
        <v>100.87383596534305</v>
      </c>
      <c r="AG753" s="71">
        <f>[1]节奏总纲!AG753</f>
        <v>105.71687639838416</v>
      </c>
      <c r="AH753" s="71">
        <f>[1]节奏总纲!AH753</f>
        <v>114.81488258359069</v>
      </c>
    </row>
    <row r="754" spans="29:34" x14ac:dyDescent="0.15">
      <c r="AC754" s="71">
        <v>751</v>
      </c>
      <c r="AD754" s="71">
        <f>[1]节奏总纲!AD754</f>
        <v>95.537288901845045</v>
      </c>
      <c r="AE754" s="71">
        <f>[1]节奏总纲!AE754</f>
        <v>97.822369541287983</v>
      </c>
      <c r="AF754" s="71">
        <f>[1]节奏总纲!AF754</f>
        <v>100.89401152951852</v>
      </c>
      <c r="AG754" s="71">
        <f>[1]节奏总纲!AG754</f>
        <v>105.73656646478204</v>
      </c>
      <c r="AH754" s="71">
        <f>[1]节奏总纲!AH754</f>
        <v>114.83577481211228</v>
      </c>
    </row>
    <row r="755" spans="29:34" x14ac:dyDescent="0.15">
      <c r="AC755" s="71">
        <v>752</v>
      </c>
      <c r="AD755" s="71">
        <f>[1]节奏总纲!AD755</f>
        <v>95.556530943167871</v>
      </c>
      <c r="AE755" s="71">
        <f>[1]节奏总纲!AE755</f>
        <v>97.841367571145511</v>
      </c>
      <c r="AF755" s="71">
        <f>[1]节奏总纲!AF755</f>
        <v>100.91418709369401</v>
      </c>
      <c r="AG755" s="71">
        <f>[1]节奏总纲!AG755</f>
        <v>105.75625653117994</v>
      </c>
      <c r="AH755" s="71">
        <f>[1]节奏总纲!AH755</f>
        <v>114.85666704063385</v>
      </c>
    </row>
    <row r="756" spans="29:34" x14ac:dyDescent="0.15">
      <c r="AC756" s="71">
        <v>753</v>
      </c>
      <c r="AD756" s="71">
        <f>[1]节奏总纲!AD756</f>
        <v>95.575772984490683</v>
      </c>
      <c r="AE756" s="71">
        <f>[1]节奏总纲!AE756</f>
        <v>97.860365601003025</v>
      </c>
      <c r="AF756" s="71">
        <f>[1]节奏总纲!AF756</f>
        <v>100.9343626578695</v>
      </c>
      <c r="AG756" s="71">
        <f>[1]节奏总纲!AG756</f>
        <v>105.77594659757784</v>
      </c>
      <c r="AH756" s="71">
        <f>[1]节奏总纲!AH756</f>
        <v>114.87755926915543</v>
      </c>
    </row>
    <row r="757" spans="29:34" x14ac:dyDescent="0.15">
      <c r="AC757" s="71">
        <v>754</v>
      </c>
      <c r="AD757" s="71">
        <f>[1]节奏总纲!AD757</f>
        <v>95.595015025813495</v>
      </c>
      <c r="AE757" s="71">
        <f>[1]节奏总纲!AE757</f>
        <v>97.879363630860553</v>
      </c>
      <c r="AF757" s="71">
        <f>[1]节奏总纲!AF757</f>
        <v>100.95453822204499</v>
      </c>
      <c r="AG757" s="71">
        <f>[1]节奏总纲!AG757</f>
        <v>105.79563666397573</v>
      </c>
      <c r="AH757" s="71">
        <f>[1]节奏总纲!AH757</f>
        <v>114.89845149767702</v>
      </c>
    </row>
    <row r="758" spans="29:34" x14ac:dyDescent="0.15">
      <c r="AC758" s="71">
        <v>755</v>
      </c>
      <c r="AD758" s="71">
        <f>[1]节奏总纲!AD758</f>
        <v>95.614257067136322</v>
      </c>
      <c r="AE758" s="71">
        <f>[1]节奏总纲!AE758</f>
        <v>97.898361660718066</v>
      </c>
      <c r="AF758" s="71">
        <f>[1]节奏总纲!AF758</f>
        <v>100.97471378622048</v>
      </c>
      <c r="AG758" s="71">
        <f>[1]节奏总纲!AG758</f>
        <v>105.81532673037363</v>
      </c>
      <c r="AH758" s="71">
        <f>[1]节奏总纲!AH758</f>
        <v>114.91934372619859</v>
      </c>
    </row>
    <row r="759" spans="29:34" x14ac:dyDescent="0.15">
      <c r="AC759" s="71">
        <v>756</v>
      </c>
      <c r="AD759" s="71">
        <f>[1]节奏总纲!AD759</f>
        <v>95.633499108459134</v>
      </c>
      <c r="AE759" s="71">
        <f>[1]节奏总纲!AE759</f>
        <v>97.917359690575594</v>
      </c>
      <c r="AF759" s="71">
        <f>[1]节奏总纲!AF759</f>
        <v>100.99488935039597</v>
      </c>
      <c r="AG759" s="71">
        <f>[1]节奏总纲!AG759</f>
        <v>105.83501679677153</v>
      </c>
      <c r="AH759" s="71">
        <f>[1]节奏总纲!AH759</f>
        <v>114.94023595472017</v>
      </c>
    </row>
    <row r="760" spans="29:34" x14ac:dyDescent="0.15">
      <c r="AC760" s="71">
        <v>757</v>
      </c>
      <c r="AD760" s="71">
        <f>[1]节奏总纲!AD760</f>
        <v>95.652741149781946</v>
      </c>
      <c r="AE760" s="71">
        <f>[1]节奏总纲!AE760</f>
        <v>97.936357720433122</v>
      </c>
      <c r="AF760" s="71">
        <f>[1]节奏总纲!AF760</f>
        <v>101.01493981849815</v>
      </c>
      <c r="AG760" s="71">
        <f>[1]节奏总纲!AG760</f>
        <v>105.85470686316941</v>
      </c>
      <c r="AH760" s="71">
        <f>[1]节奏总纲!AH760</f>
        <v>114.96112818324175</v>
      </c>
    </row>
    <row r="761" spans="29:34" x14ac:dyDescent="0.15">
      <c r="AC761" s="71">
        <v>758</v>
      </c>
      <c r="AD761" s="71">
        <f>[1]节奏总纲!AD761</f>
        <v>95.671983191104772</v>
      </c>
      <c r="AE761" s="71">
        <f>[1]节奏总纲!AE761</f>
        <v>97.955355750290636</v>
      </c>
      <c r="AF761" s="71">
        <f>[1]节奏总纲!AF761</f>
        <v>101.03494784877606</v>
      </c>
      <c r="AG761" s="71">
        <f>[1]节奏总纲!AG761</f>
        <v>105.87439692956731</v>
      </c>
      <c r="AH761" s="71">
        <f>[1]节奏总纲!AH761</f>
        <v>114.98202041176333</v>
      </c>
    </row>
    <row r="762" spans="29:34" x14ac:dyDescent="0.15">
      <c r="AC762" s="71">
        <v>759</v>
      </c>
      <c r="AD762" s="71">
        <f>[1]节奏总纲!AD762</f>
        <v>95.691225232427584</v>
      </c>
      <c r="AE762" s="71">
        <f>[1]节奏总纲!AE762</f>
        <v>97.974353780148164</v>
      </c>
      <c r="AF762" s="71">
        <f>[1]节奏总纲!AF762</f>
        <v>101.05495587905395</v>
      </c>
      <c r="AG762" s="71">
        <f>[1]节奏总纲!AG762</f>
        <v>105.8940869959652</v>
      </c>
      <c r="AH762" s="71">
        <f>[1]节奏总纲!AH762</f>
        <v>115.00255874033431</v>
      </c>
    </row>
    <row r="763" spans="29:34" x14ac:dyDescent="0.15">
      <c r="AC763" s="71">
        <v>760</v>
      </c>
      <c r="AD763" s="71">
        <f>[1]节奏总纲!AD763</f>
        <v>95.710467273750396</v>
      </c>
      <c r="AE763" s="71">
        <f>[1]节奏总纲!AE763</f>
        <v>97.993351810005677</v>
      </c>
      <c r="AF763" s="71">
        <f>[1]节奏总纲!AF763</f>
        <v>101.07496390933186</v>
      </c>
      <c r="AG763" s="71">
        <f>[1]节奏总纲!AG763</f>
        <v>105.9137770623631</v>
      </c>
      <c r="AH763" s="71">
        <f>[1]节奏总纲!AH763</f>
        <v>115.02091246155027</v>
      </c>
    </row>
    <row r="764" spans="29:34" x14ac:dyDescent="0.15">
      <c r="AC764" s="71">
        <v>761</v>
      </c>
      <c r="AD764" s="71">
        <f>[1]节奏总纲!AD764</f>
        <v>95.729709315073208</v>
      </c>
      <c r="AE764" s="71">
        <f>[1]节奏总纲!AE764</f>
        <v>98.011574852881012</v>
      </c>
      <c r="AF764" s="71">
        <f>[1]节奏总纲!AF764</f>
        <v>101.09497193960975</v>
      </c>
      <c r="AG764" s="71">
        <f>[1]节奏总纲!AG764</f>
        <v>105.933467128761</v>
      </c>
      <c r="AH764" s="71">
        <f>[1]节奏总纲!AH764</f>
        <v>115.03926618276623</v>
      </c>
    </row>
    <row r="765" spans="29:34" x14ac:dyDescent="0.15">
      <c r="AC765" s="71">
        <v>762</v>
      </c>
      <c r="AD765" s="71">
        <f>[1]节奏总纲!AD765</f>
        <v>95.748951356396034</v>
      </c>
      <c r="AE765" s="71">
        <f>[1]节奏总纲!AE765</f>
        <v>98.029380703245522</v>
      </c>
      <c r="AF765" s="71">
        <f>[1]节奏总纲!AF765</f>
        <v>101.11497996988766</v>
      </c>
      <c r="AG765" s="71">
        <f>[1]节奏总纲!AG765</f>
        <v>105.95315719515888</v>
      </c>
      <c r="AH765" s="71">
        <f>[1]节奏总纲!AH765</f>
        <v>115.0576199039822</v>
      </c>
    </row>
    <row r="766" spans="29:34" x14ac:dyDescent="0.15">
      <c r="AC766" s="71">
        <v>763</v>
      </c>
      <c r="AD766" s="71">
        <f>[1]节奏总纲!AD766</f>
        <v>95.768193397718846</v>
      </c>
      <c r="AE766" s="71">
        <f>[1]节奏总纲!AE766</f>
        <v>98.047186553610047</v>
      </c>
      <c r="AF766" s="71">
        <f>[1]节奏总纲!AF766</f>
        <v>101.13498800016555</v>
      </c>
      <c r="AG766" s="71">
        <f>[1]节奏总纲!AG766</f>
        <v>105.97284726155678</v>
      </c>
      <c r="AH766" s="71">
        <f>[1]节奏总纲!AH766</f>
        <v>115.07597362519816</v>
      </c>
    </row>
    <row r="767" spans="29:34" x14ac:dyDescent="0.15">
      <c r="AC767" s="71">
        <v>764</v>
      </c>
      <c r="AD767" s="71">
        <f>[1]节奏总纲!AD767</f>
        <v>95.787435439041658</v>
      </c>
      <c r="AE767" s="71">
        <f>[1]节奏总纲!AE767</f>
        <v>98.064992403974557</v>
      </c>
      <c r="AF767" s="71">
        <f>[1]节奏总纲!AF767</f>
        <v>101.15499603044346</v>
      </c>
      <c r="AG767" s="71">
        <f>[1]节奏总纲!AG767</f>
        <v>105.99253732795468</v>
      </c>
      <c r="AH767" s="71">
        <f>[1]节奏总纲!AH767</f>
        <v>115.09432734641412</v>
      </c>
    </row>
    <row r="768" spans="29:34" x14ac:dyDescent="0.15">
      <c r="AC768" s="71">
        <v>765</v>
      </c>
      <c r="AD768" s="71">
        <f>[1]节奏总纲!AD768</f>
        <v>95.806677480364485</v>
      </c>
      <c r="AE768" s="71">
        <f>[1]节奏总纲!AE768</f>
        <v>98.082798254339068</v>
      </c>
      <c r="AF768" s="71">
        <f>[1]节奏总纲!AF768</f>
        <v>101.17500406072135</v>
      </c>
      <c r="AG768" s="71">
        <f>[1]节奏总纲!AG768</f>
        <v>106.0120024722425</v>
      </c>
      <c r="AH768" s="71">
        <f>[1]节奏总纲!AH768</f>
        <v>115.11268106763009</v>
      </c>
    </row>
    <row r="769" spans="29:34" x14ac:dyDescent="0.15">
      <c r="AC769" s="71">
        <v>766</v>
      </c>
      <c r="AD769" s="71">
        <f>[1]节奏总纲!AD769</f>
        <v>95.825919521687297</v>
      </c>
      <c r="AE769" s="71">
        <f>[1]节奏总纲!AE769</f>
        <v>98.100604104703592</v>
      </c>
      <c r="AF769" s="71">
        <f>[1]节奏总纲!AF769</f>
        <v>101.19501209099926</v>
      </c>
      <c r="AG769" s="71">
        <f>[1]节奏总纲!AG769</f>
        <v>106.03133034117185</v>
      </c>
      <c r="AH769" s="71">
        <f>[1]节奏总纲!AH769</f>
        <v>115.13103478884605</v>
      </c>
    </row>
    <row r="770" spans="29:34" x14ac:dyDescent="0.15">
      <c r="AC770" s="71">
        <v>767</v>
      </c>
      <c r="AD770" s="71">
        <f>[1]节奏总纲!AD770</f>
        <v>95.845161563010109</v>
      </c>
      <c r="AE770" s="71">
        <f>[1]节奏总纲!AE770</f>
        <v>98.118409955068103</v>
      </c>
      <c r="AF770" s="71">
        <f>[1]节奏总纲!AF770</f>
        <v>101.21502012127715</v>
      </c>
      <c r="AG770" s="71">
        <f>[1]节奏总纲!AG770</f>
        <v>106.05065821010119</v>
      </c>
      <c r="AH770" s="71">
        <f>[1]节奏总纲!AH770</f>
        <v>115.14938851006201</v>
      </c>
    </row>
    <row r="771" spans="29:34" x14ac:dyDescent="0.15">
      <c r="AC771" s="71">
        <v>768</v>
      </c>
      <c r="AD771" s="71">
        <f>[1]节奏总纲!AD771</f>
        <v>95.864403604332935</v>
      </c>
      <c r="AE771" s="71">
        <f>[1]节奏总纲!AE771</f>
        <v>98.136215805432613</v>
      </c>
      <c r="AF771" s="71">
        <f>[1]节奏总纲!AF771</f>
        <v>101.23502815155506</v>
      </c>
      <c r="AG771" s="71">
        <f>[1]节奏总纲!AG771</f>
        <v>106.06998607903053</v>
      </c>
      <c r="AH771" s="71">
        <f>[1]节奏总纲!AH771</f>
        <v>115.16774223127798</v>
      </c>
    </row>
    <row r="772" spans="29:34" x14ac:dyDescent="0.15">
      <c r="AC772" s="71">
        <v>769</v>
      </c>
      <c r="AD772" s="71">
        <f>[1]节奏总纲!AD772</f>
        <v>95.883645645655747</v>
      </c>
      <c r="AE772" s="71">
        <f>[1]节奏总纲!AE772</f>
        <v>98.154021655797138</v>
      </c>
      <c r="AF772" s="71">
        <f>[1]节奏总纲!AF772</f>
        <v>101.25503618183295</v>
      </c>
      <c r="AG772" s="71">
        <f>[1]节奏总纲!AG772</f>
        <v>106.08931394795988</v>
      </c>
      <c r="AH772" s="71">
        <f>[1]节奏总纲!AH772</f>
        <v>115.18609595249394</v>
      </c>
    </row>
    <row r="773" spans="29:34" x14ac:dyDescent="0.15">
      <c r="AC773" s="71">
        <v>770</v>
      </c>
      <c r="AD773" s="71">
        <f>[1]节奏总纲!AD773</f>
        <v>95.902887686978559</v>
      </c>
      <c r="AE773" s="71">
        <f>[1]节奏总纲!AE773</f>
        <v>98.171827506161648</v>
      </c>
      <c r="AF773" s="71">
        <f>[1]节奏总纲!AF773</f>
        <v>101.27504421211086</v>
      </c>
      <c r="AG773" s="71">
        <f>[1]节奏总纲!AG773</f>
        <v>106.10864181688922</v>
      </c>
      <c r="AH773" s="71">
        <f>[1]节奏总纲!AH773</f>
        <v>115.20444967370992</v>
      </c>
    </row>
    <row r="774" spans="29:34" x14ac:dyDescent="0.15">
      <c r="AC774" s="71">
        <v>771</v>
      </c>
      <c r="AD774" s="71">
        <f>[1]节奏总纲!AD774</f>
        <v>95.922129728301385</v>
      </c>
      <c r="AE774" s="71">
        <f>[1]节奏总纲!AE774</f>
        <v>98.189633356526159</v>
      </c>
      <c r="AF774" s="71">
        <f>[1]节奏总纲!AF774</f>
        <v>101.29505224238875</v>
      </c>
      <c r="AG774" s="71">
        <f>[1]节奏总纲!AG774</f>
        <v>106.12796968581856</v>
      </c>
      <c r="AH774" s="71">
        <f>[1]节奏总纲!AH774</f>
        <v>115.22280339492588</v>
      </c>
    </row>
    <row r="775" spans="29:34" x14ac:dyDescent="0.15">
      <c r="AC775" s="71">
        <v>772</v>
      </c>
      <c r="AD775" s="71">
        <f>[1]节奏总纲!AD775</f>
        <v>95.941371769624197</v>
      </c>
      <c r="AE775" s="71">
        <f>[1]节奏总纲!AE775</f>
        <v>98.207439206890669</v>
      </c>
      <c r="AF775" s="71">
        <f>[1]节奏总纲!AF775</f>
        <v>101.31506027266666</v>
      </c>
      <c r="AG775" s="71">
        <f>[1]节奏总纲!AG775</f>
        <v>106.14729755474789</v>
      </c>
      <c r="AH775" s="71">
        <f>[1]节奏总纲!AH775</f>
        <v>115.24115711614184</v>
      </c>
    </row>
    <row r="776" spans="29:34" x14ac:dyDescent="0.15">
      <c r="AC776" s="71">
        <v>773</v>
      </c>
      <c r="AD776" s="71">
        <f>[1]节奏总纲!AD776</f>
        <v>95.960613810947009</v>
      </c>
      <c r="AE776" s="71">
        <f>[1]节奏总纲!AE776</f>
        <v>98.225245057255194</v>
      </c>
      <c r="AF776" s="71">
        <f>[1]节奏总纲!AF776</f>
        <v>101.33506830294455</v>
      </c>
      <c r="AG776" s="71">
        <f>[1]节奏总纲!AG776</f>
        <v>106.16662542367725</v>
      </c>
      <c r="AH776" s="71">
        <f>[1]节奏总纲!AH776</f>
        <v>115.25951083735781</v>
      </c>
    </row>
    <row r="777" spans="29:34" x14ac:dyDescent="0.15">
      <c r="AC777" s="71">
        <v>774</v>
      </c>
      <c r="AD777" s="71">
        <f>[1]节奏总纲!AD777</f>
        <v>95.979855852269836</v>
      </c>
      <c r="AE777" s="71">
        <f>[1]节奏总纲!AE777</f>
        <v>98.243050907619704</v>
      </c>
      <c r="AF777" s="71">
        <f>[1]节奏总纲!AF777</f>
        <v>101.35507633322246</v>
      </c>
      <c r="AG777" s="71">
        <f>[1]节奏总纲!AG777</f>
        <v>106.18595329260658</v>
      </c>
      <c r="AH777" s="71">
        <f>[1]节奏总纲!AH777</f>
        <v>115.27786455857377</v>
      </c>
    </row>
    <row r="778" spans="29:34" x14ac:dyDescent="0.15">
      <c r="AC778" s="71">
        <v>775</v>
      </c>
      <c r="AD778" s="71">
        <f>[1]节奏总纲!AD778</f>
        <v>95.999097893592648</v>
      </c>
      <c r="AE778" s="71">
        <f>[1]节奏总纲!AE778</f>
        <v>98.260856757984214</v>
      </c>
      <c r="AF778" s="71">
        <f>[1]节奏总纲!AF778</f>
        <v>101.37508436350035</v>
      </c>
      <c r="AG778" s="71">
        <f>[1]节奏总纲!AG778</f>
        <v>106.20528116153592</v>
      </c>
      <c r="AH778" s="71">
        <f>[1]节奏总纲!AH778</f>
        <v>115.29621827978973</v>
      </c>
    </row>
    <row r="779" spans="29:34" x14ac:dyDescent="0.15">
      <c r="AC779" s="71">
        <v>776</v>
      </c>
      <c r="AD779" s="71">
        <f>[1]节奏总纲!AD779</f>
        <v>96.017111764338765</v>
      </c>
      <c r="AE779" s="71">
        <f>[1]节奏总纲!AE779</f>
        <v>98.278662608348739</v>
      </c>
      <c r="AF779" s="71">
        <f>[1]节奏总纲!AF779</f>
        <v>101.39509239377826</v>
      </c>
      <c r="AG779" s="71">
        <f>[1]节奏总纲!AG779</f>
        <v>106.22460903046527</v>
      </c>
      <c r="AH779" s="71">
        <f>[1]节奏总纲!AH779</f>
        <v>115.3145720010057</v>
      </c>
    </row>
    <row r="780" spans="29:34" x14ac:dyDescent="0.15">
      <c r="AC780" s="71">
        <v>777</v>
      </c>
      <c r="AD780" s="71">
        <f>[1]节奏总纲!AD780</f>
        <v>96.035065223717467</v>
      </c>
      <c r="AE780" s="71">
        <f>[1]节奏总纲!AE780</f>
        <v>98.29646845871325</v>
      </c>
      <c r="AF780" s="71">
        <f>[1]节奏总纲!AF780</f>
        <v>101.41510042405615</v>
      </c>
      <c r="AG780" s="71">
        <f>[1]节奏总纲!AG780</f>
        <v>106.24393689939461</v>
      </c>
      <c r="AH780" s="71">
        <f>[1]节奏总纲!AH780</f>
        <v>115.33292572222166</v>
      </c>
    </row>
    <row r="781" spans="29:34" x14ac:dyDescent="0.15">
      <c r="AC781" s="71">
        <v>778</v>
      </c>
      <c r="AD781" s="71">
        <f>[1]节奏总纲!AD781</f>
        <v>96.05301868309617</v>
      </c>
      <c r="AE781" s="71">
        <f>[1]节奏总纲!AE781</f>
        <v>98.31427430907776</v>
      </c>
      <c r="AF781" s="71">
        <f>[1]节奏总纲!AF781</f>
        <v>101.43510845433406</v>
      </c>
      <c r="AG781" s="71">
        <f>[1]节奏总纲!AG781</f>
        <v>106.26326476832395</v>
      </c>
      <c r="AH781" s="71">
        <f>[1]节奏总纲!AH781</f>
        <v>115.35127944343762</v>
      </c>
    </row>
    <row r="782" spans="29:34" x14ac:dyDescent="0.15">
      <c r="AC782" s="71">
        <v>779</v>
      </c>
      <c r="AD782" s="71">
        <f>[1]节奏总纲!AD782</f>
        <v>96.070972142474872</v>
      </c>
      <c r="AE782" s="71">
        <f>[1]节奏总纲!AE782</f>
        <v>98.332080159442285</v>
      </c>
      <c r="AF782" s="71">
        <f>[1]节奏总纲!AF782</f>
        <v>101.45511648461195</v>
      </c>
      <c r="AG782" s="71">
        <f>[1]节奏总纲!AG782</f>
        <v>106.2825926372533</v>
      </c>
      <c r="AH782" s="71">
        <f>[1]节奏总纲!AH782</f>
        <v>115.36963316465359</v>
      </c>
    </row>
    <row r="783" spans="29:34" x14ac:dyDescent="0.15">
      <c r="AC783" s="71">
        <v>780</v>
      </c>
      <c r="AD783" s="71">
        <f>[1]节奏总纲!AD783</f>
        <v>96.088925601853575</v>
      </c>
      <c r="AE783" s="71">
        <f>[1]节奏总纲!AE783</f>
        <v>98.349886009806795</v>
      </c>
      <c r="AF783" s="71">
        <f>[1]节奏总纲!AF783</f>
        <v>101.47512451488986</v>
      </c>
      <c r="AG783" s="71">
        <f>[1]节奏总纲!AG783</f>
        <v>106.30192050618264</v>
      </c>
      <c r="AH783" s="71">
        <f>[1]节奏总纲!AH783</f>
        <v>115.38798688586955</v>
      </c>
    </row>
    <row r="784" spans="29:34" x14ac:dyDescent="0.15">
      <c r="AC784" s="71">
        <v>781</v>
      </c>
      <c r="AD784" s="71">
        <f>[1]节奏总纲!AD784</f>
        <v>96.106879061232277</v>
      </c>
      <c r="AE784" s="71">
        <f>[1]节奏总纲!AE784</f>
        <v>98.367691860171306</v>
      </c>
      <c r="AF784" s="71">
        <f>[1]节奏总纲!AF784</f>
        <v>101.49513254516775</v>
      </c>
      <c r="AG784" s="71">
        <f>[1]节奏总纲!AG784</f>
        <v>106.32124837511198</v>
      </c>
      <c r="AH784" s="71">
        <f>[1]节奏总纲!AH784</f>
        <v>115.40634060708551</v>
      </c>
    </row>
    <row r="785" spans="29:34" x14ac:dyDescent="0.15">
      <c r="AC785" s="71">
        <v>782</v>
      </c>
      <c r="AD785" s="71">
        <f>[1]节奏总纲!AD785</f>
        <v>96.12483252061098</v>
      </c>
      <c r="AE785" s="71">
        <f>[1]节奏总纲!AE785</f>
        <v>98.385497710535816</v>
      </c>
      <c r="AF785" s="71">
        <f>[1]节奏总纲!AF785</f>
        <v>101.51514057544566</v>
      </c>
      <c r="AG785" s="71">
        <f>[1]节奏总纲!AG785</f>
        <v>106.34057624404132</v>
      </c>
      <c r="AH785" s="71">
        <f>[1]节奏总纲!AH785</f>
        <v>115.42469432830148</v>
      </c>
    </row>
    <row r="786" spans="29:34" x14ac:dyDescent="0.15">
      <c r="AC786" s="71">
        <v>783</v>
      </c>
      <c r="AD786" s="71">
        <f>[1]节奏总纲!AD786</f>
        <v>96.142785979989682</v>
      </c>
      <c r="AE786" s="71">
        <f>[1]节奏总纲!AE786</f>
        <v>98.403303560900341</v>
      </c>
      <c r="AF786" s="71">
        <f>[1]节奏总纲!AF786</f>
        <v>101.53514860572355</v>
      </c>
      <c r="AG786" s="71">
        <f>[1]节奏总纲!AG786</f>
        <v>106.35990411297067</v>
      </c>
      <c r="AH786" s="71">
        <f>[1]节奏总纲!AH786</f>
        <v>115.44304804951744</v>
      </c>
    </row>
    <row r="787" spans="29:34" x14ac:dyDescent="0.15">
      <c r="AC787" s="71">
        <v>784</v>
      </c>
      <c r="AD787" s="71">
        <f>[1]节奏总纲!AD787</f>
        <v>96.160739439368385</v>
      </c>
      <c r="AE787" s="71">
        <f>[1]节奏总纲!AE787</f>
        <v>98.421109411264851</v>
      </c>
      <c r="AF787" s="71">
        <f>[1]节奏总纲!AF787</f>
        <v>101.55515663600146</v>
      </c>
      <c r="AG787" s="71">
        <f>[1]节奏总纲!AG787</f>
        <v>106.37923198190001</v>
      </c>
      <c r="AH787" s="71">
        <f>[1]节奏总纲!AH787</f>
        <v>115.4614017707334</v>
      </c>
    </row>
    <row r="788" spans="29:34" x14ac:dyDescent="0.15">
      <c r="AC788" s="71">
        <v>785</v>
      </c>
      <c r="AD788" s="71">
        <f>[1]节奏总纲!AD788</f>
        <v>96.178692898747087</v>
      </c>
      <c r="AE788" s="71">
        <f>[1]节奏总纲!AE788</f>
        <v>98.438915261629361</v>
      </c>
      <c r="AF788" s="71">
        <f>[1]节奏总纲!AF788</f>
        <v>101.57516466627935</v>
      </c>
      <c r="AG788" s="71">
        <f>[1]节奏总纲!AG788</f>
        <v>106.39855985082934</v>
      </c>
      <c r="AH788" s="71">
        <f>[1]节奏总纲!AH788</f>
        <v>115.47975549194938</v>
      </c>
    </row>
    <row r="789" spans="29:34" x14ac:dyDescent="0.15">
      <c r="AC789" s="71">
        <v>786</v>
      </c>
      <c r="AD789" s="71">
        <f>[1]节奏总纲!AD789</f>
        <v>96.19664635812579</v>
      </c>
      <c r="AE789" s="71">
        <f>[1]节奏总纲!AE789</f>
        <v>98.456721111993886</v>
      </c>
      <c r="AF789" s="71">
        <f>[1]节奏总纲!AF789</f>
        <v>101.59517269655726</v>
      </c>
      <c r="AG789" s="71">
        <f>[1]节奏总纲!AG789</f>
        <v>106.4178877197587</v>
      </c>
      <c r="AH789" s="71">
        <f>[1]节奏总纲!AH789</f>
        <v>115.49810921316534</v>
      </c>
    </row>
    <row r="790" spans="29:34" x14ac:dyDescent="0.15">
      <c r="AC790" s="71">
        <v>787</v>
      </c>
      <c r="AD790" s="71">
        <f>[1]节奏总纲!AD790</f>
        <v>96.214599817504492</v>
      </c>
      <c r="AE790" s="71">
        <f>[1]节奏总纲!AE790</f>
        <v>98.474526962358397</v>
      </c>
      <c r="AF790" s="71">
        <f>[1]节奏总纲!AF790</f>
        <v>101.61518072683515</v>
      </c>
      <c r="AG790" s="71">
        <f>[1]节奏总纲!AG790</f>
        <v>106.43721558868803</v>
      </c>
      <c r="AH790" s="71">
        <f>[1]节奏总纲!AH790</f>
        <v>115.51646293438129</v>
      </c>
    </row>
    <row r="791" spans="29:34" x14ac:dyDescent="0.15">
      <c r="AC791" s="71">
        <v>788</v>
      </c>
      <c r="AD791" s="71">
        <f>[1]节奏总纲!AD791</f>
        <v>96.232553276883195</v>
      </c>
      <c r="AE791" s="71">
        <f>[1]节奏总纲!AE791</f>
        <v>98.492332812722907</v>
      </c>
      <c r="AF791" s="71">
        <f>[1]节奏总纲!AF791</f>
        <v>101.63518875711306</v>
      </c>
      <c r="AG791" s="71">
        <f>[1]节奏总纲!AG791</f>
        <v>106.45654345761737</v>
      </c>
      <c r="AH791" s="71">
        <f>[1]节奏总纲!AH791</f>
        <v>115.53481665559727</v>
      </c>
    </row>
    <row r="792" spans="29:34" x14ac:dyDescent="0.15">
      <c r="AC792" s="71">
        <v>789</v>
      </c>
      <c r="AD792" s="71">
        <f>[1]节奏总纲!AD792</f>
        <v>96.250506736261897</v>
      </c>
      <c r="AE792" s="71">
        <f>[1]节奏总纲!AE792</f>
        <v>98.510138663087432</v>
      </c>
      <c r="AF792" s="71">
        <f>[1]节奏总纲!AF792</f>
        <v>101.65519678739095</v>
      </c>
      <c r="AG792" s="71">
        <f>[1]节奏总纲!AG792</f>
        <v>106.47587132654672</v>
      </c>
      <c r="AH792" s="71">
        <f>[1]节奏总纲!AH792</f>
        <v>115.55317037681323</v>
      </c>
    </row>
    <row r="793" spans="29:34" x14ac:dyDescent="0.15">
      <c r="AC793" s="71">
        <v>790</v>
      </c>
      <c r="AD793" s="71">
        <f>[1]节奏总纲!AD793</f>
        <v>96.2684601956406</v>
      </c>
      <c r="AE793" s="71">
        <f>[1]节奏总纲!AE793</f>
        <v>98.527944513451942</v>
      </c>
      <c r="AF793" s="71">
        <f>[1]节奏总纲!AF793</f>
        <v>101.67520481766886</v>
      </c>
      <c r="AG793" s="71">
        <f>[1]节奏总纲!AG793</f>
        <v>106.49519919547606</v>
      </c>
      <c r="AH793" s="71">
        <f>[1]节奏总纲!AH793</f>
        <v>115.57152409802919</v>
      </c>
    </row>
    <row r="794" spans="29:34" x14ac:dyDescent="0.15">
      <c r="AC794" s="71">
        <v>791</v>
      </c>
      <c r="AD794" s="71">
        <f>[1]节奏总纲!AD794</f>
        <v>96.286413655019302</v>
      </c>
      <c r="AE794" s="71">
        <f>[1]节奏总纲!AE794</f>
        <v>98.545750363816452</v>
      </c>
      <c r="AF794" s="71">
        <f>[1]节奏总纲!AF794</f>
        <v>101.69521284794675</v>
      </c>
      <c r="AG794" s="71">
        <f>[1]节奏总纲!AG794</f>
        <v>106.5145270644054</v>
      </c>
      <c r="AH794" s="71">
        <f>[1]节奏总纲!AH794</f>
        <v>115.58987781924516</v>
      </c>
    </row>
    <row r="795" spans="29:34" x14ac:dyDescent="0.15">
      <c r="AC795" s="71">
        <v>792</v>
      </c>
      <c r="AD795" s="71">
        <f>[1]节奏总纲!AD795</f>
        <v>96.304367114398005</v>
      </c>
      <c r="AE795" s="71">
        <f>[1]节奏总纲!AE795</f>
        <v>98.563556214180963</v>
      </c>
      <c r="AF795" s="71">
        <f>[1]节奏总纲!AF795</f>
        <v>101.71522087822466</v>
      </c>
      <c r="AG795" s="71">
        <f>[1]节奏总纲!AG795</f>
        <v>106.53385493333474</v>
      </c>
      <c r="AH795" s="71">
        <f>[1]节奏总纲!AH795</f>
        <v>115.60823154046112</v>
      </c>
    </row>
    <row r="796" spans="29:34" x14ac:dyDescent="0.15">
      <c r="AC796" s="71">
        <v>793</v>
      </c>
      <c r="AD796" s="71">
        <f>[1]节奏总纲!AD796</f>
        <v>96.322320573776707</v>
      </c>
      <c r="AE796" s="71">
        <f>[1]节奏总纲!AE796</f>
        <v>98.581362064545488</v>
      </c>
      <c r="AF796" s="71">
        <f>[1]节奏总纲!AF796</f>
        <v>101.73522890850255</v>
      </c>
      <c r="AG796" s="71">
        <f>[1]节奏总纲!AG796</f>
        <v>106.55318280226409</v>
      </c>
      <c r="AH796" s="71">
        <f>[1]节奏总纲!AH796</f>
        <v>115.62658526167708</v>
      </c>
    </row>
    <row r="797" spans="29:34" x14ac:dyDescent="0.15">
      <c r="AC797" s="71">
        <v>794</v>
      </c>
      <c r="AD797" s="71">
        <f>[1]节奏总纲!AD797</f>
        <v>96.34027403315541</v>
      </c>
      <c r="AE797" s="71">
        <f>[1]节奏总纲!AE797</f>
        <v>98.599167914909998</v>
      </c>
      <c r="AF797" s="71">
        <f>[1]节奏总纲!AF797</f>
        <v>101.75523693878046</v>
      </c>
      <c r="AG797" s="71">
        <f>[1]节奏总纲!AG797</f>
        <v>106.57251067119343</v>
      </c>
      <c r="AH797" s="71">
        <f>[1]节奏总纲!AH797</f>
        <v>115.64493898289305</v>
      </c>
    </row>
    <row r="798" spans="29:34" x14ac:dyDescent="0.15">
      <c r="AC798" s="71">
        <v>795</v>
      </c>
      <c r="AD798" s="71">
        <f>[1]节奏总纲!AD798</f>
        <v>96.358227492534112</v>
      </c>
      <c r="AE798" s="71">
        <f>[1]节奏总纲!AE798</f>
        <v>98.616973765274508</v>
      </c>
      <c r="AF798" s="71">
        <f>[1]节奏总纲!AF798</f>
        <v>101.77524496905835</v>
      </c>
      <c r="AG798" s="71">
        <f>[1]节奏总纲!AG798</f>
        <v>106.59183854012277</v>
      </c>
      <c r="AH798" s="71">
        <f>[1]节奏总纲!AH798</f>
        <v>115.66329270410901</v>
      </c>
    </row>
    <row r="799" spans="29:34" x14ac:dyDescent="0.15">
      <c r="AC799" s="71">
        <v>796</v>
      </c>
      <c r="AD799" s="71">
        <f>[1]节奏总纲!AD799</f>
        <v>96.376180951912815</v>
      </c>
      <c r="AE799" s="71">
        <f>[1]节奏总纲!AE799</f>
        <v>98.634779615639033</v>
      </c>
      <c r="AF799" s="71">
        <f>[1]节奏总纲!AF799</f>
        <v>101.79525299933626</v>
      </c>
      <c r="AG799" s="71">
        <f>[1]节奏总纲!AG799</f>
        <v>106.61116640905212</v>
      </c>
      <c r="AH799" s="71">
        <f>[1]节奏总纲!AH799</f>
        <v>115.68164642532497</v>
      </c>
    </row>
    <row r="800" spans="29:34" x14ac:dyDescent="0.15">
      <c r="AC800" s="71">
        <v>797</v>
      </c>
      <c r="AD800" s="71">
        <f>[1]节奏总纲!AD800</f>
        <v>96.394134411291517</v>
      </c>
      <c r="AE800" s="71">
        <f>[1]节奏总纲!AE800</f>
        <v>98.652585466003544</v>
      </c>
      <c r="AF800" s="71">
        <f>[1]节奏总纲!AF800</f>
        <v>101.81526102961415</v>
      </c>
      <c r="AG800" s="71">
        <f>[1]节奏总纲!AG800</f>
        <v>106.63049427798146</v>
      </c>
      <c r="AH800" s="71">
        <f>[1]节奏总纲!AH800</f>
        <v>115.70000014654094</v>
      </c>
    </row>
    <row r="801" spans="29:34" x14ac:dyDescent="0.15">
      <c r="AC801" s="71">
        <v>798</v>
      </c>
      <c r="AD801" s="71">
        <f>[1]节奏总纲!AD801</f>
        <v>96.41208787067022</v>
      </c>
      <c r="AE801" s="71">
        <f>[1]节奏总纲!AE801</f>
        <v>98.670391316368054</v>
      </c>
      <c r="AF801" s="71">
        <f>[1]节奏总纲!AF801</f>
        <v>101.83526905989206</v>
      </c>
      <c r="AG801" s="71">
        <f>[1]节奏总纲!AG801</f>
        <v>106.64982214691079</v>
      </c>
      <c r="AH801" s="71">
        <f>[1]节奏总纲!AH801</f>
        <v>115.7183538677569</v>
      </c>
    </row>
    <row r="802" spans="29:34" x14ac:dyDescent="0.15">
      <c r="AC802" s="71">
        <v>799</v>
      </c>
      <c r="AD802" s="71">
        <f>[1]节奏总纲!AD802</f>
        <v>96.430041330048923</v>
      </c>
      <c r="AE802" s="71">
        <f>[1]节奏总纲!AE802</f>
        <v>98.688197166732579</v>
      </c>
      <c r="AF802" s="71">
        <f>[1]节奏总纲!AF802</f>
        <v>101.85527709016995</v>
      </c>
      <c r="AG802" s="71">
        <f>[1]节奏总纲!AG802</f>
        <v>106.66915001584015</v>
      </c>
      <c r="AH802" s="71">
        <f>[1]节奏总纲!AH802</f>
        <v>115.73670758897286</v>
      </c>
    </row>
    <row r="803" spans="29:34" x14ac:dyDescent="0.15">
      <c r="AC803" s="71">
        <v>800</v>
      </c>
      <c r="AD803" s="71">
        <f>[1]节奏总纲!AD803</f>
        <v>96.447994789427625</v>
      </c>
      <c r="AE803" s="71">
        <f>[1]节奏总纲!AE803</f>
        <v>98.706003017097089</v>
      </c>
      <c r="AF803" s="71">
        <f>[1]节奏总纲!AF803</f>
        <v>101.87528512044786</v>
      </c>
      <c r="AG803" s="71">
        <f>[1]节奏总纲!AG803</f>
        <v>106.68847788476948</v>
      </c>
      <c r="AH803" s="71">
        <f>[1]节奏总纲!AH803</f>
        <v>115.75506131018884</v>
      </c>
    </row>
    <row r="804" spans="29:34" x14ac:dyDescent="0.15">
      <c r="AC804" s="71">
        <v>801</v>
      </c>
      <c r="AD804" s="71">
        <f>[1]节奏总纲!AD804</f>
        <v>96.465948248806328</v>
      </c>
      <c r="AE804" s="71">
        <f>[1]节奏总纲!AE804</f>
        <v>98.723808867461599</v>
      </c>
      <c r="AF804" s="71">
        <f>[1]节奏总纲!AF804</f>
        <v>101.89529315072575</v>
      </c>
      <c r="AG804" s="71">
        <f>[1]节奏总纲!AG804</f>
        <v>106.70780575369882</v>
      </c>
      <c r="AH804" s="71">
        <f>[1]节奏总纲!AH804</f>
        <v>115.7734150314048</v>
      </c>
    </row>
    <row r="805" spans="29:34" x14ac:dyDescent="0.15">
      <c r="AC805" s="71">
        <v>802</v>
      </c>
      <c r="AD805" s="71">
        <f>[1]节奏总纲!AD805</f>
        <v>96.48390170818503</v>
      </c>
      <c r="AE805" s="71">
        <f>[1]节奏总纲!AE805</f>
        <v>98.74161471782611</v>
      </c>
      <c r="AF805" s="71">
        <f>[1]节奏总纲!AF805</f>
        <v>101.91530118100366</v>
      </c>
      <c r="AG805" s="71">
        <f>[1]节奏总纲!AG805</f>
        <v>106.72713362262816</v>
      </c>
      <c r="AH805" s="71">
        <f>[1]节奏总纲!AH805</f>
        <v>115.79176875262075</v>
      </c>
    </row>
    <row r="806" spans="29:34" x14ac:dyDescent="0.15">
      <c r="AC806" s="71">
        <v>803</v>
      </c>
      <c r="AD806" s="71">
        <f>[1]节奏总纲!AD806</f>
        <v>96.501855167563733</v>
      </c>
      <c r="AE806" s="71">
        <f>[1]节奏总纲!AE806</f>
        <v>98.759420568190635</v>
      </c>
      <c r="AF806" s="71">
        <f>[1]节奏总纲!AF806</f>
        <v>101.93530921128155</v>
      </c>
      <c r="AG806" s="71">
        <f>[1]节奏总纲!AG806</f>
        <v>106.74646149155751</v>
      </c>
      <c r="AH806" s="71">
        <f>[1]节奏总纲!AH806</f>
        <v>115.81012247383673</v>
      </c>
    </row>
    <row r="807" spans="29:34" x14ac:dyDescent="0.15">
      <c r="AC807" s="71">
        <v>804</v>
      </c>
      <c r="AD807" s="71">
        <f>[1]节奏总纲!AD807</f>
        <v>96.519808626942435</v>
      </c>
      <c r="AE807" s="71">
        <f>[1]节奏总纲!AE807</f>
        <v>98.777226418555145</v>
      </c>
      <c r="AF807" s="71">
        <f>[1]节奏总纲!AF807</f>
        <v>101.95531724155946</v>
      </c>
      <c r="AG807" s="71">
        <f>[1]节奏总纲!AG807</f>
        <v>106.76578936048685</v>
      </c>
      <c r="AH807" s="71">
        <f>[1]节奏总纲!AH807</f>
        <v>115.82847619505269</v>
      </c>
    </row>
    <row r="808" spans="29:34" x14ac:dyDescent="0.15">
      <c r="AC808" s="71">
        <v>805</v>
      </c>
      <c r="AD808" s="71">
        <f>[1]节奏总纲!AD808</f>
        <v>96.537762086321138</v>
      </c>
      <c r="AE808" s="71">
        <f>[1]节奏总纲!AE808</f>
        <v>98.795032268919655</v>
      </c>
      <c r="AF808" s="71">
        <f>[1]节奏总纲!AF808</f>
        <v>101.97532527183736</v>
      </c>
      <c r="AG808" s="71">
        <f>[1]节奏总纲!AG808</f>
        <v>106.78511722941619</v>
      </c>
      <c r="AH808" s="71">
        <f>[1]节奏总纲!AH808</f>
        <v>115.84682991626866</v>
      </c>
    </row>
    <row r="809" spans="29:34" x14ac:dyDescent="0.15">
      <c r="AC809" s="71">
        <v>806</v>
      </c>
      <c r="AD809" s="71">
        <f>[1]节奏总纲!AD809</f>
        <v>96.55571554569984</v>
      </c>
      <c r="AE809" s="71">
        <f>[1]节奏总纲!AE809</f>
        <v>98.81283811928418</v>
      </c>
      <c r="AF809" s="71">
        <f>[1]节奏总纲!AF809</f>
        <v>101.99533330211526</v>
      </c>
      <c r="AG809" s="71">
        <f>[1]节奏总纲!AG809</f>
        <v>106.80444509834554</v>
      </c>
      <c r="AH809" s="71">
        <f>[1]节奏总纲!AH809</f>
        <v>115.86518363748462</v>
      </c>
    </row>
    <row r="810" spans="29:34" x14ac:dyDescent="0.15">
      <c r="AC810" s="71">
        <v>807</v>
      </c>
      <c r="AD810" s="71">
        <f>[1]节奏总纲!AD810</f>
        <v>96.573669005078543</v>
      </c>
      <c r="AE810" s="71">
        <f>[1]节奏总纲!AE810</f>
        <v>98.83064396964869</v>
      </c>
      <c r="AF810" s="71">
        <f>[1]节奏总纲!AF810</f>
        <v>102.01387295585346</v>
      </c>
      <c r="AG810" s="71">
        <f>[1]节奏总纲!AG810</f>
        <v>106.82377296727488</v>
      </c>
      <c r="AH810" s="71">
        <f>[1]节奏总纲!AH810</f>
        <v>115.88353735870058</v>
      </c>
    </row>
    <row r="811" spans="29:34" x14ac:dyDescent="0.15">
      <c r="AC811" s="71">
        <v>808</v>
      </c>
      <c r="AD811" s="71">
        <f>[1]节奏总纲!AD811</f>
        <v>96.591622464457245</v>
      </c>
      <c r="AE811" s="71">
        <f>[1]节奏总纲!AE811</f>
        <v>98.848449820013201</v>
      </c>
      <c r="AF811" s="71">
        <f>[1]节奏总纲!AF811</f>
        <v>102.03196594241072</v>
      </c>
      <c r="AG811" s="71">
        <f>[1]节奏总纲!AG811</f>
        <v>106.84310083620421</v>
      </c>
      <c r="AH811" s="71">
        <f>[1]节奏总纲!AH811</f>
        <v>115.90189107991655</v>
      </c>
    </row>
    <row r="812" spans="29:34" x14ac:dyDescent="0.15">
      <c r="AC812" s="71">
        <v>809</v>
      </c>
      <c r="AD812" s="71">
        <f>[1]节奏总纲!AD812</f>
        <v>96.609575923835948</v>
      </c>
      <c r="AE812" s="71">
        <f>[1]节奏总纲!AE812</f>
        <v>98.866255670377726</v>
      </c>
      <c r="AF812" s="71">
        <f>[1]节奏总纲!AF812</f>
        <v>102.05005892896799</v>
      </c>
      <c r="AG812" s="71">
        <f>[1]节奏总纲!AG812</f>
        <v>106.86242870513357</v>
      </c>
      <c r="AH812" s="71">
        <f>[1]节奏总纲!AH812</f>
        <v>115.92024480113251</v>
      </c>
    </row>
    <row r="813" spans="29:34" x14ac:dyDescent="0.15">
      <c r="AC813" s="71">
        <v>810</v>
      </c>
      <c r="AD813" s="71">
        <f>[1]节奏总纲!AD813</f>
        <v>96.62752938321465</v>
      </c>
      <c r="AE813" s="71">
        <f>[1]节奏总纲!AE813</f>
        <v>98.884061520742236</v>
      </c>
      <c r="AF813" s="71">
        <f>[1]节奏总纲!AF813</f>
        <v>102.06815191552525</v>
      </c>
      <c r="AG813" s="71">
        <f>[1]节奏总纲!AG813</f>
        <v>106.8817565740629</v>
      </c>
      <c r="AH813" s="71">
        <f>[1]节奏总纲!AH813</f>
        <v>115.93859852234847</v>
      </c>
    </row>
    <row r="814" spans="29:34" x14ac:dyDescent="0.15">
      <c r="AC814" s="71">
        <v>811</v>
      </c>
      <c r="AD814" s="71">
        <f>[1]节奏总纲!AD814</f>
        <v>96.645482842593353</v>
      </c>
      <c r="AE814" s="71">
        <f>[1]节奏总纲!AE814</f>
        <v>98.901867371106746</v>
      </c>
      <c r="AF814" s="71">
        <f>[1]节奏总纲!AF814</f>
        <v>102.08624490208251</v>
      </c>
      <c r="AG814" s="71">
        <f>[1]节奏总纲!AG814</f>
        <v>106.90108444299224</v>
      </c>
      <c r="AH814" s="71">
        <f>[1]节奏总纲!AH814</f>
        <v>115.95695224356444</v>
      </c>
    </row>
    <row r="815" spans="29:34" x14ac:dyDescent="0.15">
      <c r="AC815" s="71">
        <v>812</v>
      </c>
      <c r="AD815" s="71">
        <f>[1]节奏总纲!AD815</f>
        <v>96.663436301972055</v>
      </c>
      <c r="AE815" s="71">
        <f>[1]节奏总纲!AE815</f>
        <v>98.919673221471257</v>
      </c>
      <c r="AF815" s="71">
        <f>[1]节奏总纲!AF815</f>
        <v>102.10433788863978</v>
      </c>
      <c r="AG815" s="71">
        <f>[1]节奏总纲!AG815</f>
        <v>106.92041231192158</v>
      </c>
      <c r="AH815" s="71">
        <f>[1]节奏总纲!AH815</f>
        <v>115.9753059647804</v>
      </c>
    </row>
    <row r="816" spans="29:34" x14ac:dyDescent="0.15">
      <c r="AC816" s="71">
        <v>813</v>
      </c>
      <c r="AD816" s="71">
        <f>[1]节奏总纲!AD816</f>
        <v>96.681389761350758</v>
      </c>
      <c r="AE816" s="71">
        <f>[1]节奏总纲!AE816</f>
        <v>98.937479071835781</v>
      </c>
      <c r="AF816" s="71">
        <f>[1]节奏总纲!AF816</f>
        <v>102.12243087519704</v>
      </c>
      <c r="AG816" s="71">
        <f>[1]节奏总纲!AG816</f>
        <v>106.93974018085093</v>
      </c>
      <c r="AH816" s="71">
        <f>[1]节奏总纲!AH816</f>
        <v>115.99365968599636</v>
      </c>
    </row>
    <row r="817" spans="29:34" x14ac:dyDescent="0.15">
      <c r="AC817" s="71">
        <v>814</v>
      </c>
      <c r="AD817" s="71">
        <f>[1]节奏总纲!AD817</f>
        <v>96.69934322072946</v>
      </c>
      <c r="AE817" s="71">
        <f>[1]节奏总纲!AE817</f>
        <v>98.955284922200292</v>
      </c>
      <c r="AF817" s="71">
        <f>[1]节奏总纲!AF817</f>
        <v>102.1405238617543</v>
      </c>
      <c r="AG817" s="71">
        <f>[1]节奏总纲!AG817</f>
        <v>106.95906804978027</v>
      </c>
      <c r="AH817" s="71">
        <f>[1]节奏总纲!AH817</f>
        <v>116.01095922661128</v>
      </c>
    </row>
    <row r="818" spans="29:34" x14ac:dyDescent="0.15">
      <c r="AC818" s="71">
        <v>815</v>
      </c>
      <c r="AD818" s="71">
        <f>[1]节奏总纲!AD818</f>
        <v>96.717296680108163</v>
      </c>
      <c r="AE818" s="71">
        <f>[1]节奏总纲!AE818</f>
        <v>98.973090772564802</v>
      </c>
      <c r="AF818" s="71">
        <f>[1]节奏总纲!AF818</f>
        <v>102.15861684831157</v>
      </c>
      <c r="AG818" s="71">
        <f>[1]节奏总纲!AG818</f>
        <v>106.97839591870961</v>
      </c>
      <c r="AH818" s="71">
        <f>[1]节奏总纲!AH818</f>
        <v>116.02770240249892</v>
      </c>
    </row>
    <row r="819" spans="29:34" x14ac:dyDescent="0.15">
      <c r="AC819" s="71">
        <v>816</v>
      </c>
      <c r="AD819" s="71">
        <f>[1]节奏总纲!AD819</f>
        <v>96.735250139486865</v>
      </c>
      <c r="AE819" s="71">
        <f>[1]节奏总纲!AE819</f>
        <v>98.990896622929327</v>
      </c>
      <c r="AF819" s="71">
        <f>[1]节奏总纲!AF819</f>
        <v>102.17670983486883</v>
      </c>
      <c r="AG819" s="71">
        <f>[1]节奏总纲!AG819</f>
        <v>106.99772378763896</v>
      </c>
      <c r="AH819" s="71">
        <f>[1]节奏总纲!AH819</f>
        <v>116.04444557838656</v>
      </c>
    </row>
    <row r="820" spans="29:34" x14ac:dyDescent="0.15">
      <c r="AC820" s="71">
        <v>817</v>
      </c>
      <c r="AD820" s="71">
        <f>[1]节奏总纲!AD820</f>
        <v>96.753203598865568</v>
      </c>
      <c r="AE820" s="71">
        <f>[1]节奏总纲!AE820</f>
        <v>99.008302083689216</v>
      </c>
      <c r="AF820" s="71">
        <f>[1]节奏总纲!AF820</f>
        <v>102.19480282142609</v>
      </c>
      <c r="AG820" s="71">
        <f>[1]节奏总纲!AG820</f>
        <v>107.01587272099563</v>
      </c>
      <c r="AH820" s="71">
        <f>[1]节奏总纲!AH820</f>
        <v>116.0611887542742</v>
      </c>
    </row>
    <row r="821" spans="29:34" x14ac:dyDescent="0.15">
      <c r="AC821" s="71">
        <v>818</v>
      </c>
      <c r="AD821" s="71">
        <f>[1]节奏总纲!AD821</f>
        <v>96.77115705824427</v>
      </c>
      <c r="AE821" s="71">
        <f>[1]节奏总纲!AE821</f>
        <v>99.0252887097773</v>
      </c>
      <c r="AF821" s="71">
        <f>[1]节奏总纲!AF821</f>
        <v>102.21289580798336</v>
      </c>
      <c r="AG821" s="71">
        <f>[1]节奏总纲!AG821</f>
        <v>107.03386427916047</v>
      </c>
      <c r="AH821" s="71">
        <f>[1]节奏总纲!AH821</f>
        <v>116.07793193016184</v>
      </c>
    </row>
    <row r="822" spans="29:34" x14ac:dyDescent="0.15">
      <c r="AC822" s="71">
        <v>819</v>
      </c>
      <c r="AD822" s="71">
        <f>[1]节奏总纲!AD822</f>
        <v>96.789110517622973</v>
      </c>
      <c r="AE822" s="71">
        <f>[1]节奏总纲!AE822</f>
        <v>99.042275335865384</v>
      </c>
      <c r="AF822" s="71">
        <f>[1]节奏总纲!AF822</f>
        <v>102.23098879454061</v>
      </c>
      <c r="AG822" s="71">
        <f>[1]节奏总纲!AG822</f>
        <v>107.05185583732531</v>
      </c>
      <c r="AH822" s="71">
        <f>[1]节奏总纲!AH822</f>
        <v>116.09467510604948</v>
      </c>
    </row>
    <row r="823" spans="29:34" x14ac:dyDescent="0.15">
      <c r="AC823" s="71">
        <v>820</v>
      </c>
      <c r="AD823" s="71">
        <f>[1]节奏总纲!AD823</f>
        <v>96.807063977001675</v>
      </c>
      <c r="AE823" s="71">
        <f>[1]节奏总纲!AE823</f>
        <v>99.059261961953453</v>
      </c>
      <c r="AF823" s="71">
        <f>[1]节奏总纲!AF823</f>
        <v>102.24908178109787</v>
      </c>
      <c r="AG823" s="71">
        <f>[1]节奏总纲!AG823</f>
        <v>107.06984739549016</v>
      </c>
      <c r="AH823" s="71">
        <f>[1]节奏总纲!AH823</f>
        <v>116.11141828193712</v>
      </c>
    </row>
    <row r="824" spans="29:34" x14ac:dyDescent="0.15">
      <c r="AC824" s="71">
        <v>821</v>
      </c>
      <c r="AD824" s="71">
        <f>[1]节奏总纲!AD824</f>
        <v>96.825017436380378</v>
      </c>
      <c r="AE824" s="71">
        <f>[1]节奏总纲!AE824</f>
        <v>99.076248588041537</v>
      </c>
      <c r="AF824" s="71">
        <f>[1]节奏总纲!AF824</f>
        <v>102.26717476765513</v>
      </c>
      <c r="AG824" s="71">
        <f>[1]节奏总纲!AG824</f>
        <v>107.08783895365499</v>
      </c>
      <c r="AH824" s="71">
        <f>[1]节奏总纲!AH824</f>
        <v>116.12816145782476</v>
      </c>
    </row>
    <row r="825" spans="29:34" x14ac:dyDescent="0.15">
      <c r="AC825" s="71">
        <v>822</v>
      </c>
      <c r="AD825" s="71">
        <f>[1]节奏总纲!AD825</f>
        <v>96.84297089575908</v>
      </c>
      <c r="AE825" s="71">
        <f>[1]节奏总纲!AE825</f>
        <v>99.093235214129621</v>
      </c>
      <c r="AF825" s="71">
        <f>[1]节奏总纲!AF825</f>
        <v>102.2852677542124</v>
      </c>
      <c r="AG825" s="71">
        <f>[1]节奏总纲!AG825</f>
        <v>107.10583051181983</v>
      </c>
      <c r="AH825" s="71">
        <f>[1]节奏总纲!AH825</f>
        <v>116.1449046337124</v>
      </c>
    </row>
    <row r="826" spans="29:34" x14ac:dyDescent="0.15">
      <c r="AC826" s="71">
        <v>823</v>
      </c>
      <c r="AD826" s="71">
        <f>[1]节奏总纲!AD826</f>
        <v>96.860924355137783</v>
      </c>
      <c r="AE826" s="71">
        <f>[1]节奏总纲!AE826</f>
        <v>99.11022184021769</v>
      </c>
      <c r="AF826" s="71">
        <f>[1]节奏总纲!AF826</f>
        <v>102.30336074076966</v>
      </c>
      <c r="AG826" s="71">
        <f>[1]节奏总纲!AG826</f>
        <v>107.12382206998468</v>
      </c>
      <c r="AH826" s="71">
        <f>[1]节奏总纲!AH826</f>
        <v>116.16164780960004</v>
      </c>
    </row>
    <row r="827" spans="29:34" x14ac:dyDescent="0.15">
      <c r="AC827" s="71">
        <v>824</v>
      </c>
      <c r="AD827" s="71">
        <f>[1]节奏总纲!AD827</f>
        <v>96.878877814516486</v>
      </c>
      <c r="AE827" s="71">
        <f>[1]节奏总纲!AE827</f>
        <v>99.127208466305774</v>
      </c>
      <c r="AF827" s="71">
        <f>[1]节奏总纲!AF827</f>
        <v>102.32145372732693</v>
      </c>
      <c r="AG827" s="71">
        <f>[1]节奏总纲!AG827</f>
        <v>107.14181362814952</v>
      </c>
      <c r="AH827" s="71">
        <f>[1]节奏总纲!AH827</f>
        <v>116.17839098548767</v>
      </c>
    </row>
    <row r="828" spans="29:34" x14ac:dyDescent="0.15">
      <c r="AC828" s="71">
        <v>825</v>
      </c>
      <c r="AD828" s="71">
        <f>[1]节奏总纲!AD828</f>
        <v>96.896831273895188</v>
      </c>
      <c r="AE828" s="71">
        <f>[1]节奏总纲!AE828</f>
        <v>99.144195092393858</v>
      </c>
      <c r="AF828" s="71">
        <f>[1]节奏总纲!AF828</f>
        <v>102.33954671388419</v>
      </c>
      <c r="AG828" s="71">
        <f>[1]节奏总纲!AG828</f>
        <v>107.15980518631437</v>
      </c>
      <c r="AH828" s="71">
        <f>[1]节奏总纲!AH828</f>
        <v>116.19513416137531</v>
      </c>
    </row>
    <row r="829" spans="29:34" x14ac:dyDescent="0.15">
      <c r="AC829" s="71">
        <v>826</v>
      </c>
      <c r="AD829" s="71">
        <f>[1]节奏总纲!AD829</f>
        <v>96.914784733273891</v>
      </c>
      <c r="AE829" s="71">
        <f>[1]节奏总纲!AE829</f>
        <v>99.161181718481942</v>
      </c>
      <c r="AF829" s="71">
        <f>[1]节奏总纲!AF829</f>
        <v>102.35763970044145</v>
      </c>
      <c r="AG829" s="71">
        <f>[1]节奏总纲!AG829</f>
        <v>107.17779674447921</v>
      </c>
      <c r="AH829" s="71">
        <f>[1]节奏总纲!AH829</f>
        <v>116.21187733726295</v>
      </c>
    </row>
    <row r="830" spans="29:34" x14ac:dyDescent="0.15">
      <c r="AC830" s="71">
        <v>827</v>
      </c>
      <c r="AD830" s="71">
        <f>[1]节奏总纲!AD830</f>
        <v>96.932738192652593</v>
      </c>
      <c r="AE830" s="71">
        <f>[1]节奏总纲!AE830</f>
        <v>99.178168344570011</v>
      </c>
      <c r="AF830" s="71">
        <f>[1]节奏总纲!AF830</f>
        <v>102.37573268699872</v>
      </c>
      <c r="AG830" s="71">
        <f>[1]节奏总纲!AG830</f>
        <v>107.19578830264405</v>
      </c>
      <c r="AH830" s="71">
        <f>[1]节奏总纲!AH830</f>
        <v>116.22862051315059</v>
      </c>
    </row>
    <row r="831" spans="29:34" x14ac:dyDescent="0.15">
      <c r="AC831" s="71">
        <v>828</v>
      </c>
      <c r="AD831" s="71">
        <f>[1]节奏总纲!AD831</f>
        <v>96.950691652031296</v>
      </c>
      <c r="AE831" s="71">
        <f>[1]节奏总纲!AE831</f>
        <v>99.195154970658095</v>
      </c>
      <c r="AF831" s="71">
        <f>[1]节奏总纲!AF831</f>
        <v>102.39382567355598</v>
      </c>
      <c r="AG831" s="71">
        <f>[1]节奏总纲!AG831</f>
        <v>107.2137798608089</v>
      </c>
      <c r="AH831" s="71">
        <f>[1]节奏总纲!AH831</f>
        <v>116.24536368903823</v>
      </c>
    </row>
    <row r="832" spans="29:34" x14ac:dyDescent="0.15">
      <c r="AC832" s="71">
        <v>829</v>
      </c>
      <c r="AD832" s="71">
        <f>[1]节奏总纲!AD832</f>
        <v>96.968645111409998</v>
      </c>
      <c r="AE832" s="71">
        <f>[1]节奏总纲!AE832</f>
        <v>99.212141596746179</v>
      </c>
      <c r="AF832" s="71">
        <f>[1]节奏总纲!AF832</f>
        <v>102.41191866011324</v>
      </c>
      <c r="AG832" s="71">
        <f>[1]节奏总纲!AG832</f>
        <v>107.23177141897374</v>
      </c>
      <c r="AH832" s="71">
        <f>[1]节奏总纲!AH832</f>
        <v>116.26210686492587</v>
      </c>
    </row>
    <row r="833" spans="29:34" x14ac:dyDescent="0.15">
      <c r="AC833" s="71">
        <v>830</v>
      </c>
      <c r="AD833" s="71">
        <f>[1]节奏总纲!AD833</f>
        <v>96.986598570788701</v>
      </c>
      <c r="AE833" s="71">
        <f>[1]节奏总纲!AE833</f>
        <v>99.229128222834248</v>
      </c>
      <c r="AF833" s="71">
        <f>[1]节奏总纲!AF833</f>
        <v>102.43001164667051</v>
      </c>
      <c r="AG833" s="71">
        <f>[1]节奏总纲!AG833</f>
        <v>107.24976297713857</v>
      </c>
      <c r="AH833" s="71">
        <f>[1]节奏总纲!AH833</f>
        <v>116.27885004081351</v>
      </c>
    </row>
    <row r="834" spans="29:34" x14ac:dyDescent="0.15">
      <c r="AC834" s="71">
        <v>831</v>
      </c>
      <c r="AD834" s="71">
        <f>[1]节奏总纲!AD834</f>
        <v>97.004247194324662</v>
      </c>
      <c r="AE834" s="71">
        <f>[1]节奏总纲!AE834</f>
        <v>99.246114848922332</v>
      </c>
      <c r="AF834" s="71">
        <f>[1]节奏总纲!AF834</f>
        <v>102.44810463322777</v>
      </c>
      <c r="AG834" s="71">
        <f>[1]节奏总纲!AG834</f>
        <v>107.26775453530342</v>
      </c>
      <c r="AH834" s="71">
        <f>[1]节奏总纲!AH834</f>
        <v>116.29559321670115</v>
      </c>
    </row>
    <row r="835" spans="29:34" x14ac:dyDescent="0.15">
      <c r="AC835" s="71">
        <v>832</v>
      </c>
      <c r="AD835" s="71">
        <f>[1]节奏总纲!AD835</f>
        <v>97.020998364237201</v>
      </c>
      <c r="AE835" s="71">
        <f>[1]节奏总纲!AE835</f>
        <v>99.263101475010416</v>
      </c>
      <c r="AF835" s="71">
        <f>[1]节奏总纲!AF835</f>
        <v>102.46619761978504</v>
      </c>
      <c r="AG835" s="71">
        <f>[1]节奏总纲!AG835</f>
        <v>107.28574609346826</v>
      </c>
      <c r="AH835" s="71">
        <f>[1]节奏总纲!AH835</f>
        <v>116.31233639258879</v>
      </c>
    </row>
    <row r="836" spans="29:34" x14ac:dyDescent="0.15">
      <c r="AC836" s="71">
        <v>833</v>
      </c>
      <c r="AD836" s="71">
        <f>[1]节奏总纲!AD836</f>
        <v>97.037749534149754</v>
      </c>
      <c r="AE836" s="71">
        <f>[1]节奏总纲!AE836</f>
        <v>99.280088101098485</v>
      </c>
      <c r="AF836" s="71">
        <f>[1]节奏总纲!AF836</f>
        <v>102.4842906063423</v>
      </c>
      <c r="AG836" s="71">
        <f>[1]节奏总纲!AG836</f>
        <v>107.30373765163311</v>
      </c>
      <c r="AH836" s="71">
        <f>[1]节奏总纲!AH836</f>
        <v>116.32907956847643</v>
      </c>
    </row>
    <row r="837" spans="29:34" x14ac:dyDescent="0.15">
      <c r="AC837" s="71">
        <v>834</v>
      </c>
      <c r="AD837" s="71">
        <f>[1]节奏总纲!AD837</f>
        <v>97.054500704062292</v>
      </c>
      <c r="AE837" s="71">
        <f>[1]节奏总纲!AE837</f>
        <v>99.297074727186569</v>
      </c>
      <c r="AF837" s="71">
        <f>[1]节奏总纲!AF837</f>
        <v>102.50238359289956</v>
      </c>
      <c r="AG837" s="71">
        <f>[1]节奏总纲!AG837</f>
        <v>107.32172920979795</v>
      </c>
      <c r="AH837" s="71">
        <f>[1]节奏总纲!AH837</f>
        <v>116.34582274436407</v>
      </c>
    </row>
    <row r="838" spans="29:34" x14ac:dyDescent="0.15">
      <c r="AC838" s="71">
        <v>835</v>
      </c>
      <c r="AD838" s="71">
        <f>[1]节奏总纲!AD838</f>
        <v>97.071251873974845</v>
      </c>
      <c r="AE838" s="71">
        <f>[1]节奏总纲!AE838</f>
        <v>99.314061353274653</v>
      </c>
      <c r="AF838" s="71">
        <f>[1]节奏总纲!AF838</f>
        <v>102.52047657945683</v>
      </c>
      <c r="AG838" s="71">
        <f>[1]节奏总纲!AG838</f>
        <v>107.33972076796279</v>
      </c>
      <c r="AH838" s="71">
        <f>[1]节奏总纲!AH838</f>
        <v>116.36256592025171</v>
      </c>
    </row>
    <row r="839" spans="29:34" x14ac:dyDescent="0.15">
      <c r="AC839" s="71">
        <v>836</v>
      </c>
      <c r="AD839" s="71">
        <f>[1]节奏总纲!AD839</f>
        <v>97.088003043887383</v>
      </c>
      <c r="AE839" s="71">
        <f>[1]节奏总纲!AE839</f>
        <v>99.331047979362737</v>
      </c>
      <c r="AF839" s="71">
        <f>[1]节奏总纲!AF839</f>
        <v>102.53856956601409</v>
      </c>
      <c r="AG839" s="71">
        <f>[1]节奏总纲!AG839</f>
        <v>107.35771232612764</v>
      </c>
      <c r="AH839" s="71">
        <f>[1]节奏总纲!AH839</f>
        <v>116.37930909613935</v>
      </c>
    </row>
    <row r="840" spans="29:34" x14ac:dyDescent="0.15">
      <c r="AC840" s="71">
        <v>837</v>
      </c>
      <c r="AD840" s="71">
        <f>[1]节奏总纲!AD840</f>
        <v>97.104754213799936</v>
      </c>
      <c r="AE840" s="71">
        <f>[1]节奏总纲!AE840</f>
        <v>99.348034605450806</v>
      </c>
      <c r="AF840" s="71">
        <f>[1]节奏总纲!AF840</f>
        <v>102.55666255257135</v>
      </c>
      <c r="AG840" s="71">
        <f>[1]节奏总纲!AG840</f>
        <v>107.37570388429248</v>
      </c>
      <c r="AH840" s="71">
        <f>[1]节奏总纲!AH840</f>
        <v>116.39605227202699</v>
      </c>
    </row>
    <row r="841" spans="29:34" x14ac:dyDescent="0.15">
      <c r="AC841" s="71">
        <v>838</v>
      </c>
      <c r="AD841" s="71">
        <f>[1]节奏总纲!AD841</f>
        <v>97.121505383712474</v>
      </c>
      <c r="AE841" s="71">
        <f>[1]节奏总纲!AE841</f>
        <v>99.36502123153889</v>
      </c>
      <c r="AF841" s="71">
        <f>[1]节奏总纲!AF841</f>
        <v>102.57475553912862</v>
      </c>
      <c r="AG841" s="71">
        <f>[1]节奏总纲!AG841</f>
        <v>107.39369544245731</v>
      </c>
      <c r="AH841" s="71">
        <f>[1]节奏总纲!AH841</f>
        <v>116.41279544791463</v>
      </c>
    </row>
    <row r="842" spans="29:34" x14ac:dyDescent="0.15">
      <c r="AC842" s="71">
        <v>839</v>
      </c>
      <c r="AD842" s="71">
        <f>[1]节奏总纲!AD842</f>
        <v>97.138256553625027</v>
      </c>
      <c r="AE842" s="71">
        <f>[1]节奏总纲!AE842</f>
        <v>99.382007857626974</v>
      </c>
      <c r="AF842" s="71">
        <f>[1]节奏总纲!AF842</f>
        <v>102.59284852568588</v>
      </c>
      <c r="AG842" s="71">
        <f>[1]节奏总纲!AG842</f>
        <v>107.41168700062217</v>
      </c>
      <c r="AH842" s="71">
        <f>[1]节奏总纲!AH842</f>
        <v>116.42953862380227</v>
      </c>
    </row>
    <row r="843" spans="29:34" x14ac:dyDescent="0.15">
      <c r="AC843" s="71">
        <v>840</v>
      </c>
      <c r="AD843" s="71">
        <f>[1]节奏总纲!AD843</f>
        <v>97.155007723537565</v>
      </c>
      <c r="AE843" s="71">
        <f>[1]节奏总纲!AE843</f>
        <v>99.398994483715043</v>
      </c>
      <c r="AF843" s="71">
        <f>[1]节奏总纲!AF843</f>
        <v>102.61094151224314</v>
      </c>
      <c r="AG843" s="71">
        <f>[1]节奏总纲!AG843</f>
        <v>107.429678558787</v>
      </c>
      <c r="AH843" s="71">
        <f>[1]节奏总纲!AH843</f>
        <v>116.44628179968991</v>
      </c>
    </row>
    <row r="844" spans="29:34" x14ac:dyDescent="0.15">
      <c r="AC844" s="71">
        <v>841</v>
      </c>
      <c r="AD844" s="71">
        <f>[1]节奏总纲!AD844</f>
        <v>97.171758893450104</v>
      </c>
      <c r="AE844" s="71">
        <f>[1]节奏总纲!AE844</f>
        <v>99.415981109803127</v>
      </c>
      <c r="AF844" s="71">
        <f>[1]节奏总纲!AF844</f>
        <v>102.62903449880041</v>
      </c>
      <c r="AG844" s="71">
        <f>[1]节奏总纲!AG844</f>
        <v>107.44767011695184</v>
      </c>
      <c r="AH844" s="71">
        <f>[1]节奏总纲!AH844</f>
        <v>116.46302497557755</v>
      </c>
    </row>
    <row r="845" spans="29:34" x14ac:dyDescent="0.15">
      <c r="AC845" s="71">
        <v>842</v>
      </c>
      <c r="AD845" s="71">
        <f>[1]节奏总纲!AD845</f>
        <v>97.188510063362656</v>
      </c>
      <c r="AE845" s="71">
        <f>[1]节奏总纲!AE845</f>
        <v>99.432967735891211</v>
      </c>
      <c r="AF845" s="71">
        <f>[1]节奏总纲!AF845</f>
        <v>102.64712748535767</v>
      </c>
      <c r="AG845" s="71">
        <f>[1]节奏总纲!AG845</f>
        <v>107.46566167511669</v>
      </c>
      <c r="AH845" s="71">
        <f>[1]节奏总纲!AH845</f>
        <v>116.47976815146519</v>
      </c>
    </row>
    <row r="846" spans="29:34" x14ac:dyDescent="0.15">
      <c r="AC846" s="71">
        <v>843</v>
      </c>
      <c r="AD846" s="71">
        <f>[1]节奏总纲!AD846</f>
        <v>97.205261233275195</v>
      </c>
      <c r="AE846" s="71">
        <f>[1]节奏总纲!AE846</f>
        <v>99.44995436197928</v>
      </c>
      <c r="AF846" s="71">
        <f>[1]节奏总纲!AF846</f>
        <v>102.66522047191494</v>
      </c>
      <c r="AG846" s="71">
        <f>[1]节奏总纲!AG846</f>
        <v>107.48365323328153</v>
      </c>
      <c r="AH846" s="71">
        <f>[1]节奏总纲!AH846</f>
        <v>116.49651132735283</v>
      </c>
    </row>
    <row r="847" spans="29:34" x14ac:dyDescent="0.15">
      <c r="AC847" s="71">
        <v>844</v>
      </c>
      <c r="AD847" s="71">
        <f>[1]节奏总纲!AD847</f>
        <v>97.222012403187748</v>
      </c>
      <c r="AE847" s="71">
        <f>[1]节奏总纲!AE847</f>
        <v>99.466940988067364</v>
      </c>
      <c r="AF847" s="71">
        <f>[1]节奏总纲!AF847</f>
        <v>102.6833134584722</v>
      </c>
      <c r="AG847" s="71">
        <f>[1]节奏总纲!AG847</f>
        <v>107.50164479144638</v>
      </c>
      <c r="AH847" s="71">
        <f>[1]节奏总纲!AH847</f>
        <v>116.51325450324047</v>
      </c>
    </row>
    <row r="848" spans="29:34" x14ac:dyDescent="0.15">
      <c r="AC848" s="71">
        <v>845</v>
      </c>
      <c r="AD848" s="71">
        <f>[1]节奏总纲!AD848</f>
        <v>97.238763573100286</v>
      </c>
      <c r="AE848" s="71">
        <f>[1]节奏总纲!AE848</f>
        <v>99.483927614155448</v>
      </c>
      <c r="AF848" s="71">
        <f>[1]节奏总纲!AF848</f>
        <v>102.70140644502946</v>
      </c>
      <c r="AG848" s="71">
        <f>[1]节奏总纲!AG848</f>
        <v>107.51963634961122</v>
      </c>
      <c r="AH848" s="71">
        <f>[1]节奏总纲!AH848</f>
        <v>116.52999767912812</v>
      </c>
    </row>
    <row r="849" spans="29:34" x14ac:dyDescent="0.15">
      <c r="AC849" s="71">
        <v>846</v>
      </c>
      <c r="AD849" s="71">
        <f>[1]节奏总纲!AD849</f>
        <v>97.255514743012839</v>
      </c>
      <c r="AE849" s="71">
        <f>[1]节奏总纲!AE849</f>
        <v>99.500914240243532</v>
      </c>
      <c r="AF849" s="71">
        <f>[1]节奏总纲!AF849</f>
        <v>102.71949943158673</v>
      </c>
      <c r="AG849" s="71">
        <f>[1]节奏总纲!AG849</f>
        <v>107.53762790777606</v>
      </c>
      <c r="AH849" s="71">
        <f>[1]节奏总纲!AH849</f>
        <v>116.54674085501576</v>
      </c>
    </row>
    <row r="850" spans="29:34" x14ac:dyDescent="0.15">
      <c r="AC850" s="71">
        <v>847</v>
      </c>
      <c r="AD850" s="71">
        <f>[1]节奏总纲!AD850</f>
        <v>97.272265912925377</v>
      </c>
      <c r="AE850" s="71">
        <f>[1]节奏总纲!AE850</f>
        <v>99.517900866331601</v>
      </c>
      <c r="AF850" s="71">
        <f>[1]节奏总纲!AF850</f>
        <v>102.73759241814399</v>
      </c>
      <c r="AG850" s="71">
        <f>[1]节奏总纲!AG850</f>
        <v>107.55561946594091</v>
      </c>
      <c r="AH850" s="71">
        <f>[1]节奏总纲!AH850</f>
        <v>116.5634840309034</v>
      </c>
    </row>
    <row r="851" spans="29:34" x14ac:dyDescent="0.15">
      <c r="AC851" s="71">
        <v>848</v>
      </c>
      <c r="AD851" s="71">
        <f>[1]节奏总纲!AD851</f>
        <v>97.28901708283793</v>
      </c>
      <c r="AE851" s="71">
        <f>[1]节奏总纲!AE851</f>
        <v>99.534887492419685</v>
      </c>
      <c r="AF851" s="71">
        <f>[1]节奏总纲!AF851</f>
        <v>102.75568540470125</v>
      </c>
      <c r="AG851" s="71">
        <f>[1]节奏总纲!AG851</f>
        <v>107.57361102410574</v>
      </c>
      <c r="AH851" s="71">
        <f>[1]节奏总纲!AH851</f>
        <v>116.58022720679104</v>
      </c>
    </row>
    <row r="852" spans="29:34" x14ac:dyDescent="0.15">
      <c r="AC852" s="71">
        <v>849</v>
      </c>
      <c r="AD852" s="71">
        <f>[1]节奏总纲!AD852</f>
        <v>97.305768252750468</v>
      </c>
      <c r="AE852" s="71">
        <f>[1]节奏总纲!AE852</f>
        <v>99.551874118507769</v>
      </c>
      <c r="AF852" s="71">
        <f>[1]节奏总纲!AF852</f>
        <v>102.77377839125852</v>
      </c>
      <c r="AG852" s="71">
        <f>[1]节奏总纲!AG852</f>
        <v>107.59160258227058</v>
      </c>
      <c r="AH852" s="71">
        <f>[1]节奏总纲!AH852</f>
        <v>116.59697038267868</v>
      </c>
    </row>
    <row r="853" spans="29:34" x14ac:dyDescent="0.15">
      <c r="AC853" s="71">
        <v>850</v>
      </c>
      <c r="AD853" s="71">
        <f>[1]节奏总纲!AD853</f>
        <v>97.322519422663021</v>
      </c>
      <c r="AE853" s="71">
        <f>[1]节奏总纲!AE853</f>
        <v>99.568860744595838</v>
      </c>
      <c r="AF853" s="71">
        <f>[1]节奏总纲!AF853</f>
        <v>102.79187137781578</v>
      </c>
      <c r="AG853" s="71">
        <f>[1]节奏总纲!AG853</f>
        <v>107.60959414043543</v>
      </c>
      <c r="AH853" s="71">
        <f>[1]节奏总纲!AH853</f>
        <v>116.61371355856632</v>
      </c>
    </row>
    <row r="854" spans="29:34" x14ac:dyDescent="0.15">
      <c r="AC854" s="71">
        <v>851</v>
      </c>
      <c r="AD854" s="71">
        <f>[1]节奏总纲!AD854</f>
        <v>97.339270592575559</v>
      </c>
      <c r="AE854" s="71">
        <f>[1]节奏总纲!AE854</f>
        <v>99.585847370683922</v>
      </c>
      <c r="AF854" s="71">
        <f>[1]节奏总纲!AF854</f>
        <v>102.80996436437304</v>
      </c>
      <c r="AG854" s="71">
        <f>[1]节奏总纲!AG854</f>
        <v>107.62758569860027</v>
      </c>
      <c r="AH854" s="71">
        <f>[1]节奏总纲!AH854</f>
        <v>116.63045673445396</v>
      </c>
    </row>
    <row r="855" spans="29:34" x14ac:dyDescent="0.15">
      <c r="AC855" s="71">
        <v>852</v>
      </c>
      <c r="AD855" s="71">
        <f>[1]节奏总纲!AD855</f>
        <v>97.356021762488112</v>
      </c>
      <c r="AE855" s="71">
        <f>[1]节奏总纲!AE855</f>
        <v>99.602833996772006</v>
      </c>
      <c r="AF855" s="71">
        <f>[1]节奏总纲!AF855</f>
        <v>102.82805735093031</v>
      </c>
      <c r="AG855" s="71">
        <f>[1]节奏总纲!AG855</f>
        <v>107.64557725676511</v>
      </c>
      <c r="AH855" s="71">
        <f>[1]节奏总纲!AH855</f>
        <v>116.6471999103416</v>
      </c>
    </row>
    <row r="856" spans="29:34" x14ac:dyDescent="0.15">
      <c r="AC856" s="71">
        <v>853</v>
      </c>
      <c r="AD856" s="71">
        <f>[1]节奏总纲!AD856</f>
        <v>97.37277293240065</v>
      </c>
      <c r="AE856" s="71">
        <f>[1]节奏总纲!AE856</f>
        <v>99.619820622860075</v>
      </c>
      <c r="AF856" s="71">
        <f>[1]节奏总纲!AF856</f>
        <v>102.84615033748757</v>
      </c>
      <c r="AG856" s="71">
        <f>[1]节奏总纲!AG856</f>
        <v>107.66356881492996</v>
      </c>
      <c r="AH856" s="71">
        <f>[1]节奏总纲!AH856</f>
        <v>116.66394308622924</v>
      </c>
    </row>
    <row r="857" spans="29:34" x14ac:dyDescent="0.15">
      <c r="AC857" s="71">
        <v>854</v>
      </c>
      <c r="AD857" s="71">
        <f>[1]节奏总纲!AD857</f>
        <v>97.389524102313189</v>
      </c>
      <c r="AE857" s="71">
        <f>[1]节奏总纲!AE857</f>
        <v>99.636807248948159</v>
      </c>
      <c r="AF857" s="71">
        <f>[1]节奏总纲!AF857</f>
        <v>102.86424332404484</v>
      </c>
      <c r="AG857" s="71">
        <f>[1]节奏总纲!AG857</f>
        <v>107.6815603730948</v>
      </c>
      <c r="AH857" s="71">
        <f>[1]节奏总纲!AH857</f>
        <v>116.68068626211688</v>
      </c>
    </row>
    <row r="858" spans="29:34" x14ac:dyDescent="0.15">
      <c r="AC858" s="71">
        <v>855</v>
      </c>
      <c r="AD858" s="71">
        <f>[1]节奏总纲!AD858</f>
        <v>97.406275272225741</v>
      </c>
      <c r="AE858" s="71">
        <f>[1]节奏总纲!AE858</f>
        <v>99.653793875036243</v>
      </c>
      <c r="AF858" s="71">
        <f>[1]节奏总纲!AF858</f>
        <v>102.8823363106021</v>
      </c>
      <c r="AG858" s="71">
        <f>[1]节奏总纲!AG858</f>
        <v>107.69955193125965</v>
      </c>
      <c r="AH858" s="71">
        <f>[1]节奏总纲!AH858</f>
        <v>116.69742943800452</v>
      </c>
    </row>
    <row r="859" spans="29:34" x14ac:dyDescent="0.15">
      <c r="AC859" s="71">
        <v>856</v>
      </c>
      <c r="AD859" s="71">
        <f>[1]节奏总纲!AD859</f>
        <v>97.42302644213828</v>
      </c>
      <c r="AE859" s="71">
        <f>[1]节奏总纲!AE859</f>
        <v>99.670780501124327</v>
      </c>
      <c r="AF859" s="71">
        <f>[1]节奏总纲!AF859</f>
        <v>102.90042929715936</v>
      </c>
      <c r="AG859" s="71">
        <f>[1]节奏总纲!AG859</f>
        <v>107.71754348942449</v>
      </c>
      <c r="AH859" s="71">
        <f>[1]节奏总纲!AH859</f>
        <v>116.71417261389216</v>
      </c>
    </row>
    <row r="860" spans="29:34" x14ac:dyDescent="0.15">
      <c r="AC860" s="71">
        <v>857</v>
      </c>
      <c r="AD860" s="71">
        <f>[1]节奏总纲!AD860</f>
        <v>97.439777612050833</v>
      </c>
      <c r="AE860" s="71">
        <f>[1]节奏总纲!AE860</f>
        <v>99.687767127212396</v>
      </c>
      <c r="AF860" s="71">
        <f>[1]节奏总纲!AF860</f>
        <v>102.91852228371663</v>
      </c>
      <c r="AG860" s="71">
        <f>[1]节奏总纲!AG860</f>
        <v>107.73553504758932</v>
      </c>
      <c r="AH860" s="71">
        <f>[1]节奏总纲!AH860</f>
        <v>116.7309157897798</v>
      </c>
    </row>
    <row r="861" spans="29:34" x14ac:dyDescent="0.15">
      <c r="AC861" s="71">
        <v>858</v>
      </c>
      <c r="AD861" s="71">
        <f>[1]节奏总纲!AD861</f>
        <v>97.456528781963371</v>
      </c>
      <c r="AE861" s="71">
        <f>[1]节奏总纲!AE861</f>
        <v>99.70475375330048</v>
      </c>
      <c r="AF861" s="71">
        <f>[1]节奏总纲!AF861</f>
        <v>102.93661527027389</v>
      </c>
      <c r="AG861" s="71">
        <f>[1]节奏总纲!AG861</f>
        <v>107.75352660575417</v>
      </c>
      <c r="AH861" s="71">
        <f>[1]节奏总纲!AH861</f>
        <v>116.74765896566743</v>
      </c>
    </row>
    <row r="862" spans="29:34" x14ac:dyDescent="0.15">
      <c r="AC862" s="71">
        <v>859</v>
      </c>
      <c r="AD862" s="71">
        <f>[1]节奏总纲!AD862</f>
        <v>97.473279951875924</v>
      </c>
      <c r="AE862" s="71">
        <f>[1]节奏总纲!AE862</f>
        <v>99.721740379388564</v>
      </c>
      <c r="AF862" s="71">
        <f>[1]节奏总纲!AF862</f>
        <v>102.95470825683115</v>
      </c>
      <c r="AG862" s="71">
        <f>[1]节奏总纲!AG862</f>
        <v>107.77151816391901</v>
      </c>
      <c r="AH862" s="71">
        <f>[1]节奏总纲!AH862</f>
        <v>116.76440214155507</v>
      </c>
    </row>
    <row r="863" spans="29:34" x14ac:dyDescent="0.15">
      <c r="AC863" s="71">
        <v>860</v>
      </c>
      <c r="AD863" s="71">
        <f>[1]节奏总纲!AD863</f>
        <v>97.490031121788462</v>
      </c>
      <c r="AE863" s="71">
        <f>[1]节奏总纲!AE863</f>
        <v>99.738727005476633</v>
      </c>
      <c r="AF863" s="71">
        <f>[1]节奏总纲!AF863</f>
        <v>102.97280124338842</v>
      </c>
      <c r="AG863" s="71">
        <f>[1]节奏总纲!AG863</f>
        <v>107.78950972208385</v>
      </c>
      <c r="AH863" s="71">
        <f>[1]节奏总纲!AH863</f>
        <v>116.78114531744271</v>
      </c>
    </row>
    <row r="864" spans="29:34" x14ac:dyDescent="0.15">
      <c r="AC864" s="71">
        <v>861</v>
      </c>
      <c r="AD864" s="71">
        <f>[1]节奏总纲!AD864</f>
        <v>97.506782291701015</v>
      </c>
      <c r="AE864" s="71">
        <f>[1]节奏总纲!AE864</f>
        <v>99.755713631564717</v>
      </c>
      <c r="AF864" s="71">
        <f>[1]节奏总纲!AF864</f>
        <v>102.99089422994568</v>
      </c>
      <c r="AG864" s="71">
        <f>[1]节奏总纲!AG864</f>
        <v>107.8075012802487</v>
      </c>
      <c r="AH864" s="71">
        <f>[1]节奏总纲!AH864</f>
        <v>116.79788849333035</v>
      </c>
    </row>
    <row r="865" spans="29:34" x14ac:dyDescent="0.15">
      <c r="AC865" s="71">
        <v>862</v>
      </c>
      <c r="AD865" s="71">
        <f>[1]节奏总纲!AD865</f>
        <v>97.523533461613553</v>
      </c>
      <c r="AE865" s="71">
        <f>[1]节奏总纲!AE865</f>
        <v>99.772700257652801</v>
      </c>
      <c r="AF865" s="71">
        <f>[1]节奏总纲!AF865</f>
        <v>103.00777255201511</v>
      </c>
      <c r="AG865" s="71">
        <f>[1]节奏总纲!AG865</f>
        <v>107.82549283841354</v>
      </c>
      <c r="AH865" s="71">
        <f>[1]节奏总纲!AH865</f>
        <v>116.81463166921799</v>
      </c>
    </row>
    <row r="866" spans="29:34" x14ac:dyDescent="0.15">
      <c r="AC866" s="71">
        <v>863</v>
      </c>
      <c r="AD866" s="71">
        <f>[1]节奏总纲!AD866</f>
        <v>97.540284631526106</v>
      </c>
      <c r="AE866" s="71">
        <f>[1]节奏总纲!AE866</f>
        <v>99.78968688374087</v>
      </c>
      <c r="AF866" s="71">
        <f>[1]节奏总纲!AF866</f>
        <v>103.02342018652789</v>
      </c>
      <c r="AG866" s="71">
        <f>[1]节奏总纲!AG866</f>
        <v>107.84348439657839</v>
      </c>
      <c r="AH866" s="71">
        <f>[1]节奏总纲!AH866</f>
        <v>116.83137484510563</v>
      </c>
    </row>
    <row r="867" spans="29:34" x14ac:dyDescent="0.15">
      <c r="AC867" s="71">
        <v>864</v>
      </c>
      <c r="AD867" s="71">
        <f>[1]节奏总纲!AD867</f>
        <v>97.557035801438644</v>
      </c>
      <c r="AE867" s="71">
        <f>[1]节奏总纲!AE867</f>
        <v>99.806673509828954</v>
      </c>
      <c r="AF867" s="71">
        <f>[1]节奏总纲!AF867</f>
        <v>103.03906782104067</v>
      </c>
      <c r="AG867" s="71">
        <f>[1]节奏总纲!AG867</f>
        <v>107.86147595474323</v>
      </c>
      <c r="AH867" s="71">
        <f>[1]节奏总纲!AH867</f>
        <v>116.84811802099327</v>
      </c>
    </row>
    <row r="868" spans="29:34" x14ac:dyDescent="0.15">
      <c r="AC868" s="71">
        <v>865</v>
      </c>
      <c r="AD868" s="71">
        <f>[1]节奏总纲!AD868</f>
        <v>97.573786971351197</v>
      </c>
      <c r="AE868" s="71">
        <f>[1]节奏总纲!AE868</f>
        <v>99.823660135917038</v>
      </c>
      <c r="AF868" s="71">
        <f>[1]节奏总纲!AF868</f>
        <v>103.05471545555345</v>
      </c>
      <c r="AG868" s="71">
        <f>[1]节奏总纲!AG868</f>
        <v>107.87946751290806</v>
      </c>
      <c r="AH868" s="71">
        <f>[1]节奏总纲!AH868</f>
        <v>116.86486119688091</v>
      </c>
    </row>
    <row r="869" spans="29:34" x14ac:dyDescent="0.15">
      <c r="AC869" s="71">
        <v>866</v>
      </c>
      <c r="AD869" s="71">
        <f>[1]节奏总纲!AD869</f>
        <v>97.590538141263735</v>
      </c>
      <c r="AE869" s="71">
        <f>[1]节奏总纲!AE869</f>
        <v>99.840646762005122</v>
      </c>
      <c r="AF869" s="71">
        <f>[1]节奏总纲!AF869</f>
        <v>103.07036309006622</v>
      </c>
      <c r="AG869" s="71">
        <f>[1]节奏总纲!AG869</f>
        <v>107.89745907107292</v>
      </c>
      <c r="AH869" s="71">
        <f>[1]节奏总纲!AH869</f>
        <v>116.88160437276855</v>
      </c>
    </row>
    <row r="870" spans="29:34" x14ac:dyDescent="0.15">
      <c r="AC870" s="71">
        <v>867</v>
      </c>
      <c r="AD870" s="71">
        <f>[1]节奏总纲!AD870</f>
        <v>97.607289311176274</v>
      </c>
      <c r="AE870" s="71">
        <f>[1]节奏总纲!AE870</f>
        <v>99.857633388093191</v>
      </c>
      <c r="AF870" s="71">
        <f>[1]节奏总纲!AF870</f>
        <v>103.086010724579</v>
      </c>
      <c r="AG870" s="71">
        <f>[1]节奏总纲!AG870</f>
        <v>107.91545062923775</v>
      </c>
      <c r="AH870" s="71">
        <f>[1]节奏总纲!AH870</f>
        <v>116.89834754865619</v>
      </c>
    </row>
    <row r="871" spans="29:34" x14ac:dyDescent="0.15">
      <c r="AC871" s="71">
        <v>868</v>
      </c>
      <c r="AD871" s="71">
        <f>[1]节奏总纲!AD871</f>
        <v>97.624040481088826</v>
      </c>
      <c r="AE871" s="71">
        <f>[1]节奏总纲!AE871</f>
        <v>99.874620014181275</v>
      </c>
      <c r="AF871" s="71">
        <f>[1]节奏总纲!AF871</f>
        <v>103.10165835909177</v>
      </c>
      <c r="AG871" s="71">
        <f>[1]节奏总纲!AG871</f>
        <v>107.93344218740259</v>
      </c>
      <c r="AH871" s="71">
        <f>[1]节奏总纲!AH871</f>
        <v>116.91509072454383</v>
      </c>
    </row>
    <row r="872" spans="29:34" x14ac:dyDescent="0.15">
      <c r="AC872" s="71">
        <v>869</v>
      </c>
      <c r="AD872" s="71">
        <f>[1]节奏总纲!AD872</f>
        <v>97.640791651001365</v>
      </c>
      <c r="AE872" s="71">
        <f>[1]节奏总纲!AE872</f>
        <v>99.891606640269359</v>
      </c>
      <c r="AF872" s="71">
        <f>[1]节奏总纲!AF872</f>
        <v>103.11730599360455</v>
      </c>
      <c r="AG872" s="71">
        <f>[1]节奏总纲!AG872</f>
        <v>107.95143374556744</v>
      </c>
      <c r="AH872" s="71">
        <f>[1]节奏总纲!AH872</f>
        <v>116.93183390043147</v>
      </c>
    </row>
    <row r="873" spans="29:34" x14ac:dyDescent="0.15">
      <c r="AC873" s="71">
        <v>870</v>
      </c>
      <c r="AD873" s="71">
        <f>[1]节奏总纲!AD873</f>
        <v>97.657542820913918</v>
      </c>
      <c r="AE873" s="71">
        <f>[1]节奏总纲!AE873</f>
        <v>99.908593266357428</v>
      </c>
      <c r="AF873" s="71">
        <f>[1]节奏总纲!AF873</f>
        <v>103.13295362811732</v>
      </c>
      <c r="AG873" s="71">
        <f>[1]节奏总纲!AG873</f>
        <v>107.96942530373228</v>
      </c>
      <c r="AH873" s="71">
        <f>[1]节奏总纲!AH873</f>
        <v>116.94857707631911</v>
      </c>
    </row>
    <row r="874" spans="29:34" x14ac:dyDescent="0.15">
      <c r="AC874" s="71">
        <v>871</v>
      </c>
      <c r="AD874" s="71">
        <f>[1]节奏总纲!AD874</f>
        <v>97.674293990826456</v>
      </c>
      <c r="AE874" s="71">
        <f>[1]节奏总纲!AE874</f>
        <v>99.925579892445512</v>
      </c>
      <c r="AF874" s="71">
        <f>[1]节奏总纲!AF874</f>
        <v>103.14860126263009</v>
      </c>
      <c r="AG874" s="71">
        <f>[1]节奏总纲!AG874</f>
        <v>107.98741686189712</v>
      </c>
      <c r="AH874" s="71">
        <f>[1]节奏总纲!AH874</f>
        <v>116.96532025220675</v>
      </c>
    </row>
    <row r="875" spans="29:34" x14ac:dyDescent="0.15">
      <c r="AC875" s="71">
        <v>872</v>
      </c>
      <c r="AD875" s="71">
        <f>[1]节奏总纲!AD875</f>
        <v>97.691045160739009</v>
      </c>
      <c r="AE875" s="71">
        <f>[1]节奏总纲!AE875</f>
        <v>99.942566518533596</v>
      </c>
      <c r="AF875" s="71">
        <f>[1]节奏总纲!AF875</f>
        <v>103.16424889714287</v>
      </c>
      <c r="AG875" s="71">
        <f>[1]节奏总纲!AG875</f>
        <v>108.00500037964638</v>
      </c>
      <c r="AH875" s="71">
        <f>[1]节奏总纲!AH875</f>
        <v>116.98206342809439</v>
      </c>
    </row>
    <row r="876" spans="29:34" x14ac:dyDescent="0.15">
      <c r="AC876" s="71">
        <v>873</v>
      </c>
      <c r="AD876" s="71">
        <f>[1]节奏总纲!AD876</f>
        <v>97.707796330651547</v>
      </c>
      <c r="AE876" s="71">
        <f>[1]节奏总纲!AE876</f>
        <v>99.95955314462168</v>
      </c>
      <c r="AF876" s="71">
        <f>[1]节奏总纲!AF876</f>
        <v>103.17989653165564</v>
      </c>
      <c r="AG876" s="71">
        <f>[1]节奏总纲!AG876</f>
        <v>108.0216345575067</v>
      </c>
      <c r="AH876" s="71">
        <f>[1]节奏总纲!AH876</f>
        <v>116.99880660398203</v>
      </c>
    </row>
    <row r="877" spans="29:34" x14ac:dyDescent="0.15">
      <c r="AC877" s="71">
        <v>874</v>
      </c>
      <c r="AD877" s="71">
        <f>[1]节奏总纲!AD877</f>
        <v>97.7245475005641</v>
      </c>
      <c r="AE877" s="71">
        <f>[1]节奏总纲!AE877</f>
        <v>99.976539770709749</v>
      </c>
      <c r="AF877" s="71">
        <f>[1]节奏总纲!AF877</f>
        <v>103.19554416616842</v>
      </c>
      <c r="AG877" s="71">
        <f>[1]节奏总纲!AG877</f>
        <v>108.03826873536703</v>
      </c>
      <c r="AH877" s="71">
        <f>[1]节奏总纲!AH877</f>
        <v>117.01473259965354</v>
      </c>
    </row>
    <row r="878" spans="29:34" x14ac:dyDescent="0.15">
      <c r="AC878" s="71">
        <v>875</v>
      </c>
      <c r="AD878" s="71">
        <f>[1]节奏总纲!AD878</f>
        <v>97.741298670476638</v>
      </c>
      <c r="AE878" s="71">
        <f>[1]节奏总纲!AE878</f>
        <v>99.993526396797833</v>
      </c>
      <c r="AF878" s="71">
        <f>[1]节奏总纲!AF878</f>
        <v>103.21119180068119</v>
      </c>
      <c r="AG878" s="71">
        <f>[1]节奏总纲!AG878</f>
        <v>108.05490291322735</v>
      </c>
      <c r="AH878" s="71">
        <f>[1]节奏总纲!AH878</f>
        <v>117.03059587934938</v>
      </c>
    </row>
    <row r="879" spans="29:34" x14ac:dyDescent="0.15">
      <c r="AC879" s="71">
        <v>876</v>
      </c>
      <c r="AD879" s="71">
        <f>[1]节奏总纲!AD879</f>
        <v>97.758049840389191</v>
      </c>
      <c r="AE879" s="71">
        <f>[1]节奏总纲!AE879</f>
        <v>100.00970553358441</v>
      </c>
      <c r="AF879" s="71">
        <f>[1]节奏总纲!AF879</f>
        <v>103.22683943519397</v>
      </c>
      <c r="AG879" s="71">
        <f>[1]节奏总纲!AG879</f>
        <v>108.07153709108769</v>
      </c>
      <c r="AH879" s="71">
        <f>[1]节奏总纲!AH879</f>
        <v>117.04645915904523</v>
      </c>
    </row>
    <row r="880" spans="29:34" x14ac:dyDescent="0.15">
      <c r="AC880" s="71">
        <v>877</v>
      </c>
      <c r="AD880" s="71">
        <f>[1]节奏总纲!AD880</f>
        <v>97.774801010301729</v>
      </c>
      <c r="AE880" s="71">
        <f>[1]节奏总纲!AE880</f>
        <v>100.02538744275296</v>
      </c>
      <c r="AF880" s="71">
        <f>[1]节奏总纲!AF880</f>
        <v>103.24248706970674</v>
      </c>
      <c r="AG880" s="71">
        <f>[1]节奏总纲!AG880</f>
        <v>108.08817126894802</v>
      </c>
      <c r="AH880" s="71">
        <f>[1]节奏总纲!AH880</f>
        <v>117.06232243874106</v>
      </c>
    </row>
    <row r="881" spans="29:34" x14ac:dyDescent="0.15">
      <c r="AC881" s="71">
        <v>878</v>
      </c>
      <c r="AD881" s="71">
        <f>[1]节奏总纲!AD881</f>
        <v>97.791552180214282</v>
      </c>
      <c r="AE881" s="71">
        <f>[1]节奏总纲!AE881</f>
        <v>100.04106935192151</v>
      </c>
      <c r="AF881" s="71">
        <f>[1]节奏总纲!AF881</f>
        <v>103.25813470421951</v>
      </c>
      <c r="AG881" s="71">
        <f>[1]节奏总纲!AG881</f>
        <v>108.10480544680834</v>
      </c>
      <c r="AH881" s="71">
        <f>[1]节奏总纲!AH881</f>
        <v>117.0781857184369</v>
      </c>
    </row>
    <row r="882" spans="29:34" x14ac:dyDescent="0.15">
      <c r="AC882" s="71">
        <v>879</v>
      </c>
      <c r="AD882" s="71">
        <f>[1]节奏总纲!AD882</f>
        <v>97.80830335012682</v>
      </c>
      <c r="AE882" s="71">
        <f>[1]节奏总纲!AE882</f>
        <v>100.05675126109006</v>
      </c>
      <c r="AF882" s="71">
        <f>[1]节奏总纲!AF882</f>
        <v>103.27378233873229</v>
      </c>
      <c r="AG882" s="71">
        <f>[1]节奏总纲!AG882</f>
        <v>108.12143962466867</v>
      </c>
      <c r="AH882" s="71">
        <f>[1]节奏总纲!AH882</f>
        <v>117.09404899813275</v>
      </c>
    </row>
    <row r="883" spans="29:34" x14ac:dyDescent="0.15">
      <c r="AC883" s="71">
        <v>880</v>
      </c>
      <c r="AD883" s="71">
        <f>[1]节奏总纲!AD883</f>
        <v>97.825054520039359</v>
      </c>
      <c r="AE883" s="71">
        <f>[1]节奏总纲!AE883</f>
        <v>100.07243317025861</v>
      </c>
      <c r="AF883" s="71">
        <f>[1]节奏总纲!AF883</f>
        <v>103.28942997324506</v>
      </c>
      <c r="AG883" s="71">
        <f>[1]节奏总纲!AG883</f>
        <v>108.13807380252899</v>
      </c>
      <c r="AH883" s="71">
        <f>[1]节奏总纲!AH883</f>
        <v>117.10991227782858</v>
      </c>
    </row>
    <row r="884" spans="29:34" x14ac:dyDescent="0.15">
      <c r="AC884" s="71">
        <v>881</v>
      </c>
      <c r="AD884" s="71">
        <f>[1]节奏总纲!AD884</f>
        <v>97.841805689951912</v>
      </c>
      <c r="AE884" s="71">
        <f>[1]节奏总纲!AE884</f>
        <v>100.08811507942715</v>
      </c>
      <c r="AF884" s="71">
        <f>[1]节奏总纲!AF884</f>
        <v>103.30507760775784</v>
      </c>
      <c r="AG884" s="71">
        <f>[1]节奏总纲!AG884</f>
        <v>108.15470798038932</v>
      </c>
      <c r="AH884" s="71">
        <f>[1]节奏总纲!AH884</f>
        <v>117.12577555752442</v>
      </c>
    </row>
    <row r="885" spans="29:34" x14ac:dyDescent="0.15">
      <c r="AC885" s="71">
        <v>882</v>
      </c>
      <c r="AD885" s="71">
        <f>[1]节奏总纲!AD885</f>
        <v>97.85855685986445</v>
      </c>
      <c r="AE885" s="71">
        <f>[1]节奏总纲!AE885</f>
        <v>100.1037969885957</v>
      </c>
      <c r="AF885" s="71">
        <f>[1]节奏总纲!AF885</f>
        <v>103.32072524227061</v>
      </c>
      <c r="AG885" s="71">
        <f>[1]节奏总纲!AG885</f>
        <v>108.17134215824964</v>
      </c>
      <c r="AH885" s="71">
        <f>[1]节奏总纲!AH885</f>
        <v>117.14163883722027</v>
      </c>
    </row>
    <row r="886" spans="29:34" x14ac:dyDescent="0.15">
      <c r="AC886" s="71">
        <v>883</v>
      </c>
      <c r="AD886" s="71">
        <f>[1]节奏总纲!AD886</f>
        <v>97.875308029777003</v>
      </c>
      <c r="AE886" s="71">
        <f>[1]节奏总纲!AE886</f>
        <v>100.11947889776425</v>
      </c>
      <c r="AF886" s="71">
        <f>[1]节奏总纲!AF886</f>
        <v>103.33637287678339</v>
      </c>
      <c r="AG886" s="71">
        <f>[1]节奏总纲!AG886</f>
        <v>108.18797633610997</v>
      </c>
      <c r="AH886" s="71">
        <f>[1]节奏总纲!AH886</f>
        <v>117.15750211691611</v>
      </c>
    </row>
    <row r="887" spans="29:34" x14ac:dyDescent="0.15">
      <c r="AC887" s="71">
        <v>884</v>
      </c>
      <c r="AD887" s="71">
        <f>[1]节奏总纲!AD887</f>
        <v>97.892059199689541</v>
      </c>
      <c r="AE887" s="71">
        <f>[1]节奏总纲!AE887</f>
        <v>100.1351608069328</v>
      </c>
      <c r="AF887" s="71">
        <f>[1]节奏总纲!AF887</f>
        <v>103.35202051129616</v>
      </c>
      <c r="AG887" s="71">
        <f>[1]节奏总纲!AG887</f>
        <v>108.20461051397029</v>
      </c>
      <c r="AH887" s="71">
        <f>[1]节奏总纲!AH887</f>
        <v>117.17336539661194</v>
      </c>
    </row>
    <row r="888" spans="29:34" x14ac:dyDescent="0.15">
      <c r="AC888" s="71">
        <v>885</v>
      </c>
      <c r="AD888" s="71">
        <f>[1]节奏总纲!AD888</f>
        <v>97.908810369602094</v>
      </c>
      <c r="AE888" s="71">
        <f>[1]节奏总纲!AE888</f>
        <v>100.15084271610134</v>
      </c>
      <c r="AF888" s="71">
        <f>[1]节奏总纲!AF888</f>
        <v>103.36766814580893</v>
      </c>
      <c r="AG888" s="71">
        <f>[1]节奏总纲!AG888</f>
        <v>108.22124469183062</v>
      </c>
      <c r="AH888" s="71">
        <f>[1]节奏总纲!AH888</f>
        <v>117.18922867630779</v>
      </c>
    </row>
    <row r="889" spans="29:34" x14ac:dyDescent="0.15">
      <c r="AC889" s="71">
        <v>886</v>
      </c>
      <c r="AD889" s="71">
        <f>[1]节奏总纲!AD889</f>
        <v>97.925561539514632</v>
      </c>
      <c r="AE889" s="71">
        <f>[1]节奏总纲!AE889</f>
        <v>100.16652462526989</v>
      </c>
      <c r="AF889" s="71">
        <f>[1]节奏总纲!AF889</f>
        <v>103.38331578032171</v>
      </c>
      <c r="AG889" s="71">
        <f>[1]节奏总纲!AG889</f>
        <v>108.23787886969095</v>
      </c>
      <c r="AH889" s="71">
        <f>[1]节奏总纲!AH889</f>
        <v>117.20509195600363</v>
      </c>
    </row>
    <row r="890" spans="29:34" x14ac:dyDescent="0.15">
      <c r="AC890" s="71">
        <v>887</v>
      </c>
      <c r="AD890" s="71">
        <f>[1]节奏总纲!AD890</f>
        <v>97.942312709427185</v>
      </c>
      <c r="AE890" s="71">
        <f>[1]节奏总纲!AE890</f>
        <v>100.18220653443844</v>
      </c>
      <c r="AF890" s="71">
        <f>[1]节奏总纲!AF890</f>
        <v>103.39896341483448</v>
      </c>
      <c r="AG890" s="71">
        <f>[1]节奏总纲!AG890</f>
        <v>108.25451304755127</v>
      </c>
      <c r="AH890" s="71">
        <f>[1]节奏总纲!AH890</f>
        <v>117.22095523569948</v>
      </c>
    </row>
    <row r="891" spans="29:34" x14ac:dyDescent="0.15">
      <c r="AC891" s="71">
        <v>888</v>
      </c>
      <c r="AD891" s="71">
        <f>[1]节奏总纲!AD891</f>
        <v>97.959063879339723</v>
      </c>
      <c r="AE891" s="71">
        <f>[1]节奏总纲!AE891</f>
        <v>100.19788844360698</v>
      </c>
      <c r="AF891" s="71">
        <f>[1]节奏总纲!AF891</f>
        <v>103.41461104934726</v>
      </c>
      <c r="AG891" s="71">
        <f>[1]节奏总纲!AG891</f>
        <v>108.27114722541161</v>
      </c>
      <c r="AH891" s="71">
        <f>[1]节奏总纲!AH891</f>
        <v>117.23681851539531</v>
      </c>
    </row>
    <row r="892" spans="29:34" x14ac:dyDescent="0.15">
      <c r="AC892" s="71">
        <v>889</v>
      </c>
      <c r="AD892" s="71">
        <f>[1]节奏总纲!AD892</f>
        <v>97.975815049252276</v>
      </c>
      <c r="AE892" s="71">
        <f>[1]节奏总纲!AE892</f>
        <v>100.21357035277553</v>
      </c>
      <c r="AF892" s="71">
        <f>[1]节奏总纲!AF892</f>
        <v>103.43025868386005</v>
      </c>
      <c r="AG892" s="71">
        <f>[1]节奏总纲!AG892</f>
        <v>108.28778140327194</v>
      </c>
      <c r="AH892" s="71">
        <f>[1]节奏总纲!AH892</f>
        <v>117.25268179509115</v>
      </c>
    </row>
    <row r="893" spans="29:34" x14ac:dyDescent="0.15">
      <c r="AC893" s="71">
        <v>890</v>
      </c>
      <c r="AD893" s="71">
        <f>[1]节奏总纲!AD893</f>
        <v>97.992566219164814</v>
      </c>
      <c r="AE893" s="71">
        <f>[1]节奏总纲!AE893</f>
        <v>100.22925226194408</v>
      </c>
      <c r="AF893" s="71">
        <f>[1]节奏总纲!AF893</f>
        <v>103.44590631837282</v>
      </c>
      <c r="AG893" s="71">
        <f>[1]节奏总纲!AG893</f>
        <v>108.30441558113226</v>
      </c>
      <c r="AH893" s="71">
        <f>[1]节奏总纲!AH893</f>
        <v>117.268545074787</v>
      </c>
    </row>
    <row r="894" spans="29:34" x14ac:dyDescent="0.15">
      <c r="AC894" s="71">
        <v>891</v>
      </c>
      <c r="AD894" s="71">
        <f>[1]节奏总纲!AD894</f>
        <v>98.008693431404168</v>
      </c>
      <c r="AE894" s="71">
        <f>[1]节奏总纲!AE894</f>
        <v>100.24493417111263</v>
      </c>
      <c r="AF894" s="71">
        <f>[1]节奏总纲!AF894</f>
        <v>103.46155395288559</v>
      </c>
      <c r="AG894" s="71">
        <f>[1]节奏总纲!AG894</f>
        <v>108.32104975899259</v>
      </c>
      <c r="AH894" s="71">
        <f>[1]节奏总纲!AH894</f>
        <v>117.28440835448284</v>
      </c>
    </row>
    <row r="895" spans="29:34" x14ac:dyDescent="0.15">
      <c r="AC895" s="71">
        <v>892</v>
      </c>
      <c r="AD895" s="71">
        <f>[1]节奏总纲!AD895</f>
        <v>98.024322825579404</v>
      </c>
      <c r="AE895" s="71">
        <f>[1]节奏总纲!AE895</f>
        <v>100.26061608028118</v>
      </c>
      <c r="AF895" s="71">
        <f>[1]节奏总纲!AF895</f>
        <v>103.47720158739837</v>
      </c>
      <c r="AG895" s="71">
        <f>[1]节奏总纲!AG895</f>
        <v>108.33768393685291</v>
      </c>
      <c r="AH895" s="71">
        <f>[1]节奏总纲!AH895</f>
        <v>117.30027163417867</v>
      </c>
    </row>
    <row r="896" spans="29:34" x14ac:dyDescent="0.15">
      <c r="AC896" s="71">
        <v>893</v>
      </c>
      <c r="AD896" s="71">
        <f>[1]节奏总纲!AD896</f>
        <v>98.039952219754653</v>
      </c>
      <c r="AE896" s="71">
        <f>[1]节奏总纲!AE896</f>
        <v>100.27629798944973</v>
      </c>
      <c r="AF896" s="71">
        <f>[1]节奏总纲!AF896</f>
        <v>103.49284922191114</v>
      </c>
      <c r="AG896" s="71">
        <f>[1]节奏总纲!AG896</f>
        <v>108.35431811471324</v>
      </c>
      <c r="AH896" s="71">
        <f>[1]节奏总纲!AH896</f>
        <v>117.31613491387452</v>
      </c>
    </row>
    <row r="897" spans="29:34" x14ac:dyDescent="0.15">
      <c r="AC897" s="71">
        <v>894</v>
      </c>
      <c r="AD897" s="71">
        <f>[1]节奏总纲!AD897</f>
        <v>98.055581613929888</v>
      </c>
      <c r="AE897" s="71">
        <f>[1]节奏总纲!AE897</f>
        <v>100.29197989861828</v>
      </c>
      <c r="AF897" s="71">
        <f>[1]节奏总纲!AF897</f>
        <v>103.50849685642392</v>
      </c>
      <c r="AG897" s="71">
        <f>[1]节奏总纲!AG897</f>
        <v>108.37095229257356</v>
      </c>
      <c r="AH897" s="71">
        <f>[1]节奏总纲!AH897</f>
        <v>117.33199819357036</v>
      </c>
    </row>
    <row r="898" spans="29:34" x14ac:dyDescent="0.15">
      <c r="AC898" s="71">
        <v>895</v>
      </c>
      <c r="AD898" s="71">
        <f>[1]节奏总纲!AD898</f>
        <v>98.071211008105138</v>
      </c>
      <c r="AE898" s="71">
        <f>[1]节奏总纲!AE898</f>
        <v>100.30766180778681</v>
      </c>
      <c r="AF898" s="71">
        <f>[1]节奏总纲!AF898</f>
        <v>103.52414449093669</v>
      </c>
      <c r="AG898" s="71">
        <f>[1]节奏总纲!AG898</f>
        <v>108.38758647043389</v>
      </c>
      <c r="AH898" s="71">
        <f>[1]节奏总纲!AH898</f>
        <v>117.34786147326619</v>
      </c>
    </row>
    <row r="899" spans="29:34" x14ac:dyDescent="0.15">
      <c r="AC899" s="71">
        <v>896</v>
      </c>
      <c r="AD899" s="71">
        <f>[1]节奏总纲!AD899</f>
        <v>98.086840402280373</v>
      </c>
      <c r="AE899" s="71">
        <f>[1]节奏总纲!AE899</f>
        <v>100.32334371695536</v>
      </c>
      <c r="AF899" s="71">
        <f>[1]节奏总纲!AF899</f>
        <v>103.53979212544947</v>
      </c>
      <c r="AG899" s="71">
        <f>[1]节奏总纲!AG899</f>
        <v>108.40422064829421</v>
      </c>
      <c r="AH899" s="71">
        <f>[1]节奏总纲!AH899</f>
        <v>117.36372475296204</v>
      </c>
    </row>
    <row r="900" spans="29:34" x14ac:dyDescent="0.15">
      <c r="AC900" s="71">
        <v>897</v>
      </c>
      <c r="AD900" s="71">
        <f>[1]节奏总纲!AD900</f>
        <v>98.102469796455622</v>
      </c>
      <c r="AE900" s="71">
        <f>[1]节奏总纲!AE900</f>
        <v>100.33902562612391</v>
      </c>
      <c r="AF900" s="71">
        <f>[1]节奏总纲!AF900</f>
        <v>103.55543975996224</v>
      </c>
      <c r="AG900" s="71">
        <f>[1]节奏总纲!AG900</f>
        <v>108.42085482615454</v>
      </c>
      <c r="AH900" s="71">
        <f>[1]节奏总纲!AH900</f>
        <v>117.37958803265788</v>
      </c>
    </row>
    <row r="901" spans="29:34" x14ac:dyDescent="0.15">
      <c r="AC901" s="71">
        <v>898</v>
      </c>
      <c r="AD901" s="71">
        <f>[1]节奏总纲!AD901</f>
        <v>98.118099190630872</v>
      </c>
      <c r="AE901" s="71">
        <f>[1]节奏总纲!AE901</f>
        <v>100.35470753529246</v>
      </c>
      <c r="AF901" s="71">
        <f>[1]节奏总纲!AF901</f>
        <v>103.57108739447501</v>
      </c>
      <c r="AG901" s="71">
        <f>[1]节奏总纲!AG901</f>
        <v>108.43748900401486</v>
      </c>
      <c r="AH901" s="71">
        <f>[1]节奏总纲!AH901</f>
        <v>117.39545131235373</v>
      </c>
    </row>
    <row r="902" spans="29:34" x14ac:dyDescent="0.15">
      <c r="AC902" s="71">
        <v>899</v>
      </c>
      <c r="AD902" s="71">
        <f>[1]节奏总纲!AD902</f>
        <v>98.133728584806107</v>
      </c>
      <c r="AE902" s="71">
        <f>[1]节奏总纲!AE902</f>
        <v>100.37038944446101</v>
      </c>
      <c r="AF902" s="71">
        <f>[1]节奏总纲!AF902</f>
        <v>103.58673502898779</v>
      </c>
      <c r="AG902" s="71">
        <f>[1]节奏总纲!AG902</f>
        <v>108.45412318187519</v>
      </c>
      <c r="AH902" s="71">
        <f>[1]节奏总纲!AH902</f>
        <v>117.41131459204956</v>
      </c>
    </row>
    <row r="903" spans="29:34" x14ac:dyDescent="0.15">
      <c r="AC903" s="71">
        <v>900</v>
      </c>
      <c r="AD903" s="71">
        <f>[1]节奏总纲!AD903</f>
        <v>98.149357978981357</v>
      </c>
      <c r="AE903" s="71">
        <f>[1]节奏总纲!AE903</f>
        <v>100.38607135362956</v>
      </c>
      <c r="AF903" s="71">
        <f>[1]节奏总纲!AF903</f>
        <v>103.60238266350056</v>
      </c>
      <c r="AG903" s="71">
        <f>[1]节奏总纲!AG903</f>
        <v>108.47075735973553</v>
      </c>
      <c r="AH903" s="71">
        <f>[1]节奏总纲!AH903</f>
        <v>117.4271778717454</v>
      </c>
    </row>
    <row r="904" spans="29:34" x14ac:dyDescent="0.15">
      <c r="AC904" s="71">
        <v>901</v>
      </c>
      <c r="AD904" s="71">
        <f>[1]节奏总纲!AD904</f>
        <v>98.164987373156592</v>
      </c>
      <c r="AE904" s="71">
        <f>[1]节奏总纲!AE904</f>
        <v>100.40175326279811</v>
      </c>
      <c r="AF904" s="71">
        <f>[1]节奏总纲!AF904</f>
        <v>103.61803029801334</v>
      </c>
      <c r="AG904" s="71">
        <f>[1]节奏总纲!AG904</f>
        <v>108.48739153759585</v>
      </c>
      <c r="AH904" s="71">
        <f>[1]节奏总纲!AH904</f>
        <v>117.44304115144125</v>
      </c>
    </row>
    <row r="905" spans="29:34" x14ac:dyDescent="0.15">
      <c r="AC905" s="71">
        <v>902</v>
      </c>
      <c r="AD905" s="71">
        <f>[1]节奏总纲!AD905</f>
        <v>98.180616767331841</v>
      </c>
      <c r="AE905" s="71">
        <f>[1]节奏总纲!AE905</f>
        <v>100.41743517196666</v>
      </c>
      <c r="AF905" s="71">
        <f>[1]节奏总纲!AF905</f>
        <v>103.63367793252611</v>
      </c>
      <c r="AG905" s="71">
        <f>[1]节奏总纲!AG905</f>
        <v>108.50402571545618</v>
      </c>
      <c r="AH905" s="71">
        <f>[1]节奏总纲!AH905</f>
        <v>117.45890443113709</v>
      </c>
    </row>
    <row r="906" spans="29:34" x14ac:dyDescent="0.15">
      <c r="AC906" s="71">
        <v>903</v>
      </c>
      <c r="AD906" s="71">
        <f>[1]节奏总纲!AD906</f>
        <v>98.196246161507077</v>
      </c>
      <c r="AE906" s="71">
        <f>[1]节奏总纲!AE906</f>
        <v>100.43311708113521</v>
      </c>
      <c r="AF906" s="71">
        <f>[1]节奏总纲!AF906</f>
        <v>103.64932556703889</v>
      </c>
      <c r="AG906" s="71">
        <f>[1]节奏总纲!AG906</f>
        <v>108.52065989331651</v>
      </c>
      <c r="AH906" s="71">
        <f>[1]节奏总纲!AH906</f>
        <v>117.47476771083292</v>
      </c>
    </row>
    <row r="907" spans="29:34" x14ac:dyDescent="0.15">
      <c r="AC907" s="71">
        <v>904</v>
      </c>
      <c r="AD907" s="71">
        <f>[1]节奏总纲!AD907</f>
        <v>98.211875555682326</v>
      </c>
      <c r="AE907" s="71">
        <f>[1]节奏总纲!AE907</f>
        <v>100.44879899030376</v>
      </c>
      <c r="AF907" s="71">
        <f>[1]节奏总纲!AF907</f>
        <v>103.66497320155166</v>
      </c>
      <c r="AG907" s="71">
        <f>[1]节奏总纲!AG907</f>
        <v>108.53729407117683</v>
      </c>
      <c r="AH907" s="71">
        <f>[1]节奏总纲!AH907</f>
        <v>117.49063099052877</v>
      </c>
    </row>
    <row r="908" spans="29:34" x14ac:dyDescent="0.15">
      <c r="AC908" s="71">
        <v>905</v>
      </c>
      <c r="AD908" s="71">
        <f>[1]节奏总纲!AD908</f>
        <v>98.227504949857575</v>
      </c>
      <c r="AE908" s="71">
        <f>[1]节奏总纲!AE908</f>
        <v>100.46448089947231</v>
      </c>
      <c r="AF908" s="71">
        <f>[1]节奏总纲!AF908</f>
        <v>103.68062083606443</v>
      </c>
      <c r="AG908" s="71">
        <f>[1]节奏总纲!AG908</f>
        <v>108.55392824903716</v>
      </c>
      <c r="AH908" s="71">
        <f>[1]节奏总纲!AH908</f>
        <v>117.50649427022461</v>
      </c>
    </row>
    <row r="909" spans="29:34" x14ac:dyDescent="0.15">
      <c r="AC909" s="71">
        <v>906</v>
      </c>
      <c r="AD909" s="71">
        <f>[1]节奏总纲!AD909</f>
        <v>98.243134344032811</v>
      </c>
      <c r="AE909" s="71">
        <f>[1]节奏总纲!AE909</f>
        <v>100.48016280864084</v>
      </c>
      <c r="AF909" s="71">
        <f>[1]节奏总纲!AF909</f>
        <v>103.69626847057721</v>
      </c>
      <c r="AG909" s="71">
        <f>[1]节奏总纲!AG909</f>
        <v>108.57056242689748</v>
      </c>
      <c r="AH909" s="71">
        <f>[1]节奏总纲!AH909</f>
        <v>117.52235754992044</v>
      </c>
    </row>
    <row r="910" spans="29:34" x14ac:dyDescent="0.15">
      <c r="AC910" s="71">
        <v>907</v>
      </c>
      <c r="AD910" s="71">
        <f>[1]节奏总纲!AD910</f>
        <v>98.25876373820806</v>
      </c>
      <c r="AE910" s="71">
        <f>[1]节奏总纲!AE910</f>
        <v>100.49584471780939</v>
      </c>
      <c r="AF910" s="71">
        <f>[1]节奏总纲!AF910</f>
        <v>103.71191610508998</v>
      </c>
      <c r="AG910" s="71">
        <f>[1]节奏总纲!AG910</f>
        <v>108.58719660475781</v>
      </c>
      <c r="AH910" s="71">
        <f>[1]节奏总纲!AH910</f>
        <v>117.53822082961629</v>
      </c>
    </row>
    <row r="911" spans="29:34" x14ac:dyDescent="0.15">
      <c r="AC911" s="71">
        <v>908</v>
      </c>
      <c r="AD911" s="71">
        <f>[1]节奏总纲!AD911</f>
        <v>98.274393132383295</v>
      </c>
      <c r="AE911" s="71">
        <f>[1]节奏总纲!AE911</f>
        <v>100.51152662697794</v>
      </c>
      <c r="AF911" s="71">
        <f>[1]节奏总纲!AF911</f>
        <v>103.72756373960276</v>
      </c>
      <c r="AG911" s="71">
        <f>[1]节奏总纲!AG911</f>
        <v>108.60383078261813</v>
      </c>
      <c r="AH911" s="71">
        <f>[1]节奏总纲!AH911</f>
        <v>117.55408410931213</v>
      </c>
    </row>
    <row r="912" spans="29:34" x14ac:dyDescent="0.15">
      <c r="AC912" s="71">
        <v>909</v>
      </c>
      <c r="AD912" s="71">
        <f>[1]节奏总纲!AD912</f>
        <v>98.290022526558545</v>
      </c>
      <c r="AE912" s="71">
        <f>[1]节奏总纲!AE912</f>
        <v>100.52720853614649</v>
      </c>
      <c r="AF912" s="71">
        <f>[1]节奏总纲!AF912</f>
        <v>103.74321137411553</v>
      </c>
      <c r="AG912" s="71">
        <f>[1]节奏总纲!AG912</f>
        <v>108.62046496047846</v>
      </c>
      <c r="AH912" s="71">
        <f>[1]节奏总纲!AH912</f>
        <v>117.56994738900798</v>
      </c>
    </row>
    <row r="913" spans="29:34" x14ac:dyDescent="0.15">
      <c r="AC913" s="71">
        <v>910</v>
      </c>
      <c r="AD913" s="71">
        <f>[1]节奏总纲!AD913</f>
        <v>98.305651920733794</v>
      </c>
      <c r="AE913" s="71">
        <f>[1]节奏总纲!AE913</f>
        <v>100.54289044531504</v>
      </c>
      <c r="AF913" s="71">
        <f>[1]节奏总纲!AF913</f>
        <v>103.75885900862831</v>
      </c>
      <c r="AG913" s="71">
        <f>[1]节奏总纲!AG913</f>
        <v>108.63709913833878</v>
      </c>
      <c r="AH913" s="71">
        <f>[1]节奏总纲!AH913</f>
        <v>117.58581066870381</v>
      </c>
    </row>
    <row r="914" spans="29:34" x14ac:dyDescent="0.15">
      <c r="AC914" s="71">
        <v>911</v>
      </c>
      <c r="AD914" s="71">
        <f>[1]节奏总纲!AD914</f>
        <v>98.321281314909029</v>
      </c>
      <c r="AE914" s="71">
        <f>[1]节奏总纲!AE914</f>
        <v>100.55857235448359</v>
      </c>
      <c r="AF914" s="71">
        <f>[1]节奏总纲!AF914</f>
        <v>103.77450664314108</v>
      </c>
      <c r="AG914" s="71">
        <f>[1]节奏总纲!AG914</f>
        <v>108.65373331619912</v>
      </c>
      <c r="AH914" s="71">
        <f>[1]节奏总纲!AH914</f>
        <v>117.60167394839965</v>
      </c>
    </row>
    <row r="915" spans="29:34" x14ac:dyDescent="0.15">
      <c r="AC915" s="71">
        <v>912</v>
      </c>
      <c r="AD915" s="71">
        <f>[1]节奏总纲!AD915</f>
        <v>98.336910709084279</v>
      </c>
      <c r="AE915" s="71">
        <f>[1]节奏总纲!AE915</f>
        <v>100.57425426365214</v>
      </c>
      <c r="AF915" s="71">
        <f>[1]节奏总纲!AF915</f>
        <v>103.79015427765385</v>
      </c>
      <c r="AG915" s="71">
        <f>[1]节奏总纲!AG915</f>
        <v>108.67036749405945</v>
      </c>
      <c r="AH915" s="71">
        <f>[1]节奏总纲!AH915</f>
        <v>117.6175372280955</v>
      </c>
    </row>
    <row r="916" spans="29:34" x14ac:dyDescent="0.15">
      <c r="AC916" s="71">
        <v>913</v>
      </c>
      <c r="AD916" s="71">
        <f>[1]节奏总纲!AD916</f>
        <v>98.352540103259514</v>
      </c>
      <c r="AE916" s="71">
        <f>[1]节奏总纲!AE916</f>
        <v>100.58993617282069</v>
      </c>
      <c r="AF916" s="71">
        <f>[1]节奏总纲!AF916</f>
        <v>103.80580191216663</v>
      </c>
      <c r="AG916" s="71">
        <f>[1]节奏总纲!AG916</f>
        <v>108.68700167191977</v>
      </c>
      <c r="AH916" s="71">
        <f>[1]节奏总纲!AH916</f>
        <v>117.63340050779134</v>
      </c>
    </row>
    <row r="917" spans="29:34" x14ac:dyDescent="0.15">
      <c r="AC917" s="71">
        <v>914</v>
      </c>
      <c r="AD917" s="71">
        <f>[1]节奏总纲!AD917</f>
        <v>98.368169497434764</v>
      </c>
      <c r="AE917" s="71">
        <f>[1]节奏总纲!AE917</f>
        <v>100.60561808198923</v>
      </c>
      <c r="AF917" s="71">
        <f>[1]节奏总纲!AF917</f>
        <v>103.8214495466794</v>
      </c>
      <c r="AG917" s="71">
        <f>[1]节奏总纲!AG917</f>
        <v>108.7036358497801</v>
      </c>
      <c r="AH917" s="71">
        <f>[1]节奏总纲!AH917</f>
        <v>117.64926378748717</v>
      </c>
    </row>
    <row r="918" spans="29:34" x14ac:dyDescent="0.15">
      <c r="AC918" s="71">
        <v>915</v>
      </c>
      <c r="AD918" s="71">
        <f>[1]节奏总纲!AD918</f>
        <v>98.383798891609999</v>
      </c>
      <c r="AE918" s="71">
        <f>[1]节奏总纲!AE918</f>
        <v>100.62129999115778</v>
      </c>
      <c r="AF918" s="71">
        <f>[1]节奏总纲!AF918</f>
        <v>103.83709718119219</v>
      </c>
      <c r="AG918" s="71">
        <f>[1]节奏总纲!AG918</f>
        <v>108.72027002764042</v>
      </c>
      <c r="AH918" s="71">
        <f>[1]节奏总纲!AH918</f>
        <v>117.66512706718302</v>
      </c>
    </row>
    <row r="919" spans="29:34" x14ac:dyDescent="0.15">
      <c r="AC919" s="71">
        <v>916</v>
      </c>
      <c r="AD919" s="71">
        <f>[1]节奏总纲!AD919</f>
        <v>98.399428285785248</v>
      </c>
      <c r="AE919" s="71">
        <f>[1]节奏总纲!AE919</f>
        <v>100.63698190032633</v>
      </c>
      <c r="AF919" s="71">
        <f>[1]节奏总纲!AF919</f>
        <v>103.85274481570497</v>
      </c>
      <c r="AG919" s="71">
        <f>[1]节奏总纲!AG919</f>
        <v>108.73690420550075</v>
      </c>
      <c r="AH919" s="71">
        <f>[1]节奏总纲!AH919</f>
        <v>117.68099034687886</v>
      </c>
    </row>
    <row r="920" spans="29:34" x14ac:dyDescent="0.15">
      <c r="AC920" s="71">
        <v>917</v>
      </c>
      <c r="AD920" s="71">
        <f>[1]节奏总纲!AD920</f>
        <v>98.415057679960498</v>
      </c>
      <c r="AE920" s="71">
        <f>[1]节奏总纲!AE920</f>
        <v>100.65266380949487</v>
      </c>
      <c r="AF920" s="71">
        <f>[1]节奏总纲!AF920</f>
        <v>103.86839245021774</v>
      </c>
      <c r="AG920" s="71">
        <f>[1]节奏总纲!AG920</f>
        <v>108.75353838336108</v>
      </c>
      <c r="AH920" s="71">
        <f>[1]节奏总纲!AH920</f>
        <v>117.69685362657469</v>
      </c>
    </row>
    <row r="921" spans="29:34" x14ac:dyDescent="0.15">
      <c r="AC921" s="71">
        <v>918</v>
      </c>
      <c r="AD921" s="71">
        <f>[1]节奏总纲!AD921</f>
        <v>98.430687074135733</v>
      </c>
      <c r="AE921" s="71">
        <f>[1]节奏总纲!AE921</f>
        <v>100.66834571866342</v>
      </c>
      <c r="AF921" s="71">
        <f>[1]节奏总纲!AF921</f>
        <v>103.88404008473051</v>
      </c>
      <c r="AG921" s="71">
        <f>[1]节奏总纲!AG921</f>
        <v>108.7701725612214</v>
      </c>
      <c r="AH921" s="71">
        <f>[1]节奏总纲!AH921</f>
        <v>117.71271690627054</v>
      </c>
    </row>
    <row r="922" spans="29:34" x14ac:dyDescent="0.15">
      <c r="AC922" s="71">
        <v>919</v>
      </c>
      <c r="AD922" s="71">
        <f>[1]节奏总纲!AD922</f>
        <v>98.446316468310982</v>
      </c>
      <c r="AE922" s="71">
        <f>[1]节奏总纲!AE922</f>
        <v>100.68402762783197</v>
      </c>
      <c r="AF922" s="71">
        <f>[1]节奏总纲!AF922</f>
        <v>103.89968771924329</v>
      </c>
      <c r="AG922" s="71">
        <f>[1]节奏总纲!AG922</f>
        <v>108.78680673908173</v>
      </c>
      <c r="AH922" s="71">
        <f>[1]节奏总纲!AH922</f>
        <v>117.72858018596638</v>
      </c>
    </row>
    <row r="923" spans="29:34" x14ac:dyDescent="0.15">
      <c r="AC923" s="71">
        <v>920</v>
      </c>
      <c r="AD923" s="71">
        <f>[1]节奏总纲!AD923</f>
        <v>98.461945862486218</v>
      </c>
      <c r="AE923" s="71">
        <f>[1]节奏总纲!AE923</f>
        <v>100.69970953700052</v>
      </c>
      <c r="AF923" s="71">
        <f>[1]节奏总纲!AF923</f>
        <v>103.91533535375606</v>
      </c>
      <c r="AG923" s="71">
        <f>[1]节奏总纲!AG923</f>
        <v>108.80344091694205</v>
      </c>
      <c r="AH923" s="71">
        <f>[1]节奏总纲!AH923</f>
        <v>117.74444346566223</v>
      </c>
    </row>
    <row r="924" spans="29:34" x14ac:dyDescent="0.15">
      <c r="AC924" s="71">
        <v>921</v>
      </c>
      <c r="AD924" s="71">
        <f>[1]节奏总纲!AD924</f>
        <v>98.477575256661467</v>
      </c>
      <c r="AE924" s="71">
        <f>[1]节奏总纲!AE924</f>
        <v>100.71539144616906</v>
      </c>
      <c r="AF924" s="71">
        <f>[1]节奏总纲!AF924</f>
        <v>103.93098298826884</v>
      </c>
      <c r="AG924" s="71">
        <f>[1]节奏总纲!AG924</f>
        <v>108.82007509480238</v>
      </c>
      <c r="AH924" s="71">
        <f>[1]节奏总纲!AH924</f>
        <v>117.76030674535806</v>
      </c>
    </row>
    <row r="925" spans="29:34" x14ac:dyDescent="0.15">
      <c r="AC925" s="71">
        <v>922</v>
      </c>
      <c r="AD925" s="71">
        <f>[1]节奏总纲!AD925</f>
        <v>98.493204650836702</v>
      </c>
      <c r="AE925" s="71">
        <f>[1]节奏总纲!AE925</f>
        <v>100.73107335533761</v>
      </c>
      <c r="AF925" s="71">
        <f>[1]节奏总纲!AF925</f>
        <v>103.94663062278161</v>
      </c>
      <c r="AG925" s="71">
        <f>[1]节奏总纲!AG925</f>
        <v>108.8367092726627</v>
      </c>
      <c r="AH925" s="71">
        <f>[1]节奏总纲!AH925</f>
        <v>117.7761700250539</v>
      </c>
    </row>
    <row r="926" spans="29:34" x14ac:dyDescent="0.15">
      <c r="AC926" s="71">
        <v>923</v>
      </c>
      <c r="AD926" s="71">
        <f>[1]节奏总纲!AD926</f>
        <v>98.508834045011952</v>
      </c>
      <c r="AE926" s="71">
        <f>[1]节奏总纲!AE926</f>
        <v>100.74675526450616</v>
      </c>
      <c r="AF926" s="71">
        <f>[1]节奏总纲!AF926</f>
        <v>103.96227825729439</v>
      </c>
      <c r="AG926" s="71">
        <f>[1]节奏总纲!AG926</f>
        <v>108.85334345052304</v>
      </c>
      <c r="AH926" s="71">
        <f>[1]节奏总纲!AH926</f>
        <v>117.79203330474975</v>
      </c>
    </row>
    <row r="927" spans="29:34" x14ac:dyDescent="0.15">
      <c r="AC927" s="71">
        <v>924</v>
      </c>
      <c r="AD927" s="71">
        <f>[1]节奏总纲!AD927</f>
        <v>98.524463439187201</v>
      </c>
      <c r="AE927" s="71">
        <f>[1]节奏总纲!AE927</f>
        <v>100.76243717367471</v>
      </c>
      <c r="AF927" s="71">
        <f>[1]节奏总纲!AF927</f>
        <v>103.97792589180716</v>
      </c>
      <c r="AG927" s="71">
        <f>[1]节奏总纲!AG927</f>
        <v>108.86997762838337</v>
      </c>
      <c r="AH927" s="71">
        <f>[1]节奏总纲!AH927</f>
        <v>117.80789658444559</v>
      </c>
    </row>
    <row r="928" spans="29:34" x14ac:dyDescent="0.15">
      <c r="AC928" s="71">
        <v>925</v>
      </c>
      <c r="AD928" s="71">
        <f>[1]节奏总纲!AD928</f>
        <v>98.540092833362436</v>
      </c>
      <c r="AE928" s="71">
        <f>[1]节奏总纲!AE928</f>
        <v>100.77811908284326</v>
      </c>
      <c r="AF928" s="71">
        <f>[1]节奏总纲!AF928</f>
        <v>103.99357352631993</v>
      </c>
      <c r="AG928" s="71">
        <f>[1]节奏总纲!AG928</f>
        <v>108.88661180624369</v>
      </c>
      <c r="AH928" s="71">
        <f>[1]节奏总纲!AH928</f>
        <v>117.82375986414142</v>
      </c>
    </row>
    <row r="929" spans="29:34" x14ac:dyDescent="0.15">
      <c r="AC929" s="71">
        <v>926</v>
      </c>
      <c r="AD929" s="71">
        <f>[1]节奏总纲!AD929</f>
        <v>98.555722227537686</v>
      </c>
      <c r="AE929" s="71">
        <f>[1]节奏总纲!AE929</f>
        <v>100.79380099201181</v>
      </c>
      <c r="AF929" s="71">
        <f>[1]节奏总纲!AF929</f>
        <v>104.00869539673992</v>
      </c>
      <c r="AG929" s="71">
        <f>[1]节奏总纲!AG929</f>
        <v>108.90324598410402</v>
      </c>
      <c r="AH929" s="71">
        <f>[1]节奏总纲!AH929</f>
        <v>117.83962314383727</v>
      </c>
    </row>
    <row r="930" spans="29:34" x14ac:dyDescent="0.15">
      <c r="AC930" s="71">
        <v>927</v>
      </c>
      <c r="AD930" s="71">
        <f>[1]节奏总纲!AD930</f>
        <v>98.571351621712921</v>
      </c>
      <c r="AE930" s="71">
        <f>[1]节奏总纲!AE930</f>
        <v>100.80948290118035</v>
      </c>
      <c r="AF930" s="71">
        <f>[1]节奏总纲!AF930</f>
        <v>104.02345084809778</v>
      </c>
      <c r="AG930" s="71">
        <f>[1]节奏总纲!AG930</f>
        <v>108.91988016196434</v>
      </c>
      <c r="AH930" s="71">
        <f>[1]节奏总纲!AH930</f>
        <v>117.85548642353311</v>
      </c>
    </row>
    <row r="931" spans="29:34" x14ac:dyDescent="0.15">
      <c r="AC931" s="71">
        <v>928</v>
      </c>
      <c r="AD931" s="71">
        <f>[1]节奏总纲!AD931</f>
        <v>98.586981015888171</v>
      </c>
      <c r="AE931" s="71">
        <f>[1]节奏总纲!AE931</f>
        <v>100.82516481034889</v>
      </c>
      <c r="AF931" s="71">
        <f>[1]节奏总纲!AF931</f>
        <v>104.03820629945564</v>
      </c>
      <c r="AG931" s="71">
        <f>[1]节奏总纲!AG931</f>
        <v>108.93651433982467</v>
      </c>
      <c r="AH931" s="71">
        <f>[1]节奏总纲!AH931</f>
        <v>117.87134970322894</v>
      </c>
    </row>
    <row r="932" spans="29:34" x14ac:dyDescent="0.15">
      <c r="AC932" s="71">
        <v>929</v>
      </c>
      <c r="AD932" s="71">
        <f>[1]节奏总纲!AD932</f>
        <v>98.602610410063406</v>
      </c>
      <c r="AE932" s="71">
        <f>[1]节奏总纲!AE932</f>
        <v>100.84084671951744</v>
      </c>
      <c r="AF932" s="71">
        <f>[1]节奏总纲!AF932</f>
        <v>104.05296175081349</v>
      </c>
      <c r="AG932" s="71">
        <f>[1]节奏总纲!AG932</f>
        <v>108.95314851768499</v>
      </c>
      <c r="AH932" s="71">
        <f>[1]节奏总纲!AH932</f>
        <v>117.88721298292479</v>
      </c>
    </row>
    <row r="933" spans="29:34" x14ac:dyDescent="0.15">
      <c r="AC933" s="71">
        <v>930</v>
      </c>
      <c r="AD933" s="71">
        <f>[1]节奏总纲!AD933</f>
        <v>98.618239804238655</v>
      </c>
      <c r="AE933" s="71">
        <f>[1]节奏总纲!AE933</f>
        <v>100.85652862868599</v>
      </c>
      <c r="AF933" s="71">
        <f>[1]节奏总纲!AF933</f>
        <v>104.06771720217134</v>
      </c>
      <c r="AG933" s="71">
        <f>[1]节奏总纲!AG933</f>
        <v>108.96978269554532</v>
      </c>
      <c r="AH933" s="71">
        <f>[1]节奏总纲!AH933</f>
        <v>117.90307626262063</v>
      </c>
    </row>
    <row r="934" spans="29:34" x14ac:dyDescent="0.15">
      <c r="AC934" s="71">
        <v>931</v>
      </c>
      <c r="AD934" s="71">
        <f>[1]节奏总纲!AD934</f>
        <v>98.633869198413905</v>
      </c>
      <c r="AE934" s="71">
        <f>[1]节奏总纲!AE934</f>
        <v>100.87221053785454</v>
      </c>
      <c r="AF934" s="71">
        <f>[1]节奏总纲!AF934</f>
        <v>104.08247265352919</v>
      </c>
      <c r="AG934" s="71">
        <f>[1]节奏总纲!AG934</f>
        <v>108.98641687340564</v>
      </c>
      <c r="AH934" s="71">
        <f>[1]节奏总纲!AH934</f>
        <v>117.91893954231648</v>
      </c>
    </row>
    <row r="935" spans="29:34" x14ac:dyDescent="0.15">
      <c r="AC935" s="71">
        <v>932</v>
      </c>
      <c r="AD935" s="71">
        <f>[1]节奏总纲!AD935</f>
        <v>98.64949859258914</v>
      </c>
      <c r="AE935" s="71">
        <f>[1]节奏总纲!AE935</f>
        <v>100.88789244702309</v>
      </c>
      <c r="AF935" s="71">
        <f>[1]节奏总纲!AF935</f>
        <v>104.09722810488705</v>
      </c>
      <c r="AG935" s="71">
        <f>[1]节奏总纲!AG935</f>
        <v>109.00263626963135</v>
      </c>
      <c r="AH935" s="71">
        <f>[1]节奏总纲!AH935</f>
        <v>117.93480282201232</v>
      </c>
    </row>
    <row r="936" spans="29:34" x14ac:dyDescent="0.15">
      <c r="AC936" s="71">
        <v>933</v>
      </c>
      <c r="AD936" s="71">
        <f>[1]节奏总纲!AD936</f>
        <v>98.665127986764389</v>
      </c>
      <c r="AE936" s="71">
        <f>[1]节奏总纲!AE936</f>
        <v>100.90357435619164</v>
      </c>
      <c r="AF936" s="71">
        <f>[1]节奏总纲!AF936</f>
        <v>104.11198355624491</v>
      </c>
      <c r="AG936" s="71">
        <f>[1]节奏总纲!AG936</f>
        <v>109.01700907890684</v>
      </c>
      <c r="AH936" s="71">
        <f>[1]节奏总纲!AH936</f>
        <v>117.95066610170815</v>
      </c>
    </row>
    <row r="937" spans="29:34" x14ac:dyDescent="0.15">
      <c r="AC937" s="71">
        <v>934</v>
      </c>
      <c r="AD937" s="71">
        <f>[1]节奏总纲!AD937</f>
        <v>98.680757380939625</v>
      </c>
      <c r="AE937" s="71">
        <f>[1]节奏总纲!AE937</f>
        <v>100.91925626536019</v>
      </c>
      <c r="AF937" s="71">
        <f>[1]节奏总纲!AF937</f>
        <v>104.12673900760277</v>
      </c>
      <c r="AG937" s="71">
        <f>[1]节奏总纲!AG937</f>
        <v>109.03138188818232</v>
      </c>
      <c r="AH937" s="71">
        <f>[1]节奏总纲!AH937</f>
        <v>117.966529381404</v>
      </c>
    </row>
    <row r="938" spans="29:34" x14ac:dyDescent="0.15">
      <c r="AC938" s="71">
        <v>935</v>
      </c>
      <c r="AD938" s="71">
        <f>[1]节奏总纲!AD938</f>
        <v>98.696386775114874</v>
      </c>
      <c r="AE938" s="71">
        <f>[1]节奏总纲!AE938</f>
        <v>100.93493817452874</v>
      </c>
      <c r="AF938" s="71">
        <f>[1]节奏总纲!AF938</f>
        <v>104.14149445896061</v>
      </c>
      <c r="AG938" s="71">
        <f>[1]节奏总纲!AG938</f>
        <v>109.04575469745782</v>
      </c>
      <c r="AH938" s="71">
        <f>[1]节奏总纲!AH938</f>
        <v>117.98239266109984</v>
      </c>
    </row>
    <row r="939" spans="29:34" x14ac:dyDescent="0.15">
      <c r="AC939" s="71">
        <v>936</v>
      </c>
      <c r="AD939" s="71">
        <f>[1]节奏总纲!AD939</f>
        <v>98.712016169290109</v>
      </c>
      <c r="AE939" s="71">
        <f>[1]节奏总纲!AE939</f>
        <v>100.95062008369729</v>
      </c>
      <c r="AF939" s="71">
        <f>[1]节奏总纲!AF939</f>
        <v>104.15624991031846</v>
      </c>
      <c r="AG939" s="71">
        <f>[1]节奏总纲!AG939</f>
        <v>109.06012750673331</v>
      </c>
      <c r="AH939" s="71">
        <f>[1]节奏总纲!AH939</f>
        <v>117.99825594079567</v>
      </c>
    </row>
    <row r="940" spans="29:34" x14ac:dyDescent="0.15">
      <c r="AC940" s="71">
        <v>937</v>
      </c>
      <c r="AD940" s="71">
        <f>[1]节奏总纲!AD940</f>
        <v>98.727645563465359</v>
      </c>
      <c r="AE940" s="71">
        <f>[1]节奏总纲!AE940</f>
        <v>100.96630199286584</v>
      </c>
      <c r="AF940" s="71">
        <f>[1]节奏总纲!AF940</f>
        <v>104.17100536167632</v>
      </c>
      <c r="AG940" s="71">
        <f>[1]节奏总纲!AG940</f>
        <v>109.07450031600881</v>
      </c>
      <c r="AH940" s="71">
        <f>[1]节奏总纲!AH940</f>
        <v>118.01387458971963</v>
      </c>
    </row>
    <row r="941" spans="29:34" x14ac:dyDescent="0.15">
      <c r="AC941" s="71">
        <v>938</v>
      </c>
      <c r="AD941" s="71">
        <f>[1]节奏总纲!AD941</f>
        <v>98.743274957640608</v>
      </c>
      <c r="AE941" s="71">
        <f>[1]节奏总纲!AE941</f>
        <v>100.98198390203437</v>
      </c>
      <c r="AF941" s="71">
        <f>[1]节奏总纲!AF941</f>
        <v>104.18576081303418</v>
      </c>
      <c r="AG941" s="71">
        <f>[1]节奏总纲!AG941</f>
        <v>109.08887312528429</v>
      </c>
      <c r="AH941" s="71">
        <f>[1]节奏总纲!AH941</f>
        <v>118.02946302093082</v>
      </c>
    </row>
    <row r="942" spans="29:34" x14ac:dyDescent="0.15">
      <c r="AC942" s="71">
        <v>939</v>
      </c>
      <c r="AD942" s="71">
        <f>[1]节奏总纲!AD942</f>
        <v>98.758904351815843</v>
      </c>
      <c r="AE942" s="71">
        <f>[1]节奏总纲!AE942</f>
        <v>100.99766581120292</v>
      </c>
      <c r="AF942" s="71">
        <f>[1]节奏总纲!AF942</f>
        <v>104.20051626439204</v>
      </c>
      <c r="AG942" s="71">
        <f>[1]节奏总纲!AG942</f>
        <v>109.10324593455979</v>
      </c>
      <c r="AH942" s="71">
        <f>[1]节奏总纲!AH942</f>
        <v>118.045051452142</v>
      </c>
    </row>
    <row r="943" spans="29:34" x14ac:dyDescent="0.15">
      <c r="AC943" s="71">
        <v>940</v>
      </c>
      <c r="AD943" s="71">
        <f>[1]节奏总纲!AD943</f>
        <v>98.774533745991093</v>
      </c>
      <c r="AE943" s="71">
        <f>[1]节奏总纲!AE943</f>
        <v>101.01307116871664</v>
      </c>
      <c r="AF943" s="71">
        <f>[1]节奏总纲!AF943</f>
        <v>104.21527171574988</v>
      </c>
      <c r="AG943" s="71">
        <f>[1]节奏总纲!AG943</f>
        <v>109.11761874383528</v>
      </c>
      <c r="AH943" s="71">
        <f>[1]节奏总纲!AH943</f>
        <v>118.06063988335319</v>
      </c>
    </row>
    <row r="944" spans="29:34" x14ac:dyDescent="0.15">
      <c r="AC944" s="71">
        <v>941</v>
      </c>
      <c r="AD944" s="71">
        <f>[1]节奏总纲!AD944</f>
        <v>98.790163140166328</v>
      </c>
      <c r="AE944" s="71">
        <f>[1]节奏总纲!AE944</f>
        <v>101.0284281641313</v>
      </c>
      <c r="AF944" s="71">
        <f>[1]节奏总纲!AF944</f>
        <v>104.23002716710774</v>
      </c>
      <c r="AG944" s="71">
        <f>[1]节奏总纲!AG944</f>
        <v>109.13199155311078</v>
      </c>
      <c r="AH944" s="71">
        <f>[1]节奏总纲!AH944</f>
        <v>118.07622831456437</v>
      </c>
    </row>
    <row r="945" spans="29:34" x14ac:dyDescent="0.15">
      <c r="AC945" s="71">
        <v>942</v>
      </c>
      <c r="AD945" s="71">
        <f>[1]节奏总纲!AD945</f>
        <v>98.805792534341577</v>
      </c>
      <c r="AE945" s="71">
        <f>[1]节奏总纲!AE945</f>
        <v>101.04378515954596</v>
      </c>
      <c r="AF945" s="71">
        <f>[1]节奏总纲!AF945</f>
        <v>104.24478261846559</v>
      </c>
      <c r="AG945" s="71">
        <f>[1]节奏总纲!AG945</f>
        <v>109.14636436238627</v>
      </c>
      <c r="AH945" s="71">
        <f>[1]节奏总纲!AH945</f>
        <v>118.09181674577556</v>
      </c>
    </row>
    <row r="946" spans="29:34" x14ac:dyDescent="0.15">
      <c r="AC946" s="71">
        <v>943</v>
      </c>
      <c r="AD946" s="71">
        <f>[1]节奏总纲!AD946</f>
        <v>98.821421928516827</v>
      </c>
      <c r="AE946" s="71">
        <f>[1]节奏总纲!AE946</f>
        <v>101.05914215496063</v>
      </c>
      <c r="AF946" s="71">
        <f>[1]节奏总纲!AF946</f>
        <v>104.25953806982345</v>
      </c>
      <c r="AG946" s="71">
        <f>[1]节奏总纲!AG946</f>
        <v>109.16073717166176</v>
      </c>
      <c r="AH946" s="71">
        <f>[1]节奏总纲!AH946</f>
        <v>118.10740517698675</v>
      </c>
    </row>
    <row r="947" spans="29:34" x14ac:dyDescent="0.15">
      <c r="AC947" s="71">
        <v>944</v>
      </c>
      <c r="AD947" s="71">
        <f>[1]节奏总纲!AD947</f>
        <v>98.837051322692062</v>
      </c>
      <c r="AE947" s="71">
        <f>[1]节奏总纲!AE947</f>
        <v>101.07449915037529</v>
      </c>
      <c r="AF947" s="71">
        <f>[1]节奏总纲!AF947</f>
        <v>104.27429352118129</v>
      </c>
      <c r="AG947" s="71">
        <f>[1]节奏总纲!AG947</f>
        <v>109.17510998093725</v>
      </c>
      <c r="AH947" s="71">
        <f>[1]节奏总纲!AH947</f>
        <v>118.12299360819793</v>
      </c>
    </row>
    <row r="948" spans="29:34" x14ac:dyDescent="0.15">
      <c r="AC948" s="71">
        <v>945</v>
      </c>
      <c r="AD948" s="71">
        <f>[1]节奏总纲!AD948</f>
        <v>98.852680716867312</v>
      </c>
      <c r="AE948" s="71">
        <f>[1]节奏总纲!AE948</f>
        <v>101.08985614578995</v>
      </c>
      <c r="AF948" s="71">
        <f>[1]节奏总纲!AF948</f>
        <v>104.28904897253915</v>
      </c>
      <c r="AG948" s="71">
        <f>[1]节奏总纲!AG948</f>
        <v>109.18948279021274</v>
      </c>
      <c r="AH948" s="71">
        <f>[1]节奏总纲!AH948</f>
        <v>118.13858203940912</v>
      </c>
    </row>
    <row r="949" spans="29:34" x14ac:dyDescent="0.15">
      <c r="AC949" s="71">
        <v>946</v>
      </c>
      <c r="AD949" s="71">
        <f>[1]节奏总纲!AD949</f>
        <v>98.868310111042547</v>
      </c>
      <c r="AE949" s="71">
        <f>[1]节奏总纲!AE949</f>
        <v>101.10521314120462</v>
      </c>
      <c r="AF949" s="71">
        <f>[1]节奏总纲!AF949</f>
        <v>104.30380442389701</v>
      </c>
      <c r="AG949" s="71">
        <f>[1]节奏总纲!AG949</f>
        <v>109.20385559948824</v>
      </c>
      <c r="AH949" s="71">
        <f>[1]节奏总纲!AH949</f>
        <v>118.1541704706203</v>
      </c>
    </row>
    <row r="950" spans="29:34" x14ac:dyDescent="0.15">
      <c r="AC950" s="71">
        <v>947</v>
      </c>
      <c r="AD950" s="71">
        <f>[1]节奏总纲!AD950</f>
        <v>98.883939505217796</v>
      </c>
      <c r="AE950" s="71">
        <f>[1]节奏总纲!AE950</f>
        <v>101.12057013661928</v>
      </c>
      <c r="AF950" s="71">
        <f>[1]节奏总纲!AF950</f>
        <v>104.31855987525486</v>
      </c>
      <c r="AG950" s="71">
        <f>[1]节奏总纲!AG950</f>
        <v>109.21822840876372</v>
      </c>
      <c r="AH950" s="71">
        <f>[1]节奏总纲!AH950</f>
        <v>118.16975890183149</v>
      </c>
    </row>
    <row r="951" spans="29:34" x14ac:dyDescent="0.15">
      <c r="AC951" s="71">
        <v>948</v>
      </c>
      <c r="AD951" s="71">
        <f>[1]节奏总纲!AD951</f>
        <v>98.899568899393032</v>
      </c>
      <c r="AE951" s="71">
        <f>[1]节奏总纲!AE951</f>
        <v>101.13592713203394</v>
      </c>
      <c r="AF951" s="71">
        <f>[1]节奏总纲!AF951</f>
        <v>104.33331532661272</v>
      </c>
      <c r="AG951" s="71">
        <f>[1]节奏总纲!AG951</f>
        <v>109.23260121803922</v>
      </c>
      <c r="AH951" s="71">
        <f>[1]节奏总纲!AH951</f>
        <v>118.18534733304267</v>
      </c>
    </row>
    <row r="952" spans="29:34" x14ac:dyDescent="0.15">
      <c r="AC952" s="71">
        <v>949</v>
      </c>
      <c r="AD952" s="71">
        <f>[1]节奏总纲!AD952</f>
        <v>98.915198293568281</v>
      </c>
      <c r="AE952" s="71">
        <f>[1]节奏总纲!AE952</f>
        <v>101.15128412744862</v>
      </c>
      <c r="AF952" s="71">
        <f>[1]节奏总纲!AF952</f>
        <v>104.34807077797056</v>
      </c>
      <c r="AG952" s="71">
        <f>[1]节奏总纲!AG952</f>
        <v>109.24697402731471</v>
      </c>
      <c r="AH952" s="71">
        <f>[1]节奏总纲!AH952</f>
        <v>118.20093576425386</v>
      </c>
    </row>
    <row r="953" spans="29:34" x14ac:dyDescent="0.15">
      <c r="AC953" s="71">
        <v>950</v>
      </c>
      <c r="AD953" s="71">
        <f>[1]节奏总纲!AD953</f>
        <v>98.93082768774353</v>
      </c>
      <c r="AE953" s="71">
        <f>[1]节奏总纲!AE953</f>
        <v>101.16664112286328</v>
      </c>
      <c r="AF953" s="71">
        <f>[1]节奏总纲!AF953</f>
        <v>104.36282622932842</v>
      </c>
      <c r="AG953" s="71">
        <f>[1]节奏总纲!AG953</f>
        <v>109.26134683659021</v>
      </c>
      <c r="AH953" s="71">
        <f>[1]节奏总纲!AH953</f>
        <v>118.21652419546504</v>
      </c>
    </row>
    <row r="954" spans="29:34" x14ac:dyDescent="0.15">
      <c r="AC954" s="71">
        <v>951</v>
      </c>
      <c r="AD954" s="71">
        <f>[1]节奏总纲!AD954</f>
        <v>98.946457081918766</v>
      </c>
      <c r="AE954" s="71">
        <f>[1]节奏总纲!AE954</f>
        <v>101.18199811827795</v>
      </c>
      <c r="AF954" s="71">
        <f>[1]节奏总纲!AF954</f>
        <v>104.37758168068628</v>
      </c>
      <c r="AG954" s="71">
        <f>[1]节奏总纲!AG954</f>
        <v>109.27571964586569</v>
      </c>
      <c r="AH954" s="71">
        <f>[1]节奏总纲!AH954</f>
        <v>118.23211262667623</v>
      </c>
    </row>
    <row r="955" spans="29:34" x14ac:dyDescent="0.15">
      <c r="AC955" s="71">
        <v>952</v>
      </c>
      <c r="AD955" s="71">
        <f>[1]节奏总纲!AD955</f>
        <v>98.962086476094015</v>
      </c>
      <c r="AE955" s="71">
        <f>[1]节奏总纲!AE955</f>
        <v>101.19735511369261</v>
      </c>
      <c r="AF955" s="71">
        <f>[1]节奏总纲!AF955</f>
        <v>104.39233713204413</v>
      </c>
      <c r="AG955" s="71">
        <f>[1]节奏总纲!AG955</f>
        <v>109.29009245514119</v>
      </c>
      <c r="AH955" s="71">
        <f>[1]节奏总纲!AH955</f>
        <v>118.24770105788741</v>
      </c>
    </row>
    <row r="956" spans="29:34" x14ac:dyDescent="0.15">
      <c r="AC956" s="71">
        <v>953</v>
      </c>
      <c r="AD956" s="71">
        <f>[1]节奏总纲!AD956</f>
        <v>98.97771587026925</v>
      </c>
      <c r="AE956" s="71">
        <f>[1]节奏总纲!AE956</f>
        <v>101.21271210910727</v>
      </c>
      <c r="AF956" s="71">
        <f>[1]节奏总纲!AF956</f>
        <v>104.40709258340199</v>
      </c>
      <c r="AG956" s="71">
        <f>[1]节奏总纲!AG956</f>
        <v>109.30446526441668</v>
      </c>
      <c r="AH956" s="71">
        <f>[1]节奏总纲!AH956</f>
        <v>118.2632894890986</v>
      </c>
    </row>
    <row r="957" spans="29:34" x14ac:dyDescent="0.15">
      <c r="AC957" s="71">
        <v>954</v>
      </c>
      <c r="AD957" s="71">
        <f>[1]节奏总纲!AD957</f>
        <v>98.9933452644445</v>
      </c>
      <c r="AE957" s="71">
        <f>[1]节奏总纲!AE957</f>
        <v>101.22806910452194</v>
      </c>
      <c r="AF957" s="71">
        <f>[1]节奏总纲!AF957</f>
        <v>104.42184803475983</v>
      </c>
      <c r="AG957" s="71">
        <f>[1]节奏总纲!AG957</f>
        <v>109.31883807369218</v>
      </c>
      <c r="AH957" s="71">
        <f>[1]节奏总纲!AH957</f>
        <v>118.27887792030978</v>
      </c>
    </row>
    <row r="958" spans="29:34" x14ac:dyDescent="0.15">
      <c r="AC958" s="71">
        <v>955</v>
      </c>
      <c r="AD958" s="71">
        <f>[1]节奏总纲!AD958</f>
        <v>99.008373652580005</v>
      </c>
      <c r="AE958" s="71">
        <f>[1]节奏总纲!AE958</f>
        <v>101.2434260999366</v>
      </c>
      <c r="AF958" s="71">
        <f>[1]节奏总纲!AF958</f>
        <v>104.43660348611769</v>
      </c>
      <c r="AG958" s="71">
        <f>[1]节奏总纲!AG958</f>
        <v>109.33321088296766</v>
      </c>
      <c r="AH958" s="71">
        <f>[1]节奏总纲!AH958</f>
        <v>118.29446635152097</v>
      </c>
    </row>
    <row r="959" spans="29:34" x14ac:dyDescent="0.15">
      <c r="AC959" s="71">
        <v>956</v>
      </c>
      <c r="AD959" s="71">
        <f>[1]节奏总纲!AD959</f>
        <v>99.022956392983232</v>
      </c>
      <c r="AE959" s="71">
        <f>[1]节奏总纲!AE959</f>
        <v>101.25878309535126</v>
      </c>
      <c r="AF959" s="71">
        <f>[1]节奏总纲!AF959</f>
        <v>104.45135893747555</v>
      </c>
      <c r="AG959" s="71">
        <f>[1]节奏总纲!AG959</f>
        <v>109.34758369224315</v>
      </c>
      <c r="AH959" s="71">
        <f>[1]节奏总纲!AH959</f>
        <v>118.31005478273215</v>
      </c>
    </row>
    <row r="960" spans="29:34" x14ac:dyDescent="0.15">
      <c r="AC960" s="71">
        <v>957</v>
      </c>
      <c r="AD960" s="71">
        <f>[1]节奏总纲!AD960</f>
        <v>99.037539133386474</v>
      </c>
      <c r="AE960" s="71">
        <f>[1]节奏总纲!AE960</f>
        <v>101.27414009076594</v>
      </c>
      <c r="AF960" s="71">
        <f>[1]节奏总纲!AF960</f>
        <v>104.4661143888334</v>
      </c>
      <c r="AG960" s="71">
        <f>[1]节奏总纲!AG960</f>
        <v>109.36195650151865</v>
      </c>
      <c r="AH960" s="71">
        <f>[1]节奏总纲!AH960</f>
        <v>118.32564321394334</v>
      </c>
    </row>
    <row r="961" spans="29:34" x14ac:dyDescent="0.15">
      <c r="AC961" s="71">
        <v>958</v>
      </c>
      <c r="AD961" s="71">
        <f>[1]节奏总纲!AD961</f>
        <v>99.052121873789702</v>
      </c>
      <c r="AE961" s="71">
        <f>[1]节奏总纲!AE961</f>
        <v>101.2894970861806</v>
      </c>
      <c r="AF961" s="71">
        <f>[1]节奏总纲!AF961</f>
        <v>104.48086984019125</v>
      </c>
      <c r="AG961" s="71">
        <f>[1]节奏总纲!AG961</f>
        <v>109.37632931079413</v>
      </c>
      <c r="AH961" s="71">
        <f>[1]节奏总纲!AH961</f>
        <v>118.34123164515452</v>
      </c>
    </row>
    <row r="962" spans="29:34" x14ac:dyDescent="0.15">
      <c r="AC962" s="71">
        <v>959</v>
      </c>
      <c r="AD962" s="71">
        <f>[1]节奏总纲!AD962</f>
        <v>99.066704614192943</v>
      </c>
      <c r="AE962" s="71">
        <f>[1]节奏总纲!AE962</f>
        <v>101.30485408159527</v>
      </c>
      <c r="AF962" s="71">
        <f>[1]节奏总纲!AF962</f>
        <v>104.4956252915491</v>
      </c>
      <c r="AG962" s="71">
        <f>[1]节奏总纲!AG962</f>
        <v>109.39070212006963</v>
      </c>
      <c r="AH962" s="71">
        <f>[1]节奏总纲!AH962</f>
        <v>118.35682007636571</v>
      </c>
    </row>
    <row r="963" spans="29:34" x14ac:dyDescent="0.15">
      <c r="AC963" s="71">
        <v>960</v>
      </c>
      <c r="AD963" s="71">
        <f>[1]节奏总纲!AD963</f>
        <v>99.081287354596171</v>
      </c>
      <c r="AE963" s="71">
        <f>[1]节奏总纲!AE963</f>
        <v>101.32021107700993</v>
      </c>
      <c r="AF963" s="71">
        <f>[1]节奏总纲!AF963</f>
        <v>104.51038074290696</v>
      </c>
      <c r="AG963" s="71">
        <f>[1]节奏总纲!AG963</f>
        <v>109.40507492934512</v>
      </c>
      <c r="AH963" s="71">
        <f>[1]节奏总纲!AH963</f>
        <v>118.37240850757689</v>
      </c>
    </row>
    <row r="964" spans="29:34" x14ac:dyDescent="0.15">
      <c r="AC964" s="71">
        <v>961</v>
      </c>
      <c r="AD964" s="71">
        <f>[1]节奏总纲!AD964</f>
        <v>99.095870094999412</v>
      </c>
      <c r="AE964" s="71">
        <f>[1]节奏总纲!AE964</f>
        <v>101.33556807242459</v>
      </c>
      <c r="AF964" s="71">
        <f>[1]节奏总纲!AF964</f>
        <v>104.52513619426482</v>
      </c>
      <c r="AG964" s="71">
        <f>[1]节奏总纲!AG964</f>
        <v>109.41944773862062</v>
      </c>
      <c r="AH964" s="71">
        <f>[1]节奏总纲!AH964</f>
        <v>118.38799693878808</v>
      </c>
    </row>
    <row r="965" spans="29:34" x14ac:dyDescent="0.15">
      <c r="AC965" s="71">
        <v>962</v>
      </c>
      <c r="AD965" s="71">
        <f>[1]节奏总纲!AD965</f>
        <v>99.11045283540264</v>
      </c>
      <c r="AE965" s="71">
        <f>[1]节奏总纲!AE965</f>
        <v>101.35092506783926</v>
      </c>
      <c r="AF965" s="71">
        <f>[1]节奏总纲!AF965</f>
        <v>104.53989164562267</v>
      </c>
      <c r="AG965" s="71">
        <f>[1]节奏总纲!AG965</f>
        <v>109.4338205478961</v>
      </c>
      <c r="AH965" s="71">
        <f>[1]节奏总纲!AH965</f>
        <v>118.40358536999926</v>
      </c>
    </row>
    <row r="966" spans="29:34" x14ac:dyDescent="0.15">
      <c r="AC966" s="71">
        <v>963</v>
      </c>
      <c r="AD966" s="71">
        <f>[1]节奏总纲!AD966</f>
        <v>99.125035575805882</v>
      </c>
      <c r="AE966" s="71">
        <f>[1]节奏总纲!AE966</f>
        <v>101.36628206325392</v>
      </c>
      <c r="AF966" s="71">
        <f>[1]节奏总纲!AF966</f>
        <v>104.55464709698052</v>
      </c>
      <c r="AG966" s="71">
        <f>[1]节奏总纲!AG966</f>
        <v>109.4481933571716</v>
      </c>
      <c r="AH966" s="71">
        <f>[1]节奏总纲!AH966</f>
        <v>118.41917380121045</v>
      </c>
    </row>
    <row r="967" spans="29:34" x14ac:dyDescent="0.15">
      <c r="AC967" s="71">
        <v>964</v>
      </c>
      <c r="AD967" s="71">
        <f>[1]节奏总纲!AD967</f>
        <v>99.139618316209123</v>
      </c>
      <c r="AE967" s="71">
        <f>[1]节奏总纲!AE967</f>
        <v>101.38163905866858</v>
      </c>
      <c r="AF967" s="71">
        <f>[1]节奏总纲!AF967</f>
        <v>104.56940254833837</v>
      </c>
      <c r="AG967" s="71">
        <f>[1]节奏总纲!AG967</f>
        <v>109.46256616644709</v>
      </c>
      <c r="AH967" s="71">
        <f>[1]节奏总纲!AH967</f>
        <v>118.43476223242163</v>
      </c>
    </row>
    <row r="968" spans="29:34" x14ac:dyDescent="0.15">
      <c r="AC968" s="71">
        <v>965</v>
      </c>
      <c r="AD968" s="71">
        <f>[1]节奏总纲!AD968</f>
        <v>99.154201056612351</v>
      </c>
      <c r="AE968" s="71">
        <f>[1]节奏总纲!AE968</f>
        <v>101.39699605408325</v>
      </c>
      <c r="AF968" s="71">
        <f>[1]节奏总纲!AF968</f>
        <v>104.58415799969623</v>
      </c>
      <c r="AG968" s="71">
        <f>[1]节奏总纲!AG968</f>
        <v>109.47693897572259</v>
      </c>
      <c r="AH968" s="71">
        <f>[1]节奏总纲!AH968</f>
        <v>118.45035066363282</v>
      </c>
    </row>
    <row r="969" spans="29:34" x14ac:dyDescent="0.15">
      <c r="AC969" s="71">
        <v>966</v>
      </c>
      <c r="AD969" s="71">
        <f>[1]节奏总纲!AD969</f>
        <v>99.168783797015593</v>
      </c>
      <c r="AE969" s="71">
        <f>[1]节奏总纲!AE969</f>
        <v>101.41235304949792</v>
      </c>
      <c r="AF969" s="71">
        <f>[1]节奏总纲!AF969</f>
        <v>104.59891345105409</v>
      </c>
      <c r="AG969" s="71">
        <f>[1]节奏总纲!AG969</f>
        <v>109.49131178499808</v>
      </c>
      <c r="AH969" s="71">
        <f>[1]节奏总纲!AH969</f>
        <v>118.465939094844</v>
      </c>
    </row>
    <row r="970" spans="29:34" x14ac:dyDescent="0.15">
      <c r="AC970" s="71">
        <v>967</v>
      </c>
      <c r="AD970" s="71">
        <f>[1]节奏总纲!AD970</f>
        <v>99.18336653741882</v>
      </c>
      <c r="AE970" s="71">
        <f>[1]节奏总纲!AE970</f>
        <v>101.42771004491259</v>
      </c>
      <c r="AF970" s="71">
        <f>[1]节奏总纲!AF970</f>
        <v>104.61366890241194</v>
      </c>
      <c r="AG970" s="71">
        <f>[1]节奏总纲!AG970</f>
        <v>109.50568459427356</v>
      </c>
      <c r="AH970" s="71">
        <f>[1]节奏总纲!AH970</f>
        <v>118.48152752605519</v>
      </c>
    </row>
    <row r="971" spans="29:34" x14ac:dyDescent="0.15">
      <c r="AC971" s="71">
        <v>968</v>
      </c>
      <c r="AD971" s="71">
        <f>[1]节奏总纲!AD971</f>
        <v>99.197949277822062</v>
      </c>
      <c r="AE971" s="71">
        <f>[1]节奏总纲!AE971</f>
        <v>101.44306704032725</v>
      </c>
      <c r="AF971" s="71">
        <f>[1]节奏总纲!AF971</f>
        <v>104.62842435376979</v>
      </c>
      <c r="AG971" s="71">
        <f>[1]节奏总纲!AG971</f>
        <v>109.52005740354906</v>
      </c>
      <c r="AH971" s="71">
        <f>[1]节奏总纲!AH971</f>
        <v>118.49711595726637</v>
      </c>
    </row>
    <row r="972" spans="29:34" x14ac:dyDescent="0.15">
      <c r="AC972" s="71">
        <v>969</v>
      </c>
      <c r="AD972" s="71">
        <f>[1]节奏总纲!AD972</f>
        <v>99.212532018225289</v>
      </c>
      <c r="AE972" s="71">
        <f>[1]节奏总纲!AE972</f>
        <v>101.45842403574191</v>
      </c>
      <c r="AF972" s="71">
        <f>[1]节奏总纲!AF972</f>
        <v>104.64317980512764</v>
      </c>
      <c r="AG972" s="71">
        <f>[1]节奏总纲!AG972</f>
        <v>109.53443021282455</v>
      </c>
      <c r="AH972" s="71">
        <f>[1]节奏总纲!AH972</f>
        <v>118.51270438847756</v>
      </c>
    </row>
    <row r="973" spans="29:34" x14ac:dyDescent="0.15">
      <c r="AC973" s="71">
        <v>970</v>
      </c>
      <c r="AD973" s="71">
        <f>[1]节奏总纲!AD973</f>
        <v>99.227114758628531</v>
      </c>
      <c r="AE973" s="71">
        <f>[1]节奏总纲!AE973</f>
        <v>101.47378103115658</v>
      </c>
      <c r="AF973" s="71">
        <f>[1]节奏总纲!AF973</f>
        <v>104.6579352564855</v>
      </c>
      <c r="AG973" s="71">
        <f>[1]节奏总纲!AG973</f>
        <v>109.54880302210005</v>
      </c>
      <c r="AH973" s="71">
        <f>[1]节奏总纲!AH973</f>
        <v>118.52829281968874</v>
      </c>
    </row>
    <row r="974" spans="29:34" x14ac:dyDescent="0.15">
      <c r="AC974" s="71">
        <v>971</v>
      </c>
      <c r="AD974" s="71">
        <f>[1]节奏总纲!AD974</f>
        <v>99.241697499031758</v>
      </c>
      <c r="AE974" s="71">
        <f>[1]节奏总纲!AE974</f>
        <v>101.48913802657124</v>
      </c>
      <c r="AF974" s="71">
        <f>[1]节奏总纲!AF974</f>
        <v>104.67269070784336</v>
      </c>
      <c r="AG974" s="71">
        <f>[1]节奏总纲!AG974</f>
        <v>109.56317583137553</v>
      </c>
      <c r="AH974" s="71">
        <f>[1]节奏总纲!AH974</f>
        <v>118.54388125089993</v>
      </c>
    </row>
    <row r="975" spans="29:34" x14ac:dyDescent="0.15">
      <c r="AC975" s="71">
        <v>972</v>
      </c>
      <c r="AD975" s="71">
        <f>[1]节奏总纲!AD975</f>
        <v>99.256280239435</v>
      </c>
      <c r="AE975" s="71">
        <f>[1]节奏总纲!AE975</f>
        <v>101.5044950219859</v>
      </c>
      <c r="AF975" s="71">
        <f>[1]节奏总纲!AF975</f>
        <v>104.6874461592012</v>
      </c>
      <c r="AG975" s="71">
        <f>[1]节奏总纲!AG975</f>
        <v>109.57754864065103</v>
      </c>
      <c r="AH975" s="71">
        <f>[1]节奏总纲!AH975</f>
        <v>118.55946968211111</v>
      </c>
    </row>
    <row r="976" spans="29:34" x14ac:dyDescent="0.15">
      <c r="AC976" s="71">
        <v>973</v>
      </c>
      <c r="AD976" s="71">
        <f>[1]节奏总纲!AD976</f>
        <v>99.270862979838228</v>
      </c>
      <c r="AE976" s="71">
        <f>[1]节奏总纲!AE976</f>
        <v>101.51985201740057</v>
      </c>
      <c r="AF976" s="71">
        <f>[1]节奏总纲!AF976</f>
        <v>104.70220161055906</v>
      </c>
      <c r="AG976" s="71">
        <f>[1]节奏总纲!AG976</f>
        <v>109.59192144992652</v>
      </c>
      <c r="AH976" s="71">
        <f>[1]节奏总纲!AH976</f>
        <v>118.5750581133223</v>
      </c>
    </row>
    <row r="977" spans="29:34" x14ac:dyDescent="0.15">
      <c r="AC977" s="71">
        <v>974</v>
      </c>
      <c r="AD977" s="71">
        <f>[1]节奏总纲!AD977</f>
        <v>99.285445720241469</v>
      </c>
      <c r="AE977" s="71">
        <f>[1]节奏总纲!AE977</f>
        <v>101.53520901281523</v>
      </c>
      <c r="AF977" s="71">
        <f>[1]节奏总纲!AF977</f>
        <v>104.71695706191691</v>
      </c>
      <c r="AG977" s="71">
        <f>[1]节奏总纲!AG977</f>
        <v>109.60629425920202</v>
      </c>
      <c r="AH977" s="71">
        <f>[1]节奏总纲!AH977</f>
        <v>118.59064654453348</v>
      </c>
    </row>
    <row r="978" spans="29:34" x14ac:dyDescent="0.15">
      <c r="AC978" s="71">
        <v>975</v>
      </c>
      <c r="AD978" s="71">
        <f>[1]节奏总纲!AD978</f>
        <v>99.300028460644711</v>
      </c>
      <c r="AE978" s="71">
        <f>[1]节奏总纲!AE978</f>
        <v>101.55056600822991</v>
      </c>
      <c r="AF978" s="71">
        <f>[1]节奏总纲!AF978</f>
        <v>104.73171251327477</v>
      </c>
      <c r="AG978" s="71">
        <f>[1]节奏总纲!AG978</f>
        <v>109.6206670684775</v>
      </c>
      <c r="AH978" s="71">
        <f>[1]节奏总纲!AH978</f>
        <v>118.60623497574467</v>
      </c>
    </row>
    <row r="979" spans="29:34" x14ac:dyDescent="0.15">
      <c r="AC979" s="71">
        <v>976</v>
      </c>
      <c r="AD979" s="71">
        <f>[1]节奏总纲!AD979</f>
        <v>99.314611201047938</v>
      </c>
      <c r="AE979" s="71">
        <f>[1]节奏总纲!AE979</f>
        <v>101.56592300364457</v>
      </c>
      <c r="AF979" s="71">
        <f>[1]节奏总纲!AF979</f>
        <v>104.74646796463263</v>
      </c>
      <c r="AG979" s="71">
        <f>[1]节奏总纲!AG979</f>
        <v>109.635039877753</v>
      </c>
      <c r="AH979" s="71">
        <f>[1]节奏总纲!AH979</f>
        <v>118.62182340695585</v>
      </c>
    </row>
    <row r="980" spans="29:34" x14ac:dyDescent="0.15">
      <c r="AC980" s="71">
        <v>977</v>
      </c>
      <c r="AD980" s="71">
        <f>[1]节奏总纲!AD980</f>
        <v>99.32919394145118</v>
      </c>
      <c r="AE980" s="71">
        <f>[1]节奏总纲!AE980</f>
        <v>101.58127999905923</v>
      </c>
      <c r="AF980" s="71">
        <f>[1]节奏总纲!AF980</f>
        <v>104.76122341599047</v>
      </c>
      <c r="AG980" s="71">
        <f>[1]节奏总纲!AG980</f>
        <v>109.64941268702849</v>
      </c>
      <c r="AH980" s="71">
        <f>[1]节奏总纲!AH980</f>
        <v>118.63741183816704</v>
      </c>
    </row>
    <row r="981" spans="29:34" x14ac:dyDescent="0.15">
      <c r="AC981" s="71">
        <v>978</v>
      </c>
      <c r="AD981" s="71">
        <f>[1]节奏总纲!AD981</f>
        <v>99.343776681854408</v>
      </c>
      <c r="AE981" s="71">
        <f>[1]节奏总纲!AE981</f>
        <v>101.5966369944739</v>
      </c>
      <c r="AF981" s="71">
        <f>[1]节奏总纲!AF981</f>
        <v>104.77597886734833</v>
      </c>
      <c r="AG981" s="71">
        <f>[1]节奏总纲!AG981</f>
        <v>109.66378549630397</v>
      </c>
      <c r="AH981" s="71">
        <f>[1]节奏总纲!AH981</f>
        <v>118.65300026937823</v>
      </c>
    </row>
    <row r="982" spans="29:34" x14ac:dyDescent="0.15">
      <c r="AC982" s="71">
        <v>979</v>
      </c>
      <c r="AD982" s="71">
        <f>[1]节奏总纲!AD982</f>
        <v>99.358359422257649</v>
      </c>
      <c r="AE982" s="71">
        <f>[1]节奏总纲!AE982</f>
        <v>101.61199398988856</v>
      </c>
      <c r="AF982" s="71">
        <f>[1]节奏总纲!AF982</f>
        <v>104.79073431870619</v>
      </c>
      <c r="AG982" s="71">
        <f>[1]节奏总纲!AG982</f>
        <v>109.67815830557947</v>
      </c>
      <c r="AH982" s="71">
        <f>[1]节奏总纲!AH982</f>
        <v>118.66858870058941</v>
      </c>
    </row>
    <row r="983" spans="29:34" x14ac:dyDescent="0.15">
      <c r="AC983" s="71">
        <v>980</v>
      </c>
      <c r="AD983" s="71">
        <f>[1]节奏总纲!AD983</f>
        <v>99.372942162660877</v>
      </c>
      <c r="AE983" s="71">
        <f>[1]节奏总纲!AE983</f>
        <v>101.62735098530322</v>
      </c>
      <c r="AF983" s="71">
        <f>[1]节奏总纲!AF983</f>
        <v>104.80548977006404</v>
      </c>
      <c r="AG983" s="71">
        <f>[1]节奏总纲!AG983</f>
        <v>109.69253111485496</v>
      </c>
      <c r="AH983" s="71">
        <f>[1]节奏总纲!AH983</f>
        <v>118.6841771318006</v>
      </c>
    </row>
    <row r="984" spans="29:34" x14ac:dyDescent="0.15">
      <c r="AC984" s="71">
        <v>981</v>
      </c>
      <c r="AD984" s="71">
        <f>[1]节奏总纲!AD984</f>
        <v>99.387524903064119</v>
      </c>
      <c r="AE984" s="71">
        <f>[1]节奏总纲!AE984</f>
        <v>101.64270798071789</v>
      </c>
      <c r="AF984" s="71">
        <f>[1]节奏总纲!AF984</f>
        <v>104.8202452214219</v>
      </c>
      <c r="AG984" s="71">
        <f>[1]节奏总纲!AG984</f>
        <v>109.70690392413046</v>
      </c>
      <c r="AH984" s="71">
        <f>[1]节奏总纲!AH984</f>
        <v>118.69976556301178</v>
      </c>
    </row>
    <row r="985" spans="29:34" x14ac:dyDescent="0.15">
      <c r="AC985" s="71">
        <v>982</v>
      </c>
      <c r="AD985" s="71">
        <f>[1]节奏总纲!AD985</f>
        <v>99.402107643467346</v>
      </c>
      <c r="AE985" s="71">
        <f>[1]节奏总纲!AE985</f>
        <v>101.65806497613255</v>
      </c>
      <c r="AF985" s="71">
        <f>[1]节奏总纲!AF985</f>
        <v>104.83500067277974</v>
      </c>
      <c r="AG985" s="71">
        <f>[1]节奏总纲!AG985</f>
        <v>109.72127673340594</v>
      </c>
      <c r="AH985" s="71">
        <f>[1]节奏总纲!AH985</f>
        <v>118.71535399422297</v>
      </c>
    </row>
    <row r="986" spans="29:34" x14ac:dyDescent="0.15">
      <c r="AC986" s="71">
        <v>983</v>
      </c>
      <c r="AD986" s="71">
        <f>[1]节奏总纲!AD986</f>
        <v>99.416690383870588</v>
      </c>
      <c r="AE986" s="71">
        <f>[1]节奏总纲!AE986</f>
        <v>101.67342197154721</v>
      </c>
      <c r="AF986" s="71">
        <f>[1]节奏总纲!AF986</f>
        <v>104.8497561241376</v>
      </c>
      <c r="AG986" s="71">
        <f>[1]节奏总纲!AG986</f>
        <v>109.73564954268144</v>
      </c>
      <c r="AH986" s="71">
        <f>[1]节奏总纲!AH986</f>
        <v>118.73094242543415</v>
      </c>
    </row>
    <row r="987" spans="29:34" x14ac:dyDescent="0.15">
      <c r="AC987" s="71">
        <v>984</v>
      </c>
      <c r="AD987" s="71">
        <f>[1]节奏总纲!AD987</f>
        <v>99.431273124273829</v>
      </c>
      <c r="AE987" s="71">
        <f>[1]节奏总纲!AE987</f>
        <v>101.68877896696189</v>
      </c>
      <c r="AF987" s="71">
        <f>[1]节奏总纲!AF987</f>
        <v>104.86451157549546</v>
      </c>
      <c r="AG987" s="71">
        <f>[1]节奏总纲!AG987</f>
        <v>109.75002235195693</v>
      </c>
      <c r="AH987" s="71">
        <f>[1]节奏总纲!AH987</f>
        <v>118.74653085664534</v>
      </c>
    </row>
    <row r="988" spans="29:34" x14ac:dyDescent="0.15">
      <c r="AC988" s="71">
        <v>985</v>
      </c>
      <c r="AD988" s="71">
        <f>[1]节奏总纲!AD988</f>
        <v>99.445855864677057</v>
      </c>
      <c r="AE988" s="71">
        <f>[1]节奏总纲!AE988</f>
        <v>101.70413596237655</v>
      </c>
      <c r="AF988" s="71">
        <f>[1]节奏总纲!AF988</f>
        <v>104.87926702685331</v>
      </c>
      <c r="AG988" s="71">
        <f>[1]节奏总纲!AG988</f>
        <v>109.76439516123243</v>
      </c>
      <c r="AH988" s="71">
        <f>[1]节奏总纲!AH988</f>
        <v>118.76211928785654</v>
      </c>
    </row>
    <row r="989" spans="29:34" x14ac:dyDescent="0.15">
      <c r="AC989" s="71">
        <v>986</v>
      </c>
      <c r="AD989" s="71">
        <f>[1]节奏总纲!AD989</f>
        <v>99.460438605080299</v>
      </c>
      <c r="AE989" s="71">
        <f>[1]节奏总纲!AE989</f>
        <v>101.71949295779122</v>
      </c>
      <c r="AF989" s="71">
        <f>[1]节奏总纲!AF989</f>
        <v>104.89402247821116</v>
      </c>
      <c r="AG989" s="71">
        <f>[1]节奏总纲!AG989</f>
        <v>109.77876797050791</v>
      </c>
      <c r="AH989" s="71">
        <f>[1]节奏总纲!AH989</f>
        <v>118.77770771906772</v>
      </c>
    </row>
    <row r="990" spans="29:34" x14ac:dyDescent="0.15">
      <c r="AC990" s="71">
        <v>987</v>
      </c>
      <c r="AD990" s="71">
        <f>[1]节奏总纲!AD990</f>
        <v>99.475021345483526</v>
      </c>
      <c r="AE990" s="71">
        <f>[1]节奏总纲!AE990</f>
        <v>101.73484995320588</v>
      </c>
      <c r="AF990" s="71">
        <f>[1]节奏总纲!AF990</f>
        <v>104.90877792956901</v>
      </c>
      <c r="AG990" s="71">
        <f>[1]节奏总纲!AG990</f>
        <v>109.79314077978341</v>
      </c>
      <c r="AH990" s="71">
        <f>[1]节奏总纲!AH990</f>
        <v>118.79329615027891</v>
      </c>
    </row>
    <row r="991" spans="29:34" x14ac:dyDescent="0.15">
      <c r="AC991" s="71">
        <v>988</v>
      </c>
      <c r="AD991" s="71">
        <f>[1]节奏总纲!AD991</f>
        <v>99.489604085886768</v>
      </c>
      <c r="AE991" s="71">
        <f>[1]节奏总纲!AE991</f>
        <v>101.75020694862054</v>
      </c>
      <c r="AF991" s="71">
        <f>[1]节奏总纲!AF991</f>
        <v>104.92353338092687</v>
      </c>
      <c r="AG991" s="71">
        <f>[1]节奏总纲!AG991</f>
        <v>109.8075135890589</v>
      </c>
      <c r="AH991" s="71">
        <f>[1]节奏总纲!AH991</f>
        <v>118.80888458149009</v>
      </c>
    </row>
    <row r="992" spans="29:34" x14ac:dyDescent="0.15">
      <c r="AC992" s="71">
        <v>989</v>
      </c>
      <c r="AD992" s="71">
        <f>[1]节奏总纲!AD992</f>
        <v>99.504186826289995</v>
      </c>
      <c r="AE992" s="71">
        <f>[1]节奏总纲!AE992</f>
        <v>101.76556394403521</v>
      </c>
      <c r="AF992" s="71">
        <f>[1]节奏总纲!AF992</f>
        <v>104.93828883228473</v>
      </c>
      <c r="AG992" s="71">
        <f>[1]节奏总纲!AG992</f>
        <v>109.82188639833439</v>
      </c>
      <c r="AH992" s="71">
        <f>[1]节奏总纲!AH992</f>
        <v>118.82447301270128</v>
      </c>
    </row>
    <row r="993" spans="29:34" x14ac:dyDescent="0.15">
      <c r="AC993" s="71">
        <v>990</v>
      </c>
      <c r="AD993" s="71">
        <f>[1]节奏总纲!AD993</f>
        <v>99.518769566693237</v>
      </c>
      <c r="AE993" s="71">
        <f>[1]节奏总纲!AE993</f>
        <v>101.78092093944987</v>
      </c>
      <c r="AF993" s="71">
        <f>[1]节奏总纲!AF993</f>
        <v>104.95304428364258</v>
      </c>
      <c r="AG993" s="71">
        <f>[1]节奏总纲!AG993</f>
        <v>109.83625920760988</v>
      </c>
      <c r="AH993" s="71">
        <f>[1]节奏总纲!AH993</f>
        <v>118.84006144391246</v>
      </c>
    </row>
    <row r="994" spans="29:34" x14ac:dyDescent="0.15">
      <c r="AC994" s="71">
        <v>991</v>
      </c>
      <c r="AD994" s="71">
        <f>[1]节奏总纲!AD994</f>
        <v>99.533352307096465</v>
      </c>
      <c r="AE994" s="71">
        <f>[1]节奏总纲!AE994</f>
        <v>101.79627793486453</v>
      </c>
      <c r="AF994" s="71">
        <f>[1]节奏总纲!AF994</f>
        <v>104.96779973500043</v>
      </c>
      <c r="AG994" s="71">
        <f>[1]节奏总纲!AG994</f>
        <v>109.85063201688537</v>
      </c>
      <c r="AH994" s="71">
        <f>[1]节奏总纲!AH994</f>
        <v>118.85564987512365</v>
      </c>
    </row>
    <row r="995" spans="29:34" x14ac:dyDescent="0.15">
      <c r="AC995" s="71">
        <v>992</v>
      </c>
      <c r="AD995" s="71">
        <f>[1]节奏总纲!AD995</f>
        <v>99.547935047499706</v>
      </c>
      <c r="AE995" s="71">
        <f>[1]节奏总纲!AE995</f>
        <v>101.8116349302792</v>
      </c>
      <c r="AF995" s="71">
        <f>[1]节奏总纲!AF995</f>
        <v>104.98255518635828</v>
      </c>
      <c r="AG995" s="71">
        <f>[1]节奏总纲!AG995</f>
        <v>109.86500482616087</v>
      </c>
      <c r="AH995" s="71">
        <f>[1]节奏总纲!AH995</f>
        <v>118.87123830633483</v>
      </c>
    </row>
    <row r="996" spans="29:34" x14ac:dyDescent="0.15">
      <c r="AC996" s="71">
        <v>993</v>
      </c>
      <c r="AD996" s="71">
        <f>[1]节奏总纲!AD996</f>
        <v>99.562517787902934</v>
      </c>
      <c r="AE996" s="71">
        <f>[1]节奏总纲!AE996</f>
        <v>101.82699192569387</v>
      </c>
      <c r="AF996" s="71">
        <f>[1]节奏总纲!AF996</f>
        <v>104.99731063771614</v>
      </c>
      <c r="AG996" s="71">
        <f>[1]节奏总纲!AG996</f>
        <v>109.87937763543636</v>
      </c>
      <c r="AH996" s="71">
        <f>[1]节奏总纲!AH996</f>
        <v>118.88682673754602</v>
      </c>
    </row>
    <row r="997" spans="29:34" x14ac:dyDescent="0.15">
      <c r="AC997" s="71">
        <v>994</v>
      </c>
      <c r="AD997" s="71">
        <f>[1]节奏总纲!AD997</f>
        <v>99.577100528306175</v>
      </c>
      <c r="AE997" s="71">
        <f>[1]节奏总纲!AE997</f>
        <v>101.84234892110854</v>
      </c>
      <c r="AF997" s="71">
        <f>[1]节奏总纲!AF997</f>
        <v>105.01143873132816</v>
      </c>
      <c r="AG997" s="71">
        <f>[1]节奏总纲!AG997</f>
        <v>109.89375044471186</v>
      </c>
      <c r="AH997" s="71">
        <f>[1]节奏总纲!AH997</f>
        <v>118.9024151687572</v>
      </c>
    </row>
    <row r="998" spans="29:34" x14ac:dyDescent="0.15">
      <c r="AC998" s="71">
        <v>995</v>
      </c>
      <c r="AD998" s="71">
        <f>[1]节奏总纲!AD998</f>
        <v>99.591683268709417</v>
      </c>
      <c r="AE998" s="71">
        <f>[1]节奏总纲!AE998</f>
        <v>101.8577059165232</v>
      </c>
      <c r="AF998" s="71">
        <f>[1]节奏总纲!AF998</f>
        <v>105.02542699568401</v>
      </c>
      <c r="AG998" s="71">
        <f>[1]节奏总纲!AG998</f>
        <v>109.90812325398734</v>
      </c>
      <c r="AH998" s="71">
        <f>[1]节奏总纲!AH998</f>
        <v>118.91800359996839</v>
      </c>
    </row>
    <row r="999" spans="29:34" x14ac:dyDescent="0.15">
      <c r="AC999" s="71">
        <v>996</v>
      </c>
      <c r="AD999" s="71">
        <f>[1]节奏总纲!AD999</f>
        <v>99.606266009112645</v>
      </c>
      <c r="AE999" s="71">
        <f>[1]节奏总纲!AE999</f>
        <v>101.87306291193786</v>
      </c>
      <c r="AF999" s="71">
        <f>[1]节奏总纲!AF999</f>
        <v>105.03941526003986</v>
      </c>
      <c r="AG999" s="71">
        <f>[1]节奏总纲!AG999</f>
        <v>109.92249606326284</v>
      </c>
      <c r="AH999" s="71">
        <f>[1]节奏总纲!AH999</f>
        <v>118.93359203117957</v>
      </c>
    </row>
    <row r="1000" spans="29:34" x14ac:dyDescent="0.15">
      <c r="AC1000" s="71">
        <v>997</v>
      </c>
      <c r="AD1000" s="71">
        <f>[1]节奏总纲!AD1000</f>
        <v>99.620848749515886</v>
      </c>
      <c r="AE1000" s="71">
        <f>[1]节奏总纲!AE1000</f>
        <v>101.88841990735253</v>
      </c>
      <c r="AF1000" s="71">
        <f>[1]节奏总纲!AF1000</f>
        <v>105.05340352439572</v>
      </c>
      <c r="AG1000" s="71">
        <f>[1]节奏总纲!AG1000</f>
        <v>109.93686887253833</v>
      </c>
      <c r="AH1000" s="71">
        <f>[1]节奏总纲!AH1000</f>
        <v>118.94918046239076</v>
      </c>
    </row>
    <row r="1001" spans="29:34" x14ac:dyDescent="0.15">
      <c r="AC1001" s="71">
        <v>998</v>
      </c>
      <c r="AD1001" s="71">
        <f>[1]节奏总纲!AD1001</f>
        <v>99.635431489919114</v>
      </c>
      <c r="AE1001" s="71">
        <f>[1]节奏总纲!AE1001</f>
        <v>101.90377690276719</v>
      </c>
      <c r="AF1001" s="71">
        <f>[1]节奏总纲!AF1001</f>
        <v>105.06739178875156</v>
      </c>
      <c r="AG1001" s="71">
        <f>[1]节奏总纲!AG1001</f>
        <v>109.95124168181383</v>
      </c>
      <c r="AH1001" s="71">
        <f>[1]节奏总纲!AH1001</f>
        <v>118.96476889360194</v>
      </c>
    </row>
    <row r="1002" spans="29:34" x14ac:dyDescent="0.15">
      <c r="AC1002" s="71">
        <v>999</v>
      </c>
      <c r="AD1002" s="71">
        <f>[1]节奏总纲!AD1002</f>
        <v>99.650014230322356</v>
      </c>
      <c r="AE1002" s="71">
        <f>[1]节奏总纲!AE1002</f>
        <v>101.91913389818185</v>
      </c>
      <c r="AF1002" s="71">
        <f>[1]节奏总纲!AF1002</f>
        <v>105.08138005310741</v>
      </c>
      <c r="AG1002" s="71">
        <f>[1]节奏总纲!AG1002</f>
        <v>109.96561449108931</v>
      </c>
      <c r="AH1002" s="71">
        <f>[1]节奏总纲!AH1002</f>
        <v>118.98035732481313</v>
      </c>
    </row>
    <row r="1003" spans="29:34" x14ac:dyDescent="0.15">
      <c r="AC1003" s="71">
        <v>1000</v>
      </c>
      <c r="AD1003" s="71">
        <f>[1]节奏总纲!AD1003</f>
        <v>99.664596970725583</v>
      </c>
      <c r="AE1003" s="71">
        <f>[1]节奏总纲!AE1003</f>
        <v>101.93449089359652</v>
      </c>
      <c r="AF1003" s="71">
        <f>[1]节奏总纲!AF1003</f>
        <v>105.09536831746327</v>
      </c>
      <c r="AG1003" s="71">
        <f>[1]节奏总纲!AG1003</f>
        <v>109.9799873003648</v>
      </c>
      <c r="AH1003" s="71">
        <f>[1]节奏总纲!AH1003</f>
        <v>118.99594575602431</v>
      </c>
    </row>
    <row r="1004" spans="29:34" x14ac:dyDescent="0.15">
      <c r="AC1004" s="71">
        <v>1001</v>
      </c>
      <c r="AD1004" s="71">
        <f>[1]节奏总纲!AD1004</f>
        <v>99.679179711128825</v>
      </c>
      <c r="AE1004" s="71">
        <f>[1]节奏总纲!AE1004</f>
        <v>101.94984788901118</v>
      </c>
      <c r="AF1004" s="71">
        <f>[1]节奏总纲!AF1004</f>
        <v>105.10935658181911</v>
      </c>
      <c r="AG1004" s="71">
        <f>[1]节奏总纲!AG1004</f>
        <v>109.9943601096403</v>
      </c>
      <c r="AH1004" s="71">
        <f>[1]节奏总纲!AH1004</f>
        <v>119.01092682040374</v>
      </c>
    </row>
    <row r="1005" spans="29:34" x14ac:dyDescent="0.15">
      <c r="AC1005" s="71">
        <v>1002</v>
      </c>
      <c r="AD1005" s="71">
        <f>[1]节奏总纲!AD1005</f>
        <v>99.693762451532052</v>
      </c>
      <c r="AE1005" s="71">
        <f>[1]节奏总纲!AE1005</f>
        <v>101.96520488442586</v>
      </c>
      <c r="AF1005" s="71">
        <f>[1]节奏总纲!AF1005</f>
        <v>105.12334484617497</v>
      </c>
      <c r="AG1005" s="71">
        <f>[1]节奏总纲!AG1005</f>
        <v>110.00807984100364</v>
      </c>
      <c r="AH1005" s="71">
        <f>[1]节奏总纲!AH1005</f>
        <v>119.0256943965444</v>
      </c>
    </row>
    <row r="1006" spans="29:34" x14ac:dyDescent="0.15">
      <c r="AC1006" s="71">
        <v>1003</v>
      </c>
      <c r="AD1006" s="71">
        <f>[1]节奏总纲!AD1006</f>
        <v>99.708345191935294</v>
      </c>
      <c r="AE1006" s="71">
        <f>[1]节奏总纲!AE1006</f>
        <v>101.98056187984052</v>
      </c>
      <c r="AF1006" s="71">
        <f>[1]节奏总纲!AF1006</f>
        <v>105.13733311053082</v>
      </c>
      <c r="AG1006" s="71">
        <f>[1]节奏总纲!AG1006</f>
        <v>110.02137780183911</v>
      </c>
      <c r="AH1006" s="71">
        <f>[1]节奏总纲!AH1006</f>
        <v>119.04046197268504</v>
      </c>
    </row>
    <row r="1007" spans="29:34" x14ac:dyDescent="0.15">
      <c r="AC1007" s="71">
        <v>1004</v>
      </c>
      <c r="AD1007" s="71">
        <f>[1]节奏总纲!AD1007</f>
        <v>99.722927932338536</v>
      </c>
      <c r="AE1007" s="71">
        <f>[1]节奏总纲!AE1007</f>
        <v>101.99591887525519</v>
      </c>
      <c r="AF1007" s="71">
        <f>[1]节奏总纲!AF1007</f>
        <v>105.15132137488666</v>
      </c>
      <c r="AG1007" s="71">
        <f>[1]节奏总纲!AG1007</f>
        <v>110.03467576267457</v>
      </c>
      <c r="AH1007" s="71">
        <f>[1]节奏总纲!AH1007</f>
        <v>119.05522954882569</v>
      </c>
    </row>
    <row r="1008" spans="29:34" x14ac:dyDescent="0.15">
      <c r="AC1008" s="71">
        <v>1005</v>
      </c>
      <c r="AD1008" s="71">
        <f>[1]节奏总纲!AD1008</f>
        <v>99.737510672741763</v>
      </c>
      <c r="AE1008" s="71">
        <f>[1]节奏总纲!AE1008</f>
        <v>102.01062318030777</v>
      </c>
      <c r="AF1008" s="71">
        <f>[1]节奏总纲!AF1008</f>
        <v>105.16530963924252</v>
      </c>
      <c r="AG1008" s="71">
        <f>[1]节奏总纲!AG1008</f>
        <v>110.04797372351004</v>
      </c>
      <c r="AH1008" s="71">
        <f>[1]节奏总纲!AH1008</f>
        <v>119.06999712496635</v>
      </c>
    </row>
    <row r="1009" spans="29:34" x14ac:dyDescent="0.15">
      <c r="AC1009" s="71">
        <v>1006</v>
      </c>
      <c r="AD1009" s="71">
        <f>[1]节奏总纲!AD1009</f>
        <v>99.752093413145005</v>
      </c>
      <c r="AE1009" s="71">
        <f>[1]节奏总纲!AE1009</f>
        <v>102.02509125430865</v>
      </c>
      <c r="AF1009" s="71">
        <f>[1]节奏总纲!AF1009</f>
        <v>105.17929790359837</v>
      </c>
      <c r="AG1009" s="71">
        <f>[1]节奏总纲!AG1009</f>
        <v>110.06127168434551</v>
      </c>
      <c r="AH1009" s="71">
        <f>[1]节奏总纲!AH1009</f>
        <v>119.08476470110699</v>
      </c>
    </row>
    <row r="1010" spans="29:34" x14ac:dyDescent="0.15">
      <c r="AC1010" s="71">
        <v>1007</v>
      </c>
      <c r="AD1010" s="71">
        <f>[1]节奏总纲!AD1010</f>
        <v>99.766676153548232</v>
      </c>
      <c r="AE1010" s="71">
        <f>[1]节奏总纲!AE1010</f>
        <v>102.03955932830954</v>
      </c>
      <c r="AF1010" s="71">
        <f>[1]节奏总纲!AF1010</f>
        <v>105.19328616795423</v>
      </c>
      <c r="AG1010" s="71">
        <f>[1]节奏总纲!AG1010</f>
        <v>110.07456964518099</v>
      </c>
      <c r="AH1010" s="71">
        <f>[1]节奏总纲!AH1010</f>
        <v>119.09953227724765</v>
      </c>
    </row>
    <row r="1011" spans="29:34" x14ac:dyDescent="0.15">
      <c r="AC1011" s="71">
        <v>1008</v>
      </c>
      <c r="AD1011" s="71">
        <f>[1]节奏总纲!AD1011</f>
        <v>99.781258893951474</v>
      </c>
      <c r="AE1011" s="71">
        <f>[1]节奏总纲!AE1011</f>
        <v>102.05402740231041</v>
      </c>
      <c r="AF1011" s="71">
        <f>[1]节奏总纲!AF1011</f>
        <v>105.20727443231007</v>
      </c>
      <c r="AG1011" s="71">
        <f>[1]节奏总纲!AG1011</f>
        <v>110.08786760601646</v>
      </c>
      <c r="AH1011" s="71">
        <f>[1]节奏总纲!AH1011</f>
        <v>119.1142998533883</v>
      </c>
    </row>
    <row r="1012" spans="29:34" x14ac:dyDescent="0.15">
      <c r="AC1012" s="71">
        <v>1009</v>
      </c>
      <c r="AD1012" s="71">
        <f>[1]节奏总纲!AD1012</f>
        <v>99.795841634354701</v>
      </c>
      <c r="AE1012" s="71">
        <f>[1]节奏总纲!AE1012</f>
        <v>102.06849547631128</v>
      </c>
      <c r="AF1012" s="71">
        <f>[1]节奏总纲!AF1012</f>
        <v>105.22126269666592</v>
      </c>
      <c r="AG1012" s="71">
        <f>[1]节奏总纲!AG1012</f>
        <v>110.10116556685192</v>
      </c>
      <c r="AH1012" s="71">
        <f>[1]节奏总纲!AH1012</f>
        <v>119.12906742952894</v>
      </c>
    </row>
    <row r="1013" spans="29:34" x14ac:dyDescent="0.15">
      <c r="AC1013" s="71">
        <v>1010</v>
      </c>
      <c r="AD1013" s="71">
        <f>[1]节奏总纲!AD1013</f>
        <v>99.810424374757943</v>
      </c>
      <c r="AE1013" s="71">
        <f>[1]节奏总纲!AE1013</f>
        <v>102.08296355031217</v>
      </c>
      <c r="AF1013" s="71">
        <f>[1]节奏总纲!AF1013</f>
        <v>105.23525096102178</v>
      </c>
      <c r="AG1013" s="71">
        <f>[1]节奏总纲!AG1013</f>
        <v>110.11446352768739</v>
      </c>
      <c r="AH1013" s="71">
        <f>[1]节奏总纲!AH1013</f>
        <v>119.1438350056696</v>
      </c>
    </row>
    <row r="1014" spans="29:34" x14ac:dyDescent="0.15">
      <c r="AC1014" s="71">
        <v>1011</v>
      </c>
      <c r="AD1014" s="71">
        <f>[1]节奏总纲!AD1014</f>
        <v>99.825007115161171</v>
      </c>
      <c r="AE1014" s="71">
        <f>[1]节奏总纲!AE1014</f>
        <v>102.09743162431305</v>
      </c>
      <c r="AF1014" s="71">
        <f>[1]节奏总纲!AF1014</f>
        <v>105.24923922537762</v>
      </c>
      <c r="AG1014" s="71">
        <f>[1]节奏总纲!AG1014</f>
        <v>110.12776148852286</v>
      </c>
      <c r="AH1014" s="71">
        <f>[1]节奏总纲!AH1014</f>
        <v>119.15860258181026</v>
      </c>
    </row>
    <row r="1015" spans="29:34" x14ac:dyDescent="0.15">
      <c r="AC1015" s="71">
        <v>1012</v>
      </c>
      <c r="AD1015" s="71">
        <f>[1]节奏总纲!AD1015</f>
        <v>99.839589855564412</v>
      </c>
      <c r="AE1015" s="71">
        <f>[1]节奏总纲!AE1015</f>
        <v>102.11189969831392</v>
      </c>
      <c r="AF1015" s="71">
        <f>[1]节奏总纲!AF1015</f>
        <v>105.26322748973348</v>
      </c>
      <c r="AG1015" s="71">
        <f>[1]节奏总纲!AG1015</f>
        <v>110.14105944935834</v>
      </c>
      <c r="AH1015" s="71">
        <f>[1]节奏总纲!AH1015</f>
        <v>119.1733701579509</v>
      </c>
    </row>
    <row r="1016" spans="29:34" x14ac:dyDescent="0.15">
      <c r="AC1016" s="71">
        <v>1013</v>
      </c>
      <c r="AD1016" s="71">
        <f>[1]节奏总纲!AD1016</f>
        <v>99.85417259596764</v>
      </c>
      <c r="AE1016" s="71">
        <f>[1]节奏总纲!AE1016</f>
        <v>102.12636777231481</v>
      </c>
      <c r="AF1016" s="71">
        <f>[1]节奏总纲!AF1016</f>
        <v>105.27721575408933</v>
      </c>
      <c r="AG1016" s="71">
        <f>[1]节奏总纲!AG1016</f>
        <v>110.15435741019381</v>
      </c>
      <c r="AH1016" s="71">
        <f>[1]节奏总纲!AH1016</f>
        <v>119.18813773409155</v>
      </c>
    </row>
    <row r="1017" spans="29:34" x14ac:dyDescent="0.15">
      <c r="AC1017" s="71">
        <v>1014</v>
      </c>
      <c r="AD1017" s="71">
        <f>[1]节奏总纲!AD1017</f>
        <v>99.868755336370882</v>
      </c>
      <c r="AE1017" s="71">
        <f>[1]节奏总纲!AE1017</f>
        <v>102.14083584631568</v>
      </c>
      <c r="AF1017" s="71">
        <f>[1]节奏总纲!AF1017</f>
        <v>105.29120401844517</v>
      </c>
      <c r="AG1017" s="71">
        <f>[1]节奏总纲!AG1017</f>
        <v>110.16765537102927</v>
      </c>
      <c r="AH1017" s="71">
        <f>[1]节奏总纲!AH1017</f>
        <v>119.20290531023221</v>
      </c>
    </row>
    <row r="1018" spans="29:34" x14ac:dyDescent="0.15">
      <c r="AC1018" s="71">
        <v>1015</v>
      </c>
      <c r="AD1018" s="71">
        <f>[1]节奏总纲!AD1018</f>
        <v>99.883338076774123</v>
      </c>
      <c r="AE1018" s="71">
        <f>[1]节奏总纲!AE1018</f>
        <v>102.15530392031656</v>
      </c>
      <c r="AF1018" s="71">
        <f>[1]节奏总纲!AF1018</f>
        <v>105.30519228280103</v>
      </c>
      <c r="AG1018" s="71">
        <f>[1]节奏总纲!AG1018</f>
        <v>110.18095333186474</v>
      </c>
      <c r="AH1018" s="71">
        <f>[1]节奏总纲!AH1018</f>
        <v>119.21767288637285</v>
      </c>
    </row>
    <row r="1019" spans="29:34" x14ac:dyDescent="0.15">
      <c r="AC1019" s="71">
        <v>1016</v>
      </c>
      <c r="AD1019" s="71">
        <f>[1]节奏总纲!AD1019</f>
        <v>99.897920817177351</v>
      </c>
      <c r="AE1019" s="71">
        <f>[1]节奏总纲!AE1019</f>
        <v>102.16977199431744</v>
      </c>
      <c r="AF1019" s="71">
        <f>[1]节奏总纲!AF1019</f>
        <v>105.31918054715688</v>
      </c>
      <c r="AG1019" s="71">
        <f>[1]节奏总纲!AG1019</f>
        <v>110.19425129270022</v>
      </c>
      <c r="AH1019" s="71">
        <f>[1]节奏总纲!AH1019</f>
        <v>119.23244046251351</v>
      </c>
    </row>
    <row r="1020" spans="29:34" x14ac:dyDescent="0.15">
      <c r="AC1020" s="71">
        <v>1017</v>
      </c>
      <c r="AD1020" s="71">
        <f>[1]节奏总纲!AD1020</f>
        <v>99.912503557580592</v>
      </c>
      <c r="AE1020" s="71">
        <f>[1]节奏总纲!AE1020</f>
        <v>102.18424006831832</v>
      </c>
      <c r="AF1020" s="71">
        <f>[1]节奏总纲!AF1020</f>
        <v>105.33316881151273</v>
      </c>
      <c r="AG1020" s="71">
        <f>[1]节奏总纲!AG1020</f>
        <v>110.20754925353569</v>
      </c>
      <c r="AH1020" s="71">
        <f>[1]节奏总纲!AH1020</f>
        <v>119.24720803865416</v>
      </c>
    </row>
    <row r="1021" spans="29:34" x14ac:dyDescent="0.15">
      <c r="AC1021" s="71">
        <v>1018</v>
      </c>
      <c r="AD1021" s="71">
        <f>[1]节奏总纲!AD1021</f>
        <v>99.92708629798382</v>
      </c>
      <c r="AE1021" s="71">
        <f>[1]节奏总纲!AE1021</f>
        <v>102.19870814231919</v>
      </c>
      <c r="AF1021" s="71">
        <f>[1]节奏总纲!AF1021</f>
        <v>105.34715707586858</v>
      </c>
      <c r="AG1021" s="71">
        <f>[1]节奏总纲!AG1021</f>
        <v>110.22084721437116</v>
      </c>
      <c r="AH1021" s="71">
        <f>[1]节奏总纲!AH1021</f>
        <v>119.26197561479481</v>
      </c>
    </row>
    <row r="1022" spans="29:34" x14ac:dyDescent="0.15">
      <c r="AC1022" s="71">
        <v>1019</v>
      </c>
      <c r="AD1022" s="71">
        <f>[1]节奏总纲!AD1022</f>
        <v>99.941669038387062</v>
      </c>
      <c r="AE1022" s="71">
        <f>[1]节奏总纲!AE1022</f>
        <v>102.21317621632006</v>
      </c>
      <c r="AF1022" s="71">
        <f>[1]节奏总纲!AF1022</f>
        <v>105.36114534022443</v>
      </c>
      <c r="AG1022" s="71">
        <f>[1]节奏总纲!AG1022</f>
        <v>110.23414517520662</v>
      </c>
      <c r="AH1022" s="71">
        <f>[1]节奏总纲!AH1022</f>
        <v>119.27674319093546</v>
      </c>
    </row>
    <row r="1023" spans="29:34" x14ac:dyDescent="0.15">
      <c r="AC1023" s="71">
        <v>1020</v>
      </c>
      <c r="AD1023" s="71">
        <f>[1]节奏总纲!AD1023</f>
        <v>99.956251778790289</v>
      </c>
      <c r="AE1023" s="71">
        <f>[1]节奏总纲!AE1023</f>
        <v>102.22764429032095</v>
      </c>
      <c r="AF1023" s="71">
        <f>[1]节奏总纲!AF1023</f>
        <v>105.37513360458028</v>
      </c>
      <c r="AG1023" s="71">
        <f>[1]节奏总纲!AG1023</f>
        <v>110.24744313604209</v>
      </c>
      <c r="AH1023" s="71">
        <f>[1]节奏总纲!AH1023</f>
        <v>119.29151076707612</v>
      </c>
    </row>
    <row r="1024" spans="29:34" x14ac:dyDescent="0.15">
      <c r="AC1024" s="71">
        <v>1021</v>
      </c>
      <c r="AD1024" s="71">
        <f>[1]节奏总纲!AD1024</f>
        <v>99.970834519193531</v>
      </c>
      <c r="AE1024" s="71">
        <f>[1]节奏总纲!AE1024</f>
        <v>102.24211236432183</v>
      </c>
      <c r="AF1024" s="71">
        <f>[1]节奏总纲!AF1024</f>
        <v>105.38912186893613</v>
      </c>
      <c r="AG1024" s="71">
        <f>[1]节奏总纲!AG1024</f>
        <v>110.26074109687757</v>
      </c>
      <c r="AH1024" s="71">
        <f>[1]节奏总纲!AH1024</f>
        <v>119.30627834321676</v>
      </c>
    </row>
    <row r="1025" spans="29:34" x14ac:dyDescent="0.15">
      <c r="AC1025" s="71">
        <v>1022</v>
      </c>
      <c r="AD1025" s="71">
        <f>[1]节奏总纲!AD1025</f>
        <v>99.985417259596758</v>
      </c>
      <c r="AE1025" s="71">
        <f>[1]节奏总纲!AE1025</f>
        <v>102.2565804383227</v>
      </c>
      <c r="AF1025" s="71">
        <f>[1]节奏总纲!AF1025</f>
        <v>105.40311013329199</v>
      </c>
      <c r="AG1025" s="71">
        <f>[1]节奏总纲!AG1025</f>
        <v>110.27403905771304</v>
      </c>
      <c r="AH1025" s="71">
        <f>[1]节奏总纲!AH1025</f>
        <v>119.32104591935742</v>
      </c>
    </row>
    <row r="1026" spans="29:34" x14ac:dyDescent="0.15">
      <c r="AC1026" s="71">
        <v>1023</v>
      </c>
      <c r="AD1026" s="71">
        <f>[1]节奏总纲!AD1026</f>
        <v>100</v>
      </c>
      <c r="AE1026" s="71">
        <f>[1]节奏总纲!AE1026</f>
        <v>102.27104851232359</v>
      </c>
      <c r="AF1026" s="71">
        <f>[1]节奏总纲!AF1026</f>
        <v>105.41709839764783</v>
      </c>
      <c r="AG1026" s="71">
        <f>[1]节奏总纲!AG1026</f>
        <v>110.28733701854851</v>
      </c>
      <c r="AH1026" s="71">
        <f>[1]节奏总纲!AH1026</f>
        <v>119.33581349549807</v>
      </c>
    </row>
    <row r="1027" spans="29:34" x14ac:dyDescent="0.15">
      <c r="AC1027" s="71">
        <v>1024</v>
      </c>
      <c r="AD1027" s="71">
        <f>[1]节奏总纲!AD1027</f>
        <v>100.01360617790324</v>
      </c>
      <c r="AE1027" s="71">
        <f>[1]节奏总纲!AE1027</f>
        <v>102.28551658632446</v>
      </c>
      <c r="AF1027" s="71">
        <f>[1]节奏总纲!AF1027</f>
        <v>105.43108666200368</v>
      </c>
      <c r="AG1027" s="71">
        <f>[1]节奏总纲!AG1027</f>
        <v>110.30063497938397</v>
      </c>
      <c r="AH1027" s="71">
        <f>[1]节奏总纲!AH1027</f>
        <v>119.35058107163871</v>
      </c>
    </row>
    <row r="1028" spans="29:34" x14ac:dyDescent="0.15">
      <c r="AC1028" s="71">
        <v>1025</v>
      </c>
      <c r="AD1028" s="71">
        <f>[1]节奏总纲!AD1028</f>
        <v>100.02721235580647</v>
      </c>
      <c r="AE1028" s="71">
        <f>[1]节奏总纲!AE1028</f>
        <v>102.29998466032534</v>
      </c>
      <c r="AF1028" s="71">
        <f>[1]节奏总纲!AF1028</f>
        <v>105.44507492635954</v>
      </c>
      <c r="AG1028" s="71">
        <f>[1]节奏总纲!AG1028</f>
        <v>110.31393294021944</v>
      </c>
      <c r="AH1028" s="71">
        <f>[1]节奏总纲!AH1028</f>
        <v>119.36534864777937</v>
      </c>
    </row>
    <row r="1029" spans="29:34" x14ac:dyDescent="0.15">
      <c r="AC1029" s="71">
        <v>1026</v>
      </c>
      <c r="AD1029" s="71">
        <f>[1]节奏总纲!AD1029</f>
        <v>100.04081853370971</v>
      </c>
      <c r="AE1029" s="71">
        <f>[1]节奏总纲!AE1029</f>
        <v>102.31445273432622</v>
      </c>
      <c r="AF1029" s="71">
        <f>[1]节奏总纲!AF1029</f>
        <v>105.45906319071538</v>
      </c>
      <c r="AG1029" s="71">
        <f>[1]节奏总纲!AG1029</f>
        <v>110.32723090105492</v>
      </c>
      <c r="AH1029" s="71">
        <f>[1]节奏总纲!AH1029</f>
        <v>119.38011622392003</v>
      </c>
    </row>
    <row r="1030" spans="29:34" x14ac:dyDescent="0.15">
      <c r="AC1030" s="71">
        <v>1027</v>
      </c>
      <c r="AD1030" s="71">
        <f>[1]节奏总纲!AD1030</f>
        <v>100.05442471161294</v>
      </c>
      <c r="AE1030" s="71">
        <f>[1]节奏总纲!AE1030</f>
        <v>102.3289208083271</v>
      </c>
      <c r="AF1030" s="71">
        <f>[1]节奏总纲!AF1030</f>
        <v>105.47305145507124</v>
      </c>
      <c r="AG1030" s="71">
        <f>[1]节奏总纲!AG1030</f>
        <v>110.34052886189039</v>
      </c>
      <c r="AH1030" s="71">
        <f>[1]节奏总纲!AH1030</f>
        <v>119.39488380006067</v>
      </c>
    </row>
    <row r="1031" spans="29:34" x14ac:dyDescent="0.15">
      <c r="AC1031" s="71">
        <v>1028</v>
      </c>
      <c r="AD1031" s="71">
        <f>[1]节奏总纲!AD1031</f>
        <v>100.06803088951618</v>
      </c>
      <c r="AE1031" s="71">
        <f>[1]节奏总纲!AE1031</f>
        <v>102.34338888232797</v>
      </c>
      <c r="AF1031" s="71">
        <f>[1]节奏总纲!AF1031</f>
        <v>105.48703971942709</v>
      </c>
      <c r="AG1031" s="71">
        <f>[1]节奏总纲!AG1031</f>
        <v>110.35382682272586</v>
      </c>
      <c r="AH1031" s="71">
        <f>[1]节奏总纲!AH1031</f>
        <v>119.40965137620132</v>
      </c>
    </row>
    <row r="1032" spans="29:34" x14ac:dyDescent="0.15">
      <c r="AC1032" s="71">
        <v>1029</v>
      </c>
      <c r="AD1032" s="71">
        <f>[1]节奏总纲!AD1032</f>
        <v>100.08163706741941</v>
      </c>
      <c r="AE1032" s="71">
        <f>[1]节奏总纲!AE1032</f>
        <v>102.35785695632886</v>
      </c>
      <c r="AF1032" s="71">
        <f>[1]节奏总纲!AF1032</f>
        <v>105.50102798378293</v>
      </c>
      <c r="AG1032" s="71">
        <f>[1]节奏总纲!AG1032</f>
        <v>110.36712478356134</v>
      </c>
      <c r="AH1032" s="71">
        <f>[1]节奏总纲!AH1032</f>
        <v>119.42441895234198</v>
      </c>
    </row>
    <row r="1033" spans="29:34" x14ac:dyDescent="0.15">
      <c r="AC1033" s="71">
        <v>1030</v>
      </c>
      <c r="AD1033" s="71">
        <f>[1]节奏总纲!AD1033</f>
        <v>100.09524324532265</v>
      </c>
      <c r="AE1033" s="71">
        <f>[1]节奏总纲!AE1033</f>
        <v>102.37232503032973</v>
      </c>
      <c r="AF1033" s="71">
        <f>[1]节奏总纲!AF1033</f>
        <v>105.51501624813879</v>
      </c>
      <c r="AG1033" s="71">
        <f>[1]节奏总纲!AG1033</f>
        <v>110.3804227443968</v>
      </c>
      <c r="AH1033" s="71">
        <f>[1]节奏总纲!AH1033</f>
        <v>119.43918652848262</v>
      </c>
    </row>
    <row r="1034" spans="29:34" x14ac:dyDescent="0.15">
      <c r="AC1034" s="71">
        <v>1031</v>
      </c>
      <c r="AD1034" s="71">
        <f>[1]节奏总纲!AD1034</f>
        <v>100.10884942322589</v>
      </c>
      <c r="AE1034" s="71">
        <f>[1]节奏总纲!AE1034</f>
        <v>102.38679310433061</v>
      </c>
      <c r="AF1034" s="71">
        <f>[1]节奏总纲!AF1034</f>
        <v>105.52900451249464</v>
      </c>
      <c r="AG1034" s="71">
        <f>[1]节奏总纲!AG1034</f>
        <v>110.39372070523227</v>
      </c>
      <c r="AH1034" s="71">
        <f>[1]节奏总纲!AH1034</f>
        <v>119.45395410462328</v>
      </c>
    </row>
    <row r="1035" spans="29:34" x14ac:dyDescent="0.15">
      <c r="AC1035" s="71">
        <v>1032</v>
      </c>
      <c r="AD1035" s="71">
        <f>[1]节奏总纲!AD1035</f>
        <v>100.12245560112912</v>
      </c>
      <c r="AE1035" s="71">
        <f>[1]节奏总纲!AE1035</f>
        <v>102.4012611783315</v>
      </c>
      <c r="AF1035" s="71">
        <f>[1]节奏总纲!AF1035</f>
        <v>105.5429927768505</v>
      </c>
      <c r="AG1035" s="71">
        <f>[1]节奏总纲!AG1035</f>
        <v>110.40701866606774</v>
      </c>
      <c r="AH1035" s="71">
        <f>[1]节奏总纲!AH1035</f>
        <v>119.46872168076393</v>
      </c>
    </row>
    <row r="1036" spans="29:34" x14ac:dyDescent="0.15">
      <c r="AC1036" s="71">
        <v>1033</v>
      </c>
      <c r="AD1036" s="71">
        <f>[1]节奏总纲!AD1036</f>
        <v>100.13606177903236</v>
      </c>
      <c r="AE1036" s="71">
        <f>[1]节奏总纲!AE1036</f>
        <v>102.41572925233237</v>
      </c>
      <c r="AF1036" s="71">
        <f>[1]节奏总纲!AF1036</f>
        <v>105.55698104120634</v>
      </c>
      <c r="AG1036" s="71">
        <f>[1]节奏总纲!AG1036</f>
        <v>110.42031662690322</v>
      </c>
      <c r="AH1036" s="71">
        <f>[1]节奏总纲!AH1036</f>
        <v>119.48348925690458</v>
      </c>
    </row>
    <row r="1037" spans="29:34" x14ac:dyDescent="0.15">
      <c r="AC1037" s="71">
        <v>1034</v>
      </c>
      <c r="AD1037" s="71">
        <f>[1]节奏总纲!AD1037</f>
        <v>100.14966795693559</v>
      </c>
      <c r="AE1037" s="71">
        <f>[1]节奏总纲!AE1037</f>
        <v>102.43019732633324</v>
      </c>
      <c r="AF1037" s="71">
        <f>[1]节奏总纲!AF1037</f>
        <v>105.57096930556219</v>
      </c>
      <c r="AG1037" s="71">
        <f>[1]节奏总纲!AG1037</f>
        <v>110.43361458773869</v>
      </c>
      <c r="AH1037" s="71">
        <f>[1]节奏总纲!AH1037</f>
        <v>119.49825683304523</v>
      </c>
    </row>
    <row r="1038" spans="29:34" x14ac:dyDescent="0.15">
      <c r="AC1038" s="71">
        <v>1035</v>
      </c>
      <c r="AD1038" s="71">
        <f>[1]节奏总纲!AD1038</f>
        <v>100.16327413483883</v>
      </c>
      <c r="AE1038" s="71">
        <f>[1]节奏总纲!AE1038</f>
        <v>102.44466540033412</v>
      </c>
      <c r="AF1038" s="71">
        <f>[1]节奏总纲!AF1038</f>
        <v>105.58495756991805</v>
      </c>
      <c r="AG1038" s="71">
        <f>[1]节奏总纲!AG1038</f>
        <v>110.44691254857415</v>
      </c>
      <c r="AH1038" s="71">
        <f>[1]节奏总纲!AH1038</f>
        <v>119.51302440918589</v>
      </c>
    </row>
    <row r="1039" spans="29:34" x14ac:dyDescent="0.15">
      <c r="AC1039" s="71">
        <v>1036</v>
      </c>
      <c r="AD1039" s="71">
        <f>[1]节奏总纲!AD1039</f>
        <v>100.17688031274206</v>
      </c>
      <c r="AE1039" s="71">
        <f>[1]节奏总纲!AE1039</f>
        <v>102.459133474335</v>
      </c>
      <c r="AF1039" s="71">
        <f>[1]节奏总纲!AF1039</f>
        <v>105.59894583427389</v>
      </c>
      <c r="AG1039" s="71">
        <f>[1]节奏总纲!AG1039</f>
        <v>110.46021050940962</v>
      </c>
      <c r="AH1039" s="71">
        <f>[1]节奏总纲!AH1039</f>
        <v>119.52779198532653</v>
      </c>
    </row>
    <row r="1040" spans="29:34" x14ac:dyDescent="0.15">
      <c r="AC1040" s="71">
        <v>1037</v>
      </c>
      <c r="AD1040" s="71">
        <f>[1]节奏总纲!AD1040</f>
        <v>100.1904864906453</v>
      </c>
      <c r="AE1040" s="71">
        <f>[1]节奏总纲!AE1040</f>
        <v>102.47360154833588</v>
      </c>
      <c r="AF1040" s="71">
        <f>[1]节奏总纲!AF1040</f>
        <v>105.61293409862975</v>
      </c>
      <c r="AG1040" s="71">
        <f>[1]节奏总纲!AG1040</f>
        <v>110.47350847024509</v>
      </c>
      <c r="AH1040" s="71">
        <f>[1]节奏总纲!AH1040</f>
        <v>119.54255956146719</v>
      </c>
    </row>
    <row r="1041" spans="29:34" x14ac:dyDescent="0.15">
      <c r="AC1041" s="71">
        <v>1038</v>
      </c>
      <c r="AD1041" s="71">
        <f>[1]节奏总纲!AD1041</f>
        <v>100.20409266854853</v>
      </c>
      <c r="AE1041" s="71">
        <f>[1]节奏总纲!AE1041</f>
        <v>102.48806962233675</v>
      </c>
      <c r="AF1041" s="71">
        <f>[1]节奏总纲!AF1041</f>
        <v>105.6269223629856</v>
      </c>
      <c r="AG1041" s="71">
        <f>[1]节奏总纲!AG1041</f>
        <v>110.48680643108057</v>
      </c>
      <c r="AH1041" s="71">
        <f>[1]节奏总纲!AH1041</f>
        <v>119.55732713760784</v>
      </c>
    </row>
    <row r="1042" spans="29:34" x14ac:dyDescent="0.15">
      <c r="AC1042" s="71">
        <v>1039</v>
      </c>
      <c r="AD1042" s="71">
        <f>[1]节奏总纲!AD1042</f>
        <v>100.21769884645177</v>
      </c>
      <c r="AE1042" s="71">
        <f>[1]节奏总纲!AE1042</f>
        <v>102.50253769633764</v>
      </c>
      <c r="AF1042" s="71">
        <f>[1]节奏总纲!AF1042</f>
        <v>105.64091062734144</v>
      </c>
      <c r="AG1042" s="71">
        <f>[1]节奏总纲!AG1042</f>
        <v>110.50010439191604</v>
      </c>
      <c r="AH1042" s="71">
        <f>[1]节奏总纲!AH1042</f>
        <v>119.57209471374848</v>
      </c>
    </row>
    <row r="1043" spans="29:34" x14ac:dyDescent="0.15">
      <c r="AC1043" s="71">
        <v>1040</v>
      </c>
      <c r="AD1043" s="71">
        <f>[1]节奏总纲!AD1043</f>
        <v>100.23130502435501</v>
      </c>
      <c r="AE1043" s="71">
        <f>[1]节奏总纲!AE1043</f>
        <v>102.51700577033851</v>
      </c>
      <c r="AF1043" s="71">
        <f>[1]节奏总纲!AF1043</f>
        <v>105.6548988916973</v>
      </c>
      <c r="AG1043" s="71">
        <f>[1]节奏总纲!AG1043</f>
        <v>110.5134023527515</v>
      </c>
      <c r="AH1043" s="71">
        <f>[1]节奏总纲!AH1043</f>
        <v>119.58686228988914</v>
      </c>
    </row>
    <row r="1044" spans="29:34" x14ac:dyDescent="0.15">
      <c r="AC1044" s="71">
        <v>1041</v>
      </c>
      <c r="AD1044" s="71">
        <f>[1]节奏总纲!AD1044</f>
        <v>100.24491120225824</v>
      </c>
      <c r="AE1044" s="71">
        <f>[1]节奏总纲!AE1044</f>
        <v>102.53147384433939</v>
      </c>
      <c r="AF1044" s="71">
        <f>[1]节奏总纲!AF1044</f>
        <v>105.66888715605315</v>
      </c>
      <c r="AG1044" s="71">
        <f>[1]节奏总纲!AG1044</f>
        <v>110.52670031358697</v>
      </c>
      <c r="AH1044" s="71">
        <f>[1]节奏总纲!AH1044</f>
        <v>119.6016298660298</v>
      </c>
    </row>
    <row r="1045" spans="29:34" x14ac:dyDescent="0.15">
      <c r="AC1045" s="71">
        <v>1042</v>
      </c>
      <c r="AD1045" s="71">
        <f>[1]节奏总纲!AD1045</f>
        <v>100.25851738016148</v>
      </c>
      <c r="AE1045" s="71">
        <f>[1]节奏总纲!AE1045</f>
        <v>102.54594191834028</v>
      </c>
      <c r="AF1045" s="71">
        <f>[1]节奏总纲!AF1045</f>
        <v>105.682875420409</v>
      </c>
      <c r="AG1045" s="71">
        <f>[1]节奏总纲!AG1045</f>
        <v>110.53999827442244</v>
      </c>
      <c r="AH1045" s="71">
        <f>[1]节奏总纲!AH1045</f>
        <v>119.61639744217044</v>
      </c>
    </row>
    <row r="1046" spans="29:34" x14ac:dyDescent="0.15">
      <c r="AC1046" s="71">
        <v>1043</v>
      </c>
      <c r="AD1046" s="71">
        <f>[1]节奏总纲!AD1046</f>
        <v>100.27212355806471</v>
      </c>
      <c r="AE1046" s="71">
        <f>[1]节奏总纲!AE1046</f>
        <v>102.56040999234115</v>
      </c>
      <c r="AF1046" s="71">
        <f>[1]节奏总纲!AF1046</f>
        <v>105.69686368476485</v>
      </c>
      <c r="AG1046" s="71">
        <f>[1]节奏总纲!AG1046</f>
        <v>110.55329623525792</v>
      </c>
      <c r="AH1046" s="71">
        <f>[1]节奏总纲!AH1046</f>
        <v>119.63116501831109</v>
      </c>
    </row>
    <row r="1047" spans="29:34" x14ac:dyDescent="0.15">
      <c r="AC1047" s="71">
        <v>1044</v>
      </c>
      <c r="AD1047" s="71">
        <f>[1]节奏总纲!AD1047</f>
        <v>100.28572973596795</v>
      </c>
      <c r="AE1047" s="71">
        <f>[1]节奏总纲!AE1047</f>
        <v>102.57487806634202</v>
      </c>
      <c r="AF1047" s="71">
        <f>[1]节奏总纲!AF1047</f>
        <v>105.71085194912069</v>
      </c>
      <c r="AG1047" s="71">
        <f>[1]节奏总纲!AG1047</f>
        <v>110.56659419609339</v>
      </c>
      <c r="AH1047" s="71">
        <f>[1]节奏总纲!AH1047</f>
        <v>119.64593259445175</v>
      </c>
    </row>
    <row r="1048" spans="29:34" x14ac:dyDescent="0.15">
      <c r="AC1048" s="71">
        <v>1045</v>
      </c>
      <c r="AD1048" s="71">
        <f>[1]节奏总纲!AD1048</f>
        <v>100.29933591387118</v>
      </c>
      <c r="AE1048" s="71">
        <f>[1]节奏总纲!AE1048</f>
        <v>102.58934614034291</v>
      </c>
      <c r="AF1048" s="71">
        <f>[1]节奏总纲!AF1048</f>
        <v>105.72484021347655</v>
      </c>
      <c r="AG1048" s="71">
        <f>[1]节奏总纲!AG1048</f>
        <v>110.57989215692885</v>
      </c>
      <c r="AH1048" s="71">
        <f>[1]节奏总纲!AH1048</f>
        <v>119.66070017059239</v>
      </c>
    </row>
    <row r="1049" spans="29:34" x14ac:dyDescent="0.15">
      <c r="AC1049" s="71">
        <v>1046</v>
      </c>
      <c r="AD1049" s="71">
        <f>[1]节奏总纲!AD1049</f>
        <v>100.31294209177442</v>
      </c>
      <c r="AE1049" s="71">
        <f>[1]节奏总纲!AE1049</f>
        <v>102.60381421434379</v>
      </c>
      <c r="AF1049" s="71">
        <f>[1]节奏总纲!AF1049</f>
        <v>105.7388284778324</v>
      </c>
      <c r="AG1049" s="71">
        <f>[1]节奏总纲!AG1049</f>
        <v>110.59319011776432</v>
      </c>
      <c r="AH1049" s="71">
        <f>[1]节奏总纲!AH1049</f>
        <v>119.67546774673305</v>
      </c>
    </row>
    <row r="1050" spans="29:34" x14ac:dyDescent="0.15">
      <c r="AC1050" s="71">
        <v>1047</v>
      </c>
      <c r="AD1050" s="71">
        <f>[1]节奏总纲!AD1050</f>
        <v>100.32654826967766</v>
      </c>
      <c r="AE1050" s="71">
        <f>[1]节奏总纲!AE1050</f>
        <v>102.61828228834466</v>
      </c>
      <c r="AF1050" s="71">
        <f>[1]节奏总纲!AF1050</f>
        <v>105.75281674218826</v>
      </c>
      <c r="AG1050" s="71">
        <f>[1]节奏总纲!AG1050</f>
        <v>110.6064880785998</v>
      </c>
      <c r="AH1050" s="71">
        <f>[1]节奏总纲!AH1050</f>
        <v>119.6902353228737</v>
      </c>
    </row>
    <row r="1051" spans="29:34" x14ac:dyDescent="0.15">
      <c r="AC1051" s="71">
        <v>1048</v>
      </c>
      <c r="AD1051" s="71">
        <f>[1]节奏总纲!AD1051</f>
        <v>100.34015444758089</v>
      </c>
      <c r="AE1051" s="71">
        <f>[1]节奏总纲!AE1051</f>
        <v>102.63275036234553</v>
      </c>
      <c r="AF1051" s="71">
        <f>[1]节奏总纲!AF1051</f>
        <v>105.7668050065441</v>
      </c>
      <c r="AG1051" s="71">
        <f>[1]节奏总纲!AG1051</f>
        <v>110.61978603943527</v>
      </c>
      <c r="AH1051" s="71">
        <f>[1]节奏总纲!AH1051</f>
        <v>119.70500289901435</v>
      </c>
    </row>
    <row r="1052" spans="29:34" x14ac:dyDescent="0.15">
      <c r="AC1052" s="71">
        <v>1049</v>
      </c>
      <c r="AD1052" s="71">
        <f>[1]节奏总纲!AD1052</f>
        <v>100.35376062548413</v>
      </c>
      <c r="AE1052" s="71">
        <f>[1]节奏总纲!AE1052</f>
        <v>102.64721843634642</v>
      </c>
      <c r="AF1052" s="71">
        <f>[1]节奏总纲!AF1052</f>
        <v>105.78079327089995</v>
      </c>
      <c r="AG1052" s="71">
        <f>[1]节奏总纲!AG1052</f>
        <v>110.63308400027074</v>
      </c>
      <c r="AH1052" s="71">
        <f>[1]节奏总纲!AH1052</f>
        <v>119.719770475155</v>
      </c>
    </row>
    <row r="1053" spans="29:34" x14ac:dyDescent="0.15">
      <c r="AC1053" s="71">
        <v>1050</v>
      </c>
      <c r="AD1053" s="71">
        <f>[1]节奏总纲!AD1053</f>
        <v>100.36736680338736</v>
      </c>
      <c r="AE1053" s="71">
        <f>[1]节奏总纲!AE1053</f>
        <v>102.66168651034729</v>
      </c>
      <c r="AF1053" s="71">
        <f>[1]节奏总纲!AF1053</f>
        <v>105.79478153525581</v>
      </c>
      <c r="AG1053" s="71">
        <f>[1]节奏总纲!AG1053</f>
        <v>110.6463819611062</v>
      </c>
      <c r="AH1053" s="71">
        <f>[1]节奏总纲!AH1053</f>
        <v>119.73453805129566</v>
      </c>
    </row>
    <row r="1054" spans="29:34" x14ac:dyDescent="0.15">
      <c r="AC1054" s="71">
        <v>1051</v>
      </c>
      <c r="AD1054" s="71">
        <f>[1]节奏总纲!AD1054</f>
        <v>100.3809729812906</v>
      </c>
      <c r="AE1054" s="71">
        <f>[1]节奏总纲!AE1054</f>
        <v>102.67615458434817</v>
      </c>
      <c r="AF1054" s="71">
        <f>[1]节奏总纲!AF1054</f>
        <v>105.80876979961165</v>
      </c>
      <c r="AG1054" s="71">
        <f>[1]节奏总纲!AG1054</f>
        <v>110.65967992194167</v>
      </c>
      <c r="AH1054" s="71">
        <f>[1]节奏总纲!AH1054</f>
        <v>119.7493056274363</v>
      </c>
    </row>
    <row r="1055" spans="29:34" x14ac:dyDescent="0.15">
      <c r="AC1055" s="71">
        <v>1052</v>
      </c>
      <c r="AD1055" s="71">
        <f>[1]节奏总纲!AD1055</f>
        <v>100.39457915919382</v>
      </c>
      <c r="AE1055" s="71">
        <f>[1]节奏总纲!AE1055</f>
        <v>102.69062265834906</v>
      </c>
      <c r="AF1055" s="71">
        <f>[1]节奏总纲!AF1055</f>
        <v>105.82275806396751</v>
      </c>
      <c r="AG1055" s="71">
        <f>[1]节奏总纲!AG1055</f>
        <v>110.67297788277715</v>
      </c>
      <c r="AH1055" s="71">
        <f>[1]节奏总纲!AH1055</f>
        <v>119.76407320357696</v>
      </c>
    </row>
    <row r="1056" spans="29:34" x14ac:dyDescent="0.15">
      <c r="AC1056" s="71">
        <v>1053</v>
      </c>
      <c r="AD1056" s="71">
        <f>[1]节奏总纲!AD1056</f>
        <v>100.40818533709707</v>
      </c>
      <c r="AE1056" s="71">
        <f>[1]节奏总纲!AE1056</f>
        <v>102.70509073234993</v>
      </c>
      <c r="AF1056" s="71">
        <f>[1]节奏总纲!AF1056</f>
        <v>105.83674632832336</v>
      </c>
      <c r="AG1056" s="71">
        <f>[1]节奏总纲!AG1056</f>
        <v>110.68627584361262</v>
      </c>
      <c r="AH1056" s="71">
        <f>[1]节奏总纲!AH1056</f>
        <v>119.77884077971761</v>
      </c>
    </row>
    <row r="1057" spans="29:34" x14ac:dyDescent="0.15">
      <c r="AC1057" s="71">
        <v>1054</v>
      </c>
      <c r="AD1057" s="71">
        <f>[1]节奏总纲!AD1057</f>
        <v>100.42179151500029</v>
      </c>
      <c r="AE1057" s="71">
        <f>[1]节奏总纲!AE1057</f>
        <v>102.7195588063508</v>
      </c>
      <c r="AF1057" s="71">
        <f>[1]节奏总纲!AF1057</f>
        <v>105.8507345926792</v>
      </c>
      <c r="AG1057" s="71">
        <f>[1]节奏总纲!AG1057</f>
        <v>110.69957380444809</v>
      </c>
      <c r="AH1057" s="71">
        <f>[1]节奏总纲!AH1057</f>
        <v>119.79360835585825</v>
      </c>
    </row>
    <row r="1058" spans="29:34" x14ac:dyDescent="0.15">
      <c r="AC1058" s="71">
        <v>1055</v>
      </c>
      <c r="AD1058" s="71">
        <f>[1]节奏总纲!AD1058</f>
        <v>100.43539769290354</v>
      </c>
      <c r="AE1058" s="71">
        <f>[1]节奏总纲!AE1058</f>
        <v>102.73402688035169</v>
      </c>
      <c r="AF1058" s="71">
        <f>[1]节奏总纲!AF1058</f>
        <v>105.86472285703506</v>
      </c>
      <c r="AG1058" s="71">
        <f>[1]节奏总纲!AG1058</f>
        <v>110.71287176528357</v>
      </c>
      <c r="AH1058" s="71">
        <f>[1]节奏总纲!AH1058</f>
        <v>119.80837593199891</v>
      </c>
    </row>
    <row r="1059" spans="29:34" x14ac:dyDescent="0.15">
      <c r="AC1059" s="71">
        <v>1056</v>
      </c>
      <c r="AD1059" s="71">
        <f>[1]节奏总纲!AD1059</f>
        <v>100.44900387080678</v>
      </c>
      <c r="AE1059" s="71">
        <f>[1]节奏总纲!AE1059</f>
        <v>102.74849495435257</v>
      </c>
      <c r="AF1059" s="71">
        <f>[1]节奏总纲!AF1059</f>
        <v>105.87871112139091</v>
      </c>
      <c r="AG1059" s="71">
        <f>[1]节奏总纲!AG1059</f>
        <v>110.72616972611902</v>
      </c>
      <c r="AH1059" s="71">
        <f>[1]节奏总纲!AH1059</f>
        <v>119.82314350813957</v>
      </c>
    </row>
    <row r="1060" spans="29:34" x14ac:dyDescent="0.15">
      <c r="AC1060" s="71">
        <v>1057</v>
      </c>
      <c r="AD1060" s="71">
        <f>[1]节奏总纲!AD1060</f>
        <v>100.46261004871</v>
      </c>
      <c r="AE1060" s="71">
        <f>[1]节奏总纲!AE1060</f>
        <v>102.76296302835344</v>
      </c>
      <c r="AF1060" s="71">
        <f>[1]节奏总纲!AF1060</f>
        <v>105.89269938574677</v>
      </c>
      <c r="AG1060" s="71">
        <f>[1]节奏总纲!AG1060</f>
        <v>110.7394676869545</v>
      </c>
      <c r="AH1060" s="71">
        <f>[1]节奏总纲!AH1060</f>
        <v>119.83791108428021</v>
      </c>
    </row>
    <row r="1061" spans="29:34" x14ac:dyDescent="0.15">
      <c r="AC1061" s="71">
        <v>1058</v>
      </c>
      <c r="AD1061" s="71">
        <f>[1]节奏总纲!AD1061</f>
        <v>100.47621622661325</v>
      </c>
      <c r="AE1061" s="71">
        <f>[1]节奏总纲!AE1061</f>
        <v>102.77743110235433</v>
      </c>
      <c r="AF1061" s="71">
        <f>[1]节奏总纲!AF1061</f>
        <v>105.90668765010261</v>
      </c>
      <c r="AG1061" s="71">
        <f>[1]节奏总纲!AG1061</f>
        <v>110.75276564778997</v>
      </c>
      <c r="AH1061" s="71">
        <f>[1]节奏总纲!AH1061</f>
        <v>119.85267866042086</v>
      </c>
    </row>
    <row r="1062" spans="29:34" x14ac:dyDescent="0.15">
      <c r="AC1062" s="71">
        <v>1059</v>
      </c>
      <c r="AD1062" s="71">
        <f>[1]节奏总纲!AD1062</f>
        <v>100.48982240451647</v>
      </c>
      <c r="AE1062" s="71">
        <f>[1]节奏总纲!AE1062</f>
        <v>102.7918991763552</v>
      </c>
      <c r="AF1062" s="71">
        <f>[1]节奏总纲!AF1062</f>
        <v>105.92067591445846</v>
      </c>
      <c r="AG1062" s="71">
        <f>[1]节奏总纲!AG1062</f>
        <v>110.76606360862544</v>
      </c>
      <c r="AH1062" s="71">
        <f>[1]节奏总纲!AH1062</f>
        <v>119.86744623656152</v>
      </c>
    </row>
    <row r="1063" spans="29:34" x14ac:dyDescent="0.15">
      <c r="AC1063" s="71">
        <v>1060</v>
      </c>
      <c r="AD1063" s="71">
        <f>[1]节奏总纲!AD1063</f>
        <v>100.50342858241972</v>
      </c>
      <c r="AE1063" s="71">
        <f>[1]节奏总纲!AE1063</f>
        <v>102.80636725035608</v>
      </c>
      <c r="AF1063" s="71">
        <f>[1]节奏总纲!AF1063</f>
        <v>105.93466417881432</v>
      </c>
      <c r="AG1063" s="71">
        <f>[1]节奏总纲!AG1063</f>
        <v>110.77936156946092</v>
      </c>
      <c r="AH1063" s="71">
        <f>[1]节奏总纲!AH1063</f>
        <v>119.88221381270216</v>
      </c>
    </row>
    <row r="1064" spans="29:34" x14ac:dyDescent="0.15">
      <c r="AC1064" s="71">
        <v>1061</v>
      </c>
      <c r="AD1064" s="71">
        <f>[1]节奏总纲!AD1064</f>
        <v>100.51703476032294</v>
      </c>
      <c r="AE1064" s="71">
        <f>[1]节奏总纲!AE1064</f>
        <v>102.82083532435696</v>
      </c>
      <c r="AF1064" s="71">
        <f>[1]节奏总纲!AF1064</f>
        <v>105.94865244317016</v>
      </c>
      <c r="AG1064" s="71">
        <f>[1]节奏总纲!AG1064</f>
        <v>110.79265953029638</v>
      </c>
      <c r="AH1064" s="71">
        <f>[1]节奏总纲!AH1064</f>
        <v>119.89698138884282</v>
      </c>
    </row>
    <row r="1065" spans="29:34" x14ac:dyDescent="0.15">
      <c r="AC1065" s="71">
        <v>1062</v>
      </c>
      <c r="AD1065" s="71">
        <f>[1]节奏总纲!AD1065</f>
        <v>100.53064093822618</v>
      </c>
      <c r="AE1065" s="71">
        <f>[1]节奏总纲!AE1065</f>
        <v>102.83530339835784</v>
      </c>
      <c r="AF1065" s="71">
        <f>[1]节奏总纲!AF1065</f>
        <v>105.96264070752602</v>
      </c>
      <c r="AG1065" s="71">
        <f>[1]节奏总纲!AG1065</f>
        <v>110.80595749113185</v>
      </c>
      <c r="AH1065" s="71">
        <f>[1]节奏总纲!AH1065</f>
        <v>119.91174896498347</v>
      </c>
    </row>
    <row r="1066" spans="29:34" x14ac:dyDescent="0.15">
      <c r="AC1066" s="71">
        <v>1063</v>
      </c>
      <c r="AD1066" s="71">
        <f>[1]节奏总纲!AD1066</f>
        <v>100.54424711612943</v>
      </c>
      <c r="AE1066" s="71">
        <f>[1]节奏总纲!AE1066</f>
        <v>102.84977147235871</v>
      </c>
      <c r="AF1066" s="71">
        <f>[1]节奏总纲!AF1066</f>
        <v>105.97662897188187</v>
      </c>
      <c r="AG1066" s="71">
        <f>[1]节奏总纲!AG1066</f>
        <v>110.81925545196732</v>
      </c>
      <c r="AH1066" s="71">
        <f>[1]节奏总纲!AH1066</f>
        <v>119.92651654112412</v>
      </c>
    </row>
    <row r="1067" spans="29:34" x14ac:dyDescent="0.15">
      <c r="AC1067" s="71">
        <v>1064</v>
      </c>
      <c r="AD1067" s="71">
        <f>[1]节奏总纲!AD1067</f>
        <v>100.55785329403265</v>
      </c>
      <c r="AE1067" s="71">
        <f>[1]节奏总纲!AE1067</f>
        <v>102.86423954635958</v>
      </c>
      <c r="AF1067" s="71">
        <f>[1]节奏总纲!AF1067</f>
        <v>105.99061723623771</v>
      </c>
      <c r="AG1067" s="71">
        <f>[1]节奏总纲!AG1067</f>
        <v>110.8325534128028</v>
      </c>
      <c r="AH1067" s="71">
        <f>[1]节奏总纲!AH1067</f>
        <v>119.94128411726477</v>
      </c>
    </row>
    <row r="1068" spans="29:34" x14ac:dyDescent="0.15">
      <c r="AC1068" s="71">
        <v>1065</v>
      </c>
      <c r="AD1068" s="71">
        <f>[1]节奏总纲!AD1068</f>
        <v>100.5714594719359</v>
      </c>
      <c r="AE1068" s="71">
        <f>[1]节奏总纲!AE1068</f>
        <v>102.87870762036047</v>
      </c>
      <c r="AF1068" s="71">
        <f>[1]节奏总纲!AF1068</f>
        <v>106.00427789721803</v>
      </c>
      <c r="AG1068" s="71">
        <f>[1]节奏总纲!AG1068</f>
        <v>110.84585137363827</v>
      </c>
      <c r="AH1068" s="71">
        <f>[1]节奏总纲!AH1068</f>
        <v>119.95605169340543</v>
      </c>
    </row>
    <row r="1069" spans="29:34" x14ac:dyDescent="0.15">
      <c r="AC1069" s="71">
        <v>1066</v>
      </c>
      <c r="AD1069" s="71">
        <f>[1]节奏总纲!AD1069</f>
        <v>100.58506564983912</v>
      </c>
      <c r="AE1069" s="71">
        <f>[1]节奏总纲!AE1069</f>
        <v>102.89317569436135</v>
      </c>
      <c r="AF1069" s="71">
        <f>[1]节奏总纲!AF1069</f>
        <v>106.01727113344874</v>
      </c>
      <c r="AG1069" s="71">
        <f>[1]节奏总纲!AG1069</f>
        <v>110.85914933447373</v>
      </c>
      <c r="AH1069" s="71">
        <f>[1]节奏总纲!AH1069</f>
        <v>119.97081926954607</v>
      </c>
    </row>
    <row r="1070" spans="29:34" x14ac:dyDescent="0.15">
      <c r="AC1070" s="71">
        <v>1067</v>
      </c>
      <c r="AD1070" s="71">
        <f>[1]节奏总纲!AD1070</f>
        <v>100.59867182774236</v>
      </c>
      <c r="AE1070" s="71">
        <f>[1]节奏总纲!AE1070</f>
        <v>102.90764376836222</v>
      </c>
      <c r="AF1070" s="71">
        <f>[1]节奏总纲!AF1070</f>
        <v>106.03026436967946</v>
      </c>
      <c r="AG1070" s="71">
        <f>[1]节奏总纲!AG1070</f>
        <v>110.8724472953092</v>
      </c>
      <c r="AH1070" s="71">
        <f>[1]节奏总纲!AH1070</f>
        <v>119.98558684568673</v>
      </c>
    </row>
    <row r="1071" spans="29:34" x14ac:dyDescent="0.15">
      <c r="AC1071" s="71">
        <v>1068</v>
      </c>
      <c r="AD1071" s="71">
        <f>[1]节奏总纲!AD1071</f>
        <v>100.61227800564559</v>
      </c>
      <c r="AE1071" s="71">
        <f>[1]节奏总纲!AE1071</f>
        <v>102.92211184236311</v>
      </c>
      <c r="AF1071" s="71">
        <f>[1]节奏总纲!AF1071</f>
        <v>106.04325760591017</v>
      </c>
      <c r="AG1071" s="71">
        <f>[1]节奏总纲!AG1071</f>
        <v>110.88574525614467</v>
      </c>
      <c r="AH1071" s="71">
        <f>[1]节奏总纲!AH1071</f>
        <v>120.00031849517944</v>
      </c>
    </row>
    <row r="1072" spans="29:34" x14ac:dyDescent="0.15">
      <c r="AC1072" s="71">
        <v>1069</v>
      </c>
      <c r="AD1072" s="71">
        <f>[1]节奏总纲!AD1072</f>
        <v>100.62588418354883</v>
      </c>
      <c r="AE1072" s="71">
        <f>[1]节奏总纲!AE1072</f>
        <v>102.93657991636398</v>
      </c>
      <c r="AF1072" s="71">
        <f>[1]节奏总纲!AF1072</f>
        <v>106.05625084214088</v>
      </c>
      <c r="AG1072" s="71">
        <f>[1]节奏总纲!AG1072</f>
        <v>110.89904321698015</v>
      </c>
      <c r="AH1072" s="71">
        <f>[1]节奏总纲!AH1072</f>
        <v>120.013589127656</v>
      </c>
    </row>
    <row r="1073" spans="29:34" x14ac:dyDescent="0.15">
      <c r="AC1073" s="71">
        <v>1070</v>
      </c>
      <c r="AD1073" s="71">
        <f>[1]节奏总纲!AD1073</f>
        <v>100.63949036145206</v>
      </c>
      <c r="AE1073" s="71">
        <f>[1]节奏总纲!AE1073</f>
        <v>102.95104799036486</v>
      </c>
      <c r="AF1073" s="71">
        <f>[1]节奏总纲!AF1073</f>
        <v>106.0692440783716</v>
      </c>
      <c r="AG1073" s="71">
        <f>[1]节奏总纲!AG1073</f>
        <v>110.91234117781562</v>
      </c>
      <c r="AH1073" s="71">
        <f>[1]节奏总纲!AH1073</f>
        <v>120.02685976013258</v>
      </c>
    </row>
    <row r="1074" spans="29:34" x14ac:dyDescent="0.15">
      <c r="AC1074" s="167">
        <v>1071</v>
      </c>
      <c r="AD1074" s="167">
        <f>[1]节奏总纲!AD1074</f>
        <v>100.6530965393553</v>
      </c>
      <c r="AE1074" s="167">
        <f>[1]节奏总纲!AE1074</f>
        <v>102.96551606436574</v>
      </c>
      <c r="AF1074" s="167">
        <f>[1]节奏总纲!AF1074</f>
        <v>106.08223731460231</v>
      </c>
      <c r="AG1074" s="167">
        <f>[1]节奏总纲!AG1074</f>
        <v>110.92563913865108</v>
      </c>
      <c r="AH1074" s="167">
        <f>[1]节奏总纲!AH1074</f>
        <v>120.04013039260914</v>
      </c>
    </row>
    <row r="1075" spans="29:34" x14ac:dyDescent="0.15">
      <c r="AC1075" s="167">
        <v>1072</v>
      </c>
      <c r="AD1075" s="167">
        <f>[1]节奏总纲!AD1075</f>
        <v>100.66670271725854</v>
      </c>
      <c r="AE1075" s="167">
        <f>[1]节奏总纲!AE1075</f>
        <v>102.97998413836662</v>
      </c>
      <c r="AF1075" s="167">
        <f>[1]节奏总纲!AF1075</f>
        <v>106.09523055083302</v>
      </c>
      <c r="AG1075" s="167">
        <f>[1]节奏总纲!AG1075</f>
        <v>110.93893709948655</v>
      </c>
      <c r="AH1075" s="167">
        <f>[1]节奏总纲!AH1075</f>
        <v>120.05340102508572</v>
      </c>
    </row>
    <row r="1076" spans="29:34" x14ac:dyDescent="0.15">
      <c r="AC1076" s="167">
        <v>1073</v>
      </c>
      <c r="AD1076" s="167">
        <f>[1]节奏总纲!AD1076</f>
        <v>100.68030889516177</v>
      </c>
      <c r="AE1076" s="167">
        <f>[1]节奏总纲!AE1076</f>
        <v>102.99445221236749</v>
      </c>
      <c r="AF1076" s="167">
        <f>[1]节奏总纲!AF1076</f>
        <v>106.10822378706374</v>
      </c>
      <c r="AG1076" s="167">
        <f>[1]节奏总纲!AG1076</f>
        <v>110.95223506032202</v>
      </c>
      <c r="AH1076" s="167">
        <f>[1]节奏总纲!AH1076</f>
        <v>120.06667165756228</v>
      </c>
    </row>
    <row r="1077" spans="29:34" x14ac:dyDescent="0.15">
      <c r="AC1077" s="167">
        <v>1074</v>
      </c>
      <c r="AD1077" s="167">
        <f>[1]节奏总纲!AD1077</f>
        <v>100.69391507306501</v>
      </c>
      <c r="AE1077" s="167">
        <f>[1]节奏总纲!AE1077</f>
        <v>103.00796867787946</v>
      </c>
      <c r="AF1077" s="167">
        <f>[1]节奏总纲!AF1077</f>
        <v>106.12121702329445</v>
      </c>
      <c r="AG1077" s="167">
        <f>[1]节奏总纲!AG1077</f>
        <v>110.9655330211575</v>
      </c>
      <c r="AH1077" s="167">
        <f>[1]节奏总纲!AH1077</f>
        <v>120.07994229003884</v>
      </c>
    </row>
    <row r="1078" spans="29:34" x14ac:dyDescent="0.15">
      <c r="AC1078" s="167">
        <v>1075</v>
      </c>
      <c r="AD1078" s="167">
        <f>[1]节奏总纲!AD1078</f>
        <v>100.70752125096824</v>
      </c>
      <c r="AE1078" s="167">
        <f>[1]节奏总纲!AE1078</f>
        <v>103.02089331017129</v>
      </c>
      <c r="AF1078" s="167">
        <f>[1]节奏总纲!AF1078</f>
        <v>106.13421025952516</v>
      </c>
      <c r="AG1078" s="167">
        <f>[1]节奏总纲!AG1078</f>
        <v>110.97883098199297</v>
      </c>
      <c r="AH1078" s="167">
        <f>[1]节奏总纲!AH1078</f>
        <v>120.09321292251542</v>
      </c>
    </row>
    <row r="1079" spans="29:34" x14ac:dyDescent="0.15">
      <c r="AC1079" s="167">
        <v>1076</v>
      </c>
      <c r="AD1079" s="167">
        <f>[1]节奏总纲!AD1079</f>
        <v>100.72112742887148</v>
      </c>
      <c r="AE1079" s="167">
        <f>[1]节奏总纲!AE1079</f>
        <v>103.03381794246313</v>
      </c>
      <c r="AF1079" s="167">
        <f>[1]节奏总纲!AF1079</f>
        <v>106.14720349575587</v>
      </c>
      <c r="AG1079" s="167">
        <f>[1]节奏总纲!AG1079</f>
        <v>110.99212894282843</v>
      </c>
      <c r="AH1079" s="167">
        <f>[1]节奏总纲!AH1079</f>
        <v>120.10648355499198</v>
      </c>
    </row>
    <row r="1080" spans="29:34" x14ac:dyDescent="0.15">
      <c r="AC1080" s="167">
        <v>1077</v>
      </c>
      <c r="AD1080" s="167">
        <f>[1]节奏总纲!AD1080</f>
        <v>100.73473360677471</v>
      </c>
      <c r="AE1080" s="167">
        <f>[1]节奏总纲!AE1080</f>
        <v>103.04674257475497</v>
      </c>
      <c r="AF1080" s="167">
        <f>[1]节奏总纲!AF1080</f>
        <v>106.1601967319866</v>
      </c>
      <c r="AG1080" s="167">
        <f>[1]节奏总纲!AG1080</f>
        <v>111.00518440900021</v>
      </c>
      <c r="AH1080" s="167">
        <f>[1]节奏总纲!AH1080</f>
        <v>120.11975418746856</v>
      </c>
    </row>
    <row r="1081" spans="29:34" x14ac:dyDescent="0.15">
      <c r="AC1081" s="167">
        <v>1078</v>
      </c>
      <c r="AD1081" s="167">
        <f>[1]节奏总纲!AD1081</f>
        <v>100.74833978467795</v>
      </c>
      <c r="AE1081" s="167">
        <f>[1]节奏总纲!AE1081</f>
        <v>103.05966720704681</v>
      </c>
      <c r="AF1081" s="167">
        <f>[1]节奏总纲!AF1081</f>
        <v>106.17318996821732</v>
      </c>
      <c r="AG1081" s="167">
        <f>[1]节奏总纲!AG1081</f>
        <v>111.01788816644819</v>
      </c>
      <c r="AH1081" s="167">
        <f>[1]节奏总纲!AH1081</f>
        <v>120.13302481994512</v>
      </c>
    </row>
    <row r="1082" spans="29:34" x14ac:dyDescent="0.15">
      <c r="AC1082" s="167">
        <v>1079</v>
      </c>
      <c r="AD1082" s="167">
        <f>[1]节奏总纲!AD1082</f>
        <v>100.76194596258119</v>
      </c>
      <c r="AE1082" s="167">
        <f>[1]节奏总纲!AE1082</f>
        <v>103.07259183933866</v>
      </c>
      <c r="AF1082" s="167">
        <f>[1]节奏总纲!AF1082</f>
        <v>106.18618320444803</v>
      </c>
      <c r="AG1082" s="167">
        <f>[1]节奏总纲!AG1082</f>
        <v>111.03059192389618</v>
      </c>
      <c r="AH1082" s="167">
        <f>[1]节奏总纲!AH1082</f>
        <v>120.1462954524217</v>
      </c>
    </row>
    <row r="1083" spans="29:34" x14ac:dyDescent="0.15">
      <c r="AC1083" s="167">
        <v>1080</v>
      </c>
      <c r="AD1083" s="167">
        <f>[1]节奏总纲!AD1083</f>
        <v>100.77555214048442</v>
      </c>
      <c r="AE1083" s="167">
        <f>[1]节奏总纲!AE1083</f>
        <v>103.0855164716305</v>
      </c>
      <c r="AF1083" s="167">
        <f>[1]节奏总纲!AF1083</f>
        <v>106.19917644067874</v>
      </c>
      <c r="AG1083" s="167">
        <f>[1]节奏总纲!AG1083</f>
        <v>111.04329568134416</v>
      </c>
      <c r="AH1083" s="167">
        <f>[1]节奏总纲!AH1083</f>
        <v>120.15956608489826</v>
      </c>
    </row>
    <row r="1084" spans="29:34" x14ac:dyDescent="0.15">
      <c r="AC1084" s="167">
        <v>1081</v>
      </c>
      <c r="AD1084" s="167">
        <f>[1]节奏总纲!AD1084</f>
        <v>100.78915831838766</v>
      </c>
      <c r="AE1084" s="167">
        <f>[1]节奏总纲!AE1084</f>
        <v>103.09844110392233</v>
      </c>
      <c r="AF1084" s="167">
        <f>[1]节奏总纲!AF1084</f>
        <v>106.21216967690945</v>
      </c>
      <c r="AG1084" s="167">
        <f>[1]节奏总纲!AG1084</f>
        <v>111.05599943879214</v>
      </c>
      <c r="AH1084" s="167">
        <f>[1]节奏总纲!AH1084</f>
        <v>120.17283671737482</v>
      </c>
    </row>
    <row r="1085" spans="29:34" x14ac:dyDescent="0.15">
      <c r="AC1085" s="167">
        <v>1082</v>
      </c>
      <c r="AD1085" s="167">
        <f>[1]节奏总纲!AD1085</f>
        <v>100.80276449629089</v>
      </c>
      <c r="AE1085" s="167">
        <f>[1]节奏总纲!AE1085</f>
        <v>103.11136573621417</v>
      </c>
      <c r="AF1085" s="167">
        <f>[1]节奏总纲!AF1085</f>
        <v>106.22516291314017</v>
      </c>
      <c r="AG1085" s="167">
        <f>[1]节奏总纲!AG1085</f>
        <v>111.06870319624012</v>
      </c>
      <c r="AH1085" s="167">
        <f>[1]节奏总纲!AH1085</f>
        <v>120.1861073498514</v>
      </c>
    </row>
    <row r="1086" spans="29:34" x14ac:dyDescent="0.15">
      <c r="AC1086" s="167">
        <v>1083</v>
      </c>
      <c r="AD1086" s="167">
        <f>[1]节奏总纲!AD1086</f>
        <v>100.81637067419413</v>
      </c>
      <c r="AE1086" s="167">
        <f>[1]节奏总纲!AE1086</f>
        <v>103.12429036850601</v>
      </c>
      <c r="AF1086" s="167">
        <f>[1]节奏总纲!AF1086</f>
        <v>106.23815614937088</v>
      </c>
      <c r="AG1086" s="167">
        <f>[1]节奏总纲!AG1086</f>
        <v>111.08140695368812</v>
      </c>
      <c r="AH1086" s="167">
        <f>[1]节奏总纲!AH1086</f>
        <v>120.19937798232796</v>
      </c>
    </row>
    <row r="1087" spans="29:34" x14ac:dyDescent="0.15">
      <c r="AC1087" s="167">
        <v>1084</v>
      </c>
      <c r="AD1087" s="167">
        <f>[1]节奏总纲!AD1087</f>
        <v>100.82997685209736</v>
      </c>
      <c r="AE1087" s="167">
        <f>[1]节奏总纲!AE1087</f>
        <v>103.13721500079785</v>
      </c>
      <c r="AF1087" s="167">
        <f>[1]节奏总纲!AF1087</f>
        <v>106.25114938560159</v>
      </c>
      <c r="AG1087" s="167">
        <f>[1]节奏总纲!AG1087</f>
        <v>111.0941107111361</v>
      </c>
      <c r="AH1087" s="167">
        <f>[1]节奏总纲!AH1087</f>
        <v>120.21264861480454</v>
      </c>
    </row>
    <row r="1088" spans="29:34" x14ac:dyDescent="0.15">
      <c r="AC1088" s="167">
        <v>1085</v>
      </c>
      <c r="AD1088" s="167">
        <f>[1]节奏总纲!AD1088</f>
        <v>100.8435830300006</v>
      </c>
      <c r="AE1088" s="167">
        <f>[1]节奏总纲!AE1088</f>
        <v>103.15013963308969</v>
      </c>
      <c r="AF1088" s="167">
        <f>[1]节奏总纲!AF1088</f>
        <v>106.26414262183231</v>
      </c>
      <c r="AG1088" s="167">
        <f>[1]节奏总纲!AG1088</f>
        <v>111.10681446858408</v>
      </c>
      <c r="AH1088" s="167">
        <f>[1]节奏总纲!AH1088</f>
        <v>120.2259192472811</v>
      </c>
    </row>
    <row r="1089" spans="29:34" x14ac:dyDescent="0.15">
      <c r="AC1089" s="167">
        <v>1086</v>
      </c>
      <c r="AD1089" s="167">
        <f>[1]节奏总纲!AD1089</f>
        <v>100.85718920790383</v>
      </c>
      <c r="AE1089" s="167">
        <f>[1]节奏总纲!AE1089</f>
        <v>103.16306426538152</v>
      </c>
      <c r="AF1089" s="167">
        <f>[1]节奏总纲!AF1089</f>
        <v>106.27713585806302</v>
      </c>
      <c r="AG1089" s="167">
        <f>[1]节奏总纲!AG1089</f>
        <v>111.11951822603206</v>
      </c>
      <c r="AH1089" s="167">
        <f>[1]节奏总纲!AH1089</f>
        <v>120.23918987975767</v>
      </c>
    </row>
    <row r="1090" spans="29:34" x14ac:dyDescent="0.15">
      <c r="AC1090" s="167">
        <v>1087</v>
      </c>
      <c r="AD1090" s="167">
        <f>[1]节奏总纲!AD1090</f>
        <v>100.87079538580707</v>
      </c>
      <c r="AE1090" s="167">
        <f>[1]节奏总纲!AE1090</f>
        <v>103.17598889767336</v>
      </c>
      <c r="AF1090" s="167">
        <f>[1]节奏总纲!AF1090</f>
        <v>106.29012909429373</v>
      </c>
      <c r="AG1090" s="167">
        <f>[1]节奏总纲!AG1090</f>
        <v>111.13222198348004</v>
      </c>
      <c r="AH1090" s="167">
        <f>[1]节奏总纲!AH1090</f>
        <v>120.25246051223424</v>
      </c>
    </row>
    <row r="1091" spans="29:34" x14ac:dyDescent="0.15">
      <c r="AC1091" s="167">
        <v>1088</v>
      </c>
      <c r="AD1091" s="167">
        <f>[1]节奏总纲!AD1091</f>
        <v>100.88440156371031</v>
      </c>
      <c r="AE1091" s="167">
        <f>[1]节奏总纲!AE1091</f>
        <v>103.18891352996521</v>
      </c>
      <c r="AF1091" s="167">
        <f>[1]节奏总纲!AF1091</f>
        <v>106.30312233052445</v>
      </c>
      <c r="AG1091" s="167">
        <f>[1]节奏总纲!AG1091</f>
        <v>111.14492574092803</v>
      </c>
      <c r="AH1091" s="167">
        <f>[1]节奏总纲!AH1091</f>
        <v>120.26573114471081</v>
      </c>
    </row>
    <row r="1092" spans="29:34" x14ac:dyDescent="0.15">
      <c r="AC1092" s="167">
        <v>1089</v>
      </c>
      <c r="AD1092" s="167">
        <f>[1]节奏总纲!AD1092</f>
        <v>100.89800774161354</v>
      </c>
      <c r="AE1092" s="167">
        <f>[1]节奏总纲!AE1092</f>
        <v>103.20183816225705</v>
      </c>
      <c r="AF1092" s="167">
        <f>[1]节奏总纲!AF1092</f>
        <v>106.31611556675516</v>
      </c>
      <c r="AG1092" s="167">
        <f>[1]节奏总纲!AG1092</f>
        <v>111.15762949837601</v>
      </c>
      <c r="AH1092" s="167">
        <f>[1]节奏总纲!AH1092</f>
        <v>120.27900177718737</v>
      </c>
    </row>
    <row r="1093" spans="29:34" x14ac:dyDescent="0.15">
      <c r="AC1093" s="167">
        <v>1090</v>
      </c>
      <c r="AD1093" s="167">
        <f>[1]节奏总纲!AD1093</f>
        <v>100.91161391951678</v>
      </c>
      <c r="AE1093" s="167">
        <f>[1]节奏总纲!AE1093</f>
        <v>103.21476279454889</v>
      </c>
      <c r="AF1093" s="167">
        <f>[1]节奏总纲!AF1093</f>
        <v>106.32910880298587</v>
      </c>
      <c r="AG1093" s="167">
        <f>[1]节奏总纲!AG1093</f>
        <v>111.17033325582399</v>
      </c>
      <c r="AH1093" s="167">
        <f>[1]节奏总纲!AH1093</f>
        <v>120.29227240966394</v>
      </c>
    </row>
    <row r="1094" spans="29:34" x14ac:dyDescent="0.15">
      <c r="AC1094" s="167">
        <v>1091</v>
      </c>
      <c r="AD1094" s="167">
        <f>[1]节奏总纲!AD1094</f>
        <v>100.92522009742001</v>
      </c>
      <c r="AE1094" s="167">
        <f>[1]节奏总纲!AE1094</f>
        <v>103.22768742684073</v>
      </c>
      <c r="AF1094" s="167">
        <f>[1]节奏总纲!AF1094</f>
        <v>106.34210203921658</v>
      </c>
      <c r="AG1094" s="167">
        <f>[1]节奏总纲!AG1094</f>
        <v>111.18303701327197</v>
      </c>
      <c r="AH1094" s="167">
        <f>[1]节奏总纲!AH1094</f>
        <v>120.30554304214051</v>
      </c>
    </row>
    <row r="1095" spans="29:34" x14ac:dyDescent="0.15">
      <c r="AC1095" s="167">
        <v>1092</v>
      </c>
      <c r="AD1095" s="167">
        <f>[1]节奏总纲!AD1095</f>
        <v>100.93882627532325</v>
      </c>
      <c r="AE1095" s="167">
        <f>[1]节奏总纲!AE1095</f>
        <v>103.24061205913256</v>
      </c>
      <c r="AF1095" s="167">
        <f>[1]节奏总纲!AF1095</f>
        <v>106.35509527544731</v>
      </c>
      <c r="AG1095" s="167">
        <f>[1]节奏总纲!AG1095</f>
        <v>111.19574077071996</v>
      </c>
      <c r="AH1095" s="167">
        <f>[1]节奏总纲!AH1095</f>
        <v>120.31881367461708</v>
      </c>
    </row>
    <row r="1096" spans="29:34" x14ac:dyDescent="0.15">
      <c r="AC1096" s="167">
        <v>1093</v>
      </c>
      <c r="AD1096" s="167">
        <f>[1]节奏总纲!AD1096</f>
        <v>100.95243245322648</v>
      </c>
      <c r="AE1096" s="167">
        <f>[1]节奏总纲!AE1096</f>
        <v>103.2535366914244</v>
      </c>
      <c r="AF1096" s="167">
        <f>[1]节奏总纲!AF1096</f>
        <v>106.36808851167802</v>
      </c>
      <c r="AG1096" s="167">
        <f>[1]节奏总纲!AG1096</f>
        <v>111.20844452816795</v>
      </c>
      <c r="AH1096" s="167">
        <f>[1]节奏总纲!AH1096</f>
        <v>120.33208430709365</v>
      </c>
    </row>
    <row r="1097" spans="29:34" x14ac:dyDescent="0.15">
      <c r="AC1097" s="167">
        <v>1094</v>
      </c>
      <c r="AD1097" s="167">
        <f>[1]节奏总纲!AD1097</f>
        <v>100.96603863112972</v>
      </c>
      <c r="AE1097" s="167">
        <f>[1]节奏总纲!AE1097</f>
        <v>103.26646132371624</v>
      </c>
      <c r="AF1097" s="167">
        <f>[1]节奏总纲!AF1097</f>
        <v>106.38108174790874</v>
      </c>
      <c r="AG1097" s="167">
        <f>[1]节奏总纲!AG1097</f>
        <v>111.22114828561593</v>
      </c>
      <c r="AH1097" s="167">
        <f>[1]节奏总纲!AH1097</f>
        <v>120.34535493957021</v>
      </c>
    </row>
    <row r="1098" spans="29:34" x14ac:dyDescent="0.15">
      <c r="AC1098" s="167">
        <v>1095</v>
      </c>
      <c r="AD1098" s="167">
        <f>[1]节奏总纲!AD1098</f>
        <v>100.97964480903296</v>
      </c>
      <c r="AE1098" s="167">
        <f>[1]节奏总纲!AE1098</f>
        <v>103.27938595600808</v>
      </c>
      <c r="AF1098" s="167">
        <f>[1]节奏总纲!AF1098</f>
        <v>106.39407498413945</v>
      </c>
      <c r="AG1098" s="167">
        <f>[1]节奏总纲!AG1098</f>
        <v>111.23385204306391</v>
      </c>
      <c r="AH1098" s="167">
        <f>[1]节奏总纲!AH1098</f>
        <v>120.35862557204679</v>
      </c>
    </row>
    <row r="1099" spans="29:34" x14ac:dyDescent="0.15">
      <c r="AC1099" s="167">
        <v>1096</v>
      </c>
      <c r="AD1099" s="167">
        <f>[1]节奏总纲!AD1099</f>
        <v>100.99325098693619</v>
      </c>
      <c r="AE1099" s="167">
        <f>[1]节奏总纲!AE1099</f>
        <v>103.29231058829993</v>
      </c>
      <c r="AF1099" s="167">
        <f>[1]节奏总纲!AF1099</f>
        <v>106.40706822037016</v>
      </c>
      <c r="AG1099" s="167">
        <f>[1]节奏总纲!AG1099</f>
        <v>111.2465558005119</v>
      </c>
      <c r="AH1099" s="167">
        <f>[1]节奏总纲!AH1099</f>
        <v>120.37189620452335</v>
      </c>
    </row>
    <row r="1100" spans="29:34" x14ac:dyDescent="0.15">
      <c r="AC1100" s="167">
        <v>1097</v>
      </c>
      <c r="AD1100" s="167">
        <f>[1]节奏总纲!AD1100</f>
        <v>101.00639796102359</v>
      </c>
      <c r="AE1100" s="167">
        <f>[1]节奏总纲!AE1100</f>
        <v>103.30523522059175</v>
      </c>
      <c r="AF1100" s="167">
        <f>[1]节奏总纲!AF1100</f>
        <v>106.42006145660088</v>
      </c>
      <c r="AG1100" s="167">
        <f>[1]节奏总纲!AG1100</f>
        <v>111.25925955795988</v>
      </c>
      <c r="AH1100" s="167">
        <f>[1]节奏总纲!AH1100</f>
        <v>120.38516683699991</v>
      </c>
    </row>
    <row r="1101" spans="29:34" x14ac:dyDescent="0.15">
      <c r="AC1101" s="167">
        <v>1098</v>
      </c>
      <c r="AD1101" s="167">
        <f>[1]节奏总纲!AD1101</f>
        <v>101.01909297389602</v>
      </c>
      <c r="AE1101" s="167">
        <f>[1]节奏总纲!AE1101</f>
        <v>103.3181598528836</v>
      </c>
      <c r="AF1101" s="167">
        <f>[1]节奏总纲!AF1101</f>
        <v>106.43305469283159</v>
      </c>
      <c r="AG1101" s="167">
        <f>[1]节奏总纲!AG1101</f>
        <v>111.27196331540786</v>
      </c>
      <c r="AH1101" s="167">
        <f>[1]节奏总纲!AH1101</f>
        <v>120.39843746947649</v>
      </c>
    </row>
    <row r="1102" spans="29:34" x14ac:dyDescent="0.15">
      <c r="AC1102" s="167">
        <v>1099</v>
      </c>
      <c r="AD1102" s="167">
        <f>[1]节奏总纲!AD1102</f>
        <v>101.03178798676846</v>
      </c>
      <c r="AE1102" s="167">
        <f>[1]节奏总纲!AE1102</f>
        <v>103.33108448517544</v>
      </c>
      <c r="AF1102" s="167">
        <f>[1]节奏总纲!AF1102</f>
        <v>106.4460479290623</v>
      </c>
      <c r="AG1102" s="167">
        <f>[1]节奏总纲!AG1102</f>
        <v>111.28466707285584</v>
      </c>
      <c r="AH1102" s="167">
        <f>[1]节奏总纲!AH1102</f>
        <v>120.41170810195305</v>
      </c>
    </row>
    <row r="1103" spans="29:34" x14ac:dyDescent="0.15">
      <c r="AC1103" s="167">
        <v>1100</v>
      </c>
      <c r="AD1103" s="167">
        <f>[1]节奏总纲!AD1103</f>
        <v>101.04448299964091</v>
      </c>
      <c r="AE1103" s="167">
        <f>[1]节奏总纲!AE1103</f>
        <v>103.34400911746728</v>
      </c>
      <c r="AF1103" s="167">
        <f>[1]节奏总纲!AF1103</f>
        <v>106.45904116529302</v>
      </c>
      <c r="AG1103" s="167">
        <f>[1]节奏总纲!AG1103</f>
        <v>111.29737083030383</v>
      </c>
      <c r="AH1103" s="167">
        <f>[1]节奏总纲!AH1103</f>
        <v>120.42497873442963</v>
      </c>
    </row>
    <row r="1104" spans="29:34" x14ac:dyDescent="0.15">
      <c r="AC1104" s="167">
        <v>1101</v>
      </c>
      <c r="AD1104" s="167">
        <f>[1]节奏总纲!AD1104</f>
        <v>101.05717801251335</v>
      </c>
      <c r="AE1104" s="167">
        <f>[1]节奏总纲!AE1104</f>
        <v>103.35693374975912</v>
      </c>
      <c r="AF1104" s="167">
        <f>[1]节奏总纲!AF1104</f>
        <v>106.47203440152373</v>
      </c>
      <c r="AG1104" s="167">
        <f>[1]节奏总纲!AG1104</f>
        <v>111.31007458775181</v>
      </c>
      <c r="AH1104" s="167">
        <f>[1]节奏总纲!AH1104</f>
        <v>120.43824936690619</v>
      </c>
    </row>
    <row r="1105" spans="29:34" x14ac:dyDescent="0.15">
      <c r="AC1105" s="167">
        <v>1102</v>
      </c>
      <c r="AD1105" s="167">
        <f>[1]节奏总纲!AD1105</f>
        <v>101.06987302538577</v>
      </c>
      <c r="AE1105" s="167">
        <f>[1]节奏总纲!AE1105</f>
        <v>103.36985838205096</v>
      </c>
      <c r="AF1105" s="167">
        <f>[1]节奏总纲!AF1105</f>
        <v>106.48502763775444</v>
      </c>
      <c r="AG1105" s="167">
        <f>[1]节奏总纲!AG1105</f>
        <v>111.32277834519979</v>
      </c>
      <c r="AH1105" s="167">
        <f>[1]节奏总纲!AH1105</f>
        <v>120.45151999938277</v>
      </c>
    </row>
    <row r="1106" spans="29:34" x14ac:dyDescent="0.15">
      <c r="AC1106" s="167">
        <v>1103</v>
      </c>
      <c r="AD1106" s="167">
        <f>[1]节奏总纲!AD1106</f>
        <v>101.08256803825822</v>
      </c>
      <c r="AE1106" s="167">
        <f>[1]节奏总纲!AE1106</f>
        <v>103.38278301434279</v>
      </c>
      <c r="AF1106" s="167">
        <f>[1]节奏总纲!AF1106</f>
        <v>106.49802087398515</v>
      </c>
      <c r="AG1106" s="167">
        <f>[1]节奏总纲!AG1106</f>
        <v>111.33548210264777</v>
      </c>
      <c r="AH1106" s="167">
        <f>[1]节奏总纲!AH1106</f>
        <v>120.46479063185933</v>
      </c>
    </row>
    <row r="1107" spans="29:34" x14ac:dyDescent="0.15">
      <c r="AC1107" s="167">
        <v>1104</v>
      </c>
      <c r="AD1107" s="167">
        <f>[1]节奏总纲!AD1107</f>
        <v>101.09526305113066</v>
      </c>
      <c r="AE1107" s="167">
        <f>[1]节奏总纲!AE1107</f>
        <v>103.39570764663463</v>
      </c>
      <c r="AF1107" s="167">
        <f>[1]节奏总纲!AF1107</f>
        <v>106.51101411021587</v>
      </c>
      <c r="AG1107" s="167">
        <f>[1]节奏总纲!AG1107</f>
        <v>111.34818586009575</v>
      </c>
      <c r="AH1107" s="167">
        <f>[1]节奏总纲!AH1107</f>
        <v>120.47806126433591</v>
      </c>
    </row>
    <row r="1108" spans="29:34" x14ac:dyDescent="0.15">
      <c r="AC1108" s="167">
        <v>1105</v>
      </c>
      <c r="AD1108" s="167">
        <f>[1]节奏总纲!AD1108</f>
        <v>101.10795806400309</v>
      </c>
      <c r="AE1108" s="167">
        <f>[1]节奏总纲!AE1108</f>
        <v>103.40863227892648</v>
      </c>
      <c r="AF1108" s="167">
        <f>[1]节奏总纲!AF1108</f>
        <v>106.52400734644658</v>
      </c>
      <c r="AG1108" s="167">
        <f>[1]节奏总纲!AG1108</f>
        <v>111.36088961754375</v>
      </c>
      <c r="AH1108" s="167">
        <f>[1]节奏总纲!AH1108</f>
        <v>120.49133189681247</v>
      </c>
    </row>
    <row r="1109" spans="29:34" x14ac:dyDescent="0.15">
      <c r="AC1109" s="167">
        <v>1106</v>
      </c>
      <c r="AD1109" s="167">
        <f>[1]节奏总纲!AD1109</f>
        <v>101.12065307687553</v>
      </c>
      <c r="AE1109" s="167">
        <f>[1]节奏总纲!AE1109</f>
        <v>103.42155691121832</v>
      </c>
      <c r="AF1109" s="167">
        <f>[1]节奏总纲!AF1109</f>
        <v>106.53700058267729</v>
      </c>
      <c r="AG1109" s="167">
        <f>[1]节奏总纲!AG1109</f>
        <v>111.37359337499173</v>
      </c>
      <c r="AH1109" s="167">
        <f>[1]节奏总纲!AH1109</f>
        <v>120.50460252928903</v>
      </c>
    </row>
    <row r="1110" spans="29:34" x14ac:dyDescent="0.15">
      <c r="AC1110" s="167">
        <v>1107</v>
      </c>
      <c r="AD1110" s="167">
        <f>[1]节奏总纲!AD1110</f>
        <v>101.13334808974797</v>
      </c>
      <c r="AE1110" s="167">
        <f>[1]节奏总纲!AE1110</f>
        <v>103.43448154351016</v>
      </c>
      <c r="AF1110" s="167">
        <f>[1]节奏总纲!AF1110</f>
        <v>106.54999381890802</v>
      </c>
      <c r="AG1110" s="167">
        <f>[1]节奏总纲!AG1110</f>
        <v>111.38629713243971</v>
      </c>
      <c r="AH1110" s="167">
        <f>[1]节奏总纲!AH1110</f>
        <v>120.51787316176561</v>
      </c>
    </row>
    <row r="1111" spans="29:34" x14ac:dyDescent="0.15">
      <c r="AC1111" s="167">
        <v>1108</v>
      </c>
      <c r="AD1111" s="167">
        <f>[1]节奏总纲!AD1111</f>
        <v>101.14604310262041</v>
      </c>
      <c r="AE1111" s="167">
        <f>[1]节奏总纲!AE1111</f>
        <v>103.44740617580199</v>
      </c>
      <c r="AF1111" s="167">
        <f>[1]节奏总纲!AF1111</f>
        <v>106.56298705513873</v>
      </c>
      <c r="AG1111" s="167">
        <f>[1]节奏总纲!AG1111</f>
        <v>111.39900088988769</v>
      </c>
      <c r="AH1111" s="167">
        <f>[1]节奏总纲!AH1111</f>
        <v>120.53114379424217</v>
      </c>
    </row>
    <row r="1112" spans="29:34" x14ac:dyDescent="0.15">
      <c r="AC1112" s="167">
        <v>1109</v>
      </c>
      <c r="AD1112" s="167">
        <f>[1]节奏总纲!AD1112</f>
        <v>101.15873811549284</v>
      </c>
      <c r="AE1112" s="167">
        <f>[1]节奏总纲!AE1112</f>
        <v>103.46033080809383</v>
      </c>
      <c r="AF1112" s="167">
        <f>[1]节奏总纲!AF1112</f>
        <v>106.57598029136945</v>
      </c>
      <c r="AG1112" s="167">
        <f>[1]节奏总纲!AG1112</f>
        <v>111.41170464733568</v>
      </c>
      <c r="AH1112" s="167">
        <f>[1]节奏总纲!AH1112</f>
        <v>120.54441442671875</v>
      </c>
    </row>
    <row r="1113" spans="29:34" x14ac:dyDescent="0.15">
      <c r="AC1113" s="167">
        <v>1110</v>
      </c>
      <c r="AD1113" s="167">
        <f>[1]节奏总纲!AD1113</f>
        <v>101.17143312836528</v>
      </c>
      <c r="AE1113" s="167">
        <f>[1]节奏总纲!AE1113</f>
        <v>103.47325544038567</v>
      </c>
      <c r="AF1113" s="167">
        <f>[1]节奏总纲!AF1113</f>
        <v>106.58897352760016</v>
      </c>
      <c r="AG1113" s="167">
        <f>[1]节奏总纲!AG1113</f>
        <v>111.42440840478366</v>
      </c>
      <c r="AH1113" s="167">
        <f>[1]节奏总纲!AH1113</f>
        <v>120.55768505919531</v>
      </c>
    </row>
    <row r="1114" spans="29:34" x14ac:dyDescent="0.15">
      <c r="AC1114" s="167">
        <v>1111</v>
      </c>
      <c r="AD1114" s="167">
        <f>[1]节奏总纲!AD1114</f>
        <v>101.18412814123772</v>
      </c>
      <c r="AE1114" s="167">
        <f>[1]节奏总纲!AE1114</f>
        <v>103.48618007267751</v>
      </c>
      <c r="AF1114" s="167">
        <f>[1]节奏总纲!AF1114</f>
        <v>106.60196676383087</v>
      </c>
      <c r="AG1114" s="167">
        <f>[1]节奏总纲!AG1114</f>
        <v>111.43711216223164</v>
      </c>
      <c r="AH1114" s="167">
        <f>[1]节奏总纲!AH1114</f>
        <v>120.57095569167188</v>
      </c>
    </row>
    <row r="1115" spans="29:34" x14ac:dyDescent="0.15">
      <c r="AC1115" s="167">
        <v>1112</v>
      </c>
      <c r="AD1115" s="167">
        <f>[1]节奏总纲!AD1115</f>
        <v>101.19682315411016</v>
      </c>
      <c r="AE1115" s="167">
        <f>[1]节奏总纲!AE1115</f>
        <v>103.49910470496935</v>
      </c>
      <c r="AF1115" s="167">
        <f>[1]节奏总纲!AF1115</f>
        <v>106.61496000006159</v>
      </c>
      <c r="AG1115" s="167">
        <f>[1]节奏总纲!AG1115</f>
        <v>111.44981591967962</v>
      </c>
      <c r="AH1115" s="167">
        <f>[1]节奏总纲!AH1115</f>
        <v>120.58422632414845</v>
      </c>
    </row>
    <row r="1116" spans="29:34" x14ac:dyDescent="0.15">
      <c r="AC1116" s="167">
        <v>1113</v>
      </c>
      <c r="AD1116" s="167">
        <f>[1]节奏总纲!AD1116</f>
        <v>101.20951816698259</v>
      </c>
      <c r="AE1116" s="167">
        <f>[1]节奏总纲!AE1116</f>
        <v>103.5120293372612</v>
      </c>
      <c r="AF1116" s="167">
        <f>[1]节奏总纲!AF1116</f>
        <v>106.6279532362923</v>
      </c>
      <c r="AG1116" s="167">
        <f>[1]节奏总纲!AG1116</f>
        <v>111.46251967712762</v>
      </c>
      <c r="AH1116" s="167">
        <f>[1]节奏总纲!AH1116</f>
        <v>120.59749695662501</v>
      </c>
    </row>
    <row r="1117" spans="29:34" x14ac:dyDescent="0.15">
      <c r="AC1117" s="167">
        <v>1114</v>
      </c>
      <c r="AD1117" s="167">
        <f>[1]节奏总纲!AD1117</f>
        <v>101.22221317985503</v>
      </c>
      <c r="AE1117" s="167">
        <f>[1]节奏总纲!AE1117</f>
        <v>103.52495396955302</v>
      </c>
      <c r="AF1117" s="167">
        <f>[1]节奏总纲!AF1117</f>
        <v>106.64094647252301</v>
      </c>
      <c r="AG1117" s="167">
        <f>[1]节奏总纲!AG1117</f>
        <v>111.4752234345756</v>
      </c>
      <c r="AH1117" s="167">
        <f>[1]节奏总纲!AH1117</f>
        <v>120.61076758910158</v>
      </c>
    </row>
    <row r="1118" spans="29:34" x14ac:dyDescent="0.15">
      <c r="AC1118" s="167">
        <v>1115</v>
      </c>
      <c r="AD1118" s="167">
        <f>[1]节奏总纲!AD1118</f>
        <v>101.23490819272747</v>
      </c>
      <c r="AE1118" s="167">
        <f>[1]节奏总纲!AE1118</f>
        <v>103.53787860184487</v>
      </c>
      <c r="AF1118" s="167">
        <f>[1]节奏总纲!AF1118</f>
        <v>106.65393970875373</v>
      </c>
      <c r="AG1118" s="167">
        <f>[1]节奏总纲!AG1118</f>
        <v>111.48792719202358</v>
      </c>
      <c r="AH1118" s="167">
        <f>[1]节奏总纲!AH1118</f>
        <v>120.62403822157815</v>
      </c>
    </row>
    <row r="1119" spans="29:34" x14ac:dyDescent="0.15">
      <c r="AC1119" s="167">
        <v>1116</v>
      </c>
      <c r="AD1119" s="167">
        <f>[1]节奏总纲!AD1119</f>
        <v>101.2476032055999</v>
      </c>
      <c r="AE1119" s="167">
        <f>[1]节奏总纲!AE1119</f>
        <v>103.55080323413671</v>
      </c>
      <c r="AF1119" s="167">
        <f>[1]节奏总纲!AF1119</f>
        <v>106.66693294498444</v>
      </c>
      <c r="AG1119" s="167">
        <f>[1]节奏总纲!AG1119</f>
        <v>111.50063094947156</v>
      </c>
      <c r="AH1119" s="167">
        <f>[1]节奏总纲!AH1119</f>
        <v>120.63730885405472</v>
      </c>
    </row>
    <row r="1120" spans="29:34" x14ac:dyDescent="0.15">
      <c r="AC1120" s="167">
        <v>1117</v>
      </c>
      <c r="AD1120" s="167">
        <f>[1]节奏总纲!AD1120</f>
        <v>101.26029821847234</v>
      </c>
      <c r="AE1120" s="167">
        <f>[1]节奏总纲!AE1120</f>
        <v>103.56372786642855</v>
      </c>
      <c r="AF1120" s="167">
        <f>[1]节奏总纲!AF1120</f>
        <v>106.67992618121515</v>
      </c>
      <c r="AG1120" s="167">
        <f>[1]节奏总纲!AG1120</f>
        <v>111.51333470691955</v>
      </c>
      <c r="AH1120" s="167">
        <f>[1]节奏总纲!AH1120</f>
        <v>120.65057948653129</v>
      </c>
    </row>
    <row r="1121" spans="29:34" x14ac:dyDescent="0.15">
      <c r="AC1121" s="167">
        <v>1118</v>
      </c>
      <c r="AD1121" s="167">
        <f>[1]节奏总纲!AD1121</f>
        <v>101.27299323134478</v>
      </c>
      <c r="AE1121" s="167">
        <f>[1]节奏总纲!AE1121</f>
        <v>103.57665249872039</v>
      </c>
      <c r="AF1121" s="167">
        <f>[1]节奏总纲!AF1121</f>
        <v>106.69291941744586</v>
      </c>
      <c r="AG1121" s="167">
        <f>[1]节奏总纲!AG1121</f>
        <v>111.52603846436753</v>
      </c>
      <c r="AH1121" s="167">
        <f>[1]节奏总纲!AH1121</f>
        <v>120.66385011900786</v>
      </c>
    </row>
    <row r="1122" spans="29:34" x14ac:dyDescent="0.15">
      <c r="AC1122" s="167">
        <v>1119</v>
      </c>
      <c r="AD1122" s="167">
        <f>[1]节奏总纲!AD1122</f>
        <v>101.28568824421723</v>
      </c>
      <c r="AE1122" s="167">
        <f>[1]节奏总纲!AE1122</f>
        <v>103.58957713101222</v>
      </c>
      <c r="AF1122" s="167">
        <f>[1]节奏总纲!AF1122</f>
        <v>106.70591265367658</v>
      </c>
      <c r="AG1122" s="167">
        <f>[1]节奏总纲!AG1122</f>
        <v>111.53874222181551</v>
      </c>
      <c r="AH1122" s="167">
        <f>[1]节奏总纲!AH1122</f>
        <v>120.67712075148442</v>
      </c>
    </row>
    <row r="1123" spans="29:34" x14ac:dyDescent="0.15">
      <c r="AC1123" s="167">
        <v>1120</v>
      </c>
      <c r="AD1123" s="167">
        <f>[1]节奏总纲!AD1123</f>
        <v>101.29838325708965</v>
      </c>
      <c r="AE1123" s="167">
        <f>[1]节奏总纲!AE1123</f>
        <v>103.60250176330406</v>
      </c>
      <c r="AF1123" s="167">
        <f>[1]节奏总纲!AF1123</f>
        <v>106.71890588990729</v>
      </c>
      <c r="AG1123" s="167">
        <f>[1]节奏总纲!AG1123</f>
        <v>111.55144597926349</v>
      </c>
      <c r="AH1123" s="167">
        <f>[1]节奏总纲!AH1123</f>
        <v>120.690391383961</v>
      </c>
    </row>
    <row r="1124" spans="29:34" x14ac:dyDescent="0.15">
      <c r="AC1124" s="167">
        <v>1121</v>
      </c>
      <c r="AD1124" s="167">
        <f>[1]节奏总纲!AD1124</f>
        <v>101.3110782699621</v>
      </c>
      <c r="AE1124" s="167">
        <f>[1]节奏总纲!AE1124</f>
        <v>103.6154263955959</v>
      </c>
      <c r="AF1124" s="167">
        <f>[1]节奏总纲!AF1124</f>
        <v>106.731899126138</v>
      </c>
      <c r="AG1124" s="167">
        <f>[1]节奏总纲!AG1124</f>
        <v>111.56414973671147</v>
      </c>
      <c r="AH1124" s="167">
        <f>[1]节奏总纲!AH1124</f>
        <v>120.70366201643756</v>
      </c>
    </row>
    <row r="1125" spans="29:34" x14ac:dyDescent="0.15">
      <c r="AC1125" s="167">
        <v>1122</v>
      </c>
      <c r="AD1125" s="167">
        <f>[1]节奏总纲!AD1125</f>
        <v>101.32377328283454</v>
      </c>
      <c r="AE1125" s="167">
        <f>[1]节奏总纲!AE1125</f>
        <v>103.62835102788775</v>
      </c>
      <c r="AF1125" s="167">
        <f>[1]节奏总纲!AF1125</f>
        <v>106.74489236236873</v>
      </c>
      <c r="AG1125" s="167">
        <f>[1]节奏总纲!AG1125</f>
        <v>111.57685349415947</v>
      </c>
      <c r="AH1125" s="167">
        <f>[1]节奏总纲!AH1125</f>
        <v>120.71693264891412</v>
      </c>
    </row>
    <row r="1126" spans="29:34" x14ac:dyDescent="0.15">
      <c r="AC1126" s="167">
        <v>1123</v>
      </c>
      <c r="AD1126" s="167">
        <f>[1]节奏总纲!AD1126</f>
        <v>101.33646829570696</v>
      </c>
      <c r="AE1126" s="167">
        <f>[1]节奏总纲!AE1126</f>
        <v>103.64127566017959</v>
      </c>
      <c r="AF1126" s="167">
        <f>[1]节奏总纲!AF1126</f>
        <v>106.75788559859944</v>
      </c>
      <c r="AG1126" s="167">
        <f>[1]节奏总纲!AG1126</f>
        <v>111.58955725160745</v>
      </c>
      <c r="AH1126" s="167">
        <f>[1]节奏总纲!AH1126</f>
        <v>120.7302032813907</v>
      </c>
    </row>
    <row r="1127" spans="29:34" x14ac:dyDescent="0.15">
      <c r="AC1127" s="167">
        <v>1124</v>
      </c>
      <c r="AD1127" s="167">
        <f>[1]节奏总纲!AD1127</f>
        <v>101.34916330857941</v>
      </c>
      <c r="AE1127" s="167">
        <f>[1]节奏总纲!AE1127</f>
        <v>103.65420029247142</v>
      </c>
      <c r="AF1127" s="167">
        <f>[1]节奏总纲!AF1127</f>
        <v>106.77087883483016</v>
      </c>
      <c r="AG1127" s="167">
        <f>[1]节奏总纲!AG1127</f>
        <v>111.60226100905543</v>
      </c>
      <c r="AH1127" s="167">
        <f>[1]节奏总纲!AH1127</f>
        <v>120.74347391386726</v>
      </c>
    </row>
    <row r="1128" spans="29:34" x14ac:dyDescent="0.15">
      <c r="AC1128" s="167">
        <v>1125</v>
      </c>
      <c r="AD1128" s="167">
        <f>[1]节奏总纲!AD1128</f>
        <v>101.36185832145185</v>
      </c>
      <c r="AE1128" s="167">
        <f>[1]节奏总纲!AE1128</f>
        <v>103.66712492476326</v>
      </c>
      <c r="AF1128" s="167">
        <f>[1]节奏总纲!AF1128</f>
        <v>106.78387207106087</v>
      </c>
      <c r="AG1128" s="167">
        <f>[1]节奏总纲!AG1128</f>
        <v>111.61496476650341</v>
      </c>
      <c r="AH1128" s="167">
        <f>[1]节奏总纲!AH1128</f>
        <v>120.75674454634384</v>
      </c>
    </row>
    <row r="1129" spans="29:34" x14ac:dyDescent="0.15">
      <c r="AC1129" s="167">
        <v>1126</v>
      </c>
      <c r="AD1129" s="167">
        <f>[1]节奏总纲!AD1129</f>
        <v>101.37455333432429</v>
      </c>
      <c r="AE1129" s="167">
        <f>[1]节奏总纲!AE1129</f>
        <v>103.6800495570551</v>
      </c>
      <c r="AF1129" s="167">
        <f>[1]节奏总纲!AF1129</f>
        <v>106.79686530729158</v>
      </c>
      <c r="AG1129" s="167">
        <f>[1]节奏总纲!AG1129</f>
        <v>111.6276685239514</v>
      </c>
      <c r="AH1129" s="167">
        <f>[1]节奏总纲!AH1129</f>
        <v>120.7700151788204</v>
      </c>
    </row>
    <row r="1130" spans="29:34" x14ac:dyDescent="0.15">
      <c r="AC1130" s="167">
        <v>1127</v>
      </c>
      <c r="AD1130" s="167">
        <f>[1]节奏总纲!AD1130</f>
        <v>101.38724834719672</v>
      </c>
      <c r="AE1130" s="167">
        <f>[1]节奏总纲!AE1130</f>
        <v>103.69297418934694</v>
      </c>
      <c r="AF1130" s="167">
        <f>[1]节奏总纲!AF1130</f>
        <v>106.8098585435223</v>
      </c>
      <c r="AG1130" s="167">
        <f>[1]节奏总纲!AG1130</f>
        <v>111.64037228139938</v>
      </c>
      <c r="AH1130" s="167">
        <f>[1]节奏总纲!AH1130</f>
        <v>120.78328581129698</v>
      </c>
    </row>
    <row r="1131" spans="29:34" x14ac:dyDescent="0.15">
      <c r="AC1131" s="167">
        <v>1128</v>
      </c>
      <c r="AD1131" s="167">
        <f>[1]节奏总纲!AD1131</f>
        <v>101.39994336006916</v>
      </c>
      <c r="AE1131" s="167">
        <f>[1]节奏总纲!AE1131</f>
        <v>103.70589882163878</v>
      </c>
      <c r="AF1131" s="167">
        <f>[1]节奏总纲!AF1131</f>
        <v>106.82285177975301</v>
      </c>
      <c r="AG1131" s="167">
        <f>[1]节奏总纲!AG1131</f>
        <v>111.65307603884736</v>
      </c>
      <c r="AH1131" s="167">
        <f>[1]节奏总纲!AH1131</f>
        <v>120.79655644377354</v>
      </c>
    </row>
    <row r="1132" spans="29:34" x14ac:dyDescent="0.15">
      <c r="AC1132" s="167">
        <v>1129</v>
      </c>
      <c r="AD1132" s="167">
        <f>[1]节奏总纲!AD1132</f>
        <v>101.4126383729416</v>
      </c>
      <c r="AE1132" s="167">
        <f>[1]节奏总纲!AE1132</f>
        <v>103.71882345393063</v>
      </c>
      <c r="AF1132" s="167">
        <f>[1]节奏总纲!AF1132</f>
        <v>106.83584501598372</v>
      </c>
      <c r="AG1132" s="167">
        <f>[1]节奏总纲!AG1132</f>
        <v>111.66577979629534</v>
      </c>
      <c r="AH1132" s="167">
        <f>[1]节奏总纲!AH1132</f>
        <v>120.8098270762501</v>
      </c>
    </row>
    <row r="1133" spans="29:34" x14ac:dyDescent="0.15">
      <c r="AC1133" s="167">
        <v>1130</v>
      </c>
      <c r="AD1133" s="167">
        <f>[1]节奏总纲!AD1133</f>
        <v>101.42533338581403</v>
      </c>
      <c r="AE1133" s="167">
        <f>[1]节奏总纲!AE1133</f>
        <v>103.73174808622245</v>
      </c>
      <c r="AF1133" s="167">
        <f>[1]节奏总纲!AF1133</f>
        <v>106.84883825221443</v>
      </c>
      <c r="AG1133" s="167">
        <f>[1]节奏总纲!AG1133</f>
        <v>111.67848355374333</v>
      </c>
      <c r="AH1133" s="167">
        <f>[1]节奏总纲!AH1133</f>
        <v>120.82309770872668</v>
      </c>
    </row>
    <row r="1134" spans="29:34" x14ac:dyDescent="0.15">
      <c r="AC1134" s="167">
        <v>1131</v>
      </c>
      <c r="AD1134" s="167">
        <f>[1]节奏总纲!AD1134</f>
        <v>101.43802839868647</v>
      </c>
      <c r="AE1134" s="167">
        <f>[1]节奏总纲!AE1134</f>
        <v>103.74467271851429</v>
      </c>
      <c r="AF1134" s="167">
        <f>[1]节奏总纲!AF1134</f>
        <v>106.86183148844515</v>
      </c>
      <c r="AG1134" s="167">
        <f>[1]节奏总纲!AG1134</f>
        <v>111.69118731119131</v>
      </c>
      <c r="AH1134" s="167">
        <f>[1]节奏总纲!AH1134</f>
        <v>120.83636834120324</v>
      </c>
    </row>
    <row r="1135" spans="29:34" x14ac:dyDescent="0.15">
      <c r="AC1135" s="167">
        <v>1132</v>
      </c>
      <c r="AD1135" s="167">
        <f>[1]节奏总纲!AD1135</f>
        <v>101.45072341155891</v>
      </c>
      <c r="AE1135" s="167">
        <f>[1]节奏总纲!AE1135</f>
        <v>103.75759735080614</v>
      </c>
      <c r="AF1135" s="167">
        <f>[1]节奏总纲!AF1135</f>
        <v>106.87482472467586</v>
      </c>
      <c r="AG1135" s="167">
        <f>[1]节奏总纲!AG1135</f>
        <v>111.70389106863929</v>
      </c>
      <c r="AH1135" s="167">
        <f>[1]节奏总纲!AH1135</f>
        <v>120.84963897367982</v>
      </c>
    </row>
    <row r="1136" spans="29:34" x14ac:dyDescent="0.15">
      <c r="AC1136" s="167">
        <v>1133</v>
      </c>
      <c r="AD1136" s="167">
        <f>[1]节奏总纲!AD1136</f>
        <v>101.46341842443135</v>
      </c>
      <c r="AE1136" s="167">
        <f>[1]节奏总纲!AE1136</f>
        <v>103.77052198309798</v>
      </c>
      <c r="AF1136" s="167">
        <f>[1]节奏总纲!AF1136</f>
        <v>106.88781796090657</v>
      </c>
      <c r="AG1136" s="167">
        <f>[1]节奏总纲!AG1136</f>
        <v>111.71659482608727</v>
      </c>
      <c r="AH1136" s="167">
        <f>[1]节奏总纲!AH1136</f>
        <v>120.86290960615638</v>
      </c>
    </row>
    <row r="1137" spans="29:34" x14ac:dyDescent="0.15">
      <c r="AC1137" s="167">
        <v>1134</v>
      </c>
      <c r="AD1137" s="167">
        <f>[1]节奏总纲!AD1137</f>
        <v>101.47611343730378</v>
      </c>
      <c r="AE1137" s="167">
        <f>[1]节奏总纲!AE1137</f>
        <v>103.78344661538982</v>
      </c>
      <c r="AF1137" s="167">
        <f>[1]节奏总纲!AF1137</f>
        <v>106.90081119713729</v>
      </c>
      <c r="AG1137" s="167">
        <f>[1]节奏总纲!AG1137</f>
        <v>111.72929858353527</v>
      </c>
      <c r="AH1137" s="167">
        <f>[1]节奏总纲!AH1137</f>
        <v>120.87618023863295</v>
      </c>
    </row>
    <row r="1138" spans="29:34" x14ac:dyDescent="0.15">
      <c r="AC1138" s="167">
        <v>1135</v>
      </c>
      <c r="AD1138" s="167">
        <f>[1]节奏总纲!AD1138</f>
        <v>101.48880845017622</v>
      </c>
      <c r="AE1138" s="167">
        <f>[1]节奏总纲!AE1138</f>
        <v>103.79637124768165</v>
      </c>
      <c r="AF1138" s="167">
        <f>[1]节奏总纲!AF1138</f>
        <v>106.913804433368</v>
      </c>
      <c r="AG1138" s="167">
        <f>[1]节奏总纲!AG1138</f>
        <v>111.74200234098325</v>
      </c>
      <c r="AH1138" s="167">
        <f>[1]节奏总纲!AH1138</f>
        <v>120.88945087110952</v>
      </c>
    </row>
    <row r="1139" spans="29:34" x14ac:dyDescent="0.15">
      <c r="AC1139" s="167">
        <v>1136</v>
      </c>
      <c r="AD1139" s="167">
        <f>[1]节奏总纲!AD1139</f>
        <v>101.50150346304866</v>
      </c>
      <c r="AE1139" s="167">
        <f>[1]节奏总纲!AE1139</f>
        <v>103.80929587997349</v>
      </c>
      <c r="AF1139" s="167">
        <f>[1]节奏总纲!AF1139</f>
        <v>106.92679766959871</v>
      </c>
      <c r="AG1139" s="167">
        <f>[1]节奏总纲!AG1139</f>
        <v>111.75470609843123</v>
      </c>
      <c r="AH1139" s="167">
        <f>[1]节奏总纲!AH1139</f>
        <v>120.90272150358609</v>
      </c>
    </row>
    <row r="1140" spans="29:34" x14ac:dyDescent="0.15">
      <c r="AC1140" s="167">
        <v>1137</v>
      </c>
      <c r="AD1140" s="167">
        <f>[1]节奏总纲!AD1140</f>
        <v>101.51419847592109</v>
      </c>
      <c r="AE1140" s="167">
        <f>[1]节奏总纲!AE1140</f>
        <v>103.82222051226533</v>
      </c>
      <c r="AF1140" s="167">
        <f>[1]节奏总纲!AF1140</f>
        <v>106.93979090582944</v>
      </c>
      <c r="AG1140" s="167">
        <f>[1]节奏总纲!AG1140</f>
        <v>111.76740985587921</v>
      </c>
      <c r="AH1140" s="167">
        <f>[1]节奏总纲!AH1140</f>
        <v>120.91599213606266</v>
      </c>
    </row>
    <row r="1141" spans="29:34" x14ac:dyDescent="0.15">
      <c r="AC1141" s="167">
        <v>1138</v>
      </c>
      <c r="AD1141" s="167">
        <f>[1]节奏总纲!AD1141</f>
        <v>101.52689348879353</v>
      </c>
      <c r="AE1141" s="167">
        <f>[1]节奏总纲!AE1141</f>
        <v>103.83514514455717</v>
      </c>
      <c r="AF1141" s="167">
        <f>[1]节奏总纲!AF1141</f>
        <v>106.95278414206015</v>
      </c>
      <c r="AG1141" s="167">
        <f>[1]节奏总纲!AG1141</f>
        <v>111.78011361332719</v>
      </c>
      <c r="AH1141" s="167">
        <f>[1]节奏总纲!AH1141</f>
        <v>120.92926276853922</v>
      </c>
    </row>
    <row r="1142" spans="29:34" x14ac:dyDescent="0.15">
      <c r="AC1142" s="167">
        <v>1139</v>
      </c>
      <c r="AD1142" s="167">
        <f>[1]节奏总纲!AD1142</f>
        <v>101.53958850166597</v>
      </c>
      <c r="AE1142" s="167">
        <f>[1]节奏总纲!AE1142</f>
        <v>103.84806977684902</v>
      </c>
      <c r="AF1142" s="167">
        <f>[1]节奏总纲!AF1142</f>
        <v>106.96577737829087</v>
      </c>
      <c r="AG1142" s="167">
        <f>[1]节奏总纲!AG1142</f>
        <v>111.79281737077518</v>
      </c>
      <c r="AH1142" s="167">
        <f>[1]节奏总纲!AH1142</f>
        <v>120.94253340101579</v>
      </c>
    </row>
    <row r="1143" spans="29:34" x14ac:dyDescent="0.15">
      <c r="AC1143" s="167">
        <v>1140</v>
      </c>
      <c r="AD1143" s="167">
        <f>[1]节奏总纲!AD1143</f>
        <v>101.55228351453842</v>
      </c>
      <c r="AE1143" s="167">
        <f>[1]节奏总纲!AE1143</f>
        <v>103.86099440914086</v>
      </c>
      <c r="AF1143" s="167">
        <f>[1]节奏总纲!AF1143</f>
        <v>106.97877061452158</v>
      </c>
      <c r="AG1143" s="167">
        <f>[1]节奏总纲!AG1143</f>
        <v>111.80552112822316</v>
      </c>
      <c r="AH1143" s="167">
        <f>[1]节奏总纲!AH1143</f>
        <v>120.95580403349236</v>
      </c>
    </row>
    <row r="1144" spans="29:34" x14ac:dyDescent="0.15">
      <c r="AC1144" s="167">
        <v>1141</v>
      </c>
      <c r="AD1144" s="167">
        <f>[1]节奏总纲!AD1144</f>
        <v>101.56497852741084</v>
      </c>
      <c r="AE1144" s="167">
        <f>[1]节奏总纲!AE1144</f>
        <v>103.87391904143269</v>
      </c>
      <c r="AF1144" s="167">
        <f>[1]节奏总纲!AF1144</f>
        <v>106.99176385075229</v>
      </c>
      <c r="AG1144" s="167">
        <f>[1]节奏总纲!AG1144</f>
        <v>111.81822488567114</v>
      </c>
      <c r="AH1144" s="167">
        <f>[1]节奏总纲!AH1144</f>
        <v>120.96907466596893</v>
      </c>
    </row>
    <row r="1145" spans="29:34" x14ac:dyDescent="0.15">
      <c r="AC1145" s="167">
        <v>1142</v>
      </c>
      <c r="AD1145" s="167">
        <f>[1]节奏总纲!AD1145</f>
        <v>101.57767354028329</v>
      </c>
      <c r="AE1145" s="167">
        <f>[1]节奏总纲!AE1145</f>
        <v>103.88684367372453</v>
      </c>
      <c r="AF1145" s="167">
        <f>[1]节奏总纲!AF1145</f>
        <v>107.00478811065045</v>
      </c>
      <c r="AG1145" s="167">
        <f>[1]节奏总纲!AG1145</f>
        <v>111.83092864311912</v>
      </c>
      <c r="AH1145" s="167">
        <f>[1]节奏总纲!AH1145</f>
        <v>120.98234529844549</v>
      </c>
    </row>
    <row r="1146" spans="29:34" x14ac:dyDescent="0.15">
      <c r="AC1146" s="167">
        <v>1143</v>
      </c>
      <c r="AD1146" s="167">
        <f>[1]节奏总纲!AD1146</f>
        <v>101.59036855315573</v>
      </c>
      <c r="AE1146" s="167">
        <f>[1]节奏总纲!AE1146</f>
        <v>103.89976830601637</v>
      </c>
      <c r="AF1146" s="167">
        <f>[1]节奏总纲!AF1146</f>
        <v>107.01786608315808</v>
      </c>
      <c r="AG1146" s="167">
        <f>[1]节奏总纲!AG1146</f>
        <v>111.84363240056712</v>
      </c>
      <c r="AH1146" s="167">
        <f>[1]节奏总纲!AH1146</f>
        <v>120.99561593092207</v>
      </c>
    </row>
    <row r="1147" spans="29:34" x14ac:dyDescent="0.15">
      <c r="AC1147" s="167">
        <v>1144</v>
      </c>
      <c r="AD1147" s="167">
        <f>[1]节奏总纲!AD1147</f>
        <v>101.60306356602815</v>
      </c>
      <c r="AE1147" s="167">
        <f>[1]节奏总纲!AE1147</f>
        <v>103.91269293830821</v>
      </c>
      <c r="AF1147" s="167">
        <f>[1]节奏总纲!AF1147</f>
        <v>107.03094405566571</v>
      </c>
      <c r="AG1147" s="167">
        <f>[1]节奏总纲!AG1147</f>
        <v>111.8563361580151</v>
      </c>
      <c r="AH1147" s="167">
        <f>[1]节奏总纲!AH1147</f>
        <v>121.00830117479435</v>
      </c>
    </row>
    <row r="1148" spans="29:34" x14ac:dyDescent="0.15">
      <c r="AC1148" s="167">
        <v>1145</v>
      </c>
      <c r="AD1148" s="167">
        <f>[1]节奏总纲!AD1148</f>
        <v>101.6157585789006</v>
      </c>
      <c r="AE1148" s="167">
        <f>[1]节奏总纲!AE1148</f>
        <v>103.92561757060005</v>
      </c>
      <c r="AF1148" s="167">
        <f>[1]节奏总纲!AF1148</f>
        <v>107.04402202817336</v>
      </c>
      <c r="AG1148" s="167">
        <f>[1]节奏总纲!AG1148</f>
        <v>111.86903991546308</v>
      </c>
      <c r="AH1148" s="167">
        <f>[1]节奏总纲!AH1148</f>
        <v>121.02069762490426</v>
      </c>
    </row>
    <row r="1149" spans="29:34" x14ac:dyDescent="0.15">
      <c r="AC1149" s="167">
        <v>1146</v>
      </c>
      <c r="AD1149" s="167">
        <f>[1]节奏总纲!AD1149</f>
        <v>101.62845359177304</v>
      </c>
      <c r="AE1149" s="167">
        <f>[1]节奏总纲!AE1149</f>
        <v>103.93854220289188</v>
      </c>
      <c r="AF1149" s="167">
        <f>[1]节奏总纲!AF1149</f>
        <v>107.05710000068099</v>
      </c>
      <c r="AG1149" s="167">
        <f>[1]节奏总纲!AG1149</f>
        <v>111.88174367291106</v>
      </c>
      <c r="AH1149" s="167">
        <f>[1]节奏总纲!AH1149</f>
        <v>121.03309407501416</v>
      </c>
    </row>
    <row r="1150" spans="29:34" x14ac:dyDescent="0.15">
      <c r="AC1150" s="167">
        <v>1147</v>
      </c>
      <c r="AD1150" s="167">
        <f>[1]节奏总纲!AD1150</f>
        <v>101.64114860464548</v>
      </c>
      <c r="AE1150" s="167">
        <f>[1]节奏总纲!AE1150</f>
        <v>103.95146683518372</v>
      </c>
      <c r="AF1150" s="167">
        <f>[1]节奏总纲!AF1150</f>
        <v>107.07017797318862</v>
      </c>
      <c r="AG1150" s="167">
        <f>[1]节奏总纲!AG1150</f>
        <v>111.89444743035905</v>
      </c>
      <c r="AH1150" s="167">
        <f>[1]节奏总纲!AH1150</f>
        <v>121.04549052512407</v>
      </c>
    </row>
    <row r="1151" spans="29:34" x14ac:dyDescent="0.15">
      <c r="AC1151" s="167">
        <v>1148</v>
      </c>
      <c r="AD1151" s="167">
        <f>[1]节奏总纲!AD1151</f>
        <v>101.65384361751791</v>
      </c>
      <c r="AE1151" s="167">
        <f>[1]节奏总纲!AE1151</f>
        <v>103.96439146747556</v>
      </c>
      <c r="AF1151" s="167">
        <f>[1]节奏总纲!AF1151</f>
        <v>107.08325594569625</v>
      </c>
      <c r="AG1151" s="167">
        <f>[1]节奏总纲!AG1151</f>
        <v>111.90715118780703</v>
      </c>
      <c r="AH1151" s="167">
        <f>[1]节奏总纲!AH1151</f>
        <v>121.05788697523397</v>
      </c>
    </row>
    <row r="1152" spans="29:34" x14ac:dyDescent="0.15">
      <c r="AC1152" s="167">
        <v>1149</v>
      </c>
      <c r="AD1152" s="167">
        <f>[1]节奏总纲!AD1152</f>
        <v>101.66653863039035</v>
      </c>
      <c r="AE1152" s="167">
        <f>[1]节奏总纲!AE1152</f>
        <v>103.97731609976741</v>
      </c>
      <c r="AF1152" s="167">
        <f>[1]节奏总纲!AF1152</f>
        <v>107.09633391820388</v>
      </c>
      <c r="AG1152" s="167">
        <f>[1]节奏总纲!AG1152</f>
        <v>111.91985494525501</v>
      </c>
      <c r="AH1152" s="167">
        <f>[1]节奏总纲!AH1152</f>
        <v>121.07028342534387</v>
      </c>
    </row>
    <row r="1153" spans="29:34" x14ac:dyDescent="0.15">
      <c r="AC1153" s="167">
        <v>1150</v>
      </c>
      <c r="AD1153" s="167">
        <f>[1]节奏总纲!AD1153</f>
        <v>101.67923364326279</v>
      </c>
      <c r="AE1153" s="167">
        <f>[1]节奏总纲!AE1153</f>
        <v>103.99024073205925</v>
      </c>
      <c r="AF1153" s="167">
        <f>[1]节奏总纲!AF1153</f>
        <v>107.10941189071151</v>
      </c>
      <c r="AG1153" s="167">
        <f>[1]节奏总纲!AG1153</f>
        <v>111.93255870270299</v>
      </c>
      <c r="AH1153" s="167">
        <f>[1]节奏总纲!AH1153</f>
        <v>121.08267987545378</v>
      </c>
    </row>
    <row r="1154" spans="29:34" x14ac:dyDescent="0.15">
      <c r="AC1154" s="167">
        <v>1151</v>
      </c>
      <c r="AD1154" s="167">
        <f>[1]节奏总纲!AD1154</f>
        <v>101.69192865613523</v>
      </c>
      <c r="AE1154" s="167">
        <f>[1]节奏总纲!AE1154</f>
        <v>104.00291205225143</v>
      </c>
      <c r="AF1154" s="167">
        <f>[1]节奏总纲!AF1154</f>
        <v>107.12248986321914</v>
      </c>
      <c r="AG1154" s="167">
        <f>[1]节奏总纲!AG1154</f>
        <v>111.94526246015099</v>
      </c>
      <c r="AH1154" s="167">
        <f>[1]节奏总纲!AH1154</f>
        <v>121.09507632556367</v>
      </c>
    </row>
    <row r="1155" spans="29:34" x14ac:dyDescent="0.15">
      <c r="AC1155" s="167">
        <v>1152</v>
      </c>
      <c r="AD1155" s="167">
        <f>[1]节奏总纲!AD1155</f>
        <v>101.70462366900766</v>
      </c>
      <c r="AE1155" s="167">
        <f>[1]节奏总纲!AE1155</f>
        <v>104.01480237525692</v>
      </c>
      <c r="AF1155" s="167">
        <f>[1]节奏总纲!AF1155</f>
        <v>107.13556783572679</v>
      </c>
      <c r="AG1155" s="167">
        <f>[1]节奏总纲!AG1155</f>
        <v>111.95796621759897</v>
      </c>
      <c r="AH1155" s="167">
        <f>[1]节奏总纲!AH1155</f>
        <v>121.10747277567357</v>
      </c>
    </row>
    <row r="1156" spans="29:34" x14ac:dyDescent="0.15">
      <c r="AC1156" s="167">
        <v>1153</v>
      </c>
      <c r="AD1156" s="167">
        <f>[1]节奏总纲!AD1156</f>
        <v>101.7173186818801</v>
      </c>
      <c r="AE1156" s="167">
        <f>[1]节奏总纲!AE1156</f>
        <v>104.02669269826241</v>
      </c>
      <c r="AF1156" s="167">
        <f>[1]节奏总纲!AF1156</f>
        <v>107.14864580823442</v>
      </c>
      <c r="AG1156" s="167">
        <f>[1]节奏总纲!AG1156</f>
        <v>111.97066997504695</v>
      </c>
      <c r="AH1156" s="167">
        <f>[1]节奏总纲!AH1156</f>
        <v>121.11986922578348</v>
      </c>
    </row>
    <row r="1157" spans="29:34" x14ac:dyDescent="0.15">
      <c r="AC1157" s="167">
        <v>1154</v>
      </c>
      <c r="AD1157" s="167">
        <f>[1]节奏总纲!AD1157</f>
        <v>101.73001369475254</v>
      </c>
      <c r="AE1157" s="167">
        <f>[1]节奏总纲!AE1157</f>
        <v>104.0385830212679</v>
      </c>
      <c r="AF1157" s="167">
        <f>[1]节奏总纲!AF1157</f>
        <v>107.16172378074205</v>
      </c>
      <c r="AG1157" s="167">
        <f>[1]节奏总纲!AG1157</f>
        <v>111.98337373249493</v>
      </c>
      <c r="AH1157" s="167">
        <f>[1]节奏总纲!AH1157</f>
        <v>121.13226567589338</v>
      </c>
    </row>
    <row r="1158" spans="29:34" x14ac:dyDescent="0.15">
      <c r="AC1158" s="167">
        <v>1155</v>
      </c>
      <c r="AD1158" s="167">
        <f>[1]节奏总纲!AD1158</f>
        <v>101.74270870762497</v>
      </c>
      <c r="AE1158" s="167">
        <f>[1]节奏总纲!AE1158</f>
        <v>104.05047334427339</v>
      </c>
      <c r="AF1158" s="167">
        <f>[1]节奏总纲!AF1158</f>
        <v>107.17480175324968</v>
      </c>
      <c r="AG1158" s="167">
        <f>[1]节奏总纲!AG1158</f>
        <v>111.99607748994291</v>
      </c>
      <c r="AH1158" s="167">
        <f>[1]节奏总纲!AH1158</f>
        <v>121.14466212600328</v>
      </c>
    </row>
    <row r="1159" spans="29:34" x14ac:dyDescent="0.15">
      <c r="AC1159" s="167">
        <v>1156</v>
      </c>
      <c r="AD1159" s="167">
        <f>[1]节奏总纲!AD1159</f>
        <v>101.75540372049741</v>
      </c>
      <c r="AE1159" s="167">
        <f>[1]节奏总纲!AE1159</f>
        <v>104.06236366727887</v>
      </c>
      <c r="AF1159" s="167">
        <f>[1]节奏总纲!AF1159</f>
        <v>107.18787972575731</v>
      </c>
      <c r="AG1159" s="167">
        <f>[1]节奏总纲!AG1159</f>
        <v>112.00859363398079</v>
      </c>
      <c r="AH1159" s="167">
        <f>[1]节奏总纲!AH1159</f>
        <v>121.15705857611319</v>
      </c>
    </row>
    <row r="1160" spans="29:34" x14ac:dyDescent="0.15">
      <c r="AC1160" s="167">
        <v>1157</v>
      </c>
      <c r="AD1160" s="167">
        <f>[1]节奏总纲!AD1160</f>
        <v>101.76809873336985</v>
      </c>
      <c r="AE1160" s="167">
        <f>[1]节奏总纲!AE1160</f>
        <v>104.07425399028436</v>
      </c>
      <c r="AF1160" s="167">
        <f>[1]节奏总纲!AF1160</f>
        <v>107.20095769826494</v>
      </c>
      <c r="AG1160" s="167">
        <f>[1]节奏总纲!AG1160</f>
        <v>112.0210259726713</v>
      </c>
      <c r="AH1160" s="167">
        <f>[1]节奏总纲!AH1160</f>
        <v>121.16945502622309</v>
      </c>
    </row>
    <row r="1161" spans="29:34" x14ac:dyDescent="0.15">
      <c r="AC1161" s="167">
        <v>1158</v>
      </c>
      <c r="AD1161" s="167">
        <f>[1]节奏总纲!AD1161</f>
        <v>101.7807937462423</v>
      </c>
      <c r="AE1161" s="167">
        <f>[1]节奏总纲!AE1161</f>
        <v>104.08614431328985</v>
      </c>
      <c r="AF1161" s="167">
        <f>[1]节奏总纲!AF1161</f>
        <v>107.21403567077257</v>
      </c>
      <c r="AG1161" s="167">
        <f>[1]节奏总纲!AG1161</f>
        <v>112.03345831136181</v>
      </c>
      <c r="AH1161" s="167">
        <f>[1]节奏总纲!AH1161</f>
        <v>121.18185147633299</v>
      </c>
    </row>
    <row r="1162" spans="29:34" x14ac:dyDescent="0.15">
      <c r="AC1162" s="167">
        <v>1159</v>
      </c>
      <c r="AD1162" s="167">
        <f>[1]节奏总纲!AD1162</f>
        <v>101.79348875911472</v>
      </c>
      <c r="AE1162" s="167">
        <f>[1]节奏总纲!AE1162</f>
        <v>104.09803463629534</v>
      </c>
      <c r="AF1162" s="167">
        <f>[1]节奏总纲!AF1162</f>
        <v>107.22711364328022</v>
      </c>
      <c r="AG1162" s="167">
        <f>[1]节奏总纲!AG1162</f>
        <v>112.04589065005231</v>
      </c>
      <c r="AH1162" s="167">
        <f>[1]节奏总纲!AH1162</f>
        <v>121.1942479264429</v>
      </c>
    </row>
    <row r="1163" spans="29:34" x14ac:dyDescent="0.15">
      <c r="AC1163" s="167">
        <v>1160</v>
      </c>
      <c r="AD1163" s="167">
        <f>[1]节奏总纲!AD1163</f>
        <v>101.80618377198716</v>
      </c>
      <c r="AE1163" s="167">
        <f>[1]节奏总纲!AE1163</f>
        <v>104.10992495930083</v>
      </c>
      <c r="AF1163" s="167">
        <f>[1]节奏总纲!AF1163</f>
        <v>107.24019161578785</v>
      </c>
      <c r="AG1163" s="167">
        <f>[1]节奏总纲!AG1163</f>
        <v>112.05832298874283</v>
      </c>
      <c r="AH1163" s="167">
        <f>[1]节奏总纲!AH1163</f>
        <v>121.2066443765528</v>
      </c>
    </row>
    <row r="1164" spans="29:34" x14ac:dyDescent="0.15">
      <c r="AC1164" s="167">
        <v>1161</v>
      </c>
      <c r="AD1164" s="167">
        <f>[1]节奏总纲!AD1164</f>
        <v>101.81887878485961</v>
      </c>
      <c r="AE1164" s="167">
        <f>[1]节奏总纲!AE1164</f>
        <v>104.12181528230631</v>
      </c>
      <c r="AF1164" s="167">
        <f>[1]节奏总纲!AF1164</f>
        <v>107.25326958829548</v>
      </c>
      <c r="AG1164" s="167">
        <f>[1]节奏总纲!AG1164</f>
        <v>112.07075532743333</v>
      </c>
      <c r="AH1164" s="167">
        <f>[1]节奏总纲!AH1164</f>
        <v>121.21904082666271</v>
      </c>
    </row>
    <row r="1165" spans="29:34" x14ac:dyDescent="0.15">
      <c r="AC1165" s="167">
        <v>1162</v>
      </c>
      <c r="AD1165" s="167">
        <f>[1]节奏总纲!AD1165</f>
        <v>101.83157379773203</v>
      </c>
      <c r="AE1165" s="167">
        <f>[1]节奏总纲!AE1165</f>
        <v>104.1337056053118</v>
      </c>
      <c r="AF1165" s="167">
        <f>[1]节奏总纲!AF1165</f>
        <v>107.26634756080311</v>
      </c>
      <c r="AG1165" s="167">
        <f>[1]节奏总纲!AG1165</f>
        <v>112.08318766612385</v>
      </c>
      <c r="AH1165" s="167">
        <f>[1]节奏总纲!AH1165</f>
        <v>121.23143727677261</v>
      </c>
    </row>
    <row r="1166" spans="29:34" x14ac:dyDescent="0.15">
      <c r="AC1166" s="167">
        <v>1163</v>
      </c>
      <c r="AD1166" s="167">
        <f>[1]节奏总纲!AD1166</f>
        <v>101.84426881060448</v>
      </c>
      <c r="AE1166" s="167">
        <f>[1]节奏总纲!AE1166</f>
        <v>104.14559592831729</v>
      </c>
      <c r="AF1166" s="167">
        <f>[1]节奏总纲!AF1166</f>
        <v>107.27942553331074</v>
      </c>
      <c r="AG1166" s="167">
        <f>[1]节奏总纲!AG1166</f>
        <v>112.09562000481435</v>
      </c>
      <c r="AH1166" s="167">
        <f>[1]节奏总纲!AH1166</f>
        <v>121.2438337268825</v>
      </c>
    </row>
    <row r="1167" spans="29:34" x14ac:dyDescent="0.15">
      <c r="AC1167" s="167">
        <v>1164</v>
      </c>
      <c r="AD1167" s="167">
        <f>[1]节奏总纲!AD1167</f>
        <v>101.85696382347692</v>
      </c>
      <c r="AE1167" s="167">
        <f>[1]节奏总纲!AE1167</f>
        <v>104.15748625132278</v>
      </c>
      <c r="AF1167" s="167">
        <f>[1]节奏总纲!AF1167</f>
        <v>107.29250350581837</v>
      </c>
      <c r="AG1167" s="167">
        <f>[1]节奏总纲!AG1167</f>
        <v>112.10805234350487</v>
      </c>
      <c r="AH1167" s="167">
        <f>[1]节奏总纲!AH1167</f>
        <v>121.2562301769924</v>
      </c>
    </row>
    <row r="1168" spans="29:34" x14ac:dyDescent="0.15">
      <c r="AC1168" s="167">
        <v>1165</v>
      </c>
      <c r="AD1168" s="167">
        <f>[1]节奏总纲!AD1168</f>
        <v>101.86965883634936</v>
      </c>
      <c r="AE1168" s="167">
        <f>[1]节奏总纲!AE1168</f>
        <v>104.16937657432827</v>
      </c>
      <c r="AF1168" s="167">
        <f>[1]节奏总纲!AF1168</f>
        <v>107.305581478326</v>
      </c>
      <c r="AG1168" s="167">
        <f>[1]节奏总纲!AG1168</f>
        <v>112.12048468219537</v>
      </c>
      <c r="AH1168" s="167">
        <f>[1]节奏总纲!AH1168</f>
        <v>121.26862662710231</v>
      </c>
    </row>
    <row r="1169" spans="29:34" x14ac:dyDescent="0.15">
      <c r="AC1169" s="167">
        <v>1166</v>
      </c>
      <c r="AD1169" s="167">
        <f>[1]节奏总纲!AD1169</f>
        <v>101.88235384922179</v>
      </c>
      <c r="AE1169" s="167">
        <f>[1]节奏总纲!AE1169</f>
        <v>104.18126689733376</v>
      </c>
      <c r="AF1169" s="167">
        <f>[1]节奏总纲!AF1169</f>
        <v>107.31865945083365</v>
      </c>
      <c r="AG1169" s="167">
        <f>[1]节奏总纲!AG1169</f>
        <v>112.13291702088587</v>
      </c>
      <c r="AH1169" s="167">
        <f>[1]节奏总纲!AH1169</f>
        <v>121.28102307721221</v>
      </c>
    </row>
    <row r="1170" spans="29:34" x14ac:dyDescent="0.15">
      <c r="AC1170" s="167">
        <v>1167</v>
      </c>
      <c r="AD1170" s="167">
        <f>[1]节奏总纲!AD1170</f>
        <v>101.89504886209423</v>
      </c>
      <c r="AE1170" s="167">
        <f>[1]节奏总纲!AE1170</f>
        <v>104.19315722033924</v>
      </c>
      <c r="AF1170" s="167">
        <f>[1]节奏总纲!AF1170</f>
        <v>107.33173742334128</v>
      </c>
      <c r="AG1170" s="167">
        <f>[1]节奏总纲!AG1170</f>
        <v>112.14534935957639</v>
      </c>
      <c r="AH1170" s="167">
        <f>[1]节奏总纲!AH1170</f>
        <v>121.29341952732211</v>
      </c>
    </row>
    <row r="1171" spans="29:34" x14ac:dyDescent="0.15">
      <c r="AC1171" s="167">
        <v>1168</v>
      </c>
      <c r="AD1171" s="167">
        <f>[1]节奏总纲!AD1171</f>
        <v>101.90774387496667</v>
      </c>
      <c r="AE1171" s="167">
        <f>[1]节奏总纲!AE1171</f>
        <v>104.20504754334473</v>
      </c>
      <c r="AF1171" s="167">
        <f>[1]节奏总纲!AF1171</f>
        <v>107.34481539584891</v>
      </c>
      <c r="AG1171" s="167">
        <f>[1]节奏总纲!AG1171</f>
        <v>112.15778169826689</v>
      </c>
      <c r="AH1171" s="167">
        <f>[1]节奏总纲!AH1171</f>
        <v>121.30581597743202</v>
      </c>
    </row>
    <row r="1172" spans="29:34" x14ac:dyDescent="0.15">
      <c r="AC1172" s="167">
        <v>1169</v>
      </c>
      <c r="AD1172" s="167">
        <f>[1]节奏总纲!AD1172</f>
        <v>101.9204388878391</v>
      </c>
      <c r="AE1172" s="167">
        <f>[1]节奏总纲!AE1172</f>
        <v>104.21693786635022</v>
      </c>
      <c r="AF1172" s="167">
        <f>[1]节奏总纲!AF1172</f>
        <v>107.35789336835654</v>
      </c>
      <c r="AG1172" s="167">
        <f>[1]节奏总纲!AG1172</f>
        <v>112.1702140369574</v>
      </c>
      <c r="AH1172" s="167">
        <f>[1]节奏总纲!AH1172</f>
        <v>121.31821242754192</v>
      </c>
    </row>
    <row r="1173" spans="29:34" x14ac:dyDescent="0.15">
      <c r="AC1173" s="167">
        <v>1170</v>
      </c>
      <c r="AD1173" s="167">
        <f>[1]节奏总纲!AD1173</f>
        <v>101.93313390071154</v>
      </c>
      <c r="AE1173" s="167">
        <f>[1]节奏总纲!AE1173</f>
        <v>104.22882818935571</v>
      </c>
      <c r="AF1173" s="167">
        <f>[1]节奏总纲!AF1173</f>
        <v>107.37097134086417</v>
      </c>
      <c r="AG1173" s="167">
        <f>[1]节奏总纲!AG1173</f>
        <v>112.18264637564791</v>
      </c>
      <c r="AH1173" s="167">
        <f>[1]节奏总纲!AH1173</f>
        <v>121.33060887765183</v>
      </c>
    </row>
    <row r="1174" spans="29:34" x14ac:dyDescent="0.15">
      <c r="AC1174" s="167">
        <v>1171</v>
      </c>
      <c r="AD1174" s="167">
        <f>[1]节奏总纲!AD1174</f>
        <v>101.94582891358398</v>
      </c>
      <c r="AE1174" s="167">
        <f>[1]节奏总纲!AE1174</f>
        <v>104.2407185123612</v>
      </c>
      <c r="AF1174" s="167">
        <f>[1]节奏总纲!AF1174</f>
        <v>107.3840493133718</v>
      </c>
      <c r="AG1174" s="167">
        <f>[1]节奏总纲!AG1174</f>
        <v>112.19507871433842</v>
      </c>
      <c r="AH1174" s="167">
        <f>[1]节奏总纲!AH1174</f>
        <v>121.34300532776173</v>
      </c>
    </row>
    <row r="1175" spans="29:34" x14ac:dyDescent="0.15">
      <c r="AC1175" s="167">
        <v>1172</v>
      </c>
      <c r="AD1175" s="167">
        <f>[1]节奏总纲!AD1175</f>
        <v>101.95852392645642</v>
      </c>
      <c r="AE1175" s="167">
        <f>[1]节奏总纲!AE1175</f>
        <v>104.25260883536669</v>
      </c>
      <c r="AF1175" s="167">
        <f>[1]节奏总纲!AF1175</f>
        <v>107.39712728587944</v>
      </c>
      <c r="AG1175" s="167">
        <f>[1]节奏总纲!AG1175</f>
        <v>112.20751105302892</v>
      </c>
      <c r="AH1175" s="167">
        <f>[1]节奏总纲!AH1175</f>
        <v>121.35540177787163</v>
      </c>
    </row>
    <row r="1176" spans="29:34" x14ac:dyDescent="0.15">
      <c r="AC1176" s="167">
        <v>1173</v>
      </c>
      <c r="AD1176" s="167">
        <f>[1]节奏总纲!AD1176</f>
        <v>101.97121893932885</v>
      </c>
      <c r="AE1176" s="167">
        <f>[1]节奏总纲!AE1176</f>
        <v>104.26449915837217</v>
      </c>
      <c r="AF1176" s="167">
        <f>[1]节奏总纲!AF1176</f>
        <v>107.41020525838708</v>
      </c>
      <c r="AG1176" s="167">
        <f>[1]节奏总纲!AG1176</f>
        <v>112.21994339171944</v>
      </c>
      <c r="AH1176" s="167">
        <f>[1]节奏总纲!AH1176</f>
        <v>121.36779822798154</v>
      </c>
    </row>
    <row r="1177" spans="29:34" x14ac:dyDescent="0.15">
      <c r="AC1177" s="167">
        <v>1174</v>
      </c>
      <c r="AD1177" s="167">
        <f>[1]节奏总纲!AD1177</f>
        <v>101.98391395220129</v>
      </c>
      <c r="AE1177" s="167">
        <f>[1]节奏总纲!AE1177</f>
        <v>104.27638948137766</v>
      </c>
      <c r="AF1177" s="167">
        <f>[1]节奏总纲!AF1177</f>
        <v>107.42328323089471</v>
      </c>
      <c r="AG1177" s="167">
        <f>[1]节奏总纲!AG1177</f>
        <v>112.23237573040994</v>
      </c>
      <c r="AH1177" s="167">
        <f>[1]节奏总纲!AH1177</f>
        <v>121.38019467809143</v>
      </c>
    </row>
    <row r="1178" spans="29:34" x14ac:dyDescent="0.15">
      <c r="AC1178" s="167">
        <v>1175</v>
      </c>
      <c r="AD1178" s="167">
        <f>[1]节奏总纲!AD1178</f>
        <v>101.99660896507373</v>
      </c>
      <c r="AE1178" s="167">
        <f>[1]节奏总纲!AE1178</f>
        <v>104.28827980438315</v>
      </c>
      <c r="AF1178" s="167">
        <f>[1]节奏总纲!AF1178</f>
        <v>107.43636120340234</v>
      </c>
      <c r="AG1178" s="167">
        <f>[1]节奏总纲!AG1178</f>
        <v>112.24480806910044</v>
      </c>
      <c r="AH1178" s="167">
        <f>[1]节奏总纲!AH1178</f>
        <v>121.39259112820133</v>
      </c>
    </row>
    <row r="1179" spans="29:34" x14ac:dyDescent="0.15">
      <c r="AC1179" s="167">
        <v>1176</v>
      </c>
      <c r="AD1179" s="167">
        <f>[1]节奏总纲!AD1179</f>
        <v>102.0086809183763</v>
      </c>
      <c r="AE1179" s="167">
        <f>[1]节奏总纲!AE1179</f>
        <v>104.30017012738864</v>
      </c>
      <c r="AF1179" s="167">
        <f>[1]节奏总纲!AF1179</f>
        <v>107.44943917590997</v>
      </c>
      <c r="AG1179" s="167">
        <f>[1]节奏总纲!AG1179</f>
        <v>112.25724040779096</v>
      </c>
      <c r="AH1179" s="167">
        <f>[1]节奏总纲!AH1179</f>
        <v>121.40498757831124</v>
      </c>
    </row>
    <row r="1180" spans="29:34" x14ac:dyDescent="0.15">
      <c r="AC1180" s="167">
        <v>1177</v>
      </c>
      <c r="AD1180" s="167">
        <f>[1]节奏总纲!AD1180</f>
        <v>102.02052578421427</v>
      </c>
      <c r="AE1180" s="167">
        <f>[1]节奏总纲!AE1180</f>
        <v>104.31206045039413</v>
      </c>
      <c r="AF1180" s="167">
        <f>[1]节奏总纲!AF1180</f>
        <v>107.4625171484176</v>
      </c>
      <c r="AG1180" s="167">
        <f>[1]节奏总纲!AG1180</f>
        <v>112.26967274648146</v>
      </c>
      <c r="AH1180" s="167">
        <f>[1]节奏总纲!AH1180</f>
        <v>121.41738402842114</v>
      </c>
    </row>
    <row r="1181" spans="29:34" x14ac:dyDescent="0.15">
      <c r="AC1181" s="167">
        <v>1178</v>
      </c>
      <c r="AD1181" s="167">
        <f>[1]节奏总纲!AD1181</f>
        <v>102.03237065005224</v>
      </c>
      <c r="AE1181" s="167">
        <f>[1]节奏总纲!AE1181</f>
        <v>104.32395077339962</v>
      </c>
      <c r="AF1181" s="167">
        <f>[1]节奏总纲!AF1181</f>
        <v>107.47559512092523</v>
      </c>
      <c r="AG1181" s="167">
        <f>[1]节奏总纲!AG1181</f>
        <v>112.28210508517198</v>
      </c>
      <c r="AH1181" s="167">
        <f>[1]节奏总纲!AH1181</f>
        <v>121.42978047853104</v>
      </c>
    </row>
    <row r="1182" spans="29:34" x14ac:dyDescent="0.15">
      <c r="AC1182" s="167">
        <v>1179</v>
      </c>
      <c r="AD1182" s="167">
        <f>[1]节奏总纲!AD1182</f>
        <v>102.04421551589022</v>
      </c>
      <c r="AE1182" s="167">
        <f>[1]节奏总纲!AE1182</f>
        <v>104.3358410964051</v>
      </c>
      <c r="AF1182" s="167">
        <f>[1]节奏总纲!AF1182</f>
        <v>107.48867309343287</v>
      </c>
      <c r="AG1182" s="167">
        <f>[1]节奏总纲!AG1182</f>
        <v>112.29453742386248</v>
      </c>
      <c r="AH1182" s="167">
        <f>[1]节奏总纲!AH1182</f>
        <v>121.44217692864095</v>
      </c>
    </row>
    <row r="1183" spans="29:34" x14ac:dyDescent="0.15">
      <c r="AC1183" s="167">
        <v>1180</v>
      </c>
      <c r="AD1183" s="167">
        <f>[1]节奏总纲!AD1183</f>
        <v>102.05606038172817</v>
      </c>
      <c r="AE1183" s="167">
        <f>[1]节奏总纲!AE1183</f>
        <v>104.34773141941059</v>
      </c>
      <c r="AF1183" s="167">
        <f>[1]节奏总纲!AF1183</f>
        <v>107.50175106594051</v>
      </c>
      <c r="AG1183" s="167">
        <f>[1]节奏总纲!AG1183</f>
        <v>112.306969762553</v>
      </c>
      <c r="AH1183" s="167">
        <f>[1]节奏总纲!AH1183</f>
        <v>121.45457337875085</v>
      </c>
    </row>
    <row r="1184" spans="29:34" x14ac:dyDescent="0.15">
      <c r="AC1184" s="167">
        <v>1181</v>
      </c>
      <c r="AD1184" s="167">
        <f>[1]节奏总纲!AD1184</f>
        <v>102.06790524756615</v>
      </c>
      <c r="AE1184" s="167">
        <f>[1]节奏总纲!AE1184</f>
        <v>104.35962174241608</v>
      </c>
      <c r="AF1184" s="167">
        <f>[1]节奏总纲!AF1184</f>
        <v>107.51482903844814</v>
      </c>
      <c r="AG1184" s="167">
        <f>[1]节奏总纲!AG1184</f>
        <v>112.3194021012435</v>
      </c>
      <c r="AH1184" s="167">
        <f>[1]节奏总纲!AH1184</f>
        <v>121.46696982886075</v>
      </c>
    </row>
    <row r="1185" spans="29:34" x14ac:dyDescent="0.15">
      <c r="AC1185" s="167">
        <v>1182</v>
      </c>
      <c r="AD1185" s="167">
        <f>[1]节奏总纲!AD1185</f>
        <v>102.07975011340412</v>
      </c>
      <c r="AE1185" s="167">
        <f>[1]节奏总纲!AE1185</f>
        <v>104.37151206542157</v>
      </c>
      <c r="AF1185" s="167">
        <f>[1]节奏总纲!AF1185</f>
        <v>107.52790701095577</v>
      </c>
      <c r="AG1185" s="167">
        <f>[1]节奏总纲!AG1185</f>
        <v>112.331834439934</v>
      </c>
      <c r="AH1185" s="167">
        <f>[1]节奏总纲!AH1185</f>
        <v>121.47936627897066</v>
      </c>
    </row>
    <row r="1186" spans="29:34" x14ac:dyDescent="0.15">
      <c r="AC1186" s="167">
        <v>1183</v>
      </c>
      <c r="AD1186" s="167">
        <f>[1]节奏总纲!AD1186</f>
        <v>102.09159497924209</v>
      </c>
      <c r="AE1186" s="167">
        <f>[1]节奏总纲!AE1186</f>
        <v>104.38340238842706</v>
      </c>
      <c r="AF1186" s="167">
        <f>[1]节奏总纲!AF1186</f>
        <v>107.5409849834634</v>
      </c>
      <c r="AG1186" s="167">
        <f>[1]节奏总纲!AG1186</f>
        <v>112.34426677862452</v>
      </c>
      <c r="AH1186" s="167">
        <f>[1]节奏总纲!AH1186</f>
        <v>121.49176272908056</v>
      </c>
    </row>
    <row r="1187" spans="29:34" x14ac:dyDescent="0.15">
      <c r="AC1187" s="167">
        <v>1184</v>
      </c>
      <c r="AD1187" s="167">
        <f>[1]节奏总纲!AD1187</f>
        <v>102.10343984508005</v>
      </c>
      <c r="AE1187" s="167">
        <f>[1]节奏总纲!AE1187</f>
        <v>104.39529271143255</v>
      </c>
      <c r="AF1187" s="167">
        <f>[1]节奏总纲!AF1187</f>
        <v>107.55406295597103</v>
      </c>
      <c r="AG1187" s="167">
        <f>[1]节奏总纲!AG1187</f>
        <v>112.35669911731502</v>
      </c>
      <c r="AH1187" s="167">
        <f>[1]节奏总纲!AH1187</f>
        <v>121.50415917919047</v>
      </c>
    </row>
    <row r="1188" spans="29:34" x14ac:dyDescent="0.15">
      <c r="AC1188" s="167">
        <v>1185</v>
      </c>
      <c r="AD1188" s="167">
        <f>[1]节奏总纲!AD1188</f>
        <v>102.11528471091802</v>
      </c>
      <c r="AE1188" s="167">
        <f>[1]节奏总纲!AE1188</f>
        <v>104.40718303443803</v>
      </c>
      <c r="AF1188" s="167">
        <f>[1]节奏总纲!AF1188</f>
        <v>107.56714092847866</v>
      </c>
      <c r="AG1188" s="167">
        <f>[1]节奏总纲!AG1188</f>
        <v>112.36913145600553</v>
      </c>
      <c r="AH1188" s="167">
        <f>[1]节奏总纲!AH1188</f>
        <v>121.51655562930037</v>
      </c>
    </row>
    <row r="1189" spans="29:34" x14ac:dyDescent="0.15">
      <c r="AC1189" s="167">
        <v>1186</v>
      </c>
      <c r="AD1189" s="167">
        <f>[1]节奏总纲!AD1189</f>
        <v>102.12712957675599</v>
      </c>
      <c r="AE1189" s="167">
        <f>[1]节奏总纲!AE1189</f>
        <v>104.41907335744352</v>
      </c>
      <c r="AF1189" s="167">
        <f>[1]节奏总纲!AF1189</f>
        <v>107.5802189009863</v>
      </c>
      <c r="AG1189" s="167">
        <f>[1]节奏总纲!AG1189</f>
        <v>112.38156379469604</v>
      </c>
      <c r="AH1189" s="167">
        <f>[1]节奏总纲!AH1189</f>
        <v>121.52895207941026</v>
      </c>
    </row>
    <row r="1190" spans="29:34" x14ac:dyDescent="0.15">
      <c r="AC1190" s="167">
        <v>1187</v>
      </c>
      <c r="AD1190" s="167">
        <f>[1]节奏总纲!AD1190</f>
        <v>102.13897444259396</v>
      </c>
      <c r="AE1190" s="167">
        <f>[1]节奏总纲!AE1190</f>
        <v>104.43096368044901</v>
      </c>
      <c r="AF1190" s="167">
        <f>[1]节奏总纲!AF1190</f>
        <v>107.59329687349394</v>
      </c>
      <c r="AG1190" s="167">
        <f>[1]节奏总纲!AG1190</f>
        <v>112.39399613338655</v>
      </c>
      <c r="AH1190" s="167">
        <f>[1]节奏总纲!AH1190</f>
        <v>121.54134852952016</v>
      </c>
    </row>
    <row r="1191" spans="29:34" x14ac:dyDescent="0.15">
      <c r="AC1191" s="167">
        <v>1188</v>
      </c>
      <c r="AD1191" s="167">
        <f>[1]节奏总纲!AD1191</f>
        <v>102.15081930843193</v>
      </c>
      <c r="AE1191" s="167">
        <f>[1]节奏总纲!AE1191</f>
        <v>104.4428540034545</v>
      </c>
      <c r="AF1191" s="167">
        <f>[1]节奏总纲!AF1191</f>
        <v>107.60637484600157</v>
      </c>
      <c r="AG1191" s="167">
        <f>[1]节奏总纲!AG1191</f>
        <v>112.40642847207705</v>
      </c>
      <c r="AH1191" s="167">
        <f>[1]节奏总纲!AH1191</f>
        <v>121.55374497963007</v>
      </c>
    </row>
    <row r="1192" spans="29:34" x14ac:dyDescent="0.15">
      <c r="AC1192" s="167">
        <v>1189</v>
      </c>
      <c r="AD1192" s="167">
        <f>[1]节奏总纲!AD1192</f>
        <v>102.16266417426989</v>
      </c>
      <c r="AE1192" s="167">
        <f>[1]节奏总纲!AE1192</f>
        <v>104.45474432645999</v>
      </c>
      <c r="AF1192" s="167">
        <f>[1]节奏总纲!AF1192</f>
        <v>107.6194528185092</v>
      </c>
      <c r="AG1192" s="167">
        <f>[1]节奏总纲!AG1192</f>
        <v>112.41886081076757</v>
      </c>
      <c r="AH1192" s="167">
        <f>[1]节奏总纲!AH1192</f>
        <v>121.56614142973997</v>
      </c>
    </row>
    <row r="1193" spans="29:34" x14ac:dyDescent="0.15">
      <c r="AC1193" s="167">
        <v>1190</v>
      </c>
      <c r="AD1193" s="167">
        <f>[1]节奏总纲!AD1193</f>
        <v>102.17450904010786</v>
      </c>
      <c r="AE1193" s="167">
        <f>[1]节奏总纲!AE1193</f>
        <v>104.46663464946548</v>
      </c>
      <c r="AF1193" s="167">
        <f>[1]节奏总纲!AF1193</f>
        <v>107.63253079101683</v>
      </c>
      <c r="AG1193" s="167">
        <f>[1]节奏总纲!AG1193</f>
        <v>112.43129314945807</v>
      </c>
      <c r="AH1193" s="167">
        <f>[1]节奏总纲!AH1193</f>
        <v>121.57853787984988</v>
      </c>
    </row>
    <row r="1194" spans="29:34" x14ac:dyDescent="0.15">
      <c r="AC1194" s="167">
        <v>1191</v>
      </c>
      <c r="AD1194" s="167">
        <f>[1]节奏总纲!AD1194</f>
        <v>102.18635390594584</v>
      </c>
      <c r="AE1194" s="167">
        <f>[1]节奏总纲!AE1194</f>
        <v>104.47852497247096</v>
      </c>
      <c r="AF1194" s="167">
        <f>[1]节奏总纲!AF1194</f>
        <v>107.64560876352446</v>
      </c>
      <c r="AG1194" s="167">
        <f>[1]节奏总纲!AG1194</f>
        <v>112.44372548814857</v>
      </c>
      <c r="AH1194" s="167">
        <f>[1]节奏总纲!AH1194</f>
        <v>121.59093432995978</v>
      </c>
    </row>
    <row r="1195" spans="29:34" x14ac:dyDescent="0.15">
      <c r="AC1195" s="167">
        <v>1192</v>
      </c>
      <c r="AD1195" s="167">
        <f>[1]节奏总纲!AD1195</f>
        <v>102.19819877178381</v>
      </c>
      <c r="AE1195" s="167">
        <f>[1]节奏总纲!AE1195</f>
        <v>104.49041529547645</v>
      </c>
      <c r="AF1195" s="167">
        <f>[1]节奏总纲!AF1195</f>
        <v>107.6586867360321</v>
      </c>
      <c r="AG1195" s="167">
        <f>[1]节奏总纲!AG1195</f>
        <v>112.45615782683909</v>
      </c>
      <c r="AH1195" s="167">
        <f>[1]节奏总纲!AH1195</f>
        <v>121.60333078006968</v>
      </c>
    </row>
    <row r="1196" spans="29:34" x14ac:dyDescent="0.15">
      <c r="AC1196" s="167">
        <v>1193</v>
      </c>
      <c r="AD1196" s="167">
        <f>[1]节奏总纲!AD1196</f>
        <v>102.21004363762177</v>
      </c>
      <c r="AE1196" s="167">
        <f>[1]节奏总纲!AE1196</f>
        <v>104.50230561848194</v>
      </c>
      <c r="AF1196" s="167">
        <f>[1]节奏总纲!AF1196</f>
        <v>107.67176470853974</v>
      </c>
      <c r="AG1196" s="167">
        <f>[1]节奏总纲!AG1196</f>
        <v>112.46859016552959</v>
      </c>
      <c r="AH1196" s="167">
        <f>[1]节奏总纲!AH1196</f>
        <v>121.61572723017959</v>
      </c>
    </row>
    <row r="1197" spans="29:34" x14ac:dyDescent="0.15">
      <c r="AC1197" s="167">
        <v>1194</v>
      </c>
      <c r="AD1197" s="167">
        <f>[1]节奏总纲!AD1197</f>
        <v>102.22188850345974</v>
      </c>
      <c r="AE1197" s="167">
        <f>[1]节奏总纲!AE1197</f>
        <v>104.51419594148743</v>
      </c>
      <c r="AF1197" s="167">
        <f>[1]节奏总纲!AF1197</f>
        <v>107.68484268104737</v>
      </c>
      <c r="AG1197" s="167">
        <f>[1]节奏总纲!AG1197</f>
        <v>112.48102250422011</v>
      </c>
      <c r="AH1197" s="167">
        <f>[1]节奏总纲!AH1197</f>
        <v>121.62812368028949</v>
      </c>
    </row>
    <row r="1198" spans="29:34" x14ac:dyDescent="0.15">
      <c r="AC1198" s="167">
        <v>1195</v>
      </c>
      <c r="AD1198" s="167">
        <f>[1]节奏总纲!AD1198</f>
        <v>102.23373336929771</v>
      </c>
      <c r="AE1198" s="167">
        <f>[1]节奏总纲!AE1198</f>
        <v>104.52608626449292</v>
      </c>
      <c r="AF1198" s="167">
        <f>[1]节奏总纲!AF1198</f>
        <v>107.697920653555</v>
      </c>
      <c r="AG1198" s="167">
        <f>[1]节奏总纲!AG1198</f>
        <v>112.49345484291061</v>
      </c>
      <c r="AH1198" s="167">
        <f>[1]节奏总纲!AH1198</f>
        <v>121.64052013039939</v>
      </c>
    </row>
    <row r="1199" spans="29:34" x14ac:dyDescent="0.15">
      <c r="AC1199" s="167">
        <v>1196</v>
      </c>
      <c r="AD1199" s="167">
        <f>[1]节奏总纲!AD1199</f>
        <v>102.24557823513568</v>
      </c>
      <c r="AE1199" s="167">
        <f>[1]节奏总纲!AE1199</f>
        <v>104.53797658749841</v>
      </c>
      <c r="AF1199" s="167">
        <f>[1]节奏总纲!AF1199</f>
        <v>107.71099862606263</v>
      </c>
      <c r="AG1199" s="167">
        <f>[1]节奏总纲!AG1199</f>
        <v>112.50588718160112</v>
      </c>
      <c r="AH1199" s="167">
        <f>[1]节奏总纲!AH1199</f>
        <v>121.6529165805093</v>
      </c>
    </row>
    <row r="1200" spans="29:34" x14ac:dyDescent="0.15">
      <c r="AC1200" s="167">
        <v>1197</v>
      </c>
      <c r="AD1200" s="167">
        <f>[1]节奏总纲!AD1200</f>
        <v>102.25742310097364</v>
      </c>
      <c r="AE1200" s="167">
        <f>[1]节奏总纲!AE1200</f>
        <v>104.54986691050389</v>
      </c>
      <c r="AF1200" s="167">
        <f>[1]节奏总纲!AF1200</f>
        <v>107.72407659857026</v>
      </c>
      <c r="AG1200" s="167">
        <f>[1]节奏总纲!AG1200</f>
        <v>112.51831952029163</v>
      </c>
      <c r="AH1200" s="167">
        <f>[1]节奏总纲!AH1200</f>
        <v>121.66531303061919</v>
      </c>
    </row>
    <row r="1201" spans="29:34" x14ac:dyDescent="0.15">
      <c r="AC1201" s="167">
        <v>1198</v>
      </c>
      <c r="AD1201" s="167">
        <f>[1]节奏总纲!AD1201</f>
        <v>102.26926796681161</v>
      </c>
      <c r="AE1201" s="167">
        <f>[1]节奏总纲!AE1201</f>
        <v>104.56175723350938</v>
      </c>
      <c r="AF1201" s="167">
        <f>[1]节奏总纲!AF1201</f>
        <v>107.73715457107789</v>
      </c>
      <c r="AG1201" s="167">
        <f>[1]节奏总纲!AG1201</f>
        <v>112.53075185898214</v>
      </c>
      <c r="AH1201" s="167">
        <f>[1]节奏总纲!AH1201</f>
        <v>121.67770948072909</v>
      </c>
    </row>
    <row r="1202" spans="29:34" x14ac:dyDescent="0.15">
      <c r="AC1202" s="167">
        <v>1199</v>
      </c>
      <c r="AD1202" s="167">
        <f>[1]节奏总纲!AD1202</f>
        <v>102.28111283264958</v>
      </c>
      <c r="AE1202" s="167">
        <f>[1]节奏总纲!AE1202</f>
        <v>104.57364755651487</v>
      </c>
      <c r="AF1202" s="167">
        <f>[1]节奏总纲!AF1202</f>
        <v>107.75023254358553</v>
      </c>
      <c r="AG1202" s="167">
        <f>[1]节奏总纲!AG1202</f>
        <v>112.54318419767264</v>
      </c>
      <c r="AH1202" s="167">
        <f>[1]节奏总纲!AH1202</f>
        <v>121.690105930839</v>
      </c>
    </row>
    <row r="1203" spans="29:34" x14ac:dyDescent="0.15">
      <c r="AC1203" s="167">
        <v>1200</v>
      </c>
      <c r="AD1203" s="167">
        <f>[1]节奏总纲!AD1203</f>
        <v>102.29295769848756</v>
      </c>
      <c r="AE1203" s="167">
        <f>[1]节奏总纲!AE1203</f>
        <v>104.58553787952036</v>
      </c>
      <c r="AF1203" s="167">
        <f>[1]节奏总纲!AF1203</f>
        <v>107.76331051609317</v>
      </c>
      <c r="AG1203" s="167">
        <f>[1]节奏总纲!AG1203</f>
        <v>112.55561653636315</v>
      </c>
      <c r="AH1203" s="167">
        <f>[1]节奏总纲!AH1203</f>
        <v>121.7025023809489</v>
      </c>
    </row>
    <row r="1204" spans="29:34" x14ac:dyDescent="0.15">
      <c r="AC1204" s="167">
        <v>1201</v>
      </c>
      <c r="AD1204" s="167">
        <f>[1]节奏总纲!AD1204</f>
        <v>102.30480256432553</v>
      </c>
      <c r="AE1204" s="167">
        <f>[1]节奏总纲!AE1204</f>
        <v>104.59742820252585</v>
      </c>
      <c r="AF1204" s="167">
        <f>[1]节奏总纲!AF1204</f>
        <v>107.7763884886008</v>
      </c>
      <c r="AG1204" s="167">
        <f>[1]节奏总纲!AG1204</f>
        <v>112.56804887505366</v>
      </c>
      <c r="AH1204" s="167">
        <f>[1]节奏总纲!AH1204</f>
        <v>121.7148988310588</v>
      </c>
    </row>
    <row r="1205" spans="29:34" x14ac:dyDescent="0.15">
      <c r="AC1205" s="167">
        <v>1202</v>
      </c>
      <c r="AD1205" s="167">
        <f>[1]节奏总纲!AD1205</f>
        <v>102.31664743016348</v>
      </c>
      <c r="AE1205" s="167">
        <f>[1]节奏总纲!AE1205</f>
        <v>104.60931852553134</v>
      </c>
      <c r="AF1205" s="167">
        <f>[1]节奏总纲!AF1205</f>
        <v>107.78946646110843</v>
      </c>
      <c r="AG1205" s="167">
        <f>[1]节奏总纲!AG1205</f>
        <v>112.58048121374416</v>
      </c>
      <c r="AH1205" s="167">
        <f>[1]节奏总纲!AH1205</f>
        <v>121.72729528116871</v>
      </c>
    </row>
    <row r="1206" spans="29:34" x14ac:dyDescent="0.15">
      <c r="AC1206" s="167">
        <v>1203</v>
      </c>
      <c r="AD1206" s="167">
        <f>[1]节奏总纲!AD1206</f>
        <v>102.32849229600146</v>
      </c>
      <c r="AE1206" s="167">
        <f>[1]节奏总纲!AE1206</f>
        <v>104.62120884853682</v>
      </c>
      <c r="AF1206" s="167">
        <f>[1]节奏总纲!AF1206</f>
        <v>107.80254443361606</v>
      </c>
      <c r="AG1206" s="167">
        <f>[1]节奏总纲!AG1206</f>
        <v>112.59291355243468</v>
      </c>
      <c r="AH1206" s="167">
        <f>[1]节奏总纲!AH1206</f>
        <v>121.73969173127861</v>
      </c>
    </row>
    <row r="1207" spans="29:34" x14ac:dyDescent="0.15">
      <c r="AC1207" s="167">
        <v>1204</v>
      </c>
      <c r="AD1207" s="167">
        <f>[1]节奏总纲!AD1207</f>
        <v>102.34033716183943</v>
      </c>
      <c r="AE1207" s="167">
        <f>[1]节奏总纲!AE1207</f>
        <v>104.63309917154231</v>
      </c>
      <c r="AF1207" s="167">
        <f>[1]节奏总纲!AF1207</f>
        <v>107.81562240612369</v>
      </c>
      <c r="AG1207" s="167">
        <f>[1]节奏总纲!AG1207</f>
        <v>112.60534589112518</v>
      </c>
      <c r="AH1207" s="167">
        <f>[1]节奏总纲!AH1207</f>
        <v>121.75208818138852</v>
      </c>
    </row>
    <row r="1208" spans="29:34" x14ac:dyDescent="0.15">
      <c r="AC1208" s="167">
        <v>1205</v>
      </c>
      <c r="AD1208" s="167">
        <f>[1]节奏总纲!AD1208</f>
        <v>102.3521820276774</v>
      </c>
      <c r="AE1208" s="167">
        <f>[1]节奏总纲!AE1208</f>
        <v>104.6449894945478</v>
      </c>
      <c r="AF1208" s="167">
        <f>[1]节奏总纲!AF1208</f>
        <v>107.82870037863132</v>
      </c>
      <c r="AG1208" s="167">
        <f>[1]节奏总纲!AG1208</f>
        <v>112.6177782298157</v>
      </c>
      <c r="AH1208" s="167">
        <f>[1]节奏总纲!AH1208</f>
        <v>121.76448463149842</v>
      </c>
    </row>
    <row r="1209" spans="29:34" x14ac:dyDescent="0.15">
      <c r="AC1209" s="167">
        <v>1206</v>
      </c>
      <c r="AD1209" s="167">
        <f>[1]节奏总纲!AD1209</f>
        <v>102.36402689351536</v>
      </c>
      <c r="AE1209" s="167">
        <f>[1]节奏总纲!AE1209</f>
        <v>104.65687981755327</v>
      </c>
      <c r="AF1209" s="167">
        <f>[1]节奏总纲!AF1209</f>
        <v>107.84177835113896</v>
      </c>
      <c r="AG1209" s="167">
        <f>[1]节奏总纲!AG1209</f>
        <v>112.6302105685062</v>
      </c>
      <c r="AH1209" s="167">
        <f>[1]节奏总纲!AH1209</f>
        <v>121.77688108160832</v>
      </c>
    </row>
    <row r="1210" spans="29:34" x14ac:dyDescent="0.15">
      <c r="AC1210" s="167">
        <v>1207</v>
      </c>
      <c r="AD1210" s="167">
        <f>[1]节奏总纲!AD1210</f>
        <v>102.37587175935333</v>
      </c>
      <c r="AE1210" s="167">
        <f>[1]节奏总纲!AE1210</f>
        <v>104.66877014055876</v>
      </c>
      <c r="AF1210" s="167">
        <f>[1]节奏总纲!AF1210</f>
        <v>107.8548563236466</v>
      </c>
      <c r="AG1210" s="167">
        <f>[1]节奏总纲!AG1210</f>
        <v>112.64264290719672</v>
      </c>
      <c r="AH1210" s="167">
        <f>[1]节奏总纲!AH1210</f>
        <v>121.78927753171823</v>
      </c>
    </row>
    <row r="1211" spans="29:34" x14ac:dyDescent="0.15">
      <c r="AC1211" s="167">
        <v>1208</v>
      </c>
      <c r="AD1211" s="167">
        <f>[1]节奏总纲!AD1211</f>
        <v>102.3877166251913</v>
      </c>
      <c r="AE1211" s="167">
        <f>[1]节奏总纲!AE1211</f>
        <v>104.68066046356425</v>
      </c>
      <c r="AF1211" s="167">
        <f>[1]节奏总纲!AF1211</f>
        <v>107.86793429615423</v>
      </c>
      <c r="AG1211" s="167">
        <f>[1]节奏总纲!AG1211</f>
        <v>112.65507524588722</v>
      </c>
      <c r="AH1211" s="167">
        <f>[1]节奏总纲!AH1211</f>
        <v>121.80167398182813</v>
      </c>
    </row>
    <row r="1212" spans="29:34" x14ac:dyDescent="0.15">
      <c r="AC1212" s="167">
        <v>1209</v>
      </c>
      <c r="AD1212" s="167">
        <f>[1]节奏总纲!AD1212</f>
        <v>102.39956149102927</v>
      </c>
      <c r="AE1212" s="167">
        <f>[1]节奏总纲!AE1212</f>
        <v>104.69255078656974</v>
      </c>
      <c r="AF1212" s="167">
        <f>[1]节奏总纲!AF1212</f>
        <v>107.88101226866186</v>
      </c>
      <c r="AG1212" s="167">
        <f>[1]节奏总纲!AG1212</f>
        <v>112.66750758457772</v>
      </c>
      <c r="AH1212" s="167">
        <f>[1]节奏总纲!AH1212</f>
        <v>121.81407043193802</v>
      </c>
    </row>
    <row r="1213" spans="29:34" x14ac:dyDescent="0.15">
      <c r="AC1213" s="167">
        <v>1210</v>
      </c>
      <c r="AD1213" s="167">
        <f>[1]节奏总纲!AD1213</f>
        <v>102.41140635686723</v>
      </c>
      <c r="AE1213" s="167">
        <f>[1]节奏总纲!AE1213</f>
        <v>104.70444110957523</v>
      </c>
      <c r="AF1213" s="167">
        <f>[1]节奏总纲!AF1213</f>
        <v>107.89409024116949</v>
      </c>
      <c r="AG1213" s="167">
        <f>[1]节奏总纲!AG1213</f>
        <v>112.67993992326824</v>
      </c>
      <c r="AH1213" s="167">
        <f>[1]节奏总纲!AH1213</f>
        <v>121.82646688204792</v>
      </c>
    </row>
    <row r="1214" spans="29:34" x14ac:dyDescent="0.15">
      <c r="AC1214" s="167">
        <v>1211</v>
      </c>
      <c r="AD1214" s="167">
        <f>[1]节奏总纲!AD1214</f>
        <v>102.4232512227052</v>
      </c>
      <c r="AE1214" s="167">
        <f>[1]节奏总纲!AE1214</f>
        <v>104.71633143258072</v>
      </c>
      <c r="AF1214" s="167">
        <f>[1]节奏总纲!AF1214</f>
        <v>107.90716821367712</v>
      </c>
      <c r="AG1214" s="167">
        <f>[1]节奏总纲!AG1214</f>
        <v>112.69237226195874</v>
      </c>
      <c r="AH1214" s="167">
        <f>[1]节奏总纲!AH1214</f>
        <v>121.83886333215783</v>
      </c>
    </row>
    <row r="1215" spans="29:34" x14ac:dyDescent="0.15">
      <c r="AC1215" s="167">
        <v>1212</v>
      </c>
      <c r="AD1215" s="167">
        <f>[1]节奏总纲!AD1215</f>
        <v>102.43509608854318</v>
      </c>
      <c r="AE1215" s="167">
        <f>[1]节奏总纲!AE1215</f>
        <v>104.7282217555862</v>
      </c>
      <c r="AF1215" s="167">
        <f>[1]节奏总纲!AF1215</f>
        <v>107.92024618618476</v>
      </c>
      <c r="AG1215" s="167">
        <f>[1]节奏总纲!AG1215</f>
        <v>112.70480460064925</v>
      </c>
      <c r="AH1215" s="167">
        <f>[1]节奏总纲!AH1215</f>
        <v>121.85125978226773</v>
      </c>
    </row>
    <row r="1216" spans="29:34" x14ac:dyDescent="0.15">
      <c r="AC1216" s="167">
        <v>1213</v>
      </c>
      <c r="AD1216" s="167">
        <f>[1]节奏总纲!AD1216</f>
        <v>102.44694095438115</v>
      </c>
      <c r="AE1216" s="167">
        <f>[1]节奏总纲!AE1216</f>
        <v>104.74011207859169</v>
      </c>
      <c r="AF1216" s="167">
        <f>[1]节奏总纲!AF1216</f>
        <v>107.93332415869239</v>
      </c>
      <c r="AG1216" s="167">
        <f>[1]节奏总纲!AG1216</f>
        <v>112.71723693933976</v>
      </c>
      <c r="AH1216" s="167">
        <f>[1]节奏总纲!AH1216</f>
        <v>121.86365623237764</v>
      </c>
    </row>
    <row r="1217" spans="29:34" x14ac:dyDescent="0.15">
      <c r="AC1217" s="167">
        <v>1214</v>
      </c>
      <c r="AD1217" s="167">
        <f>[1]节奏总纲!AD1217</f>
        <v>102.45878582021911</v>
      </c>
      <c r="AE1217" s="167">
        <f>[1]节奏总纲!AE1217</f>
        <v>104.75200240159718</v>
      </c>
      <c r="AF1217" s="167">
        <f>[1]节奏总纲!AF1217</f>
        <v>107.94640213120003</v>
      </c>
      <c r="AG1217" s="167">
        <f>[1]节奏总纲!AG1217</f>
        <v>112.72966927803027</v>
      </c>
      <c r="AH1217" s="167">
        <f>[1]节奏总纲!AH1217</f>
        <v>121.87605268248754</v>
      </c>
    </row>
    <row r="1218" spans="29:34" x14ac:dyDescent="0.15">
      <c r="AC1218" s="167">
        <v>1215</v>
      </c>
      <c r="AD1218" s="167">
        <f>[1]节奏总纲!AD1218</f>
        <v>102.47063068605708</v>
      </c>
      <c r="AE1218" s="167">
        <f>[1]节奏总纲!AE1218</f>
        <v>104.76389272460267</v>
      </c>
      <c r="AF1218" s="167">
        <f>[1]节奏总纲!AF1218</f>
        <v>107.95948010370766</v>
      </c>
      <c r="AG1218" s="167">
        <f>[1]节奏总纲!AG1218</f>
        <v>112.74210161672077</v>
      </c>
      <c r="AH1218" s="167">
        <f>[1]节奏总纲!AH1218</f>
        <v>121.88844913259744</v>
      </c>
    </row>
    <row r="1219" spans="29:34" x14ac:dyDescent="0.15">
      <c r="AC1219" s="167">
        <v>1216</v>
      </c>
      <c r="AD1219" s="167">
        <f>[1]节奏总纲!AD1219</f>
        <v>102.48247555189505</v>
      </c>
      <c r="AE1219" s="167">
        <f>[1]节奏总纲!AE1219</f>
        <v>104.77578304760816</v>
      </c>
      <c r="AF1219" s="167">
        <f>[1]节奏总纲!AF1219</f>
        <v>107.97255807621529</v>
      </c>
      <c r="AG1219" s="167">
        <f>[1]节奏总纲!AG1219</f>
        <v>112.75453395541129</v>
      </c>
      <c r="AH1219" s="167">
        <f>[1]节奏总纲!AH1219</f>
        <v>121.90084558270735</v>
      </c>
    </row>
    <row r="1220" spans="29:34" x14ac:dyDescent="0.15">
      <c r="AC1220" s="167">
        <v>1217</v>
      </c>
      <c r="AD1220" s="167">
        <f>[1]节奏总纲!AD1220</f>
        <v>102.49432041773302</v>
      </c>
      <c r="AE1220" s="167">
        <f>[1]节奏总纲!AE1220</f>
        <v>104.78767337061365</v>
      </c>
      <c r="AF1220" s="167">
        <f>[1]节奏总纲!AF1220</f>
        <v>107.98563604872292</v>
      </c>
      <c r="AG1220" s="167">
        <f>[1]节奏总纲!AG1220</f>
        <v>112.76696629410179</v>
      </c>
      <c r="AH1220" s="167">
        <f>[1]节奏总纲!AH1220</f>
        <v>121.91324203281725</v>
      </c>
    </row>
    <row r="1221" spans="29:34" x14ac:dyDescent="0.15">
      <c r="AC1221" s="167">
        <v>1218</v>
      </c>
      <c r="AD1221" s="167">
        <f>[1]节奏总纲!AD1221</f>
        <v>102.50616528357099</v>
      </c>
      <c r="AE1221" s="167">
        <f>[1]节奏总纲!AE1221</f>
        <v>104.79956369361913</v>
      </c>
      <c r="AF1221" s="167">
        <f>[1]节奏总纲!AF1221</f>
        <v>107.99871402123055</v>
      </c>
      <c r="AG1221" s="167">
        <f>[1]节奏总纲!AG1221</f>
        <v>112.77939863279229</v>
      </c>
      <c r="AH1221" s="167">
        <f>[1]节奏总纲!AH1221</f>
        <v>121.92563848292716</v>
      </c>
    </row>
    <row r="1222" spans="29:34" x14ac:dyDescent="0.15">
      <c r="AC1222" s="167">
        <v>1219</v>
      </c>
      <c r="AD1222" s="167">
        <f>[1]节奏总纲!AD1222</f>
        <v>102.51801014940895</v>
      </c>
      <c r="AE1222" s="167">
        <f>[1]节奏总纲!AE1222</f>
        <v>104.81145401662462</v>
      </c>
      <c r="AF1222" s="167">
        <f>[1]节奏总纲!AF1222</f>
        <v>108.01080288525374</v>
      </c>
      <c r="AG1222" s="167">
        <f>[1]节奏总纲!AG1222</f>
        <v>112.79183097148281</v>
      </c>
      <c r="AH1222" s="167">
        <f>[1]节奏总纲!AH1222</f>
        <v>121.93803493303706</v>
      </c>
    </row>
    <row r="1223" spans="29:34" x14ac:dyDescent="0.15">
      <c r="AC1223" s="167">
        <v>1220</v>
      </c>
      <c r="AD1223" s="167">
        <f>[1]节奏总纲!AD1223</f>
        <v>102.52985501524692</v>
      </c>
      <c r="AE1223" s="167">
        <f>[1]节奏总纲!AE1223</f>
        <v>104.82334433963011</v>
      </c>
      <c r="AF1223" s="167">
        <f>[1]节奏总纲!AF1223</f>
        <v>108.02278388180855</v>
      </c>
      <c r="AG1223" s="167">
        <f>[1]节奏总纲!AG1223</f>
        <v>112.80426331017331</v>
      </c>
      <c r="AH1223" s="167">
        <f>[1]节奏总纲!AH1223</f>
        <v>121.95043138314695</v>
      </c>
    </row>
    <row r="1224" spans="29:34" x14ac:dyDescent="0.15">
      <c r="AC1224" s="167">
        <v>1221</v>
      </c>
      <c r="AD1224" s="167">
        <f>[1]节奏总纲!AD1224</f>
        <v>102.5416998810849</v>
      </c>
      <c r="AE1224" s="167">
        <f>[1]节奏总纲!AE1224</f>
        <v>104.8352346626356</v>
      </c>
      <c r="AF1224" s="167">
        <f>[1]节奏总纲!AF1224</f>
        <v>108.03476487836335</v>
      </c>
      <c r="AG1224" s="167">
        <f>[1]节奏总纲!AG1224</f>
        <v>112.81669564886383</v>
      </c>
      <c r="AH1224" s="167">
        <f>[1]节奏总纲!AH1224</f>
        <v>121.96282783325685</v>
      </c>
    </row>
    <row r="1225" spans="29:34" x14ac:dyDescent="0.15">
      <c r="AC1225" s="167">
        <v>1222</v>
      </c>
      <c r="AD1225" s="167">
        <f>[1]节奏总纲!AD1225</f>
        <v>102.55354474692287</v>
      </c>
      <c r="AE1225" s="167">
        <f>[1]节奏总纲!AE1225</f>
        <v>104.84712498564109</v>
      </c>
      <c r="AF1225" s="167">
        <f>[1]节奏总纲!AF1225</f>
        <v>108.04674587491816</v>
      </c>
      <c r="AG1225" s="167">
        <f>[1]节奏总纲!AG1225</f>
        <v>112.82912798755433</v>
      </c>
      <c r="AH1225" s="167">
        <f>[1]节奏总纲!AH1225</f>
        <v>121.97522428336676</v>
      </c>
    </row>
    <row r="1226" spans="29:34" x14ac:dyDescent="0.15">
      <c r="AC1226" s="167">
        <v>1223</v>
      </c>
      <c r="AD1226" s="167">
        <f>[1]节奏总纲!AD1226</f>
        <v>102.56538961276082</v>
      </c>
      <c r="AE1226" s="167">
        <f>[1]节奏总纲!AE1226</f>
        <v>104.85901530864658</v>
      </c>
      <c r="AF1226" s="167">
        <f>[1]节奏总纲!AF1226</f>
        <v>108.05872687147296</v>
      </c>
      <c r="AG1226" s="167">
        <f>[1]节奏总纲!AG1226</f>
        <v>112.84156032624485</v>
      </c>
      <c r="AH1226" s="167">
        <f>[1]节奏总纲!AH1226</f>
        <v>121.98762073347666</v>
      </c>
    </row>
    <row r="1227" spans="29:34" x14ac:dyDescent="0.15">
      <c r="AC1227" s="167">
        <v>1224</v>
      </c>
      <c r="AD1227" s="167">
        <f>[1]节奏总纲!AD1227</f>
        <v>102.5772344785988</v>
      </c>
      <c r="AE1227" s="167">
        <f>[1]节奏总纲!AE1227</f>
        <v>104.87090563165206</v>
      </c>
      <c r="AF1227" s="167">
        <f>[1]节奏总纲!AF1227</f>
        <v>108.07070786802777</v>
      </c>
      <c r="AG1227" s="167">
        <f>[1]节奏总纲!AG1227</f>
        <v>112.85399266493535</v>
      </c>
      <c r="AH1227" s="167">
        <f>[1]节奏总纲!AH1227</f>
        <v>122.0000150007215</v>
      </c>
    </row>
    <row r="1228" spans="29:34" x14ac:dyDescent="0.15">
      <c r="AC1228" s="167">
        <v>1225</v>
      </c>
      <c r="AD1228" s="167">
        <f>[1]节奏总纲!AD1228</f>
        <v>102.58907934443677</v>
      </c>
      <c r="AE1228" s="167">
        <f>[1]节奏总纲!AE1228</f>
        <v>104.88279595465755</v>
      </c>
      <c r="AF1228" s="167">
        <f>[1]节奏总纲!AF1228</f>
        <v>108.08268886458256</v>
      </c>
      <c r="AG1228" s="167">
        <f>[1]节奏总纲!AG1228</f>
        <v>112.86642500362586</v>
      </c>
      <c r="AH1228" s="167">
        <f>[1]节奏总纲!AH1228</f>
        <v>122.01083670520119</v>
      </c>
    </row>
    <row r="1229" spans="29:34" x14ac:dyDescent="0.15">
      <c r="AC1229" s="167">
        <v>1226</v>
      </c>
      <c r="AD1229" s="167">
        <f>[1]节奏总纲!AD1229</f>
        <v>102.60092421027474</v>
      </c>
      <c r="AE1229" s="167">
        <f>[1]节奏总纲!AE1229</f>
        <v>104.89468627766304</v>
      </c>
      <c r="AF1229" s="167">
        <f>[1]节奏总纲!AF1229</f>
        <v>108.09466986113738</v>
      </c>
      <c r="AG1229" s="167">
        <f>[1]节奏总纲!AG1229</f>
        <v>112.87885734231637</v>
      </c>
      <c r="AH1229" s="167">
        <f>[1]节奏总纲!AH1229</f>
        <v>122.02165840968087</v>
      </c>
    </row>
    <row r="1230" spans="29:34" x14ac:dyDescent="0.15">
      <c r="AC1230" s="167">
        <v>1227</v>
      </c>
      <c r="AD1230" s="167">
        <f>[1]节奏总纲!AD1230</f>
        <v>102.6127690761127</v>
      </c>
      <c r="AE1230" s="167">
        <f>[1]节奏总纲!AE1230</f>
        <v>104.90657660066853</v>
      </c>
      <c r="AF1230" s="167">
        <f>[1]节奏总纲!AF1230</f>
        <v>108.10665085769217</v>
      </c>
      <c r="AG1230" s="167">
        <f>[1]节奏总纲!AG1230</f>
        <v>112.89128968100687</v>
      </c>
      <c r="AH1230" s="167">
        <f>[1]节奏总纲!AH1230</f>
        <v>122.03248011416055</v>
      </c>
    </row>
    <row r="1231" spans="29:34" x14ac:dyDescent="0.15">
      <c r="AC1231" s="167">
        <v>1228</v>
      </c>
      <c r="AD1231" s="167">
        <f>[1]节奏总纲!AD1231</f>
        <v>102.62461394195067</v>
      </c>
      <c r="AE1231" s="167">
        <f>[1]节奏总纲!AE1231</f>
        <v>104.91846692367402</v>
      </c>
      <c r="AF1231" s="167">
        <f>[1]节奏总纲!AF1231</f>
        <v>108.11863185424698</v>
      </c>
      <c r="AG1231" s="167">
        <f>[1]节奏总纲!AG1231</f>
        <v>112.90372201969738</v>
      </c>
      <c r="AH1231" s="167">
        <f>[1]节奏总纲!AH1231</f>
        <v>122.04330181864023</v>
      </c>
    </row>
    <row r="1232" spans="29:34" x14ac:dyDescent="0.15">
      <c r="AC1232" s="167">
        <v>1229</v>
      </c>
      <c r="AD1232" s="167">
        <f>[1]节奏总纲!AD1232</f>
        <v>102.63645880778864</v>
      </c>
      <c r="AE1232" s="167">
        <f>[1]节奏总纲!AE1232</f>
        <v>104.93035724667951</v>
      </c>
      <c r="AF1232" s="167">
        <f>[1]节奏总纲!AF1232</f>
        <v>108.13061285080178</v>
      </c>
      <c r="AG1232" s="167">
        <f>[1]节奏总纲!AG1232</f>
        <v>112.91615435838789</v>
      </c>
      <c r="AH1232" s="167">
        <f>[1]节奏总纲!AH1232</f>
        <v>122.05412352311991</v>
      </c>
    </row>
    <row r="1233" spans="29:34" x14ac:dyDescent="0.15">
      <c r="AC1233" s="167">
        <v>1230</v>
      </c>
      <c r="AD1233" s="167">
        <f>[1]节奏总纲!AD1233</f>
        <v>102.64830367362661</v>
      </c>
      <c r="AE1233" s="167">
        <f>[1]节奏总纲!AE1233</f>
        <v>104.94224756968499</v>
      </c>
      <c r="AF1233" s="167">
        <f>[1]节奏总纲!AF1233</f>
        <v>108.14259384735659</v>
      </c>
      <c r="AG1233" s="167">
        <f>[1]节奏总纲!AG1233</f>
        <v>112.9285866970784</v>
      </c>
      <c r="AH1233" s="167">
        <f>[1]节奏总纲!AH1233</f>
        <v>122.06494522759959</v>
      </c>
    </row>
    <row r="1234" spans="29:34" x14ac:dyDescent="0.15">
      <c r="AC1234" s="167">
        <v>1231</v>
      </c>
      <c r="AD1234" s="167">
        <f>[1]节奏总纲!AD1234</f>
        <v>102.66014853946459</v>
      </c>
      <c r="AE1234" s="167">
        <f>[1]节奏总纲!AE1234</f>
        <v>104.95413789269048</v>
      </c>
      <c r="AF1234" s="167">
        <f>[1]节奏总纲!AF1234</f>
        <v>108.15457484391139</v>
      </c>
      <c r="AG1234" s="167">
        <f>[1]节奏总纲!AG1234</f>
        <v>112.9410190357689</v>
      </c>
      <c r="AH1234" s="167">
        <f>[1]节奏总纲!AH1234</f>
        <v>122.07576693207928</v>
      </c>
    </row>
    <row r="1235" spans="29:34" x14ac:dyDescent="0.15">
      <c r="AC1235" s="167">
        <v>1232</v>
      </c>
      <c r="AD1235" s="167">
        <f>[1]节奏总纲!AD1235</f>
        <v>102.67199340530254</v>
      </c>
      <c r="AE1235" s="167">
        <f>[1]节奏总纲!AE1235</f>
        <v>104.96602821569597</v>
      </c>
      <c r="AF1235" s="167">
        <f>[1]节奏总纲!AF1235</f>
        <v>108.1665558404662</v>
      </c>
      <c r="AG1235" s="167">
        <f>[1]节奏总纲!AG1235</f>
        <v>112.95345137445942</v>
      </c>
      <c r="AH1235" s="167">
        <f>[1]节奏总纲!AH1235</f>
        <v>122.08658863655896</v>
      </c>
    </row>
    <row r="1236" spans="29:34" x14ac:dyDescent="0.15">
      <c r="AC1236" s="167">
        <v>1233</v>
      </c>
      <c r="AD1236" s="167">
        <f>[1]节奏总纲!AD1236</f>
        <v>102.68383827114052</v>
      </c>
      <c r="AE1236" s="167">
        <f>[1]节奏总纲!AE1236</f>
        <v>104.97791853870146</v>
      </c>
      <c r="AF1236" s="167">
        <f>[1]节奏总纲!AF1236</f>
        <v>108.178536837021</v>
      </c>
      <c r="AG1236" s="167">
        <f>[1]节奏总纲!AG1236</f>
        <v>112.96588371314992</v>
      </c>
      <c r="AH1236" s="167">
        <f>[1]节奏总纲!AH1236</f>
        <v>122.09741034103864</v>
      </c>
    </row>
    <row r="1237" spans="29:34" x14ac:dyDescent="0.15">
      <c r="AC1237" s="167">
        <v>1234</v>
      </c>
      <c r="AD1237" s="167">
        <f>[1]节奏总纲!AD1237</f>
        <v>102.69568313697849</v>
      </c>
      <c r="AE1237" s="167">
        <f>[1]节奏总纲!AE1237</f>
        <v>104.98980886170695</v>
      </c>
      <c r="AF1237" s="167">
        <f>[1]节奏总纲!AF1237</f>
        <v>108.19051783357581</v>
      </c>
      <c r="AG1237" s="167">
        <f>[1]节奏总纲!AG1237</f>
        <v>112.97831605184044</v>
      </c>
      <c r="AH1237" s="167">
        <f>[1]节奏总纲!AH1237</f>
        <v>122.10823204551832</v>
      </c>
    </row>
    <row r="1238" spans="29:34" x14ac:dyDescent="0.15">
      <c r="AC1238" s="167">
        <v>1235</v>
      </c>
      <c r="AD1238" s="167">
        <f>[1]节奏总纲!AD1238</f>
        <v>102.70752800281646</v>
      </c>
      <c r="AE1238" s="167">
        <f>[1]节奏总纲!AE1238</f>
        <v>105.00159453089373</v>
      </c>
      <c r="AF1238" s="167">
        <f>[1]节奏总纲!AF1238</f>
        <v>108.20249883013061</v>
      </c>
      <c r="AG1238" s="167">
        <f>[1]节奏总纲!AG1238</f>
        <v>112.99074839053094</v>
      </c>
      <c r="AH1238" s="167">
        <f>[1]节奏总纲!AH1238</f>
        <v>122.119053749998</v>
      </c>
    </row>
    <row r="1239" spans="29:34" x14ac:dyDescent="0.15">
      <c r="AC1239" s="167">
        <v>1236</v>
      </c>
      <c r="AD1239" s="167">
        <f>[1]节奏总纲!AD1239</f>
        <v>102.71937286865442</v>
      </c>
      <c r="AE1239" s="167">
        <f>[1]节奏总纲!AE1239</f>
        <v>105.01275252168188</v>
      </c>
      <c r="AF1239" s="167">
        <f>[1]节奏总纲!AF1239</f>
        <v>108.21447982668542</v>
      </c>
      <c r="AG1239" s="167">
        <f>[1]节奏总纲!AG1239</f>
        <v>113.00306046224779</v>
      </c>
      <c r="AH1239" s="167">
        <f>[1]节奏总纲!AH1239</f>
        <v>122.12987545447768</v>
      </c>
    </row>
    <row r="1240" spans="29:34" x14ac:dyDescent="0.15">
      <c r="AC1240" s="167">
        <v>1237</v>
      </c>
      <c r="AD1240" s="167">
        <f>[1]节奏总纲!AD1240</f>
        <v>102.73121773449239</v>
      </c>
      <c r="AE1240" s="167">
        <f>[1]节奏总纲!AE1240</f>
        <v>105.02391051247001</v>
      </c>
      <c r="AF1240" s="167">
        <f>[1]节奏总纲!AF1240</f>
        <v>108.22646082324022</v>
      </c>
      <c r="AG1240" s="167">
        <f>[1]节奏总纲!AG1240</f>
        <v>113.01502272013424</v>
      </c>
      <c r="AH1240" s="167">
        <f>[1]节奏总纲!AH1240</f>
        <v>122.14069715895737</v>
      </c>
    </row>
    <row r="1241" spans="29:34" x14ac:dyDescent="0.15">
      <c r="AC1241" s="167">
        <v>1238</v>
      </c>
      <c r="AD1241" s="167">
        <f>[1]节奏总纲!AD1241</f>
        <v>102.74306260033036</v>
      </c>
      <c r="AE1241" s="167">
        <f>[1]节奏总纲!AE1241</f>
        <v>105.03506850325815</v>
      </c>
      <c r="AF1241" s="167">
        <f>[1]节奏总纲!AF1241</f>
        <v>108.23844181979503</v>
      </c>
      <c r="AG1241" s="167">
        <f>[1]节奏总纲!AG1241</f>
        <v>113.02698497802069</v>
      </c>
      <c r="AH1241" s="167">
        <f>[1]节奏总纲!AH1241</f>
        <v>122.15151886343705</v>
      </c>
    </row>
    <row r="1242" spans="29:34" x14ac:dyDescent="0.15">
      <c r="AC1242" s="167">
        <v>1239</v>
      </c>
      <c r="AD1242" s="167">
        <f>[1]节奏总纲!AD1242</f>
        <v>102.75490746616833</v>
      </c>
      <c r="AE1242" s="167">
        <f>[1]节奏总纲!AE1242</f>
        <v>105.04622649404628</v>
      </c>
      <c r="AF1242" s="167">
        <f>[1]节奏总纲!AF1242</f>
        <v>108.25042281634983</v>
      </c>
      <c r="AG1242" s="167">
        <f>[1]节奏总纲!AG1242</f>
        <v>113.03894723590716</v>
      </c>
      <c r="AH1242" s="167">
        <f>[1]节奏总纲!AH1242</f>
        <v>122.16234056791673</v>
      </c>
    </row>
    <row r="1243" spans="29:34" x14ac:dyDescent="0.15">
      <c r="AC1243" s="167">
        <v>1240</v>
      </c>
      <c r="AD1243" s="167">
        <f>[1]节奏总纲!AD1243</f>
        <v>102.76675233200629</v>
      </c>
      <c r="AE1243" s="167">
        <f>[1]节奏总纲!AE1243</f>
        <v>105.05738448483442</v>
      </c>
      <c r="AF1243" s="167">
        <f>[1]节奏总纲!AF1243</f>
        <v>108.26240381290464</v>
      </c>
      <c r="AG1243" s="167">
        <f>[1]节奏总纲!AG1243</f>
        <v>113.05090949379361</v>
      </c>
      <c r="AH1243" s="167">
        <f>[1]节奏总纲!AH1243</f>
        <v>122.17316227239641</v>
      </c>
    </row>
    <row r="1244" spans="29:34" x14ac:dyDescent="0.15">
      <c r="AC1244" s="167">
        <v>1241</v>
      </c>
      <c r="AD1244" s="167">
        <f>[1]节奏总纲!AD1244</f>
        <v>102.77859719784426</v>
      </c>
      <c r="AE1244" s="167">
        <f>[1]节奏总纲!AE1244</f>
        <v>105.06854247562255</v>
      </c>
      <c r="AF1244" s="167">
        <f>[1]节奏总纲!AF1244</f>
        <v>108.27438480945943</v>
      </c>
      <c r="AG1244" s="167">
        <f>[1]节奏总纲!AG1244</f>
        <v>113.06287175168006</v>
      </c>
      <c r="AH1244" s="167">
        <f>[1]节奏总纲!AH1244</f>
        <v>122.18398397687609</v>
      </c>
    </row>
    <row r="1245" spans="29:34" x14ac:dyDescent="0.15">
      <c r="AC1245" s="167">
        <v>1242</v>
      </c>
      <c r="AD1245" s="167">
        <f>[1]节奏总纲!AD1245</f>
        <v>102.79044206368224</v>
      </c>
      <c r="AE1245" s="167">
        <f>[1]节奏总纲!AE1245</f>
        <v>105.07970046641069</v>
      </c>
      <c r="AF1245" s="167">
        <f>[1]节奏总纲!AF1245</f>
        <v>108.28636580601425</v>
      </c>
      <c r="AG1245" s="167">
        <f>[1]节奏总纲!AG1245</f>
        <v>113.07483400956653</v>
      </c>
      <c r="AH1245" s="167">
        <f>[1]节奏总纲!AH1245</f>
        <v>122.19480568135577</v>
      </c>
    </row>
    <row r="1246" spans="29:34" x14ac:dyDescent="0.15">
      <c r="AC1246" s="167">
        <v>1243</v>
      </c>
      <c r="AD1246" s="167">
        <f>[1]节奏总纲!AD1246</f>
        <v>102.80228692952021</v>
      </c>
      <c r="AE1246" s="167">
        <f>[1]节奏总纲!AE1246</f>
        <v>105.09085845719882</v>
      </c>
      <c r="AF1246" s="167">
        <f>[1]节奏总纲!AF1246</f>
        <v>108.29834680256904</v>
      </c>
      <c r="AG1246" s="167">
        <f>[1]节奏总纲!AG1246</f>
        <v>113.08679626745298</v>
      </c>
      <c r="AH1246" s="167">
        <f>[1]节奏总纲!AH1246</f>
        <v>122.20562738583546</v>
      </c>
    </row>
    <row r="1247" spans="29:34" x14ac:dyDescent="0.15">
      <c r="AC1247" s="167">
        <v>1244</v>
      </c>
      <c r="AD1247" s="167">
        <f>[1]节奏总纲!AD1247</f>
        <v>102.81413179535816</v>
      </c>
      <c r="AE1247" s="167">
        <f>[1]节奏总纲!AE1247</f>
        <v>105.10201644798695</v>
      </c>
      <c r="AF1247" s="167">
        <f>[1]节奏总纲!AF1247</f>
        <v>108.31032779912385</v>
      </c>
      <c r="AG1247" s="167">
        <f>[1]节奏总纲!AG1247</f>
        <v>113.09875852533943</v>
      </c>
      <c r="AH1247" s="167">
        <f>[1]节奏总纲!AH1247</f>
        <v>122.21644909031515</v>
      </c>
    </row>
    <row r="1248" spans="29:34" x14ac:dyDescent="0.15">
      <c r="AC1248" s="167">
        <v>1245</v>
      </c>
      <c r="AD1248" s="167">
        <f>[1]节奏总纲!AD1248</f>
        <v>102.82597666119614</v>
      </c>
      <c r="AE1248" s="167">
        <f>[1]节奏总纲!AE1248</f>
        <v>105.11317443877509</v>
      </c>
      <c r="AF1248" s="167">
        <f>[1]节奏总纲!AF1248</f>
        <v>108.32230879567865</v>
      </c>
      <c r="AG1248" s="167">
        <f>[1]节奏总纲!AG1248</f>
        <v>113.1107207832259</v>
      </c>
      <c r="AH1248" s="167">
        <f>[1]节奏总纲!AH1248</f>
        <v>122.22727079479483</v>
      </c>
    </row>
    <row r="1249" spans="29:34" x14ac:dyDescent="0.15">
      <c r="AC1249" s="167">
        <v>1246</v>
      </c>
      <c r="AD1249" s="167">
        <f>[1]节奏总纲!AD1249</f>
        <v>102.83782152703411</v>
      </c>
      <c r="AE1249" s="167">
        <f>[1]节奏总纲!AE1249</f>
        <v>105.12433242956324</v>
      </c>
      <c r="AF1249" s="167">
        <f>[1]节奏总纲!AF1249</f>
        <v>108.33428979223346</v>
      </c>
      <c r="AG1249" s="167">
        <f>[1]节奏总纲!AG1249</f>
        <v>113.12268304111235</v>
      </c>
      <c r="AH1249" s="167">
        <f>[1]节奏总纲!AH1249</f>
        <v>122.23809249927452</v>
      </c>
    </row>
    <row r="1250" spans="29:34" x14ac:dyDescent="0.15">
      <c r="AC1250" s="167">
        <v>1247</v>
      </c>
      <c r="AD1250" s="167">
        <f>[1]节奏总纲!AD1250</f>
        <v>102.84966639287208</v>
      </c>
      <c r="AE1250" s="167">
        <f>[1]节奏总纲!AE1250</f>
        <v>105.13549042035137</v>
      </c>
      <c r="AF1250" s="167">
        <f>[1]节奏总纲!AF1250</f>
        <v>108.34627078878826</v>
      </c>
      <c r="AG1250" s="167">
        <f>[1]节奏总纲!AG1250</f>
        <v>113.13464529899881</v>
      </c>
      <c r="AH1250" s="167">
        <f>[1]节奏总纲!AH1250</f>
        <v>122.2489142037542</v>
      </c>
    </row>
    <row r="1251" spans="29:34" x14ac:dyDescent="0.15">
      <c r="AC1251" s="167">
        <v>1248</v>
      </c>
      <c r="AD1251" s="167">
        <f>[1]节奏总纲!AD1251</f>
        <v>102.86151125871005</v>
      </c>
      <c r="AE1251" s="167">
        <f>[1]节奏总纲!AE1251</f>
        <v>105.14664841113951</v>
      </c>
      <c r="AF1251" s="167">
        <f>[1]节奏总纲!AF1251</f>
        <v>108.35825178534307</v>
      </c>
      <c r="AG1251" s="167">
        <f>[1]节奏总纲!AG1251</f>
        <v>113.14660755688527</v>
      </c>
      <c r="AH1251" s="167">
        <f>[1]节奏总纲!AH1251</f>
        <v>122.25973590823388</v>
      </c>
    </row>
    <row r="1252" spans="29:34" x14ac:dyDescent="0.15">
      <c r="AC1252" s="167">
        <v>1249</v>
      </c>
      <c r="AD1252" s="167">
        <f>[1]节奏总纲!AD1252</f>
        <v>102.87335612454801</v>
      </c>
      <c r="AE1252" s="167">
        <f>[1]节奏总纲!AE1252</f>
        <v>105.15780640192764</v>
      </c>
      <c r="AF1252" s="167">
        <f>[1]节奏总纲!AF1252</f>
        <v>108.37023278189787</v>
      </c>
      <c r="AG1252" s="167">
        <f>[1]节奏总纲!AG1252</f>
        <v>113.15856981477172</v>
      </c>
      <c r="AH1252" s="167">
        <f>[1]节奏总纲!AH1252</f>
        <v>122.27055761271356</v>
      </c>
    </row>
    <row r="1253" spans="29:34" x14ac:dyDescent="0.15">
      <c r="AC1253" s="167">
        <v>1250</v>
      </c>
      <c r="AD1253" s="167">
        <f>[1]节奏总纲!AD1253</f>
        <v>102.88520099038598</v>
      </c>
      <c r="AE1253" s="167">
        <f>[1]节奏总纲!AE1253</f>
        <v>105.16896439271578</v>
      </c>
      <c r="AF1253" s="167">
        <f>[1]节奏总纲!AF1253</f>
        <v>108.38221377845268</v>
      </c>
      <c r="AG1253" s="167">
        <f>[1]节奏总纲!AG1253</f>
        <v>113.17053207265818</v>
      </c>
      <c r="AH1253" s="167">
        <f>[1]节奏总纲!AH1253</f>
        <v>122.28137931719324</v>
      </c>
    </row>
    <row r="1254" spans="29:34" x14ac:dyDescent="0.15">
      <c r="AC1254" s="167">
        <v>1251</v>
      </c>
      <c r="AD1254" s="167">
        <f>[1]节奏总纲!AD1254</f>
        <v>102.89704585622395</v>
      </c>
      <c r="AE1254" s="167">
        <f>[1]节奏总纲!AE1254</f>
        <v>105.18012238350391</v>
      </c>
      <c r="AF1254" s="167">
        <f>[1]节奏总纲!AF1254</f>
        <v>108.39419477500748</v>
      </c>
      <c r="AG1254" s="167">
        <f>[1]节奏总纲!AG1254</f>
        <v>113.18249433054463</v>
      </c>
      <c r="AH1254" s="167">
        <f>[1]节奏总纲!AH1254</f>
        <v>122.29220102167292</v>
      </c>
    </row>
    <row r="1255" spans="29:34" x14ac:dyDescent="0.15">
      <c r="AC1255" s="167">
        <v>1252</v>
      </c>
      <c r="AD1255" s="167">
        <f>[1]节奏总纲!AD1255</f>
        <v>102.90889072206193</v>
      </c>
      <c r="AE1255" s="167">
        <f>[1]节奏总纲!AE1255</f>
        <v>105.19128037429205</v>
      </c>
      <c r="AF1255" s="167">
        <f>[1]节奏总纲!AF1255</f>
        <v>108.40617577156229</v>
      </c>
      <c r="AG1255" s="167">
        <f>[1]节奏总纲!AG1255</f>
        <v>113.19445658843109</v>
      </c>
      <c r="AH1255" s="167">
        <f>[1]节奏总纲!AH1255</f>
        <v>122.30302272615261</v>
      </c>
    </row>
    <row r="1256" spans="29:34" x14ac:dyDescent="0.15">
      <c r="AC1256" s="167">
        <v>1253</v>
      </c>
      <c r="AD1256" s="167">
        <f>[1]节奏总纲!AD1256</f>
        <v>102.92073558789988</v>
      </c>
      <c r="AE1256" s="167">
        <f>[1]节奏总纲!AE1256</f>
        <v>105.20243836508018</v>
      </c>
      <c r="AF1256" s="167">
        <f>[1]节奏总纲!AF1256</f>
        <v>108.41815676811709</v>
      </c>
      <c r="AG1256" s="167">
        <f>[1]节奏总纲!AG1256</f>
        <v>113.20641884631755</v>
      </c>
      <c r="AH1256" s="167">
        <f>[1]节奏总纲!AH1256</f>
        <v>122.31384443063229</v>
      </c>
    </row>
    <row r="1257" spans="29:34" x14ac:dyDescent="0.15">
      <c r="AC1257" s="167">
        <v>1254</v>
      </c>
      <c r="AD1257" s="167">
        <f>[1]节奏总纲!AD1257</f>
        <v>102.93258045373786</v>
      </c>
      <c r="AE1257" s="167">
        <f>[1]节奏总纲!AE1257</f>
        <v>105.21359635586832</v>
      </c>
      <c r="AF1257" s="167">
        <f>[1]节奏总纲!AF1257</f>
        <v>108.4301377646719</v>
      </c>
      <c r="AG1257" s="167">
        <f>[1]节奏总纲!AG1257</f>
        <v>113.218381104204</v>
      </c>
      <c r="AH1257" s="167">
        <f>[1]节奏总纲!AH1257</f>
        <v>122.32466613511197</v>
      </c>
    </row>
    <row r="1258" spans="29:34" x14ac:dyDescent="0.15">
      <c r="AC1258" s="167">
        <v>1255</v>
      </c>
      <c r="AD1258" s="167">
        <f>[1]节奏总纲!AD1258</f>
        <v>102.94442531957583</v>
      </c>
      <c r="AE1258" s="167">
        <f>[1]节奏总纲!AE1258</f>
        <v>105.22475434665647</v>
      </c>
      <c r="AF1258" s="167">
        <f>[1]节奏总纲!AF1258</f>
        <v>108.44211876122669</v>
      </c>
      <c r="AG1258" s="167">
        <f>[1]节奏总纲!AG1258</f>
        <v>113.23034336209047</v>
      </c>
      <c r="AH1258" s="167">
        <f>[1]节奏总纲!AH1258</f>
        <v>122.33548783959165</v>
      </c>
    </row>
    <row r="1259" spans="29:34" x14ac:dyDescent="0.15">
      <c r="AC1259" s="167">
        <v>1256</v>
      </c>
      <c r="AD1259" s="167">
        <f>[1]节奏总纲!AD1259</f>
        <v>102.9562701854138</v>
      </c>
      <c r="AE1259" s="167">
        <f>[1]节奏总纲!AE1259</f>
        <v>105.2359123374446</v>
      </c>
      <c r="AF1259" s="167">
        <f>[1]节奏总纲!AF1259</f>
        <v>108.45409975778151</v>
      </c>
      <c r="AG1259" s="167">
        <f>[1]节奏总纲!AG1259</f>
        <v>113.24230561997692</v>
      </c>
      <c r="AH1259" s="167">
        <f>[1]节奏总纲!AH1259</f>
        <v>122.34630954407133</v>
      </c>
    </row>
    <row r="1260" spans="29:34" x14ac:dyDescent="0.15">
      <c r="AC1260" s="167">
        <v>1257</v>
      </c>
      <c r="AD1260" s="167">
        <f>[1]节奏总纲!AD1260</f>
        <v>102.96811505125176</v>
      </c>
      <c r="AE1260" s="167">
        <f>[1]节奏总纲!AE1260</f>
        <v>105.24707032823274</v>
      </c>
      <c r="AF1260" s="167">
        <f>[1]节奏总纲!AF1260</f>
        <v>108.4660807543363</v>
      </c>
      <c r="AG1260" s="167">
        <f>[1]节奏总纲!AG1260</f>
        <v>113.25426787786337</v>
      </c>
      <c r="AH1260" s="167">
        <f>[1]节奏总纲!AH1260</f>
        <v>122.35713124855101</v>
      </c>
    </row>
    <row r="1261" spans="29:34" x14ac:dyDescent="0.15">
      <c r="AC1261" s="167">
        <v>1258</v>
      </c>
      <c r="AD1261" s="167">
        <f>[1]节奏总纲!AD1261</f>
        <v>102.97995991708973</v>
      </c>
      <c r="AE1261" s="167">
        <f>[1]节奏总纲!AE1261</f>
        <v>105.25822831902087</v>
      </c>
      <c r="AF1261" s="167">
        <f>[1]节奏总纲!AF1261</f>
        <v>108.4780617508911</v>
      </c>
      <c r="AG1261" s="167">
        <f>[1]节奏总纲!AG1261</f>
        <v>113.26623013574984</v>
      </c>
      <c r="AH1261" s="167">
        <f>[1]节奏总纲!AH1261</f>
        <v>122.3679529530307</v>
      </c>
    </row>
    <row r="1262" spans="29:34" x14ac:dyDescent="0.15">
      <c r="AC1262" s="167">
        <v>1259</v>
      </c>
      <c r="AD1262" s="167">
        <f>[1]节奏总纲!AD1262</f>
        <v>102.9918047829277</v>
      </c>
      <c r="AE1262" s="167">
        <f>[1]节奏总纲!AE1262</f>
        <v>105.26938630980901</v>
      </c>
      <c r="AF1262" s="167">
        <f>[1]节奏总纲!AF1262</f>
        <v>108.49004274744591</v>
      </c>
      <c r="AG1262" s="167">
        <f>[1]节奏总纲!AG1262</f>
        <v>113.27819239363629</v>
      </c>
      <c r="AH1262" s="167">
        <f>[1]节奏总纲!AH1262</f>
        <v>122.37877465751038</v>
      </c>
    </row>
    <row r="1263" spans="29:34" x14ac:dyDescent="0.15">
      <c r="AC1263" s="167">
        <v>1260</v>
      </c>
      <c r="AD1263" s="167">
        <f>[1]节奏总纲!AD1263</f>
        <v>103.0034052427059</v>
      </c>
      <c r="AE1263" s="167">
        <f>[1]节奏总纲!AE1263</f>
        <v>105.28054430059714</v>
      </c>
      <c r="AF1263" s="167">
        <f>[1]节奏总纲!AF1263</f>
        <v>108.50202374400071</v>
      </c>
      <c r="AG1263" s="167">
        <f>[1]节奏总纲!AG1263</f>
        <v>113.29015465152274</v>
      </c>
      <c r="AH1263" s="167">
        <f>[1]节奏总纲!AH1263</f>
        <v>122.38959636199006</v>
      </c>
    </row>
    <row r="1264" spans="29:34" x14ac:dyDescent="0.15">
      <c r="AC1264" s="167">
        <v>1261</v>
      </c>
      <c r="AD1264" s="167">
        <f>[1]节奏总纲!AD1264</f>
        <v>103.01445689331304</v>
      </c>
      <c r="AE1264" s="167">
        <f>[1]节奏总纲!AE1264</f>
        <v>105.29170229138528</v>
      </c>
      <c r="AF1264" s="167">
        <f>[1]节奏总纲!AF1264</f>
        <v>108.51400474055552</v>
      </c>
      <c r="AG1264" s="167">
        <f>[1]节奏总纲!AG1264</f>
        <v>113.30211690940921</v>
      </c>
      <c r="AH1264" s="167">
        <f>[1]节奏总纲!AH1264</f>
        <v>122.40041806646974</v>
      </c>
    </row>
    <row r="1265" spans="29:34" x14ac:dyDescent="0.15">
      <c r="AC1265" s="167">
        <v>1262</v>
      </c>
      <c r="AD1265" s="167">
        <f>[1]节奏总纲!AD1265</f>
        <v>103.0255085439202</v>
      </c>
      <c r="AE1265" s="167">
        <f>[1]节奏总纲!AE1265</f>
        <v>105.30286028217341</v>
      </c>
      <c r="AF1265" s="167">
        <f>[1]节奏总纲!AF1265</f>
        <v>108.52598573711032</v>
      </c>
      <c r="AG1265" s="167">
        <f>[1]节奏总纲!AG1265</f>
        <v>113.31407916729566</v>
      </c>
      <c r="AH1265" s="167">
        <f>[1]节奏总纲!AH1265</f>
        <v>122.41123977094942</v>
      </c>
    </row>
    <row r="1266" spans="29:34" x14ac:dyDescent="0.15">
      <c r="AC1266" s="167">
        <v>1263</v>
      </c>
      <c r="AD1266" s="167">
        <f>[1]节奏总纲!AD1266</f>
        <v>103.03656019452735</v>
      </c>
      <c r="AE1266" s="167">
        <f>[1]节奏总纲!AE1266</f>
        <v>105.31401827296155</v>
      </c>
      <c r="AF1266" s="167">
        <f>[1]节奏总纲!AF1266</f>
        <v>108.53796673366513</v>
      </c>
      <c r="AG1266" s="167">
        <f>[1]节奏总纲!AG1266</f>
        <v>113.32604142518211</v>
      </c>
      <c r="AH1266" s="167">
        <f>[1]节奏总纲!AH1266</f>
        <v>122.4220614754291</v>
      </c>
    </row>
    <row r="1267" spans="29:34" x14ac:dyDescent="0.15">
      <c r="AC1267" s="167">
        <v>1264</v>
      </c>
      <c r="AD1267" s="167">
        <f>[1]节奏总纲!AD1267</f>
        <v>103.0476118451345</v>
      </c>
      <c r="AE1267" s="167">
        <f>[1]节奏总纲!AE1267</f>
        <v>105.3251762637497</v>
      </c>
      <c r="AF1267" s="167">
        <f>[1]节奏总纲!AF1267</f>
        <v>108.54994773021993</v>
      </c>
      <c r="AG1267" s="167">
        <f>[1]节奏总纲!AG1267</f>
        <v>113.33800368306858</v>
      </c>
      <c r="AH1267" s="167">
        <f>[1]节奏总纲!AH1267</f>
        <v>122.43288317990879</v>
      </c>
    </row>
    <row r="1268" spans="29:34" x14ac:dyDescent="0.15">
      <c r="AC1268" s="167">
        <v>1265</v>
      </c>
      <c r="AD1268" s="167">
        <f>[1]节奏总纲!AD1268</f>
        <v>103.05866349574165</v>
      </c>
      <c r="AE1268" s="167">
        <f>[1]节奏总纲!AE1268</f>
        <v>105.33633425453783</v>
      </c>
      <c r="AF1268" s="167">
        <f>[1]节奏总纲!AF1268</f>
        <v>108.56192872677474</v>
      </c>
      <c r="AG1268" s="167">
        <f>[1]节奏总纲!AG1268</f>
        <v>113.34996594095503</v>
      </c>
      <c r="AH1268" s="167">
        <f>[1]节奏总纲!AH1268</f>
        <v>122.44370488438847</v>
      </c>
    </row>
    <row r="1269" spans="29:34" x14ac:dyDescent="0.15">
      <c r="AC1269" s="167">
        <v>1266</v>
      </c>
      <c r="AD1269" s="167">
        <f>[1]节奏总纲!AD1269</f>
        <v>103.0697151463488</v>
      </c>
      <c r="AE1269" s="167">
        <f>[1]节奏总纲!AE1269</f>
        <v>105.34749224532597</v>
      </c>
      <c r="AF1269" s="167">
        <f>[1]节奏总纲!AF1269</f>
        <v>108.57390972332954</v>
      </c>
      <c r="AG1269" s="167">
        <f>[1]节奏总纲!AG1269</f>
        <v>113.36192819884148</v>
      </c>
      <c r="AH1269" s="167">
        <f>[1]节奏总纲!AH1269</f>
        <v>122.45452658886815</v>
      </c>
    </row>
    <row r="1270" spans="29:34" x14ac:dyDescent="0.15">
      <c r="AC1270" s="167">
        <v>1267</v>
      </c>
      <c r="AD1270" s="167">
        <f>[1]节奏总纲!AD1270</f>
        <v>103.08076679695596</v>
      </c>
      <c r="AE1270" s="167">
        <f>[1]节奏总纲!AE1270</f>
        <v>105.3586502361141</v>
      </c>
      <c r="AF1270" s="167">
        <f>[1]节奏总纲!AF1270</f>
        <v>108.58589071988435</v>
      </c>
      <c r="AG1270" s="167">
        <f>[1]节奏总纲!AG1270</f>
        <v>113.37389045672795</v>
      </c>
      <c r="AH1270" s="167">
        <f>[1]节奏总纲!AH1270</f>
        <v>122.46534829334783</v>
      </c>
    </row>
    <row r="1271" spans="29:34" x14ac:dyDescent="0.15">
      <c r="AC1271" s="167">
        <v>1268</v>
      </c>
      <c r="AD1271" s="167">
        <f>[1]节奏总纲!AD1271</f>
        <v>103.09181844756311</v>
      </c>
      <c r="AE1271" s="167">
        <f>[1]节奏总纲!AE1271</f>
        <v>105.36980822690224</v>
      </c>
      <c r="AF1271" s="167">
        <f>[1]节奏总纲!AF1271</f>
        <v>108.59787171643914</v>
      </c>
      <c r="AG1271" s="167">
        <f>[1]节奏总纲!AG1271</f>
        <v>113.3858527146144</v>
      </c>
      <c r="AH1271" s="167">
        <f>[1]节奏总纲!AH1271</f>
        <v>122.47616999782751</v>
      </c>
    </row>
    <row r="1272" spans="29:34" x14ac:dyDescent="0.15">
      <c r="AC1272" s="167">
        <v>1269</v>
      </c>
      <c r="AD1272" s="167">
        <f>[1]节奏总纲!AD1272</f>
        <v>103.10287009817026</v>
      </c>
      <c r="AE1272" s="167">
        <f>[1]节奏总纲!AE1272</f>
        <v>105.38096621769037</v>
      </c>
      <c r="AF1272" s="167">
        <f>[1]节奏总纲!AF1272</f>
        <v>108.60985271299396</v>
      </c>
      <c r="AG1272" s="167">
        <f>[1]节奏总纲!AG1272</f>
        <v>113.39781497250085</v>
      </c>
      <c r="AH1272" s="167">
        <f>[1]节奏总纲!AH1272</f>
        <v>122.48699170230719</v>
      </c>
    </row>
    <row r="1273" spans="29:34" x14ac:dyDescent="0.15">
      <c r="AC1273" s="167">
        <v>1270</v>
      </c>
      <c r="AD1273" s="167">
        <f>[1]节奏总纲!AD1273</f>
        <v>103.11392174877741</v>
      </c>
      <c r="AE1273" s="167">
        <f>[1]节奏总纲!AE1273</f>
        <v>105.39212420847851</v>
      </c>
      <c r="AF1273" s="167">
        <f>[1]节奏总纲!AF1273</f>
        <v>108.62183370954875</v>
      </c>
      <c r="AG1273" s="167">
        <f>[1]节奏总纲!AG1273</f>
        <v>113.40977723038732</v>
      </c>
      <c r="AH1273" s="167">
        <f>[1]节奏总纲!AH1273</f>
        <v>122.49781340678688</v>
      </c>
    </row>
    <row r="1274" spans="29:34" x14ac:dyDescent="0.15">
      <c r="AC1274" s="167">
        <v>1271</v>
      </c>
      <c r="AD1274" s="167">
        <f>[1]节奏总纲!AD1274</f>
        <v>103.12497339938457</v>
      </c>
      <c r="AE1274" s="167">
        <f>[1]节奏总纲!AE1274</f>
        <v>105.40328219926664</v>
      </c>
      <c r="AF1274" s="167">
        <f>[1]节奏总纲!AF1274</f>
        <v>108.63381470610356</v>
      </c>
      <c r="AG1274" s="167">
        <f>[1]节奏总纲!AG1274</f>
        <v>113.42173948827377</v>
      </c>
      <c r="AH1274" s="167">
        <f>[1]节奏总纲!AH1274</f>
        <v>122.50863511126656</v>
      </c>
    </row>
    <row r="1275" spans="29:34" x14ac:dyDescent="0.15">
      <c r="AC1275" s="167">
        <v>1272</v>
      </c>
      <c r="AD1275" s="167">
        <f>[1]节奏总纲!AD1275</f>
        <v>103.13602504999172</v>
      </c>
      <c r="AE1275" s="167">
        <f>[1]节奏总纲!AE1275</f>
        <v>105.41444019005478</v>
      </c>
      <c r="AF1275" s="167">
        <f>[1]节奏总纲!AF1275</f>
        <v>108.64579570265836</v>
      </c>
      <c r="AG1275" s="167">
        <f>[1]节奏总纲!AG1275</f>
        <v>113.43370174616022</v>
      </c>
      <c r="AH1275" s="167">
        <f>[1]节奏总纲!AH1275</f>
        <v>122.51945681574624</v>
      </c>
    </row>
    <row r="1276" spans="29:34" x14ac:dyDescent="0.15">
      <c r="AC1276" s="167">
        <v>1273</v>
      </c>
      <c r="AD1276" s="167">
        <f>[1]节奏总纲!AD1276</f>
        <v>103.14707670059887</v>
      </c>
      <c r="AE1276" s="167">
        <f>[1]节奏总纲!AE1276</f>
        <v>105.42559818084291</v>
      </c>
      <c r="AF1276" s="167">
        <f>[1]节奏总纲!AF1276</f>
        <v>108.65777669921317</v>
      </c>
      <c r="AG1276" s="167">
        <f>[1]节奏总纲!AG1276</f>
        <v>113.44566400404669</v>
      </c>
      <c r="AH1276" s="167">
        <f>[1]节奏总纲!AH1276</f>
        <v>122.53027852022592</v>
      </c>
    </row>
    <row r="1277" spans="29:34" x14ac:dyDescent="0.15">
      <c r="AC1277" s="167">
        <v>1274</v>
      </c>
      <c r="AD1277" s="167">
        <f>[1]节奏总纲!AD1277</f>
        <v>103.15812835120602</v>
      </c>
      <c r="AE1277" s="167">
        <f>[1]节奏总纲!AE1277</f>
        <v>105.43675617163106</v>
      </c>
      <c r="AF1277" s="167">
        <f>[1]节奏总纲!AF1277</f>
        <v>108.66975769576797</v>
      </c>
      <c r="AG1277" s="167">
        <f>[1]节奏总纲!AG1277</f>
        <v>113.45762626193314</v>
      </c>
      <c r="AH1277" s="167">
        <f>[1]节奏总纲!AH1277</f>
        <v>122.5411002247056</v>
      </c>
    </row>
    <row r="1278" spans="29:34" x14ac:dyDescent="0.15">
      <c r="AC1278" s="167">
        <v>1275</v>
      </c>
      <c r="AD1278" s="167">
        <f>[1]节奏总纲!AD1278</f>
        <v>103.16918000181317</v>
      </c>
      <c r="AE1278" s="167">
        <f>[1]节奏总纲!AE1278</f>
        <v>105.4479141624192</v>
      </c>
      <c r="AF1278" s="167">
        <f>[1]节奏总纲!AF1278</f>
        <v>108.68173869232278</v>
      </c>
      <c r="AG1278" s="167">
        <f>[1]节奏总纲!AG1278</f>
        <v>113.4695885198196</v>
      </c>
      <c r="AH1278" s="167">
        <f>[1]节奏总纲!AH1278</f>
        <v>122.55192192918528</v>
      </c>
    </row>
    <row r="1279" spans="29:34" x14ac:dyDescent="0.15">
      <c r="AC1279" s="167">
        <v>1276</v>
      </c>
      <c r="AD1279" s="167">
        <f>[1]节奏总纲!AD1279</f>
        <v>103.18023165242033</v>
      </c>
      <c r="AE1279" s="167">
        <f>[1]节奏总纲!AE1279</f>
        <v>105.45907215320733</v>
      </c>
      <c r="AF1279" s="167">
        <f>[1]节奏总纲!AF1279</f>
        <v>108.69371968887758</v>
      </c>
      <c r="AG1279" s="167">
        <f>[1]节奏总纲!AG1279</f>
        <v>113.48155077770606</v>
      </c>
      <c r="AH1279" s="167">
        <f>[1]节奏总纲!AH1279</f>
        <v>122.56274363366498</v>
      </c>
    </row>
    <row r="1280" spans="29:34" x14ac:dyDescent="0.15">
      <c r="AC1280" s="167">
        <v>1277</v>
      </c>
      <c r="AD1280" s="167">
        <f>[1]节奏总纲!AD1280</f>
        <v>103.19128330302748</v>
      </c>
      <c r="AE1280" s="167">
        <f>[1]节奏总纲!AE1280</f>
        <v>105.47023014399547</v>
      </c>
      <c r="AF1280" s="167">
        <f>[1]节奏总纲!AF1280</f>
        <v>108.70570068543239</v>
      </c>
      <c r="AG1280" s="167">
        <f>[1]节奏总纲!AG1280</f>
        <v>113.49351303559251</v>
      </c>
      <c r="AH1280" s="167">
        <f>[1]节奏总纲!AH1280</f>
        <v>122.57356533814466</v>
      </c>
    </row>
    <row r="1281" spans="29:34" x14ac:dyDescent="0.15">
      <c r="AC1281" s="167">
        <v>1278</v>
      </c>
      <c r="AD1281" s="167">
        <f>[1]节奏总纲!AD1281</f>
        <v>103.20233495363463</v>
      </c>
      <c r="AE1281" s="167">
        <f>[1]节奏总纲!AE1281</f>
        <v>105.4813881347836</v>
      </c>
      <c r="AF1281" s="167">
        <f>[1]节奏总纲!AF1281</f>
        <v>108.71768168198719</v>
      </c>
      <c r="AG1281" s="167">
        <f>[1]节奏总纲!AG1281</f>
        <v>113.50547529347897</v>
      </c>
      <c r="AH1281" s="167">
        <f>[1]节奏总纲!AH1281</f>
        <v>122.58438704262434</v>
      </c>
    </row>
    <row r="1282" spans="29:34" x14ac:dyDescent="0.15">
      <c r="AC1282" s="167">
        <v>1279</v>
      </c>
      <c r="AD1282" s="167">
        <f>[1]节奏总纲!AD1282</f>
        <v>103.21338660424178</v>
      </c>
      <c r="AE1282" s="167">
        <f>[1]节奏总纲!AE1282</f>
        <v>105.49254612557174</v>
      </c>
      <c r="AF1282" s="167">
        <f>[1]节奏总纲!AF1282</f>
        <v>108.729662678542</v>
      </c>
      <c r="AG1282" s="167">
        <f>[1]节奏总纲!AG1282</f>
        <v>113.51743755136543</v>
      </c>
      <c r="AH1282" s="167">
        <f>[1]节奏总纲!AH1282</f>
        <v>122.59520874710402</v>
      </c>
    </row>
    <row r="1283" spans="29:34" x14ac:dyDescent="0.15">
      <c r="AC1283" s="167">
        <v>1280</v>
      </c>
      <c r="AD1283" s="167">
        <f>[1]节奏总纲!AD1283</f>
        <v>103.22443825484893</v>
      </c>
      <c r="AE1283" s="167">
        <f>[1]节奏总纲!AE1283</f>
        <v>105.50370411635987</v>
      </c>
      <c r="AF1283" s="167">
        <f>[1]节奏总纲!AF1283</f>
        <v>108.7416436750968</v>
      </c>
      <c r="AG1283" s="167">
        <f>[1]节奏总纲!AG1283</f>
        <v>113.52939980925188</v>
      </c>
      <c r="AH1283" s="167">
        <f>[1]节奏总纲!AH1283</f>
        <v>122.60603045158371</v>
      </c>
    </row>
    <row r="1284" spans="29:34" x14ac:dyDescent="0.15">
      <c r="AC1284" s="167">
        <v>1281</v>
      </c>
      <c r="AD1284" s="167">
        <f>[1]节奏总纲!AD1284</f>
        <v>103.23548990545609</v>
      </c>
      <c r="AE1284" s="167">
        <f>[1]节奏总纲!AE1284</f>
        <v>105.51486210714801</v>
      </c>
      <c r="AF1284" s="167">
        <f>[1]节奏总纲!AF1284</f>
        <v>108.75362467165161</v>
      </c>
      <c r="AG1284" s="167">
        <f>[1]节奏总纲!AG1284</f>
        <v>113.54136206713834</v>
      </c>
      <c r="AH1284" s="167">
        <f>[1]节奏总纲!AH1284</f>
        <v>122.61685215606339</v>
      </c>
    </row>
    <row r="1285" spans="29:34" x14ac:dyDescent="0.15">
      <c r="AC1285" s="167">
        <v>1282</v>
      </c>
      <c r="AD1285" s="167">
        <f>[1]节奏总纲!AD1285</f>
        <v>103.24654155606324</v>
      </c>
      <c r="AE1285" s="167">
        <f>[1]节奏总纲!AE1285</f>
        <v>105.52602009793614</v>
      </c>
      <c r="AF1285" s="167">
        <f>[1]节奏总纲!AF1285</f>
        <v>108.7656056682064</v>
      </c>
      <c r="AG1285" s="167">
        <f>[1]节奏总纲!AG1285</f>
        <v>113.5533243250248</v>
      </c>
      <c r="AH1285" s="167">
        <f>[1]节奏总纲!AH1285</f>
        <v>122.62767386054307</v>
      </c>
    </row>
    <row r="1286" spans="29:34" x14ac:dyDescent="0.15">
      <c r="AC1286" s="167">
        <v>1283</v>
      </c>
      <c r="AD1286" s="167">
        <f>[1]节奏总纲!AD1286</f>
        <v>103.25759320667039</v>
      </c>
      <c r="AE1286" s="167">
        <f>[1]节奏总纲!AE1286</f>
        <v>105.53717808872429</v>
      </c>
      <c r="AF1286" s="167">
        <f>[1]节奏总纲!AF1286</f>
        <v>108.77758666476122</v>
      </c>
      <c r="AG1286" s="167">
        <f>[1]节奏总纲!AG1286</f>
        <v>113.56528658291126</v>
      </c>
      <c r="AH1286" s="167">
        <f>[1]节奏总纲!AH1286</f>
        <v>122.63849556502275</v>
      </c>
    </row>
    <row r="1287" spans="29:34" x14ac:dyDescent="0.15">
      <c r="AC1287" s="167">
        <v>1284</v>
      </c>
      <c r="AD1287" s="167">
        <f>[1]节奏总纲!AD1287</f>
        <v>103.26864485727755</v>
      </c>
      <c r="AE1287" s="167">
        <f>[1]节奏总纲!AE1287</f>
        <v>105.54833607951242</v>
      </c>
      <c r="AF1287" s="167">
        <f>[1]节奏总纲!AF1287</f>
        <v>108.78956766131601</v>
      </c>
      <c r="AG1287" s="167">
        <f>[1]节奏总纲!AG1287</f>
        <v>113.57724884079771</v>
      </c>
      <c r="AH1287" s="167">
        <f>[1]节奏总纲!AH1287</f>
        <v>122.64931726950243</v>
      </c>
    </row>
    <row r="1288" spans="29:34" x14ac:dyDescent="0.15">
      <c r="AC1288" s="167">
        <v>1285</v>
      </c>
      <c r="AD1288" s="167">
        <f>[1]节奏总纲!AD1288</f>
        <v>103.27969650788469</v>
      </c>
      <c r="AE1288" s="167">
        <f>[1]节奏总纲!AE1288</f>
        <v>105.55949407030056</v>
      </c>
      <c r="AF1288" s="167">
        <f>[1]节奏总纲!AF1288</f>
        <v>108.80154865787082</v>
      </c>
      <c r="AG1288" s="167">
        <f>[1]节奏总纲!AG1288</f>
        <v>113.58921109868417</v>
      </c>
      <c r="AH1288" s="167">
        <f>[1]节奏总纲!AH1288</f>
        <v>122.66013897398211</v>
      </c>
    </row>
    <row r="1289" spans="29:34" x14ac:dyDescent="0.15">
      <c r="AC1289" s="167">
        <v>1286</v>
      </c>
      <c r="AD1289" s="167">
        <f>[1]节奏总纲!AD1289</f>
        <v>103.29074815849185</v>
      </c>
      <c r="AE1289" s="167">
        <f>[1]节奏总纲!AE1289</f>
        <v>105.57065206108869</v>
      </c>
      <c r="AF1289" s="167">
        <f>[1]节奏总纲!AF1289</f>
        <v>108.81352965442562</v>
      </c>
      <c r="AG1289" s="167">
        <f>[1]节奏总纲!AG1289</f>
        <v>113.60117335657063</v>
      </c>
      <c r="AH1289" s="167">
        <f>[1]节奏总纲!AH1289</f>
        <v>122.6709606784618</v>
      </c>
    </row>
    <row r="1290" spans="29:34" x14ac:dyDescent="0.15">
      <c r="AC1290" s="167">
        <v>1287</v>
      </c>
      <c r="AD1290" s="167">
        <f>[1]节奏总纲!AD1290</f>
        <v>103.30179980909899</v>
      </c>
      <c r="AE1290" s="167">
        <f>[1]节奏总纲!AE1290</f>
        <v>105.58181005187683</v>
      </c>
      <c r="AF1290" s="167">
        <f>[1]节奏总纲!AF1290</f>
        <v>108.82551065098043</v>
      </c>
      <c r="AG1290" s="167">
        <f>[1]节奏总纲!AG1290</f>
        <v>113.61313561445708</v>
      </c>
      <c r="AH1290" s="167">
        <f>[1]节奏总纲!AH1290</f>
        <v>122.68178238294148</v>
      </c>
    </row>
    <row r="1291" spans="29:34" x14ac:dyDescent="0.15">
      <c r="AC1291" s="167">
        <v>1288</v>
      </c>
      <c r="AD1291" s="167">
        <f>[1]节奏总纲!AD1291</f>
        <v>103.31285145970615</v>
      </c>
      <c r="AE1291" s="167">
        <f>[1]节奏总纲!AE1291</f>
        <v>105.59296804266496</v>
      </c>
      <c r="AF1291" s="167">
        <f>[1]节奏总纲!AF1291</f>
        <v>108.83749164753523</v>
      </c>
      <c r="AG1291" s="167">
        <f>[1]节奏总纲!AG1291</f>
        <v>113.62509787234355</v>
      </c>
      <c r="AH1291" s="167">
        <f>[1]节奏总纲!AH1291</f>
        <v>122.69260408742116</v>
      </c>
    </row>
    <row r="1292" spans="29:34" x14ac:dyDescent="0.15">
      <c r="AC1292" s="167">
        <v>1289</v>
      </c>
      <c r="AD1292" s="167">
        <f>[1]节奏总纲!AD1292</f>
        <v>103.32390311031331</v>
      </c>
      <c r="AE1292" s="167">
        <f>[1]节奏总纲!AE1292</f>
        <v>105.6041260334531</v>
      </c>
      <c r="AF1292" s="167">
        <f>[1]节奏总纲!AF1292</f>
        <v>108.84947264409004</v>
      </c>
      <c r="AG1292" s="167">
        <f>[1]节奏总纲!AG1292</f>
        <v>113.63706013023</v>
      </c>
      <c r="AH1292" s="167">
        <f>[1]节奏总纲!AH1292</f>
        <v>122.70342579190084</v>
      </c>
    </row>
    <row r="1293" spans="29:34" x14ac:dyDescent="0.15">
      <c r="AC1293" s="167">
        <v>1290</v>
      </c>
      <c r="AD1293" s="167">
        <f>[1]节奏总纲!AD1293</f>
        <v>103.33495476092045</v>
      </c>
      <c r="AE1293" s="167">
        <f>[1]节奏总纲!AE1293</f>
        <v>105.61528402424123</v>
      </c>
      <c r="AF1293" s="167">
        <f>[1]节奏总纲!AF1293</f>
        <v>108.86145364064484</v>
      </c>
      <c r="AG1293" s="167">
        <f>[1]节奏总纲!AG1293</f>
        <v>113.64902238811645</v>
      </c>
      <c r="AH1293" s="167">
        <f>[1]节奏总纲!AH1293</f>
        <v>122.71424749638052</v>
      </c>
    </row>
    <row r="1294" spans="29:34" x14ac:dyDescent="0.15">
      <c r="AC1294" s="167">
        <v>1291</v>
      </c>
      <c r="AD1294" s="167">
        <f>[1]节奏总纲!AD1294</f>
        <v>103.34600641152761</v>
      </c>
      <c r="AE1294" s="167">
        <f>[1]节奏总纲!AE1294</f>
        <v>105.62644201502937</v>
      </c>
      <c r="AF1294" s="167">
        <f>[1]节奏总纲!AF1294</f>
        <v>108.87343463719965</v>
      </c>
      <c r="AG1294" s="167">
        <f>[1]节奏总纲!AG1294</f>
        <v>113.66098464600292</v>
      </c>
      <c r="AH1294" s="167">
        <f>[1]节奏总纲!AH1294</f>
        <v>122.7250692008602</v>
      </c>
    </row>
    <row r="1295" spans="29:34" x14ac:dyDescent="0.15">
      <c r="AC1295" s="167">
        <v>1292</v>
      </c>
      <c r="AD1295" s="167">
        <f>[1]节奏总纲!AD1295</f>
        <v>103.35705806213475</v>
      </c>
      <c r="AE1295" s="167">
        <f>[1]节奏总纲!AE1295</f>
        <v>105.63760000581752</v>
      </c>
      <c r="AF1295" s="167">
        <f>[1]节奏总纲!AF1295</f>
        <v>108.88541563375445</v>
      </c>
      <c r="AG1295" s="167">
        <f>[1]节奏总纲!AG1295</f>
        <v>113.67294690388937</v>
      </c>
      <c r="AH1295" s="167">
        <f>[1]节奏总纲!AH1295</f>
        <v>122.73589090533989</v>
      </c>
    </row>
    <row r="1296" spans="29:34" x14ac:dyDescent="0.15">
      <c r="AC1296" s="167">
        <v>1293</v>
      </c>
      <c r="AD1296" s="167">
        <f>[1]节奏总纲!AD1296</f>
        <v>103.36810971274191</v>
      </c>
      <c r="AE1296" s="167">
        <f>[1]节奏总纲!AE1296</f>
        <v>105.64875799660565</v>
      </c>
      <c r="AF1296" s="167">
        <f>[1]节奏总纲!AF1296</f>
        <v>108.89739663030926</v>
      </c>
      <c r="AG1296" s="167">
        <f>[1]节奏总纲!AG1296</f>
        <v>113.68490916177582</v>
      </c>
      <c r="AH1296" s="167">
        <f>[1]节奏总纲!AH1296</f>
        <v>122.74671260981957</v>
      </c>
    </row>
    <row r="1297" spans="29:34" x14ac:dyDescent="0.15">
      <c r="AC1297" s="167">
        <v>1294</v>
      </c>
      <c r="AD1297" s="167">
        <f>[1]节奏总纲!AD1297</f>
        <v>103.37916136334907</v>
      </c>
      <c r="AE1297" s="167">
        <f>[1]节奏总纲!AE1297</f>
        <v>105.65991598739379</v>
      </c>
      <c r="AF1297" s="167">
        <f>[1]节奏总纲!AF1297</f>
        <v>108.90937762686406</v>
      </c>
      <c r="AG1297" s="167">
        <f>[1]节奏总纲!AG1297</f>
        <v>113.69687141966229</v>
      </c>
      <c r="AH1297" s="167">
        <f>[1]节奏总纲!AH1297</f>
        <v>122.75753431429925</v>
      </c>
    </row>
    <row r="1298" spans="29:34" x14ac:dyDescent="0.15">
      <c r="AC1298" s="167">
        <v>1295</v>
      </c>
      <c r="AD1298" s="167">
        <f>[1]节奏总纲!AD1298</f>
        <v>103.39021301395621</v>
      </c>
      <c r="AE1298" s="167">
        <f>[1]节奏总纲!AE1298</f>
        <v>105.67107397818192</v>
      </c>
      <c r="AF1298" s="167">
        <f>[1]节奏总纲!AF1298</f>
        <v>108.92135862341887</v>
      </c>
      <c r="AG1298" s="167">
        <f>[1]节奏总纲!AG1298</f>
        <v>113.70883367754874</v>
      </c>
      <c r="AH1298" s="167">
        <f>[1]节奏总纲!AH1298</f>
        <v>122.76835601877893</v>
      </c>
    </row>
    <row r="1299" spans="29:34" x14ac:dyDescent="0.15">
      <c r="AC1299" s="167">
        <v>1296</v>
      </c>
      <c r="AD1299" s="167">
        <f>[1]节奏总纲!AD1299</f>
        <v>103.40126466456337</v>
      </c>
      <c r="AE1299" s="167">
        <f>[1]节奏总纲!AE1299</f>
        <v>105.68223196897006</v>
      </c>
      <c r="AF1299" s="167">
        <f>[1]节奏总纲!AF1299</f>
        <v>108.93333961997367</v>
      </c>
      <c r="AG1299" s="167">
        <f>[1]节奏总纲!AG1299</f>
        <v>113.72079593543519</v>
      </c>
      <c r="AH1299" s="167">
        <f>[1]节奏总纲!AH1299</f>
        <v>122.77917772325861</v>
      </c>
    </row>
    <row r="1300" spans="29:34" x14ac:dyDescent="0.15">
      <c r="AC1300" s="167">
        <v>1297</v>
      </c>
      <c r="AD1300" s="167">
        <f>[1]节奏总纲!AD1300</f>
        <v>103.41231631517053</v>
      </c>
      <c r="AE1300" s="167">
        <f>[1]节奏总纲!AE1300</f>
        <v>105.69338995975819</v>
      </c>
      <c r="AF1300" s="167">
        <f>[1]节奏总纲!AF1300</f>
        <v>108.94532061652848</v>
      </c>
      <c r="AG1300" s="167">
        <f>[1]节奏总纲!AG1300</f>
        <v>113.73275819332164</v>
      </c>
      <c r="AH1300" s="167">
        <f>[1]节奏总纲!AH1300</f>
        <v>122.78999942773829</v>
      </c>
    </row>
    <row r="1301" spans="29:34" x14ac:dyDescent="0.15">
      <c r="AC1301" s="167">
        <v>1298</v>
      </c>
      <c r="AD1301" s="167">
        <f>[1]节奏总纲!AD1301</f>
        <v>103.42336796577767</v>
      </c>
      <c r="AE1301" s="167">
        <f>[1]节奏总纲!AE1301</f>
        <v>105.70454795054633</v>
      </c>
      <c r="AF1301" s="167">
        <f>[1]节奏总纲!AF1301</f>
        <v>108.95730161308327</v>
      </c>
      <c r="AG1301" s="167">
        <f>[1]节奏总纲!AG1301</f>
        <v>113.74472045120811</v>
      </c>
      <c r="AH1301" s="167">
        <f>[1]节奏总纲!AH1301</f>
        <v>122.80082113221798</v>
      </c>
    </row>
    <row r="1302" spans="29:34" x14ac:dyDescent="0.15">
      <c r="AC1302" s="167">
        <v>1299</v>
      </c>
      <c r="AD1302" s="167">
        <f>[1]节奏总纲!AD1302</f>
        <v>103.43441961638483</v>
      </c>
      <c r="AE1302" s="167">
        <f>[1]节奏总纲!AE1302</f>
        <v>105.71570594133446</v>
      </c>
      <c r="AF1302" s="167">
        <f>[1]节奏总纲!AF1302</f>
        <v>108.96928260963809</v>
      </c>
      <c r="AG1302" s="167">
        <f>[1]节奏总纲!AG1302</f>
        <v>113.75668270909456</v>
      </c>
      <c r="AH1302" s="167">
        <f>[1]节奏总纲!AH1302</f>
        <v>122.81164283669766</v>
      </c>
    </row>
    <row r="1303" spans="29:34" x14ac:dyDescent="0.15">
      <c r="AC1303" s="167">
        <v>1300</v>
      </c>
      <c r="AD1303" s="167">
        <f>[1]节奏总纲!AD1303</f>
        <v>103.44547126699197</v>
      </c>
      <c r="AE1303" s="167">
        <f>[1]节奏总纲!AE1303</f>
        <v>105.7268639321226</v>
      </c>
      <c r="AF1303" s="167">
        <f>[1]节奏总纲!AF1303</f>
        <v>108.98126360619288</v>
      </c>
      <c r="AG1303" s="167">
        <f>[1]节奏总纲!AG1303</f>
        <v>113.76864496698101</v>
      </c>
      <c r="AH1303" s="167">
        <f>[1]节奏总纲!AH1303</f>
        <v>122.82246454117734</v>
      </c>
    </row>
    <row r="1304" spans="29:34" x14ac:dyDescent="0.15">
      <c r="AC1304" s="167">
        <v>1301</v>
      </c>
      <c r="AD1304" s="167">
        <f>[1]节奏总纲!AD1304</f>
        <v>103.45652291759913</v>
      </c>
      <c r="AE1304" s="167">
        <f>[1]节奏总纲!AE1304</f>
        <v>105.73802192291073</v>
      </c>
      <c r="AF1304" s="167">
        <f>[1]节奏总纲!AF1304</f>
        <v>108.99324460274769</v>
      </c>
      <c r="AG1304" s="167">
        <f>[1]节奏总纲!AG1304</f>
        <v>113.78060722486748</v>
      </c>
      <c r="AH1304" s="167">
        <f>[1]节奏总纲!AH1304</f>
        <v>122.83328624565702</v>
      </c>
    </row>
    <row r="1305" spans="29:34" x14ac:dyDescent="0.15">
      <c r="AC1305" s="167">
        <v>1302</v>
      </c>
      <c r="AD1305" s="167">
        <f>[1]节奏总纲!AD1305</f>
        <v>103.46757456820629</v>
      </c>
      <c r="AE1305" s="167">
        <f>[1]节奏总纲!AE1305</f>
        <v>105.74917991369888</v>
      </c>
      <c r="AF1305" s="167">
        <f>[1]节奏总纲!AF1305</f>
        <v>109.00455667364557</v>
      </c>
      <c r="AG1305" s="167">
        <f>[1]节奏总纲!AG1305</f>
        <v>113.79256948275393</v>
      </c>
      <c r="AH1305" s="167">
        <f>[1]节奏总纲!AH1305</f>
        <v>122.8441079501367</v>
      </c>
    </row>
    <row r="1306" spans="29:34" x14ac:dyDescent="0.15">
      <c r="AC1306" s="167">
        <v>1303</v>
      </c>
      <c r="AD1306" s="167">
        <f>[1]节奏总纲!AD1306</f>
        <v>103.47862621881343</v>
      </c>
      <c r="AE1306" s="167">
        <f>[1]节奏总纲!AE1306</f>
        <v>105.76033790448702</v>
      </c>
      <c r="AF1306" s="167">
        <f>[1]节奏总纲!AF1306</f>
        <v>109.01500399041988</v>
      </c>
      <c r="AG1306" s="167">
        <f>[1]节奏总纲!AG1306</f>
        <v>113.80453174064039</v>
      </c>
      <c r="AH1306" s="167">
        <f>[1]节奏总纲!AH1306</f>
        <v>122.85492965461638</v>
      </c>
    </row>
    <row r="1307" spans="29:34" x14ac:dyDescent="0.15">
      <c r="AC1307" s="167">
        <v>1304</v>
      </c>
      <c r="AD1307" s="167">
        <f>[1]节奏总纲!AD1307</f>
        <v>103.48967786942059</v>
      </c>
      <c r="AE1307" s="167">
        <f>[1]节奏总纲!AE1307</f>
        <v>105.77149589527515</v>
      </c>
      <c r="AF1307" s="167">
        <f>[1]节奏总纲!AF1307</f>
        <v>109.02545130719422</v>
      </c>
      <c r="AG1307" s="167">
        <f>[1]节奏总纲!AG1307</f>
        <v>113.81649399852685</v>
      </c>
      <c r="AH1307" s="167">
        <f>[1]节奏总纲!AH1307</f>
        <v>122.86575135909607</v>
      </c>
    </row>
    <row r="1308" spans="29:34" x14ac:dyDescent="0.15">
      <c r="AC1308" s="167">
        <v>1305</v>
      </c>
      <c r="AD1308" s="167">
        <f>[1]节奏总纲!AD1308</f>
        <v>103.50072952002773</v>
      </c>
      <c r="AE1308" s="167">
        <f>[1]节奏总纲!AE1308</f>
        <v>105.78265388606329</v>
      </c>
      <c r="AF1308" s="167">
        <f>[1]节奏总纲!AF1308</f>
        <v>109.03589862396854</v>
      </c>
      <c r="AG1308" s="167">
        <f>[1]节奏总纲!AG1308</f>
        <v>113.8284562564133</v>
      </c>
      <c r="AH1308" s="167">
        <f>[1]节奏总纲!AH1308</f>
        <v>122.87657306357575</v>
      </c>
    </row>
    <row r="1309" spans="29:34" x14ac:dyDescent="0.15">
      <c r="AC1309" s="167">
        <v>1306</v>
      </c>
      <c r="AD1309" s="167">
        <f>[1]节奏总纲!AD1309</f>
        <v>103.51178117063489</v>
      </c>
      <c r="AE1309" s="167">
        <f>[1]节奏总纲!AE1309</f>
        <v>105.79381187685142</v>
      </c>
      <c r="AF1309" s="167">
        <f>[1]节奏总纲!AF1309</f>
        <v>109.04634594074285</v>
      </c>
      <c r="AG1309" s="167">
        <f>[1]节奏总纲!AG1309</f>
        <v>113.84041851429976</v>
      </c>
      <c r="AH1309" s="167">
        <f>[1]节奏总纲!AH1309</f>
        <v>122.88739476805543</v>
      </c>
    </row>
    <row r="1310" spans="29:34" x14ac:dyDescent="0.15">
      <c r="AC1310" s="167">
        <v>1307</v>
      </c>
      <c r="AD1310" s="167">
        <f>[1]节奏总纲!AD1310</f>
        <v>103.52283282124205</v>
      </c>
      <c r="AE1310" s="167">
        <f>[1]节奏总纲!AE1310</f>
        <v>105.80496986763956</v>
      </c>
      <c r="AF1310" s="167">
        <f>[1]节奏总纲!AF1310</f>
        <v>109.05679325751719</v>
      </c>
      <c r="AG1310" s="167">
        <f>[1]节奏总纲!AG1310</f>
        <v>113.85238077218622</v>
      </c>
      <c r="AH1310" s="167">
        <f>[1]节奏总纲!AH1310</f>
        <v>122.89821647253513</v>
      </c>
    </row>
    <row r="1311" spans="29:34" x14ac:dyDescent="0.15">
      <c r="AC1311" s="167">
        <v>1308</v>
      </c>
      <c r="AD1311" s="167">
        <f>[1]节奏总纲!AD1311</f>
        <v>103.53388447184919</v>
      </c>
      <c r="AE1311" s="167">
        <f>[1]节奏总纲!AE1311</f>
        <v>105.81612785842769</v>
      </c>
      <c r="AF1311" s="167">
        <f>[1]节奏总纲!AF1311</f>
        <v>109.0672405742915</v>
      </c>
      <c r="AG1311" s="167">
        <f>[1]节奏总纲!AG1311</f>
        <v>113.86434303007267</v>
      </c>
      <c r="AH1311" s="167">
        <f>[1]节奏总纲!AH1311</f>
        <v>122.90903817701481</v>
      </c>
    </row>
    <row r="1312" spans="29:34" x14ac:dyDescent="0.15">
      <c r="AC1312" s="167">
        <v>1309</v>
      </c>
      <c r="AD1312" s="167">
        <f>[1]节奏总纲!AD1312</f>
        <v>103.54493612245635</v>
      </c>
      <c r="AE1312" s="167">
        <f>[1]节奏总纲!AE1312</f>
        <v>105.82728584921583</v>
      </c>
      <c r="AF1312" s="167">
        <f>[1]节奏总纲!AF1312</f>
        <v>109.07768789106582</v>
      </c>
      <c r="AG1312" s="167">
        <f>[1]节奏总纲!AG1312</f>
        <v>113.87630528795913</v>
      </c>
      <c r="AH1312" s="167">
        <f>[1]节奏总纲!AH1312</f>
        <v>122.91985988149449</v>
      </c>
    </row>
    <row r="1313" spans="29:34" x14ac:dyDescent="0.15">
      <c r="AC1313" s="167">
        <v>1310</v>
      </c>
      <c r="AD1313" s="167">
        <f>[1]节奏总纲!AD1313</f>
        <v>103.55598777306349</v>
      </c>
      <c r="AE1313" s="167">
        <f>[1]节奏总纲!AE1313</f>
        <v>105.83844384000396</v>
      </c>
      <c r="AF1313" s="167">
        <f>[1]节奏总纲!AF1313</f>
        <v>109.08813520784015</v>
      </c>
      <c r="AG1313" s="167">
        <f>[1]节奏总纲!AG1313</f>
        <v>113.88826754584559</v>
      </c>
      <c r="AH1313" s="167">
        <f>[1]节奏总纲!AH1313</f>
        <v>122.93068158597417</v>
      </c>
    </row>
    <row r="1314" spans="29:34" x14ac:dyDescent="0.15">
      <c r="AC1314" s="167">
        <v>1311</v>
      </c>
      <c r="AD1314" s="167">
        <f>[1]节奏总纲!AD1314</f>
        <v>103.56703942367065</v>
      </c>
      <c r="AE1314" s="167">
        <f>[1]节奏总纲!AE1314</f>
        <v>105.84960183079211</v>
      </c>
      <c r="AF1314" s="167">
        <f>[1]节奏总纲!AF1314</f>
        <v>109.09858252461447</v>
      </c>
      <c r="AG1314" s="167">
        <f>[1]节奏总纲!AG1314</f>
        <v>113.90022980373205</v>
      </c>
      <c r="AH1314" s="167">
        <f>[1]节奏总纲!AH1314</f>
        <v>122.94150329045385</v>
      </c>
    </row>
    <row r="1315" spans="29:34" x14ac:dyDescent="0.15">
      <c r="AC1315" s="167">
        <v>1312</v>
      </c>
      <c r="AD1315" s="167">
        <f>[1]节奏总纲!AD1315</f>
        <v>103.57809107427781</v>
      </c>
      <c r="AE1315" s="167">
        <f>[1]节奏总纲!AE1315</f>
        <v>105.86075982158025</v>
      </c>
      <c r="AF1315" s="167">
        <f>[1]节奏总纲!AF1315</f>
        <v>109.1090298413888</v>
      </c>
      <c r="AG1315" s="167">
        <f>[1]节奏总纲!AG1315</f>
        <v>113.9121920616185</v>
      </c>
      <c r="AH1315" s="167">
        <f>[1]节奏总纲!AH1315</f>
        <v>122.95232499493353</v>
      </c>
    </row>
    <row r="1316" spans="29:34" x14ac:dyDescent="0.15">
      <c r="AC1316" s="167">
        <v>1313</v>
      </c>
      <c r="AD1316" s="167">
        <f>[1]节奏总纲!AD1316</f>
        <v>103.58914272488495</v>
      </c>
      <c r="AE1316" s="167">
        <f>[1]节奏总纲!AE1316</f>
        <v>105.87191781236838</v>
      </c>
      <c r="AF1316" s="167">
        <f>[1]节奏总纲!AF1316</f>
        <v>109.11947715816312</v>
      </c>
      <c r="AG1316" s="167">
        <f>[1]节奏总纲!AG1316</f>
        <v>113.92415431950496</v>
      </c>
      <c r="AH1316" s="167">
        <f>[1]节奏总纲!AH1316</f>
        <v>122.96314669941322</v>
      </c>
    </row>
    <row r="1317" spans="29:34" x14ac:dyDescent="0.15">
      <c r="AC1317" s="167">
        <v>1314</v>
      </c>
      <c r="AD1317" s="167">
        <f>[1]节奏总纲!AD1317</f>
        <v>103.60019437549211</v>
      </c>
      <c r="AE1317" s="167">
        <f>[1]节奏总纲!AE1317</f>
        <v>105.88307580315652</v>
      </c>
      <c r="AF1317" s="167">
        <f>[1]节奏总纲!AF1317</f>
        <v>109.12992447493744</v>
      </c>
      <c r="AG1317" s="167">
        <f>[1]节奏总纲!AG1317</f>
        <v>113.93611657739142</v>
      </c>
      <c r="AH1317" s="167">
        <f>[1]节奏总纲!AH1317</f>
        <v>122.9739684038929</v>
      </c>
    </row>
    <row r="1318" spans="29:34" x14ac:dyDescent="0.15">
      <c r="AC1318" s="167">
        <v>1315</v>
      </c>
      <c r="AD1318" s="167">
        <f>[1]节奏总纲!AD1318</f>
        <v>103.61124602609927</v>
      </c>
      <c r="AE1318" s="167">
        <f>[1]节奏总纲!AE1318</f>
        <v>105.89423379394465</v>
      </c>
      <c r="AF1318" s="167">
        <f>[1]节奏总纲!AF1318</f>
        <v>109.14037179171177</v>
      </c>
      <c r="AG1318" s="167">
        <f>[1]节奏总纲!AG1318</f>
        <v>113.94807883527787</v>
      </c>
      <c r="AH1318" s="167">
        <f>[1]节奏总纲!AH1318</f>
        <v>122.98479010837258</v>
      </c>
    </row>
    <row r="1319" spans="29:34" x14ac:dyDescent="0.15">
      <c r="AC1319" s="167">
        <v>1316</v>
      </c>
      <c r="AD1319" s="167">
        <f>[1]节奏总纲!AD1319</f>
        <v>103.62229767670641</v>
      </c>
      <c r="AE1319" s="167">
        <f>[1]节奏总纲!AE1319</f>
        <v>105.90539178473279</v>
      </c>
      <c r="AF1319" s="167">
        <f>[1]节奏总纲!AF1319</f>
        <v>109.15081910848609</v>
      </c>
      <c r="AG1319" s="167">
        <f>[1]节奏总纲!AG1319</f>
        <v>113.96004109316434</v>
      </c>
      <c r="AH1319" s="167">
        <f>[1]节奏总纲!AH1319</f>
        <v>122.99561181285226</v>
      </c>
    </row>
    <row r="1320" spans="29:34" x14ac:dyDescent="0.15">
      <c r="AC1320" s="167">
        <v>1317</v>
      </c>
      <c r="AD1320" s="167">
        <f>[1]节奏总纲!AD1320</f>
        <v>103.63334932731357</v>
      </c>
      <c r="AE1320" s="167">
        <f>[1]节奏总纲!AE1320</f>
        <v>105.91654977552092</v>
      </c>
      <c r="AF1320" s="167">
        <f>[1]节奏总纲!AF1320</f>
        <v>109.16126642526042</v>
      </c>
      <c r="AG1320" s="167">
        <f>[1]节奏总纲!AG1320</f>
        <v>113.97200335105079</v>
      </c>
      <c r="AH1320" s="167">
        <f>[1]节奏总纲!AH1320</f>
        <v>123.00598300173922</v>
      </c>
    </row>
    <row r="1321" spans="29:34" x14ac:dyDescent="0.15">
      <c r="AC1321" s="167">
        <v>1318</v>
      </c>
      <c r="AD1321" s="167">
        <f>[1]节奏总纲!AD1321</f>
        <v>103.64440097792071</v>
      </c>
      <c r="AE1321" s="167">
        <f>[1]节奏总纲!AE1321</f>
        <v>105.92770776630906</v>
      </c>
      <c r="AF1321" s="167">
        <f>[1]节奏总纲!AF1321</f>
        <v>109.17171374203474</v>
      </c>
      <c r="AG1321" s="167">
        <f>[1]节奏总纲!AG1321</f>
        <v>113.98396560893724</v>
      </c>
      <c r="AH1321" s="167">
        <f>[1]节奏总纲!AH1321</f>
        <v>123.01604690199514</v>
      </c>
    </row>
    <row r="1322" spans="29:34" x14ac:dyDescent="0.15">
      <c r="AC1322" s="167">
        <v>1319</v>
      </c>
      <c r="AD1322" s="167">
        <f>[1]节奏总纲!AD1322</f>
        <v>103.65545262852787</v>
      </c>
      <c r="AE1322" s="167">
        <f>[1]节奏总纲!AE1322</f>
        <v>105.93886575709719</v>
      </c>
      <c r="AF1322" s="167">
        <f>[1]节奏总纲!AF1322</f>
        <v>109.18216105880906</v>
      </c>
      <c r="AG1322" s="167">
        <f>[1]节奏总纲!AG1322</f>
        <v>113.99592786682371</v>
      </c>
      <c r="AH1322" s="167">
        <f>[1]节奏总纲!AH1322</f>
        <v>123.02611080225107</v>
      </c>
    </row>
    <row r="1323" spans="29:34" x14ac:dyDescent="0.15">
      <c r="AC1323" s="167">
        <v>1320</v>
      </c>
      <c r="AD1323" s="167">
        <f>[1]节奏总纲!AD1323</f>
        <v>103.66650427913503</v>
      </c>
      <c r="AE1323" s="167">
        <f>[1]节奏总纲!AE1323</f>
        <v>105.95002374788533</v>
      </c>
      <c r="AF1323" s="167">
        <f>[1]节奏总纲!AF1323</f>
        <v>109.19260837558339</v>
      </c>
      <c r="AG1323" s="167">
        <f>[1]节奏总纲!AG1323</f>
        <v>114.00751407316794</v>
      </c>
      <c r="AH1323" s="167">
        <f>[1]节奏总纲!AH1323</f>
        <v>123.03617470250698</v>
      </c>
    </row>
    <row r="1324" spans="29:34" x14ac:dyDescent="0.15">
      <c r="AC1324" s="167">
        <v>1321</v>
      </c>
      <c r="AD1324" s="167">
        <f>[1]节奏总纲!AD1324</f>
        <v>103.67755592974217</v>
      </c>
      <c r="AE1324" s="167">
        <f>[1]节奏总纲!AE1324</f>
        <v>105.96118173867347</v>
      </c>
      <c r="AF1324" s="167">
        <f>[1]节奏总纲!AF1324</f>
        <v>109.20305569235771</v>
      </c>
      <c r="AG1324" s="167">
        <f>[1]节奏总纲!AG1324</f>
        <v>114.0189061974137</v>
      </c>
      <c r="AH1324" s="167">
        <f>[1]节奏总纲!AH1324</f>
        <v>123.0462386027629</v>
      </c>
    </row>
    <row r="1325" spans="29:34" x14ac:dyDescent="0.15">
      <c r="AC1325" s="167">
        <v>1322</v>
      </c>
      <c r="AD1325" s="167">
        <f>[1]节奏总纲!AD1325</f>
        <v>103.68860758034933</v>
      </c>
      <c r="AE1325" s="167">
        <f>[1]节奏总纲!AE1325</f>
        <v>105.97233972946161</v>
      </c>
      <c r="AF1325" s="167">
        <f>[1]节奏总纲!AF1325</f>
        <v>109.21350300913203</v>
      </c>
      <c r="AG1325" s="167">
        <f>[1]节奏总纲!AG1325</f>
        <v>114.03029832165946</v>
      </c>
      <c r="AH1325" s="167">
        <f>[1]节奏总纲!AH1325</f>
        <v>123.05630250301881</v>
      </c>
    </row>
    <row r="1326" spans="29:34" x14ac:dyDescent="0.15">
      <c r="AC1326" s="167">
        <v>1323</v>
      </c>
      <c r="AD1326" s="167">
        <f>[1]节奏总纲!AD1326</f>
        <v>103.69965923095648</v>
      </c>
      <c r="AE1326" s="167">
        <f>[1]节奏总纲!AE1326</f>
        <v>105.98349772024974</v>
      </c>
      <c r="AF1326" s="167">
        <f>[1]节奏总纲!AF1326</f>
        <v>109.22395032590636</v>
      </c>
      <c r="AG1326" s="167">
        <f>[1]节奏总纲!AG1326</f>
        <v>114.0416904459052</v>
      </c>
      <c r="AH1326" s="167">
        <f>[1]节奏总纲!AH1326</f>
        <v>123.06636640327473</v>
      </c>
    </row>
    <row r="1327" spans="29:34" x14ac:dyDescent="0.15">
      <c r="AC1327" s="167">
        <v>1324</v>
      </c>
      <c r="AD1327" s="167">
        <f>[1]节奏总纲!AD1327</f>
        <v>103.71071088156363</v>
      </c>
      <c r="AE1327" s="167">
        <f>[1]节奏总纲!AE1327</f>
        <v>105.99465571103788</v>
      </c>
      <c r="AF1327" s="167">
        <f>[1]节奏总纲!AF1327</f>
        <v>109.23439764268068</v>
      </c>
      <c r="AG1327" s="167">
        <f>[1]节奏总纲!AG1327</f>
        <v>114.05308257015096</v>
      </c>
      <c r="AH1327" s="167">
        <f>[1]节奏总纲!AH1327</f>
        <v>123.07643030353064</v>
      </c>
    </row>
    <row r="1328" spans="29:34" x14ac:dyDescent="0.15">
      <c r="AC1328" s="167">
        <v>1325</v>
      </c>
      <c r="AD1328" s="167">
        <f>[1]节奏总纲!AD1328</f>
        <v>103.72176253217079</v>
      </c>
      <c r="AE1328" s="167">
        <f>[1]节奏总纲!AE1328</f>
        <v>106.00551600493253</v>
      </c>
      <c r="AF1328" s="167">
        <f>[1]节奏总纲!AF1328</f>
        <v>109.24484495945501</v>
      </c>
      <c r="AG1328" s="167">
        <f>[1]节奏总纲!AG1328</f>
        <v>114.06447469439672</v>
      </c>
      <c r="AH1328" s="167">
        <f>[1]节奏总纲!AH1328</f>
        <v>123.08649420378656</v>
      </c>
    </row>
    <row r="1329" spans="29:34" x14ac:dyDescent="0.15">
      <c r="AC1329" s="167">
        <v>1326</v>
      </c>
      <c r="AD1329" s="167">
        <f>[1]节奏总纲!AD1329</f>
        <v>103.73281418277793</v>
      </c>
      <c r="AE1329" s="167">
        <f>[1]节奏总纲!AE1329</f>
        <v>106.01610263872739</v>
      </c>
      <c r="AF1329" s="167">
        <f>[1]节奏总纲!AF1329</f>
        <v>109.25529227622933</v>
      </c>
      <c r="AG1329" s="167">
        <f>[1]节奏总纲!AG1329</f>
        <v>114.07586681864247</v>
      </c>
      <c r="AH1329" s="167">
        <f>[1]节奏总纲!AH1329</f>
        <v>123.09655810404249</v>
      </c>
    </row>
    <row r="1330" spans="29:34" x14ac:dyDescent="0.15">
      <c r="AC1330" s="167">
        <v>1327</v>
      </c>
      <c r="AD1330" s="167">
        <f>[1]节奏总纲!AD1330</f>
        <v>103.74386583338509</v>
      </c>
      <c r="AE1330" s="167">
        <f>[1]节奏总纲!AE1330</f>
        <v>106.02668927252226</v>
      </c>
      <c r="AF1330" s="167">
        <f>[1]节奏总纲!AF1330</f>
        <v>109.26573959300364</v>
      </c>
      <c r="AG1330" s="167">
        <f>[1]节奏总纲!AG1330</f>
        <v>114.08725894288823</v>
      </c>
      <c r="AH1330" s="167">
        <f>[1]节奏总纲!AH1330</f>
        <v>123.1066220042984</v>
      </c>
    </row>
    <row r="1331" spans="29:34" x14ac:dyDescent="0.15">
      <c r="AC1331" s="167">
        <v>1328</v>
      </c>
      <c r="AD1331" s="167">
        <f>[1]节奏总纲!AD1331</f>
        <v>103.75491748399224</v>
      </c>
      <c r="AE1331" s="167">
        <f>[1]节奏总纲!AE1331</f>
        <v>106.03727590631712</v>
      </c>
      <c r="AF1331" s="167">
        <f>[1]节奏总纲!AF1331</f>
        <v>109.27618690977798</v>
      </c>
      <c r="AG1331" s="167">
        <f>[1]节奏总纲!AG1331</f>
        <v>114.09865106713399</v>
      </c>
      <c r="AH1331" s="167">
        <f>[1]节奏总纲!AH1331</f>
        <v>123.11668590455432</v>
      </c>
    </row>
    <row r="1332" spans="29:34" x14ac:dyDescent="0.15">
      <c r="AC1332" s="167">
        <v>1329</v>
      </c>
      <c r="AD1332" s="167">
        <f>[1]节奏总纲!AD1332</f>
        <v>103.76596913459939</v>
      </c>
      <c r="AE1332" s="167">
        <f>[1]节奏总纲!AE1332</f>
        <v>106.04786254011198</v>
      </c>
      <c r="AF1332" s="167">
        <f>[1]节奏总纲!AF1332</f>
        <v>109.28663422655229</v>
      </c>
      <c r="AG1332" s="167">
        <f>[1]节奏总纲!AG1332</f>
        <v>114.11004319137973</v>
      </c>
      <c r="AH1332" s="167">
        <f>[1]节奏总纲!AH1332</f>
        <v>123.12674980481023</v>
      </c>
    </row>
    <row r="1333" spans="29:34" x14ac:dyDescent="0.15">
      <c r="AC1333" s="167">
        <v>1330</v>
      </c>
      <c r="AD1333" s="167">
        <f>[1]节奏总纲!AD1333</f>
        <v>103.77702078520655</v>
      </c>
      <c r="AE1333" s="167">
        <f>[1]节奏总纲!AE1333</f>
        <v>106.05844917390684</v>
      </c>
      <c r="AF1333" s="167">
        <f>[1]节奏总纲!AF1333</f>
        <v>109.29708154332661</v>
      </c>
      <c r="AG1333" s="167">
        <f>[1]节奏总纲!AG1333</f>
        <v>114.12143531562549</v>
      </c>
      <c r="AH1333" s="167">
        <f>[1]节奏总纲!AH1333</f>
        <v>123.13681370506615</v>
      </c>
    </row>
    <row r="1334" spans="29:34" x14ac:dyDescent="0.15">
      <c r="AC1334" s="167">
        <v>1331</v>
      </c>
      <c r="AD1334" s="167">
        <f>[1]节奏总纲!AD1334</f>
        <v>103.78807243581369</v>
      </c>
      <c r="AE1334" s="167">
        <f>[1]节奏总纲!AE1334</f>
        <v>106.0690358077017</v>
      </c>
      <c r="AF1334" s="167">
        <f>[1]节奏总纲!AF1334</f>
        <v>109.30752886010094</v>
      </c>
      <c r="AG1334" s="167">
        <f>[1]节奏总纲!AG1334</f>
        <v>114.13282743987125</v>
      </c>
      <c r="AH1334" s="167">
        <f>[1]节奏总纲!AH1334</f>
        <v>123.14687760532206</v>
      </c>
    </row>
    <row r="1335" spans="29:34" x14ac:dyDescent="0.15">
      <c r="AC1335" s="167">
        <v>1332</v>
      </c>
      <c r="AD1335" s="167">
        <f>[1]节奏总纲!AD1335</f>
        <v>103.79912408642085</v>
      </c>
      <c r="AE1335" s="167">
        <f>[1]节奏总纲!AE1335</f>
        <v>106.07962244149657</v>
      </c>
      <c r="AF1335" s="167">
        <f>[1]节奏总纲!AF1335</f>
        <v>109.31797617687526</v>
      </c>
      <c r="AG1335" s="167">
        <f>[1]节奏总纲!AG1335</f>
        <v>114.14421956411701</v>
      </c>
      <c r="AH1335" s="167">
        <f>[1]节奏总纲!AH1335</f>
        <v>123.15694150557798</v>
      </c>
    </row>
    <row r="1336" spans="29:34" x14ac:dyDescent="0.15">
      <c r="AC1336" s="167">
        <v>1333</v>
      </c>
      <c r="AD1336" s="167">
        <f>[1]节奏总纲!AD1336</f>
        <v>103.810175737028</v>
      </c>
      <c r="AE1336" s="167">
        <f>[1]节奏总纲!AE1336</f>
        <v>106.09020907529143</v>
      </c>
      <c r="AF1336" s="167">
        <f>[1]节奏总纲!AF1336</f>
        <v>109.32842349364959</v>
      </c>
      <c r="AG1336" s="167">
        <f>[1]节奏总纲!AG1336</f>
        <v>114.15561168836275</v>
      </c>
      <c r="AH1336" s="167">
        <f>[1]节奏总纲!AH1336</f>
        <v>123.16700540583389</v>
      </c>
    </row>
    <row r="1337" spans="29:34" x14ac:dyDescent="0.15">
      <c r="AC1337" s="167">
        <v>1334</v>
      </c>
      <c r="AD1337" s="167">
        <f>[1]节奏总纲!AD1337</f>
        <v>103.82122738763515</v>
      </c>
      <c r="AE1337" s="167">
        <f>[1]节奏总纲!AE1337</f>
        <v>106.10079570908628</v>
      </c>
      <c r="AF1337" s="167">
        <f>[1]节奏总纲!AF1337</f>
        <v>109.33887081042391</v>
      </c>
      <c r="AG1337" s="167">
        <f>[1]节奏总纲!AG1337</f>
        <v>114.16700381260851</v>
      </c>
      <c r="AH1337" s="167">
        <f>[1]节奏总纲!AH1337</f>
        <v>123.17706930608982</v>
      </c>
    </row>
    <row r="1338" spans="29:34" x14ac:dyDescent="0.15">
      <c r="AC1338" s="167">
        <v>1335</v>
      </c>
      <c r="AD1338" s="167">
        <f>[1]节奏总纲!AD1338</f>
        <v>103.83227903824231</v>
      </c>
      <c r="AE1338" s="167">
        <f>[1]节奏总纲!AE1338</f>
        <v>106.11138234288114</v>
      </c>
      <c r="AF1338" s="167">
        <f>[1]节奏总纲!AF1338</f>
        <v>109.34931812719823</v>
      </c>
      <c r="AG1338" s="167">
        <f>[1]节奏总纲!AG1338</f>
        <v>114.17839593685427</v>
      </c>
      <c r="AH1338" s="167">
        <f>[1]节奏总纲!AH1338</f>
        <v>123.18713320634573</v>
      </c>
    </row>
    <row r="1339" spans="29:34" x14ac:dyDescent="0.15">
      <c r="AC1339" s="167">
        <v>1336</v>
      </c>
      <c r="AD1339" s="167">
        <f>[1]节奏总纲!AD1339</f>
        <v>103.84333068884945</v>
      </c>
      <c r="AE1339" s="167">
        <f>[1]节奏总纲!AE1339</f>
        <v>106.121968976676</v>
      </c>
      <c r="AF1339" s="167">
        <f>[1]节奏总纲!AF1339</f>
        <v>109.35976544397256</v>
      </c>
      <c r="AG1339" s="167">
        <f>[1]节奏总纲!AG1339</f>
        <v>114.18978806110002</v>
      </c>
      <c r="AH1339" s="167">
        <f>[1]节奏总纲!AH1339</f>
        <v>123.19719710660165</v>
      </c>
    </row>
    <row r="1340" spans="29:34" x14ac:dyDescent="0.15">
      <c r="AC1340" s="167">
        <v>1337</v>
      </c>
      <c r="AD1340" s="167">
        <f>[1]节奏总纲!AD1340</f>
        <v>103.85438233945661</v>
      </c>
      <c r="AE1340" s="167">
        <f>[1]节奏总纲!AE1340</f>
        <v>106.13255561047086</v>
      </c>
      <c r="AF1340" s="167">
        <f>[1]节奏总纲!AF1340</f>
        <v>109.37021276074688</v>
      </c>
      <c r="AG1340" s="167">
        <f>[1]节奏总纲!AG1340</f>
        <v>114.20118018534578</v>
      </c>
      <c r="AH1340" s="167">
        <f>[1]节奏总纲!AH1340</f>
        <v>123.20726100685756</v>
      </c>
    </row>
    <row r="1341" spans="29:34" x14ac:dyDescent="0.15">
      <c r="AC1341" s="167">
        <v>1338</v>
      </c>
      <c r="AD1341" s="167">
        <f>[1]节奏总纲!AD1341</f>
        <v>103.86543399006376</v>
      </c>
      <c r="AE1341" s="167">
        <f>[1]节奏总纲!AE1341</f>
        <v>106.14314224426573</v>
      </c>
      <c r="AF1341" s="167">
        <f>[1]节奏总纲!AF1341</f>
        <v>109.38066007752121</v>
      </c>
      <c r="AG1341" s="167">
        <f>[1]节奏总纲!AG1341</f>
        <v>114.21257230959154</v>
      </c>
      <c r="AH1341" s="167">
        <f>[1]节奏总纲!AH1341</f>
        <v>123.21732490711348</v>
      </c>
    </row>
    <row r="1342" spans="29:34" x14ac:dyDescent="0.15">
      <c r="AC1342" s="167">
        <v>1339</v>
      </c>
      <c r="AD1342" s="167">
        <f>[1]节奏总纲!AD1342</f>
        <v>103.87648564067091</v>
      </c>
      <c r="AE1342" s="167">
        <f>[1]节奏总纲!AE1342</f>
        <v>106.15372887806059</v>
      </c>
      <c r="AF1342" s="167">
        <f>[1]节奏总纲!AF1342</f>
        <v>109.39110739429553</v>
      </c>
      <c r="AG1342" s="167">
        <f>[1]节奏总纲!AG1342</f>
        <v>114.2239644338373</v>
      </c>
      <c r="AH1342" s="167">
        <f>[1]节奏总纲!AH1342</f>
        <v>123.22738880736939</v>
      </c>
    </row>
    <row r="1343" spans="29:34" x14ac:dyDescent="0.15">
      <c r="AC1343" s="167">
        <v>1340</v>
      </c>
      <c r="AD1343" s="167">
        <f>[1]节奏总纲!AD1343</f>
        <v>103.88753729127806</v>
      </c>
      <c r="AE1343" s="167">
        <f>[1]节奏总纲!AE1343</f>
        <v>106.16431551185545</v>
      </c>
      <c r="AF1343" s="167">
        <f>[1]节奏总纲!AF1343</f>
        <v>109.40155471106985</v>
      </c>
      <c r="AG1343" s="167">
        <f>[1]节奏总纲!AG1343</f>
        <v>114.23535655808304</v>
      </c>
      <c r="AH1343" s="167">
        <f>[1]节奏总纲!AH1343</f>
        <v>123.23745270762531</v>
      </c>
    </row>
    <row r="1344" spans="29:34" x14ac:dyDescent="0.15">
      <c r="AC1344" s="167">
        <v>1341</v>
      </c>
      <c r="AD1344" s="167">
        <f>[1]节奏总纲!AD1344</f>
        <v>103.89858894188522</v>
      </c>
      <c r="AE1344" s="167">
        <f>[1]节奏总纲!AE1344</f>
        <v>106.17490214565031</v>
      </c>
      <c r="AF1344" s="167">
        <f>[1]节奏总纲!AF1344</f>
        <v>109.41200202784418</v>
      </c>
      <c r="AG1344" s="167">
        <f>[1]节奏总纲!AG1344</f>
        <v>114.2467486823288</v>
      </c>
      <c r="AH1344" s="167">
        <f>[1]节奏总纲!AH1344</f>
        <v>123.24751660788124</v>
      </c>
    </row>
    <row r="1345" spans="29:34" x14ac:dyDescent="0.15">
      <c r="AC1345" s="167">
        <v>1342</v>
      </c>
      <c r="AD1345" s="167">
        <f>[1]节奏总纲!AD1345</f>
        <v>103.90964059249237</v>
      </c>
      <c r="AE1345" s="167">
        <f>[1]节奏总纲!AE1345</f>
        <v>106.18548877944517</v>
      </c>
      <c r="AF1345" s="167">
        <f>[1]节奏总纲!AF1345</f>
        <v>109.4224493446185</v>
      </c>
      <c r="AG1345" s="167">
        <f>[1]节奏总纲!AG1345</f>
        <v>114.25814080657456</v>
      </c>
      <c r="AH1345" s="167">
        <f>[1]节奏总纲!AH1345</f>
        <v>123.25758050813715</v>
      </c>
    </row>
    <row r="1346" spans="29:34" x14ac:dyDescent="0.15">
      <c r="AC1346" s="167">
        <v>1343</v>
      </c>
      <c r="AD1346" s="167">
        <f>[1]节奏总纲!AD1346</f>
        <v>103.92069224309952</v>
      </c>
      <c r="AE1346" s="167">
        <f>[1]节奏总纲!AE1346</f>
        <v>106.19607541324004</v>
      </c>
      <c r="AF1346" s="167">
        <f>[1]节奏总纲!AF1346</f>
        <v>109.43289666139282</v>
      </c>
      <c r="AG1346" s="167">
        <f>[1]节奏总纲!AG1346</f>
        <v>114.2695329308203</v>
      </c>
      <c r="AH1346" s="167">
        <f>[1]节奏总纲!AH1346</f>
        <v>123.26764440839307</v>
      </c>
    </row>
    <row r="1347" spans="29:34" x14ac:dyDescent="0.15">
      <c r="AC1347" s="167">
        <v>1344</v>
      </c>
      <c r="AD1347" s="167">
        <f>[1]节奏总纲!AD1347</f>
        <v>103.93174389370667</v>
      </c>
      <c r="AE1347" s="167">
        <f>[1]节奏总纲!AE1347</f>
        <v>106.2066620470349</v>
      </c>
      <c r="AF1347" s="167">
        <f>[1]节奏总纲!AF1347</f>
        <v>109.44334397816715</v>
      </c>
      <c r="AG1347" s="167">
        <f>[1]节奏总纲!AG1347</f>
        <v>114.28092505506606</v>
      </c>
      <c r="AH1347" s="167">
        <f>[1]节奏总纲!AH1347</f>
        <v>123.27770830864898</v>
      </c>
    </row>
    <row r="1348" spans="29:34" x14ac:dyDescent="0.15">
      <c r="AC1348" s="167">
        <v>1345</v>
      </c>
      <c r="AD1348" s="167">
        <f>[1]节奏总纲!AD1348</f>
        <v>103.94279554431382</v>
      </c>
      <c r="AE1348" s="167">
        <f>[1]节奏总纲!AE1348</f>
        <v>106.21724868082975</v>
      </c>
      <c r="AF1348" s="167">
        <f>[1]节奏总纲!AF1348</f>
        <v>109.45379129494147</v>
      </c>
      <c r="AG1348" s="167">
        <f>[1]节奏总纲!AG1348</f>
        <v>114.29231717931182</v>
      </c>
      <c r="AH1348" s="167">
        <f>[1]节奏总纲!AH1348</f>
        <v>123.2877722089049</v>
      </c>
    </row>
    <row r="1349" spans="29:34" x14ac:dyDescent="0.15">
      <c r="AC1349" s="167">
        <v>1346</v>
      </c>
      <c r="AD1349" s="167">
        <f>[1]节奏总纲!AD1349</f>
        <v>103.95384719492098</v>
      </c>
      <c r="AE1349" s="167">
        <f>[1]节奏总纲!AE1349</f>
        <v>106.22783531462461</v>
      </c>
      <c r="AF1349" s="167">
        <f>[1]节奏总纲!AF1349</f>
        <v>109.4642386117158</v>
      </c>
      <c r="AG1349" s="167">
        <f>[1]节奏总纲!AG1349</f>
        <v>114.30370930355757</v>
      </c>
      <c r="AH1349" s="167">
        <f>[1]节奏总纲!AH1349</f>
        <v>123.29783610916081</v>
      </c>
    </row>
    <row r="1350" spans="29:34" x14ac:dyDescent="0.15">
      <c r="AC1350" s="167">
        <v>1347</v>
      </c>
      <c r="AD1350" s="167">
        <f>[1]节奏总纲!AD1350</f>
        <v>103.96489884552813</v>
      </c>
      <c r="AE1350" s="167">
        <f>[1]节奏总纲!AE1350</f>
        <v>106.23842194841947</v>
      </c>
      <c r="AF1350" s="167">
        <f>[1]节奏总纲!AF1350</f>
        <v>109.47468592849012</v>
      </c>
      <c r="AG1350" s="167">
        <f>[1]节奏总纲!AG1350</f>
        <v>114.31510142780333</v>
      </c>
      <c r="AH1350" s="167">
        <f>[1]节奏总纲!AH1350</f>
        <v>123.30790000941673</v>
      </c>
    </row>
    <row r="1351" spans="29:34" x14ac:dyDescent="0.15">
      <c r="AC1351" s="167">
        <v>1348</v>
      </c>
      <c r="AD1351" s="167">
        <f>[1]节奏总纲!AD1351</f>
        <v>103.97595049613528</v>
      </c>
      <c r="AE1351" s="167">
        <f>[1]节奏总纲!AE1351</f>
        <v>106.24900858221434</v>
      </c>
      <c r="AF1351" s="167">
        <f>[1]节奏总纲!AF1351</f>
        <v>109.48513324526444</v>
      </c>
      <c r="AG1351" s="167">
        <f>[1]节奏总纲!AG1351</f>
        <v>114.32649355204909</v>
      </c>
      <c r="AH1351" s="167">
        <f>[1]节奏总纲!AH1351</f>
        <v>123.31796390967266</v>
      </c>
    </row>
    <row r="1352" spans="29:34" x14ac:dyDescent="0.15">
      <c r="AC1352" s="167">
        <v>1349</v>
      </c>
      <c r="AD1352" s="167">
        <f>[1]节奏总纲!AD1352</f>
        <v>103.98700214674243</v>
      </c>
      <c r="AE1352" s="167">
        <f>[1]节奏总纲!AE1352</f>
        <v>106.2595952160092</v>
      </c>
      <c r="AF1352" s="167">
        <f>[1]节奏总纲!AF1352</f>
        <v>109.49558056203877</v>
      </c>
      <c r="AG1352" s="167">
        <f>[1]节奏总纲!AG1352</f>
        <v>114.33788567629485</v>
      </c>
      <c r="AH1352" s="167">
        <f>[1]节奏总纲!AH1352</f>
        <v>123.32802780992857</v>
      </c>
    </row>
    <row r="1353" spans="29:34" x14ac:dyDescent="0.15">
      <c r="AC1353" s="167">
        <v>1350</v>
      </c>
      <c r="AD1353" s="167">
        <f>[1]节奏总纲!AD1353</f>
        <v>103.99805379734958</v>
      </c>
      <c r="AE1353" s="167">
        <f>[1]节奏总纲!AE1353</f>
        <v>106.27018184980406</v>
      </c>
      <c r="AF1353" s="167">
        <f>[1]节奏总纲!AF1353</f>
        <v>109.50602787881309</v>
      </c>
      <c r="AG1353" s="167">
        <f>[1]节奏总纲!AG1353</f>
        <v>114.34927780054059</v>
      </c>
      <c r="AH1353" s="167">
        <f>[1]节奏总纲!AH1353</f>
        <v>123.33809171018449</v>
      </c>
    </row>
    <row r="1354" spans="29:34" x14ac:dyDescent="0.15">
      <c r="AC1354" s="167">
        <v>1351</v>
      </c>
      <c r="AD1354" s="167">
        <f>[1]节奏总纲!AD1354</f>
        <v>104.00849568334635</v>
      </c>
      <c r="AE1354" s="167">
        <f>[1]节奏总纲!AE1354</f>
        <v>106.28076848359892</v>
      </c>
      <c r="AF1354" s="167">
        <f>[1]节奏总纲!AF1354</f>
        <v>109.5164751955874</v>
      </c>
      <c r="AG1354" s="167">
        <f>[1]节奏总纲!AG1354</f>
        <v>114.36066992478635</v>
      </c>
      <c r="AH1354" s="167">
        <f>[1]节奏总纲!AH1354</f>
        <v>123.3481556104404</v>
      </c>
    </row>
    <row r="1355" spans="29:34" x14ac:dyDescent="0.15">
      <c r="AC1355" s="167">
        <v>1352</v>
      </c>
      <c r="AD1355" s="167">
        <f>[1]节奏总纲!AD1355</f>
        <v>104.01880723797377</v>
      </c>
      <c r="AE1355" s="167">
        <f>[1]节奏总纲!AE1355</f>
        <v>106.29135511739378</v>
      </c>
      <c r="AF1355" s="167">
        <f>[1]节奏总纲!AF1355</f>
        <v>109.52692251236174</v>
      </c>
      <c r="AG1355" s="167">
        <f>[1]节奏总纲!AG1355</f>
        <v>114.37206204903211</v>
      </c>
      <c r="AH1355" s="167">
        <f>[1]节奏总纲!AH1355</f>
        <v>123.35821951069632</v>
      </c>
    </row>
    <row r="1356" spans="29:34" x14ac:dyDescent="0.15">
      <c r="AC1356" s="167">
        <v>1353</v>
      </c>
      <c r="AD1356" s="167">
        <f>[1]节奏总纲!AD1356</f>
        <v>104.02911879260118</v>
      </c>
      <c r="AE1356" s="167">
        <f>[1]节奏总纲!AE1356</f>
        <v>106.30194175118865</v>
      </c>
      <c r="AF1356" s="167">
        <f>[1]节奏总纲!AF1356</f>
        <v>109.53736982913605</v>
      </c>
      <c r="AG1356" s="167">
        <f>[1]节奏总纲!AG1356</f>
        <v>114.38345417327785</v>
      </c>
      <c r="AH1356" s="167">
        <f>[1]节奏总纲!AH1356</f>
        <v>123.36828341095223</v>
      </c>
    </row>
    <row r="1357" spans="29:34" x14ac:dyDescent="0.15">
      <c r="AC1357" s="167">
        <v>1354</v>
      </c>
      <c r="AD1357" s="167">
        <f>[1]节奏总纲!AD1357</f>
        <v>104.03943034722859</v>
      </c>
      <c r="AE1357" s="167">
        <f>[1]节奏总纲!AE1357</f>
        <v>106.31252838498351</v>
      </c>
      <c r="AF1357" s="167">
        <f>[1]节奏总纲!AF1357</f>
        <v>109.54781714591039</v>
      </c>
      <c r="AG1357" s="167">
        <f>[1]节奏总纲!AG1357</f>
        <v>114.39484629752361</v>
      </c>
      <c r="AH1357" s="167">
        <f>[1]节奏总纲!AH1357</f>
        <v>123.37834731120815</v>
      </c>
    </row>
    <row r="1358" spans="29:34" x14ac:dyDescent="0.15">
      <c r="AC1358" s="167">
        <v>1355</v>
      </c>
      <c r="AD1358" s="167">
        <f>[1]节奏总纲!AD1358</f>
        <v>104.049741901856</v>
      </c>
      <c r="AE1358" s="167">
        <f>[1]节奏总纲!AE1358</f>
        <v>106.32311501877837</v>
      </c>
      <c r="AF1358" s="167">
        <f>[1]节奏总纲!AF1358</f>
        <v>109.5582644626847</v>
      </c>
      <c r="AG1358" s="167">
        <f>[1]节奏总纲!AG1358</f>
        <v>114.40623842176937</v>
      </c>
      <c r="AH1358" s="167">
        <f>[1]节奏总纲!AH1358</f>
        <v>123.38841121146406</v>
      </c>
    </row>
    <row r="1359" spans="29:34" x14ac:dyDescent="0.15">
      <c r="AC1359" s="167">
        <v>1356</v>
      </c>
      <c r="AD1359" s="167">
        <f>[1]节奏总纲!AD1359</f>
        <v>104.06005345648342</v>
      </c>
      <c r="AE1359" s="167">
        <f>[1]节奏总纲!AE1359</f>
        <v>106.33370165257323</v>
      </c>
      <c r="AF1359" s="167">
        <f>[1]节奏总纲!AF1359</f>
        <v>109.56871177945902</v>
      </c>
      <c r="AG1359" s="167">
        <f>[1]节奏总纲!AG1359</f>
        <v>114.41763054601512</v>
      </c>
      <c r="AH1359" s="167">
        <f>[1]节奏总纲!AH1359</f>
        <v>123.39847511171999</v>
      </c>
    </row>
    <row r="1360" spans="29:34" x14ac:dyDescent="0.15">
      <c r="AC1360" s="167">
        <v>1357</v>
      </c>
      <c r="AD1360" s="167">
        <f>[1]节奏总纲!AD1360</f>
        <v>104.07036501111082</v>
      </c>
      <c r="AE1360" s="167">
        <f>[1]节奏总纲!AE1360</f>
        <v>106.34428828636808</v>
      </c>
      <c r="AF1360" s="167">
        <f>[1]节奏总纲!AF1360</f>
        <v>109.57915909623335</v>
      </c>
      <c r="AG1360" s="167">
        <f>[1]节奏总纲!AG1360</f>
        <v>114.42902267026088</v>
      </c>
      <c r="AH1360" s="167">
        <f>[1]节奏总纲!AH1360</f>
        <v>123.4085390119759</v>
      </c>
    </row>
    <row r="1361" spans="29:34" x14ac:dyDescent="0.15">
      <c r="AC1361" s="167">
        <v>1358</v>
      </c>
      <c r="AD1361" s="167">
        <f>[1]节奏总纲!AD1361</f>
        <v>104.08067656573823</v>
      </c>
      <c r="AE1361" s="167">
        <f>[1]节奏总纲!AE1361</f>
        <v>106.35487492016294</v>
      </c>
      <c r="AF1361" s="167">
        <f>[1]节奏总纲!AF1361</f>
        <v>109.58960641300767</v>
      </c>
      <c r="AG1361" s="167">
        <f>[1]节奏总纲!AG1361</f>
        <v>114.44041479450664</v>
      </c>
      <c r="AH1361" s="167">
        <f>[1]节奏总纲!AH1361</f>
        <v>123.41860291223182</v>
      </c>
    </row>
    <row r="1362" spans="29:34" x14ac:dyDescent="0.15">
      <c r="AC1362" s="167">
        <v>1359</v>
      </c>
      <c r="AD1362" s="167">
        <f>[1]节奏总纲!AD1362</f>
        <v>104.09098812036564</v>
      </c>
      <c r="AE1362" s="167">
        <f>[1]节奏总纲!AE1362</f>
        <v>106.36546155395781</v>
      </c>
      <c r="AF1362" s="167">
        <f>[1]节奏总纲!AF1362</f>
        <v>109.600053729782</v>
      </c>
      <c r="AG1362" s="167">
        <f>[1]节奏总纲!AG1362</f>
        <v>114.4518069187524</v>
      </c>
      <c r="AH1362" s="167">
        <f>[1]节奏总纲!AH1362</f>
        <v>123.42866681248773</v>
      </c>
    </row>
    <row r="1363" spans="29:34" x14ac:dyDescent="0.15">
      <c r="AC1363" s="167">
        <v>1360</v>
      </c>
      <c r="AD1363" s="167">
        <f>[1]节奏总纲!AD1363</f>
        <v>104.10129967499306</v>
      </c>
      <c r="AE1363" s="167">
        <f>[1]节奏总纲!AE1363</f>
        <v>106.37604818775267</v>
      </c>
      <c r="AF1363" s="167">
        <f>[1]节奏总纲!AF1363</f>
        <v>109.61050104655632</v>
      </c>
      <c r="AG1363" s="167">
        <f>[1]节奏总纲!AG1363</f>
        <v>114.46319904299814</v>
      </c>
      <c r="AH1363" s="167">
        <f>[1]节奏总纲!AH1363</f>
        <v>123.43873071274365</v>
      </c>
    </row>
    <row r="1364" spans="29:34" x14ac:dyDescent="0.15">
      <c r="AC1364" s="167">
        <v>1361</v>
      </c>
      <c r="AD1364" s="167">
        <f>[1]节奏总纲!AD1364</f>
        <v>104.11161122962046</v>
      </c>
      <c r="AE1364" s="167">
        <f>[1]节奏总纲!AE1364</f>
        <v>106.38663482154753</v>
      </c>
      <c r="AF1364" s="167">
        <f>[1]节奏总纲!AF1364</f>
        <v>109.62094836333064</v>
      </c>
      <c r="AG1364" s="167">
        <f>[1]节奏总纲!AG1364</f>
        <v>114.4745911672439</v>
      </c>
      <c r="AH1364" s="167">
        <f>[1]节奏总纲!AH1364</f>
        <v>123.44879461299956</v>
      </c>
    </row>
    <row r="1365" spans="29:34" x14ac:dyDescent="0.15">
      <c r="AC1365" s="167">
        <v>1362</v>
      </c>
      <c r="AD1365" s="167">
        <f>[1]节奏总纲!AD1365</f>
        <v>104.12192278424787</v>
      </c>
      <c r="AE1365" s="167">
        <f>[1]节奏总纲!AE1365</f>
        <v>106.39722145534239</v>
      </c>
      <c r="AF1365" s="167">
        <f>[1]节奏总纲!AF1365</f>
        <v>109.63139568010497</v>
      </c>
      <c r="AG1365" s="167">
        <f>[1]节奏总纲!AG1365</f>
        <v>114.48598329148966</v>
      </c>
      <c r="AH1365" s="167">
        <f>[1]节奏总纲!AH1365</f>
        <v>123.45885851325548</v>
      </c>
    </row>
    <row r="1366" spans="29:34" x14ac:dyDescent="0.15">
      <c r="AC1366" s="167">
        <v>1363</v>
      </c>
      <c r="AD1366" s="167">
        <f>[1]节奏总纲!AD1366</f>
        <v>104.13223433887529</v>
      </c>
      <c r="AE1366" s="167">
        <f>[1]节奏总纲!AE1366</f>
        <v>106.40780808913725</v>
      </c>
      <c r="AF1366" s="167">
        <f>[1]节奏总纲!AF1366</f>
        <v>109.64184299687929</v>
      </c>
      <c r="AG1366" s="167">
        <f>[1]节奏总纲!AG1366</f>
        <v>114.49737541573541</v>
      </c>
      <c r="AH1366" s="167">
        <f>[1]节奏总纲!AH1366</f>
        <v>123.46892241351141</v>
      </c>
    </row>
    <row r="1367" spans="29:34" x14ac:dyDescent="0.15">
      <c r="AC1367" s="167">
        <v>1364</v>
      </c>
      <c r="AD1367" s="167">
        <f>[1]节奏总纲!AD1367</f>
        <v>104.1425458935027</v>
      </c>
      <c r="AE1367" s="167">
        <f>[1]节奏总纲!AE1367</f>
        <v>106.41839472293212</v>
      </c>
      <c r="AF1367" s="167">
        <f>[1]节奏总纲!AF1367</f>
        <v>109.65229031365361</v>
      </c>
      <c r="AG1367" s="167">
        <f>[1]节奏总纲!AG1367</f>
        <v>114.50876753998116</v>
      </c>
      <c r="AH1367" s="167">
        <f>[1]节奏总纲!AH1367</f>
        <v>123.47898631376732</v>
      </c>
    </row>
    <row r="1368" spans="29:34" x14ac:dyDescent="0.15">
      <c r="AC1368" s="167">
        <v>1365</v>
      </c>
      <c r="AD1368" s="167">
        <f>[1]节奏总纲!AD1368</f>
        <v>104.15285744813011</v>
      </c>
      <c r="AE1368" s="167">
        <f>[1]节奏总纲!AE1368</f>
        <v>106.42898135672698</v>
      </c>
      <c r="AF1368" s="167">
        <f>[1]节奏总纲!AF1368</f>
        <v>109.66273763042794</v>
      </c>
      <c r="AG1368" s="167">
        <f>[1]节奏总纲!AG1368</f>
        <v>114.52015966422692</v>
      </c>
      <c r="AH1368" s="167">
        <f>[1]节奏总纲!AH1368</f>
        <v>123.48905021402324</v>
      </c>
    </row>
    <row r="1369" spans="29:34" x14ac:dyDescent="0.15">
      <c r="AC1369" s="167">
        <v>1366</v>
      </c>
      <c r="AD1369" s="167">
        <f>[1]节奏总纲!AD1369</f>
        <v>104.16316900275751</v>
      </c>
      <c r="AE1369" s="167">
        <f>[1]节奏总纲!AE1369</f>
        <v>106.43956799052184</v>
      </c>
      <c r="AF1369" s="167">
        <f>[1]节奏总纲!AF1369</f>
        <v>109.67318494720226</v>
      </c>
      <c r="AG1369" s="167">
        <f>[1]节奏总纲!AG1369</f>
        <v>114.53155178847268</v>
      </c>
      <c r="AH1369" s="167">
        <f>[1]节奏总纲!AH1369</f>
        <v>123.49911411427915</v>
      </c>
    </row>
    <row r="1370" spans="29:34" x14ac:dyDescent="0.15">
      <c r="AC1370" s="167">
        <v>1367</v>
      </c>
      <c r="AD1370" s="167">
        <f>[1]节奏总纲!AD1370</f>
        <v>104.17348055738493</v>
      </c>
      <c r="AE1370" s="167">
        <f>[1]节奏总纲!AE1370</f>
        <v>106.4501546243167</v>
      </c>
      <c r="AF1370" s="167">
        <f>[1]节奏总纲!AF1370</f>
        <v>109.68363226397659</v>
      </c>
      <c r="AG1370" s="167">
        <f>[1]节奏总纲!AG1370</f>
        <v>114.54294391271843</v>
      </c>
      <c r="AH1370" s="167">
        <f>[1]节奏总纲!AH1370</f>
        <v>123.50917801453507</v>
      </c>
    </row>
    <row r="1371" spans="29:34" x14ac:dyDescent="0.15">
      <c r="AC1371" s="167">
        <v>1368</v>
      </c>
      <c r="AD1371" s="167">
        <f>[1]节奏总纲!AD1371</f>
        <v>104.18379211201234</v>
      </c>
      <c r="AE1371" s="167">
        <f>[1]节奏总纲!AE1371</f>
        <v>106.46074125811155</v>
      </c>
      <c r="AF1371" s="167">
        <f>[1]节奏总纲!AF1371</f>
        <v>109.69407958075091</v>
      </c>
      <c r="AG1371" s="167">
        <f>[1]节奏总纲!AG1371</f>
        <v>114.55433603696419</v>
      </c>
      <c r="AH1371" s="167">
        <f>[1]节奏总纲!AH1371</f>
        <v>123.51924191479098</v>
      </c>
    </row>
    <row r="1372" spans="29:34" x14ac:dyDescent="0.15">
      <c r="AC1372" s="167">
        <v>1369</v>
      </c>
      <c r="AD1372" s="167">
        <f>[1]节奏总纲!AD1372</f>
        <v>104.19410366663975</v>
      </c>
      <c r="AE1372" s="167">
        <f>[1]节奏总纲!AE1372</f>
        <v>106.47132789190643</v>
      </c>
      <c r="AF1372" s="167">
        <f>[1]节奏总纲!AF1372</f>
        <v>109.70452689752523</v>
      </c>
      <c r="AG1372" s="167">
        <f>[1]节奏总纲!AG1372</f>
        <v>114.56572816120995</v>
      </c>
      <c r="AH1372" s="167">
        <f>[1]节奏总纲!AH1372</f>
        <v>123.5293058150469</v>
      </c>
    </row>
    <row r="1373" spans="29:34" x14ac:dyDescent="0.15">
      <c r="AC1373" s="167">
        <v>1370</v>
      </c>
      <c r="AD1373" s="167">
        <f>[1]节奏总纲!AD1373</f>
        <v>104.20441522126715</v>
      </c>
      <c r="AE1373" s="167">
        <f>[1]节奏总纲!AE1373</f>
        <v>106.48191452570128</v>
      </c>
      <c r="AF1373" s="167">
        <f>[1]节奏总纲!AF1373</f>
        <v>109.71497421429956</v>
      </c>
      <c r="AG1373" s="167">
        <f>[1]节奏总纲!AG1373</f>
        <v>114.57712028545569</v>
      </c>
      <c r="AH1373" s="167">
        <f>[1]节奏总纲!AH1373</f>
        <v>123.53936971530283</v>
      </c>
    </row>
    <row r="1374" spans="29:34" x14ac:dyDescent="0.15">
      <c r="AC1374" s="167">
        <v>1371</v>
      </c>
      <c r="AD1374" s="167">
        <f>[1]节奏总纲!AD1374</f>
        <v>104.21472677589458</v>
      </c>
      <c r="AE1374" s="167">
        <f>[1]节奏总纲!AE1374</f>
        <v>106.49250115949614</v>
      </c>
      <c r="AF1374" s="167">
        <f>[1]节奏总纲!AF1374</f>
        <v>109.72542153107388</v>
      </c>
      <c r="AG1374" s="167">
        <f>[1]节奏总纲!AG1374</f>
        <v>114.58851240970145</v>
      </c>
      <c r="AH1374" s="167">
        <f>[1]节奏总纲!AH1374</f>
        <v>123.54943361555874</v>
      </c>
    </row>
    <row r="1375" spans="29:34" x14ac:dyDescent="0.15">
      <c r="AC1375" s="167">
        <v>1372</v>
      </c>
      <c r="AD1375" s="167">
        <f>[1]节奏总纲!AD1375</f>
        <v>104.22503833052198</v>
      </c>
      <c r="AE1375" s="167">
        <f>[1]节奏总纲!AE1375</f>
        <v>106.503087793291</v>
      </c>
      <c r="AF1375" s="167">
        <f>[1]节奏总纲!AF1375</f>
        <v>109.7358688478482</v>
      </c>
      <c r="AG1375" s="167">
        <f>[1]节奏总纲!AG1375</f>
        <v>114.59990453394721</v>
      </c>
      <c r="AH1375" s="167">
        <f>[1]节奏总纲!AH1375</f>
        <v>123.55949751581466</v>
      </c>
    </row>
    <row r="1376" spans="29:34" x14ac:dyDescent="0.15">
      <c r="AC1376" s="167">
        <v>1373</v>
      </c>
      <c r="AD1376" s="167">
        <f>[1]节奏总纲!AD1376</f>
        <v>104.23534988514939</v>
      </c>
      <c r="AE1376" s="167">
        <f>[1]节奏总纲!AE1376</f>
        <v>106.51367442708586</v>
      </c>
      <c r="AF1376" s="167">
        <f>[1]节奏总纲!AF1376</f>
        <v>109.74631616462253</v>
      </c>
      <c r="AG1376" s="167">
        <f>[1]节奏总纲!AG1376</f>
        <v>114.61129665819296</v>
      </c>
      <c r="AH1376" s="167">
        <f>[1]节奏总纲!AH1376</f>
        <v>123.56956141607057</v>
      </c>
    </row>
    <row r="1377" spans="29:34" x14ac:dyDescent="0.15">
      <c r="AC1377" s="167">
        <v>1374</v>
      </c>
      <c r="AD1377" s="167">
        <f>[1]节奏总纲!AD1377</f>
        <v>104.24566143977681</v>
      </c>
      <c r="AE1377" s="167">
        <f>[1]节奏总纲!AE1377</f>
        <v>106.52426106088072</v>
      </c>
      <c r="AF1377" s="167">
        <f>[1]节奏总纲!AF1377</f>
        <v>109.75676348139685</v>
      </c>
      <c r="AG1377" s="167">
        <f>[1]节奏总纲!AG1377</f>
        <v>114.62268878243871</v>
      </c>
      <c r="AH1377" s="167">
        <f>[1]节奏总纲!AH1377</f>
        <v>123.57962531632649</v>
      </c>
    </row>
    <row r="1378" spans="29:34" x14ac:dyDescent="0.15">
      <c r="AC1378" s="167">
        <v>1375</v>
      </c>
      <c r="AD1378" s="167">
        <f>[1]节奏总纲!AD1378</f>
        <v>104.25597299440422</v>
      </c>
      <c r="AE1378" s="167">
        <f>[1]节奏总纲!AE1378</f>
        <v>106.53484769467559</v>
      </c>
      <c r="AF1378" s="167">
        <f>[1]节奏总纲!AF1378</f>
        <v>109.76721079817118</v>
      </c>
      <c r="AG1378" s="167">
        <f>[1]节奏总纲!AG1378</f>
        <v>114.63408090668447</v>
      </c>
      <c r="AH1378" s="167">
        <f>[1]节奏总纲!AH1378</f>
        <v>123.5896892165824</v>
      </c>
    </row>
    <row r="1379" spans="29:34" x14ac:dyDescent="0.15">
      <c r="AC1379" s="167">
        <v>1376</v>
      </c>
      <c r="AD1379" s="167">
        <f>[1]节奏总纲!AD1379</f>
        <v>104.26628454903162</v>
      </c>
      <c r="AE1379" s="167">
        <f>[1]节奏总纲!AE1379</f>
        <v>106.54543432847045</v>
      </c>
      <c r="AF1379" s="167">
        <f>[1]节奏总纲!AF1379</f>
        <v>109.7776581149455</v>
      </c>
      <c r="AG1379" s="167">
        <f>[1]节奏总纲!AG1379</f>
        <v>114.64547303093023</v>
      </c>
      <c r="AH1379" s="167">
        <f>[1]节奏总纲!AH1379</f>
        <v>123.59975311683831</v>
      </c>
    </row>
    <row r="1380" spans="29:34" x14ac:dyDescent="0.15">
      <c r="AC1380" s="167">
        <v>1377</v>
      </c>
      <c r="AD1380" s="167">
        <f>[1]节奏总纲!AD1380</f>
        <v>104.27659610365903</v>
      </c>
      <c r="AE1380" s="167">
        <f>[1]节奏总纲!AE1380</f>
        <v>106.55602096226531</v>
      </c>
      <c r="AF1380" s="167">
        <f>[1]节奏总纲!AF1380</f>
        <v>109.78810543171981</v>
      </c>
      <c r="AG1380" s="167">
        <f>[1]节奏总纲!AG1380</f>
        <v>114.65686515517598</v>
      </c>
      <c r="AH1380" s="167">
        <f>[1]节奏总纲!AH1380</f>
        <v>123.60981701709423</v>
      </c>
    </row>
    <row r="1381" spans="29:34" x14ac:dyDescent="0.15">
      <c r="AC1381" s="167">
        <v>1378</v>
      </c>
      <c r="AD1381" s="167">
        <f>[1]节奏总纲!AD1381</f>
        <v>104.28690765828645</v>
      </c>
      <c r="AE1381" s="167">
        <f>[1]节奏总纲!AE1381</f>
        <v>106.56660759606017</v>
      </c>
      <c r="AF1381" s="167">
        <f>[1]节奏总纲!AF1381</f>
        <v>109.79855274849415</v>
      </c>
      <c r="AG1381" s="167">
        <f>[1]节奏总纲!AG1381</f>
        <v>114.66825727942174</v>
      </c>
      <c r="AH1381" s="167">
        <f>[1]节奏总纲!AH1381</f>
        <v>123.61988091735016</v>
      </c>
    </row>
    <row r="1382" spans="29:34" x14ac:dyDescent="0.15">
      <c r="AC1382" s="167">
        <v>1379</v>
      </c>
      <c r="AD1382" s="167">
        <f>[1]节奏总纲!AD1382</f>
        <v>104.29721921291386</v>
      </c>
      <c r="AE1382" s="167">
        <f>[1]节奏总纲!AE1382</f>
        <v>106.57719422985502</v>
      </c>
      <c r="AF1382" s="167">
        <f>[1]节奏总纲!AF1382</f>
        <v>109.80900006526846</v>
      </c>
      <c r="AG1382" s="167">
        <f>[1]节奏总纲!AG1382</f>
        <v>114.6796494036675</v>
      </c>
      <c r="AH1382" s="167">
        <f>[1]节奏总纲!AH1382</f>
        <v>123.62994481760607</v>
      </c>
    </row>
    <row r="1383" spans="29:34" x14ac:dyDescent="0.15">
      <c r="AC1383" s="167">
        <v>1380</v>
      </c>
      <c r="AD1383" s="167">
        <f>[1]节奏总纲!AD1383</f>
        <v>104.30753076754127</v>
      </c>
      <c r="AE1383" s="167">
        <f>[1]节奏总纲!AE1383</f>
        <v>106.5877808636499</v>
      </c>
      <c r="AF1383" s="167">
        <f>[1]节奏总纲!AF1383</f>
        <v>109.8194473820428</v>
      </c>
      <c r="AG1383" s="167">
        <f>[1]节奏总纲!AG1383</f>
        <v>114.69104152791324</v>
      </c>
      <c r="AH1383" s="167">
        <f>[1]节奏总纲!AH1383</f>
        <v>123.64000871786199</v>
      </c>
    </row>
    <row r="1384" spans="29:34" x14ac:dyDescent="0.15">
      <c r="AC1384" s="167">
        <v>1381</v>
      </c>
      <c r="AD1384" s="167">
        <f>[1]节奏总纲!AD1384</f>
        <v>104.31784232216867</v>
      </c>
      <c r="AE1384" s="167">
        <f>[1]节奏总纲!AE1384</f>
        <v>106.59836749744476</v>
      </c>
      <c r="AF1384" s="167">
        <f>[1]节奏总纲!AF1384</f>
        <v>109.82989469881711</v>
      </c>
      <c r="AG1384" s="167">
        <f>[1]节奏总纲!AG1384</f>
        <v>114.702433652159</v>
      </c>
      <c r="AH1384" s="167">
        <f>[1]节奏总纲!AH1384</f>
        <v>123.6500726181179</v>
      </c>
    </row>
    <row r="1385" spans="29:34" x14ac:dyDescent="0.15">
      <c r="AC1385" s="167">
        <v>1382</v>
      </c>
      <c r="AD1385" s="167">
        <f>[1]节奏总纲!AD1385</f>
        <v>104.32815387679609</v>
      </c>
      <c r="AE1385" s="167">
        <f>[1]节奏总纲!AE1385</f>
        <v>106.60895413123961</v>
      </c>
      <c r="AF1385" s="167">
        <f>[1]节奏总纲!AF1385</f>
        <v>109.84034201559143</v>
      </c>
      <c r="AG1385" s="167">
        <f>[1]节奏总纲!AG1385</f>
        <v>114.71382577640476</v>
      </c>
      <c r="AH1385" s="167">
        <f>[1]节奏总纲!AH1385</f>
        <v>123.66013651837382</v>
      </c>
    </row>
    <row r="1386" spans="29:34" x14ac:dyDescent="0.15">
      <c r="AC1386" s="167">
        <v>1383</v>
      </c>
      <c r="AD1386" s="167">
        <f>[1]节奏总纲!AD1386</f>
        <v>104.3384654314235</v>
      </c>
      <c r="AE1386" s="167">
        <f>[1]节奏总纲!AE1386</f>
        <v>106.61954076503447</v>
      </c>
      <c r="AF1386" s="167">
        <f>[1]节奏总纲!AF1386</f>
        <v>109.85078933236576</v>
      </c>
      <c r="AG1386" s="167">
        <f>[1]节奏总纲!AG1386</f>
        <v>114.72521790065051</v>
      </c>
      <c r="AH1386" s="167">
        <f>[1]节奏总纲!AH1386</f>
        <v>123.67020041862973</v>
      </c>
    </row>
    <row r="1387" spans="29:34" x14ac:dyDescent="0.15">
      <c r="AC1387" s="167">
        <v>1384</v>
      </c>
      <c r="AD1387" s="167">
        <f>[1]节奏总纲!AD1387</f>
        <v>104.34877698605091</v>
      </c>
      <c r="AE1387" s="167">
        <f>[1]节奏总纲!AE1387</f>
        <v>106.63012739882933</v>
      </c>
      <c r="AF1387" s="167">
        <f>[1]节奏总纲!AF1387</f>
        <v>109.86123664914008</v>
      </c>
      <c r="AG1387" s="167">
        <f>[1]节奏总纲!AG1387</f>
        <v>114.73661002489627</v>
      </c>
      <c r="AH1387" s="167">
        <f>[1]节奏总纲!AH1387</f>
        <v>123.68026431888565</v>
      </c>
    </row>
    <row r="1388" spans="29:34" x14ac:dyDescent="0.15">
      <c r="AC1388" s="167">
        <v>1385</v>
      </c>
      <c r="AD1388" s="167">
        <f>[1]节奏总纲!AD1388</f>
        <v>104.35908854067833</v>
      </c>
      <c r="AE1388" s="167">
        <f>[1]节奏总纲!AE1388</f>
        <v>106.6407140326242</v>
      </c>
      <c r="AF1388" s="167">
        <f>[1]节奏总纲!AF1388</f>
        <v>109.8716839659144</v>
      </c>
      <c r="AG1388" s="167">
        <f>[1]节奏总纲!AG1388</f>
        <v>114.74800214914202</v>
      </c>
      <c r="AH1388" s="167">
        <f>[1]节奏总纲!AH1388</f>
        <v>123.69032821914158</v>
      </c>
    </row>
    <row r="1389" spans="29:34" x14ac:dyDescent="0.15">
      <c r="AC1389" s="167">
        <v>1386</v>
      </c>
      <c r="AD1389" s="167">
        <f>[1]节奏总纲!AD1389</f>
        <v>104.36940009530574</v>
      </c>
      <c r="AE1389" s="167">
        <f>[1]节奏总纲!AE1389</f>
        <v>106.65130066641906</v>
      </c>
      <c r="AF1389" s="167">
        <f>[1]节奏总纲!AF1389</f>
        <v>109.88213128268873</v>
      </c>
      <c r="AG1389" s="167">
        <f>[1]节奏总纲!AG1389</f>
        <v>114.75939427338778</v>
      </c>
      <c r="AH1389" s="167">
        <f>[1]节奏总纲!AH1389</f>
        <v>123.70039211939749</v>
      </c>
    </row>
    <row r="1390" spans="29:34" x14ac:dyDescent="0.15">
      <c r="AC1390" s="167">
        <v>1387</v>
      </c>
      <c r="AD1390" s="167">
        <f>[1]节奏总纲!AD1390</f>
        <v>104.37971164993314</v>
      </c>
      <c r="AE1390" s="167">
        <f>[1]节奏总纲!AE1390</f>
        <v>106.66188730021392</v>
      </c>
      <c r="AF1390" s="167">
        <f>[1]节奏总纲!AF1390</f>
        <v>109.89257859946305</v>
      </c>
      <c r="AG1390" s="167">
        <f>[1]节奏总纲!AG1390</f>
        <v>114.77078639763353</v>
      </c>
      <c r="AH1390" s="167">
        <f>[1]节奏总纲!AH1390</f>
        <v>123.71045601965341</v>
      </c>
    </row>
    <row r="1391" spans="29:34" x14ac:dyDescent="0.15">
      <c r="AC1391" s="167">
        <v>1388</v>
      </c>
      <c r="AD1391" s="167">
        <f>[1]节奏总纲!AD1391</f>
        <v>104.39002320456055</v>
      </c>
      <c r="AE1391" s="167">
        <f>[1]节奏总纲!AE1391</f>
        <v>106.67247393400878</v>
      </c>
      <c r="AF1391" s="167">
        <f>[1]节奏总纲!AF1391</f>
        <v>109.90302591623738</v>
      </c>
      <c r="AG1391" s="167">
        <f>[1]节奏总纲!AG1391</f>
        <v>114.78217852187929</v>
      </c>
      <c r="AH1391" s="167">
        <f>[1]节奏总纲!AH1391</f>
        <v>123.72051991990932</v>
      </c>
    </row>
    <row r="1392" spans="29:34" x14ac:dyDescent="0.15">
      <c r="AC1392" s="167">
        <v>1389</v>
      </c>
      <c r="AD1392" s="167">
        <f>[1]节奏总纲!AD1392</f>
        <v>104.40033475918797</v>
      </c>
      <c r="AE1392" s="167">
        <f>[1]节奏总纲!AE1392</f>
        <v>106.68306056780364</v>
      </c>
      <c r="AF1392" s="167">
        <f>[1]节奏总纲!AF1392</f>
        <v>109.9134732330117</v>
      </c>
      <c r="AG1392" s="167">
        <f>[1]节奏总纲!AG1392</f>
        <v>114.79357064612505</v>
      </c>
      <c r="AH1392" s="167">
        <f>[1]节奏总纲!AH1392</f>
        <v>123.73058382016524</v>
      </c>
    </row>
    <row r="1393" spans="29:34" x14ac:dyDescent="0.15">
      <c r="AC1393" s="167">
        <v>1390</v>
      </c>
      <c r="AD1393" s="167">
        <f>[1]节奏总纲!AD1393</f>
        <v>104.41064631381538</v>
      </c>
      <c r="AE1393" s="167">
        <f>[1]节奏总纲!AE1393</f>
        <v>106.69364720159851</v>
      </c>
      <c r="AF1393" s="167">
        <f>[1]节奏总纲!AF1393</f>
        <v>109.92392054978602</v>
      </c>
      <c r="AG1393" s="167">
        <f>[1]节奏总纲!AG1393</f>
        <v>114.80496277037079</v>
      </c>
      <c r="AH1393" s="167">
        <f>[1]节奏总纲!AH1393</f>
        <v>123.74064772042115</v>
      </c>
    </row>
    <row r="1394" spans="29:34" x14ac:dyDescent="0.15">
      <c r="AC1394" s="167">
        <v>1391</v>
      </c>
      <c r="AD1394" s="167">
        <f>[1]节奏总纲!AD1394</f>
        <v>104.42095786844278</v>
      </c>
      <c r="AE1394" s="167">
        <f>[1]节奏总纲!AE1394</f>
        <v>106.70423383539337</v>
      </c>
      <c r="AF1394" s="167">
        <f>[1]节奏总纲!AF1394</f>
        <v>109.93436786656035</v>
      </c>
      <c r="AG1394" s="167">
        <f>[1]节奏总纲!AG1394</f>
        <v>114.81635489461655</v>
      </c>
      <c r="AH1394" s="167">
        <f>[1]节奏总纲!AH1394</f>
        <v>123.75071162067707</v>
      </c>
    </row>
    <row r="1395" spans="29:34" x14ac:dyDescent="0.15">
      <c r="AC1395" s="167">
        <v>1392</v>
      </c>
      <c r="AD1395" s="167">
        <f>[1]节奏总纲!AD1395</f>
        <v>104.43126942307019</v>
      </c>
      <c r="AE1395" s="167">
        <f>[1]节奏总纲!AE1395</f>
        <v>106.71482046918823</v>
      </c>
      <c r="AF1395" s="167">
        <f>[1]节奏总纲!AF1395</f>
        <v>109.94481518333467</v>
      </c>
      <c r="AG1395" s="167">
        <f>[1]节奏总纲!AG1395</f>
        <v>114.82774701886231</v>
      </c>
      <c r="AH1395" s="167">
        <f>[1]节奏总纲!AH1395</f>
        <v>123.760775520933</v>
      </c>
    </row>
    <row r="1396" spans="29:34" x14ac:dyDescent="0.15">
      <c r="AC1396" s="167">
        <v>1393</v>
      </c>
      <c r="AD1396" s="167">
        <f>[1]节奏总纲!AD1396</f>
        <v>104.44158097769761</v>
      </c>
      <c r="AE1396" s="167">
        <f>[1]节奏总纲!AE1396</f>
        <v>106.72540710298308</v>
      </c>
      <c r="AF1396" s="167">
        <f>[1]节奏总纲!AF1396</f>
        <v>109.955262500109</v>
      </c>
      <c r="AG1396" s="167">
        <f>[1]节奏总纲!AG1396</f>
        <v>114.83913914310807</v>
      </c>
      <c r="AH1396" s="167">
        <f>[1]节奏总纲!AH1396</f>
        <v>123.77083942118891</v>
      </c>
    </row>
    <row r="1397" spans="29:34" x14ac:dyDescent="0.15">
      <c r="AC1397" s="167">
        <v>1394</v>
      </c>
      <c r="AD1397" s="167">
        <f>[1]节奏总纲!AD1397</f>
        <v>104.45189253232502</v>
      </c>
      <c r="AE1397" s="167">
        <f>[1]节奏总纲!AE1397</f>
        <v>106.73599373677794</v>
      </c>
      <c r="AF1397" s="167">
        <f>[1]节奏总纲!AF1397</f>
        <v>109.96570981688332</v>
      </c>
      <c r="AG1397" s="167">
        <f>[1]节奏总纲!AG1397</f>
        <v>114.85053126735382</v>
      </c>
      <c r="AH1397" s="167">
        <f>[1]节奏总纲!AH1397</f>
        <v>123.78090332144482</v>
      </c>
    </row>
    <row r="1398" spans="29:34" x14ac:dyDescent="0.15">
      <c r="AC1398" s="167">
        <v>1395</v>
      </c>
      <c r="AD1398" s="167">
        <f>[1]节奏总纲!AD1398</f>
        <v>104.46220408695243</v>
      </c>
      <c r="AE1398" s="167">
        <f>[1]节奏总纲!AE1398</f>
        <v>106.7465803705728</v>
      </c>
      <c r="AF1398" s="167">
        <f>[1]节奏总纲!AF1398</f>
        <v>109.97615713365764</v>
      </c>
      <c r="AG1398" s="167">
        <f>[1]节奏总纲!AG1398</f>
        <v>114.86192339159957</v>
      </c>
      <c r="AH1398" s="167">
        <f>[1]节奏总纲!AH1398</f>
        <v>123.79096722170074</v>
      </c>
    </row>
    <row r="1399" spans="29:34" x14ac:dyDescent="0.15">
      <c r="AC1399" s="167">
        <v>1396</v>
      </c>
      <c r="AD1399" s="167">
        <f>[1]节奏总纲!AD1399</f>
        <v>104.47251564157985</v>
      </c>
      <c r="AE1399" s="167">
        <f>[1]节奏总纲!AE1399</f>
        <v>106.75716700436767</v>
      </c>
      <c r="AF1399" s="167">
        <f>[1]节奏总纲!AF1399</f>
        <v>109.98660445043197</v>
      </c>
      <c r="AG1399" s="167">
        <f>[1]节奏总纲!AG1399</f>
        <v>114.87331551584533</v>
      </c>
      <c r="AH1399" s="167">
        <f>[1]节奏总纲!AH1399</f>
        <v>123.80103112195665</v>
      </c>
    </row>
    <row r="1400" spans="29:34" x14ac:dyDescent="0.15">
      <c r="AC1400" s="167">
        <v>1397</v>
      </c>
      <c r="AD1400" s="167">
        <f>[1]节奏总纲!AD1400</f>
        <v>104.48282719620725</v>
      </c>
      <c r="AE1400" s="167">
        <f>[1]节奏总纲!AE1400</f>
        <v>106.76775363816253</v>
      </c>
      <c r="AF1400" s="167">
        <f>[1]节奏总纲!AF1400</f>
        <v>109.99705176720629</v>
      </c>
      <c r="AG1400" s="167">
        <f>[1]节奏总纲!AG1400</f>
        <v>114.88470764009108</v>
      </c>
      <c r="AH1400" s="167">
        <f>[1]节奏总纲!AH1400</f>
        <v>123.81109502221257</v>
      </c>
    </row>
    <row r="1401" spans="29:34" x14ac:dyDescent="0.15">
      <c r="AC1401" s="167">
        <v>1398</v>
      </c>
      <c r="AD1401" s="167">
        <f>[1]节奏总纲!AD1401</f>
        <v>104.49313875083466</v>
      </c>
      <c r="AE1401" s="167">
        <f>[1]节奏总纲!AE1401</f>
        <v>106.77834027195739</v>
      </c>
      <c r="AF1401" s="167">
        <f>[1]节奏总纲!AF1401</f>
        <v>110.00695617024441</v>
      </c>
      <c r="AG1401" s="167">
        <f>[1]节奏总纲!AG1401</f>
        <v>114.89609976433684</v>
      </c>
      <c r="AH1401" s="167">
        <f>[1]节奏总纲!AH1401</f>
        <v>123.82115892246848</v>
      </c>
    </row>
    <row r="1402" spans="29:34" x14ac:dyDescent="0.15">
      <c r="AC1402" s="167">
        <v>1399</v>
      </c>
      <c r="AD1402" s="167">
        <f>[1]节奏总纲!AD1402</f>
        <v>104.50345030546207</v>
      </c>
      <c r="AE1402" s="167">
        <f>[1]节奏总纲!AE1402</f>
        <v>106.78892690575225</v>
      </c>
      <c r="AF1402" s="167">
        <f>[1]节奏总纲!AF1402</f>
        <v>110.01664712906917</v>
      </c>
      <c r="AG1402" s="167">
        <f>[1]节奏总纲!AG1402</f>
        <v>114.9074918885826</v>
      </c>
      <c r="AH1402" s="167">
        <f>[1]节奏总纲!AH1402</f>
        <v>123.83122282272441</v>
      </c>
    </row>
    <row r="1403" spans="29:34" x14ac:dyDescent="0.15">
      <c r="AC1403" s="167">
        <v>1400</v>
      </c>
      <c r="AD1403" s="167">
        <f>[1]节奏总纲!AD1403</f>
        <v>104.51376186008949</v>
      </c>
      <c r="AE1403" s="167">
        <f>[1]节奏总纲!AE1403</f>
        <v>106.79951353954711</v>
      </c>
      <c r="AF1403" s="167">
        <f>[1]节奏总纲!AF1403</f>
        <v>110.02633808789393</v>
      </c>
      <c r="AG1403" s="167">
        <f>[1]节奏总纲!AG1403</f>
        <v>114.91888401282834</v>
      </c>
      <c r="AH1403" s="167">
        <f>[1]节奏总纲!AH1403</f>
        <v>123.84128672298033</v>
      </c>
    </row>
    <row r="1404" spans="29:34" x14ac:dyDescent="0.15">
      <c r="AC1404" s="167">
        <v>1401</v>
      </c>
      <c r="AD1404" s="167">
        <f>[1]节奏总纲!AD1404</f>
        <v>104.5240734147169</v>
      </c>
      <c r="AE1404" s="167">
        <f>[1]节奏总纲!AE1404</f>
        <v>106.81010017334198</v>
      </c>
      <c r="AF1404" s="167">
        <f>[1]节奏总纲!AF1404</f>
        <v>110.0360290467187</v>
      </c>
      <c r="AG1404" s="167">
        <f>[1]节奏总纲!AG1404</f>
        <v>114.9302761370741</v>
      </c>
      <c r="AH1404" s="167">
        <f>[1]节奏总纲!AH1404</f>
        <v>123.85135062323624</v>
      </c>
    </row>
    <row r="1405" spans="29:34" x14ac:dyDescent="0.15">
      <c r="AC1405" s="167">
        <v>1402</v>
      </c>
      <c r="AD1405" s="167">
        <f>[1]节奏总纲!AD1405</f>
        <v>104.5343849693443</v>
      </c>
      <c r="AE1405" s="167">
        <f>[1]节奏总纲!AE1405</f>
        <v>106.82068680713684</v>
      </c>
      <c r="AF1405" s="167">
        <f>[1]节奏总纲!AF1405</f>
        <v>110.04572000554346</v>
      </c>
      <c r="AG1405" s="167">
        <f>[1]节奏总纲!AG1405</f>
        <v>114.94166826131986</v>
      </c>
      <c r="AH1405" s="167">
        <f>[1]节奏总纲!AH1405</f>
        <v>123.86141452349216</v>
      </c>
    </row>
    <row r="1406" spans="29:34" x14ac:dyDescent="0.15">
      <c r="AC1406" s="167">
        <v>1403</v>
      </c>
      <c r="AD1406" s="167">
        <f>[1]节奏总纲!AD1406</f>
        <v>104.54469652397171</v>
      </c>
      <c r="AE1406" s="167">
        <f>[1]节奏总纲!AE1406</f>
        <v>106.8312734409317</v>
      </c>
      <c r="AF1406" s="167">
        <f>[1]节奏总纲!AF1406</f>
        <v>110.05541096436821</v>
      </c>
      <c r="AG1406" s="167">
        <f>[1]节奏总纲!AG1406</f>
        <v>114.95306038556562</v>
      </c>
      <c r="AH1406" s="167">
        <f>[1]节奏总纲!AH1406</f>
        <v>123.87147842374807</v>
      </c>
    </row>
    <row r="1407" spans="29:34" x14ac:dyDescent="0.15">
      <c r="AC1407" s="167">
        <v>1404</v>
      </c>
      <c r="AD1407" s="167">
        <f>[1]节奏总纲!AD1407</f>
        <v>104.55500807859913</v>
      </c>
      <c r="AE1407" s="167">
        <f>[1]节奏总纲!AE1407</f>
        <v>106.84186007472655</v>
      </c>
      <c r="AF1407" s="167">
        <f>[1]节奏总纲!AF1407</f>
        <v>110.06510192319297</v>
      </c>
      <c r="AG1407" s="167">
        <f>[1]节奏总纲!AG1407</f>
        <v>114.96445250981137</v>
      </c>
      <c r="AH1407" s="167">
        <f>[1]节奏总纲!AH1407</f>
        <v>123.88154232400399</v>
      </c>
    </row>
    <row r="1408" spans="29:34" x14ac:dyDescent="0.15">
      <c r="AC1408" s="167">
        <v>1405</v>
      </c>
      <c r="AD1408" s="167">
        <f>[1]节奏总纲!AD1408</f>
        <v>104.56531963322654</v>
      </c>
      <c r="AE1408" s="167">
        <f>[1]节奏总纲!AE1408</f>
        <v>106.85244670852141</v>
      </c>
      <c r="AF1408" s="167">
        <f>[1]节奏总纲!AF1408</f>
        <v>110.07479288201773</v>
      </c>
      <c r="AG1408" s="167">
        <f>[1]节奏总纲!AG1408</f>
        <v>114.97584463405713</v>
      </c>
      <c r="AH1408" s="167">
        <f>[1]节奏总纲!AH1408</f>
        <v>123.8916062242599</v>
      </c>
    </row>
    <row r="1409" spans="29:34" x14ac:dyDescent="0.15">
      <c r="AC1409" s="167">
        <v>1406</v>
      </c>
      <c r="AD1409" s="167">
        <f>[1]节奏总纲!AD1409</f>
        <v>104.57563118785394</v>
      </c>
      <c r="AE1409" s="167">
        <f>[1]节奏总纲!AE1409</f>
        <v>106.86303334231629</v>
      </c>
      <c r="AF1409" s="167">
        <f>[1]节奏总纲!AF1409</f>
        <v>110.08448384084249</v>
      </c>
      <c r="AG1409" s="167">
        <f>[1]节奏总纲!AG1409</f>
        <v>114.98723675830288</v>
      </c>
      <c r="AH1409" s="167">
        <f>[1]节奏总纲!AH1409</f>
        <v>123.90167012451582</v>
      </c>
    </row>
    <row r="1410" spans="29:34" x14ac:dyDescent="0.15">
      <c r="AC1410" s="167">
        <v>1407</v>
      </c>
      <c r="AD1410" s="167">
        <f>[1]节奏总纲!AD1410</f>
        <v>104.58594274248136</v>
      </c>
      <c r="AE1410" s="167">
        <f>[1]节奏总纲!AE1410</f>
        <v>106.87361997611114</v>
      </c>
      <c r="AF1410" s="167">
        <f>[1]节奏总纲!AF1410</f>
        <v>110.09417479966726</v>
      </c>
      <c r="AG1410" s="167">
        <f>[1]节奏总纲!AG1410</f>
        <v>114.99862888254863</v>
      </c>
      <c r="AH1410" s="167">
        <f>[1]节奏总纲!AH1410</f>
        <v>123.91173402477175</v>
      </c>
    </row>
    <row r="1411" spans="29:34" x14ac:dyDescent="0.15">
      <c r="AC1411" s="167">
        <v>1408</v>
      </c>
      <c r="AD1411" s="167">
        <f>[1]节奏总纲!AD1411</f>
        <v>104.59625429710877</v>
      </c>
      <c r="AE1411" s="167">
        <f>[1]节奏总纲!AE1411</f>
        <v>106.884206609906</v>
      </c>
      <c r="AF1411" s="167">
        <f>[1]节奏总纲!AF1411</f>
        <v>110.10386575849201</v>
      </c>
      <c r="AG1411" s="167">
        <f>[1]节奏总纲!AG1411</f>
        <v>115.00862736021548</v>
      </c>
      <c r="AH1411" s="167">
        <f>[1]节奏总纲!AH1411</f>
        <v>123.92179792502766</v>
      </c>
    </row>
    <row r="1412" spans="29:34" x14ac:dyDescent="0.15">
      <c r="AC1412" s="167">
        <v>1409</v>
      </c>
      <c r="AD1412" s="167">
        <f>[1]节奏总纲!AD1412</f>
        <v>104.60656585173618</v>
      </c>
      <c r="AE1412" s="167">
        <f>[1]节奏总纲!AE1412</f>
        <v>106.89479324370086</v>
      </c>
      <c r="AF1412" s="167">
        <f>[1]节奏总纲!AF1412</f>
        <v>110.11355671731677</v>
      </c>
      <c r="AG1412" s="167">
        <f>[1]节奏总纲!AG1412</f>
        <v>115.01843515313531</v>
      </c>
      <c r="AH1412" s="167">
        <f>[1]节奏总纲!AH1412</f>
        <v>123.93186182528358</v>
      </c>
    </row>
    <row r="1413" spans="29:34" x14ac:dyDescent="0.15">
      <c r="AC1413" s="167">
        <v>1410</v>
      </c>
      <c r="AD1413" s="167">
        <f>[1]节奏总纲!AD1413</f>
        <v>104.61687740636359</v>
      </c>
      <c r="AE1413" s="167">
        <f>[1]节奏总纲!AE1413</f>
        <v>106.90537987749572</v>
      </c>
      <c r="AF1413" s="167">
        <f>[1]节奏总纲!AF1413</f>
        <v>110.12324767614153</v>
      </c>
      <c r="AG1413" s="167">
        <f>[1]节奏总纲!AG1413</f>
        <v>115.02824294605516</v>
      </c>
      <c r="AH1413" s="167">
        <f>[1]节奏总纲!AH1413</f>
        <v>123.94192572553949</v>
      </c>
    </row>
    <row r="1414" spans="29:34" x14ac:dyDescent="0.15">
      <c r="AC1414" s="167">
        <v>1411</v>
      </c>
      <c r="AD1414" s="167">
        <f>[1]节奏总纲!AD1414</f>
        <v>104.62718896099101</v>
      </c>
      <c r="AE1414" s="167">
        <f>[1]节奏总纲!AE1414</f>
        <v>106.91596651129058</v>
      </c>
      <c r="AF1414" s="167">
        <f>[1]节奏总纲!AF1414</f>
        <v>110.13293863496629</v>
      </c>
      <c r="AG1414" s="167">
        <f>[1]节奏总纲!AG1414</f>
        <v>115.038050738975</v>
      </c>
      <c r="AH1414" s="167">
        <f>[1]节奏总纲!AH1414</f>
        <v>123.95198962579541</v>
      </c>
    </row>
    <row r="1415" spans="29:34" x14ac:dyDescent="0.15">
      <c r="AC1415" s="167">
        <v>1412</v>
      </c>
      <c r="AD1415" s="167">
        <f>[1]节奏总纲!AD1415</f>
        <v>104.63750051561841</v>
      </c>
      <c r="AE1415" s="167">
        <f>[1]节奏总纲!AE1415</f>
        <v>106.92655314508545</v>
      </c>
      <c r="AF1415" s="167">
        <f>[1]节奏总纲!AF1415</f>
        <v>110.14262959379106</v>
      </c>
      <c r="AG1415" s="167">
        <f>[1]节奏总纲!AG1415</f>
        <v>115.04785853189483</v>
      </c>
      <c r="AH1415" s="167">
        <f>[1]节奏总纲!AH1415</f>
        <v>123.96205352605132</v>
      </c>
    </row>
    <row r="1416" spans="29:34" x14ac:dyDescent="0.15">
      <c r="AC1416" s="167">
        <v>1413</v>
      </c>
      <c r="AD1416" s="167">
        <f>[1]节奏总纲!AD1416</f>
        <v>104.64781207024582</v>
      </c>
      <c r="AE1416" s="167">
        <f>[1]节奏总纲!AE1416</f>
        <v>106.93713977888031</v>
      </c>
      <c r="AF1416" s="167">
        <f>[1]节奏总纲!AF1416</f>
        <v>110.15232055261581</v>
      </c>
      <c r="AG1416" s="167">
        <f>[1]节奏总纲!AG1416</f>
        <v>115.05766632481468</v>
      </c>
      <c r="AH1416" s="167">
        <f>[1]节奏总纲!AH1416</f>
        <v>123.97211742630724</v>
      </c>
    </row>
    <row r="1417" spans="29:34" x14ac:dyDescent="0.15">
      <c r="AC1417" s="167">
        <v>1414</v>
      </c>
      <c r="AD1417" s="167">
        <f>[1]节奏总纲!AD1417</f>
        <v>104.65812362487323</v>
      </c>
      <c r="AE1417" s="167">
        <f>[1]节奏总纲!AE1417</f>
        <v>106.94772641267517</v>
      </c>
      <c r="AF1417" s="167">
        <f>[1]节奏总纲!AF1417</f>
        <v>110.16201151144057</v>
      </c>
      <c r="AG1417" s="167">
        <f>[1]节奏总纲!AG1417</f>
        <v>115.06747411773451</v>
      </c>
      <c r="AH1417" s="167">
        <f>[1]节奏总纲!AH1417</f>
        <v>123.98218132656316</v>
      </c>
    </row>
    <row r="1418" spans="29:34" x14ac:dyDescent="0.15">
      <c r="AC1418" s="167">
        <v>1415</v>
      </c>
      <c r="AD1418" s="167">
        <f>[1]节奏总纲!AD1418</f>
        <v>104.66843517950065</v>
      </c>
      <c r="AE1418" s="167">
        <f>[1]节奏总纲!AE1418</f>
        <v>106.95831304647002</v>
      </c>
      <c r="AF1418" s="167">
        <f>[1]节奏总纲!AF1418</f>
        <v>110.17170247026533</v>
      </c>
      <c r="AG1418" s="167">
        <f>[1]节奏总纲!AG1418</f>
        <v>115.07728191065435</v>
      </c>
      <c r="AH1418" s="167">
        <f>[1]节奏总纲!AH1418</f>
        <v>123.99224522681908</v>
      </c>
    </row>
    <row r="1419" spans="29:34" x14ac:dyDescent="0.15">
      <c r="AC1419" s="167">
        <v>1416</v>
      </c>
      <c r="AD1419" s="167">
        <f>[1]节奏总纲!AD1419</f>
        <v>104.67874673412805</v>
      </c>
      <c r="AE1419" s="167">
        <f>[1]节奏总纲!AE1419</f>
        <v>106.96889968026488</v>
      </c>
      <c r="AF1419" s="167">
        <f>[1]节奏总纲!AF1419</f>
        <v>110.18139342909009</v>
      </c>
      <c r="AG1419" s="167">
        <f>[1]节奏总纲!AG1419</f>
        <v>115.08708970357418</v>
      </c>
      <c r="AH1419" s="167">
        <f>[1]节奏总纲!AH1419</f>
        <v>124.002438211221</v>
      </c>
    </row>
    <row r="1420" spans="29:34" x14ac:dyDescent="0.15">
      <c r="AC1420" s="167">
        <v>1417</v>
      </c>
      <c r="AD1420" s="167">
        <f>[1]节奏总纲!AD1420</f>
        <v>104.68905828875546</v>
      </c>
      <c r="AE1420" s="167">
        <f>[1]节奏总纲!AE1420</f>
        <v>106.97948631405976</v>
      </c>
      <c r="AF1420" s="167">
        <f>[1]节奏总纲!AF1420</f>
        <v>110.19108438791486</v>
      </c>
      <c r="AG1420" s="167">
        <f>[1]节奏总纲!AG1420</f>
        <v>115.09689749649402</v>
      </c>
      <c r="AH1420" s="167">
        <f>[1]节奏总纲!AH1420</f>
        <v>124.013064700684</v>
      </c>
    </row>
    <row r="1421" spans="29:34" x14ac:dyDescent="0.15">
      <c r="AC1421" s="167">
        <v>1418</v>
      </c>
      <c r="AD1421" s="167">
        <f>[1]节奏总纲!AD1421</f>
        <v>104.69936984338288</v>
      </c>
      <c r="AE1421" s="167">
        <f>[1]节奏总纲!AE1421</f>
        <v>106.99007294785461</v>
      </c>
      <c r="AF1421" s="167">
        <f>[1]节奏总纲!AF1421</f>
        <v>110.2007753467396</v>
      </c>
      <c r="AG1421" s="167">
        <f>[1]节奏总纲!AG1421</f>
        <v>115.10670528941387</v>
      </c>
      <c r="AH1421" s="167">
        <f>[1]节奏总纲!AH1421</f>
        <v>124.02369119014699</v>
      </c>
    </row>
    <row r="1422" spans="29:34" x14ac:dyDescent="0.15">
      <c r="AC1422" s="167">
        <v>1419</v>
      </c>
      <c r="AD1422" s="167">
        <f>[1]节奏总纲!AD1422</f>
        <v>104.70968139801029</v>
      </c>
      <c r="AE1422" s="167">
        <f>[1]节奏总纲!AE1422</f>
        <v>107.00061139558265</v>
      </c>
      <c r="AF1422" s="167">
        <f>[1]节奏总纲!AF1422</f>
        <v>110.21046630556437</v>
      </c>
      <c r="AG1422" s="167">
        <f>[1]节奏总纲!AG1422</f>
        <v>115.1165130823337</v>
      </c>
      <c r="AH1422" s="167">
        <f>[1]节奏总纲!AH1422</f>
        <v>124.03431767960998</v>
      </c>
    </row>
    <row r="1423" spans="29:34" x14ac:dyDescent="0.15">
      <c r="AC1423" s="167">
        <v>1420</v>
      </c>
      <c r="AD1423" s="167">
        <f>[1]节奏总纲!AD1423</f>
        <v>104.7199929526377</v>
      </c>
      <c r="AE1423" s="167">
        <f>[1]节奏总纲!AE1423</f>
        <v>107.01042461755837</v>
      </c>
      <c r="AF1423" s="167">
        <f>[1]节奏总纲!AF1423</f>
        <v>110.22015726438913</v>
      </c>
      <c r="AG1423" s="167">
        <f>[1]节奏总纲!AG1423</f>
        <v>115.12632087525354</v>
      </c>
      <c r="AH1423" s="167">
        <f>[1]节奏总纲!AH1423</f>
        <v>124.04494416907296</v>
      </c>
    </row>
    <row r="1424" spans="29:34" x14ac:dyDescent="0.15">
      <c r="AC1424" s="167">
        <v>1421</v>
      </c>
      <c r="AD1424" s="167">
        <f>[1]节奏总纲!AD1424</f>
        <v>104.7303045072651</v>
      </c>
      <c r="AE1424" s="167">
        <f>[1]节奏总纲!AE1424</f>
        <v>107.02023783953409</v>
      </c>
      <c r="AF1424" s="167">
        <f>[1]节奏总纲!AF1424</f>
        <v>110.22984822321389</v>
      </c>
      <c r="AG1424" s="167">
        <f>[1]节奏总纲!AG1424</f>
        <v>115.13612866817337</v>
      </c>
      <c r="AH1424" s="167">
        <f>[1]节奏总纲!AH1424</f>
        <v>124.05557065853596</v>
      </c>
    </row>
    <row r="1425" spans="29:34" x14ac:dyDescent="0.15">
      <c r="AC1425" s="167">
        <v>1422</v>
      </c>
      <c r="AD1425" s="167">
        <f>[1]节奏总纲!AD1425</f>
        <v>104.74061606189252</v>
      </c>
      <c r="AE1425" s="167">
        <f>[1]节奏总纲!AE1425</f>
        <v>107.03005106150979</v>
      </c>
      <c r="AF1425" s="167">
        <f>[1]节奏总纲!AF1425</f>
        <v>110.23953918203865</v>
      </c>
      <c r="AG1425" s="167">
        <f>[1]节奏总纲!AG1425</f>
        <v>115.14593646109321</v>
      </c>
      <c r="AH1425" s="167">
        <f>[1]节奏总纲!AH1425</f>
        <v>124.06619714799895</v>
      </c>
    </row>
    <row r="1426" spans="29:34" x14ac:dyDescent="0.15">
      <c r="AC1426" s="167">
        <v>1423</v>
      </c>
      <c r="AD1426" s="167">
        <f>[1]节奏总纲!AD1426</f>
        <v>104.75092761651993</v>
      </c>
      <c r="AE1426" s="167">
        <f>[1]节奏总纲!AE1426</f>
        <v>107.03986428348551</v>
      </c>
      <c r="AF1426" s="167">
        <f>[1]节奏总纲!AF1426</f>
        <v>110.24923014086342</v>
      </c>
      <c r="AG1426" s="167">
        <f>[1]节奏总纲!AG1426</f>
        <v>115.15574425401304</v>
      </c>
      <c r="AH1426" s="167">
        <f>[1]节奏总纲!AH1426</f>
        <v>124.07682363746194</v>
      </c>
    </row>
    <row r="1427" spans="29:34" x14ac:dyDescent="0.15">
      <c r="AC1427" s="167">
        <v>1424</v>
      </c>
      <c r="AD1427" s="167">
        <f>[1]节奏总纲!AD1427</f>
        <v>104.76123917114734</v>
      </c>
      <c r="AE1427" s="167">
        <f>[1]节奏总纲!AE1427</f>
        <v>107.04967750546123</v>
      </c>
      <c r="AF1427" s="167">
        <f>[1]节奏总纲!AF1427</f>
        <v>110.25892109968817</v>
      </c>
      <c r="AG1427" s="167">
        <f>[1]节奏总纲!AG1427</f>
        <v>115.16555204693289</v>
      </c>
      <c r="AH1427" s="167">
        <f>[1]节奏总纲!AH1427</f>
        <v>124.08745012692492</v>
      </c>
    </row>
    <row r="1428" spans="29:34" x14ac:dyDescent="0.15">
      <c r="AC1428" s="167">
        <v>1425</v>
      </c>
      <c r="AD1428" s="167">
        <f>[1]节奏总纲!AD1428</f>
        <v>104.77155072577474</v>
      </c>
      <c r="AE1428" s="167">
        <f>[1]节奏总纲!AE1428</f>
        <v>107.05949072743695</v>
      </c>
      <c r="AF1428" s="167">
        <f>[1]节奏总纲!AF1428</f>
        <v>110.26861205851293</v>
      </c>
      <c r="AG1428" s="167">
        <f>[1]节奏总纲!AG1428</f>
        <v>115.17535983985273</v>
      </c>
      <c r="AH1428" s="167">
        <f>[1]节奏总纲!AH1428</f>
        <v>124.09807661638791</v>
      </c>
    </row>
    <row r="1429" spans="29:34" x14ac:dyDescent="0.15">
      <c r="AC1429" s="167">
        <v>1426</v>
      </c>
      <c r="AD1429" s="167">
        <f>[1]节奏总纲!AD1429</f>
        <v>104.78186228040217</v>
      </c>
      <c r="AE1429" s="167">
        <f>[1]节奏总纲!AE1429</f>
        <v>107.06930394941266</v>
      </c>
      <c r="AF1429" s="167">
        <f>[1]节奏总纲!AF1429</f>
        <v>110.27830301733769</v>
      </c>
      <c r="AG1429" s="167">
        <f>[1]节奏总纲!AG1429</f>
        <v>115.18516763277256</v>
      </c>
      <c r="AH1429" s="167">
        <f>[1]节奏总纲!AH1429</f>
        <v>124.10870310585091</v>
      </c>
    </row>
    <row r="1430" spans="29:34" x14ac:dyDescent="0.15">
      <c r="AC1430" s="167">
        <v>1427</v>
      </c>
      <c r="AD1430" s="167">
        <f>[1]节奏总纲!AD1430</f>
        <v>104.79217383502957</v>
      </c>
      <c r="AE1430" s="167">
        <f>[1]节奏总纲!AE1430</f>
        <v>107.07911717138838</v>
      </c>
      <c r="AF1430" s="167">
        <f>[1]节奏总纲!AF1430</f>
        <v>110.28799397616245</v>
      </c>
      <c r="AG1430" s="167">
        <f>[1]节奏总纲!AG1430</f>
        <v>115.19497542569241</v>
      </c>
      <c r="AH1430" s="167">
        <f>[1]节奏总纲!AH1430</f>
        <v>124.1193295953139</v>
      </c>
    </row>
    <row r="1431" spans="29:34" x14ac:dyDescent="0.15">
      <c r="AC1431" s="167">
        <v>1428</v>
      </c>
      <c r="AD1431" s="167">
        <f>[1]节奏总纲!AD1431</f>
        <v>104.80248538965698</v>
      </c>
      <c r="AE1431" s="167">
        <f>[1]节奏总纲!AE1431</f>
        <v>107.08893039336409</v>
      </c>
      <c r="AF1431" s="167">
        <f>[1]节奏总纲!AF1431</f>
        <v>110.29768493498722</v>
      </c>
      <c r="AG1431" s="167">
        <f>[1]节奏总纲!AG1431</f>
        <v>115.20478321861223</v>
      </c>
      <c r="AH1431" s="167">
        <f>[1]节奏总纲!AH1431</f>
        <v>124.12995608477688</v>
      </c>
    </row>
    <row r="1432" spans="29:34" x14ac:dyDescent="0.15">
      <c r="AC1432" s="167">
        <v>1429</v>
      </c>
      <c r="AD1432" s="167">
        <f>[1]节奏总纲!AD1432</f>
        <v>104.8127969442844</v>
      </c>
      <c r="AE1432" s="167">
        <f>[1]节奏总纲!AE1432</f>
        <v>107.0987436153398</v>
      </c>
      <c r="AF1432" s="167">
        <f>[1]节奏总纲!AF1432</f>
        <v>110.30737589381197</v>
      </c>
      <c r="AG1432" s="167">
        <f>[1]节奏总纲!AG1432</f>
        <v>115.21459101153208</v>
      </c>
      <c r="AH1432" s="167">
        <f>[1]节奏总纲!AH1432</f>
        <v>124.14058257423987</v>
      </c>
    </row>
    <row r="1433" spans="29:34" x14ac:dyDescent="0.15">
      <c r="AC1433" s="167">
        <v>1430</v>
      </c>
      <c r="AD1433" s="167">
        <f>[1]节奏总纲!AD1433</f>
        <v>104.82310849891181</v>
      </c>
      <c r="AE1433" s="167">
        <f>[1]节奏总纲!AE1433</f>
        <v>107.10855683731552</v>
      </c>
      <c r="AF1433" s="167">
        <f>[1]节奏总纲!AF1433</f>
        <v>110.31706685263673</v>
      </c>
      <c r="AG1433" s="167">
        <f>[1]节奏总纲!AG1433</f>
        <v>115.22439880445191</v>
      </c>
      <c r="AH1433" s="167">
        <f>[1]节奏总纲!AH1433</f>
        <v>124.15120906370286</v>
      </c>
    </row>
    <row r="1434" spans="29:34" x14ac:dyDescent="0.15">
      <c r="AC1434" s="167">
        <v>1431</v>
      </c>
      <c r="AD1434" s="167">
        <f>[1]节奏总纲!AD1434</f>
        <v>104.83342005353921</v>
      </c>
      <c r="AE1434" s="167">
        <f>[1]节奏总纲!AE1434</f>
        <v>107.11837005929124</v>
      </c>
      <c r="AF1434" s="167">
        <f>[1]节奏总纲!AF1434</f>
        <v>110.32675781146149</v>
      </c>
      <c r="AG1434" s="167">
        <f>[1]节奏总纲!AG1434</f>
        <v>115.23420659737175</v>
      </c>
      <c r="AH1434" s="167">
        <f>[1]节奏总纲!AH1434</f>
        <v>124.16183555316586</v>
      </c>
    </row>
    <row r="1435" spans="29:34" x14ac:dyDescent="0.15">
      <c r="AC1435" s="167">
        <v>1432</v>
      </c>
      <c r="AD1435" s="167">
        <f>[1]节奏总纲!AD1435</f>
        <v>104.84373160816662</v>
      </c>
      <c r="AE1435" s="167">
        <f>[1]节奏总纲!AE1435</f>
        <v>107.12818328126694</v>
      </c>
      <c r="AF1435" s="167">
        <f>[1]节奏总纲!AF1435</f>
        <v>110.33644877028625</v>
      </c>
      <c r="AG1435" s="167">
        <f>[1]节奏总纲!AG1435</f>
        <v>115.2440143902916</v>
      </c>
      <c r="AH1435" s="167">
        <f>[1]节奏总纲!AH1435</f>
        <v>124.17246204262884</v>
      </c>
    </row>
    <row r="1436" spans="29:34" x14ac:dyDescent="0.15">
      <c r="AC1436" s="167">
        <v>1433</v>
      </c>
      <c r="AD1436" s="167">
        <f>[1]节奏总纲!AD1436</f>
        <v>104.85404316279404</v>
      </c>
      <c r="AE1436" s="167">
        <f>[1]节奏总纲!AE1436</f>
        <v>107.13799650324266</v>
      </c>
      <c r="AF1436" s="167">
        <f>[1]节奏总纲!AF1436</f>
        <v>110.34613972911102</v>
      </c>
      <c r="AG1436" s="167">
        <f>[1]节奏总纲!AG1436</f>
        <v>115.25382218321143</v>
      </c>
      <c r="AH1436" s="167">
        <f>[1]节奏总纲!AH1436</f>
        <v>124.18308853209183</v>
      </c>
    </row>
    <row r="1437" spans="29:34" x14ac:dyDescent="0.15">
      <c r="AC1437" s="167">
        <v>1434</v>
      </c>
      <c r="AD1437" s="167">
        <f>[1]节奏总纲!AD1437</f>
        <v>104.86435471742145</v>
      </c>
      <c r="AE1437" s="167">
        <f>[1]节奏总纲!AE1437</f>
        <v>107.14780972521838</v>
      </c>
      <c r="AF1437" s="167">
        <f>[1]节奏总纲!AF1437</f>
        <v>110.35583068793576</v>
      </c>
      <c r="AG1437" s="167">
        <f>[1]节奏总纲!AG1437</f>
        <v>115.26362997613127</v>
      </c>
      <c r="AH1437" s="167">
        <f>[1]节奏总纲!AH1437</f>
        <v>124.19371502155482</v>
      </c>
    </row>
    <row r="1438" spans="29:34" x14ac:dyDescent="0.15">
      <c r="AC1438" s="167">
        <v>1435</v>
      </c>
      <c r="AD1438" s="167">
        <f>[1]节奏总纲!AD1438</f>
        <v>104.87466627204886</v>
      </c>
      <c r="AE1438" s="167">
        <f>[1]节奏总纲!AE1438</f>
        <v>107.15762294719408</v>
      </c>
      <c r="AF1438" s="167">
        <f>[1]节奏总纲!AF1438</f>
        <v>110.36552164676053</v>
      </c>
      <c r="AG1438" s="167">
        <f>[1]节奏总纲!AG1438</f>
        <v>115.2734377690511</v>
      </c>
      <c r="AH1438" s="167">
        <f>[1]节奏总纲!AH1438</f>
        <v>124.20434151101782</v>
      </c>
    </row>
    <row r="1439" spans="29:34" x14ac:dyDescent="0.15">
      <c r="AC1439" s="167">
        <v>1436</v>
      </c>
      <c r="AD1439" s="167">
        <f>[1]节奏总纲!AD1439</f>
        <v>104.88497782667626</v>
      </c>
      <c r="AE1439" s="167">
        <f>[1]节奏总纲!AE1439</f>
        <v>107.1674361691698</v>
      </c>
      <c r="AF1439" s="167">
        <f>[1]节奏总纲!AF1439</f>
        <v>110.37521260558529</v>
      </c>
      <c r="AG1439" s="167">
        <f>[1]节奏总纲!AG1439</f>
        <v>115.28324556197094</v>
      </c>
      <c r="AH1439" s="167">
        <f>[1]节奏总纲!AH1439</f>
        <v>124.21496800048079</v>
      </c>
    </row>
    <row r="1440" spans="29:34" x14ac:dyDescent="0.15">
      <c r="AC1440" s="167">
        <v>1437</v>
      </c>
      <c r="AD1440" s="167">
        <f>[1]节奏总纲!AD1440</f>
        <v>104.89528938130368</v>
      </c>
      <c r="AE1440" s="167">
        <f>[1]节奏总纲!AE1440</f>
        <v>107.17724939114552</v>
      </c>
      <c r="AF1440" s="167">
        <f>[1]节奏总纲!AF1440</f>
        <v>110.38490356441005</v>
      </c>
      <c r="AG1440" s="167">
        <f>[1]节奏总纲!AG1440</f>
        <v>115.29305335489077</v>
      </c>
      <c r="AH1440" s="167">
        <f>[1]节奏总纲!AH1440</f>
        <v>124.22559448994379</v>
      </c>
    </row>
    <row r="1441" spans="29:34" x14ac:dyDescent="0.15">
      <c r="AC1441" s="167">
        <v>1438</v>
      </c>
      <c r="AD1441" s="167">
        <f>[1]节奏总纲!AD1441</f>
        <v>104.90560093593109</v>
      </c>
      <c r="AE1441" s="167">
        <f>[1]节奏总纲!AE1441</f>
        <v>107.18706261312124</v>
      </c>
      <c r="AF1441" s="167">
        <f>[1]节奏总纲!AF1441</f>
        <v>110.39459452323482</v>
      </c>
      <c r="AG1441" s="167">
        <f>[1]节奏总纲!AG1441</f>
        <v>115.30286114781062</v>
      </c>
      <c r="AH1441" s="167">
        <f>[1]节奏总纲!AH1441</f>
        <v>124.23622097940678</v>
      </c>
    </row>
    <row r="1442" spans="29:34" x14ac:dyDescent="0.15">
      <c r="AC1442" s="167">
        <v>1439</v>
      </c>
      <c r="AD1442" s="167">
        <f>[1]节奏总纲!AD1442</f>
        <v>104.9159124905585</v>
      </c>
      <c r="AE1442" s="167">
        <f>[1]节奏总纲!AE1442</f>
        <v>107.19687583509695</v>
      </c>
      <c r="AF1442" s="167">
        <f>[1]节奏总纲!AF1442</f>
        <v>110.40428548205956</v>
      </c>
      <c r="AG1442" s="167">
        <f>[1]节奏总纲!AG1442</f>
        <v>115.31266894073046</v>
      </c>
      <c r="AH1442" s="167">
        <f>[1]节奏总纲!AH1442</f>
        <v>124.24684746886977</v>
      </c>
    </row>
    <row r="1443" spans="29:34" x14ac:dyDescent="0.15">
      <c r="AC1443" s="167">
        <v>1440</v>
      </c>
      <c r="AD1443" s="167">
        <f>[1]节奏总纲!AD1443</f>
        <v>104.92622404518592</v>
      </c>
      <c r="AE1443" s="167">
        <f>[1]节奏总纲!AE1443</f>
        <v>107.20668905707267</v>
      </c>
      <c r="AF1443" s="167">
        <f>[1]节奏总纲!AF1443</f>
        <v>110.41397644088433</v>
      </c>
      <c r="AG1443" s="167">
        <f>[1]节奏总纲!AG1443</f>
        <v>115.32247673365029</v>
      </c>
      <c r="AH1443" s="167">
        <f>[1]节奏总纲!AH1443</f>
        <v>124.25747395833275</v>
      </c>
    </row>
    <row r="1444" spans="29:34" x14ac:dyDescent="0.15">
      <c r="AC1444" s="167">
        <v>1441</v>
      </c>
      <c r="AD1444" s="167">
        <f>[1]节奏总纲!AD1444</f>
        <v>104.93653559981333</v>
      </c>
      <c r="AE1444" s="167">
        <f>[1]节奏总纲!AE1444</f>
        <v>107.21650227904838</v>
      </c>
      <c r="AF1444" s="167">
        <f>[1]节奏总纲!AF1444</f>
        <v>110.42366739970909</v>
      </c>
      <c r="AG1444" s="167">
        <f>[1]节奏总纲!AG1444</f>
        <v>115.33228452657013</v>
      </c>
      <c r="AH1444" s="167">
        <f>[1]节奏总纲!AH1444</f>
        <v>124.26810044779575</v>
      </c>
    </row>
    <row r="1445" spans="29:34" x14ac:dyDescent="0.15">
      <c r="AC1445" s="167">
        <v>1442</v>
      </c>
      <c r="AD1445" s="167">
        <f>[1]节奏总纲!AD1445</f>
        <v>104.94684715444073</v>
      </c>
      <c r="AE1445" s="167">
        <f>[1]节奏总纲!AE1445</f>
        <v>107.22631550102409</v>
      </c>
      <c r="AF1445" s="167">
        <f>[1]节奏总纲!AF1445</f>
        <v>110.43335835853385</v>
      </c>
      <c r="AG1445" s="167">
        <f>[1]节奏总纲!AG1445</f>
        <v>115.34209231948996</v>
      </c>
      <c r="AH1445" s="167">
        <f>[1]节奏总纲!AH1445</f>
        <v>124.27872693725874</v>
      </c>
    </row>
    <row r="1446" spans="29:34" x14ac:dyDescent="0.15">
      <c r="AC1446" s="167">
        <v>1443</v>
      </c>
      <c r="AD1446" s="167">
        <f>[1]节奏总纲!AD1446</f>
        <v>104.95715870906814</v>
      </c>
      <c r="AE1446" s="167">
        <f>[1]节奏总纲!AE1446</f>
        <v>107.23612872299981</v>
      </c>
      <c r="AF1446" s="167">
        <f>[1]节奏总纲!AF1446</f>
        <v>110.44304931735861</v>
      </c>
      <c r="AG1446" s="167">
        <f>[1]节奏总纲!AG1446</f>
        <v>115.35190011240981</v>
      </c>
      <c r="AH1446" s="167">
        <f>[1]节奏总纲!AH1446</f>
        <v>124.28935342672172</v>
      </c>
    </row>
    <row r="1447" spans="29:34" x14ac:dyDescent="0.15">
      <c r="AC1447" s="167">
        <v>1444</v>
      </c>
      <c r="AD1447" s="167">
        <f>[1]节奏总纲!AD1447</f>
        <v>104.96747026369556</v>
      </c>
      <c r="AE1447" s="167">
        <f>[1]节奏总纲!AE1447</f>
        <v>107.24594194497553</v>
      </c>
      <c r="AF1447" s="167">
        <f>[1]节奏总纲!AF1447</f>
        <v>110.45274027618336</v>
      </c>
      <c r="AG1447" s="167">
        <f>[1]节奏总纲!AG1447</f>
        <v>115.36170790532964</v>
      </c>
      <c r="AH1447" s="167">
        <f>[1]节奏总纲!AH1447</f>
        <v>124.29997991618471</v>
      </c>
    </row>
    <row r="1448" spans="29:34" x14ac:dyDescent="0.15">
      <c r="AC1448" s="167">
        <v>1445</v>
      </c>
      <c r="AD1448" s="167">
        <f>[1]节奏总纲!AD1448</f>
        <v>104.97778181832297</v>
      </c>
      <c r="AE1448" s="167">
        <f>[1]节奏总纲!AE1448</f>
        <v>107.25575516695123</v>
      </c>
      <c r="AF1448" s="167">
        <f>[1]节奏总纲!AF1448</f>
        <v>110.46243123500813</v>
      </c>
      <c r="AG1448" s="167">
        <f>[1]节奏总纲!AG1448</f>
        <v>115.37151569824948</v>
      </c>
      <c r="AH1448" s="167">
        <f>[1]节奏总纲!AH1448</f>
        <v>124.3106064056477</v>
      </c>
    </row>
    <row r="1449" spans="29:34" x14ac:dyDescent="0.15">
      <c r="AC1449" s="167">
        <v>1446</v>
      </c>
      <c r="AD1449" s="167">
        <f>[1]节奏总纲!AD1449</f>
        <v>104.98809337295037</v>
      </c>
      <c r="AE1449" s="167">
        <f>[1]节奏总纲!AE1449</f>
        <v>107.26556838892695</v>
      </c>
      <c r="AF1449" s="167">
        <f>[1]节奏总纲!AF1449</f>
        <v>110.47212219383289</v>
      </c>
      <c r="AG1449" s="167">
        <f>[1]节奏总纲!AG1449</f>
        <v>115.38132349116933</v>
      </c>
      <c r="AH1449" s="167">
        <f>[1]节奏总纲!AH1449</f>
        <v>124.3212328951107</v>
      </c>
    </row>
    <row r="1450" spans="29:34" x14ac:dyDescent="0.15">
      <c r="AC1450" s="167">
        <v>1447</v>
      </c>
      <c r="AD1450" s="167">
        <f>[1]节奏总纲!AD1450</f>
        <v>104.99840492757778</v>
      </c>
      <c r="AE1450" s="167">
        <f>[1]节奏总纲!AE1450</f>
        <v>107.27538161090267</v>
      </c>
      <c r="AF1450" s="167">
        <f>[1]节奏总纲!AF1450</f>
        <v>110.48181315265765</v>
      </c>
      <c r="AG1450" s="167">
        <f>[1]节奏总纲!AG1450</f>
        <v>115.39113128408916</v>
      </c>
      <c r="AH1450" s="167">
        <f>[1]节奏总纲!AH1450</f>
        <v>124.33185938457368</v>
      </c>
    </row>
    <row r="1451" spans="29:34" x14ac:dyDescent="0.15">
      <c r="AC1451" s="167">
        <v>1448</v>
      </c>
      <c r="AD1451" s="167">
        <f>[1]节奏总纲!AD1451</f>
        <v>105.00813276546759</v>
      </c>
      <c r="AE1451" s="167">
        <f>[1]节奏总纲!AE1451</f>
        <v>107.28519483287839</v>
      </c>
      <c r="AF1451" s="167">
        <f>[1]节奏总纲!AF1451</f>
        <v>110.49150411148241</v>
      </c>
      <c r="AG1451" s="167">
        <f>[1]节奏总纲!AG1451</f>
        <v>115.400939077009</v>
      </c>
      <c r="AH1451" s="167">
        <f>[1]节奏总纲!AH1451</f>
        <v>124.34248587403667</v>
      </c>
    </row>
    <row r="1452" spans="29:34" x14ac:dyDescent="0.15">
      <c r="AC1452" s="167">
        <v>1449</v>
      </c>
      <c r="AD1452" s="167">
        <f>[1]节奏总纲!AD1452</f>
        <v>105.01775378612901</v>
      </c>
      <c r="AE1452" s="167">
        <f>[1]节奏总纲!AE1452</f>
        <v>107.29500805485409</v>
      </c>
      <c r="AF1452" s="167">
        <f>[1]节奏总纲!AF1452</f>
        <v>110.50119507030716</v>
      </c>
      <c r="AG1452" s="167">
        <f>[1]节奏总纲!AG1452</f>
        <v>115.41074686992883</v>
      </c>
      <c r="AH1452" s="167">
        <f>[1]节奏总纲!AH1452</f>
        <v>124.35311236349966</v>
      </c>
    </row>
    <row r="1453" spans="29:34" x14ac:dyDescent="0.15">
      <c r="AC1453" s="167">
        <v>1450</v>
      </c>
      <c r="AD1453" s="167">
        <f>[1]节奏总纲!AD1453</f>
        <v>105.02737480679041</v>
      </c>
      <c r="AE1453" s="167">
        <f>[1]节奏总纲!AE1453</f>
        <v>107.30482127682981</v>
      </c>
      <c r="AF1453" s="167">
        <f>[1]节奏总纲!AF1453</f>
        <v>110.51088602913192</v>
      </c>
      <c r="AG1453" s="167">
        <f>[1]节奏总纲!AG1453</f>
        <v>115.42055466284867</v>
      </c>
      <c r="AH1453" s="167">
        <f>[1]节奏总纲!AH1453</f>
        <v>124.36373885296265</v>
      </c>
    </row>
    <row r="1454" spans="29:34" x14ac:dyDescent="0.15">
      <c r="AC1454" s="167">
        <v>1451</v>
      </c>
      <c r="AD1454" s="167">
        <f>[1]节奏总纲!AD1454</f>
        <v>105.03699582745182</v>
      </c>
      <c r="AE1454" s="167">
        <f>[1]节奏总纲!AE1454</f>
        <v>107.31463449880553</v>
      </c>
      <c r="AF1454" s="167">
        <f>[1]节奏总纲!AF1454</f>
        <v>110.52057698795669</v>
      </c>
      <c r="AG1454" s="167">
        <f>[1]节奏总纲!AG1454</f>
        <v>115.4303624557685</v>
      </c>
      <c r="AH1454" s="167">
        <f>[1]节奏总纲!AH1454</f>
        <v>124.37436534242563</v>
      </c>
    </row>
    <row r="1455" spans="29:34" x14ac:dyDescent="0.15">
      <c r="AC1455" s="167">
        <v>1452</v>
      </c>
      <c r="AD1455" s="167">
        <f>[1]节奏总纲!AD1455</f>
        <v>105.04661684811323</v>
      </c>
      <c r="AE1455" s="167">
        <f>[1]节奏总纲!AE1455</f>
        <v>107.32444772078124</v>
      </c>
      <c r="AF1455" s="167">
        <f>[1]节奏总纲!AF1455</f>
        <v>110.53026794678145</v>
      </c>
      <c r="AG1455" s="167">
        <f>[1]节奏总纲!AG1455</f>
        <v>115.44017024868835</v>
      </c>
      <c r="AH1455" s="167">
        <f>[1]节奏总纲!AH1455</f>
        <v>124.38499183188863</v>
      </c>
    </row>
    <row r="1456" spans="29:34" x14ac:dyDescent="0.15">
      <c r="AC1456" s="167">
        <v>1453</v>
      </c>
      <c r="AD1456" s="167">
        <f>[1]节奏总纲!AD1456</f>
        <v>105.05623786877463</v>
      </c>
      <c r="AE1456" s="167">
        <f>[1]节奏总纲!AE1456</f>
        <v>107.33426094275696</v>
      </c>
      <c r="AF1456" s="167">
        <f>[1]节奏总纲!AF1456</f>
        <v>110.53995890560621</v>
      </c>
      <c r="AG1456" s="167">
        <f>[1]节奏总纲!AG1456</f>
        <v>115.44997804160819</v>
      </c>
      <c r="AH1456" s="167">
        <f>[1]节奏总纲!AH1456</f>
        <v>124.39561832135162</v>
      </c>
    </row>
    <row r="1457" spans="29:34" x14ac:dyDescent="0.15">
      <c r="AC1457" s="167">
        <v>1454</v>
      </c>
      <c r="AD1457" s="167">
        <f>[1]节奏总纲!AD1457</f>
        <v>105.06585888943604</v>
      </c>
      <c r="AE1457" s="167">
        <f>[1]节奏总纲!AE1457</f>
        <v>107.34407416473267</v>
      </c>
      <c r="AF1457" s="167">
        <f>[1]节奏总纲!AF1457</f>
        <v>110.54964986443096</v>
      </c>
      <c r="AG1457" s="167">
        <f>[1]节奏总纲!AG1457</f>
        <v>115.45978583452802</v>
      </c>
      <c r="AH1457" s="167">
        <f>[1]节奏总纲!AH1457</f>
        <v>124.40624481081461</v>
      </c>
    </row>
    <row r="1458" spans="29:34" x14ac:dyDescent="0.15">
      <c r="AC1458" s="167">
        <v>1455</v>
      </c>
      <c r="AD1458" s="167">
        <f>[1]节奏总纲!AD1458</f>
        <v>105.07547991009746</v>
      </c>
      <c r="AE1458" s="167">
        <f>[1]节奏总纲!AE1458</f>
        <v>107.35388738670838</v>
      </c>
      <c r="AF1458" s="167">
        <f>[1]节奏总纲!AF1458</f>
        <v>110.55934082325572</v>
      </c>
      <c r="AG1458" s="167">
        <f>[1]节奏总纲!AG1458</f>
        <v>115.46959362744786</v>
      </c>
      <c r="AH1458" s="167">
        <f>[1]节奏总纲!AH1458</f>
        <v>124.41687130027759</v>
      </c>
    </row>
    <row r="1459" spans="29:34" x14ac:dyDescent="0.15">
      <c r="AC1459" s="167">
        <v>1456</v>
      </c>
      <c r="AD1459" s="167">
        <f>[1]节奏总纲!AD1459</f>
        <v>105.08510093075886</v>
      </c>
      <c r="AE1459" s="167">
        <f>[1]节奏总纲!AE1459</f>
        <v>107.3637006086841</v>
      </c>
      <c r="AF1459" s="167">
        <f>[1]节奏总纲!AF1459</f>
        <v>110.56903178208049</v>
      </c>
      <c r="AG1459" s="167">
        <f>[1]节奏总纲!AG1459</f>
        <v>115.47940142036769</v>
      </c>
      <c r="AH1459" s="167">
        <f>[1]节奏总纲!AH1459</f>
        <v>124.42749778974058</v>
      </c>
    </row>
    <row r="1460" spans="29:34" x14ac:dyDescent="0.15">
      <c r="AC1460" s="167">
        <v>1457</v>
      </c>
      <c r="AD1460" s="167">
        <f>[1]节奏总纲!AD1460</f>
        <v>105.09472195142027</v>
      </c>
      <c r="AE1460" s="167">
        <f>[1]节奏总纲!AE1460</f>
        <v>107.37351383065982</v>
      </c>
      <c r="AF1460" s="167">
        <f>[1]节奏总纲!AF1460</f>
        <v>110.57872274090525</v>
      </c>
      <c r="AG1460" s="167">
        <f>[1]节奏总纲!AG1460</f>
        <v>115.48920921328754</v>
      </c>
      <c r="AH1460" s="167">
        <f>[1]节奏总纲!AH1460</f>
        <v>124.43812427920358</v>
      </c>
    </row>
    <row r="1461" spans="29:34" x14ac:dyDescent="0.15">
      <c r="AC1461" s="167">
        <v>1458</v>
      </c>
      <c r="AD1461" s="167">
        <f>[1]节奏总纲!AD1461</f>
        <v>105.10434297208168</v>
      </c>
      <c r="AE1461" s="167">
        <f>[1]节奏总纲!AE1461</f>
        <v>107.38332705263554</v>
      </c>
      <c r="AF1461" s="167">
        <f>[1]节奏总纲!AF1461</f>
        <v>110.58841369973001</v>
      </c>
      <c r="AG1461" s="167">
        <f>[1]节奏总纲!AG1461</f>
        <v>115.49901700620737</v>
      </c>
      <c r="AH1461" s="167">
        <f>[1]节奏总纲!AH1461</f>
        <v>124.44875076866657</v>
      </c>
    </row>
    <row r="1462" spans="29:34" x14ac:dyDescent="0.15">
      <c r="AC1462" s="167">
        <v>1459</v>
      </c>
      <c r="AD1462" s="167">
        <f>[1]节奏总纲!AD1462</f>
        <v>105.11396399274308</v>
      </c>
      <c r="AE1462" s="167">
        <f>[1]节奏总纲!AE1462</f>
        <v>107.39314027461124</v>
      </c>
      <c r="AF1462" s="167">
        <f>[1]节奏总纲!AF1462</f>
        <v>110.59810465855476</v>
      </c>
      <c r="AG1462" s="167">
        <f>[1]节奏总纲!AG1462</f>
        <v>115.50882479912721</v>
      </c>
      <c r="AH1462" s="167">
        <f>[1]节奏总纲!AH1462</f>
        <v>124.45937725812955</v>
      </c>
    </row>
    <row r="1463" spans="29:34" x14ac:dyDescent="0.15">
      <c r="AC1463" s="167">
        <v>1460</v>
      </c>
      <c r="AD1463" s="167">
        <f>[1]节奏总纲!AD1463</f>
        <v>105.12358501340449</v>
      </c>
      <c r="AE1463" s="167">
        <f>[1]节奏总纲!AE1463</f>
        <v>107.40295349658696</v>
      </c>
      <c r="AF1463" s="167">
        <f>[1]节奏总纲!AF1463</f>
        <v>110.60779561737952</v>
      </c>
      <c r="AG1463" s="167">
        <f>[1]节奏总纲!AG1463</f>
        <v>115.51863259204706</v>
      </c>
      <c r="AH1463" s="167">
        <f>[1]节奏总纲!AH1463</f>
        <v>124.47000374759254</v>
      </c>
    </row>
    <row r="1464" spans="29:34" x14ac:dyDescent="0.15">
      <c r="AC1464" s="167">
        <v>1461</v>
      </c>
      <c r="AD1464" s="167">
        <f>[1]节奏总纲!AD1464</f>
        <v>105.13320603406591</v>
      </c>
      <c r="AE1464" s="167">
        <f>[1]节奏总纲!AE1464</f>
        <v>107.41276671856268</v>
      </c>
      <c r="AF1464" s="167">
        <f>[1]节奏总纲!AF1464</f>
        <v>110.61748657620429</v>
      </c>
      <c r="AG1464" s="167">
        <f>[1]节奏总纲!AG1464</f>
        <v>115.52844038496688</v>
      </c>
      <c r="AH1464" s="167">
        <f>[1]节奏总纲!AH1464</f>
        <v>124.48063023705554</v>
      </c>
    </row>
    <row r="1465" spans="29:34" x14ac:dyDescent="0.15">
      <c r="AC1465" s="167">
        <v>1462</v>
      </c>
      <c r="AD1465" s="167">
        <f>[1]节奏总纲!AD1465</f>
        <v>105.14282705472731</v>
      </c>
      <c r="AE1465" s="167">
        <f>[1]节奏总纲!AE1465</f>
        <v>107.42257994053838</v>
      </c>
      <c r="AF1465" s="167">
        <f>[1]节奏总纲!AF1465</f>
        <v>110.62717753502905</v>
      </c>
      <c r="AG1465" s="167">
        <f>[1]节奏总纲!AG1465</f>
        <v>115.53824817788673</v>
      </c>
      <c r="AH1465" s="167">
        <f>[1]节奏总纲!AH1465</f>
        <v>124.49125672651853</v>
      </c>
    </row>
    <row r="1466" spans="29:34" x14ac:dyDescent="0.15">
      <c r="AC1466" s="167">
        <v>1463</v>
      </c>
      <c r="AD1466" s="167">
        <f>[1]节奏总纲!AD1466</f>
        <v>105.15244807538872</v>
      </c>
      <c r="AE1466" s="167">
        <f>[1]节奏总纲!AE1466</f>
        <v>107.4323931625141</v>
      </c>
      <c r="AF1466" s="167">
        <f>[1]节奏总纲!AF1466</f>
        <v>110.63686849385381</v>
      </c>
      <c r="AG1466" s="167">
        <f>[1]节奏总纲!AG1466</f>
        <v>115.54805597080656</v>
      </c>
      <c r="AH1466" s="167">
        <f>[1]节奏总纲!AH1466</f>
        <v>124.50188321598151</v>
      </c>
    </row>
    <row r="1467" spans="29:34" x14ac:dyDescent="0.15">
      <c r="AC1467" s="167">
        <v>1464</v>
      </c>
      <c r="AD1467" s="167">
        <f>[1]节奏总纲!AD1467</f>
        <v>105.16206909605013</v>
      </c>
      <c r="AE1467" s="167">
        <f>[1]节奏总纲!AE1467</f>
        <v>107.44220638448982</v>
      </c>
      <c r="AF1467" s="167">
        <f>[1]节奏总纲!AF1467</f>
        <v>110.64655945267856</v>
      </c>
      <c r="AG1467" s="167">
        <f>[1]节奏总纲!AG1467</f>
        <v>115.5578637637264</v>
      </c>
      <c r="AH1467" s="167">
        <f>[1]节奏总纲!AH1467</f>
        <v>124.5125097054445</v>
      </c>
    </row>
    <row r="1468" spans="29:34" x14ac:dyDescent="0.15">
      <c r="AC1468" s="167">
        <v>1465</v>
      </c>
      <c r="AD1468" s="167">
        <f>[1]节奏总纲!AD1468</f>
        <v>105.17169011671153</v>
      </c>
      <c r="AE1468" s="167">
        <f>[1]节奏总纲!AE1468</f>
        <v>107.45201960646553</v>
      </c>
      <c r="AF1468" s="167">
        <f>[1]节奏总纲!AF1468</f>
        <v>110.65625041150332</v>
      </c>
      <c r="AG1468" s="167">
        <f>[1]节奏总纲!AG1468</f>
        <v>115.56767155664623</v>
      </c>
      <c r="AH1468" s="167">
        <f>[1]节奏总纲!AH1468</f>
        <v>124.52313619490749</v>
      </c>
    </row>
    <row r="1469" spans="29:34" x14ac:dyDescent="0.15">
      <c r="AC1469" s="167">
        <v>1466</v>
      </c>
      <c r="AD1469" s="167">
        <f>[1]节奏总纲!AD1469</f>
        <v>105.18131113737294</v>
      </c>
      <c r="AE1469" s="167">
        <f>[1]节奏总纲!AE1469</f>
        <v>107.46183282844125</v>
      </c>
      <c r="AF1469" s="167">
        <f>[1]节奏总纲!AF1469</f>
        <v>110.66594137032808</v>
      </c>
      <c r="AG1469" s="167">
        <f>[1]节奏总纲!AG1469</f>
        <v>115.57747934956608</v>
      </c>
      <c r="AH1469" s="167">
        <f>[1]节奏总纲!AH1469</f>
        <v>124.53376268437049</v>
      </c>
    </row>
    <row r="1470" spans="29:34" x14ac:dyDescent="0.15">
      <c r="AC1470" s="167">
        <v>1467</v>
      </c>
      <c r="AD1470" s="167">
        <f>[1]节奏总纲!AD1470</f>
        <v>105.19093215803436</v>
      </c>
      <c r="AE1470" s="167">
        <f>[1]节奏总纲!AE1470</f>
        <v>107.47164605041696</v>
      </c>
      <c r="AF1470" s="167">
        <f>[1]节奏总纲!AF1470</f>
        <v>110.67563232915285</v>
      </c>
      <c r="AG1470" s="167">
        <f>[1]节奏总纲!AG1470</f>
        <v>115.58728714248592</v>
      </c>
      <c r="AH1470" s="167">
        <f>[1]节奏总纲!AH1470</f>
        <v>124.54438917383347</v>
      </c>
    </row>
    <row r="1471" spans="29:34" x14ac:dyDescent="0.15">
      <c r="AC1471" s="167">
        <v>1468</v>
      </c>
      <c r="AD1471" s="167">
        <f>[1]节奏总纲!AD1471</f>
        <v>105.20055317869576</v>
      </c>
      <c r="AE1471" s="167">
        <f>[1]节奏总纲!AE1471</f>
        <v>107.48145927239268</v>
      </c>
      <c r="AF1471" s="167">
        <f>[1]节奏总纲!AF1471</f>
        <v>110.68532328797761</v>
      </c>
      <c r="AG1471" s="167">
        <f>[1]节奏总纲!AG1471</f>
        <v>115.59709493540575</v>
      </c>
      <c r="AH1471" s="167">
        <f>[1]节奏总纲!AH1471</f>
        <v>124.55501566329646</v>
      </c>
    </row>
    <row r="1472" spans="29:34" x14ac:dyDescent="0.15">
      <c r="AC1472" s="167">
        <v>1469</v>
      </c>
      <c r="AD1472" s="167">
        <f>[1]节奏总纲!AD1472</f>
        <v>105.21017419935717</v>
      </c>
      <c r="AE1472" s="167">
        <f>[1]节奏总纲!AE1472</f>
        <v>107.49127249436839</v>
      </c>
      <c r="AF1472" s="167">
        <f>[1]节奏总纲!AF1472</f>
        <v>110.69501424680236</v>
      </c>
      <c r="AG1472" s="167">
        <f>[1]节奏总纲!AG1472</f>
        <v>115.60690272832559</v>
      </c>
      <c r="AH1472" s="167">
        <f>[1]节奏总纲!AH1472</f>
        <v>124.56564215275945</v>
      </c>
    </row>
    <row r="1473" spans="29:34" x14ac:dyDescent="0.15">
      <c r="AC1473" s="167">
        <v>1470</v>
      </c>
      <c r="AD1473" s="167">
        <f>[1]节奏总纲!AD1473</f>
        <v>105.21979522001858</v>
      </c>
      <c r="AE1473" s="167">
        <f>[1]节奏总纲!AE1473</f>
        <v>107.50108571634411</v>
      </c>
      <c r="AF1473" s="167">
        <f>[1]节奏总纲!AF1473</f>
        <v>110.70470520562712</v>
      </c>
      <c r="AG1473" s="167">
        <f>[1]节奏总纲!AG1473</f>
        <v>115.61671052124542</v>
      </c>
      <c r="AH1473" s="167">
        <f>[1]节奏总纲!AH1473</f>
        <v>124.57626864222244</v>
      </c>
    </row>
    <row r="1474" spans="29:34" x14ac:dyDescent="0.15">
      <c r="AC1474" s="167">
        <v>1471</v>
      </c>
      <c r="AD1474" s="167">
        <f>[1]节奏总纲!AD1474</f>
        <v>105.22941624067998</v>
      </c>
      <c r="AE1474" s="167">
        <f>[1]节奏总纲!AE1474</f>
        <v>107.51089893831983</v>
      </c>
      <c r="AF1474" s="167">
        <f>[1]节奏总纲!AF1474</f>
        <v>110.71439616445188</v>
      </c>
      <c r="AG1474" s="167">
        <f>[1]节奏总纲!AG1474</f>
        <v>115.62651831416527</v>
      </c>
      <c r="AH1474" s="167">
        <f>[1]节奏总纲!AH1474</f>
        <v>124.58689513168542</v>
      </c>
    </row>
    <row r="1475" spans="29:34" x14ac:dyDescent="0.15">
      <c r="AC1475" s="167">
        <v>1472</v>
      </c>
      <c r="AD1475" s="167">
        <f>[1]节奏总纲!AD1475</f>
        <v>105.23903726134139</v>
      </c>
      <c r="AE1475" s="167">
        <f>[1]节奏总纲!AE1475</f>
        <v>107.52071216029553</v>
      </c>
      <c r="AF1475" s="167">
        <f>[1]节奏总纲!AF1475</f>
        <v>110.72408712327665</v>
      </c>
      <c r="AG1475" s="167">
        <f>[1]节奏总纲!AG1475</f>
        <v>115.6363261070851</v>
      </c>
      <c r="AH1475" s="167">
        <f>[1]节奏总纲!AH1475</f>
        <v>124.59752162114842</v>
      </c>
    </row>
    <row r="1476" spans="29:34" x14ac:dyDescent="0.15">
      <c r="AC1476" s="167">
        <v>1473</v>
      </c>
      <c r="AD1476" s="167">
        <f>[1]节奏总纲!AD1476</f>
        <v>105.24865828200281</v>
      </c>
      <c r="AE1476" s="167">
        <f>[1]节奏总纲!AE1476</f>
        <v>107.53052538227125</v>
      </c>
      <c r="AF1476" s="167">
        <f>[1]节奏总纲!AF1476</f>
        <v>110.73377808210141</v>
      </c>
      <c r="AG1476" s="167">
        <f>[1]节奏总纲!AG1476</f>
        <v>115.64613390000494</v>
      </c>
      <c r="AH1476" s="167">
        <f>[1]节奏总纲!AH1476</f>
        <v>124.60814811061141</v>
      </c>
    </row>
    <row r="1477" spans="29:34" x14ac:dyDescent="0.15">
      <c r="AC1477" s="167">
        <v>1474</v>
      </c>
      <c r="AD1477" s="167">
        <f>[1]节奏总纲!AD1477</f>
        <v>105.25827930266421</v>
      </c>
      <c r="AE1477" s="167">
        <f>[1]节奏总纲!AE1477</f>
        <v>107.54033860424697</v>
      </c>
      <c r="AF1477" s="167">
        <f>[1]节奏总纲!AF1477</f>
        <v>110.74346904092616</v>
      </c>
      <c r="AG1477" s="167">
        <f>[1]节奏总纲!AG1477</f>
        <v>115.65594169292478</v>
      </c>
      <c r="AH1477" s="167">
        <f>[1]节奏总纲!AH1477</f>
        <v>124.6187746000744</v>
      </c>
    </row>
    <row r="1478" spans="29:34" x14ac:dyDescent="0.15">
      <c r="AC1478" s="167">
        <v>1475</v>
      </c>
      <c r="AD1478" s="167">
        <f>[1]节奏总纲!AD1478</f>
        <v>105.26790032332562</v>
      </c>
      <c r="AE1478" s="167">
        <f>[1]节奏总纲!AE1478</f>
        <v>107.55015182622267</v>
      </c>
      <c r="AF1478" s="167">
        <f>[1]节奏总纲!AF1478</f>
        <v>110.75315999975092</v>
      </c>
      <c r="AG1478" s="167">
        <f>[1]节奏总纲!AG1478</f>
        <v>115.66574948584461</v>
      </c>
      <c r="AH1478" s="167">
        <f>[1]节奏总纲!AH1478</f>
        <v>124.62940108953738</v>
      </c>
    </row>
    <row r="1479" spans="29:34" x14ac:dyDescent="0.15">
      <c r="AC1479" s="167">
        <v>1476</v>
      </c>
      <c r="AD1479" s="167">
        <f>[1]节奏总纲!AD1479</f>
        <v>105.27752134398703</v>
      </c>
      <c r="AE1479" s="167">
        <f>[1]节奏总纲!AE1479</f>
        <v>107.55996504819839</v>
      </c>
      <c r="AF1479" s="167">
        <f>[1]节奏总纲!AF1479</f>
        <v>110.76285095857568</v>
      </c>
      <c r="AG1479" s="167">
        <f>[1]节奏总纲!AG1479</f>
        <v>115.67555727876446</v>
      </c>
      <c r="AH1479" s="167">
        <f>[1]节奏总纲!AH1479</f>
        <v>124.64002757900037</v>
      </c>
    </row>
    <row r="1480" spans="29:34" x14ac:dyDescent="0.15">
      <c r="AC1480" s="167">
        <v>1477</v>
      </c>
      <c r="AD1480" s="167">
        <f>[1]节奏总纲!AD1480</f>
        <v>105.28714236464843</v>
      </c>
      <c r="AE1480" s="167">
        <f>[1]节奏总纲!AE1480</f>
        <v>107.56977827017411</v>
      </c>
      <c r="AF1480" s="167">
        <f>[1]节奏总纲!AF1480</f>
        <v>110.77254191740045</v>
      </c>
      <c r="AG1480" s="167">
        <f>[1]节奏总纲!AG1480</f>
        <v>115.68536507168429</v>
      </c>
      <c r="AH1480" s="167">
        <f>[1]节奏总纲!AH1480</f>
        <v>124.65065406846337</v>
      </c>
    </row>
    <row r="1481" spans="29:34" x14ac:dyDescent="0.15">
      <c r="AC1481" s="167">
        <v>1478</v>
      </c>
      <c r="AD1481" s="167">
        <f>[1]节奏总纲!AD1481</f>
        <v>105.29676338530984</v>
      </c>
      <c r="AE1481" s="167">
        <f>[1]节奏总纲!AE1481</f>
        <v>107.57959149214983</v>
      </c>
      <c r="AF1481" s="167">
        <f>[1]节奏总纲!AF1481</f>
        <v>110.78223287622521</v>
      </c>
      <c r="AG1481" s="167">
        <f>[1]节奏总纲!AG1481</f>
        <v>115.69517286460413</v>
      </c>
      <c r="AH1481" s="167">
        <f>[1]节奏总纲!AH1481</f>
        <v>124.66128055792636</v>
      </c>
    </row>
    <row r="1482" spans="29:34" x14ac:dyDescent="0.15">
      <c r="AC1482" s="167">
        <v>1479</v>
      </c>
      <c r="AD1482" s="167">
        <f>[1]节奏总纲!AD1482</f>
        <v>105.30638440597126</v>
      </c>
      <c r="AE1482" s="167">
        <f>[1]节奏总纲!AE1482</f>
        <v>107.58940471412554</v>
      </c>
      <c r="AF1482" s="167">
        <f>[1]节奏总纲!AF1482</f>
        <v>110.79192383504996</v>
      </c>
      <c r="AG1482" s="167">
        <f>[1]节奏总纲!AG1482</f>
        <v>115.70498065752396</v>
      </c>
      <c r="AH1482" s="167">
        <f>[1]节奏总纲!AH1482</f>
        <v>124.67190704738934</v>
      </c>
    </row>
    <row r="1483" spans="29:34" x14ac:dyDescent="0.15">
      <c r="AC1483" s="167">
        <v>1480</v>
      </c>
      <c r="AD1483" s="167">
        <f>[1]节奏总纲!AD1483</f>
        <v>105.31600542663266</v>
      </c>
      <c r="AE1483" s="167">
        <f>[1]节奏总纲!AE1483</f>
        <v>107.59921793610125</v>
      </c>
      <c r="AF1483" s="167">
        <f>[1]节奏总纲!AF1483</f>
        <v>110.80161479387472</v>
      </c>
      <c r="AG1483" s="167">
        <f>[1]节奏总纲!AG1483</f>
        <v>115.71478845044381</v>
      </c>
      <c r="AH1483" s="167">
        <f>[1]节奏总纲!AH1483</f>
        <v>124.68253353685233</v>
      </c>
    </row>
    <row r="1484" spans="29:34" x14ac:dyDescent="0.15">
      <c r="AC1484" s="167">
        <v>1481</v>
      </c>
      <c r="AD1484" s="167">
        <f>[1]节奏总纲!AD1484</f>
        <v>105.32562644729407</v>
      </c>
      <c r="AE1484" s="167">
        <f>[1]节奏总纲!AE1484</f>
        <v>107.60903115807697</v>
      </c>
      <c r="AF1484" s="167">
        <f>[1]节奏总纲!AF1484</f>
        <v>110.81130575269948</v>
      </c>
      <c r="AG1484" s="167">
        <f>[1]节奏总纲!AG1484</f>
        <v>115.72459624336365</v>
      </c>
      <c r="AH1484" s="167">
        <f>[1]节奏总纲!AH1484</f>
        <v>124.69316002631533</v>
      </c>
    </row>
    <row r="1485" spans="29:34" x14ac:dyDescent="0.15">
      <c r="AC1485" s="167">
        <v>1482</v>
      </c>
      <c r="AD1485" s="167">
        <f>[1]节奏总纲!AD1485</f>
        <v>105.33524746795548</v>
      </c>
      <c r="AE1485" s="167">
        <f>[1]节奏总纲!AE1485</f>
        <v>107.61884438005268</v>
      </c>
      <c r="AF1485" s="167">
        <f>[1]节奏总纲!AF1485</f>
        <v>110.82099671152424</v>
      </c>
      <c r="AG1485" s="167">
        <f>[1]节奏总纲!AG1485</f>
        <v>115.73440403628348</v>
      </c>
      <c r="AH1485" s="167">
        <f>[1]节奏总纲!AH1485</f>
        <v>124.70378651577832</v>
      </c>
    </row>
    <row r="1486" spans="29:34" x14ac:dyDescent="0.15">
      <c r="AC1486" s="167">
        <v>1483</v>
      </c>
      <c r="AD1486" s="167">
        <f>[1]节奏总纲!AD1486</f>
        <v>105.34486848861688</v>
      </c>
      <c r="AE1486" s="167">
        <f>[1]节奏总纲!AE1486</f>
        <v>107.6286576020284</v>
      </c>
      <c r="AF1486" s="167">
        <f>[1]节奏总纲!AF1486</f>
        <v>110.83068767034901</v>
      </c>
      <c r="AG1486" s="167">
        <f>[1]节奏总纲!AG1486</f>
        <v>115.74421182920332</v>
      </c>
      <c r="AH1486" s="167">
        <f>[1]节奏总纲!AH1486</f>
        <v>124.7144130052413</v>
      </c>
    </row>
    <row r="1487" spans="29:34" x14ac:dyDescent="0.15">
      <c r="AC1487" s="167">
        <v>1484</v>
      </c>
      <c r="AD1487" s="167">
        <f>[1]节奏总纲!AD1487</f>
        <v>105.3544895092783</v>
      </c>
      <c r="AE1487" s="167">
        <f>[1]节奏总纲!AE1487</f>
        <v>107.63847082400412</v>
      </c>
      <c r="AF1487" s="167">
        <f>[1]节奏总纲!AF1487</f>
        <v>110.84037862917376</v>
      </c>
      <c r="AG1487" s="167">
        <f>[1]节奏总纲!AG1487</f>
        <v>115.75401962212315</v>
      </c>
      <c r="AH1487" s="167">
        <f>[1]节奏总纲!AH1487</f>
        <v>124.72503949470429</v>
      </c>
    </row>
    <row r="1488" spans="29:34" x14ac:dyDescent="0.15">
      <c r="AC1488" s="167">
        <v>1485</v>
      </c>
      <c r="AD1488" s="167">
        <f>[1]节奏总纲!AD1488</f>
        <v>105.36411052993971</v>
      </c>
      <c r="AE1488" s="167">
        <f>[1]节奏总纲!AE1488</f>
        <v>107.64828404597982</v>
      </c>
      <c r="AF1488" s="167">
        <f>[1]节奏总纲!AF1488</f>
        <v>110.85006958799852</v>
      </c>
      <c r="AG1488" s="167">
        <f>[1]节奏总纲!AG1488</f>
        <v>115.763827415043</v>
      </c>
      <c r="AH1488" s="167">
        <f>[1]节奏总纲!AH1488</f>
        <v>124.73566598416728</v>
      </c>
    </row>
    <row r="1489" spans="29:34" x14ac:dyDescent="0.15">
      <c r="AC1489" s="167">
        <v>1486</v>
      </c>
      <c r="AD1489" s="167">
        <f>[1]节奏总纲!AD1489</f>
        <v>105.37373155060111</v>
      </c>
      <c r="AE1489" s="167">
        <f>[1]节奏总纲!AE1489</f>
        <v>107.65809726795554</v>
      </c>
      <c r="AF1489" s="167">
        <f>[1]节奏总纲!AF1489</f>
        <v>110.85976054682328</v>
      </c>
      <c r="AG1489" s="167">
        <f>[1]节奏总纲!AG1489</f>
        <v>115.77363520796283</v>
      </c>
      <c r="AH1489" s="167">
        <f>[1]节奏总纲!AH1489</f>
        <v>124.74629247363026</v>
      </c>
    </row>
    <row r="1490" spans="29:34" x14ac:dyDescent="0.15">
      <c r="AC1490" s="167">
        <v>1487</v>
      </c>
      <c r="AD1490" s="167">
        <f>[1]节奏总纲!AD1490</f>
        <v>105.38335257126252</v>
      </c>
      <c r="AE1490" s="167">
        <f>[1]节奏总纲!AE1490</f>
        <v>107.66791048993126</v>
      </c>
      <c r="AF1490" s="167">
        <f>[1]节奏总纲!AF1490</f>
        <v>110.86945150564804</v>
      </c>
      <c r="AG1490" s="167">
        <f>[1]节奏总纲!AG1490</f>
        <v>115.78344300088267</v>
      </c>
      <c r="AH1490" s="167">
        <f>[1]节奏总纲!AH1490</f>
        <v>124.75691896309326</v>
      </c>
    </row>
    <row r="1491" spans="29:34" x14ac:dyDescent="0.15">
      <c r="AC1491" s="167">
        <v>1488</v>
      </c>
      <c r="AD1491" s="167">
        <f>[1]节奏总纲!AD1491</f>
        <v>105.39297359192393</v>
      </c>
      <c r="AE1491" s="167">
        <f>[1]节奏总纲!AE1491</f>
        <v>107.67772371190696</v>
      </c>
      <c r="AF1491" s="167">
        <f>[1]节奏总纲!AF1491</f>
        <v>110.87914246447281</v>
      </c>
      <c r="AG1491" s="167">
        <f>[1]节奏总纲!AG1491</f>
        <v>115.79325079380251</v>
      </c>
      <c r="AH1491" s="167">
        <f>[1]节奏总纲!AH1491</f>
        <v>124.76754545255625</v>
      </c>
    </row>
    <row r="1492" spans="29:34" x14ac:dyDescent="0.15">
      <c r="AC1492" s="167">
        <v>1489</v>
      </c>
      <c r="AD1492" s="167">
        <f>[1]节奏总纲!AD1492</f>
        <v>105.40259461258533</v>
      </c>
      <c r="AE1492" s="167">
        <f>[1]节奏总纲!AE1492</f>
        <v>107.68753693388268</v>
      </c>
      <c r="AF1492" s="167">
        <f>[1]节奏总纲!AF1492</f>
        <v>110.88883342329756</v>
      </c>
      <c r="AG1492" s="167">
        <f>[1]节奏总纲!AG1492</f>
        <v>115.80305858672234</v>
      </c>
      <c r="AH1492" s="167">
        <f>[1]节奏总纲!AH1492</f>
        <v>124.77817194201924</v>
      </c>
    </row>
    <row r="1493" spans="29:34" x14ac:dyDescent="0.15">
      <c r="AC1493" s="167">
        <v>1490</v>
      </c>
      <c r="AD1493" s="167">
        <f>[1]节奏总纲!AD1493</f>
        <v>105.41221563324675</v>
      </c>
      <c r="AE1493" s="167">
        <f>[1]节奏总纲!AE1493</f>
        <v>107.6973501558584</v>
      </c>
      <c r="AF1493" s="167">
        <f>[1]节奏总纲!AF1493</f>
        <v>110.89852438212232</v>
      </c>
      <c r="AG1493" s="167">
        <f>[1]节奏总纲!AG1493</f>
        <v>115.81286637964219</v>
      </c>
      <c r="AH1493" s="167">
        <f>[1]节奏总纲!AH1493</f>
        <v>124.78879843148222</v>
      </c>
    </row>
    <row r="1494" spans="29:34" x14ac:dyDescent="0.15">
      <c r="AC1494" s="167">
        <v>1491</v>
      </c>
      <c r="AD1494" s="167">
        <f>[1]节奏总纲!AD1494</f>
        <v>105.42183665390816</v>
      </c>
      <c r="AE1494" s="167">
        <f>[1]节奏总纲!AE1494</f>
        <v>107.70716337783412</v>
      </c>
      <c r="AF1494" s="167">
        <f>[1]节奏总纲!AF1494</f>
        <v>110.90821534094708</v>
      </c>
      <c r="AG1494" s="167">
        <f>[1]节奏总纲!AG1494</f>
        <v>115.82267417256202</v>
      </c>
      <c r="AH1494" s="167">
        <f>[1]节奏总纲!AH1494</f>
        <v>124.79942492094521</v>
      </c>
    </row>
    <row r="1495" spans="29:34" x14ac:dyDescent="0.15">
      <c r="AC1495" s="167">
        <v>1492</v>
      </c>
      <c r="AD1495" s="167">
        <f>[1]节奏总纲!AD1495</f>
        <v>105.43145767456956</v>
      </c>
      <c r="AE1495" s="167">
        <f>[1]节奏总纲!AE1495</f>
        <v>107.71697659980983</v>
      </c>
      <c r="AF1495" s="167">
        <f>[1]节奏总纲!AF1495</f>
        <v>110.91790629977184</v>
      </c>
      <c r="AG1495" s="167">
        <f>[1]节奏总纲!AG1495</f>
        <v>115.83248196548186</v>
      </c>
      <c r="AH1495" s="167">
        <f>[1]节奏总纲!AH1495</f>
        <v>124.81005141040821</v>
      </c>
    </row>
    <row r="1496" spans="29:34" x14ac:dyDescent="0.15">
      <c r="AC1496" s="167">
        <v>1493</v>
      </c>
      <c r="AD1496" s="167">
        <f>[1]节奏总纲!AD1496</f>
        <v>105.44107869523097</v>
      </c>
      <c r="AE1496" s="167">
        <f>[1]节奏总纲!AE1496</f>
        <v>107.72678982178554</v>
      </c>
      <c r="AF1496" s="167">
        <f>[1]节奏总纲!AF1496</f>
        <v>110.92759725859661</v>
      </c>
      <c r="AG1496" s="167">
        <f>[1]节奏总纲!AG1496</f>
        <v>115.84228975840169</v>
      </c>
      <c r="AH1496" s="167">
        <f>[1]节奏总纲!AH1496</f>
        <v>124.8206778998712</v>
      </c>
    </row>
    <row r="1497" spans="29:34" x14ac:dyDescent="0.15">
      <c r="AC1497" s="167">
        <v>1494</v>
      </c>
      <c r="AD1497" s="167">
        <f>[1]节奏总纲!AD1497</f>
        <v>105.45069971589238</v>
      </c>
      <c r="AE1497" s="167">
        <f>[1]节奏总纲!AE1497</f>
        <v>107.73660304376126</v>
      </c>
      <c r="AF1497" s="167">
        <f>[1]节奏总纲!AF1497</f>
        <v>110.93728821742135</v>
      </c>
      <c r="AG1497" s="167">
        <f>[1]节奏总纲!AG1497</f>
        <v>115.85209755132153</v>
      </c>
      <c r="AH1497" s="167">
        <f>[1]节奏总纲!AH1497</f>
        <v>124.83130438933418</v>
      </c>
    </row>
    <row r="1498" spans="29:34" x14ac:dyDescent="0.15">
      <c r="AC1498" s="167">
        <v>1495</v>
      </c>
      <c r="AD1498" s="167">
        <f>[1]节奏总纲!AD1498</f>
        <v>105.46032073655378</v>
      </c>
      <c r="AE1498" s="167">
        <f>[1]节奏总纲!AE1498</f>
        <v>107.74641626573697</v>
      </c>
      <c r="AF1498" s="167">
        <f>[1]节奏总纲!AF1498</f>
        <v>110.94697917624612</v>
      </c>
      <c r="AG1498" s="167">
        <f>[1]节奏总纲!AG1498</f>
        <v>115.86190534424136</v>
      </c>
      <c r="AH1498" s="167">
        <f>[1]节奏总纲!AH1498</f>
        <v>124.84193087879717</v>
      </c>
    </row>
    <row r="1499" spans="29:34" x14ac:dyDescent="0.15">
      <c r="AC1499" s="167">
        <v>1496</v>
      </c>
      <c r="AD1499" s="167">
        <f>[1]节奏总纲!AD1499</f>
        <v>105.4699417572152</v>
      </c>
      <c r="AE1499" s="167">
        <f>[1]节奏总纲!AE1499</f>
        <v>107.75622948771269</v>
      </c>
      <c r="AF1499" s="167">
        <f>[1]节奏总纲!AF1499</f>
        <v>110.95667013507088</v>
      </c>
      <c r="AG1499" s="167">
        <f>[1]节奏总纲!AG1499</f>
        <v>115.87171313716121</v>
      </c>
      <c r="AH1499" s="167">
        <f>[1]节奏总纲!AH1499</f>
        <v>124.85255736826016</v>
      </c>
    </row>
    <row r="1500" spans="29:34" x14ac:dyDescent="0.15">
      <c r="AC1500" s="167">
        <v>1497</v>
      </c>
      <c r="AD1500" s="167">
        <f>[1]节奏总纲!AD1500</f>
        <v>105.47956277787661</v>
      </c>
      <c r="AE1500" s="167">
        <f>[1]节奏总纲!AE1500</f>
        <v>107.76604270968841</v>
      </c>
      <c r="AF1500" s="167">
        <f>[1]节奏总纲!AF1500</f>
        <v>110.96636109389564</v>
      </c>
      <c r="AG1500" s="167">
        <f>[1]节奏总纲!AG1500</f>
        <v>115.88152093008105</v>
      </c>
      <c r="AH1500" s="167">
        <f>[1]节奏总纲!AH1500</f>
        <v>124.86318385772316</v>
      </c>
    </row>
    <row r="1501" spans="29:34" x14ac:dyDescent="0.15">
      <c r="AC1501" s="167">
        <v>1498</v>
      </c>
      <c r="AD1501" s="167">
        <f>[1]节奏总纲!AD1501</f>
        <v>105.48918379853801</v>
      </c>
      <c r="AE1501" s="167">
        <f>[1]节奏总纲!AE1501</f>
        <v>107.77585593166411</v>
      </c>
      <c r="AF1501" s="167">
        <f>[1]节奏总纲!AF1501</f>
        <v>110.97605205272041</v>
      </c>
      <c r="AG1501" s="167">
        <f>[1]节奏总纲!AG1501</f>
        <v>115.89132872300088</v>
      </c>
      <c r="AH1501" s="167">
        <f>[1]节奏总纲!AH1501</f>
        <v>124.87381034718614</v>
      </c>
    </row>
    <row r="1502" spans="29:34" x14ac:dyDescent="0.15">
      <c r="AC1502" s="167">
        <v>1499</v>
      </c>
      <c r="AD1502" s="167">
        <f>[1]节奏总纲!AD1502</f>
        <v>105.49880481919942</v>
      </c>
      <c r="AE1502" s="167">
        <f>[1]节奏总纲!AE1502</f>
        <v>107.78566915363983</v>
      </c>
      <c r="AF1502" s="167">
        <f>[1]节奏总纲!AF1502</f>
        <v>110.98574301154517</v>
      </c>
      <c r="AG1502" s="167">
        <f>[1]节奏总纲!AG1502</f>
        <v>115.90113651592073</v>
      </c>
      <c r="AH1502" s="167">
        <f>[1]节奏总纲!AH1502</f>
        <v>124.88443683664913</v>
      </c>
    </row>
    <row r="1503" spans="29:34" x14ac:dyDescent="0.15">
      <c r="AC1503" s="167">
        <v>1500</v>
      </c>
      <c r="AD1503" s="167">
        <f>[1]节奏总纲!AD1503</f>
        <v>105.50842583986083</v>
      </c>
      <c r="AE1503" s="167">
        <f>[1]节奏总纲!AE1503</f>
        <v>107.79548237561555</v>
      </c>
      <c r="AF1503" s="167">
        <f>[1]节奏总纲!AF1503</f>
        <v>110.99543397036992</v>
      </c>
      <c r="AG1503" s="167">
        <f>[1]节奏总纲!AG1503</f>
        <v>115.91094430884056</v>
      </c>
      <c r="AH1503" s="167">
        <f>[1]节奏总纲!AH1503</f>
        <v>124.89506332611212</v>
      </c>
    </row>
    <row r="1504" spans="29:34" x14ac:dyDescent="0.15">
      <c r="AC1504" s="167">
        <v>1501</v>
      </c>
      <c r="AD1504" s="167">
        <f>[1]节奏总纲!AD1504</f>
        <v>105.51804686052223</v>
      </c>
      <c r="AE1504" s="167">
        <f>[1]节奏总纲!AE1504</f>
        <v>107.80529559759127</v>
      </c>
      <c r="AF1504" s="167">
        <f>[1]节奏总纲!AF1504</f>
        <v>111.00485532179441</v>
      </c>
      <c r="AG1504" s="167">
        <f>[1]节奏总纲!AG1504</f>
        <v>115.9207521017604</v>
      </c>
      <c r="AH1504" s="167">
        <f>[1]节奏总纲!AH1504</f>
        <v>124.90568981557512</v>
      </c>
    </row>
    <row r="1505" spans="29:34" x14ac:dyDescent="0.15">
      <c r="AC1505" s="167">
        <v>1502</v>
      </c>
      <c r="AD1505" s="167">
        <f>[1]节奏总纲!AD1505</f>
        <v>105.52766788118365</v>
      </c>
      <c r="AE1505" s="167">
        <f>[1]节奏总纲!AE1505</f>
        <v>107.81510881956697</v>
      </c>
      <c r="AF1505" s="167">
        <f>[1]节奏总纲!AF1505</f>
        <v>111.0140364678753</v>
      </c>
      <c r="AG1505" s="167">
        <f>[1]节奏总纲!AG1505</f>
        <v>115.93055989468023</v>
      </c>
      <c r="AH1505" s="167">
        <f>[1]节奏总纲!AH1505</f>
        <v>124.91631630503809</v>
      </c>
    </row>
    <row r="1506" spans="29:34" x14ac:dyDescent="0.15">
      <c r="AC1506" s="167">
        <v>1503</v>
      </c>
      <c r="AD1506" s="167">
        <f>[1]节奏总纲!AD1506</f>
        <v>105.53728890184506</v>
      </c>
      <c r="AE1506" s="167">
        <f>[1]节奏总纲!AE1506</f>
        <v>107.82492204154269</v>
      </c>
      <c r="AF1506" s="167">
        <f>[1]节奏总纲!AF1506</f>
        <v>111.02321761395619</v>
      </c>
      <c r="AG1506" s="167">
        <f>[1]节奏总纲!AG1506</f>
        <v>115.94036768760007</v>
      </c>
      <c r="AH1506" s="167">
        <f>[1]节奏总纲!AH1506</f>
        <v>124.92694279450109</v>
      </c>
    </row>
    <row r="1507" spans="29:34" x14ac:dyDescent="0.15">
      <c r="AC1507" s="167">
        <v>1504</v>
      </c>
      <c r="AD1507" s="167">
        <f>[1]节奏总纲!AD1507</f>
        <v>105.54690992250646</v>
      </c>
      <c r="AE1507" s="167">
        <f>[1]节奏总纲!AE1507</f>
        <v>107.83473526351841</v>
      </c>
      <c r="AF1507" s="167">
        <f>[1]节奏总纲!AF1507</f>
        <v>111.03239876003708</v>
      </c>
      <c r="AG1507" s="167">
        <f>[1]节奏总纲!AG1507</f>
        <v>115.95017548051992</v>
      </c>
      <c r="AH1507" s="167">
        <f>[1]节奏总纲!AH1507</f>
        <v>124.93756928396408</v>
      </c>
    </row>
    <row r="1508" spans="29:34" x14ac:dyDescent="0.15">
      <c r="AC1508" s="167">
        <v>1505</v>
      </c>
      <c r="AD1508" s="167">
        <f>[1]节奏总纲!AD1508</f>
        <v>105.55653094316787</v>
      </c>
      <c r="AE1508" s="167">
        <f>[1]节奏总纲!AE1508</f>
        <v>107.84454848549412</v>
      </c>
      <c r="AF1508" s="167">
        <f>[1]节奏总纲!AF1508</f>
        <v>111.04157990611797</v>
      </c>
      <c r="AG1508" s="167">
        <f>[1]节奏总纲!AG1508</f>
        <v>115.95998327343975</v>
      </c>
      <c r="AH1508" s="167">
        <f>[1]节奏总纲!AH1508</f>
        <v>124.94819577342707</v>
      </c>
    </row>
    <row r="1509" spans="29:34" x14ac:dyDescent="0.15">
      <c r="AC1509" s="167">
        <v>1506</v>
      </c>
      <c r="AD1509" s="167">
        <f>[1]节奏总纲!AD1509</f>
        <v>105.56615196382928</v>
      </c>
      <c r="AE1509" s="167">
        <f>[1]节奏总纲!AE1509</f>
        <v>107.85436170746983</v>
      </c>
      <c r="AF1509" s="167">
        <f>[1]节奏总纲!AF1509</f>
        <v>111.05076105219887</v>
      </c>
      <c r="AG1509" s="167">
        <f>[1]节奏总纲!AG1509</f>
        <v>115.96979106635959</v>
      </c>
      <c r="AH1509" s="167">
        <f>[1]节奏总纲!AH1509</f>
        <v>124.95882226289005</v>
      </c>
    </row>
    <row r="1510" spans="29:34" x14ac:dyDescent="0.15">
      <c r="AC1510" s="167">
        <v>1507</v>
      </c>
      <c r="AD1510" s="167">
        <f>[1]节奏总纲!AD1510</f>
        <v>105.57577298449068</v>
      </c>
      <c r="AE1510" s="167">
        <f>[1]节奏总纲!AE1510</f>
        <v>107.86417492944555</v>
      </c>
      <c r="AF1510" s="167">
        <f>[1]节奏总纲!AF1510</f>
        <v>111.05994219827976</v>
      </c>
      <c r="AG1510" s="167">
        <f>[1]节奏总纲!AG1510</f>
        <v>115.97959885927942</v>
      </c>
      <c r="AH1510" s="167">
        <f>[1]节奏总纲!AH1510</f>
        <v>124.96944875235305</v>
      </c>
    </row>
    <row r="1511" spans="29:34" x14ac:dyDescent="0.15">
      <c r="AC1511" s="167">
        <v>1508</v>
      </c>
      <c r="AD1511" s="167">
        <f>[1]节奏总纲!AD1511</f>
        <v>105.5853940051521</v>
      </c>
      <c r="AE1511" s="167">
        <f>[1]节奏总纲!AE1511</f>
        <v>107.87398815142126</v>
      </c>
      <c r="AF1511" s="167">
        <f>[1]节奏总纲!AF1511</f>
        <v>111.06912334436065</v>
      </c>
      <c r="AG1511" s="167">
        <f>[1]节奏总纲!AG1511</f>
        <v>115.98940665219926</v>
      </c>
      <c r="AH1511" s="167">
        <f>[1]节奏总纲!AH1511</f>
        <v>124.98007524181604</v>
      </c>
    </row>
    <row r="1512" spans="29:34" x14ac:dyDescent="0.15">
      <c r="AC1512" s="167">
        <v>1509</v>
      </c>
      <c r="AD1512" s="167">
        <f>[1]节奏总纲!AD1512</f>
        <v>105.59501502581351</v>
      </c>
      <c r="AE1512" s="167">
        <f>[1]节奏总纲!AE1512</f>
        <v>107.88380137339698</v>
      </c>
      <c r="AF1512" s="167">
        <f>[1]节奏总纲!AF1512</f>
        <v>111.07830449044154</v>
      </c>
      <c r="AG1512" s="167">
        <f>[1]节奏总纲!AG1512</f>
        <v>115.99921444511909</v>
      </c>
      <c r="AH1512" s="167">
        <f>[1]节奏总纲!AH1512</f>
        <v>124.99070173127903</v>
      </c>
    </row>
    <row r="1513" spans="29:34" x14ac:dyDescent="0.15">
      <c r="AC1513" s="167">
        <v>1510</v>
      </c>
      <c r="AD1513" s="167">
        <f>[1]节奏总纲!AD1513</f>
        <v>105.60463604647491</v>
      </c>
      <c r="AE1513" s="167">
        <f>[1]节奏总纲!AE1513</f>
        <v>107.8936145953727</v>
      </c>
      <c r="AF1513" s="167">
        <f>[1]节奏总纲!AF1513</f>
        <v>111.08748563652243</v>
      </c>
      <c r="AG1513" s="167">
        <f>[1]节奏总纲!AG1513</f>
        <v>116.00843856634077</v>
      </c>
      <c r="AH1513" s="167">
        <f>[1]节奏总纲!AH1513</f>
        <v>125.00124595175376</v>
      </c>
    </row>
    <row r="1514" spans="29:34" x14ac:dyDescent="0.15">
      <c r="AC1514" s="167">
        <v>1511</v>
      </c>
      <c r="AD1514" s="167">
        <f>[1]节奏总纲!AD1514</f>
        <v>105.61425706713632</v>
      </c>
      <c r="AE1514" s="167">
        <f>[1]节奏总纲!AE1514</f>
        <v>107.90342781734842</v>
      </c>
      <c r="AF1514" s="167">
        <f>[1]节奏总纲!AF1514</f>
        <v>111.09666678260332</v>
      </c>
      <c r="AG1514" s="167">
        <f>[1]节奏总纲!AG1514</f>
        <v>116.01761186800421</v>
      </c>
      <c r="AH1514" s="167">
        <f>[1]节奏总纲!AH1514</f>
        <v>125.01121424449593</v>
      </c>
    </row>
    <row r="1515" spans="29:34" x14ac:dyDescent="0.15">
      <c r="AC1515" s="167">
        <v>1512</v>
      </c>
      <c r="AD1515" s="167">
        <f>[1]节奏总纲!AD1515</f>
        <v>105.62387808779773</v>
      </c>
      <c r="AE1515" s="167">
        <f>[1]节奏总纲!AE1515</f>
        <v>107.91324103932412</v>
      </c>
      <c r="AF1515" s="167">
        <f>[1]节奏总纲!AF1515</f>
        <v>111.1058479286842</v>
      </c>
      <c r="AG1515" s="167">
        <f>[1]节奏总纲!AG1515</f>
        <v>116.02678516966765</v>
      </c>
      <c r="AH1515" s="167">
        <f>[1]节奏总纲!AH1515</f>
        <v>125.02118253723812</v>
      </c>
    </row>
    <row r="1516" spans="29:34" x14ac:dyDescent="0.15">
      <c r="AC1516" s="167">
        <v>1513</v>
      </c>
      <c r="AD1516" s="167">
        <f>[1]节奏总纲!AD1516</f>
        <v>105.63349910845913</v>
      </c>
      <c r="AE1516" s="167">
        <f>[1]节奏总纲!AE1516</f>
        <v>107.92305426129984</v>
      </c>
      <c r="AF1516" s="167">
        <f>[1]节奏总纲!AF1516</f>
        <v>111.11502907476509</v>
      </c>
      <c r="AG1516" s="167">
        <f>[1]节奏总纲!AG1516</f>
        <v>116.0359584713311</v>
      </c>
      <c r="AH1516" s="167">
        <f>[1]节奏总纲!AH1516</f>
        <v>125.03115082998031</v>
      </c>
    </row>
    <row r="1517" spans="29:34" x14ac:dyDescent="0.15">
      <c r="AC1517" s="167">
        <v>1514</v>
      </c>
      <c r="AD1517" s="167">
        <f>[1]节奏总纲!AD1517</f>
        <v>105.64312012912055</v>
      </c>
      <c r="AE1517" s="167">
        <f>[1]节奏总纲!AE1517</f>
        <v>107.93286748327556</v>
      </c>
      <c r="AF1517" s="167">
        <f>[1]节奏总纲!AF1517</f>
        <v>111.12421022084598</v>
      </c>
      <c r="AG1517" s="167">
        <f>[1]节奏总纲!AG1517</f>
        <v>116.04513177299454</v>
      </c>
      <c r="AH1517" s="167">
        <f>[1]节奏总纲!AH1517</f>
        <v>125.04111912272249</v>
      </c>
    </row>
    <row r="1518" spans="29:34" x14ac:dyDescent="0.15">
      <c r="AC1518" s="167">
        <v>1515</v>
      </c>
      <c r="AD1518" s="167">
        <f>[1]节奏总纲!AD1518</f>
        <v>105.65274114978196</v>
      </c>
      <c r="AE1518" s="167">
        <f>[1]节奏总纲!AE1518</f>
        <v>107.94268070525126</v>
      </c>
      <c r="AF1518" s="167">
        <f>[1]节奏总纲!AF1518</f>
        <v>111.13339136692687</v>
      </c>
      <c r="AG1518" s="167">
        <f>[1]节奏总纲!AG1518</f>
        <v>116.05430507465799</v>
      </c>
      <c r="AH1518" s="167">
        <f>[1]节奏总纲!AH1518</f>
        <v>125.05108741546468</v>
      </c>
    </row>
    <row r="1519" spans="29:34" x14ac:dyDescent="0.15">
      <c r="AC1519" s="167">
        <v>1516</v>
      </c>
      <c r="AD1519" s="167">
        <f>[1]节奏总纲!AD1519</f>
        <v>105.66236217044336</v>
      </c>
      <c r="AE1519" s="167">
        <f>[1]节奏总纲!AE1519</f>
        <v>107.95249392722698</v>
      </c>
      <c r="AF1519" s="167">
        <f>[1]节奏总纲!AF1519</f>
        <v>111.14257251300776</v>
      </c>
      <c r="AG1519" s="167">
        <f>[1]节奏总纲!AG1519</f>
        <v>116.06347837632143</v>
      </c>
      <c r="AH1519" s="167">
        <f>[1]节奏总纲!AH1519</f>
        <v>125.06105570820687</v>
      </c>
    </row>
    <row r="1520" spans="29:34" x14ac:dyDescent="0.15">
      <c r="AC1520" s="167">
        <v>1517</v>
      </c>
      <c r="AD1520" s="167">
        <f>[1]节奏总纲!AD1520</f>
        <v>105.67198319110477</v>
      </c>
      <c r="AE1520" s="167">
        <f>[1]节奏总纲!AE1520</f>
        <v>107.9623071492027</v>
      </c>
      <c r="AF1520" s="167">
        <f>[1]节奏总纲!AF1520</f>
        <v>111.15175365908866</v>
      </c>
      <c r="AG1520" s="167">
        <f>[1]节奏总纲!AG1520</f>
        <v>116.07265167798487</v>
      </c>
      <c r="AH1520" s="167">
        <f>[1]节奏总纲!AH1520</f>
        <v>125.07102400094905</v>
      </c>
    </row>
    <row r="1521" spans="29:34" x14ac:dyDescent="0.15">
      <c r="AC1521" s="167">
        <v>1518</v>
      </c>
      <c r="AD1521" s="167">
        <f>[1]节奏总纲!AD1521</f>
        <v>105.68160421176619</v>
      </c>
      <c r="AE1521" s="167">
        <f>[1]节奏总纲!AE1521</f>
        <v>107.97212037117841</v>
      </c>
      <c r="AF1521" s="167">
        <f>[1]节奏总纲!AF1521</f>
        <v>111.16093480516955</v>
      </c>
      <c r="AG1521" s="167">
        <f>[1]节奏总纲!AG1521</f>
        <v>116.08182497964832</v>
      </c>
      <c r="AH1521" s="167">
        <f>[1]节奏总纲!AH1521</f>
        <v>125.08099229369124</v>
      </c>
    </row>
    <row r="1522" spans="29:34" x14ac:dyDescent="0.15">
      <c r="AC1522" s="167">
        <v>1519</v>
      </c>
      <c r="AD1522" s="167">
        <f>[1]节奏总纲!AD1522</f>
        <v>105.69122523242758</v>
      </c>
      <c r="AE1522" s="167">
        <f>[1]节奏总纲!AE1522</f>
        <v>107.98193359315412</v>
      </c>
      <c r="AF1522" s="167">
        <f>[1]节奏总纲!AF1522</f>
        <v>111.17011595125044</v>
      </c>
      <c r="AG1522" s="167">
        <f>[1]节奏总纲!AG1522</f>
        <v>116.09099828131176</v>
      </c>
      <c r="AH1522" s="167">
        <f>[1]节奏总纲!AH1522</f>
        <v>125.09096058643343</v>
      </c>
    </row>
    <row r="1523" spans="29:34" x14ac:dyDescent="0.15">
      <c r="AC1523" s="167">
        <v>1520</v>
      </c>
      <c r="AD1523" s="167">
        <f>[1]节奏总纲!AD1523</f>
        <v>105.700846253089</v>
      </c>
      <c r="AE1523" s="167">
        <f>[1]节奏总纲!AE1523</f>
        <v>107.99174681512984</v>
      </c>
      <c r="AF1523" s="167">
        <f>[1]节奏总纲!AF1523</f>
        <v>111.17929709733133</v>
      </c>
      <c r="AG1523" s="167">
        <f>[1]节奏总纲!AG1523</f>
        <v>116.10017158297519</v>
      </c>
      <c r="AH1523" s="167">
        <f>[1]节奏总纲!AH1523</f>
        <v>125.10092887917561</v>
      </c>
    </row>
    <row r="1524" spans="29:34" x14ac:dyDescent="0.15">
      <c r="AC1524" s="167">
        <v>1521</v>
      </c>
      <c r="AD1524" s="167">
        <f>[1]节奏总纲!AD1524</f>
        <v>105.71046727375041</v>
      </c>
      <c r="AE1524" s="167">
        <f>[1]节奏总纲!AE1524</f>
        <v>108.00153050384537</v>
      </c>
      <c r="AF1524" s="167">
        <f>[1]节奏总纲!AF1524</f>
        <v>111.18847824341222</v>
      </c>
      <c r="AG1524" s="167">
        <f>[1]节奏总纲!AG1524</f>
        <v>116.10934488463865</v>
      </c>
      <c r="AH1524" s="167">
        <f>[1]节奏总纲!AH1524</f>
        <v>125.1108971719178</v>
      </c>
    </row>
    <row r="1525" spans="29:34" x14ac:dyDescent="0.15">
      <c r="AC1525" s="167">
        <v>1522</v>
      </c>
      <c r="AD1525" s="167">
        <f>[1]节奏总纲!AD1525</f>
        <v>105.72008829441181</v>
      </c>
      <c r="AE1525" s="167">
        <f>[1]节奏总纲!AE1525</f>
        <v>108.01115795047198</v>
      </c>
      <c r="AF1525" s="167">
        <f>[1]节奏总纲!AF1525</f>
        <v>111.19765938949311</v>
      </c>
      <c r="AG1525" s="167">
        <f>[1]节奏总纲!AG1525</f>
        <v>116.11851818630208</v>
      </c>
      <c r="AH1525" s="167">
        <f>[1]节奏总纲!AH1525</f>
        <v>125.12086546465999</v>
      </c>
    </row>
    <row r="1526" spans="29:34" x14ac:dyDescent="0.15">
      <c r="AC1526" s="167">
        <v>1523</v>
      </c>
      <c r="AD1526" s="167">
        <f>[1]节奏总纲!AD1526</f>
        <v>105.72970931507322</v>
      </c>
      <c r="AE1526" s="167">
        <f>[1]节奏总纲!AE1526</f>
        <v>108.02078539709859</v>
      </c>
      <c r="AF1526" s="167">
        <f>[1]节奏总纲!AF1526</f>
        <v>111.206840535574</v>
      </c>
      <c r="AG1526" s="167">
        <f>[1]节奏总纲!AG1526</f>
        <v>116.12769148796552</v>
      </c>
      <c r="AH1526" s="167">
        <f>[1]节奏总纲!AH1526</f>
        <v>125.13083375740217</v>
      </c>
    </row>
    <row r="1527" spans="29:34" x14ac:dyDescent="0.15">
      <c r="AC1527" s="167">
        <v>1524</v>
      </c>
      <c r="AD1527" s="167">
        <f>[1]节奏总纲!AD1527</f>
        <v>105.73933033573464</v>
      </c>
      <c r="AE1527" s="167">
        <f>[1]节奏总纲!AE1527</f>
        <v>108.03041284372522</v>
      </c>
      <c r="AF1527" s="167">
        <f>[1]节奏总纲!AF1527</f>
        <v>111.21602168165489</v>
      </c>
      <c r="AG1527" s="167">
        <f>[1]节奏总纲!AG1527</f>
        <v>116.13686478962897</v>
      </c>
      <c r="AH1527" s="167">
        <f>[1]节奏总纲!AH1527</f>
        <v>125.14080205014436</v>
      </c>
    </row>
    <row r="1528" spans="29:34" x14ac:dyDescent="0.15">
      <c r="AC1528" s="167">
        <v>1525</v>
      </c>
      <c r="AD1528" s="167">
        <f>[1]节奏总纲!AD1528</f>
        <v>105.74895135639603</v>
      </c>
      <c r="AE1528" s="167">
        <f>[1]节奏总纲!AE1528</f>
        <v>108.04004029035183</v>
      </c>
      <c r="AF1528" s="167">
        <f>[1]节奏总纲!AF1528</f>
        <v>111.22520282773579</v>
      </c>
      <c r="AG1528" s="167">
        <f>[1]节奏总纲!AG1528</f>
        <v>116.14603809129241</v>
      </c>
      <c r="AH1528" s="167">
        <f>[1]节奏总纲!AH1528</f>
        <v>125.15077034288655</v>
      </c>
    </row>
    <row r="1529" spans="29:34" x14ac:dyDescent="0.15">
      <c r="AC1529" s="167">
        <v>1526</v>
      </c>
      <c r="AD1529" s="167">
        <f>[1]节奏总纲!AD1529</f>
        <v>105.75857237705745</v>
      </c>
      <c r="AE1529" s="167">
        <f>[1]节奏总纲!AE1529</f>
        <v>108.04966773697844</v>
      </c>
      <c r="AF1529" s="167">
        <f>[1]节奏总纲!AF1529</f>
        <v>111.23438397381668</v>
      </c>
      <c r="AG1529" s="167">
        <f>[1]节奏总纲!AG1529</f>
        <v>116.15521139295585</v>
      </c>
      <c r="AH1529" s="167">
        <f>[1]节奏总纲!AH1529</f>
        <v>125.16073863562873</v>
      </c>
    </row>
    <row r="1530" spans="29:34" x14ac:dyDescent="0.15">
      <c r="AC1530" s="167">
        <v>1527</v>
      </c>
      <c r="AD1530" s="167">
        <f>[1]节奏总纲!AD1530</f>
        <v>105.76819339771886</v>
      </c>
      <c r="AE1530" s="167">
        <f>[1]节奏总纲!AE1530</f>
        <v>108.05929518360504</v>
      </c>
      <c r="AF1530" s="167">
        <f>[1]节奏总纲!AF1530</f>
        <v>111.24356511989757</v>
      </c>
      <c r="AG1530" s="167">
        <f>[1]节奏总纲!AG1530</f>
        <v>116.1643846946193</v>
      </c>
      <c r="AH1530" s="167">
        <f>[1]节奏总纲!AH1530</f>
        <v>125.17070692837092</v>
      </c>
    </row>
    <row r="1531" spans="29:34" x14ac:dyDescent="0.15">
      <c r="AC1531" s="167">
        <v>1528</v>
      </c>
      <c r="AD1531" s="167">
        <f>[1]节奏总纲!AD1531</f>
        <v>105.77781441838026</v>
      </c>
      <c r="AE1531" s="167">
        <f>[1]节奏总纲!AE1531</f>
        <v>108.06892263023167</v>
      </c>
      <c r="AF1531" s="167">
        <f>[1]节奏总纲!AF1531</f>
        <v>111.25274626597846</v>
      </c>
      <c r="AG1531" s="167">
        <f>[1]节奏总纲!AG1531</f>
        <v>116.17355799628274</v>
      </c>
      <c r="AH1531" s="167">
        <f>[1]节奏总纲!AH1531</f>
        <v>125.18067522111309</v>
      </c>
    </row>
    <row r="1532" spans="29:34" x14ac:dyDescent="0.15">
      <c r="AC1532" s="167">
        <v>1529</v>
      </c>
      <c r="AD1532" s="167">
        <f>[1]节奏总纲!AD1532</f>
        <v>105.78743543904167</v>
      </c>
      <c r="AE1532" s="167">
        <f>[1]节奏总纲!AE1532</f>
        <v>108.07855007685828</v>
      </c>
      <c r="AF1532" s="167">
        <f>[1]节奏总纲!AF1532</f>
        <v>111.26192741205935</v>
      </c>
      <c r="AG1532" s="167">
        <f>[1]节奏总纲!AG1532</f>
        <v>116.18273129794618</v>
      </c>
      <c r="AH1532" s="167">
        <f>[1]节奏总纲!AH1532</f>
        <v>125.19064351385528</v>
      </c>
    </row>
    <row r="1533" spans="29:34" x14ac:dyDescent="0.15">
      <c r="AC1533" s="167">
        <v>1530</v>
      </c>
      <c r="AD1533" s="167">
        <f>[1]节奏总纲!AD1533</f>
        <v>105.79705645970309</v>
      </c>
      <c r="AE1533" s="167">
        <f>[1]节奏总纲!AE1533</f>
        <v>108.08817752348489</v>
      </c>
      <c r="AF1533" s="167">
        <f>[1]节奏总纲!AF1533</f>
        <v>111.27110855814023</v>
      </c>
      <c r="AG1533" s="167">
        <f>[1]节奏总纲!AG1533</f>
        <v>116.19190459960963</v>
      </c>
      <c r="AH1533" s="167">
        <f>[1]节奏总纲!AH1533</f>
        <v>125.20061180659746</v>
      </c>
    </row>
    <row r="1534" spans="29:34" x14ac:dyDescent="0.15">
      <c r="AC1534" s="167">
        <v>1531</v>
      </c>
      <c r="AD1534" s="167">
        <f>[1]节奏总纲!AD1534</f>
        <v>105.80667748036448</v>
      </c>
      <c r="AE1534" s="167">
        <f>[1]节奏总纲!AE1534</f>
        <v>108.09780497011151</v>
      </c>
      <c r="AF1534" s="167">
        <f>[1]节奏总纲!AF1534</f>
        <v>111.28028970422112</v>
      </c>
      <c r="AG1534" s="167">
        <f>[1]节奏总纲!AG1534</f>
        <v>116.20107790127307</v>
      </c>
      <c r="AH1534" s="167">
        <f>[1]节奏总纲!AH1534</f>
        <v>125.21058009933965</v>
      </c>
    </row>
    <row r="1535" spans="29:34" x14ac:dyDescent="0.15">
      <c r="AC1535" s="167">
        <v>1532</v>
      </c>
      <c r="AD1535" s="167">
        <f>[1]节奏总纲!AD1535</f>
        <v>105.8162985010259</v>
      </c>
      <c r="AE1535" s="167">
        <f>[1]节奏总纲!AE1535</f>
        <v>108.10743241673812</v>
      </c>
      <c r="AF1535" s="167">
        <f>[1]节奏总纲!AF1535</f>
        <v>111.28947085030201</v>
      </c>
      <c r="AG1535" s="167">
        <f>[1]节奏总纲!AG1535</f>
        <v>116.2102512029365</v>
      </c>
      <c r="AH1535" s="167">
        <f>[1]节奏总纲!AH1535</f>
        <v>125.22054839208184</v>
      </c>
    </row>
    <row r="1536" spans="29:34" x14ac:dyDescent="0.15">
      <c r="AC1536" s="167">
        <v>1533</v>
      </c>
      <c r="AD1536" s="167">
        <f>[1]节奏总纲!AD1536</f>
        <v>105.82591952168731</v>
      </c>
      <c r="AE1536" s="167">
        <f>[1]节奏总纲!AE1536</f>
        <v>108.11705986336473</v>
      </c>
      <c r="AF1536" s="167">
        <f>[1]节奏总纲!AF1536</f>
        <v>111.2986519963829</v>
      </c>
      <c r="AG1536" s="167">
        <f>[1]节奏总纲!AG1536</f>
        <v>116.21942450459996</v>
      </c>
      <c r="AH1536" s="167">
        <f>[1]节奏总纲!AH1536</f>
        <v>125.23051668482402</v>
      </c>
    </row>
    <row r="1537" spans="29:34" x14ac:dyDescent="0.15">
      <c r="AC1537" s="167">
        <v>1534</v>
      </c>
      <c r="AD1537" s="167">
        <f>[1]节奏总纲!AD1537</f>
        <v>105.83554054234871</v>
      </c>
      <c r="AE1537" s="167">
        <f>[1]节奏总纲!AE1537</f>
        <v>108.12668730999135</v>
      </c>
      <c r="AF1537" s="167">
        <f>[1]节奏总纲!AF1537</f>
        <v>111.30783314246379</v>
      </c>
      <c r="AG1537" s="167">
        <f>[1]节奏总纲!AG1537</f>
        <v>116.22859780626339</v>
      </c>
      <c r="AH1537" s="167">
        <f>[1]节奏总纲!AH1537</f>
        <v>125.24048497756621</v>
      </c>
    </row>
    <row r="1538" spans="29:34" x14ac:dyDescent="0.15">
      <c r="AC1538" s="167">
        <v>1535</v>
      </c>
      <c r="AD1538" s="167">
        <f>[1]节奏总纲!AD1538</f>
        <v>105.84516156301012</v>
      </c>
      <c r="AE1538" s="167">
        <f>[1]节奏总纲!AE1538</f>
        <v>108.13631475661796</v>
      </c>
      <c r="AF1538" s="167">
        <f>[1]节奏总纲!AF1538</f>
        <v>111.31701428854468</v>
      </c>
      <c r="AG1538" s="167">
        <f>[1]节奏总纲!AG1538</f>
        <v>116.23777110792685</v>
      </c>
      <c r="AH1538" s="167">
        <f>[1]节奏总纲!AH1538</f>
        <v>125.2504532703084</v>
      </c>
    </row>
    <row r="1539" spans="29:34" x14ac:dyDescent="0.15">
      <c r="AC1539" s="167">
        <v>1536</v>
      </c>
      <c r="AD1539" s="167">
        <f>[1]节奏总纲!AD1539</f>
        <v>105.85478258367154</v>
      </c>
      <c r="AE1539" s="167">
        <f>[1]节奏总纲!AE1539</f>
        <v>108.14594220324457</v>
      </c>
      <c r="AF1539" s="167">
        <f>[1]节奏总纲!AF1539</f>
        <v>111.32619543462557</v>
      </c>
      <c r="AG1539" s="167">
        <f>[1]节奏总纲!AG1539</f>
        <v>116.24694440959028</v>
      </c>
      <c r="AH1539" s="167">
        <f>[1]节奏总纲!AH1539</f>
        <v>125.26042156305058</v>
      </c>
    </row>
    <row r="1540" spans="29:34" x14ac:dyDescent="0.15">
      <c r="AC1540" s="167">
        <v>1537</v>
      </c>
      <c r="AD1540" s="167">
        <f>[1]节奏总纲!AD1540</f>
        <v>105.86440360433294</v>
      </c>
      <c r="AE1540" s="167">
        <f>[1]节奏总纲!AE1540</f>
        <v>108.1555696498712</v>
      </c>
      <c r="AF1540" s="167">
        <f>[1]节奏总纲!AF1540</f>
        <v>111.33537658070647</v>
      </c>
      <c r="AG1540" s="167">
        <f>[1]节奏总纲!AG1540</f>
        <v>116.25611771125372</v>
      </c>
      <c r="AH1540" s="167">
        <f>[1]节奏总纲!AH1540</f>
        <v>125.27038985579277</v>
      </c>
    </row>
    <row r="1541" spans="29:34" x14ac:dyDescent="0.15">
      <c r="AC1541" s="167">
        <v>1538</v>
      </c>
      <c r="AD1541" s="167">
        <f>[1]节奏总纲!AD1541</f>
        <v>105.87402462499435</v>
      </c>
      <c r="AE1541" s="167">
        <f>[1]节奏总纲!AE1541</f>
        <v>108.16519709649781</v>
      </c>
      <c r="AF1541" s="167">
        <f>[1]节奏总纲!AF1541</f>
        <v>111.34455772678736</v>
      </c>
      <c r="AG1541" s="167">
        <f>[1]节奏总纲!AG1541</f>
        <v>116.26529101291717</v>
      </c>
      <c r="AH1541" s="167">
        <f>[1]节奏总纲!AH1541</f>
        <v>125.28035814853496</v>
      </c>
    </row>
    <row r="1542" spans="29:34" x14ac:dyDescent="0.15">
      <c r="AC1542" s="167">
        <v>1539</v>
      </c>
      <c r="AD1542" s="167">
        <f>[1]节奏总纲!AD1542</f>
        <v>105.88364564565576</v>
      </c>
      <c r="AE1542" s="167">
        <f>[1]节奏总纲!AE1542</f>
        <v>108.17482454312442</v>
      </c>
      <c r="AF1542" s="167">
        <f>[1]节奏总纲!AF1542</f>
        <v>111.35373887286825</v>
      </c>
      <c r="AG1542" s="167">
        <f>[1]节奏总纲!AG1542</f>
        <v>116.27446431458061</v>
      </c>
      <c r="AH1542" s="167">
        <f>[1]节奏总纲!AH1542</f>
        <v>125.29032644127714</v>
      </c>
    </row>
    <row r="1543" spans="29:34" x14ac:dyDescent="0.15">
      <c r="AC1543" s="167">
        <v>1540</v>
      </c>
      <c r="AD1543" s="167">
        <f>[1]节奏总纲!AD1543</f>
        <v>105.89326666631716</v>
      </c>
      <c r="AE1543" s="167">
        <f>[1]节奏总纲!AE1543</f>
        <v>108.18445198975103</v>
      </c>
      <c r="AF1543" s="167">
        <f>[1]节奏总纲!AF1543</f>
        <v>111.36292001894914</v>
      </c>
      <c r="AG1543" s="167">
        <f>[1]节奏总纲!AG1543</f>
        <v>116.28363761624405</v>
      </c>
      <c r="AH1543" s="167">
        <f>[1]节奏总纲!AH1543</f>
        <v>125.30029473401933</v>
      </c>
    </row>
    <row r="1544" spans="29:34" x14ac:dyDescent="0.15">
      <c r="AC1544" s="167">
        <v>1541</v>
      </c>
      <c r="AD1544" s="167">
        <f>[1]节奏总纲!AD1544</f>
        <v>105.90288768697857</v>
      </c>
      <c r="AE1544" s="167">
        <f>[1]节奏总纲!AE1544</f>
        <v>108.19407943637765</v>
      </c>
      <c r="AF1544" s="167">
        <f>[1]节奏总纲!AF1544</f>
        <v>111.37210116503003</v>
      </c>
      <c r="AG1544" s="167">
        <f>[1]节奏总纲!AG1544</f>
        <v>116.2928109179075</v>
      </c>
      <c r="AH1544" s="167">
        <f>[1]节奏总纲!AH1544</f>
        <v>125.31026302676152</v>
      </c>
    </row>
    <row r="1545" spans="29:34" x14ac:dyDescent="0.15">
      <c r="AC1545" s="167">
        <v>1542</v>
      </c>
      <c r="AD1545" s="167">
        <f>[1]节奏总纲!AD1545</f>
        <v>105.91250870763999</v>
      </c>
      <c r="AE1545" s="167">
        <f>[1]节奏总纲!AE1545</f>
        <v>108.20370688300426</v>
      </c>
      <c r="AF1545" s="167">
        <f>[1]节奏总纲!AF1545</f>
        <v>111.38128231111092</v>
      </c>
      <c r="AG1545" s="167">
        <f>[1]节奏总纲!AG1545</f>
        <v>116.30198421957094</v>
      </c>
      <c r="AH1545" s="167">
        <f>[1]节奏总纲!AH1545</f>
        <v>125.3202313195037</v>
      </c>
    </row>
    <row r="1546" spans="29:34" x14ac:dyDescent="0.15">
      <c r="AC1546" s="167">
        <v>1543</v>
      </c>
      <c r="AD1546" s="167">
        <f>[1]节奏总纲!AD1546</f>
        <v>105.92212972830139</v>
      </c>
      <c r="AE1546" s="167">
        <f>[1]节奏总纲!AE1546</f>
        <v>108.21333432963087</v>
      </c>
      <c r="AF1546" s="167">
        <f>[1]节奏总纲!AF1546</f>
        <v>111.39046345719181</v>
      </c>
      <c r="AG1546" s="167">
        <f>[1]节奏总纲!AG1546</f>
        <v>116.31115752123438</v>
      </c>
      <c r="AH1546" s="167">
        <f>[1]节奏总纲!AH1546</f>
        <v>125.33019961224589</v>
      </c>
    </row>
    <row r="1547" spans="29:34" x14ac:dyDescent="0.15">
      <c r="AC1547" s="167">
        <v>1544</v>
      </c>
      <c r="AD1547" s="167">
        <f>[1]节奏总纲!AD1547</f>
        <v>105.9317507489628</v>
      </c>
      <c r="AE1547" s="167">
        <f>[1]节奏总纲!AE1547</f>
        <v>108.22296177625749</v>
      </c>
      <c r="AF1547" s="167">
        <f>[1]节奏总纲!AF1547</f>
        <v>111.39964460327271</v>
      </c>
      <c r="AG1547" s="167">
        <f>[1]节奏总纲!AG1547</f>
        <v>116.32033082289783</v>
      </c>
      <c r="AH1547" s="167">
        <f>[1]节奏总纲!AH1547</f>
        <v>125.34016790498808</v>
      </c>
    </row>
    <row r="1548" spans="29:34" x14ac:dyDescent="0.15">
      <c r="AC1548" s="167">
        <v>1545</v>
      </c>
      <c r="AD1548" s="167">
        <f>[1]节奏总纲!AD1548</f>
        <v>105.94137176962421</v>
      </c>
      <c r="AE1548" s="167">
        <f>[1]节奏总纲!AE1548</f>
        <v>108.2325892228841</v>
      </c>
      <c r="AF1548" s="167">
        <f>[1]节奏总纲!AF1548</f>
        <v>111.4088257493536</v>
      </c>
      <c r="AG1548" s="167">
        <f>[1]节奏总纲!AG1548</f>
        <v>116.32950412456127</v>
      </c>
      <c r="AH1548" s="167">
        <f>[1]节奏总纲!AH1548</f>
        <v>125.35013619773025</v>
      </c>
    </row>
    <row r="1549" spans="29:34" x14ac:dyDescent="0.15">
      <c r="AC1549" s="167">
        <v>1546</v>
      </c>
      <c r="AD1549" s="167">
        <f>[1]节奏总纲!AD1549</f>
        <v>105.95099279028561</v>
      </c>
      <c r="AE1549" s="167">
        <f>[1]节奏总纲!AE1549</f>
        <v>108.24221666951071</v>
      </c>
      <c r="AF1549" s="167">
        <f>[1]节奏总纲!AF1549</f>
        <v>111.41800689543449</v>
      </c>
      <c r="AG1549" s="167">
        <f>[1]节奏总纲!AG1549</f>
        <v>116.33867742622471</v>
      </c>
      <c r="AH1549" s="167">
        <f>[1]节奏总纲!AH1549</f>
        <v>125.36010449047244</v>
      </c>
    </row>
    <row r="1550" spans="29:34" x14ac:dyDescent="0.15">
      <c r="AC1550" s="167">
        <v>1547</v>
      </c>
      <c r="AD1550" s="167">
        <f>[1]节奏总纲!AD1550</f>
        <v>105.96061381094702</v>
      </c>
      <c r="AE1550" s="167">
        <f>[1]节奏总纲!AE1550</f>
        <v>108.25184411613733</v>
      </c>
      <c r="AF1550" s="167">
        <f>[1]节奏总纲!AF1550</f>
        <v>111.42718804151538</v>
      </c>
      <c r="AG1550" s="167">
        <f>[1]节奏总纲!AG1550</f>
        <v>116.34785072788816</v>
      </c>
      <c r="AH1550" s="167">
        <f>[1]节奏总纲!AH1550</f>
        <v>125.37007278321462</v>
      </c>
    </row>
    <row r="1551" spans="29:34" x14ac:dyDescent="0.15">
      <c r="AC1551" s="167">
        <v>1548</v>
      </c>
      <c r="AD1551" s="167">
        <f>[1]节奏总纲!AD1551</f>
        <v>105.97023483160844</v>
      </c>
      <c r="AE1551" s="167">
        <f>[1]节奏总纲!AE1551</f>
        <v>108.26147156276394</v>
      </c>
      <c r="AF1551" s="167">
        <f>[1]节奏总纲!AF1551</f>
        <v>111.43636918759627</v>
      </c>
      <c r="AG1551" s="167">
        <f>[1]节奏总纲!AG1551</f>
        <v>116.3570240295516</v>
      </c>
      <c r="AH1551" s="167">
        <f>[1]节奏总纲!AH1551</f>
        <v>125.38004107595681</v>
      </c>
    </row>
    <row r="1552" spans="29:34" x14ac:dyDescent="0.15">
      <c r="AC1552" s="167">
        <v>1549</v>
      </c>
      <c r="AD1552" s="167">
        <f>[1]节奏总纲!AD1552</f>
        <v>105.97985585226984</v>
      </c>
      <c r="AE1552" s="167">
        <f>[1]节奏总纲!AE1552</f>
        <v>108.27109900939055</v>
      </c>
      <c r="AF1552" s="167">
        <f>[1]节奏总纲!AF1552</f>
        <v>111.44555033367715</v>
      </c>
      <c r="AG1552" s="167">
        <f>[1]节奏总纲!AG1552</f>
        <v>116.36619733121503</v>
      </c>
      <c r="AH1552" s="167">
        <f>[1]节奏总纲!AH1552</f>
        <v>125.390009368699</v>
      </c>
    </row>
    <row r="1553" spans="29:34" x14ac:dyDescent="0.15">
      <c r="AC1553" s="167">
        <v>1550</v>
      </c>
      <c r="AD1553" s="167">
        <f>[1]节奏总纲!AD1553</f>
        <v>105.98947687293125</v>
      </c>
      <c r="AE1553" s="167">
        <f>[1]节奏总纲!AE1553</f>
        <v>108.28072645601716</v>
      </c>
      <c r="AF1553" s="167">
        <f>[1]节奏总纲!AF1553</f>
        <v>111.45473147975804</v>
      </c>
      <c r="AG1553" s="167">
        <f>[1]节奏总纲!AG1553</f>
        <v>116.37537063287849</v>
      </c>
      <c r="AH1553" s="167">
        <f>[1]节奏总纲!AH1553</f>
        <v>125.39997766144118</v>
      </c>
    </row>
    <row r="1554" spans="29:34" x14ac:dyDescent="0.15">
      <c r="AC1554" s="167">
        <v>1551</v>
      </c>
      <c r="AD1554" s="167">
        <f>[1]节奏总纲!AD1554</f>
        <v>105.99909789359266</v>
      </c>
      <c r="AE1554" s="167">
        <f>[1]节奏总纲!AE1554</f>
        <v>108.29035390264379</v>
      </c>
      <c r="AF1554" s="167">
        <f>[1]节奏总纲!AF1554</f>
        <v>111.46391262583893</v>
      </c>
      <c r="AG1554" s="167">
        <f>[1]节奏总纲!AG1554</f>
        <v>116.38454393454192</v>
      </c>
      <c r="AH1554" s="167">
        <f>[1]节奏总纲!AH1554</f>
        <v>125.40994595418337</v>
      </c>
    </row>
    <row r="1555" spans="29:34" x14ac:dyDescent="0.15">
      <c r="AC1555" s="167">
        <v>1552</v>
      </c>
      <c r="AD1555" s="167">
        <f>[1]节奏总纲!AD1555</f>
        <v>106.00813503464943</v>
      </c>
      <c r="AE1555" s="167">
        <f>[1]节奏总纲!AE1555</f>
        <v>108.2999813492704</v>
      </c>
      <c r="AF1555" s="167">
        <f>[1]节奏总纲!AF1555</f>
        <v>111.47309377191982</v>
      </c>
      <c r="AG1555" s="167">
        <f>[1]节奏总纲!AG1555</f>
        <v>116.39371723620536</v>
      </c>
      <c r="AH1555" s="167">
        <f>[1]节奏总纲!AH1555</f>
        <v>125.41991424692556</v>
      </c>
    </row>
    <row r="1556" spans="29:34" x14ac:dyDescent="0.15">
      <c r="AC1556" s="167">
        <v>1553</v>
      </c>
      <c r="AD1556" s="167">
        <f>[1]节奏总纲!AD1556</f>
        <v>106.01711176433878</v>
      </c>
      <c r="AE1556" s="167">
        <f>[1]节奏总纲!AE1556</f>
        <v>108.30960879589701</v>
      </c>
      <c r="AF1556" s="167">
        <f>[1]节奏总纲!AF1556</f>
        <v>111.48227491800071</v>
      </c>
      <c r="AG1556" s="167">
        <f>[1]节奏总纲!AG1556</f>
        <v>116.40289053786881</v>
      </c>
      <c r="AH1556" s="167">
        <f>[1]节奏总纲!AH1556</f>
        <v>125.42988253966774</v>
      </c>
    </row>
    <row r="1557" spans="29:34" x14ac:dyDescent="0.15">
      <c r="AC1557" s="167">
        <v>1554</v>
      </c>
      <c r="AD1557" s="167">
        <f>[1]节奏总纲!AD1557</f>
        <v>106.02608849402813</v>
      </c>
      <c r="AE1557" s="167">
        <f>[1]节奏总纲!AE1557</f>
        <v>108.31923624252363</v>
      </c>
      <c r="AF1557" s="167">
        <f>[1]节奏总纲!AF1557</f>
        <v>111.4914560640816</v>
      </c>
      <c r="AG1557" s="167">
        <f>[1]节奏总纲!AG1557</f>
        <v>116.41206383953225</v>
      </c>
      <c r="AH1557" s="167">
        <f>[1]节奏总纲!AH1557</f>
        <v>125.43985083240993</v>
      </c>
    </row>
    <row r="1558" spans="29:34" x14ac:dyDescent="0.15">
      <c r="AC1558" s="167">
        <v>1555</v>
      </c>
      <c r="AD1558" s="167">
        <f>[1]节奏总纲!AD1558</f>
        <v>106.03506522371748</v>
      </c>
      <c r="AE1558" s="167">
        <f>[1]节奏总纲!AE1558</f>
        <v>108.32886368915024</v>
      </c>
      <c r="AF1558" s="167">
        <f>[1]节奏总纲!AF1558</f>
        <v>111.50063721016249</v>
      </c>
      <c r="AG1558" s="167">
        <f>[1]节奏总纲!AG1558</f>
        <v>116.42123714119569</v>
      </c>
      <c r="AH1558" s="167">
        <f>[1]节奏总纲!AH1558</f>
        <v>125.44981912515212</v>
      </c>
    </row>
    <row r="1559" spans="29:34" x14ac:dyDescent="0.15">
      <c r="AC1559" s="167">
        <v>1556</v>
      </c>
      <c r="AD1559" s="167">
        <f>[1]节奏总纲!AD1559</f>
        <v>106.04404195340683</v>
      </c>
      <c r="AE1559" s="167">
        <f>[1]节奏总纲!AE1559</f>
        <v>108.33849113577685</v>
      </c>
      <c r="AF1559" s="167">
        <f>[1]节奏总纲!AF1559</f>
        <v>111.50981835624339</v>
      </c>
      <c r="AG1559" s="167">
        <f>[1]节奏总纲!AG1559</f>
        <v>116.43041044285914</v>
      </c>
      <c r="AH1559" s="167">
        <f>[1]节奏总纲!AH1559</f>
        <v>125.4597874178943</v>
      </c>
    </row>
    <row r="1560" spans="29:34" x14ac:dyDescent="0.15">
      <c r="AC1560" s="167">
        <v>1557</v>
      </c>
      <c r="AD1560" s="167">
        <f>[1]节奏总纲!AD1560</f>
        <v>106.05301868309618</v>
      </c>
      <c r="AE1560" s="167">
        <f>[1]节奏总纲!AE1560</f>
        <v>108.34811858240347</v>
      </c>
      <c r="AF1560" s="167">
        <f>[1]节奏总纲!AF1560</f>
        <v>111.51899950232428</v>
      </c>
      <c r="AG1560" s="167">
        <f>[1]节奏总纲!AG1560</f>
        <v>116.43958374452258</v>
      </c>
      <c r="AH1560" s="167">
        <f>[1]节奏总纲!AH1560</f>
        <v>125.46975571063649</v>
      </c>
    </row>
    <row r="1561" spans="29:34" x14ac:dyDescent="0.15">
      <c r="AC1561" s="167">
        <v>1558</v>
      </c>
      <c r="AD1561" s="167">
        <f>[1]节奏总纲!AD1561</f>
        <v>106.06199541278554</v>
      </c>
      <c r="AE1561" s="167">
        <f>[1]节奏总纲!AE1561</f>
        <v>108.35774602903008</v>
      </c>
      <c r="AF1561" s="167">
        <f>[1]节奏总纲!AF1561</f>
        <v>111.52818064840517</v>
      </c>
      <c r="AG1561" s="167">
        <f>[1]节奏总纲!AG1561</f>
        <v>116.44875704618603</v>
      </c>
      <c r="AH1561" s="167">
        <f>[1]节奏总纲!AH1561</f>
        <v>125.47972400337868</v>
      </c>
    </row>
    <row r="1562" spans="29:34" x14ac:dyDescent="0.15">
      <c r="AC1562" s="167">
        <v>1559</v>
      </c>
      <c r="AD1562" s="167">
        <f>[1]节奏总纲!AD1562</f>
        <v>106.07097214247489</v>
      </c>
      <c r="AE1562" s="167">
        <f>[1]节奏总纲!AE1562</f>
        <v>108.36737347565669</v>
      </c>
      <c r="AF1562" s="167">
        <f>[1]节奏总纲!AF1562</f>
        <v>111.53736179448606</v>
      </c>
      <c r="AG1562" s="167">
        <f>[1]节奏总纲!AG1562</f>
        <v>116.45793034784947</v>
      </c>
      <c r="AH1562" s="167">
        <f>[1]节奏总纲!AH1562</f>
        <v>125.48969229612086</v>
      </c>
    </row>
    <row r="1563" spans="29:34" x14ac:dyDescent="0.15">
      <c r="AC1563" s="167">
        <v>1560</v>
      </c>
      <c r="AD1563" s="167">
        <f>[1]节奏总纲!AD1563</f>
        <v>106.07994887216424</v>
      </c>
      <c r="AE1563" s="167">
        <f>[1]节奏总纲!AE1563</f>
        <v>108.37700092228332</v>
      </c>
      <c r="AF1563" s="167">
        <f>[1]节奏总纲!AF1563</f>
        <v>111.54654294056695</v>
      </c>
      <c r="AG1563" s="167">
        <f>[1]节奏总纲!AG1563</f>
        <v>116.46710364951291</v>
      </c>
      <c r="AH1563" s="167">
        <f>[1]节奏总纲!AH1563</f>
        <v>125.49966058886305</v>
      </c>
    </row>
    <row r="1564" spans="29:34" x14ac:dyDescent="0.15">
      <c r="AC1564" s="167">
        <v>1561</v>
      </c>
      <c r="AD1564" s="167">
        <f>[1]节奏总纲!AD1564</f>
        <v>106.08892560185359</v>
      </c>
      <c r="AE1564" s="167">
        <f>[1]节奏总纲!AE1564</f>
        <v>108.38662836890992</v>
      </c>
      <c r="AF1564" s="167">
        <f>[1]节奏总纲!AF1564</f>
        <v>111.55572408664784</v>
      </c>
      <c r="AG1564" s="167">
        <f>[1]节奏总纲!AG1564</f>
        <v>116.47627695117636</v>
      </c>
      <c r="AH1564" s="167">
        <f>[1]节奏总纲!AH1564</f>
        <v>125.50962888160524</v>
      </c>
    </row>
    <row r="1565" spans="29:34" x14ac:dyDescent="0.15">
      <c r="AC1565" s="167">
        <v>1562</v>
      </c>
      <c r="AD1565" s="167">
        <f>[1]节奏总纲!AD1565</f>
        <v>106.09790233154294</v>
      </c>
      <c r="AE1565" s="167">
        <f>[1]节奏总纲!AE1565</f>
        <v>108.39625581553653</v>
      </c>
      <c r="AF1565" s="167">
        <f>[1]节奏总纲!AF1565</f>
        <v>111.56490523272873</v>
      </c>
      <c r="AG1565" s="167">
        <f>[1]节奏总纲!AG1565</f>
        <v>116.4854502528398</v>
      </c>
      <c r="AH1565" s="167">
        <f>[1]节奏总纲!AH1565</f>
        <v>125.51959717434741</v>
      </c>
    </row>
    <row r="1566" spans="29:34" x14ac:dyDescent="0.15">
      <c r="AC1566" s="167">
        <v>1563</v>
      </c>
      <c r="AD1566" s="167">
        <f>[1]节奏总纲!AD1566</f>
        <v>106.10687906123229</v>
      </c>
      <c r="AE1566" s="167">
        <f>[1]节奏总纲!AE1566</f>
        <v>108.40588326216314</v>
      </c>
      <c r="AF1566" s="167">
        <f>[1]节奏总纲!AF1566</f>
        <v>111.57408637880962</v>
      </c>
      <c r="AG1566" s="167">
        <f>[1]节奏总纲!AG1566</f>
        <v>116.49462355450324</v>
      </c>
      <c r="AH1566" s="167">
        <f>[1]节奏总纲!AH1566</f>
        <v>125.5295654670896</v>
      </c>
    </row>
    <row r="1567" spans="29:34" x14ac:dyDescent="0.15">
      <c r="AC1567" s="167">
        <v>1564</v>
      </c>
      <c r="AD1567" s="167">
        <f>[1]节奏总纲!AD1567</f>
        <v>106.11585579092164</v>
      </c>
      <c r="AE1567" s="167">
        <f>[1]节奏总纲!AE1567</f>
        <v>108.41551070878977</v>
      </c>
      <c r="AF1567" s="167">
        <f>[1]节奏总纲!AF1567</f>
        <v>111.58326752489052</v>
      </c>
      <c r="AG1567" s="167">
        <f>[1]节奏总纲!AG1567</f>
        <v>116.50379685616669</v>
      </c>
      <c r="AH1567" s="167">
        <f>[1]节奏总纲!AH1567</f>
        <v>125.53953375983178</v>
      </c>
    </row>
    <row r="1568" spans="29:34" x14ac:dyDescent="0.15">
      <c r="AC1568" s="167">
        <v>1565</v>
      </c>
      <c r="AD1568" s="167">
        <f>[1]节奏总纲!AD1568</f>
        <v>106.12483252061099</v>
      </c>
      <c r="AE1568" s="167">
        <f>[1]节奏总纲!AE1568</f>
        <v>108.42513815541638</v>
      </c>
      <c r="AF1568" s="167">
        <f>[1]节奏总纲!AF1568</f>
        <v>111.59244867097141</v>
      </c>
      <c r="AG1568" s="167">
        <f>[1]节奏总纲!AG1568</f>
        <v>116.51297015783013</v>
      </c>
      <c r="AH1568" s="167">
        <f>[1]节奏总纲!AH1568</f>
        <v>125.54950205257397</v>
      </c>
    </row>
    <row r="1569" spans="29:34" x14ac:dyDescent="0.15">
      <c r="AC1569" s="167">
        <v>1566</v>
      </c>
      <c r="AD1569" s="167">
        <f>[1]节奏总纲!AD1569</f>
        <v>106.13380925030035</v>
      </c>
      <c r="AE1569" s="167">
        <f>[1]节奏总纲!AE1569</f>
        <v>108.43476560204299</v>
      </c>
      <c r="AF1569" s="167">
        <f>[1]节奏总纲!AF1569</f>
        <v>111.6016298170523</v>
      </c>
      <c r="AG1569" s="167">
        <f>[1]节奏总纲!AG1569</f>
        <v>116.52214345949356</v>
      </c>
      <c r="AH1569" s="167">
        <f>[1]节奏总纲!AH1569</f>
        <v>125.55947034531616</v>
      </c>
    </row>
    <row r="1570" spans="29:34" x14ac:dyDescent="0.15">
      <c r="AC1570" s="167">
        <v>1567</v>
      </c>
      <c r="AD1570" s="167">
        <f>[1]节奏总纲!AD1570</f>
        <v>106.1427859799897</v>
      </c>
      <c r="AE1570" s="167">
        <f>[1]节奏总纲!AE1570</f>
        <v>108.44439304866961</v>
      </c>
      <c r="AF1570" s="167">
        <f>[1]节奏总纲!AF1570</f>
        <v>111.61081096313318</v>
      </c>
      <c r="AG1570" s="167">
        <f>[1]节奏总纲!AG1570</f>
        <v>116.53131676115702</v>
      </c>
      <c r="AH1570" s="167">
        <f>[1]节奏总纲!AH1570</f>
        <v>125.56943863805834</v>
      </c>
    </row>
    <row r="1571" spans="29:34" x14ac:dyDescent="0.15">
      <c r="AC1571" s="167">
        <v>1568</v>
      </c>
      <c r="AD1571" s="167">
        <f>[1]节奏总纲!AD1571</f>
        <v>106.15176270967905</v>
      </c>
      <c r="AE1571" s="167">
        <f>[1]节奏总纲!AE1571</f>
        <v>108.45402049529622</v>
      </c>
      <c r="AF1571" s="167">
        <f>[1]节奏总纲!AF1571</f>
        <v>111.61999210921407</v>
      </c>
      <c r="AG1571" s="167">
        <f>[1]节奏总纲!AG1571</f>
        <v>116.54049006282045</v>
      </c>
      <c r="AH1571" s="167">
        <f>[1]节奏总纲!AH1571</f>
        <v>125.57940693080053</v>
      </c>
    </row>
    <row r="1572" spans="29:34" x14ac:dyDescent="0.15">
      <c r="AC1572" s="167">
        <v>1569</v>
      </c>
      <c r="AD1572" s="167">
        <f>[1]节奏总纲!AD1572</f>
        <v>106.1607394393684</v>
      </c>
      <c r="AE1572" s="167">
        <f>[1]节奏总纲!AE1572</f>
        <v>108.46364794192283</v>
      </c>
      <c r="AF1572" s="167">
        <f>[1]节奏总纲!AF1572</f>
        <v>111.62917325529496</v>
      </c>
      <c r="AG1572" s="167">
        <f>[1]节奏总纲!AG1572</f>
        <v>116.54966336448389</v>
      </c>
      <c r="AH1572" s="167">
        <f>[1]节奏总纲!AH1572</f>
        <v>125.58937522354272</v>
      </c>
    </row>
    <row r="1573" spans="29:34" x14ac:dyDescent="0.15">
      <c r="AC1573" s="167">
        <v>1570</v>
      </c>
      <c r="AD1573" s="167">
        <f>[1]节奏总纲!AD1573</f>
        <v>106.16971616905775</v>
      </c>
      <c r="AE1573" s="167">
        <f>[1]节奏总纲!AE1573</f>
        <v>108.47327538854945</v>
      </c>
      <c r="AF1573" s="167">
        <f>[1]节奏总纲!AF1573</f>
        <v>111.63835440137585</v>
      </c>
      <c r="AG1573" s="167">
        <f>[1]节奏总纲!AG1573</f>
        <v>116.55883666614734</v>
      </c>
      <c r="AH1573" s="167">
        <f>[1]节奏总纲!AH1573</f>
        <v>125.5993435162849</v>
      </c>
    </row>
    <row r="1574" spans="29:34" x14ac:dyDescent="0.15">
      <c r="AC1574" s="167">
        <v>1571</v>
      </c>
      <c r="AD1574" s="167">
        <f>[1]节奏总纲!AD1574</f>
        <v>106.1786928987471</v>
      </c>
      <c r="AE1574" s="167">
        <f>[1]节奏总纲!AE1574</f>
        <v>108.48290283517606</v>
      </c>
      <c r="AF1574" s="167">
        <f>[1]节奏总纲!AF1574</f>
        <v>111.64753554745674</v>
      </c>
      <c r="AG1574" s="167">
        <f>[1]节奏总纲!AG1574</f>
        <v>116.56800996781078</v>
      </c>
      <c r="AH1574" s="167">
        <f>[1]节奏总纲!AH1574</f>
        <v>125.60931180902709</v>
      </c>
    </row>
    <row r="1575" spans="29:34" x14ac:dyDescent="0.15">
      <c r="AC1575" s="167">
        <v>1572</v>
      </c>
      <c r="AD1575" s="167">
        <f>[1]节奏总纲!AD1575</f>
        <v>106.18766962843645</v>
      </c>
      <c r="AE1575" s="167">
        <f>[1]节奏总纲!AE1575</f>
        <v>108.49253028180267</v>
      </c>
      <c r="AF1575" s="167">
        <f>[1]节奏总纲!AF1575</f>
        <v>111.65671669353763</v>
      </c>
      <c r="AG1575" s="167">
        <f>[1]节奏总纲!AG1575</f>
        <v>116.57718326947422</v>
      </c>
      <c r="AH1575" s="167">
        <f>[1]节奏总纲!AH1575</f>
        <v>125.61928010176928</v>
      </c>
    </row>
    <row r="1576" spans="29:34" x14ac:dyDescent="0.15">
      <c r="AC1576" s="167">
        <v>1573</v>
      </c>
      <c r="AD1576" s="167">
        <f>[1]节奏总纲!AD1576</f>
        <v>106.1966463581258</v>
      </c>
      <c r="AE1576" s="167">
        <f>[1]节奏总纲!AE1576</f>
        <v>108.5021577284293</v>
      </c>
      <c r="AF1576" s="167">
        <f>[1]节奏总纲!AF1576</f>
        <v>111.66589783961852</v>
      </c>
      <c r="AG1576" s="167">
        <f>[1]节奏总纲!AG1576</f>
        <v>116.58635657113767</v>
      </c>
      <c r="AH1576" s="167">
        <f>[1]节奏总纲!AH1576</f>
        <v>125.62924839451146</v>
      </c>
    </row>
    <row r="1577" spans="29:34" x14ac:dyDescent="0.15">
      <c r="AC1577" s="167">
        <v>1574</v>
      </c>
      <c r="AD1577" s="167">
        <f>[1]节奏总纲!AD1577</f>
        <v>106.20562308781516</v>
      </c>
      <c r="AE1577" s="167">
        <f>[1]节奏总纲!AE1577</f>
        <v>108.51178517505591</v>
      </c>
      <c r="AF1577" s="167">
        <f>[1]节奏总纲!AF1577</f>
        <v>111.67507898569941</v>
      </c>
      <c r="AG1577" s="167">
        <f>[1]节奏总纲!AG1577</f>
        <v>116.59552987280111</v>
      </c>
      <c r="AH1577" s="167">
        <f>[1]节奏总纲!AH1577</f>
        <v>125.63921668725365</v>
      </c>
    </row>
    <row r="1578" spans="29:34" x14ac:dyDescent="0.15">
      <c r="AC1578" s="167">
        <v>1575</v>
      </c>
      <c r="AD1578" s="167">
        <f>[1]节奏总纲!AD1578</f>
        <v>106.21459981750451</v>
      </c>
      <c r="AE1578" s="167">
        <f>[1]节奏总纲!AE1578</f>
        <v>108.52141262168252</v>
      </c>
      <c r="AF1578" s="167">
        <f>[1]节奏总纲!AF1578</f>
        <v>111.68426013178031</v>
      </c>
      <c r="AG1578" s="167">
        <f>[1]节奏总纲!AG1578</f>
        <v>116.60470317446455</v>
      </c>
      <c r="AH1578" s="167">
        <f>[1]节奏总纲!AH1578</f>
        <v>125.64918497999584</v>
      </c>
    </row>
    <row r="1579" spans="29:34" x14ac:dyDescent="0.15">
      <c r="AC1579" s="167">
        <v>1576</v>
      </c>
      <c r="AD1579" s="167">
        <f>[1]节奏总纲!AD1579</f>
        <v>106.22357654719386</v>
      </c>
      <c r="AE1579" s="167">
        <f>[1]节奏总纲!AE1579</f>
        <v>108.53104006830912</v>
      </c>
      <c r="AF1579" s="167">
        <f>[1]节奏总纲!AF1579</f>
        <v>111.6934412778612</v>
      </c>
      <c r="AG1579" s="167">
        <f>[1]节奏总纲!AG1579</f>
        <v>116.613876476128</v>
      </c>
      <c r="AH1579" s="167">
        <f>[1]节奏总纲!AH1579</f>
        <v>125.65915327273802</v>
      </c>
    </row>
    <row r="1580" spans="29:34" x14ac:dyDescent="0.15">
      <c r="AC1580" s="167">
        <v>1577</v>
      </c>
      <c r="AD1580" s="167">
        <f>[1]节奏总纲!AD1580</f>
        <v>106.23255327688321</v>
      </c>
      <c r="AE1580" s="167">
        <f>[1]节奏总纲!AE1580</f>
        <v>108.54066751493575</v>
      </c>
      <c r="AF1580" s="167">
        <f>[1]节奏总纲!AF1580</f>
        <v>111.70262242394209</v>
      </c>
      <c r="AG1580" s="167">
        <f>[1]节奏总纲!AG1580</f>
        <v>116.62304977779144</v>
      </c>
      <c r="AH1580" s="167">
        <f>[1]节奏总纲!AH1580</f>
        <v>125.66912156548021</v>
      </c>
    </row>
    <row r="1581" spans="29:34" x14ac:dyDescent="0.15">
      <c r="AC1581" s="167">
        <v>1578</v>
      </c>
      <c r="AD1581" s="167">
        <f>[1]节奏总纲!AD1581</f>
        <v>106.24153000657256</v>
      </c>
      <c r="AE1581" s="167">
        <f>[1]节奏总纲!AE1581</f>
        <v>108.55029496156236</v>
      </c>
      <c r="AF1581" s="167">
        <f>[1]节奏总纲!AF1581</f>
        <v>111.71180357002298</v>
      </c>
      <c r="AG1581" s="167">
        <f>[1]节奏总纲!AG1581</f>
        <v>116.63222307945487</v>
      </c>
      <c r="AH1581" s="167">
        <f>[1]节奏总纲!AH1581</f>
        <v>125.6790898582224</v>
      </c>
    </row>
    <row r="1582" spans="29:34" x14ac:dyDescent="0.15">
      <c r="AC1582" s="167">
        <v>1579</v>
      </c>
      <c r="AD1582" s="167">
        <f>[1]节奏总纲!AD1582</f>
        <v>106.25050673626191</v>
      </c>
      <c r="AE1582" s="167">
        <f>[1]节奏总纲!AE1582</f>
        <v>108.55992240818897</v>
      </c>
      <c r="AF1582" s="167">
        <f>[1]节奏总纲!AF1582</f>
        <v>111.72098471610387</v>
      </c>
      <c r="AG1582" s="167">
        <f>[1]节奏总纲!AG1582</f>
        <v>116.64139638111833</v>
      </c>
      <c r="AH1582" s="167">
        <f>[1]节奏总纲!AH1582</f>
        <v>125.68905815096457</v>
      </c>
    </row>
    <row r="1583" spans="29:34" x14ac:dyDescent="0.15">
      <c r="AC1583" s="167">
        <v>1580</v>
      </c>
      <c r="AD1583" s="167">
        <f>[1]节奏总纲!AD1583</f>
        <v>106.25948346595126</v>
      </c>
      <c r="AE1583" s="167">
        <f>[1]节奏总纲!AE1583</f>
        <v>108.56954985481559</v>
      </c>
      <c r="AF1583" s="167">
        <f>[1]节奏总纲!AF1583</f>
        <v>111.73016586218476</v>
      </c>
      <c r="AG1583" s="167">
        <f>[1]节奏总纲!AG1583</f>
        <v>116.65056968278176</v>
      </c>
      <c r="AH1583" s="167">
        <f>[1]节奏总纲!AH1583</f>
        <v>125.69902644370676</v>
      </c>
    </row>
    <row r="1584" spans="29:34" x14ac:dyDescent="0.15">
      <c r="AC1584" s="167">
        <v>1581</v>
      </c>
      <c r="AD1584" s="167">
        <f>[1]节奏总纲!AD1584</f>
        <v>106.26846019564061</v>
      </c>
      <c r="AE1584" s="167">
        <f>[1]节奏总纲!AE1584</f>
        <v>108.5791773014422</v>
      </c>
      <c r="AF1584" s="167">
        <f>[1]节奏总纲!AF1584</f>
        <v>111.73934700826565</v>
      </c>
      <c r="AG1584" s="167">
        <f>[1]节奏总纲!AG1584</f>
        <v>116.65974298444522</v>
      </c>
      <c r="AH1584" s="167">
        <f>[1]节奏总纲!AH1584</f>
        <v>125.70899473644894</v>
      </c>
    </row>
    <row r="1585" spans="29:34" x14ac:dyDescent="0.15">
      <c r="AC1585" s="167">
        <v>1582</v>
      </c>
      <c r="AD1585" s="167">
        <f>[1]节奏总纲!AD1585</f>
        <v>106.27743692532997</v>
      </c>
      <c r="AE1585" s="167">
        <f>[1]节奏总纲!AE1585</f>
        <v>108.58880474806881</v>
      </c>
      <c r="AF1585" s="167">
        <f>[1]节奏总纲!AF1585</f>
        <v>111.74852815434654</v>
      </c>
      <c r="AG1585" s="167">
        <f>[1]节奏总纲!AG1585</f>
        <v>116.66891628610865</v>
      </c>
      <c r="AH1585" s="167">
        <f>[1]节奏总纲!AH1585</f>
        <v>125.71896302919113</v>
      </c>
    </row>
    <row r="1586" spans="29:34" x14ac:dyDescent="0.15">
      <c r="AC1586" s="167">
        <v>1583</v>
      </c>
      <c r="AD1586" s="167">
        <f>[1]节奏总纲!AD1586</f>
        <v>106.28641365501932</v>
      </c>
      <c r="AE1586" s="167">
        <f>[1]节奏总纲!AE1586</f>
        <v>108.59843219469543</v>
      </c>
      <c r="AF1586" s="167">
        <f>[1]节奏总纲!AF1586</f>
        <v>111.75770930042744</v>
      </c>
      <c r="AG1586" s="167">
        <f>[1]节奏总纲!AG1586</f>
        <v>116.67808958777209</v>
      </c>
      <c r="AH1586" s="167">
        <f>[1]节奏总纲!AH1586</f>
        <v>125.72893132193332</v>
      </c>
    </row>
    <row r="1587" spans="29:34" x14ac:dyDescent="0.15">
      <c r="AC1587" s="167">
        <v>1584</v>
      </c>
      <c r="AD1587" s="167">
        <f>[1]节奏总纲!AD1587</f>
        <v>106.29539038470867</v>
      </c>
      <c r="AE1587" s="167">
        <f>[1]节奏总纲!AE1587</f>
        <v>108.60805964132204</v>
      </c>
      <c r="AF1587" s="167">
        <f>[1]节奏总纲!AF1587</f>
        <v>111.76689044650833</v>
      </c>
      <c r="AG1587" s="167">
        <f>[1]节奏总纲!AG1587</f>
        <v>116.68726288943554</v>
      </c>
      <c r="AH1587" s="167">
        <f>[1]节奏总纲!AH1587</f>
        <v>125.7388996146755</v>
      </c>
    </row>
    <row r="1588" spans="29:34" x14ac:dyDescent="0.15">
      <c r="AC1588" s="167">
        <v>1585</v>
      </c>
      <c r="AD1588" s="167">
        <f>[1]节奏总纲!AD1588</f>
        <v>106.30436711439802</v>
      </c>
      <c r="AE1588" s="167">
        <f>[1]节奏总纲!AE1588</f>
        <v>108.61768708794865</v>
      </c>
      <c r="AF1588" s="167">
        <f>[1]节奏总纲!AF1588</f>
        <v>111.77607159258922</v>
      </c>
      <c r="AG1588" s="167">
        <f>[1]节奏总纲!AG1588</f>
        <v>116.69643619109898</v>
      </c>
      <c r="AH1588" s="167">
        <f>[1]节奏总纲!AH1588</f>
        <v>125.74886790741769</v>
      </c>
    </row>
    <row r="1589" spans="29:34" x14ac:dyDescent="0.15">
      <c r="AC1589" s="167">
        <v>1586</v>
      </c>
      <c r="AD1589" s="167">
        <f>[1]节奏总纲!AD1589</f>
        <v>106.31334384408737</v>
      </c>
      <c r="AE1589" s="167">
        <f>[1]节奏总纲!AE1589</f>
        <v>108.62731453457528</v>
      </c>
      <c r="AF1589" s="167">
        <f>[1]节奏总纲!AF1589</f>
        <v>111.7852527386701</v>
      </c>
      <c r="AG1589" s="167">
        <f>[1]节奏总纲!AG1589</f>
        <v>116.70560949276242</v>
      </c>
      <c r="AH1589" s="167">
        <f>[1]节奏总纲!AH1589</f>
        <v>125.75883620015988</v>
      </c>
    </row>
    <row r="1590" spans="29:34" x14ac:dyDescent="0.15">
      <c r="AC1590" s="167">
        <v>1587</v>
      </c>
      <c r="AD1590" s="167">
        <f>[1]节奏总纲!AD1590</f>
        <v>106.32232057377672</v>
      </c>
      <c r="AE1590" s="167">
        <f>[1]节奏总纲!AE1590</f>
        <v>108.63694198120189</v>
      </c>
      <c r="AF1590" s="167">
        <f>[1]节奏总纲!AF1590</f>
        <v>111.79443388475099</v>
      </c>
      <c r="AG1590" s="167">
        <f>[1]节奏总纲!AG1590</f>
        <v>116.71478279442587</v>
      </c>
      <c r="AH1590" s="167">
        <f>[1]节奏总纲!AH1590</f>
        <v>125.76880449290206</v>
      </c>
    </row>
    <row r="1591" spans="29:34" x14ac:dyDescent="0.15">
      <c r="AC1591" s="167">
        <v>1588</v>
      </c>
      <c r="AD1591" s="167">
        <f>[1]节奏总纲!AD1591</f>
        <v>106.33129730346607</v>
      </c>
      <c r="AE1591" s="167">
        <f>[1]节奏总纲!AE1591</f>
        <v>108.6465694278285</v>
      </c>
      <c r="AF1591" s="167">
        <f>[1]节奏总纲!AF1591</f>
        <v>111.80361503083188</v>
      </c>
      <c r="AG1591" s="167">
        <f>[1]节奏总纲!AG1591</f>
        <v>116.72395609608931</v>
      </c>
      <c r="AH1591" s="167">
        <f>[1]节奏总纲!AH1591</f>
        <v>125.77877278564425</v>
      </c>
    </row>
    <row r="1592" spans="29:34" x14ac:dyDescent="0.15">
      <c r="AC1592" s="167">
        <v>1589</v>
      </c>
      <c r="AD1592" s="167">
        <f>[1]节奏总纲!AD1592</f>
        <v>106.34027403315542</v>
      </c>
      <c r="AE1592" s="167">
        <f>[1]节奏总纲!AE1592</f>
        <v>108.65619687445511</v>
      </c>
      <c r="AF1592" s="167">
        <f>[1]节奏总纲!AF1592</f>
        <v>111.81279617691277</v>
      </c>
      <c r="AG1592" s="167">
        <f>[1]节奏总纲!AG1592</f>
        <v>116.73312939775275</v>
      </c>
      <c r="AH1592" s="167">
        <f>[1]节奏总纲!AH1592</f>
        <v>125.78874107838644</v>
      </c>
    </row>
    <row r="1593" spans="29:34" x14ac:dyDescent="0.15">
      <c r="AC1593" s="167">
        <v>1590</v>
      </c>
      <c r="AD1593" s="167">
        <f>[1]节奏总纲!AD1593</f>
        <v>106.34925076284478</v>
      </c>
      <c r="AE1593" s="167">
        <f>[1]节奏总纲!AE1593</f>
        <v>108.66582432108173</v>
      </c>
      <c r="AF1593" s="167">
        <f>[1]节奏总纲!AF1593</f>
        <v>111.82197732299366</v>
      </c>
      <c r="AG1593" s="167">
        <f>[1]节奏总纲!AG1593</f>
        <v>116.7423026994162</v>
      </c>
      <c r="AH1593" s="167">
        <f>[1]节奏总纲!AH1593</f>
        <v>125.79870937112862</v>
      </c>
    </row>
    <row r="1594" spans="29:34" x14ac:dyDescent="0.15">
      <c r="AC1594" s="167">
        <v>1591</v>
      </c>
      <c r="AD1594" s="167">
        <f>[1]节奏总纲!AD1594</f>
        <v>106.35822749253413</v>
      </c>
      <c r="AE1594" s="167">
        <f>[1]节奏总纲!AE1594</f>
        <v>108.67545176770834</v>
      </c>
      <c r="AF1594" s="167">
        <f>[1]节奏总纲!AF1594</f>
        <v>111.83115846907455</v>
      </c>
      <c r="AG1594" s="167">
        <f>[1]节奏总纲!AG1594</f>
        <v>116.75147600107964</v>
      </c>
      <c r="AH1594" s="167">
        <f>[1]节奏总纲!AH1594</f>
        <v>125.80867766387081</v>
      </c>
    </row>
    <row r="1595" spans="29:34" x14ac:dyDescent="0.15">
      <c r="AC1595" s="167">
        <v>1592</v>
      </c>
      <c r="AD1595" s="167">
        <f>[1]节奏总纲!AD1595</f>
        <v>106.36720422222346</v>
      </c>
      <c r="AE1595" s="167">
        <f>[1]节奏总纲!AE1595</f>
        <v>108.68507921433495</v>
      </c>
      <c r="AF1595" s="167">
        <f>[1]节奏总纲!AF1595</f>
        <v>111.84033961515544</v>
      </c>
      <c r="AG1595" s="167">
        <f>[1]节奏总纲!AG1595</f>
        <v>116.76064930274308</v>
      </c>
      <c r="AH1595" s="167">
        <f>[1]节奏总纲!AH1595</f>
        <v>125.818645956613</v>
      </c>
    </row>
    <row r="1596" spans="29:34" x14ac:dyDescent="0.15">
      <c r="AC1596" s="167">
        <v>1593</v>
      </c>
      <c r="AD1596" s="167">
        <f>[1]节奏总纲!AD1596</f>
        <v>106.37618095191281</v>
      </c>
      <c r="AE1596" s="167">
        <f>[1]节奏总纲!AE1596</f>
        <v>108.69470666096157</v>
      </c>
      <c r="AF1596" s="167">
        <f>[1]节奏总纲!AF1596</f>
        <v>111.84952076123633</v>
      </c>
      <c r="AG1596" s="167">
        <f>[1]节奏总纲!AG1596</f>
        <v>116.76982260440653</v>
      </c>
      <c r="AH1596" s="167">
        <f>[1]节奏总纲!AH1596</f>
        <v>125.82861424935518</v>
      </c>
    </row>
    <row r="1597" spans="29:34" x14ac:dyDescent="0.15">
      <c r="AC1597" s="167">
        <v>1594</v>
      </c>
      <c r="AD1597" s="167">
        <f>[1]节奏总纲!AD1597</f>
        <v>106.38515768160217</v>
      </c>
      <c r="AE1597" s="167">
        <f>[1]节奏总纲!AE1597</f>
        <v>108.70433410758818</v>
      </c>
      <c r="AF1597" s="167">
        <f>[1]节奏总纲!AF1597</f>
        <v>111.85870190731723</v>
      </c>
      <c r="AG1597" s="167">
        <f>[1]节奏总纲!AG1597</f>
        <v>116.77899590606997</v>
      </c>
      <c r="AH1597" s="167">
        <f>[1]节奏总纲!AH1597</f>
        <v>125.83858254209737</v>
      </c>
    </row>
    <row r="1598" spans="29:34" x14ac:dyDescent="0.15">
      <c r="AC1598" s="167">
        <v>1595</v>
      </c>
      <c r="AD1598" s="167">
        <f>[1]节奏总纲!AD1598</f>
        <v>106.39413441129152</v>
      </c>
      <c r="AE1598" s="167">
        <f>[1]节奏总纲!AE1598</f>
        <v>108.71396155421479</v>
      </c>
      <c r="AF1598" s="167">
        <f>[1]节奏总纲!AF1598</f>
        <v>111.86788305339812</v>
      </c>
      <c r="AG1598" s="167">
        <f>[1]节奏总纲!AG1598</f>
        <v>116.7881692077334</v>
      </c>
      <c r="AH1598" s="167">
        <f>[1]节奏总纲!AH1598</f>
        <v>125.84855083483956</v>
      </c>
    </row>
    <row r="1599" spans="29:34" x14ac:dyDescent="0.15">
      <c r="AC1599" s="167">
        <v>1596</v>
      </c>
      <c r="AD1599" s="167">
        <f>[1]节奏总纲!AD1599</f>
        <v>106.40311114098087</v>
      </c>
      <c r="AE1599" s="167">
        <f>[1]节奏总纲!AE1599</f>
        <v>108.72358900084141</v>
      </c>
      <c r="AF1599" s="167">
        <f>[1]节奏总纲!AF1599</f>
        <v>111.87706419947901</v>
      </c>
      <c r="AG1599" s="167">
        <f>[1]节奏总纲!AG1599</f>
        <v>116.79734250939686</v>
      </c>
      <c r="AH1599" s="167">
        <f>[1]节奏总纲!AH1599</f>
        <v>125.85851912758173</v>
      </c>
    </row>
    <row r="1600" spans="29:34" x14ac:dyDescent="0.15">
      <c r="AC1600" s="167">
        <v>1597</v>
      </c>
      <c r="AD1600" s="167">
        <f>[1]节奏总纲!AD1600</f>
        <v>106.41208787067022</v>
      </c>
      <c r="AE1600" s="167">
        <f>[1]节奏总纲!AE1600</f>
        <v>108.73321644746802</v>
      </c>
      <c r="AF1600" s="167">
        <f>[1]节奏总纲!AF1600</f>
        <v>111.8862453455599</v>
      </c>
      <c r="AG1600" s="167">
        <f>[1]节奏总纲!AG1600</f>
        <v>116.80651581106029</v>
      </c>
      <c r="AH1600" s="167">
        <f>[1]节奏总纲!AH1600</f>
        <v>125.86848742032392</v>
      </c>
    </row>
    <row r="1601" spans="29:34" x14ac:dyDescent="0.15">
      <c r="AC1601" s="167">
        <v>1598</v>
      </c>
      <c r="AD1601" s="167">
        <f>[1]节奏总纲!AD1601</f>
        <v>106.42106460035957</v>
      </c>
      <c r="AE1601" s="167">
        <f>[1]节奏总纲!AE1601</f>
        <v>108.74284389409463</v>
      </c>
      <c r="AF1601" s="167">
        <f>[1]节奏总纲!AF1601</f>
        <v>111.89542649164079</v>
      </c>
      <c r="AG1601" s="167">
        <f>[1]节奏总纲!AG1601</f>
        <v>116.81568911272373</v>
      </c>
      <c r="AH1601" s="167">
        <f>[1]节奏总纲!AH1601</f>
        <v>125.8784557130661</v>
      </c>
    </row>
    <row r="1602" spans="29:34" x14ac:dyDescent="0.15">
      <c r="AC1602" s="167">
        <v>1599</v>
      </c>
      <c r="AD1602" s="167">
        <f>[1]节奏总纲!AD1602</f>
        <v>106.43004133004892</v>
      </c>
      <c r="AE1602" s="167">
        <f>[1]节奏总纲!AE1602</f>
        <v>108.75247134072126</v>
      </c>
      <c r="AF1602" s="167">
        <f>[1]节奏总纲!AF1602</f>
        <v>111.90460763772168</v>
      </c>
      <c r="AG1602" s="167">
        <f>[1]节奏总纲!AG1602</f>
        <v>116.82486241438718</v>
      </c>
      <c r="AH1602" s="167">
        <f>[1]节奏总纲!AH1602</f>
        <v>125.88842400580829</v>
      </c>
    </row>
    <row r="1603" spans="29:34" x14ac:dyDescent="0.15">
      <c r="AC1603" s="167">
        <v>1600</v>
      </c>
      <c r="AD1603" s="167">
        <f>[1]节奏总纲!AD1603</f>
        <v>106.43901805973827</v>
      </c>
      <c r="AE1603" s="167">
        <f>[1]节奏总纲!AE1603</f>
        <v>108.76209878734787</v>
      </c>
      <c r="AF1603" s="167">
        <f>[1]节奏总纲!AF1603</f>
        <v>111.91378878380257</v>
      </c>
      <c r="AG1603" s="167">
        <f>[1]节奏总纲!AG1603</f>
        <v>116.83403571605062</v>
      </c>
      <c r="AH1603" s="167">
        <f>[1]节奏总纲!AH1603</f>
        <v>125.89839229855048</v>
      </c>
    </row>
    <row r="1604" spans="29:34" x14ac:dyDescent="0.15">
      <c r="AC1604" s="167">
        <v>1601</v>
      </c>
      <c r="AD1604" s="167">
        <f>[1]节奏总纲!AD1604</f>
        <v>106.44799478942763</v>
      </c>
      <c r="AE1604" s="167">
        <f>[1]节奏总纲!AE1604</f>
        <v>108.77172623397448</v>
      </c>
      <c r="AF1604" s="167">
        <f>[1]节奏总纲!AF1604</f>
        <v>111.92296992988346</v>
      </c>
      <c r="AG1604" s="167">
        <f>[1]节奏总纲!AG1604</f>
        <v>116.84320901771407</v>
      </c>
      <c r="AH1604" s="167">
        <f>[1]节奏总纲!AH1604</f>
        <v>125.90836059129266</v>
      </c>
    </row>
    <row r="1605" spans="29:34" x14ac:dyDescent="0.15">
      <c r="AC1605" s="167">
        <v>1602</v>
      </c>
      <c r="AD1605" s="167">
        <f>[1]节奏总纲!AD1605</f>
        <v>106.45697151911698</v>
      </c>
      <c r="AE1605" s="167">
        <f>[1]节奏总纲!AE1605</f>
        <v>108.78135368060109</v>
      </c>
      <c r="AF1605" s="167">
        <f>[1]节奏总纲!AF1605</f>
        <v>111.93215107596436</v>
      </c>
      <c r="AG1605" s="167">
        <f>[1]节奏总纲!AG1605</f>
        <v>116.85238231937751</v>
      </c>
      <c r="AH1605" s="167">
        <f>[1]节奏总纲!AH1605</f>
        <v>125.91832888403485</v>
      </c>
    </row>
    <row r="1606" spans="29:34" x14ac:dyDescent="0.15">
      <c r="AC1606" s="167">
        <v>1603</v>
      </c>
      <c r="AD1606" s="167">
        <f>[1]节奏总纲!AD1606</f>
        <v>106.46594824880633</v>
      </c>
      <c r="AE1606" s="167">
        <f>[1]节奏总纲!AE1606</f>
        <v>108.79098112722771</v>
      </c>
      <c r="AF1606" s="167">
        <f>[1]节奏总纲!AF1606</f>
        <v>111.94133222204525</v>
      </c>
      <c r="AG1606" s="167">
        <f>[1]节奏总纲!AG1606</f>
        <v>116.86155562104095</v>
      </c>
      <c r="AH1606" s="167">
        <f>[1]节奏总纲!AH1606</f>
        <v>125.92829717677704</v>
      </c>
    </row>
    <row r="1607" spans="29:34" x14ac:dyDescent="0.15">
      <c r="AC1607" s="167">
        <v>1604</v>
      </c>
      <c r="AD1607" s="167">
        <f>[1]节奏总纲!AD1607</f>
        <v>106.47492497849568</v>
      </c>
      <c r="AE1607" s="167">
        <f>[1]节奏总纲!AE1607</f>
        <v>108.80060857385432</v>
      </c>
      <c r="AF1607" s="167">
        <f>[1]节奏总纲!AF1607</f>
        <v>111.95051336812614</v>
      </c>
      <c r="AG1607" s="167">
        <f>[1]节奏总纲!AG1607</f>
        <v>116.8707289227044</v>
      </c>
      <c r="AH1607" s="167">
        <f>[1]节奏总纲!AH1607</f>
        <v>125.93826546951922</v>
      </c>
    </row>
    <row r="1608" spans="29:34" x14ac:dyDescent="0.15">
      <c r="AC1608" s="167">
        <v>1605</v>
      </c>
      <c r="AD1608" s="167">
        <f>[1]节奏总纲!AD1608</f>
        <v>106.48390170818503</v>
      </c>
      <c r="AE1608" s="167">
        <f>[1]节奏总纲!AE1608</f>
        <v>108.81023602048093</v>
      </c>
      <c r="AF1608" s="167">
        <f>[1]节奏总纲!AF1608</f>
        <v>111.95969451420702</v>
      </c>
      <c r="AG1608" s="167">
        <f>[1]节奏总纲!AG1608</f>
        <v>116.87990222436784</v>
      </c>
      <c r="AH1608" s="167">
        <f>[1]节奏总纲!AH1608</f>
        <v>125.94823376226141</v>
      </c>
    </row>
    <row r="1609" spans="29:34" x14ac:dyDescent="0.15">
      <c r="AC1609" s="167">
        <v>1606</v>
      </c>
      <c r="AD1609" s="167">
        <f>[1]节奏总纲!AD1609</f>
        <v>106.49287843787438</v>
      </c>
      <c r="AE1609" s="167">
        <f>[1]节奏总纲!AE1609</f>
        <v>108.81986346710755</v>
      </c>
      <c r="AF1609" s="167">
        <f>[1]节奏总纲!AF1609</f>
        <v>111.96887566028791</v>
      </c>
      <c r="AG1609" s="167">
        <f>[1]节奏总纲!AG1609</f>
        <v>116.88907552603128</v>
      </c>
      <c r="AH1609" s="167">
        <f>[1]节奏总纲!AH1609</f>
        <v>125.9582020550036</v>
      </c>
    </row>
    <row r="1610" spans="29:34" x14ac:dyDescent="0.15">
      <c r="AC1610" s="167">
        <v>1607</v>
      </c>
      <c r="AD1610" s="167">
        <f>[1]节奏总纲!AD1610</f>
        <v>106.50185516756373</v>
      </c>
      <c r="AE1610" s="167">
        <f>[1]节奏总纲!AE1610</f>
        <v>108.82949091373416</v>
      </c>
      <c r="AF1610" s="167">
        <f>[1]节奏总纲!AF1610</f>
        <v>111.9780568063688</v>
      </c>
      <c r="AG1610" s="167">
        <f>[1]节奏总纲!AG1610</f>
        <v>116.89824882769473</v>
      </c>
      <c r="AH1610" s="167">
        <f>[1]节奏总纲!AH1610</f>
        <v>125.96817034774578</v>
      </c>
    </row>
    <row r="1611" spans="29:34" x14ac:dyDescent="0.15">
      <c r="AC1611" s="167">
        <v>1608</v>
      </c>
      <c r="AD1611" s="167">
        <f>[1]节奏总纲!AD1611</f>
        <v>106.51083189725308</v>
      </c>
      <c r="AE1611" s="167">
        <f>[1]节奏总纲!AE1611</f>
        <v>108.83911836036077</v>
      </c>
      <c r="AF1611" s="167">
        <f>[1]节奏总纲!AF1611</f>
        <v>111.98723795244969</v>
      </c>
      <c r="AG1611" s="167">
        <f>[1]节奏总纲!AG1611</f>
        <v>116.90742212935817</v>
      </c>
      <c r="AH1611" s="167">
        <f>[1]节奏总纲!AH1611</f>
        <v>125.97813864048797</v>
      </c>
    </row>
    <row r="1612" spans="29:34" x14ac:dyDescent="0.15">
      <c r="AC1612" s="167">
        <v>1609</v>
      </c>
      <c r="AD1612" s="167">
        <f>[1]节奏总纲!AD1612</f>
        <v>106.51980862694244</v>
      </c>
      <c r="AE1612" s="167">
        <f>[1]节奏总纲!AE1612</f>
        <v>108.8487458069874</v>
      </c>
      <c r="AF1612" s="167">
        <f>[1]节奏总纲!AF1612</f>
        <v>111.99641909853058</v>
      </c>
      <c r="AG1612" s="167">
        <f>[1]节奏总纲!AG1612</f>
        <v>116.91659543102161</v>
      </c>
      <c r="AH1612" s="167">
        <f>[1]节奏总纲!AH1612</f>
        <v>125.98810693323016</v>
      </c>
    </row>
    <row r="1613" spans="29:34" x14ac:dyDescent="0.15">
      <c r="AC1613" s="167">
        <v>1610</v>
      </c>
      <c r="AD1613" s="167">
        <f>[1]节奏总纲!AD1613</f>
        <v>106.52878535663179</v>
      </c>
      <c r="AE1613" s="167">
        <f>[1]节奏总纲!AE1613</f>
        <v>108.858373253614</v>
      </c>
      <c r="AF1613" s="167">
        <f>[1]节奏总纲!AF1613</f>
        <v>112.00519900172145</v>
      </c>
      <c r="AG1613" s="167">
        <f>[1]节奏总纲!AG1613</f>
        <v>116.92576873268506</v>
      </c>
      <c r="AH1613" s="167">
        <f>[1]节奏总纲!AH1613</f>
        <v>125.99807522597234</v>
      </c>
    </row>
    <row r="1614" spans="29:34" x14ac:dyDescent="0.15">
      <c r="AC1614" s="167">
        <v>1611</v>
      </c>
      <c r="AD1614" s="167">
        <f>[1]节奏总纲!AD1614</f>
        <v>106.53776208632114</v>
      </c>
      <c r="AE1614" s="167">
        <f>[1]节奏总纲!AE1614</f>
        <v>108.86800070024061</v>
      </c>
      <c r="AF1614" s="167">
        <f>[1]节奏总纲!AF1614</f>
        <v>112.01372234268081</v>
      </c>
      <c r="AG1614" s="167">
        <f>[1]节奏总纲!AG1614</f>
        <v>116.9349420343485</v>
      </c>
      <c r="AH1614" s="167">
        <f>[1]节奏总纲!AH1614</f>
        <v>126.00736231565979</v>
      </c>
    </row>
    <row r="1615" spans="29:34" x14ac:dyDescent="0.15">
      <c r="AC1615" s="167">
        <v>1612</v>
      </c>
      <c r="AD1615" s="167">
        <f>[1]节奏总纲!AD1615</f>
        <v>106.54673881601049</v>
      </c>
      <c r="AE1615" s="167">
        <f>[1]节奏总纲!AE1615</f>
        <v>108.87762814686724</v>
      </c>
      <c r="AF1615" s="167">
        <f>[1]节奏总纲!AF1615</f>
        <v>112.02224568364018</v>
      </c>
      <c r="AG1615" s="167">
        <f>[1]节奏总纲!AG1615</f>
        <v>116.94411533601193</v>
      </c>
      <c r="AH1615" s="167">
        <f>[1]节奏总纲!AH1615</f>
        <v>126.0164863968439</v>
      </c>
    </row>
    <row r="1616" spans="29:34" x14ac:dyDescent="0.15">
      <c r="AC1616" s="167">
        <v>1613</v>
      </c>
      <c r="AD1616" s="167">
        <f>[1]节奏总纲!AD1616</f>
        <v>106.55571554569984</v>
      </c>
      <c r="AE1616" s="167">
        <f>[1]节奏总纲!AE1616</f>
        <v>108.88725559349385</v>
      </c>
      <c r="AF1616" s="167">
        <f>[1]节奏总纲!AF1616</f>
        <v>112.03076902459954</v>
      </c>
      <c r="AG1616" s="167">
        <f>[1]节奏总纲!AG1616</f>
        <v>116.95328863767539</v>
      </c>
      <c r="AH1616" s="167">
        <f>[1]节奏总纲!AH1616</f>
        <v>126.025610478028</v>
      </c>
    </row>
    <row r="1617" spans="29:34" x14ac:dyDescent="0.15">
      <c r="AC1617" s="167">
        <v>1614</v>
      </c>
      <c r="AD1617" s="167">
        <f>[1]节奏总纲!AD1617</f>
        <v>106.56469227538919</v>
      </c>
      <c r="AE1617" s="167">
        <f>[1]节奏总纲!AE1617</f>
        <v>108.89688304012046</v>
      </c>
      <c r="AF1617" s="167">
        <f>[1]节奏总纲!AF1617</f>
        <v>112.03929236555889</v>
      </c>
      <c r="AG1617" s="167">
        <f>[1]节奏总纲!AG1617</f>
        <v>116.96246193933882</v>
      </c>
      <c r="AH1617" s="167">
        <f>[1]节奏总纲!AH1617</f>
        <v>126.03473455921211</v>
      </c>
    </row>
    <row r="1618" spans="29:34" x14ac:dyDescent="0.15">
      <c r="AC1618" s="167">
        <v>1615</v>
      </c>
      <c r="AD1618" s="167">
        <f>[1]节奏总纲!AD1618</f>
        <v>106.57366900507854</v>
      </c>
      <c r="AE1618" s="167">
        <f>[1]节奏总纲!AE1618</f>
        <v>108.90651048674707</v>
      </c>
      <c r="AF1618" s="167">
        <f>[1]节奏总纲!AF1618</f>
        <v>112.04781570651826</v>
      </c>
      <c r="AG1618" s="167">
        <f>[1]节奏总纲!AG1618</f>
        <v>116.97163524100226</v>
      </c>
      <c r="AH1618" s="167">
        <f>[1]节奏总纲!AH1618</f>
        <v>126.04385864039621</v>
      </c>
    </row>
    <row r="1619" spans="29:34" x14ac:dyDescent="0.15">
      <c r="AC1619" s="167">
        <v>1616</v>
      </c>
      <c r="AD1619" s="167">
        <f>[1]节奏总纲!AD1619</f>
        <v>106.58264573476789</v>
      </c>
      <c r="AE1619" s="167">
        <f>[1]节奏总纲!AE1619</f>
        <v>108.91613793337369</v>
      </c>
      <c r="AF1619" s="167">
        <f>[1]节奏总纲!AF1619</f>
        <v>112.05633904747762</v>
      </c>
      <c r="AG1619" s="167">
        <f>[1]节奏总纲!AG1619</f>
        <v>116.98080854266571</v>
      </c>
      <c r="AH1619" s="167">
        <f>[1]节奏总纲!AH1619</f>
        <v>126.05298272158032</v>
      </c>
    </row>
    <row r="1620" spans="29:34" x14ac:dyDescent="0.15">
      <c r="AC1620" s="167">
        <v>1617</v>
      </c>
      <c r="AD1620" s="167">
        <f>[1]节奏总纲!AD1620</f>
        <v>106.59162246445725</v>
      </c>
      <c r="AE1620" s="167">
        <f>[1]节奏总纲!AE1620</f>
        <v>108.9257653800003</v>
      </c>
      <c r="AF1620" s="167">
        <f>[1]节奏总纲!AF1620</f>
        <v>112.06486238843699</v>
      </c>
      <c r="AG1620" s="167">
        <f>[1]节奏总纲!AG1620</f>
        <v>116.98998184432915</v>
      </c>
      <c r="AH1620" s="167">
        <f>[1]节奏总纲!AH1620</f>
        <v>126.06210680276442</v>
      </c>
    </row>
    <row r="1621" spans="29:34" x14ac:dyDescent="0.15">
      <c r="AC1621" s="167">
        <v>1618</v>
      </c>
      <c r="AD1621" s="167">
        <f>[1]节奏总纲!AD1621</f>
        <v>106.6005991941466</v>
      </c>
      <c r="AE1621" s="167">
        <f>[1]节奏总纲!AE1621</f>
        <v>108.93539282662691</v>
      </c>
      <c r="AF1621" s="167">
        <f>[1]节奏总纲!AF1621</f>
        <v>112.07338572939635</v>
      </c>
      <c r="AG1621" s="167">
        <f>[1]节奏总纲!AG1621</f>
        <v>116.99915514599259</v>
      </c>
      <c r="AH1621" s="167">
        <f>[1]节奏总纲!AH1621</f>
        <v>126.07123088394853</v>
      </c>
    </row>
    <row r="1622" spans="29:34" x14ac:dyDescent="0.15">
      <c r="AC1622" s="167">
        <v>1619</v>
      </c>
      <c r="AD1622" s="167">
        <f>[1]节奏总纲!AD1622</f>
        <v>106.60957592383595</v>
      </c>
      <c r="AE1622" s="167">
        <f>[1]节奏总纲!AE1622</f>
        <v>108.94502027325353</v>
      </c>
      <c r="AF1622" s="167">
        <f>[1]节奏总纲!AF1622</f>
        <v>112.08190907035571</v>
      </c>
      <c r="AG1622" s="167">
        <f>[1]节奏总纲!AG1622</f>
        <v>117.00760517830332</v>
      </c>
      <c r="AH1622" s="167">
        <f>[1]节奏总纲!AH1622</f>
        <v>126.08035496513264</v>
      </c>
    </row>
    <row r="1623" spans="29:34" x14ac:dyDescent="0.15">
      <c r="AC1623" s="167">
        <v>1620</v>
      </c>
      <c r="AD1623" s="167">
        <f>[1]节奏总纲!AD1623</f>
        <v>106.6185526535253</v>
      </c>
      <c r="AE1623" s="167">
        <f>[1]节奏总纲!AE1623</f>
        <v>108.95464771988014</v>
      </c>
      <c r="AF1623" s="167">
        <f>[1]节奏总纲!AF1623</f>
        <v>112.09043241131508</v>
      </c>
      <c r="AG1623" s="167">
        <f>[1]节奏总纲!AG1623</f>
        <v>117.01598184075736</v>
      </c>
      <c r="AH1623" s="167">
        <f>[1]节奏总纲!AH1623</f>
        <v>126.08947904631674</v>
      </c>
    </row>
    <row r="1624" spans="29:34" x14ac:dyDescent="0.15">
      <c r="AC1624" s="167">
        <v>1621</v>
      </c>
      <c r="AD1624" s="167">
        <f>[1]节奏总纲!AD1624</f>
        <v>106.62752938321465</v>
      </c>
      <c r="AE1624" s="167">
        <f>[1]节奏总纲!AE1624</f>
        <v>108.96427516650675</v>
      </c>
      <c r="AF1624" s="167">
        <f>[1]节奏总纲!AF1624</f>
        <v>112.09895575227443</v>
      </c>
      <c r="AG1624" s="167">
        <f>[1]节奏总纲!AG1624</f>
        <v>117.02435850321139</v>
      </c>
      <c r="AH1624" s="167">
        <f>[1]节奏总纲!AH1624</f>
        <v>126.09860312750085</v>
      </c>
    </row>
    <row r="1625" spans="29:34" x14ac:dyDescent="0.15">
      <c r="AC1625" s="167">
        <v>1622</v>
      </c>
      <c r="AD1625" s="167">
        <f>[1]节奏总纲!AD1625</f>
        <v>106.636506112904</v>
      </c>
      <c r="AE1625" s="167">
        <f>[1]节奏总纲!AE1625</f>
        <v>108.97390261313338</v>
      </c>
      <c r="AF1625" s="167">
        <f>[1]节奏总纲!AF1625</f>
        <v>112.10747909323381</v>
      </c>
      <c r="AG1625" s="167">
        <f>[1]节奏总纲!AG1625</f>
        <v>117.03273516566541</v>
      </c>
      <c r="AH1625" s="167">
        <f>[1]节奏总纲!AH1625</f>
        <v>126.10772720868495</v>
      </c>
    </row>
    <row r="1626" spans="29:34" x14ac:dyDescent="0.15">
      <c r="AC1626" s="167">
        <v>1623</v>
      </c>
      <c r="AD1626" s="167">
        <f>[1]节奏总纲!AD1626</f>
        <v>106.64548284259335</v>
      </c>
      <c r="AE1626" s="167">
        <f>[1]节奏总纲!AE1626</f>
        <v>108.98353005975999</v>
      </c>
      <c r="AF1626" s="167">
        <f>[1]节奏总纲!AF1626</f>
        <v>112.11600243419316</v>
      </c>
      <c r="AG1626" s="167">
        <f>[1]节奏总纲!AG1626</f>
        <v>117.04111182811945</v>
      </c>
      <c r="AH1626" s="167">
        <f>[1]节奏总纲!AH1626</f>
        <v>126.11685128986906</v>
      </c>
    </row>
    <row r="1627" spans="29:34" x14ac:dyDescent="0.15">
      <c r="AC1627" s="167">
        <v>1624</v>
      </c>
      <c r="AD1627" s="167">
        <f>[1]节奏总纲!AD1627</f>
        <v>106.6544595722827</v>
      </c>
      <c r="AE1627" s="167">
        <f>[1]节奏总纲!AE1627</f>
        <v>108.99315750638659</v>
      </c>
      <c r="AF1627" s="167">
        <f>[1]节奏总纲!AF1627</f>
        <v>112.12452577515252</v>
      </c>
      <c r="AG1627" s="167">
        <f>[1]节奏总纲!AG1627</f>
        <v>117.04948849057348</v>
      </c>
      <c r="AH1627" s="167">
        <f>[1]节奏总纲!AH1627</f>
        <v>126.12597537105316</v>
      </c>
    </row>
    <row r="1628" spans="29:34" x14ac:dyDescent="0.15">
      <c r="AC1628" s="167">
        <v>1625</v>
      </c>
      <c r="AD1628" s="167">
        <f>[1]节奏总纲!AD1628</f>
        <v>106.66343630197206</v>
      </c>
      <c r="AE1628" s="167">
        <f>[1]节奏总纲!AE1628</f>
        <v>109.00247935930663</v>
      </c>
      <c r="AF1628" s="167">
        <f>[1]节奏总纲!AF1628</f>
        <v>112.13304911611189</v>
      </c>
      <c r="AG1628" s="167">
        <f>[1]节奏总纲!AG1628</f>
        <v>117.05786515302751</v>
      </c>
      <c r="AH1628" s="167">
        <f>[1]节奏总纲!AH1628</f>
        <v>126.13509945223727</v>
      </c>
    </row>
    <row r="1629" spans="29:34" x14ac:dyDescent="0.15">
      <c r="AC1629" s="167">
        <v>1626</v>
      </c>
      <c r="AD1629" s="167">
        <f>[1]节奏总纲!AD1629</f>
        <v>106.67241303166141</v>
      </c>
      <c r="AE1629" s="167">
        <f>[1]节奏总纲!AE1629</f>
        <v>109.01105038340633</v>
      </c>
      <c r="AF1629" s="167">
        <f>[1]节奏总纲!AF1629</f>
        <v>112.14157245707125</v>
      </c>
      <c r="AG1629" s="167">
        <f>[1]节奏总纲!AG1629</f>
        <v>117.06624181548153</v>
      </c>
      <c r="AH1629" s="167">
        <f>[1]节奏总纲!AH1629</f>
        <v>126.14422353342138</v>
      </c>
    </row>
    <row r="1630" spans="29:34" x14ac:dyDescent="0.15">
      <c r="AC1630" s="167">
        <v>1627</v>
      </c>
      <c r="AD1630" s="167">
        <f>[1]节奏总纲!AD1630</f>
        <v>106.68138976135076</v>
      </c>
      <c r="AE1630" s="167">
        <f>[1]节奏总纲!AE1630</f>
        <v>109.01962140750604</v>
      </c>
      <c r="AF1630" s="167">
        <f>[1]节奏总纲!AF1630</f>
        <v>112.15009579803061</v>
      </c>
      <c r="AG1630" s="167">
        <f>[1]节奏总纲!AG1630</f>
        <v>117.07461847793557</v>
      </c>
      <c r="AH1630" s="167">
        <f>[1]节奏总纲!AH1630</f>
        <v>126.15334761460548</v>
      </c>
    </row>
    <row r="1631" spans="29:34" x14ac:dyDescent="0.15">
      <c r="AC1631" s="167">
        <v>1628</v>
      </c>
      <c r="AD1631" s="167">
        <f>[1]节奏总纲!AD1631</f>
        <v>106.69036649104011</v>
      </c>
      <c r="AE1631" s="167">
        <f>[1]节奏总纲!AE1631</f>
        <v>109.02819243160575</v>
      </c>
      <c r="AF1631" s="167">
        <f>[1]节奏总纲!AF1631</f>
        <v>112.15861913898998</v>
      </c>
      <c r="AG1631" s="167">
        <f>[1]节奏总纲!AG1631</f>
        <v>117.0829951403896</v>
      </c>
      <c r="AH1631" s="167">
        <f>[1]节奏总纲!AH1631</f>
        <v>126.16247169578959</v>
      </c>
    </row>
    <row r="1632" spans="29:34" x14ac:dyDescent="0.15">
      <c r="AC1632" s="167">
        <v>1629</v>
      </c>
      <c r="AD1632" s="167">
        <f>[1]节奏总纲!AD1632</f>
        <v>106.69934322072946</v>
      </c>
      <c r="AE1632" s="167">
        <f>[1]节奏总纲!AE1632</f>
        <v>109.03676345570544</v>
      </c>
      <c r="AF1632" s="167">
        <f>[1]节奏总纲!AF1632</f>
        <v>112.16714247994933</v>
      </c>
      <c r="AG1632" s="167">
        <f>[1]节奏总纲!AG1632</f>
        <v>117.09137180284363</v>
      </c>
      <c r="AH1632" s="167">
        <f>[1]节奏总纲!AH1632</f>
        <v>126.17159577697369</v>
      </c>
    </row>
    <row r="1633" spans="29:34" x14ac:dyDescent="0.15">
      <c r="AC1633" s="167">
        <v>1630</v>
      </c>
      <c r="AD1633" s="167">
        <f>[1]节奏总纲!AD1633</f>
        <v>106.70831995041881</v>
      </c>
      <c r="AE1633" s="167">
        <f>[1]节奏总纲!AE1633</f>
        <v>109.04533447980515</v>
      </c>
      <c r="AF1633" s="167">
        <f>[1]节奏总纲!AF1633</f>
        <v>112.1756658209087</v>
      </c>
      <c r="AG1633" s="167">
        <f>[1]节奏总纲!AG1633</f>
        <v>117.09974846529767</v>
      </c>
      <c r="AH1633" s="167">
        <f>[1]节奏总纲!AH1633</f>
        <v>126.1807198581578</v>
      </c>
    </row>
    <row r="1634" spans="29:34" x14ac:dyDescent="0.15">
      <c r="AC1634" s="167">
        <v>1631</v>
      </c>
      <c r="AD1634" s="167">
        <f>[1]节奏总纲!AD1634</f>
        <v>106.71729668010816</v>
      </c>
      <c r="AE1634" s="167">
        <f>[1]节奏总纲!AE1634</f>
        <v>109.05390550390484</v>
      </c>
      <c r="AF1634" s="167">
        <f>[1]节奏总纲!AF1634</f>
        <v>112.18418916186806</v>
      </c>
      <c r="AG1634" s="167">
        <f>[1]节奏总纲!AG1634</f>
        <v>117.10812512775169</v>
      </c>
      <c r="AH1634" s="167">
        <f>[1]节奏总纲!AH1634</f>
        <v>126.1898439393419</v>
      </c>
    </row>
    <row r="1635" spans="29:34" x14ac:dyDescent="0.15">
      <c r="AC1635" s="167">
        <v>1632</v>
      </c>
      <c r="AD1635" s="167">
        <f>[1]节奏总纲!AD1635</f>
        <v>106.72627340979751</v>
      </c>
      <c r="AE1635" s="167">
        <f>[1]节奏总纲!AE1635</f>
        <v>109.06247652800455</v>
      </c>
      <c r="AF1635" s="167">
        <f>[1]节奏总纲!AF1635</f>
        <v>112.19271250282742</v>
      </c>
      <c r="AG1635" s="167">
        <f>[1]节奏总纲!AG1635</f>
        <v>117.11650179020572</v>
      </c>
      <c r="AH1635" s="167">
        <f>[1]节奏总纲!AH1635</f>
        <v>126.19896802052601</v>
      </c>
    </row>
    <row r="1636" spans="29:34" x14ac:dyDescent="0.15">
      <c r="AC1636" s="167">
        <v>1633</v>
      </c>
      <c r="AD1636" s="167">
        <f>[1]节奏总纲!AD1636</f>
        <v>106.73525013948687</v>
      </c>
      <c r="AE1636" s="167">
        <f>[1]节奏总纲!AE1636</f>
        <v>109.07104755210426</v>
      </c>
      <c r="AF1636" s="167">
        <f>[1]节奏总纲!AF1636</f>
        <v>112.20123584378679</v>
      </c>
      <c r="AG1636" s="167">
        <f>[1]节奏总纲!AG1636</f>
        <v>117.12487845265974</v>
      </c>
      <c r="AH1636" s="167">
        <f>[1]节奏总纲!AH1636</f>
        <v>126.20809210171011</v>
      </c>
    </row>
    <row r="1637" spans="29:34" x14ac:dyDescent="0.15">
      <c r="AC1637" s="167">
        <v>1634</v>
      </c>
      <c r="AD1637" s="167">
        <f>[1]节奏总纲!AD1637</f>
        <v>106.74422686917622</v>
      </c>
      <c r="AE1637" s="167">
        <f>[1]节奏总纲!AE1637</f>
        <v>109.07961857620396</v>
      </c>
      <c r="AF1637" s="167">
        <f>[1]节奏总纲!AF1637</f>
        <v>112.20975918474615</v>
      </c>
      <c r="AG1637" s="167">
        <f>[1]节奏总纲!AG1637</f>
        <v>117.13325511511378</v>
      </c>
      <c r="AH1637" s="167">
        <f>[1]节奏总纲!AH1637</f>
        <v>126.21721618289422</v>
      </c>
    </row>
    <row r="1638" spans="29:34" x14ac:dyDescent="0.15">
      <c r="AC1638" s="167">
        <v>1635</v>
      </c>
      <c r="AD1638" s="167">
        <f>[1]节奏总纲!AD1638</f>
        <v>106.75320359886557</v>
      </c>
      <c r="AE1638" s="167">
        <f>[1]节奏总纲!AE1638</f>
        <v>109.08818960030366</v>
      </c>
      <c r="AF1638" s="167">
        <f>[1]节奏总纲!AF1638</f>
        <v>112.21828252570552</v>
      </c>
      <c r="AG1638" s="167">
        <f>[1]节奏总纲!AG1638</f>
        <v>117.14163177756781</v>
      </c>
      <c r="AH1638" s="167">
        <f>[1]节奏总纲!AH1638</f>
        <v>126.22634026407833</v>
      </c>
    </row>
    <row r="1639" spans="29:34" x14ac:dyDescent="0.15">
      <c r="AC1639" s="167">
        <v>1636</v>
      </c>
      <c r="AD1639" s="167">
        <f>[1]节奏总纲!AD1639</f>
        <v>106.76218032855492</v>
      </c>
      <c r="AE1639" s="167">
        <f>[1]节奏总纲!AE1639</f>
        <v>109.09676062440337</v>
      </c>
      <c r="AF1639" s="167">
        <f>[1]节奏总纲!AF1639</f>
        <v>112.22680586666488</v>
      </c>
      <c r="AG1639" s="167">
        <f>[1]节奏总纲!AG1639</f>
        <v>117.15000844002184</v>
      </c>
      <c r="AH1639" s="167">
        <f>[1]节奏总纲!AH1639</f>
        <v>126.23546434526243</v>
      </c>
    </row>
    <row r="1640" spans="29:34" x14ac:dyDescent="0.15">
      <c r="AC1640" s="167">
        <v>1637</v>
      </c>
      <c r="AD1640" s="167">
        <f>[1]节奏总纲!AD1640</f>
        <v>106.77115705824427</v>
      </c>
      <c r="AE1640" s="167">
        <f>[1]节奏总纲!AE1640</f>
        <v>109.10533164850307</v>
      </c>
      <c r="AF1640" s="167">
        <f>[1]节奏总纲!AF1640</f>
        <v>112.23532920762423</v>
      </c>
      <c r="AG1640" s="167">
        <f>[1]节奏总纲!AG1640</f>
        <v>117.15838510247588</v>
      </c>
      <c r="AH1640" s="167">
        <f>[1]节奏总纲!AH1640</f>
        <v>126.24458842644654</v>
      </c>
    </row>
    <row r="1641" spans="29:34" x14ac:dyDescent="0.15">
      <c r="AC1641" s="167">
        <v>1638</v>
      </c>
      <c r="AD1641" s="167">
        <f>[1]节奏总纲!AD1641</f>
        <v>106.78013378793362</v>
      </c>
      <c r="AE1641" s="167">
        <f>[1]节奏总纲!AE1641</f>
        <v>109.11390267260278</v>
      </c>
      <c r="AF1641" s="167">
        <f>[1]节奏总纲!AF1641</f>
        <v>112.2438525485836</v>
      </c>
      <c r="AG1641" s="167">
        <f>[1]节奏总纲!AG1641</f>
        <v>117.1667617649299</v>
      </c>
      <c r="AH1641" s="167">
        <f>[1]节奏总纲!AH1641</f>
        <v>126.25371250763064</v>
      </c>
    </row>
    <row r="1642" spans="29:34" x14ac:dyDescent="0.15">
      <c r="AC1642" s="167">
        <v>1639</v>
      </c>
      <c r="AD1642" s="167">
        <f>[1]节奏总纲!AD1642</f>
        <v>106.78911051762297</v>
      </c>
      <c r="AE1642" s="167">
        <f>[1]节奏总纲!AE1642</f>
        <v>109.12247369670247</v>
      </c>
      <c r="AF1642" s="167">
        <f>[1]节奏总纲!AF1642</f>
        <v>112.25237588954296</v>
      </c>
      <c r="AG1642" s="167">
        <f>[1]节奏总纲!AG1642</f>
        <v>117.17513842738393</v>
      </c>
      <c r="AH1642" s="167">
        <f>[1]节奏总纲!AH1642</f>
        <v>126.26283658881475</v>
      </c>
    </row>
    <row r="1643" spans="29:34" x14ac:dyDescent="0.15">
      <c r="AC1643" s="167">
        <v>1640</v>
      </c>
      <c r="AD1643" s="167">
        <f>[1]节奏总纲!AD1643</f>
        <v>106.79808724731232</v>
      </c>
      <c r="AE1643" s="167">
        <f>[1]节奏总纲!AE1643</f>
        <v>109.13104472080218</v>
      </c>
      <c r="AF1643" s="167">
        <f>[1]节奏总纲!AF1643</f>
        <v>112.26089923050232</v>
      </c>
      <c r="AG1643" s="167">
        <f>[1]节奏总纲!AG1643</f>
        <v>117.18351508983797</v>
      </c>
      <c r="AH1643" s="167">
        <f>[1]节奏总纲!AH1643</f>
        <v>126.27196066999885</v>
      </c>
    </row>
    <row r="1644" spans="29:34" x14ac:dyDescent="0.15">
      <c r="AC1644" s="167">
        <v>1641</v>
      </c>
      <c r="AD1644" s="167">
        <f>[1]节奏总纲!AD1644</f>
        <v>106.80706397700168</v>
      </c>
      <c r="AE1644" s="167">
        <f>[1]节奏总纲!AE1644</f>
        <v>109.13961574490189</v>
      </c>
      <c r="AF1644" s="167">
        <f>[1]节奏总纲!AF1644</f>
        <v>112.26942257146169</v>
      </c>
      <c r="AG1644" s="167">
        <f>[1]节奏总纲!AG1644</f>
        <v>117.19189175229199</v>
      </c>
      <c r="AH1644" s="167">
        <f>[1]节奏总纲!AH1644</f>
        <v>126.28108475118296</v>
      </c>
    </row>
    <row r="1645" spans="29:34" x14ac:dyDescent="0.15">
      <c r="AC1645" s="167">
        <v>1642</v>
      </c>
      <c r="AD1645" s="167">
        <f>[1]节奏总纲!AD1645</f>
        <v>106.81604070669103</v>
      </c>
      <c r="AE1645" s="167">
        <f>[1]节奏总纲!AE1645</f>
        <v>109.14818676900158</v>
      </c>
      <c r="AF1645" s="167">
        <f>[1]节奏总纲!AF1645</f>
        <v>112.27794591242105</v>
      </c>
      <c r="AG1645" s="167">
        <f>[1]节奏总纲!AG1645</f>
        <v>117.20026841474602</v>
      </c>
      <c r="AH1645" s="167">
        <f>[1]节奏总纲!AH1645</f>
        <v>126.29020883236707</v>
      </c>
    </row>
    <row r="1646" spans="29:34" x14ac:dyDescent="0.15">
      <c r="AC1646" s="167">
        <v>1643</v>
      </c>
      <c r="AD1646" s="167">
        <f>[1]节奏总纲!AD1646</f>
        <v>106.82501743638038</v>
      </c>
      <c r="AE1646" s="167">
        <f>[1]节奏总纲!AE1646</f>
        <v>109.15675779310129</v>
      </c>
      <c r="AF1646" s="167">
        <f>[1]节奏总纲!AF1646</f>
        <v>112.28646925338042</v>
      </c>
      <c r="AG1646" s="167">
        <f>[1]节奏总纲!AG1646</f>
        <v>117.20864507720005</v>
      </c>
      <c r="AH1646" s="167">
        <f>[1]节奏总纲!AH1646</f>
        <v>126.29933291355117</v>
      </c>
    </row>
    <row r="1647" spans="29:34" x14ac:dyDescent="0.15">
      <c r="AC1647" s="167">
        <v>1644</v>
      </c>
      <c r="AD1647" s="167">
        <f>[1]节奏总纲!AD1647</f>
        <v>106.83399416606973</v>
      </c>
      <c r="AE1647" s="167">
        <f>[1]节奏总纲!AE1647</f>
        <v>109.165328817201</v>
      </c>
      <c r="AF1647" s="167">
        <f>[1]节奏总纲!AF1647</f>
        <v>112.29499259433977</v>
      </c>
      <c r="AG1647" s="167">
        <f>[1]节奏总纲!AG1647</f>
        <v>117.21702173965409</v>
      </c>
      <c r="AH1647" s="167">
        <f>[1]节奏总纲!AH1647</f>
        <v>126.30845699473528</v>
      </c>
    </row>
    <row r="1648" spans="29:34" x14ac:dyDescent="0.15">
      <c r="AC1648" s="167">
        <v>1645</v>
      </c>
      <c r="AD1648" s="167">
        <f>[1]节奏总纲!AD1648</f>
        <v>106.84297089575908</v>
      </c>
      <c r="AE1648" s="167">
        <f>[1]节奏总纲!AE1648</f>
        <v>109.1738998413007</v>
      </c>
      <c r="AF1648" s="167">
        <f>[1]节奏总纲!AF1648</f>
        <v>112.30351593529913</v>
      </c>
      <c r="AG1648" s="167">
        <f>[1]节奏总纲!AG1648</f>
        <v>117.22539840210811</v>
      </c>
      <c r="AH1648" s="167">
        <f>[1]节奏总纲!AH1648</f>
        <v>126.31758107591938</v>
      </c>
    </row>
    <row r="1649" spans="29:34" x14ac:dyDescent="0.15">
      <c r="AC1649" s="167">
        <v>1646</v>
      </c>
      <c r="AD1649" s="167">
        <f>[1]节奏总纲!AD1649</f>
        <v>106.85194762544843</v>
      </c>
      <c r="AE1649" s="167">
        <f>[1]节奏总纲!AE1649</f>
        <v>109.1824708654004</v>
      </c>
      <c r="AF1649" s="167">
        <f>[1]节奏总纲!AF1649</f>
        <v>112.3120392762585</v>
      </c>
      <c r="AG1649" s="167">
        <f>[1]节奏总纲!AG1649</f>
        <v>117.23377506456214</v>
      </c>
      <c r="AH1649" s="167">
        <f>[1]节奏总纲!AH1649</f>
        <v>126.32670515710349</v>
      </c>
    </row>
    <row r="1650" spans="29:34" x14ac:dyDescent="0.15">
      <c r="AC1650" s="167">
        <v>1647</v>
      </c>
      <c r="AD1650" s="167">
        <f>[1]节奏总纲!AD1650</f>
        <v>106.86092435513778</v>
      </c>
      <c r="AE1650" s="167">
        <f>[1]节奏总纲!AE1650</f>
        <v>109.1910418895001</v>
      </c>
      <c r="AF1650" s="167">
        <f>[1]节奏总纲!AF1650</f>
        <v>112.32056261721786</v>
      </c>
      <c r="AG1650" s="167">
        <f>[1]节奏总纲!AG1650</f>
        <v>117.24215172701618</v>
      </c>
      <c r="AH1650" s="167">
        <f>[1]节奏总纲!AH1650</f>
        <v>126.33582923828759</v>
      </c>
    </row>
    <row r="1651" spans="29:34" x14ac:dyDescent="0.15">
      <c r="AC1651" s="167">
        <v>1648</v>
      </c>
      <c r="AD1651" s="167">
        <f>[1]节奏总纲!AD1651</f>
        <v>106.86990108482713</v>
      </c>
      <c r="AE1651" s="167">
        <f>[1]节奏总纲!AE1651</f>
        <v>109.19961291359981</v>
      </c>
      <c r="AF1651" s="167">
        <f>[1]节奏总纲!AF1651</f>
        <v>112.32908595817723</v>
      </c>
      <c r="AG1651" s="167">
        <f>[1]节奏总纲!AG1651</f>
        <v>117.2505283894702</v>
      </c>
      <c r="AH1651" s="167">
        <f>[1]节奏总纲!AH1651</f>
        <v>126.3449533194717</v>
      </c>
    </row>
    <row r="1652" spans="29:34" x14ac:dyDescent="0.15">
      <c r="AC1652" s="167">
        <v>1649</v>
      </c>
      <c r="AD1652" s="167">
        <f>[1]节奏总纲!AD1652</f>
        <v>106.87887781451649</v>
      </c>
      <c r="AE1652" s="167">
        <f>[1]节奏总纲!AE1652</f>
        <v>109.20818393769952</v>
      </c>
      <c r="AF1652" s="167">
        <f>[1]节奏总纲!AF1652</f>
        <v>112.33760929913659</v>
      </c>
      <c r="AG1652" s="167">
        <f>[1]节奏总纲!AG1652</f>
        <v>117.25890505192423</v>
      </c>
      <c r="AH1652" s="167">
        <f>[1]节奏总纲!AH1652</f>
        <v>126.3540774006558</v>
      </c>
    </row>
    <row r="1653" spans="29:34" x14ac:dyDescent="0.15">
      <c r="AC1653" s="167">
        <v>1650</v>
      </c>
      <c r="AD1653" s="167">
        <f>[1]节奏总纲!AD1653</f>
        <v>106.88785454420584</v>
      </c>
      <c r="AE1653" s="167">
        <f>[1]节奏总纲!AE1653</f>
        <v>109.21675496179921</v>
      </c>
      <c r="AF1653" s="167">
        <f>[1]节奏总纲!AF1653</f>
        <v>112.34613264009595</v>
      </c>
      <c r="AG1653" s="167">
        <f>[1]节奏总纲!AG1653</f>
        <v>117.26728171437826</v>
      </c>
      <c r="AH1653" s="167">
        <f>[1]节奏总纲!AH1653</f>
        <v>126.36320148183991</v>
      </c>
    </row>
    <row r="1654" spans="29:34" x14ac:dyDescent="0.15">
      <c r="AC1654" s="167">
        <v>1651</v>
      </c>
      <c r="AD1654" s="167">
        <f>[1]节奏总纲!AD1654</f>
        <v>106.89683127389519</v>
      </c>
      <c r="AE1654" s="167">
        <f>[1]节奏总纲!AE1654</f>
        <v>109.22532598589892</v>
      </c>
      <c r="AF1654" s="167">
        <f>[1]节奏总纲!AF1654</f>
        <v>112.35465598105532</v>
      </c>
      <c r="AG1654" s="167">
        <f>[1]节奏总纲!AG1654</f>
        <v>117.2756583768323</v>
      </c>
      <c r="AH1654" s="167">
        <f>[1]节奏总纲!AH1654</f>
        <v>126.37232556302402</v>
      </c>
    </row>
    <row r="1655" spans="29:34" x14ac:dyDescent="0.15">
      <c r="AC1655" s="167">
        <v>1652</v>
      </c>
      <c r="AD1655" s="167">
        <f>[1]节奏总纲!AD1655</f>
        <v>106.90580800358454</v>
      </c>
      <c r="AE1655" s="167">
        <f>[1]节奏总纲!AE1655</f>
        <v>109.23389700999863</v>
      </c>
      <c r="AF1655" s="167">
        <f>[1]节奏总纲!AF1655</f>
        <v>112.36317932201467</v>
      </c>
      <c r="AG1655" s="167">
        <f>[1]节奏总纲!AG1655</f>
        <v>117.28403503928632</v>
      </c>
      <c r="AH1655" s="167">
        <f>[1]节奏总纲!AH1655</f>
        <v>126.38144964420812</v>
      </c>
    </row>
    <row r="1656" spans="29:34" x14ac:dyDescent="0.15">
      <c r="AC1656" s="167">
        <v>1653</v>
      </c>
      <c r="AD1656" s="167">
        <f>[1]节奏总纲!AD1656</f>
        <v>106.91478473327389</v>
      </c>
      <c r="AE1656" s="167">
        <f>[1]节奏总纲!AE1656</f>
        <v>109.24246803409832</v>
      </c>
      <c r="AF1656" s="167">
        <f>[1]节奏总纲!AF1656</f>
        <v>112.37170266297403</v>
      </c>
      <c r="AG1656" s="167">
        <f>[1]节奏总纲!AG1656</f>
        <v>117.29241170174035</v>
      </c>
      <c r="AH1656" s="167">
        <f>[1]节奏总纲!AH1656</f>
        <v>126.39057372539223</v>
      </c>
    </row>
    <row r="1657" spans="29:34" x14ac:dyDescent="0.15">
      <c r="AC1657" s="167">
        <v>1654</v>
      </c>
      <c r="AD1657" s="167">
        <f>[1]节奏总纲!AD1657</f>
        <v>106.92376146296324</v>
      </c>
      <c r="AE1657" s="167">
        <f>[1]节奏总纲!AE1657</f>
        <v>109.25103905819803</v>
      </c>
      <c r="AF1657" s="167">
        <f>[1]节奏总纲!AF1657</f>
        <v>112.3802260039334</v>
      </c>
      <c r="AG1657" s="167">
        <f>[1]节奏总纲!AG1657</f>
        <v>117.30078836419439</v>
      </c>
      <c r="AH1657" s="167">
        <f>[1]节奏总纲!AH1657</f>
        <v>126.39969780657633</v>
      </c>
    </row>
    <row r="1658" spans="29:34" x14ac:dyDescent="0.15">
      <c r="AC1658" s="167">
        <v>1655</v>
      </c>
      <c r="AD1658" s="167">
        <f>[1]节奏总纲!AD1658</f>
        <v>106.93273819265259</v>
      </c>
      <c r="AE1658" s="167">
        <f>[1]节奏总纲!AE1658</f>
        <v>109.25961008229773</v>
      </c>
      <c r="AF1658" s="167">
        <f>[1]节奏总纲!AF1658</f>
        <v>112.38874934489276</v>
      </c>
      <c r="AG1658" s="167">
        <f>[1]节奏总纲!AG1658</f>
        <v>117.30916502664842</v>
      </c>
      <c r="AH1658" s="167">
        <f>[1]节奏总纲!AH1658</f>
        <v>126.40882188776044</v>
      </c>
    </row>
    <row r="1659" spans="29:34" x14ac:dyDescent="0.15">
      <c r="AC1659" s="167">
        <v>1656</v>
      </c>
      <c r="AD1659" s="167">
        <f>[1]节奏总纲!AD1659</f>
        <v>106.94171492234194</v>
      </c>
      <c r="AE1659" s="167">
        <f>[1]节奏总纲!AE1659</f>
        <v>109.26818110639744</v>
      </c>
      <c r="AF1659" s="167">
        <f>[1]节奏总纲!AF1659</f>
        <v>112.39727268585213</v>
      </c>
      <c r="AG1659" s="167">
        <f>[1]节奏总纲!AG1659</f>
        <v>117.31754168910244</v>
      </c>
      <c r="AH1659" s="167">
        <f>[1]节奏总纲!AH1659</f>
        <v>126.41794596894454</v>
      </c>
    </row>
    <row r="1660" spans="29:34" x14ac:dyDescent="0.15">
      <c r="AC1660" s="167">
        <v>1657</v>
      </c>
      <c r="AD1660" s="167">
        <f>[1]节奏总纲!AD1660</f>
        <v>106.9506916520313</v>
      </c>
      <c r="AE1660" s="167">
        <f>[1]节奏总纲!AE1660</f>
        <v>109.27675213049714</v>
      </c>
      <c r="AF1660" s="167">
        <f>[1]节奏总纲!AF1660</f>
        <v>112.40579602681149</v>
      </c>
      <c r="AG1660" s="167">
        <f>[1]节奏总纲!AG1660</f>
        <v>117.32591835155648</v>
      </c>
      <c r="AH1660" s="167">
        <f>[1]节奏总纲!AH1660</f>
        <v>126.42707005012865</v>
      </c>
    </row>
    <row r="1661" spans="29:34" x14ac:dyDescent="0.15">
      <c r="AC1661" s="167">
        <v>1658</v>
      </c>
      <c r="AD1661" s="167">
        <f>[1]节奏总纲!AD1661</f>
        <v>106.95966838172065</v>
      </c>
      <c r="AE1661" s="167">
        <f>[1]节奏总纲!AE1661</f>
        <v>109.28532315459684</v>
      </c>
      <c r="AF1661" s="167">
        <f>[1]节奏总纲!AF1661</f>
        <v>112.41431936777084</v>
      </c>
      <c r="AG1661" s="167">
        <f>[1]节奏总纲!AG1661</f>
        <v>117.33429501401051</v>
      </c>
      <c r="AH1661" s="167">
        <f>[1]节奏总纲!AH1661</f>
        <v>126.43619413131276</v>
      </c>
    </row>
    <row r="1662" spans="29:34" x14ac:dyDescent="0.15">
      <c r="AC1662" s="167">
        <v>1659</v>
      </c>
      <c r="AD1662" s="167">
        <f>[1]节奏总纲!AD1662</f>
        <v>106.96864511141</v>
      </c>
      <c r="AE1662" s="167">
        <f>[1]节奏总纲!AE1662</f>
        <v>109.29389417869655</v>
      </c>
      <c r="AF1662" s="167">
        <f>[1]节奏总纲!AF1662</f>
        <v>112.42284270873022</v>
      </c>
      <c r="AG1662" s="167">
        <f>[1]节奏总纲!AG1662</f>
        <v>117.34267167646453</v>
      </c>
      <c r="AH1662" s="167">
        <f>[1]节奏总纲!AH1662</f>
        <v>126.44531821249686</v>
      </c>
    </row>
    <row r="1663" spans="29:34" x14ac:dyDescent="0.15">
      <c r="AC1663" s="167">
        <v>1660</v>
      </c>
      <c r="AD1663" s="167">
        <f>[1]节奏总纲!AD1663</f>
        <v>106.97762184109935</v>
      </c>
      <c r="AE1663" s="167">
        <f>[1]节奏总纲!AE1663</f>
        <v>109.30246520279624</v>
      </c>
      <c r="AF1663" s="167">
        <f>[1]节奏总纲!AF1663</f>
        <v>112.43136604968957</v>
      </c>
      <c r="AG1663" s="167">
        <f>[1]节奏总纲!AG1663</f>
        <v>117.35104833891856</v>
      </c>
      <c r="AH1663" s="167">
        <f>[1]节奏总纲!AH1663</f>
        <v>126.45444229368097</v>
      </c>
    </row>
    <row r="1664" spans="29:34" x14ac:dyDescent="0.15">
      <c r="AC1664" s="167">
        <v>1661</v>
      </c>
      <c r="AD1664" s="167">
        <f>[1]节奏总纲!AD1664</f>
        <v>106.9865985707887</v>
      </c>
      <c r="AE1664" s="167">
        <f>[1]节奏总纲!AE1664</f>
        <v>109.31103622689595</v>
      </c>
      <c r="AF1664" s="167">
        <f>[1]节奏总纲!AF1664</f>
        <v>112.43988939064894</v>
      </c>
      <c r="AG1664" s="167">
        <f>[1]节奏总纲!AG1664</f>
        <v>117.3594250013726</v>
      </c>
      <c r="AH1664" s="167">
        <f>[1]节奏总纲!AH1664</f>
        <v>126.46356637486507</v>
      </c>
    </row>
    <row r="1665" spans="29:34" x14ac:dyDescent="0.15">
      <c r="AC1665" s="167">
        <v>1662</v>
      </c>
      <c r="AD1665" s="167">
        <f>[1]节奏总纲!AD1665</f>
        <v>106.99557530047805</v>
      </c>
      <c r="AE1665" s="167">
        <f>[1]节奏总纲!AE1665</f>
        <v>109.31960725099566</v>
      </c>
      <c r="AF1665" s="167">
        <f>[1]节奏总纲!AF1665</f>
        <v>112.4484127316083</v>
      </c>
      <c r="AG1665" s="167">
        <f>[1]节奏总纲!AG1665</f>
        <v>117.36780166382663</v>
      </c>
      <c r="AH1665" s="167">
        <f>[1]节奏总纲!AH1665</f>
        <v>126.47269045604918</v>
      </c>
    </row>
    <row r="1666" spans="29:34" x14ac:dyDescent="0.15">
      <c r="AC1666" s="167">
        <v>1663</v>
      </c>
      <c r="AD1666" s="167">
        <f>[1]节奏总纲!AD1666</f>
        <v>107.00424719432466</v>
      </c>
      <c r="AE1666" s="167">
        <f>[1]节奏总纲!AE1666</f>
        <v>109.32817827509535</v>
      </c>
      <c r="AF1666" s="167">
        <f>[1]节奏总纲!AF1666</f>
        <v>112.45693607256766</v>
      </c>
      <c r="AG1666" s="167">
        <f>[1]节奏总纲!AG1666</f>
        <v>117.37617832628065</v>
      </c>
      <c r="AH1666" s="167">
        <f>[1]节奏总纲!AH1666</f>
        <v>126.48181453723328</v>
      </c>
    </row>
    <row r="1667" spans="29:34" x14ac:dyDescent="0.15">
      <c r="AC1667" s="167">
        <v>1664</v>
      </c>
      <c r="AD1667" s="167">
        <f>[1]节奏总纲!AD1667</f>
        <v>107.01262277928093</v>
      </c>
      <c r="AE1667" s="167">
        <f>[1]节奏总纲!AE1667</f>
        <v>109.33674929919506</v>
      </c>
      <c r="AF1667" s="167">
        <f>[1]节奏总纲!AF1667</f>
        <v>112.46545941352703</v>
      </c>
      <c r="AG1667" s="167">
        <f>[1]节奏总纲!AG1667</f>
        <v>117.38455498873469</v>
      </c>
      <c r="AH1667" s="167">
        <f>[1]节奏总纲!AH1667</f>
        <v>126.49093861841739</v>
      </c>
    </row>
    <row r="1668" spans="29:34" x14ac:dyDescent="0.15">
      <c r="AC1668" s="167">
        <v>1665</v>
      </c>
      <c r="AD1668" s="167">
        <f>[1]节奏总纲!AD1668</f>
        <v>107.0209983642372</v>
      </c>
      <c r="AE1668" s="167">
        <f>[1]节奏总纲!AE1668</f>
        <v>109.34532032329477</v>
      </c>
      <c r="AF1668" s="167">
        <f>[1]节奏总纲!AF1668</f>
        <v>112.47398275448639</v>
      </c>
      <c r="AG1668" s="167">
        <f>[1]节奏总纲!AG1668</f>
        <v>117.39293165118872</v>
      </c>
      <c r="AH1668" s="167">
        <f>[1]节奏总纲!AH1668</f>
        <v>126.50006269960149</v>
      </c>
    </row>
    <row r="1669" spans="29:34" x14ac:dyDescent="0.15">
      <c r="AC1669" s="167">
        <v>1666</v>
      </c>
      <c r="AD1669" s="167">
        <f>[1]节奏总纲!AD1669</f>
        <v>107.02937394919348</v>
      </c>
      <c r="AE1669" s="167">
        <f>[1]节奏总纲!AE1669</f>
        <v>109.35389134739447</v>
      </c>
      <c r="AF1669" s="167">
        <f>[1]节奏总纲!AF1669</f>
        <v>112.48250609544574</v>
      </c>
      <c r="AG1669" s="167">
        <f>[1]节奏总纲!AG1669</f>
        <v>117.40130831364274</v>
      </c>
      <c r="AH1669" s="167">
        <f>[1]节奏总纲!AH1669</f>
        <v>126.5091867807856</v>
      </c>
    </row>
    <row r="1670" spans="29:34" x14ac:dyDescent="0.15">
      <c r="AC1670" s="167">
        <v>1667</v>
      </c>
      <c r="AD1670" s="167">
        <f>[1]节奏总纲!AD1670</f>
        <v>107.03774953414975</v>
      </c>
      <c r="AE1670" s="167">
        <f>[1]节奏总纲!AE1670</f>
        <v>109.36246237149417</v>
      </c>
      <c r="AF1670" s="167">
        <f>[1]节奏总纲!AF1670</f>
        <v>112.49102943640511</v>
      </c>
      <c r="AG1670" s="167">
        <f>[1]节奏总纲!AG1670</f>
        <v>117.40968497609677</v>
      </c>
      <c r="AH1670" s="167">
        <f>[1]节奏总纲!AH1670</f>
        <v>126.51831086196971</v>
      </c>
    </row>
    <row r="1671" spans="29:34" x14ac:dyDescent="0.15">
      <c r="AC1671" s="167">
        <v>1668</v>
      </c>
      <c r="AD1671" s="167">
        <f>[1]节奏总纲!AD1671</f>
        <v>107.04612511910602</v>
      </c>
      <c r="AE1671" s="167">
        <f>[1]节奏总纲!AE1671</f>
        <v>109.37103339559387</v>
      </c>
      <c r="AF1671" s="167">
        <f>[1]节奏总纲!AF1671</f>
        <v>112.49955277736447</v>
      </c>
      <c r="AG1671" s="167">
        <f>[1]节奏总纲!AG1671</f>
        <v>117.41806163855081</v>
      </c>
      <c r="AH1671" s="167">
        <f>[1]节奏总纲!AH1671</f>
        <v>126.52743494315381</v>
      </c>
    </row>
    <row r="1672" spans="29:34" x14ac:dyDescent="0.15">
      <c r="AC1672" s="167">
        <v>1669</v>
      </c>
      <c r="AD1672" s="167">
        <f>[1]节奏总纲!AD1672</f>
        <v>107.05450070406229</v>
      </c>
      <c r="AE1672" s="167">
        <f>[1]节奏总纲!AE1672</f>
        <v>109.37960441969358</v>
      </c>
      <c r="AF1672" s="167">
        <f>[1]节奏总纲!AF1672</f>
        <v>112.50807611832384</v>
      </c>
      <c r="AG1672" s="167">
        <f>[1]节奏总纲!AG1672</f>
        <v>117.42643830100484</v>
      </c>
      <c r="AH1672" s="167">
        <f>[1]节奏总纲!AH1672</f>
        <v>126.53655902433792</v>
      </c>
    </row>
    <row r="1673" spans="29:34" x14ac:dyDescent="0.15">
      <c r="AC1673" s="167">
        <v>1670</v>
      </c>
      <c r="AD1673" s="167">
        <f>[1]节奏总纲!AD1673</f>
        <v>107.06287628901856</v>
      </c>
      <c r="AE1673" s="167">
        <f>[1]节奏总纲!AE1673</f>
        <v>109.38817544379329</v>
      </c>
      <c r="AF1673" s="167">
        <f>[1]节奏总纲!AF1673</f>
        <v>112.5165994592832</v>
      </c>
      <c r="AG1673" s="167">
        <f>[1]节奏总纲!AG1673</f>
        <v>117.43481496345886</v>
      </c>
      <c r="AH1673" s="167">
        <f>[1]节奏总纲!AH1673</f>
        <v>126.54568310552202</v>
      </c>
    </row>
    <row r="1674" spans="29:34" x14ac:dyDescent="0.15">
      <c r="AC1674" s="167">
        <v>1671</v>
      </c>
      <c r="AD1674" s="167">
        <f>[1]节奏总纲!AD1674</f>
        <v>107.07125187397484</v>
      </c>
      <c r="AE1674" s="167">
        <f>[1]节奏总纲!AE1674</f>
        <v>109.39674646789298</v>
      </c>
      <c r="AF1674" s="167">
        <f>[1]节奏总纲!AF1674</f>
        <v>112.52512280024256</v>
      </c>
      <c r="AG1674" s="167">
        <f>[1]节奏总纲!AG1674</f>
        <v>117.4431916259129</v>
      </c>
      <c r="AH1674" s="167">
        <f>[1]节奏总纲!AH1674</f>
        <v>126.55480718670613</v>
      </c>
    </row>
    <row r="1675" spans="29:34" x14ac:dyDescent="0.15">
      <c r="AC1675" s="167">
        <v>1672</v>
      </c>
      <c r="AD1675" s="167">
        <f>[1]节奏总纲!AD1675</f>
        <v>107.07962745893111</v>
      </c>
      <c r="AE1675" s="167">
        <f>[1]节奏总纲!AE1675</f>
        <v>109.40531749199269</v>
      </c>
      <c r="AF1675" s="167">
        <f>[1]节奏总纲!AF1675</f>
        <v>112.53364614120193</v>
      </c>
      <c r="AG1675" s="167">
        <f>[1]节奏总纲!AG1675</f>
        <v>117.45156828836693</v>
      </c>
      <c r="AH1675" s="167">
        <f>[1]节奏总纲!AH1675</f>
        <v>126.56393126789023</v>
      </c>
    </row>
    <row r="1676" spans="29:34" x14ac:dyDescent="0.15">
      <c r="AC1676" s="167">
        <v>1673</v>
      </c>
      <c r="AD1676" s="167">
        <f>[1]节奏总纲!AD1676</f>
        <v>107.08800304388738</v>
      </c>
      <c r="AE1676" s="167">
        <f>[1]节奏总纲!AE1676</f>
        <v>109.4138885160924</v>
      </c>
      <c r="AF1676" s="167">
        <f>[1]节奏总纲!AF1676</f>
        <v>112.54216948216128</v>
      </c>
      <c r="AG1676" s="167">
        <f>[1]节奏总纲!AG1676</f>
        <v>117.45994495082095</v>
      </c>
      <c r="AH1676" s="167">
        <f>[1]节奏总纲!AH1676</f>
        <v>126.57305534907434</v>
      </c>
    </row>
    <row r="1677" spans="29:34" x14ac:dyDescent="0.15">
      <c r="AC1677" s="167">
        <v>1674</v>
      </c>
      <c r="AD1677" s="167">
        <f>[1]节奏总纲!AD1677</f>
        <v>107.09637862884365</v>
      </c>
      <c r="AE1677" s="167">
        <f>[1]节奏总纲!AE1677</f>
        <v>109.42245954019209</v>
      </c>
      <c r="AF1677" s="167">
        <f>[1]节奏总纲!AF1677</f>
        <v>112.55069282312066</v>
      </c>
      <c r="AG1677" s="167">
        <f>[1]节奏总纲!AG1677</f>
        <v>117.46832161327499</v>
      </c>
      <c r="AH1677" s="167">
        <f>[1]节奏总纲!AH1677</f>
        <v>126.58217943025845</v>
      </c>
    </row>
    <row r="1678" spans="29:34" x14ac:dyDescent="0.15">
      <c r="AC1678" s="167">
        <v>1675</v>
      </c>
      <c r="AD1678" s="167">
        <f>[1]节奏总纲!AD1678</f>
        <v>107.10475421379994</v>
      </c>
      <c r="AE1678" s="167">
        <f>[1]节奏总纲!AE1678</f>
        <v>109.4310305642918</v>
      </c>
      <c r="AF1678" s="167">
        <f>[1]节奏总纲!AF1678</f>
        <v>112.55921616408001</v>
      </c>
      <c r="AG1678" s="167">
        <f>[1]节奏总纲!AG1678</f>
        <v>117.47669827572902</v>
      </c>
      <c r="AH1678" s="167">
        <f>[1]节奏总纲!AH1678</f>
        <v>126.59130351144255</v>
      </c>
    </row>
    <row r="1679" spans="29:34" x14ac:dyDescent="0.15">
      <c r="AC1679" s="167">
        <v>1676</v>
      </c>
      <c r="AD1679" s="167">
        <f>[1]节奏总纲!AD1679</f>
        <v>107.1131297987562</v>
      </c>
      <c r="AE1679" s="167">
        <f>[1]节奏总纲!AE1679</f>
        <v>109.4396015883915</v>
      </c>
      <c r="AF1679" s="167">
        <f>[1]节奏总纲!AF1679</f>
        <v>112.56773950503937</v>
      </c>
      <c r="AG1679" s="167">
        <f>[1]节奏总纲!AG1679</f>
        <v>117.48507493818305</v>
      </c>
      <c r="AH1679" s="167">
        <f>[1]节奏总纲!AH1679</f>
        <v>126.60042759262666</v>
      </c>
    </row>
    <row r="1680" spans="29:34" x14ac:dyDescent="0.15">
      <c r="AC1680" s="167">
        <v>1677</v>
      </c>
      <c r="AD1680" s="167">
        <f>[1]节奏总纲!AD1680</f>
        <v>107.12150538371247</v>
      </c>
      <c r="AE1680" s="167">
        <f>[1]节奏总纲!AE1680</f>
        <v>109.44817261249121</v>
      </c>
      <c r="AF1680" s="167">
        <f>[1]节奏总纲!AF1680</f>
        <v>112.57626284599874</v>
      </c>
      <c r="AG1680" s="167">
        <f>[1]节奏总纲!AG1680</f>
        <v>117.49345160063707</v>
      </c>
      <c r="AH1680" s="167">
        <f>[1]节奏总纲!AH1680</f>
        <v>126.60955167381076</v>
      </c>
    </row>
    <row r="1681" spans="29:34" x14ac:dyDescent="0.15">
      <c r="AC1681" s="167">
        <v>1678</v>
      </c>
      <c r="AD1681" s="167">
        <f>[1]节奏总纲!AD1681</f>
        <v>107.12988096866874</v>
      </c>
      <c r="AE1681" s="167">
        <f>[1]节奏总纲!AE1681</f>
        <v>109.45674363659091</v>
      </c>
      <c r="AF1681" s="167">
        <f>[1]节奏总纲!AF1681</f>
        <v>112.5847861869581</v>
      </c>
      <c r="AG1681" s="167">
        <f>[1]节奏总纲!AG1681</f>
        <v>117.50182826309111</v>
      </c>
      <c r="AH1681" s="167">
        <f>[1]节奏总纲!AH1681</f>
        <v>126.61867575499487</v>
      </c>
    </row>
    <row r="1682" spans="29:34" x14ac:dyDescent="0.15">
      <c r="AC1682" s="167">
        <v>1679</v>
      </c>
      <c r="AD1682" s="167">
        <f>[1]节奏总纲!AD1682</f>
        <v>107.13825655362503</v>
      </c>
      <c r="AE1682" s="167">
        <f>[1]节奏总纲!AE1682</f>
        <v>109.46531466069061</v>
      </c>
      <c r="AF1682" s="167">
        <f>[1]节奏总纲!AF1682</f>
        <v>112.59330952791746</v>
      </c>
      <c r="AG1682" s="167">
        <f>[1]节奏总纲!AG1682</f>
        <v>117.51020492554514</v>
      </c>
      <c r="AH1682" s="167">
        <f>[1]节奏总纲!AH1682</f>
        <v>126.62779983617897</v>
      </c>
    </row>
    <row r="1683" spans="29:34" x14ac:dyDescent="0.15">
      <c r="AC1683" s="167">
        <v>1680</v>
      </c>
      <c r="AD1683" s="167">
        <f>[1]节奏总纲!AD1683</f>
        <v>107.1466321385813</v>
      </c>
      <c r="AE1683" s="167">
        <f>[1]节奏总纲!AE1683</f>
        <v>109.47388568479032</v>
      </c>
      <c r="AF1683" s="167">
        <f>[1]节奏总纲!AF1683</f>
        <v>112.60183286887683</v>
      </c>
      <c r="AG1683" s="167">
        <f>[1]节奏总纲!AG1683</f>
        <v>117.51858158799917</v>
      </c>
      <c r="AH1683" s="167">
        <f>[1]节奏总纲!AH1683</f>
        <v>126.63692391736308</v>
      </c>
    </row>
    <row r="1684" spans="29:34" x14ac:dyDescent="0.15">
      <c r="AC1684" s="167">
        <v>1681</v>
      </c>
      <c r="AD1684" s="167">
        <f>[1]节奏总纲!AD1684</f>
        <v>107.15500772353757</v>
      </c>
      <c r="AE1684" s="167">
        <f>[1]节奏总纲!AE1684</f>
        <v>109.48245670889003</v>
      </c>
      <c r="AF1684" s="167">
        <f>[1]节奏总纲!AF1684</f>
        <v>112.61035620983618</v>
      </c>
      <c r="AG1684" s="167">
        <f>[1]节奏总纲!AG1684</f>
        <v>117.52695825045321</v>
      </c>
      <c r="AH1684" s="167">
        <f>[1]节奏总纲!AH1684</f>
        <v>126.64604799854717</v>
      </c>
    </row>
    <row r="1685" spans="29:34" x14ac:dyDescent="0.15">
      <c r="AC1685" s="167">
        <v>1682</v>
      </c>
      <c r="AD1685" s="167">
        <f>[1]节奏总纲!AD1685</f>
        <v>107.16338330849383</v>
      </c>
      <c r="AE1685" s="167">
        <f>[1]节奏总纲!AE1685</f>
        <v>109.49102773298972</v>
      </c>
      <c r="AF1685" s="167">
        <f>[1]节奏总纲!AF1685</f>
        <v>112.61887955079555</v>
      </c>
      <c r="AG1685" s="167">
        <f>[1]节奏总纲!AG1685</f>
        <v>117.53533491290723</v>
      </c>
      <c r="AH1685" s="167">
        <f>[1]节奏总纲!AH1685</f>
        <v>126.65517207973129</v>
      </c>
    </row>
    <row r="1686" spans="29:34" x14ac:dyDescent="0.15">
      <c r="AC1686" s="167">
        <v>1683</v>
      </c>
      <c r="AD1686" s="167">
        <f>[1]节奏总纲!AD1686</f>
        <v>107.1717588934501</v>
      </c>
      <c r="AE1686" s="167">
        <f>[1]节奏总纲!AE1686</f>
        <v>109.49959875708943</v>
      </c>
      <c r="AF1686" s="167">
        <f>[1]节奏总纲!AF1686</f>
        <v>112.62740289175491</v>
      </c>
      <c r="AG1686" s="167">
        <f>[1]节奏总纲!AG1686</f>
        <v>117.54371157536126</v>
      </c>
      <c r="AH1686" s="167">
        <f>[1]节奏总纲!AH1686</f>
        <v>126.6642961609154</v>
      </c>
    </row>
    <row r="1687" spans="29:34" x14ac:dyDescent="0.15">
      <c r="AC1687" s="167">
        <v>1684</v>
      </c>
      <c r="AD1687" s="167">
        <f>[1]节奏总纲!AD1687</f>
        <v>107.18013447840639</v>
      </c>
      <c r="AE1687" s="167">
        <f>[1]节奏总纲!AE1687</f>
        <v>109.50816978118912</v>
      </c>
      <c r="AF1687" s="167">
        <f>[1]节奏总纲!AF1687</f>
        <v>112.63592623271427</v>
      </c>
      <c r="AG1687" s="167">
        <f>[1]节奏总纲!AG1687</f>
        <v>117.55208823781528</v>
      </c>
      <c r="AH1687" s="167">
        <f>[1]节奏总纲!AH1687</f>
        <v>126.6734202420995</v>
      </c>
    </row>
    <row r="1688" spans="29:34" x14ac:dyDescent="0.15">
      <c r="AC1688" s="167">
        <v>1685</v>
      </c>
      <c r="AD1688" s="167">
        <f>[1]节奏总纲!AD1688</f>
        <v>107.18851006336266</v>
      </c>
      <c r="AE1688" s="167">
        <f>[1]节奏总纲!AE1688</f>
        <v>109.51674080528883</v>
      </c>
      <c r="AF1688" s="167">
        <f>[1]节奏总纲!AF1688</f>
        <v>112.64444957367364</v>
      </c>
      <c r="AG1688" s="167">
        <f>[1]节奏总纲!AG1688</f>
        <v>117.56046490026932</v>
      </c>
      <c r="AH1688" s="167">
        <f>[1]节奏总纲!AH1688</f>
        <v>126.68254432328361</v>
      </c>
    </row>
    <row r="1689" spans="29:34" x14ac:dyDescent="0.15">
      <c r="AC1689" s="167">
        <v>1686</v>
      </c>
      <c r="AD1689" s="167">
        <f>[1]节奏总纲!AD1689</f>
        <v>107.19688564831893</v>
      </c>
      <c r="AE1689" s="167">
        <f>[1]节奏总纲!AE1689</f>
        <v>109.52531182938854</v>
      </c>
      <c r="AF1689" s="167">
        <f>[1]节奏总纲!AF1689</f>
        <v>112.652972914633</v>
      </c>
      <c r="AG1689" s="167">
        <f>[1]节奏总纲!AG1689</f>
        <v>117.56884156272335</v>
      </c>
      <c r="AH1689" s="167">
        <f>[1]节奏总纲!AH1689</f>
        <v>126.69166840446771</v>
      </c>
    </row>
    <row r="1690" spans="29:34" x14ac:dyDescent="0.15">
      <c r="AC1690" s="167">
        <v>1687</v>
      </c>
      <c r="AD1690" s="167">
        <f>[1]节奏总纲!AD1690</f>
        <v>107.20526123327519</v>
      </c>
      <c r="AE1690" s="167">
        <f>[1]节奏总纲!AE1690</f>
        <v>109.53388285348824</v>
      </c>
      <c r="AF1690" s="167">
        <f>[1]节奏总纲!AF1690</f>
        <v>112.66149625559237</v>
      </c>
      <c r="AG1690" s="167">
        <f>[1]节奏总纲!AG1690</f>
        <v>117.57721822517738</v>
      </c>
      <c r="AH1690" s="167">
        <f>[1]节奏总纲!AH1690</f>
        <v>126.70079248565182</v>
      </c>
    </row>
    <row r="1691" spans="29:34" x14ac:dyDescent="0.15">
      <c r="AC1691" s="167">
        <v>1688</v>
      </c>
      <c r="AD1691" s="167">
        <f>[1]节奏总纲!AD1691</f>
        <v>107.21363681823148</v>
      </c>
      <c r="AE1691" s="167">
        <f>[1]节奏总纲!AE1691</f>
        <v>109.54245387758795</v>
      </c>
      <c r="AF1691" s="167">
        <f>[1]节奏总纲!AF1691</f>
        <v>112.67001959655173</v>
      </c>
      <c r="AG1691" s="167">
        <f>[1]节奏总纲!AG1691</f>
        <v>117.58559488763142</v>
      </c>
      <c r="AH1691" s="167">
        <f>[1]节奏总纲!AH1691</f>
        <v>126.70991656683591</v>
      </c>
    </row>
    <row r="1692" spans="29:34" x14ac:dyDescent="0.15">
      <c r="AC1692" s="167">
        <v>1689</v>
      </c>
      <c r="AD1692" s="167">
        <f>[1]节奏总纲!AD1692</f>
        <v>107.22201240318775</v>
      </c>
      <c r="AE1692" s="167">
        <f>[1]节奏总纲!AE1692</f>
        <v>109.55102490168764</v>
      </c>
      <c r="AF1692" s="167">
        <f>[1]节奏总纲!AF1692</f>
        <v>112.67854293751108</v>
      </c>
      <c r="AG1692" s="167">
        <f>[1]节奏总纲!AG1692</f>
        <v>117.59397155008544</v>
      </c>
      <c r="AH1692" s="167">
        <f>[1]节奏总纲!AH1692</f>
        <v>126.71904064802003</v>
      </c>
    </row>
    <row r="1693" spans="29:34" x14ac:dyDescent="0.15">
      <c r="AC1693" s="167">
        <v>1690</v>
      </c>
      <c r="AD1693" s="167">
        <f>[1]节奏总纲!AD1693</f>
        <v>107.23038798814402</v>
      </c>
      <c r="AE1693" s="167">
        <f>[1]节奏总纲!AE1693</f>
        <v>109.55959592578735</v>
      </c>
      <c r="AF1693" s="167">
        <f>[1]节奏总纲!AF1693</f>
        <v>112.68706627847045</v>
      </c>
      <c r="AG1693" s="167">
        <f>[1]节奏总纲!AG1693</f>
        <v>117.60234821253947</v>
      </c>
      <c r="AH1693" s="167">
        <f>[1]节奏总纲!AH1693</f>
        <v>126.72816472920414</v>
      </c>
    </row>
    <row r="1694" spans="29:34" x14ac:dyDescent="0.15">
      <c r="AC1694" s="167">
        <v>1691</v>
      </c>
      <c r="AD1694" s="167">
        <f>[1]节奏总纲!AD1694</f>
        <v>107.23876357310029</v>
      </c>
      <c r="AE1694" s="167">
        <f>[1]节奏总纲!AE1694</f>
        <v>109.56816694988706</v>
      </c>
      <c r="AF1694" s="167">
        <f>[1]节奏总纲!AF1694</f>
        <v>112.69558961942981</v>
      </c>
      <c r="AG1694" s="167">
        <f>[1]节奏总纲!AG1694</f>
        <v>117.61072487499351</v>
      </c>
      <c r="AH1694" s="167">
        <f>[1]节奏总纲!AH1694</f>
        <v>126.73728881038824</v>
      </c>
    </row>
    <row r="1695" spans="29:34" x14ac:dyDescent="0.15">
      <c r="AC1695" s="167">
        <v>1692</v>
      </c>
      <c r="AD1695" s="167">
        <f>[1]节奏总纲!AD1695</f>
        <v>107.24713915805657</v>
      </c>
      <c r="AE1695" s="167">
        <f>[1]节奏总纲!AE1695</f>
        <v>109.57673797398675</v>
      </c>
      <c r="AF1695" s="167">
        <f>[1]节奏总纲!AF1695</f>
        <v>112.70411296038918</v>
      </c>
      <c r="AG1695" s="167">
        <f>[1]节奏总纲!AG1695</f>
        <v>117.61910153744753</v>
      </c>
      <c r="AH1695" s="167">
        <f>[1]节奏总纲!AH1695</f>
        <v>126.74641289157235</v>
      </c>
    </row>
    <row r="1696" spans="29:34" x14ac:dyDescent="0.15">
      <c r="AC1696" s="167">
        <v>1693</v>
      </c>
      <c r="AD1696" s="167">
        <f>[1]节奏总纲!AD1696</f>
        <v>107.25551474301284</v>
      </c>
      <c r="AE1696" s="167">
        <f>[1]节奏总纲!AE1696</f>
        <v>109.58530899808646</v>
      </c>
      <c r="AF1696" s="167">
        <f>[1]节奏总纲!AF1696</f>
        <v>112.71263630134854</v>
      </c>
      <c r="AG1696" s="167">
        <f>[1]节奏总纲!AG1696</f>
        <v>117.62747819990156</v>
      </c>
      <c r="AH1696" s="167">
        <f>[1]节奏总纲!AH1696</f>
        <v>126.75553697275645</v>
      </c>
    </row>
    <row r="1697" spans="29:34" x14ac:dyDescent="0.15">
      <c r="AC1697" s="167">
        <v>1694</v>
      </c>
      <c r="AD1697" s="167">
        <f>[1]节奏总纲!AD1697</f>
        <v>107.26389032796911</v>
      </c>
      <c r="AE1697" s="167">
        <f>[1]节奏总纲!AE1697</f>
        <v>109.59388002218617</v>
      </c>
      <c r="AF1697" s="167">
        <f>[1]节奏总纲!AF1697</f>
        <v>112.7211596423079</v>
      </c>
      <c r="AG1697" s="167">
        <f>[1]节奏总纲!AG1697</f>
        <v>117.63585486235559</v>
      </c>
      <c r="AH1697" s="167">
        <f>[1]节奏总纲!AH1697</f>
        <v>126.76466105394056</v>
      </c>
    </row>
    <row r="1698" spans="29:34" x14ac:dyDescent="0.15">
      <c r="AC1698" s="167">
        <v>1695</v>
      </c>
      <c r="AD1698" s="167">
        <f>[1]节奏总纲!AD1698</f>
        <v>107.27226591292538</v>
      </c>
      <c r="AE1698" s="167">
        <f>[1]节奏总纲!AE1698</f>
        <v>109.60245104628586</v>
      </c>
      <c r="AF1698" s="167">
        <f>[1]节奏总纲!AF1698</f>
        <v>112.72968298326727</v>
      </c>
      <c r="AG1698" s="167">
        <f>[1]节奏总纲!AG1698</f>
        <v>117.64423152480963</v>
      </c>
      <c r="AH1698" s="167">
        <f>[1]节奏总纲!AH1698</f>
        <v>126.77378513512465</v>
      </c>
    </row>
    <row r="1699" spans="29:34" x14ac:dyDescent="0.15">
      <c r="AC1699" s="167">
        <v>1696</v>
      </c>
      <c r="AD1699" s="167">
        <f>[1]节奏总纲!AD1699</f>
        <v>107.28064149788165</v>
      </c>
      <c r="AE1699" s="167">
        <f>[1]节奏总纲!AE1699</f>
        <v>109.61102207038557</v>
      </c>
      <c r="AF1699" s="167">
        <f>[1]节奏总纲!AF1699</f>
        <v>112.73820632422662</v>
      </c>
      <c r="AG1699" s="167">
        <f>[1]节奏总纲!AG1699</f>
        <v>117.65260818726365</v>
      </c>
      <c r="AH1699" s="167">
        <f>[1]节奏总纲!AH1699</f>
        <v>126.78290921630877</v>
      </c>
    </row>
    <row r="1700" spans="29:34" x14ac:dyDescent="0.15">
      <c r="AC1700" s="167">
        <v>1697</v>
      </c>
      <c r="AD1700" s="167">
        <f>[1]节奏总纲!AD1700</f>
        <v>107.28901708283793</v>
      </c>
      <c r="AE1700" s="167">
        <f>[1]节奏总纲!AE1700</f>
        <v>109.61959309448527</v>
      </c>
      <c r="AF1700" s="167">
        <f>[1]节奏总纲!AF1700</f>
        <v>112.74672966518598</v>
      </c>
      <c r="AG1700" s="167">
        <f>[1]节奏总纲!AG1700</f>
        <v>117.66098484971768</v>
      </c>
      <c r="AH1700" s="167">
        <f>[1]节奏总纲!AH1700</f>
        <v>126.79203329749288</v>
      </c>
    </row>
    <row r="1701" spans="29:34" x14ac:dyDescent="0.15">
      <c r="AC1701" s="167">
        <v>1698</v>
      </c>
      <c r="AD1701" s="167">
        <f>[1]节奏总纲!AD1701</f>
        <v>107.2973926677942</v>
      </c>
      <c r="AE1701" s="167">
        <f>[1]节奏总纲!AE1701</f>
        <v>109.62816411858498</v>
      </c>
      <c r="AF1701" s="167">
        <f>[1]节奏总纲!AF1701</f>
        <v>112.75525300614535</v>
      </c>
      <c r="AG1701" s="167">
        <f>[1]节奏总纲!AG1701</f>
        <v>117.66936151217172</v>
      </c>
      <c r="AH1701" s="167">
        <f>[1]节奏总纲!AH1701</f>
        <v>126.80115737867698</v>
      </c>
    </row>
    <row r="1702" spans="29:34" x14ac:dyDescent="0.15">
      <c r="AC1702" s="167">
        <v>1699</v>
      </c>
      <c r="AD1702" s="167">
        <f>[1]节奏总纲!AD1702</f>
        <v>107.30576825275047</v>
      </c>
      <c r="AE1702" s="167">
        <f>[1]节奏总纲!AE1702</f>
        <v>109.63673514268469</v>
      </c>
      <c r="AF1702" s="167">
        <f>[1]节奏总纲!AF1702</f>
        <v>112.76377634710471</v>
      </c>
      <c r="AG1702" s="167">
        <f>[1]节奏总纲!AG1702</f>
        <v>117.67773817462574</v>
      </c>
      <c r="AH1702" s="167">
        <f>[1]节奏总纲!AH1702</f>
        <v>126.81028145986109</v>
      </c>
    </row>
    <row r="1703" spans="29:34" x14ac:dyDescent="0.15">
      <c r="AC1703" s="167">
        <v>1700</v>
      </c>
      <c r="AD1703" s="167">
        <f>[1]节奏总纲!AD1703</f>
        <v>107.31414383770674</v>
      </c>
      <c r="AE1703" s="167">
        <f>[1]节奏总纲!AE1703</f>
        <v>109.64530616678438</v>
      </c>
      <c r="AF1703" s="167">
        <f>[1]节奏总纲!AF1703</f>
        <v>112.77229968806408</v>
      </c>
      <c r="AG1703" s="167">
        <f>[1]节奏总纲!AG1703</f>
        <v>117.68611483707977</v>
      </c>
      <c r="AH1703" s="167">
        <f>[1]节奏总纲!AH1703</f>
        <v>126.81940554104519</v>
      </c>
    </row>
    <row r="1704" spans="29:34" x14ac:dyDescent="0.15">
      <c r="AC1704" s="167">
        <v>1701</v>
      </c>
      <c r="AD1704" s="167">
        <f>[1]节奏总纲!AD1704</f>
        <v>107.32251942266302</v>
      </c>
      <c r="AE1704" s="167">
        <f>[1]节奏总纲!AE1704</f>
        <v>109.65387719088409</v>
      </c>
      <c r="AF1704" s="167">
        <f>[1]节奏总纲!AF1704</f>
        <v>112.78082302902344</v>
      </c>
      <c r="AG1704" s="167">
        <f>[1]节奏总纲!AG1704</f>
        <v>117.6944914995338</v>
      </c>
      <c r="AH1704" s="167">
        <f>[1]节奏总纲!AH1704</f>
        <v>126.8285296222293</v>
      </c>
    </row>
    <row r="1705" spans="29:34" x14ac:dyDescent="0.15">
      <c r="AC1705" s="167">
        <v>1702</v>
      </c>
      <c r="AD1705" s="167">
        <f>[1]节奏总纲!AD1705</f>
        <v>107.33089500761929</v>
      </c>
      <c r="AE1705" s="167">
        <f>[1]节奏总纲!AE1705</f>
        <v>109.6624482149838</v>
      </c>
      <c r="AF1705" s="167">
        <f>[1]节奏总纲!AF1705</f>
        <v>112.78934636998279</v>
      </c>
      <c r="AG1705" s="167">
        <f>[1]节奏总纲!AG1705</f>
        <v>117.70286816198784</v>
      </c>
      <c r="AH1705" s="167">
        <f>[1]节奏总纲!AH1705</f>
        <v>126.83765370341339</v>
      </c>
    </row>
    <row r="1706" spans="29:34" x14ac:dyDescent="0.15">
      <c r="AC1706" s="167">
        <v>1703</v>
      </c>
      <c r="AD1706" s="167">
        <f>[1]节奏总纲!AD1706</f>
        <v>107.33927059257556</v>
      </c>
      <c r="AE1706" s="167">
        <f>[1]节奏总纲!AE1706</f>
        <v>109.67101923908349</v>
      </c>
      <c r="AF1706" s="167">
        <f>[1]节奏总纲!AF1706</f>
        <v>112.79786971094217</v>
      </c>
      <c r="AG1706" s="167">
        <f>[1]节奏总纲!AG1706</f>
        <v>117.71124482444186</v>
      </c>
      <c r="AH1706" s="167">
        <f>[1]节奏总纲!AH1706</f>
        <v>126.84677778459751</v>
      </c>
    </row>
    <row r="1707" spans="29:34" x14ac:dyDescent="0.15">
      <c r="AC1707" s="167">
        <v>1704</v>
      </c>
      <c r="AD1707" s="167">
        <f>[1]节奏总纲!AD1707</f>
        <v>107.34764617753183</v>
      </c>
      <c r="AE1707" s="167">
        <f>[1]节奏总纲!AE1707</f>
        <v>109.6795902631832</v>
      </c>
      <c r="AF1707" s="167">
        <f>[1]节奏总纲!AF1707</f>
        <v>112.80639305190152</v>
      </c>
      <c r="AG1707" s="167">
        <f>[1]节奏总纲!AG1707</f>
        <v>117.71962148689589</v>
      </c>
      <c r="AH1707" s="167">
        <f>[1]节奏总纲!AH1707</f>
        <v>126.8559018657816</v>
      </c>
    </row>
    <row r="1708" spans="29:34" x14ac:dyDescent="0.15">
      <c r="AC1708" s="167">
        <v>1705</v>
      </c>
      <c r="AD1708" s="167">
        <f>[1]节奏总纲!AD1708</f>
        <v>107.3560217624881</v>
      </c>
      <c r="AE1708" s="167">
        <f>[1]节奏总纲!AE1708</f>
        <v>109.6881612872829</v>
      </c>
      <c r="AF1708" s="167">
        <f>[1]节奏总纲!AF1708</f>
        <v>112.81491639286089</v>
      </c>
      <c r="AG1708" s="167">
        <f>[1]节奏总纲!AG1708</f>
        <v>117.72799814934993</v>
      </c>
      <c r="AH1708" s="167">
        <f>[1]节奏总纲!AH1708</f>
        <v>126.86502594696572</v>
      </c>
    </row>
    <row r="1709" spans="29:34" x14ac:dyDescent="0.15">
      <c r="AC1709" s="167">
        <v>1706</v>
      </c>
      <c r="AD1709" s="167">
        <f>[1]节奏总纲!AD1709</f>
        <v>107.36439734744438</v>
      </c>
      <c r="AE1709" s="167">
        <f>[1]节奏总纲!AE1709</f>
        <v>109.6967323113826</v>
      </c>
      <c r="AF1709" s="167">
        <f>[1]节奏总纲!AF1709</f>
        <v>112.82343973382025</v>
      </c>
      <c r="AG1709" s="167">
        <f>[1]节奏总纲!AG1709</f>
        <v>117.73637481180396</v>
      </c>
      <c r="AH1709" s="167">
        <f>[1]节奏总纲!AH1709</f>
        <v>126.87415002814983</v>
      </c>
    </row>
    <row r="1710" spans="29:34" x14ac:dyDescent="0.15">
      <c r="AC1710" s="167">
        <v>1707</v>
      </c>
      <c r="AD1710" s="167">
        <f>[1]节奏总纲!AD1710</f>
        <v>107.37277293240065</v>
      </c>
      <c r="AE1710" s="167">
        <f>[1]节奏总纲!AE1710</f>
        <v>109.70530333548231</v>
      </c>
      <c r="AF1710" s="167">
        <f>[1]节奏总纲!AF1710</f>
        <v>112.83196307477961</v>
      </c>
      <c r="AG1710" s="167">
        <f>[1]节奏总纲!AG1710</f>
        <v>117.74475147425798</v>
      </c>
      <c r="AH1710" s="167">
        <f>[1]节奏总纲!AH1710</f>
        <v>126.88327410933393</v>
      </c>
    </row>
    <row r="1711" spans="29:34" x14ac:dyDescent="0.15">
      <c r="AC1711" s="167">
        <v>1708</v>
      </c>
      <c r="AD1711" s="167">
        <f>[1]节奏总纲!AD1711</f>
        <v>107.38114851735692</v>
      </c>
      <c r="AE1711" s="167">
        <f>[1]节奏总纲!AE1711</f>
        <v>109.71387435958201</v>
      </c>
      <c r="AF1711" s="167">
        <f>[1]节奏总纲!AF1711</f>
        <v>112.84048641573898</v>
      </c>
      <c r="AG1711" s="167">
        <f>[1]节奏总纲!AG1711</f>
        <v>117.75312813671202</v>
      </c>
      <c r="AH1711" s="167">
        <f>[1]节奏总纲!AH1711</f>
        <v>126.89239819051804</v>
      </c>
    </row>
    <row r="1712" spans="29:34" x14ac:dyDescent="0.15">
      <c r="AC1712" s="167">
        <v>1709</v>
      </c>
      <c r="AD1712" s="167">
        <f>[1]节奏总纲!AD1712</f>
        <v>107.38952410231319</v>
      </c>
      <c r="AE1712" s="167">
        <f>[1]节奏总纲!AE1712</f>
        <v>109.72244538368172</v>
      </c>
      <c r="AF1712" s="167">
        <f>[1]节奏总纲!AF1712</f>
        <v>112.84900975669834</v>
      </c>
      <c r="AG1712" s="167">
        <f>[1]节奏总纲!AG1712</f>
        <v>117.76150479916605</v>
      </c>
      <c r="AH1712" s="167">
        <f>[1]节奏总纲!AH1712</f>
        <v>126.90152227170213</v>
      </c>
    </row>
    <row r="1713" spans="29:34" x14ac:dyDescent="0.15">
      <c r="AC1713" s="167">
        <v>1710</v>
      </c>
      <c r="AD1713" s="167">
        <f>[1]节奏总纲!AD1713</f>
        <v>107.39789968726947</v>
      </c>
      <c r="AE1713" s="167">
        <f>[1]节奏总纲!AE1713</f>
        <v>109.73101640778142</v>
      </c>
      <c r="AF1713" s="167">
        <f>[1]节奏总纲!AF1713</f>
        <v>112.85753309765769</v>
      </c>
      <c r="AG1713" s="167">
        <f>[1]节奏总纲!AG1713</f>
        <v>117.76988146162007</v>
      </c>
      <c r="AH1713" s="167">
        <f>[1]节奏总纲!AH1713</f>
        <v>126.91064635288625</v>
      </c>
    </row>
    <row r="1714" spans="29:34" x14ac:dyDescent="0.15">
      <c r="AC1714" s="167">
        <v>1711</v>
      </c>
      <c r="AD1714" s="167">
        <f>[1]节奏总纲!AD1714</f>
        <v>107.40627527222574</v>
      </c>
      <c r="AE1714" s="167">
        <f>[1]节奏总纲!AE1714</f>
        <v>109.73958743188112</v>
      </c>
      <c r="AF1714" s="167">
        <f>[1]节奏总纲!AF1714</f>
        <v>112.86605643861706</v>
      </c>
      <c r="AG1714" s="167">
        <f>[1]节奏总纲!AG1714</f>
        <v>117.7782581240741</v>
      </c>
      <c r="AH1714" s="167">
        <f>[1]节奏总纲!AH1714</f>
        <v>126.91977043407034</v>
      </c>
    </row>
    <row r="1715" spans="29:34" x14ac:dyDescent="0.15">
      <c r="AC1715" s="167">
        <v>1712</v>
      </c>
      <c r="AD1715" s="167">
        <f>[1]节奏总纲!AD1715</f>
        <v>107.41465085718201</v>
      </c>
      <c r="AE1715" s="167">
        <f>[1]节奏总纲!AE1715</f>
        <v>109.74815845598083</v>
      </c>
      <c r="AF1715" s="167">
        <f>[1]节奏总纲!AF1715</f>
        <v>112.87457977957642</v>
      </c>
      <c r="AG1715" s="167">
        <f>[1]节奏总纲!AG1715</f>
        <v>117.78663478652814</v>
      </c>
      <c r="AH1715" s="167">
        <f>[1]节奏总纲!AH1715</f>
        <v>126.92889451525446</v>
      </c>
    </row>
    <row r="1716" spans="29:34" x14ac:dyDescent="0.15">
      <c r="AC1716" s="167">
        <v>1713</v>
      </c>
      <c r="AD1716" s="167">
        <f>[1]节奏总纲!AD1716</f>
        <v>107.42302644213828</v>
      </c>
      <c r="AE1716" s="167">
        <f>[1]节奏总纲!AE1716</f>
        <v>109.75672948008052</v>
      </c>
      <c r="AF1716" s="167">
        <f>[1]节奏总纲!AF1716</f>
        <v>112.88310312053579</v>
      </c>
      <c r="AG1716" s="167">
        <f>[1]节奏总纲!AG1716</f>
        <v>117.79501144898217</v>
      </c>
      <c r="AH1716" s="167">
        <f>[1]节奏总纲!AH1716</f>
        <v>126.93801859643857</v>
      </c>
    </row>
    <row r="1717" spans="29:34" x14ac:dyDescent="0.15">
      <c r="AC1717" s="167">
        <v>1714</v>
      </c>
      <c r="AD1717" s="167">
        <f>[1]节奏总纲!AD1717</f>
        <v>107.43140202709456</v>
      </c>
      <c r="AE1717" s="167">
        <f>[1]节奏总纲!AE1717</f>
        <v>109.76530050418023</v>
      </c>
      <c r="AF1717" s="167">
        <f>[1]节奏总纲!AF1717</f>
        <v>112.89162646149515</v>
      </c>
      <c r="AG1717" s="167">
        <f>[1]节奏总纲!AG1717</f>
        <v>117.80338811143619</v>
      </c>
      <c r="AH1717" s="167">
        <f>[1]节奏总纲!AH1717</f>
        <v>126.94714267762267</v>
      </c>
    </row>
    <row r="1718" spans="29:34" x14ac:dyDescent="0.15">
      <c r="AC1718" s="167">
        <v>1715</v>
      </c>
      <c r="AD1718" s="167">
        <f>[1]节奏总纲!AD1718</f>
        <v>107.43977761205083</v>
      </c>
      <c r="AE1718" s="167">
        <f>[1]节奏总纲!AE1718</f>
        <v>109.77387152827994</v>
      </c>
      <c r="AF1718" s="167">
        <f>[1]节奏总纲!AF1718</f>
        <v>112.90014980245451</v>
      </c>
      <c r="AG1718" s="167">
        <f>[1]节奏总纲!AG1718</f>
        <v>117.81176477389023</v>
      </c>
      <c r="AH1718" s="167">
        <f>[1]节奏总纲!AH1718</f>
        <v>126.95626675880678</v>
      </c>
    </row>
    <row r="1719" spans="29:34" x14ac:dyDescent="0.15">
      <c r="AC1719" s="167">
        <v>1716</v>
      </c>
      <c r="AD1719" s="167">
        <f>[1]节奏总纲!AD1719</f>
        <v>107.4481531970071</v>
      </c>
      <c r="AE1719" s="167">
        <f>[1]节奏总纲!AE1719</f>
        <v>109.78244255237964</v>
      </c>
      <c r="AF1719" s="167">
        <f>[1]节奏总纲!AF1719</f>
        <v>112.90867314341388</v>
      </c>
      <c r="AG1719" s="167">
        <f>[1]节奏总纲!AG1719</f>
        <v>117.82014143634426</v>
      </c>
      <c r="AH1719" s="167">
        <f>[1]节奏总纲!AH1719</f>
        <v>126.96539083999087</v>
      </c>
    </row>
    <row r="1720" spans="29:34" x14ac:dyDescent="0.15">
      <c r="AC1720" s="167">
        <v>1717</v>
      </c>
      <c r="AD1720" s="167">
        <f>[1]节奏总纲!AD1720</f>
        <v>107.45652878196337</v>
      </c>
      <c r="AE1720" s="167">
        <f>[1]节奏总纲!AE1720</f>
        <v>109.79101357647934</v>
      </c>
      <c r="AF1720" s="167">
        <f>[1]节奏总纲!AF1720</f>
        <v>112.91719648437324</v>
      </c>
      <c r="AG1720" s="167">
        <f>[1]节奏总纲!AG1720</f>
        <v>117.82851809879828</v>
      </c>
      <c r="AH1720" s="167">
        <f>[1]节奏总纲!AH1720</f>
        <v>126.97451492117499</v>
      </c>
    </row>
    <row r="1721" spans="29:34" x14ac:dyDescent="0.15">
      <c r="AC1721" s="167">
        <v>1718</v>
      </c>
      <c r="AD1721" s="167">
        <f>[1]节奏总纲!AD1721</f>
        <v>107.46490436691964</v>
      </c>
      <c r="AE1721" s="167">
        <f>[1]节奏总纲!AE1721</f>
        <v>109.79958460057904</v>
      </c>
      <c r="AF1721" s="167">
        <f>[1]节奏总纲!AF1721</f>
        <v>112.92571982533261</v>
      </c>
      <c r="AG1721" s="167">
        <f>[1]节奏总纲!AG1721</f>
        <v>117.83689476125231</v>
      </c>
      <c r="AH1721" s="167">
        <f>[1]节奏总纲!AH1721</f>
        <v>126.98363900235908</v>
      </c>
    </row>
    <row r="1722" spans="29:34" x14ac:dyDescent="0.15">
      <c r="AC1722" s="167">
        <v>1719</v>
      </c>
      <c r="AD1722" s="167">
        <f>[1]节奏总纲!AD1722</f>
        <v>107.47327995187592</v>
      </c>
      <c r="AE1722" s="167">
        <f>[1]节奏总纲!AE1722</f>
        <v>109.80815562467875</v>
      </c>
      <c r="AF1722" s="167">
        <f>[1]节奏总纲!AF1722</f>
        <v>112.93424316629196</v>
      </c>
      <c r="AG1722" s="167">
        <f>[1]节奏总纲!AG1722</f>
        <v>117.84527142370635</v>
      </c>
      <c r="AH1722" s="167">
        <f>[1]节奏总纲!AH1722</f>
        <v>126.9927630835432</v>
      </c>
    </row>
    <row r="1723" spans="29:34" x14ac:dyDescent="0.15">
      <c r="AC1723" s="167">
        <v>1720</v>
      </c>
      <c r="AD1723" s="167">
        <f>[1]节奏总纲!AD1723</f>
        <v>107.48165553683219</v>
      </c>
      <c r="AE1723" s="167">
        <f>[1]节奏总纲!AE1723</f>
        <v>109.81672664877846</v>
      </c>
      <c r="AF1723" s="167">
        <f>[1]节奏总纲!AF1723</f>
        <v>112.94276650725132</v>
      </c>
      <c r="AG1723" s="167">
        <f>[1]节奏总纲!AG1723</f>
        <v>117.85364808616038</v>
      </c>
      <c r="AH1723" s="167">
        <f>[1]节奏总纲!AH1723</f>
        <v>127.00173553283786</v>
      </c>
    </row>
    <row r="1724" spans="29:34" x14ac:dyDescent="0.15">
      <c r="AC1724" s="167">
        <v>1721</v>
      </c>
      <c r="AD1724" s="167">
        <f>[1]节奏总纲!AD1724</f>
        <v>107.49003112178846</v>
      </c>
      <c r="AE1724" s="167">
        <f>[1]节奏总纲!AE1724</f>
        <v>109.82529767287815</v>
      </c>
      <c r="AF1724" s="167">
        <f>[1]节奏总纲!AF1724</f>
        <v>112.95128984821069</v>
      </c>
      <c r="AG1724" s="167">
        <f>[1]节奏总纲!AG1724</f>
        <v>117.8620247486144</v>
      </c>
      <c r="AH1724" s="167">
        <f>[1]节奏总纲!AH1724</f>
        <v>127.01012650278408</v>
      </c>
    </row>
    <row r="1725" spans="29:34" x14ac:dyDescent="0.15">
      <c r="AC1725" s="167">
        <v>1722</v>
      </c>
      <c r="AD1725" s="167">
        <f>[1]节奏总纲!AD1725</f>
        <v>107.49840670674473</v>
      </c>
      <c r="AE1725" s="167">
        <f>[1]节奏总纲!AE1725</f>
        <v>109.83386869697786</v>
      </c>
      <c r="AF1725" s="167">
        <f>[1]节奏总纲!AF1725</f>
        <v>112.95981318917005</v>
      </c>
      <c r="AG1725" s="167">
        <f>[1]节奏总纲!AG1725</f>
        <v>117.87040141106844</v>
      </c>
      <c r="AH1725" s="167">
        <f>[1]节奏总纲!AH1725</f>
        <v>127.01851747273028</v>
      </c>
    </row>
    <row r="1726" spans="29:34" x14ac:dyDescent="0.15">
      <c r="AC1726" s="167">
        <v>1723</v>
      </c>
      <c r="AD1726" s="167">
        <f>[1]节奏总纲!AD1726</f>
        <v>107.50678229170101</v>
      </c>
      <c r="AE1726" s="167">
        <f>[1]节奏总纲!AE1726</f>
        <v>109.84243972107757</v>
      </c>
      <c r="AF1726" s="167">
        <f>[1]节奏总纲!AF1726</f>
        <v>112.96833653012941</v>
      </c>
      <c r="AG1726" s="167">
        <f>[1]节奏总纲!AG1726</f>
        <v>117.87877807352247</v>
      </c>
      <c r="AH1726" s="167">
        <f>[1]节奏总纲!AH1726</f>
        <v>127.02690844267649</v>
      </c>
    </row>
    <row r="1727" spans="29:34" x14ac:dyDescent="0.15">
      <c r="AC1727" s="167">
        <v>1724</v>
      </c>
      <c r="AD1727" s="167">
        <f>[1]节奏总纲!AD1727</f>
        <v>107.51515787665728</v>
      </c>
      <c r="AE1727" s="167">
        <f>[1]节奏总纲!AE1727</f>
        <v>109.85101074517726</v>
      </c>
      <c r="AF1727" s="167">
        <f>[1]节奏总纲!AF1727</f>
        <v>112.97685987108878</v>
      </c>
      <c r="AG1727" s="167">
        <f>[1]节奏总纲!AG1727</f>
        <v>117.88715473597649</v>
      </c>
      <c r="AH1727" s="167">
        <f>[1]节奏总纲!AH1727</f>
        <v>127.03529941262269</v>
      </c>
    </row>
    <row r="1728" spans="29:34" x14ac:dyDescent="0.15">
      <c r="AC1728" s="167">
        <v>1725</v>
      </c>
      <c r="AD1728" s="167">
        <f>[1]节奏总纲!AD1728</f>
        <v>107.52353346161355</v>
      </c>
      <c r="AE1728" s="167">
        <f>[1]节奏总纲!AE1728</f>
        <v>109.85958176927697</v>
      </c>
      <c r="AF1728" s="167">
        <f>[1]节奏总纲!AF1728</f>
        <v>112.98538321204813</v>
      </c>
      <c r="AG1728" s="167">
        <f>[1]节奏总纲!AG1728</f>
        <v>117.89553139843053</v>
      </c>
      <c r="AH1728" s="167">
        <f>[1]节奏总纲!AH1728</f>
        <v>127.04369038256891</v>
      </c>
    </row>
    <row r="1729" spans="29:34" x14ac:dyDescent="0.15">
      <c r="AC1729" s="167">
        <v>1726</v>
      </c>
      <c r="AD1729" s="167">
        <f>[1]节奏总纲!AD1729</f>
        <v>107.53190904656982</v>
      </c>
      <c r="AE1729" s="167">
        <f>[1]节奏总纲!AE1729</f>
        <v>109.86815279337667</v>
      </c>
      <c r="AF1729" s="167">
        <f>[1]节奏总纲!AF1729</f>
        <v>112.99390655300751</v>
      </c>
      <c r="AG1729" s="167">
        <f>[1]节奏总纲!AG1729</f>
        <v>117.90390806088456</v>
      </c>
      <c r="AH1729" s="167">
        <f>[1]节奏总纲!AH1729</f>
        <v>127.05208135251512</v>
      </c>
    </row>
    <row r="1730" spans="29:34" x14ac:dyDescent="0.15">
      <c r="AC1730" s="167">
        <v>1727</v>
      </c>
      <c r="AD1730" s="167">
        <f>[1]节奏总纲!AD1730</f>
        <v>107.54028463152611</v>
      </c>
      <c r="AE1730" s="167">
        <f>[1]节奏总纲!AE1730</f>
        <v>109.87672381747637</v>
      </c>
      <c r="AF1730" s="167">
        <f>[1]节奏总纲!AF1730</f>
        <v>113.00238248921141</v>
      </c>
      <c r="AG1730" s="167">
        <f>[1]节奏总纲!AG1730</f>
        <v>117.91228472333859</v>
      </c>
      <c r="AH1730" s="167">
        <f>[1]节奏总纲!AH1730</f>
        <v>127.06047232246132</v>
      </c>
    </row>
    <row r="1731" spans="29:34" x14ac:dyDescent="0.15">
      <c r="AC1731" s="167">
        <v>1728</v>
      </c>
      <c r="AD1731" s="167">
        <f>[1]节奏总纲!AD1731</f>
        <v>107.54866021648238</v>
      </c>
      <c r="AE1731" s="167">
        <f>[1]节奏总纲!AE1731</f>
        <v>109.88529484157608</v>
      </c>
      <c r="AF1731" s="167">
        <f>[1]节奏总纲!AF1731</f>
        <v>113.0107395484732</v>
      </c>
      <c r="AG1731" s="167">
        <f>[1]节奏总纲!AG1731</f>
        <v>117.92066138579261</v>
      </c>
      <c r="AH1731" s="167">
        <f>[1]节奏总纲!AH1731</f>
        <v>127.06886329240753</v>
      </c>
    </row>
    <row r="1732" spans="29:34" x14ac:dyDescent="0.15">
      <c r="AC1732" s="167">
        <v>1729</v>
      </c>
      <c r="AD1732" s="167">
        <f>[1]节奏总纲!AD1732</f>
        <v>107.55703580143864</v>
      </c>
      <c r="AE1732" s="167">
        <f>[1]节奏总纲!AE1732</f>
        <v>109.89386586567578</v>
      </c>
      <c r="AF1732" s="167">
        <f>[1]节奏总纲!AF1732</f>
        <v>113.01909660773497</v>
      </c>
      <c r="AG1732" s="167">
        <f>[1]节奏总纲!AG1732</f>
        <v>117.92903804824665</v>
      </c>
      <c r="AH1732" s="167">
        <f>[1]节奏总纲!AH1732</f>
        <v>127.07725426235373</v>
      </c>
    </row>
    <row r="1733" spans="29:34" x14ac:dyDescent="0.15">
      <c r="AC1733" s="167">
        <v>1730</v>
      </c>
      <c r="AD1733" s="167">
        <f>[1]节奏总纲!AD1733</f>
        <v>107.56541138639491</v>
      </c>
      <c r="AE1733" s="167">
        <f>[1]节奏总纲!AE1733</f>
        <v>109.90243688977549</v>
      </c>
      <c r="AF1733" s="167">
        <f>[1]节奏总纲!AF1733</f>
        <v>113.02745366699675</v>
      </c>
      <c r="AG1733" s="167">
        <f>[1]节奏总纲!AG1733</f>
        <v>117.93741471070068</v>
      </c>
      <c r="AH1733" s="167">
        <f>[1]节奏总纲!AH1733</f>
        <v>127.08564523229995</v>
      </c>
    </row>
    <row r="1734" spans="29:34" x14ac:dyDescent="0.15">
      <c r="AC1734" s="167">
        <v>1731</v>
      </c>
      <c r="AD1734" s="167">
        <f>[1]节奏总纲!AD1734</f>
        <v>107.57378697135118</v>
      </c>
      <c r="AE1734" s="167">
        <f>[1]节奏总纲!AE1734</f>
        <v>109.9110079138752</v>
      </c>
      <c r="AF1734" s="167">
        <f>[1]节奏总纲!AF1734</f>
        <v>113.03581072625853</v>
      </c>
      <c r="AG1734" s="167">
        <f>[1]节奏总纲!AG1734</f>
        <v>117.94579137315471</v>
      </c>
      <c r="AH1734" s="167">
        <f>[1]节奏总纲!AH1734</f>
        <v>127.09403620224616</v>
      </c>
    </row>
    <row r="1735" spans="29:34" x14ac:dyDescent="0.15">
      <c r="AC1735" s="167">
        <v>1732</v>
      </c>
      <c r="AD1735" s="167">
        <f>[1]节奏总纲!AD1735</f>
        <v>107.58216255630747</v>
      </c>
      <c r="AE1735" s="167">
        <f>[1]节奏总纲!AE1735</f>
        <v>109.91957893797489</v>
      </c>
      <c r="AF1735" s="167">
        <f>[1]节奏总纲!AF1735</f>
        <v>113.0441677855203</v>
      </c>
      <c r="AG1735" s="167">
        <f>[1]节奏总纲!AG1735</f>
        <v>117.95416803560875</v>
      </c>
      <c r="AH1735" s="167">
        <f>[1]节奏总纲!AH1735</f>
        <v>127.10242717219236</v>
      </c>
    </row>
    <row r="1736" spans="29:34" x14ac:dyDescent="0.15">
      <c r="AC1736" s="167">
        <v>1733</v>
      </c>
      <c r="AD1736" s="167">
        <f>[1]节奏总纲!AD1736</f>
        <v>107.59053814126374</v>
      </c>
      <c r="AE1736" s="167">
        <f>[1]节奏总纲!AE1736</f>
        <v>109.9281499620746</v>
      </c>
      <c r="AF1736" s="167">
        <f>[1]节奏总纲!AF1736</f>
        <v>113.05252484478208</v>
      </c>
      <c r="AG1736" s="167">
        <f>[1]节奏总纲!AG1736</f>
        <v>117.96254469806277</v>
      </c>
      <c r="AH1736" s="167">
        <f>[1]节奏总纲!AH1736</f>
        <v>127.11081814213857</v>
      </c>
    </row>
    <row r="1737" spans="29:34" x14ac:dyDescent="0.15">
      <c r="AC1737" s="167">
        <v>1734</v>
      </c>
      <c r="AD1737" s="167">
        <f>[1]节奏总纲!AD1737</f>
        <v>107.59891372622</v>
      </c>
      <c r="AE1737" s="167">
        <f>[1]节奏总纲!AE1737</f>
        <v>109.93672098617429</v>
      </c>
      <c r="AF1737" s="167">
        <f>[1]节奏总纲!AF1737</f>
        <v>113.06088190404387</v>
      </c>
      <c r="AG1737" s="167">
        <f>[1]节奏总纲!AG1737</f>
        <v>117.9709213605168</v>
      </c>
      <c r="AH1737" s="167">
        <f>[1]节奏总纲!AH1737</f>
        <v>127.11920911208479</v>
      </c>
    </row>
    <row r="1738" spans="29:34" x14ac:dyDescent="0.15">
      <c r="AC1738" s="167">
        <v>1735</v>
      </c>
      <c r="AD1738" s="167">
        <f>[1]节奏总纲!AD1738</f>
        <v>107.60728931117627</v>
      </c>
      <c r="AE1738" s="167">
        <f>[1]节奏总纲!AE1738</f>
        <v>109.945292010274</v>
      </c>
      <c r="AF1738" s="167">
        <f>[1]节奏总纲!AF1738</f>
        <v>113.06923896330564</v>
      </c>
      <c r="AG1738" s="167">
        <f>[1]节奏总纲!AG1738</f>
        <v>117.97929802297082</v>
      </c>
      <c r="AH1738" s="167">
        <f>[1]节奏总纲!AH1738</f>
        <v>127.12760008203099</v>
      </c>
    </row>
    <row r="1739" spans="29:34" x14ac:dyDescent="0.15">
      <c r="AC1739" s="167">
        <v>1736</v>
      </c>
      <c r="AD1739" s="167">
        <f>[1]节奏总纲!AD1739</f>
        <v>107.61566489613256</v>
      </c>
      <c r="AE1739" s="167">
        <f>[1]节奏总纲!AE1739</f>
        <v>109.95386303437371</v>
      </c>
      <c r="AF1739" s="167">
        <f>[1]节奏总纲!AF1739</f>
        <v>113.07759602256742</v>
      </c>
      <c r="AG1739" s="167">
        <f>[1]节奏总纲!AG1739</f>
        <v>117.98767468542486</v>
      </c>
      <c r="AH1739" s="167">
        <f>[1]节奏总纲!AH1739</f>
        <v>127.1359910519772</v>
      </c>
    </row>
    <row r="1740" spans="29:34" x14ac:dyDescent="0.15">
      <c r="AC1740" s="167">
        <v>1737</v>
      </c>
      <c r="AD1740" s="167">
        <f>[1]节奏总纲!AD1740</f>
        <v>107.62404048108883</v>
      </c>
      <c r="AE1740" s="167">
        <f>[1]节奏总纲!AE1740</f>
        <v>109.96243405847341</v>
      </c>
      <c r="AF1740" s="167">
        <f>[1]节奏总纲!AF1740</f>
        <v>113.08595308182919</v>
      </c>
      <c r="AG1740" s="167">
        <f>[1]节奏总纲!AG1740</f>
        <v>117.99605134787889</v>
      </c>
      <c r="AH1740" s="167">
        <f>[1]节奏总纲!AH1740</f>
        <v>127.14438202192341</v>
      </c>
    </row>
    <row r="1741" spans="29:34" x14ac:dyDescent="0.15">
      <c r="AC1741" s="167">
        <v>1738</v>
      </c>
      <c r="AD1741" s="167">
        <f>[1]节奏总纲!AD1741</f>
        <v>107.6324160660451</v>
      </c>
      <c r="AE1741" s="167">
        <f>[1]节奏总纲!AE1741</f>
        <v>109.97100508257311</v>
      </c>
      <c r="AF1741" s="167">
        <f>[1]节奏总纲!AF1741</f>
        <v>113.09431014109097</v>
      </c>
      <c r="AG1741" s="167">
        <f>[1]节奏总纲!AG1741</f>
        <v>118.00419915392548</v>
      </c>
      <c r="AH1741" s="167">
        <f>[1]节奏总纲!AH1741</f>
        <v>127.15277299186963</v>
      </c>
    </row>
    <row r="1742" spans="29:34" x14ac:dyDescent="0.15">
      <c r="AC1742" s="167">
        <v>1739</v>
      </c>
      <c r="AD1742" s="167">
        <f>[1]节奏总纲!AD1742</f>
        <v>107.64079165100136</v>
      </c>
      <c r="AE1742" s="167">
        <f>[1]节奏总纲!AE1742</f>
        <v>109.97957610667282</v>
      </c>
      <c r="AF1742" s="167">
        <f>[1]节奏总纲!AF1742</f>
        <v>113.10266720035276</v>
      </c>
      <c r="AG1742" s="167">
        <f>[1]节奏总纲!AG1742</f>
        <v>118.01214287861934</v>
      </c>
      <c r="AH1742" s="167">
        <f>[1]节奏总纲!AH1742</f>
        <v>127.16116396181583</v>
      </c>
    </row>
    <row r="1743" spans="29:34" x14ac:dyDescent="0.15">
      <c r="AC1743" s="167">
        <v>1740</v>
      </c>
      <c r="AD1743" s="167">
        <f>[1]节奏总纲!AD1743</f>
        <v>107.64916723595765</v>
      </c>
      <c r="AE1743" s="167">
        <f>[1]节奏总纲!AE1743</f>
        <v>109.98814713077252</v>
      </c>
      <c r="AF1743" s="167">
        <f>[1]节奏总纲!AF1743</f>
        <v>113.11102425961452</v>
      </c>
      <c r="AG1743" s="167">
        <f>[1]节奏总纲!AG1743</f>
        <v>118.0200866033132</v>
      </c>
      <c r="AH1743" s="167">
        <f>[1]节奏总纲!AH1743</f>
        <v>127.16955493176204</v>
      </c>
    </row>
    <row r="1744" spans="29:34" x14ac:dyDescent="0.15">
      <c r="AC1744" s="167">
        <v>1741</v>
      </c>
      <c r="AD1744" s="167">
        <f>[1]节奏总纲!AD1744</f>
        <v>107.65754282091392</v>
      </c>
      <c r="AE1744" s="167">
        <f>[1]节奏总纲!AE1744</f>
        <v>109.99671815487223</v>
      </c>
      <c r="AF1744" s="167">
        <f>[1]节奏总纲!AF1744</f>
        <v>113.11938131887631</v>
      </c>
      <c r="AG1744" s="167">
        <f>[1]节奏总纲!AG1744</f>
        <v>118.02803032800706</v>
      </c>
      <c r="AH1744" s="167">
        <f>[1]节奏总纲!AH1744</f>
        <v>127.17794590170824</v>
      </c>
    </row>
    <row r="1745" spans="29:34" x14ac:dyDescent="0.15">
      <c r="AC1745" s="167">
        <v>1742</v>
      </c>
      <c r="AD1745" s="167">
        <f>[1]节奏总纲!AD1745</f>
        <v>107.66591840587019</v>
      </c>
      <c r="AE1745" s="167">
        <f>[1]节奏总纲!AE1745</f>
        <v>110.00483321725318</v>
      </c>
      <c r="AF1745" s="167">
        <f>[1]节奏总纲!AF1745</f>
        <v>113.12773837813808</v>
      </c>
      <c r="AG1745" s="167">
        <f>[1]节奏总纲!AG1745</f>
        <v>118.03597405270092</v>
      </c>
      <c r="AH1745" s="167">
        <f>[1]节奏总纲!AH1745</f>
        <v>127.18633687165446</v>
      </c>
    </row>
    <row r="1746" spans="29:34" x14ac:dyDescent="0.15">
      <c r="AC1746" s="167">
        <v>1743</v>
      </c>
      <c r="AD1746" s="167">
        <f>[1]节奏总纲!AD1746</f>
        <v>107.67429399082646</v>
      </c>
      <c r="AE1746" s="167">
        <f>[1]节奏总纲!AE1746</f>
        <v>110.01266536318282</v>
      </c>
      <c r="AF1746" s="167">
        <f>[1]节奏总纲!AF1746</f>
        <v>113.13609543739986</v>
      </c>
      <c r="AG1746" s="167">
        <f>[1]节奏总纲!AG1746</f>
        <v>118.04391777739478</v>
      </c>
      <c r="AH1746" s="167">
        <f>[1]节奏总纲!AH1746</f>
        <v>127.19472784160067</v>
      </c>
    </row>
    <row r="1747" spans="29:34" x14ac:dyDescent="0.15">
      <c r="AC1747" s="167">
        <v>1744</v>
      </c>
      <c r="AD1747" s="167">
        <f>[1]节奏总纲!AD1747</f>
        <v>107.68266957578273</v>
      </c>
      <c r="AE1747" s="167">
        <f>[1]节奏总纲!AE1747</f>
        <v>110.02049750911246</v>
      </c>
      <c r="AF1747" s="167">
        <f>[1]节奏总纲!AF1747</f>
        <v>113.14445249666164</v>
      </c>
      <c r="AG1747" s="167">
        <f>[1]节奏总纲!AG1747</f>
        <v>118.05186150208864</v>
      </c>
      <c r="AH1747" s="167">
        <f>[1]节奏总纲!AH1747</f>
        <v>127.20311881154687</v>
      </c>
    </row>
    <row r="1748" spans="29:34" x14ac:dyDescent="0.15">
      <c r="AC1748" s="167">
        <v>1745</v>
      </c>
      <c r="AD1748" s="167">
        <f>[1]节奏总纲!AD1748</f>
        <v>107.69104516073901</v>
      </c>
      <c r="AE1748" s="167">
        <f>[1]节奏总纲!AE1748</f>
        <v>110.0283296550421</v>
      </c>
      <c r="AF1748" s="167">
        <f>[1]节奏总纲!AF1748</f>
        <v>113.15280955592341</v>
      </c>
      <c r="AG1748" s="167">
        <f>[1]节奏总纲!AG1748</f>
        <v>118.0598052267825</v>
      </c>
      <c r="AH1748" s="167">
        <f>[1]节奏总纲!AH1748</f>
        <v>127.21150978149308</v>
      </c>
    </row>
    <row r="1749" spans="29:34" x14ac:dyDescent="0.15">
      <c r="AC1749" s="167">
        <v>1746</v>
      </c>
      <c r="AD1749" s="167">
        <f>[1]节奏总纲!AD1749</f>
        <v>107.69942074569528</v>
      </c>
      <c r="AE1749" s="167">
        <f>[1]节奏总纲!AE1749</f>
        <v>110.03616180097174</v>
      </c>
      <c r="AF1749" s="167">
        <f>[1]节奏总纲!AF1749</f>
        <v>113.16116661518519</v>
      </c>
      <c r="AG1749" s="167">
        <f>[1]节奏总纲!AG1749</f>
        <v>118.06774895147636</v>
      </c>
      <c r="AH1749" s="167">
        <f>[1]节奏总纲!AH1749</f>
        <v>127.2199007514393</v>
      </c>
    </row>
    <row r="1750" spans="29:34" x14ac:dyDescent="0.15">
      <c r="AC1750" s="167">
        <v>1747</v>
      </c>
      <c r="AD1750" s="167">
        <f>[1]节奏总纲!AD1750</f>
        <v>107.70779633065155</v>
      </c>
      <c r="AE1750" s="167">
        <f>[1]节奏总纲!AE1750</f>
        <v>110.04399394690138</v>
      </c>
      <c r="AF1750" s="167">
        <f>[1]节奏总纲!AF1750</f>
        <v>113.16952367444696</v>
      </c>
      <c r="AG1750" s="167">
        <f>[1]节奏总纲!AG1750</f>
        <v>118.07569267617022</v>
      </c>
      <c r="AH1750" s="167">
        <f>[1]节奏总纲!AH1750</f>
        <v>127.2282917213855</v>
      </c>
    </row>
    <row r="1751" spans="29:34" x14ac:dyDescent="0.15">
      <c r="AC1751" s="167">
        <v>1748</v>
      </c>
      <c r="AD1751" s="167">
        <f>[1]节奏总纲!AD1751</f>
        <v>107.71617191560782</v>
      </c>
      <c r="AE1751" s="167">
        <f>[1]节奏总纲!AE1751</f>
        <v>110.05182609283102</v>
      </c>
      <c r="AF1751" s="167">
        <f>[1]节奏总纲!AF1751</f>
        <v>113.17788073370875</v>
      </c>
      <c r="AG1751" s="167">
        <f>[1]节奏总纲!AG1751</f>
        <v>118.08363640086408</v>
      </c>
      <c r="AH1751" s="167">
        <f>[1]节奏总纲!AH1751</f>
        <v>127.23668269133171</v>
      </c>
    </row>
    <row r="1752" spans="29:34" x14ac:dyDescent="0.15">
      <c r="AC1752" s="167">
        <v>1749</v>
      </c>
      <c r="AD1752" s="167">
        <f>[1]节奏总纲!AD1752</f>
        <v>107.7245475005641</v>
      </c>
      <c r="AE1752" s="167">
        <f>[1]节奏总纲!AE1752</f>
        <v>110.05965823876065</v>
      </c>
      <c r="AF1752" s="167">
        <f>[1]节奏总纲!AF1752</f>
        <v>113.18623779297053</v>
      </c>
      <c r="AG1752" s="167">
        <f>[1]节奏总纲!AG1752</f>
        <v>118.09158012555794</v>
      </c>
      <c r="AH1752" s="167">
        <f>[1]节奏总纲!AH1752</f>
        <v>127.24507366127791</v>
      </c>
    </row>
    <row r="1753" spans="29:34" x14ac:dyDescent="0.15">
      <c r="AC1753" s="167">
        <v>1750</v>
      </c>
      <c r="AD1753" s="167">
        <f>[1]节奏总纲!AD1753</f>
        <v>107.73292308552037</v>
      </c>
      <c r="AE1753" s="167">
        <f>[1]节奏总纲!AE1753</f>
        <v>110.06749038469029</v>
      </c>
      <c r="AF1753" s="167">
        <f>[1]节奏总纲!AF1753</f>
        <v>113.1945948522323</v>
      </c>
      <c r="AG1753" s="167">
        <f>[1]节奏总纲!AG1753</f>
        <v>118.0995238502518</v>
      </c>
      <c r="AH1753" s="167">
        <f>[1]节奏总纲!AH1753</f>
        <v>127.25346463122413</v>
      </c>
    </row>
    <row r="1754" spans="29:34" x14ac:dyDescent="0.15">
      <c r="AC1754" s="167">
        <v>1751</v>
      </c>
      <c r="AD1754" s="167">
        <f>[1]节奏总纲!AD1754</f>
        <v>107.74129867047664</v>
      </c>
      <c r="AE1754" s="167">
        <f>[1]节奏总纲!AE1754</f>
        <v>110.07532253061993</v>
      </c>
      <c r="AF1754" s="167">
        <f>[1]节奏总纲!AF1754</f>
        <v>113.20295191149408</v>
      </c>
      <c r="AG1754" s="167">
        <f>[1]节奏总纲!AG1754</f>
        <v>118.10746757494566</v>
      </c>
      <c r="AH1754" s="167">
        <f>[1]节奏总纲!AH1754</f>
        <v>127.26185560117034</v>
      </c>
    </row>
    <row r="1755" spans="29:34" x14ac:dyDescent="0.15">
      <c r="AC1755" s="167">
        <v>1752</v>
      </c>
      <c r="AD1755" s="167">
        <f>[1]节奏总纲!AD1755</f>
        <v>107.74967425543291</v>
      </c>
      <c r="AE1755" s="167">
        <f>[1]节奏总纲!AE1755</f>
        <v>110.08315467654957</v>
      </c>
      <c r="AF1755" s="167">
        <f>[1]节奏总纲!AF1755</f>
        <v>113.21130897075587</v>
      </c>
      <c r="AG1755" s="167">
        <f>[1]节奏总纲!AG1755</f>
        <v>118.11541129963952</v>
      </c>
      <c r="AH1755" s="167">
        <f>[1]节奏总纲!AH1755</f>
        <v>127.27024657111654</v>
      </c>
    </row>
    <row r="1756" spans="29:34" x14ac:dyDescent="0.15">
      <c r="AC1756" s="167">
        <v>1753</v>
      </c>
      <c r="AD1756" s="167">
        <f>[1]节奏总纲!AD1756</f>
        <v>107.75804984038919</v>
      </c>
      <c r="AE1756" s="167">
        <f>[1]节奏总纲!AE1756</f>
        <v>110.09098682247921</v>
      </c>
      <c r="AF1756" s="167">
        <f>[1]节奏总纲!AF1756</f>
        <v>113.21966603001763</v>
      </c>
      <c r="AG1756" s="167">
        <f>[1]节奏总纲!AG1756</f>
        <v>118.12335502433338</v>
      </c>
      <c r="AH1756" s="167">
        <f>[1]节奏总纲!AH1756</f>
        <v>127.27863754106275</v>
      </c>
    </row>
    <row r="1757" spans="29:34" x14ac:dyDescent="0.15">
      <c r="AC1757" s="167">
        <v>1754</v>
      </c>
      <c r="AD1757" s="167">
        <f>[1]节奏总纲!AD1757</f>
        <v>107.76642542534546</v>
      </c>
      <c r="AE1757" s="167">
        <f>[1]节奏总纲!AE1757</f>
        <v>110.09881896840885</v>
      </c>
      <c r="AF1757" s="167">
        <f>[1]节奏总纲!AF1757</f>
        <v>113.22802308927942</v>
      </c>
      <c r="AG1757" s="167">
        <f>[1]节奏总纲!AG1757</f>
        <v>118.13129874902724</v>
      </c>
      <c r="AH1757" s="167">
        <f>[1]节奏总纲!AH1757</f>
        <v>127.28702851100897</v>
      </c>
    </row>
    <row r="1758" spans="29:34" x14ac:dyDescent="0.15">
      <c r="AC1758" s="167">
        <v>1755</v>
      </c>
      <c r="AD1758" s="167">
        <f>[1]节奏总纲!AD1758</f>
        <v>107.77480101030173</v>
      </c>
      <c r="AE1758" s="167">
        <f>[1]节奏总纲!AE1758</f>
        <v>110.10665111433849</v>
      </c>
      <c r="AF1758" s="167">
        <f>[1]节奏总纲!AF1758</f>
        <v>113.23638014854119</v>
      </c>
      <c r="AG1758" s="167">
        <f>[1]节奏总纲!AG1758</f>
        <v>118.1392424737211</v>
      </c>
      <c r="AH1758" s="167">
        <f>[1]节奏总纲!AH1758</f>
        <v>127.29541948095518</v>
      </c>
    </row>
    <row r="1759" spans="29:34" x14ac:dyDescent="0.15">
      <c r="AC1759" s="167">
        <v>1756</v>
      </c>
      <c r="AD1759" s="167">
        <f>[1]节奏总纲!AD1759</f>
        <v>107.783176595258</v>
      </c>
      <c r="AE1759" s="167">
        <f>[1]节奏总纲!AE1759</f>
        <v>110.11448326026813</v>
      </c>
      <c r="AF1759" s="167">
        <f>[1]节奏总纲!AF1759</f>
        <v>113.24473720780297</v>
      </c>
      <c r="AG1759" s="167">
        <f>[1]节奏总纲!AG1759</f>
        <v>118.14718619841496</v>
      </c>
      <c r="AH1759" s="167">
        <f>[1]节奏总纲!AH1759</f>
        <v>127.30381045090138</v>
      </c>
    </row>
    <row r="1760" spans="29:34" x14ac:dyDescent="0.15">
      <c r="AC1760" s="167">
        <v>1757</v>
      </c>
      <c r="AD1760" s="167">
        <f>[1]节奏总纲!AD1760</f>
        <v>107.79155218021427</v>
      </c>
      <c r="AE1760" s="167">
        <f>[1]节奏总纲!AE1760</f>
        <v>110.12231540619777</v>
      </c>
      <c r="AF1760" s="167">
        <f>[1]节奏总纲!AF1760</f>
        <v>113.25309426706475</v>
      </c>
      <c r="AG1760" s="167">
        <f>[1]节奏总纲!AG1760</f>
        <v>118.15512992310882</v>
      </c>
      <c r="AH1760" s="167">
        <f>[1]节奏总纲!AH1760</f>
        <v>127.31220142084759</v>
      </c>
    </row>
    <row r="1761" spans="29:34" x14ac:dyDescent="0.15">
      <c r="AC1761" s="167">
        <v>1758</v>
      </c>
      <c r="AD1761" s="167">
        <f>[1]节奏总纲!AD1761</f>
        <v>107.79992776517055</v>
      </c>
      <c r="AE1761" s="167">
        <f>[1]节奏总纲!AE1761</f>
        <v>110.13014755212741</v>
      </c>
      <c r="AF1761" s="167">
        <f>[1]节奏总纲!AF1761</f>
        <v>113.26145132632652</v>
      </c>
      <c r="AG1761" s="167">
        <f>[1]节奏总纲!AG1761</f>
        <v>118.16307364780268</v>
      </c>
      <c r="AH1761" s="167">
        <f>[1]节奏总纲!AH1761</f>
        <v>127.32059239079379</v>
      </c>
    </row>
    <row r="1762" spans="29:34" x14ac:dyDescent="0.15">
      <c r="AC1762" s="167">
        <v>1759</v>
      </c>
      <c r="AD1762" s="167">
        <f>[1]节奏总纲!AD1762</f>
        <v>107.80830335012682</v>
      </c>
      <c r="AE1762" s="167">
        <f>[1]节奏总纲!AE1762</f>
        <v>110.13797969805704</v>
      </c>
      <c r="AF1762" s="167">
        <f>[1]节奏总纲!AF1762</f>
        <v>113.26980838558831</v>
      </c>
      <c r="AG1762" s="167">
        <f>[1]节奏总纲!AG1762</f>
        <v>118.17101737249654</v>
      </c>
      <c r="AH1762" s="167">
        <f>[1]节奏总纲!AH1762</f>
        <v>127.32898336074001</v>
      </c>
    </row>
    <row r="1763" spans="29:34" x14ac:dyDescent="0.15">
      <c r="AC1763" s="167">
        <v>1760</v>
      </c>
      <c r="AD1763" s="167">
        <f>[1]节奏总纲!AD1763</f>
        <v>107.81667893508309</v>
      </c>
      <c r="AE1763" s="167">
        <f>[1]节奏总纲!AE1763</f>
        <v>110.14581184398668</v>
      </c>
      <c r="AF1763" s="167">
        <f>[1]节奏总纲!AF1763</f>
        <v>113.27816544485007</v>
      </c>
      <c r="AG1763" s="167">
        <f>[1]节奏总纲!AG1763</f>
        <v>118.1789610971904</v>
      </c>
      <c r="AH1763" s="167">
        <f>[1]节奏总纲!AH1763</f>
        <v>127.33737433068622</v>
      </c>
    </row>
    <row r="1764" spans="29:34" x14ac:dyDescent="0.15">
      <c r="AC1764" s="167">
        <v>1761</v>
      </c>
      <c r="AD1764" s="167">
        <f>[1]节奏总纲!AD1764</f>
        <v>107.82505452003936</v>
      </c>
      <c r="AE1764" s="167">
        <f>[1]节奏总纲!AE1764</f>
        <v>110.15364398991632</v>
      </c>
      <c r="AF1764" s="167">
        <f>[1]节奏总纲!AF1764</f>
        <v>113.28652250411186</v>
      </c>
      <c r="AG1764" s="167">
        <f>[1]节奏总纲!AG1764</f>
        <v>118.18690482188426</v>
      </c>
      <c r="AH1764" s="167">
        <f>[1]节奏总纲!AH1764</f>
        <v>127.34576530063242</v>
      </c>
    </row>
    <row r="1765" spans="29:34" x14ac:dyDescent="0.15">
      <c r="AC1765" s="167">
        <v>1762</v>
      </c>
      <c r="AD1765" s="167">
        <f>[1]节奏总纲!AD1765</f>
        <v>107.83343010499564</v>
      </c>
      <c r="AE1765" s="167">
        <f>[1]节奏总纲!AE1765</f>
        <v>110.16147613584596</v>
      </c>
      <c r="AF1765" s="167">
        <f>[1]节奏总纲!AF1765</f>
        <v>113.29487956337364</v>
      </c>
      <c r="AG1765" s="167">
        <f>[1]节奏总纲!AG1765</f>
        <v>118.19484854657811</v>
      </c>
      <c r="AH1765" s="167">
        <f>[1]节奏总纲!AH1765</f>
        <v>127.35415627057863</v>
      </c>
    </row>
    <row r="1766" spans="29:34" x14ac:dyDescent="0.15">
      <c r="AC1766" s="167">
        <v>1763</v>
      </c>
      <c r="AD1766" s="167">
        <f>[1]节奏总纲!AD1766</f>
        <v>107.84180568995191</v>
      </c>
      <c r="AE1766" s="167">
        <f>[1]节奏总纲!AE1766</f>
        <v>110.1693082817756</v>
      </c>
      <c r="AF1766" s="167">
        <f>[1]节奏总纲!AF1766</f>
        <v>113.30323662263541</v>
      </c>
      <c r="AG1766" s="167">
        <f>[1]节奏总纲!AG1766</f>
        <v>118.20279227127197</v>
      </c>
      <c r="AH1766" s="167">
        <f>[1]节奏总纲!AH1766</f>
        <v>127.36254724052485</v>
      </c>
    </row>
    <row r="1767" spans="29:34" x14ac:dyDescent="0.15">
      <c r="AC1767" s="167">
        <v>1764</v>
      </c>
      <c r="AD1767" s="167">
        <f>[1]节奏总纲!AD1767</f>
        <v>107.85018127490818</v>
      </c>
      <c r="AE1767" s="167">
        <f>[1]节奏总纲!AE1767</f>
        <v>110.17714042770524</v>
      </c>
      <c r="AF1767" s="167">
        <f>[1]节奏总纲!AF1767</f>
        <v>113.31159368189719</v>
      </c>
      <c r="AG1767" s="167">
        <f>[1]节奏总纲!AG1767</f>
        <v>118.21073599596583</v>
      </c>
      <c r="AH1767" s="167">
        <f>[1]节奏总纲!AH1767</f>
        <v>127.37093821047105</v>
      </c>
    </row>
    <row r="1768" spans="29:34" x14ac:dyDescent="0.15">
      <c r="AC1768" s="167">
        <v>1765</v>
      </c>
      <c r="AD1768" s="167">
        <f>[1]节奏总纲!AD1768</f>
        <v>107.85855685986445</v>
      </c>
      <c r="AE1768" s="167">
        <f>[1]节奏总纲!AE1768</f>
        <v>110.18497257363488</v>
      </c>
      <c r="AF1768" s="167">
        <f>[1]节奏总纲!AF1768</f>
        <v>113.31995074115898</v>
      </c>
      <c r="AG1768" s="167">
        <f>[1]节奏总纲!AG1768</f>
        <v>118.21867972065971</v>
      </c>
      <c r="AH1768" s="167">
        <f>[1]节奏总纲!AH1768</f>
        <v>127.37932918041726</v>
      </c>
    </row>
    <row r="1769" spans="29:34" x14ac:dyDescent="0.15">
      <c r="AC1769" s="167">
        <v>1766</v>
      </c>
      <c r="AD1769" s="167">
        <f>[1]节奏总纲!AD1769</f>
        <v>107.86693244482073</v>
      </c>
      <c r="AE1769" s="167">
        <f>[1]节奏总纲!AE1769</f>
        <v>110.19280471956452</v>
      </c>
      <c r="AF1769" s="167">
        <f>[1]节奏总纲!AF1769</f>
        <v>113.32830780042075</v>
      </c>
      <c r="AG1769" s="167">
        <f>[1]节奏总纲!AG1769</f>
        <v>118.22662344535357</v>
      </c>
      <c r="AH1769" s="167">
        <f>[1]节奏总纲!AH1769</f>
        <v>127.38772015036346</v>
      </c>
    </row>
    <row r="1770" spans="29:34" x14ac:dyDescent="0.15">
      <c r="AC1770" s="167">
        <v>1767</v>
      </c>
      <c r="AD1770" s="167">
        <f>[1]节奏总纲!AD1770</f>
        <v>107.875308029777</v>
      </c>
      <c r="AE1770" s="167">
        <f>[1]节奏总纲!AE1770</f>
        <v>110.20063686549416</v>
      </c>
      <c r="AF1770" s="167">
        <f>[1]节奏总纲!AF1770</f>
        <v>113.33666485968253</v>
      </c>
      <c r="AG1770" s="167">
        <f>[1]节奏总纲!AG1770</f>
        <v>118.23456717004743</v>
      </c>
      <c r="AH1770" s="167">
        <f>[1]节奏总纲!AH1770</f>
        <v>127.39611112030968</v>
      </c>
    </row>
    <row r="1771" spans="29:34" x14ac:dyDescent="0.15">
      <c r="AC1771" s="167">
        <v>1768</v>
      </c>
      <c r="AD1771" s="167">
        <f>[1]节奏总纲!AD1771</f>
        <v>107.88368361473327</v>
      </c>
      <c r="AE1771" s="167">
        <f>[1]节奏总纲!AE1771</f>
        <v>110.2084690114238</v>
      </c>
      <c r="AF1771" s="167">
        <f>[1]节奏总纲!AF1771</f>
        <v>113.3450219189443</v>
      </c>
      <c r="AG1771" s="167">
        <f>[1]节奏总纲!AG1771</f>
        <v>118.24251089474129</v>
      </c>
      <c r="AH1771" s="167">
        <f>[1]节奏总纲!AH1771</f>
        <v>127.40450209025589</v>
      </c>
    </row>
    <row r="1772" spans="29:34" x14ac:dyDescent="0.15">
      <c r="AC1772" s="167">
        <v>1769</v>
      </c>
      <c r="AD1772" s="167">
        <f>[1]节奏总纲!AD1772</f>
        <v>107.89205919968954</v>
      </c>
      <c r="AE1772" s="167">
        <f>[1]节奏总纲!AE1772</f>
        <v>110.21630115735344</v>
      </c>
      <c r="AF1772" s="167">
        <f>[1]节奏总纲!AF1772</f>
        <v>113.35337897820608</v>
      </c>
      <c r="AG1772" s="167">
        <f>[1]节奏总纲!AG1772</f>
        <v>118.25045461943515</v>
      </c>
      <c r="AH1772" s="167">
        <f>[1]节奏总纲!AH1772</f>
        <v>127.41289306020209</v>
      </c>
    </row>
    <row r="1773" spans="29:34" x14ac:dyDescent="0.15">
      <c r="AC1773" s="167">
        <v>1770</v>
      </c>
      <c r="AD1773" s="167">
        <f>[1]节奏总纲!AD1773</f>
        <v>107.90043478464581</v>
      </c>
      <c r="AE1773" s="167">
        <f>[1]节奏总纲!AE1773</f>
        <v>110.22413330328307</v>
      </c>
      <c r="AF1773" s="167">
        <f>[1]节奏总纲!AF1773</f>
        <v>113.36173603746786</v>
      </c>
      <c r="AG1773" s="167">
        <f>[1]节奏总纲!AG1773</f>
        <v>118.25839834412901</v>
      </c>
      <c r="AH1773" s="167">
        <f>[1]节奏总纲!AH1773</f>
        <v>127.4212840301483</v>
      </c>
    </row>
    <row r="1774" spans="29:34" x14ac:dyDescent="0.15">
      <c r="AC1774" s="167">
        <v>1771</v>
      </c>
      <c r="AD1774" s="167">
        <f>[1]节奏总纲!AD1774</f>
        <v>107.90881036960209</v>
      </c>
      <c r="AE1774" s="167">
        <f>[1]节奏总纲!AE1774</f>
        <v>110.23196544921271</v>
      </c>
      <c r="AF1774" s="167">
        <f>[1]节奏总纲!AF1774</f>
        <v>113.37009309672963</v>
      </c>
      <c r="AG1774" s="167">
        <f>[1]节奏总纲!AG1774</f>
        <v>118.26634206882287</v>
      </c>
      <c r="AH1774" s="167">
        <f>[1]节奏总纲!AH1774</f>
        <v>127.42967500009452</v>
      </c>
    </row>
    <row r="1775" spans="29:34" x14ac:dyDescent="0.15">
      <c r="AC1775" s="167">
        <v>1772</v>
      </c>
      <c r="AD1775" s="167">
        <f>[1]节奏总纲!AD1775</f>
        <v>107.91718595455836</v>
      </c>
      <c r="AE1775" s="167">
        <f>[1]节奏总纲!AE1775</f>
        <v>110.23979759514235</v>
      </c>
      <c r="AF1775" s="167">
        <f>[1]节奏总纲!AF1775</f>
        <v>113.37845015599142</v>
      </c>
      <c r="AG1775" s="167">
        <f>[1]节奏总纲!AG1775</f>
        <v>118.27428579351673</v>
      </c>
      <c r="AH1775" s="167">
        <f>[1]节奏总纲!AH1775</f>
        <v>127.43806597004073</v>
      </c>
    </row>
    <row r="1776" spans="29:34" x14ac:dyDescent="0.15">
      <c r="AC1776" s="167">
        <v>1773</v>
      </c>
      <c r="AD1776" s="167">
        <f>[1]节奏总纲!AD1776</f>
        <v>107.92556153951463</v>
      </c>
      <c r="AE1776" s="167">
        <f>[1]节奏总纲!AE1776</f>
        <v>110.24762974107199</v>
      </c>
      <c r="AF1776" s="167">
        <f>[1]节奏总纲!AF1776</f>
        <v>113.38680721525319</v>
      </c>
      <c r="AG1776" s="167">
        <f>[1]节奏总纲!AG1776</f>
        <v>118.28222951821058</v>
      </c>
      <c r="AH1776" s="167">
        <f>[1]节奏总纲!AH1776</f>
        <v>127.44645693998693</v>
      </c>
    </row>
    <row r="1777" spans="29:34" x14ac:dyDescent="0.15">
      <c r="AC1777" s="167">
        <v>1774</v>
      </c>
      <c r="AD1777" s="167">
        <f>[1]节奏总纲!AD1777</f>
        <v>107.9339371244709</v>
      </c>
      <c r="AE1777" s="167">
        <f>[1]节奏总纲!AE1777</f>
        <v>110.25546188700163</v>
      </c>
      <c r="AF1777" s="167">
        <f>[1]节奏总纲!AF1777</f>
        <v>113.39516427451497</v>
      </c>
      <c r="AG1777" s="167">
        <f>[1]节奏总纲!AG1777</f>
        <v>118.29017324290444</v>
      </c>
      <c r="AH1777" s="167">
        <f>[1]节奏总纲!AH1777</f>
        <v>127.45484790993314</v>
      </c>
    </row>
    <row r="1778" spans="29:34" x14ac:dyDescent="0.15">
      <c r="AC1778" s="167">
        <v>1775</v>
      </c>
      <c r="AD1778" s="167">
        <f>[1]节奏总纲!AD1778</f>
        <v>107.94231270942718</v>
      </c>
      <c r="AE1778" s="167">
        <f>[1]节奏总纲!AE1778</f>
        <v>110.26329403293127</v>
      </c>
      <c r="AF1778" s="167">
        <f>[1]节奏总纲!AF1778</f>
        <v>113.40352133377675</v>
      </c>
      <c r="AG1778" s="167">
        <f>[1]节奏总纲!AG1778</f>
        <v>118.2981169675983</v>
      </c>
      <c r="AH1778" s="167">
        <f>[1]节奏总纲!AH1778</f>
        <v>127.46323887987936</v>
      </c>
    </row>
    <row r="1779" spans="29:34" x14ac:dyDescent="0.15">
      <c r="AC1779" s="167">
        <v>1776</v>
      </c>
      <c r="AD1779" s="167">
        <f>[1]节奏总纲!AD1779</f>
        <v>107.95068829438345</v>
      </c>
      <c r="AE1779" s="167">
        <f>[1]节奏总纲!AE1779</f>
        <v>110.27112617886091</v>
      </c>
      <c r="AF1779" s="167">
        <f>[1]节奏总纲!AF1779</f>
        <v>113.41187839303852</v>
      </c>
      <c r="AG1779" s="167">
        <f>[1]节奏总纲!AG1779</f>
        <v>118.30606069229216</v>
      </c>
      <c r="AH1779" s="167">
        <f>[1]节奏总纲!AH1779</f>
        <v>127.47162984982556</v>
      </c>
    </row>
    <row r="1780" spans="29:34" x14ac:dyDescent="0.15">
      <c r="AC1780" s="167">
        <v>1777</v>
      </c>
      <c r="AD1780" s="167">
        <f>[1]节奏总纲!AD1780</f>
        <v>107.95906387933972</v>
      </c>
      <c r="AE1780" s="167">
        <f>[1]节奏总纲!AE1780</f>
        <v>110.27895832479055</v>
      </c>
      <c r="AF1780" s="167">
        <f>[1]节奏总纲!AF1780</f>
        <v>113.4202354523003</v>
      </c>
      <c r="AG1780" s="167">
        <f>[1]节奏总纲!AG1780</f>
        <v>118.31400441698602</v>
      </c>
      <c r="AH1780" s="167">
        <f>[1]节奏总纲!AH1780</f>
        <v>127.48002081977177</v>
      </c>
    </row>
    <row r="1781" spans="29:34" x14ac:dyDescent="0.15">
      <c r="AC1781" s="167">
        <v>1778</v>
      </c>
      <c r="AD1781" s="167">
        <f>[1]节奏总纲!AD1781</f>
        <v>107.96743946429599</v>
      </c>
      <c r="AE1781" s="167">
        <f>[1]节奏总纲!AE1781</f>
        <v>110.28679047072019</v>
      </c>
      <c r="AF1781" s="167">
        <f>[1]节奏总纲!AF1781</f>
        <v>113.42859251156209</v>
      </c>
      <c r="AG1781" s="167">
        <f>[1]节奏总纲!AG1781</f>
        <v>118.32194814167988</v>
      </c>
      <c r="AH1781" s="167">
        <f>[1]节奏总纲!AH1781</f>
        <v>127.48841178971797</v>
      </c>
    </row>
    <row r="1782" spans="29:34" x14ac:dyDescent="0.15">
      <c r="AC1782" s="167">
        <v>1779</v>
      </c>
      <c r="AD1782" s="167">
        <f>[1]节奏总纲!AD1782</f>
        <v>107.97581504925228</v>
      </c>
      <c r="AE1782" s="167">
        <f>[1]节奏总纲!AE1782</f>
        <v>110.29462261664983</v>
      </c>
      <c r="AF1782" s="167">
        <f>[1]节奏总纲!AF1782</f>
        <v>113.43694957082386</v>
      </c>
      <c r="AG1782" s="167">
        <f>[1]节奏总纲!AG1782</f>
        <v>118.32989186637374</v>
      </c>
      <c r="AH1782" s="167">
        <f>[1]节奏总纲!AH1782</f>
        <v>127.49680275966419</v>
      </c>
    </row>
    <row r="1783" spans="29:34" x14ac:dyDescent="0.15">
      <c r="AC1783" s="167">
        <v>1780</v>
      </c>
      <c r="AD1783" s="167">
        <f>[1]节奏总纲!AD1783</f>
        <v>107.98419063420855</v>
      </c>
      <c r="AE1783" s="167">
        <f>[1]节奏总纲!AE1783</f>
        <v>110.30245476257946</v>
      </c>
      <c r="AF1783" s="167">
        <f>[1]节奏总纲!AF1783</f>
        <v>113.44530663008564</v>
      </c>
      <c r="AG1783" s="167">
        <f>[1]节奏总纲!AG1783</f>
        <v>118.3378355910676</v>
      </c>
      <c r="AH1783" s="167">
        <f>[1]节奏总纲!AH1783</f>
        <v>127.5051937296104</v>
      </c>
    </row>
    <row r="1784" spans="29:34" x14ac:dyDescent="0.15">
      <c r="AC1784" s="167">
        <v>1781</v>
      </c>
      <c r="AD1784" s="167">
        <f>[1]节奏总纲!AD1784</f>
        <v>107.99256621916481</v>
      </c>
      <c r="AE1784" s="167">
        <f>[1]节奏总纲!AE1784</f>
        <v>110.3102869085091</v>
      </c>
      <c r="AF1784" s="167">
        <f>[1]节奏总纲!AF1784</f>
        <v>113.45366368934741</v>
      </c>
      <c r="AG1784" s="167">
        <f>[1]节奏总纲!AG1784</f>
        <v>118.34577931576146</v>
      </c>
      <c r="AH1784" s="167">
        <f>[1]节奏总纲!AH1784</f>
        <v>127.5135846995566</v>
      </c>
    </row>
    <row r="1785" spans="29:34" x14ac:dyDescent="0.15">
      <c r="AC1785" s="167">
        <v>1782</v>
      </c>
      <c r="AD1785" s="167">
        <f>[1]节奏总纲!AD1785</f>
        <v>108.00087873431654</v>
      </c>
      <c r="AE1785" s="167">
        <f>[1]节奏总纲!AE1785</f>
        <v>110.31811905443874</v>
      </c>
      <c r="AF1785" s="167">
        <f>[1]节奏总纲!AF1785</f>
        <v>113.46202074860919</v>
      </c>
      <c r="AG1785" s="167">
        <f>[1]节奏总纲!AG1785</f>
        <v>118.35372304045532</v>
      </c>
      <c r="AH1785" s="167">
        <f>[1]节奏总纲!AH1785</f>
        <v>127.52197566950281</v>
      </c>
    </row>
    <row r="1786" spans="29:34" x14ac:dyDescent="0.15">
      <c r="AC1786" s="167">
        <v>1783</v>
      </c>
      <c r="AD1786" s="167">
        <f>[1]节奏总纲!AD1786</f>
        <v>108.00869343140415</v>
      </c>
      <c r="AE1786" s="167">
        <f>[1]节奏总纲!AE1786</f>
        <v>110.32595120036838</v>
      </c>
      <c r="AF1786" s="167">
        <f>[1]节奏总纲!AF1786</f>
        <v>113.47037780787097</v>
      </c>
      <c r="AG1786" s="167">
        <f>[1]节奏总纲!AG1786</f>
        <v>118.36166676514918</v>
      </c>
      <c r="AH1786" s="167">
        <f>[1]节奏总纲!AH1786</f>
        <v>127.53036663944903</v>
      </c>
    </row>
    <row r="1787" spans="29:34" x14ac:dyDescent="0.15">
      <c r="AC1787" s="167">
        <v>1784</v>
      </c>
      <c r="AD1787" s="167">
        <f>[1]节奏总纲!AD1787</f>
        <v>108.01650812849178</v>
      </c>
      <c r="AE1787" s="167">
        <f>[1]节奏总纲!AE1787</f>
        <v>110.33378334629802</v>
      </c>
      <c r="AF1787" s="167">
        <f>[1]节奏总纲!AF1787</f>
        <v>113.47873486713274</v>
      </c>
      <c r="AG1787" s="167">
        <f>[1]节奏总纲!AG1787</f>
        <v>118.36961048984304</v>
      </c>
      <c r="AH1787" s="167">
        <f>[1]节奏总纲!AH1787</f>
        <v>127.53875760939523</v>
      </c>
    </row>
    <row r="1788" spans="29:34" x14ac:dyDescent="0.15">
      <c r="AC1788" s="167">
        <v>1785</v>
      </c>
      <c r="AD1788" s="167">
        <f>[1]节奏总纲!AD1788</f>
        <v>108.0243228255794</v>
      </c>
      <c r="AE1788" s="167">
        <f>[1]节奏总纲!AE1788</f>
        <v>110.34161549222766</v>
      </c>
      <c r="AF1788" s="167">
        <f>[1]节奏总纲!AF1788</f>
        <v>113.48709192639453</v>
      </c>
      <c r="AG1788" s="167">
        <f>[1]节奏总纲!AG1788</f>
        <v>118.3775542145369</v>
      </c>
      <c r="AH1788" s="167">
        <f>[1]节奏总纲!AH1788</f>
        <v>127.54714857934144</v>
      </c>
    </row>
    <row r="1789" spans="29:34" x14ac:dyDescent="0.15">
      <c r="AC1789" s="167">
        <v>1786</v>
      </c>
      <c r="AD1789" s="167">
        <f>[1]节奏总纲!AD1789</f>
        <v>108.03213752266703</v>
      </c>
      <c r="AE1789" s="167">
        <f>[1]节奏总纲!AE1789</f>
        <v>110.3494476381573</v>
      </c>
      <c r="AF1789" s="167">
        <f>[1]节奏总纲!AF1789</f>
        <v>113.4954489856563</v>
      </c>
      <c r="AG1789" s="167">
        <f>[1]节奏总纲!AG1789</f>
        <v>118.38549793923076</v>
      </c>
      <c r="AH1789" s="167">
        <f>[1]节奏总纲!AH1789</f>
        <v>127.55553954928764</v>
      </c>
    </row>
    <row r="1790" spans="29:34" x14ac:dyDescent="0.15">
      <c r="AC1790" s="167">
        <v>1787</v>
      </c>
      <c r="AD1790" s="167">
        <f>[1]节奏总纲!AD1790</f>
        <v>108.03995221975465</v>
      </c>
      <c r="AE1790" s="167">
        <f>[1]节奏总纲!AE1790</f>
        <v>110.35727978408694</v>
      </c>
      <c r="AF1790" s="167">
        <f>[1]节奏总纲!AF1790</f>
        <v>113.50380604491808</v>
      </c>
      <c r="AG1790" s="167">
        <f>[1]节奏总纲!AG1790</f>
        <v>118.39344166392462</v>
      </c>
      <c r="AH1790" s="167">
        <f>[1]节奏总纲!AH1790</f>
        <v>127.56393051923385</v>
      </c>
    </row>
    <row r="1791" spans="29:34" x14ac:dyDescent="0.15">
      <c r="AC1791" s="167">
        <v>1788</v>
      </c>
      <c r="AD1791" s="167">
        <f>[1]节奏总纲!AD1791</f>
        <v>108.04776691684226</v>
      </c>
      <c r="AE1791" s="167">
        <f>[1]节奏总纲!AE1791</f>
        <v>110.36511193001658</v>
      </c>
      <c r="AF1791" s="167">
        <f>[1]节奏总纲!AF1791</f>
        <v>113.51216310417986</v>
      </c>
      <c r="AG1791" s="167">
        <f>[1]节奏总纲!AG1791</f>
        <v>118.40138538861848</v>
      </c>
      <c r="AH1791" s="167">
        <f>[1]节奏总纲!AH1791</f>
        <v>127.57232148918007</v>
      </c>
    </row>
    <row r="1792" spans="29:34" x14ac:dyDescent="0.15">
      <c r="AC1792" s="167">
        <v>1789</v>
      </c>
      <c r="AD1792" s="167">
        <f>[1]节奏总纲!AD1792</f>
        <v>108.05558161392989</v>
      </c>
      <c r="AE1792" s="167">
        <f>[1]节奏总纲!AE1792</f>
        <v>110.37294407594622</v>
      </c>
      <c r="AF1792" s="167">
        <f>[1]节奏总纲!AF1792</f>
        <v>113.52052016344163</v>
      </c>
      <c r="AG1792" s="167">
        <f>[1]节奏总纲!AG1792</f>
        <v>118.40932911331234</v>
      </c>
      <c r="AH1792" s="167">
        <f>[1]节奏总纲!AH1792</f>
        <v>127.58071245912627</v>
      </c>
    </row>
    <row r="1793" spans="29:34" x14ac:dyDescent="0.15">
      <c r="AC1793" s="167">
        <v>1790</v>
      </c>
      <c r="AD1793" s="167">
        <f>[1]节奏总纲!AD1793</f>
        <v>108.06339631101751</v>
      </c>
      <c r="AE1793" s="167">
        <f>[1]节奏总纲!AE1793</f>
        <v>110.38077622187586</v>
      </c>
      <c r="AF1793" s="167">
        <f>[1]节奏总纲!AF1793</f>
        <v>113.52887722270341</v>
      </c>
      <c r="AG1793" s="167">
        <f>[1]节奏总纲!AG1793</f>
        <v>118.4172728380062</v>
      </c>
      <c r="AH1793" s="167">
        <f>[1]节奏总纲!AH1793</f>
        <v>127.58910342907248</v>
      </c>
    </row>
    <row r="1794" spans="29:34" x14ac:dyDescent="0.15">
      <c r="AC1794" s="167">
        <v>1791</v>
      </c>
      <c r="AD1794" s="167">
        <f>[1]节奏总纲!AD1794</f>
        <v>108.07121100810514</v>
      </c>
      <c r="AE1794" s="167">
        <f>[1]节奏总纲!AE1794</f>
        <v>110.38860836780549</v>
      </c>
      <c r="AF1794" s="167">
        <f>[1]节奏总纲!AF1794</f>
        <v>113.53723428196518</v>
      </c>
      <c r="AG1794" s="167">
        <f>[1]节奏总纲!AG1794</f>
        <v>118.42521656270006</v>
      </c>
      <c r="AH1794" s="167">
        <f>[1]节奏总纲!AH1794</f>
        <v>127.59749439901869</v>
      </c>
    </row>
    <row r="1795" spans="29:34" x14ac:dyDescent="0.15">
      <c r="AC1795" s="167">
        <v>1792</v>
      </c>
      <c r="AD1795" s="167">
        <f>[1]节奏总纲!AD1795</f>
        <v>108.07902570519276</v>
      </c>
      <c r="AE1795" s="167">
        <f>[1]节奏总纲!AE1795</f>
        <v>110.39644051373513</v>
      </c>
      <c r="AF1795" s="167">
        <f>[1]节奏总纲!AF1795</f>
        <v>113.54559134122697</v>
      </c>
      <c r="AG1795" s="167">
        <f>[1]节奏总纲!AG1795</f>
        <v>118.43316028739392</v>
      </c>
      <c r="AH1795" s="167">
        <f>[1]节奏总纲!AH1795</f>
        <v>127.60588536896491</v>
      </c>
    </row>
    <row r="1796" spans="29:34" x14ac:dyDescent="0.15">
      <c r="AC1796" s="167">
        <v>1793</v>
      </c>
      <c r="AD1796" s="167">
        <f>[1]节奏总纲!AD1796</f>
        <v>108.08684040228037</v>
      </c>
      <c r="AE1796" s="167">
        <f>[1]节奏总纲!AE1796</f>
        <v>110.40427265966477</v>
      </c>
      <c r="AF1796" s="167">
        <f>[1]节奏总纲!AF1796</f>
        <v>113.55394840048875</v>
      </c>
      <c r="AG1796" s="167">
        <f>[1]节奏总纲!AG1796</f>
        <v>118.44110401208778</v>
      </c>
      <c r="AH1796" s="167">
        <f>[1]节奏总纲!AH1796</f>
        <v>127.61427633891111</v>
      </c>
    </row>
    <row r="1797" spans="29:34" x14ac:dyDescent="0.15">
      <c r="AC1797" s="167">
        <v>1794</v>
      </c>
      <c r="AD1797" s="167">
        <f>[1]节奏总纲!AD1797</f>
        <v>108.094655099368</v>
      </c>
      <c r="AE1797" s="167">
        <f>[1]节奏总纲!AE1797</f>
        <v>110.41210480559441</v>
      </c>
      <c r="AF1797" s="167">
        <f>[1]节奏总纲!AF1797</f>
        <v>113.56230545975052</v>
      </c>
      <c r="AG1797" s="167">
        <f>[1]节奏总纲!AG1797</f>
        <v>118.44904773678164</v>
      </c>
      <c r="AH1797" s="167">
        <f>[1]节奏总纲!AH1797</f>
        <v>127.62266730885732</v>
      </c>
    </row>
    <row r="1798" spans="29:34" x14ac:dyDescent="0.15">
      <c r="AC1798" s="167">
        <v>1795</v>
      </c>
      <c r="AD1798" s="167">
        <f>[1]节奏总纲!AD1798</f>
        <v>108.10246979645562</v>
      </c>
      <c r="AE1798" s="167">
        <f>[1]节奏总纲!AE1798</f>
        <v>110.41993695152405</v>
      </c>
      <c r="AF1798" s="167">
        <f>[1]节奏总纲!AF1798</f>
        <v>113.5706625190123</v>
      </c>
      <c r="AG1798" s="167">
        <f>[1]节奏总纲!AG1798</f>
        <v>118.4569914614755</v>
      </c>
      <c r="AH1798" s="167">
        <f>[1]节奏总纲!AH1798</f>
        <v>127.63105827880352</v>
      </c>
    </row>
    <row r="1799" spans="29:34" x14ac:dyDescent="0.15">
      <c r="AC1799" s="167">
        <v>1796</v>
      </c>
      <c r="AD1799" s="167">
        <f>[1]节奏总纲!AD1799</f>
        <v>108.11028449354325</v>
      </c>
      <c r="AE1799" s="167">
        <f>[1]节奏总纲!AE1799</f>
        <v>110.42776909745369</v>
      </c>
      <c r="AF1799" s="167">
        <f>[1]节奏总纲!AF1799</f>
        <v>113.57901957827409</v>
      </c>
      <c r="AG1799" s="167">
        <f>[1]节奏总纲!AG1799</f>
        <v>118.46493518616936</v>
      </c>
      <c r="AH1799" s="167">
        <f>[1]节奏总纲!AH1799</f>
        <v>127.63944924874974</v>
      </c>
    </row>
    <row r="1800" spans="29:34" x14ac:dyDescent="0.15">
      <c r="AC1800" s="167">
        <v>1797</v>
      </c>
      <c r="AD1800" s="167">
        <f>[1]节奏总纲!AD1800</f>
        <v>108.11809919063086</v>
      </c>
      <c r="AE1800" s="167">
        <f>[1]节奏总纲!AE1800</f>
        <v>110.43560124338333</v>
      </c>
      <c r="AF1800" s="167">
        <f>[1]节奏总纲!AF1800</f>
        <v>113.58737663753585</v>
      </c>
      <c r="AG1800" s="167">
        <f>[1]节奏总纲!AG1800</f>
        <v>118.47287891086322</v>
      </c>
      <c r="AH1800" s="167">
        <f>[1]节奏总纲!AH1800</f>
        <v>127.64784021869595</v>
      </c>
    </row>
    <row r="1801" spans="29:34" x14ac:dyDescent="0.15">
      <c r="AC1801" s="167">
        <v>1798</v>
      </c>
      <c r="AD1801" s="167">
        <f>[1]节奏总纲!AD1801</f>
        <v>108.12591388771848</v>
      </c>
      <c r="AE1801" s="167">
        <f>[1]节奏总纲!AE1801</f>
        <v>110.44343338931297</v>
      </c>
      <c r="AF1801" s="167">
        <f>[1]节奏总纲!AF1801</f>
        <v>113.59573369679764</v>
      </c>
      <c r="AG1801" s="167">
        <f>[1]节奏总纲!AG1801</f>
        <v>118.48082263555708</v>
      </c>
      <c r="AH1801" s="167">
        <f>[1]节奏总纲!AH1801</f>
        <v>127.65623118864215</v>
      </c>
    </row>
    <row r="1802" spans="29:34" x14ac:dyDescent="0.15">
      <c r="AC1802" s="167">
        <v>1799</v>
      </c>
      <c r="AD1802" s="167">
        <f>[1]节奏总纲!AD1802</f>
        <v>108.13372858480611</v>
      </c>
      <c r="AE1802" s="167">
        <f>[1]节奏总纲!AE1802</f>
        <v>110.45126553524261</v>
      </c>
      <c r="AF1802" s="167">
        <f>[1]节奏总纲!AF1802</f>
        <v>113.60409075605941</v>
      </c>
      <c r="AG1802" s="167">
        <f>[1]节奏总纲!AG1802</f>
        <v>118.48876636025093</v>
      </c>
      <c r="AH1802" s="167">
        <f>[1]节奏总纲!AH1802</f>
        <v>127.66462215858836</v>
      </c>
    </row>
    <row r="1803" spans="29:34" x14ac:dyDescent="0.15">
      <c r="AC1803" s="167">
        <v>1800</v>
      </c>
      <c r="AD1803" s="167">
        <f>[1]节奏总纲!AD1803</f>
        <v>108.14154328189373</v>
      </c>
      <c r="AE1803" s="167">
        <f>[1]节奏总纲!AE1803</f>
        <v>110.45909768117225</v>
      </c>
      <c r="AF1803" s="167">
        <f>[1]节奏总纲!AF1803</f>
        <v>113.61244781532119</v>
      </c>
      <c r="AG1803" s="167">
        <f>[1]节奏总纲!AG1803</f>
        <v>118.49671008494479</v>
      </c>
      <c r="AH1803" s="167">
        <f>[1]节奏总纲!AH1803</f>
        <v>127.67301312853458</v>
      </c>
    </row>
    <row r="1804" spans="29:34" x14ac:dyDescent="0.15">
      <c r="AC1804" s="167">
        <v>1801</v>
      </c>
      <c r="AD1804" s="167">
        <f>[1]节奏总纲!AD1804</f>
        <v>108.14935797898136</v>
      </c>
      <c r="AE1804" s="167">
        <f>[1]节奏总纲!AE1804</f>
        <v>110.46692982710188</v>
      </c>
      <c r="AF1804" s="167">
        <f>[1]节奏总纲!AF1804</f>
        <v>113.62080487458297</v>
      </c>
      <c r="AG1804" s="167">
        <f>[1]节奏总纲!AG1804</f>
        <v>118.50465380963865</v>
      </c>
      <c r="AH1804" s="167">
        <f>[1]节奏总纲!AH1804</f>
        <v>127.68140409848078</v>
      </c>
    </row>
    <row r="1805" spans="29:34" x14ac:dyDescent="0.15">
      <c r="AC1805" s="167">
        <v>1802</v>
      </c>
      <c r="AD1805" s="167">
        <f>[1]节奏总纲!AD1805</f>
        <v>108.15717267606897</v>
      </c>
      <c r="AE1805" s="167">
        <f>[1]节奏总纲!AE1805</f>
        <v>110.47476197303152</v>
      </c>
      <c r="AF1805" s="167">
        <f>[1]节奏总纲!AF1805</f>
        <v>113.62916193384474</v>
      </c>
      <c r="AG1805" s="167">
        <f>[1]节奏总纲!AG1805</f>
        <v>118.51259753433251</v>
      </c>
      <c r="AH1805" s="167">
        <f>[1]节奏总纲!AH1805</f>
        <v>127.68979506842699</v>
      </c>
    </row>
    <row r="1806" spans="29:34" x14ac:dyDescent="0.15">
      <c r="AC1806" s="167">
        <v>1803</v>
      </c>
      <c r="AD1806" s="167">
        <f>[1]节奏总纲!AD1806</f>
        <v>108.16498737315659</v>
      </c>
      <c r="AE1806" s="167">
        <f>[1]节奏总纲!AE1806</f>
        <v>110.48259411896116</v>
      </c>
      <c r="AF1806" s="167">
        <f>[1]节奏总纲!AF1806</f>
        <v>113.63751899310653</v>
      </c>
      <c r="AG1806" s="167">
        <f>[1]节奏总纲!AG1806</f>
        <v>118.52054125902637</v>
      </c>
      <c r="AH1806" s="167">
        <f>[1]节奏总纲!AH1806</f>
        <v>127.69818603837319</v>
      </c>
    </row>
    <row r="1807" spans="29:34" x14ac:dyDescent="0.15">
      <c r="AC1807" s="167">
        <v>1804</v>
      </c>
      <c r="AD1807" s="167">
        <f>[1]节奏总纲!AD1807</f>
        <v>108.17280207024422</v>
      </c>
      <c r="AE1807" s="167">
        <f>[1]节奏总纲!AE1807</f>
        <v>110.4904262648908</v>
      </c>
      <c r="AF1807" s="167">
        <f>[1]节奏总纲!AF1807</f>
        <v>113.64587605236829</v>
      </c>
      <c r="AG1807" s="167">
        <f>[1]节奏总纲!AG1807</f>
        <v>118.52848498372023</v>
      </c>
      <c r="AH1807" s="167">
        <f>[1]节奏总纲!AH1807</f>
        <v>127.70657700831941</v>
      </c>
    </row>
    <row r="1808" spans="29:34" x14ac:dyDescent="0.15">
      <c r="AC1808" s="167">
        <v>1805</v>
      </c>
      <c r="AD1808" s="167">
        <f>[1]节奏总纲!AD1808</f>
        <v>108.18061676733184</v>
      </c>
      <c r="AE1808" s="167">
        <f>[1]节奏总纲!AE1808</f>
        <v>110.49825841082044</v>
      </c>
      <c r="AF1808" s="167">
        <f>[1]节奏总纲!AF1808</f>
        <v>113.65423311163008</v>
      </c>
      <c r="AG1808" s="167">
        <f>[1]节奏总纲!AG1808</f>
        <v>118.53642870841409</v>
      </c>
      <c r="AH1808" s="167">
        <f>[1]节奏总纲!AH1808</f>
        <v>127.71496797826562</v>
      </c>
    </row>
    <row r="1809" spans="29:34" x14ac:dyDescent="0.15">
      <c r="AC1809" s="167">
        <v>1806</v>
      </c>
      <c r="AD1809" s="167">
        <f>[1]节奏总纲!AD1809</f>
        <v>108.18843146441947</v>
      </c>
      <c r="AE1809" s="167">
        <f>[1]节奏总纲!AE1809</f>
        <v>110.50609055675008</v>
      </c>
      <c r="AF1809" s="167">
        <f>[1]节奏总纲!AF1809</f>
        <v>113.66259017089186</v>
      </c>
      <c r="AG1809" s="167">
        <f>[1]节奏总纲!AG1809</f>
        <v>118.54437243310795</v>
      </c>
      <c r="AH1809" s="167">
        <f>[1]节奏总纲!AH1809</f>
        <v>127.72335894821182</v>
      </c>
    </row>
    <row r="1810" spans="29:34" x14ac:dyDescent="0.15">
      <c r="AC1810" s="167">
        <v>1807</v>
      </c>
      <c r="AD1810" s="167">
        <f>[1]节奏总纲!AD1810</f>
        <v>108.19624616150708</v>
      </c>
      <c r="AE1810" s="167">
        <f>[1]节奏总纲!AE1810</f>
        <v>110.51392270267972</v>
      </c>
      <c r="AF1810" s="167">
        <f>[1]节奏总纲!AF1810</f>
        <v>113.67094723015363</v>
      </c>
      <c r="AG1810" s="167">
        <f>[1]节奏总纲!AG1810</f>
        <v>118.55231615780181</v>
      </c>
      <c r="AH1810" s="167">
        <f>[1]节奏总纲!AH1810</f>
        <v>127.73174991815803</v>
      </c>
    </row>
    <row r="1811" spans="29:34" x14ac:dyDescent="0.15">
      <c r="AC1811" s="167">
        <v>1808</v>
      </c>
      <c r="AD1811" s="167">
        <f>[1]节奏总纲!AD1811</f>
        <v>108.2040608585947</v>
      </c>
      <c r="AE1811" s="167">
        <f>[1]节奏总纲!AE1811</f>
        <v>110.52175484860936</v>
      </c>
      <c r="AF1811" s="167">
        <f>[1]节奏总纲!AF1811</f>
        <v>113.67930428941541</v>
      </c>
      <c r="AG1811" s="167">
        <f>[1]节奏总纲!AG1811</f>
        <v>118.56025988249567</v>
      </c>
      <c r="AH1811" s="167">
        <f>[1]节奏总纲!AH1811</f>
        <v>127.74014088810425</v>
      </c>
    </row>
    <row r="1812" spans="29:34" x14ac:dyDescent="0.15">
      <c r="AC1812" s="167">
        <v>1809</v>
      </c>
      <c r="AD1812" s="167">
        <f>[1]节奏总纲!AD1812</f>
        <v>108.21187555568233</v>
      </c>
      <c r="AE1812" s="167">
        <f>[1]节奏总纲!AE1812</f>
        <v>110.529586994539</v>
      </c>
      <c r="AF1812" s="167">
        <f>[1]节奏总纲!AF1812</f>
        <v>113.6876613486772</v>
      </c>
      <c r="AG1812" s="167">
        <f>[1]节奏总纲!AG1812</f>
        <v>118.56820360718953</v>
      </c>
      <c r="AH1812" s="167">
        <f>[1]节奏总纲!AH1812</f>
        <v>127.74853185805046</v>
      </c>
    </row>
    <row r="1813" spans="29:34" x14ac:dyDescent="0.15">
      <c r="AC1813" s="167">
        <v>1810</v>
      </c>
      <c r="AD1813" s="167">
        <f>[1]节奏总纲!AD1813</f>
        <v>108.21969025276995</v>
      </c>
      <c r="AE1813" s="167">
        <f>[1]节奏总纲!AE1813</f>
        <v>110.53741914046864</v>
      </c>
      <c r="AF1813" s="167">
        <f>[1]节奏总纲!AF1813</f>
        <v>113.69601840793896</v>
      </c>
      <c r="AG1813" s="167">
        <f>[1]节奏总纲!AG1813</f>
        <v>118.57614733188339</v>
      </c>
      <c r="AH1813" s="167">
        <f>[1]节奏总纲!AH1813</f>
        <v>127.75692282799666</v>
      </c>
    </row>
    <row r="1814" spans="29:34" x14ac:dyDescent="0.15">
      <c r="AC1814" s="167">
        <v>1811</v>
      </c>
      <c r="AD1814" s="167">
        <f>[1]节奏总纲!AD1814</f>
        <v>108.22750494985758</v>
      </c>
      <c r="AE1814" s="167">
        <f>[1]节奏总纲!AE1814</f>
        <v>110.54525128639828</v>
      </c>
      <c r="AF1814" s="167">
        <f>[1]节奏总纲!AF1814</f>
        <v>113.70437546720075</v>
      </c>
      <c r="AG1814" s="167">
        <f>[1]节奏总纲!AG1814</f>
        <v>118.58409105657725</v>
      </c>
      <c r="AH1814" s="167">
        <f>[1]节奏总纲!AH1814</f>
        <v>127.76531379794287</v>
      </c>
    </row>
    <row r="1815" spans="29:34" x14ac:dyDescent="0.15">
      <c r="AC1815" s="167">
        <v>1812</v>
      </c>
      <c r="AD1815" s="167">
        <f>[1]节奏总纲!AD1815</f>
        <v>108.23531964694519</v>
      </c>
      <c r="AE1815" s="167">
        <f>[1]节奏总纲!AE1815</f>
        <v>110.55308343232791</v>
      </c>
      <c r="AF1815" s="167">
        <f>[1]节奏总纲!AF1815</f>
        <v>113.71273252646252</v>
      </c>
      <c r="AG1815" s="167">
        <f>[1]节奏总纲!AG1815</f>
        <v>118.59203478127111</v>
      </c>
      <c r="AH1815" s="167">
        <f>[1]节奏总纲!AH1815</f>
        <v>127.77370476788909</v>
      </c>
    </row>
    <row r="1816" spans="29:34" x14ac:dyDescent="0.15">
      <c r="AC1816" s="167">
        <v>1813</v>
      </c>
      <c r="AD1816" s="167">
        <f>[1]节奏总纲!AD1816</f>
        <v>108.24313434403281</v>
      </c>
      <c r="AE1816" s="167">
        <f>[1]节奏总纲!AE1816</f>
        <v>110.56091557825755</v>
      </c>
      <c r="AF1816" s="167">
        <f>[1]节奏总纲!AF1816</f>
        <v>113.7210895857243</v>
      </c>
      <c r="AG1816" s="167">
        <f>[1]节奏总纲!AG1816</f>
        <v>118.59997850596497</v>
      </c>
      <c r="AH1816" s="167">
        <f>[1]节奏总纲!AH1816</f>
        <v>127.78209573783529</v>
      </c>
    </row>
    <row r="1817" spans="29:34" x14ac:dyDescent="0.15">
      <c r="AC1817" s="167">
        <v>1814</v>
      </c>
      <c r="AD1817" s="167">
        <f>[1]节奏总纲!AD1817</f>
        <v>108.25094904112044</v>
      </c>
      <c r="AE1817" s="167">
        <f>[1]节奏总纲!AE1817</f>
        <v>110.56874772418719</v>
      </c>
      <c r="AF1817" s="167">
        <f>[1]节奏总纲!AF1817</f>
        <v>113.72944664498608</v>
      </c>
      <c r="AG1817" s="167">
        <f>[1]节奏总纲!AG1817</f>
        <v>118.60792223065883</v>
      </c>
      <c r="AH1817" s="167">
        <f>[1]节奏总纲!AH1817</f>
        <v>127.7904867077815</v>
      </c>
    </row>
    <row r="1818" spans="29:34" x14ac:dyDescent="0.15">
      <c r="AC1818" s="167">
        <v>1815</v>
      </c>
      <c r="AD1818" s="167">
        <f>[1]节奏总纲!AD1818</f>
        <v>108.25876373820806</v>
      </c>
      <c r="AE1818" s="167">
        <f>[1]节奏总纲!AE1818</f>
        <v>110.57657987011683</v>
      </c>
      <c r="AF1818" s="167">
        <f>[1]节奏总纲!AF1818</f>
        <v>113.73780370424785</v>
      </c>
      <c r="AG1818" s="167">
        <f>[1]节奏总纲!AG1818</f>
        <v>118.61586595535269</v>
      </c>
      <c r="AH1818" s="167">
        <f>[1]节奏总纲!AH1818</f>
        <v>127.7988776777277</v>
      </c>
    </row>
    <row r="1819" spans="29:34" x14ac:dyDescent="0.15">
      <c r="AC1819" s="167">
        <v>1816</v>
      </c>
      <c r="AD1819" s="167">
        <f>[1]节奏总纲!AD1819</f>
        <v>108.26657843529567</v>
      </c>
      <c r="AE1819" s="167">
        <f>[1]节奏总纲!AE1819</f>
        <v>110.58441201604647</v>
      </c>
      <c r="AF1819" s="167">
        <f>[1]节奏总纲!AF1819</f>
        <v>113.74616076350964</v>
      </c>
      <c r="AG1819" s="167">
        <f>[1]节奏总纲!AG1819</f>
        <v>118.62380968004655</v>
      </c>
      <c r="AH1819" s="167">
        <f>[1]节奏总纲!AH1819</f>
        <v>127.80726864767391</v>
      </c>
    </row>
    <row r="1820" spans="29:34" x14ac:dyDescent="0.15">
      <c r="AC1820" s="167">
        <v>1817</v>
      </c>
      <c r="AD1820" s="167">
        <f>[1]节奏总纲!AD1820</f>
        <v>108.2743931323833</v>
      </c>
      <c r="AE1820" s="167">
        <f>[1]节奏总纲!AE1820</f>
        <v>110.59224416197611</v>
      </c>
      <c r="AF1820" s="167">
        <f>[1]节奏总纲!AF1820</f>
        <v>113.7545178227714</v>
      </c>
      <c r="AG1820" s="167">
        <f>[1]节奏总纲!AG1820</f>
        <v>118.63175340474042</v>
      </c>
      <c r="AH1820" s="167">
        <f>[1]节奏总纲!AH1820</f>
        <v>127.81565961762013</v>
      </c>
    </row>
    <row r="1821" spans="29:34" x14ac:dyDescent="0.15">
      <c r="AC1821" s="167">
        <v>1818</v>
      </c>
      <c r="AD1821" s="167">
        <f>[1]节奏总纲!AD1821</f>
        <v>108.28220782947092</v>
      </c>
      <c r="AE1821" s="167">
        <f>[1]节奏总纲!AE1821</f>
        <v>110.60007630790575</v>
      </c>
      <c r="AF1821" s="167">
        <f>[1]节奏总纲!AF1821</f>
        <v>113.76287488203319</v>
      </c>
      <c r="AG1821" s="167">
        <f>[1]节奏总纲!AG1821</f>
        <v>118.63969712943428</v>
      </c>
      <c r="AH1821" s="167">
        <f>[1]节奏总纲!AH1821</f>
        <v>127.82405058756633</v>
      </c>
    </row>
    <row r="1822" spans="29:34" x14ac:dyDescent="0.15">
      <c r="AC1822" s="167">
        <v>1819</v>
      </c>
      <c r="AD1822" s="167">
        <f>[1]节奏总纲!AD1822</f>
        <v>108.29002252655854</v>
      </c>
      <c r="AE1822" s="167">
        <f>[1]节奏总纲!AE1822</f>
        <v>110.60790845383539</v>
      </c>
      <c r="AF1822" s="167">
        <f>[1]节奏总纲!AF1822</f>
        <v>113.77123194129497</v>
      </c>
      <c r="AG1822" s="167">
        <f>[1]节奏总纲!AG1822</f>
        <v>118.64764085412814</v>
      </c>
      <c r="AH1822" s="167">
        <f>[1]节奏总纲!AH1822</f>
        <v>127.83244155751254</v>
      </c>
    </row>
    <row r="1823" spans="29:34" x14ac:dyDescent="0.15">
      <c r="AC1823" s="167">
        <v>1820</v>
      </c>
      <c r="AD1823" s="167">
        <f>[1]节奏总纲!AD1823</f>
        <v>108.29783722364617</v>
      </c>
      <c r="AE1823" s="167">
        <f>[1]节奏总纲!AE1823</f>
        <v>110.61574059976503</v>
      </c>
      <c r="AF1823" s="167">
        <f>[1]节奏总纲!AF1823</f>
        <v>113.77958900055674</v>
      </c>
      <c r="AG1823" s="167">
        <f>[1]节奏总纲!AG1823</f>
        <v>118.655584578822</v>
      </c>
      <c r="AH1823" s="167">
        <f>[1]节奏总纲!AH1823</f>
        <v>127.84083252745874</v>
      </c>
    </row>
    <row r="1824" spans="29:34" x14ac:dyDescent="0.15">
      <c r="AC1824" s="167">
        <v>1821</v>
      </c>
      <c r="AD1824" s="167">
        <f>[1]节奏总纲!AD1824</f>
        <v>108.30565192073378</v>
      </c>
      <c r="AE1824" s="167">
        <f>[1]节奏总纲!AE1824</f>
        <v>110.62357274569467</v>
      </c>
      <c r="AF1824" s="167">
        <f>[1]节奏总纲!AF1824</f>
        <v>113.78794605981852</v>
      </c>
      <c r="AG1824" s="167">
        <f>[1]节奏总纲!AG1824</f>
        <v>118.66352830351586</v>
      </c>
      <c r="AH1824" s="167">
        <f>[1]节奏总纲!AH1824</f>
        <v>127.84922349740496</v>
      </c>
    </row>
    <row r="1825" spans="29:34" x14ac:dyDescent="0.15">
      <c r="AC1825" s="167">
        <v>1822</v>
      </c>
      <c r="AD1825" s="167">
        <f>[1]节奏总纲!AD1825</f>
        <v>108.3134666178214</v>
      </c>
      <c r="AE1825" s="167">
        <f>[1]节奏总纲!AE1825</f>
        <v>110.6314048916243</v>
      </c>
      <c r="AF1825" s="167">
        <f>[1]节奏总纲!AF1825</f>
        <v>113.79630311908031</v>
      </c>
      <c r="AG1825" s="167">
        <f>[1]节奏总纲!AG1825</f>
        <v>118.67147202820972</v>
      </c>
      <c r="AH1825" s="167">
        <f>[1]节奏总纲!AH1825</f>
        <v>127.85761446735117</v>
      </c>
    </row>
    <row r="1826" spans="29:34" x14ac:dyDescent="0.15">
      <c r="AC1826" s="167">
        <v>1823</v>
      </c>
      <c r="AD1826" s="167">
        <f>[1]节奏总纲!AD1826</f>
        <v>108.32128131490903</v>
      </c>
      <c r="AE1826" s="167">
        <f>[1]节奏总纲!AE1826</f>
        <v>110.63923703755394</v>
      </c>
      <c r="AF1826" s="167">
        <f>[1]节奏总纲!AF1826</f>
        <v>113.80466017834208</v>
      </c>
      <c r="AG1826" s="167">
        <f>[1]节奏总纲!AG1826</f>
        <v>118.67941575290358</v>
      </c>
      <c r="AH1826" s="167">
        <f>[1]节奏总纲!AH1826</f>
        <v>127.86600543729737</v>
      </c>
    </row>
    <row r="1827" spans="29:34" x14ac:dyDescent="0.15">
      <c r="AC1827" s="167">
        <v>1824</v>
      </c>
      <c r="AD1827" s="167">
        <f>[1]节奏总纲!AD1827</f>
        <v>108.32909601199665</v>
      </c>
      <c r="AE1827" s="167">
        <f>[1]节奏总纲!AE1827</f>
        <v>110.64706918348358</v>
      </c>
      <c r="AF1827" s="167">
        <f>[1]节奏总纲!AF1827</f>
        <v>113.81301723760386</v>
      </c>
      <c r="AG1827" s="167">
        <f>[1]节奏总纲!AG1827</f>
        <v>118.68735947759744</v>
      </c>
      <c r="AH1827" s="167">
        <f>[1]节奏总纲!AH1827</f>
        <v>127.87439640724358</v>
      </c>
    </row>
    <row r="1828" spans="29:34" x14ac:dyDescent="0.15">
      <c r="AC1828" s="167">
        <v>1825</v>
      </c>
      <c r="AD1828" s="167">
        <f>[1]节奏总纲!AD1828</f>
        <v>108.33691070908428</v>
      </c>
      <c r="AE1828" s="167">
        <f>[1]节奏总纲!AE1828</f>
        <v>110.65490132941322</v>
      </c>
      <c r="AF1828" s="167">
        <f>[1]节奏总纲!AF1828</f>
        <v>113.82137429686563</v>
      </c>
      <c r="AG1828" s="167">
        <f>[1]节奏总纲!AG1828</f>
        <v>118.6953032022913</v>
      </c>
      <c r="AH1828" s="167">
        <f>[1]节奏总纲!AH1828</f>
        <v>127.8827873771898</v>
      </c>
    </row>
    <row r="1829" spans="29:34" x14ac:dyDescent="0.15">
      <c r="AC1829" s="167">
        <v>1826</v>
      </c>
      <c r="AD1829" s="167">
        <f>[1]节奏总纲!AD1829</f>
        <v>108.34472540617189</v>
      </c>
      <c r="AE1829" s="167">
        <f>[1]节奏总纲!AE1829</f>
        <v>110.66273347534286</v>
      </c>
      <c r="AF1829" s="167">
        <f>[1]节奏总纲!AF1829</f>
        <v>113.82973135612741</v>
      </c>
      <c r="AG1829" s="167">
        <f>[1]节奏总纲!AG1829</f>
        <v>118.70324692698516</v>
      </c>
      <c r="AH1829" s="167">
        <f>[1]节奏总纲!AH1829</f>
        <v>127.89117834713601</v>
      </c>
    </row>
    <row r="1830" spans="29:34" x14ac:dyDescent="0.15">
      <c r="AC1830" s="167">
        <v>1827</v>
      </c>
      <c r="AD1830" s="167">
        <f>[1]节奏总纲!AD1830</f>
        <v>108.35254010325951</v>
      </c>
      <c r="AE1830" s="167">
        <f>[1]节奏总纲!AE1830</f>
        <v>110.6705656212725</v>
      </c>
      <c r="AF1830" s="167">
        <f>[1]节奏总纲!AF1830</f>
        <v>113.83808841538919</v>
      </c>
      <c r="AG1830" s="167">
        <f>[1]节奏总纲!AG1830</f>
        <v>118.71119065167902</v>
      </c>
      <c r="AH1830" s="167">
        <f>[1]节奏总纲!AH1830</f>
        <v>127.89956931708221</v>
      </c>
    </row>
    <row r="1831" spans="29:34" x14ac:dyDescent="0.15">
      <c r="AC1831" s="167">
        <v>1828</v>
      </c>
      <c r="AD1831" s="167">
        <f>[1]节奏总纲!AD1831</f>
        <v>108.36035480034714</v>
      </c>
      <c r="AE1831" s="167">
        <f>[1]节奏总纲!AE1831</f>
        <v>110.67839776720214</v>
      </c>
      <c r="AF1831" s="167">
        <f>[1]节奏总纲!AF1831</f>
        <v>113.84644547465096</v>
      </c>
      <c r="AG1831" s="167">
        <f>[1]节奏总纲!AG1831</f>
        <v>118.71913437637288</v>
      </c>
      <c r="AH1831" s="167">
        <f>[1]节奏总纲!AH1831</f>
        <v>127.90796028702842</v>
      </c>
    </row>
    <row r="1832" spans="29:34" x14ac:dyDescent="0.15">
      <c r="AC1832" s="167">
        <v>1829</v>
      </c>
      <c r="AD1832" s="167">
        <f>[1]节奏总纲!AD1832</f>
        <v>108.36816949743476</v>
      </c>
      <c r="AE1832" s="167">
        <f>[1]节奏总纲!AE1832</f>
        <v>110.68622991313178</v>
      </c>
      <c r="AF1832" s="167">
        <f>[1]节奏总纲!AF1832</f>
        <v>113.85480253391275</v>
      </c>
      <c r="AG1832" s="167">
        <f>[1]节奏总纲!AG1832</f>
        <v>118.72707810106674</v>
      </c>
      <c r="AH1832" s="167">
        <f>[1]节奏总纲!AH1832</f>
        <v>127.91635125697464</v>
      </c>
    </row>
    <row r="1833" spans="29:34" x14ac:dyDescent="0.15">
      <c r="AC1833" s="167">
        <v>1830</v>
      </c>
      <c r="AD1833" s="167">
        <f>[1]节奏总纲!AD1833</f>
        <v>108.37598419452237</v>
      </c>
      <c r="AE1833" s="167">
        <f>[1]节奏总纲!AE1833</f>
        <v>110.69406205906142</v>
      </c>
      <c r="AF1833" s="167">
        <f>[1]节奏总纲!AF1833</f>
        <v>113.86315959317452</v>
      </c>
      <c r="AG1833" s="167">
        <f>[1]节奏总纲!AG1833</f>
        <v>118.7350218257606</v>
      </c>
      <c r="AH1833" s="167">
        <f>[1]节奏总纲!AH1833</f>
        <v>127.92474222692084</v>
      </c>
    </row>
    <row r="1834" spans="29:34" x14ac:dyDescent="0.15">
      <c r="AC1834" s="167">
        <v>1831</v>
      </c>
      <c r="AD1834" s="167">
        <f>[1]节奏总纲!AD1834</f>
        <v>108.38379889161</v>
      </c>
      <c r="AE1834" s="167">
        <f>[1]节奏总纲!AE1834</f>
        <v>110.70189420499106</v>
      </c>
      <c r="AF1834" s="167">
        <f>[1]节奏总纲!AF1834</f>
        <v>113.8715166524363</v>
      </c>
      <c r="AG1834" s="167">
        <f>[1]节奏总纲!AG1834</f>
        <v>118.74296555045446</v>
      </c>
      <c r="AH1834" s="167">
        <f>[1]节奏总纲!AH1834</f>
        <v>127.93313319686705</v>
      </c>
    </row>
    <row r="1835" spans="29:34" x14ac:dyDescent="0.15">
      <c r="AC1835" s="167">
        <v>1832</v>
      </c>
      <c r="AD1835" s="167">
        <f>[1]节奏总纲!AD1835</f>
        <v>108.39161358869762</v>
      </c>
      <c r="AE1835" s="167">
        <f>[1]节奏总纲!AE1835</f>
        <v>110.7097263509207</v>
      </c>
      <c r="AF1835" s="167">
        <f>[1]节奏总纲!AF1835</f>
        <v>113.87987371169808</v>
      </c>
      <c r="AG1835" s="167">
        <f>[1]节奏总纲!AG1835</f>
        <v>118.75090927514832</v>
      </c>
      <c r="AH1835" s="167">
        <f>[1]节奏总纲!AH1835</f>
        <v>127.94152416681325</v>
      </c>
    </row>
    <row r="1836" spans="29:34" x14ac:dyDescent="0.15">
      <c r="AC1836" s="167">
        <v>1833</v>
      </c>
      <c r="AD1836" s="167">
        <f>[1]节奏总纲!AD1836</f>
        <v>108.39942828578525</v>
      </c>
      <c r="AE1836" s="167">
        <f>[1]节奏总纲!AE1836</f>
        <v>110.71755849685033</v>
      </c>
      <c r="AF1836" s="167">
        <f>[1]节奏总纲!AF1836</f>
        <v>113.88823077095985</v>
      </c>
      <c r="AG1836" s="167">
        <f>[1]节奏总纲!AG1836</f>
        <v>118.75885299984218</v>
      </c>
      <c r="AH1836" s="167">
        <f>[1]节奏总纲!AH1836</f>
        <v>127.94991513675947</v>
      </c>
    </row>
    <row r="1837" spans="29:34" x14ac:dyDescent="0.15">
      <c r="AC1837" s="167">
        <v>1834</v>
      </c>
      <c r="AD1837" s="167">
        <f>[1]节奏总纲!AD1837</f>
        <v>108.40724298287287</v>
      </c>
      <c r="AE1837" s="167">
        <f>[1]节奏总纲!AE1837</f>
        <v>110.72539064277997</v>
      </c>
      <c r="AF1837" s="167">
        <f>[1]节奏总纲!AF1837</f>
        <v>113.89658783022163</v>
      </c>
      <c r="AG1837" s="167">
        <f>[1]节奏总纲!AG1837</f>
        <v>118.76679672453604</v>
      </c>
      <c r="AH1837" s="167">
        <f>[1]节奏总纲!AH1837</f>
        <v>127.95830610670568</v>
      </c>
    </row>
    <row r="1838" spans="29:34" x14ac:dyDescent="0.15">
      <c r="AC1838" s="167">
        <v>1835</v>
      </c>
      <c r="AD1838" s="167">
        <f>[1]节奏总纲!AD1838</f>
        <v>108.41505767996048</v>
      </c>
      <c r="AE1838" s="167">
        <f>[1]节奏总纲!AE1838</f>
        <v>110.73322278870961</v>
      </c>
      <c r="AF1838" s="167">
        <f>[1]节奏总纲!AF1838</f>
        <v>113.9049448894834</v>
      </c>
      <c r="AG1838" s="167">
        <f>[1]节奏总纲!AG1838</f>
        <v>118.7747404492299</v>
      </c>
      <c r="AH1838" s="167">
        <f>[1]节奏总纲!AH1838</f>
        <v>127.96669707665188</v>
      </c>
    </row>
    <row r="1839" spans="29:34" x14ac:dyDescent="0.15">
      <c r="AC1839" s="167">
        <v>1836</v>
      </c>
      <c r="AD1839" s="167">
        <f>[1]节奏总纲!AD1839</f>
        <v>108.42287237704811</v>
      </c>
      <c r="AE1839" s="167">
        <f>[1]节奏总纲!AE1839</f>
        <v>110.74105493463925</v>
      </c>
      <c r="AF1839" s="167">
        <f>[1]节奏总纲!AF1839</f>
        <v>113.91330194874519</v>
      </c>
      <c r="AG1839" s="167">
        <f>[1]节奏总纲!AG1839</f>
        <v>118.78268417392376</v>
      </c>
      <c r="AH1839" s="167">
        <f>[1]节奏总纲!AH1839</f>
        <v>127.97508804659809</v>
      </c>
    </row>
    <row r="1840" spans="29:34" x14ac:dyDescent="0.15">
      <c r="AC1840" s="167">
        <v>1837</v>
      </c>
      <c r="AD1840" s="167">
        <f>[1]节奏总纲!AD1840</f>
        <v>108.43068707413573</v>
      </c>
      <c r="AE1840" s="167">
        <f>[1]节奏总纲!AE1840</f>
        <v>110.74888708056889</v>
      </c>
      <c r="AF1840" s="167">
        <f>[1]节奏总纲!AF1840</f>
        <v>113.92165900800697</v>
      </c>
      <c r="AG1840" s="167">
        <f>[1]节奏总纲!AG1840</f>
        <v>118.79062789861761</v>
      </c>
      <c r="AH1840" s="167">
        <f>[1]节奏总纲!AH1840</f>
        <v>127.98347901654431</v>
      </c>
    </row>
    <row r="1841" spans="29:34" x14ac:dyDescent="0.15">
      <c r="AC1841" s="167">
        <v>1838</v>
      </c>
      <c r="AD1841" s="167">
        <f>[1]节奏总纲!AD1841</f>
        <v>108.43850177122336</v>
      </c>
      <c r="AE1841" s="167">
        <f>[1]节奏总纲!AE1841</f>
        <v>110.75671922649853</v>
      </c>
      <c r="AF1841" s="167">
        <f>[1]节奏总纲!AF1841</f>
        <v>113.93001606726874</v>
      </c>
      <c r="AG1841" s="167">
        <f>[1]节奏总纲!AG1841</f>
        <v>118.79857162331147</v>
      </c>
      <c r="AH1841" s="167">
        <f>[1]节奏总纲!AH1841</f>
        <v>127.99186998649051</v>
      </c>
    </row>
    <row r="1842" spans="29:34" x14ac:dyDescent="0.15">
      <c r="AC1842" s="167">
        <v>1839</v>
      </c>
      <c r="AD1842" s="167">
        <f>[1]节奏总纲!AD1842</f>
        <v>108.44631646831098</v>
      </c>
      <c r="AE1842" s="167">
        <f>[1]节奏总纲!AE1842</f>
        <v>110.76455137242817</v>
      </c>
      <c r="AF1842" s="167">
        <f>[1]节奏总纲!AF1842</f>
        <v>113.93837312653052</v>
      </c>
      <c r="AG1842" s="167">
        <f>[1]节奏总纲!AG1842</f>
        <v>118.80651534800533</v>
      </c>
      <c r="AH1842" s="167">
        <f>[1]节奏总纲!AH1842</f>
        <v>128.00022768112262</v>
      </c>
    </row>
    <row r="1843" spans="29:34" x14ac:dyDescent="0.15">
      <c r="AC1843" s="167">
        <v>1840</v>
      </c>
      <c r="AD1843" s="167">
        <f>[1]节奏总纲!AD1843</f>
        <v>108.45413116539859</v>
      </c>
      <c r="AE1843" s="167">
        <f>[1]节奏总纲!AE1843</f>
        <v>110.77238351835781</v>
      </c>
      <c r="AF1843" s="167">
        <f>[1]节奏总纲!AF1843</f>
        <v>113.9467301857923</v>
      </c>
      <c r="AG1843" s="167">
        <f>[1]节奏总纲!AG1843</f>
        <v>118.81445907269919</v>
      </c>
      <c r="AH1843" s="167">
        <f>[1]节奏总纲!AH1843</f>
        <v>128.00754869409064</v>
      </c>
    </row>
    <row r="1844" spans="29:34" x14ac:dyDescent="0.15">
      <c r="AC1844" s="167">
        <v>1841</v>
      </c>
      <c r="AD1844" s="167">
        <f>[1]节奏总纲!AD1844</f>
        <v>108.46194586248622</v>
      </c>
      <c r="AE1844" s="167">
        <f>[1]节奏总纲!AE1844</f>
        <v>110.78021566428745</v>
      </c>
      <c r="AF1844" s="167">
        <f>[1]节奏总纲!AF1844</f>
        <v>113.95508724505407</v>
      </c>
      <c r="AG1844" s="167">
        <f>[1]节奏总纲!AG1844</f>
        <v>118.82240279739305</v>
      </c>
      <c r="AH1844" s="167">
        <f>[1]节奏总纲!AH1844</f>
        <v>128.01486970705869</v>
      </c>
    </row>
    <row r="1845" spans="29:34" x14ac:dyDescent="0.15">
      <c r="AC1845" s="167">
        <v>1842</v>
      </c>
      <c r="AD1845" s="167">
        <f>[1]节奏总纲!AD1845</f>
        <v>108.46976055957384</v>
      </c>
      <c r="AE1845" s="167">
        <f>[1]节奏总纲!AE1845</f>
        <v>110.78804781021709</v>
      </c>
      <c r="AF1845" s="167">
        <f>[1]节奏总纲!AF1845</f>
        <v>113.96344430431586</v>
      </c>
      <c r="AG1845" s="167">
        <f>[1]节奏总纲!AG1845</f>
        <v>118.83034652208691</v>
      </c>
      <c r="AH1845" s="167">
        <f>[1]节奏总纲!AH1845</f>
        <v>128.02219072002671</v>
      </c>
    </row>
    <row r="1846" spans="29:34" x14ac:dyDescent="0.15">
      <c r="AC1846" s="167">
        <v>1843</v>
      </c>
      <c r="AD1846" s="167">
        <f>[1]节奏总纲!AD1846</f>
        <v>108.47757525666147</v>
      </c>
      <c r="AE1846" s="167">
        <f>[1]节奏总纲!AE1846</f>
        <v>110.79587995614672</v>
      </c>
      <c r="AF1846" s="167">
        <f>[1]节奏总纲!AF1846</f>
        <v>113.97180136357763</v>
      </c>
      <c r="AG1846" s="167">
        <f>[1]节奏总纲!AG1846</f>
        <v>118.83829024678077</v>
      </c>
      <c r="AH1846" s="167">
        <f>[1]节奏总纲!AH1846</f>
        <v>128.02951173299473</v>
      </c>
    </row>
    <row r="1847" spans="29:34" x14ac:dyDescent="0.15">
      <c r="AC1847" s="167">
        <v>1844</v>
      </c>
      <c r="AD1847" s="167">
        <f>[1]节奏总纲!AD1847</f>
        <v>108.48538995374909</v>
      </c>
      <c r="AE1847" s="167">
        <f>[1]节奏总纲!AE1847</f>
        <v>110.80371210207636</v>
      </c>
      <c r="AF1847" s="167">
        <f>[1]节奏总纲!AF1847</f>
        <v>113.98015842283941</v>
      </c>
      <c r="AG1847" s="167">
        <f>[1]节奏总纲!AG1847</f>
        <v>118.84623397147463</v>
      </c>
      <c r="AH1847" s="167">
        <f>[1]节奏总纲!AH1847</f>
        <v>128.03683274596276</v>
      </c>
    </row>
    <row r="1848" spans="29:34" x14ac:dyDescent="0.15">
      <c r="AC1848" s="167">
        <v>1845</v>
      </c>
      <c r="AD1848" s="167">
        <f>[1]节奏总纲!AD1848</f>
        <v>108.4932046508367</v>
      </c>
      <c r="AE1848" s="167">
        <f>[1]节奏总纲!AE1848</f>
        <v>110.811544248006</v>
      </c>
      <c r="AF1848" s="167">
        <f>[1]节奏总纲!AF1848</f>
        <v>113.98851548210119</v>
      </c>
      <c r="AG1848" s="167">
        <f>[1]节奏总纲!AG1848</f>
        <v>118.85417769616849</v>
      </c>
      <c r="AH1848" s="167">
        <f>[1]节奏总纲!AH1848</f>
        <v>128.0441537589308</v>
      </c>
    </row>
    <row r="1849" spans="29:34" x14ac:dyDescent="0.15">
      <c r="AC1849" s="167">
        <v>1846</v>
      </c>
      <c r="AD1849" s="167">
        <f>[1]节奏总纲!AD1849</f>
        <v>108.50101934792433</v>
      </c>
      <c r="AE1849" s="167">
        <f>[1]节奏总纲!AE1849</f>
        <v>110.81937639393564</v>
      </c>
      <c r="AF1849" s="167">
        <f>[1]节奏总纲!AF1849</f>
        <v>113.99687254136296</v>
      </c>
      <c r="AG1849" s="167">
        <f>[1]节奏总纲!AG1849</f>
        <v>118.86212142086235</v>
      </c>
      <c r="AH1849" s="167">
        <f>[1]节奏总纲!AH1849</f>
        <v>128.05147477189882</v>
      </c>
    </row>
    <row r="1850" spans="29:34" x14ac:dyDescent="0.15">
      <c r="AC1850" s="167">
        <v>1847</v>
      </c>
      <c r="AD1850" s="167">
        <f>[1]节奏总纲!AD1850</f>
        <v>108.50883404501195</v>
      </c>
      <c r="AE1850" s="167">
        <f>[1]节奏总纲!AE1850</f>
        <v>110.82720853986528</v>
      </c>
      <c r="AF1850" s="167">
        <f>[1]节奏总纲!AF1850</f>
        <v>114.00506310234596</v>
      </c>
      <c r="AG1850" s="167">
        <f>[1]节奏总纲!AG1850</f>
        <v>118.87006514555621</v>
      </c>
      <c r="AH1850" s="167">
        <f>[1]节奏总纲!AH1850</f>
        <v>128.05879578486685</v>
      </c>
    </row>
    <row r="1851" spans="29:34" x14ac:dyDescent="0.15">
      <c r="AC1851" s="167">
        <v>1848</v>
      </c>
      <c r="AD1851" s="167">
        <f>[1]节奏总纲!AD1851</f>
        <v>108.51664874209958</v>
      </c>
      <c r="AE1851" s="167">
        <f>[1]节奏总纲!AE1851</f>
        <v>110.83504068579492</v>
      </c>
      <c r="AF1851" s="167">
        <f>[1]节奏总纲!AF1851</f>
        <v>114.01315409234498</v>
      </c>
      <c r="AG1851" s="167">
        <f>[1]节奏总纲!AG1851</f>
        <v>118.87800887025007</v>
      </c>
      <c r="AH1851" s="167">
        <f>[1]节奏总纲!AH1851</f>
        <v>128.06611679783487</v>
      </c>
    </row>
    <row r="1852" spans="29:34" x14ac:dyDescent="0.15">
      <c r="AC1852" s="167">
        <v>1849</v>
      </c>
      <c r="AD1852" s="167">
        <f>[1]节奏总纲!AD1852</f>
        <v>108.52446343918719</v>
      </c>
      <c r="AE1852" s="167">
        <f>[1]节奏总纲!AE1852</f>
        <v>110.84287283172456</v>
      </c>
      <c r="AF1852" s="167">
        <f>[1]节奏总纲!AF1852</f>
        <v>114.02124508234398</v>
      </c>
      <c r="AG1852" s="167">
        <f>[1]节奏总纲!AG1852</f>
        <v>118.88595259494393</v>
      </c>
      <c r="AH1852" s="167">
        <f>[1]节奏总纲!AH1852</f>
        <v>128.07343781080291</v>
      </c>
    </row>
    <row r="1853" spans="29:34" x14ac:dyDescent="0.15">
      <c r="AC1853" s="167">
        <v>1850</v>
      </c>
      <c r="AD1853" s="167">
        <f>[1]节奏总纲!AD1853</f>
        <v>108.53227813627481</v>
      </c>
      <c r="AE1853" s="167">
        <f>[1]节奏总纲!AE1853</f>
        <v>110.8507049776542</v>
      </c>
      <c r="AF1853" s="167">
        <f>[1]节奏总纲!AF1853</f>
        <v>114.02933607234299</v>
      </c>
      <c r="AG1853" s="167">
        <f>[1]节奏总纲!AG1853</f>
        <v>118.89389631963779</v>
      </c>
      <c r="AH1853" s="167">
        <f>[1]节奏总纲!AH1853</f>
        <v>128.08075882377094</v>
      </c>
    </row>
    <row r="1854" spans="29:34" x14ac:dyDescent="0.15">
      <c r="AC1854" s="167">
        <v>1851</v>
      </c>
      <c r="AD1854" s="167">
        <f>[1]节奏总纲!AD1854</f>
        <v>108.54009283336244</v>
      </c>
      <c r="AE1854" s="167">
        <f>[1]节奏总纲!AE1854</f>
        <v>110.85853712358384</v>
      </c>
      <c r="AF1854" s="167">
        <f>[1]节奏总纲!AF1854</f>
        <v>114.037427062342</v>
      </c>
      <c r="AG1854" s="167">
        <f>[1]节奏总纲!AG1854</f>
        <v>118.90184004433165</v>
      </c>
      <c r="AH1854" s="167">
        <f>[1]节奏总纲!AH1854</f>
        <v>128.08807983673896</v>
      </c>
    </row>
    <row r="1855" spans="29:34" x14ac:dyDescent="0.15">
      <c r="AC1855" s="167">
        <v>1852</v>
      </c>
      <c r="AD1855" s="167">
        <f>[1]节奏总纲!AD1855</f>
        <v>108.54790753045006</v>
      </c>
      <c r="AE1855" s="167">
        <f>[1]节奏总纲!AE1855</f>
        <v>110.86636926951348</v>
      </c>
      <c r="AF1855" s="167">
        <f>[1]节奏总纲!AF1855</f>
        <v>114.04551805234101</v>
      </c>
      <c r="AG1855" s="167">
        <f>[1]节奏总纲!AG1855</f>
        <v>118.90978376902551</v>
      </c>
      <c r="AH1855" s="167">
        <f>[1]节奏总纲!AH1855</f>
        <v>128.09540084970698</v>
      </c>
    </row>
    <row r="1856" spans="29:34" x14ac:dyDescent="0.15">
      <c r="AC1856" s="167">
        <v>1853</v>
      </c>
      <c r="AD1856" s="167">
        <f>[1]节奏总纲!AD1856</f>
        <v>108.55572222753769</v>
      </c>
      <c r="AE1856" s="167">
        <f>[1]节奏总纲!AE1856</f>
        <v>110.87420141544312</v>
      </c>
      <c r="AF1856" s="167">
        <f>[1]节奏总纲!AF1856</f>
        <v>114.05360904234003</v>
      </c>
      <c r="AG1856" s="167">
        <f>[1]节奏总纲!AG1856</f>
        <v>118.91772749371937</v>
      </c>
      <c r="AH1856" s="167">
        <f>[1]节奏总纲!AH1856</f>
        <v>128.10272186267503</v>
      </c>
    </row>
    <row r="1857" spans="29:34" x14ac:dyDescent="0.15">
      <c r="AC1857" s="167">
        <v>1854</v>
      </c>
      <c r="AD1857" s="167">
        <f>[1]节奏总纲!AD1857</f>
        <v>108.5635369246253</v>
      </c>
      <c r="AE1857" s="167">
        <f>[1]节奏总纲!AE1857</f>
        <v>110.88203356137275</v>
      </c>
      <c r="AF1857" s="167">
        <f>[1]节奏总纲!AF1857</f>
        <v>114.06170003233903</v>
      </c>
      <c r="AG1857" s="167">
        <f>[1]节奏总纲!AG1857</f>
        <v>118.92567121841323</v>
      </c>
      <c r="AH1857" s="167">
        <f>[1]节奏总纲!AH1857</f>
        <v>128.11004287564305</v>
      </c>
    </row>
    <row r="1858" spans="29:34" x14ac:dyDescent="0.15">
      <c r="AC1858" s="167">
        <v>1855</v>
      </c>
      <c r="AD1858" s="167">
        <f>[1]节奏总纲!AD1858</f>
        <v>108.57135162171292</v>
      </c>
      <c r="AE1858" s="167">
        <f>[1]节奏总纲!AE1858</f>
        <v>110.88986570730239</v>
      </c>
      <c r="AF1858" s="167">
        <f>[1]节奏总纲!AF1858</f>
        <v>114.06979102233805</v>
      </c>
      <c r="AG1858" s="167">
        <f>[1]节奏总纲!AG1858</f>
        <v>118.93361494310709</v>
      </c>
      <c r="AH1858" s="167">
        <f>[1]节奏总纲!AH1858</f>
        <v>128.11736388861107</v>
      </c>
    </row>
    <row r="1859" spans="29:34" x14ac:dyDescent="0.15">
      <c r="AC1859" s="167">
        <v>1856</v>
      </c>
      <c r="AD1859" s="167">
        <f>[1]节奏总纲!AD1859</f>
        <v>108.57916631880055</v>
      </c>
      <c r="AE1859" s="167">
        <f>[1]节奏总纲!AE1859</f>
        <v>110.89769785323203</v>
      </c>
      <c r="AF1859" s="167">
        <f>[1]节奏总纲!AF1859</f>
        <v>114.07788201233706</v>
      </c>
      <c r="AG1859" s="167">
        <f>[1]节奏总纲!AG1859</f>
        <v>118.94155866780095</v>
      </c>
      <c r="AH1859" s="167">
        <f>[1]节奏总纲!AH1859</f>
        <v>128.12468490157909</v>
      </c>
    </row>
    <row r="1860" spans="29:34" x14ac:dyDescent="0.15">
      <c r="AC1860" s="167">
        <v>1857</v>
      </c>
      <c r="AD1860" s="167">
        <f>[1]节奏总纲!AD1860</f>
        <v>108.58698101588817</v>
      </c>
      <c r="AE1860" s="167">
        <f>[1]节奏总纲!AE1860</f>
        <v>110.90552999916167</v>
      </c>
      <c r="AF1860" s="167">
        <f>[1]节奏总纲!AF1860</f>
        <v>114.08597300233608</v>
      </c>
      <c r="AG1860" s="167">
        <f>[1]节奏总纲!AG1860</f>
        <v>118.94950239249481</v>
      </c>
      <c r="AH1860" s="167">
        <f>[1]节奏总纲!AH1860</f>
        <v>128.13200591454714</v>
      </c>
    </row>
    <row r="1861" spans="29:34" x14ac:dyDescent="0.15">
      <c r="AC1861" s="167">
        <v>1858</v>
      </c>
      <c r="AD1861" s="167">
        <f>[1]节奏总纲!AD1861</f>
        <v>108.5947957129758</v>
      </c>
      <c r="AE1861" s="167">
        <f>[1]节奏总纲!AE1861</f>
        <v>110.91336214509131</v>
      </c>
      <c r="AF1861" s="167">
        <f>[1]节奏总纲!AF1861</f>
        <v>114.09406399233508</v>
      </c>
      <c r="AG1861" s="167">
        <f>[1]节奏总纲!AG1861</f>
        <v>118.95744611718867</v>
      </c>
      <c r="AH1861" s="167">
        <f>[1]节奏总纲!AH1861</f>
        <v>128.13932692751516</v>
      </c>
    </row>
    <row r="1862" spans="29:34" x14ac:dyDescent="0.15">
      <c r="AC1862" s="167">
        <v>1859</v>
      </c>
      <c r="AD1862" s="167">
        <f>[1]节奏总纲!AD1862</f>
        <v>108.60261041006341</v>
      </c>
      <c r="AE1862" s="167">
        <f>[1]节奏总纲!AE1862</f>
        <v>110.92119429102095</v>
      </c>
      <c r="AF1862" s="167">
        <f>[1]节奏总纲!AF1862</f>
        <v>114.1021549823341</v>
      </c>
      <c r="AG1862" s="167">
        <f>[1]节奏总纲!AG1862</f>
        <v>118.96538984188253</v>
      </c>
      <c r="AH1862" s="167">
        <f>[1]节奏总纲!AH1862</f>
        <v>128.14664794048318</v>
      </c>
    </row>
    <row r="1863" spans="29:34" x14ac:dyDescent="0.15">
      <c r="AC1863" s="167">
        <v>1860</v>
      </c>
      <c r="AD1863" s="167">
        <f>[1]节奏总纲!AD1863</f>
        <v>108.61042510715103</v>
      </c>
      <c r="AE1863" s="167">
        <f>[1]节奏总纲!AE1863</f>
        <v>110.92902643695059</v>
      </c>
      <c r="AF1863" s="167">
        <f>[1]节奏总纲!AF1863</f>
        <v>114.1102459723331</v>
      </c>
      <c r="AG1863" s="167">
        <f>[1]节奏总纲!AG1863</f>
        <v>118.97333356657639</v>
      </c>
      <c r="AH1863" s="167">
        <f>[1]节奏总纲!AH1863</f>
        <v>128.1539689534512</v>
      </c>
    </row>
    <row r="1864" spans="29:34" x14ac:dyDescent="0.15">
      <c r="AC1864" s="167">
        <v>1861</v>
      </c>
      <c r="AD1864" s="167">
        <f>[1]节奏总纲!AD1864</f>
        <v>108.61823980423866</v>
      </c>
      <c r="AE1864" s="167">
        <f>[1]节奏总纲!AE1864</f>
        <v>110.93685858288023</v>
      </c>
      <c r="AF1864" s="167">
        <f>[1]节奏总纲!AF1864</f>
        <v>114.11833696233212</v>
      </c>
      <c r="AG1864" s="167">
        <f>[1]节奏总纲!AG1864</f>
        <v>118.98127729127025</v>
      </c>
      <c r="AH1864" s="167">
        <f>[1]节奏总纲!AH1864</f>
        <v>128.16128996641925</v>
      </c>
    </row>
    <row r="1865" spans="29:34" x14ac:dyDescent="0.15">
      <c r="AC1865" s="167">
        <v>1862</v>
      </c>
      <c r="AD1865" s="167">
        <f>[1]节奏总纲!AD1865</f>
        <v>108.62605450132628</v>
      </c>
      <c r="AE1865" s="167">
        <f>[1]节奏总纲!AE1865</f>
        <v>110.94469072880987</v>
      </c>
      <c r="AF1865" s="167">
        <f>[1]节奏总纲!AF1865</f>
        <v>114.12642795233113</v>
      </c>
      <c r="AG1865" s="167">
        <f>[1]节奏总纲!AG1865</f>
        <v>118.98922101596411</v>
      </c>
      <c r="AH1865" s="167">
        <f>[1]节奏总纲!AH1865</f>
        <v>128.16861097938727</v>
      </c>
    </row>
    <row r="1866" spans="29:34" x14ac:dyDescent="0.15">
      <c r="AC1866" s="167">
        <v>1863</v>
      </c>
      <c r="AD1866" s="167">
        <f>[1]节奏总纲!AD1866</f>
        <v>108.63386919841389</v>
      </c>
      <c r="AE1866" s="167">
        <f>[1]节奏总纲!AE1866</f>
        <v>110.95252287473951</v>
      </c>
      <c r="AF1866" s="167">
        <f>[1]节奏总纲!AF1866</f>
        <v>114.13451894233015</v>
      </c>
      <c r="AG1866" s="167">
        <f>[1]节奏总纲!AG1866</f>
        <v>118.99716474065796</v>
      </c>
      <c r="AH1866" s="167">
        <f>[1]节奏总纲!AH1866</f>
        <v>128.17593199235529</v>
      </c>
    </row>
    <row r="1867" spans="29:34" x14ac:dyDescent="0.15">
      <c r="AC1867" s="167">
        <v>1864</v>
      </c>
      <c r="AD1867" s="167">
        <f>[1]节奏总纲!AD1867</f>
        <v>108.64168389550152</v>
      </c>
      <c r="AE1867" s="167">
        <f>[1]节奏总纲!AE1867</f>
        <v>110.96035502066914</v>
      </c>
      <c r="AF1867" s="167">
        <f>[1]节奏总纲!AF1867</f>
        <v>114.14260993232915</v>
      </c>
      <c r="AG1867" s="167">
        <f>[1]节奏总纲!AG1867</f>
        <v>119.0051374591733</v>
      </c>
      <c r="AH1867" s="167">
        <f>[1]节奏总纲!AH1867</f>
        <v>128.18325300532331</v>
      </c>
    </row>
    <row r="1868" spans="29:34" x14ac:dyDescent="0.15">
      <c r="AC1868" s="167">
        <v>1865</v>
      </c>
      <c r="AD1868" s="167">
        <f>[1]节奏总纲!AD1868</f>
        <v>108.64949859258914</v>
      </c>
      <c r="AE1868" s="167">
        <f>[1]节奏总纲!AE1868</f>
        <v>110.96818716659878</v>
      </c>
      <c r="AF1868" s="167">
        <f>[1]节奏总纲!AF1868</f>
        <v>114.15070092232817</v>
      </c>
      <c r="AG1868" s="167">
        <f>[1]节奏总纲!AG1868</f>
        <v>119.01312626960618</v>
      </c>
      <c r="AH1868" s="167">
        <f>[1]节奏总纲!AH1868</f>
        <v>128.19057401829136</v>
      </c>
    </row>
    <row r="1869" spans="29:34" x14ac:dyDescent="0.15">
      <c r="AC1869" s="167">
        <v>1866</v>
      </c>
      <c r="AD1869" s="167">
        <f>[1]节奏总纲!AD1869</f>
        <v>108.65731328967676</v>
      </c>
      <c r="AE1869" s="167">
        <f>[1]节奏总纲!AE1869</f>
        <v>110.97601931252842</v>
      </c>
      <c r="AF1869" s="167">
        <f>[1]节奏总纲!AF1869</f>
        <v>114.15879191232717</v>
      </c>
      <c r="AG1869" s="167">
        <f>[1]节奏总纲!AG1869</f>
        <v>119.02111508003905</v>
      </c>
      <c r="AH1869" s="167">
        <f>[1]节奏总纲!AH1869</f>
        <v>128.19789503125938</v>
      </c>
    </row>
    <row r="1870" spans="29:34" x14ac:dyDescent="0.15">
      <c r="AC1870" s="167">
        <v>1867</v>
      </c>
      <c r="AD1870" s="167">
        <f>[1]节奏总纲!AD1870</f>
        <v>108.66512798676439</v>
      </c>
      <c r="AE1870" s="167">
        <f>[1]节奏总纲!AE1870</f>
        <v>110.98385145845806</v>
      </c>
      <c r="AF1870" s="167">
        <f>[1]节奏总纲!AF1870</f>
        <v>114.16688290232619</v>
      </c>
      <c r="AG1870" s="167">
        <f>[1]节奏总纲!AG1870</f>
        <v>119.02910389047193</v>
      </c>
      <c r="AH1870" s="167">
        <f>[1]节奏总纲!AH1870</f>
        <v>128.2052160442274</v>
      </c>
    </row>
    <row r="1871" spans="29:34" x14ac:dyDescent="0.15">
      <c r="AC1871" s="167">
        <v>1868</v>
      </c>
      <c r="AD1871" s="167">
        <f>[1]节奏总纲!AD1871</f>
        <v>108.672942683852</v>
      </c>
      <c r="AE1871" s="167">
        <f>[1]节奏总纲!AE1871</f>
        <v>110.9916836043877</v>
      </c>
      <c r="AF1871" s="167">
        <f>[1]节奏总纲!AF1871</f>
        <v>114.1749738923252</v>
      </c>
      <c r="AG1871" s="167">
        <f>[1]节奏总纲!AG1871</f>
        <v>119.03709270090481</v>
      </c>
      <c r="AH1871" s="167">
        <f>[1]节奏总纲!AH1871</f>
        <v>128.21253705719542</v>
      </c>
    </row>
    <row r="1872" spans="29:34" x14ac:dyDescent="0.15">
      <c r="AC1872" s="167">
        <v>1869</v>
      </c>
      <c r="AD1872" s="167">
        <f>[1]节奏总纲!AD1872</f>
        <v>108.68075738093962</v>
      </c>
      <c r="AE1872" s="167">
        <f>[1]节奏总纲!AE1872</f>
        <v>110.99951575031734</v>
      </c>
      <c r="AF1872" s="167">
        <f>[1]节奏总纲!AF1872</f>
        <v>114.18306488232422</v>
      </c>
      <c r="AG1872" s="167">
        <f>[1]节奏总纲!AG1872</f>
        <v>119.04508151133767</v>
      </c>
      <c r="AH1872" s="167">
        <f>[1]节奏总纲!AH1872</f>
        <v>128.21985807016344</v>
      </c>
    </row>
    <row r="1873" spans="29:34" x14ac:dyDescent="0.15">
      <c r="AC1873" s="167">
        <v>1870</v>
      </c>
      <c r="AD1873" s="167">
        <f>[1]节奏总纲!AD1873</f>
        <v>108.68857207802725</v>
      </c>
      <c r="AE1873" s="167">
        <f>[1]节奏总纲!AE1873</f>
        <v>111.00691759243479</v>
      </c>
      <c r="AF1873" s="167">
        <f>[1]节奏总纲!AF1873</f>
        <v>114.19115587232322</v>
      </c>
      <c r="AG1873" s="167">
        <f>[1]节奏总纲!AG1873</f>
        <v>119.05307032177055</v>
      </c>
      <c r="AH1873" s="167">
        <f>[1]节奏总纲!AH1873</f>
        <v>128.22717908313149</v>
      </c>
    </row>
    <row r="1874" spans="29:34" x14ac:dyDescent="0.15">
      <c r="AC1874" s="167">
        <v>1871</v>
      </c>
      <c r="AD1874" s="167">
        <f>[1]节奏总纲!AD1874</f>
        <v>108.69638677511487</v>
      </c>
      <c r="AE1874" s="167">
        <f>[1]节奏总纲!AE1874</f>
        <v>111.01429107616535</v>
      </c>
      <c r="AF1874" s="167">
        <f>[1]节奏总纲!AF1874</f>
        <v>114.19924686232224</v>
      </c>
      <c r="AG1874" s="167">
        <f>[1]节奏总纲!AG1874</f>
        <v>119.06105913220343</v>
      </c>
      <c r="AH1874" s="167">
        <f>[1]节奏总纲!AH1874</f>
        <v>128.23450009609951</v>
      </c>
    </row>
    <row r="1875" spans="29:34" x14ac:dyDescent="0.15">
      <c r="AC1875" s="167">
        <v>1872</v>
      </c>
      <c r="AD1875" s="167">
        <f>[1]节奏总纲!AD1875</f>
        <v>108.7042014722025</v>
      </c>
      <c r="AE1875" s="167">
        <f>[1]节奏总纲!AE1875</f>
        <v>111.02166455989591</v>
      </c>
      <c r="AF1875" s="167">
        <f>[1]节奏总纲!AF1875</f>
        <v>114.20733785232125</v>
      </c>
      <c r="AG1875" s="167">
        <f>[1]节奏总纲!AG1875</f>
        <v>119.0690479426363</v>
      </c>
      <c r="AH1875" s="167">
        <f>[1]节奏总纲!AH1875</f>
        <v>128.24182110906753</v>
      </c>
    </row>
    <row r="1876" spans="29:34" x14ac:dyDescent="0.15">
      <c r="AC1876" s="167">
        <v>1873</v>
      </c>
      <c r="AD1876" s="167">
        <f>[1]节奏总纲!AD1876</f>
        <v>108.71201616929011</v>
      </c>
      <c r="AE1876" s="167">
        <f>[1]节奏总纲!AE1876</f>
        <v>111.02903804362647</v>
      </c>
      <c r="AF1876" s="167">
        <f>[1]节奏总纲!AF1876</f>
        <v>114.21542884232026</v>
      </c>
      <c r="AG1876" s="167">
        <f>[1]节奏总纲!AG1876</f>
        <v>119.07703675306918</v>
      </c>
      <c r="AH1876" s="167">
        <f>[1]节奏总纲!AH1876</f>
        <v>128.24914212203555</v>
      </c>
    </row>
    <row r="1877" spans="29:34" x14ac:dyDescent="0.15">
      <c r="AC1877" s="167">
        <v>1874</v>
      </c>
      <c r="AD1877" s="167">
        <f>[1]节奏总纲!AD1877</f>
        <v>108.71983086637773</v>
      </c>
      <c r="AE1877" s="167">
        <f>[1]节奏总纲!AE1877</f>
        <v>111.03641152735703</v>
      </c>
      <c r="AF1877" s="167">
        <f>[1]节奏总纲!AF1877</f>
        <v>114.22351983231927</v>
      </c>
      <c r="AG1877" s="167">
        <f>[1]节奏总纲!AG1877</f>
        <v>119.08502556350204</v>
      </c>
      <c r="AH1877" s="167">
        <f>[1]节奏总纲!AH1877</f>
        <v>128.2564631350036</v>
      </c>
    </row>
    <row r="1878" spans="29:34" x14ac:dyDescent="0.15">
      <c r="AC1878" s="167">
        <v>1875</v>
      </c>
      <c r="AD1878" s="167">
        <f>[1]节奏总纲!AD1878</f>
        <v>108.72764556346536</v>
      </c>
      <c r="AE1878" s="167">
        <f>[1]节奏总纲!AE1878</f>
        <v>111.04378501108759</v>
      </c>
      <c r="AF1878" s="167">
        <f>[1]节奏总纲!AF1878</f>
        <v>114.23161082231829</v>
      </c>
      <c r="AG1878" s="167">
        <f>[1]节奏总纲!AG1878</f>
        <v>119.09301437393492</v>
      </c>
      <c r="AH1878" s="167">
        <f>[1]节奏总纲!AH1878</f>
        <v>128.26378414797162</v>
      </c>
    </row>
    <row r="1879" spans="29:34" x14ac:dyDescent="0.15">
      <c r="AC1879" s="167">
        <v>1876</v>
      </c>
      <c r="AD1879" s="167">
        <f>[1]节奏总纲!AD1879</f>
        <v>108.73546026055298</v>
      </c>
      <c r="AE1879" s="167">
        <f>[1]节奏总纲!AE1879</f>
        <v>111.05115849481817</v>
      </c>
      <c r="AF1879" s="167">
        <f>[1]节奏总纲!AF1879</f>
        <v>114.23970181231729</v>
      </c>
      <c r="AG1879" s="167">
        <f>[1]节奏总纲!AG1879</f>
        <v>119.1010031843678</v>
      </c>
      <c r="AH1879" s="167">
        <f>[1]节奏总纲!AH1879</f>
        <v>128.27110516093964</v>
      </c>
    </row>
    <row r="1880" spans="29:34" x14ac:dyDescent="0.15">
      <c r="AC1880" s="167">
        <v>1877</v>
      </c>
      <c r="AD1880" s="167">
        <f>[1]节奏总纲!AD1880</f>
        <v>108.74327495764061</v>
      </c>
      <c r="AE1880" s="167">
        <f>[1]节奏总纲!AE1880</f>
        <v>111.05853197854873</v>
      </c>
      <c r="AF1880" s="167">
        <f>[1]节奏总纲!AF1880</f>
        <v>114.24779280231631</v>
      </c>
      <c r="AG1880" s="167">
        <f>[1]节奏总纲!AG1880</f>
        <v>119.10899199480068</v>
      </c>
      <c r="AH1880" s="167">
        <f>[1]节奏总纲!AH1880</f>
        <v>128.27842617390766</v>
      </c>
    </row>
    <row r="1881" spans="29:34" x14ac:dyDescent="0.15">
      <c r="AC1881" s="167">
        <v>1878</v>
      </c>
      <c r="AD1881" s="167">
        <f>[1]节奏总纲!AD1881</f>
        <v>108.75108965472822</v>
      </c>
      <c r="AE1881" s="167">
        <f>[1]节奏总纲!AE1881</f>
        <v>111.06590546227929</v>
      </c>
      <c r="AF1881" s="167">
        <f>[1]节奏总纲!AF1881</f>
        <v>114.25588379231532</v>
      </c>
      <c r="AG1881" s="167">
        <f>[1]节奏总纲!AG1881</f>
        <v>119.11698080523354</v>
      </c>
      <c r="AH1881" s="167">
        <f>[1]节奏总纲!AH1881</f>
        <v>128.28574718687571</v>
      </c>
    </row>
    <row r="1882" spans="29:34" x14ac:dyDescent="0.15">
      <c r="AC1882" s="167">
        <v>1879</v>
      </c>
      <c r="AD1882" s="167">
        <f>[1]节奏总纲!AD1882</f>
        <v>108.75890435181584</v>
      </c>
      <c r="AE1882" s="167">
        <f>[1]节奏总纲!AE1882</f>
        <v>111.07327894600985</v>
      </c>
      <c r="AF1882" s="167">
        <f>[1]节奏总纲!AF1882</f>
        <v>114.26397478231432</v>
      </c>
      <c r="AG1882" s="167">
        <f>[1]节奏总纲!AG1882</f>
        <v>119.12496961566642</v>
      </c>
      <c r="AH1882" s="167">
        <f>[1]节奏总纲!AH1882</f>
        <v>128.29306819984373</v>
      </c>
    </row>
    <row r="1883" spans="29:34" x14ac:dyDescent="0.15">
      <c r="AC1883" s="167">
        <v>1880</v>
      </c>
      <c r="AD1883" s="167">
        <f>[1]节奏总纲!AD1883</f>
        <v>108.76671904890347</v>
      </c>
      <c r="AE1883" s="167">
        <f>[1]节奏总纲!AE1883</f>
        <v>111.08065242974041</v>
      </c>
      <c r="AF1883" s="167">
        <f>[1]节奏总纲!AF1883</f>
        <v>114.27206577231334</v>
      </c>
      <c r="AG1883" s="167">
        <f>[1]节奏总纲!AG1883</f>
        <v>119.13295842609929</v>
      </c>
      <c r="AH1883" s="167">
        <f>[1]节奏总纲!AH1883</f>
        <v>128.30038921281175</v>
      </c>
    </row>
    <row r="1884" spans="29:34" x14ac:dyDescent="0.15">
      <c r="AC1884" s="167">
        <v>1881</v>
      </c>
      <c r="AD1884" s="167">
        <f>[1]节奏总纲!AD1884</f>
        <v>108.77453374599109</v>
      </c>
      <c r="AE1884" s="167">
        <f>[1]节奏总纲!AE1884</f>
        <v>111.08802591347097</v>
      </c>
      <c r="AF1884" s="167">
        <f>[1]节奏总纲!AF1884</f>
        <v>114.28015676231234</v>
      </c>
      <c r="AG1884" s="167">
        <f>[1]节奏总纲!AG1884</f>
        <v>119.14094723653217</v>
      </c>
      <c r="AH1884" s="167">
        <f>[1]节奏总纲!AH1884</f>
        <v>128.30771022577977</v>
      </c>
    </row>
    <row r="1885" spans="29:34" x14ac:dyDescent="0.15">
      <c r="AC1885" s="167">
        <v>1882</v>
      </c>
      <c r="AD1885" s="167">
        <f>[1]节奏总纲!AD1885</f>
        <v>108.7823484430787</v>
      </c>
      <c r="AE1885" s="167">
        <f>[1]节奏总纲!AE1885</f>
        <v>111.09539939720155</v>
      </c>
      <c r="AF1885" s="167">
        <f>[1]节奏总纲!AF1885</f>
        <v>114.28824775231136</v>
      </c>
      <c r="AG1885" s="167">
        <f>[1]节奏总纲!AG1885</f>
        <v>119.14893604696505</v>
      </c>
      <c r="AH1885" s="167">
        <f>[1]节奏总纲!AH1885</f>
        <v>128.31503123874782</v>
      </c>
    </row>
    <row r="1886" spans="29:34" x14ac:dyDescent="0.15">
      <c r="AC1886" s="167">
        <v>1883</v>
      </c>
      <c r="AD1886" s="167">
        <f>[1]节奏总纲!AD1886</f>
        <v>108.79016314016633</v>
      </c>
      <c r="AE1886" s="167">
        <f>[1]节奏总纲!AE1886</f>
        <v>111.10277288093211</v>
      </c>
      <c r="AF1886" s="167">
        <f>[1]节奏总纲!AF1886</f>
        <v>114.29633874231037</v>
      </c>
      <c r="AG1886" s="167">
        <f>[1]节奏总纲!AG1886</f>
        <v>119.15692485739791</v>
      </c>
      <c r="AH1886" s="167">
        <f>[1]节奏总纲!AH1886</f>
        <v>128.32235225171584</v>
      </c>
    </row>
    <row r="1887" spans="29:34" x14ac:dyDescent="0.15">
      <c r="AC1887" s="167">
        <v>1884</v>
      </c>
      <c r="AD1887" s="167">
        <f>[1]节奏总纲!AD1887</f>
        <v>108.79797783725395</v>
      </c>
      <c r="AE1887" s="167">
        <f>[1]节奏总纲!AE1887</f>
        <v>111.11014636466267</v>
      </c>
      <c r="AF1887" s="167">
        <f>[1]节奏总纲!AF1887</f>
        <v>114.30442973230939</v>
      </c>
      <c r="AG1887" s="167">
        <f>[1]节奏总纲!AG1887</f>
        <v>119.16491366783079</v>
      </c>
      <c r="AH1887" s="167">
        <f>[1]节奏总纲!AH1887</f>
        <v>128.32967326468386</v>
      </c>
    </row>
    <row r="1888" spans="29:34" x14ac:dyDescent="0.15">
      <c r="AC1888" s="167">
        <v>1885</v>
      </c>
      <c r="AD1888" s="167">
        <f>[1]节奏总纲!AD1888</f>
        <v>108.80579253434158</v>
      </c>
      <c r="AE1888" s="167">
        <f>[1]节奏总纲!AE1888</f>
        <v>111.11751984839323</v>
      </c>
      <c r="AF1888" s="167">
        <f>[1]节奏总纲!AF1888</f>
        <v>114.31252072230839</v>
      </c>
      <c r="AG1888" s="167">
        <f>[1]节奏总纲!AG1888</f>
        <v>119.17290247826367</v>
      </c>
      <c r="AH1888" s="167">
        <f>[1]节奏总纲!AH1888</f>
        <v>128.33699427765188</v>
      </c>
    </row>
    <row r="1889" spans="29:34" x14ac:dyDescent="0.15">
      <c r="AC1889" s="167">
        <v>1886</v>
      </c>
      <c r="AD1889" s="167">
        <f>[1]节奏总纲!AD1889</f>
        <v>108.8136072314292</v>
      </c>
      <c r="AE1889" s="167">
        <f>[1]节奏总纲!AE1889</f>
        <v>111.12489333212379</v>
      </c>
      <c r="AF1889" s="167">
        <f>[1]节奏总纲!AF1889</f>
        <v>114.32061171230741</v>
      </c>
      <c r="AG1889" s="167">
        <f>[1]节奏总纲!AG1889</f>
        <v>119.18089128869654</v>
      </c>
      <c r="AH1889" s="167">
        <f>[1]节奏总纲!AH1889</f>
        <v>128.34431529061993</v>
      </c>
    </row>
    <row r="1890" spans="29:34" x14ac:dyDescent="0.15">
      <c r="AC1890" s="167">
        <v>1887</v>
      </c>
      <c r="AD1890" s="167">
        <f>[1]节奏总纲!AD1890</f>
        <v>108.82142192851681</v>
      </c>
      <c r="AE1890" s="167">
        <f>[1]节奏总纲!AE1890</f>
        <v>111.13226681585435</v>
      </c>
      <c r="AF1890" s="167">
        <f>[1]节奏总纲!AF1890</f>
        <v>114.32870270230642</v>
      </c>
      <c r="AG1890" s="167">
        <f>[1]节奏总纲!AG1890</f>
        <v>119.18888009912941</v>
      </c>
      <c r="AH1890" s="167">
        <f>[1]节奏总纲!AH1890</f>
        <v>128.35163630358795</v>
      </c>
    </row>
    <row r="1891" spans="29:34" x14ac:dyDescent="0.15">
      <c r="AC1891" s="167">
        <v>1888</v>
      </c>
      <c r="AD1891" s="167">
        <f>[1]节奏总纲!AD1891</f>
        <v>108.82923662560444</v>
      </c>
      <c r="AE1891" s="167">
        <f>[1]节奏总纲!AE1891</f>
        <v>111.13964029958493</v>
      </c>
      <c r="AF1891" s="167">
        <f>[1]节奏总纲!AF1891</f>
        <v>114.33679369230543</v>
      </c>
      <c r="AG1891" s="167">
        <f>[1]节奏总纲!AG1891</f>
        <v>119.19686890956228</v>
      </c>
      <c r="AH1891" s="167">
        <f>[1]节奏总纲!AH1891</f>
        <v>128.35895731655597</v>
      </c>
    </row>
    <row r="1892" spans="29:34" x14ac:dyDescent="0.15">
      <c r="AC1892" s="167">
        <v>1889</v>
      </c>
      <c r="AD1892" s="167">
        <f>[1]节奏总纲!AD1892</f>
        <v>108.83705132269206</v>
      </c>
      <c r="AE1892" s="167">
        <f>[1]节奏总纲!AE1892</f>
        <v>111.14701378331549</v>
      </c>
      <c r="AF1892" s="167">
        <f>[1]节奏总纲!AF1892</f>
        <v>114.34488468230444</v>
      </c>
      <c r="AG1892" s="167">
        <f>[1]节奏总纲!AG1892</f>
        <v>119.20485771999516</v>
      </c>
      <c r="AH1892" s="167">
        <f>[1]节奏总纲!AH1892</f>
        <v>128.36627832952399</v>
      </c>
    </row>
    <row r="1893" spans="29:34" x14ac:dyDescent="0.15">
      <c r="AC1893" s="167">
        <v>1890</v>
      </c>
      <c r="AD1893" s="167">
        <f>[1]节奏总纲!AD1893</f>
        <v>108.84486601977969</v>
      </c>
      <c r="AE1893" s="167">
        <f>[1]节奏总纲!AE1893</f>
        <v>111.15438726704605</v>
      </c>
      <c r="AF1893" s="167">
        <f>[1]节奏总纲!AF1893</f>
        <v>114.35297567230346</v>
      </c>
      <c r="AG1893" s="167">
        <f>[1]节奏总纲!AG1893</f>
        <v>119.21284653042804</v>
      </c>
      <c r="AH1893" s="167">
        <f>[1]节奏总纲!AH1893</f>
        <v>128.37359934249204</v>
      </c>
    </row>
    <row r="1894" spans="29:34" x14ac:dyDescent="0.15">
      <c r="AC1894" s="167">
        <v>1891</v>
      </c>
      <c r="AD1894" s="167">
        <f>[1]节奏总纲!AD1894</f>
        <v>108.85268071686731</v>
      </c>
      <c r="AE1894" s="167">
        <f>[1]节奏总纲!AE1894</f>
        <v>111.16176075077661</v>
      </c>
      <c r="AF1894" s="167">
        <f>[1]节奏总纲!AF1894</f>
        <v>114.36106666230246</v>
      </c>
      <c r="AG1894" s="167">
        <f>[1]节奏总纲!AG1894</f>
        <v>119.22083534086092</v>
      </c>
      <c r="AH1894" s="167">
        <f>[1]节奏总纲!AH1894</f>
        <v>128.38092035546006</v>
      </c>
    </row>
    <row r="1895" spans="29:34" x14ac:dyDescent="0.15">
      <c r="AC1895" s="167">
        <v>1892</v>
      </c>
      <c r="AD1895" s="167">
        <f>[1]节奏总纲!AD1895</f>
        <v>108.86049541395492</v>
      </c>
      <c r="AE1895" s="167">
        <f>[1]节奏总纲!AE1895</f>
        <v>111.16913423450717</v>
      </c>
      <c r="AF1895" s="167">
        <f>[1]节奏总纲!AF1895</f>
        <v>114.36915765230148</v>
      </c>
      <c r="AG1895" s="167">
        <f>[1]节奏总纲!AG1895</f>
        <v>119.22882415129378</v>
      </c>
      <c r="AH1895" s="167">
        <f>[1]节奏总纲!AH1895</f>
        <v>128.38824136842808</v>
      </c>
    </row>
    <row r="1896" spans="29:34" x14ac:dyDescent="0.15">
      <c r="AC1896" s="167">
        <v>1893</v>
      </c>
      <c r="AD1896" s="167">
        <f>[1]节奏总纲!AD1896</f>
        <v>108.86831011104255</v>
      </c>
      <c r="AE1896" s="167">
        <f>[1]节奏总纲!AE1896</f>
        <v>111.17650771823773</v>
      </c>
      <c r="AF1896" s="167">
        <f>[1]节奏总纲!AF1896</f>
        <v>114.37724864230049</v>
      </c>
      <c r="AG1896" s="167">
        <f>[1]节奏总纲!AG1896</f>
        <v>119.23681296172666</v>
      </c>
      <c r="AH1896" s="167">
        <f>[1]节奏总纲!AH1896</f>
        <v>128.3955623813961</v>
      </c>
    </row>
    <row r="1897" spans="29:34" x14ac:dyDescent="0.15">
      <c r="AC1897" s="167">
        <v>1894</v>
      </c>
      <c r="AD1897" s="167">
        <f>[1]节奏总纲!AD1897</f>
        <v>108.87612480813017</v>
      </c>
      <c r="AE1897" s="167">
        <f>[1]节奏总纲!AE1897</f>
        <v>111.1838812019683</v>
      </c>
      <c r="AF1897" s="167">
        <f>[1]节奏总纲!AF1897</f>
        <v>114.38533963229951</v>
      </c>
      <c r="AG1897" s="167">
        <f>[1]节奏总纲!AG1897</f>
        <v>119.24480177215953</v>
      </c>
      <c r="AH1897" s="167">
        <f>[1]节奏总纲!AH1897</f>
        <v>128.40288339436415</v>
      </c>
    </row>
    <row r="1898" spans="29:34" x14ac:dyDescent="0.15">
      <c r="AC1898" s="167">
        <v>1895</v>
      </c>
      <c r="AD1898" s="167">
        <f>[1]节奏总纲!AD1898</f>
        <v>108.8839395052178</v>
      </c>
      <c r="AE1898" s="167">
        <f>[1]节奏总纲!AE1898</f>
        <v>111.19125468569887</v>
      </c>
      <c r="AF1898" s="167">
        <f>[1]节奏总纲!AF1898</f>
        <v>114.39343062229851</v>
      </c>
      <c r="AG1898" s="167">
        <f>[1]节奏总纲!AG1898</f>
        <v>119.25279058259241</v>
      </c>
      <c r="AH1898" s="167">
        <f>[1]节奏总纲!AH1898</f>
        <v>128.41020440733217</v>
      </c>
    </row>
    <row r="1899" spans="29:34" x14ac:dyDescent="0.15">
      <c r="AC1899" s="167">
        <v>1896</v>
      </c>
      <c r="AD1899" s="167">
        <f>[1]节奏总纲!AD1899</f>
        <v>108.89175420230541</v>
      </c>
      <c r="AE1899" s="167">
        <f>[1]节奏总纲!AE1899</f>
        <v>111.19862816942943</v>
      </c>
      <c r="AF1899" s="167">
        <f>[1]节奏总纲!AF1899</f>
        <v>114.40152161229753</v>
      </c>
      <c r="AG1899" s="167">
        <f>[1]节奏总纲!AG1899</f>
        <v>119.26077939302527</v>
      </c>
      <c r="AH1899" s="167">
        <f>[1]节奏总纲!AH1899</f>
        <v>128.41752542030019</v>
      </c>
    </row>
    <row r="1900" spans="29:34" x14ac:dyDescent="0.15">
      <c r="AC1900" s="167">
        <v>1897</v>
      </c>
      <c r="AD1900" s="167">
        <f>[1]节奏总纲!AD1900</f>
        <v>108.89956889939303</v>
      </c>
      <c r="AE1900" s="167">
        <f>[1]节奏总纲!AE1900</f>
        <v>111.20600165315999</v>
      </c>
      <c r="AF1900" s="167">
        <f>[1]节奏总纲!AF1900</f>
        <v>114.40961260229653</v>
      </c>
      <c r="AG1900" s="167">
        <f>[1]节奏总纲!AG1900</f>
        <v>119.26876820345815</v>
      </c>
      <c r="AH1900" s="167">
        <f>[1]节奏总纲!AH1900</f>
        <v>128.42484643326821</v>
      </c>
    </row>
    <row r="1901" spans="29:34" x14ac:dyDescent="0.15">
      <c r="AC1901" s="167">
        <v>1898</v>
      </c>
      <c r="AD1901" s="167">
        <f>[1]节奏总纲!AD1901</f>
        <v>108.90738359648066</v>
      </c>
      <c r="AE1901" s="167">
        <f>[1]节奏总纲!AE1901</f>
        <v>111.21337513689055</v>
      </c>
      <c r="AF1901" s="167">
        <f>[1]节奏总纲!AF1901</f>
        <v>114.41770359229555</v>
      </c>
      <c r="AG1901" s="167">
        <f>[1]节奏总纲!AG1901</f>
        <v>119.27675701389103</v>
      </c>
      <c r="AH1901" s="167">
        <f>[1]节奏总纲!AH1901</f>
        <v>128.43216744623624</v>
      </c>
    </row>
    <row r="1902" spans="29:34" x14ac:dyDescent="0.15">
      <c r="AC1902" s="167">
        <v>1899</v>
      </c>
      <c r="AD1902" s="167">
        <f>[1]节奏总纲!AD1902</f>
        <v>108.91519829356828</v>
      </c>
      <c r="AE1902" s="167">
        <f>[1]节奏总纲!AE1902</f>
        <v>111.22074862062111</v>
      </c>
      <c r="AF1902" s="167">
        <f>[1]节奏总纲!AF1902</f>
        <v>114.42579458229456</v>
      </c>
      <c r="AG1902" s="167">
        <f>[1]节奏总纲!AG1902</f>
        <v>119.28474582432391</v>
      </c>
      <c r="AH1902" s="167">
        <f>[1]节奏总纲!AH1902</f>
        <v>128.43948845920428</v>
      </c>
    </row>
    <row r="1903" spans="29:34" x14ac:dyDescent="0.15">
      <c r="AC1903" s="167">
        <v>1900</v>
      </c>
      <c r="AD1903" s="167">
        <f>[1]节奏总纲!AD1903</f>
        <v>108.92301299065591</v>
      </c>
      <c r="AE1903" s="167">
        <f>[1]节奏总纲!AE1903</f>
        <v>111.22812210435168</v>
      </c>
      <c r="AF1903" s="167">
        <f>[1]节奏总纲!AF1903</f>
        <v>114.43388557229358</v>
      </c>
      <c r="AG1903" s="167">
        <f>[1]节奏总纲!AG1903</f>
        <v>119.29273463475678</v>
      </c>
      <c r="AH1903" s="167">
        <f>[1]节奏总纲!AH1903</f>
        <v>128.4468094721723</v>
      </c>
    </row>
    <row r="1904" spans="29:34" x14ac:dyDescent="0.15">
      <c r="AC1904" s="167">
        <v>1901</v>
      </c>
      <c r="AD1904" s="167">
        <f>[1]节奏总纲!AD1904</f>
        <v>108.93082768774352</v>
      </c>
      <c r="AE1904" s="167">
        <f>[1]节奏总纲!AE1904</f>
        <v>111.23549558808224</v>
      </c>
      <c r="AF1904" s="167">
        <f>[1]节奏总纲!AF1904</f>
        <v>114.44197656229258</v>
      </c>
      <c r="AG1904" s="167">
        <f>[1]节奏总纲!AG1904</f>
        <v>119.30072344518965</v>
      </c>
      <c r="AH1904" s="167">
        <f>[1]节奏总纲!AH1904</f>
        <v>128.45413048514033</v>
      </c>
    </row>
    <row r="1905" spans="29:34" x14ac:dyDescent="0.15">
      <c r="AC1905" s="167">
        <v>1902</v>
      </c>
      <c r="AD1905" s="167">
        <f>[1]节奏总纲!AD1905</f>
        <v>108.93864238483114</v>
      </c>
      <c r="AE1905" s="167">
        <f>[1]节奏总纲!AE1905</f>
        <v>111.24286907181281</v>
      </c>
      <c r="AF1905" s="167">
        <f>[1]节奏总纲!AF1905</f>
        <v>114.4500675522916</v>
      </c>
      <c r="AG1905" s="167">
        <f>[1]节奏总纲!AG1905</f>
        <v>119.30871225562252</v>
      </c>
      <c r="AH1905" s="167">
        <f>[1]节奏总纲!AH1905</f>
        <v>128.46145149810835</v>
      </c>
    </row>
    <row r="1906" spans="29:34" x14ac:dyDescent="0.15">
      <c r="AC1906" s="167">
        <v>1903</v>
      </c>
      <c r="AD1906" s="167">
        <f>[1]节奏总纲!AD1906</f>
        <v>108.94645708191877</v>
      </c>
      <c r="AE1906" s="167">
        <f>[1]节奏总纲!AE1906</f>
        <v>111.25024255554337</v>
      </c>
      <c r="AF1906" s="167">
        <f>[1]节奏总纲!AF1906</f>
        <v>114.4581585422906</v>
      </c>
      <c r="AG1906" s="167">
        <f>[1]节奏总纲!AG1906</f>
        <v>119.3167010660554</v>
      </c>
      <c r="AH1906" s="167">
        <f>[1]节奏总纲!AH1906</f>
        <v>128.46877251107639</v>
      </c>
    </row>
    <row r="1907" spans="29:34" x14ac:dyDescent="0.15">
      <c r="AC1907" s="167">
        <v>1904</v>
      </c>
      <c r="AD1907" s="167">
        <f>[1]节奏总纲!AD1907</f>
        <v>108.95427177900639</v>
      </c>
      <c r="AE1907" s="167">
        <f>[1]节奏总纲!AE1907</f>
        <v>111.25761603927393</v>
      </c>
      <c r="AF1907" s="167">
        <f>[1]节奏总纲!AF1907</f>
        <v>114.46624953228962</v>
      </c>
      <c r="AG1907" s="167">
        <f>[1]节奏总纲!AG1907</f>
        <v>119.32468987648828</v>
      </c>
      <c r="AH1907" s="167">
        <f>[1]节奏总纲!AH1907</f>
        <v>128.47609352404442</v>
      </c>
    </row>
    <row r="1908" spans="29:34" x14ac:dyDescent="0.15">
      <c r="AC1908" s="167">
        <v>1905</v>
      </c>
      <c r="AD1908" s="167">
        <f>[1]节奏总纲!AD1908</f>
        <v>108.96208647609402</v>
      </c>
      <c r="AE1908" s="167">
        <f>[1]节奏总纲!AE1908</f>
        <v>111.26498952300449</v>
      </c>
      <c r="AF1908" s="167">
        <f>[1]节奏总纲!AF1908</f>
        <v>114.47434052228863</v>
      </c>
      <c r="AG1908" s="167">
        <f>[1]节奏总纲!AG1908</f>
        <v>119.33267868692116</v>
      </c>
      <c r="AH1908" s="167">
        <f>[1]节奏总纲!AH1908</f>
        <v>128.48341453701244</v>
      </c>
    </row>
    <row r="1909" spans="29:34" x14ac:dyDescent="0.15">
      <c r="AC1909" s="167">
        <v>1906</v>
      </c>
      <c r="AD1909" s="167">
        <f>[1]节奏总纲!AD1909</f>
        <v>108.96990117318163</v>
      </c>
      <c r="AE1909" s="167">
        <f>[1]节奏总纲!AE1909</f>
        <v>111.27236300673506</v>
      </c>
      <c r="AF1909" s="167">
        <f>[1]节奏总纲!AF1909</f>
        <v>114.48243151228765</v>
      </c>
      <c r="AG1909" s="167">
        <f>[1]节奏总纲!AG1909</f>
        <v>119.34066749735402</v>
      </c>
      <c r="AH1909" s="167">
        <f>[1]节奏总纲!AH1909</f>
        <v>128.49073554998046</v>
      </c>
    </row>
    <row r="1910" spans="29:34" x14ac:dyDescent="0.15">
      <c r="AC1910" s="167">
        <v>1907</v>
      </c>
      <c r="AD1910" s="167">
        <f>[1]节奏总纲!AD1910</f>
        <v>108.97771587026925</v>
      </c>
      <c r="AE1910" s="167">
        <f>[1]节奏总纲!AE1910</f>
        <v>111.27973649046562</v>
      </c>
      <c r="AF1910" s="167">
        <f>[1]节奏总纲!AF1910</f>
        <v>114.49052250228665</v>
      </c>
      <c r="AG1910" s="167">
        <f>[1]节奏总纲!AG1910</f>
        <v>119.3486563077869</v>
      </c>
      <c r="AH1910" s="167">
        <f>[1]节奏总纲!AH1910</f>
        <v>128.49805656294851</v>
      </c>
    </row>
    <row r="1911" spans="29:34" x14ac:dyDescent="0.15">
      <c r="AC1911" s="167">
        <v>1908</v>
      </c>
      <c r="AD1911" s="167">
        <f>[1]节奏总纲!AD1911</f>
        <v>108.98553056735688</v>
      </c>
      <c r="AE1911" s="167">
        <f>[1]节奏总纲!AE1911</f>
        <v>111.28710997419618</v>
      </c>
      <c r="AF1911" s="167">
        <f>[1]节奏总纲!AF1911</f>
        <v>114.49861349228566</v>
      </c>
      <c r="AG1911" s="167">
        <f>[1]节奏总纲!AG1911</f>
        <v>119.35664511821977</v>
      </c>
      <c r="AH1911" s="167">
        <f>[1]节奏总纲!AH1911</f>
        <v>128.50537757591653</v>
      </c>
    </row>
    <row r="1912" spans="29:34" x14ac:dyDescent="0.15">
      <c r="AC1912" s="167">
        <v>1909</v>
      </c>
      <c r="AD1912" s="167">
        <f>[1]节奏总纲!AD1912</f>
        <v>108.9933452644445</v>
      </c>
      <c r="AE1912" s="167">
        <f>[1]节奏总纲!AE1912</f>
        <v>111.29448345792675</v>
      </c>
      <c r="AF1912" s="167">
        <f>[1]节奏总纲!AF1912</f>
        <v>114.50670448228468</v>
      </c>
      <c r="AG1912" s="167">
        <f>[1]节奏总纲!AG1912</f>
        <v>119.36463392865265</v>
      </c>
      <c r="AH1912" s="167">
        <f>[1]节奏总纲!AH1912</f>
        <v>128.51269858888455</v>
      </c>
    </row>
    <row r="1913" spans="29:34" x14ac:dyDescent="0.15">
      <c r="AC1913" s="167">
        <v>1910</v>
      </c>
      <c r="AD1913" s="167">
        <f>[1]节奏总纲!AD1913</f>
        <v>109.00108228237838</v>
      </c>
      <c r="AE1913" s="167">
        <f>[1]节奏总纲!AE1913</f>
        <v>111.30185694165731</v>
      </c>
      <c r="AF1913" s="167">
        <f>[1]节奏总纲!AF1913</f>
        <v>114.51479547228368</v>
      </c>
      <c r="AG1913" s="167">
        <f>[1]节奏总纲!AG1913</f>
        <v>119.37262273908551</v>
      </c>
      <c r="AH1913" s="167">
        <f>[1]节奏总纲!AH1913</f>
        <v>128.52001960185257</v>
      </c>
    </row>
    <row r="1914" spans="29:34" x14ac:dyDescent="0.15">
      <c r="AC1914" s="167">
        <v>1911</v>
      </c>
      <c r="AD1914" s="167">
        <f>[1]节奏总纲!AD1914</f>
        <v>109.00837365257999</v>
      </c>
      <c r="AE1914" s="167">
        <f>[1]节奏总纲!AE1914</f>
        <v>111.30923042538787</v>
      </c>
      <c r="AF1914" s="167">
        <f>[1]节奏总纲!AF1914</f>
        <v>114.5228864622827</v>
      </c>
      <c r="AG1914" s="167">
        <f>[1]节奏总纲!AG1914</f>
        <v>119.38061154951839</v>
      </c>
      <c r="AH1914" s="167">
        <f>[1]节奏总纲!AH1914</f>
        <v>128.52734061482062</v>
      </c>
    </row>
    <row r="1915" spans="29:34" x14ac:dyDescent="0.15">
      <c r="AC1915" s="167">
        <v>1912</v>
      </c>
      <c r="AD1915" s="167">
        <f>[1]节奏总纲!AD1915</f>
        <v>109.01566502278162</v>
      </c>
      <c r="AE1915" s="167">
        <f>[1]节奏总纲!AE1915</f>
        <v>111.31660390911844</v>
      </c>
      <c r="AF1915" s="167">
        <f>[1]节奏总纲!AF1915</f>
        <v>114.5309774522817</v>
      </c>
      <c r="AG1915" s="167">
        <f>[1]节奏总纲!AG1915</f>
        <v>119.38860035995127</v>
      </c>
      <c r="AH1915" s="167">
        <f>[1]节奏总纲!AH1915</f>
        <v>128.53466162778864</v>
      </c>
    </row>
    <row r="1916" spans="29:34" x14ac:dyDescent="0.15">
      <c r="AC1916" s="167">
        <v>1913</v>
      </c>
      <c r="AD1916" s="167">
        <f>[1]节奏总纲!AD1916</f>
        <v>109.02295639298323</v>
      </c>
      <c r="AE1916" s="167">
        <f>[1]节奏总纲!AE1916</f>
        <v>111.323977392849</v>
      </c>
      <c r="AF1916" s="167">
        <f>[1]节奏总纲!AF1916</f>
        <v>114.53906844228072</v>
      </c>
      <c r="AG1916" s="167">
        <f>[1]节奏总纲!AG1916</f>
        <v>119.39658917038415</v>
      </c>
      <c r="AH1916" s="167">
        <f>[1]节奏总纲!AH1916</f>
        <v>128.54198264075666</v>
      </c>
    </row>
    <row r="1917" spans="29:34" x14ac:dyDescent="0.15">
      <c r="AC1917" s="167">
        <v>1914</v>
      </c>
      <c r="AD1917" s="167">
        <f>[1]节奏总纲!AD1917</f>
        <v>109.03024776318485</v>
      </c>
      <c r="AE1917" s="167">
        <f>[1]节奏总纲!AE1917</f>
        <v>111.33135087657956</v>
      </c>
      <c r="AF1917" s="167">
        <f>[1]节奏总纲!AF1917</f>
        <v>114.54715943227973</v>
      </c>
      <c r="AG1917" s="167">
        <f>[1]节奏总纲!AG1917</f>
        <v>119.40457798081702</v>
      </c>
      <c r="AH1917" s="167">
        <f>[1]节奏总纲!AH1917</f>
        <v>128.54930365372468</v>
      </c>
    </row>
    <row r="1918" spans="29:34" x14ac:dyDescent="0.15">
      <c r="AC1918" s="167">
        <v>1915</v>
      </c>
      <c r="AD1918" s="167">
        <f>[1]节奏总纲!AD1918</f>
        <v>109.03753913338647</v>
      </c>
      <c r="AE1918" s="167">
        <f>[1]节奏总纲!AE1918</f>
        <v>111.33872436031012</v>
      </c>
      <c r="AF1918" s="167">
        <f>[1]节奏总纲!AF1918</f>
        <v>114.55525042227875</v>
      </c>
      <c r="AG1918" s="167">
        <f>[1]节奏总纲!AG1918</f>
        <v>119.41256679124989</v>
      </c>
      <c r="AH1918" s="167">
        <f>[1]节奏总纲!AH1918</f>
        <v>128.55662466669273</v>
      </c>
    </row>
    <row r="1919" spans="29:34" x14ac:dyDescent="0.15">
      <c r="AC1919" s="167">
        <v>1916</v>
      </c>
      <c r="AD1919" s="167">
        <f>[1]节奏总纲!AD1919</f>
        <v>109.04483050358809</v>
      </c>
      <c r="AE1919" s="167">
        <f>[1]节奏总纲!AE1919</f>
        <v>111.34609784404068</v>
      </c>
      <c r="AF1919" s="167">
        <f>[1]节奏总纲!AF1919</f>
        <v>114.56334141227775</v>
      </c>
      <c r="AG1919" s="167">
        <f>[1]节奏总纲!AG1919</f>
        <v>119.42055560168276</v>
      </c>
      <c r="AH1919" s="167">
        <f>[1]节奏总纲!AH1919</f>
        <v>128.56394567966075</v>
      </c>
    </row>
    <row r="1920" spans="29:34" x14ac:dyDescent="0.15">
      <c r="AC1920" s="167">
        <v>1917</v>
      </c>
      <c r="AD1920" s="167">
        <f>[1]节奏总纲!AD1920</f>
        <v>109.0521218737897</v>
      </c>
      <c r="AE1920" s="167">
        <f>[1]节奏总纲!AE1920</f>
        <v>111.35347132777125</v>
      </c>
      <c r="AF1920" s="167">
        <f>[1]节奏总纲!AF1920</f>
        <v>114.57143240227677</v>
      </c>
      <c r="AG1920" s="167">
        <f>[1]节奏总纲!AG1920</f>
        <v>119.42854441211564</v>
      </c>
      <c r="AH1920" s="167">
        <f>[1]节奏总纲!AH1920</f>
        <v>128.57126669262877</v>
      </c>
    </row>
    <row r="1921" spans="29:34" x14ac:dyDescent="0.15">
      <c r="AC1921" s="167">
        <v>1918</v>
      </c>
      <c r="AD1921" s="167">
        <f>[1]节奏总纲!AD1921</f>
        <v>109.05941324399132</v>
      </c>
      <c r="AE1921" s="167">
        <f>[1]节奏总纲!AE1921</f>
        <v>111.36084481150181</v>
      </c>
      <c r="AF1921" s="167">
        <f>[1]节奏总纲!AF1921</f>
        <v>114.57952339227577</v>
      </c>
      <c r="AG1921" s="167">
        <f>[1]节奏总纲!AG1921</f>
        <v>119.43653322254852</v>
      </c>
      <c r="AH1921" s="167">
        <f>[1]节奏总纲!AH1921</f>
        <v>128.57858770559679</v>
      </c>
    </row>
    <row r="1922" spans="29:34" x14ac:dyDescent="0.15">
      <c r="AC1922" s="167">
        <v>1919</v>
      </c>
      <c r="AD1922" s="167">
        <f>[1]节奏总纲!AD1922</f>
        <v>109.06670461419294</v>
      </c>
      <c r="AE1922" s="167">
        <f>[1]节奏总纲!AE1922</f>
        <v>111.36821829523238</v>
      </c>
      <c r="AF1922" s="167">
        <f>[1]节奏总纲!AF1922</f>
        <v>114.58761438227479</v>
      </c>
      <c r="AG1922" s="167">
        <f>[1]节奏总纲!AG1922</f>
        <v>119.44452203298138</v>
      </c>
      <c r="AH1922" s="167">
        <f>[1]节奏总纲!AH1922</f>
        <v>128.58590871856484</v>
      </c>
    </row>
    <row r="1923" spans="29:34" x14ac:dyDescent="0.15">
      <c r="AC1923" s="167">
        <v>1920</v>
      </c>
      <c r="AD1923" s="167">
        <f>[1]节奏总纲!AD1923</f>
        <v>109.07399598439456</v>
      </c>
      <c r="AE1923" s="167">
        <f>[1]节奏总纲!AE1923</f>
        <v>111.37559177896294</v>
      </c>
      <c r="AF1923" s="167">
        <f>[1]节奏总纲!AF1923</f>
        <v>114.5957053722738</v>
      </c>
      <c r="AG1923" s="167">
        <f>[1]节奏总纲!AG1923</f>
        <v>119.45251084341426</v>
      </c>
      <c r="AH1923" s="167">
        <f>[1]节奏总纲!AH1923</f>
        <v>128.59322973153286</v>
      </c>
    </row>
    <row r="1924" spans="29:34" x14ac:dyDescent="0.15">
      <c r="AC1924" s="167">
        <v>1921</v>
      </c>
      <c r="AD1924" s="167">
        <f>[1]节奏总纲!AD1924</f>
        <v>109.08128735459617</v>
      </c>
      <c r="AE1924" s="167">
        <f>[1]节奏总纲!AE1924</f>
        <v>111.3829652626935</v>
      </c>
      <c r="AF1924" s="167">
        <f>[1]节奏总纲!AF1924</f>
        <v>114.60379636227282</v>
      </c>
      <c r="AG1924" s="167">
        <f>[1]节奏总纲!AG1924</f>
        <v>119.46049965384714</v>
      </c>
      <c r="AH1924" s="167">
        <f>[1]节奏总纲!AH1924</f>
        <v>128.60055074450088</v>
      </c>
    </row>
    <row r="1925" spans="29:34" x14ac:dyDescent="0.15">
      <c r="AC1925" s="167">
        <v>1922</v>
      </c>
      <c r="AD1925" s="167">
        <f>[1]节奏总纲!AD1925</f>
        <v>109.08857872479778</v>
      </c>
      <c r="AE1925" s="167">
        <f>[1]节奏总纲!AE1925</f>
        <v>111.39033874642406</v>
      </c>
      <c r="AF1925" s="167">
        <f>[1]节奏总纲!AF1925</f>
        <v>114.61188735227182</v>
      </c>
      <c r="AG1925" s="167">
        <f>[1]节奏总纲!AG1925</f>
        <v>119.46848846428001</v>
      </c>
      <c r="AH1925" s="167">
        <f>[1]节奏总纲!AH1925</f>
        <v>128.6078717574689</v>
      </c>
    </row>
    <row r="1926" spans="29:34" x14ac:dyDescent="0.15">
      <c r="AC1926" s="167">
        <v>1923</v>
      </c>
      <c r="AD1926" s="167">
        <f>[1]节奏总纲!AD1926</f>
        <v>109.09587009499941</v>
      </c>
      <c r="AE1926" s="167">
        <f>[1]节奏总纲!AE1926</f>
        <v>111.39771223015462</v>
      </c>
      <c r="AF1926" s="167">
        <f>[1]节奏总纲!AF1926</f>
        <v>114.61997834227084</v>
      </c>
      <c r="AG1926" s="167">
        <f>[1]节奏总纲!AG1926</f>
        <v>119.47647727471289</v>
      </c>
      <c r="AH1926" s="167">
        <f>[1]节奏总纲!AH1926</f>
        <v>128.61519277043695</v>
      </c>
    </row>
    <row r="1927" spans="29:34" x14ac:dyDescent="0.15">
      <c r="AC1927" s="167">
        <v>1924</v>
      </c>
      <c r="AD1927" s="167">
        <f>[1]节奏总纲!AD1927</f>
        <v>109.10316146520103</v>
      </c>
      <c r="AE1927" s="167">
        <f>[1]节奏总纲!AE1927</f>
        <v>111.40508571388519</v>
      </c>
      <c r="AF1927" s="167">
        <f>[1]节奏总纲!AF1927</f>
        <v>114.62806933226985</v>
      </c>
      <c r="AG1927" s="167">
        <f>[1]节奏总纲!AG1927</f>
        <v>119.48446608514575</v>
      </c>
      <c r="AH1927" s="167">
        <f>[1]节奏总纲!AH1927</f>
        <v>128.62251378340497</v>
      </c>
    </row>
    <row r="1928" spans="29:34" x14ac:dyDescent="0.15">
      <c r="AC1928" s="167">
        <v>1925</v>
      </c>
      <c r="AD1928" s="167">
        <f>[1]节奏总纲!AD1928</f>
        <v>109.11045283540264</v>
      </c>
      <c r="AE1928" s="167">
        <f>[1]节奏总纲!AE1928</f>
        <v>111.41245919761576</v>
      </c>
      <c r="AF1928" s="167">
        <f>[1]节奏总纲!AF1928</f>
        <v>114.63616032226886</v>
      </c>
      <c r="AG1928" s="167">
        <f>[1]节奏总纲!AG1928</f>
        <v>119.49245489557863</v>
      </c>
      <c r="AH1928" s="167">
        <f>[1]节奏总纲!AH1928</f>
        <v>128.62983479637299</v>
      </c>
    </row>
    <row r="1929" spans="29:34" x14ac:dyDescent="0.15">
      <c r="AC1929" s="167">
        <v>1926</v>
      </c>
      <c r="AD1929" s="167">
        <f>[1]节奏总纲!AD1929</f>
        <v>109.11774420560427</v>
      </c>
      <c r="AE1929" s="167">
        <f>[1]节奏总纲!AE1929</f>
        <v>111.41983268134632</v>
      </c>
      <c r="AF1929" s="167">
        <f>[1]节奏总纲!AF1929</f>
        <v>114.64425131226787</v>
      </c>
      <c r="AG1929" s="167">
        <f>[1]节奏总纲!AG1929</f>
        <v>119.50044370601151</v>
      </c>
      <c r="AH1929" s="167">
        <f>[1]节奏总纲!AH1929</f>
        <v>128.63715580934101</v>
      </c>
    </row>
    <row r="1930" spans="29:34" x14ac:dyDescent="0.15">
      <c r="AC1930" s="167">
        <v>1927</v>
      </c>
      <c r="AD1930" s="167">
        <f>[1]节奏总纲!AD1930</f>
        <v>109.12503557580588</v>
      </c>
      <c r="AE1930" s="167">
        <f>[1]节奏总纲!AE1930</f>
        <v>111.42720616507688</v>
      </c>
      <c r="AF1930" s="167">
        <f>[1]节奏总纲!AF1930</f>
        <v>114.65234230226689</v>
      </c>
      <c r="AG1930" s="167">
        <f>[1]节奏总纲!AG1930</f>
        <v>119.50843251644439</v>
      </c>
      <c r="AH1930" s="167">
        <f>[1]节奏总纲!AH1930</f>
        <v>128.64447682230903</v>
      </c>
    </row>
    <row r="1931" spans="29:34" x14ac:dyDescent="0.15">
      <c r="AC1931" s="167">
        <v>1928</v>
      </c>
      <c r="AD1931" s="167">
        <f>[1]节奏总纲!AD1931</f>
        <v>109.1323269460075</v>
      </c>
      <c r="AE1931" s="167">
        <f>[1]节奏总纲!AE1931</f>
        <v>111.43457964880744</v>
      </c>
      <c r="AF1931" s="167">
        <f>[1]节奏总纲!AF1931</f>
        <v>114.66043329226589</v>
      </c>
      <c r="AG1931" s="167">
        <f>[1]节奏总纲!AG1931</f>
        <v>119.51642132687725</v>
      </c>
      <c r="AH1931" s="167">
        <f>[1]节奏总纲!AH1931</f>
        <v>128.65179783527708</v>
      </c>
    </row>
    <row r="1932" spans="29:34" x14ac:dyDescent="0.15">
      <c r="AC1932" s="167">
        <v>1929</v>
      </c>
      <c r="AD1932" s="167">
        <f>[1]节奏总纲!AD1932</f>
        <v>109.13961831620911</v>
      </c>
      <c r="AE1932" s="167">
        <f>[1]节奏总纲!AE1932</f>
        <v>111.441953132538</v>
      </c>
      <c r="AF1932" s="167">
        <f>[1]节奏总纲!AF1932</f>
        <v>114.66852428226491</v>
      </c>
      <c r="AG1932" s="167">
        <f>[1]节奏总纲!AG1932</f>
        <v>119.52441013731013</v>
      </c>
      <c r="AH1932" s="167">
        <f>[1]节奏总纲!AH1932</f>
        <v>128.6591188482451</v>
      </c>
    </row>
    <row r="1933" spans="29:34" x14ac:dyDescent="0.15">
      <c r="AC1933" s="167">
        <v>1930</v>
      </c>
      <c r="AD1933" s="167">
        <f>[1]节奏总纲!AD1933</f>
        <v>109.14690968641074</v>
      </c>
      <c r="AE1933" s="167">
        <f>[1]节奏总纲!AE1933</f>
        <v>111.44932661626856</v>
      </c>
      <c r="AF1933" s="167">
        <f>[1]节奏总纲!AF1933</f>
        <v>114.67661527226392</v>
      </c>
      <c r="AG1933" s="167">
        <f>[1]节奏总纲!AG1933</f>
        <v>119.532398947743</v>
      </c>
      <c r="AH1933" s="167">
        <f>[1]节奏总纲!AH1933</f>
        <v>128.66643986121312</v>
      </c>
    </row>
    <row r="1934" spans="29:34" x14ac:dyDescent="0.15">
      <c r="AC1934" s="167">
        <v>1931</v>
      </c>
      <c r="AD1934" s="167">
        <f>[1]节奏总纲!AD1934</f>
        <v>109.15420105661235</v>
      </c>
      <c r="AE1934" s="167">
        <f>[1]节奏总纲!AE1934</f>
        <v>111.45670009999914</v>
      </c>
      <c r="AF1934" s="167">
        <f>[1]节奏总纲!AF1934</f>
        <v>114.68470626226294</v>
      </c>
      <c r="AG1934" s="167">
        <f>[1]节奏总纲!AG1934</f>
        <v>119.54038775817588</v>
      </c>
      <c r="AH1934" s="167">
        <f>[1]节奏总纲!AH1934</f>
        <v>128.67376087418114</v>
      </c>
    </row>
    <row r="1935" spans="29:34" x14ac:dyDescent="0.15">
      <c r="AC1935" s="167">
        <v>1932</v>
      </c>
      <c r="AD1935" s="167">
        <f>[1]节奏总纲!AD1935</f>
        <v>109.16149242681396</v>
      </c>
      <c r="AE1935" s="167">
        <f>[1]节奏总纲!AE1935</f>
        <v>111.4640735837297</v>
      </c>
      <c r="AF1935" s="167">
        <f>[1]节奏总纲!AF1935</f>
        <v>114.69279725226194</v>
      </c>
      <c r="AG1935" s="167">
        <f>[1]节奏总纲!AG1935</f>
        <v>119.54837656860876</v>
      </c>
      <c r="AH1935" s="167">
        <f>[1]节奏总纲!AH1935</f>
        <v>128.68108188714919</v>
      </c>
    </row>
    <row r="1936" spans="29:34" x14ac:dyDescent="0.15">
      <c r="AC1936" s="167">
        <v>1933</v>
      </c>
      <c r="AD1936" s="167">
        <f>[1]节奏总纲!AD1936</f>
        <v>109.16878379701559</v>
      </c>
      <c r="AE1936" s="167">
        <f>[1]节奏总纲!AE1936</f>
        <v>111.47144706746026</v>
      </c>
      <c r="AF1936" s="167">
        <f>[1]节奏总纲!AF1936</f>
        <v>114.70088824226096</v>
      </c>
      <c r="AG1936" s="167">
        <f>[1]节奏总纲!AG1936</f>
        <v>119.55636537904162</v>
      </c>
      <c r="AH1936" s="167">
        <f>[1]节奏总纲!AH1936</f>
        <v>128.68840290011721</v>
      </c>
    </row>
    <row r="1937" spans="29:34" x14ac:dyDescent="0.15">
      <c r="AC1937" s="167">
        <v>1934</v>
      </c>
      <c r="AD1937" s="167">
        <f>[1]节奏总纲!AD1937</f>
        <v>109.17607516721721</v>
      </c>
      <c r="AE1937" s="167">
        <f>[1]节奏总纲!AE1937</f>
        <v>111.47882055119082</v>
      </c>
      <c r="AF1937" s="167">
        <f>[1]节奏总纲!AF1937</f>
        <v>114.70897923225996</v>
      </c>
      <c r="AG1937" s="167">
        <f>[1]节奏总纲!AG1937</f>
        <v>119.5643541894745</v>
      </c>
      <c r="AH1937" s="167">
        <f>[1]节奏总纲!AH1937</f>
        <v>128.69572391308523</v>
      </c>
    </row>
    <row r="1938" spans="29:34" x14ac:dyDescent="0.15">
      <c r="AC1938" s="167">
        <v>1935</v>
      </c>
      <c r="AD1938" s="167">
        <f>[1]节奏总纲!AD1938</f>
        <v>109.18336653741882</v>
      </c>
      <c r="AE1938" s="167">
        <f>[1]节奏总纲!AE1938</f>
        <v>111.48619403492138</v>
      </c>
      <c r="AF1938" s="167">
        <f>[1]节奏总纲!AF1938</f>
        <v>114.71707022225898</v>
      </c>
      <c r="AG1938" s="167">
        <f>[1]节奏总纲!AG1938</f>
        <v>119.57234299990738</v>
      </c>
      <c r="AH1938" s="167">
        <f>[1]节奏总纲!AH1938</f>
        <v>128.70304492605325</v>
      </c>
    </row>
    <row r="1939" spans="29:34" x14ac:dyDescent="0.15">
      <c r="AC1939" s="167">
        <v>1936</v>
      </c>
      <c r="AD1939" s="167">
        <f>[1]节奏总纲!AD1939</f>
        <v>109.19065790762043</v>
      </c>
      <c r="AE1939" s="167">
        <f>[1]节奏总纲!AE1939</f>
        <v>111.49356751865194</v>
      </c>
      <c r="AF1939" s="167">
        <f>[1]节奏总纲!AF1939</f>
        <v>114.72516121225799</v>
      </c>
      <c r="AG1939" s="167">
        <f>[1]节奏总纲!AG1939</f>
        <v>119.58033181034025</v>
      </c>
      <c r="AH1939" s="167">
        <f>[1]节奏总纲!AH1939</f>
        <v>128.7103659390213</v>
      </c>
    </row>
    <row r="1940" spans="29:34" x14ac:dyDescent="0.15">
      <c r="AC1940" s="167">
        <v>1937</v>
      </c>
      <c r="AD1940" s="167">
        <f>[1]节奏总纲!AD1940</f>
        <v>109.19794927782206</v>
      </c>
      <c r="AE1940" s="167">
        <f>[1]节奏总纲!AE1940</f>
        <v>111.50094100238252</v>
      </c>
      <c r="AF1940" s="167">
        <f>[1]节奏总纲!AF1940</f>
        <v>114.73325220225699</v>
      </c>
      <c r="AG1940" s="167">
        <f>[1]节奏总纲!AG1940</f>
        <v>119.58832062077313</v>
      </c>
      <c r="AH1940" s="167">
        <f>[1]节奏总纲!AH1940</f>
        <v>128.71768695198932</v>
      </c>
    </row>
    <row r="1941" spans="29:34" x14ac:dyDescent="0.15">
      <c r="AC1941" s="167">
        <v>1938</v>
      </c>
      <c r="AD1941" s="167">
        <f>[1]节奏总纲!AD1941</f>
        <v>109.20524064802368</v>
      </c>
      <c r="AE1941" s="167">
        <f>[1]节奏总纲!AE1941</f>
        <v>111.50831448611308</v>
      </c>
      <c r="AF1941" s="167">
        <f>[1]节奏总纲!AF1941</f>
        <v>114.74134319225601</v>
      </c>
      <c r="AG1941" s="167">
        <f>[1]节奏总纲!AG1941</f>
        <v>119.596309431206</v>
      </c>
      <c r="AH1941" s="167">
        <f>[1]节奏总纲!AH1941</f>
        <v>128.72500796495734</v>
      </c>
    </row>
    <row r="1942" spans="29:34" x14ac:dyDescent="0.15">
      <c r="AC1942" s="167">
        <v>1939</v>
      </c>
      <c r="AD1942" s="167">
        <f>[1]节奏总纲!AD1942</f>
        <v>109.21253201822529</v>
      </c>
      <c r="AE1942" s="167">
        <f>[1]节奏总纲!AE1942</f>
        <v>111.51568796984364</v>
      </c>
      <c r="AF1942" s="167">
        <f>[1]节奏总纲!AF1942</f>
        <v>114.74943418225502</v>
      </c>
      <c r="AG1942" s="167">
        <f>[1]节奏总纲!AG1942</f>
        <v>119.60429824163887</v>
      </c>
      <c r="AH1942" s="167">
        <f>[1]节奏总纲!AH1942</f>
        <v>128.73232897792536</v>
      </c>
    </row>
    <row r="1943" spans="29:34" x14ac:dyDescent="0.15">
      <c r="AC1943" s="167">
        <v>1940</v>
      </c>
      <c r="AD1943" s="167">
        <f>[1]节奏总纲!AD1943</f>
        <v>109.2198233884269</v>
      </c>
      <c r="AE1943" s="167">
        <f>[1]节奏总纲!AE1943</f>
        <v>111.5230614535742</v>
      </c>
      <c r="AF1943" s="167">
        <f>[1]节奏总纲!AF1943</f>
        <v>114.75752517225403</v>
      </c>
      <c r="AG1943" s="167">
        <f>[1]节奏总纲!AG1943</f>
        <v>119.61228705207175</v>
      </c>
      <c r="AH1943" s="167">
        <f>[1]节奏总纲!AH1943</f>
        <v>128.73964999089341</v>
      </c>
    </row>
    <row r="1944" spans="29:34" x14ac:dyDescent="0.15">
      <c r="AC1944" s="167">
        <v>1941</v>
      </c>
      <c r="AD1944" s="167">
        <f>[1]节奏总纲!AD1944</f>
        <v>109.22711475862853</v>
      </c>
      <c r="AE1944" s="167">
        <f>[1]节奏总纲!AE1944</f>
        <v>111.53043493730476</v>
      </c>
      <c r="AF1944" s="167">
        <f>[1]节奏总纲!AF1944</f>
        <v>114.76561616225304</v>
      </c>
      <c r="AG1944" s="167">
        <f>[1]节奏总纲!AG1944</f>
        <v>119.62027586250463</v>
      </c>
      <c r="AH1944" s="167">
        <f>[1]节奏总纲!AH1944</f>
        <v>128.74697100386143</v>
      </c>
    </row>
    <row r="1945" spans="29:34" x14ac:dyDescent="0.15">
      <c r="AC1945" s="167">
        <v>1942</v>
      </c>
      <c r="AD1945" s="167">
        <f>[1]节奏总纲!AD1945</f>
        <v>109.23440612883014</v>
      </c>
      <c r="AE1945" s="167">
        <f>[1]节奏总纲!AE1945</f>
        <v>111.53780842103532</v>
      </c>
      <c r="AF1945" s="167">
        <f>[1]节奏总纲!AF1945</f>
        <v>114.77370715225206</v>
      </c>
      <c r="AG1945" s="167">
        <f>[1]节奏总纲!AG1945</f>
        <v>119.62826467293749</v>
      </c>
      <c r="AH1945" s="167">
        <f>[1]节奏总纲!AH1945</f>
        <v>128.75429201682945</v>
      </c>
    </row>
    <row r="1946" spans="29:34" x14ac:dyDescent="0.15">
      <c r="AC1946" s="167">
        <v>1943</v>
      </c>
      <c r="AD1946" s="167">
        <f>[1]节奏总纲!AD1946</f>
        <v>109.24169749903176</v>
      </c>
      <c r="AE1946" s="167">
        <f>[1]节奏总纲!AE1946</f>
        <v>111.5451819047659</v>
      </c>
      <c r="AF1946" s="167">
        <f>[1]节奏总纲!AF1946</f>
        <v>114.78179814225106</v>
      </c>
      <c r="AG1946" s="167">
        <f>[1]节奏总纲!AG1946</f>
        <v>119.63625348337037</v>
      </c>
      <c r="AH1946" s="167">
        <f>[1]节奏总纲!AH1946</f>
        <v>128.76161302979747</v>
      </c>
    </row>
    <row r="1947" spans="29:34" x14ac:dyDescent="0.15">
      <c r="AC1947" s="167">
        <v>1944</v>
      </c>
      <c r="AD1947" s="167">
        <f>[1]节奏总纲!AD1947</f>
        <v>109.24898886923339</v>
      </c>
      <c r="AE1947" s="167">
        <f>[1]节奏总纲!AE1947</f>
        <v>111.55255538849646</v>
      </c>
      <c r="AF1947" s="167">
        <f>[1]节奏总纲!AF1947</f>
        <v>114.78988913225008</v>
      </c>
      <c r="AG1947" s="167">
        <f>[1]节奏总纲!AG1947</f>
        <v>119.64424229380325</v>
      </c>
      <c r="AH1947" s="167">
        <f>[1]节奏总纲!AH1947</f>
        <v>128.76893404276552</v>
      </c>
    </row>
    <row r="1948" spans="29:34" x14ac:dyDescent="0.15">
      <c r="AC1948" s="167">
        <v>1945</v>
      </c>
      <c r="AD1948" s="167">
        <f>[1]节奏总纲!AD1948</f>
        <v>109.256280239435</v>
      </c>
      <c r="AE1948" s="167">
        <f>[1]节奏总纲!AE1948</f>
        <v>111.55992887222702</v>
      </c>
      <c r="AF1948" s="167">
        <f>[1]节奏总纲!AF1948</f>
        <v>114.79798012224909</v>
      </c>
      <c r="AG1948" s="167">
        <f>[1]节奏总纲!AG1948</f>
        <v>119.65223110423612</v>
      </c>
      <c r="AH1948" s="167">
        <f>[1]节奏总纲!AH1948</f>
        <v>128.77625505573354</v>
      </c>
    </row>
    <row r="1949" spans="29:34" x14ac:dyDescent="0.15">
      <c r="AC1949" s="167">
        <v>1946</v>
      </c>
      <c r="AD1949" s="167">
        <f>[1]节奏总纲!AD1949</f>
        <v>109.26357160963661</v>
      </c>
      <c r="AE1949" s="167">
        <f>[1]节奏总纲!AE1949</f>
        <v>111.56730235595758</v>
      </c>
      <c r="AF1949" s="167">
        <f>[1]节奏总纲!AF1949</f>
        <v>114.80607111224811</v>
      </c>
      <c r="AG1949" s="167">
        <f>[1]节奏总纲!AG1949</f>
        <v>119.660219914669</v>
      </c>
      <c r="AH1949" s="167">
        <f>[1]节奏总纲!AH1949</f>
        <v>128.78357606870156</v>
      </c>
    </row>
    <row r="1950" spans="29:34" x14ac:dyDescent="0.15">
      <c r="AC1950" s="167">
        <v>1947</v>
      </c>
      <c r="AD1950" s="167">
        <f>[1]节奏总纲!AD1950</f>
        <v>109.27086297983823</v>
      </c>
      <c r="AE1950" s="167">
        <f>[1]节奏总纲!AE1950</f>
        <v>111.57467583968814</v>
      </c>
      <c r="AF1950" s="167">
        <f>[1]节奏总纲!AF1950</f>
        <v>114.81416210224711</v>
      </c>
      <c r="AG1950" s="167">
        <f>[1]节奏总纲!AG1950</f>
        <v>119.66820872510186</v>
      </c>
      <c r="AH1950" s="167">
        <f>[1]节奏总纲!AH1950</f>
        <v>128.79089708166958</v>
      </c>
    </row>
    <row r="1951" spans="29:34" x14ac:dyDescent="0.15">
      <c r="AC1951" s="167">
        <v>1948</v>
      </c>
      <c r="AD1951" s="167">
        <f>[1]节奏总纲!AD1951</f>
        <v>109.27815435003986</v>
      </c>
      <c r="AE1951" s="167">
        <f>[1]节奏总纲!AE1951</f>
        <v>111.5820493234187</v>
      </c>
      <c r="AF1951" s="167">
        <f>[1]节奏总纲!AF1951</f>
        <v>114.82225309224613</v>
      </c>
      <c r="AG1951" s="167">
        <f>[1]节奏总纲!AG1951</f>
        <v>119.67619753553474</v>
      </c>
      <c r="AH1951" s="167">
        <f>[1]节奏总纲!AH1951</f>
        <v>128.79821809463763</v>
      </c>
    </row>
    <row r="1952" spans="29:34" x14ac:dyDescent="0.15">
      <c r="AC1952" s="167">
        <v>1949</v>
      </c>
      <c r="AD1952" s="167">
        <f>[1]节奏总纲!AD1952</f>
        <v>109.28544572024147</v>
      </c>
      <c r="AE1952" s="167">
        <f>[1]节奏总纲!AE1952</f>
        <v>111.58942280714928</v>
      </c>
      <c r="AF1952" s="167">
        <f>[1]节奏总纲!AF1952</f>
        <v>114.83034408224513</v>
      </c>
      <c r="AG1952" s="167">
        <f>[1]节奏总纲!AG1952</f>
        <v>119.68418634596762</v>
      </c>
      <c r="AH1952" s="167">
        <f>[1]节奏总纲!AH1952</f>
        <v>128.80553910760565</v>
      </c>
    </row>
    <row r="1953" spans="29:34" x14ac:dyDescent="0.15">
      <c r="AC1953" s="167">
        <v>1950</v>
      </c>
      <c r="AD1953" s="167">
        <f>[1]节奏总纲!AD1953</f>
        <v>109.29273709044308</v>
      </c>
      <c r="AE1953" s="167">
        <f>[1]节奏总纲!AE1953</f>
        <v>111.59679629087984</v>
      </c>
      <c r="AF1953" s="167">
        <f>[1]节奏总纲!AF1953</f>
        <v>114.83843507224415</v>
      </c>
      <c r="AG1953" s="167">
        <f>[1]节奏总纲!AG1953</f>
        <v>119.69217515640049</v>
      </c>
      <c r="AH1953" s="167">
        <f>[1]节奏总纲!AH1953</f>
        <v>128.81286012057367</v>
      </c>
    </row>
    <row r="1954" spans="29:34" x14ac:dyDescent="0.15">
      <c r="AC1954" s="167">
        <v>1951</v>
      </c>
      <c r="AD1954" s="167">
        <f>[1]节奏总纲!AD1954</f>
        <v>109.3000284606447</v>
      </c>
      <c r="AE1954" s="167">
        <f>[1]节奏总纲!AE1954</f>
        <v>111.6041697746104</v>
      </c>
      <c r="AF1954" s="167">
        <f>[1]节奏总纲!AF1954</f>
        <v>114.84652606224316</v>
      </c>
      <c r="AG1954" s="167">
        <f>[1]节奏总纲!AG1954</f>
        <v>119.70016396683336</v>
      </c>
      <c r="AH1954" s="167">
        <f>[1]节奏总纲!AH1954</f>
        <v>128.82018113354169</v>
      </c>
    </row>
    <row r="1955" spans="29:34" x14ac:dyDescent="0.15">
      <c r="AC1955" s="167">
        <v>1952</v>
      </c>
      <c r="AD1955" s="167">
        <f>[1]节奏总纲!AD1955</f>
        <v>109.30731983084632</v>
      </c>
      <c r="AE1955" s="167">
        <f>[1]节奏总纲!AE1955</f>
        <v>111.61154325834096</v>
      </c>
      <c r="AF1955" s="167">
        <f>[1]节奏总纲!AF1955</f>
        <v>114.85461705224218</v>
      </c>
      <c r="AG1955" s="167">
        <f>[1]节奏总纲!AG1955</f>
        <v>119.70815277726624</v>
      </c>
      <c r="AH1955" s="167">
        <f>[1]节奏总纲!AH1955</f>
        <v>128.82750214650974</v>
      </c>
    </row>
    <row r="1956" spans="29:34" x14ac:dyDescent="0.15">
      <c r="AC1956" s="167">
        <v>1953</v>
      </c>
      <c r="AD1956" s="167">
        <f>[1]节奏总纲!AD1956</f>
        <v>109.31461120104794</v>
      </c>
      <c r="AE1956" s="167">
        <f>[1]节奏总纲!AE1956</f>
        <v>111.61891674207152</v>
      </c>
      <c r="AF1956" s="167">
        <f>[1]节奏总纲!AF1956</f>
        <v>114.86270804224118</v>
      </c>
      <c r="AG1956" s="167">
        <f>[1]节奏总纲!AG1956</f>
        <v>119.71614158769911</v>
      </c>
      <c r="AH1956" s="167">
        <f>[1]节奏总纲!AH1956</f>
        <v>128.83482315947776</v>
      </c>
    </row>
    <row r="1957" spans="29:34" x14ac:dyDescent="0.15">
      <c r="AC1957" s="167">
        <v>1954</v>
      </c>
      <c r="AD1957" s="167">
        <f>[1]节奏总纲!AD1957</f>
        <v>109.32190257124955</v>
      </c>
      <c r="AE1957" s="167">
        <f>[1]节奏总纲!AE1957</f>
        <v>111.62629022580208</v>
      </c>
      <c r="AF1957" s="167">
        <f>[1]节奏总纲!AF1957</f>
        <v>114.8707990322402</v>
      </c>
      <c r="AG1957" s="167">
        <f>[1]节奏总纲!AG1957</f>
        <v>119.72413039813199</v>
      </c>
      <c r="AH1957" s="167">
        <f>[1]节奏总纲!AH1957</f>
        <v>128.84214417244578</v>
      </c>
    </row>
    <row r="1958" spans="29:34" x14ac:dyDescent="0.15">
      <c r="AC1958" s="167">
        <v>1955</v>
      </c>
      <c r="AD1958" s="167">
        <f>[1]节奏总纲!AD1958</f>
        <v>109.32919394145118</v>
      </c>
      <c r="AE1958" s="167">
        <f>[1]节奏总纲!AE1958</f>
        <v>111.63366370953266</v>
      </c>
      <c r="AF1958" s="167">
        <f>[1]节奏总纲!AF1958</f>
        <v>114.8788900222392</v>
      </c>
      <c r="AG1958" s="167">
        <f>[1]节奏总纲!AG1958</f>
        <v>119.73211920856487</v>
      </c>
      <c r="AH1958" s="167">
        <f>[1]节奏总纲!AH1958</f>
        <v>128.84946518541381</v>
      </c>
    </row>
    <row r="1959" spans="29:34" x14ac:dyDescent="0.15">
      <c r="AC1959" s="167">
        <v>1956</v>
      </c>
      <c r="AD1959" s="167">
        <f>[1]节奏总纲!AD1959</f>
        <v>109.33648531165279</v>
      </c>
      <c r="AE1959" s="167">
        <f>[1]节奏总纲!AE1959</f>
        <v>111.64103719326322</v>
      </c>
      <c r="AF1959" s="167">
        <f>[1]节奏总纲!AF1959</f>
        <v>114.88698101223822</v>
      </c>
      <c r="AG1959" s="167">
        <f>[1]节奏总纲!AG1959</f>
        <v>119.74010801899773</v>
      </c>
      <c r="AH1959" s="167">
        <f>[1]节奏总纲!AH1959</f>
        <v>128.85678619838183</v>
      </c>
    </row>
    <row r="1960" spans="29:34" x14ac:dyDescent="0.15">
      <c r="AC1960" s="167">
        <v>1957</v>
      </c>
      <c r="AD1960" s="167">
        <f>[1]节奏总纲!AD1960</f>
        <v>109.34377668185441</v>
      </c>
      <c r="AE1960" s="167">
        <f>[1]节奏总纲!AE1960</f>
        <v>111.64841067699378</v>
      </c>
      <c r="AF1960" s="167">
        <f>[1]节奏总纲!AF1960</f>
        <v>114.89507200223723</v>
      </c>
      <c r="AG1960" s="167">
        <f>[1]节奏总纲!AG1960</f>
        <v>119.74809682943061</v>
      </c>
      <c r="AH1960" s="167">
        <f>[1]节奏总纲!AH1960</f>
        <v>128.86410721134988</v>
      </c>
    </row>
    <row r="1961" spans="29:34" x14ac:dyDescent="0.15">
      <c r="AC1961" s="167">
        <v>1958</v>
      </c>
      <c r="AD1961" s="167">
        <f>[1]节奏总纲!AD1961</f>
        <v>109.35106805205602</v>
      </c>
      <c r="AE1961" s="167">
        <f>[1]节奏总纲!AE1961</f>
        <v>111.65578416072434</v>
      </c>
      <c r="AF1961" s="167">
        <f>[1]节奏总纲!AF1961</f>
        <v>114.90316299223625</v>
      </c>
      <c r="AG1961" s="167">
        <f>[1]节奏总纲!AG1961</f>
        <v>119.75608563986349</v>
      </c>
      <c r="AH1961" s="167">
        <f>[1]节奏总纲!AH1961</f>
        <v>128.8714282243179</v>
      </c>
    </row>
    <row r="1962" spans="29:34" x14ac:dyDescent="0.15">
      <c r="AC1962" s="167">
        <v>1959</v>
      </c>
      <c r="AD1962" s="167">
        <f>[1]节奏总纲!AD1962</f>
        <v>109.35835942225765</v>
      </c>
      <c r="AE1962" s="167">
        <f>[1]节奏总纲!AE1962</f>
        <v>111.6631576444549</v>
      </c>
      <c r="AF1962" s="167">
        <f>[1]节奏总纲!AF1962</f>
        <v>114.91125398223525</v>
      </c>
      <c r="AG1962" s="167">
        <f>[1]节奏总纲!AG1962</f>
        <v>119.76407445029636</v>
      </c>
      <c r="AH1962" s="167">
        <f>[1]节奏总纲!AH1962</f>
        <v>128.87874923728592</v>
      </c>
    </row>
    <row r="1963" spans="29:34" x14ac:dyDescent="0.15">
      <c r="AC1963" s="167">
        <v>1960</v>
      </c>
      <c r="AD1963" s="167">
        <f>[1]节奏总纲!AD1963</f>
        <v>109.36565079245926</v>
      </c>
      <c r="AE1963" s="167">
        <f>[1]节奏总纲!AE1963</f>
        <v>111.67053112818546</v>
      </c>
      <c r="AF1963" s="167">
        <f>[1]节奏总纲!AF1963</f>
        <v>114.91934497223427</v>
      </c>
      <c r="AG1963" s="167">
        <f>[1]节奏总纲!AG1963</f>
        <v>119.77206326072923</v>
      </c>
      <c r="AH1963" s="167">
        <f>[1]节奏总纲!AH1963</f>
        <v>128.88607025025394</v>
      </c>
    </row>
    <row r="1964" spans="29:34" x14ac:dyDescent="0.15">
      <c r="AC1964" s="167">
        <v>1961</v>
      </c>
      <c r="AD1964" s="167">
        <f>[1]节奏总纲!AD1964</f>
        <v>109.37294216266088</v>
      </c>
      <c r="AE1964" s="167">
        <f>[1]节奏总纲!AE1964</f>
        <v>111.67790461191603</v>
      </c>
      <c r="AF1964" s="167">
        <f>[1]节奏总纲!AF1964</f>
        <v>114.92743596223328</v>
      </c>
      <c r="AG1964" s="167">
        <f>[1]节奏总纲!AG1964</f>
        <v>119.7800520711621</v>
      </c>
      <c r="AH1964" s="167">
        <f>[1]节奏总纲!AH1964</f>
        <v>128.89339126322199</v>
      </c>
    </row>
    <row r="1965" spans="29:34" x14ac:dyDescent="0.15">
      <c r="AC1965" s="167">
        <v>1962</v>
      </c>
      <c r="AD1965" s="167">
        <f>[1]节奏总纲!AD1965</f>
        <v>109.3802335328625</v>
      </c>
      <c r="AE1965" s="167">
        <f>[1]节奏总纲!AE1965</f>
        <v>111.68527809564659</v>
      </c>
      <c r="AF1965" s="167">
        <f>[1]节奏总纲!AF1965</f>
        <v>114.93552695223229</v>
      </c>
      <c r="AG1965" s="167">
        <f>[1]节奏总纲!AG1965</f>
        <v>119.78804088159498</v>
      </c>
      <c r="AH1965" s="167">
        <f>[1]节奏总纲!AH1965</f>
        <v>128.90071227619001</v>
      </c>
    </row>
    <row r="1966" spans="29:34" x14ac:dyDescent="0.15">
      <c r="AC1966" s="167">
        <v>1963</v>
      </c>
      <c r="AD1966" s="167">
        <f>[1]节奏总纲!AD1966</f>
        <v>109.38752490306412</v>
      </c>
      <c r="AE1966" s="167">
        <f>[1]节奏总纲!AE1966</f>
        <v>111.69265157937716</v>
      </c>
      <c r="AF1966" s="167">
        <f>[1]节奏总纲!AF1966</f>
        <v>114.9436179422313</v>
      </c>
      <c r="AG1966" s="167">
        <f>[1]节奏总纲!AG1966</f>
        <v>119.79602969202786</v>
      </c>
      <c r="AH1966" s="167">
        <f>[1]节奏总纲!AH1966</f>
        <v>128.90803328915803</v>
      </c>
    </row>
    <row r="1967" spans="29:34" x14ac:dyDescent="0.15">
      <c r="AC1967" s="167">
        <v>1964</v>
      </c>
      <c r="AD1967" s="167">
        <f>[1]节奏总纲!AD1967</f>
        <v>109.39481627326573</v>
      </c>
      <c r="AE1967" s="167">
        <f>[1]节奏总纲!AE1967</f>
        <v>111.70002506310772</v>
      </c>
      <c r="AF1967" s="167">
        <f>[1]节奏总纲!AF1967</f>
        <v>114.95170893223032</v>
      </c>
      <c r="AG1967" s="167">
        <f>[1]节奏总纲!AG1967</f>
        <v>119.80401850246074</v>
      </c>
      <c r="AH1967" s="167">
        <f>[1]节奏总纲!AH1967</f>
        <v>128.91535430212605</v>
      </c>
    </row>
    <row r="1968" spans="29:34" x14ac:dyDescent="0.15">
      <c r="AC1968" s="167">
        <v>1965</v>
      </c>
      <c r="AD1968" s="167">
        <f>[1]节奏总纲!AD1968</f>
        <v>109.40210764346735</v>
      </c>
      <c r="AE1968" s="167">
        <f>[1]节奏总纲!AE1968</f>
        <v>111.70739854683828</v>
      </c>
      <c r="AF1968" s="167">
        <f>[1]节奏总纲!AF1968</f>
        <v>114.95979992222932</v>
      </c>
      <c r="AG1968" s="167">
        <f>[1]节奏总纲!AG1968</f>
        <v>119.8120073128936</v>
      </c>
      <c r="AH1968" s="167">
        <f>[1]节奏总纲!AH1968</f>
        <v>128.9226753150941</v>
      </c>
    </row>
    <row r="1969" spans="29:34" x14ac:dyDescent="0.15">
      <c r="AC1969" s="167">
        <v>1966</v>
      </c>
      <c r="AD1969" s="167">
        <f>[1]节奏总纲!AD1969</f>
        <v>109.40939901366897</v>
      </c>
      <c r="AE1969" s="167">
        <f>[1]节奏总纲!AE1969</f>
        <v>111.71477203056884</v>
      </c>
      <c r="AF1969" s="167">
        <f>[1]节奏总纲!AF1969</f>
        <v>114.96789091222833</v>
      </c>
      <c r="AG1969" s="167">
        <f>[1]节奏总纲!AG1969</f>
        <v>119.81999612332648</v>
      </c>
      <c r="AH1969" s="167">
        <f>[1]节奏总纲!AH1969</f>
        <v>128.92999632806212</v>
      </c>
    </row>
    <row r="1970" spans="29:34" x14ac:dyDescent="0.15">
      <c r="AC1970" s="167">
        <v>1967</v>
      </c>
      <c r="AD1970" s="167">
        <f>[1]节奏总纲!AD1970</f>
        <v>109.41669038387059</v>
      </c>
      <c r="AE1970" s="167">
        <f>[1]节奏总纲!AE1970</f>
        <v>111.72214551429941</v>
      </c>
      <c r="AF1970" s="167">
        <f>[1]节奏总纲!AF1970</f>
        <v>114.97598190222735</v>
      </c>
      <c r="AG1970" s="167">
        <f>[1]节奏总纲!AG1970</f>
        <v>119.82798493375935</v>
      </c>
      <c r="AH1970" s="167">
        <f>[1]节奏总纲!AH1970</f>
        <v>128.93731734103014</v>
      </c>
    </row>
    <row r="1971" spans="29:34" x14ac:dyDescent="0.15">
      <c r="AC1971" s="167">
        <v>1968</v>
      </c>
      <c r="AD1971" s="167">
        <f>[1]节奏总纲!AD1971</f>
        <v>109.4239817540722</v>
      </c>
      <c r="AE1971" s="167">
        <f>[1]节奏总纲!AE1971</f>
        <v>111.72951899802997</v>
      </c>
      <c r="AF1971" s="167">
        <f>[1]节奏总纲!AF1971</f>
        <v>114.98407289222635</v>
      </c>
      <c r="AG1971" s="167">
        <f>[1]节奏总纲!AG1971</f>
        <v>119.83597374419223</v>
      </c>
      <c r="AH1971" s="167">
        <f>[1]节奏总纲!AH1971</f>
        <v>128.94463835399816</v>
      </c>
    </row>
    <row r="1972" spans="29:34" x14ac:dyDescent="0.15">
      <c r="AC1972" s="167">
        <v>1969</v>
      </c>
      <c r="AD1972" s="167">
        <f>[1]节奏总纲!AD1972</f>
        <v>109.43127312427382</v>
      </c>
      <c r="AE1972" s="167">
        <f>[1]节奏总纲!AE1972</f>
        <v>111.73689248176053</v>
      </c>
      <c r="AF1972" s="167">
        <f>[1]节奏总纲!AF1972</f>
        <v>114.99216388222537</v>
      </c>
      <c r="AG1972" s="167">
        <f>[1]节奏总纲!AG1972</f>
        <v>119.84396255462511</v>
      </c>
      <c r="AH1972" s="167">
        <f>[1]节奏总纲!AH1972</f>
        <v>128.95195936696621</v>
      </c>
    </row>
    <row r="1973" spans="29:34" x14ac:dyDescent="0.15">
      <c r="AC1973" s="167">
        <v>1970</v>
      </c>
      <c r="AD1973" s="167">
        <f>[1]节奏总纲!AD1973</f>
        <v>109.43856449447544</v>
      </c>
      <c r="AE1973" s="167">
        <f>[1]节奏总纲!AE1973</f>
        <v>111.7442659654911</v>
      </c>
      <c r="AF1973" s="167">
        <f>[1]节奏总纲!AF1973</f>
        <v>115.00022669298825</v>
      </c>
      <c r="AG1973" s="167">
        <f>[1]节奏总纲!AG1973</f>
        <v>119.85195136505797</v>
      </c>
      <c r="AH1973" s="167">
        <f>[1]节奏总纲!AH1973</f>
        <v>128.95928037993423</v>
      </c>
    </row>
    <row r="1974" spans="29:34" x14ac:dyDescent="0.15">
      <c r="AC1974" s="167">
        <v>1971</v>
      </c>
      <c r="AD1974" s="167">
        <f>[1]节奏总纲!AD1974</f>
        <v>109.44585586467706</v>
      </c>
      <c r="AE1974" s="167">
        <f>[1]节奏总纲!AE1974</f>
        <v>111.75163944922166</v>
      </c>
      <c r="AF1974" s="167">
        <f>[1]节奏总纲!AF1974</f>
        <v>115.00742312526033</v>
      </c>
      <c r="AG1974" s="167">
        <f>[1]节奏总纲!AG1974</f>
        <v>119.85994017549085</v>
      </c>
      <c r="AH1974" s="167">
        <f>[1]节奏总纲!AH1974</f>
        <v>128.96660139290225</v>
      </c>
    </row>
    <row r="1975" spans="29:34" x14ac:dyDescent="0.15">
      <c r="AC1975" s="167">
        <v>1972</v>
      </c>
      <c r="AD1975" s="167">
        <f>[1]节奏总纲!AD1975</f>
        <v>109.45314723487867</v>
      </c>
      <c r="AE1975" s="167">
        <f>[1]节奏总纲!AE1975</f>
        <v>111.75901293295222</v>
      </c>
      <c r="AF1975" s="167">
        <f>[1]节奏总纲!AF1975</f>
        <v>115.01461955753243</v>
      </c>
      <c r="AG1975" s="167">
        <f>[1]节奏总纲!AG1975</f>
        <v>119.86792898592373</v>
      </c>
      <c r="AH1975" s="167">
        <f>[1]节奏总纲!AH1975</f>
        <v>128.97392240587027</v>
      </c>
    </row>
    <row r="1976" spans="29:34" x14ac:dyDescent="0.15">
      <c r="AC1976" s="167">
        <v>1973</v>
      </c>
      <c r="AD1976" s="167">
        <f>[1]节奏总纲!AD1976</f>
        <v>109.4604386050803</v>
      </c>
      <c r="AE1976" s="167">
        <f>[1]节奏总纲!AE1976</f>
        <v>111.76638641668279</v>
      </c>
      <c r="AF1976" s="167">
        <f>[1]节奏总纲!AF1976</f>
        <v>115.02181598980451</v>
      </c>
      <c r="AG1976" s="167">
        <f>[1]节奏总纲!AG1976</f>
        <v>119.8759177963566</v>
      </c>
      <c r="AH1976" s="167">
        <f>[1]节奏总纲!AH1976</f>
        <v>128.98124341883832</v>
      </c>
    </row>
    <row r="1977" spans="29:34" x14ac:dyDescent="0.15">
      <c r="AC1977" s="167">
        <v>1974</v>
      </c>
      <c r="AD1977" s="167">
        <f>[1]节奏总纲!AD1977</f>
        <v>109.46772997528191</v>
      </c>
      <c r="AE1977" s="167">
        <f>[1]节奏总纲!AE1977</f>
        <v>111.77375990041335</v>
      </c>
      <c r="AF1977" s="167">
        <f>[1]节奏总纲!AF1977</f>
        <v>115.02901242207659</v>
      </c>
      <c r="AG1977" s="167">
        <f>[1]节奏总纲!AG1977</f>
        <v>119.88390660678947</v>
      </c>
      <c r="AH1977" s="167">
        <f>[1]节奏总纲!AH1977</f>
        <v>128.98856443180634</v>
      </c>
    </row>
    <row r="1978" spans="29:34" x14ac:dyDescent="0.15">
      <c r="AC1978" s="167">
        <v>1975</v>
      </c>
      <c r="AD1978" s="167">
        <f>[1]节奏总纲!AD1978</f>
        <v>109.47502134548353</v>
      </c>
      <c r="AE1978" s="167">
        <f>[1]节奏总纲!AE1978</f>
        <v>111.78113338414391</v>
      </c>
      <c r="AF1978" s="167">
        <f>[1]节奏总纲!AF1978</f>
        <v>115.03620885434869</v>
      </c>
      <c r="AG1978" s="167">
        <f>[1]节奏总纲!AG1978</f>
        <v>119.89189541722234</v>
      </c>
      <c r="AH1978" s="167">
        <f>[1]节奏总纲!AH1978</f>
        <v>128.99588544477436</v>
      </c>
    </row>
    <row r="1979" spans="29:34" x14ac:dyDescent="0.15">
      <c r="AC1979" s="167">
        <v>1976</v>
      </c>
      <c r="AD1979" s="167">
        <f>[1]节奏总纲!AD1979</f>
        <v>109.48231271568514</v>
      </c>
      <c r="AE1979" s="167">
        <f>[1]节奏总纲!AE1979</f>
        <v>111.78850686787447</v>
      </c>
      <c r="AF1979" s="167">
        <f>[1]节奏总纲!AF1979</f>
        <v>115.04340528662077</v>
      </c>
      <c r="AG1979" s="167">
        <f>[1]节奏总纲!AG1979</f>
        <v>119.89988422765522</v>
      </c>
      <c r="AH1979" s="167">
        <f>[1]节奏总纲!AH1979</f>
        <v>129.00293585026517</v>
      </c>
    </row>
    <row r="1980" spans="29:34" x14ac:dyDescent="0.15">
      <c r="AC1980" s="167">
        <v>1977</v>
      </c>
      <c r="AD1980" s="167">
        <f>[1]节奏总纲!AD1980</f>
        <v>109.48960408588677</v>
      </c>
      <c r="AE1980" s="167">
        <f>[1]节奏总纲!AE1980</f>
        <v>111.79588035160504</v>
      </c>
      <c r="AF1980" s="167">
        <f>[1]节奏总纲!AF1980</f>
        <v>115.05060171889285</v>
      </c>
      <c r="AG1980" s="167">
        <f>[1]节奏总纲!AG1980</f>
        <v>119.9078730380881</v>
      </c>
      <c r="AH1980" s="167">
        <f>[1]节奏总纲!AH1980</f>
        <v>129.0096390098233</v>
      </c>
    </row>
    <row r="1981" spans="29:34" x14ac:dyDescent="0.15">
      <c r="AC1981" s="167">
        <v>1978</v>
      </c>
      <c r="AD1981" s="167">
        <f>[1]节奏总纲!AD1981</f>
        <v>109.49689545608838</v>
      </c>
      <c r="AE1981" s="167">
        <f>[1]节奏总纲!AE1981</f>
        <v>111.8032538353356</v>
      </c>
      <c r="AF1981" s="167">
        <f>[1]节奏总纲!AF1981</f>
        <v>115.05779815116495</v>
      </c>
      <c r="AG1981" s="167">
        <f>[1]节奏总纲!AG1981</f>
        <v>119.91586184852098</v>
      </c>
      <c r="AH1981" s="167">
        <f>[1]节奏总纲!AH1981</f>
        <v>129.0163421693814</v>
      </c>
    </row>
    <row r="1982" spans="29:34" x14ac:dyDescent="0.15">
      <c r="AC1982" s="167">
        <v>1979</v>
      </c>
      <c r="AD1982" s="167">
        <f>[1]节奏总纲!AD1982</f>
        <v>109.50418682629</v>
      </c>
      <c r="AE1982" s="167">
        <f>[1]节奏总纲!AE1982</f>
        <v>111.81062731906617</v>
      </c>
      <c r="AF1982" s="167">
        <f>[1]节奏总纲!AF1982</f>
        <v>115.06499458343703</v>
      </c>
      <c r="AG1982" s="167">
        <f>[1]节奏总纲!AG1982</f>
        <v>119.92385065895384</v>
      </c>
      <c r="AH1982" s="167">
        <f>[1]节奏总纲!AH1982</f>
        <v>129.0230453289395</v>
      </c>
    </row>
    <row r="1983" spans="29:34" x14ac:dyDescent="0.15">
      <c r="AC1983" s="167">
        <v>1980</v>
      </c>
      <c r="AD1983" s="167">
        <f>[1]节奏总纲!AD1983</f>
        <v>109.51147819649161</v>
      </c>
      <c r="AE1983" s="167">
        <f>[1]节奏总纲!AE1983</f>
        <v>111.81800080279673</v>
      </c>
      <c r="AF1983" s="167">
        <f>[1]节奏总纲!AF1983</f>
        <v>115.07219101570911</v>
      </c>
      <c r="AG1983" s="167">
        <f>[1]节奏总纲!AG1983</f>
        <v>119.93183946938672</v>
      </c>
      <c r="AH1983" s="167">
        <f>[1]节奏总纲!AH1983</f>
        <v>129.02974848849763</v>
      </c>
    </row>
    <row r="1984" spans="29:34" x14ac:dyDescent="0.15">
      <c r="AC1984" s="167">
        <v>1981</v>
      </c>
      <c r="AD1984" s="167">
        <f>[1]节奏总纲!AD1984</f>
        <v>109.51876956669324</v>
      </c>
      <c r="AE1984" s="167">
        <f>[1]节奏总纲!AE1984</f>
        <v>111.82537428652729</v>
      </c>
      <c r="AF1984" s="167">
        <f>[1]节奏总纲!AF1984</f>
        <v>115.0793874479812</v>
      </c>
      <c r="AG1984" s="167">
        <f>[1]节奏总纲!AG1984</f>
        <v>119.93982827981959</v>
      </c>
      <c r="AH1984" s="167">
        <f>[1]节奏总纲!AH1984</f>
        <v>129.03645164805573</v>
      </c>
    </row>
    <row r="1985" spans="29:34" x14ac:dyDescent="0.15">
      <c r="AC1985" s="167">
        <v>1982</v>
      </c>
      <c r="AD1985" s="167">
        <f>[1]节奏总纲!AD1985</f>
        <v>109.52606093689485</v>
      </c>
      <c r="AE1985" s="167">
        <f>[1]节奏总纲!AE1985</f>
        <v>111.83274777025785</v>
      </c>
      <c r="AF1985" s="167">
        <f>[1]节奏总纲!AF1985</f>
        <v>115.08658388025329</v>
      </c>
      <c r="AG1985" s="167">
        <f>[1]节奏总纲!AG1985</f>
        <v>119.94781709025247</v>
      </c>
      <c r="AH1985" s="167">
        <f>[1]节奏总纲!AH1985</f>
        <v>129.04315480761383</v>
      </c>
    </row>
    <row r="1986" spans="29:34" x14ac:dyDescent="0.15">
      <c r="AC1986" s="167">
        <v>1983</v>
      </c>
      <c r="AD1986" s="167">
        <f>[1]节奏总纲!AD1986</f>
        <v>109.53335230709646</v>
      </c>
      <c r="AE1986" s="167">
        <f>[1]节奏总纲!AE1986</f>
        <v>111.84012125398841</v>
      </c>
      <c r="AF1986" s="167">
        <f>[1]节奏总纲!AF1986</f>
        <v>115.09378031252537</v>
      </c>
      <c r="AG1986" s="167">
        <f>[1]节奏总纲!AG1986</f>
        <v>119.95580590068533</v>
      </c>
      <c r="AH1986" s="167">
        <f>[1]节奏总纲!AH1986</f>
        <v>129.04985796717196</v>
      </c>
    </row>
    <row r="1987" spans="29:34" x14ac:dyDescent="0.15">
      <c r="AC1987" s="167">
        <v>1984</v>
      </c>
      <c r="AD1987" s="167">
        <f>[1]节奏总纲!AD1987</f>
        <v>109.54064367729809</v>
      </c>
      <c r="AE1987" s="167">
        <f>[1]节奏总纲!AE1987</f>
        <v>111.84749473771897</v>
      </c>
      <c r="AF1987" s="167">
        <f>[1]节奏总纲!AF1987</f>
        <v>115.10097674479746</v>
      </c>
      <c r="AG1987" s="167">
        <f>[1]节奏总纲!AG1987</f>
        <v>119.96379471111821</v>
      </c>
      <c r="AH1987" s="167">
        <f>[1]节奏总纲!AH1987</f>
        <v>129.05656112673006</v>
      </c>
    </row>
    <row r="1988" spans="29:34" x14ac:dyDescent="0.15">
      <c r="AC1988" s="167">
        <v>1985</v>
      </c>
      <c r="AD1988" s="167">
        <f>[1]节奏总纲!AD1988</f>
        <v>109.54793504749971</v>
      </c>
      <c r="AE1988" s="167">
        <f>[1]节奏总纲!AE1988</f>
        <v>111.85486822144955</v>
      </c>
      <c r="AF1988" s="167">
        <f>[1]节奏总纲!AF1988</f>
        <v>115.10817317706955</v>
      </c>
      <c r="AG1988" s="167">
        <f>[1]节奏总纲!AG1988</f>
        <v>119.97178352155109</v>
      </c>
      <c r="AH1988" s="167">
        <f>[1]节奏总纲!AH1988</f>
        <v>129.06326428628816</v>
      </c>
    </row>
    <row r="1989" spans="29:34" x14ac:dyDescent="0.15">
      <c r="AC1989" s="167">
        <v>1986</v>
      </c>
      <c r="AD1989" s="167">
        <f>[1]节奏总纲!AD1989</f>
        <v>109.55522641770132</v>
      </c>
      <c r="AE1989" s="167">
        <f>[1]节奏总纲!AE1989</f>
        <v>111.86224170518011</v>
      </c>
      <c r="AF1989" s="167">
        <f>[1]节奏总纲!AF1989</f>
        <v>115.11536960934163</v>
      </c>
      <c r="AG1989" s="167">
        <f>[1]节奏总纲!AG1989</f>
        <v>119.97977233198397</v>
      </c>
      <c r="AH1989" s="167">
        <f>[1]节奏总纲!AH1989</f>
        <v>129.06996744584629</v>
      </c>
    </row>
    <row r="1990" spans="29:34" x14ac:dyDescent="0.15">
      <c r="AC1990" s="167">
        <v>1987</v>
      </c>
      <c r="AD1990" s="167">
        <f>[1]节奏总纲!AD1990</f>
        <v>109.56251778790293</v>
      </c>
      <c r="AE1990" s="167">
        <f>[1]节奏总纲!AE1990</f>
        <v>111.86961518891067</v>
      </c>
      <c r="AF1990" s="167">
        <f>[1]节奏总纲!AF1990</f>
        <v>115.12256604161372</v>
      </c>
      <c r="AG1990" s="167">
        <f>[1]节奏总纲!AG1990</f>
        <v>119.98776114241684</v>
      </c>
      <c r="AH1990" s="167">
        <f>[1]节奏总纲!AH1990</f>
        <v>129.07667060540439</v>
      </c>
    </row>
    <row r="1991" spans="29:34" x14ac:dyDescent="0.15">
      <c r="AC1991" s="167">
        <v>1988</v>
      </c>
      <c r="AD1991" s="167">
        <f>[1]节奏总纲!AD1991</f>
        <v>109.56980915810456</v>
      </c>
      <c r="AE1991" s="167">
        <f>[1]节奏总纲!AE1991</f>
        <v>111.87698867264123</v>
      </c>
      <c r="AF1991" s="167">
        <f>[1]节奏总纲!AF1991</f>
        <v>115.1297624738858</v>
      </c>
      <c r="AG1991" s="167">
        <f>[1]节奏总纲!AG1991</f>
        <v>119.99574995284971</v>
      </c>
      <c r="AH1991" s="167">
        <f>[1]节奏总纲!AH1991</f>
        <v>129.08337376496249</v>
      </c>
    </row>
    <row r="1992" spans="29:34" x14ac:dyDescent="0.15">
      <c r="AC1992" s="167">
        <v>1989</v>
      </c>
      <c r="AD1992" s="167">
        <f>[1]节奏总纲!AD1992</f>
        <v>109.57710052830618</v>
      </c>
      <c r="AE1992" s="167">
        <f>[1]节奏总纲!AE1992</f>
        <v>111.88436215637179</v>
      </c>
      <c r="AF1992" s="167">
        <f>[1]节奏总纲!AF1992</f>
        <v>115.13695890615789</v>
      </c>
      <c r="AG1992" s="167">
        <f>[1]节奏总纲!AG1992</f>
        <v>120.00350452032548</v>
      </c>
      <c r="AH1992" s="167">
        <f>[1]节奏总纲!AH1992</f>
        <v>129.09007692452062</v>
      </c>
    </row>
    <row r="1993" spans="29:34" x14ac:dyDescent="0.15">
      <c r="AC1993" s="167">
        <v>1990</v>
      </c>
      <c r="AD1993" s="167">
        <f>[1]节奏总纲!AD1993</f>
        <v>109.58439189850779</v>
      </c>
      <c r="AE1993" s="167">
        <f>[1]节奏总纲!AE1993</f>
        <v>111.89173564010235</v>
      </c>
      <c r="AF1993" s="167">
        <f>[1]节奏总纲!AF1993</f>
        <v>115.14415533842998</v>
      </c>
      <c r="AG1993" s="167">
        <f>[1]节奏总纲!AG1993</f>
        <v>120.01099281161923</v>
      </c>
      <c r="AH1993" s="167">
        <f>[1]节奏总纲!AH1993</f>
        <v>129.09678008407872</v>
      </c>
    </row>
    <row r="1994" spans="29:34" x14ac:dyDescent="0.15">
      <c r="AC1994" s="167">
        <v>1991</v>
      </c>
      <c r="AD1994" s="167">
        <f>[1]节奏总纲!AD1994</f>
        <v>109.59168326870942</v>
      </c>
      <c r="AE1994" s="167">
        <f>[1]节奏总纲!AE1994</f>
        <v>111.89910912383293</v>
      </c>
      <c r="AF1994" s="167">
        <f>[1]节奏总纲!AF1994</f>
        <v>115.15135177070206</v>
      </c>
      <c r="AG1994" s="167">
        <f>[1]节奏总纲!AG1994</f>
        <v>120.01848110291299</v>
      </c>
      <c r="AH1994" s="167">
        <f>[1]节奏总纲!AH1994</f>
        <v>129.10348324363682</v>
      </c>
    </row>
    <row r="1995" spans="29:34" x14ac:dyDescent="0.15">
      <c r="AC1995" s="167">
        <v>1992</v>
      </c>
      <c r="AD1995" s="167">
        <f>[1]节奏总纲!AD1995</f>
        <v>109.59897463891103</v>
      </c>
      <c r="AE1995" s="167">
        <f>[1]节奏总纲!AE1995</f>
        <v>111.90648260756349</v>
      </c>
      <c r="AF1995" s="167">
        <f>[1]节奏总纲!AF1995</f>
        <v>115.15854820297415</v>
      </c>
      <c r="AG1995" s="167">
        <f>[1]节奏总纲!AG1995</f>
        <v>120.02596939420673</v>
      </c>
      <c r="AH1995" s="167">
        <f>[1]节奏总纲!AH1995</f>
        <v>129.11018640319494</v>
      </c>
    </row>
    <row r="1996" spans="29:34" x14ac:dyDescent="0.15">
      <c r="AC1996" s="167">
        <v>1993</v>
      </c>
      <c r="AD1996" s="167">
        <f>[1]节奏总纲!AD1996</f>
        <v>109.60626600911264</v>
      </c>
      <c r="AE1996" s="167">
        <f>[1]节奏总纲!AE1996</f>
        <v>111.91385609129405</v>
      </c>
      <c r="AF1996" s="167">
        <f>[1]节奏总纲!AF1996</f>
        <v>115.16574463524624</v>
      </c>
      <c r="AG1996" s="167">
        <f>[1]节奏总纲!AG1996</f>
        <v>120.03345768550048</v>
      </c>
      <c r="AH1996" s="167">
        <f>[1]节奏总纲!AH1996</f>
        <v>129.11688956275304</v>
      </c>
    </row>
    <row r="1997" spans="29:34" x14ac:dyDescent="0.15">
      <c r="AC1997" s="167">
        <v>1994</v>
      </c>
      <c r="AD1997" s="167">
        <f>[1]节奏总纲!AD1997</f>
        <v>109.61355737931426</v>
      </c>
      <c r="AE1997" s="167">
        <f>[1]节奏总纲!AE1997</f>
        <v>111.92122957502461</v>
      </c>
      <c r="AF1997" s="167">
        <f>[1]节奏总纲!AF1997</f>
        <v>115.17294106751832</v>
      </c>
      <c r="AG1997" s="167">
        <f>[1]节奏总纲!AG1997</f>
        <v>120.04094597679423</v>
      </c>
      <c r="AH1997" s="167">
        <f>[1]节奏总纲!AH1997</f>
        <v>129.12359272231114</v>
      </c>
    </row>
    <row r="1998" spans="29:34" x14ac:dyDescent="0.15">
      <c r="AC1998" s="167">
        <v>1995</v>
      </c>
      <c r="AD1998" s="167">
        <f>[1]节奏总纲!AD1998</f>
        <v>109.62084874951589</v>
      </c>
      <c r="AE1998" s="167">
        <f>[1]节奏总纲!AE1998</f>
        <v>111.92860305875517</v>
      </c>
      <c r="AF1998" s="167">
        <f>[1]节奏总纲!AF1998</f>
        <v>115.1801374997904</v>
      </c>
      <c r="AG1998" s="167">
        <f>[1]节奏总纲!AG1998</f>
        <v>120.04843426808799</v>
      </c>
      <c r="AH1998" s="167">
        <f>[1]节奏总纲!AH1998</f>
        <v>129.13029588186927</v>
      </c>
    </row>
    <row r="1999" spans="29:34" x14ac:dyDescent="0.15">
      <c r="AC1999" s="167">
        <v>1996</v>
      </c>
      <c r="AD1999" s="167">
        <f>[1]节奏总纲!AD1999</f>
        <v>109.6281401197175</v>
      </c>
      <c r="AE1999" s="167">
        <f>[1]节奏总纲!AE1999</f>
        <v>111.93597654248573</v>
      </c>
      <c r="AF1999" s="167">
        <f>[1]节奏总纲!AF1999</f>
        <v>115.1873339320625</v>
      </c>
      <c r="AG1999" s="167">
        <f>[1]节奏总纲!AG1999</f>
        <v>120.05592255938174</v>
      </c>
      <c r="AH1999" s="167">
        <f>[1]节奏总纲!AH1999</f>
        <v>129.13699904142737</v>
      </c>
    </row>
    <row r="2000" spans="29:34" x14ac:dyDescent="0.15">
      <c r="AC2000" s="167">
        <v>1997</v>
      </c>
      <c r="AD2000" s="167">
        <f>[1]节奏总纲!AD2000</f>
        <v>109.63543148991911</v>
      </c>
      <c r="AE2000" s="167">
        <f>[1]节奏总纲!AE2000</f>
        <v>111.94335002621631</v>
      </c>
      <c r="AF2000" s="167">
        <f>[1]节奏总纲!AF2000</f>
        <v>115.19453036433458</v>
      </c>
      <c r="AG2000" s="167">
        <f>[1]节奏总纲!AG2000</f>
        <v>120.0634108506755</v>
      </c>
      <c r="AH2000" s="167">
        <f>[1]节奏总纲!AH2000</f>
        <v>129.14370220098547</v>
      </c>
    </row>
    <row r="2001" spans="29:34" x14ac:dyDescent="0.15">
      <c r="AC2001" s="167">
        <v>1998</v>
      </c>
      <c r="AD2001" s="167">
        <f>[1]节奏总纲!AD2001</f>
        <v>109.64272286012073</v>
      </c>
      <c r="AE2001" s="167">
        <f>[1]节奏总纲!AE2001</f>
        <v>111.95072350994687</v>
      </c>
      <c r="AF2001" s="167">
        <f>[1]节奏总纲!AF2001</f>
        <v>115.20172679660666</v>
      </c>
      <c r="AG2001" s="167">
        <f>[1]节奏总纲!AG2001</f>
        <v>120.07089914196925</v>
      </c>
      <c r="AH2001" s="167">
        <f>[1]节奏总纲!AH2001</f>
        <v>129.1504053605436</v>
      </c>
    </row>
    <row r="2002" spans="29:34" x14ac:dyDescent="0.15">
      <c r="AC2002" s="167">
        <v>1999</v>
      </c>
      <c r="AD2002" s="167">
        <f>[1]节奏总纲!AD2002</f>
        <v>109.65001423032236</v>
      </c>
      <c r="AE2002" s="167">
        <f>[1]节奏总纲!AE2002</f>
        <v>111.95809699367743</v>
      </c>
      <c r="AF2002" s="167">
        <f>[1]节奏总纲!AF2002</f>
        <v>115.20892322887876</v>
      </c>
      <c r="AG2002" s="167">
        <f>[1]节奏总纲!AG2002</f>
        <v>120.07838743326299</v>
      </c>
      <c r="AH2002" s="167">
        <f>[1]节奏总纲!AH2002</f>
        <v>129.1571085201017</v>
      </c>
    </row>
    <row r="2003" spans="29:34" x14ac:dyDescent="0.15">
      <c r="AC2003" s="167">
        <v>2000</v>
      </c>
      <c r="AD2003" s="167">
        <f>[1]节奏总纲!AD2003</f>
        <v>109.65730560052397</v>
      </c>
      <c r="AE2003" s="167">
        <f>[1]节奏总纲!AE2003</f>
        <v>111.96547047740799</v>
      </c>
      <c r="AF2003" s="167">
        <f>[1]节奏总纲!AF2003</f>
        <v>115.21611966115084</v>
      </c>
      <c r="AG2003" s="167">
        <f>[1]节奏总纲!AG2003</f>
        <v>120.08587572455674</v>
      </c>
      <c r="AH2003" s="167">
        <f>[1]节奏总纲!AH2003</f>
        <v>129.1638116796598</v>
      </c>
    </row>
  </sheetData>
  <mergeCells count="13">
    <mergeCell ref="AD2:AH2"/>
    <mergeCell ref="AM2:AQ2"/>
    <mergeCell ref="AT2:AX2"/>
    <mergeCell ref="BA2:BE2"/>
    <mergeCell ref="B6:D6"/>
    <mergeCell ref="K1:K2"/>
    <mergeCell ref="P2:T2"/>
    <mergeCell ref="W2:AA2"/>
    <mergeCell ref="B22:D22"/>
    <mergeCell ref="F1:F2"/>
    <mergeCell ref="G1:G2"/>
    <mergeCell ref="I1:I2"/>
    <mergeCell ref="J1:J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E200F-41E4-4FAA-89D2-A1247C0981EA}">
  <dimension ref="B2:U503"/>
  <sheetViews>
    <sheetView topLeftCell="A97" workbookViewId="0">
      <selection activeCell="Q4" sqref="Q4:U163"/>
    </sheetView>
  </sheetViews>
  <sheetFormatPr defaultRowHeight="11.25" x14ac:dyDescent="0.15"/>
  <cols>
    <col min="1" max="15" width="9" style="22"/>
    <col min="16" max="16" width="9" style="135"/>
    <col min="17" max="16384" width="9" style="22"/>
  </cols>
  <sheetData>
    <row r="2" spans="2:21" x14ac:dyDescent="0.15">
      <c r="B2" s="174" t="s">
        <v>343</v>
      </c>
      <c r="C2" s="174"/>
      <c r="D2" s="174"/>
      <c r="E2" s="174"/>
      <c r="F2" s="174"/>
      <c r="G2" s="174"/>
      <c r="I2" s="174" t="s">
        <v>344</v>
      </c>
      <c r="J2" s="174"/>
      <c r="K2" s="174"/>
      <c r="L2" s="174"/>
      <c r="M2" s="174"/>
      <c r="N2" s="174"/>
      <c r="P2" s="175" t="s">
        <v>467</v>
      </c>
      <c r="Q2" s="175"/>
      <c r="R2" s="175"/>
      <c r="S2" s="175"/>
      <c r="T2" s="175"/>
      <c r="U2" s="175"/>
    </row>
    <row r="3" spans="2:21" x14ac:dyDescent="0.15">
      <c r="B3" s="22" t="s">
        <v>230</v>
      </c>
      <c r="C3" s="22" t="s">
        <v>173</v>
      </c>
      <c r="D3" s="22" t="s">
        <v>174</v>
      </c>
      <c r="E3" s="22" t="s">
        <v>175</v>
      </c>
      <c r="F3" s="22" t="s">
        <v>176</v>
      </c>
      <c r="G3" s="22" t="s">
        <v>177</v>
      </c>
      <c r="I3" s="22" t="s">
        <v>178</v>
      </c>
      <c r="J3" s="22" t="s">
        <v>173</v>
      </c>
      <c r="K3" s="22" t="s">
        <v>174</v>
      </c>
      <c r="L3" s="22" t="s">
        <v>175</v>
      </c>
      <c r="M3" s="22" t="s">
        <v>176</v>
      </c>
      <c r="N3" s="22" t="s">
        <v>177</v>
      </c>
      <c r="P3" s="135" t="s">
        <v>230</v>
      </c>
      <c r="Q3" s="30" t="s">
        <v>121</v>
      </c>
      <c r="R3" s="30" t="s">
        <v>124</v>
      </c>
      <c r="S3" s="30" t="s">
        <v>125</v>
      </c>
      <c r="T3" s="30" t="s">
        <v>126</v>
      </c>
      <c r="U3" s="30" t="s">
        <v>123</v>
      </c>
    </row>
    <row r="4" spans="2:21" x14ac:dyDescent="0.15">
      <c r="B4" s="22">
        <v>1</v>
      </c>
      <c r="C4" s="22">
        <f>'[1]资源-钻石'!L4</f>
        <v>1040.8350411433421</v>
      </c>
      <c r="D4" s="22">
        <f>'[1]资源-钻石'!M4</f>
        <v>1168.9514057953456</v>
      </c>
      <c r="E4" s="22">
        <f>'[1]资源-钻石'!N4</f>
        <v>1452.2170906609608</v>
      </c>
      <c r="F4" s="22">
        <f>'[1]资源-钻石'!O4</f>
        <v>2510.7420799342653</v>
      </c>
      <c r="G4" s="22">
        <f>'[1]资源-钻石'!P4</f>
        <v>3045.4163252378348</v>
      </c>
      <c r="I4" s="22">
        <v>1</v>
      </c>
      <c r="J4" s="22">
        <f>'[1]资源-钻石'!T4</f>
        <v>14501.669619422804</v>
      </c>
      <c r="K4" s="22">
        <f>'[1]资源-钻石'!U4</f>
        <v>19413.892134041194</v>
      </c>
      <c r="L4" s="22">
        <f>'[1]资源-钻石'!V4</f>
        <v>30743.572362502295</v>
      </c>
      <c r="M4" s="22">
        <f>'[1]资源-钻石'!W4</f>
        <v>76075.899449115343</v>
      </c>
      <c r="N4" s="22">
        <f>'[1]资源-钻石'!X4</f>
        <v>177081.78187291767</v>
      </c>
      <c r="P4" s="135">
        <v>1</v>
      </c>
      <c r="Q4" s="22">
        <f>([2]属性汇总!D5+[2]属性汇总!O5)/2</f>
        <v>203.68514508852272</v>
      </c>
      <c r="R4" s="135">
        <f>([2]属性汇总!E5+[2]属性汇总!P5)/2</f>
        <v>203.88601051525791</v>
      </c>
      <c r="S4" s="135">
        <f>([2]属性汇总!F5+[2]属性汇总!Q5)/2</f>
        <v>204.11531438201263</v>
      </c>
      <c r="T4" s="135">
        <f>([2]属性汇总!G5+[2]属性汇总!R5)/2</f>
        <v>204.37318389784843</v>
      </c>
      <c r="U4" s="135">
        <f>([2]属性汇总!H5+[2]属性汇总!S5)/2</f>
        <v>204.64996212907357</v>
      </c>
    </row>
    <row r="5" spans="2:21" x14ac:dyDescent="0.15">
      <c r="B5" s="22">
        <v>2</v>
      </c>
      <c r="C5" s="22">
        <f>'[1]资源-钻石'!L5</f>
        <v>2156.3744171186518</v>
      </c>
      <c r="D5" s="22">
        <f>'[1]资源-钻石'!M5</f>
        <v>2445.0611089788799</v>
      </c>
      <c r="E5" s="22">
        <f>'[1]资源-钻石'!N5</f>
        <v>3068.681161090215</v>
      </c>
      <c r="F5" s="22">
        <f>'[1]资源-钻石'!O5</f>
        <v>5380.4252562578768</v>
      </c>
      <c r="G5" s="22">
        <f>'[1]资源-钻石'!P5</f>
        <v>6628.3383892823476</v>
      </c>
      <c r="I5" s="22">
        <v>2</v>
      </c>
      <c r="J5" s="22">
        <f>'[1]资源-钻石'!T5</f>
        <v>23031.330006946086</v>
      </c>
      <c r="K5" s="22">
        <f>'[1]资源-钻石'!U5</f>
        <v>30854.463007640694</v>
      </c>
      <c r="L5" s="22">
        <f>'[1]资源-钻石'!V5</f>
        <v>48567.909308404764</v>
      </c>
      <c r="M5" s="22">
        <f>'[1]资源-钻石'!W5</f>
        <v>119204.70023924524</v>
      </c>
      <c r="N5" s="22">
        <f>'[1]资源-钻石'!X5</f>
        <v>275220.1702631698</v>
      </c>
      <c r="P5" s="135">
        <v>2</v>
      </c>
      <c r="Q5" s="135">
        <f>([2]属性汇总!D6+[2]属性汇总!O6)/2</f>
        <v>209.450769103634</v>
      </c>
      <c r="R5" s="135">
        <f>([2]属性汇总!E6+[2]属性汇总!P6)/2</f>
        <v>209.94345887292502</v>
      </c>
      <c r="S5" s="135">
        <f>([2]属性汇总!F6+[2]属性汇总!Q6)/2</f>
        <v>210.50936340307638</v>
      </c>
      <c r="T5" s="135">
        <f>([2]属性汇总!G6+[2]属性汇总!R6)/2</f>
        <v>211.15751288998956</v>
      </c>
      <c r="U5" s="135">
        <f>([2]属性汇总!H6+[2]属性汇总!S6)/2</f>
        <v>211.85229778945197</v>
      </c>
    </row>
    <row r="6" spans="2:21" x14ac:dyDescent="0.15">
      <c r="B6" s="22">
        <v>3</v>
      </c>
      <c r="C6" s="22">
        <f>'[1]资源-钻石'!L6</f>
        <v>3351.9799167032797</v>
      </c>
      <c r="D6" s="22">
        <f>'[1]资源-钻石'!M6</f>
        <v>3828.7490870369638</v>
      </c>
      <c r="E6" s="22">
        <f>'[1]资源-钻石'!N6</f>
        <v>4848.3388654018891</v>
      </c>
      <c r="F6" s="22">
        <f>'[1]资源-钻石'!O6</f>
        <v>8568.4271455763665</v>
      </c>
      <c r="G6" s="22">
        <f>'[1]资源-钻石'!P6</f>
        <v>10613.278586406319</v>
      </c>
      <c r="I6" s="22">
        <v>3</v>
      </c>
      <c r="J6" s="22">
        <f>'[1]资源-钻石'!T6</f>
        <v>31560.990394469365</v>
      </c>
      <c r="K6" s="22">
        <f>'[1]资源-钻石'!U6</f>
        <v>42157.089433916306</v>
      </c>
      <c r="L6" s="22">
        <f>'[1]资源-钻石'!V6</f>
        <v>66088.798377307947</v>
      </c>
      <c r="M6" s="22">
        <f>'[1]资源-钻石'!W6</f>
        <v>161357.6782150387</v>
      </c>
      <c r="N6" s="22">
        <f>'[1]资源-钻石'!X6</f>
        <v>371708.44603654265</v>
      </c>
      <c r="P6" s="135">
        <v>3</v>
      </c>
      <c r="Q6" s="135">
        <f>([2]属性汇总!D7+[2]属性汇总!O7)/2</f>
        <v>215.21639311874529</v>
      </c>
      <c r="R6" s="135">
        <f>([2]属性汇总!E7+[2]属性汇总!P7)/2</f>
        <v>216.00090723059213</v>
      </c>
      <c r="S6" s="135">
        <f>([2]属性汇总!F7+[2]属性汇总!Q7)/2</f>
        <v>216.90341242414007</v>
      </c>
      <c r="T6" s="135">
        <f>([2]属性汇总!G7+[2]属性汇总!R7)/2</f>
        <v>217.94184188213072</v>
      </c>
      <c r="U6" s="135">
        <f>([2]属性汇总!H7+[2]属性汇总!S7)/2</f>
        <v>219.05463344983039</v>
      </c>
    </row>
    <row r="7" spans="2:21" x14ac:dyDescent="0.15">
      <c r="B7" s="22">
        <v>4</v>
      </c>
      <c r="C7" s="22">
        <f>'[1]资源-钻石'!L7</f>
        <v>4633.3981628205311</v>
      </c>
      <c r="D7" s="22">
        <f>'[1]资源-钻石'!M7</f>
        <v>5317.4178404992799</v>
      </c>
      <c r="E7" s="22">
        <f>'[1]资源-钻石'!N7</f>
        <v>6773.2179738085106</v>
      </c>
      <c r="F7" s="22">
        <f>'[1]资源-钻石'!O7</f>
        <v>12026.203094833632</v>
      </c>
      <c r="G7" s="22">
        <f>'[1]资源-钻石'!P7</f>
        <v>15024.655475731357</v>
      </c>
      <c r="I7" s="22">
        <v>4</v>
      </c>
      <c r="J7" s="22">
        <f>'[1]资源-钻石'!T7</f>
        <v>40090.650781992641</v>
      </c>
      <c r="K7" s="22">
        <f>'[1]资源-钻石'!U7</f>
        <v>53459.715860191915</v>
      </c>
      <c r="L7" s="22">
        <f>'[1]资源-钻石'!V7</f>
        <v>83609.687446211101</v>
      </c>
      <c r="M7" s="22">
        <f>'[1]资源-钻石'!W7</f>
        <v>203510.6561908322</v>
      </c>
      <c r="N7" s="22">
        <f>'[1]资源-钻石'!X7</f>
        <v>468196.72180991544</v>
      </c>
      <c r="P7" s="135">
        <v>4</v>
      </c>
      <c r="Q7" s="135">
        <f>([2]属性汇总!D8+[2]属性汇总!O8)/2</f>
        <v>220.98201713385657</v>
      </c>
      <c r="R7" s="135">
        <f>([2]属性汇总!E8+[2]属性汇总!P8)/2</f>
        <v>222.05835558825922</v>
      </c>
      <c r="S7" s="135">
        <f>([2]属性汇总!F8+[2]属性汇总!Q8)/2</f>
        <v>223.29746144520382</v>
      </c>
      <c r="T7" s="135">
        <f>([2]属性汇总!G8+[2]属性汇总!R8)/2</f>
        <v>225.43969439192202</v>
      </c>
      <c r="U7" s="135">
        <f>([2]属性汇总!H8+[2]属性汇总!S8)/2</f>
        <v>227.97577402268143</v>
      </c>
    </row>
    <row r="8" spans="2:21" x14ac:dyDescent="0.15">
      <c r="B8" s="22">
        <v>5</v>
      </c>
      <c r="C8" s="22">
        <f>'[1]资源-钻石'!L8</f>
        <v>6006.7882334188071</v>
      </c>
      <c r="D8" s="22">
        <f>'[1]资源-钻石'!M8</f>
        <v>6890.3193968606211</v>
      </c>
      <c r="E8" s="22">
        <f>'[1]资源-钻石'!N8</f>
        <v>8791.1622000378375</v>
      </c>
      <c r="F8" s="22">
        <f>'[1]资源-钻石'!O8</f>
        <v>15638.77549157344</v>
      </c>
      <c r="G8" s="22">
        <f>'[1]资源-钻石'!P8</f>
        <v>19574.371393106267</v>
      </c>
      <c r="I8" s="22">
        <v>5</v>
      </c>
      <c r="J8" s="22">
        <f>'[1]资源-钻石'!T8</f>
        <v>48620.311169515924</v>
      </c>
      <c r="K8" s="22">
        <f>'[1]资源-钻石'!U8</f>
        <v>64762.342286467516</v>
      </c>
      <c r="L8" s="22">
        <f>'[1]资源-钻石'!V8</f>
        <v>101130.57651511428</v>
      </c>
      <c r="M8" s="22">
        <f>'[1]资源-钻石'!W8</f>
        <v>245663.63416662571</v>
      </c>
      <c r="N8" s="22">
        <f>'[1]资源-钻石'!X8</f>
        <v>564684.99758328823</v>
      </c>
      <c r="P8" s="135">
        <v>5</v>
      </c>
      <c r="Q8" s="135">
        <f>([2]属性汇总!D9+[2]属性汇总!O9)/2</f>
        <v>228.30339684087497</v>
      </c>
      <c r="R8" s="135">
        <f>([2]属性汇总!E9+[2]属性汇总!P9)/2</f>
        <v>230.54830618943279</v>
      </c>
      <c r="S8" s="135">
        <f>([2]属性汇总!F9+[2]属性汇总!Q9)/2</f>
        <v>233.13524558991168</v>
      </c>
      <c r="T8" s="135">
        <f>([2]属性汇总!G9+[2]属性汇总!R9)/2</f>
        <v>236.06542633400036</v>
      </c>
      <c r="U8" s="135">
        <f>([2]属性汇总!H9+[2]属性汇总!S9)/2</f>
        <v>239.39931151938754</v>
      </c>
    </row>
    <row r="9" spans="2:21" x14ac:dyDescent="0.15">
      <c r="B9" s="22">
        <v>6</v>
      </c>
      <c r="C9" s="22">
        <f>'[1]资源-钻石'!L9</f>
        <v>7478.7512647968788</v>
      </c>
      <c r="D9" s="22">
        <f>'[1]资源-钻石'!M9</f>
        <v>8590.8915245124608</v>
      </c>
      <c r="E9" s="22">
        <f>'[1]资源-钻石'!N9</f>
        <v>10971.054215086828</v>
      </c>
      <c r="F9" s="22">
        <f>'[1]资源-钻石'!O9</f>
        <v>19602.187922491939</v>
      </c>
      <c r="G9" s="22">
        <f>'[1]资源-钻石'!P9</f>
        <v>24730.552213145304</v>
      </c>
      <c r="I9" s="22">
        <v>6</v>
      </c>
      <c r="J9" s="22">
        <f>'[1]资源-钻石'!T9</f>
        <v>57149.971557039207</v>
      </c>
      <c r="K9" s="22">
        <f>'[1]资源-钻石'!U9</f>
        <v>76064.968712743139</v>
      </c>
      <c r="L9" s="22">
        <f>'[1]资源-钻石'!V9</f>
        <v>118651.46558401745</v>
      </c>
      <c r="M9" s="22">
        <f>'[1]资源-钻石'!W9</f>
        <v>287816.61214241921</v>
      </c>
      <c r="N9" s="22">
        <f>'[1]资源-钻石'!X9</f>
        <v>661173.27335666108</v>
      </c>
      <c r="P9" s="135">
        <v>6</v>
      </c>
      <c r="Q9" s="135">
        <f>([2]属性汇总!D10+[2]属性汇总!O10)/2</f>
        <v>237.38657587886024</v>
      </c>
      <c r="R9" s="135">
        <f>([2]属性汇总!E10+[2]属性汇总!P10)/2</f>
        <v>240.10056706275876</v>
      </c>
      <c r="S9" s="135">
        <f>([2]属性汇总!F10+[2]属性汇总!Q10)/2</f>
        <v>243.2477239781839</v>
      </c>
      <c r="T9" s="135">
        <f>([2]属性汇总!G10+[2]属性汇总!R10)/2</f>
        <v>246.79887355359554</v>
      </c>
      <c r="U9" s="135">
        <f>([2]属性汇总!H10+[2]属性汇总!S10)/2</f>
        <v>249.9553704198168</v>
      </c>
    </row>
    <row r="10" spans="2:21" x14ac:dyDescent="0.15">
      <c r="B10" s="22">
        <v>7</v>
      </c>
      <c r="C10" s="22">
        <f>'[1]资源-钻石'!L10</f>
        <v>9056.3621796623756</v>
      </c>
      <c r="D10" s="22">
        <f>'[1]资源-钻石'!M10</f>
        <v>10443.397430036304</v>
      </c>
      <c r="E10" s="22">
        <f>'[1]资源-钻石'!N10</f>
        <v>13372.602209310015</v>
      </c>
      <c r="F10" s="22">
        <f>'[1]资源-钻石'!O10</f>
        <v>23847.860561201545</v>
      </c>
      <c r="G10" s="22">
        <f>'[1]资源-钻石'!P10</f>
        <v>29846.900463075173</v>
      </c>
      <c r="I10" s="22">
        <v>7</v>
      </c>
      <c r="J10" s="22">
        <f>'[1]资源-钻石'!T10</f>
        <v>65679.631944562483</v>
      </c>
      <c r="K10" s="22">
        <f>'[1]资源-钻石'!U10</f>
        <v>87013.200910718835</v>
      </c>
      <c r="L10" s="22">
        <f>'[1]资源-钻石'!V10</f>
        <v>135832.72417194847</v>
      </c>
      <c r="M10" s="22">
        <f>'[1]资源-钻石'!W10</f>
        <v>329494.88820311718</v>
      </c>
      <c r="N10" s="22">
        <f>'[1]资源-钻石'!X10</f>
        <v>757273.46967058489</v>
      </c>
      <c r="P10" s="135">
        <v>7</v>
      </c>
      <c r="Q10" s="135">
        <f>([2]属性汇总!D11+[2]属性汇总!O11)/2</f>
        <v>246.54870815310809</v>
      </c>
      <c r="R10" s="135">
        <f>([2]属性汇总!E11+[2]属性汇总!P11)/2</f>
        <v>249.52539540810028</v>
      </c>
      <c r="S10" s="135">
        <f>([2]属性汇总!F11+[2]属性汇总!Q11)/2</f>
        <v>251.76419481999176</v>
      </c>
      <c r="T10" s="135">
        <f>([2]属性汇总!G11+[2]属性汇总!R11)/2</f>
        <v>254.28924241664885</v>
      </c>
      <c r="U10" s="135">
        <f>([2]属性汇总!H11+[2]属性汇总!S11)/2</f>
        <v>257.06162625828313</v>
      </c>
    </row>
    <row r="11" spans="2:21" x14ac:dyDescent="0.15">
      <c r="B11" s="22">
        <v>8</v>
      </c>
      <c r="C11" s="22">
        <f>'[1]资源-钻石'!L11</f>
        <v>10747.20369242282</v>
      </c>
      <c r="D11" s="22">
        <f>'[1]资源-钻石'!M11</f>
        <v>12335.241734732441</v>
      </c>
      <c r="E11" s="22">
        <f>'[1]资源-钻石'!N11</f>
        <v>15694.42638448196</v>
      </c>
      <c r="F11" s="22">
        <f>'[1]资源-钻石'!O11</f>
        <v>27889.162903213342</v>
      </c>
      <c r="G11" s="22">
        <f>'[1]资源-钻石'!P11</f>
        <v>34995.511481763213</v>
      </c>
      <c r="I11" s="22">
        <v>8</v>
      </c>
      <c r="J11" s="22">
        <f>'[1]资源-钻石'!T11</f>
        <v>71369.027579103102</v>
      </c>
      <c r="K11" s="22">
        <f>'[1]资源-钻石'!U11</f>
        <v>95425.930337013415</v>
      </c>
      <c r="L11" s="22">
        <f>'[1]资源-钻石'!V11</f>
        <v>149806.52337071474</v>
      </c>
      <c r="M11" s="22">
        <f>'[1]资源-钻石'!W11</f>
        <v>366417.17570778623</v>
      </c>
      <c r="N11" s="22">
        <f>'[1]资源-钻石'!X11</f>
        <v>844741.39327856491</v>
      </c>
      <c r="P11" s="135">
        <v>8</v>
      </c>
      <c r="Q11" s="135">
        <f>([2]属性汇总!D12+[2]属性汇总!O12)/2</f>
        <v>253.51576728828991</v>
      </c>
      <c r="R11" s="135">
        <f>([2]属性汇总!E12+[2]属性汇总!P12)/2</f>
        <v>255.73588173913353</v>
      </c>
      <c r="S11" s="135">
        <f>([2]属性汇总!F12+[2]属性汇总!Q12)/2</f>
        <v>258.26210273190679</v>
      </c>
      <c r="T11" s="135">
        <f>([2]属性汇总!G12+[2]属性汇总!R12)/2</f>
        <v>261.15309278395915</v>
      </c>
      <c r="U11" s="135">
        <f>([2]属性汇总!H12+[2]属性汇总!S12)/2</f>
        <v>264.27237915731752</v>
      </c>
    </row>
    <row r="12" spans="2:21" x14ac:dyDescent="0.15">
      <c r="B12" s="22">
        <v>9</v>
      </c>
      <c r="C12" s="22">
        <f>'[1]资源-钻石'!L12</f>
        <v>12559.402755154184</v>
      </c>
      <c r="D12" s="22">
        <f>'[1]资源-钻石'!M12</f>
        <v>14410.136641938167</v>
      </c>
      <c r="E12" s="22">
        <f>'[1]资源-钻石'!N12</f>
        <v>18405.36174776336</v>
      </c>
      <c r="F12" s="22">
        <f>'[1]资源-钻石'!O12</f>
        <v>32952.200150067561</v>
      </c>
      <c r="G12" s="22">
        <f>'[1]资源-钻石'!P12</f>
        <v>41453.729794945597</v>
      </c>
      <c r="I12" s="22">
        <v>9</v>
      </c>
      <c r="J12" s="22">
        <f>'[1]资源-钻石'!T12</f>
        <v>77058.423213643706</v>
      </c>
      <c r="K12" s="22">
        <f>'[1]资源-钻石'!U12</f>
        <v>103484.26553500809</v>
      </c>
      <c r="L12" s="22">
        <f>'[1]资源-钻石'!V12</f>
        <v>163440.69208850892</v>
      </c>
      <c r="M12" s="22">
        <f>'[1]资源-钻石'!W12</f>
        <v>402864.76129735983</v>
      </c>
      <c r="N12" s="22">
        <f>'[1]资源-钻石'!X12</f>
        <v>931821.23742709577</v>
      </c>
      <c r="P12" s="135">
        <v>9</v>
      </c>
      <c r="Q12" s="135">
        <f>([2]属性汇总!D13+[2]属性汇总!O13)/2</f>
        <v>259.5432837130013</v>
      </c>
      <c r="R12" s="135">
        <f>([2]属性汇总!E13+[2]属性汇总!P13)/2</f>
        <v>262.02551372532736</v>
      </c>
      <c r="S12" s="135">
        <f>([2]属性汇总!F13+[2]属性汇总!Q13)/2</f>
        <v>264.84610624613327</v>
      </c>
      <c r="T12" s="135">
        <f>([2]属性汇总!G13+[2]属性汇总!R13)/2</f>
        <v>267.96589510519186</v>
      </c>
      <c r="U12" s="135">
        <f>([2]属性汇总!H13+[2]属性汇总!S13)/2</f>
        <v>271.01603780168654</v>
      </c>
    </row>
    <row r="13" spans="2:21" x14ac:dyDescent="0.15">
      <c r="B13" s="22">
        <v>10</v>
      </c>
      <c r="C13" s="22">
        <f>'[1]资源-钻石'!L13</f>
        <v>14501.669619422804</v>
      </c>
      <c r="D13" s="22">
        <f>'[1]资源-钻石'!M13</f>
        <v>16712.909883184449</v>
      </c>
      <c r="E13" s="22">
        <f>'[1]资源-钻石'!N13</f>
        <v>21406.920431564398</v>
      </c>
      <c r="F13" s="22">
        <f>'[1]资源-钻石'!O13</f>
        <v>38510.450768477844</v>
      </c>
      <c r="G13" s="22">
        <f>'[1]资源-钻石'!P13</f>
        <v>48829.553563311245</v>
      </c>
      <c r="I13" s="22">
        <v>10</v>
      </c>
      <c r="J13" s="22">
        <f>'[1]资源-钻石'!T13</f>
        <v>82747.818848184324</v>
      </c>
      <c r="K13" s="22">
        <f>'[1]资源-钻石'!U13</f>
        <v>111542.60073300276</v>
      </c>
      <c r="L13" s="22">
        <f>'[1]资源-钻石'!V13</f>
        <v>177074.86080630307</v>
      </c>
      <c r="M13" s="22">
        <f>'[1]资源-钻石'!W13</f>
        <v>439312.34688693337</v>
      </c>
      <c r="N13" s="22">
        <f>'[1]资源-钻石'!X13</f>
        <v>1018901.0815756267</v>
      </c>
      <c r="P13" s="135">
        <v>10</v>
      </c>
      <c r="Q13" s="135">
        <f>([2]属性汇总!D14+[2]属性汇总!O14)/2</f>
        <v>265.6440103078624</v>
      </c>
      <c r="R13" s="135">
        <f>([2]属性汇总!E14+[2]属性汇总!P14)/2</f>
        <v>268.22209232520026</v>
      </c>
      <c r="S13" s="135">
        <f>([2]属性汇总!F14+[2]属性汇总!Q14)/2</f>
        <v>270.85101500656867</v>
      </c>
      <c r="T13" s="135">
        <f>([2]属性汇总!G14+[2]属性汇总!R14)/2</f>
        <v>274.01854829635141</v>
      </c>
      <c r="U13" s="135">
        <f>([2]属性汇总!H14+[2]属性汇总!S14)/2</f>
        <v>277.519240543808</v>
      </c>
    </row>
    <row r="14" spans="2:21" x14ac:dyDescent="0.15">
      <c r="B14" s="22">
        <v>11</v>
      </c>
      <c r="C14" s="22">
        <f>'[1]资源-钻石'!L14</f>
        <v>15726.076139965215</v>
      </c>
      <c r="D14" s="22">
        <f>'[1]资源-钻石'!M14</f>
        <v>19167.892812347316</v>
      </c>
      <c r="E14" s="22">
        <f>'[1]资源-钻石'!N14</f>
        <v>24667.987774577792</v>
      </c>
      <c r="F14" s="22">
        <f>'[1]资源-钻石'!O14</f>
        <v>44364.522921536824</v>
      </c>
      <c r="G14" s="22">
        <f>'[1]资源-钻石'!P14</f>
        <v>56779.072048212664</v>
      </c>
      <c r="I14" s="22">
        <v>11</v>
      </c>
      <c r="J14" s="22">
        <f>'[1]资源-钻石'!T14</f>
        <v>88437.214482724929</v>
      </c>
      <c r="K14" s="22">
        <f>'[1]资源-钻石'!U14</f>
        <v>119600.93593099744</v>
      </c>
      <c r="L14" s="22">
        <f>'[1]资源-钻石'!V14</f>
        <v>190709.02952409722</v>
      </c>
      <c r="M14" s="22">
        <f>'[1]资源-钻石'!W14</f>
        <v>475759.93247650692</v>
      </c>
      <c r="N14" s="22">
        <f>'[1]资源-钻石'!X14</f>
        <v>1105980.9257241576</v>
      </c>
      <c r="P14" s="135">
        <v>11</v>
      </c>
      <c r="Q14" s="135">
        <f>([2]属性汇总!D15+[2]属性汇总!O15)/2</f>
        <v>271.07299869444296</v>
      </c>
      <c r="R14" s="135">
        <f>([2]属性汇总!E15+[2]属性汇总!P15)/2</f>
        <v>273.5854237849648</v>
      </c>
      <c r="S14" s="135">
        <f>([2]属性汇总!F15+[2]属性汇总!Q15)/2</f>
        <v>276.5621769470909</v>
      </c>
      <c r="T14" s="135">
        <f>([2]属性汇总!G15+[2]属性汇总!R15)/2</f>
        <v>280.14474676757777</v>
      </c>
      <c r="U14" s="135">
        <f>([2]属性汇总!H15+[2]属性汇总!S15)/2</f>
        <v>284.10610834704084</v>
      </c>
    </row>
    <row r="15" spans="2:21" x14ac:dyDescent="0.15">
      <c r="B15" s="22">
        <v>12</v>
      </c>
      <c r="C15" s="22">
        <f>'[1]资源-钻石'!L15</f>
        <v>17038.362556038974</v>
      </c>
      <c r="D15" s="22">
        <f>'[1]资源-钻石'!M15</f>
        <v>20825.048196716118</v>
      </c>
      <c r="E15" s="22">
        <f>'[1]资源-钻石'!N15</f>
        <v>28123.706765281098</v>
      </c>
      <c r="F15" s="22">
        <f>'[1]资源-钻石'!O15</f>
        <v>51022.978627112767</v>
      </c>
      <c r="G15" s="22">
        <f>'[1]资源-钻石'!P15</f>
        <v>65345.523221243478</v>
      </c>
      <c r="I15" s="22">
        <v>12</v>
      </c>
      <c r="J15" s="22">
        <f>'[1]资源-钻石'!T15</f>
        <v>94126.610117265547</v>
      </c>
      <c r="K15" s="22">
        <f>'[1]资源-钻石'!U15</f>
        <v>127659.27112899211</v>
      </c>
      <c r="L15" s="22">
        <f>'[1]资源-钻石'!V15</f>
        <v>204343.19824189134</v>
      </c>
      <c r="M15" s="22">
        <f>'[1]资源-钻石'!W15</f>
        <v>512207.51806608052</v>
      </c>
      <c r="N15" s="22">
        <f>'[1]资源-钻石'!X15</f>
        <v>1193060.7698726885</v>
      </c>
      <c r="P15" s="135">
        <v>12</v>
      </c>
      <c r="Q15" s="135">
        <f>([2]属性汇总!D16+[2]属性汇总!O16)/2</f>
        <v>276.21936672560975</v>
      </c>
      <c r="R15" s="135">
        <f>([2]属性汇总!E16+[2]属性汇总!P16)/2</f>
        <v>279.0066895969403</v>
      </c>
      <c r="S15" s="135">
        <f>([2]属性汇总!F16+[2]属性汇总!Q16)/2</f>
        <v>282.33819730351462</v>
      </c>
      <c r="T15" s="135">
        <f>([2]属性汇总!G16+[2]属性汇总!R16)/2</f>
        <v>286.344490518871</v>
      </c>
      <c r="U15" s="135">
        <f>([2]属性汇总!H16+[2]属性汇总!S16)/2</f>
        <v>290.51350851277977</v>
      </c>
    </row>
    <row r="16" spans="2:21" x14ac:dyDescent="0.15">
      <c r="B16" s="22">
        <v>13</v>
      </c>
      <c r="C16" s="22">
        <f>'[1]资源-钻石'!L16</f>
        <v>18444.836312033683</v>
      </c>
      <c r="D16" s="22">
        <f>'[1]资源-钻石'!M16</f>
        <v>22522.535488526253</v>
      </c>
      <c r="E16" s="22">
        <f>'[1]资源-钻石'!N16</f>
        <v>31563.033748810511</v>
      </c>
      <c r="F16" s="22">
        <f>'[1]资源-钻石'!O16</f>
        <v>58217.556514582306</v>
      </c>
      <c r="G16" s="22">
        <f>'[1]资源-钻石'!P16</f>
        <v>74826.695832030833</v>
      </c>
      <c r="I16" s="22">
        <v>13</v>
      </c>
      <c r="J16" s="22">
        <f>'[1]资源-钻石'!T16</f>
        <v>99816.005751806151</v>
      </c>
      <c r="K16" s="22">
        <f>'[1]资源-钻石'!U16</f>
        <v>135717.6063269868</v>
      </c>
      <c r="L16" s="22">
        <f>'[1]资源-钻石'!V16</f>
        <v>217977.36695968549</v>
      </c>
      <c r="M16" s="22">
        <f>'[1]资源-钻石'!W16</f>
        <v>548655.10365565401</v>
      </c>
      <c r="N16" s="22">
        <f>'[1]资源-钻石'!X16</f>
        <v>1280140.6140212195</v>
      </c>
      <c r="P16" s="135">
        <v>13</v>
      </c>
      <c r="Q16" s="135">
        <f>([2]属性汇总!D17+[2]属性汇总!O17)/2</f>
        <v>281.41852595302555</v>
      </c>
      <c r="R16" s="135">
        <f>([2]属性汇总!E17+[2]属性汇总!P17)/2</f>
        <v>284.48588976112677</v>
      </c>
      <c r="S16" s="135">
        <f>([2]属性汇总!F17+[2]属性汇总!Q17)/2</f>
        <v>288.17907607583982</v>
      </c>
      <c r="T16" s="135">
        <f>([2]属性汇总!G17+[2]属性汇总!R17)/2</f>
        <v>292.20428271457155</v>
      </c>
      <c r="U16" s="135">
        <f>([2]属性汇总!H17+[2]属性汇总!S17)/2</f>
        <v>296.61645293805486</v>
      </c>
    </row>
    <row r="17" spans="2:21" x14ac:dyDescent="0.15">
      <c r="B17" s="22">
        <v>14</v>
      </c>
      <c r="C17" s="22">
        <f>'[1]资源-钻石'!L17</f>
        <v>19952.25755946256</v>
      </c>
      <c r="D17" s="22">
        <f>'[1]资源-钻石'!M17</f>
        <v>24227.180768625418</v>
      </c>
      <c r="E17" s="22">
        <f>'[1]资源-钻石'!N17</f>
        <v>33754.39600940494</v>
      </c>
      <c r="F17" s="22">
        <f>'[1]资源-钻石'!O17</f>
        <v>65190.377570005759</v>
      </c>
      <c r="G17" s="22">
        <f>'[1]资源-钻石'!P17</f>
        <v>83664.921444200954</v>
      </c>
      <c r="I17" s="22">
        <v>14</v>
      </c>
      <c r="J17" s="22">
        <f>'[1]资源-钻石'!T17</f>
        <v>105505.39205068174</v>
      </c>
      <c r="K17" s="22">
        <f>'[1]资源-钻石'!U17</f>
        <v>143762.20584131707</v>
      </c>
      <c r="L17" s="22">
        <f>'[1]资源-钻石'!V17</f>
        <v>231398.33904585533</v>
      </c>
      <c r="M17" s="22">
        <f>'[1]资源-钻石'!W17</f>
        <v>584410.76992825919</v>
      </c>
      <c r="N17" s="22">
        <f>'[1]资源-钻石'!X17</f>
        <v>1365887.179285401</v>
      </c>
      <c r="P17" s="135">
        <v>14</v>
      </c>
      <c r="Q17" s="135">
        <f>([2]属性汇总!D18+[2]属性汇总!O18)/2</f>
        <v>286.67047637669037</v>
      </c>
      <c r="R17" s="135">
        <f>([2]属性汇总!E18+[2]属性汇总!P18)/2</f>
        <v>289.94033714123742</v>
      </c>
      <c r="S17" s="135">
        <f>([2]属性汇总!F18+[2]属性汇总!Q18)/2</f>
        <v>293.5926851600567</v>
      </c>
      <c r="T17" s="135">
        <f>([2]属性汇总!G18+[2]属性汇总!R18)/2</f>
        <v>297.93420198026308</v>
      </c>
      <c r="U17" s="135">
        <f>([2]属性汇总!H18+[2]属性汇总!S18)/2</f>
        <v>302.78871271155424</v>
      </c>
    </row>
    <row r="18" spans="2:21" x14ac:dyDescent="0.15">
      <c r="B18" s="22">
        <v>15</v>
      </c>
      <c r="C18" s="22">
        <f>'[1]资源-钻石'!L18</f>
        <v>21567.871649320186</v>
      </c>
      <c r="D18" s="22">
        <f>'[1]资源-钻石'!M18</f>
        <v>26100.52552907445</v>
      </c>
      <c r="E18" s="22">
        <f>'[1]资源-钻石'!N18</f>
        <v>36178.552439334613</v>
      </c>
      <c r="F18" s="22">
        <f>'[1]资源-钻石'!O18</f>
        <v>73118.515182669638</v>
      </c>
      <c r="G18" s="22">
        <f>'[1]资源-钻石'!P18</f>
        <v>94215.933706793672</v>
      </c>
      <c r="I18" s="22">
        <v>15</v>
      </c>
      <c r="J18" s="22">
        <f>'[1]资源-钻石'!T18</f>
        <v>111194.65706557626</v>
      </c>
      <c r="K18" s="22">
        <f>'[1]资源-钻石'!U18</f>
        <v>151609.12277213391</v>
      </c>
      <c r="L18" s="22">
        <f>'[1]资源-钻石'!V18</f>
        <v>244401.78504934735</v>
      </c>
      <c r="M18" s="22">
        <f>'[1]资源-钻石'!W18</f>
        <v>617940.71355428209</v>
      </c>
      <c r="N18" s="22">
        <f>'[1]资源-钻石'!X18</f>
        <v>1444456.3474097103</v>
      </c>
      <c r="P18" s="135">
        <v>15</v>
      </c>
      <c r="Q18" s="135">
        <f>([2]属性汇总!D19+[2]属性汇总!O19)/2</f>
        <v>291.78375432272264</v>
      </c>
      <c r="R18" s="135">
        <f>([2]属性汇总!E19+[2]属性汇总!P19)/2</f>
        <v>295.11370000526165</v>
      </c>
      <c r="S18" s="135">
        <f>([2]属性汇总!F19+[2]属性汇总!Q19)/2</f>
        <v>299.02580690400299</v>
      </c>
      <c r="T18" s="135">
        <f>([2]属性汇总!G19+[2]属性汇总!R19)/2</f>
        <v>303.72489796016237</v>
      </c>
      <c r="U18" s="135">
        <f>([2]属性汇总!H19+[2]属性汇总!S19)/2</f>
        <v>309.03028783327795</v>
      </c>
    </row>
    <row r="19" spans="2:21" x14ac:dyDescent="0.15">
      <c r="B19" s="22">
        <v>16</v>
      </c>
      <c r="C19" s="22">
        <f>'[1]资源-钻石'!L19</f>
        <v>23299.443956529318</v>
      </c>
      <c r="D19" s="22">
        <f>'[1]资源-钻石'!M19</f>
        <v>28126.140495416454</v>
      </c>
      <c r="E19" s="22">
        <f>'[1]资源-钻石'!N19</f>
        <v>38754.105283624071</v>
      </c>
      <c r="F19" s="22">
        <f>'[1]资源-钻石'!O19</f>
        <v>79658.044983305794</v>
      </c>
      <c r="G19" s="22">
        <f>'[1]资源-钻石'!P19</f>
        <v>106274.06987917144</v>
      </c>
      <c r="I19" s="22">
        <v>16</v>
      </c>
      <c r="J19" s="22">
        <f>'[1]资源-钻石'!T19</f>
        <v>116883.91274480577</v>
      </c>
      <c r="K19" s="22">
        <f>'[1]资源-钻石'!U19</f>
        <v>159442.30401928636</v>
      </c>
      <c r="L19" s="22">
        <f>'[1]资源-钻石'!V19</f>
        <v>257192.03442121501</v>
      </c>
      <c r="M19" s="22">
        <f>'[1]资源-钻石'!W19</f>
        <v>650778.73786333657</v>
      </c>
      <c r="N19" s="22">
        <f>'[1]资源-钻石'!X19</f>
        <v>1521692.2366496704</v>
      </c>
      <c r="P19" s="135">
        <v>16</v>
      </c>
      <c r="Q19" s="135">
        <f>([2]属性汇总!D20+[2]属性汇总!O20)/2</f>
        <v>296.76896897086817</v>
      </c>
      <c r="R19" s="135">
        <f>([2]属性汇总!E20+[2]属性汇总!P20)/2</f>
        <v>300.33706319746705</v>
      </c>
      <c r="S19" s="135">
        <f>([2]属性汇总!F20+[2]属性汇总!Q20)/2</f>
        <v>304.51332031506706</v>
      </c>
      <c r="T19" s="135">
        <f>([2]属性汇总!G20+[2]属性汇总!R20)/2</f>
        <v>309.57637065426951</v>
      </c>
      <c r="U19" s="135">
        <f>([2]属性汇总!H20+[2]属性汇总!S20)/2</f>
        <v>315.49263317040658</v>
      </c>
    </row>
    <row r="20" spans="2:21" x14ac:dyDescent="0.15">
      <c r="B20" s="22">
        <v>17</v>
      </c>
      <c r="C20" s="22">
        <f>'[1]资源-钻石'!L20</f>
        <v>25155.297203858805</v>
      </c>
      <c r="D20" s="22">
        <f>'[1]资源-钻石'!M20</f>
        <v>30214.385647915231</v>
      </c>
      <c r="E20" s="22">
        <f>'[1]资源-钻石'!N20</f>
        <v>41393.097574953244</v>
      </c>
      <c r="F20" s="22">
        <f>'[1]资源-钻石'!O20</f>
        <v>84395.104109744643</v>
      </c>
      <c r="G20" s="22">
        <f>'[1]资源-钻石'!P20</f>
        <v>116732.01360988131</v>
      </c>
      <c r="I20" s="22">
        <v>17</v>
      </c>
      <c r="J20" s="22">
        <f>'[1]资源-钻石'!T20</f>
        <v>122573.16842403526</v>
      </c>
      <c r="K20" s="22">
        <f>'[1]资源-钻石'!U20</f>
        <v>167275.4852664388</v>
      </c>
      <c r="L20" s="22">
        <f>'[1]资源-钻石'!V20</f>
        <v>269982.28379308269</v>
      </c>
      <c r="M20" s="22">
        <f>'[1]资源-钻石'!W20</f>
        <v>683616.76217239106</v>
      </c>
      <c r="N20" s="22">
        <f>'[1]资源-钻石'!X20</f>
        <v>1598928.1258896301</v>
      </c>
      <c r="P20" s="135">
        <v>17</v>
      </c>
      <c r="Q20" s="135">
        <f>([2]属性汇总!D21+[2]属性汇总!O21)/2</f>
        <v>301.80030561768223</v>
      </c>
      <c r="R20" s="135">
        <f>([2]属性汇总!E21+[2]属性汇总!P21)/2</f>
        <v>305.61042671785367</v>
      </c>
      <c r="S20" s="135">
        <f>([2]属性汇总!F21+[2]属性汇总!Q21)/2</f>
        <v>310.05522539324886</v>
      </c>
      <c r="T20" s="135">
        <f>([2]属性汇总!G21+[2]属性汇总!R21)/2</f>
        <v>315.68395522096574</v>
      </c>
      <c r="U20" s="135">
        <f>([2]属性汇总!H21+[2]属性汇总!S21)/2</f>
        <v>322.10667086097237</v>
      </c>
    </row>
    <row r="21" spans="2:21" x14ac:dyDescent="0.15">
      <c r="B21" s="22">
        <v>18</v>
      </c>
      <c r="C21" s="22">
        <f>'[1]资源-钻石'!L21</f>
        <v>27144.351464708354</v>
      </c>
      <c r="D21" s="22">
        <f>'[1]资源-钻石'!M21</f>
        <v>32567.634553150485</v>
      </c>
      <c r="E21" s="22">
        <f>'[1]资源-钻石'!N21</f>
        <v>44521.732000422868</v>
      </c>
      <c r="F21" s="22">
        <f>'[1]资源-钻石'!O21</f>
        <v>89977.143090952552</v>
      </c>
      <c r="G21" s="22">
        <f>'[1]资源-钻石'!P21</f>
        <v>129678.51825915655</v>
      </c>
      <c r="I21" s="22">
        <v>18</v>
      </c>
      <c r="J21" s="22">
        <f>'[1]资源-钻石'!T21</f>
        <v>128262.42410326477</v>
      </c>
      <c r="K21" s="22">
        <f>'[1]资源-钻石'!U21</f>
        <v>175108.66651359125</v>
      </c>
      <c r="L21" s="22">
        <f>'[1]资源-钻石'!V21</f>
        <v>282772.53316495044</v>
      </c>
      <c r="M21" s="22">
        <f>'[1]资源-钻石'!W21</f>
        <v>716454.78648144542</v>
      </c>
      <c r="N21" s="22">
        <f>'[1]资源-钻石'!X21</f>
        <v>1676164.0151295902</v>
      </c>
      <c r="P21" s="135">
        <v>18</v>
      </c>
      <c r="Q21" s="135">
        <f>([2]属性汇总!D22+[2]属性汇总!O22)/2</f>
        <v>306.87776426316486</v>
      </c>
      <c r="R21" s="135">
        <f>([2]属性汇总!E22+[2]属性汇总!P22)/2</f>
        <v>310.93379056642152</v>
      </c>
      <c r="S21" s="135">
        <f>([2]属性汇总!F22+[2]属性汇总!Q22)/2</f>
        <v>315.87777543292435</v>
      </c>
      <c r="T21" s="135">
        <f>([2]属性汇总!G22+[2]属性汇总!R22)/2</f>
        <v>322.02530761509297</v>
      </c>
      <c r="U21" s="135">
        <f>([2]属性汇总!H22+[2]属性汇总!S22)/2</f>
        <v>328.6633891764676</v>
      </c>
    </row>
    <row r="22" spans="2:21" x14ac:dyDescent="0.15">
      <c r="B22" s="22">
        <v>19</v>
      </c>
      <c r="C22" s="22">
        <f>'[1]资源-钻石'!L22</f>
        <v>29276.167037031642</v>
      </c>
      <c r="D22" s="22">
        <f>'[1]资源-钻石'!M22</f>
        <v>35074.897512649055</v>
      </c>
      <c r="E22" s="22">
        <f>'[1]资源-钻石'!N22</f>
        <v>47709.655784116454</v>
      </c>
      <c r="F22" s="22">
        <f>'[1]资源-钻石'!O22</f>
        <v>95580.499058860558</v>
      </c>
      <c r="G22" s="22">
        <f>'[1]资源-钻石'!P22</f>
        <v>143468.15810018877</v>
      </c>
      <c r="I22" s="22">
        <v>19</v>
      </c>
      <c r="J22" s="22">
        <f>'[1]资源-钻石'!T22</f>
        <v>133951.67978249426</v>
      </c>
      <c r="K22" s="22">
        <f>'[1]资源-钻石'!U22</f>
        <v>182941.84776074369</v>
      </c>
      <c r="L22" s="22">
        <f>'[1]资源-钻石'!V22</f>
        <v>295562.78253681812</v>
      </c>
      <c r="M22" s="22">
        <f>'[1]资源-钻石'!W22</f>
        <v>749292.81079049991</v>
      </c>
      <c r="N22" s="22">
        <f>'[1]资源-钻石'!X22</f>
        <v>1753399.9043695501</v>
      </c>
      <c r="P22" s="135">
        <v>19</v>
      </c>
      <c r="Q22" s="135">
        <f>([2]属性汇总!D23+[2]属性汇总!O23)/2</f>
        <v>312.00134490731602</v>
      </c>
      <c r="R22" s="135">
        <f>([2]属性汇总!E23+[2]属性汇总!P23)/2</f>
        <v>316.5691270856172</v>
      </c>
      <c r="S22" s="135">
        <f>([2]属性汇总!F23+[2]属性汇总!Q23)/2</f>
        <v>321.99311426294253</v>
      </c>
      <c r="T22" s="135">
        <f>([2]属性汇总!G23+[2]属性汇总!R23)/2</f>
        <v>328.3797290648136</v>
      </c>
      <c r="U22" s="135">
        <f>([2]属性汇总!H23+[2]属性汇总!S23)/2</f>
        <v>335.2910512311197</v>
      </c>
    </row>
    <row r="23" spans="2:21" x14ac:dyDescent="0.15">
      <c r="B23" s="22">
        <v>20</v>
      </c>
      <c r="C23" s="22">
        <f>'[1]资源-钻石'!L23</f>
        <v>31560.990394469365</v>
      </c>
      <c r="D23" s="22">
        <f>'[1]资源-钻石'!M23</f>
        <v>37677.857942819741</v>
      </c>
      <c r="E23" s="22">
        <f>'[1]资源-钻石'!N23</f>
        <v>50971.774780776526</v>
      </c>
      <c r="F23" s="22">
        <f>'[1]资源-钻石'!O23</f>
        <v>101504.66448380244</v>
      </c>
      <c r="G23" s="22">
        <f>'[1]资源-钻石'!P23</f>
        <v>157266.1939251741</v>
      </c>
      <c r="I23" s="22">
        <v>20</v>
      </c>
      <c r="J23" s="22">
        <f>'[1]资源-钻石'!T23</f>
        <v>139640.93546172377</v>
      </c>
      <c r="K23" s="22">
        <f>'[1]资源-钻石'!U23</f>
        <v>190775.02900789617</v>
      </c>
      <c r="L23" s="22">
        <f>'[1]资源-钻石'!V23</f>
        <v>308353.03190868581</v>
      </c>
      <c r="M23" s="22">
        <f>'[1]资源-钻石'!W23</f>
        <v>782130.83509955439</v>
      </c>
      <c r="N23" s="22">
        <f>'[1]资源-钻石'!X23</f>
        <v>1830635.7936095099</v>
      </c>
      <c r="P23" s="135">
        <v>20</v>
      </c>
      <c r="Q23" s="135">
        <f>([2]属性汇总!D24+[2]属性汇总!O24)/2</f>
        <v>317.51908835885251</v>
      </c>
      <c r="R23" s="135">
        <f>([2]属性汇总!E24+[2]属性汇总!P24)/2</f>
        <v>322.49141667007871</v>
      </c>
      <c r="S23" s="135">
        <f>([2]属性汇总!F24+[2]属性汇总!Q24)/2</f>
        <v>328.18361971253546</v>
      </c>
      <c r="T23" s="135">
        <f>([2]属性汇总!G24+[2]属性汇总!R24)/2</f>
        <v>334.80088083179589</v>
      </c>
      <c r="U23" s="135">
        <f>([2]属性汇总!H24+[2]属性汇总!S24)/2</f>
        <v>341.10767832531286</v>
      </c>
    </row>
    <row r="24" spans="2:21" x14ac:dyDescent="0.15">
      <c r="B24" s="22">
        <v>21</v>
      </c>
      <c r="C24" s="22">
        <f>'[1]资源-钻石'!L24</f>
        <v>34009.803435554189</v>
      </c>
      <c r="D24" s="22">
        <f>'[1]资源-钻石'!M24</f>
        <v>40482.973337765761</v>
      </c>
      <c r="E24" s="22">
        <f>'[1]资源-钻石'!N24</f>
        <v>54641.635283929718</v>
      </c>
      <c r="F24" s="22">
        <f>'[1]资源-钻石'!O24</f>
        <v>108100.41173647164</v>
      </c>
      <c r="G24" s="22">
        <f>'[1]资源-钻石'!P24</f>
        <v>173667.51587117827</v>
      </c>
      <c r="I24" s="22">
        <v>21</v>
      </c>
      <c r="J24" s="22">
        <f>'[1]资源-钻石'!T24</f>
        <v>145330.19114095325</v>
      </c>
      <c r="K24" s="22">
        <f>'[1]资源-钻石'!U24</f>
        <v>198608.21025504862</v>
      </c>
      <c r="L24" s="22">
        <f>'[1]资源-钻石'!V24</f>
        <v>321143.28128055355</v>
      </c>
      <c r="M24" s="22">
        <f>'[1]资源-钻石'!W24</f>
        <v>814968.85940860887</v>
      </c>
      <c r="N24" s="22">
        <f>'[1]资源-钻石'!X24</f>
        <v>1907871.6828494698</v>
      </c>
      <c r="P24" s="135">
        <v>21</v>
      </c>
      <c r="Q24" s="135">
        <f>([2]属性汇总!D25+[2]属性汇总!O25)/2</f>
        <v>323.34114120436072</v>
      </c>
      <c r="R24" s="135">
        <f>([2]属性汇总!E25+[2]属性汇总!P25)/2</f>
        <v>328.51788374346449</v>
      </c>
      <c r="S24" s="135">
        <f>([2]属性汇总!F25+[2]属性汇总!Q25)/2</f>
        <v>334.43756178965361</v>
      </c>
      <c r="T24" s="135">
        <f>([2]属性汇总!G25+[2]属性汇总!R25)/2</f>
        <v>340.60701755444956</v>
      </c>
      <c r="U24" s="135">
        <f>([2]属性汇总!H25+[2]属性汇总!S25)/2</f>
        <v>346.92918235834503</v>
      </c>
    </row>
    <row r="25" spans="2:21" x14ac:dyDescent="0.15">
      <c r="B25" s="22">
        <v>22</v>
      </c>
      <c r="C25" s="22">
        <f>'[1]资源-钻石'!L25</f>
        <v>36634.376267701693</v>
      </c>
      <c r="D25" s="22">
        <f>'[1]资源-钻石'!M25</f>
        <v>43561.269955226962</v>
      </c>
      <c r="E25" s="22">
        <f>'[1]资源-钻石'!N25</f>
        <v>58641.553017255581</v>
      </c>
      <c r="F25" s="22">
        <f>'[1]资源-钻石'!O25</f>
        <v>115316.37707357353</v>
      </c>
      <c r="G25" s="22">
        <f>'[1]资源-钻石'!P25</f>
        <v>185363.73466634049</v>
      </c>
      <c r="I25" s="22">
        <v>22</v>
      </c>
      <c r="J25" s="22">
        <f>'[1]资源-钻石'!T25</f>
        <v>151019.44682018275</v>
      </c>
      <c r="K25" s="22">
        <f>'[1]资源-钻石'!U25</f>
        <v>206441.39150220106</v>
      </c>
      <c r="L25" s="22">
        <f>'[1]资源-钻石'!V25</f>
        <v>333933.53065242124</v>
      </c>
      <c r="M25" s="22">
        <f>'[1]资源-钻石'!W25</f>
        <v>847806.88371766335</v>
      </c>
      <c r="N25" s="22">
        <f>'[1]资源-钻石'!X25</f>
        <v>1985107.5720894297</v>
      </c>
      <c r="P25" s="135">
        <v>22</v>
      </c>
      <c r="Q25" s="135">
        <f>([2]属性汇总!D26+[2]属性汇总!O26)/2</f>
        <v>329.26069121755421</v>
      </c>
      <c r="R25" s="135">
        <f>([2]属性汇总!E26+[2]属性汇总!P26)/2</f>
        <v>334.60447242243765</v>
      </c>
      <c r="S25" s="135">
        <f>([2]属性汇总!F26+[2]属性汇总!Q26)/2</f>
        <v>340.19171737726333</v>
      </c>
      <c r="T25" s="135">
        <f>([2]属性汇总!G26+[2]属性汇总!R26)/2</f>
        <v>346.28058047246469</v>
      </c>
      <c r="U25" s="135">
        <f>([2]属性汇总!H26+[2]属性汇总!S26)/2</f>
        <v>352.80364988763279</v>
      </c>
    </row>
    <row r="26" spans="2:21" x14ac:dyDescent="0.15">
      <c r="B26" s="22">
        <v>23</v>
      </c>
      <c r="C26" s="22">
        <f>'[1]资源-钻石'!L26</f>
        <v>39447.323779691113</v>
      </c>
      <c r="D26" s="22">
        <f>'[1]资源-钻石'!M26</f>
        <v>46769.72689040353</v>
      </c>
      <c r="E26" s="22">
        <f>'[1]资源-钻石'!N26</f>
        <v>62697.900733528753</v>
      </c>
      <c r="F26" s="22">
        <f>'[1]资源-钻石'!O26</f>
        <v>122561.49724704472</v>
      </c>
      <c r="G26" s="22">
        <f>'[1]资源-钻石'!P26</f>
        <v>194255.89979812424</v>
      </c>
      <c r="I26" s="22">
        <v>23</v>
      </c>
      <c r="J26" s="22">
        <f>'[1]资源-钻石'!T26</f>
        <v>156708.70249941226</v>
      </c>
      <c r="K26" s="22">
        <f>'[1]资源-钻石'!U26</f>
        <v>214274.57274935354</v>
      </c>
      <c r="L26" s="22">
        <f>'[1]资源-钻石'!V26</f>
        <v>346723.78002428892</v>
      </c>
      <c r="M26" s="22">
        <f>'[1]资源-钻石'!W26</f>
        <v>880644.90802671784</v>
      </c>
      <c r="N26" s="22">
        <f>'[1]资源-钻石'!X26</f>
        <v>2062343.4613293896</v>
      </c>
      <c r="P26" s="135">
        <v>23</v>
      </c>
      <c r="Q26" s="135">
        <f>([2]属性汇总!D27+[2]属性汇总!O27)/2</f>
        <v>335.2381251038193</v>
      </c>
      <c r="R26" s="135">
        <f>([2]属性汇总!E27+[2]属性汇总!P27)/2</f>
        <v>340.25931450591486</v>
      </c>
      <c r="S26" s="135">
        <f>([2]属性汇总!F27+[2]属性汇总!Q27)/2</f>
        <v>345.72880686278017</v>
      </c>
      <c r="T26" s="135">
        <f>([2]属性汇总!G27+[2]属性汇总!R27)/2</f>
        <v>352.00454544777972</v>
      </c>
      <c r="U26" s="135">
        <f>([2]属性汇总!H27+[2]属性汇总!S27)/2</f>
        <v>358.73108091317613</v>
      </c>
    </row>
    <row r="27" spans="2:21" x14ac:dyDescent="0.15">
      <c r="B27" s="22">
        <v>24</v>
      </c>
      <c r="C27" s="22">
        <f>'[1]资源-钻石'!L27</f>
        <v>42462.166274548879</v>
      </c>
      <c r="D27" s="22">
        <f>'[1]资源-钻石'!M27</f>
        <v>50311.478140541396</v>
      </c>
      <c r="E27" s="22">
        <f>'[1]资源-钻石'!N27</f>
        <v>67313.779324697272</v>
      </c>
      <c r="F27" s="22">
        <f>'[1]资源-钻石'!O27</f>
        <v>130763.11452844692</v>
      </c>
      <c r="G27" s="22">
        <f>'[1]资源-钻石'!P27</f>
        <v>204715.41396315882</v>
      </c>
      <c r="I27" s="22">
        <v>24</v>
      </c>
      <c r="J27" s="22">
        <f>'[1]资源-钻石'!T27</f>
        <v>162397.95817864177</v>
      </c>
      <c r="K27" s="22">
        <f>'[1]资源-钻石'!U27</f>
        <v>222107.75399650598</v>
      </c>
      <c r="L27" s="22">
        <f>'[1]资源-钻石'!V27</f>
        <v>359514.02939615655</v>
      </c>
      <c r="M27" s="22">
        <f>'[1]资源-钻石'!W27</f>
        <v>913482.9323357722</v>
      </c>
      <c r="N27" s="22">
        <f>'[1]资源-钻石'!X27</f>
        <v>2139579.3505693497</v>
      </c>
      <c r="P27" s="135">
        <v>24</v>
      </c>
      <c r="Q27" s="135">
        <f>([2]属性汇总!D28+[2]属性汇总!O28)/2</f>
        <v>340.7589151302513</v>
      </c>
      <c r="R27" s="135">
        <f>([2]属性汇总!E28+[2]属性汇总!P28)/2</f>
        <v>345.68404865627269</v>
      </c>
      <c r="S27" s="135">
        <f>([2]属性汇总!F28+[2]属性汇总!Q28)/2</f>
        <v>351.31394329172139</v>
      </c>
      <c r="T27" s="135">
        <f>([2]属性汇总!G28+[2]属性汇总!R28)/2</f>
        <v>357.77891248039469</v>
      </c>
      <c r="U27" s="135">
        <f>([2]属性汇总!H28+[2]属性汇总!S28)/2</f>
        <v>364.67931969021424</v>
      </c>
    </row>
    <row r="28" spans="2:21" x14ac:dyDescent="0.15">
      <c r="B28" s="22">
        <v>25</v>
      </c>
      <c r="C28" s="22">
        <f>'[1]资源-钻石'!L28</f>
        <v>45693.394454264133</v>
      </c>
      <c r="D28" s="22">
        <f>'[1]资源-钻石'!M28</f>
        <v>54072.964773930325</v>
      </c>
      <c r="E28" s="22">
        <f>'[1]资源-钻石'!N28</f>
        <v>72125.667386805013</v>
      </c>
      <c r="F28" s="22">
        <f>'[1]资源-钻石'!O28</f>
        <v>139369.74972294096</v>
      </c>
      <c r="G28" s="22">
        <f>'[1]资源-钻石'!P28</f>
        <v>215425.57498838959</v>
      </c>
      <c r="I28" s="22">
        <v>25</v>
      </c>
      <c r="J28" s="22">
        <f>'[1]资源-钻石'!T28</f>
        <v>168087.21385787125</v>
      </c>
      <c r="K28" s="22">
        <f>'[1]资源-钻石'!U28</f>
        <v>229940.93524365843</v>
      </c>
      <c r="L28" s="22">
        <f>'[1]资源-钻石'!V28</f>
        <v>372304.27876802429</v>
      </c>
      <c r="M28" s="22">
        <f>'[1]资源-钻石'!W28</f>
        <v>946320.95664482669</v>
      </c>
      <c r="N28" s="22">
        <f>'[1]资源-钻石'!X28</f>
        <v>2216815.2398093096</v>
      </c>
      <c r="P28" s="135">
        <v>25</v>
      </c>
      <c r="Q28" s="135">
        <f>([2]属性汇总!D29+[2]属性汇总!O29)/2</f>
        <v>346.09669661279719</v>
      </c>
      <c r="R28" s="135">
        <f>([2]属性汇总!E29+[2]属性汇总!P29)/2</f>
        <v>351.15488094288173</v>
      </c>
      <c r="S28" s="135">
        <f>([2]属性汇总!F29+[2]属性汇总!Q29)/2</f>
        <v>356.9471266640868</v>
      </c>
      <c r="T28" s="135">
        <f>([2]属性汇总!G29+[2]属性汇总!R29)/2</f>
        <v>363.6036815703095</v>
      </c>
      <c r="U28" s="135">
        <f>([2]属性汇总!H29+[2]属性汇总!S29)/2</f>
        <v>370.5168323019796</v>
      </c>
    </row>
    <row r="29" spans="2:21" x14ac:dyDescent="0.15">
      <c r="B29" s="22">
        <v>26</v>
      </c>
      <c r="C29" s="22">
        <f>'[1]资源-钻石'!L29</f>
        <v>49156.539068682388</v>
      </c>
      <c r="D29" s="22">
        <f>'[1]资源-钻石'!M29</f>
        <v>58079.594646635262</v>
      </c>
      <c r="E29" s="22">
        <f>'[1]资源-钻石'!N29</f>
        <v>77252.461685730901</v>
      </c>
      <c r="F29" s="22">
        <f>'[1]资源-钻石'!O29</f>
        <v>148350.0991090009</v>
      </c>
      <c r="G29" s="22">
        <f>'[1]资源-钻石'!P29</f>
        <v>226939.46186906769</v>
      </c>
      <c r="I29" s="22">
        <v>26</v>
      </c>
      <c r="J29" s="22">
        <f>'[1]资源-钻石'!T29</f>
        <v>173776.46953710075</v>
      </c>
      <c r="K29" s="22">
        <f>'[1]资源-钻石'!U29</f>
        <v>237774.11649081088</v>
      </c>
      <c r="L29" s="22">
        <f>'[1]资源-钻石'!V29</f>
        <v>385094.52813989198</v>
      </c>
      <c r="M29" s="22">
        <f>'[1]资源-钻石'!W29</f>
        <v>979158.98095388105</v>
      </c>
      <c r="N29" s="22">
        <f>'[1]资源-钻石'!X29</f>
        <v>2294051.1290492695</v>
      </c>
      <c r="P29" s="135">
        <v>26</v>
      </c>
      <c r="Q29" s="135">
        <f>([2]属性汇总!D30+[2]属性汇总!O30)/2</f>
        <v>351.47903756373859</v>
      </c>
      <c r="R29" s="135">
        <f>([2]属性汇总!E30+[2]属性汇总!P30)/2</f>
        <v>356.67181136574192</v>
      </c>
      <c r="S29" s="135">
        <f>([2]属性汇总!F30+[2]属性汇总!Q30)/2</f>
        <v>362.62835697987646</v>
      </c>
      <c r="T29" s="135">
        <f>([2]属性汇总!G30+[2]属性汇总!R30)/2</f>
        <v>369.30421717093697</v>
      </c>
      <c r="U29" s="135">
        <f>([2]属性汇总!H30+[2]属性汇总!S30)/2</f>
        <v>376.40370407976138</v>
      </c>
    </row>
    <row r="30" spans="2:21" x14ac:dyDescent="0.15">
      <c r="B30" s="22">
        <v>27</v>
      </c>
      <c r="C30" s="22">
        <f>'[1]资源-钻石'!L30</f>
        <v>52868.24556334137</v>
      </c>
      <c r="D30" s="22">
        <f>'[1]资源-钻石'!M30</f>
        <v>62368.725932769295</v>
      </c>
      <c r="E30" s="22">
        <f>'[1]资源-钻石'!N30</f>
        <v>82720.101068779186</v>
      </c>
      <c r="F30" s="22">
        <f>'[1]资源-钻石'!O30</f>
        <v>158008.52976752471</v>
      </c>
      <c r="G30" s="22">
        <f>'[1]资源-钻石'!P30</f>
        <v>239429.10610440647</v>
      </c>
      <c r="I30" s="22">
        <v>27</v>
      </c>
      <c r="J30" s="22">
        <f>'[1]资源-钻石'!T30</f>
        <v>179465.72521633026</v>
      </c>
      <c r="K30" s="22">
        <f>'[1]资源-钻石'!U30</f>
        <v>245607.29773796329</v>
      </c>
      <c r="L30" s="22">
        <f>'[1]资源-钻石'!V30</f>
        <v>397884.77751175966</v>
      </c>
      <c r="M30" s="22">
        <f>'[1]资源-钻石'!W30</f>
        <v>1011997.0052629355</v>
      </c>
      <c r="N30" s="22">
        <f>'[1]资源-钻石'!X30</f>
        <v>2371287.0182892294</v>
      </c>
      <c r="P30" s="135">
        <v>27</v>
      </c>
      <c r="Q30" s="135">
        <f>([2]属性汇总!D31+[2]属性汇总!O31)/2</f>
        <v>356.90593798307555</v>
      </c>
      <c r="R30" s="135">
        <f>([2]属性汇总!E31+[2]属性汇总!P31)/2</f>
        <v>362.2348399248533</v>
      </c>
      <c r="S30" s="135">
        <f>([2]属性汇总!F31+[2]属性汇总!Q31)/2</f>
        <v>368.25699701755525</v>
      </c>
      <c r="T30" s="135">
        <f>([2]属性汇总!G31+[2]属性汇总!R31)/2</f>
        <v>375.02940668431842</v>
      </c>
      <c r="U30" s="135">
        <f>([2]属性汇总!H31+[2]属性汇总!S31)/2</f>
        <v>382.33993502355946</v>
      </c>
    </row>
    <row r="31" spans="2:21" x14ac:dyDescent="0.15">
      <c r="B31" s="22">
        <v>28</v>
      </c>
      <c r="C31" s="22">
        <f>'[1]资源-钻石'!L31</f>
        <v>56846.354085040461</v>
      </c>
      <c r="D31" s="22">
        <f>'[1]资源-钻石'!M31</f>
        <v>66925.863223107488</v>
      </c>
      <c r="E31" s="22">
        <f>'[1]资源-钻石'!N31</f>
        <v>88432.926626083601</v>
      </c>
      <c r="F31" s="22">
        <f>'[1]资源-钻石'!O31</f>
        <v>168325.96369788496</v>
      </c>
      <c r="G31" s="22">
        <f>'[1]资源-钻石'!P31</f>
        <v>253395.86305761477</v>
      </c>
      <c r="I31" s="22">
        <v>28</v>
      </c>
      <c r="J31" s="22">
        <f>'[1]资源-钻石'!T31</f>
        <v>185154.98089555974</v>
      </c>
      <c r="K31" s="22">
        <f>'[1]资源-钻石'!U31</f>
        <v>253440.47898511574</v>
      </c>
      <c r="L31" s="22">
        <f>'[1]资源-钻石'!V31</f>
        <v>410675.02688362735</v>
      </c>
      <c r="M31" s="22">
        <f>'[1]资源-钻石'!W31</f>
        <v>1044835.02957199</v>
      </c>
      <c r="N31" s="22">
        <f>'[1]资源-钻石'!X31</f>
        <v>2448522.9075291893</v>
      </c>
      <c r="P31" s="135">
        <v>28</v>
      </c>
      <c r="Q31" s="135">
        <f>([2]属性汇总!D32+[2]属性汇总!O32)/2</f>
        <v>362.37739787080812</v>
      </c>
      <c r="R31" s="135">
        <f>([2]属性汇总!E32+[2]属性汇总!P32)/2</f>
        <v>367.77595586736959</v>
      </c>
      <c r="S31" s="135">
        <f>([2]属性汇总!F32+[2]属性汇总!Q32)/2</f>
        <v>373.87122305611882</v>
      </c>
      <c r="T31" s="135">
        <f>([2]属性汇总!G32+[2]属性汇总!R32)/2</f>
        <v>380.8014521623677</v>
      </c>
      <c r="U31" s="135">
        <f>([2]属性汇总!H32+[2]属性汇总!S32)/2</f>
        <v>388.32552513337396</v>
      </c>
    </row>
    <row r="32" spans="2:21" x14ac:dyDescent="0.15">
      <c r="B32" s="22">
        <v>29</v>
      </c>
      <c r="C32" s="22">
        <f>'[1]资源-钻石'!L32</f>
        <v>61109.98522968703</v>
      </c>
      <c r="D32" s="22">
        <f>'[1]资源-钻石'!M32</f>
        <v>71909.139980698703</v>
      </c>
      <c r="E32" s="22">
        <f>'[1]资源-钻石'!N32</f>
        <v>95016.448704242634</v>
      </c>
      <c r="F32" s="22">
        <f>'[1]资源-钻石'!O32</f>
        <v>180461.81946059206</v>
      </c>
      <c r="G32" s="22">
        <f>'[1]资源-钻石'!P32</f>
        <v>269111.83222188638</v>
      </c>
      <c r="I32" s="22">
        <v>29</v>
      </c>
      <c r="J32" s="22">
        <f>'[1]资源-钻石'!T32</f>
        <v>190860.11120868204</v>
      </c>
      <c r="K32" s="22">
        <f>'[1]资源-钻石'!U32</f>
        <v>261286.88189675068</v>
      </c>
      <c r="L32" s="22">
        <f>'[1]资源-钻石'!V32</f>
        <v>423465.27625549509</v>
      </c>
      <c r="M32" s="22">
        <f>'[1]资源-钻石'!W32</f>
        <v>1077928.5830630509</v>
      </c>
      <c r="N32" s="22">
        <f>'[1]资源-钻石'!X32</f>
        <v>2525758.7967691491</v>
      </c>
      <c r="P32" s="135">
        <v>29</v>
      </c>
      <c r="Q32" s="135">
        <f>([2]属性汇总!D33+[2]属性汇总!O33)/2</f>
        <v>367.84072066694489</v>
      </c>
      <c r="R32" s="135">
        <f>([2]属性汇总!E33+[2]属性汇总!P33)/2</f>
        <v>373.28205084712056</v>
      </c>
      <c r="S32" s="135">
        <f>([2]属性汇总!F33+[2]属性汇总!Q33)/2</f>
        <v>379.53064955424588</v>
      </c>
      <c r="T32" s="135">
        <f>([2]属性汇总!G33+[2]属性汇总!R33)/2</f>
        <v>386.62035360508469</v>
      </c>
      <c r="U32" s="135">
        <f>([2]属性汇总!H33+[2]属性汇总!S33)/2</f>
        <v>394.35814385157698</v>
      </c>
    </row>
    <row r="33" spans="2:21" x14ac:dyDescent="0.15">
      <c r="B33" s="22">
        <v>30</v>
      </c>
      <c r="C33" s="22">
        <f>'[1]资源-钻石'!L33</f>
        <v>65679.631944562483</v>
      </c>
      <c r="D33" s="22">
        <f>'[1]资源-钻石'!M33</f>
        <v>77224.616220762255</v>
      </c>
      <c r="E33" s="22">
        <f>'[1]资源-钻石'!N33</f>
        <v>101868.20422701242</v>
      </c>
      <c r="F33" s="22">
        <f>'[1]资源-钻石'!O33</f>
        <v>192673.12425885524</v>
      </c>
      <c r="G33" s="22">
        <f>'[1]资源-钻石'!P33</f>
        <v>284936.53903740819</v>
      </c>
      <c r="I33" s="22">
        <v>30</v>
      </c>
      <c r="J33" s="22">
        <f>'[1]资源-钻石'!T33</f>
        <v>196660.42159336753</v>
      </c>
      <c r="K33" s="22">
        <f>'[1]资源-钻石'!U33</f>
        <v>269304.25274553191</v>
      </c>
      <c r="L33" s="22">
        <f>'[1]资源-钻石'!V33</f>
        <v>436494.7713084913</v>
      </c>
      <c r="M33" s="22">
        <f>'[1]资源-钻石'!W33</f>
        <v>1111364.0517280414</v>
      </c>
      <c r="N33" s="22">
        <f>'[1]资源-钻石'!X33</f>
        <v>2603891.0343494066</v>
      </c>
      <c r="P33" s="135">
        <v>30</v>
      </c>
      <c r="Q33" s="135">
        <f>([2]属性汇总!D34+[2]属性汇总!O34)/2</f>
        <v>373.27297725105331</v>
      </c>
      <c r="R33" s="135">
        <f>([2]属性汇总!E34+[2]属性汇总!P34)/2</f>
        <v>378.8316808201248</v>
      </c>
      <c r="S33" s="135">
        <f>([2]属性汇总!F34+[2]属性汇总!Q34)/2</f>
        <v>385.23527651193649</v>
      </c>
      <c r="T33" s="135">
        <f>([2]属性汇总!G34+[2]属性汇总!R34)/2</f>
        <v>392.48611101246956</v>
      </c>
      <c r="U33" s="135">
        <f>([2]属性汇总!H34+[2]属性汇总!S34)/2</f>
        <v>400.37513329239539</v>
      </c>
    </row>
    <row r="34" spans="2:21" x14ac:dyDescent="0.15">
      <c r="B34" s="22">
        <v>31</v>
      </c>
      <c r="C34" s="22">
        <f>'[1]资源-钻石'!L34</f>
        <v>68946.412940001275</v>
      </c>
      <c r="D34" s="22">
        <f>'[1]资源-钻石'!M34</f>
        <v>82976.618051051279</v>
      </c>
      <c r="E34" s="22">
        <f>'[1]资源-钻石'!N34</f>
        <v>109247.32951885537</v>
      </c>
      <c r="F34" s="22">
        <f>'[1]资源-钻石'!O34</f>
        <v>205710.63636499381</v>
      </c>
      <c r="G34" s="22">
        <f>'[1]资源-钻石'!P34</f>
        <v>302074.36775550107</v>
      </c>
      <c r="I34" s="22">
        <v>31</v>
      </c>
      <c r="J34" s="22">
        <f>'[1]资源-钻石'!T34</f>
        <v>202460.73197805305</v>
      </c>
      <c r="K34" s="22">
        <f>'[1]资源-钻石'!U34</f>
        <v>277321.6235943131</v>
      </c>
      <c r="L34" s="22">
        <f>'[1]资源-钻石'!V34</f>
        <v>449821.04585376178</v>
      </c>
      <c r="M34" s="22">
        <f>'[1]资源-钻石'!W34</f>
        <v>1145350.2342627887</v>
      </c>
      <c r="N34" s="22">
        <f>'[1]资源-钻石'!X34</f>
        <v>2685586.988676603</v>
      </c>
      <c r="P34" s="135">
        <v>31</v>
      </c>
      <c r="Q34" s="135">
        <f>([2]属性汇总!D35+[2]属性汇总!O35)/2</f>
        <v>378.74762043415313</v>
      </c>
      <c r="R34" s="135">
        <f>([2]属性汇总!E35+[2]属性汇总!P35)/2</f>
        <v>384.42484578638226</v>
      </c>
      <c r="S34" s="135">
        <f>([2]属性汇总!F35+[2]属性汇总!Q35)/2</f>
        <v>390.9851039291907</v>
      </c>
      <c r="T34" s="135">
        <f>([2]属性汇总!G35+[2]属性汇总!R35)/2</f>
        <v>398.36836034952609</v>
      </c>
      <c r="U34" s="135">
        <f>([2]属性汇总!H35+[2]属性汇总!S35)/2</f>
        <v>406.44029609235002</v>
      </c>
    </row>
    <row r="35" spans="2:21" x14ac:dyDescent="0.15">
      <c r="B35" s="22">
        <v>32</v>
      </c>
      <c r="C35" s="22">
        <f>'[1]资源-钻石'!L35</f>
        <v>72447.662118830485</v>
      </c>
      <c r="D35" s="22">
        <f>'[1]资源-钻石'!M35</f>
        <v>88592.187271748946</v>
      </c>
      <c r="E35" s="22">
        <f>'[1]资源-钻石'!N35</f>
        <v>117010.28233498629</v>
      </c>
      <c r="F35" s="22">
        <f>'[1]资源-钻石'!O35</f>
        <v>219761.62886321329</v>
      </c>
      <c r="G35" s="22">
        <f>'[1]资源-钻石'!P35</f>
        <v>320093.55109580711</v>
      </c>
      <c r="I35" s="22">
        <v>32</v>
      </c>
      <c r="J35" s="22">
        <f>'[1]资源-钻石'!T35</f>
        <v>208387.97170208735</v>
      </c>
      <c r="K35" s="22">
        <f>'[1]资源-钻石'!U35</f>
        <v>285506.76887229615</v>
      </c>
      <c r="L35" s="22">
        <f>'[1]资源-钻石'!V35</f>
        <v>463199.44575952581</v>
      </c>
      <c r="M35" s="22">
        <f>'[1]资源-钻石'!W35</f>
        <v>1180189.3903354784</v>
      </c>
      <c r="N35" s="22">
        <f>'[1]资源-钻石'!X35</f>
        <v>2767350.8293690262</v>
      </c>
      <c r="P35" s="135">
        <v>32</v>
      </c>
      <c r="Q35" s="135">
        <f>([2]属性汇总!D36+[2]属性汇总!O36)/2</f>
        <v>384.26465021624449</v>
      </c>
      <c r="R35" s="135">
        <f>([2]属性汇总!E36+[2]属性汇总!P36)/2</f>
        <v>390.06154574589283</v>
      </c>
      <c r="S35" s="135">
        <f>([2]属性汇总!F36+[2]属性汇总!Q36)/2</f>
        <v>396.76961454568914</v>
      </c>
      <c r="T35" s="135">
        <f>([2]属性汇总!G36+[2]属性汇总!R36)/2</f>
        <v>404.27776313474851</v>
      </c>
      <c r="U35" s="135">
        <f>([2]属性汇总!H36+[2]属性汇总!S36)/2</f>
        <v>412.55363225144066</v>
      </c>
    </row>
    <row r="36" spans="2:21" x14ac:dyDescent="0.15">
      <c r="B36" s="22">
        <v>33</v>
      </c>
      <c r="C36" s="22">
        <f>'[1]资源-钻石'!L36</f>
        <v>76200.208074426613</v>
      </c>
      <c r="D36" s="22">
        <f>'[1]资源-钻石'!M36</f>
        <v>93105.440371815566</v>
      </c>
      <c r="E36" s="22">
        <f>'[1]资源-钻石'!N36</f>
        <v>125127.56919394946</v>
      </c>
      <c r="F36" s="22">
        <f>'[1]资源-钻石'!O36</f>
        <v>234538.10926929716</v>
      </c>
      <c r="G36" s="22">
        <f>'[1]资源-钻石'!P36</f>
        <v>339163.99488085957</v>
      </c>
      <c r="I36" s="22">
        <v>33</v>
      </c>
      <c r="J36" s="22">
        <f>'[1]资源-钻石'!T36</f>
        <v>214315.21142612168</v>
      </c>
      <c r="K36" s="22">
        <f>'[1]资源-钻石'!U36</f>
        <v>293706.73256873386</v>
      </c>
      <c r="L36" s="22">
        <f>'[1]资源-钻石'!V36</f>
        <v>476671.4058256073</v>
      </c>
      <c r="M36" s="22">
        <f>'[1]资源-钻石'!W36</f>
        <v>1215028.546408168</v>
      </c>
      <c r="N36" s="22">
        <f>'[1]资源-钻石'!X36</f>
        <v>2849528.9010489848</v>
      </c>
      <c r="P36" s="135">
        <v>33</v>
      </c>
      <c r="Q36" s="135">
        <f>([2]属性汇总!D37+[2]属性汇总!O37)/2</f>
        <v>389.82406659732737</v>
      </c>
      <c r="R36" s="135">
        <f>([2]属性汇总!E37+[2]属性汇总!P37)/2</f>
        <v>395.74178069865661</v>
      </c>
      <c r="S36" s="135">
        <f>([2]属性汇总!F37+[2]属性汇总!Q37)/2</f>
        <v>402.56828447645211</v>
      </c>
      <c r="T36" s="135">
        <f>([2]属性汇总!G37+[2]属性汇总!R37)/2</f>
        <v>410.2331714628483</v>
      </c>
      <c r="U36" s="135">
        <f>([2]属性汇总!H37+[2]属性汇总!S37)/2</f>
        <v>418.71514176966741</v>
      </c>
    </row>
    <row r="37" spans="2:21" x14ac:dyDescent="0.15">
      <c r="B37" s="22">
        <v>34</v>
      </c>
      <c r="C37" s="22">
        <f>'[1]资源-钻石'!L37</f>
        <v>80222.087246582436</v>
      </c>
      <c r="D37" s="22">
        <f>'[1]资源-钻石'!M37</f>
        <v>98093.043010644615</v>
      </c>
      <c r="E37" s="22">
        <f>'[1]资源-钻石'!N37</f>
        <v>134277.16738822227</v>
      </c>
      <c r="F37" s="22">
        <f>'[1]资源-钻石'!O37</f>
        <v>251090.37145337692</v>
      </c>
      <c r="G37" s="22">
        <f>'[1]资源-钻石'!P37</f>
        <v>360241.1107309311</v>
      </c>
      <c r="I37" s="22">
        <v>34</v>
      </c>
      <c r="J37" s="22">
        <f>'[1]资源-钻石'!T37</f>
        <v>220242.45115015598</v>
      </c>
      <c r="K37" s="22">
        <f>'[1]资源-钻石'!U37</f>
        <v>301906.69626517163</v>
      </c>
      <c r="L37" s="22">
        <f>'[1]资源-钻石'!V37</f>
        <v>490143.36589168879</v>
      </c>
      <c r="M37" s="22">
        <f>'[1]资源-钻石'!W37</f>
        <v>1249867.7024808577</v>
      </c>
      <c r="N37" s="22">
        <f>'[1]资源-钻石'!X37</f>
        <v>2931706.9727289435</v>
      </c>
      <c r="P37" s="135">
        <v>34</v>
      </c>
      <c r="Q37" s="135">
        <f>([2]属性汇总!D38+[2]属性汇总!O38)/2</f>
        <v>395.42586957740161</v>
      </c>
      <c r="R37" s="135">
        <f>([2]属性汇总!E38+[2]属性汇总!P38)/2</f>
        <v>401.46075136966044</v>
      </c>
      <c r="S37" s="135">
        <f>([2]属性汇总!F38+[2]属性汇总!Q38)/2</f>
        <v>408.41145773064227</v>
      </c>
      <c r="T37" s="135">
        <f>([2]属性汇总!G38+[2]属性汇总!R38)/2</f>
        <v>416.23458533382563</v>
      </c>
      <c r="U37" s="135">
        <f>([2]属性汇总!H38+[2]属性汇总!S38)/2</f>
        <v>424.92482464703039</v>
      </c>
    </row>
    <row r="38" spans="2:21" x14ac:dyDescent="0.15">
      <c r="B38" s="22">
        <v>35</v>
      </c>
      <c r="C38" s="22">
        <f>'[1]资源-钻石'!L38</f>
        <v>84532.630612826499</v>
      </c>
      <c r="D38" s="22">
        <f>'[1]资源-钻石'!M38</f>
        <v>103523.73959812886</v>
      </c>
      <c r="E38" s="22">
        <f>'[1]资源-钻石'!N38</f>
        <v>142372.469800903</v>
      </c>
      <c r="F38" s="22">
        <f>'[1]资源-钻石'!O38</f>
        <v>268448.33698489738</v>
      </c>
      <c r="G38" s="22">
        <f>'[1]资源-钻石'!P38</f>
        <v>382381.44569996773</v>
      </c>
      <c r="I38" s="22">
        <v>35</v>
      </c>
      <c r="J38" s="22">
        <f>'[1]资源-钻石'!T38</f>
        <v>226169.6908741903</v>
      </c>
      <c r="K38" s="22">
        <f>'[1]资源-钻石'!U38</f>
        <v>310106.65996160934</v>
      </c>
      <c r="L38" s="22">
        <f>'[1]资源-钻石'!V38</f>
        <v>503615.32595777028</v>
      </c>
      <c r="M38" s="22">
        <f>'[1]资源-钻石'!W38</f>
        <v>1284706.8585535472</v>
      </c>
      <c r="N38" s="22">
        <f>'[1]资源-钻石'!X38</f>
        <v>3013885.0444089021</v>
      </c>
      <c r="P38" s="135">
        <v>35</v>
      </c>
      <c r="Q38" s="135">
        <f>([2]属性汇总!D39+[2]属性汇总!O39)/2</f>
        <v>401.06733337137814</v>
      </c>
      <c r="R38" s="135">
        <f>([2]属性汇总!E39+[2]属性汇总!P39)/2</f>
        <v>407.22308219574961</v>
      </c>
      <c r="S38" s="135">
        <f>([2]属性汇总!F39+[2]属性汇总!Q39)/2</f>
        <v>414.29913430825968</v>
      </c>
      <c r="T38" s="135">
        <f>([2]属性汇总!G39+[2]属性汇总!R39)/2</f>
        <v>422.28200474768033</v>
      </c>
      <c r="U38" s="135">
        <f>([2]属性汇总!H39+[2]属性汇总!S39)/2</f>
        <v>431.03712609114427</v>
      </c>
    </row>
    <row r="39" spans="2:21" x14ac:dyDescent="0.15">
      <c r="B39" s="22">
        <v>36</v>
      </c>
      <c r="C39" s="22">
        <f>'[1]资源-钻石'!L39</f>
        <v>89152.556601878736</v>
      </c>
      <c r="D39" s="22">
        <f>'[1]资源-钻石'!M39</f>
        <v>109335.54362496187</v>
      </c>
      <c r="E39" s="22">
        <f>'[1]资源-钻石'!N39</f>
        <v>150359.61650343752</v>
      </c>
      <c r="F39" s="22">
        <f>'[1]资源-钻石'!O39</f>
        <v>286554.8901245615</v>
      </c>
      <c r="G39" s="22">
        <f>'[1]资源-钻石'!P39</f>
        <v>404401.7923920434</v>
      </c>
      <c r="I39" s="22">
        <v>36</v>
      </c>
      <c r="J39" s="22">
        <f>'[1]资源-钻石'!T39</f>
        <v>232096.9305982246</v>
      </c>
      <c r="K39" s="22">
        <f>'[1]资源-钻石'!U39</f>
        <v>318306.62365804712</v>
      </c>
      <c r="L39" s="22">
        <f>'[1]资源-钻石'!V39</f>
        <v>517087.28602385183</v>
      </c>
      <c r="M39" s="22">
        <f>'[1]资源-钻石'!W39</f>
        <v>1319546.0146262369</v>
      </c>
      <c r="N39" s="22">
        <f>'[1]资源-钻石'!X39</f>
        <v>3096063.1160888607</v>
      </c>
      <c r="P39" s="135">
        <v>36</v>
      </c>
      <c r="Q39" s="135">
        <f>([2]属性汇总!D40+[2]属性汇总!O40)/2</f>
        <v>406.75072652253391</v>
      </c>
      <c r="R39" s="135">
        <f>([2]属性汇总!E40+[2]属性汇总!P40)/2</f>
        <v>413.02886705861403</v>
      </c>
      <c r="S39" s="135">
        <f>([2]属性汇总!F40+[2]属性汇总!Q40)/2</f>
        <v>420.23131420930417</v>
      </c>
      <c r="T39" s="135">
        <f>([2]属性汇总!G40+[2]属性汇总!R40)/2</f>
        <v>428.34284803501288</v>
      </c>
      <c r="U39" s="135">
        <f>([2]属性汇总!H40+[2]属性汇总!S40)/2</f>
        <v>437.15316410789069</v>
      </c>
    </row>
    <row r="40" spans="2:21" x14ac:dyDescent="0.15">
      <c r="B40" s="22">
        <v>37</v>
      </c>
      <c r="C40" s="22">
        <f>'[1]资源-钻石'!L40</f>
        <v>94104.070675826661</v>
      </c>
      <c r="D40" s="22">
        <f>'[1]资源-钻石'!M40</f>
        <v>115437.49636699588</v>
      </c>
      <c r="E40" s="22">
        <f>'[1]资源-钻石'!N40</f>
        <v>158902.38833313444</v>
      </c>
      <c r="F40" s="22">
        <f>'[1]资源-钻石'!O40</f>
        <v>305380.95080185984</v>
      </c>
      <c r="G40" s="22">
        <f>'[1]资源-钻石'!P40</f>
        <v>429602.48178073682</v>
      </c>
      <c r="I40" s="22">
        <v>37</v>
      </c>
      <c r="J40" s="22">
        <f>'[1]资源-钻石'!T40</f>
        <v>238024.1703222589</v>
      </c>
      <c r="K40" s="22">
        <f>'[1]资源-钻石'!U40</f>
        <v>326506.58735448483</v>
      </c>
      <c r="L40" s="22">
        <f>'[1]资源-钻石'!V40</f>
        <v>530559.24608993332</v>
      </c>
      <c r="M40" s="22">
        <f>'[1]资源-钻石'!W40</f>
        <v>1354385.1706989266</v>
      </c>
      <c r="N40" s="22">
        <f>'[1]资源-钻石'!X40</f>
        <v>3178241.1877688193</v>
      </c>
      <c r="P40" s="135">
        <v>37</v>
      </c>
      <c r="Q40" s="135">
        <f>([2]属性汇总!D41+[2]属性汇总!O41)/2</f>
        <v>412.47645516718927</v>
      </c>
      <c r="R40" s="135">
        <f>([2]属性汇总!E41+[2]属性汇总!P41)/2</f>
        <v>418.87810595825374</v>
      </c>
      <c r="S40" s="135">
        <f>([2]属性汇总!F41+[2]属性汇总!Q41)/2</f>
        <v>426.20799743377586</v>
      </c>
      <c r="T40" s="135">
        <f>([2]属性汇总!G41+[2]属性汇总!R41)/2</f>
        <v>434.34850989397938</v>
      </c>
      <c r="U40" s="135">
        <f>([2]属性汇总!H41+[2]属性汇总!S41)/2</f>
        <v>443.31421643180295</v>
      </c>
    </row>
    <row r="41" spans="2:21" x14ac:dyDescent="0.15">
      <c r="B41" s="22">
        <v>38</v>
      </c>
      <c r="C41" s="22">
        <f>'[1]资源-钻石'!L41</f>
        <v>99410.972059659005</v>
      </c>
      <c r="D41" s="22">
        <f>'[1]资源-钻石'!M41</f>
        <v>121954.14196497724</v>
      </c>
      <c r="E41" s="22">
        <f>'[1]资源-钻石'!N41</f>
        <v>167791.15491251968</v>
      </c>
      <c r="F41" s="22">
        <f>'[1]资源-钻石'!O41</f>
        <v>325595.2349043421</v>
      </c>
      <c r="G41" s="22">
        <f>'[1]资源-钻石'!P41</f>
        <v>455738.67696711031</v>
      </c>
      <c r="I41" s="22">
        <v>38</v>
      </c>
      <c r="J41" s="22">
        <f>'[1]资源-钻石'!T41</f>
        <v>243951.41004629323</v>
      </c>
      <c r="K41" s="22">
        <f>'[1]资源-钻石'!U41</f>
        <v>334706.55105092254</v>
      </c>
      <c r="L41" s="22">
        <f>'[1]资源-钻石'!V41</f>
        <v>544031.20615601493</v>
      </c>
      <c r="M41" s="22">
        <f>'[1]资源-钻石'!W41</f>
        <v>1389224.3267716162</v>
      </c>
      <c r="N41" s="22">
        <f>'[1]资源-钻石'!X41</f>
        <v>3260419.2594487779</v>
      </c>
      <c r="P41" s="135">
        <v>38</v>
      </c>
      <c r="Q41" s="135">
        <f>([2]属性汇总!D42+[2]属性汇总!O42)/2</f>
        <v>418.24451930534428</v>
      </c>
      <c r="R41" s="135">
        <f>([2]属性汇总!E42+[2]属性汇总!P42)/2</f>
        <v>424.77079889466847</v>
      </c>
      <c r="S41" s="135">
        <f>([2]属性汇总!F42+[2]属性汇总!Q42)/2</f>
        <v>432.15792278866502</v>
      </c>
      <c r="T41" s="135">
        <f>([2]属性汇总!G42+[2]属性汇总!R42)/2</f>
        <v>440.39799111199522</v>
      </c>
      <c r="U41" s="135">
        <f>([2]属性汇总!H42+[2]属性汇总!S42)/2</f>
        <v>449.52028306288099</v>
      </c>
    </row>
    <row r="42" spans="2:21" x14ac:dyDescent="0.15">
      <c r="B42" s="22">
        <v>39</v>
      </c>
      <c r="C42" s="22">
        <f>'[1]资源-钻石'!L42</f>
        <v>105098.76813114766</v>
      </c>
      <c r="D42" s="22">
        <f>'[1]资源-钻石'!M42</f>
        <v>128844.39996557144</v>
      </c>
      <c r="E42" s="22">
        <f>'[1]资源-钻石'!N42</f>
        <v>177293.06390562904</v>
      </c>
      <c r="F42" s="22">
        <f>'[1]资源-钻石'!O42</f>
        <v>345267.61542494787</v>
      </c>
      <c r="G42" s="22">
        <f>'[1]资源-钻石'!P42</f>
        <v>484619.14460925519</v>
      </c>
      <c r="I42" s="22">
        <v>39</v>
      </c>
      <c r="J42" s="22">
        <f>'[1]资源-钻石'!T42</f>
        <v>249878.64977032752</v>
      </c>
      <c r="K42" s="22">
        <f>'[1]资源-钻石'!U42</f>
        <v>342906.51474736031</v>
      </c>
      <c r="L42" s="22">
        <f>'[1]资源-钻石'!V42</f>
        <v>557503.16622209642</v>
      </c>
      <c r="M42" s="22">
        <f>'[1]资源-钻石'!W42</f>
        <v>1424063.4828443059</v>
      </c>
      <c r="N42" s="22">
        <f>'[1]资源-钻石'!X42</f>
        <v>3342597.3311287365</v>
      </c>
      <c r="P42" s="135">
        <v>39</v>
      </c>
      <c r="Q42" s="135">
        <f>([2]属性汇总!D43+[2]属性汇总!O43)/2</f>
        <v>424.05491893699889</v>
      </c>
      <c r="R42" s="135">
        <f>([2]属性汇总!E43+[2]属性汇总!P43)/2</f>
        <v>430.66708891216484</v>
      </c>
      <c r="S42" s="135">
        <f>([2]属性汇总!F43+[2]属性汇总!Q43)/2</f>
        <v>438.13341016001448</v>
      </c>
      <c r="T42" s="135">
        <f>([2]属性汇总!G43+[2]属性汇总!R43)/2</f>
        <v>446.49129168906063</v>
      </c>
      <c r="U42" s="135">
        <f>([2]属性汇总!H43+[2]属性汇总!S43)/2</f>
        <v>455.77136400112499</v>
      </c>
    </row>
    <row r="43" spans="2:21" x14ac:dyDescent="0.15">
      <c r="B43" s="22">
        <v>40</v>
      </c>
      <c r="C43" s="22">
        <f>'[1]资源-钻石'!L43</f>
        <v>111194.65706557626</v>
      </c>
      <c r="D43" s="22">
        <f>'[1]资源-钻石'!M43</f>
        <v>136193.04418312584</v>
      </c>
      <c r="E43" s="22">
        <f>'[1]资源-钻石'!N43</f>
        <v>187736.77709963056</v>
      </c>
      <c r="F43" s="22">
        <f>'[1]资源-钻石'!O43</f>
        <v>366453.6201832518</v>
      </c>
      <c r="G43" s="22">
        <f>'[1]资源-钻石'!P43</f>
        <v>516440.85789116839</v>
      </c>
      <c r="I43" s="22">
        <v>40</v>
      </c>
      <c r="J43" s="22">
        <f>'[1]资源-钻石'!T43</f>
        <v>255805.88949436182</v>
      </c>
      <c r="K43" s="22">
        <f>'[1]资源-钻石'!U43</f>
        <v>351106.47844379803</v>
      </c>
      <c r="L43" s="22">
        <f>'[1]资源-钻石'!V43</f>
        <v>570975.12628817791</v>
      </c>
      <c r="M43" s="22">
        <f>'[1]资源-钻石'!W43</f>
        <v>1458902.6389169956</v>
      </c>
      <c r="N43" s="22">
        <f>'[1]资源-钻石'!X43</f>
        <v>3424775.4028086951</v>
      </c>
      <c r="P43" s="135">
        <v>40</v>
      </c>
      <c r="Q43" s="135">
        <f>([2]属性汇总!D44+[2]属性汇总!O44)/2</f>
        <v>429.88556816836683</v>
      </c>
      <c r="R43" s="135">
        <f>([2]属性汇总!E44+[2]属性汇总!P44)/2</f>
        <v>436.56426074815414</v>
      </c>
      <c r="S43" s="135">
        <f>([2]属性汇总!F44+[2]属性汇总!Q44)/2</f>
        <v>444.15196647138112</v>
      </c>
      <c r="T43" s="135">
        <f>([2]属性汇总!G44+[2]属性汇总!R44)/2</f>
        <v>452.62841162517532</v>
      </c>
      <c r="U43" s="135">
        <f>([2]属性汇总!H44+[2]属性汇总!S44)/2</f>
        <v>462.18296875797864</v>
      </c>
    </row>
    <row r="44" spans="2:21" x14ac:dyDescent="0.15">
      <c r="B44" s="22">
        <v>41</v>
      </c>
      <c r="C44" s="22">
        <f>'[1]资源-钻石'!L44</f>
        <v>117728.05833521737</v>
      </c>
      <c r="D44" s="22">
        <f>'[1]资源-钻石'!M44</f>
        <v>144286.93474982478</v>
      </c>
      <c r="E44" s="22">
        <f>'[1]资源-钻石'!N44</f>
        <v>199189.28464075644</v>
      </c>
      <c r="F44" s="22">
        <f>'[1]资源-钻石'!O44</f>
        <v>389367.91868297668</v>
      </c>
      <c r="G44" s="22">
        <f>'[1]资源-钻石'!P44</f>
        <v>551240.41531110741</v>
      </c>
      <c r="I44" s="22">
        <v>41</v>
      </c>
      <c r="J44" s="22">
        <f>'[1]资源-钻石'!T44</f>
        <v>261733.12921839612</v>
      </c>
      <c r="K44" s="22">
        <f>'[1]资源-钻石'!U44</f>
        <v>359306.4421402358</v>
      </c>
      <c r="L44" s="22">
        <f>'[1]资源-钻石'!V44</f>
        <v>584447.0863542594</v>
      </c>
      <c r="M44" s="22">
        <f>'[1]资源-钻石'!W44</f>
        <v>1493741.7949896853</v>
      </c>
      <c r="N44" s="22">
        <f>'[1]资源-钻石'!X44</f>
        <v>3506953.4744886537</v>
      </c>
      <c r="P44" s="135">
        <v>41</v>
      </c>
      <c r="Q44" s="135">
        <f>([2]属性汇总!D45+[2]属性汇总!O45)/2</f>
        <v>435.71012872592098</v>
      </c>
      <c r="R44" s="135">
        <f>([2]属性汇总!E45+[2]属性汇总!P45)/2</f>
        <v>442.50359252040573</v>
      </c>
      <c r="S44" s="135">
        <f>([2]属性汇总!F45+[2]属性汇总!Q45)/2</f>
        <v>450.21359172276505</v>
      </c>
      <c r="T44" s="135">
        <f>([2]属性汇总!G45+[2]属性汇总!R45)/2</f>
        <v>458.8093509203394</v>
      </c>
      <c r="U44" s="135">
        <f>([2]属性汇总!H45+[2]属性汇总!S45)/2</f>
        <v>469.29456373905253</v>
      </c>
    </row>
    <row r="45" spans="2:21" x14ac:dyDescent="0.15">
      <c r="B45" s="22">
        <v>42</v>
      </c>
      <c r="C45" s="22">
        <f>'[1]资源-钻石'!L45</f>
        <v>124730.3844361197</v>
      </c>
      <c r="D45" s="22">
        <f>'[1]资源-钻石'!M45</f>
        <v>153038.25258410739</v>
      </c>
      <c r="E45" s="22">
        <f>'[1]资源-钻石'!N45</f>
        <v>211811.49265052963</v>
      </c>
      <c r="F45" s="22">
        <f>'[1]资源-钻石'!O45</f>
        <v>414607.76023680897</v>
      </c>
      <c r="G45" s="22">
        <f>'[1]资源-钻石'!P45</f>
        <v>588663.34036259772</v>
      </c>
      <c r="I45" s="22">
        <v>42</v>
      </c>
      <c r="J45" s="22">
        <f>'[1]资源-钻石'!T45</f>
        <v>267660.36894243042</v>
      </c>
      <c r="K45" s="22">
        <f>'[1]资源-钻石'!U45</f>
        <v>367506.40583667351</v>
      </c>
      <c r="L45" s="22">
        <f>'[1]资源-钻石'!V45</f>
        <v>597919.04642034089</v>
      </c>
      <c r="M45" s="22">
        <f>'[1]资源-钻石'!W45</f>
        <v>1528580.951062375</v>
      </c>
      <c r="N45" s="22">
        <f>'[1]资源-钻石'!X45</f>
        <v>3589131.5461686123</v>
      </c>
      <c r="P45" s="135">
        <v>42</v>
      </c>
      <c r="Q45" s="135">
        <f>([2]属性汇总!D46+[2]属性汇总!O46)/2</f>
        <v>441.57593171622523</v>
      </c>
      <c r="R45" s="135">
        <f>([2]属性汇总!E46+[2]属性汇总!P46)/2</f>
        <v>448.4850842289195</v>
      </c>
      <c r="S45" s="135">
        <f>([2]属性汇总!F46+[2]属性汇总!Q46)/2</f>
        <v>456.31828591416615</v>
      </c>
      <c r="T45" s="135">
        <f>([2]属性汇总!G46+[2]属性汇总!R46)/2</f>
        <v>465.45775897223575</v>
      </c>
      <c r="U45" s="135">
        <f>([2]属性汇总!H46+[2]属性汇总!S46)/2</f>
        <v>476.53218428687308</v>
      </c>
    </row>
    <row r="46" spans="2:21" x14ac:dyDescent="0.15">
      <c r="B46" s="22">
        <v>43</v>
      </c>
      <c r="C46" s="22">
        <f>'[1]资源-钻石'!L46</f>
        <v>132235.29172709206</v>
      </c>
      <c r="D46" s="22">
        <f>'[1]资源-钻石'!M46</f>
        <v>162094.48903087262</v>
      </c>
      <c r="E46" s="22">
        <f>'[1]资源-钻石'!N46</f>
        <v>224924.37257013182</v>
      </c>
      <c r="F46" s="22">
        <f>'[1]资源-钻石'!O46</f>
        <v>440056.77258727961</v>
      </c>
      <c r="G46" s="22">
        <f>'[1]资源-钻石'!P46</f>
        <v>626380.61003027507</v>
      </c>
      <c r="I46" s="22">
        <v>43</v>
      </c>
      <c r="J46" s="22">
        <f>'[1]资源-钻石'!T46</f>
        <v>273587.60866646474</v>
      </c>
      <c r="K46" s="22">
        <f>'[1]资源-钻石'!U46</f>
        <v>375706.36953311122</v>
      </c>
      <c r="L46" s="22">
        <f>'[1]资源-钻石'!V46</f>
        <v>611391.00648642238</v>
      </c>
      <c r="M46" s="22">
        <f>'[1]资源-钻石'!W46</f>
        <v>1563420.1071350647</v>
      </c>
      <c r="N46" s="22">
        <f>'[1]资源-钻石'!X46</f>
        <v>3671309.6178485709</v>
      </c>
      <c r="P46" s="135">
        <v>43</v>
      </c>
      <c r="Q46" s="135">
        <f>([2]属性汇总!D47+[2]属性汇总!O47)/2</f>
        <v>447.4829771392794</v>
      </c>
      <c r="R46" s="135">
        <f>([2]属性汇总!E47+[2]属性汇总!P47)/2</f>
        <v>454.50873587369551</v>
      </c>
      <c r="S46" s="135">
        <f>([2]属性汇总!F47+[2]属性汇总!Q47)/2</f>
        <v>462.57549563667226</v>
      </c>
      <c r="T46" s="135">
        <f>([2]属性汇总!G47+[2]属性汇总!R47)/2</f>
        <v>472.43034805480573</v>
      </c>
      <c r="U46" s="135">
        <f>([2]属性汇总!H47+[2]属性汇总!S47)/2</f>
        <v>484.00289238543439</v>
      </c>
    </row>
    <row r="47" spans="2:21" x14ac:dyDescent="0.15">
      <c r="B47" s="22">
        <v>44</v>
      </c>
      <c r="C47" s="22">
        <f>'[1]资源-钻石'!L47</f>
        <v>140278.85220035131</v>
      </c>
      <c r="D47" s="22">
        <f>'[1]资源-钻石'!M47</f>
        <v>171771.54191539279</v>
      </c>
      <c r="E47" s="22">
        <f>'[1]资源-钻石'!N47</f>
        <v>238274.68057359452</v>
      </c>
      <c r="F47" s="22">
        <f>'[1]资源-钻石'!O47</f>
        <v>467305.27559871878</v>
      </c>
      <c r="G47" s="22">
        <f>'[1]资源-钻石'!P47</f>
        <v>666359.52507401211</v>
      </c>
      <c r="I47" s="22">
        <v>44</v>
      </c>
      <c r="J47" s="22">
        <f>'[1]资源-钻石'!T47</f>
        <v>279514.84839049901</v>
      </c>
      <c r="K47" s="22">
        <f>'[1]资源-钻石'!U47</f>
        <v>383906.33322954894</v>
      </c>
      <c r="L47" s="22">
        <f>'[1]资源-钻石'!V47</f>
        <v>624862.96655250399</v>
      </c>
      <c r="M47" s="22">
        <f>'[1]资源-钻石'!W47</f>
        <v>1598259.2632077544</v>
      </c>
      <c r="N47" s="22">
        <f>'[1]资源-钻石'!X47</f>
        <v>3753487.6895285295</v>
      </c>
      <c r="P47" s="135">
        <v>44</v>
      </c>
      <c r="Q47" s="135">
        <f>([2]属性汇总!D48+[2]属性汇总!O48)/2</f>
        <v>453.43126499508361</v>
      </c>
      <c r="R47" s="135">
        <f>([2]属性汇总!E48+[2]属性汇总!P48)/2</f>
        <v>460.57454745473365</v>
      </c>
      <c r="S47" s="135">
        <f>([2]属性汇总!F48+[2]属性汇总!Q48)/2</f>
        <v>469.43332806605997</v>
      </c>
      <c r="T47" s="135">
        <f>([2]属性汇总!G48+[2]属性汇总!R48)/2</f>
        <v>479.70739095126197</v>
      </c>
      <c r="U47" s="135">
        <f>([2]属性汇总!H48+[2]属性汇总!S48)/2</f>
        <v>491.53483458265663</v>
      </c>
    </row>
    <row r="48" spans="2:21" x14ac:dyDescent="0.15">
      <c r="B48" s="22">
        <v>45</v>
      </c>
      <c r="C48" s="22">
        <f>'[1]资源-钻石'!L48</f>
        <v>148899.72685989647</v>
      </c>
      <c r="D48" s="22">
        <f>'[1]资源-钻石'!M48</f>
        <v>182160.09154104709</v>
      </c>
      <c r="E48" s="22">
        <f>'[1]资源-钻石'!N48</f>
        <v>252129.41137606607</v>
      </c>
      <c r="F48" s="22">
        <f>'[1]资源-钻石'!O48</f>
        <v>496638.22912205214</v>
      </c>
      <c r="G48" s="22">
        <f>'[1]资源-钻石'!P48</f>
        <v>709324.66466096381</v>
      </c>
      <c r="I48" s="22">
        <v>45</v>
      </c>
      <c r="J48" s="22">
        <f>'[1]资源-钻石'!T48</f>
        <v>285442.08811453334</v>
      </c>
      <c r="K48" s="22">
        <f>'[1]资源-钻石'!U48</f>
        <v>392106.29692598671</v>
      </c>
      <c r="L48" s="22">
        <f>'[1]资源-钻石'!V48</f>
        <v>638334.92661858548</v>
      </c>
      <c r="M48" s="22">
        <f>'[1]资源-钻石'!W48</f>
        <v>1633098.419280444</v>
      </c>
      <c r="N48" s="22">
        <f>'[1]资源-钻石'!X48</f>
        <v>3835665.7612084881</v>
      </c>
      <c r="P48" s="135">
        <v>45</v>
      </c>
      <c r="Q48" s="135">
        <f>([2]属性汇总!D49+[2]属性汇总!O49)/2</f>
        <v>459.42079528363786</v>
      </c>
      <c r="R48" s="135">
        <f>([2]属性汇总!E49+[2]属性汇总!P49)/2</f>
        <v>467.24391132221842</v>
      </c>
      <c r="S48" s="135">
        <f>([2]属性汇总!F49+[2]属性汇总!Q49)/2</f>
        <v>476.47251000928657</v>
      </c>
      <c r="T48" s="135">
        <f>([2]属性汇总!G49+[2]属性汇总!R49)/2</f>
        <v>487.13596514128699</v>
      </c>
      <c r="U48" s="135">
        <f>([2]属性汇总!H49+[2]属性汇总!S49)/2</f>
        <v>498.95802401331372</v>
      </c>
    </row>
    <row r="49" spans="2:21" x14ac:dyDescent="0.15">
      <c r="B49" s="22">
        <v>46</v>
      </c>
      <c r="C49" s="22">
        <f>'[1]资源-钻石'!L49</f>
        <v>158139.35154384852</v>
      </c>
      <c r="D49" s="22">
        <f>'[1]资源-钻石'!M49</f>
        <v>193204.52523782977</v>
      </c>
      <c r="E49" s="22">
        <f>'[1]资源-钻石'!N49</f>
        <v>266878.48157674365</v>
      </c>
      <c r="F49" s="22">
        <f>'[1]资源-钻石'!O49</f>
        <v>527718.98380404199</v>
      </c>
      <c r="G49" s="22">
        <f>'[1]资源-钻石'!P49</f>
        <v>753272.60325181542</v>
      </c>
      <c r="I49" s="22">
        <v>46</v>
      </c>
      <c r="J49" s="22">
        <f>'[1]资源-钻石'!T49</f>
        <v>291369.32783856767</v>
      </c>
      <c r="K49" s="22">
        <f>'[1]资源-钻石'!U49</f>
        <v>400306.26062242442</v>
      </c>
      <c r="L49" s="22">
        <f>'[1]资源-钻石'!V49</f>
        <v>651806.88668466697</v>
      </c>
      <c r="M49" s="22">
        <f>'[1]资源-钻石'!W49</f>
        <v>1667937.5753531337</v>
      </c>
      <c r="N49" s="22">
        <f>'[1]资源-钻石'!X49</f>
        <v>3917843.8328884467</v>
      </c>
      <c r="P49" s="135">
        <v>46</v>
      </c>
      <c r="Q49" s="135">
        <f>([2]属性汇总!D50+[2]属性汇总!O50)/2</f>
        <v>465.88196567286434</v>
      </c>
      <c r="R49" s="135">
        <f>([2]属性汇总!E50+[2]属性汇总!P50)/2</f>
        <v>474.08039252961521</v>
      </c>
      <c r="S49" s="135">
        <f>([2]属性汇总!F50+[2]属性汇总!Q50)/2</f>
        <v>483.84701686552086</v>
      </c>
      <c r="T49" s="135">
        <f>([2]属性汇总!G50+[2]属性汇总!R50)/2</f>
        <v>494.61326603960993</v>
      </c>
      <c r="U49" s="135">
        <f>([2]属性汇总!H50+[2]属性汇总!S50)/2</f>
        <v>506.37853175486384</v>
      </c>
    </row>
    <row r="50" spans="2:21" x14ac:dyDescent="0.15">
      <c r="B50" s="22">
        <v>47</v>
      </c>
      <c r="C50" s="22">
        <f>'[1]资源-钻石'!L50</f>
        <v>168042.13608390372</v>
      </c>
      <c r="D50" s="22">
        <f>'[1]资源-钻石'!M50</f>
        <v>205055.55423369663</v>
      </c>
      <c r="E50" s="22">
        <f>'[1]资源-钻石'!N50</f>
        <v>282731.52990914788</v>
      </c>
      <c r="F50" s="22">
        <f>'[1]资源-钻石'!O50</f>
        <v>560893.18184134644</v>
      </c>
      <c r="G50" s="22">
        <f>'[1]资源-钻石'!P50</f>
        <v>796206.60611555073</v>
      </c>
      <c r="I50" s="22">
        <v>47</v>
      </c>
      <c r="J50" s="22">
        <f>'[1]资源-钻石'!T50</f>
        <v>297296.56756260199</v>
      </c>
      <c r="K50" s="22">
        <f>'[1]资源-钻石'!U50</f>
        <v>408506.22431886219</v>
      </c>
      <c r="L50" s="22">
        <f>'[1]资源-钻石'!V50</f>
        <v>665278.84675074846</v>
      </c>
      <c r="M50" s="22">
        <f>'[1]资源-钻石'!W50</f>
        <v>1702776.7314258234</v>
      </c>
      <c r="N50" s="22">
        <f>'[1]资源-钻石'!X50</f>
        <v>4000021.9045684054</v>
      </c>
      <c r="P50" s="135">
        <v>47</v>
      </c>
      <c r="Q50" s="135">
        <f>([2]属性汇总!D51+[2]属性汇总!O51)/2</f>
        <v>472.66072296283801</v>
      </c>
      <c r="R50" s="135">
        <f>([2]属性汇总!E51+[2]属性汇总!P51)/2</f>
        <v>481.44351451801606</v>
      </c>
      <c r="S50" s="135">
        <f>([2]属性汇总!F51+[2]属性汇总!Q51)/2</f>
        <v>491.28112373679022</v>
      </c>
      <c r="T50" s="135">
        <f>([2]属性汇总!G51+[2]属性汇总!R51)/2</f>
        <v>502.04579001744753</v>
      </c>
      <c r="U50" s="135">
        <f>([2]属性汇总!H51+[2]属性汇总!S51)/2</f>
        <v>513.85645020854815</v>
      </c>
    </row>
    <row r="51" spans="2:21" x14ac:dyDescent="0.15">
      <c r="B51" s="22">
        <v>48</v>
      </c>
      <c r="C51" s="22">
        <f>'[1]资源-钻石'!L51</f>
        <v>178655.67775914952</v>
      </c>
      <c r="D51" s="22">
        <f>'[1]资源-钻石'!M51</f>
        <v>217605.35359428165</v>
      </c>
      <c r="E51" s="22">
        <f>'[1]资源-钻石'!N51</f>
        <v>299776.24229644646</v>
      </c>
      <c r="F51" s="22">
        <f>'[1]资源-钻石'!O51</f>
        <v>593950.9706399655</v>
      </c>
      <c r="G51" s="22">
        <f>'[1]资源-钻石'!P51</f>
        <v>841310.26835060935</v>
      </c>
      <c r="I51" s="22">
        <v>48</v>
      </c>
      <c r="J51" s="22">
        <f>'[1]资源-钻石'!T51</f>
        <v>303223.80728663626</v>
      </c>
      <c r="K51" s="22">
        <f>'[1]资源-钻石'!U51</f>
        <v>416706.18801529991</v>
      </c>
      <c r="L51" s="22">
        <f>'[1]资源-钻石'!V51</f>
        <v>678750.80681682995</v>
      </c>
      <c r="M51" s="22">
        <f>'[1]资源-钻石'!W51</f>
        <v>1737615.8874985129</v>
      </c>
      <c r="N51" s="22">
        <f>'[1]资源-钻石'!X51</f>
        <v>4082199.976248364</v>
      </c>
      <c r="P51" s="135">
        <v>48</v>
      </c>
      <c r="Q51" s="135">
        <f>([2]属性汇总!D52+[2]属性汇总!O52)/2</f>
        <v>479.91319975813633</v>
      </c>
      <c r="R51" s="135">
        <f>([2]属性汇总!E52+[2]属性汇总!P52)/2</f>
        <v>488.86730122733877</v>
      </c>
      <c r="S51" s="135">
        <f>([2]属性汇总!F52+[2]属性汇总!Q52)/2</f>
        <v>498.74989750930706</v>
      </c>
      <c r="T51" s="135">
        <f>([2]属性汇总!G52+[2]属性汇总!R52)/2</f>
        <v>509.5364664390313</v>
      </c>
      <c r="U51" s="135">
        <f>([2]属性汇总!H52+[2]属性汇总!S52)/2</f>
        <v>521.39177937436671</v>
      </c>
    </row>
    <row r="52" spans="2:21" x14ac:dyDescent="0.15">
      <c r="B52" s="22">
        <v>49</v>
      </c>
      <c r="C52" s="22">
        <f>'[1]资源-钻石'!L52</f>
        <v>190030.99007020093</v>
      </c>
      <c r="D52" s="22">
        <f>'[1]资源-钻石'!M52</f>
        <v>231243.10963783041</v>
      </c>
      <c r="E52" s="22">
        <f>'[1]资源-钻石'!N52</f>
        <v>317553.90055176977</v>
      </c>
      <c r="F52" s="22">
        <f>'[1]资源-钻石'!O52</f>
        <v>626750.10625489871</v>
      </c>
      <c r="G52" s="22">
        <f>'[1]资源-钻石'!P52</f>
        <v>892414.11304087471</v>
      </c>
      <c r="I52" s="22">
        <v>49</v>
      </c>
      <c r="J52" s="22">
        <f>'[1]资源-钻石'!T52</f>
        <v>309151.04701067059</v>
      </c>
      <c r="K52" s="22">
        <f>'[1]资源-钻石'!U52</f>
        <v>424906.15171173768</v>
      </c>
      <c r="L52" s="22">
        <f>'[1]资源-钻石'!V52</f>
        <v>692222.76688291144</v>
      </c>
      <c r="M52" s="22">
        <f>'[1]资源-钻石'!W52</f>
        <v>1772455.0435712026</v>
      </c>
      <c r="N52" s="22">
        <f>'[1]资源-钻石'!X52</f>
        <v>4164378.0479283226</v>
      </c>
      <c r="P52" s="135">
        <v>49</v>
      </c>
      <c r="Q52" s="135">
        <f>([2]属性汇总!D53+[2]属性汇总!O53)/2</f>
        <v>487.33510162289809</v>
      </c>
      <c r="R52" s="135">
        <f>([2]属性汇总!E53+[2]属性汇总!P53)/2</f>
        <v>496.35062016011824</v>
      </c>
      <c r="S52" s="135">
        <f>([2]属性汇总!F53+[2]属性汇总!Q53)/2</f>
        <v>506.26199570957408</v>
      </c>
      <c r="T52" s="135">
        <f>([2]属性汇总!G53+[2]属性汇总!R53)/2</f>
        <v>517.08529530436101</v>
      </c>
      <c r="U52" s="135">
        <f>([2]属性汇总!H53+[2]属性汇总!S53)/2</f>
        <v>528.98753478623894</v>
      </c>
    </row>
    <row r="53" spans="2:21" x14ac:dyDescent="0.15">
      <c r="B53" s="22">
        <v>50</v>
      </c>
      <c r="C53" s="22">
        <f>'[1]资源-钻石'!L53</f>
        <v>202460.73197805305</v>
      </c>
      <c r="D53" s="22">
        <f>'[1]资源-钻石'!M53</f>
        <v>245882.24268815934</v>
      </c>
      <c r="E53" s="22">
        <f>'[1]资源-钻石'!N53</f>
        <v>336559.36734788097</v>
      </c>
      <c r="F53" s="22">
        <f>'[1]资源-钻石'!O53</f>
        <v>663473.91400151711</v>
      </c>
      <c r="G53" s="22">
        <f>'[1]资源-钻石'!P53</f>
        <v>948227.07622165978</v>
      </c>
      <c r="I53" s="22">
        <v>50</v>
      </c>
      <c r="J53" s="22">
        <f>'[1]资源-钻石'!T53</f>
        <v>315078.28673470486</v>
      </c>
      <c r="K53" s="22">
        <f>'[1]资源-钻石'!U53</f>
        <v>433106.11540817539</v>
      </c>
      <c r="L53" s="22">
        <f>'[1]资源-钻石'!V53</f>
        <v>705694.72694899305</v>
      </c>
      <c r="M53" s="22">
        <f>'[1]资源-钻石'!W53</f>
        <v>1807294.1996438922</v>
      </c>
      <c r="N53" s="22">
        <f>'[1]资源-钻石'!X53</f>
        <v>4246556.1196082812</v>
      </c>
      <c r="P53" s="135">
        <v>50</v>
      </c>
      <c r="Q53" s="135">
        <f>([2]属性汇总!D54+[2]属性汇总!O54)/2</f>
        <v>494.81738520664754</v>
      </c>
      <c r="R53" s="135">
        <f>([2]属性汇总!E54+[2]属性汇总!P54)/2</f>
        <v>503.89313094025806</v>
      </c>
      <c r="S53" s="135">
        <f>([2]属性汇总!F54+[2]属性汇总!Q54)/2</f>
        <v>513.833017351737</v>
      </c>
      <c r="T53" s="135">
        <f>([2]属性汇总!G54+[2]属性汇总!R54)/2</f>
        <v>524.69227661343689</v>
      </c>
      <c r="U53" s="135">
        <f>([2]属性汇总!H54+[2]属性汇总!S54)/2</f>
        <v>536.74203860625926</v>
      </c>
    </row>
    <row r="54" spans="2:21" x14ac:dyDescent="0.15">
      <c r="B54" s="22">
        <v>51</v>
      </c>
      <c r="C54" s="22">
        <f>'[1]资源-钻石'!L54</f>
        <v>216074.12456290433</v>
      </c>
      <c r="D54" s="22">
        <f>'[1]资源-钻石'!M54</f>
        <v>260711.37267135258</v>
      </c>
      <c r="E54" s="22">
        <f>'[1]资源-钻石'!N54</f>
        <v>356749.66034682712</v>
      </c>
      <c r="F54" s="22">
        <f>'[1]资源-钻石'!O54</f>
        <v>702903.9677110638</v>
      </c>
      <c r="G54" s="22">
        <f>'[1]资源-钻石'!P54</f>
        <v>1005477.6508961923</v>
      </c>
      <c r="I54" s="22">
        <v>51</v>
      </c>
      <c r="J54" s="22">
        <f>'[1]资源-钻石'!T54</f>
        <v>321005.52645873919</v>
      </c>
      <c r="K54" s="22">
        <f>'[1]资源-钻石'!U54</f>
        <v>441306.07910461316</v>
      </c>
      <c r="L54" s="22">
        <f>'[1]资源-钻石'!V54</f>
        <v>719166.68701507454</v>
      </c>
      <c r="M54" s="22">
        <f>'[1]资源-钻石'!W54</f>
        <v>1842133.3557165819</v>
      </c>
      <c r="N54" s="22">
        <f>'[1]资源-钻石'!X54</f>
        <v>4328734.1912882393</v>
      </c>
      <c r="P54" s="135">
        <v>51</v>
      </c>
      <c r="Q54" s="135">
        <f>([2]属性汇总!D55+[2]属性汇总!O55)/2</f>
        <v>502.36615209479055</v>
      </c>
      <c r="R54" s="135">
        <f>([2]属性汇总!E55+[2]属性汇总!P55)/2</f>
        <v>511.49536876826858</v>
      </c>
      <c r="S54" s="135">
        <f>([2]属性汇总!F55+[2]属性汇总!Q55)/2</f>
        <v>521.46296243579627</v>
      </c>
      <c r="T54" s="135">
        <f>([2]属性汇总!G55+[2]属性汇总!R55)/2</f>
        <v>532.38313923262956</v>
      </c>
      <c r="U54" s="135">
        <f>([2]属性汇总!H55+[2]属性汇总!S55)/2</f>
        <v>544.55561421125765</v>
      </c>
    </row>
    <row r="55" spans="2:21" x14ac:dyDescent="0.15">
      <c r="B55" s="22">
        <v>52</v>
      </c>
      <c r="C55" s="22">
        <f>'[1]资源-钻石'!L55</f>
        <v>230664.59747043648</v>
      </c>
      <c r="D55" s="22">
        <f>'[1]资源-钻石'!M55</f>
        <v>277972.28198495746</v>
      </c>
      <c r="E55" s="22">
        <f>'[1]资源-钻石'!N55</f>
        <v>380062.23684798414</v>
      </c>
      <c r="F55" s="22">
        <f>'[1]资源-钻石'!O55</f>
        <v>747009.55014783796</v>
      </c>
      <c r="G55" s="22">
        <f>'[1]资源-钻石'!P55</f>
        <v>1068551.1725027456</v>
      </c>
      <c r="I55" s="22">
        <v>52</v>
      </c>
      <c r="J55" s="22">
        <f>'[1]资源-钻石'!T55</f>
        <v>326932.76618277346</v>
      </c>
      <c r="K55" s="22">
        <f>'[1]资源-钻石'!U55</f>
        <v>449506.04280105088</v>
      </c>
      <c r="L55" s="22">
        <f>'[1]资源-钻石'!V55</f>
        <v>732638.64708115603</v>
      </c>
      <c r="M55" s="22">
        <f>'[1]资源-钻石'!W55</f>
        <v>1876972.5117892716</v>
      </c>
      <c r="N55" s="22">
        <f>'[1]资源-钻石'!X55</f>
        <v>4410912.2629681984</v>
      </c>
      <c r="P55" s="135">
        <v>52</v>
      </c>
      <c r="Q55" s="135">
        <f>([2]属性汇总!D56+[2]属性汇总!O56)/2</f>
        <v>509.97494108958813</v>
      </c>
      <c r="R55" s="135">
        <f>([2]属性汇总!E56+[2]属性汇总!P56)/2</f>
        <v>519.15733364414973</v>
      </c>
      <c r="S55" s="135">
        <f>([2]属性汇总!F56+[2]属性汇总!Q56)/2</f>
        <v>529.15197756751218</v>
      </c>
      <c r="T55" s="135">
        <f>([2]属性汇总!G56+[2]属性汇总!R56)/2</f>
        <v>540.16576594988624</v>
      </c>
      <c r="U55" s="135">
        <f>([2]属性汇总!H56+[2]属性汇总!S56)/2</f>
        <v>552.42826160123411</v>
      </c>
    </row>
    <row r="56" spans="2:21" x14ac:dyDescent="0.15">
      <c r="B56" s="22">
        <v>53</v>
      </c>
      <c r="C56" s="22">
        <f>'[1]资源-钻石'!L56</f>
        <v>246302.27913858398</v>
      </c>
      <c r="D56" s="22">
        <f>'[1]资源-钻石'!M56</f>
        <v>297217.13551407214</v>
      </c>
      <c r="E56" s="22">
        <f>'[1]资源-钻石'!N56</f>
        <v>405306.87056318112</v>
      </c>
      <c r="F56" s="22">
        <f>'[1]资源-钻石'!O56</f>
        <v>792622.31719874311</v>
      </c>
      <c r="G56" s="22">
        <f>'[1]资源-钻石'!P56</f>
        <v>1135459.3857438168</v>
      </c>
      <c r="I56" s="22">
        <v>53</v>
      </c>
      <c r="J56" s="22">
        <f>'[1]资源-钻石'!T56</f>
        <v>332860.00590680778</v>
      </c>
      <c r="K56" s="22">
        <f>'[1]资源-钻石'!U56</f>
        <v>457706.00649748859</v>
      </c>
      <c r="L56" s="22">
        <f>'[1]资源-钻石'!V56</f>
        <v>746110.60714723752</v>
      </c>
      <c r="M56" s="22">
        <f>'[1]资源-钻石'!W56</f>
        <v>1911811.6678619613</v>
      </c>
      <c r="N56" s="22">
        <f>'[1]资源-钻石'!X56</f>
        <v>4493090.3346481565</v>
      </c>
      <c r="P56" s="135">
        <v>53</v>
      </c>
      <c r="Q56" s="135">
        <f>([2]属性汇总!D57+[2]属性汇总!O57)/2</f>
        <v>517.64375219104045</v>
      </c>
      <c r="R56" s="135">
        <f>([2]属性汇总!E57+[2]属性汇总!P57)/2</f>
        <v>526.87902556790152</v>
      </c>
      <c r="S56" s="135">
        <f>([2]属性汇总!F57+[2]属性汇总!Q57)/2</f>
        <v>536.91718376473614</v>
      </c>
      <c r="T56" s="135">
        <f>([2]属性汇总!G57+[2]属性汇总!R57)/2</f>
        <v>548.00748552747677</v>
      </c>
      <c r="U56" s="135">
        <f>([2]属性汇总!H57+[2]属性汇总!S57)/2</f>
        <v>560.35998077618865</v>
      </c>
    </row>
    <row r="57" spans="2:21" x14ac:dyDescent="0.15">
      <c r="B57" s="22">
        <v>54</v>
      </c>
      <c r="C57" s="22">
        <f>'[1]资源-钻石'!L57</f>
        <v>263062.33136609488</v>
      </c>
      <c r="D57" s="22">
        <f>'[1]资源-钻石'!M57</f>
        <v>317876.54385518818</v>
      </c>
      <c r="E57" s="22">
        <f>'[1]资源-钻石'!N57</f>
        <v>430546.81753597234</v>
      </c>
      <c r="F57" s="22">
        <f>'[1]资源-钻石'!O57</f>
        <v>840000.73297928926</v>
      </c>
      <c r="G57" s="22">
        <f>'[1]资源-钻石'!P57</f>
        <v>1202786.3273618324</v>
      </c>
      <c r="I57" s="22">
        <v>54</v>
      </c>
      <c r="J57" s="22">
        <f>'[1]资源-钻石'!T57</f>
        <v>338787.24563084211</v>
      </c>
      <c r="K57" s="22">
        <f>'[1]资源-钻石'!U57</f>
        <v>465905.97019392636</v>
      </c>
      <c r="L57" s="22">
        <f>'[1]资源-钻石'!V57</f>
        <v>759582.56721331913</v>
      </c>
      <c r="M57" s="22">
        <f>'[1]资源-钻石'!W57</f>
        <v>1946650.823934651</v>
      </c>
      <c r="N57" s="22">
        <f>'[1]资源-钻石'!X57</f>
        <v>4575268.4063281156</v>
      </c>
      <c r="P57" s="135">
        <v>54</v>
      </c>
      <c r="Q57" s="135">
        <f>([2]属性汇总!D58+[2]属性汇总!O58)/2</f>
        <v>525.37258539914717</v>
      </c>
      <c r="R57" s="135">
        <f>([2]属性汇总!E58+[2]属性汇总!P58)/2</f>
        <v>534.63687470803848</v>
      </c>
      <c r="S57" s="135">
        <f>([2]属性汇总!F58+[2]属性汇总!Q58)/2</f>
        <v>544.74159156138239</v>
      </c>
      <c r="T57" s="135">
        <f>([2]属性汇总!G58+[2]属性汇总!R58)/2</f>
        <v>555.90829796540152</v>
      </c>
      <c r="U57" s="135">
        <f>([2]属性汇总!H58+[2]属性汇总!S58)/2</f>
        <v>568.37059379930395</v>
      </c>
    </row>
    <row r="58" spans="2:21" x14ac:dyDescent="0.15">
      <c r="B58" s="22">
        <v>55</v>
      </c>
      <c r="C58" s="22">
        <f>'[1]资源-钻石'!L58</f>
        <v>281025.31057426333</v>
      </c>
      <c r="D58" s="22">
        <f>'[1]资源-钻石'!M58</f>
        <v>339074.56631490821</v>
      </c>
      <c r="E58" s="22">
        <f>'[1]资源-钻石'!N58</f>
        <v>458379.27010570077</v>
      </c>
      <c r="F58" s="22">
        <f>'[1]资源-钻石'!O58</f>
        <v>889920.60329950135</v>
      </c>
      <c r="G58" s="22">
        <f>'[1]资源-钻石'!P58</f>
        <v>1275311.0687144962</v>
      </c>
      <c r="I58" s="22">
        <v>55</v>
      </c>
      <c r="J58" s="22">
        <f>'[1]资源-钻石'!T58</f>
        <v>344714.48535487644</v>
      </c>
      <c r="K58" s="22">
        <f>'[1]资源-钻石'!U58</f>
        <v>474105.93389036407</v>
      </c>
      <c r="L58" s="22">
        <f>'[1]资源-钻石'!V58</f>
        <v>773054.52727940062</v>
      </c>
      <c r="M58" s="22">
        <f>'[1]资源-钻石'!W58</f>
        <v>1981489.9800073407</v>
      </c>
      <c r="N58" s="22">
        <f>'[1]资源-钻石'!X58</f>
        <v>4657446.4780080747</v>
      </c>
      <c r="P58" s="135">
        <v>55</v>
      </c>
      <c r="Q58" s="135">
        <f>([2]属性汇总!D59+[2]属性汇总!O59)/2</f>
        <v>533.15666966452943</v>
      </c>
      <c r="R58" s="135">
        <f>([2]属性汇总!E59+[2]属性汇总!P59)/2</f>
        <v>542.44505171906792</v>
      </c>
      <c r="S58" s="135">
        <f>([2]属性汇总!F59+[2]属性汇总!Q59)/2</f>
        <v>552.6252009574506</v>
      </c>
      <c r="T58" s="135">
        <f>([2]属性汇总!G59+[2]属性汇总!R59)/2</f>
        <v>563.86820326366001</v>
      </c>
      <c r="U58" s="135">
        <f>([2]属性汇总!H59+[2]属性汇总!S59)/2</f>
        <v>576.464660425685</v>
      </c>
    </row>
    <row r="59" spans="2:21" x14ac:dyDescent="0.15">
      <c r="B59" s="22">
        <v>56</v>
      </c>
      <c r="C59" s="22">
        <f>'[1]资源-钻石'!L59</f>
        <v>300277.55499766936</v>
      </c>
      <c r="D59" s="22">
        <f>'[1]资源-钻石'!M59</f>
        <v>361563.89335935912</v>
      </c>
      <c r="E59" s="22">
        <f>'[1]资源-钻石'!N59</f>
        <v>488642.4734619052</v>
      </c>
      <c r="F59" s="22">
        <f>'[1]资源-钻石'!O59</f>
        <v>943383.15347365034</v>
      </c>
      <c r="G59" s="22">
        <f>'[1]资源-钻石'!P59</f>
        <v>1353078.9948036564</v>
      </c>
      <c r="I59" s="22">
        <v>56</v>
      </c>
      <c r="J59" s="22">
        <f>'[1]资源-钻石'!T59</f>
        <v>350641.72507891071</v>
      </c>
      <c r="K59" s="22">
        <f>'[1]资源-钻石'!U59</f>
        <v>482305.89758680185</v>
      </c>
      <c r="L59" s="22">
        <f>'[1]资源-钻石'!V59</f>
        <v>786526.48734548211</v>
      </c>
      <c r="M59" s="22">
        <f>'[1]资源-钻石'!W59</f>
        <v>2016329.1360800304</v>
      </c>
      <c r="N59" s="22">
        <f>'[1]资源-钻石'!X59</f>
        <v>4739624.5496880328</v>
      </c>
      <c r="P59" s="135">
        <v>56</v>
      </c>
      <c r="Q59" s="135">
        <f>([2]属性汇总!D60+[2]属性汇总!O60)/2</f>
        <v>540.99641620955617</v>
      </c>
      <c r="R59" s="135">
        <f>([2]属性汇总!E60+[2]属性汇总!P60)/2</f>
        <v>550.31243392513375</v>
      </c>
      <c r="S59" s="135">
        <f>([2]属性汇总!F60+[2]属性汇总!Q60)/2</f>
        <v>560.56801195294076</v>
      </c>
      <c r="T59" s="135">
        <f>([2]属性汇总!G60+[2]属性汇总!R60)/2</f>
        <v>572.00369602907824</v>
      </c>
      <c r="U59" s="135">
        <f>([2]属性汇总!H60+[2]属性汇总!S60)/2</f>
        <v>584.61847334557808</v>
      </c>
    </row>
    <row r="60" spans="2:21" x14ac:dyDescent="0.15">
      <c r="B60" s="22">
        <v>57</v>
      </c>
      <c r="C60" s="22">
        <f>'[1]资源-钻石'!L60</f>
        <v>320911.59966493846</v>
      </c>
      <c r="D60" s="22">
        <f>'[1]资源-钻石'!M60</f>
        <v>386451.05196823576</v>
      </c>
      <c r="E60" s="22">
        <f>'[1]资源-钻石'!N60</f>
        <v>521344.61468542233</v>
      </c>
      <c r="F60" s="22">
        <f>'[1]资源-钻石'!O60</f>
        <v>1000986.8168874779</v>
      </c>
      <c r="G60" s="22">
        <f>'[1]资源-钻石'!P60</f>
        <v>1430244.5499878677</v>
      </c>
      <c r="I60" s="22">
        <v>57</v>
      </c>
      <c r="J60" s="22">
        <f>'[1]资源-钻石'!T60</f>
        <v>356568.96480294503</v>
      </c>
      <c r="K60" s="22">
        <f>'[1]资源-钻石'!U60</f>
        <v>490505.86128323956</v>
      </c>
      <c r="L60" s="22">
        <f>'[1]资源-钻石'!V60</f>
        <v>799998.4474115636</v>
      </c>
      <c r="M60" s="22">
        <f>'[1]资源-钻石'!W60</f>
        <v>2051168.29215272</v>
      </c>
      <c r="N60" s="22">
        <f>'[1]资源-钻石'!X60</f>
        <v>4821802.6213679919</v>
      </c>
      <c r="P60" s="135">
        <v>57</v>
      </c>
      <c r="Q60" s="135">
        <f>([2]属性汇总!D61+[2]属性汇总!O61)/2</f>
        <v>548.89603960771342</v>
      </c>
      <c r="R60" s="135">
        <f>([2]属性汇总!E61+[2]属性汇总!P61)/2</f>
        <v>558.23902132623596</v>
      </c>
      <c r="S60" s="135">
        <f>([2]属性汇总!F61+[2]属性汇总!Q61)/2</f>
        <v>568.64752882037897</v>
      </c>
      <c r="T60" s="135">
        <f>([2]属性汇总!G61+[2]属性汇总!R61)/2</f>
        <v>580.22034660166366</v>
      </c>
      <c r="U60" s="135">
        <f>([2]属性汇总!H61+[2]属性汇总!S61)/2</f>
        <v>592.83203255898297</v>
      </c>
    </row>
    <row r="61" spans="2:21" x14ac:dyDescent="0.15">
      <c r="B61" s="22">
        <v>58</v>
      </c>
      <c r="C61" s="22">
        <f>'[1]资源-钻石'!L61</f>
        <v>343026.62116410577</v>
      </c>
      <c r="D61" s="22">
        <f>'[1]资源-钻石'!M61</f>
        <v>412278.2248757882</v>
      </c>
      <c r="E61" s="22">
        <f>'[1]资源-钻石'!N61</f>
        <v>556337.54668475431</v>
      </c>
      <c r="F61" s="22">
        <f>'[1]资源-钻石'!O61</f>
        <v>1063628.1092459634</v>
      </c>
      <c r="G61" s="22">
        <f>'[1]资源-钻石'!P61</f>
        <v>1510606.9824181171</v>
      </c>
      <c r="I61" s="22">
        <v>58</v>
      </c>
      <c r="J61" s="22">
        <f>'[1]资源-钻石'!T61</f>
        <v>362496.20452697936</v>
      </c>
      <c r="K61" s="22">
        <f>'[1]资源-钻石'!U61</f>
        <v>498705.82497967733</v>
      </c>
      <c r="L61" s="22">
        <f>'[1]资源-钻石'!V61</f>
        <v>813470.40747764509</v>
      </c>
      <c r="M61" s="22">
        <f>'[1]资源-钻石'!W61</f>
        <v>2086007.4482254095</v>
      </c>
      <c r="N61" s="22">
        <f>'[1]资源-钻石'!X61</f>
        <v>4903980.69304795</v>
      </c>
      <c r="P61" s="135">
        <v>58</v>
      </c>
      <c r="Q61" s="135">
        <f>([2]属性汇总!D62+[2]属性汇总!O62)/2</f>
        <v>556.8555398590014</v>
      </c>
      <c r="R61" s="135">
        <f>([2]属性汇总!E62+[2]属性汇总!P62)/2</f>
        <v>566.25557036511191</v>
      </c>
      <c r="S61" s="135">
        <f>([2]属性汇总!F62+[2]属性汇总!Q62)/2</f>
        <v>576.89292537559754</v>
      </c>
      <c r="T61" s="135">
        <f>([2]属性汇总!G62+[2]属性汇总!R62)/2</f>
        <v>588.49819556804596</v>
      </c>
      <c r="U61" s="135">
        <f>([2]属性汇总!H62+[2]属性汇总!S62)/2</f>
        <v>601.10533806590001</v>
      </c>
    </row>
    <row r="62" spans="2:21" x14ac:dyDescent="0.15">
      <c r="B62" s="22">
        <v>59</v>
      </c>
      <c r="C62" s="22">
        <f>'[1]资源-钻石'!L62</f>
        <v>366728.91433033335</v>
      </c>
      <c r="D62" s="22">
        <f>'[1]资源-钻石'!M62</f>
        <v>440817.12092746189</v>
      </c>
      <c r="E62" s="22">
        <f>'[1]资源-钻石'!N62</f>
        <v>594256.31559439865</v>
      </c>
      <c r="F62" s="22">
        <f>'[1]资源-钻石'!O62</f>
        <v>1131681.663084571</v>
      </c>
      <c r="G62" s="22">
        <f>'[1]资源-钻石'!P62</f>
        <v>1599206.6867137367</v>
      </c>
      <c r="I62" s="22">
        <v>59</v>
      </c>
      <c r="J62" s="22">
        <f>'[1]资源-钻石'!T62</f>
        <v>368423.44425101369</v>
      </c>
      <c r="K62" s="22">
        <f>'[1]资源-钻石'!U62</f>
        <v>506905.78867611504</v>
      </c>
      <c r="L62" s="22">
        <f>'[1]资源-钻石'!V62</f>
        <v>826942.36754372658</v>
      </c>
      <c r="M62" s="22">
        <f>'[1]资源-钻石'!W62</f>
        <v>2120846.6042980994</v>
      </c>
      <c r="N62" s="22">
        <f>'[1]资源-钻石'!X62</f>
        <v>4986158.7647279091</v>
      </c>
      <c r="P62" s="135">
        <v>59</v>
      </c>
      <c r="Q62" s="135">
        <f>([2]属性汇总!D63+[2]属性汇总!O63)/2</f>
        <v>564.87491696342011</v>
      </c>
      <c r="R62" s="135">
        <f>([2]属性汇总!E63+[2]属性汇总!P63)/2</f>
        <v>574.53569718090307</v>
      </c>
      <c r="S62" s="135">
        <f>([2]属性汇总!F63+[2]属性汇总!Q63)/2</f>
        <v>585.20034347744786</v>
      </c>
      <c r="T62" s="135">
        <f>([2]属性汇总!G63+[2]属性汇总!R63)/2</f>
        <v>596.8372429282249</v>
      </c>
      <c r="U62" s="135">
        <f>([2]属性汇总!H63+[2]属性汇总!S63)/2</f>
        <v>609.7720467726075</v>
      </c>
    </row>
    <row r="63" spans="2:21" x14ac:dyDescent="0.15">
      <c r="B63" s="22">
        <v>60</v>
      </c>
      <c r="C63" s="22">
        <f>'[1]资源-钻石'!L63</f>
        <v>392132.40314715088</v>
      </c>
      <c r="D63" s="22">
        <f>'[1]资源-钻石'!M63</f>
        <v>470739.92163728911</v>
      </c>
      <c r="E63" s="22">
        <f>'[1]资源-钻石'!N63</f>
        <v>634527.79923826235</v>
      </c>
      <c r="F63" s="22">
        <f>'[1]资源-钻石'!O63</f>
        <v>1208423.0538870606</v>
      </c>
      <c r="G63" s="22">
        <f>'[1]资源-钻石'!P63</f>
        <v>1697504.2877215319</v>
      </c>
      <c r="I63" s="22">
        <v>60</v>
      </c>
      <c r="J63" s="22">
        <f>'[1]资源-钻石'!T63</f>
        <v>374350.68397504796</v>
      </c>
      <c r="K63" s="22">
        <f>'[1]资源-钻石'!U63</f>
        <v>515105.75237255276</v>
      </c>
      <c r="L63" s="22">
        <f>'[1]资源-钻石'!V63</f>
        <v>840414.32760980807</v>
      </c>
      <c r="M63" s="22">
        <f>'[1]资源-钻石'!W63</f>
        <v>2155685.7603707891</v>
      </c>
      <c r="N63" s="22">
        <f>'[1]资源-钻石'!X63</f>
        <v>5068336.8364078673</v>
      </c>
      <c r="P63" s="135">
        <v>60</v>
      </c>
      <c r="Q63" s="135">
        <f>([2]属性汇总!D64+[2]属性汇总!O64)/2</f>
        <v>573.16187642206046</v>
      </c>
      <c r="R63" s="135">
        <f>([2]属性汇总!E64+[2]属性汇总!P64)/2</f>
        <v>582.87865322907692</v>
      </c>
      <c r="S63" s="135">
        <f>([2]属性汇总!F64+[2]属性汇总!Q64)/2</f>
        <v>593.56978312592992</v>
      </c>
      <c r="T63" s="135">
        <f>([2]属性汇总!G64+[2]属性汇总!R64)/2</f>
        <v>605.3436707151443</v>
      </c>
      <c r="U63" s="135">
        <f>([2]属性汇总!H64+[2]属性汇总!S64)/2</f>
        <v>618.52898291710153</v>
      </c>
    </row>
    <row r="64" spans="2:21" x14ac:dyDescent="0.15">
      <c r="B64" s="22">
        <v>61</v>
      </c>
      <c r="C64" s="22">
        <f>'[1]资源-钻石'!L64</f>
        <v>419359.18831685337</v>
      </c>
      <c r="D64" s="22">
        <f>'[1]资源-钻石'!M64</f>
        <v>503599.70143700019</v>
      </c>
      <c r="E64" s="22">
        <f>'[1]资源-钻石'!N64</f>
        <v>678452.69678542204</v>
      </c>
      <c r="F64" s="22">
        <f>'[1]资源-钻石'!O64</f>
        <v>1292710.583606832</v>
      </c>
      <c r="G64" s="22">
        <f>'[1]资源-钻石'!P64</f>
        <v>1799904.8247074923</v>
      </c>
      <c r="I64" s="22">
        <v>61</v>
      </c>
      <c r="J64" s="22">
        <f>'[1]资源-钻石'!T64</f>
        <v>380277.92369908228</v>
      </c>
      <c r="K64" s="22">
        <f>'[1]资源-钻石'!U64</f>
        <v>523305.71606899047</v>
      </c>
      <c r="L64" s="22">
        <f>'[1]资源-钻石'!V64</f>
        <v>853886.28767588956</v>
      </c>
      <c r="M64" s="22">
        <f>'[1]资源-钻石'!W64</f>
        <v>2190524.9164434788</v>
      </c>
      <c r="N64" s="22">
        <f>'[1]资源-钻石'!X64</f>
        <v>5150514.9080878254</v>
      </c>
      <c r="P64" s="135">
        <v>61</v>
      </c>
      <c r="Q64" s="135">
        <f>([2]属性汇总!D65+[2]属性汇总!O65)/2</f>
        <v>581.516486834018</v>
      </c>
      <c r="R64" s="135">
        <f>([2]属性汇总!E65+[2]属性汇总!P65)/2</f>
        <v>591.28443850963333</v>
      </c>
      <c r="S64" s="135">
        <f>([2]属性汇总!F65+[2]属性汇总!Q65)/2</f>
        <v>602.0107629397603</v>
      </c>
      <c r="T64" s="135">
        <f>([2]属性汇总!G65+[2]属性汇总!R65)/2</f>
        <v>614.05778590293789</v>
      </c>
      <c r="U64" s="135">
        <f>([2]属性汇总!H65+[2]属性汇总!S65)/2</f>
        <v>627.3509989188982</v>
      </c>
    </row>
    <row r="65" spans="2:21" x14ac:dyDescent="0.15">
      <c r="B65" s="22">
        <v>62</v>
      </c>
      <c r="C65" s="22">
        <f>'[1]资源-钻石'!L65</f>
        <v>448540.1341319175</v>
      </c>
      <c r="D65" s="22">
        <f>'[1]资源-钻石'!M65</f>
        <v>538418.08070222917</v>
      </c>
      <c r="E65" s="22">
        <f>'[1]资源-钻石'!N65</f>
        <v>726018.7074448287</v>
      </c>
      <c r="F65" s="22">
        <f>'[1]资源-钻石'!O65</f>
        <v>1383875.2555685127</v>
      </c>
      <c r="G65" s="22">
        <f>'[1]资源-钻石'!P65</f>
        <v>1917457.6717379657</v>
      </c>
      <c r="I65" s="22">
        <v>62</v>
      </c>
      <c r="J65" s="22">
        <f>'[1]资源-钻石'!T65</f>
        <v>386205.16342311655</v>
      </c>
      <c r="K65" s="22">
        <f>'[1]资源-钻石'!U65</f>
        <v>531505.67976542818</v>
      </c>
      <c r="L65" s="22">
        <f>'[1]资源-钻石'!V65</f>
        <v>867358.24774197105</v>
      </c>
      <c r="M65" s="22">
        <f>'[1]资源-钻石'!W65</f>
        <v>2225364.072516168</v>
      </c>
      <c r="N65" s="22">
        <f>'[1]资源-钻石'!X65</f>
        <v>5232692.9797677845</v>
      </c>
      <c r="P65" s="135">
        <v>62</v>
      </c>
      <c r="Q65" s="135">
        <f>([2]属性汇总!D66+[2]属性汇总!O66)/2</f>
        <v>589.93425952432142</v>
      </c>
      <c r="R65" s="135">
        <f>([2]属性汇总!E66+[2]属性汇总!P66)/2</f>
        <v>599.75305302257243</v>
      </c>
      <c r="S65" s="135">
        <f>([2]属性汇总!F66+[2]属性汇总!Q66)/2</f>
        <v>610.69317316046806</v>
      </c>
      <c r="T65" s="135">
        <f>([2]属性汇总!G66+[2]属性汇总!R66)/2</f>
        <v>622.83683759140422</v>
      </c>
      <c r="U65" s="135">
        <f>([2]属性汇总!H66+[2]属性汇总!S66)/2</f>
        <v>636.23809477799773</v>
      </c>
    </row>
    <row r="66" spans="2:21" x14ac:dyDescent="0.15">
      <c r="B66" s="22">
        <v>63</v>
      </c>
      <c r="C66" s="22">
        <f>'[1]资源-钻石'!L66</f>
        <v>479815.49746821262</v>
      </c>
      <c r="D66" s="22">
        <f>'[1]资源-钻石'!M66</f>
        <v>576360.2407809475</v>
      </c>
      <c r="E66" s="22">
        <f>'[1]资源-钻石'!N66</f>
        <v>776825.11604070535</v>
      </c>
      <c r="F66" s="22">
        <f>'[1]资源-钻石'!O66</f>
        <v>1482526.6387656163</v>
      </c>
      <c r="G66" s="22">
        <f>'[1]资源-钻石'!P66</f>
        <v>2039177.9564460467</v>
      </c>
      <c r="I66" s="22">
        <v>63</v>
      </c>
      <c r="J66" s="22">
        <f>'[1]资源-钻石'!T66</f>
        <v>392132.40314715088</v>
      </c>
      <c r="K66" s="22">
        <f>'[1]资源-钻石'!U66</f>
        <v>539705.64346186596</v>
      </c>
      <c r="L66" s="22">
        <f>'[1]资源-钻石'!V66</f>
        <v>880830.20780805254</v>
      </c>
      <c r="M66" s="22">
        <f>'[1]资源-钻石'!W66</f>
        <v>2260203.2285888577</v>
      </c>
      <c r="N66" s="22">
        <f>'[1]资源-钻石'!X66</f>
        <v>5314871.0514477426</v>
      </c>
      <c r="P66" s="135">
        <v>63</v>
      </c>
      <c r="Q66" s="135">
        <f>([2]属性汇总!D67+[2]属性汇总!O67)/2</f>
        <v>598.41519449297084</v>
      </c>
      <c r="R66" s="135">
        <f>([2]属性汇总!E67+[2]属性汇总!P67)/2</f>
        <v>608.36937379475012</v>
      </c>
      <c r="S66" s="135">
        <f>([2]属性汇总!F67+[2]属性汇总!Q67)/2</f>
        <v>619.44041941506202</v>
      </c>
      <c r="T66" s="135">
        <f>([2]属性汇总!G67+[2]属性汇总!R67)/2</f>
        <v>631.6808257805435</v>
      </c>
      <c r="U66" s="135">
        <f>([2]属性汇总!H67+[2]属性汇总!S67)/2</f>
        <v>645.05135578620957</v>
      </c>
    </row>
    <row r="67" spans="2:21" x14ac:dyDescent="0.15">
      <c r="B67" s="22">
        <v>64</v>
      </c>
      <c r="C67" s="22">
        <f>'[1]资源-钻石'!L67</f>
        <v>513335.6019232343</v>
      </c>
      <c r="D67" s="22">
        <f>'[1]资源-钻石'!M67</f>
        <v>616784.80413888418</v>
      </c>
      <c r="E67" s="22">
        <f>'[1]资源-钻石'!N67</f>
        <v>831863.33043705882</v>
      </c>
      <c r="F67" s="22">
        <f>'[1]资源-钻石'!O67</f>
        <v>1588458.0984851888</v>
      </c>
      <c r="G67" s="22">
        <f>'[1]资源-钻石'!P67</f>
        <v>2165988.5620828317</v>
      </c>
      <c r="I67" s="22">
        <v>64</v>
      </c>
      <c r="J67" s="22">
        <f>'[1]资源-钻石'!T67</f>
        <v>398059.64287118515</v>
      </c>
      <c r="K67" s="22">
        <f>'[1]资源-钻石'!U67</f>
        <v>547905.60715830373</v>
      </c>
      <c r="L67" s="22">
        <f>'[1]资源-钻石'!V67</f>
        <v>894302.16787413403</v>
      </c>
      <c r="M67" s="22">
        <f>'[1]资源-钻石'!W67</f>
        <v>2295042.3846615474</v>
      </c>
      <c r="N67" s="22">
        <f>'[1]资源-钻石'!X67</f>
        <v>5397049.1231277008</v>
      </c>
      <c r="P67" s="135">
        <v>64</v>
      </c>
      <c r="Q67" s="135">
        <f>([2]属性汇总!D68+[2]属性汇总!O68)/2</f>
        <v>606.9965457998801</v>
      </c>
      <c r="R67" s="135">
        <f>([2]属性汇总!E68+[2]属性汇总!P68)/2</f>
        <v>617.07063621430143</v>
      </c>
      <c r="S67" s="135">
        <f>([2]属性汇总!F68+[2]属性汇总!Q68)/2</f>
        <v>628.25250170354184</v>
      </c>
      <c r="T67" s="135">
        <f>([2]属性汇总!G68+[2]属性汇总!R68)/2</f>
        <v>640.54270784874973</v>
      </c>
      <c r="U67" s="135">
        <f>([2]属性汇总!H68+[2]属性汇总!S68)/2</f>
        <v>653.88734147346395</v>
      </c>
    </row>
    <row r="68" spans="2:21" x14ac:dyDescent="0.15">
      <c r="B68" s="22">
        <v>65</v>
      </c>
      <c r="C68" s="22">
        <f>'[1]资源-钻石'!L68</f>
        <v>549261.56033957121</v>
      </c>
      <c r="D68" s="22">
        <f>'[1]资源-钻石'!M68</f>
        <v>659832.27482422814</v>
      </c>
      <c r="E68" s="22">
        <f>'[1]资源-钻石'!N68</f>
        <v>891641.44876976707</v>
      </c>
      <c r="F68" s="22">
        <f>'[1]资源-钻石'!O68</f>
        <v>1700335.2272023682</v>
      </c>
      <c r="G68" s="22">
        <f>'[1]资源-钻石'!P68</f>
        <v>2293557.4050896731</v>
      </c>
      <c r="I68" s="22">
        <v>65</v>
      </c>
      <c r="J68" s="22">
        <f>'[1]资源-钻石'!T68</f>
        <v>403986.88259521947</v>
      </c>
      <c r="K68" s="22">
        <f>'[1]资源-钻石'!U68</f>
        <v>556105.57085474138</v>
      </c>
      <c r="L68" s="22">
        <f>'[1]资源-钻石'!V68</f>
        <v>907774.12794021564</v>
      </c>
      <c r="M68" s="22">
        <f>'[1]资源-钻石'!W68</f>
        <v>2329881.5407342371</v>
      </c>
      <c r="N68" s="22">
        <f>'[1]资源-钻石'!X68</f>
        <v>5479227.1948076598</v>
      </c>
      <c r="P68" s="135">
        <v>65</v>
      </c>
      <c r="Q68" s="135">
        <f>([2]属性汇总!D69+[2]属性汇总!O69)/2</f>
        <v>615.6605179565787</v>
      </c>
      <c r="R68" s="135">
        <f>([2]属性汇总!E69+[2]属性汇总!P69)/2</f>
        <v>625.83630782869034</v>
      </c>
      <c r="S68" s="135">
        <f>([2]属性汇总!F69+[2]属性汇总!Q69)/2</f>
        <v>637.12942002590739</v>
      </c>
      <c r="T68" s="135">
        <f>([2]属性汇总!G69+[2]属性汇总!R69)/2</f>
        <v>649.3278757047882</v>
      </c>
      <c r="U68" s="135">
        <f>([2]属性汇总!H69+[2]属性汇总!S69)/2</f>
        <v>662.78582468988884</v>
      </c>
    </row>
    <row r="69" spans="2:21" x14ac:dyDescent="0.15">
      <c r="B69" s="22">
        <v>66</v>
      </c>
      <c r="C69" s="22">
        <f>'[1]资源-钻石'!L69</f>
        <v>578192.73039168387</v>
      </c>
      <c r="D69" s="22">
        <f>'[1]资源-钻石'!M69</f>
        <v>706593.82170258311</v>
      </c>
      <c r="E69" s="22">
        <f>'[1]资源-钻石'!N69</f>
        <v>954799.21645114361</v>
      </c>
      <c r="F69" s="22">
        <f>'[1]资源-钻石'!O69</f>
        <v>1812975.2141164879</v>
      </c>
      <c r="G69" s="22">
        <f>'[1]资源-钻石'!P69</f>
        <v>2437037.936224388</v>
      </c>
      <c r="I69" s="22">
        <v>66</v>
      </c>
      <c r="J69" s="22">
        <f>'[1]资源-钻石'!T69</f>
        <v>409914.12231925374</v>
      </c>
      <c r="K69" s="22">
        <f>'[1]资源-钻石'!U69</f>
        <v>564305.53455117915</v>
      </c>
      <c r="L69" s="22">
        <f>'[1]资源-钻石'!V69</f>
        <v>921246.08800629713</v>
      </c>
      <c r="M69" s="22">
        <f>'[1]资源-钻石'!W69</f>
        <v>2364720.6968069267</v>
      </c>
      <c r="N69" s="22">
        <f>'[1]资源-钻石'!X69</f>
        <v>5561405.2664876189</v>
      </c>
      <c r="P69" s="135">
        <v>66</v>
      </c>
      <c r="Q69" s="135">
        <f>([2]属性汇总!D70+[2]属性汇总!O70)/2</f>
        <v>624.38849345435892</v>
      </c>
      <c r="R69" s="135">
        <f>([2]属性汇总!E70+[2]属性汇总!P70)/2</f>
        <v>634.66638863791673</v>
      </c>
      <c r="S69" s="135">
        <f>([2]属性汇总!F70+[2]属性汇总!Q70)/2</f>
        <v>645.94335862998321</v>
      </c>
      <c r="T69" s="135">
        <f>([2]属性汇总!G70+[2]属性汇总!R70)/2</f>
        <v>658.17526531296778</v>
      </c>
      <c r="U69" s="135">
        <f>([2]属性汇总!H70+[2]属性汇总!S70)/2</f>
        <v>671.89907579928422</v>
      </c>
    </row>
    <row r="70" spans="2:21" x14ac:dyDescent="0.15">
      <c r="B70" s="22">
        <v>67</v>
      </c>
      <c r="C70" s="22">
        <f>'[1]资源-钻石'!L70</f>
        <v>608362.70607285551</v>
      </c>
      <c r="D70" s="22">
        <f>'[1]资源-钻石'!M70</f>
        <v>756751.98297197232</v>
      </c>
      <c r="E70" s="22">
        <f>'[1]资源-钻石'!N70</f>
        <v>1019495.0871156226</v>
      </c>
      <c r="F70" s="22">
        <f>'[1]资源-钻石'!O70</f>
        <v>1933617.3764786581</v>
      </c>
      <c r="G70" s="22">
        <f>'[1]资源-钻石'!P70</f>
        <v>2587472.4341021879</v>
      </c>
      <c r="I70" s="22">
        <v>67</v>
      </c>
      <c r="J70" s="22">
        <f>'[1]资源-钻石'!T70</f>
        <v>415841.36204328807</v>
      </c>
      <c r="K70" s="22">
        <f>'[1]资源-钻石'!U70</f>
        <v>572505.49824761692</v>
      </c>
      <c r="L70" s="22">
        <f>'[1]资源-钻石'!V70</f>
        <v>934718.04807237873</v>
      </c>
      <c r="M70" s="22">
        <f>'[1]资源-钻石'!W70</f>
        <v>2399559.8528796164</v>
      </c>
      <c r="N70" s="22">
        <f>'[1]资源-钻石'!X70</f>
        <v>5643583.3381675771</v>
      </c>
      <c r="P70" s="135">
        <v>67</v>
      </c>
      <c r="Q70" s="135">
        <f>([2]属性汇总!D71+[2]属性汇总!O71)/2</f>
        <v>633.18047229322099</v>
      </c>
      <c r="R70" s="135">
        <f>([2]属性汇总!E71+[2]属性汇总!P71)/2</f>
        <v>643.51955342938891</v>
      </c>
      <c r="S70" s="135">
        <f>([2]属性汇总!F71+[2]属性汇总!Q71)/2</f>
        <v>654.80036581072443</v>
      </c>
      <c r="T70" s="135">
        <f>([2]属性汇总!G71+[2]属性汇总!R71)/2</f>
        <v>667.14460049256104</v>
      </c>
      <c r="U70" s="135">
        <f>([2]属性汇总!H71+[2]属性汇总!S71)/2</f>
        <v>681.08958037136756</v>
      </c>
    </row>
    <row r="71" spans="2:21" x14ac:dyDescent="0.15">
      <c r="B71" s="22">
        <v>68</v>
      </c>
      <c r="C71" s="22">
        <f>'[1]资源-钻石'!L71</f>
        <v>640698.08537330071</v>
      </c>
      <c r="D71" s="22">
        <f>'[1]资源-钻石'!M71</f>
        <v>798698.43784188002</v>
      </c>
      <c r="E71" s="22">
        <f>'[1]资源-钻石'!N71</f>
        <v>1086291.6648921557</v>
      </c>
      <c r="F71" s="22">
        <f>'[1]资源-钻石'!O71</f>
        <v>2065550.0790692293</v>
      </c>
      <c r="G71" s="22">
        <f>'[1]资源-钻石'!P71</f>
        <v>2755779.4427582393</v>
      </c>
      <c r="I71" s="22">
        <v>68</v>
      </c>
      <c r="J71" s="22">
        <f>'[1]资源-钻石'!T71</f>
        <v>421768.60176732234</v>
      </c>
      <c r="K71" s="22">
        <f>'[1]资源-钻石'!U71</f>
        <v>580705.4619440547</v>
      </c>
      <c r="L71" s="22">
        <f>'[1]资源-钻石'!V71</f>
        <v>948190.00813846022</v>
      </c>
      <c r="M71" s="22">
        <f>'[1]资源-钻石'!W71</f>
        <v>2434399.0089523061</v>
      </c>
      <c r="N71" s="22">
        <f>'[1]资源-钻石'!X71</f>
        <v>5725761.4098475361</v>
      </c>
      <c r="P71" s="135">
        <v>68</v>
      </c>
      <c r="Q71" s="135">
        <f>([2]属性汇总!D72+[2]属性汇总!O72)/2</f>
        <v>642.03403475828236</v>
      </c>
      <c r="R71" s="135">
        <f>([2]属性汇总!E72+[2]属性汇总!P72)/2</f>
        <v>652.4066640623937</v>
      </c>
      <c r="S71" s="135">
        <f>([2]属性汇总!F72+[2]属性汇总!Q72)/2</f>
        <v>663.72007317206078</v>
      </c>
      <c r="T71" s="135">
        <f>([2]属性汇总!G72+[2]属性汇总!R72)/2</f>
        <v>676.30238521159299</v>
      </c>
      <c r="U71" s="135">
        <f>([2]属性汇总!H72+[2]属性汇总!S72)/2</f>
        <v>690.31835904208197</v>
      </c>
    </row>
    <row r="72" spans="2:21" x14ac:dyDescent="0.15">
      <c r="B72" s="22">
        <v>69</v>
      </c>
      <c r="C72" s="22">
        <f>'[1]资源-钻石'!L72</f>
        <v>675354.28680856316</v>
      </c>
      <c r="D72" s="22">
        <f>'[1]资源-钻石'!M72</f>
        <v>841760.93727129337</v>
      </c>
      <c r="E72" s="22">
        <f>'[1]资源-钻石'!N72</f>
        <v>1162320.9668769664</v>
      </c>
      <c r="F72" s="22">
        <f>'[1]资源-钻石'!O72</f>
        <v>2209174.5905018849</v>
      </c>
      <c r="G72" s="22">
        <f>'[1]资源-钻石'!P72</f>
        <v>2936634.1335023181</v>
      </c>
      <c r="I72" s="22">
        <v>69</v>
      </c>
      <c r="J72" s="22">
        <f>'[1]资源-钻石'!T72</f>
        <v>427695.84149135667</v>
      </c>
      <c r="K72" s="22">
        <f>'[1]资源-钻石'!U72</f>
        <v>588905.42564049235</v>
      </c>
      <c r="L72" s="22">
        <f>'[1]资源-钻石'!V72</f>
        <v>961661.96820454171</v>
      </c>
      <c r="M72" s="22">
        <f>'[1]资源-钻石'!W72</f>
        <v>2469238.1650249958</v>
      </c>
      <c r="N72" s="22">
        <f>'[1]资源-钻石'!X72</f>
        <v>5807939.4815274952</v>
      </c>
      <c r="P72" s="135">
        <v>69</v>
      </c>
      <c r="Q72" s="135">
        <f>([2]属性汇总!D73+[2]属性汇总!O73)/2</f>
        <v>650.94803177037875</v>
      </c>
      <c r="R72" s="135">
        <f>([2]属性汇总!E73+[2]属性汇总!P73)/2</f>
        <v>661.35715252778584</v>
      </c>
      <c r="S72" s="135">
        <f>([2]属性汇总!F73+[2]属性汇总!Q73)/2</f>
        <v>672.88628361609187</v>
      </c>
      <c r="T72" s="135">
        <f>([2]属性汇总!G73+[2]属性汇总!R73)/2</f>
        <v>685.56182919687967</v>
      </c>
      <c r="U72" s="135">
        <f>([2]属性汇总!H73+[2]属性汇总!S73)/2</f>
        <v>699.61148658854086</v>
      </c>
    </row>
    <row r="73" spans="2:21" x14ac:dyDescent="0.15">
      <c r="B73" s="22">
        <v>70</v>
      </c>
      <c r="C73" s="22">
        <f>'[1]资源-钻石'!L73</f>
        <v>712497.88381918985</v>
      </c>
      <c r="D73" s="22">
        <f>'[1]资源-钻石'!M73</f>
        <v>889838.38138369017</v>
      </c>
      <c r="E73" s="22">
        <f>'[1]资源-钻石'!N73</f>
        <v>1245802.677028025</v>
      </c>
      <c r="F73" s="22">
        <f>'[1]资源-钻石'!O73</f>
        <v>2362132.275560407</v>
      </c>
      <c r="G73" s="22">
        <f>'[1]资源-钻石'!P73</f>
        <v>3137135.7432188233</v>
      </c>
      <c r="I73" s="22">
        <v>70</v>
      </c>
      <c r="J73" s="22">
        <f>'[1]资源-钻石'!T73</f>
        <v>433623.08121539099</v>
      </c>
      <c r="K73" s="22">
        <f>'[1]资源-钻石'!U73</f>
        <v>597105.38933693012</v>
      </c>
      <c r="L73" s="22">
        <f>'[1]资源-钻石'!V73</f>
        <v>975133.9282706232</v>
      </c>
      <c r="M73" s="22">
        <f>'[1]资源-钻石'!W73</f>
        <v>2504077.3210976855</v>
      </c>
      <c r="N73" s="22">
        <f>'[1]资源-钻石'!X73</f>
        <v>5890117.5532074533</v>
      </c>
      <c r="P73" s="135">
        <v>70</v>
      </c>
      <c r="Q73" s="135">
        <f>([2]属性汇总!D74+[2]属性汇总!O74)/2</f>
        <v>659.92594571088216</v>
      </c>
      <c r="R73" s="135">
        <f>([2]属性汇总!E74+[2]属性汇总!P74)/2</f>
        <v>670.5065608328282</v>
      </c>
      <c r="S73" s="135">
        <f>([2]属性汇总!F74+[2]属性汇总!Q74)/2</f>
        <v>682.14599527666633</v>
      </c>
      <c r="T73" s="135">
        <f>([2]属性汇总!G74+[2]属性汇总!R74)/2</f>
        <v>694.89084710909481</v>
      </c>
      <c r="U73" s="135">
        <f>([2]属性汇总!H74+[2]属性汇总!S74)/2</f>
        <v>708.96896301074457</v>
      </c>
    </row>
    <row r="74" spans="2:21" x14ac:dyDescent="0.15">
      <c r="B74" s="22">
        <v>71</v>
      </c>
      <c r="C74" s="22">
        <f>'[1]资源-钻石'!L74</f>
        <v>752307.40539832157</v>
      </c>
      <c r="D74" s="22">
        <f>'[1]资源-钻石'!M74</f>
        <v>941823.38604448771</v>
      </c>
      <c r="E74" s="22">
        <f>'[1]资源-钻石'!N74</f>
        <v>1320571.9015268423</v>
      </c>
      <c r="F74" s="22">
        <f>'[1]资源-钻石'!O74</f>
        <v>2525432.5152242258</v>
      </c>
      <c r="G74" s="22">
        <f>'[1]资源-钻石'!P74</f>
        <v>3352995.0326029463</v>
      </c>
      <c r="I74" s="22">
        <v>71</v>
      </c>
      <c r="J74" s="22">
        <f>'[1]资源-钻石'!T74</f>
        <v>439550.32093942526</v>
      </c>
      <c r="K74" s="22">
        <f>'[1]资源-钻石'!U74</f>
        <v>605305.35303336789</v>
      </c>
      <c r="L74" s="22">
        <f>'[1]资源-钻石'!V74</f>
        <v>988605.88833670481</v>
      </c>
      <c r="M74" s="22">
        <f>'[1]资源-钻石'!W74</f>
        <v>2538916.4771703752</v>
      </c>
      <c r="N74" s="22">
        <f>'[1]资源-钻石'!X74</f>
        <v>5972295.6248874115</v>
      </c>
      <c r="P74" s="135">
        <v>71</v>
      </c>
      <c r="Q74" s="135">
        <f>([2]属性汇总!D75+[2]属性汇总!O75)/2</f>
        <v>669.07301706180533</v>
      </c>
      <c r="R74" s="135">
        <f>([2]属性汇总!E75+[2]属性汇总!P75)/2</f>
        <v>679.78982185765199</v>
      </c>
      <c r="S74" s="135">
        <f>([2]属性汇总!F75+[2]属性汇总!Q75)/2</f>
        <v>691.48516112431309</v>
      </c>
      <c r="T74" s="135">
        <f>([2]属性汇总!G75+[2]属性汇总!R75)/2</f>
        <v>704.28520058171807</v>
      </c>
      <c r="U74" s="135">
        <f>([2]属性汇总!H75+[2]属性汇总!S75)/2</f>
        <v>718.4029206771304</v>
      </c>
    </row>
    <row r="75" spans="2:21" x14ac:dyDescent="0.15">
      <c r="B75" s="22">
        <v>72</v>
      </c>
      <c r="C75" s="22">
        <f>'[1]资源-钻石'!L75</f>
        <v>794974.19418310095</v>
      </c>
      <c r="D75" s="22">
        <f>'[1]资源-钻石'!M75</f>
        <v>996931.69460592919</v>
      </c>
      <c r="E75" s="22">
        <f>'[1]资源-钻石'!N75</f>
        <v>1398313.2501054676</v>
      </c>
      <c r="F75" s="22">
        <f>'[1]资源-钻石'!O75</f>
        <v>2698719.7501443988</v>
      </c>
      <c r="G75" s="22">
        <f>'[1]资源-钻石'!P75</f>
        <v>3580665.5622059321</v>
      </c>
      <c r="I75" s="22">
        <v>72</v>
      </c>
      <c r="J75" s="22">
        <f>'[1]资源-钻石'!T75</f>
        <v>445477.56066345959</v>
      </c>
      <c r="K75" s="22">
        <f>'[1]资源-钻石'!U75</f>
        <v>613505.31672980555</v>
      </c>
      <c r="L75" s="22">
        <f>'[1]资源-钻石'!V75</f>
        <v>1002077.8484027863</v>
      </c>
      <c r="M75" s="22">
        <f>'[1]资源-钻石'!W75</f>
        <v>2573755.6332430649</v>
      </c>
      <c r="N75" s="22">
        <f>'[1]资源-钻石'!X75</f>
        <v>6054473.6965673706</v>
      </c>
      <c r="P75" s="135">
        <v>72</v>
      </c>
      <c r="Q75" s="135">
        <f>([2]属性汇总!D76+[2]属性汇总!O76)/2</f>
        <v>678.38692336895883</v>
      </c>
      <c r="R75" s="135">
        <f>([2]属性汇总!E76+[2]属性汇总!P76)/2</f>
        <v>689.14404408360178</v>
      </c>
      <c r="S75" s="135">
        <f>([2]属性汇总!F76+[2]属性汇总!Q76)/2</f>
        <v>700.89014231905537</v>
      </c>
      <c r="T75" s="135">
        <f>([2]属性汇总!G76+[2]属性汇总!R76)/2</f>
        <v>713.74488961474935</v>
      </c>
      <c r="U75" s="135">
        <f>([2]属性汇总!H76+[2]属性汇总!S76)/2</f>
        <v>728.04290384823207</v>
      </c>
    </row>
    <row r="76" spans="2:21" x14ac:dyDescent="0.15">
      <c r="B76" s="22">
        <v>73</v>
      </c>
      <c r="C76" s="22">
        <f>'[1]资源-钻石'!L76</f>
        <v>840703.32613426866</v>
      </c>
      <c r="D76" s="22">
        <f>'[1]资源-钻石'!M76</f>
        <v>1053882.3297851821</v>
      </c>
      <c r="E76" s="22">
        <f>'[1]资源-钻石'!N76</f>
        <v>1482148.8729518806</v>
      </c>
      <c r="F76" s="22">
        <f>'[1]资源-钻石'!O76</f>
        <v>2885747.8670355743</v>
      </c>
      <c r="G76" s="22">
        <f>'[1]资源-钻石'!P76</f>
        <v>3825614.3391220244</v>
      </c>
      <c r="I76" s="22">
        <v>73</v>
      </c>
      <c r="J76" s="22">
        <f>'[1]资源-钻石'!T76</f>
        <v>451404.80038749392</v>
      </c>
      <c r="K76" s="22">
        <f>'[1]资源-钻石'!U76</f>
        <v>621705.28042624332</v>
      </c>
      <c r="L76" s="22">
        <f>'[1]资源-钻石'!V76</f>
        <v>1015549.8084688678</v>
      </c>
      <c r="M76" s="22">
        <f>'[1]资源-钻石'!W76</f>
        <v>2608594.7893157545</v>
      </c>
      <c r="N76" s="22">
        <f>'[1]资源-钻石'!X76</f>
        <v>6136651.7682473287</v>
      </c>
      <c r="P76" s="135">
        <v>73</v>
      </c>
      <c r="Q76" s="135">
        <f>([2]属性汇总!D77+[2]属性汇总!O77)/2</f>
        <v>687.77112232065576</v>
      </c>
      <c r="R76" s="135">
        <f>([2]属性汇总!E77+[2]属性汇总!P77)/2</f>
        <v>698.56452868036502</v>
      </c>
      <c r="S76" s="135">
        <f>([2]属性汇总!F77+[2]属性汇总!Q77)/2</f>
        <v>710.36093886089293</v>
      </c>
      <c r="T76" s="135">
        <f>([2]属性汇总!G77+[2]属性汇总!R77)/2</f>
        <v>723.33661635499129</v>
      </c>
      <c r="U76" s="135">
        <f>([2]属性汇总!H77+[2]属性汇总!S77)/2</f>
        <v>737.749399522251</v>
      </c>
    </row>
    <row r="77" spans="2:21" x14ac:dyDescent="0.15">
      <c r="B77" s="22">
        <v>74</v>
      </c>
      <c r="C77" s="22">
        <f>'[1]资源-钻石'!L77</f>
        <v>889714.59622435085</v>
      </c>
      <c r="D77" s="22">
        <f>'[1]资源-钻石'!M77</f>
        <v>1116722.0040897075</v>
      </c>
      <c r="E77" s="22">
        <f>'[1]资源-钻石'!N77</f>
        <v>1575900.8186594907</v>
      </c>
      <c r="F77" s="22">
        <f>'[1]资源-钻石'!O77</f>
        <v>3091811.1004006797</v>
      </c>
      <c r="G77" s="22">
        <f>'[1]资源-钻石'!P77</f>
        <v>4096141.7972515048</v>
      </c>
      <c r="I77" s="22">
        <v>74</v>
      </c>
      <c r="J77" s="22">
        <f>'[1]资源-钻石'!T77</f>
        <v>457332.04011152819</v>
      </c>
      <c r="K77" s="22">
        <f>'[1]资源-钻石'!U77</f>
        <v>629905.24412268109</v>
      </c>
      <c r="L77" s="22">
        <f>'[1]资源-钻石'!V77</f>
        <v>1029021.7685349493</v>
      </c>
      <c r="M77" s="22">
        <f>'[1]资源-钻石'!W77</f>
        <v>2643433.9453884438</v>
      </c>
      <c r="N77" s="22">
        <f>'[1]资源-钻石'!X77</f>
        <v>6218829.8399272878</v>
      </c>
      <c r="P77" s="135">
        <v>74</v>
      </c>
      <c r="Q77" s="135">
        <f>([2]属性汇总!D78+[2]属性汇总!O78)/2</f>
        <v>697.22215668326498</v>
      </c>
      <c r="R77" s="135">
        <f>([2]属性汇总!E78+[2]属性汇总!P78)/2</f>
        <v>708.05127564794179</v>
      </c>
      <c r="S77" s="135">
        <f>([2]属性汇总!F78+[2]属性汇总!Q78)/2</f>
        <v>719.91799438272994</v>
      </c>
      <c r="T77" s="135">
        <f>([2]属性汇总!G78+[2]属性汇总!R78)/2</f>
        <v>733.04304004891219</v>
      </c>
      <c r="U77" s="135">
        <f>([2]属性汇总!H78+[2]属性汇总!S78)/2</f>
        <v>747.52240769918694</v>
      </c>
    </row>
    <row r="78" spans="2:21" x14ac:dyDescent="0.15">
      <c r="B78" s="22">
        <v>75</v>
      </c>
      <c r="C78" s="22">
        <f>'[1]资源-钻石'!L78</f>
        <v>942260.73469654331</v>
      </c>
      <c r="D78" s="22">
        <f>'[1]资源-钻石'!M78</f>
        <v>1184984.5835528299</v>
      </c>
      <c r="E78" s="22">
        <f>'[1]资源-钻石'!N78</f>
        <v>1676078.6726255692</v>
      </c>
      <c r="F78" s="22">
        <f>'[1]资源-钻石'!O78</f>
        <v>3306015.268455856</v>
      </c>
      <c r="G78" s="22">
        <f>'[1]资源-钻石'!P78</f>
        <v>4390824.6667641886</v>
      </c>
      <c r="I78" s="22">
        <v>75</v>
      </c>
      <c r="J78" s="22">
        <f>'[1]资源-钻石'!T78</f>
        <v>463259.27983556251</v>
      </c>
      <c r="K78" s="22">
        <f>'[1]资源-钻石'!U78</f>
        <v>638105.20781911886</v>
      </c>
      <c r="L78" s="22">
        <f>'[1]资源-钻石'!V78</f>
        <v>1042493.7286010307</v>
      </c>
      <c r="M78" s="22">
        <f>'[1]资源-钻石'!W78</f>
        <v>2678273.1014611335</v>
      </c>
      <c r="N78" s="22">
        <f>'[1]资源-钻石'!X78</f>
        <v>6301007.9116072459</v>
      </c>
      <c r="P78" s="135">
        <v>75</v>
      </c>
      <c r="Q78" s="135">
        <f>([2]属性汇总!D79+[2]属性汇总!O79)/2</f>
        <v>706.74002645678661</v>
      </c>
      <c r="R78" s="135">
        <f>([2]属性汇总!E79+[2]属性汇总!P79)/2</f>
        <v>717.60476766290185</v>
      </c>
      <c r="S78" s="135">
        <f>([2]属性汇总!F79+[2]属性汇总!Q79)/2</f>
        <v>729.60632400723603</v>
      </c>
      <c r="T78" s="135">
        <f>([2]属性汇总!G79+[2]属性汇总!R79)/2</f>
        <v>742.81642382375537</v>
      </c>
      <c r="U78" s="135">
        <f>([2]属性汇总!H79+[2]属性汇总!S79)/2</f>
        <v>757.36192837903991</v>
      </c>
    </row>
    <row r="79" spans="2:21" x14ac:dyDescent="0.15">
      <c r="B79" s="22">
        <v>76</v>
      </c>
      <c r="C79" s="22">
        <f>'[1]资源-钻石'!L79</f>
        <v>1010090.06267164</v>
      </c>
      <c r="D79" s="22">
        <f>'[1]资源-钻石'!M79</f>
        <v>1257326.1512830146</v>
      </c>
      <c r="E79" s="22">
        <f>'[1]资源-钻石'!N79</f>
        <v>1781531.9387971654</v>
      </c>
      <c r="F79" s="22">
        <f>'[1]资源-钻石'!O79</f>
        <v>3529278.624459825</v>
      </c>
      <c r="G79" s="22">
        <f>'[1]资源-钻石'!P79</f>
        <v>4712060.4981146865</v>
      </c>
      <c r="I79" s="22">
        <v>76</v>
      </c>
      <c r="J79" s="22">
        <f>'[1]资源-钻石'!T79</f>
        <v>469186.51955959678</v>
      </c>
      <c r="K79" s="22">
        <f>'[1]资源-钻石'!U79</f>
        <v>646305.17151555652</v>
      </c>
      <c r="L79" s="22">
        <f>'[1]资源-钻石'!V79</f>
        <v>1055965.6886671123</v>
      </c>
      <c r="M79" s="22">
        <f>'[1]资源-钻石'!W79</f>
        <v>2713112.2575338231</v>
      </c>
      <c r="N79" s="22">
        <f>'[1]资源-钻石'!X79</f>
        <v>6383185.983287205</v>
      </c>
      <c r="P79" s="135">
        <v>76</v>
      </c>
      <c r="Q79" s="135">
        <f>([2]属性汇总!D80+[2]属性汇总!O80)/2</f>
        <v>716.32473164122052</v>
      </c>
      <c r="R79" s="135">
        <f>([2]属性汇总!E80+[2]属性汇总!P80)/2</f>
        <v>727.2870146909512</v>
      </c>
      <c r="S79" s="135">
        <f>([2]属性汇总!F80+[2]属性汇总!Q80)/2</f>
        <v>739.36168146644445</v>
      </c>
      <c r="T79" s="135">
        <f>([2]属性汇总!G80+[2]属性汇总!R80)/2</f>
        <v>752.65676767952118</v>
      </c>
      <c r="U79" s="135">
        <f>([2]属性汇总!H80+[2]属性汇总!S80)/2</f>
        <v>767.17103061755313</v>
      </c>
    </row>
    <row r="80" spans="2:21" x14ac:dyDescent="0.15">
      <c r="B80" s="22">
        <v>77</v>
      </c>
      <c r="C80" s="22">
        <f>'[1]资源-钻石'!L80</f>
        <v>1082787.736377019</v>
      </c>
      <c r="D80" s="22">
        <f>'[1]资源-钻石'!M80</f>
        <v>1335651.3199034389</v>
      </c>
      <c r="E80" s="22">
        <f>'[1]资源-钻石'!N80</f>
        <v>1897133.0695819615</v>
      </c>
      <c r="F80" s="22">
        <f>'[1]资源-钻石'!O80</f>
        <v>3770826.47079443</v>
      </c>
      <c r="G80" s="22">
        <f>'[1]资源-钻石'!P80</f>
        <v>5030178.6903214501</v>
      </c>
      <c r="I80" s="22">
        <v>77</v>
      </c>
      <c r="J80" s="22">
        <f>'[1]资源-钻石'!T80</f>
        <v>475113.75928363111</v>
      </c>
      <c r="K80" s="22">
        <f>'[1]资源-钻石'!U80</f>
        <v>654505.13521199429</v>
      </c>
      <c r="L80" s="22">
        <f>'[1]资源-钻石'!V80</f>
        <v>1069437.6487331938</v>
      </c>
      <c r="M80" s="22">
        <f>'[1]资源-钻石'!W80</f>
        <v>2747951.4136065128</v>
      </c>
      <c r="N80" s="22">
        <f>'[1]资源-钻石'!X80</f>
        <v>6465364.0549671631</v>
      </c>
      <c r="P80" s="135">
        <v>77</v>
      </c>
      <c r="Q80" s="135">
        <f>([2]属性汇总!D81+[2]属性汇总!O81)/2</f>
        <v>725.98289210163489</v>
      </c>
      <c r="R80" s="135">
        <f>([2]属性汇总!E81+[2]属性汇总!P81)/2</f>
        <v>737.03641898643627</v>
      </c>
      <c r="S80" s="135">
        <f>([2]属性汇总!F81+[2]属性汇总!Q81)/2</f>
        <v>749.18406676035522</v>
      </c>
      <c r="T80" s="135">
        <f>([2]属性汇总!G81+[2]属性汇总!R81)/2</f>
        <v>762.49953560446556</v>
      </c>
      <c r="U80" s="135">
        <f>([2]属性汇总!H81+[2]属性汇总!S81)/2</f>
        <v>777.02808099717697</v>
      </c>
    </row>
    <row r="81" spans="2:21" x14ac:dyDescent="0.15">
      <c r="B81" s="22">
        <v>78</v>
      </c>
      <c r="C81" s="22">
        <f>'[1]资源-钻石'!L81</f>
        <v>1160703.173842567</v>
      </c>
      <c r="D81" s="22">
        <f>'[1]资源-钻石'!M81</f>
        <v>1430687.5932797249</v>
      </c>
      <c r="E81" s="22">
        <f>'[1]资源-钻石'!N81</f>
        <v>2020657.5782032833</v>
      </c>
      <c r="F81" s="22">
        <f>'[1]资源-钻石'!O81</f>
        <v>4024296.553360505</v>
      </c>
      <c r="G81" s="22">
        <f>'[1]资源-钻石'!P81</f>
        <v>5368443.4704464786</v>
      </c>
      <c r="I81" s="22">
        <v>78</v>
      </c>
      <c r="J81" s="22">
        <f>'[1]资源-钻石'!T81</f>
        <v>481040.99900766538</v>
      </c>
      <c r="K81" s="22">
        <f>'[1]资源-钻石'!U81</f>
        <v>662705.09890843206</v>
      </c>
      <c r="L81" s="22">
        <f>'[1]资源-钻石'!V81</f>
        <v>1082909.608799275</v>
      </c>
      <c r="M81" s="22">
        <f>'[1]资源-钻石'!W81</f>
        <v>2782790.569679203</v>
      </c>
      <c r="N81" s="22">
        <f>'[1]资源-钻石'!X81</f>
        <v>6547542.1266471222</v>
      </c>
      <c r="P81" s="135">
        <v>78</v>
      </c>
      <c r="Q81" s="135">
        <f>([2]属性汇总!D82+[2]属性汇总!O82)/2</f>
        <v>735.70883388311154</v>
      </c>
      <c r="R81" s="135">
        <f>([2]属性汇总!E82+[2]属性汇总!P82)/2</f>
        <v>746.85298054935743</v>
      </c>
      <c r="S81" s="135">
        <f>([2]属性汇总!F82+[2]属性汇总!Q82)/2</f>
        <v>759.07114049603911</v>
      </c>
      <c r="T81" s="135">
        <f>([2]属性汇总!G82+[2]属性汇总!R82)/2</f>
        <v>772.29802016236295</v>
      </c>
      <c r="U81" s="135">
        <f>([2]属性汇总!H82+[2]属性汇总!S82)/2</f>
        <v>786.95008257739096</v>
      </c>
    </row>
    <row r="82" spans="2:21" x14ac:dyDescent="0.15">
      <c r="B82" s="22">
        <v>79</v>
      </c>
      <c r="C82" s="22">
        <f>'[1]资源-钻石'!L82</f>
        <v>1244210.8720400471</v>
      </c>
      <c r="D82" s="22">
        <f>'[1]资源-钻石'!M82</f>
        <v>1534873.5735169493</v>
      </c>
      <c r="E82" s="22">
        <f>'[1]资源-钻石'!N82</f>
        <v>2153433.7126290649</v>
      </c>
      <c r="F82" s="22">
        <f>'[1]资源-钻石'!O82</f>
        <v>4284285.9401466232</v>
      </c>
      <c r="G82" s="22">
        <f>'[1]资源-钻石'!P82</f>
        <v>5735794.3583909012</v>
      </c>
      <c r="I82" s="22">
        <v>79</v>
      </c>
      <c r="J82" s="22">
        <f>'[1]资源-钻石'!T82</f>
        <v>486968.2387316997</v>
      </c>
      <c r="K82" s="22">
        <f>'[1]资源-钻石'!U82</f>
        <v>670905.06260486983</v>
      </c>
      <c r="L82" s="22">
        <f>'[1]资源-钻石'!V82</f>
        <v>1096381.5688653567</v>
      </c>
      <c r="M82" s="22">
        <f>'[1]资源-钻石'!W82</f>
        <v>2817629.7257518927</v>
      </c>
      <c r="N82" s="22">
        <f>'[1]资源-钻石'!X82</f>
        <v>6629720.1983270803</v>
      </c>
      <c r="P82" s="135">
        <v>79</v>
      </c>
      <c r="Q82" s="135">
        <f>([2]属性汇总!D83+[2]属性汇总!O83)/2</f>
        <v>745.50171755902875</v>
      </c>
      <c r="R82" s="135">
        <f>([2]属性汇总!E83+[2]属性汇总!P83)/2</f>
        <v>756.7366993797142</v>
      </c>
      <c r="S82" s="135">
        <f>([2]属性汇总!F83+[2]属性汇总!Q83)/2</f>
        <v>768.90509451541607</v>
      </c>
      <c r="T82" s="135">
        <f>([2]属性汇总!G83+[2]属性汇总!R83)/2</f>
        <v>782.16106801119099</v>
      </c>
      <c r="U82" s="135">
        <f>([2]属性汇总!H83+[2]属性汇总!S83)/2</f>
        <v>796.93703535819532</v>
      </c>
    </row>
    <row r="83" spans="2:21" x14ac:dyDescent="0.15">
      <c r="B83" s="22">
        <v>80</v>
      </c>
      <c r="C83" s="22">
        <f>'[1]资源-钻石'!L83</f>
        <v>1333712.2068855965</v>
      </c>
      <c r="D83" s="22">
        <f>'[1]资源-钻石'!M83</f>
        <v>1646261.0092492283</v>
      </c>
      <c r="E83" s="22">
        <f>'[1]资源-钻石'!N83</f>
        <v>2287703.3395537627</v>
      </c>
      <c r="F83" s="22">
        <f>'[1]资源-钻石'!O83</f>
        <v>4561256.5027602101</v>
      </c>
      <c r="G83" s="22">
        <f>'[1]资源-钻石'!P83</f>
        <v>6118326.2256486658</v>
      </c>
      <c r="I83" s="22">
        <v>80</v>
      </c>
      <c r="J83" s="22">
        <f>'[1]资源-钻石'!T83</f>
        <v>492895.47845573403</v>
      </c>
      <c r="K83" s="22">
        <f>'[1]资源-钻石'!U83</f>
        <v>679105.02630130749</v>
      </c>
      <c r="L83" s="22">
        <f>'[1]资源-钻石'!V83</f>
        <v>1109853.5289314382</v>
      </c>
      <c r="M83" s="22">
        <f>'[1]资源-钻石'!W83</f>
        <v>2852468.8818245823</v>
      </c>
      <c r="N83" s="22">
        <f>'[1]资源-钻石'!X83</f>
        <v>6711898.2700070394</v>
      </c>
      <c r="P83" s="135">
        <v>80</v>
      </c>
      <c r="Q83" s="135">
        <f>([2]属性汇总!D84+[2]属性汇总!O84)/2</f>
        <v>755.36154312938606</v>
      </c>
      <c r="R83" s="135">
        <f>([2]属性汇总!E84+[2]属性汇总!P84)/2</f>
        <v>766.63766132188971</v>
      </c>
      <c r="S83" s="135">
        <f>([2]属性汇总!F84+[2]属性汇总!Q84)/2</f>
        <v>778.80439241378156</v>
      </c>
      <c r="T83" s="135">
        <f>([2]属性汇总!G84+[2]属性汇总!R84)/2</f>
        <v>792.08867915094982</v>
      </c>
      <c r="U83" s="135">
        <f>([2]属性汇总!H84+[2]属性汇总!S84)/2</f>
        <v>806.4999892738781</v>
      </c>
    </row>
    <row r="84" spans="2:21" x14ac:dyDescent="0.15">
      <c r="B84" s="22">
        <v>81</v>
      </c>
      <c r="C84" s="22">
        <f>'[1]资源-钻石'!L84</f>
        <v>1429637.3624346305</v>
      </c>
      <c r="D84" s="22">
        <f>'[1]资源-钻石'!M84</f>
        <v>1759637.6785046819</v>
      </c>
      <c r="E84" s="22">
        <f>'[1]资源-钻石'!N84</f>
        <v>2443372.5049937214</v>
      </c>
      <c r="F84" s="22">
        <f>'[1]资源-钻石'!O84</f>
        <v>4861612.6646797014</v>
      </c>
      <c r="G84" s="22">
        <f>'[1]资源-钻石'!P84</f>
        <v>6535784.030759166</v>
      </c>
      <c r="I84" s="22">
        <v>81</v>
      </c>
      <c r="J84" s="22">
        <f>'[1]资源-钻石'!T84</f>
        <v>498822.7181797683</v>
      </c>
      <c r="K84" s="22">
        <f>'[1]资源-钻石'!U84</f>
        <v>687304.98999774526</v>
      </c>
      <c r="L84" s="22">
        <f>'[1]资源-钻石'!V84</f>
        <v>1123325.4889975197</v>
      </c>
      <c r="M84" s="22">
        <f>'[1]资源-钻石'!W84</f>
        <v>2887308.037897272</v>
      </c>
      <c r="N84" s="22">
        <f>'[1]资源-钻石'!X84</f>
        <v>6794076.3416869976</v>
      </c>
      <c r="P84" s="135">
        <v>81</v>
      </c>
      <c r="Q84" s="135">
        <f>([2]属性汇总!D85+[2]属性汇总!O85)/2</f>
        <v>765.28671829733798</v>
      </c>
      <c r="R84" s="135">
        <f>([2]属性汇总!E85+[2]属性汇总!P85)/2</f>
        <v>776.59097464358581</v>
      </c>
      <c r="S84" s="135">
        <f>([2]属性汇总!F85+[2]属性汇总!Q85)/2</f>
        <v>788.76903419113557</v>
      </c>
      <c r="T84" s="135">
        <f>([2]属性汇总!G85+[2]属性汇总!R85)/2</f>
        <v>802.07771619561515</v>
      </c>
      <c r="U84" s="135">
        <f>([2]属性汇总!H85+[2]属性汇总!S85)/2</f>
        <v>815.66452504491895</v>
      </c>
    </row>
    <row r="85" spans="2:21" x14ac:dyDescent="0.15">
      <c r="B85" s="22">
        <v>82</v>
      </c>
      <c r="C85" s="22">
        <f>'[1]资源-钻石'!L85</f>
        <v>1532447.3985417504</v>
      </c>
      <c r="D85" s="22">
        <f>'[1]资源-钻石'!M85</f>
        <v>1884280.2744647092</v>
      </c>
      <c r="E85" s="22">
        <f>'[1]资源-钻石'!N85</f>
        <v>2616271.8458152842</v>
      </c>
      <c r="F85" s="22">
        <f>'[1]资源-钻石'!O85</f>
        <v>5190485.8582613105</v>
      </c>
      <c r="G85" s="22">
        <f>'[1]资源-钻石'!P85</f>
        <v>6977412.9678165764</v>
      </c>
      <c r="I85" s="22">
        <v>82</v>
      </c>
      <c r="J85" s="22">
        <f>'[1]资源-钻石'!T85</f>
        <v>504749.95790380263</v>
      </c>
      <c r="K85" s="22">
        <f>'[1]资源-钻石'!U85</f>
        <v>695504.95369418303</v>
      </c>
      <c r="L85" s="22">
        <f>'[1]资源-钻石'!V85</f>
        <v>1136797.4490636014</v>
      </c>
      <c r="M85" s="22">
        <f>'[1]资源-钻石'!W85</f>
        <v>2922147.1939699617</v>
      </c>
      <c r="N85" s="22">
        <f>'[1]资源-钻石'!X85</f>
        <v>6876254.4133669566</v>
      </c>
      <c r="P85" s="135">
        <v>82</v>
      </c>
      <c r="Q85" s="135">
        <f>([2]属性汇总!D86+[2]属性汇总!O86)/2</f>
        <v>775.27789054753566</v>
      </c>
      <c r="R85" s="135">
        <f>([2]属性汇总!E86+[2]属性汇总!P86)/2</f>
        <v>786.61056178048943</v>
      </c>
      <c r="S85" s="135">
        <f>([2]属性汇总!F86+[2]属性汇总!Q86)/2</f>
        <v>798.79901984747812</v>
      </c>
      <c r="T85" s="135">
        <f>([2]属性汇总!G86+[2]属性汇总!R86)/2</f>
        <v>811.29616998757683</v>
      </c>
      <c r="U85" s="135">
        <f>([2]属性汇总!H86+[2]属性汇总!S86)/2</f>
        <v>824.88144977258639</v>
      </c>
    </row>
    <row r="86" spans="2:21" x14ac:dyDescent="0.15">
      <c r="B86" s="22">
        <v>83</v>
      </c>
      <c r="C86" s="22">
        <f>'[1]资源-钻石'!L86</f>
        <v>1642636.4669237635</v>
      </c>
      <c r="D86" s="22">
        <f>'[1]资源-钻石'!M86</f>
        <v>2020774.7868368158</v>
      </c>
      <c r="E86" s="22">
        <f>'[1]资源-钻石'!N86</f>
        <v>2807762.7468890683</v>
      </c>
      <c r="F86" s="22">
        <f>'[1]资源-钻石'!O86</f>
        <v>5542755.5523308199</v>
      </c>
      <c r="G86" s="22">
        <f>'[1]资源-钻石'!P86</f>
        <v>7467419.5423911214</v>
      </c>
      <c r="I86" s="22">
        <v>83</v>
      </c>
      <c r="J86" s="22">
        <f>'[1]资源-钻石'!T86</f>
        <v>510677.19762783695</v>
      </c>
      <c r="K86" s="22">
        <f>'[1]资源-钻石'!U86</f>
        <v>703704.9173906208</v>
      </c>
      <c r="L86" s="22">
        <f>'[1]资源-钻石'!V86</f>
        <v>1150269.4091296829</v>
      </c>
      <c r="M86" s="22">
        <f>'[1]资源-钻石'!W86</f>
        <v>2956986.3500426514</v>
      </c>
      <c r="N86" s="22">
        <f>'[1]资源-钻石'!X86</f>
        <v>6958432.4850469148</v>
      </c>
      <c r="P86" s="135">
        <v>83</v>
      </c>
      <c r="Q86" s="135">
        <f>([2]属性汇总!D87+[2]属性汇总!O87)/2</f>
        <v>785.33596990156695</v>
      </c>
      <c r="R86" s="135">
        <f>([2]属性汇总!E87+[2]属性汇总!P87)/2</f>
        <v>796.69642273260069</v>
      </c>
      <c r="S86" s="135">
        <f>([2]属性汇总!F87+[2]属性汇总!Q87)/2</f>
        <v>808.28763468203533</v>
      </c>
      <c r="T86" s="135">
        <f>([2]属性汇总!G87+[2]属性汇总!R87)/2</f>
        <v>820.56803316860157</v>
      </c>
      <c r="U86" s="135">
        <f>([2]属性汇总!H87+[2]属性汇总!S87)/2</f>
        <v>834.15076345688044</v>
      </c>
    </row>
    <row r="87" spans="2:21" x14ac:dyDescent="0.15">
      <c r="B87" s="22">
        <v>84</v>
      </c>
      <c r="C87" s="22">
        <f>'[1]资源-钻石'!L87</f>
        <v>1760734.1862771977</v>
      </c>
      <c r="D87" s="22">
        <f>'[1]资源-钻石'!M87</f>
        <v>2167150.2048395481</v>
      </c>
      <c r="E87" s="22">
        <f>'[1]资源-钻石'!N87</f>
        <v>3006060.0392668922</v>
      </c>
      <c r="F87" s="22">
        <f>'[1]资源-钻石'!O87</f>
        <v>5915678.4954158273</v>
      </c>
      <c r="G87" s="22">
        <f>'[1]资源-钻石'!P87</f>
        <v>7984759.8907792075</v>
      </c>
      <c r="I87" s="22">
        <v>84</v>
      </c>
      <c r="J87" s="22">
        <f>'[1]资源-钻石'!T87</f>
        <v>516604.43735187122</v>
      </c>
      <c r="K87" s="22">
        <f>'[1]资源-钻石'!U87</f>
        <v>711904.88108705846</v>
      </c>
      <c r="L87" s="22">
        <f>'[1]资源-钻石'!V87</f>
        <v>1163737.8823856197</v>
      </c>
      <c r="M87" s="22">
        <f>'[1]资源-钻石'!W87</f>
        <v>2991825.5061153406</v>
      </c>
      <c r="N87" s="22">
        <f>'[1]资源-钻石'!X87</f>
        <v>7040610.5567268739</v>
      </c>
      <c r="P87" s="135">
        <v>84</v>
      </c>
      <c r="Q87" s="135">
        <f>([2]属性汇总!D88+[2]属性汇总!O88)/2</f>
        <v>795.46095635943186</v>
      </c>
      <c r="R87" s="135">
        <f>([2]属性汇总!E88+[2]属性汇总!P88)/2</f>
        <v>806.38403464378325</v>
      </c>
      <c r="S87" s="135">
        <f>([2]属性汇总!F88+[2]属性汇总!Q88)/2</f>
        <v>817.55856229486096</v>
      </c>
      <c r="T87" s="135">
        <f>([2]属性汇总!G88+[2]属性汇总!R88)/2</f>
        <v>829.89330573868938</v>
      </c>
      <c r="U87" s="135">
        <f>([2]属性汇总!H88+[2]属性汇总!S88)/2</f>
        <v>843.4724660978012</v>
      </c>
    </row>
    <row r="88" spans="2:21" x14ac:dyDescent="0.15">
      <c r="B88" s="22">
        <v>85</v>
      </c>
      <c r="C88" s="22">
        <f>'[1]资源-钻石'!L88</f>
        <v>1878831.9056306318</v>
      </c>
      <c r="D88" s="22">
        <f>'[1]资源-钻石'!M88</f>
        <v>2319029.9155351687</v>
      </c>
      <c r="E88" s="22">
        <f>'[1]资源-钻石'!N88</f>
        <v>3216097.4323011162</v>
      </c>
      <c r="F88" s="22">
        <f>'[1]资源-钻石'!O88</f>
        <v>6334387.9187688744</v>
      </c>
      <c r="G88" s="22">
        <f>'[1]资源-钻石'!P88</f>
        <v>8534526.2531021535</v>
      </c>
      <c r="I88" s="22">
        <v>85</v>
      </c>
      <c r="J88" s="22">
        <f>'[1]资源-钻石'!T88</f>
        <v>522531.67707590555</v>
      </c>
      <c r="K88" s="22">
        <f>'[1]资源-钻石'!U88</f>
        <v>720104.84478349623</v>
      </c>
      <c r="L88" s="22">
        <f>'[1]资源-钻石'!V88</f>
        <v>1177176.7754709329</v>
      </c>
      <c r="M88" s="22">
        <f>'[1]资源-钻石'!W88</f>
        <v>3026664.6621880303</v>
      </c>
      <c r="N88" s="22">
        <f>'[1]资源-钻石'!X88</f>
        <v>7122788.628406832</v>
      </c>
      <c r="P88" s="135">
        <v>85</v>
      </c>
      <c r="Q88" s="135">
        <f>([2]属性汇总!D89+[2]属性汇总!O89)/2</f>
        <v>805.28636964709744</v>
      </c>
      <c r="R88" s="135">
        <f>([2]属性汇总!E89+[2]属性汇总!P89)/2</f>
        <v>815.65908964135201</v>
      </c>
      <c r="S88" s="135">
        <f>([2]属性汇总!F89+[2]属性汇总!Q89)/2</f>
        <v>826.8830604285215</v>
      </c>
      <c r="T88" s="135">
        <f>([2]属性汇总!G89+[2]属性汇总!R89)/2</f>
        <v>839.27198769784013</v>
      </c>
      <c r="U88" s="135">
        <f>([2]属性汇总!H89+[2]属性汇总!S89)/2</f>
        <v>852.90787175737978</v>
      </c>
    </row>
    <row r="89" spans="2:21" x14ac:dyDescent="0.15">
      <c r="B89" s="22">
        <v>86</v>
      </c>
      <c r="C89" s="22">
        <f>'[1]资源-钻石'!L89</f>
        <v>1996929.624984066</v>
      </c>
      <c r="D89" s="22">
        <f>'[1]资源-钻石'!M89</f>
        <v>2484412.5696465597</v>
      </c>
      <c r="E89" s="22">
        <f>'[1]资源-钻石'!N89</f>
        <v>3447163.4508278696</v>
      </c>
      <c r="F89" s="22">
        <f>'[1]资源-钻石'!O89</f>
        <v>6802889.0401767911</v>
      </c>
      <c r="G89" s="22">
        <f>'[1]资源-钻石'!P89</f>
        <v>9046497.2036354356</v>
      </c>
      <c r="I89" s="22">
        <v>86</v>
      </c>
      <c r="J89" s="22">
        <f>'[1]资源-钻石'!T89</f>
        <v>528458.91679993982</v>
      </c>
      <c r="K89" s="22">
        <f>'[1]资源-钻石'!U89</f>
        <v>728304.80847993388</v>
      </c>
      <c r="L89" s="22">
        <f>'[1]资源-钻石'!V89</f>
        <v>1190615.6685562462</v>
      </c>
      <c r="M89" s="22">
        <f>'[1]资源-钻石'!W89</f>
        <v>3061503.81826072</v>
      </c>
      <c r="N89" s="22">
        <f>'[1]资源-钻石'!X89</f>
        <v>7204966.7000867911</v>
      </c>
      <c r="P89" s="135">
        <v>86</v>
      </c>
      <c r="Q89" s="135">
        <f>([2]属性汇总!D90+[2]属性汇总!O90)/2</f>
        <v>814.57297840428919</v>
      </c>
      <c r="R89" s="135">
        <f>([2]属性汇总!E90+[2]属性汇总!P90)/2</f>
        <v>824.98785990390957</v>
      </c>
      <c r="S89" s="135">
        <f>([2]属性汇总!F90+[2]属性汇总!Q90)/2</f>
        <v>836.26112908301684</v>
      </c>
      <c r="T89" s="135">
        <f>([2]属性汇总!G90+[2]属性汇总!R90)/2</f>
        <v>848.70407904605395</v>
      </c>
      <c r="U89" s="135">
        <f>([2]属性汇总!H90+[2]属性汇总!S90)/2</f>
        <v>862.74952891326109</v>
      </c>
    </row>
    <row r="90" spans="2:21" x14ac:dyDescent="0.15">
      <c r="B90" s="22">
        <v>87</v>
      </c>
      <c r="C90" s="22">
        <f>'[1]资源-钻石'!L90</f>
        <v>2115027.3443375002</v>
      </c>
      <c r="D90" s="22">
        <f>'[1]资源-钻石'!M90</f>
        <v>2664661.9171870337</v>
      </c>
      <c r="E90" s="22">
        <f>'[1]资源-钻石'!N90</f>
        <v>3701653.9257404329</v>
      </c>
      <c r="F90" s="22">
        <f>'[1]资源-钻石'!O90</f>
        <v>7249897.1722016884</v>
      </c>
      <c r="G90" s="22">
        <f>'[1]资源-钻石'!P90</f>
        <v>9589640.6380317342</v>
      </c>
      <c r="I90" s="22">
        <v>87</v>
      </c>
      <c r="J90" s="22">
        <f>'[1]资源-钻石'!T90</f>
        <v>534386.15652397415</v>
      </c>
      <c r="K90" s="22">
        <f>'[1]资源-钻石'!U90</f>
        <v>736504.77217637165</v>
      </c>
      <c r="L90" s="22">
        <f>'[1]资源-钻石'!V90</f>
        <v>1204054.5616415595</v>
      </c>
      <c r="M90" s="22">
        <f>'[1]资源-钻石'!W90</f>
        <v>3096203.1532935272</v>
      </c>
      <c r="N90" s="22">
        <f>'[1]资源-钻石'!X90</f>
        <v>7287144.7717667492</v>
      </c>
      <c r="P90" s="135">
        <v>87</v>
      </c>
      <c r="Q90" s="135">
        <f>([2]属性汇总!D91+[2]属性汇总!O91)/2</f>
        <v>823.91349669882993</v>
      </c>
      <c r="R90" s="135">
        <f>([2]属性汇总!E91+[2]属性汇总!P91)/2</f>
        <v>834.37034543145546</v>
      </c>
      <c r="S90" s="135">
        <f>([2]属性汇总!F91+[2]属性汇总!Q91)/2</f>
        <v>845.69276825834709</v>
      </c>
      <c r="T90" s="135">
        <f>([2]属性汇总!G91+[2]属性汇总!R91)/2</f>
        <v>858.5402233433249</v>
      </c>
      <c r="U90" s="135">
        <f>([2]属性汇总!H91+[2]属性汇总!S91)/2</f>
        <v>872.64888941276376</v>
      </c>
    </row>
    <row r="91" spans="2:21" x14ac:dyDescent="0.15">
      <c r="B91" s="22">
        <v>88</v>
      </c>
      <c r="C91" s="22">
        <f>'[1]资源-钻石'!L91</f>
        <v>2233125.0636909343</v>
      </c>
      <c r="D91" s="22">
        <f>'[1]资源-钻石'!M91</f>
        <v>2844911.2647275077</v>
      </c>
      <c r="E91" s="22">
        <f>'[1]资源-钻石'!N91</f>
        <v>3960349.7697558738</v>
      </c>
      <c r="F91" s="22">
        <f>'[1]资源-钻石'!O91</f>
        <v>7705042.9562042477</v>
      </c>
      <c r="G91" s="22">
        <f>'[1]资源-钻石'!P91</f>
        <v>10183549.172047991</v>
      </c>
      <c r="I91" s="22">
        <v>88</v>
      </c>
      <c r="J91" s="22">
        <f>'[1]资源-钻石'!T91</f>
        <v>540313.39624800847</v>
      </c>
      <c r="K91" s="22">
        <f>'[1]资源-钻石'!U91</f>
        <v>744704.73587280931</v>
      </c>
      <c r="L91" s="22">
        <f>'[1]资源-钻石'!V91</f>
        <v>1217493.454726873</v>
      </c>
      <c r="M91" s="22">
        <f>'[1]资源-钻石'!W91</f>
        <v>3129967.4714028989</v>
      </c>
      <c r="N91" s="22">
        <f>'[1]资源-钻石'!X91</f>
        <v>7369322.8434467083</v>
      </c>
      <c r="P91" s="135">
        <v>88</v>
      </c>
      <c r="Q91" s="135">
        <f>([2]属性汇总!D92+[2]属性汇总!O92)/2</f>
        <v>833.30792453072013</v>
      </c>
      <c r="R91" s="135">
        <f>([2]属性汇总!E92+[2]属性汇总!P92)/2</f>
        <v>843.80654622399027</v>
      </c>
      <c r="S91" s="135">
        <f>([2]属性汇总!F92+[2]属性汇总!Q92)/2</f>
        <v>855.45211946564802</v>
      </c>
      <c r="T91" s="135">
        <f>([2]属性汇总!G92+[2]属性汇总!R92)/2</f>
        <v>868.56817190077777</v>
      </c>
      <c r="U91" s="135">
        <f>([2]属性汇总!H92+[2]属性汇总!S92)/2</f>
        <v>883.08610254508494</v>
      </c>
    </row>
    <row r="92" spans="2:21" x14ac:dyDescent="0.15">
      <c r="B92" s="22">
        <v>89</v>
      </c>
      <c r="C92" s="22">
        <f>'[1]资源-钻石'!L92</f>
        <v>2351222.7830443685</v>
      </c>
      <c r="D92" s="22">
        <f>'[1]资源-钻石'!M92</f>
        <v>3025160.6122679817</v>
      </c>
      <c r="E92" s="22">
        <f>'[1]资源-钻石'!N92</f>
        <v>4208858.5250914209</v>
      </c>
      <c r="F92" s="22">
        <f>'[1]资源-钻石'!O92</f>
        <v>8189907.1958947014</v>
      </c>
      <c r="G92" s="22">
        <f>'[1]资源-钻石'!P92</f>
        <v>10776901.706519159</v>
      </c>
      <c r="I92" s="22">
        <v>89</v>
      </c>
      <c r="J92" s="22">
        <f>'[1]资源-钻石'!T92</f>
        <v>546240.6359720428</v>
      </c>
      <c r="K92" s="22">
        <f>'[1]资源-钻石'!U92</f>
        <v>752904.69956924708</v>
      </c>
      <c r="L92" s="22">
        <f>'[1]资源-钻石'!V92</f>
        <v>1230932.3478121862</v>
      </c>
      <c r="M92" s="22">
        <f>'[1]资源-钻石'!W92</f>
        <v>3163731.7895122701</v>
      </c>
      <c r="N92" s="22">
        <f>'[1]资源-钻石'!X92</f>
        <v>7451500.9151266664</v>
      </c>
      <c r="P92" s="135">
        <v>89</v>
      </c>
      <c r="Q92" s="135">
        <f>([2]属性汇总!D93+[2]属性汇总!O93)/2</f>
        <v>842.75626189995944</v>
      </c>
      <c r="R92" s="135">
        <f>([2]属性汇总!E93+[2]属性汇总!P93)/2</f>
        <v>853.47380683434505</v>
      </c>
      <c r="S92" s="135">
        <f>([2]属性汇总!F93+[2]属性汇总!Q93)/2</f>
        <v>865.66820930848712</v>
      </c>
      <c r="T92" s="135">
        <f>([2]属性汇总!G93+[2]属性汇总!R93)/2</f>
        <v>878.65575830993464</v>
      </c>
      <c r="U92" s="135">
        <f>([2]属性汇总!H93+[2]属性汇总!S93)/2</f>
        <v>894.88736940421347</v>
      </c>
    </row>
    <row r="93" spans="2:21" x14ac:dyDescent="0.15">
      <c r="B93" s="22">
        <v>90</v>
      </c>
      <c r="C93" s="22">
        <f>'[1]资源-钻石'!L93</f>
        <v>2469320.5023978027</v>
      </c>
      <c r="D93" s="22">
        <f>'[1]资源-钻石'!M93</f>
        <v>3205409.9598084558</v>
      </c>
      <c r="E93" s="22">
        <f>'[1]资源-钻石'!N93</f>
        <v>4480382.6939267665</v>
      </c>
      <c r="F93" s="22">
        <f>'[1]资源-钻石'!O93</f>
        <v>8684009.7383553125</v>
      </c>
      <c r="G93" s="22">
        <f>'[1]资源-钻石'!P93</f>
        <v>11404611.12345846</v>
      </c>
      <c r="I93" s="22">
        <v>90</v>
      </c>
      <c r="J93" s="22">
        <f>'[1]资源-钻石'!T93</f>
        <v>551445.28245411883</v>
      </c>
      <c r="K93" s="22">
        <f>'[1]资源-钻石'!U93</f>
        <v>760251.55109932646</v>
      </c>
      <c r="L93" s="22">
        <f>'[1]资源-钻石'!V93</f>
        <v>1244371.2408974995</v>
      </c>
      <c r="M93" s="22">
        <f>'[1]资源-钻石'!W93</f>
        <v>3197496.1076216418</v>
      </c>
      <c r="N93" s="22">
        <f>'[1]资源-钻石'!X93</f>
        <v>7532032.2970472109</v>
      </c>
      <c r="P93" s="135">
        <v>90</v>
      </c>
      <c r="Q93" s="135">
        <f>([2]属性汇总!D94+[2]属性汇总!O94)/2</f>
        <v>852.35957959574091</v>
      </c>
      <c r="R93" s="135">
        <f>([2]属性汇总!E94+[2]属性汇总!P94)/2</f>
        <v>863.85823915669039</v>
      </c>
      <c r="S93" s="135">
        <f>([2]属性汇总!F94+[2]属性汇总!Q94)/2</f>
        <v>875.94656067987444</v>
      </c>
      <c r="T93" s="135">
        <f>([2]属性汇总!G94+[2]属性汇总!R94)/2</f>
        <v>890.36990655141744</v>
      </c>
      <c r="U93" s="135">
        <f>([2]属性汇总!H94+[2]属性汇总!S94)/2</f>
        <v>907.28234304951457</v>
      </c>
    </row>
    <row r="94" spans="2:21" x14ac:dyDescent="0.15">
      <c r="B94" s="22">
        <v>91</v>
      </c>
      <c r="C94" s="22">
        <f>'[1]资源-钻石'!L94</f>
        <v>2587418.2217512368</v>
      </c>
      <c r="D94" s="22">
        <f>'[1]资源-钻石'!M94</f>
        <v>3385659.3073489298</v>
      </c>
      <c r="E94" s="22">
        <f>'[1]资源-钻石'!N94</f>
        <v>4751906.8627621122</v>
      </c>
      <c r="F94" s="22">
        <f>'[1]资源-钻石'!O94</f>
        <v>9284946.0621276535</v>
      </c>
      <c r="G94" s="22">
        <f>'[1]资源-钻石'!P94</f>
        <v>12156022.989863405</v>
      </c>
      <c r="I94" s="22">
        <v>91</v>
      </c>
      <c r="J94" s="22">
        <f>'[1]资源-钻石'!T94</f>
        <v>555898.84061140032</v>
      </c>
      <c r="K94" s="22">
        <f>'[1]资源-钻石'!U94</f>
        <v>766844.41108862089</v>
      </c>
      <c r="L94" s="22">
        <f>'[1]资源-钻石'!V94</f>
        <v>1256116.3541822254</v>
      </c>
      <c r="M94" s="22">
        <f>'[1]资源-钻石'!W94</f>
        <v>3231260.4257310131</v>
      </c>
      <c r="N94" s="22">
        <f>'[1]资源-钻石'!X94</f>
        <v>7612168.0739480415</v>
      </c>
      <c r="P94" s="135">
        <v>91</v>
      </c>
      <c r="Q94" s="135">
        <f>([2]属性汇总!D95+[2]属性汇总!O95)/2</f>
        <v>862.92828874104589</v>
      </c>
      <c r="R94" s="135">
        <f>([2]属性汇总!E95+[2]属性汇总!P95)/2</f>
        <v>874.30723942354803</v>
      </c>
      <c r="S94" s="135">
        <f>([2]属性汇总!F95+[2]属性汇总!Q95)/2</f>
        <v>887.31547910923962</v>
      </c>
      <c r="T94" s="135">
        <f>([2]属性汇总!G95+[2]属性汇总!R95)/2</f>
        <v>902.49112560596291</v>
      </c>
      <c r="U94" s="135">
        <f>([2]属性汇总!H95+[2]属性汇总!S95)/2</f>
        <v>921.14754735208021</v>
      </c>
    </row>
    <row r="95" spans="2:21" x14ac:dyDescent="0.15">
      <c r="B95" s="22">
        <v>92</v>
      </c>
      <c r="C95" s="22">
        <f>'[1]资源-钻石'!L95</f>
        <v>2705515.941104671</v>
      </c>
      <c r="D95" s="22">
        <f>'[1]资源-钻石'!M95</f>
        <v>3565908.6548894038</v>
      </c>
      <c r="E95" s="22">
        <f>'[1]资源-钻石'!N95</f>
        <v>5023431.0315974578</v>
      </c>
      <c r="F95" s="22">
        <f>'[1]资源-钻石'!O95</f>
        <v>9927542.3572309017</v>
      </c>
      <c r="G95" s="22">
        <f>'[1]资源-钻石'!P95</f>
        <v>12934776.20907218</v>
      </c>
      <c r="I95" s="22">
        <v>92</v>
      </c>
      <c r="J95" s="22">
        <f>'[1]资源-钻石'!T95</f>
        <v>560352.3987686818</v>
      </c>
      <c r="K95" s="22">
        <f>'[1]资源-钻石'!U95</f>
        <v>773437.27107791521</v>
      </c>
      <c r="L95" s="22">
        <f>'[1]资源-钻石'!V95</f>
        <v>1267659.5787721975</v>
      </c>
      <c r="M95" s="22">
        <f>'[1]资源-钻石'!W95</f>
        <v>3265024.7438403848</v>
      </c>
      <c r="N95" s="22">
        <f>'[1]资源-钻石'!X95</f>
        <v>7692303.8508488713</v>
      </c>
      <c r="P95" s="135">
        <v>92</v>
      </c>
      <c r="Q95" s="135">
        <f>([2]属性汇总!D96+[2]属性汇总!O96)/2</f>
        <v>873.56403052658163</v>
      </c>
      <c r="R95" s="135">
        <f>([2]属性汇总!E96+[2]属性汇总!P96)/2</f>
        <v>885.49414849725258</v>
      </c>
      <c r="S95" s="135">
        <f>([2]属性汇总!F96+[2]属性汇总!Q96)/2</f>
        <v>899.7196288184449</v>
      </c>
      <c r="T95" s="135">
        <f>([2]属性汇总!G96+[2]属性汇总!R96)/2</f>
        <v>916.6391039815835</v>
      </c>
      <c r="U95" s="135">
        <f>([2]属性汇总!H96+[2]属性汇总!S96)/2</f>
        <v>935.1205358210841</v>
      </c>
    </row>
    <row r="96" spans="2:21" x14ac:dyDescent="0.15">
      <c r="B96" s="22">
        <v>93</v>
      </c>
      <c r="C96" s="22">
        <f>'[1]资源-钻石'!L96</f>
        <v>2823613.6604581052</v>
      </c>
      <c r="D96" s="22">
        <f>'[1]资源-钻石'!M96</f>
        <v>3746158.0024298779</v>
      </c>
      <c r="E96" s="22">
        <f>'[1]资源-钻石'!N96</f>
        <v>5294955.2004328035</v>
      </c>
      <c r="F96" s="22">
        <f>'[1]资源-钻石'!O96</f>
        <v>10604016.273096776</v>
      </c>
      <c r="G96" s="22">
        <f>'[1]资源-钻石'!P96</f>
        <v>13789483.865156122</v>
      </c>
      <c r="I96" s="22">
        <v>93</v>
      </c>
      <c r="J96" s="22">
        <f>'[1]资源-钻石'!T96</f>
        <v>564805.95692596328</v>
      </c>
      <c r="K96" s="22">
        <f>'[1]资源-钻石'!U96</f>
        <v>780030.13106720964</v>
      </c>
      <c r="L96" s="22">
        <f>'[1]资源-钻石'!V96</f>
        <v>1279202.8033621695</v>
      </c>
      <c r="M96" s="22">
        <f>'[1]资源-钻石'!W96</f>
        <v>3298789.061949756</v>
      </c>
      <c r="N96" s="22">
        <f>'[1]资源-钻石'!X96</f>
        <v>7772439.627749702</v>
      </c>
      <c r="P96" s="135">
        <v>93</v>
      </c>
      <c r="Q96" s="135">
        <f>([2]属性汇总!D97+[2]属性汇总!O97)/2</f>
        <v>884.74989808670966</v>
      </c>
      <c r="R96" s="135">
        <f>([2]属性汇总!E97+[2]属性汇总!P97)/2</f>
        <v>898.14160937054476</v>
      </c>
      <c r="S96" s="135">
        <f>([2]属性汇总!F97+[2]属性汇总!Q97)/2</f>
        <v>913.79739476889449</v>
      </c>
      <c r="T96" s="135">
        <f>([2]属性汇总!G97+[2]属性汇总!R97)/2</f>
        <v>930.9049163035005</v>
      </c>
      <c r="U96" s="135">
        <f>([2]属性汇总!H97+[2]属性汇总!S97)/2</f>
        <v>949.20130845652625</v>
      </c>
    </row>
    <row r="97" spans="2:21" x14ac:dyDescent="0.15">
      <c r="B97" s="22">
        <v>94</v>
      </c>
      <c r="C97" s="22">
        <f>'[1]资源-钻石'!L97</f>
        <v>2941711.3798115393</v>
      </c>
      <c r="D97" s="22">
        <f>'[1]资源-钻石'!M97</f>
        <v>3926407.3499703519</v>
      </c>
      <c r="E97" s="22">
        <f>'[1]资源-钻石'!N97</f>
        <v>5566479.3692681491</v>
      </c>
      <c r="F97" s="22">
        <f>'[1]资源-钻石'!O97</f>
        <v>11322011.790287366</v>
      </c>
      <c r="G97" s="22">
        <f>'[1]资源-钻石'!P97</f>
        <v>14691146.390214689</v>
      </c>
      <c r="I97" s="22">
        <v>94</v>
      </c>
      <c r="J97" s="22">
        <f>'[1]资源-钻石'!T97</f>
        <v>569259.51508324477</v>
      </c>
      <c r="K97" s="22">
        <f>'[1]资源-钻石'!U97</f>
        <v>786622.99105650408</v>
      </c>
      <c r="L97" s="22">
        <f>'[1]资源-钻石'!V97</f>
        <v>1290746.0279521416</v>
      </c>
      <c r="M97" s="22">
        <f>'[1]资源-钻石'!W97</f>
        <v>3331730.630747356</v>
      </c>
      <c r="N97" s="22">
        <f>'[1]资源-钻石'!X97</f>
        <v>7852575.4046505326</v>
      </c>
      <c r="P97" s="135">
        <v>94</v>
      </c>
      <c r="Q97" s="135">
        <f>([2]属性汇总!D98+[2]属性汇总!O98)/2</f>
        <v>897.64973029821238</v>
      </c>
      <c r="R97" s="135">
        <f>([2]属性汇总!E98+[2]属性汇总!P98)/2</f>
        <v>912.33478938654935</v>
      </c>
      <c r="S97" s="135">
        <f>([2]属性汇总!F98+[2]属性汇总!Q98)/2</f>
        <v>928.23821180938671</v>
      </c>
      <c r="T97" s="135">
        <f>([2]属性汇总!G98+[2]属性汇总!R98)/2</f>
        <v>945.28368479870971</v>
      </c>
      <c r="U97" s="135">
        <f>([2]属性汇总!H98+[2]属性汇总!S98)/2</f>
        <v>962.51256697329268</v>
      </c>
    </row>
    <row r="98" spans="2:21" x14ac:dyDescent="0.15">
      <c r="B98" s="22">
        <v>95</v>
      </c>
      <c r="C98" s="22">
        <f>'[1]资源-钻石'!L98</f>
        <v>3059809.0991649735</v>
      </c>
      <c r="D98" s="22">
        <f>'[1]资源-钻石'!M98</f>
        <v>4106656.6975108259</v>
      </c>
      <c r="E98" s="22">
        <f>'[1]资源-钻石'!N98</f>
        <v>5838003.5381034948</v>
      </c>
      <c r="F98" s="22">
        <f>'[1]资源-钻石'!O98</f>
        <v>12091028.386508863</v>
      </c>
      <c r="G98" s="22">
        <f>'[1]资源-钻石'!P98</f>
        <v>15761934.792980671</v>
      </c>
      <c r="I98" s="22">
        <v>95</v>
      </c>
      <c r="J98" s="22">
        <f>'[1]资源-钻石'!T98</f>
        <v>573713.07324052625</v>
      </c>
      <c r="K98" s="22">
        <f>'[1]资源-钻石'!U98</f>
        <v>793215.85104579839</v>
      </c>
      <c r="L98" s="22">
        <f>'[1]资源-钻石'!V98</f>
        <v>1302289.2525421137</v>
      </c>
      <c r="M98" s="22">
        <f>'[1]资源-钻石'!W98</f>
        <v>3364448.1777963252</v>
      </c>
      <c r="N98" s="22">
        <f>'[1]资源-钻石'!X98</f>
        <v>7932711.1815513624</v>
      </c>
      <c r="P98" s="135">
        <v>95</v>
      </c>
      <c r="Q98" s="135">
        <f>([2]属性汇总!D99+[2]属性汇总!O99)/2</f>
        <v>912.09649683730777</v>
      </c>
      <c r="R98" s="135">
        <f>([2]属性汇总!E99+[2]属性汇总!P99)/2</f>
        <v>926.97299342577639</v>
      </c>
      <c r="S98" s="135">
        <f>([2]属性汇总!F99+[2]属性汇总!Q99)/2</f>
        <v>942.79510856114291</v>
      </c>
      <c r="T98" s="135">
        <f>([2]属性汇总!G99+[2]属性汇总!R99)/2</f>
        <v>958.98050590659477</v>
      </c>
      <c r="U98" s="135">
        <f>([2]属性汇总!H99+[2]属性汇总!S99)/2</f>
        <v>975.70966689569354</v>
      </c>
    </row>
    <row r="99" spans="2:21" x14ac:dyDescent="0.15">
      <c r="B99" s="22">
        <v>96</v>
      </c>
      <c r="C99" s="22">
        <f>'[1]资源-钻石'!L99</f>
        <v>3177906.8185184076</v>
      </c>
      <c r="D99" s="22">
        <f>'[1]资源-钻石'!M99</f>
        <v>4286906.0450513</v>
      </c>
      <c r="E99" s="22">
        <f>'[1]资源-钻石'!N99</f>
        <v>6109527.7069388404</v>
      </c>
      <c r="F99" s="22">
        <f>'[1]资源-钻石'!O99</f>
        <v>12860044.982730361</v>
      </c>
      <c r="G99" s="22">
        <f>'[1]资源-钻石'!P99</f>
        <v>16899185.924392268</v>
      </c>
      <c r="I99" s="22">
        <v>96</v>
      </c>
      <c r="J99" s="22">
        <f>'[1]资源-钻石'!T99</f>
        <v>578166.63139780774</v>
      </c>
      <c r="K99" s="22">
        <f>'[1]资源-钻石'!U99</f>
        <v>799784.07012007793</v>
      </c>
      <c r="L99" s="22">
        <f>'[1]资源-钻石'!V99</f>
        <v>1313832.4771320857</v>
      </c>
      <c r="M99" s="22">
        <f>'[1]资源-钻石'!W99</f>
        <v>3397165.7248452944</v>
      </c>
      <c r="N99" s="22">
        <f>'[1]资源-钻石'!X99</f>
        <v>8012744.7973298226</v>
      </c>
      <c r="P99" s="135">
        <v>96</v>
      </c>
      <c r="Q99" s="135">
        <f>([2]属性汇总!D100+[2]属性汇总!O100)/2</f>
        <v>926.91161306391086</v>
      </c>
      <c r="R99" s="135">
        <f>([2]属性汇总!E100+[2]属性汇总!P100)/2</f>
        <v>941.73067797406384</v>
      </c>
      <c r="S99" s="135">
        <f>([2]属性汇总!F100+[2]属性汇总!Q100)/2</f>
        <v>956.72795558355165</v>
      </c>
      <c r="T99" s="135">
        <f>([2]属性汇总!G100+[2]属性汇总!R100)/2</f>
        <v>972.31558862317718</v>
      </c>
      <c r="U99" s="135">
        <f>([2]属性汇总!H100+[2]属性汇总!S100)/2</f>
        <v>988.99724065399266</v>
      </c>
    </row>
    <row r="100" spans="2:21" x14ac:dyDescent="0.15">
      <c r="B100" s="22">
        <v>97</v>
      </c>
      <c r="C100" s="22">
        <f>'[1]资源-钻石'!L100</f>
        <v>3296004.5378718418</v>
      </c>
      <c r="D100" s="22">
        <f>'[1]资源-钻石'!M100</f>
        <v>4467155.3925917745</v>
      </c>
      <c r="E100" s="22">
        <f>'[1]资源-钻石'!N100</f>
        <v>6381051.8757741861</v>
      </c>
      <c r="F100" s="22">
        <f>'[1]资源-钻石'!O100</f>
        <v>13629061.578951858</v>
      </c>
      <c r="G100" s="22">
        <f>'[1]资源-钻石'!P100</f>
        <v>18233563.237614118</v>
      </c>
      <c r="I100" s="22">
        <v>97</v>
      </c>
      <c r="J100" s="22">
        <f>'[1]资源-钻石'!T100</f>
        <v>582500.57993558492</v>
      </c>
      <c r="K100" s="22">
        <f>'[1]资源-钻石'!U100</f>
        <v>806230.63792914338</v>
      </c>
      <c r="L100" s="22">
        <f>'[1]资源-钻石'!V100</f>
        <v>1325375.7017220578</v>
      </c>
      <c r="M100" s="22">
        <f>'[1]资源-钻石'!W100</f>
        <v>3429883.2718942636</v>
      </c>
      <c r="N100" s="22">
        <f>'[1]资源-钻石'!X100</f>
        <v>8092589.0990836881</v>
      </c>
      <c r="P100" s="135">
        <v>97</v>
      </c>
      <c r="Q100" s="135">
        <f>([2]属性汇总!D101+[2]属性汇总!O101)/2</f>
        <v>941.84915479041433</v>
      </c>
      <c r="R100" s="135">
        <f>([2]属性汇总!E101+[2]属性汇总!P101)/2</f>
        <v>955.7511853054782</v>
      </c>
      <c r="S100" s="135">
        <f>([2]属性汇总!F101+[2]属性汇总!Q101)/2</f>
        <v>970.13696448806877</v>
      </c>
      <c r="T100" s="135">
        <f>([2]属性汇总!G101+[2]属性汇总!R101)/2</f>
        <v>985.74320637658411</v>
      </c>
      <c r="U100" s="135">
        <f>([2]属性汇总!H101+[2]属性汇总!S101)/2</f>
        <v>1002.3752882481901</v>
      </c>
    </row>
    <row r="101" spans="2:21" x14ac:dyDescent="0.15">
      <c r="B101" s="22">
        <v>98</v>
      </c>
      <c r="C101" s="22">
        <f>'[1]资源-钻石'!L101</f>
        <v>3414102.257225276</v>
      </c>
      <c r="D101" s="22">
        <f>'[1]资源-钻石'!M101</f>
        <v>4647404.740132249</v>
      </c>
      <c r="E101" s="22">
        <f>'[1]资源-钻石'!N101</f>
        <v>6652576.0446095318</v>
      </c>
      <c r="F101" s="22">
        <f>'[1]资源-钻石'!O101</f>
        <v>14398078.175173355</v>
      </c>
      <c r="G101" s="22">
        <f>'[1]资源-钻石'!P101</f>
        <v>19651252.053402983</v>
      </c>
      <c r="I101" s="22">
        <v>98</v>
      </c>
      <c r="J101" s="22">
        <f>'[1]资源-钻石'!T101</f>
        <v>586833.82339837169</v>
      </c>
      <c r="K101" s="22">
        <f>'[1]资源-钻石'!U101</f>
        <v>812677.20573820896</v>
      </c>
      <c r="L101" s="22">
        <f>'[1]资源-钻石'!V101</f>
        <v>1336918.9263120298</v>
      </c>
      <c r="M101" s="22">
        <f>'[1]资源-钻石'!W101</f>
        <v>3462600.8189432328</v>
      </c>
      <c r="N101" s="22">
        <f>'[1]资源-钻石'!X101</f>
        <v>8172433.4008375546</v>
      </c>
      <c r="P101" s="135">
        <v>98</v>
      </c>
      <c r="Q101" s="135">
        <f>([2]属性汇总!D102+[2]属性汇总!O102)/2</f>
        <v>955.80294024961222</v>
      </c>
      <c r="R101" s="135">
        <f>([2]属性汇总!E102+[2]属性汇总!P102)/2</f>
        <v>969.17257810292858</v>
      </c>
      <c r="S101" s="135">
        <f>([2]属性汇总!F102+[2]属性汇总!Q102)/2</f>
        <v>983.63947117203918</v>
      </c>
      <c r="T101" s="135">
        <f>([2]属性汇总!G102+[2]属性汇总!R102)/2</f>
        <v>999.26335916681603</v>
      </c>
      <c r="U101" s="135">
        <f>([2]属性汇总!H102+[2]属性汇总!S102)/2</f>
        <v>1015.6303251697807</v>
      </c>
    </row>
    <row r="102" spans="2:21" x14ac:dyDescent="0.15">
      <c r="B102" s="22">
        <v>99</v>
      </c>
      <c r="C102" s="22">
        <f>'[1]资源-钻石'!L102</f>
        <v>3532199.9765787101</v>
      </c>
      <c r="D102" s="22">
        <f>'[1]资源-钻石'!M102</f>
        <v>4827654.0876727235</v>
      </c>
      <c r="E102" s="22">
        <f>'[1]资源-钻石'!N102</f>
        <v>6924100.2134448774</v>
      </c>
      <c r="F102" s="22">
        <f>'[1]资源-钻石'!O102</f>
        <v>15167094.771394853</v>
      </c>
      <c r="G102" s="22">
        <f>'[1]资源-钻石'!P102</f>
        <v>21016373.689653497</v>
      </c>
      <c r="I102" s="22">
        <v>99</v>
      </c>
      <c r="J102" s="22">
        <f>'[1]资源-钻石'!T102</f>
        <v>591167.06686115859</v>
      </c>
      <c r="K102" s="22">
        <f>'[1]资源-钻石'!U102</f>
        <v>819123.77354727441</v>
      </c>
      <c r="L102" s="22">
        <f>'[1]资源-钻石'!V102</f>
        <v>1348462.1509020019</v>
      </c>
      <c r="M102" s="22">
        <f>'[1]资源-钻石'!W102</f>
        <v>3495318.365992202</v>
      </c>
      <c r="N102" s="22">
        <f>'[1]资源-钻石'!X102</f>
        <v>8252277.7025914211</v>
      </c>
      <c r="P102" s="135">
        <v>99</v>
      </c>
      <c r="Q102" s="135">
        <f>([2]属性汇总!D103+[2]属性汇总!O103)/2</f>
        <v>969.22086209001941</v>
      </c>
      <c r="R102" s="135">
        <f>([2]属性汇总!E103+[2]属性汇总!P103)/2</f>
        <v>982.68734699890103</v>
      </c>
      <c r="S102" s="135">
        <f>([2]属性汇总!F103+[2]属性汇总!Q103)/2</f>
        <v>997.23547563546254</v>
      </c>
      <c r="T102" s="135">
        <f>([2]属性汇总!G103+[2]属性汇总!R103)/2</f>
        <v>1012.661948751859</v>
      </c>
      <c r="U102" s="135">
        <f>([2]属性汇总!H103+[2]属性汇总!S103)/2</f>
        <v>1028.8726997532181</v>
      </c>
    </row>
    <row r="103" spans="2:21" x14ac:dyDescent="0.15">
      <c r="B103" s="22">
        <v>100</v>
      </c>
      <c r="C103" s="22">
        <f>'[1]资源-钻石'!L103</f>
        <v>3650297.6959321443</v>
      </c>
      <c r="D103" s="22">
        <f>'[1]资源-钻石'!M103</f>
        <v>5007903.435213198</v>
      </c>
      <c r="E103" s="22">
        <f>'[1]资源-钻石'!N103</f>
        <v>7195624.3822802231</v>
      </c>
      <c r="F103" s="22">
        <f>'[1]资源-钻石'!O103</f>
        <v>15936111.36761635</v>
      </c>
      <c r="G103" s="22">
        <f>'[1]资源-钻石'!P103</f>
        <v>22410281.792379841</v>
      </c>
      <c r="I103" s="22">
        <v>100</v>
      </c>
      <c r="J103" s="22">
        <f>'[1]资源-钻石'!T103</f>
        <v>595500.31032394536</v>
      </c>
      <c r="K103" s="22">
        <f>'[1]资源-钻石'!U103</f>
        <v>825570.34135633998</v>
      </c>
      <c r="L103" s="22">
        <f>'[1]资源-钻石'!V103</f>
        <v>1360005.3754919739</v>
      </c>
      <c r="M103" s="22">
        <f>'[1]资源-钻石'!W103</f>
        <v>3528035.9130411712</v>
      </c>
      <c r="N103" s="22">
        <f>'[1]资源-钻石'!X103</f>
        <v>8332122.0043452876</v>
      </c>
      <c r="P103" s="135">
        <v>100</v>
      </c>
      <c r="Q103" s="135">
        <f>([2]属性汇总!D104+[2]属性汇总!O104)/2</f>
        <v>982.73168889068324</v>
      </c>
      <c r="R103" s="135">
        <f>([2]属性汇总!E104+[2]属性汇总!P104)/2</f>
        <v>996.29549199339499</v>
      </c>
      <c r="S103" s="135">
        <f>([2]属性汇总!F104+[2]属性汇总!Q104)/2</f>
        <v>1010.7959747077305</v>
      </c>
      <c r="T103" s="135">
        <f>([2]属性汇总!G104+[2]属性汇总!R104)/2</f>
        <v>1025.9577505583366</v>
      </c>
      <c r="U103" s="135">
        <f>([2]属性汇总!H104+[2]属性汇总!S104)/2</f>
        <v>1042.2007097431497</v>
      </c>
    </row>
    <row r="104" spans="2:21" x14ac:dyDescent="0.15">
      <c r="B104" s="22">
        <v>101</v>
      </c>
      <c r="C104" s="22">
        <f>'[1]资源-钻石'!L104</f>
        <v>3768395.4152855785</v>
      </c>
      <c r="D104" s="22">
        <f>'[1]资源-钻石'!M104</f>
        <v>5188152.7827536725</v>
      </c>
      <c r="E104" s="22">
        <f>'[1]资源-钻石'!N104</f>
        <v>7467148.5511155687</v>
      </c>
      <c r="F104" s="22">
        <f>'[1]资源-钻石'!O104</f>
        <v>16705127.963837847</v>
      </c>
      <c r="G104" s="22">
        <f>'[1]资源-钻石'!P104</f>
        <v>23923167.180941768</v>
      </c>
      <c r="I104" s="22">
        <v>101</v>
      </c>
      <c r="J104" s="22">
        <f>'[1]资源-钻石'!T104</f>
        <v>599833.55378673226</v>
      </c>
      <c r="K104" s="22">
        <f>'[1]资源-钻石'!U104</f>
        <v>832016.90916540544</v>
      </c>
      <c r="L104" s="22">
        <f>'[1]资源-钻石'!V104</f>
        <v>1371548.600081946</v>
      </c>
      <c r="M104" s="22">
        <f>'[1]资源-钻石'!W104</f>
        <v>3560753.4600901408</v>
      </c>
      <c r="N104" s="22">
        <f>'[1]资源-钻石'!X104</f>
        <v>8411966.3060991541</v>
      </c>
      <c r="P104" s="135">
        <v>101</v>
      </c>
      <c r="Q104" s="135">
        <f>([2]属性汇总!D105+[2]属性汇总!O105)/2</f>
        <v>996.33542065160327</v>
      </c>
      <c r="R104" s="135">
        <f>([2]属性汇总!E105+[2]属性汇总!P105)/2</f>
        <v>1009.9392055492676</v>
      </c>
      <c r="S104" s="135">
        <f>([2]属性汇总!F105+[2]属性汇总!Q105)/2</f>
        <v>1024.2680961942365</v>
      </c>
      <c r="T104" s="135">
        <f>([2]属性汇总!G105+[2]属性汇总!R105)/2</f>
        <v>1039.3397019890979</v>
      </c>
      <c r="U104" s="135">
        <f>([2]属性汇总!H105+[2]属性汇总!S105)/2</f>
        <v>1055.6143551395753</v>
      </c>
    </row>
    <row r="105" spans="2:21" x14ac:dyDescent="0.15">
      <c r="B105" s="22">
        <v>102</v>
      </c>
      <c r="C105" s="22">
        <f>'[1]资源-钻石'!L105</f>
        <v>3886493.1346390126</v>
      </c>
      <c r="D105" s="22">
        <f>'[1]资源-钻石'!M105</f>
        <v>5368402.1302941469</v>
      </c>
      <c r="E105" s="22">
        <f>'[1]资源-钻石'!N105</f>
        <v>7738672.7199509144</v>
      </c>
      <c r="F105" s="22">
        <f>'[1]资源-钻石'!O105</f>
        <v>17474144.560059346</v>
      </c>
      <c r="G105" s="22">
        <f>'[1]资源-钻石'!P105</f>
        <v>25557313.084296376</v>
      </c>
      <c r="I105" s="22">
        <v>102</v>
      </c>
      <c r="J105" s="22">
        <f>'[1]资源-钻石'!T105</f>
        <v>604166.79724951903</v>
      </c>
      <c r="K105" s="22">
        <f>'[1]资源-钻石'!U105</f>
        <v>838463.47697447101</v>
      </c>
      <c r="L105" s="22">
        <f>'[1]资源-钻石'!V105</f>
        <v>1383091.8246719181</v>
      </c>
      <c r="M105" s="22">
        <f>'[1]资源-钻石'!W105</f>
        <v>3593471.00713911</v>
      </c>
      <c r="N105" s="22">
        <f>'[1]资源-钻石'!X105</f>
        <v>8491810.6078530196</v>
      </c>
      <c r="P105" s="135">
        <v>102</v>
      </c>
      <c r="Q105" s="135">
        <f>([2]属性汇总!D106+[2]属性汇总!O106)/2</f>
        <v>1010.0318117774187</v>
      </c>
      <c r="R105" s="135">
        <f>([2]属性汇总!E106+[2]属性汇总!P106)/2</f>
        <v>1023.5773568518354</v>
      </c>
      <c r="S105" s="135">
        <f>([2]属性汇总!F106+[2]属性汇总!Q106)/2</f>
        <v>1037.8287848840805</v>
      </c>
      <c r="T105" s="135">
        <f>([2]属性汇总!G106+[2]属性汇总!R106)/2</f>
        <v>1052.8078030441427</v>
      </c>
      <c r="U105" s="135">
        <f>([2]属性汇总!H106+[2]属性汇总!S106)/2</f>
        <v>1069.1412179190597</v>
      </c>
    </row>
    <row r="106" spans="2:21" x14ac:dyDescent="0.15">
      <c r="B106" s="22">
        <v>103</v>
      </c>
      <c r="C106" s="22">
        <f>'[1]资源-钻石'!L106</f>
        <v>4004590.8539924468</v>
      </c>
      <c r="D106" s="22">
        <f>'[1]资源-钻石'!M106</f>
        <v>5548651.4778346214</v>
      </c>
      <c r="E106" s="22">
        <f>'[1]资源-钻石'!N106</f>
        <v>8010196.88878626</v>
      </c>
      <c r="F106" s="22">
        <f>'[1]资源-钻石'!O106</f>
        <v>18243161.156280845</v>
      </c>
      <c r="G106" s="22">
        <f>'[1]资源-钻石'!P106</f>
        <v>27364591.79663828</v>
      </c>
      <c r="I106" s="22">
        <v>103</v>
      </c>
      <c r="J106" s="22">
        <f>'[1]资源-钻石'!T106</f>
        <v>608500.04071230581</v>
      </c>
      <c r="K106" s="22">
        <f>'[1]资源-钻石'!U106</f>
        <v>844910.04478353646</v>
      </c>
      <c r="L106" s="22">
        <f>'[1]资源-钻石'!V106</f>
        <v>1394635.0492618901</v>
      </c>
      <c r="M106" s="22">
        <f>'[1]资源-钻石'!W106</f>
        <v>3626188.5541880792</v>
      </c>
      <c r="N106" s="22">
        <f>'[1]资源-钻石'!X106</f>
        <v>8571654.9096068852</v>
      </c>
      <c r="P106" s="135">
        <v>103</v>
      </c>
      <c r="Q106" s="135">
        <f>([2]属性汇总!D107+[2]属性汇总!O107)/2</f>
        <v>1023.8207233923367</v>
      </c>
      <c r="R106" s="135">
        <f>([2]属性汇总!E107+[2]属性汇总!P107)/2</f>
        <v>1037.3063664618044</v>
      </c>
      <c r="S106" s="135">
        <f>([2]属性汇总!F107+[2]属性汇总!Q107)/2</f>
        <v>1051.4780407772628</v>
      </c>
      <c r="T106" s="135">
        <f>([2]属性汇总!G107+[2]属性汇总!R107)/2</f>
        <v>1066.3862694424579</v>
      </c>
      <c r="U106" s="135">
        <f>([2]属性汇总!H107+[2]属性汇总!S107)/2</f>
        <v>1082.8122950123461</v>
      </c>
    </row>
    <row r="107" spans="2:21" x14ac:dyDescent="0.15">
      <c r="B107" s="22">
        <v>104</v>
      </c>
      <c r="C107" s="22">
        <f>'[1]资源-钻石'!L107</f>
        <v>4122688.573345881</v>
      </c>
      <c r="D107" s="22">
        <f>'[1]资源-钻石'!M107</f>
        <v>5728900.8253750959</v>
      </c>
      <c r="E107" s="22">
        <f>'[1]资源-钻石'!N107</f>
        <v>8281721.0576216057</v>
      </c>
      <c r="F107" s="22">
        <f>'[1]资源-钻石'!O107</f>
        <v>19012177.752502345</v>
      </c>
      <c r="G107" s="22">
        <f>'[1]资源-钻石'!P107</f>
        <v>29171870.508980185</v>
      </c>
      <c r="I107" s="22">
        <v>104</v>
      </c>
      <c r="J107" s="22">
        <f>'[1]资源-钻石'!T107</f>
        <v>612833.2841750927</v>
      </c>
      <c r="K107" s="22">
        <f>'[1]资源-钻石'!U107</f>
        <v>851356.61259260203</v>
      </c>
      <c r="L107" s="22">
        <f>'[1]资源-钻石'!V107</f>
        <v>1406178.2738518622</v>
      </c>
      <c r="M107" s="22">
        <f>'[1]资源-钻石'!W107</f>
        <v>3658906.1012370484</v>
      </c>
      <c r="N107" s="22">
        <f>'[1]资源-钻石'!X107</f>
        <v>8651499.2113607526</v>
      </c>
      <c r="P107" s="135">
        <v>104</v>
      </c>
      <c r="Q107" s="135">
        <f>([2]属性汇总!D108+[2]属性汇总!O108)/2</f>
        <v>1037.7025297474995</v>
      </c>
      <c r="R107" s="135">
        <f>([2]属性汇总!E108+[2]属性汇总!P108)/2</f>
        <v>1051.1262343791745</v>
      </c>
      <c r="S107" s="135">
        <f>([2]属性汇总!F108+[2]属性汇总!Q108)/2</f>
        <v>1065.2226905759353</v>
      </c>
      <c r="T107" s="135">
        <f>([2]属性汇总!G108+[2]属性汇总!R108)/2</f>
        <v>1080.230609196065</v>
      </c>
      <c r="U107" s="135">
        <f>([2]属性汇总!H108+[2]属性汇总!S108)/2</f>
        <v>1096.5702885460701</v>
      </c>
    </row>
    <row r="108" spans="2:21" x14ac:dyDescent="0.15">
      <c r="B108" s="22">
        <v>105</v>
      </c>
      <c r="C108" s="22">
        <f>'[1]资源-钻石'!L108</f>
        <v>4240786.2926993147</v>
      </c>
      <c r="D108" s="22">
        <f>'[1]资源-钻石'!M108</f>
        <v>5909150.1729155704</v>
      </c>
      <c r="E108" s="22">
        <f>'[1]资源-钻石'!N108</f>
        <v>8553245.2264569513</v>
      </c>
      <c r="F108" s="22">
        <f>'[1]资源-钻石'!O108</f>
        <v>19781194.348723844</v>
      </c>
      <c r="G108" s="22">
        <f>'[1]资源-钻石'!P108</f>
        <v>30979149.221322089</v>
      </c>
      <c r="I108" s="22">
        <v>105</v>
      </c>
      <c r="J108" s="22">
        <f>'[1]资源-钻石'!T108</f>
        <v>617166.52763787948</v>
      </c>
      <c r="K108" s="22">
        <f>'[1]资源-钻石'!U108</f>
        <v>857803.18040166749</v>
      </c>
      <c r="L108" s="22">
        <f>'[1]资源-钻石'!V108</f>
        <v>1417721.4984418342</v>
      </c>
      <c r="M108" s="22">
        <f>'[1]资源-钻石'!W108</f>
        <v>3691623.6482860181</v>
      </c>
      <c r="N108" s="22">
        <f>'[1]资源-钻石'!X108</f>
        <v>8731343.5131146181</v>
      </c>
      <c r="P108" s="135">
        <v>105</v>
      </c>
      <c r="Q108" s="135">
        <f>([2]属性汇总!D109+[2]属性汇总!O109)/2</f>
        <v>1051.677230842907</v>
      </c>
      <c r="R108" s="135">
        <f>([2]属性汇总!E109+[2]属性汇总!P109)/2</f>
        <v>1065.0390721639601</v>
      </c>
      <c r="S108" s="135">
        <f>([2]属性汇总!F109+[2]属性汇总!Q109)/2</f>
        <v>1079.1523474500648</v>
      </c>
      <c r="T108" s="135">
        <f>([2]属性汇总!G109+[2]属性汇总!R109)/2</f>
        <v>1094.1641926234022</v>
      </c>
      <c r="U108" s="135">
        <f>([2]属性汇总!H109+[2]属性汇总!S109)/2</f>
        <v>1110.3831967340593</v>
      </c>
    </row>
    <row r="109" spans="2:21" x14ac:dyDescent="0.15">
      <c r="B109" s="22">
        <v>106</v>
      </c>
      <c r="C109" s="22">
        <f>'[1]资源-钻石'!L109</f>
        <v>4358884.0120527484</v>
      </c>
      <c r="D109" s="22">
        <f>'[1]资源-钻石'!M109</f>
        <v>6089399.5204560449</v>
      </c>
      <c r="E109" s="22">
        <f>'[1]资源-钻石'!N109</f>
        <v>8824769.395292297</v>
      </c>
      <c r="F109" s="22">
        <f>'[1]资源-钻石'!O109</f>
        <v>20550210.944945343</v>
      </c>
      <c r="G109" s="22">
        <f>'[1]资源-钻石'!P109</f>
        <v>32786427.933663994</v>
      </c>
      <c r="I109" s="22">
        <v>106</v>
      </c>
      <c r="J109" s="22">
        <f>'[1]资源-钻石'!T109</f>
        <v>621499.77110066637</v>
      </c>
      <c r="K109" s="22">
        <f>'[1]资源-钻石'!U109</f>
        <v>864249.74821073306</v>
      </c>
      <c r="L109" s="22">
        <f>'[1]资源-钻石'!V109</f>
        <v>1429264.7230318063</v>
      </c>
      <c r="M109" s="22">
        <f>'[1]资源-钻石'!W109</f>
        <v>3724341.1953349872</v>
      </c>
      <c r="N109" s="22">
        <f>'[1]资源-钻石'!X109</f>
        <v>8811187.8148684837</v>
      </c>
      <c r="P109" s="135">
        <v>106</v>
      </c>
      <c r="Q109" s="135">
        <f>([2]属性汇总!D110+[2]属性汇总!O110)/2</f>
        <v>1065.7460186214248</v>
      </c>
      <c r="R109" s="135">
        <f>([2]属性汇总!E110+[2]属性汇总!P110)/2</f>
        <v>1079.0675643229088</v>
      </c>
      <c r="S109" s="135">
        <f>([2]属性汇总!F110+[2]属性汇总!Q110)/2</f>
        <v>1093.1721633139521</v>
      </c>
      <c r="T109" s="135">
        <f>([2]属性汇总!G110+[2]属性汇总!R110)/2</f>
        <v>1108.157520957041</v>
      </c>
      <c r="U109" s="135">
        <f>([2]属性汇总!H110+[2]属性汇总!S110)/2</f>
        <v>1124.2012445579551</v>
      </c>
    </row>
    <row r="110" spans="2:21" x14ac:dyDescent="0.15">
      <c r="B110" s="22">
        <v>107</v>
      </c>
      <c r="C110" s="22">
        <f>'[1]资源-钻石'!L110</f>
        <v>4476981.7314061821</v>
      </c>
      <c r="D110" s="22">
        <f>'[1]资源-钻石'!M110</f>
        <v>6269648.8679965194</v>
      </c>
      <c r="E110" s="22">
        <f>'[1]资源-钻石'!N110</f>
        <v>9096293.5641276427</v>
      </c>
      <c r="F110" s="22">
        <f>'[1]资源-钻石'!O110</f>
        <v>21319227.541166842</v>
      </c>
      <c r="G110" s="22">
        <f>'[1]资源-钻石'!P110</f>
        <v>34593706.646005899</v>
      </c>
      <c r="I110" s="22">
        <v>107</v>
      </c>
      <c r="J110" s="22">
        <f>'[1]资源-钻石'!T110</f>
        <v>625833.01456345315</v>
      </c>
      <c r="K110" s="22">
        <f>'[1]资源-钻石'!U110</f>
        <v>870696.31601979851</v>
      </c>
      <c r="L110" s="22">
        <f>'[1]资源-钻石'!V110</f>
        <v>1440807.9476217784</v>
      </c>
      <c r="M110" s="22">
        <f>'[1]资源-钻石'!W110</f>
        <v>3757058.7423839564</v>
      </c>
      <c r="N110" s="22">
        <f>'[1]资源-钻石'!X110</f>
        <v>8891032.1166223511</v>
      </c>
      <c r="P110" s="135">
        <v>107</v>
      </c>
      <c r="Q110" s="135">
        <f>([2]属性汇总!D111+[2]属性汇总!O111)/2</f>
        <v>1079.914400973722</v>
      </c>
      <c r="R110" s="135">
        <f>([2]属性汇总!E111+[2]属性汇总!P111)/2</f>
        <v>1093.1873345098008</v>
      </c>
      <c r="S110" s="135">
        <f>([2]属性汇总!F111+[2]属性汇总!Q111)/2</f>
        <v>1107.261154992435</v>
      </c>
      <c r="T110" s="135">
        <f>([2]属性汇总!G111+[2]属性汇总!R111)/2</f>
        <v>1122.0403430837423</v>
      </c>
      <c r="U110" s="135">
        <f>([2]属性汇总!H111+[2]属性汇总!S111)/2</f>
        <v>1138.130123599236</v>
      </c>
    </row>
    <row r="111" spans="2:21" x14ac:dyDescent="0.15">
      <c r="B111" s="22">
        <v>108</v>
      </c>
      <c r="C111" s="22">
        <f>'[1]资源-钻石'!L111</f>
        <v>4595079.4507596157</v>
      </c>
      <c r="D111" s="22">
        <f>'[1]资源-钻石'!M111</f>
        <v>6449898.2155369939</v>
      </c>
      <c r="E111" s="22">
        <f>'[1]资源-钻石'!N111</f>
        <v>9367817.7329629883</v>
      </c>
      <c r="F111" s="22">
        <f>'[1]资源-钻石'!O111</f>
        <v>22088244.137388341</v>
      </c>
      <c r="G111" s="22">
        <f>'[1]资源-钻石'!P111</f>
        <v>36400985.358347803</v>
      </c>
      <c r="I111" s="22">
        <v>108</v>
      </c>
      <c r="J111" s="22">
        <f>'[1]资源-钻石'!T111</f>
        <v>630166.25802624004</v>
      </c>
      <c r="K111" s="22">
        <f>'[1]资源-钻石'!U111</f>
        <v>877142.88382886408</v>
      </c>
      <c r="L111" s="22">
        <f>'[1]资源-钻石'!V111</f>
        <v>1452351.1722117504</v>
      </c>
      <c r="M111" s="22">
        <f>'[1]资源-钻石'!W111</f>
        <v>3789776.2894329256</v>
      </c>
      <c r="N111" s="22">
        <f>'[1]资源-钻石'!X111</f>
        <v>8970876.4183762167</v>
      </c>
      <c r="P111" s="135">
        <v>108</v>
      </c>
      <c r="Q111" s="135">
        <f>([2]属性汇总!D112+[2]属性汇总!O112)/2</f>
        <v>1094.1758022887768</v>
      </c>
      <c r="R111" s="135">
        <f>([2]属性汇总!E112+[2]属性汇总!P112)/2</f>
        <v>1107.3728391435584</v>
      </c>
      <c r="S111" s="135">
        <f>([2]属性汇总!F112+[2]属性汇总!Q112)/2</f>
        <v>1121.1425312715728</v>
      </c>
      <c r="T111" s="135">
        <f>([2]属性汇总!G112+[2]属性汇总!R112)/2</f>
        <v>1136.05672040333</v>
      </c>
      <c r="U111" s="135">
        <f>([2]属性汇总!H112+[2]属性汇总!S112)/2</f>
        <v>1152.1450481460681</v>
      </c>
    </row>
    <row r="112" spans="2:21" x14ac:dyDescent="0.15">
      <c r="B112" s="22">
        <v>109</v>
      </c>
      <c r="C112" s="22">
        <f>'[1]资源-钻石'!L112</f>
        <v>4713177.1701130494</v>
      </c>
      <c r="D112" s="22">
        <f>'[1]资源-钻石'!M112</f>
        <v>6630147.5630774684</v>
      </c>
      <c r="E112" s="22">
        <f>'[1]资源-钻石'!N112</f>
        <v>9639341.901798334</v>
      </c>
      <c r="F112" s="22">
        <f>'[1]资源-钻石'!O112</f>
        <v>22857260.73360984</v>
      </c>
      <c r="G112" s="22">
        <f>'[1]资源-钻石'!P112</f>
        <v>38208264.070689708</v>
      </c>
      <c r="I112" s="22">
        <v>109</v>
      </c>
      <c r="J112" s="22">
        <f>'[1]资源-钻石'!T112</f>
        <v>634499.50148902682</v>
      </c>
      <c r="K112" s="22">
        <f>'[1]资源-钻石'!U112</f>
        <v>883589.45163792954</v>
      </c>
      <c r="L112" s="22">
        <f>'[1]资源-钻石'!V112</f>
        <v>1463894.3968017227</v>
      </c>
      <c r="M112" s="22">
        <f>'[1]资源-钻石'!W112</f>
        <v>3822493.8364818948</v>
      </c>
      <c r="N112" s="22">
        <f>'[1]资源-钻石'!X112</f>
        <v>9050720.7201300822</v>
      </c>
      <c r="P112" s="135">
        <v>109</v>
      </c>
      <c r="Q112" s="135">
        <f>([2]属性汇总!D113+[2]属性汇总!O113)/2</f>
        <v>1108.4768834445056</v>
      </c>
      <c r="R112" s="135">
        <f>([2]属性汇总!E113+[2]属性汇总!P113)/2</f>
        <v>1121.3049027709035</v>
      </c>
      <c r="S112" s="135">
        <f>([2]属性汇总!F113+[2]属性汇总!Q113)/2</f>
        <v>1135.202414765469</v>
      </c>
      <c r="T112" s="135">
        <f>([2]属性汇总!G113+[2]属性汇总!R113)/2</f>
        <v>1150.1679791581528</v>
      </c>
      <c r="U112" s="135">
        <f>([2]属性汇总!H113+[2]属性汇总!S113)/2</f>
        <v>1166.2460181984516</v>
      </c>
    </row>
    <row r="113" spans="2:21" x14ac:dyDescent="0.15">
      <c r="B113" s="22">
        <v>110</v>
      </c>
      <c r="C113" s="22">
        <f>'[1]资源-钻石'!L113</f>
        <v>4831274.8894664831</v>
      </c>
      <c r="D113" s="22">
        <f>'[1]资源-钻石'!M113</f>
        <v>6810396.9106179429</v>
      </c>
      <c r="E113" s="22">
        <f>'[1]资源-钻石'!N113</f>
        <v>9910866.0706336796</v>
      </c>
      <c r="F113" s="22">
        <f>'[1]资源-钻石'!O113</f>
        <v>23626277.329831339</v>
      </c>
      <c r="G113" s="22">
        <f>'[1]资源-钻石'!P113</f>
        <v>40015542.783031613</v>
      </c>
      <c r="I113" s="22">
        <v>110</v>
      </c>
      <c r="J113" s="22">
        <f>'[1]资源-钻石'!T113</f>
        <v>638832.74495181371</v>
      </c>
      <c r="K113" s="22">
        <f>'[1]资源-钻石'!U113</f>
        <v>890036.01944699511</v>
      </c>
      <c r="L113" s="22">
        <f>'[1]资源-钻石'!V113</f>
        <v>1475437.6213916948</v>
      </c>
      <c r="M113" s="22">
        <f>'[1]资源-钻石'!W113</f>
        <v>3855211.3835308645</v>
      </c>
      <c r="N113" s="22">
        <f>'[1]资源-钻石'!X113</f>
        <v>9130565.0218839496</v>
      </c>
      <c r="P113" s="135">
        <v>110</v>
      </c>
      <c r="Q113" s="135">
        <f>([2]属性汇总!D114+[2]属性汇总!O114)/2</f>
        <v>1122.5166929561894</v>
      </c>
      <c r="R113" s="135">
        <f>([2]属性汇总!E114+[2]属性汇总!P114)/2</f>
        <v>1135.4220712340582</v>
      </c>
      <c r="S113" s="135">
        <f>([2]属性汇总!F114+[2]属性汇总!Q114)/2</f>
        <v>1149.374816538749</v>
      </c>
      <c r="T113" s="135">
        <f>([2]属性汇总!G114+[2]属性汇总!R114)/2</f>
        <v>1164.3667490702924</v>
      </c>
      <c r="U113" s="135">
        <f>([2]属性汇总!H114+[2]属性汇总!S114)/2</f>
        <v>1180.4330337563863</v>
      </c>
    </row>
    <row r="114" spans="2:21" x14ac:dyDescent="0.15">
      <c r="B114" s="22">
        <v>111</v>
      </c>
      <c r="C114" s="22">
        <f>'[1]资源-钻石'!L114</f>
        <v>4949376.2013005279</v>
      </c>
      <c r="D114" s="22">
        <f>'[1]资源-钻石'!M114</f>
        <v>6990646.2581584174</v>
      </c>
      <c r="E114" s="22">
        <f>'[1]资源-钻石'!N114</f>
        <v>10182390.239469025</v>
      </c>
      <c r="F114" s="22">
        <f>'[1]资源-钻石'!O114</f>
        <v>24395293.926052839</v>
      </c>
      <c r="G114" s="22">
        <f>'[1]资源-钻石'!P114</f>
        <v>41822821.495373517</v>
      </c>
      <c r="I114" s="22">
        <v>111</v>
      </c>
      <c r="J114" s="22">
        <f>'[1]资源-钻石'!T114</f>
        <v>643165.98841460049</v>
      </c>
      <c r="K114" s="22">
        <f>'[1]资源-钻石'!U114</f>
        <v>896482.58725606056</v>
      </c>
      <c r="L114" s="22">
        <f>'[1]资源-钻石'!V114</f>
        <v>1486980.8459816668</v>
      </c>
      <c r="M114" s="22">
        <f>'[1]资源-钻石'!W114</f>
        <v>3887928.9305798337</v>
      </c>
      <c r="N114" s="22">
        <f>'[1]资源-钻石'!X114</f>
        <v>9210409.3236378152</v>
      </c>
      <c r="P114" s="135">
        <v>111</v>
      </c>
      <c r="Q114" s="135">
        <f>([2]属性汇总!D115+[2]属性汇总!O115)/2</f>
        <v>1136.658185047025</v>
      </c>
      <c r="R114" s="135">
        <f>([2]属性汇总!E115+[2]属性汇总!P115)/2</f>
        <v>1149.6517555736946</v>
      </c>
      <c r="S114" s="135">
        <f>([2]属性汇总!F115+[2]属性汇总!Q115)/2</f>
        <v>1163.6355728244496</v>
      </c>
      <c r="T114" s="135">
        <f>([2]属性汇总!G115+[2]属性汇总!R115)/2</f>
        <v>1178.6530301397493</v>
      </c>
      <c r="U114" s="135">
        <f>([2]属性汇总!H115+[2]属性汇总!S115)/2</f>
        <v>1194.6120487210674</v>
      </c>
    </row>
    <row r="115" spans="2:21" x14ac:dyDescent="0.15">
      <c r="B115" s="22">
        <v>112</v>
      </c>
      <c r="C115" s="22">
        <f>'[1]资源-钻石'!L115</f>
        <v>5067474.010261381</v>
      </c>
      <c r="D115" s="22">
        <f>'[1]资源-钻石'!M115</f>
        <v>7170895.6056988919</v>
      </c>
      <c r="E115" s="22">
        <f>'[1]资源-钻石'!N115</f>
        <v>10453914.408304371</v>
      </c>
      <c r="F115" s="22">
        <f>'[1]资源-钻石'!O115</f>
        <v>25164310.522274338</v>
      </c>
      <c r="G115" s="22">
        <f>'[1]资源-钻石'!P115</f>
        <v>43630100.207715422</v>
      </c>
      <c r="I115" s="22">
        <v>112</v>
      </c>
      <c r="J115" s="22">
        <f>'[1]资源-钻石'!T115</f>
        <v>647499.23187738738</v>
      </c>
      <c r="K115" s="22">
        <f>'[1]资源-钻石'!U115</f>
        <v>902929.15506512614</v>
      </c>
      <c r="L115" s="22">
        <f>'[1]资源-钻石'!V115</f>
        <v>1498524.0705716389</v>
      </c>
      <c r="M115" s="22">
        <f>'[1]资源-钻石'!W115</f>
        <v>3920646.4776288029</v>
      </c>
      <c r="N115" s="22">
        <f>'[1]资源-钻石'!X115</f>
        <v>9290253.6253916807</v>
      </c>
      <c r="P115" s="135">
        <v>112</v>
      </c>
      <c r="Q115" s="135">
        <f>([2]属性汇总!D116+[2]属性汇总!O116)/2</f>
        <v>1150.8896149099382</v>
      </c>
      <c r="R115" s="135">
        <f>([2]属性汇总!E116+[2]属性汇总!P116)/2</f>
        <v>1163.9704378519796</v>
      </c>
      <c r="S115" s="135">
        <f>([2]属性汇总!F116+[2]属性汇总!Q116)/2</f>
        <v>1177.9846836225704</v>
      </c>
      <c r="T115" s="135">
        <f>([2]属性汇总!G116+[2]属性汇总!R116)/2</f>
        <v>1192.8893399612023</v>
      </c>
      <c r="U115" s="135">
        <f>([2]属性汇总!H116+[2]属性汇总!S116)/2</f>
        <v>1208.8443657520668</v>
      </c>
    </row>
    <row r="116" spans="2:21" x14ac:dyDescent="0.15">
      <c r="B116" s="22">
        <v>113</v>
      </c>
      <c r="C116" s="22">
        <f>'[1]资源-钻石'!L116</f>
        <v>5185571.8192222342</v>
      </c>
      <c r="D116" s="22">
        <f>'[1]资源-钻石'!M116</f>
        <v>7351144.9532393664</v>
      </c>
      <c r="E116" s="22">
        <f>'[1]资源-钻石'!N116</f>
        <v>10725438.577139717</v>
      </c>
      <c r="F116" s="22">
        <f>'[1]资源-钻石'!O116</f>
        <v>25933327.118495837</v>
      </c>
      <c r="G116" s="22">
        <f>'[1]资源-钻石'!P116</f>
        <v>45437378.920057327</v>
      </c>
      <c r="I116" s="22">
        <v>113</v>
      </c>
      <c r="J116" s="22">
        <f>'[1]资源-钻石'!T116</f>
        <v>651832.47534017416</v>
      </c>
      <c r="K116" s="22">
        <f>'[1]资源-钻石'!U116</f>
        <v>909375.72287419159</v>
      </c>
      <c r="L116" s="22">
        <f>'[1]资源-钻石'!V116</f>
        <v>1510067.2951616109</v>
      </c>
      <c r="M116" s="22">
        <f>'[1]资源-钻石'!W116</f>
        <v>3953364.0246777721</v>
      </c>
      <c r="N116" s="22">
        <f>'[1]资源-钻石'!X116</f>
        <v>9370097.9271455482</v>
      </c>
      <c r="P116" s="135">
        <v>113</v>
      </c>
      <c r="Q116" s="135">
        <f>([2]属性汇总!D117+[2]属性汇总!O117)/2</f>
        <v>1165.2097896431774</v>
      </c>
      <c r="R116" s="135">
        <f>([2]属性汇总!E117+[2]属性汇总!P117)/2</f>
        <v>1178.378118068913</v>
      </c>
      <c r="S116" s="135">
        <f>([2]属性汇总!F117+[2]属性汇总!Q117)/2</f>
        <v>1192.3088542999328</v>
      </c>
      <c r="T116" s="135">
        <f>([2]属性汇总!G117+[2]属性汇总!R117)/2</f>
        <v>1207.1348332992293</v>
      </c>
      <c r="U116" s="135">
        <f>([2]属性汇总!H117+[2]属性汇总!S117)/2</f>
        <v>1223.1609904010543</v>
      </c>
    </row>
    <row r="117" spans="2:21" x14ac:dyDescent="0.15">
      <c r="B117" s="22">
        <v>114</v>
      </c>
      <c r="C117" s="22">
        <f>'[1]资源-钻石'!L117</f>
        <v>5303669.6281830873</v>
      </c>
      <c r="D117" s="22">
        <f>'[1]资源-钻石'!M117</f>
        <v>7531394.3007798409</v>
      </c>
      <c r="E117" s="22">
        <f>'[1]资源-钻石'!N117</f>
        <v>10996962.745975062</v>
      </c>
      <c r="F117" s="22">
        <f>'[1]资源-钻石'!O117</f>
        <v>26702343.714717336</v>
      </c>
      <c r="G117" s="22">
        <f>'[1]资源-钻石'!P117</f>
        <v>47244657.632399231</v>
      </c>
      <c r="I117" s="22">
        <v>114</v>
      </c>
      <c r="J117" s="22">
        <f>'[1]资源-钻石'!T117</f>
        <v>656165.71880296106</v>
      </c>
      <c r="K117" s="22">
        <f>'[1]资源-钻石'!U117</f>
        <v>915822.29068325716</v>
      </c>
      <c r="L117" s="22">
        <f>'[1]资源-钻石'!V117</f>
        <v>1521610.519751583</v>
      </c>
      <c r="M117" s="22">
        <f>'[1]资源-钻石'!W117</f>
        <v>3986081.5717267413</v>
      </c>
      <c r="N117" s="22">
        <f>'[1]资源-钻石'!X117</f>
        <v>9449942.2288994137</v>
      </c>
      <c r="P117" s="135">
        <v>114</v>
      </c>
      <c r="Q117" s="135">
        <f>([2]属性汇总!D118+[2]属性汇总!O118)/2</f>
        <v>1179.6187092467419</v>
      </c>
      <c r="R117" s="135">
        <f>([2]属性汇总!E118+[2]属性汇总!P118)/2</f>
        <v>1192.7943939273789</v>
      </c>
      <c r="S117" s="135">
        <f>([2]属性汇总!F118+[2]属性汇总!Q118)/2</f>
        <v>1206.6422076805038</v>
      </c>
      <c r="T117" s="135">
        <f>([2]属性汇总!G118+[2]属性汇总!R118)/2</f>
        <v>1221.4648655485225</v>
      </c>
      <c r="U117" s="135">
        <f>([2]属性汇总!H118+[2]属性汇总!S118)/2</f>
        <v>1237.5619226680296</v>
      </c>
    </row>
    <row r="118" spans="2:21" x14ac:dyDescent="0.15">
      <c r="B118" s="22">
        <v>115</v>
      </c>
      <c r="C118" s="22">
        <f>'[1]资源-钻石'!L118</f>
        <v>5421767.4371439405</v>
      </c>
      <c r="D118" s="22">
        <f>'[1]资源-钻石'!M118</f>
        <v>7711643.6483203154</v>
      </c>
      <c r="E118" s="22">
        <f>'[1]资源-钻石'!N118</f>
        <v>11268486.914810408</v>
      </c>
      <c r="F118" s="22">
        <f>'[1]资源-钻石'!O118</f>
        <v>27471360.310938835</v>
      </c>
      <c r="G118" s="22">
        <f>'[1]资源-钻石'!P118</f>
        <v>49051936.344741136</v>
      </c>
      <c r="I118" s="22">
        <v>115</v>
      </c>
      <c r="J118" s="22">
        <f>'[1]资源-钻石'!T118</f>
        <v>660498.96226574783</v>
      </c>
      <c r="K118" s="22">
        <f>'[1]资源-钻石'!U118</f>
        <v>922268.85849232273</v>
      </c>
      <c r="L118" s="22">
        <f>'[1]资源-钻石'!V118</f>
        <v>1533153.7443415551</v>
      </c>
      <c r="M118" s="22">
        <f>'[1]资源-钻石'!W118</f>
        <v>4018799.1187757105</v>
      </c>
      <c r="N118" s="22">
        <f>'[1]资源-钻石'!X118</f>
        <v>9529786.5306532793</v>
      </c>
      <c r="P118" s="135">
        <v>115</v>
      </c>
      <c r="Q118" s="135">
        <f>([2]属性汇总!D119+[2]属性汇总!O119)/2</f>
        <v>1194.1161918106382</v>
      </c>
      <c r="R118" s="135">
        <f>([2]属性汇总!E119+[2]属性汇总!P119)/2</f>
        <v>1207.247976453149</v>
      </c>
      <c r="S118" s="135">
        <f>([2]属性汇总!F119+[2]属性汇总!Q119)/2</f>
        <v>1221.0612527147446</v>
      </c>
      <c r="T118" s="135">
        <f>([2]属性汇总!G119+[2]属性汇总!R119)/2</f>
        <v>1235.8794367090823</v>
      </c>
      <c r="U118" s="135">
        <f>([2]属性汇总!H119+[2]属性汇总!S119)/2</f>
        <v>1252.1054814672057</v>
      </c>
    </row>
    <row r="119" spans="2:21" x14ac:dyDescent="0.15">
      <c r="B119" s="22">
        <v>116</v>
      </c>
      <c r="C119" s="22">
        <f>'[1]资源-钻石'!L119</f>
        <v>5539865.2461047936</v>
      </c>
      <c r="D119" s="22">
        <f>'[1]资源-钻石'!M119</f>
        <v>7891892.9958607899</v>
      </c>
      <c r="E119" s="22">
        <f>'[1]资源-钻石'!N119</f>
        <v>11540011.083645754</v>
      </c>
      <c r="F119" s="22">
        <f>'[1]资源-钻石'!O119</f>
        <v>28240376.907160334</v>
      </c>
      <c r="G119" s="22">
        <f>'[1]资源-钻石'!P119</f>
        <v>50859215.05708304</v>
      </c>
      <c r="I119" s="22">
        <v>116</v>
      </c>
      <c r="J119" s="22">
        <f>'[1]资源-钻石'!T119</f>
        <v>664832.20572853473</v>
      </c>
      <c r="K119" s="22">
        <f>'[1]资源-钻石'!U119</f>
        <v>928715.42630138819</v>
      </c>
      <c r="L119" s="22">
        <f>'[1]资源-钻石'!V119</f>
        <v>1544696.9689315273</v>
      </c>
      <c r="M119" s="22">
        <f>'[1]资源-钻石'!W119</f>
        <v>4051516.6658246801</v>
      </c>
      <c r="N119" s="22">
        <f>'[1]资源-钻石'!X119</f>
        <v>9609630.8324071448</v>
      </c>
      <c r="P119" s="135">
        <v>116</v>
      </c>
      <c r="Q119" s="135">
        <f>([2]属性汇总!D120+[2]属性汇总!O120)/2</f>
        <v>1208.7023343863607</v>
      </c>
      <c r="R119" s="135">
        <f>([2]属性汇总!E120+[2]属性汇总!P120)/2</f>
        <v>1221.7887194309478</v>
      </c>
      <c r="S119" s="135">
        <f>([2]属性汇总!F120+[2]属性汇总!Q120)/2</f>
        <v>1235.5659894026548</v>
      </c>
      <c r="T119" s="135">
        <f>([2]属性汇总!G120+[2]属性汇总!R120)/2</f>
        <v>1250.4277190496698</v>
      </c>
      <c r="U119" s="135">
        <f>([2]属性汇总!H120+[2]属性汇总!S120)/2</f>
        <v>1266.8277123536689</v>
      </c>
    </row>
    <row r="120" spans="2:21" x14ac:dyDescent="0.15">
      <c r="B120" s="22">
        <v>117</v>
      </c>
      <c r="C120" s="22">
        <f>'[1]资源-钻石'!L120</f>
        <v>5657963.0550656468</v>
      </c>
      <c r="D120" s="22">
        <f>'[1]资源-钻石'!M120</f>
        <v>8072142.3434012644</v>
      </c>
      <c r="E120" s="22">
        <f>'[1]资源-钻石'!N120</f>
        <v>11811535.252481099</v>
      </c>
      <c r="F120" s="22">
        <f>'[1]资源-钻石'!O120</f>
        <v>29009393.503381833</v>
      </c>
      <c r="G120" s="22">
        <f>'[1]资源-钻石'!P120</f>
        <v>52666493.769424945</v>
      </c>
      <c r="I120" s="22">
        <v>117</v>
      </c>
      <c r="J120" s="22">
        <f>'[1]资源-钻石'!T120</f>
        <v>669165.4491913215</v>
      </c>
      <c r="K120" s="22">
        <f>'[1]资源-钻石'!U120</f>
        <v>935161.99411045376</v>
      </c>
      <c r="L120" s="22">
        <f>'[1]资源-钻石'!V120</f>
        <v>1556240.1935214994</v>
      </c>
      <c r="M120" s="22">
        <f>'[1]资源-钻石'!W120</f>
        <v>4084234.2128736493</v>
      </c>
      <c r="N120" s="22">
        <f>'[1]资源-钻石'!X120</f>
        <v>9689475.1341610122</v>
      </c>
      <c r="P120" s="135">
        <v>117</v>
      </c>
      <c r="Q120" s="135">
        <f>([2]属性汇总!D121+[2]属性汇总!O121)/2</f>
        <v>1223.3772181044226</v>
      </c>
      <c r="R120" s="135">
        <f>([2]属性汇总!E121+[2]属性汇总!P121)/2</f>
        <v>1236.4166228607753</v>
      </c>
      <c r="S120" s="135">
        <f>([2]属性汇总!F121+[2]属性汇总!Q121)/2</f>
        <v>1250.1825830327575</v>
      </c>
      <c r="T120" s="135">
        <f>([2]属性汇总!G121+[2]属性汇总!R121)/2</f>
        <v>1265.1902773295963</v>
      </c>
      <c r="U120" s="135">
        <f>([2]属性汇总!H121+[2]属性汇总!S121)/2</f>
        <v>1281.6362928029816</v>
      </c>
    </row>
    <row r="121" spans="2:21" x14ac:dyDescent="0.15">
      <c r="B121" s="22">
        <v>118</v>
      </c>
      <c r="C121" s="22">
        <f>'[1]资源-钻石'!L121</f>
        <v>5776060.8640264999</v>
      </c>
      <c r="D121" s="22">
        <f>'[1]资源-钻石'!M121</f>
        <v>8252391.6909417389</v>
      </c>
      <c r="E121" s="22">
        <f>'[1]资源-钻石'!N121</f>
        <v>12083059.421316445</v>
      </c>
      <c r="F121" s="22">
        <f>'[1]资源-钻石'!O121</f>
        <v>29778410.099603333</v>
      </c>
      <c r="G121" s="22">
        <f>'[1]资源-钻石'!P121</f>
        <v>54473772.48176685</v>
      </c>
      <c r="I121" s="22">
        <v>118</v>
      </c>
      <c r="J121" s="22">
        <f>'[1]资源-钻石'!T121</f>
        <v>673498.69265410828</v>
      </c>
      <c r="K121" s="22">
        <f>'[1]资源-钻石'!U121</f>
        <v>941608.56191951921</v>
      </c>
      <c r="L121" s="22">
        <f>'[1]资源-钻石'!V121</f>
        <v>1567783.4181114715</v>
      </c>
      <c r="M121" s="22">
        <f>'[1]资源-钻石'!W121</f>
        <v>4116951.7599226185</v>
      </c>
      <c r="N121" s="22">
        <f>'[1]资源-钻石'!X121</f>
        <v>9769319.4359148778</v>
      </c>
      <c r="P121" s="135">
        <v>118</v>
      </c>
      <c r="Q121" s="135">
        <f>([2]属性汇总!D122+[2]属性汇总!O122)/2</f>
        <v>1238.1408429648241</v>
      </c>
      <c r="R121" s="135">
        <f>([2]属性汇总!E122+[2]属性汇总!P122)/2</f>
        <v>1251.1409302528596</v>
      </c>
      <c r="S121" s="135">
        <f>([2]属性汇总!F122+[2]属性汇总!Q122)/2</f>
        <v>1264.9565993026133</v>
      </c>
      <c r="T121" s="135">
        <f>([2]属性汇总!G122+[2]属性汇总!R122)/2</f>
        <v>1280.0397784129673</v>
      </c>
      <c r="U121" s="135">
        <f>([2]属性汇总!H122+[2]属性汇总!S122)/2</f>
        <v>1296.5312228151447</v>
      </c>
    </row>
    <row r="122" spans="2:21" x14ac:dyDescent="0.15">
      <c r="B122" s="22">
        <v>119</v>
      </c>
      <c r="C122" s="22">
        <f>'[1]资源-钻石'!L122</f>
        <v>5894158.6729873531</v>
      </c>
      <c r="D122" s="22">
        <f>'[1]资源-钻石'!M122</f>
        <v>8432641.0384822134</v>
      </c>
      <c r="E122" s="22">
        <f>'[1]资源-钻石'!N122</f>
        <v>12354583.590151791</v>
      </c>
      <c r="F122" s="22">
        <f>'[1]资源-钻石'!O122</f>
        <v>30547426.695824832</v>
      </c>
      <c r="G122" s="22">
        <f>'[1]资源-钻石'!P122</f>
        <v>56281051.194108754</v>
      </c>
      <c r="I122" s="22">
        <v>119</v>
      </c>
      <c r="J122" s="22">
        <f>'[1]资源-钻石'!T122</f>
        <v>677831.93611689517</v>
      </c>
      <c r="K122" s="22">
        <f>'[1]资源-钻石'!U122</f>
        <v>948055.12972858478</v>
      </c>
      <c r="L122" s="22">
        <f>'[1]资源-钻石'!V122</f>
        <v>1579326.6427014435</v>
      </c>
      <c r="M122" s="22">
        <f>'[1]资源-钻石'!W122</f>
        <v>4149669.3069715882</v>
      </c>
      <c r="N122" s="22">
        <f>'[1]资源-钻石'!X122</f>
        <v>9849163.7376687452</v>
      </c>
      <c r="P122" s="135">
        <v>119</v>
      </c>
      <c r="Q122" s="135">
        <f>([2]属性汇总!D123+[2]属性汇总!O123)/2</f>
        <v>1252.993115859379</v>
      </c>
      <c r="R122" s="135">
        <f>([2]属性汇总!E123+[2]属性汇总!P123)/2</f>
        <v>1265.9707728879475</v>
      </c>
      <c r="S122" s="135">
        <f>([2]属性汇总!F123+[2]属性汇总!Q123)/2</f>
        <v>1279.8176280905084</v>
      </c>
      <c r="T122" s="135">
        <f>([2]属性汇总!G123+[2]属性汇总!R123)/2</f>
        <v>1294.9762222997829</v>
      </c>
      <c r="U122" s="135">
        <f>([2]属性汇总!H123+[2]属性汇总!S123)/2</f>
        <v>1311.5134826359122</v>
      </c>
    </row>
    <row r="123" spans="2:21" x14ac:dyDescent="0.15">
      <c r="B123" s="22">
        <v>120</v>
      </c>
      <c r="C123" s="22">
        <f>'[1]资源-钻石'!L123</f>
        <v>6012256.4819482062</v>
      </c>
      <c r="D123" s="22">
        <f>'[1]资源-钻石'!M123</f>
        <v>8612890.386022687</v>
      </c>
      <c r="E123" s="22">
        <f>'[1]资源-钻石'!N123</f>
        <v>12626107.758987136</v>
      </c>
      <c r="F123" s="22">
        <f>'[1]资源-钻石'!O123</f>
        <v>31316443.292046331</v>
      </c>
      <c r="G123" s="22">
        <f>'[1]资源-钻石'!P123</f>
        <v>58088329.906450659</v>
      </c>
      <c r="I123" s="22">
        <v>120</v>
      </c>
      <c r="J123" s="22">
        <f>'[1]资源-钻石'!T123</f>
        <v>682165.17957968195</v>
      </c>
      <c r="K123" s="22">
        <f>'[1]资源-钻石'!U123</f>
        <v>954501.69753765024</v>
      </c>
      <c r="L123" s="22">
        <f>'[1]资源-钻石'!V123</f>
        <v>1590869.8672914156</v>
      </c>
      <c r="M123" s="22">
        <f>'[1]资源-钻石'!W123</f>
        <v>4182386.8540205574</v>
      </c>
      <c r="N123" s="22">
        <f>'[1]资源-钻石'!X123</f>
        <v>9929008.0394226108</v>
      </c>
      <c r="P123" s="135">
        <v>120</v>
      </c>
      <c r="Q123" s="135">
        <f>([2]属性汇总!D124+[2]属性汇总!O124)/2</f>
        <v>1267.9340201777914</v>
      </c>
      <c r="R123" s="135">
        <f>([2]属性汇总!E124+[2]属性汇总!P124)/2</f>
        <v>1280.8881504642709</v>
      </c>
      <c r="S123" s="135">
        <f>([2]属性汇总!F124+[2]属性汇总!Q124)/2</f>
        <v>1294.7656693964423</v>
      </c>
      <c r="T123" s="135">
        <f>([2]属性汇总!G124+[2]属性汇总!R124)/2</f>
        <v>1310.0011644350116</v>
      </c>
      <c r="U123" s="135">
        <f>([2]属性汇总!H124+[2]属性汇总!S124)/2</f>
        <v>1326.5891055253019</v>
      </c>
    </row>
    <row r="124" spans="2:21" x14ac:dyDescent="0.15">
      <c r="B124" s="22">
        <v>121</v>
      </c>
      <c r="C124" s="22">
        <f>'[1]资源-钻石'!L124</f>
        <v>6130354.2909090593</v>
      </c>
      <c r="D124" s="22">
        <f>'[1]资源-钻石'!M124</f>
        <v>8793139.7335631605</v>
      </c>
      <c r="E124" s="22">
        <f>'[1]资源-钻石'!N124</f>
        <v>12897631.927822482</v>
      </c>
      <c r="F124" s="22">
        <f>'[1]资源-钻石'!O124</f>
        <v>32085459.88826783</v>
      </c>
      <c r="G124" s="22">
        <f>'[1]资源-钻石'!P124</f>
        <v>59895608.618792564</v>
      </c>
      <c r="I124" s="22">
        <v>121</v>
      </c>
      <c r="J124" s="22">
        <f>'[1]资源-钻石'!T124</f>
        <v>686498.42304246884</v>
      </c>
      <c r="K124" s="22">
        <f>'[1]资源-钻石'!U124</f>
        <v>960948.26534671569</v>
      </c>
      <c r="L124" s="22">
        <f>'[1]资源-钻石'!V124</f>
        <v>1602413.0918813876</v>
      </c>
      <c r="M124" s="22">
        <f>'[1]资源-钻石'!W124</f>
        <v>4215104.4010695266</v>
      </c>
      <c r="N124" s="22">
        <f>'[1]资源-钻石'!X124</f>
        <v>10008852.341176478</v>
      </c>
      <c r="P124" s="135">
        <v>121</v>
      </c>
      <c r="Q124" s="135">
        <f>([2]属性汇总!D125+[2]属性汇总!O125)/2</f>
        <v>1282.9636628769363</v>
      </c>
      <c r="R124" s="135">
        <f>([2]属性汇总!E125+[2]属性汇总!P125)/2</f>
        <v>1295.8930629818292</v>
      </c>
      <c r="S124" s="135">
        <f>([2]属性汇总!F125+[2]属性汇总!Q125)/2</f>
        <v>1309.8019208175429</v>
      </c>
      <c r="T124" s="135">
        <f>([2]属性汇总!G125+[2]属性汇总!R125)/2</f>
        <v>1325.162264711782</v>
      </c>
      <c r="U124" s="135">
        <f>([2]属性汇总!H125+[2]属性汇总!S125)/2</f>
        <v>1341.7511822767292</v>
      </c>
    </row>
    <row r="125" spans="2:21" x14ac:dyDescent="0.15">
      <c r="B125" s="22">
        <v>122</v>
      </c>
      <c r="C125" s="22">
        <f>'[1]资源-钻石'!L125</f>
        <v>6248452.0998699125</v>
      </c>
      <c r="D125" s="22">
        <f>'[1]资源-钻石'!M125</f>
        <v>8973389.0811036341</v>
      </c>
      <c r="E125" s="22">
        <f>'[1]资源-钻石'!N125</f>
        <v>13169156.096657827</v>
      </c>
      <c r="F125" s="22">
        <f>'[1]资源-钻石'!O125</f>
        <v>32854476.484489329</v>
      </c>
      <c r="G125" s="22">
        <f>'[1]资源-钻石'!P125</f>
        <v>61702887.331134468</v>
      </c>
      <c r="I125" s="22">
        <v>122</v>
      </c>
      <c r="J125" s="22">
        <f>'[1]资源-钻石'!T125</f>
        <v>690831.66650525562</v>
      </c>
      <c r="K125" s="22">
        <f>'[1]资源-钻石'!U125</f>
        <v>967394.83315578126</v>
      </c>
      <c r="L125" s="22">
        <f>'[1]资源-钻石'!V125</f>
        <v>1613956.3164713597</v>
      </c>
      <c r="M125" s="22">
        <f>'[1]资源-钻石'!W125</f>
        <v>4247821.9481184958</v>
      </c>
      <c r="N125" s="22">
        <f>'[1]资源-钻石'!X125</f>
        <v>10088696.642930344</v>
      </c>
      <c r="P125" s="135">
        <v>122</v>
      </c>
      <c r="Q125" s="135">
        <f>([2]属性汇总!D126+[2]属性汇总!O126)/2</f>
        <v>1298.0820439568131</v>
      </c>
      <c r="R125" s="135">
        <f>([2]属性汇总!E126+[2]属性汇总!P126)/2</f>
        <v>1310.9950717995343</v>
      </c>
      <c r="S125" s="135">
        <f>([2]属性汇总!F126+[2]属性汇总!Q126)/2</f>
        <v>1325.0493299552534</v>
      </c>
      <c r="T125" s="135">
        <f>([2]属性汇总!G126+[2]属性汇总!R126)/2</f>
        <v>1340.4109731875792</v>
      </c>
      <c r="U125" s="135">
        <f>([2]属性汇总!H126+[2]属性汇总!S126)/2</f>
        <v>1357.0053031971838</v>
      </c>
    </row>
    <row r="126" spans="2:21" x14ac:dyDescent="0.15">
      <c r="B126" s="22">
        <v>123</v>
      </c>
      <c r="C126" s="22">
        <f>'[1]资源-钻石'!L126</f>
        <v>6366549.9088307656</v>
      </c>
      <c r="D126" s="22">
        <f>'[1]资源-钻石'!M126</f>
        <v>9153638.4286441077</v>
      </c>
      <c r="E126" s="22">
        <f>'[1]资源-钻石'!N126</f>
        <v>13440680.265493173</v>
      </c>
      <c r="F126" s="22">
        <f>'[1]资源-钻石'!O126</f>
        <v>33623493.080710828</v>
      </c>
      <c r="G126" s="22">
        <f>'[1]资源-钻石'!P126</f>
        <v>63510166.043476373</v>
      </c>
      <c r="I126" s="22">
        <v>123</v>
      </c>
      <c r="J126" s="22">
        <f>'[1]资源-钻石'!T126</f>
        <v>695164.90996804251</v>
      </c>
      <c r="K126" s="22">
        <f>'[1]资源-钻石'!U126</f>
        <v>973841.40096484672</v>
      </c>
      <c r="L126" s="22">
        <f>'[1]资源-钻石'!V126</f>
        <v>1625499.5410613318</v>
      </c>
      <c r="M126" s="22">
        <f>'[1]资源-钻石'!W126</f>
        <v>4280539.4951674649</v>
      </c>
      <c r="N126" s="22">
        <f>'[1]资源-钻石'!X126</f>
        <v>10168540.944684211</v>
      </c>
      <c r="P126" s="135">
        <v>123</v>
      </c>
      <c r="Q126" s="135">
        <f>([2]属性汇总!D127+[2]属性汇总!O127)/2</f>
        <v>1313.2891271868507</v>
      </c>
      <c r="R126" s="135">
        <f>([2]属性汇总!E127+[2]属性汇总!P127)/2</f>
        <v>1326.2981853513306</v>
      </c>
      <c r="S126" s="135">
        <f>([2]属性汇总!F127+[2]属性汇总!Q127)/2</f>
        <v>1340.3854011767507</v>
      </c>
      <c r="T126" s="135">
        <f>([2]属性汇总!G127+[2]属性汇总!R127)/2</f>
        <v>1355.7472898624037</v>
      </c>
      <c r="U126" s="135">
        <f>([2]属性汇总!H127+[2]属性汇总!S127)/2</f>
        <v>1372.4612500067446</v>
      </c>
    </row>
    <row r="127" spans="2:21" x14ac:dyDescent="0.15">
      <c r="B127" s="22">
        <v>124</v>
      </c>
      <c r="C127" s="22">
        <f>'[1]资源-钻石'!L127</f>
        <v>6484647.7177916188</v>
      </c>
      <c r="D127" s="22">
        <f>'[1]资源-钻石'!M127</f>
        <v>9333887.7761845812</v>
      </c>
      <c r="E127" s="22">
        <f>'[1]资源-钻石'!N127</f>
        <v>13712204.434328519</v>
      </c>
      <c r="F127" s="22">
        <f>'[1]资源-钻石'!O127</f>
        <v>34392509.676932327</v>
      </c>
      <c r="G127" s="22">
        <f>'[1]资源-钻石'!P127</f>
        <v>65317444.755818278</v>
      </c>
      <c r="I127" s="22">
        <v>124</v>
      </c>
      <c r="J127" s="22">
        <f>'[1]资源-钻石'!T127</f>
        <v>699498.15343082929</v>
      </c>
      <c r="K127" s="22">
        <f>'[1]资源-钻石'!U127</f>
        <v>980287.96877391229</v>
      </c>
      <c r="L127" s="22">
        <f>'[1]资源-钻石'!V127</f>
        <v>1637042.7656513038</v>
      </c>
      <c r="M127" s="22">
        <f>'[1]资源-钻石'!W127</f>
        <v>4313257.0422164341</v>
      </c>
      <c r="N127" s="22">
        <f>'[1]资源-钻石'!X127</f>
        <v>10248385.246438077</v>
      </c>
      <c r="P127" s="135">
        <v>124</v>
      </c>
      <c r="Q127" s="135">
        <f>([2]属性汇总!D128+[2]属性汇总!O128)/2</f>
        <v>1328.5848309975088</v>
      </c>
      <c r="R127" s="135">
        <f>([2]属性汇总!E128+[2]属性汇总!P128)/2</f>
        <v>1341.6904621435751</v>
      </c>
      <c r="S127" s="135">
        <f>([2]属性汇总!F128+[2]属性汇总!Q128)/2</f>
        <v>1355.8101344820352</v>
      </c>
      <c r="T127" s="135">
        <f>([2]属性汇总!G128+[2]属性汇总!R128)/2</f>
        <v>1371.3020566481221</v>
      </c>
      <c r="U127" s="135">
        <f>([2]属性汇总!H128+[2]属性汇总!S128)/2</f>
        <v>1387.8366792311435</v>
      </c>
    </row>
    <row r="128" spans="2:21" x14ac:dyDescent="0.15">
      <c r="B128" s="22">
        <v>125</v>
      </c>
      <c r="C128" s="22">
        <f>'[1]资源-钻石'!L128</f>
        <v>6602745.5267524719</v>
      </c>
      <c r="D128" s="22">
        <f>'[1]资源-钻石'!M128</f>
        <v>9514137.1237250548</v>
      </c>
      <c r="E128" s="22">
        <f>'[1]资源-钻石'!N128</f>
        <v>13983728.603163864</v>
      </c>
      <c r="F128" s="22">
        <f>'[1]资源-钻石'!O128</f>
        <v>35161526.273153827</v>
      </c>
      <c r="G128" s="22">
        <f>'[1]资源-钻石'!P128</f>
        <v>67124723.468160182</v>
      </c>
      <c r="I128" s="22">
        <v>125</v>
      </c>
      <c r="J128" s="22">
        <f>'[1]资源-钻石'!T128</f>
        <v>703831.39689361618</v>
      </c>
      <c r="K128" s="22">
        <f>'[1]资源-钻石'!U128</f>
        <v>986734.53658297774</v>
      </c>
      <c r="L128" s="22">
        <f>'[1]资源-钻石'!V128</f>
        <v>1648585.9902412759</v>
      </c>
      <c r="M128" s="22">
        <f>'[1]资源-钻石'!W128</f>
        <v>4345974.5892654033</v>
      </c>
      <c r="N128" s="22">
        <f>'[1]资源-钻石'!X128</f>
        <v>10328229.548191942</v>
      </c>
      <c r="P128" s="135">
        <v>125</v>
      </c>
      <c r="Q128" s="135">
        <f>([2]属性汇总!D129+[2]属性汇总!O129)/2</f>
        <v>1343.9692711442049</v>
      </c>
      <c r="R128" s="135">
        <f>([2]属性汇总!E129+[2]属性汇总!P129)/2</f>
        <v>1357.1761349191347</v>
      </c>
      <c r="S128" s="135">
        <f>([2]属性汇总!F129+[2]属性汇总!Q129)/2</f>
        <v>1371.4446814446724</v>
      </c>
      <c r="T128" s="135">
        <f>([2]属性汇总!G129+[2]属性汇总!R129)/2</f>
        <v>1386.749338902443</v>
      </c>
      <c r="U128" s="135">
        <f>([2]属性汇总!H129+[2]属性汇总!S129)/2</f>
        <v>1403.2715646374813</v>
      </c>
    </row>
    <row r="129" spans="2:21" x14ac:dyDescent="0.15">
      <c r="B129" s="22">
        <v>126</v>
      </c>
      <c r="C129" s="22">
        <f>'[1]资源-钻石'!L129</f>
        <v>6720843.3357133251</v>
      </c>
      <c r="D129" s="22">
        <f>'[1]资源-钻石'!M129</f>
        <v>9694386.4712655284</v>
      </c>
      <c r="E129" s="22">
        <f>'[1]资源-钻石'!N129</f>
        <v>14255252.77199921</v>
      </c>
      <c r="F129" s="22">
        <f>'[1]资源-钻石'!O129</f>
        <v>35930542.869375326</v>
      </c>
      <c r="G129" s="22">
        <f>'[1]资源-钻石'!P129</f>
        <v>68932002.180502087</v>
      </c>
      <c r="I129" s="22">
        <v>126</v>
      </c>
      <c r="J129" s="22">
        <f>'[1]资源-钻石'!T129</f>
        <v>708164.64035640308</v>
      </c>
      <c r="K129" s="22">
        <f>'[1]资源-钻石'!U129</f>
        <v>993181.10439204331</v>
      </c>
      <c r="L129" s="22">
        <f>'[1]资源-钻石'!V129</f>
        <v>1660129.2148312479</v>
      </c>
      <c r="M129" s="22">
        <f>'[1]资源-钻石'!W129</f>
        <v>4378692.1363143725</v>
      </c>
      <c r="N129" s="22">
        <f>'[1]资源-钻石'!X129</f>
        <v>10408073.84994581</v>
      </c>
      <c r="P129" s="135">
        <v>126</v>
      </c>
      <c r="Q129" s="135">
        <f>([2]属性汇总!D130+[2]属性汇总!O130)/2</f>
        <v>1359.4485046608715</v>
      </c>
      <c r="R129" s="135">
        <f>([2]属性汇总!E130+[2]属性汇总!P130)/2</f>
        <v>1372.8201490171057</v>
      </c>
      <c r="S129" s="135">
        <f>([2]属性汇总!F130+[2]属性汇总!Q130)/2</f>
        <v>1387.0024937857743</v>
      </c>
      <c r="T129" s="135">
        <f>([2]属性汇总!G130+[2]属性汇总!R130)/2</f>
        <v>1402.2370278920989</v>
      </c>
      <c r="U129" s="135">
        <f>([2]属性汇总!H130+[2]属性汇总!S130)/2</f>
        <v>1418.7916120405712</v>
      </c>
    </row>
    <row r="130" spans="2:21" x14ac:dyDescent="0.15">
      <c r="B130" s="22">
        <v>127</v>
      </c>
      <c r="C130" s="22">
        <f>'[1]资源-钻石'!L130</f>
        <v>6838941.1446741782</v>
      </c>
      <c r="D130" s="22">
        <f>'[1]资源-钻石'!M130</f>
        <v>9874635.8188060019</v>
      </c>
      <c r="E130" s="22">
        <f>'[1]资源-钻石'!N130</f>
        <v>14526776.940834556</v>
      </c>
      <c r="F130" s="22">
        <f>'[1]资源-钻石'!O130</f>
        <v>36699559.465596825</v>
      </c>
      <c r="G130" s="22">
        <f>'[1]资源-钻石'!P130</f>
        <v>70739280.892843992</v>
      </c>
      <c r="I130" s="22">
        <v>127</v>
      </c>
      <c r="J130" s="22">
        <f>'[1]资源-钻石'!T130</f>
        <v>712497.88381918985</v>
      </c>
      <c r="K130" s="22">
        <f>'[1]资源-钻石'!U130</f>
        <v>999627.67220110877</v>
      </c>
      <c r="L130" s="22">
        <f>'[1]资源-钻石'!V130</f>
        <v>1671672.43942122</v>
      </c>
      <c r="M130" s="22">
        <f>'[1]资源-钻石'!W130</f>
        <v>4411409.6833633417</v>
      </c>
      <c r="N130" s="22">
        <f>'[1]资源-钻石'!X130</f>
        <v>10487918.151699675</v>
      </c>
      <c r="P130" s="135">
        <v>127</v>
      </c>
      <c r="Q130" s="135">
        <f>([2]属性汇总!D131+[2]属性汇总!O131)/2</f>
        <v>1375.0383903341924</v>
      </c>
      <c r="R130" s="135">
        <f>([2]属性汇总!E131+[2]属性汇总!P131)/2</f>
        <v>1388.4386602284694</v>
      </c>
      <c r="S130" s="135">
        <f>([2]属性汇总!F131+[2]属性汇总!Q131)/2</f>
        <v>1402.6121929377832</v>
      </c>
      <c r="T130" s="135">
        <f>([2]属性汇总!G131+[2]属性汇总!R131)/2</f>
        <v>1417.8104884772943</v>
      </c>
      <c r="U130" s="135">
        <f>([2]属性汇总!H131+[2]属性汇总!S131)/2</f>
        <v>1434.3968214404131</v>
      </c>
    </row>
    <row r="131" spans="2:21" x14ac:dyDescent="0.15">
      <c r="B131" s="22">
        <v>128</v>
      </c>
      <c r="C131" s="22">
        <f>'[1]资源-钻石'!L131</f>
        <v>6957038.9536350314</v>
      </c>
      <c r="D131" s="22">
        <f>'[1]资源-钻石'!M131</f>
        <v>10054885.166346475</v>
      </c>
      <c r="E131" s="22">
        <f>'[1]资源-钻石'!N131</f>
        <v>14798301.109669901</v>
      </c>
      <c r="F131" s="22">
        <f>'[1]资源-钻石'!O131</f>
        <v>37468576.061818324</v>
      </c>
      <c r="G131" s="22">
        <f>'[1]资源-钻石'!P131</f>
        <v>72546559.605185896</v>
      </c>
      <c r="I131" s="22">
        <v>128</v>
      </c>
      <c r="J131" s="22">
        <f>'[1]资源-钻石'!T131</f>
        <v>716831.12728197663</v>
      </c>
      <c r="K131" s="22">
        <f>'[1]资源-钻石'!U131</f>
        <v>1006074.2400101742</v>
      </c>
      <c r="L131" s="22">
        <f>'[1]资源-钻石'!V131</f>
        <v>1683215.664011192</v>
      </c>
      <c r="M131" s="22">
        <f>'[1]资源-钻石'!W131</f>
        <v>4444127.2304123109</v>
      </c>
      <c r="N131" s="22">
        <f>'[1]资源-钻石'!X131</f>
        <v>10567762.453453541</v>
      </c>
      <c r="P131" s="135">
        <v>128</v>
      </c>
      <c r="Q131" s="135">
        <f>([2]属性汇总!D132+[2]属性汇总!O132)/2</f>
        <v>1390.7404733204921</v>
      </c>
      <c r="R131" s="135">
        <f>([2]属性汇总!E132+[2]属性汇总!P132)/2</f>
        <v>1404.1321656399587</v>
      </c>
      <c r="S131" s="135">
        <f>([2]属性汇总!F132+[2]属性汇总!Q132)/2</f>
        <v>1418.3091431553826</v>
      </c>
      <c r="T131" s="135">
        <f>([2]属性汇总!G132+[2]属性汇总!R132)/2</f>
        <v>1433.4697206580281</v>
      </c>
      <c r="U131" s="135">
        <f>([2]属性汇总!H132+[2]属性汇总!S132)/2</f>
        <v>1450.2367616987933</v>
      </c>
    </row>
    <row r="132" spans="2:21" x14ac:dyDescent="0.15">
      <c r="B132" s="22">
        <v>129</v>
      </c>
      <c r="C132" s="22">
        <f>'[1]资源-钻石'!L132</f>
        <v>7075136.7625958845</v>
      </c>
      <c r="D132" s="22">
        <f>'[1]资源-钻石'!M132</f>
        <v>10235134.513886949</v>
      </c>
      <c r="E132" s="22">
        <f>'[1]资源-钻石'!N132</f>
        <v>15069825.278505247</v>
      </c>
      <c r="F132" s="22">
        <f>'[1]资源-钻石'!O132</f>
        <v>38237592.658039823</v>
      </c>
      <c r="G132" s="22">
        <f>'[1]资源-钻石'!P132</f>
        <v>74353838.317527801</v>
      </c>
      <c r="I132" s="22">
        <v>129</v>
      </c>
      <c r="J132" s="22">
        <f>'[1]资源-钻石'!T132</f>
        <v>721164.37074476352</v>
      </c>
      <c r="K132" s="22">
        <f>'[1]资源-钻石'!U132</f>
        <v>1012520.8078192398</v>
      </c>
      <c r="L132" s="22">
        <f>'[1]资源-钻石'!V132</f>
        <v>1694758.8886011641</v>
      </c>
      <c r="M132" s="22">
        <f>'[1]资源-钻石'!W132</f>
        <v>4476844.7774612801</v>
      </c>
      <c r="N132" s="22">
        <f>'[1]资源-钻石'!X132</f>
        <v>10647606.755207408</v>
      </c>
      <c r="P132" s="135">
        <v>129</v>
      </c>
      <c r="Q132" s="135">
        <f>([2]属性汇总!D133+[2]属性汇总!O133)/2</f>
        <v>1406.5318762872869</v>
      </c>
      <c r="R132" s="135">
        <f>([2]属性汇总!E133+[2]属性汇总!P133)/2</f>
        <v>1419.9139095235314</v>
      </c>
      <c r="S132" s="135">
        <f>([2]属性汇总!F133+[2]属性汇总!Q133)/2</f>
        <v>1434.0933444385723</v>
      </c>
      <c r="T132" s="135">
        <f>([2]属性汇总!G133+[2]属性汇总!R133)/2</f>
        <v>1449.3451690810887</v>
      </c>
      <c r="U132" s="135">
        <f>([2]属性汇总!H133+[2]属性汇总!S133)/2</f>
        <v>1466.3237763316922</v>
      </c>
    </row>
    <row r="133" spans="2:21" x14ac:dyDescent="0.15">
      <c r="B133" s="22">
        <v>130</v>
      </c>
      <c r="C133" s="22">
        <f>'[1]资源-钻石'!L133</f>
        <v>7193234.5715567376</v>
      </c>
      <c r="D133" s="22">
        <f>'[1]资源-钻石'!M133</f>
        <v>10415383.861427423</v>
      </c>
      <c r="E133" s="22">
        <f>'[1]资源-钻石'!N133</f>
        <v>15341349.447340593</v>
      </c>
      <c r="F133" s="22">
        <f>'[1]资源-钻石'!O133</f>
        <v>39006609.254261322</v>
      </c>
      <c r="G133" s="22">
        <f>'[1]资源-钻石'!P133</f>
        <v>76161117.029869705</v>
      </c>
      <c r="I133" s="22">
        <v>130</v>
      </c>
      <c r="J133" s="22">
        <f>'[1]资源-钻石'!T133</f>
        <v>725497.6142075503</v>
      </c>
      <c r="K133" s="22">
        <f>'[1]资源-钻石'!U133</f>
        <v>1018967.3756283054</v>
      </c>
      <c r="L133" s="22">
        <f>'[1]资源-钻石'!V133</f>
        <v>1706302.1131911362</v>
      </c>
      <c r="M133" s="22">
        <f>'[1]资源-钻石'!W133</f>
        <v>4509562.3245102493</v>
      </c>
      <c r="N133" s="22">
        <f>'[1]资源-钻石'!X133</f>
        <v>10727451.056961274</v>
      </c>
      <c r="P133" s="135">
        <v>130</v>
      </c>
      <c r="Q133" s="135">
        <f>([2]属性汇总!D134+[2]属性汇总!O134)/2</f>
        <v>1422.4125992345771</v>
      </c>
      <c r="R133" s="135">
        <f>([2]属性汇总!E134+[2]属性汇总!P134)/2</f>
        <v>1435.7838918791867</v>
      </c>
      <c r="S133" s="135">
        <f>([2]属性汇总!F134+[2]属性汇总!Q134)/2</f>
        <v>1450.0239223561075</v>
      </c>
      <c r="T133" s="135">
        <f>([2]属性汇总!G134+[2]属性汇总!R134)/2</f>
        <v>1465.4725682764351</v>
      </c>
      <c r="U133" s="135">
        <f>([2]属性汇总!H134+[2]属性汇总!S134)/2</f>
        <v>1482.4998342991189</v>
      </c>
    </row>
    <row r="134" spans="2:21" x14ac:dyDescent="0.15">
      <c r="B134" s="22">
        <v>131</v>
      </c>
      <c r="C134" s="22">
        <f>'[1]资源-钻石'!L134</f>
        <v>7311332.3805175908</v>
      </c>
      <c r="D134" s="22">
        <f>'[1]资源-钻石'!M134</f>
        <v>10595633.208967896</v>
      </c>
      <c r="E134" s="22">
        <f>'[1]资源-钻石'!N134</f>
        <v>15612873.616175938</v>
      </c>
      <c r="F134" s="22">
        <f>'[1]资源-钻石'!O134</f>
        <v>39775625.850482821</v>
      </c>
      <c r="G134" s="22">
        <f>'[1]资源-钻石'!P134</f>
        <v>77968395.74221161</v>
      </c>
      <c r="I134" s="22">
        <v>131</v>
      </c>
      <c r="J134" s="22">
        <f>'[1]资源-钻石'!T134</f>
        <v>729830.85767033719</v>
      </c>
      <c r="K134" s="22">
        <f>'[1]资源-钻石'!U134</f>
        <v>1025413.9434373708</v>
      </c>
      <c r="L134" s="22">
        <f>'[1]资源-钻石'!V134</f>
        <v>1717845.3377811082</v>
      </c>
      <c r="M134" s="22">
        <f>'[1]资源-钻石'!W134</f>
        <v>4542279.8715592185</v>
      </c>
      <c r="N134" s="22">
        <f>'[1]资源-钻石'!X134</f>
        <v>10807295.358715139</v>
      </c>
      <c r="P134" s="135">
        <v>131</v>
      </c>
      <c r="Q134" s="135">
        <f>([2]属性汇总!D135+[2]属性汇总!O135)/2</f>
        <v>1438.3826421623619</v>
      </c>
      <c r="R134" s="135">
        <f>([2]属性汇总!E135+[2]属性汇总!P135)/2</f>
        <v>1451.7630802723777</v>
      </c>
      <c r="S134" s="135">
        <f>([2]属性汇总!F135+[2]属性汇总!Q135)/2</f>
        <v>1466.0977517868405</v>
      </c>
      <c r="T134" s="135">
        <f>([2]属性汇总!G135+[2]属性汇总!R135)/2</f>
        <v>1481.6894563572534</v>
      </c>
      <c r="U134" s="135">
        <f>([2]属性汇总!H135+[2]属性汇总!S135)/2</f>
        <v>1498.7649356010727</v>
      </c>
    </row>
    <row r="135" spans="2:21" x14ac:dyDescent="0.15">
      <c r="B135" s="22">
        <v>132</v>
      </c>
      <c r="C135" s="22">
        <f>'[1]资源-钻石'!L135</f>
        <v>7429430.1894784439</v>
      </c>
      <c r="D135" s="22">
        <f>'[1]资源-钻石'!M135</f>
        <v>10775882.55650837</v>
      </c>
      <c r="E135" s="22">
        <f>'[1]资源-钻石'!N135</f>
        <v>15884397.785011284</v>
      </c>
      <c r="F135" s="22">
        <f>'[1]资源-钻石'!O135</f>
        <v>40544642.446704321</v>
      </c>
      <c r="G135" s="22">
        <f>'[1]资源-钻石'!P135</f>
        <v>79775674.454553515</v>
      </c>
      <c r="I135" s="22">
        <v>132</v>
      </c>
      <c r="J135" s="22">
        <f>'[1]资源-钻石'!T135</f>
        <v>734164.10113312397</v>
      </c>
      <c r="K135" s="22">
        <f>'[1]资源-钻石'!U135</f>
        <v>1031860.5112464364</v>
      </c>
      <c r="L135" s="22">
        <f>'[1]资源-钻石'!V135</f>
        <v>1729388.5623710803</v>
      </c>
      <c r="M135" s="22">
        <f>'[1]资源-钻石'!W135</f>
        <v>4574997.4186081877</v>
      </c>
      <c r="N135" s="22">
        <f>'[1]资源-钻石'!X135</f>
        <v>10887139.660469007</v>
      </c>
      <c r="P135" s="135">
        <v>132</v>
      </c>
      <c r="Q135" s="135">
        <f>([2]属性汇总!D136+[2]属性汇总!O136)/2</f>
        <v>1454.4428839551679</v>
      </c>
      <c r="R135" s="135">
        <f>([2]属性汇总!E136+[2]属性汇总!P136)/2</f>
        <v>1467.8428802059545</v>
      </c>
      <c r="S135" s="135">
        <f>([2]属性汇总!F136+[2]属性汇总!Q136)/2</f>
        <v>1482.2602780294285</v>
      </c>
      <c r="T135" s="135">
        <f>([2]属性汇总!G136+[2]属性汇总!R136)/2</f>
        <v>1497.9958333235429</v>
      </c>
      <c r="U135" s="135">
        <f>([2]属性汇总!H136+[2]属性汇总!S136)/2</f>
        <v>1515.0903994940581</v>
      </c>
    </row>
    <row r="136" spans="2:21" x14ac:dyDescent="0.15">
      <c r="B136" s="22">
        <v>133</v>
      </c>
      <c r="C136" s="22">
        <f>'[1]资源-钻石'!L136</f>
        <v>7547527.9984392971</v>
      </c>
      <c r="D136" s="22">
        <f>'[1]资源-钻石'!M136</f>
        <v>10956131.904048843</v>
      </c>
      <c r="E136" s="22">
        <f>'[1]资源-钻石'!N136</f>
        <v>16155921.95384663</v>
      </c>
      <c r="F136" s="22">
        <f>'[1]资源-钻石'!O136</f>
        <v>41313659.04292582</v>
      </c>
      <c r="G136" s="22">
        <f>'[1]资源-钻石'!P136</f>
        <v>81582953.166895419</v>
      </c>
      <c r="I136" s="22">
        <v>133</v>
      </c>
      <c r="J136" s="22">
        <f>'[1]资源-钻石'!T136</f>
        <v>738497.34459591086</v>
      </c>
      <c r="K136" s="22">
        <f>'[1]资源-钻石'!U136</f>
        <v>1038307.0790555018</v>
      </c>
      <c r="L136" s="22">
        <f>'[1]资源-钻石'!V136</f>
        <v>1740931.7869610523</v>
      </c>
      <c r="M136" s="22">
        <f>'[1]资源-钻石'!W136</f>
        <v>4607714.9656571578</v>
      </c>
      <c r="N136" s="22">
        <f>'[1]资源-钻石'!X136</f>
        <v>10966983.962222872</v>
      </c>
      <c r="P136" s="135">
        <v>133</v>
      </c>
      <c r="Q136" s="135">
        <f>([2]属性汇总!D137+[2]属性汇总!O137)/2</f>
        <v>1470.5926802517533</v>
      </c>
      <c r="R136" s="135">
        <f>([2]属性汇总!E137+[2]属性汇总!P137)/2</f>
        <v>1484.0113366192877</v>
      </c>
      <c r="S136" s="135">
        <f>([2]属性汇总!F137+[2]属性汇总!Q137)/2</f>
        <v>1498.5115010838708</v>
      </c>
      <c r="T136" s="135">
        <f>([2]属性汇总!G137+[2]属性汇总!R137)/2</f>
        <v>1514.3836177214075</v>
      </c>
      <c r="U136" s="135">
        <f>([2]属性汇总!H137+[2]属性汇总!S137)/2</f>
        <v>1531.435150173761</v>
      </c>
    </row>
    <row r="137" spans="2:21" x14ac:dyDescent="0.15">
      <c r="B137" s="22">
        <v>134</v>
      </c>
      <c r="C137" s="22">
        <f>'[1]资源-钻石'!L137</f>
        <v>7665625.8074001502</v>
      </c>
      <c r="D137" s="22">
        <f>'[1]资源-钻石'!M137</f>
        <v>11136381.251589317</v>
      </c>
      <c r="E137" s="22">
        <f>'[1]资源-钻石'!N137</f>
        <v>16427446.122681975</v>
      </c>
      <c r="F137" s="22">
        <f>'[1]资源-钻石'!O137</f>
        <v>42082675.639147319</v>
      </c>
      <c r="G137" s="22">
        <f>'[1]资源-钻石'!P137</f>
        <v>83390231.879237324</v>
      </c>
      <c r="I137" s="22">
        <v>134</v>
      </c>
      <c r="J137" s="22">
        <f>'[1]资源-钻石'!T137</f>
        <v>742830.58805869764</v>
      </c>
      <c r="K137" s="22">
        <f>'[1]资源-钻石'!U137</f>
        <v>1044753.6468645674</v>
      </c>
      <c r="L137" s="22">
        <f>'[1]资源-钻石'!V137</f>
        <v>1752475.0115510244</v>
      </c>
      <c r="M137" s="22">
        <f>'[1]资源-钻石'!W137</f>
        <v>4640432.512706127</v>
      </c>
      <c r="N137" s="22">
        <f>'[1]资源-钻石'!X137</f>
        <v>11046828.263976738</v>
      </c>
      <c r="P137" s="135">
        <v>134</v>
      </c>
      <c r="Q137" s="135">
        <f>([2]属性汇总!D138+[2]属性汇总!O138)/2</f>
        <v>1486.8318104684404</v>
      </c>
      <c r="R137" s="135">
        <f>([2]属性汇总!E138+[2]属性汇总!P138)/2</f>
        <v>1500.2684495123769</v>
      </c>
      <c r="S137" s="135">
        <f>([2]属性汇总!F138+[2]属性汇总!Q138)/2</f>
        <v>1514.8811104764163</v>
      </c>
      <c r="T137" s="135">
        <f>([2]属性汇总!G138+[2]属性汇总!R138)/2</f>
        <v>1530.836717990901</v>
      </c>
      <c r="U137" s="135">
        <f>([2]属性汇总!H138+[2]属性汇总!S138)/2</f>
        <v>1547.8677460054155</v>
      </c>
    </row>
    <row r="138" spans="2:21" x14ac:dyDescent="0.15">
      <c r="B138" s="22">
        <v>135</v>
      </c>
      <c r="C138" s="22">
        <f>'[1]资源-钻石'!L138</f>
        <v>7783723.6163610034</v>
      </c>
      <c r="D138" s="22">
        <f>'[1]资源-钻石'!M138</f>
        <v>11316630.59912979</v>
      </c>
      <c r="E138" s="22">
        <f>'[1]资源-钻石'!N138</f>
        <v>16698970.291517321</v>
      </c>
      <c r="F138" s="22">
        <f>'[1]资源-钻石'!O138</f>
        <v>42851692.235368818</v>
      </c>
      <c r="G138" s="22">
        <f>'[1]资源-钻石'!P138</f>
        <v>85197510.591579229</v>
      </c>
      <c r="I138" s="22">
        <v>135</v>
      </c>
      <c r="J138" s="22">
        <f>'[1]资源-钻石'!T138</f>
        <v>747163.83152148454</v>
      </c>
      <c r="K138" s="22">
        <f>'[1]资源-钻石'!U138</f>
        <v>1051200.214673633</v>
      </c>
      <c r="L138" s="22">
        <f>'[1]资源-钻石'!V138</f>
        <v>1764018.2361409965</v>
      </c>
      <c r="M138" s="22">
        <f>'[1]资源-钻石'!W138</f>
        <v>4673150.0597550962</v>
      </c>
      <c r="N138" s="22">
        <f>'[1]资源-钻石'!X138</f>
        <v>11126672.565730605</v>
      </c>
      <c r="P138" s="135">
        <v>135</v>
      </c>
      <c r="Q138" s="135">
        <f>([2]属性汇总!D139+[2]属性汇总!O139)/2</f>
        <v>1503.1602746052283</v>
      </c>
      <c r="R138" s="135">
        <f>([2]属性汇总!E139+[2]属性汇总!P139)/2</f>
        <v>1516.6503302602132</v>
      </c>
      <c r="S138" s="135">
        <f>([2]属性汇总!F139+[2]属性汇总!Q139)/2</f>
        <v>1531.4172202144168</v>
      </c>
      <c r="T138" s="135">
        <f>([2]属性汇总!G139+[2]属性汇总!R139)/2</f>
        <v>1547.3789123546949</v>
      </c>
      <c r="U138" s="135">
        <f>([2]属性汇总!H139+[2]属性汇总!S139)/2</f>
        <v>1564.3881869890229</v>
      </c>
    </row>
    <row r="139" spans="2:21" x14ac:dyDescent="0.15">
      <c r="B139" s="22">
        <v>136</v>
      </c>
      <c r="C139" s="22">
        <f>'[1]资源-钻石'!L139</f>
        <v>7901821.4253218565</v>
      </c>
      <c r="D139" s="22">
        <f>'[1]资源-钻石'!M139</f>
        <v>11496879.946670264</v>
      </c>
      <c r="E139" s="22">
        <f>'[1]资源-钻石'!N139</f>
        <v>16970494.460352667</v>
      </c>
      <c r="F139" s="22">
        <f>'[1]资源-钻石'!O139</f>
        <v>43620708.831590317</v>
      </c>
      <c r="G139" s="22">
        <f>'[1]资源-钻石'!P139</f>
        <v>87004789.303921133</v>
      </c>
      <c r="I139" s="22">
        <v>136</v>
      </c>
      <c r="J139" s="22">
        <f>'[1]资源-钻石'!T139</f>
        <v>751497.07498427131</v>
      </c>
      <c r="K139" s="22">
        <f>'[1]资源-钻石'!U139</f>
        <v>1057646.7824826983</v>
      </c>
      <c r="L139" s="22">
        <f>'[1]资源-钻石'!V139</f>
        <v>1775561.4607309685</v>
      </c>
      <c r="M139" s="22">
        <f>'[1]资源-钻石'!W139</f>
        <v>4705867.6068040654</v>
      </c>
      <c r="N139" s="22">
        <f>'[1]资源-钻石'!X139</f>
        <v>11206516.867484471</v>
      </c>
      <c r="P139" s="135">
        <v>136</v>
      </c>
      <c r="Q139" s="135">
        <f>([2]属性汇总!D140+[2]属性汇总!O140)/2</f>
        <v>1519.5780356113537</v>
      </c>
      <c r="R139" s="135">
        <f>([2]属性汇总!E140+[2]属性汇总!P140)/2</f>
        <v>1533.1770952954034</v>
      </c>
      <c r="S139" s="135">
        <f>([2]属性汇总!F140+[2]属性汇总!Q140)/2</f>
        <v>1548.0433455229022</v>
      </c>
      <c r="T139" s="135">
        <f>([2]属性汇总!G140+[2]属性汇总!R140)/2</f>
        <v>1564.0102008127897</v>
      </c>
      <c r="U139" s="135">
        <f>([2]属性汇总!H140+[2]属性汇总!S140)/2</f>
        <v>1580.9903734347349</v>
      </c>
    </row>
    <row r="140" spans="2:21" x14ac:dyDescent="0.15">
      <c r="B140" s="22">
        <v>137</v>
      </c>
      <c r="C140" s="22">
        <f>'[1]资源-钻石'!L140</f>
        <v>8019919.2342827097</v>
      </c>
      <c r="D140" s="22">
        <f>'[1]资源-钻石'!M140</f>
        <v>11677129.294210738</v>
      </c>
      <c r="E140" s="22">
        <f>'[1]资源-钻石'!N140</f>
        <v>17242018.629188012</v>
      </c>
      <c r="F140" s="22">
        <f>'[1]资源-钻石'!O140</f>
        <v>44389725.427811816</v>
      </c>
      <c r="G140" s="22">
        <f>'[1]资源-钻石'!P140</f>
        <v>88812068.016263038</v>
      </c>
      <c r="I140" s="22">
        <v>137</v>
      </c>
      <c r="J140" s="22">
        <f>'[1]资源-钻石'!T140</f>
        <v>755830.31844705809</v>
      </c>
      <c r="K140" s="22">
        <f>'[1]资源-钻石'!U140</f>
        <v>1064093.3502917639</v>
      </c>
      <c r="L140" s="22">
        <f>'[1]资源-钻石'!V140</f>
        <v>1787104.6853209406</v>
      </c>
      <c r="M140" s="22">
        <f>'[1]资源-钻石'!W140</f>
        <v>4738585.1538530346</v>
      </c>
      <c r="N140" s="22">
        <f>'[1]资源-钻石'!X140</f>
        <v>11286361.169238336</v>
      </c>
      <c r="P140" s="135">
        <v>137</v>
      </c>
      <c r="Q140" s="135">
        <f>([2]属性汇总!D141+[2]属性汇总!O141)/2</f>
        <v>1536.0851038297026</v>
      </c>
      <c r="R140" s="135">
        <f>([2]属性汇总!E141+[2]属性汇总!P141)/2</f>
        <v>1549.7936478588763</v>
      </c>
      <c r="S140" s="135">
        <f>([2]属性汇总!F141+[2]属性汇总!Q141)/2</f>
        <v>1564.7594864018724</v>
      </c>
      <c r="T140" s="135">
        <f>([2]属性汇总!G141+[2]属性汇总!R141)/2</f>
        <v>1580.7226656907203</v>
      </c>
      <c r="U140" s="135">
        <f>([2]属性汇总!H141+[2]属性汇总!S141)/2</f>
        <v>1597.5516432576678</v>
      </c>
    </row>
    <row r="141" spans="2:21" x14ac:dyDescent="0.15">
      <c r="B141" s="22">
        <v>138</v>
      </c>
      <c r="C141" s="22">
        <f>'[1]资源-钻石'!L141</f>
        <v>8138017.0432435628</v>
      </c>
      <c r="D141" s="22">
        <f>'[1]资源-钻石'!M141</f>
        <v>11857378.641751211</v>
      </c>
      <c r="E141" s="22">
        <f>'[1]资源-钻石'!N141</f>
        <v>17513542.798023358</v>
      </c>
      <c r="F141" s="22">
        <f>'[1]资源-钻石'!O141</f>
        <v>45158742.024033315</v>
      </c>
      <c r="G141" s="22">
        <f>'[1]资源-钻石'!P141</f>
        <v>90619346.728604943</v>
      </c>
      <c r="I141" s="22">
        <v>138</v>
      </c>
      <c r="J141" s="22">
        <f>'[1]资源-钻石'!T141</f>
        <v>760163.56190984498</v>
      </c>
      <c r="K141" s="22">
        <f>'[1]资源-钻石'!U141</f>
        <v>1070539.9181008295</v>
      </c>
      <c r="L141" s="22">
        <f>'[1]资源-钻石'!V141</f>
        <v>1798647.9099109126</v>
      </c>
      <c r="M141" s="22">
        <f>'[1]资源-钻石'!W141</f>
        <v>4771302.7009020047</v>
      </c>
      <c r="N141" s="22">
        <f>'[1]资源-钻石'!X141</f>
        <v>11366205.470992204</v>
      </c>
      <c r="P141" s="135">
        <v>138</v>
      </c>
      <c r="Q141" s="135">
        <f>([2]属性汇总!D142+[2]属性汇总!O142)/2</f>
        <v>1552.6815051884016</v>
      </c>
      <c r="R141" s="135">
        <f>([2]属性汇总!E142+[2]属性汇总!P142)/2</f>
        <v>1566.4999879506322</v>
      </c>
      <c r="S141" s="135">
        <f>([2]属性汇总!F142+[2]属性汇总!Q142)/2</f>
        <v>1581.5487729250149</v>
      </c>
      <c r="T141" s="135">
        <f>([2]属性汇总!G142+[2]属性汇总!R142)/2</f>
        <v>1597.3452252462794</v>
      </c>
      <c r="U141" s="135">
        <f>([2]属性汇总!H142+[2]属性汇总!S142)/2</f>
        <v>1614.1991533392747</v>
      </c>
    </row>
    <row r="142" spans="2:21" x14ac:dyDescent="0.15">
      <c r="B142" s="22">
        <v>139</v>
      </c>
      <c r="C142" s="22">
        <f>'[1]资源-钻石'!L142</f>
        <v>8256114.8522044159</v>
      </c>
      <c r="D142" s="22">
        <f>'[1]资源-钻石'!M142</f>
        <v>12037627.989291685</v>
      </c>
      <c r="E142" s="22">
        <f>'[1]资源-钻石'!N142</f>
        <v>17785066.966858704</v>
      </c>
      <c r="F142" s="22">
        <f>'[1]资源-钻石'!O142</f>
        <v>45927758.620254815</v>
      </c>
      <c r="G142" s="22">
        <f>'[1]资源-钻石'!P142</f>
        <v>92426625.440946847</v>
      </c>
      <c r="I142" s="22">
        <v>139</v>
      </c>
      <c r="J142" s="22">
        <f>'[1]资源-钻石'!T142</f>
        <v>764496.80537263176</v>
      </c>
      <c r="K142" s="22">
        <f>'[1]资源-钻石'!U142</f>
        <v>1076986.4859098948</v>
      </c>
      <c r="L142" s="22">
        <f>'[1]资源-钻石'!V142</f>
        <v>1810191.1345008847</v>
      </c>
      <c r="M142" s="22">
        <f>'[1]资源-钻石'!W142</f>
        <v>4804020.2479509739</v>
      </c>
      <c r="N142" s="22">
        <f>'[1]资源-钻石'!X142</f>
        <v>11446049.772746069</v>
      </c>
      <c r="P142" s="135">
        <v>139</v>
      </c>
      <c r="Q142" s="135">
        <f>([2]属性汇总!D143+[2]属性汇总!O143)/2</f>
        <v>1569.3672396874506</v>
      </c>
      <c r="R142" s="135">
        <f>([2]属性汇总!E143+[2]属性汇总!P143)/2</f>
        <v>1583.2775404944296</v>
      </c>
      <c r="S142" s="135">
        <f>([2]属性汇总!F143+[2]属性汇总!Q143)/2</f>
        <v>1598.2757480956052</v>
      </c>
      <c r="T142" s="135">
        <f>([2]属性汇总!G143+[2]属性汇总!R143)/2</f>
        <v>1614.054642915836</v>
      </c>
      <c r="U142" s="135">
        <f>([2]属性汇总!H143+[2]属性汇总!S143)/2</f>
        <v>1631.0281092010364</v>
      </c>
    </row>
    <row r="143" spans="2:21" x14ac:dyDescent="0.15">
      <c r="B143" s="22">
        <v>140</v>
      </c>
      <c r="C143" s="22">
        <f>'[1]资源-钻石'!L143</f>
        <v>8374212.6611652691</v>
      </c>
      <c r="D143" s="22">
        <f>'[1]资源-钻石'!M143</f>
        <v>12217877.336832158</v>
      </c>
      <c r="E143" s="22">
        <f>'[1]资源-钻石'!N143</f>
        <v>18056591.135694049</v>
      </c>
      <c r="F143" s="22">
        <f>'[1]资源-钻石'!O143</f>
        <v>46696775.216476314</v>
      </c>
      <c r="G143" s="22">
        <f>'[1]资源-钻石'!P143</f>
        <v>94233904.153288752</v>
      </c>
      <c r="I143" s="22">
        <v>140</v>
      </c>
      <c r="J143" s="22">
        <f>'[1]资源-钻石'!T143</f>
        <v>768830.04883541865</v>
      </c>
      <c r="K143" s="22">
        <f>'[1]资源-钻石'!U143</f>
        <v>1083433.0537189604</v>
      </c>
      <c r="L143" s="22">
        <f>'[1]资源-钻石'!V143</f>
        <v>1821734.3590908567</v>
      </c>
      <c r="M143" s="22">
        <f>'[1]资源-钻石'!W143</f>
        <v>4836737.7949999431</v>
      </c>
      <c r="N143" s="22">
        <f>'[1]资源-钻石'!X143</f>
        <v>11525894.074499935</v>
      </c>
      <c r="P143" s="135">
        <v>140</v>
      </c>
      <c r="Q143" s="135">
        <f>([2]属性汇总!D144+[2]属性汇总!O144)/2</f>
        <v>1586.1422893946842</v>
      </c>
      <c r="R143" s="135">
        <f>([2]属性汇总!E144+[2]属性汇总!P144)/2</f>
        <v>1600.0730258710171</v>
      </c>
      <c r="S143" s="135">
        <f>([2]属性汇总!F144+[2]属性汇总!Q144)/2</f>
        <v>1615.0907106272523</v>
      </c>
      <c r="T143" s="135">
        <f>([2]属性汇总!G144+[2]属性汇总!R144)/2</f>
        <v>1630.9211593867963</v>
      </c>
      <c r="U143" s="135">
        <f>([2]属性汇总!H144+[2]属性汇总!S144)/2</f>
        <v>1649.7730721655664</v>
      </c>
    </row>
    <row r="144" spans="2:21" x14ac:dyDescent="0.15">
      <c r="B144" s="22">
        <v>141</v>
      </c>
      <c r="C144" s="22">
        <f>'[1]资源-钻石'!L144</f>
        <v>8492310.4701261222</v>
      </c>
      <c r="D144" s="22">
        <f>'[1]资源-钻石'!M144</f>
        <v>12398126.684372632</v>
      </c>
      <c r="E144" s="22">
        <f>'[1]资源-钻石'!N144</f>
        <v>18328115.304529395</v>
      </c>
      <c r="F144" s="22">
        <f>'[1]资源-钻石'!O144</f>
        <v>47465791.812697813</v>
      </c>
      <c r="G144" s="22">
        <f>'[1]资源-钻石'!P144</f>
        <v>96041182.865630656</v>
      </c>
      <c r="I144" s="22">
        <v>141</v>
      </c>
      <c r="J144" s="22">
        <f>'[1]资源-钻石'!T144</f>
        <v>773163.29229820543</v>
      </c>
      <c r="K144" s="22">
        <f>'[1]资源-钻石'!U144</f>
        <v>1089879.6215280259</v>
      </c>
      <c r="L144" s="22">
        <f>'[1]资源-钻石'!V144</f>
        <v>1833277.5836808288</v>
      </c>
      <c r="M144" s="22">
        <f>'[1]资源-钻石'!W144</f>
        <v>4869455.3420489123</v>
      </c>
      <c r="N144" s="22">
        <f>'[1]资源-钻石'!X144</f>
        <v>11605738.376253802</v>
      </c>
      <c r="P144" s="135">
        <v>141</v>
      </c>
      <c r="Q144" s="135">
        <f>([2]属性汇总!D145+[2]属性汇总!O145)/2</f>
        <v>1603.0066419871096</v>
      </c>
      <c r="R144" s="135">
        <f>([2]属性汇总!E145+[2]属性汇总!P145)/2</f>
        <v>1616.9572163882517</v>
      </c>
      <c r="S144" s="135">
        <f>([2]属性汇总!F145+[2]属性汇总!Q145)/2</f>
        <v>1632.1499230474146</v>
      </c>
      <c r="T144" s="135">
        <f>([2]属性汇总!G145+[2]属性汇总!R145)/2</f>
        <v>1649.6540832571998</v>
      </c>
      <c r="U144" s="135">
        <f>([2]属性汇总!H145+[2]属性汇总!S145)/2</f>
        <v>1668.8064344818356</v>
      </c>
    </row>
    <row r="145" spans="2:21" x14ac:dyDescent="0.15">
      <c r="B145" s="22">
        <v>142</v>
      </c>
      <c r="C145" s="22">
        <f>'[1]资源-钻石'!L145</f>
        <v>8610408.2790869754</v>
      </c>
      <c r="D145" s="22">
        <f>'[1]资源-钻石'!M145</f>
        <v>12578376.031913105</v>
      </c>
      <c r="E145" s="22">
        <f>'[1]资源-钻石'!N145</f>
        <v>18599639.473364741</v>
      </c>
      <c r="F145" s="22">
        <f>'[1]资源-钻石'!O145</f>
        <v>48234808.408919312</v>
      </c>
      <c r="G145" s="22">
        <f>'[1]资源-钻石'!P145</f>
        <v>97848461.577972561</v>
      </c>
      <c r="I145" s="22">
        <v>142</v>
      </c>
      <c r="J145" s="22">
        <f>'[1]资源-钻石'!T145</f>
        <v>777496.53576099221</v>
      </c>
      <c r="K145" s="22">
        <f>'[1]资源-钻石'!U145</f>
        <v>1096326.1893370915</v>
      </c>
      <c r="L145" s="22">
        <f>'[1]资源-钻石'!V145</f>
        <v>1844820.8082708009</v>
      </c>
      <c r="M145" s="22">
        <f>'[1]资源-钻石'!W145</f>
        <v>4902172.8890978815</v>
      </c>
      <c r="N145" s="22">
        <f>'[1]资源-钻石'!X145</f>
        <v>11685582.678007668</v>
      </c>
      <c r="P145" s="135">
        <v>142</v>
      </c>
      <c r="Q145" s="135">
        <f>([2]属性汇总!D146+[2]属性汇总!O146)/2</f>
        <v>1619.9603271439096</v>
      </c>
      <c r="R145" s="135">
        <f>([2]属性汇总!E146+[2]属性汇总!P146)/2</f>
        <v>1634.247113549593</v>
      </c>
      <c r="S145" s="135">
        <f>([2]属性汇总!F146+[2]属性汇总!Q146)/2</f>
        <v>1650.9067819050097</v>
      </c>
      <c r="T145" s="135">
        <f>([2]属性汇总!G146+[2]属性汇总!R146)/2</f>
        <v>1668.663122787322</v>
      </c>
      <c r="U145" s="135">
        <f>([2]属性汇总!H146+[2]属性汇总!S146)/2</f>
        <v>1688.0190337336262</v>
      </c>
    </row>
    <row r="146" spans="2:21" x14ac:dyDescent="0.15">
      <c r="B146" s="22">
        <v>143</v>
      </c>
      <c r="C146" s="22">
        <f>'[1]资源-钻石'!L146</f>
        <v>8728506.0880478285</v>
      </c>
      <c r="D146" s="22">
        <f>'[1]资源-钻石'!M146</f>
        <v>12758625.379453579</v>
      </c>
      <c r="E146" s="22">
        <f>'[1]资源-钻石'!N146</f>
        <v>18871163.642200086</v>
      </c>
      <c r="F146" s="22">
        <f>'[1]资源-钻石'!O146</f>
        <v>49003825.005140811</v>
      </c>
      <c r="G146" s="22">
        <f>'[1]资源-钻石'!P146</f>
        <v>99655740.290314466</v>
      </c>
      <c r="I146" s="22">
        <v>143</v>
      </c>
      <c r="J146" s="22">
        <f>'[1]资源-钻石'!T146</f>
        <v>781829.7792237791</v>
      </c>
      <c r="K146" s="22">
        <f>'[1]资源-钻石'!U146</f>
        <v>1102772.7571461569</v>
      </c>
      <c r="L146" s="22">
        <f>'[1]资源-钻石'!V146</f>
        <v>1856364.0328607731</v>
      </c>
      <c r="M146" s="22">
        <f>'[1]资源-钻石'!W146</f>
        <v>4934890.4361468507</v>
      </c>
      <c r="N146" s="22">
        <f>'[1]资源-钻石'!X146</f>
        <v>11765426.979761533</v>
      </c>
      <c r="P146" s="135">
        <v>143</v>
      </c>
      <c r="Q146" s="135">
        <f>([2]属性汇总!D147+[2]属性汇总!O147)/2</f>
        <v>1637.5055190132812</v>
      </c>
      <c r="R146" s="135">
        <f>([2]属性汇总!E147+[2]属性汇总!P147)/2</f>
        <v>1653.0027402887908</v>
      </c>
      <c r="S146" s="135">
        <f>([2]属性汇总!F147+[2]属性汇总!Q147)/2</f>
        <v>1669.8343606338331</v>
      </c>
      <c r="T146" s="135">
        <f>([2]属性汇总!G147+[2]属性汇总!R147)/2</f>
        <v>1687.84431999145</v>
      </c>
      <c r="U146" s="135">
        <f>([2]属性汇总!H147+[2]属性汇总!S147)/2</f>
        <v>1707.3389513571183</v>
      </c>
    </row>
    <row r="147" spans="2:21" x14ac:dyDescent="0.15">
      <c r="B147" s="22">
        <v>144</v>
      </c>
      <c r="C147" s="22">
        <f>'[1]资源-钻石'!L147</f>
        <v>8846603.8970086817</v>
      </c>
      <c r="D147" s="22">
        <f>'[1]资源-钻石'!M147</f>
        <v>12938874.726994053</v>
      </c>
      <c r="E147" s="22">
        <f>'[1]资源-钻石'!N147</f>
        <v>19142687.811035432</v>
      </c>
      <c r="F147" s="22">
        <f>'[1]资源-钻石'!O147</f>
        <v>49772841.60136231</v>
      </c>
      <c r="G147" s="22">
        <f>'[1]资源-钻石'!P147</f>
        <v>101463019.00265637</v>
      </c>
      <c r="I147" s="22">
        <v>144</v>
      </c>
      <c r="J147" s="22">
        <f>'[1]资源-钻石'!T147</f>
        <v>786163.02268656588</v>
      </c>
      <c r="K147" s="22">
        <f>'[1]资源-钻石'!U147</f>
        <v>1109219.3249552224</v>
      </c>
      <c r="L147" s="22">
        <f>'[1]资源-钻石'!V147</f>
        <v>1867907.257450745</v>
      </c>
      <c r="M147" s="22">
        <f>'[1]资源-钻石'!W147</f>
        <v>4967607.9831958199</v>
      </c>
      <c r="N147" s="22">
        <f>'[1]资源-钻石'!X147</f>
        <v>11845271.281515401</v>
      </c>
      <c r="P147" s="135">
        <v>144</v>
      </c>
      <c r="Q147" s="135">
        <f>([2]属性汇总!D148+[2]属性汇总!O148)/2</f>
        <v>1656.0387464933442</v>
      </c>
      <c r="R147" s="135">
        <f>([2]属性汇总!E148+[2]属性汇总!P148)/2</f>
        <v>1671.8772700705026</v>
      </c>
      <c r="S147" s="135">
        <f>([2]属性汇总!F148+[2]属性汇总!Q148)/2</f>
        <v>1688.8811819494358</v>
      </c>
      <c r="T147" s="135">
        <f>([2]属性汇总!G148+[2]属性汇总!R148)/2</f>
        <v>1707.1325320486137</v>
      </c>
      <c r="U147" s="135">
        <f>([2]属性汇总!H148+[2]属性汇总!S148)/2</f>
        <v>1726.7661873523111</v>
      </c>
    </row>
    <row r="148" spans="2:21" x14ac:dyDescent="0.15">
      <c r="B148" s="22">
        <v>145</v>
      </c>
      <c r="C148" s="22">
        <f>'[1]资源-钻石'!L148</f>
        <v>8964701.7059695348</v>
      </c>
      <c r="D148" s="22">
        <f>'[1]资源-钻石'!M148</f>
        <v>13119124.074534526</v>
      </c>
      <c r="E148" s="22">
        <f>'[1]资源-钻石'!N148</f>
        <v>19414211.979870778</v>
      </c>
      <c r="F148" s="22">
        <f>'[1]资源-钻石'!O148</f>
        <v>50541858.197583809</v>
      </c>
      <c r="G148" s="22">
        <f>'[1]资源-钻石'!P148</f>
        <v>103270297.71499828</v>
      </c>
      <c r="I148" s="22">
        <v>145</v>
      </c>
      <c r="J148" s="22">
        <f>'[1]资源-钻石'!T148</f>
        <v>790496.26614935277</v>
      </c>
      <c r="K148" s="22">
        <f>'[1]资源-钻石'!U148</f>
        <v>1115665.892764288</v>
      </c>
      <c r="L148" s="22">
        <f>'[1]资源-钻石'!V148</f>
        <v>1879450.4820407173</v>
      </c>
      <c r="M148" s="22">
        <f>'[1]资源-钻石'!W148</f>
        <v>5000325.5302447891</v>
      </c>
      <c r="N148" s="22">
        <f>'[1]资源-钻石'!X148</f>
        <v>11925115.583269266</v>
      </c>
      <c r="P148" s="135">
        <v>145</v>
      </c>
      <c r="Q148" s="135">
        <f>([2]属性汇总!D149+[2]属性汇总!O149)/2</f>
        <v>1674.6792033831937</v>
      </c>
      <c r="R148" s="135">
        <f>([2]属性汇总!E149+[2]属性汇总!P149)/2</f>
        <v>1690.8568698857684</v>
      </c>
      <c r="S148" s="135">
        <f>([2]属性汇总!F149+[2]属性汇总!Q149)/2</f>
        <v>1708.0333390198493</v>
      </c>
      <c r="T148" s="135">
        <f>([2]属性汇总!G149+[2]属性汇总!R149)/2</f>
        <v>1726.5277589588131</v>
      </c>
      <c r="U148" s="135">
        <f>([2]属性汇总!H149+[2]属性汇总!S149)/2</f>
        <v>1746.1592303034299</v>
      </c>
    </row>
    <row r="149" spans="2:21" x14ac:dyDescent="0.15">
      <c r="B149" s="22">
        <v>146</v>
      </c>
      <c r="C149" s="22">
        <f>'[1]资源-钻石'!L149</f>
        <v>9082799.514930388</v>
      </c>
      <c r="D149" s="22">
        <f>'[1]资源-钻石'!M149</f>
        <v>13299373.422075</v>
      </c>
      <c r="E149" s="22">
        <f>'[1]资源-钻石'!N149</f>
        <v>19685736.148706123</v>
      </c>
      <c r="F149" s="22">
        <f>'[1]资源-钻石'!O149</f>
        <v>51310874.793805309</v>
      </c>
      <c r="G149" s="22">
        <f>'[1]资源-钻石'!P149</f>
        <v>105077576.42734018</v>
      </c>
      <c r="I149" s="22">
        <v>146</v>
      </c>
      <c r="J149" s="22">
        <f>'[1]资源-钻石'!T149</f>
        <v>794829.50961213955</v>
      </c>
      <c r="K149" s="22">
        <f>'[1]资源-钻石'!U149</f>
        <v>1122112.4605733533</v>
      </c>
      <c r="L149" s="22">
        <f>'[1]资源-钻石'!V149</f>
        <v>1890993.7066306893</v>
      </c>
      <c r="M149" s="22">
        <f>'[1]资源-钻石'!W149</f>
        <v>5033043.0772937583</v>
      </c>
      <c r="N149" s="22">
        <f>'[1]资源-钻石'!X149</f>
        <v>12004959.885023132</v>
      </c>
      <c r="P149" s="135">
        <v>146</v>
      </c>
      <c r="Q149" s="135">
        <f>([2]属性汇总!D150+[2]属性汇总!O150)/2</f>
        <v>1693.4220946982239</v>
      </c>
      <c r="R149" s="135">
        <f>([2]属性汇总!E150+[2]属性汇总!P150)/2</f>
        <v>1709.9410674433566</v>
      </c>
      <c r="S149" s="135">
        <f>([2]属性汇总!F150+[2]属性汇总!Q150)/2</f>
        <v>1727.2908318450741</v>
      </c>
      <c r="T149" s="135">
        <f>([2]属性汇总!G150+[2]属性汇总!R150)/2</f>
        <v>1745.9460807770515</v>
      </c>
      <c r="U149" s="135">
        <f>([2]属性汇总!H150+[2]属性汇总!S150)/2</f>
        <v>1765.5341886445535</v>
      </c>
    </row>
    <row r="150" spans="2:21" x14ac:dyDescent="0.15">
      <c r="B150" s="22">
        <v>147</v>
      </c>
      <c r="C150" s="22">
        <f>'[1]资源-钻石'!L150</f>
        <v>9200897.3238912411</v>
      </c>
      <c r="D150" s="22">
        <f>'[1]资源-钻石'!M150</f>
        <v>13479622.769615473</v>
      </c>
      <c r="E150" s="22">
        <f>'[1]资源-钻石'!N150</f>
        <v>19957260.317541469</v>
      </c>
      <c r="F150" s="22">
        <f>'[1]资源-钻石'!O150</f>
        <v>52079891.390026808</v>
      </c>
      <c r="G150" s="22">
        <f>'[1]资源-钻石'!P150</f>
        <v>106884855.13968208</v>
      </c>
      <c r="I150" s="22">
        <v>147</v>
      </c>
      <c r="J150" s="22">
        <f>'[1]资源-钻石'!T150</f>
        <v>799162.75307492644</v>
      </c>
      <c r="K150" s="22">
        <f>'[1]资源-钻石'!U150</f>
        <v>1128559.0283824189</v>
      </c>
      <c r="L150" s="22">
        <f>'[1]资源-钻石'!V150</f>
        <v>1902536.9312206614</v>
      </c>
      <c r="M150" s="22">
        <f>'[1]资源-钻石'!W150</f>
        <v>5065760.6243427284</v>
      </c>
      <c r="N150" s="22">
        <f>'[1]资源-钻石'!X150</f>
        <v>12084804.186776998</v>
      </c>
      <c r="P150" s="135">
        <v>147</v>
      </c>
      <c r="Q150" s="135">
        <f>([2]属性汇总!D151+[2]属性汇总!O151)/2</f>
        <v>1712.2674204384357</v>
      </c>
      <c r="R150" s="135">
        <f>([2]属性汇总!E151+[2]属性汇总!P151)/2</f>
        <v>1729.1298627432684</v>
      </c>
      <c r="S150" s="135">
        <f>([2]属性汇总!F151+[2]属性汇总!Q151)/2</f>
        <v>1746.6739275230127</v>
      </c>
      <c r="T150" s="135">
        <f>([2]属性汇总!G151+[2]属性汇总!R151)/2</f>
        <v>1765.398263029329</v>
      </c>
      <c r="U150" s="135">
        <f>([2]属性汇总!H151+[2]属性汇总!S151)/2</f>
        <v>1785.0128800351017</v>
      </c>
    </row>
    <row r="151" spans="2:21" x14ac:dyDescent="0.15">
      <c r="B151" s="22">
        <v>148</v>
      </c>
      <c r="C151" s="22">
        <f>'[1]资源-钻石'!L151</f>
        <v>9318995.1328520942</v>
      </c>
      <c r="D151" s="22">
        <f>'[1]资源-钻石'!M151</f>
        <v>13659872.117155947</v>
      </c>
      <c r="E151" s="22">
        <f>'[1]资源-钻石'!N151</f>
        <v>20228784.486376815</v>
      </c>
      <c r="F151" s="22">
        <f>'[1]资源-钻石'!O151</f>
        <v>52848907.986248307</v>
      </c>
      <c r="G151" s="22">
        <f>'[1]资源-钻石'!P151</f>
        <v>108692133.85202399</v>
      </c>
      <c r="I151" s="22">
        <v>148</v>
      </c>
      <c r="J151" s="22">
        <f>'[1]资源-钻石'!T151</f>
        <v>803495.99653771322</v>
      </c>
      <c r="K151" s="22">
        <f>'[1]资源-钻石'!U151</f>
        <v>1135005.5961914845</v>
      </c>
      <c r="L151" s="22">
        <f>'[1]资源-钻石'!V151</f>
        <v>1914080.1558106334</v>
      </c>
      <c r="M151" s="22">
        <f>'[1]资源-钻石'!W151</f>
        <v>5098478.1713916976</v>
      </c>
      <c r="N151" s="22">
        <f>'[1]资源-钻石'!X151</f>
        <v>12164648.488530865</v>
      </c>
      <c r="P151" s="135">
        <v>148</v>
      </c>
      <c r="Q151" s="135">
        <f>([2]属性汇总!D152+[2]属性汇总!O152)/2</f>
        <v>1731.2151806038285</v>
      </c>
      <c r="R151" s="135">
        <f>([2]属性汇总!E152+[2]属性汇总!P152)/2</f>
        <v>1748.4760859495109</v>
      </c>
      <c r="S151" s="135">
        <f>([2]属性汇总!F152+[2]属性汇总!Q152)/2</f>
        <v>1766.1764084605541</v>
      </c>
      <c r="T151" s="135">
        <f>([2]属性汇总!G152+[2]属性汇总!R152)/2</f>
        <v>1784.9553548634444</v>
      </c>
      <c r="U151" s="135">
        <f>([2]属性汇总!H152+[2]属性汇总!S152)/2</f>
        <v>1804.5953044750738</v>
      </c>
    </row>
    <row r="152" spans="2:21" x14ac:dyDescent="0.15">
      <c r="B152" s="22">
        <v>149</v>
      </c>
      <c r="C152" s="22">
        <f>'[1]资源-钻石'!L152</f>
        <v>9437092.9418129474</v>
      </c>
      <c r="D152" s="22">
        <f>'[1]资源-钻石'!M152</f>
        <v>13840121.46469642</v>
      </c>
      <c r="E152" s="22">
        <f>'[1]资源-钻石'!N152</f>
        <v>20500308.65521216</v>
      </c>
      <c r="F152" s="22">
        <f>'[1]资源-钻石'!O152</f>
        <v>53617924.582469806</v>
      </c>
      <c r="G152" s="22">
        <f>'[1]资源-钻石'!P152</f>
        <v>110499412.56436589</v>
      </c>
      <c r="I152" s="22">
        <v>149</v>
      </c>
      <c r="J152" s="22">
        <f>'[1]资源-钻石'!T152</f>
        <v>807829.24000049999</v>
      </c>
      <c r="K152" s="22">
        <f>'[1]资源-钻石'!U152</f>
        <v>1141452.1640005501</v>
      </c>
      <c r="L152" s="22">
        <f>'[1]资源-钻石'!V152</f>
        <v>1925623.3804006055</v>
      </c>
      <c r="M152" s="22">
        <f>'[1]资源-钻石'!W152</f>
        <v>5131195.7184406668</v>
      </c>
      <c r="N152" s="22">
        <f>'[1]资源-钻石'!X152</f>
        <v>12244492.79028473</v>
      </c>
      <c r="P152" s="135">
        <v>149</v>
      </c>
      <c r="Q152" s="135">
        <f>([2]属性汇总!D153+[2]属性汇总!O153)/2</f>
        <v>1750.2849515591706</v>
      </c>
      <c r="R152" s="135">
        <f>([2]属性汇总!E153+[2]属性汇总!P153)/2</f>
        <v>1767.946496391449</v>
      </c>
      <c r="S152" s="135">
        <f>([2]属性汇总!F153+[2]属性汇总!Q153)/2</f>
        <v>1785.784682494718</v>
      </c>
      <c r="T152" s="135">
        <f>([2]属性汇总!G153+[2]属性汇总!R153)/2</f>
        <v>1804.6173562793979</v>
      </c>
      <c r="U152" s="135">
        <f>([2]属性汇总!H153+[2]属性汇总!S153)/2</f>
        <v>1825.7383913856943</v>
      </c>
    </row>
    <row r="153" spans="2:21" x14ac:dyDescent="0.15">
      <c r="B153" s="22">
        <v>150</v>
      </c>
      <c r="C153" s="22">
        <f>'[1]资源-钻石'!L153</f>
        <v>9555190.7507738005</v>
      </c>
      <c r="D153" s="22">
        <f>'[1]资源-钻石'!M153</f>
        <v>14020370.812236894</v>
      </c>
      <c r="E153" s="22">
        <f>'[1]资源-钻石'!N153</f>
        <v>20771832.824047506</v>
      </c>
      <c r="F153" s="22">
        <f>'[1]资源-钻石'!O153</f>
        <v>54386941.178691305</v>
      </c>
      <c r="G153" s="22">
        <f>'[1]资源-钻石'!P153</f>
        <v>112306691.2767078</v>
      </c>
      <c r="I153" s="22">
        <v>150</v>
      </c>
      <c r="J153" s="22">
        <f>'[1]资源-钻石'!T153</f>
        <v>812162.48346328689</v>
      </c>
      <c r="K153" s="22">
        <f>'[1]资源-钻石'!U153</f>
        <v>1147898.7318096156</v>
      </c>
      <c r="L153" s="22">
        <f>'[1]资源-钻石'!V153</f>
        <v>1937166.6049905776</v>
      </c>
      <c r="M153" s="22">
        <f>'[1]资源-钻石'!W153</f>
        <v>5163913.265489636</v>
      </c>
      <c r="N153" s="22">
        <f>'[1]资源-钻石'!X153</f>
        <v>12324337.092038598</v>
      </c>
      <c r="P153" s="135">
        <v>150</v>
      </c>
      <c r="Q153" s="135">
        <f>([2]属性汇总!D154+[2]属性汇总!O154)/2</f>
        <v>1769.4583363638956</v>
      </c>
      <c r="R153" s="135">
        <f>([2]属性汇总!E154+[2]属性汇总!P154)/2</f>
        <v>1787.5224620362678</v>
      </c>
      <c r="S153" s="135">
        <f>([2]属性汇总!F154+[2]属性汇总!Q154)/2</f>
        <v>1805.4987496255044</v>
      </c>
      <c r="T153" s="135">
        <f>([2]属性汇总!G154+[2]属性汇总!R154)/2</f>
        <v>1826.0691329757519</v>
      </c>
      <c r="U153" s="135">
        <f>([2]属性汇总!H154+[2]属性汇总!S154)/2</f>
        <v>1852.5703125989676</v>
      </c>
    </row>
    <row r="154" spans="2:21" x14ac:dyDescent="0.15">
      <c r="B154" s="22">
        <v>151</v>
      </c>
      <c r="C154" s="22">
        <f>'[1]资源-钻石'!L154</f>
        <v>9673288.5597346537</v>
      </c>
      <c r="D154" s="22">
        <f>'[1]资源-钻石'!M154</f>
        <v>14200620.159777367</v>
      </c>
      <c r="E154" s="22">
        <f>'[1]资源-钻石'!N154</f>
        <v>21043356.992882852</v>
      </c>
      <c r="F154" s="22">
        <f>'[1]资源-钻石'!O154</f>
        <v>55155957.774912804</v>
      </c>
      <c r="G154" s="22">
        <f>'[1]资源-钻石'!P154</f>
        <v>114113969.9890497</v>
      </c>
      <c r="I154" s="22">
        <v>151</v>
      </c>
      <c r="J154" s="22">
        <f>'[1]资源-钻石'!T154</f>
        <v>816495.72692607366</v>
      </c>
      <c r="K154" s="22">
        <f>'[1]资源-钻石'!U154</f>
        <v>1154345.2996186812</v>
      </c>
      <c r="L154" s="22">
        <f>'[1]资源-钻石'!V154</f>
        <v>1948709.8295805496</v>
      </c>
      <c r="M154" s="22">
        <f>'[1]资源-钻石'!W154</f>
        <v>5196630.8125386052</v>
      </c>
      <c r="N154" s="22">
        <f>'[1]资源-钻石'!X154</f>
        <v>12404181.393792463</v>
      </c>
      <c r="P154" s="135">
        <v>151</v>
      </c>
      <c r="Q154" s="135">
        <f>([2]属性汇总!D155+[2]属性汇总!O155)/2</f>
        <v>1788.7344226305945</v>
      </c>
      <c r="R154" s="135">
        <f>([2]属性汇总!E155+[2]属性汇总!P155)/2</f>
        <v>1807.203982883967</v>
      </c>
      <c r="S154" s="135">
        <f>([2]属性汇总!F155+[2]属性汇总!Q155)/2</f>
        <v>1827.376131060887</v>
      </c>
      <c r="T154" s="135">
        <f>([2]属性汇总!G155+[2]属性汇总!R155)/2</f>
        <v>1852.2029278919299</v>
      </c>
      <c r="U154" s="135">
        <f>([2]属性汇总!H155+[2]属性汇总!S155)/2</f>
        <v>1879.5982816058322</v>
      </c>
    </row>
    <row r="155" spans="2:21" x14ac:dyDescent="0.15">
      <c r="B155" s="22">
        <v>152</v>
      </c>
      <c r="C155" s="22">
        <f>'[1]资源-钻石'!L155</f>
        <v>9791386.3686955068</v>
      </c>
      <c r="D155" s="22">
        <f>'[1]资源-钻石'!M155</f>
        <v>14380869.507317841</v>
      </c>
      <c r="E155" s="22">
        <f>'[1]资源-钻石'!N155</f>
        <v>21314881.161718197</v>
      </c>
      <c r="F155" s="22">
        <f>'[1]资源-钻石'!O155</f>
        <v>55924974.371134304</v>
      </c>
      <c r="G155" s="22">
        <f>'[1]资源-钻石'!P155</f>
        <v>115921248.70139161</v>
      </c>
      <c r="I155" s="22">
        <v>152</v>
      </c>
      <c r="J155" s="22">
        <f>'[1]资源-钻石'!T155</f>
        <v>820828.97038886044</v>
      </c>
      <c r="K155" s="22">
        <f>'[1]资源-钻石'!U155</f>
        <v>1160791.8674277468</v>
      </c>
      <c r="L155" s="22">
        <f>'[1]资源-钻石'!V155</f>
        <v>1960253.0541705217</v>
      </c>
      <c r="M155" s="22">
        <f>'[1]资源-钻石'!W155</f>
        <v>5229348.3595875744</v>
      </c>
      <c r="N155" s="22">
        <f>'[1]资源-钻石'!X155</f>
        <v>12484025.695546329</v>
      </c>
      <c r="P155" s="135">
        <v>152</v>
      </c>
      <c r="Q155" s="135">
        <f>([2]属性汇总!D156+[2]属性汇总!O156)/2</f>
        <v>1808.1132103592681</v>
      </c>
      <c r="R155" s="135">
        <f>([2]属性汇总!E156+[2]属性汇总!P156)/2</f>
        <v>1829.4546406640393</v>
      </c>
      <c r="S155" s="135">
        <f>([2]属性汇总!F156+[2]属性汇总!Q156)/2</f>
        <v>1852.6788680673289</v>
      </c>
      <c r="T155" s="135">
        <f>([2]属性汇总!G156+[2]属性汇总!R156)/2</f>
        <v>1878.5235141904623</v>
      </c>
      <c r="U155" s="135">
        <f>([2]属性汇总!H156+[2]属性汇总!S156)/2</f>
        <v>1892.9179335034692</v>
      </c>
    </row>
    <row r="156" spans="2:21" x14ac:dyDescent="0.15">
      <c r="B156" s="22">
        <v>153</v>
      </c>
      <c r="C156" s="22">
        <f>'[1]资源-钻石'!L156</f>
        <v>9909484.17765636</v>
      </c>
      <c r="D156" s="22">
        <f>'[1]资源-钻石'!M156</f>
        <v>14561118.854858315</v>
      </c>
      <c r="E156" s="22">
        <f>'[1]资源-钻石'!N156</f>
        <v>21586405.330553543</v>
      </c>
      <c r="F156" s="22">
        <f>'[1]资源-钻石'!O156</f>
        <v>56693990.967355803</v>
      </c>
      <c r="G156" s="22">
        <f>'[1]资源-钻石'!P156</f>
        <v>117728527.41373351</v>
      </c>
      <c r="I156" s="22">
        <v>153</v>
      </c>
      <c r="J156" s="22">
        <f>'[1]资源-钻石'!T156</f>
        <v>825162.21385164734</v>
      </c>
      <c r="K156" s="22">
        <f>'[1]资源-钻石'!U156</f>
        <v>1167238.4352368121</v>
      </c>
      <c r="L156" s="22">
        <f>'[1]资源-钻石'!V156</f>
        <v>1971796.2787604937</v>
      </c>
      <c r="M156" s="22">
        <f>'[1]资源-钻石'!W156</f>
        <v>5262065.9066365436</v>
      </c>
      <c r="N156" s="22">
        <f>'[1]资源-钻石'!X156</f>
        <v>12563869.997300196</v>
      </c>
      <c r="P156" s="135">
        <v>153</v>
      </c>
      <c r="Q156" s="135">
        <f>([2]属性汇总!D157+[2]属性汇总!O157)/2</f>
        <v>1829.7365484735767</v>
      </c>
      <c r="R156" s="135">
        <f>([2]属性汇总!E157+[2]属性汇总!P157)/2</f>
        <v>1853.9042491506584</v>
      </c>
      <c r="S156" s="135">
        <f>([2]属性汇总!F157+[2]属性汇总!Q157)/2</f>
        <v>1878.1572944194218</v>
      </c>
      <c r="T156" s="135">
        <f>([2]属性汇总!G157+[2]属性汇总!R157)/2</f>
        <v>1892.4054851980127</v>
      </c>
      <c r="U156" s="135">
        <f>([2]属性汇总!H157+[2]属性汇总!S157)/2</f>
        <v>1905.0192072893269</v>
      </c>
    </row>
    <row r="157" spans="2:21" x14ac:dyDescent="0.15">
      <c r="B157" s="22">
        <v>154</v>
      </c>
      <c r="C157" s="22">
        <f>'[1]资源-钻石'!L157</f>
        <v>10027581.986617213</v>
      </c>
      <c r="D157" s="22">
        <f>'[1]资源-钻石'!M157</f>
        <v>14741368.202398788</v>
      </c>
      <c r="E157" s="22">
        <f>'[1]资源-钻石'!N157</f>
        <v>21857929.499388888</v>
      </c>
      <c r="F157" s="22">
        <f>'[1]资源-钻石'!O157</f>
        <v>57463007.563577302</v>
      </c>
      <c r="G157" s="22">
        <f>'[1]资源-钻石'!P157</f>
        <v>119535806.12607542</v>
      </c>
      <c r="I157" s="22">
        <v>154</v>
      </c>
      <c r="J157" s="22">
        <f>'[1]资源-钻石'!T157</f>
        <v>829495.45731443411</v>
      </c>
      <c r="K157" s="22">
        <f>'[1]资源-钻石'!U157</f>
        <v>1173685.0030458777</v>
      </c>
      <c r="L157" s="22">
        <f>'[1]资源-钻石'!V157</f>
        <v>1983339.5033504658</v>
      </c>
      <c r="M157" s="22">
        <f>'[1]资源-钻石'!W157</f>
        <v>5294783.4536855128</v>
      </c>
      <c r="N157" s="22">
        <f>'[1]资源-钻石'!X157</f>
        <v>12643714.299054062</v>
      </c>
      <c r="P157" s="135">
        <v>154</v>
      </c>
      <c r="Q157" s="135">
        <f>([2]属性汇总!D158+[2]属性汇总!O158)/2</f>
        <v>1852.1790026333624</v>
      </c>
      <c r="R157" s="135">
        <f>([2]属性汇总!E158+[2]属性汇总!P158)/2</f>
        <v>1878.5181812559008</v>
      </c>
      <c r="S157" s="135">
        <f>([2]属性汇总!F158+[2]属性汇总!Q158)/2</f>
        <v>1892.1952153947125</v>
      </c>
      <c r="T157" s="135">
        <f>([2]属性汇总!G158+[2]属性汇总!R158)/2</f>
        <v>1904.4781683659653</v>
      </c>
      <c r="U157" s="135">
        <f>([2]属性汇总!H158+[2]属性汇总!S158)/2</f>
        <v>1906.0000000000007</v>
      </c>
    </row>
    <row r="158" spans="2:21" x14ac:dyDescent="0.15">
      <c r="B158" s="22">
        <v>155</v>
      </c>
      <c r="C158" s="22">
        <f>'[1]资源-钻石'!L158</f>
        <v>10145679.795578066</v>
      </c>
      <c r="D158" s="22">
        <f>'[1]资源-钻石'!M158</f>
        <v>14921617.549939262</v>
      </c>
      <c r="E158" s="22">
        <f>'[1]资源-钻石'!N158</f>
        <v>22129453.668224234</v>
      </c>
      <c r="F158" s="22">
        <f>'[1]资源-钻石'!O158</f>
        <v>58232024.159798801</v>
      </c>
      <c r="G158" s="22">
        <f>'[1]资源-钻石'!P158</f>
        <v>121343084.83841732</v>
      </c>
      <c r="I158" s="22">
        <v>155</v>
      </c>
      <c r="J158" s="22">
        <f>'[1]资源-钻石'!T158</f>
        <v>833828.70077722089</v>
      </c>
      <c r="K158" s="22">
        <f>'[1]资源-钻石'!U158</f>
        <v>1180131.5708549432</v>
      </c>
      <c r="L158" s="22">
        <f>'[1]资源-钻石'!V158</f>
        <v>1994882.7279404378</v>
      </c>
      <c r="M158" s="22">
        <f>'[1]资源-钻石'!W158</f>
        <v>5327501.000734482</v>
      </c>
      <c r="N158" s="22">
        <f>'[1]资源-钻石'!X158</f>
        <v>12723558.600807929</v>
      </c>
      <c r="P158" s="135">
        <v>155</v>
      </c>
      <c r="Q158" s="135">
        <f>([2]属性汇总!D159+[2]属性汇总!O159)/2</f>
        <v>1874.76005364665</v>
      </c>
      <c r="R158" s="135">
        <f>([2]属性汇总!E159+[2]属性汇总!P159)/2</f>
        <v>1892.3214362069866</v>
      </c>
      <c r="S158" s="135">
        <f>([2]属性汇总!F159+[2]属性汇总!Q159)/2</f>
        <v>1904.2049961895</v>
      </c>
      <c r="T158" s="135">
        <f>([2]属性汇总!G159+[2]属性汇总!R159)/2</f>
        <v>1906.0000000000007</v>
      </c>
      <c r="U158" s="135">
        <f>([2]属性汇总!H159+[2]属性汇总!S159)/2</f>
        <v>1906.0000000000007</v>
      </c>
    </row>
    <row r="159" spans="2:21" x14ac:dyDescent="0.15">
      <c r="B159" s="22">
        <v>156</v>
      </c>
      <c r="C159" s="22">
        <f>'[1]资源-钻石'!L159</f>
        <v>10263777.604538919</v>
      </c>
      <c r="D159" s="22">
        <f>'[1]资源-钻石'!M159</f>
        <v>15101866.897479735</v>
      </c>
      <c r="E159" s="22">
        <f>'[1]资源-钻石'!N159</f>
        <v>22400977.83705958</v>
      </c>
      <c r="F159" s="22">
        <f>'[1]资源-钻石'!O159</f>
        <v>59001040.7560203</v>
      </c>
      <c r="G159" s="22">
        <f>'[1]资源-钻石'!P159</f>
        <v>123150363.55075923</v>
      </c>
      <c r="I159" s="22">
        <v>156</v>
      </c>
      <c r="J159" s="22">
        <f>'[1]资源-钻石'!T159</f>
        <v>838161.94424000778</v>
      </c>
      <c r="K159" s="22">
        <f>'[1]资源-钻石'!U159</f>
        <v>1186578.1386640088</v>
      </c>
      <c r="L159" s="22">
        <f>'[1]资源-钻石'!V159</f>
        <v>2006425.9525304099</v>
      </c>
      <c r="M159" s="22">
        <f>'[1]资源-钻石'!W159</f>
        <v>5360218.5477834512</v>
      </c>
      <c r="N159" s="22">
        <f>'[1]资源-钻石'!X159</f>
        <v>12803402.902561795</v>
      </c>
      <c r="P159" s="135">
        <v>156</v>
      </c>
      <c r="Q159" s="135">
        <f>([2]属性汇总!D160+[2]属性汇总!O160)/2</f>
        <v>1890.279708898971</v>
      </c>
      <c r="R159" s="135">
        <f>([2]属性汇总!E160+[2]属性汇总!P160)/2</f>
        <v>1904.2504229731358</v>
      </c>
      <c r="S159" s="135">
        <f>([2]属性汇总!F160+[2]属性汇总!Q160)/2</f>
        <v>1906.0000000000007</v>
      </c>
      <c r="T159" s="135">
        <f>([2]属性汇总!G160+[2]属性汇总!R160)/2</f>
        <v>1906.0000000000007</v>
      </c>
      <c r="U159" s="135">
        <f>([2]属性汇总!H160+[2]属性汇总!S160)/2</f>
        <v>1906.0000000000007</v>
      </c>
    </row>
    <row r="160" spans="2:21" x14ac:dyDescent="0.15">
      <c r="B160" s="22">
        <v>157</v>
      </c>
      <c r="C160" s="22">
        <f>'[1]资源-钻石'!L160</f>
        <v>10381875.413499773</v>
      </c>
      <c r="D160" s="22">
        <f>'[1]资源-钻石'!M160</f>
        <v>15282116.245020209</v>
      </c>
      <c r="E160" s="22">
        <f>'[1]资源-钻石'!N160</f>
        <v>22672502.005894925</v>
      </c>
      <c r="F160" s="22">
        <f>'[1]资源-钻石'!O160</f>
        <v>59770057.352241799</v>
      </c>
      <c r="G160" s="22">
        <f>'[1]资源-钻石'!P160</f>
        <v>124957642.26310113</v>
      </c>
      <c r="I160" s="22">
        <v>157</v>
      </c>
      <c r="J160" s="22">
        <f>'[1]资源-钻石'!T160</f>
        <v>842495.18770279456</v>
      </c>
      <c r="K160" s="22">
        <f>'[1]资源-钻石'!U160</f>
        <v>1193024.7064730744</v>
      </c>
      <c r="L160" s="22">
        <f>'[1]资源-钻石'!V160</f>
        <v>2017969.177120382</v>
      </c>
      <c r="M160" s="22">
        <f>'[1]资源-钻石'!W160</f>
        <v>5392936.0948324203</v>
      </c>
      <c r="N160" s="22">
        <f>'[1]资源-钻石'!X160</f>
        <v>12883247.204315661</v>
      </c>
      <c r="P160" s="135">
        <v>157</v>
      </c>
      <c r="Q160" s="135">
        <f>([2]属性汇总!D161+[2]属性汇总!O161)/2</f>
        <v>1901.9015730248557</v>
      </c>
      <c r="R160" s="135">
        <f>([2]属性汇总!E161+[2]属性汇总!P161)/2</f>
        <v>1906.0000000000007</v>
      </c>
      <c r="S160" s="135">
        <f>([2]属性汇总!F161+[2]属性汇总!Q161)/2</f>
        <v>1906.0000000000007</v>
      </c>
      <c r="T160" s="135">
        <f>([2]属性汇总!G161+[2]属性汇总!R161)/2</f>
        <v>1906.0000000000007</v>
      </c>
      <c r="U160" s="135">
        <f>([2]属性汇总!H161+[2]属性汇总!S161)/2</f>
        <v>1906.0000000000007</v>
      </c>
    </row>
    <row r="161" spans="2:21" x14ac:dyDescent="0.15">
      <c r="B161" s="22">
        <v>158</v>
      </c>
      <c r="C161" s="22">
        <f>'[1]资源-钻石'!L161</f>
        <v>10499973.222460626</v>
      </c>
      <c r="D161" s="22">
        <f>'[1]资源-钻石'!M161</f>
        <v>15462365.592560682</v>
      </c>
      <c r="E161" s="22">
        <f>'[1]资源-钻石'!N161</f>
        <v>22944026.174730271</v>
      </c>
      <c r="F161" s="22">
        <f>'[1]资源-钻石'!O161</f>
        <v>60539073.948463298</v>
      </c>
      <c r="G161" s="22">
        <f>'[1]资源-钻石'!P161</f>
        <v>126764920.97544304</v>
      </c>
      <c r="I161" s="22">
        <v>158</v>
      </c>
      <c r="J161" s="22">
        <f>'[1]资源-钻石'!T161</f>
        <v>846828.43116558145</v>
      </c>
      <c r="K161" s="22">
        <f>'[1]资源-钻石'!U161</f>
        <v>1199471.2742821397</v>
      </c>
      <c r="L161" s="22">
        <f>'[1]资源-钻石'!V161</f>
        <v>2029512.401710354</v>
      </c>
      <c r="M161" s="22">
        <f>'[1]资源-钻石'!W161</f>
        <v>5425653.6418813895</v>
      </c>
      <c r="N161" s="22">
        <f>'[1]资源-钻石'!X161</f>
        <v>12963091.506069528</v>
      </c>
      <c r="P161" s="135">
        <v>158</v>
      </c>
      <c r="Q161" s="135">
        <f>([2]属性汇总!D162+[2]属性汇总!O162)/2</f>
        <v>1906.0000000000007</v>
      </c>
      <c r="R161" s="135">
        <f>([2]属性汇总!E162+[2]属性汇总!P162)/2</f>
        <v>1906.0000000000007</v>
      </c>
      <c r="S161" s="135">
        <f>([2]属性汇总!F162+[2]属性汇总!Q162)/2</f>
        <v>1906.0000000000007</v>
      </c>
      <c r="T161" s="135">
        <f>([2]属性汇总!G162+[2]属性汇总!R162)/2</f>
        <v>1906.0000000000007</v>
      </c>
      <c r="U161" s="135">
        <f>([2]属性汇总!H162+[2]属性汇总!S162)/2</f>
        <v>1906.0000000000007</v>
      </c>
    </row>
    <row r="162" spans="2:21" x14ac:dyDescent="0.15">
      <c r="B162" s="22">
        <v>159</v>
      </c>
      <c r="C162" s="22">
        <f>'[1]资源-钻石'!L162</f>
        <v>10618071.031421479</v>
      </c>
      <c r="D162" s="22">
        <f>'[1]资源-钻石'!M162</f>
        <v>15642614.940101156</v>
      </c>
      <c r="E162" s="22">
        <f>'[1]资源-钻石'!N162</f>
        <v>23215550.343565617</v>
      </c>
      <c r="F162" s="22">
        <f>'[1]资源-钻石'!O162</f>
        <v>61308090.544684798</v>
      </c>
      <c r="G162" s="22">
        <f>'[1]资源-钻石'!P162</f>
        <v>128572199.68778494</v>
      </c>
      <c r="I162" s="22">
        <v>159</v>
      </c>
      <c r="J162" s="22">
        <f>'[1]资源-钻石'!T162</f>
        <v>851161.67462836823</v>
      </c>
      <c r="K162" s="22">
        <f>'[1]资源-钻石'!U162</f>
        <v>1205917.8420912053</v>
      </c>
      <c r="L162" s="22">
        <f>'[1]资源-钻石'!V162</f>
        <v>2041055.6263003261</v>
      </c>
      <c r="M162" s="22">
        <f>'[1]资源-钻石'!W162</f>
        <v>5458371.1889303587</v>
      </c>
      <c r="N162" s="22">
        <f>'[1]资源-钻石'!X162</f>
        <v>13042935.807823393</v>
      </c>
      <c r="P162" s="135">
        <v>159</v>
      </c>
      <c r="Q162" s="135">
        <f>([2]属性汇总!D163+[2]属性汇总!O163)/2</f>
        <v>1906.0000000000007</v>
      </c>
      <c r="R162" s="135">
        <f>([2]属性汇总!E163+[2]属性汇总!P163)/2</f>
        <v>1906.0000000000007</v>
      </c>
      <c r="S162" s="135">
        <f>([2]属性汇总!F163+[2]属性汇总!Q163)/2</f>
        <v>1906.0000000000007</v>
      </c>
      <c r="T162" s="135">
        <f>([2]属性汇总!G163+[2]属性汇总!R163)/2</f>
        <v>1906.0000000000007</v>
      </c>
      <c r="U162" s="135">
        <f>([2]属性汇总!H163+[2]属性汇总!S163)/2</f>
        <v>1906.0000000000007</v>
      </c>
    </row>
    <row r="163" spans="2:21" x14ac:dyDescent="0.15">
      <c r="B163" s="22">
        <v>160</v>
      </c>
      <c r="C163" s="22">
        <f>'[1]资源-钻石'!L163</f>
        <v>10736168.840382332</v>
      </c>
      <c r="D163" s="22">
        <f>'[1]资源-钻石'!M163</f>
        <v>15822864.28764163</v>
      </c>
      <c r="E163" s="22">
        <f>'[1]资源-钻石'!N163</f>
        <v>23487074.512400962</v>
      </c>
      <c r="F163" s="22">
        <f>'[1]资源-钻石'!O163</f>
        <v>62077107.140906297</v>
      </c>
      <c r="G163" s="22">
        <f>'[1]资源-钻石'!P163</f>
        <v>130379478.40012684</v>
      </c>
      <c r="I163" s="22">
        <v>160</v>
      </c>
      <c r="J163" s="22">
        <f>'[1]资源-钻石'!T163</f>
        <v>855494.91809115512</v>
      </c>
      <c r="K163" s="22">
        <f>'[1]资源-钻石'!U163</f>
        <v>1212364.4099002709</v>
      </c>
      <c r="L163" s="22">
        <f>'[1]资源-钻石'!V163</f>
        <v>2052598.8508902981</v>
      </c>
      <c r="M163" s="22">
        <f>'[1]资源-钻石'!W163</f>
        <v>5491088.7359793279</v>
      </c>
      <c r="N163" s="22">
        <f>'[1]资源-钻石'!X163</f>
        <v>13122780.109577259</v>
      </c>
      <c r="P163" s="135">
        <v>160</v>
      </c>
      <c r="Q163" s="135">
        <f>([2]属性汇总!D164+[2]属性汇总!O164)/2</f>
        <v>1906.0000000000007</v>
      </c>
      <c r="R163" s="135">
        <f>([2]属性汇总!E164+[2]属性汇总!P164)/2</f>
        <v>1906.0000000000007</v>
      </c>
      <c r="S163" s="135">
        <f>([2]属性汇总!F164+[2]属性汇总!Q164)/2</f>
        <v>1906.0000000000007</v>
      </c>
      <c r="T163" s="135">
        <f>([2]属性汇总!G164+[2]属性汇总!R164)/2</f>
        <v>1906.0000000000007</v>
      </c>
      <c r="U163" s="135">
        <f>([2]属性汇总!H164+[2]属性汇总!S164)/2</f>
        <v>1906.0000000000007</v>
      </c>
    </row>
    <row r="164" spans="2:21" x14ac:dyDescent="0.15">
      <c r="I164" s="22">
        <v>161</v>
      </c>
      <c r="J164" s="22">
        <f>'[1]资源-钻石'!T164</f>
        <v>859828.1615539419</v>
      </c>
      <c r="K164" s="22">
        <f>'[1]资源-钻石'!U164</f>
        <v>1218810.9777093364</v>
      </c>
      <c r="L164" s="22">
        <f>'[1]资源-钻石'!V164</f>
        <v>2064142.0754802702</v>
      </c>
      <c r="M164" s="22">
        <f>'[1]资源-钻石'!W164</f>
        <v>5523806.2830282971</v>
      </c>
      <c r="N164" s="22">
        <f>'[1]资源-钻石'!X164</f>
        <v>13202624.411331126</v>
      </c>
    </row>
    <row r="165" spans="2:21" x14ac:dyDescent="0.15">
      <c r="I165" s="22">
        <v>162</v>
      </c>
      <c r="J165" s="22">
        <f>'[1]资源-钻石'!T165</f>
        <v>864161.40501672879</v>
      </c>
      <c r="K165" s="22">
        <f>'[1]资源-钻石'!U165</f>
        <v>1225257.5455184018</v>
      </c>
      <c r="L165" s="22">
        <f>'[1]资源-钻石'!V165</f>
        <v>2075685.3000702423</v>
      </c>
      <c r="M165" s="22">
        <f>'[1]资源-钻石'!W165</f>
        <v>5556523.8300772663</v>
      </c>
      <c r="N165" s="22">
        <f>'[1]资源-钻石'!X165</f>
        <v>13282468.713084992</v>
      </c>
    </row>
    <row r="166" spans="2:21" x14ac:dyDescent="0.15">
      <c r="I166" s="22">
        <v>163</v>
      </c>
      <c r="J166" s="22">
        <f>'[1]资源-钻石'!T166</f>
        <v>868494.64847951569</v>
      </c>
      <c r="K166" s="22">
        <f>'[1]资源-钻石'!U166</f>
        <v>1231704.1133274673</v>
      </c>
      <c r="L166" s="22">
        <f>'[1]资源-钻石'!V166</f>
        <v>2087228.5246602143</v>
      </c>
      <c r="M166" s="22">
        <f>'[1]资源-钻石'!W166</f>
        <v>5589241.3771262355</v>
      </c>
      <c r="N166" s="22">
        <f>'[1]资源-钻石'!X166</f>
        <v>13362313.014838858</v>
      </c>
    </row>
    <row r="167" spans="2:21" x14ac:dyDescent="0.15">
      <c r="I167" s="22">
        <v>164</v>
      </c>
      <c r="J167" s="22">
        <f>'[1]资源-钻石'!T167</f>
        <v>872827.89194230246</v>
      </c>
      <c r="K167" s="22">
        <f>'[1]资源-钻石'!U167</f>
        <v>1238150.6811365329</v>
      </c>
      <c r="L167" s="22">
        <f>'[1]资源-钻石'!V167</f>
        <v>2098771.7492501866</v>
      </c>
      <c r="M167" s="22">
        <f>'[1]资源-钻石'!W167</f>
        <v>5621958.9241752056</v>
      </c>
      <c r="N167" s="22">
        <f>'[1]资源-钻石'!X167</f>
        <v>13442157.316592723</v>
      </c>
    </row>
    <row r="168" spans="2:21" x14ac:dyDescent="0.15">
      <c r="I168" s="22">
        <v>165</v>
      </c>
      <c r="J168" s="22">
        <f>'[1]资源-钻石'!T168</f>
        <v>877161.13540508936</v>
      </c>
      <c r="K168" s="22">
        <f>'[1]资源-钻石'!U168</f>
        <v>1244597.2489455985</v>
      </c>
      <c r="L168" s="22">
        <f>'[1]资源-钻石'!V168</f>
        <v>2110314.9738401584</v>
      </c>
      <c r="M168" s="22">
        <f>'[1]资源-钻石'!W168</f>
        <v>5654676.4712241748</v>
      </c>
      <c r="N168" s="22">
        <f>'[1]资源-钻石'!X168</f>
        <v>13522001.618346591</v>
      </c>
    </row>
    <row r="169" spans="2:21" x14ac:dyDescent="0.15">
      <c r="I169" s="22">
        <v>166</v>
      </c>
      <c r="J169" s="22">
        <f>'[1]资源-钻石'!T169</f>
        <v>881494.37886787613</v>
      </c>
      <c r="K169" s="22">
        <f>'[1]资源-钻石'!U169</f>
        <v>1251043.8167546638</v>
      </c>
      <c r="L169" s="22">
        <f>'[1]资源-钻石'!V169</f>
        <v>2121858.1984301307</v>
      </c>
      <c r="M169" s="22">
        <f>'[1]资源-钻石'!W169</f>
        <v>5687394.018273144</v>
      </c>
      <c r="N169" s="22">
        <f>'[1]资源-钻石'!X169</f>
        <v>13601845.920100456</v>
      </c>
    </row>
    <row r="170" spans="2:21" x14ac:dyDescent="0.15">
      <c r="I170" s="22">
        <v>167</v>
      </c>
      <c r="J170" s="22">
        <f>'[1]资源-钻石'!T170</f>
        <v>885827.62233066303</v>
      </c>
      <c r="K170" s="22">
        <f>'[1]资源-钻石'!U170</f>
        <v>1257490.3845637294</v>
      </c>
      <c r="L170" s="22">
        <f>'[1]资源-钻石'!V170</f>
        <v>2133401.4230201025</v>
      </c>
      <c r="M170" s="22">
        <f>'[1]资源-钻石'!W170</f>
        <v>5720111.5653221132</v>
      </c>
      <c r="N170" s="22">
        <f>'[1]资源-钻石'!X170</f>
        <v>13681690.221854322</v>
      </c>
    </row>
    <row r="171" spans="2:21" x14ac:dyDescent="0.15">
      <c r="I171" s="22">
        <v>168</v>
      </c>
      <c r="J171" s="22">
        <f>'[1]资源-钻石'!T171</f>
        <v>890161.01157788455</v>
      </c>
      <c r="K171" s="22">
        <f>'[1]资源-钻石'!U171</f>
        <v>1263936.952372795</v>
      </c>
      <c r="L171" s="22">
        <f>'[1]资源-钻石'!V171</f>
        <v>2144944.6476100748</v>
      </c>
      <c r="M171" s="22">
        <f>'[1]资源-钻石'!W171</f>
        <v>5752829.1123710824</v>
      </c>
      <c r="N171" s="22">
        <f>'[1]资源-钻石'!X171</f>
        <v>13761534.523608189</v>
      </c>
    </row>
    <row r="172" spans="2:21" x14ac:dyDescent="0.15">
      <c r="I172" s="22">
        <v>169</v>
      </c>
      <c r="J172" s="22">
        <f>'[1]资源-钻石'!T172</f>
        <v>894495.67059640866</v>
      </c>
      <c r="K172" s="22">
        <f>'[1]资源-钻石'!U172</f>
        <v>1270383.5201818603</v>
      </c>
      <c r="L172" s="22">
        <f>'[1]资源-钻石'!V172</f>
        <v>2156496.1029700339</v>
      </c>
      <c r="M172" s="22">
        <f>'[1]资源-钻石'!W172</f>
        <v>5785546.6594200516</v>
      </c>
      <c r="N172" s="22">
        <f>'[1]资源-钻石'!X172</f>
        <v>13841378.825362055</v>
      </c>
    </row>
    <row r="173" spans="2:21" x14ac:dyDescent="0.15">
      <c r="I173" s="22">
        <v>170</v>
      </c>
      <c r="J173" s="22">
        <f>'[1]资源-钻石'!T173</f>
        <v>898830.32961493265</v>
      </c>
      <c r="K173" s="22">
        <f>'[1]资源-钻石'!U173</f>
        <v>1276830.0879909259</v>
      </c>
      <c r="L173" s="22">
        <f>'[1]资源-钻石'!V173</f>
        <v>2168070.4296351308</v>
      </c>
      <c r="M173" s="22">
        <f>'[1]资源-钻石'!W173</f>
        <v>5818264.2064690208</v>
      </c>
      <c r="N173" s="22">
        <f>'[1]资源-钻石'!X173</f>
        <v>13921223.12711592</v>
      </c>
    </row>
    <row r="174" spans="2:21" x14ac:dyDescent="0.15">
      <c r="I174" s="22">
        <v>171</v>
      </c>
      <c r="J174" s="22">
        <f>'[1]资源-钻石'!T174</f>
        <v>903164.98863345664</v>
      </c>
      <c r="K174" s="22">
        <f>'[1]资源-钻石'!U174</f>
        <v>1283276.6557999915</v>
      </c>
      <c r="L174" s="22">
        <f>'[1]资源-钻石'!V174</f>
        <v>2179644.7563002282</v>
      </c>
      <c r="M174" s="22">
        <f>'[1]资源-钻石'!W174</f>
        <v>5850981.7535179909</v>
      </c>
      <c r="N174" s="22">
        <f>'[1]资源-钻石'!X174</f>
        <v>14001067.428869788</v>
      </c>
    </row>
    <row r="175" spans="2:21" x14ac:dyDescent="0.15">
      <c r="I175" s="22">
        <v>172</v>
      </c>
      <c r="J175" s="22">
        <f>'[1]资源-钻石'!T175</f>
        <v>907499.64765198063</v>
      </c>
      <c r="K175" s="22">
        <f>'[1]资源-钻石'!U175</f>
        <v>1289723.2236090568</v>
      </c>
      <c r="L175" s="22">
        <f>'[1]资源-钻石'!V175</f>
        <v>2191219.0829653251</v>
      </c>
      <c r="M175" s="22">
        <f>'[1]资源-钻石'!W175</f>
        <v>5883699.3005669601</v>
      </c>
      <c r="N175" s="22">
        <f>'[1]资源-钻石'!X175</f>
        <v>14080911.730623653</v>
      </c>
    </row>
    <row r="176" spans="2:21" x14ac:dyDescent="0.15">
      <c r="I176" s="22">
        <v>173</v>
      </c>
      <c r="J176" s="22">
        <f>'[1]资源-钻石'!T176</f>
        <v>911834.30667050474</v>
      </c>
      <c r="K176" s="22">
        <f>'[1]资源-钻石'!U176</f>
        <v>1296169.7914181224</v>
      </c>
      <c r="L176" s="22">
        <f>'[1]资源-钻石'!V176</f>
        <v>2202793.4096304225</v>
      </c>
      <c r="M176" s="22">
        <f>'[1]资源-钻石'!W176</f>
        <v>5916428.6541967886</v>
      </c>
      <c r="N176" s="22">
        <f>'[1]资源-钻石'!X176</f>
        <v>14160756.032377519</v>
      </c>
    </row>
    <row r="177" spans="9:14" x14ac:dyDescent="0.15">
      <c r="I177" s="22">
        <v>174</v>
      </c>
      <c r="J177" s="22">
        <f>'[1]资源-钻石'!T177</f>
        <v>916168.96568902873</v>
      </c>
      <c r="K177" s="22">
        <f>'[1]资源-钻石'!U177</f>
        <v>1302616.3592271879</v>
      </c>
      <c r="L177" s="22">
        <f>'[1]资源-钻石'!V177</f>
        <v>2214367.7362955194</v>
      </c>
      <c r="M177" s="22">
        <f>'[1]资源-钻石'!W177</f>
        <v>5949668.8781539584</v>
      </c>
      <c r="N177" s="22">
        <f>'[1]资源-钻石'!X177</f>
        <v>14240600.334131386</v>
      </c>
    </row>
    <row r="178" spans="9:14" x14ac:dyDescent="0.15">
      <c r="I178" s="22">
        <v>175</v>
      </c>
      <c r="J178" s="22">
        <f>'[1]资源-钻石'!T178</f>
        <v>920503.62470755272</v>
      </c>
      <c r="K178" s="22">
        <f>'[1]资源-钻石'!U178</f>
        <v>1309062.9270362535</v>
      </c>
      <c r="L178" s="22">
        <f>'[1]资源-钻石'!V178</f>
        <v>2225942.0629606168</v>
      </c>
      <c r="M178" s="22">
        <f>'[1]资源-钻石'!W178</f>
        <v>5982909.1021111272</v>
      </c>
      <c r="N178" s="22">
        <f>'[1]资源-钻石'!X178</f>
        <v>14320444.635885252</v>
      </c>
    </row>
    <row r="179" spans="9:14" x14ac:dyDescent="0.15">
      <c r="I179" s="22">
        <v>176</v>
      </c>
      <c r="J179" s="22">
        <f>'[1]资源-钻石'!T179</f>
        <v>924838.28372607671</v>
      </c>
      <c r="K179" s="22">
        <f>'[1]资源-钻石'!U179</f>
        <v>1315509.4948453188</v>
      </c>
      <c r="L179" s="22">
        <f>'[1]资源-钻石'!V179</f>
        <v>2237516.3896257137</v>
      </c>
      <c r="M179" s="22">
        <f>'[1]资源-钻石'!W179</f>
        <v>6016149.3260682961</v>
      </c>
      <c r="N179" s="22">
        <f>'[1]资源-钻石'!X179</f>
        <v>14400288.937639117</v>
      </c>
    </row>
    <row r="180" spans="9:14" x14ac:dyDescent="0.15">
      <c r="I180" s="22">
        <v>177</v>
      </c>
      <c r="J180" s="22">
        <f>'[1]资源-钻石'!T180</f>
        <v>929172.9427446007</v>
      </c>
      <c r="K180" s="22">
        <f>'[1]资源-钻石'!U180</f>
        <v>1321956.0626543844</v>
      </c>
      <c r="L180" s="22">
        <f>'[1]资源-钻石'!V180</f>
        <v>2249090.7162908111</v>
      </c>
      <c r="M180" s="22">
        <f>'[1]资源-钻石'!W180</f>
        <v>6049389.5500254659</v>
      </c>
      <c r="N180" s="22">
        <f>'[1]资源-钻石'!X180</f>
        <v>14480133.239392985</v>
      </c>
    </row>
    <row r="181" spans="9:14" x14ac:dyDescent="0.15">
      <c r="I181" s="22">
        <v>178</v>
      </c>
      <c r="J181" s="22">
        <f>'[1]资源-钻石'!T181</f>
        <v>933507.60176312481</v>
      </c>
      <c r="K181" s="22">
        <f>'[1]资源-钻石'!U181</f>
        <v>1328402.63046345</v>
      </c>
      <c r="L181" s="22">
        <f>'[1]资源-钻石'!V181</f>
        <v>2260665.042955908</v>
      </c>
      <c r="M181" s="22">
        <f>'[1]资源-钻石'!W181</f>
        <v>6082629.7739826348</v>
      </c>
      <c r="N181" s="22">
        <f>'[1]资源-钻石'!X181</f>
        <v>14559977.54114685</v>
      </c>
    </row>
    <row r="182" spans="9:14" x14ac:dyDescent="0.15">
      <c r="I182" s="22">
        <v>179</v>
      </c>
      <c r="J182" s="22">
        <f>'[1]资源-钻石'!T182</f>
        <v>937842.2607816488</v>
      </c>
      <c r="K182" s="22">
        <f>'[1]资源-钻石'!U182</f>
        <v>1334849.1982725153</v>
      </c>
      <c r="L182" s="22">
        <f>'[1]资源-钻石'!V182</f>
        <v>2272239.3696210054</v>
      </c>
      <c r="M182" s="22">
        <f>'[1]资源-钻石'!W182</f>
        <v>6115869.9979398046</v>
      </c>
      <c r="N182" s="22">
        <f>'[1]资源-钻石'!X182</f>
        <v>14639821.842900716</v>
      </c>
    </row>
    <row r="183" spans="9:14" x14ac:dyDescent="0.15">
      <c r="I183" s="22">
        <v>180</v>
      </c>
      <c r="J183" s="22">
        <f>'[1]资源-钻石'!T183</f>
        <v>942176.91980017279</v>
      </c>
      <c r="K183" s="22">
        <f>'[1]资源-钻石'!U183</f>
        <v>1342092.6498641202</v>
      </c>
      <c r="L183" s="22">
        <f>'[1]资源-钻石'!V183</f>
        <v>2283813.6962861023</v>
      </c>
      <c r="M183" s="22">
        <f>'[1]资源-钻石'!W183</f>
        <v>6149110.2218969734</v>
      </c>
      <c r="N183" s="22">
        <f>'[1]资源-钻石'!X183</f>
        <v>14720117.708241476</v>
      </c>
    </row>
    <row r="184" spans="9:14" x14ac:dyDescent="0.15">
      <c r="I184" s="22">
        <v>181</v>
      </c>
      <c r="J184" s="22">
        <f>'[1]资源-钻石'!T184</f>
        <v>947380.48627407441</v>
      </c>
      <c r="K184" s="22">
        <f>'[1]资源-钻石'!U184</f>
        <v>1349449.2478949302</v>
      </c>
      <c r="L184" s="22">
        <f>'[1]资源-钻石'!V184</f>
        <v>2296080.3883916307</v>
      </c>
      <c r="M184" s="22">
        <f>'[1]资源-钻石'!W184</f>
        <v>6182350.4458541423</v>
      </c>
      <c r="N184" s="22">
        <f>'[1]资源-钻石'!X184</f>
        <v>14801226.177981224</v>
      </c>
    </row>
    <row r="185" spans="9:14" x14ac:dyDescent="0.15">
      <c r="I185" s="22">
        <v>182</v>
      </c>
      <c r="J185" s="22">
        <f>'[1]资源-钻石'!T185</f>
        <v>952601.18520125712</v>
      </c>
      <c r="K185" s="22">
        <f>'[1]资源-钻石'!U185</f>
        <v>1356805.84592574</v>
      </c>
      <c r="L185" s="22">
        <f>'[1]资源-钻石'!V185</f>
        <v>2308697.4340935219</v>
      </c>
      <c r="M185" s="22">
        <f>'[1]资源-钻石'!W185</f>
        <v>6215590.6698113121</v>
      </c>
      <c r="N185" s="22">
        <f>'[1]资源-钻石'!X185</f>
        <v>14882334.64772097</v>
      </c>
    </row>
    <row r="186" spans="9:14" x14ac:dyDescent="0.15">
      <c r="I186" s="22">
        <v>183</v>
      </c>
      <c r="J186" s="22">
        <f>'[1]资源-钻石'!T186</f>
        <v>957821.88412843994</v>
      </c>
      <c r="K186" s="22">
        <f>'[1]资源-钻石'!U186</f>
        <v>1364162.44395655</v>
      </c>
      <c r="L186" s="22">
        <f>'[1]资源-钻石'!V186</f>
        <v>2321314.4797954131</v>
      </c>
      <c r="M186" s="22">
        <f>'[1]资源-钻石'!W186</f>
        <v>6248830.893768481</v>
      </c>
      <c r="N186" s="22">
        <f>'[1]资源-钻石'!X186</f>
        <v>14963443.117460718</v>
      </c>
    </row>
    <row r="187" spans="9:14" x14ac:dyDescent="0.15">
      <c r="I187" s="22">
        <v>184</v>
      </c>
      <c r="J187" s="22">
        <f>'[1]资源-钻石'!T187</f>
        <v>963042.58305562264</v>
      </c>
      <c r="K187" s="22">
        <f>'[1]资源-钻石'!U187</f>
        <v>1371519.04198736</v>
      </c>
      <c r="L187" s="22">
        <f>'[1]资源-钻石'!V187</f>
        <v>2333931.5254973038</v>
      </c>
      <c r="M187" s="22">
        <f>'[1]资源-钻石'!W187</f>
        <v>6282071.1177256498</v>
      </c>
      <c r="N187" s="22">
        <f>'[1]资源-钻石'!X187</f>
        <v>15044551.587200467</v>
      </c>
    </row>
    <row r="188" spans="9:14" x14ac:dyDescent="0.15">
      <c r="I188" s="22">
        <v>185</v>
      </c>
      <c r="J188" s="22">
        <f>'[1]资源-钻石'!T188</f>
        <v>968263.28198280535</v>
      </c>
      <c r="K188" s="22">
        <f>'[1]资源-钻石'!U188</f>
        <v>1378875.64001817</v>
      </c>
      <c r="L188" s="22">
        <f>'[1]资源-钻石'!V188</f>
        <v>2346548.571199195</v>
      </c>
      <c r="M188" s="22">
        <f>'[1]资源-钻石'!W188</f>
        <v>6315311.3416828196</v>
      </c>
      <c r="N188" s="22">
        <f>'[1]资源-钻石'!X188</f>
        <v>15125660.056940213</v>
      </c>
    </row>
    <row r="189" spans="9:14" x14ac:dyDescent="0.15">
      <c r="I189" s="22">
        <v>186</v>
      </c>
      <c r="J189" s="22">
        <f>'[1]资源-钻石'!T189</f>
        <v>973483.98090998805</v>
      </c>
      <c r="K189" s="22">
        <f>'[1]资源-钻石'!U189</f>
        <v>1386232.2380489798</v>
      </c>
      <c r="L189" s="22">
        <f>'[1]资源-钻石'!V189</f>
        <v>2359165.6169010862</v>
      </c>
      <c r="M189" s="22">
        <f>'[1]资源-钻石'!W189</f>
        <v>6348832.1785911955</v>
      </c>
      <c r="N189" s="22">
        <f>'[1]资源-钻石'!X189</f>
        <v>15206768.526679961</v>
      </c>
    </row>
    <row r="190" spans="9:14" x14ac:dyDescent="0.15">
      <c r="I190" s="22">
        <v>187</v>
      </c>
      <c r="J190" s="22">
        <f>'[1]资源-钻石'!T190</f>
        <v>978704.67983717087</v>
      </c>
      <c r="K190" s="22">
        <f>'[1]资源-钻石'!U190</f>
        <v>1393588.8360797898</v>
      </c>
      <c r="L190" s="22">
        <f>'[1]资源-钻石'!V190</f>
        <v>2371782.6626029774</v>
      </c>
      <c r="M190" s="22">
        <f>'[1]资源-钻石'!W190</f>
        <v>6382730.9288632758</v>
      </c>
      <c r="N190" s="22">
        <f>'[1]资源-钻石'!X190</f>
        <v>15287876.996419707</v>
      </c>
    </row>
    <row r="191" spans="9:14" x14ac:dyDescent="0.15">
      <c r="I191" s="22">
        <v>188</v>
      </c>
      <c r="J191" s="22">
        <f>'[1]资源-钻石'!T191</f>
        <v>983925.37876435358</v>
      </c>
      <c r="K191" s="22">
        <f>'[1]资源-钻石'!U191</f>
        <v>1400945.4341105998</v>
      </c>
      <c r="L191" s="22">
        <f>'[1]资源-钻石'!V191</f>
        <v>2384399.7083048685</v>
      </c>
      <c r="M191" s="22">
        <f>'[1]资源-钻石'!W191</f>
        <v>6416629.6791353552</v>
      </c>
      <c r="N191" s="22">
        <f>'[1]资源-钻石'!X191</f>
        <v>15368985.466159455</v>
      </c>
    </row>
    <row r="192" spans="9:14" x14ac:dyDescent="0.15">
      <c r="I192" s="22">
        <v>189</v>
      </c>
      <c r="J192" s="22">
        <f>'[1]资源-钻石'!T192</f>
        <v>989146.07769153628</v>
      </c>
      <c r="K192" s="22">
        <f>'[1]资源-钻石'!U192</f>
        <v>1408302.0321414098</v>
      </c>
      <c r="L192" s="22">
        <f>'[1]资源-钻石'!V192</f>
        <v>2397016.7540067597</v>
      </c>
      <c r="M192" s="22">
        <f>'[1]资源-钻石'!W192</f>
        <v>6450528.4294074355</v>
      </c>
      <c r="N192" s="22">
        <f>'[1]资源-钻石'!X192</f>
        <v>15450093.935899202</v>
      </c>
    </row>
    <row r="193" spans="9:14" x14ac:dyDescent="0.15">
      <c r="I193" s="22">
        <v>190</v>
      </c>
      <c r="J193" s="22">
        <f>'[1]资源-钻石'!T193</f>
        <v>994366.77661871898</v>
      </c>
      <c r="K193" s="22">
        <f>'[1]资源-钻石'!U193</f>
        <v>1415658.6301722196</v>
      </c>
      <c r="L193" s="22">
        <f>'[1]资源-钻石'!V193</f>
        <v>2409633.7997086509</v>
      </c>
      <c r="M193" s="22">
        <f>'[1]资源-钻石'!W193</f>
        <v>6484427.1796795158</v>
      </c>
      <c r="N193" s="22">
        <f>'[1]资源-钻石'!X193</f>
        <v>15531202.40563895</v>
      </c>
    </row>
    <row r="194" spans="9:14" x14ac:dyDescent="0.15">
      <c r="I194" s="22">
        <v>191</v>
      </c>
      <c r="J194" s="22">
        <f>'[1]资源-钻石'!T194</f>
        <v>999587.47554590181</v>
      </c>
      <c r="K194" s="22">
        <f>'[1]资源-钻石'!U194</f>
        <v>1423015.2282030296</v>
      </c>
      <c r="L194" s="22">
        <f>'[1]资源-钻石'!V194</f>
        <v>2422250.8454105416</v>
      </c>
      <c r="M194" s="22">
        <f>'[1]资源-钻石'!W194</f>
        <v>6518325.9299515961</v>
      </c>
      <c r="N194" s="22">
        <f>'[1]资源-钻石'!X194</f>
        <v>15612310.875378698</v>
      </c>
    </row>
    <row r="195" spans="9:14" x14ac:dyDescent="0.15">
      <c r="I195" s="22">
        <v>192</v>
      </c>
      <c r="J195" s="22">
        <f>'[1]资源-钻石'!T195</f>
        <v>1004808.1744730845</v>
      </c>
      <c r="K195" s="22">
        <f>'[1]资源-钻石'!U195</f>
        <v>1430371.8262338396</v>
      </c>
      <c r="L195" s="22">
        <f>'[1]资源-钻石'!V195</f>
        <v>2434867.8911124328</v>
      </c>
      <c r="M195" s="22">
        <f>'[1]资源-钻石'!W195</f>
        <v>6552224.6802236764</v>
      </c>
      <c r="N195" s="22">
        <f>'[1]资源-钻石'!X195</f>
        <v>15693419.345118444</v>
      </c>
    </row>
    <row r="196" spans="9:14" x14ac:dyDescent="0.15">
      <c r="I196" s="22">
        <v>193</v>
      </c>
      <c r="J196" s="22">
        <f>'[1]资源-钻石'!T196</f>
        <v>1010028.8734002672</v>
      </c>
      <c r="K196" s="22">
        <f>'[1]资源-钻石'!U196</f>
        <v>1437791.7607402939</v>
      </c>
      <c r="L196" s="22">
        <f>'[1]资源-钻石'!V196</f>
        <v>2447484.936814324</v>
      </c>
      <c r="M196" s="22">
        <f>'[1]资源-钻石'!W196</f>
        <v>6586123.4304957567</v>
      </c>
      <c r="N196" s="22">
        <f>'[1]资源-钻石'!X196</f>
        <v>15774533.273545329</v>
      </c>
    </row>
    <row r="197" spans="9:14" x14ac:dyDescent="0.15">
      <c r="I197" s="22">
        <v>194</v>
      </c>
      <c r="J197" s="22">
        <f>'[1]资源-钻石'!T197</f>
        <v>1015249.5723274499</v>
      </c>
      <c r="K197" s="22">
        <f>'[1]资源-钻石'!U197</f>
        <v>1445214.5295601948</v>
      </c>
      <c r="L197" s="22">
        <f>'[1]资源-钻石'!V197</f>
        <v>2460101.9825162152</v>
      </c>
      <c r="M197" s="22">
        <f>'[1]资源-钻石'!W197</f>
        <v>6620022.180767837</v>
      </c>
      <c r="N197" s="22">
        <f>'[1]资源-钻石'!X197</f>
        <v>15855676.898844618</v>
      </c>
    </row>
    <row r="198" spans="9:14" x14ac:dyDescent="0.15">
      <c r="I198" s="22">
        <v>195</v>
      </c>
      <c r="J198" s="22">
        <f>'[1]资源-钻石'!T198</f>
        <v>1020470.2712546326</v>
      </c>
      <c r="K198" s="22">
        <f>'[1]资源-钻石'!U198</f>
        <v>1452637.298380096</v>
      </c>
      <c r="L198" s="22">
        <f>'[1]资源-钻石'!V198</f>
        <v>2472719.0282181064</v>
      </c>
      <c r="M198" s="22">
        <f>'[1]资源-钻石'!W198</f>
        <v>6653920.9310399164</v>
      </c>
      <c r="N198" s="22">
        <f>'[1]资源-钻石'!X198</f>
        <v>15936820.524143906</v>
      </c>
    </row>
    <row r="199" spans="9:14" x14ac:dyDescent="0.15">
      <c r="I199" s="22">
        <v>196</v>
      </c>
      <c r="J199" s="22">
        <f>'[1]资源-钻石'!T199</f>
        <v>1025690.9701818154</v>
      </c>
      <c r="K199" s="22">
        <f>'[1]资源-钻石'!U199</f>
        <v>1460060.0671999969</v>
      </c>
      <c r="L199" s="22">
        <f>'[1]资源-钻石'!V199</f>
        <v>2485336.0739199971</v>
      </c>
      <c r="M199" s="22">
        <f>'[1]资源-钻石'!W199</f>
        <v>6687819.6813119967</v>
      </c>
      <c r="N199" s="22">
        <f>'[1]资源-钻石'!X199</f>
        <v>16017964.149443194</v>
      </c>
    </row>
    <row r="200" spans="9:14" x14ac:dyDescent="0.15">
      <c r="I200" s="22">
        <v>197</v>
      </c>
      <c r="J200" s="22">
        <f>'[1]资源-钻石'!T200</f>
        <v>1030911.6691089981</v>
      </c>
      <c r="K200" s="22">
        <f>'[1]资源-钻石'!U200</f>
        <v>1467482.8360198978</v>
      </c>
      <c r="L200" s="22">
        <f>'[1]资源-钻石'!V200</f>
        <v>2497953.1196218883</v>
      </c>
      <c r="M200" s="22">
        <f>'[1]资源-钻石'!W200</f>
        <v>6721718.431584077</v>
      </c>
      <c r="N200" s="22">
        <f>'[1]资源-钻石'!X200</f>
        <v>16099107.774742482</v>
      </c>
    </row>
    <row r="201" spans="9:14" x14ac:dyDescent="0.15">
      <c r="I201" s="22">
        <v>198</v>
      </c>
      <c r="J201" s="22">
        <f>'[1]资源-钻石'!T201</f>
        <v>1036132.3680361809</v>
      </c>
      <c r="K201" s="22">
        <f>'[1]资源-钻石'!U201</f>
        <v>1474905.604839799</v>
      </c>
      <c r="L201" s="22">
        <f>'[1]资源-钻石'!V201</f>
        <v>2510570.1653237795</v>
      </c>
      <c r="M201" s="22">
        <f>'[1]资源-钻石'!W201</f>
        <v>6755617.1818561573</v>
      </c>
      <c r="N201" s="22">
        <f>'[1]资源-钻石'!X201</f>
        <v>16180251.40004177</v>
      </c>
    </row>
    <row r="202" spans="9:14" x14ac:dyDescent="0.15">
      <c r="I202" s="22">
        <v>199</v>
      </c>
      <c r="J202" s="22">
        <f>'[1]资源-钻石'!T202</f>
        <v>1041353.0669633636</v>
      </c>
      <c r="K202" s="22">
        <f>'[1]资源-钻石'!U202</f>
        <v>1482328.3736596999</v>
      </c>
      <c r="L202" s="22">
        <f>'[1]资源-钻石'!V202</f>
        <v>2523187.2110256706</v>
      </c>
      <c r="M202" s="22">
        <f>'[1]资源-钻石'!W202</f>
        <v>6789515.9321282376</v>
      </c>
      <c r="N202" s="22">
        <f>'[1]资源-钻石'!X202</f>
        <v>16261395.025341058</v>
      </c>
    </row>
    <row r="203" spans="9:14" x14ac:dyDescent="0.15">
      <c r="I203" s="22">
        <v>200</v>
      </c>
      <c r="J203" s="22">
        <f>'[1]资源-钻石'!T203</f>
        <v>1046573.7658905463</v>
      </c>
      <c r="K203" s="22">
        <f>'[1]资源-钻石'!U203</f>
        <v>1489751.1424796009</v>
      </c>
      <c r="L203" s="22">
        <f>'[1]资源-钻石'!V203</f>
        <v>2535804.2567275618</v>
      </c>
      <c r="M203" s="22">
        <f>'[1]资源-钻石'!W203</f>
        <v>6823414.6824003179</v>
      </c>
      <c r="N203" s="22">
        <f>'[1]资源-钻石'!X203</f>
        <v>16342538.650640346</v>
      </c>
    </row>
    <row r="204" spans="9:14" x14ac:dyDescent="0.15">
      <c r="I204" s="22">
        <v>201</v>
      </c>
      <c r="J204" s="22">
        <f>'[1]资源-钻石'!T204</f>
        <v>1051794.4648177291</v>
      </c>
      <c r="K204" s="22">
        <f>'[1]资源-钻石'!U204</f>
        <v>1497173.911299502</v>
      </c>
      <c r="L204" s="22">
        <f>'[1]资源-钻石'!V204</f>
        <v>2548421.3024294525</v>
      </c>
      <c r="M204" s="22">
        <f>'[1]资源-钻石'!W204</f>
        <v>6857313.4326723982</v>
      </c>
      <c r="N204" s="22">
        <f>'[1]资源-钻石'!X204</f>
        <v>16423682.275939636</v>
      </c>
    </row>
    <row r="205" spans="9:14" x14ac:dyDescent="0.15">
      <c r="I205" s="22">
        <v>202</v>
      </c>
      <c r="J205" s="22">
        <f>'[1]资源-钻石'!T205</f>
        <v>1057015.1637449118</v>
      </c>
      <c r="K205" s="22">
        <f>'[1]资源-钻石'!U205</f>
        <v>1504596.6801194029</v>
      </c>
      <c r="L205" s="22">
        <f>'[1]资源-钻石'!V205</f>
        <v>2561038.3481313437</v>
      </c>
      <c r="M205" s="22">
        <f>'[1]资源-钻石'!W205</f>
        <v>6891212.1829444785</v>
      </c>
      <c r="N205" s="22">
        <f>'[1]资源-钻石'!X205</f>
        <v>16504825.901238924</v>
      </c>
    </row>
    <row r="206" spans="9:14" x14ac:dyDescent="0.15">
      <c r="I206" s="22">
        <v>203</v>
      </c>
      <c r="J206" s="22">
        <f>'[1]资源-钻石'!T206</f>
        <v>1062235.8626720945</v>
      </c>
      <c r="K206" s="22">
        <f>'[1]资源-钻石'!U206</f>
        <v>1512019.4489393039</v>
      </c>
      <c r="L206" s="22">
        <f>'[1]资源-钻石'!V206</f>
        <v>2573655.3938332349</v>
      </c>
      <c r="M206" s="22">
        <f>'[1]资源-钻石'!W206</f>
        <v>6925110.9332165588</v>
      </c>
      <c r="N206" s="22">
        <f>'[1]资源-钻石'!X206</f>
        <v>16585969.526538212</v>
      </c>
    </row>
    <row r="207" spans="9:14" x14ac:dyDescent="0.15">
      <c r="I207" s="22">
        <v>204</v>
      </c>
      <c r="J207" s="22">
        <f>'[1]资源-钻石'!T207</f>
        <v>1067456.5615992772</v>
      </c>
      <c r="K207" s="22">
        <f>'[1]资源-钻石'!U207</f>
        <v>1519442.217759205</v>
      </c>
      <c r="L207" s="22">
        <f>'[1]资源-钻石'!V207</f>
        <v>2586272.4395351261</v>
      </c>
      <c r="M207" s="22">
        <f>'[1]资源-钻石'!W207</f>
        <v>6959009.6834886381</v>
      </c>
      <c r="N207" s="22">
        <f>'[1]资源-钻石'!X207</f>
        <v>16667113.1518375</v>
      </c>
    </row>
    <row r="208" spans="9:14" x14ac:dyDescent="0.15">
      <c r="I208" s="22">
        <v>205</v>
      </c>
      <c r="J208" s="22">
        <f>'[1]资源-钻石'!T208</f>
        <v>1072677.2605264599</v>
      </c>
      <c r="K208" s="22">
        <f>'[1]资源-钻石'!U208</f>
        <v>1526864.986579106</v>
      </c>
      <c r="L208" s="22">
        <f>'[1]资源-钻石'!V208</f>
        <v>2598889.4852370168</v>
      </c>
      <c r="M208" s="22">
        <f>'[1]资源-钻石'!W208</f>
        <v>6992908.4337607184</v>
      </c>
      <c r="N208" s="22">
        <f>'[1]资源-钻石'!X208</f>
        <v>16748256.777136788</v>
      </c>
    </row>
    <row r="209" spans="9:14" x14ac:dyDescent="0.15">
      <c r="I209" s="22">
        <v>206</v>
      </c>
      <c r="J209" s="22">
        <f>'[1]资源-钻石'!T209</f>
        <v>1077897.9594536426</v>
      </c>
      <c r="K209" s="22">
        <f>'[1]资源-钻石'!U209</f>
        <v>1534287.7553990069</v>
      </c>
      <c r="L209" s="22">
        <f>'[1]资源-钻石'!V209</f>
        <v>2611506.530938908</v>
      </c>
      <c r="M209" s="22">
        <f>'[1]资源-钻石'!W209</f>
        <v>7026807.1840327987</v>
      </c>
      <c r="N209" s="22">
        <f>'[1]资源-钻石'!X209</f>
        <v>16829400.402436078</v>
      </c>
    </row>
    <row r="210" spans="9:14" x14ac:dyDescent="0.15">
      <c r="I210" s="22">
        <v>207</v>
      </c>
      <c r="J210" s="22">
        <f>'[1]资源-钻石'!T210</f>
        <v>1083118.6583808253</v>
      </c>
      <c r="K210" s="22">
        <f>'[1]资源-钻石'!U210</f>
        <v>1541710.524218908</v>
      </c>
      <c r="L210" s="22">
        <f>'[1]资源-钻石'!V210</f>
        <v>2624123.5766407992</v>
      </c>
      <c r="M210" s="22">
        <f>'[1]资源-钻石'!W210</f>
        <v>7060705.934304879</v>
      </c>
      <c r="N210" s="22">
        <f>'[1]资源-钻石'!X210</f>
        <v>16910544.027735364</v>
      </c>
    </row>
    <row r="211" spans="9:14" x14ac:dyDescent="0.15">
      <c r="I211" s="22">
        <v>208</v>
      </c>
      <c r="J211" s="22">
        <f>'[1]资源-钻石'!T211</f>
        <v>1088339.357308008</v>
      </c>
      <c r="K211" s="22">
        <f>'[1]资源-钻石'!U211</f>
        <v>1549133.293038809</v>
      </c>
      <c r="L211" s="22">
        <f>'[1]资源-钻石'!V211</f>
        <v>2636740.6223426904</v>
      </c>
      <c r="M211" s="22">
        <f>'[1]资源-钻石'!W211</f>
        <v>7094604.6845769593</v>
      </c>
      <c r="N211" s="22">
        <f>'[1]资源-钻石'!X211</f>
        <v>16991687.653034654</v>
      </c>
    </row>
    <row r="212" spans="9:14" x14ac:dyDescent="0.15">
      <c r="I212" s="22">
        <v>209</v>
      </c>
      <c r="J212" s="22">
        <f>'[1]资源-钻石'!T212</f>
        <v>1093560.0562351907</v>
      </c>
      <c r="K212" s="22">
        <f>'[1]资源-钻石'!U212</f>
        <v>1556556.0618587099</v>
      </c>
      <c r="L212" s="22">
        <f>'[1]资源-钻石'!V212</f>
        <v>2649357.6680445815</v>
      </c>
      <c r="M212" s="22">
        <f>'[1]资源-钻石'!W212</f>
        <v>7128503.4348490397</v>
      </c>
      <c r="N212" s="22">
        <f>'[1]资源-钻石'!X212</f>
        <v>17072831.27833394</v>
      </c>
    </row>
    <row r="213" spans="9:14" x14ac:dyDescent="0.15">
      <c r="I213" s="22">
        <v>210</v>
      </c>
      <c r="J213" s="22">
        <f>'[1]资源-钻石'!T213</f>
        <v>1098780.7551623737</v>
      </c>
      <c r="K213" s="22">
        <f>'[1]资源-钻石'!U213</f>
        <v>1563978.8306786111</v>
      </c>
      <c r="L213" s="22">
        <f>'[1]资源-钻石'!V213</f>
        <v>2661974.7137464727</v>
      </c>
      <c r="M213" s="22">
        <f>'[1]资源-钻石'!W213</f>
        <v>7162402.18512112</v>
      </c>
      <c r="N213" s="22">
        <f>'[1]资源-钻石'!X213</f>
        <v>17153974.903633229</v>
      </c>
    </row>
    <row r="214" spans="9:14" x14ac:dyDescent="0.15">
      <c r="I214" s="22">
        <v>211</v>
      </c>
      <c r="J214" s="22">
        <f>'[1]资源-钻石'!T214</f>
        <v>1104001.4540895564</v>
      </c>
      <c r="K214" s="22">
        <f>'[1]资源-钻石'!U214</f>
        <v>1571401.599498512</v>
      </c>
      <c r="L214" s="22">
        <f>'[1]资源-钻石'!V214</f>
        <v>2674591.7594483634</v>
      </c>
      <c r="M214" s="22">
        <f>'[1]资源-钻石'!W214</f>
        <v>7196300.9353932003</v>
      </c>
      <c r="N214" s="22">
        <f>'[1]资源-钻石'!X214</f>
        <v>17235118.528932519</v>
      </c>
    </row>
    <row r="215" spans="9:14" x14ac:dyDescent="0.15">
      <c r="I215" s="22">
        <v>212</v>
      </c>
      <c r="J215" s="22">
        <f>'[1]资源-钻石'!T215</f>
        <v>1109222.1530167391</v>
      </c>
      <c r="K215" s="22">
        <f>'[1]资源-钻石'!U215</f>
        <v>1578824.3683184129</v>
      </c>
      <c r="L215" s="22">
        <f>'[1]资源-钻石'!V215</f>
        <v>2687208.8051502546</v>
      </c>
      <c r="M215" s="22">
        <f>'[1]资源-钻石'!W215</f>
        <v>7230199.6856652806</v>
      </c>
      <c r="N215" s="22">
        <f>'[1]资源-钻石'!X215</f>
        <v>17316262.154231805</v>
      </c>
    </row>
    <row r="216" spans="9:14" x14ac:dyDescent="0.15">
      <c r="I216" s="22">
        <v>213</v>
      </c>
      <c r="J216" s="22">
        <f>'[1]资源-钻石'!T216</f>
        <v>1114442.8519439218</v>
      </c>
      <c r="K216" s="22">
        <f>'[1]资源-钻石'!U216</f>
        <v>1586247.1371383141</v>
      </c>
      <c r="L216" s="22">
        <f>'[1]资源-钻石'!V216</f>
        <v>2699825.8508521458</v>
      </c>
      <c r="M216" s="22">
        <f>'[1]资源-钻石'!W216</f>
        <v>7264098.4359373609</v>
      </c>
      <c r="N216" s="22">
        <f>'[1]资源-钻石'!X216</f>
        <v>17397405.779531095</v>
      </c>
    </row>
    <row r="217" spans="9:14" x14ac:dyDescent="0.15">
      <c r="I217" s="22">
        <v>214</v>
      </c>
      <c r="J217" s="22">
        <f>'[1]资源-钻石'!T217</f>
        <v>1119663.5508711045</v>
      </c>
      <c r="K217" s="22">
        <f>'[1]资源-钻石'!U217</f>
        <v>1593669.905958215</v>
      </c>
      <c r="L217" s="22">
        <f>'[1]资源-钻石'!V217</f>
        <v>2712442.896554037</v>
      </c>
      <c r="M217" s="22">
        <f>'[1]资源-钻石'!W217</f>
        <v>7297997.1862094402</v>
      </c>
      <c r="N217" s="22">
        <f>'[1]资源-钻石'!X217</f>
        <v>17478549.404830381</v>
      </c>
    </row>
    <row r="218" spans="9:14" x14ac:dyDescent="0.15">
      <c r="I218" s="22">
        <v>215</v>
      </c>
      <c r="J218" s="22">
        <f>'[1]资源-钻石'!T218</f>
        <v>1124884.2497982872</v>
      </c>
      <c r="K218" s="22">
        <f>'[1]资源-钻石'!U218</f>
        <v>1601092.6747781159</v>
      </c>
      <c r="L218" s="22">
        <f>'[1]资源-钻石'!V218</f>
        <v>2725059.9422559282</v>
      </c>
      <c r="M218" s="22">
        <f>'[1]资源-钻石'!W218</f>
        <v>7331895.9364815205</v>
      </c>
      <c r="N218" s="22">
        <f>'[1]资源-钻石'!X218</f>
        <v>17559693.030129671</v>
      </c>
    </row>
    <row r="219" spans="9:14" x14ac:dyDescent="0.15">
      <c r="I219" s="22">
        <v>216</v>
      </c>
      <c r="J219" s="22">
        <f>'[1]资源-钻石'!T219</f>
        <v>1130104.9487254701</v>
      </c>
      <c r="K219" s="22">
        <f>'[1]资源-钻石'!U219</f>
        <v>1608515.4435980171</v>
      </c>
      <c r="L219" s="22">
        <f>'[1]资源-钻石'!V219</f>
        <v>2737676.9879578194</v>
      </c>
      <c r="M219" s="22">
        <f>'[1]资源-钻石'!W219</f>
        <v>7365794.6867536008</v>
      </c>
      <c r="N219" s="22">
        <f>'[1]资源-钻石'!X219</f>
        <v>17640836.655428961</v>
      </c>
    </row>
    <row r="220" spans="9:14" x14ac:dyDescent="0.15">
      <c r="I220" s="22">
        <v>217</v>
      </c>
      <c r="J220" s="22">
        <f>'[1]资源-钻石'!T220</f>
        <v>1135325.6476526528</v>
      </c>
      <c r="K220" s="22">
        <f>'[1]资源-钻石'!U220</f>
        <v>1615938.212417918</v>
      </c>
      <c r="L220" s="22">
        <f>'[1]资源-钻石'!V220</f>
        <v>2750294.0336597101</v>
      </c>
      <c r="M220" s="22">
        <f>'[1]资源-钻石'!W220</f>
        <v>7399693.4370256811</v>
      </c>
      <c r="N220" s="22">
        <f>'[1]资源-钻石'!X220</f>
        <v>17721980.280728247</v>
      </c>
    </row>
    <row r="221" spans="9:14" x14ac:dyDescent="0.15">
      <c r="I221" s="22">
        <v>218</v>
      </c>
      <c r="J221" s="22">
        <f>'[1]资源-钻石'!T221</f>
        <v>1140546.3465798355</v>
      </c>
      <c r="K221" s="22">
        <f>'[1]资源-钻石'!U221</f>
        <v>1623360.981237819</v>
      </c>
      <c r="L221" s="22">
        <f>'[1]资源-钻石'!V221</f>
        <v>2762911.0793616013</v>
      </c>
      <c r="M221" s="22">
        <f>'[1]资源-钻石'!W221</f>
        <v>7433592.1872977614</v>
      </c>
      <c r="N221" s="22">
        <f>'[1]资源-钻石'!X221</f>
        <v>17803123.906027537</v>
      </c>
    </row>
    <row r="222" spans="9:14" x14ac:dyDescent="0.15">
      <c r="I222" s="22">
        <v>219</v>
      </c>
      <c r="J222" s="22">
        <f>'[1]资源-钻石'!T222</f>
        <v>1145767.0455070182</v>
      </c>
      <c r="K222" s="22">
        <f>'[1]资源-钻石'!U222</f>
        <v>1630783.7500577199</v>
      </c>
      <c r="L222" s="22">
        <f>'[1]资源-钻石'!V222</f>
        <v>2775528.1250634925</v>
      </c>
      <c r="M222" s="22">
        <f>'[1]资源-钻石'!W222</f>
        <v>7467490.9375698417</v>
      </c>
      <c r="N222" s="22">
        <f>'[1]资源-钻石'!X222</f>
        <v>17884267.531326823</v>
      </c>
    </row>
    <row r="223" spans="9:14" x14ac:dyDescent="0.15">
      <c r="I223" s="22">
        <v>220</v>
      </c>
      <c r="J223" s="22">
        <f>'[1]资源-钻石'!T223</f>
        <v>1150987.7444342009</v>
      </c>
      <c r="K223" s="22">
        <f>'[1]资源-钻石'!U223</f>
        <v>1638206.518877621</v>
      </c>
      <c r="L223" s="22">
        <f>'[1]资源-钻石'!V223</f>
        <v>2788145.1707653836</v>
      </c>
      <c r="M223" s="22">
        <f>'[1]资源-钻石'!W223</f>
        <v>7501389.687841922</v>
      </c>
      <c r="N223" s="22">
        <f>'[1]资源-钻石'!X223</f>
        <v>17965411.156626113</v>
      </c>
    </row>
    <row r="224" spans="9:14" x14ac:dyDescent="0.15">
      <c r="I224" s="22">
        <v>221</v>
      </c>
      <c r="J224" s="22">
        <f>'[1]资源-钻石'!T224</f>
        <v>1156208.4433613836</v>
      </c>
      <c r="K224" s="22">
        <f>'[1]资源-钻石'!U224</f>
        <v>1645629.287697522</v>
      </c>
      <c r="L224" s="22">
        <f>'[1]资源-钻石'!V224</f>
        <v>2800762.2164672748</v>
      </c>
      <c r="M224" s="22">
        <f>'[1]资源-钻石'!W224</f>
        <v>7535288.4381140014</v>
      </c>
      <c r="N224" s="22">
        <f>'[1]资源-钻石'!X224</f>
        <v>18046554.781925399</v>
      </c>
    </row>
    <row r="225" spans="9:14" x14ac:dyDescent="0.15">
      <c r="I225" s="22">
        <v>222</v>
      </c>
      <c r="J225" s="22">
        <f>'[1]资源-钻石'!T225</f>
        <v>1161429.1422885666</v>
      </c>
      <c r="K225" s="22">
        <f>'[1]资源-钻石'!U225</f>
        <v>1653052.0565174229</v>
      </c>
      <c r="L225" s="22">
        <f>'[1]资源-钻石'!V225</f>
        <v>2813379.2621691655</v>
      </c>
      <c r="M225" s="22">
        <f>'[1]资源-钻石'!W225</f>
        <v>7569187.1883860817</v>
      </c>
      <c r="N225" s="22">
        <f>'[1]资源-钻石'!X225</f>
        <v>18127698.407224689</v>
      </c>
    </row>
    <row r="226" spans="9:14" x14ac:dyDescent="0.15">
      <c r="I226" s="22">
        <v>223</v>
      </c>
      <c r="J226" s="22">
        <f>'[1]资源-钻石'!T226</f>
        <v>1166649.8412157493</v>
      </c>
      <c r="K226" s="22">
        <f>'[1]资源-钻石'!U226</f>
        <v>1660474.8253373241</v>
      </c>
      <c r="L226" s="22">
        <f>'[1]资源-钻石'!V226</f>
        <v>2825996.3078710567</v>
      </c>
      <c r="M226" s="22">
        <f>'[1]资源-钻石'!W226</f>
        <v>7603085.938658162</v>
      </c>
      <c r="N226" s="22">
        <f>'[1]资源-钻石'!X226</f>
        <v>18208842.032523979</v>
      </c>
    </row>
    <row r="227" spans="9:14" x14ac:dyDescent="0.15">
      <c r="I227" s="22">
        <v>224</v>
      </c>
      <c r="J227" s="22">
        <f>'[1]资源-钻石'!T227</f>
        <v>1171870.540142932</v>
      </c>
      <c r="K227" s="22">
        <f>'[1]资源-钻石'!U227</f>
        <v>1667897.594157225</v>
      </c>
      <c r="L227" s="22">
        <f>'[1]资源-钻石'!V227</f>
        <v>2838613.3535729479</v>
      </c>
      <c r="M227" s="22">
        <f>'[1]资源-钻石'!W227</f>
        <v>7636984.6889302423</v>
      </c>
      <c r="N227" s="22">
        <f>'[1]资源-钻石'!X227</f>
        <v>18289985.657823265</v>
      </c>
    </row>
    <row r="228" spans="9:14" x14ac:dyDescent="0.15">
      <c r="I228" s="22">
        <v>225</v>
      </c>
      <c r="J228" s="22">
        <f>'[1]资源-钻石'!T228</f>
        <v>1177091.2390701147</v>
      </c>
      <c r="K228" s="22">
        <f>'[1]资源-钻石'!U228</f>
        <v>1675320.3629771259</v>
      </c>
      <c r="L228" s="22">
        <f>'[1]资源-钻石'!V228</f>
        <v>2851230.3992748391</v>
      </c>
      <c r="M228" s="22">
        <f>'[1]资源-钻石'!W228</f>
        <v>7670883.4392023226</v>
      </c>
      <c r="N228" s="22">
        <f>'[1]资源-钻石'!X228</f>
        <v>18371129.283122554</v>
      </c>
    </row>
    <row r="229" spans="9:14" x14ac:dyDescent="0.15">
      <c r="I229" s="22">
        <v>226</v>
      </c>
      <c r="J229" s="22">
        <f>'[1]资源-钻石'!T229</f>
        <v>1182311.9379972974</v>
      </c>
      <c r="K229" s="22">
        <f>'[1]资源-钻石'!U229</f>
        <v>1682743.1317970271</v>
      </c>
      <c r="L229" s="22">
        <f>'[1]资源-钻石'!V229</f>
        <v>2863847.4449767303</v>
      </c>
      <c r="M229" s="22">
        <f>'[1]资源-钻石'!W229</f>
        <v>7704782.1894744029</v>
      </c>
      <c r="N229" s="22">
        <f>'[1]资源-钻石'!X229</f>
        <v>18452272.908421841</v>
      </c>
    </row>
    <row r="230" spans="9:14" x14ac:dyDescent="0.15">
      <c r="I230" s="22">
        <v>227</v>
      </c>
      <c r="J230" s="22">
        <f>'[1]资源-钻石'!T230</f>
        <v>1187532.6369244801</v>
      </c>
      <c r="K230" s="22">
        <f>'[1]资源-钻石'!U230</f>
        <v>1690165.900616928</v>
      </c>
      <c r="L230" s="22">
        <f>'[1]资源-钻石'!V230</f>
        <v>2876464.4906786215</v>
      </c>
      <c r="M230" s="22">
        <f>'[1]资源-钻石'!W230</f>
        <v>7738680.9397464832</v>
      </c>
      <c r="N230" s="22">
        <f>'[1]资源-钻石'!X230</f>
        <v>18533416.53372113</v>
      </c>
    </row>
    <row r="231" spans="9:14" x14ac:dyDescent="0.15">
      <c r="I231" s="22">
        <v>228</v>
      </c>
      <c r="J231" s="22">
        <f>'[1]资源-钻石'!T231</f>
        <v>1192753.3358516628</v>
      </c>
      <c r="K231" s="22">
        <f>'[1]资源-钻石'!U231</f>
        <v>1697588.6694368289</v>
      </c>
      <c r="L231" s="22">
        <f>'[1]资源-钻石'!V231</f>
        <v>2889081.5363805126</v>
      </c>
      <c r="M231" s="22">
        <f>'[1]资源-钻石'!W231</f>
        <v>7772579.6900185635</v>
      </c>
      <c r="N231" s="22">
        <f>'[1]资源-钻石'!X231</f>
        <v>18614560.159020416</v>
      </c>
    </row>
    <row r="232" spans="9:14" x14ac:dyDescent="0.15">
      <c r="I232" s="22">
        <v>229</v>
      </c>
      <c r="J232" s="22">
        <f>'[1]资源-钻石'!T232</f>
        <v>1197974.0347788455</v>
      </c>
      <c r="K232" s="22">
        <f>'[1]资源-钻石'!U232</f>
        <v>1705011.4382567301</v>
      </c>
      <c r="L232" s="22">
        <f>'[1]资源-钻石'!V232</f>
        <v>2901698.5820824034</v>
      </c>
      <c r="M232" s="22">
        <f>'[1]资源-钻石'!W232</f>
        <v>7806478.4402906438</v>
      </c>
      <c r="N232" s="22">
        <f>'[1]资源-钻石'!X232</f>
        <v>18695703.784319706</v>
      </c>
    </row>
    <row r="233" spans="9:14" x14ac:dyDescent="0.15">
      <c r="I233" s="22">
        <v>230</v>
      </c>
      <c r="J233" s="22">
        <f>'[1]资源-钻石'!T233</f>
        <v>1203194.7337060282</v>
      </c>
      <c r="K233" s="22">
        <f>'[1]资源-钻石'!U233</f>
        <v>1712434.207076631</v>
      </c>
      <c r="L233" s="22">
        <f>'[1]资源-钻石'!V233</f>
        <v>2914315.6277842945</v>
      </c>
      <c r="M233" s="22">
        <f>'[1]资源-钻石'!W233</f>
        <v>7840377.1905627232</v>
      </c>
      <c r="N233" s="22">
        <f>'[1]资源-钻石'!X233</f>
        <v>18776847.409618996</v>
      </c>
    </row>
    <row r="234" spans="9:14" x14ac:dyDescent="0.15">
      <c r="I234" s="22">
        <v>231</v>
      </c>
      <c r="J234" s="22">
        <f>'[1]资源-钻石'!T234</f>
        <v>1208415.4326332109</v>
      </c>
      <c r="K234" s="22">
        <f>'[1]资源-钻石'!U234</f>
        <v>1719856.9758965319</v>
      </c>
      <c r="L234" s="22">
        <f>'[1]资源-钻石'!V234</f>
        <v>2926932.6734861857</v>
      </c>
      <c r="M234" s="22">
        <f>'[1]资源-钻石'!W234</f>
        <v>7874275.9408348035</v>
      </c>
      <c r="N234" s="22">
        <f>'[1]资源-钻石'!X234</f>
        <v>18857991.034918282</v>
      </c>
    </row>
    <row r="235" spans="9:14" x14ac:dyDescent="0.15">
      <c r="I235" s="22">
        <v>232</v>
      </c>
      <c r="J235" s="22">
        <f>'[1]资源-钻石'!T235</f>
        <v>1213636.1315603938</v>
      </c>
      <c r="K235" s="22">
        <f>'[1]资源-钻石'!U235</f>
        <v>1727279.7447164331</v>
      </c>
      <c r="L235" s="22">
        <f>'[1]资源-钻石'!V235</f>
        <v>2939549.7191880769</v>
      </c>
      <c r="M235" s="22">
        <f>'[1]资源-钻石'!W235</f>
        <v>7908174.6911068838</v>
      </c>
      <c r="N235" s="22">
        <f>'[1]资源-钻石'!X235</f>
        <v>18939134.660217572</v>
      </c>
    </row>
    <row r="236" spans="9:14" x14ac:dyDescent="0.15">
      <c r="I236" s="22">
        <v>233</v>
      </c>
      <c r="J236" s="22">
        <f>'[1]资源-钻石'!T236</f>
        <v>1218856.8304875765</v>
      </c>
      <c r="K236" s="22">
        <f>'[1]资源-钻石'!U236</f>
        <v>1734702.513536334</v>
      </c>
      <c r="L236" s="22">
        <f>'[1]资源-钻石'!V236</f>
        <v>2952166.7648899681</v>
      </c>
      <c r="M236" s="22">
        <f>'[1]资源-钻石'!W236</f>
        <v>7942073.4413789641</v>
      </c>
      <c r="N236" s="22">
        <f>'[1]资源-钻石'!X236</f>
        <v>19020278.285516858</v>
      </c>
    </row>
    <row r="237" spans="9:14" x14ac:dyDescent="0.15">
      <c r="I237" s="22">
        <v>234</v>
      </c>
      <c r="J237" s="22">
        <f>'[1]资源-钻石'!T237</f>
        <v>1224077.5294147593</v>
      </c>
      <c r="K237" s="22">
        <f>'[1]资源-钻石'!U237</f>
        <v>1742125.282356235</v>
      </c>
      <c r="L237" s="22">
        <f>'[1]资源-钻石'!V237</f>
        <v>2964783.8105918593</v>
      </c>
      <c r="M237" s="22">
        <f>'[1]资源-钻石'!W237</f>
        <v>7975972.1916510444</v>
      </c>
      <c r="N237" s="22">
        <f>'[1]资源-钻石'!X237</f>
        <v>19101421.910816148</v>
      </c>
    </row>
    <row r="238" spans="9:14" x14ac:dyDescent="0.15">
      <c r="I238" s="22">
        <v>235</v>
      </c>
      <c r="J238" s="22">
        <f>'[1]资源-钻石'!T238</f>
        <v>1229298.228341942</v>
      </c>
      <c r="K238" s="22">
        <f>'[1]资源-钻石'!U238</f>
        <v>1749548.0511761361</v>
      </c>
      <c r="L238" s="22">
        <f>'[1]资源-钻石'!V238</f>
        <v>2977400.85629375</v>
      </c>
      <c r="M238" s="22">
        <f>'[1]资源-钻石'!W238</f>
        <v>8009870.9419231247</v>
      </c>
      <c r="N238" s="22">
        <f>'[1]资源-钻石'!X238</f>
        <v>19182565.536115438</v>
      </c>
    </row>
    <row r="239" spans="9:14" x14ac:dyDescent="0.15">
      <c r="I239" s="22">
        <v>236</v>
      </c>
      <c r="J239" s="22">
        <f>'[1]资源-钻石'!T239</f>
        <v>1234518.9272691247</v>
      </c>
      <c r="K239" s="22">
        <f>'[1]资源-钻石'!U239</f>
        <v>1756970.8199960371</v>
      </c>
      <c r="L239" s="22">
        <f>'[1]资源-钻石'!V239</f>
        <v>2990017.9019956412</v>
      </c>
      <c r="M239" s="22">
        <f>'[1]资源-钻石'!W239</f>
        <v>8043769.692195205</v>
      </c>
      <c r="N239" s="22">
        <f>'[1]资源-钻石'!X239</f>
        <v>19263709.161414724</v>
      </c>
    </row>
    <row r="240" spans="9:14" x14ac:dyDescent="0.15">
      <c r="I240" s="22">
        <v>237</v>
      </c>
      <c r="J240" s="22">
        <f>'[1]资源-钻石'!T240</f>
        <v>1239739.6261963074</v>
      </c>
      <c r="K240" s="22">
        <f>'[1]资源-钻石'!U240</f>
        <v>1764393.588815938</v>
      </c>
      <c r="L240" s="22">
        <f>'[1]资源-钻石'!V240</f>
        <v>3002634.9476975324</v>
      </c>
      <c r="M240" s="22">
        <f>'[1]资源-钻石'!W240</f>
        <v>8077668.4424672853</v>
      </c>
      <c r="N240" s="22">
        <f>'[1]资源-钻石'!X240</f>
        <v>19344852.786714014</v>
      </c>
    </row>
    <row r="241" spans="9:14" x14ac:dyDescent="0.15">
      <c r="I241" s="22">
        <v>238</v>
      </c>
      <c r="J241" s="22">
        <f>'[1]资源-钻石'!T241</f>
        <v>1244960.3251234901</v>
      </c>
      <c r="K241" s="22">
        <f>'[1]资源-钻石'!U241</f>
        <v>1771816.3576358391</v>
      </c>
      <c r="L241" s="22">
        <f>'[1]资源-钻石'!V241</f>
        <v>3015251.9933994235</v>
      </c>
      <c r="M241" s="22">
        <f>'[1]资源-钻石'!W241</f>
        <v>8111567.1927393656</v>
      </c>
      <c r="N241" s="22">
        <f>'[1]资源-钻石'!X241</f>
        <v>19425996.4120133</v>
      </c>
    </row>
    <row r="242" spans="9:14" x14ac:dyDescent="0.15">
      <c r="I242" s="22">
        <v>239</v>
      </c>
      <c r="J242" s="22">
        <f>'[1]资源-钻石'!T242</f>
        <v>1250181.0240506728</v>
      </c>
      <c r="K242" s="22">
        <f>'[1]资源-钻石'!U242</f>
        <v>1779239.1264557401</v>
      </c>
      <c r="L242" s="22">
        <f>'[1]资源-钻石'!V242</f>
        <v>3027869.0391013147</v>
      </c>
      <c r="M242" s="22">
        <f>'[1]资源-钻石'!W242</f>
        <v>8145465.9430114459</v>
      </c>
      <c r="N242" s="22">
        <f>'[1]资源-钻石'!X242</f>
        <v>19507140.03731259</v>
      </c>
    </row>
    <row r="243" spans="9:14" x14ac:dyDescent="0.15">
      <c r="I243" s="22">
        <v>240</v>
      </c>
      <c r="J243" s="22">
        <f>'[1]资源-钻石'!T243</f>
        <v>1255401.7229778555</v>
      </c>
      <c r="K243" s="22">
        <f>'[1]资源-钻石'!U243</f>
        <v>1786661.895275641</v>
      </c>
      <c r="L243" s="22">
        <f>'[1]资源-钻石'!V243</f>
        <v>3040486.0848032059</v>
      </c>
      <c r="M243" s="22">
        <f>'[1]资源-钻石'!W243</f>
        <v>8179364.6932835262</v>
      </c>
      <c r="N243" s="22">
        <f>'[1]资源-钻石'!X243</f>
        <v>19588283.662611876</v>
      </c>
    </row>
    <row r="244" spans="9:14" x14ac:dyDescent="0.15">
      <c r="I244" s="22">
        <v>241</v>
      </c>
      <c r="J244" s="22">
        <f>'[1]资源-钻石'!T244</f>
        <v>1260622.4219050384</v>
      </c>
      <c r="K244" s="22">
        <f>'[1]资源-钻石'!U244</f>
        <v>1794084.6640955422</v>
      </c>
      <c r="L244" s="22">
        <f>'[1]资源-钻石'!V244</f>
        <v>3053103.1305050966</v>
      </c>
      <c r="M244" s="22">
        <f>'[1]资源-钻石'!W244</f>
        <v>8213263.4435556065</v>
      </c>
      <c r="N244" s="22">
        <f>'[1]资源-钻石'!X244</f>
        <v>19669427.287911166</v>
      </c>
    </row>
    <row r="245" spans="9:14" x14ac:dyDescent="0.15">
      <c r="I245" s="22">
        <v>242</v>
      </c>
      <c r="J245" s="22">
        <f>'[1]资源-钻石'!T245</f>
        <v>1265843.1208322211</v>
      </c>
      <c r="K245" s="22">
        <f>'[1]资源-钻石'!U245</f>
        <v>1801507.4329154431</v>
      </c>
      <c r="L245" s="22">
        <f>'[1]资源-钻石'!V245</f>
        <v>3065720.1762069878</v>
      </c>
      <c r="M245" s="22">
        <f>'[1]资源-钻石'!W245</f>
        <v>8247162.1938276868</v>
      </c>
      <c r="N245" s="22">
        <f>'[1]资源-钻石'!X245</f>
        <v>19750570.913210455</v>
      </c>
    </row>
    <row r="246" spans="9:14" x14ac:dyDescent="0.15">
      <c r="I246" s="22">
        <v>243</v>
      </c>
      <c r="J246" s="22">
        <f>'[1]资源-钻石'!T246</f>
        <v>1271063.8197594038</v>
      </c>
      <c r="K246" s="22">
        <f>'[1]资源-钻石'!U246</f>
        <v>1808930.201735344</v>
      </c>
      <c r="L246" s="22">
        <f>'[1]资源-钻石'!V246</f>
        <v>3078337.221908879</v>
      </c>
      <c r="M246" s="22">
        <f>'[1]资源-钻石'!W246</f>
        <v>8281060.9440997671</v>
      </c>
      <c r="N246" s="22">
        <f>'[1]资源-钻石'!X246</f>
        <v>19831714.538509741</v>
      </c>
    </row>
    <row r="247" spans="9:14" x14ac:dyDescent="0.15">
      <c r="I247" s="22">
        <v>244</v>
      </c>
      <c r="J247" s="22">
        <f>'[1]资源-钻石'!T247</f>
        <v>1276284.5186865865</v>
      </c>
      <c r="K247" s="22">
        <f>'[1]资源-钻石'!U247</f>
        <v>1816352.9705552452</v>
      </c>
      <c r="L247" s="22">
        <f>'[1]资源-钻石'!V247</f>
        <v>3090954.2676107702</v>
      </c>
      <c r="M247" s="22">
        <f>'[1]资源-钻石'!W247</f>
        <v>8314959.6943718474</v>
      </c>
      <c r="N247" s="22">
        <f>'[1]资源-钻石'!X247</f>
        <v>19912858.163809031</v>
      </c>
    </row>
    <row r="248" spans="9:14" x14ac:dyDescent="0.15">
      <c r="I248" s="22">
        <v>245</v>
      </c>
      <c r="J248" s="22">
        <f>'[1]资源-钻石'!T248</f>
        <v>1281505.2176137692</v>
      </c>
      <c r="K248" s="22">
        <f>'[1]资源-钻石'!U248</f>
        <v>1823775.7393751461</v>
      </c>
      <c r="L248" s="22">
        <f>'[1]资源-钻石'!V248</f>
        <v>3103571.3133126614</v>
      </c>
      <c r="M248" s="22">
        <f>'[1]资源-钻石'!W248</f>
        <v>8348858.4446439277</v>
      </c>
      <c r="N248" s="22">
        <f>'[1]资源-钻石'!X248</f>
        <v>19994001.789108317</v>
      </c>
    </row>
    <row r="249" spans="9:14" x14ac:dyDescent="0.15">
      <c r="I249" s="22">
        <v>246</v>
      </c>
      <c r="J249" s="22">
        <f>'[1]资源-钻石'!T249</f>
        <v>1286725.9165409519</v>
      </c>
      <c r="K249" s="22">
        <f>'[1]资源-钻石'!U249</f>
        <v>1831198.508195047</v>
      </c>
      <c r="L249" s="22">
        <f>'[1]资源-钻石'!V249</f>
        <v>3116188.3590145526</v>
      </c>
      <c r="M249" s="22">
        <f>'[1]资源-钻石'!W249</f>
        <v>8382757.194916008</v>
      </c>
      <c r="N249" s="22">
        <f>'[1]资源-钻石'!X249</f>
        <v>20075145.414407607</v>
      </c>
    </row>
    <row r="250" spans="9:14" x14ac:dyDescent="0.15">
      <c r="I250" s="22">
        <v>247</v>
      </c>
      <c r="J250" s="22">
        <f>'[1]资源-钻石'!T250</f>
        <v>1291946.6154681346</v>
      </c>
      <c r="K250" s="22">
        <f>'[1]资源-钻石'!U250</f>
        <v>1838621.2770149482</v>
      </c>
      <c r="L250" s="22">
        <f>'[1]资源-钻石'!V250</f>
        <v>3128805.4047164433</v>
      </c>
      <c r="M250" s="22">
        <f>'[1]资源-钻石'!W250</f>
        <v>8416655.9451880883</v>
      </c>
      <c r="N250" s="22">
        <f>'[1]资源-钻石'!X250</f>
        <v>20156289.039706897</v>
      </c>
    </row>
    <row r="251" spans="9:14" x14ac:dyDescent="0.15">
      <c r="I251" s="22">
        <v>248</v>
      </c>
      <c r="J251" s="22">
        <f>'[1]资源-钻石'!T251</f>
        <v>1297167.3143953173</v>
      </c>
      <c r="K251" s="22">
        <f>'[1]资源-钻石'!U251</f>
        <v>1846044.0458348491</v>
      </c>
      <c r="L251" s="22">
        <f>'[1]资源-钻石'!V251</f>
        <v>3141422.4504183345</v>
      </c>
      <c r="M251" s="22">
        <f>'[1]资源-钻石'!W251</f>
        <v>8450554.6954601686</v>
      </c>
      <c r="N251" s="22">
        <f>'[1]资源-钻石'!X251</f>
        <v>20237432.665006183</v>
      </c>
    </row>
    <row r="252" spans="9:14" x14ac:dyDescent="0.15">
      <c r="I252" s="22">
        <v>249</v>
      </c>
      <c r="J252" s="22">
        <f>'[1]资源-钻石'!T252</f>
        <v>1302388.0133225</v>
      </c>
      <c r="K252" s="22">
        <f>'[1]资源-钻石'!U252</f>
        <v>1853466.8146547501</v>
      </c>
      <c r="L252" s="22">
        <f>'[1]资源-钻石'!V252</f>
        <v>3154039.4961202256</v>
      </c>
      <c r="M252" s="22">
        <f>'[1]资源-钻石'!W252</f>
        <v>8484453.4457322489</v>
      </c>
      <c r="N252" s="22">
        <f>'[1]资源-钻石'!X252</f>
        <v>20318576.290305473</v>
      </c>
    </row>
    <row r="253" spans="9:14" x14ac:dyDescent="0.15">
      <c r="I253" s="22">
        <v>250</v>
      </c>
      <c r="J253" s="22">
        <f>'[1]资源-钻石'!T253</f>
        <v>1307608.7122496828</v>
      </c>
      <c r="K253" s="22">
        <f>'[1]资源-钻石'!U253</f>
        <v>1860889.5834746512</v>
      </c>
      <c r="L253" s="22">
        <f>'[1]资源-钻石'!V253</f>
        <v>3166656.5418221168</v>
      </c>
      <c r="M253" s="22">
        <f>'[1]资源-钻石'!W253</f>
        <v>8518352.1960043292</v>
      </c>
      <c r="N253" s="22">
        <f>'[1]资源-钻石'!X253</f>
        <v>20399719.915604759</v>
      </c>
    </row>
    <row r="254" spans="9:14" x14ac:dyDescent="0.15">
      <c r="I254" s="22">
        <v>251</v>
      </c>
      <c r="J254" s="22">
        <f>'[1]资源-钻石'!T254</f>
        <v>1312829.4111768657</v>
      </c>
      <c r="K254" s="22">
        <f>'[1]资源-钻石'!U254</f>
        <v>1868312.3522945521</v>
      </c>
      <c r="L254" s="22">
        <f>'[1]资源-钻石'!V254</f>
        <v>3179273.587524008</v>
      </c>
      <c r="M254" s="22">
        <f>'[1]资源-钻石'!W254</f>
        <v>8552250.9462764096</v>
      </c>
      <c r="N254" s="22">
        <f>'[1]资源-钻石'!X254</f>
        <v>20480863.540904049</v>
      </c>
    </row>
    <row r="255" spans="9:14" x14ac:dyDescent="0.15">
      <c r="I255" s="22">
        <v>252</v>
      </c>
      <c r="J255" s="22">
        <f>'[1]资源-钻石'!T255</f>
        <v>1318050.1101040484</v>
      </c>
      <c r="K255" s="22">
        <f>'[1]资源-钻石'!U255</f>
        <v>1875735.1211144531</v>
      </c>
      <c r="L255" s="22">
        <f>'[1]资源-钻石'!V255</f>
        <v>3191890.6332258987</v>
      </c>
      <c r="M255" s="22">
        <f>'[1]资源-钻石'!W255</f>
        <v>8586149.6965484899</v>
      </c>
      <c r="N255" s="22">
        <f>'[1]资源-钻石'!X255</f>
        <v>20562007.166203335</v>
      </c>
    </row>
    <row r="256" spans="9:14" x14ac:dyDescent="0.15">
      <c r="I256" s="22">
        <v>253</v>
      </c>
      <c r="J256" s="22">
        <f>'[1]资源-钻石'!T256</f>
        <v>1323270.8090312311</v>
      </c>
      <c r="K256" s="22">
        <f>'[1]资源-钻石'!U256</f>
        <v>1883157.8899343542</v>
      </c>
      <c r="L256" s="22">
        <f>'[1]资源-钻石'!V256</f>
        <v>3204507.6789277899</v>
      </c>
      <c r="M256" s="22">
        <f>'[1]资源-钻石'!W256</f>
        <v>8620048.4468205702</v>
      </c>
      <c r="N256" s="22">
        <f>'[1]资源-钻石'!X256</f>
        <v>20643150.791502625</v>
      </c>
    </row>
    <row r="257" spans="9:14" x14ac:dyDescent="0.15">
      <c r="I257" s="22">
        <v>254</v>
      </c>
      <c r="J257" s="22">
        <f>'[1]资源-钻石'!T257</f>
        <v>1328491.5079584138</v>
      </c>
      <c r="K257" s="22">
        <f>'[1]资源-钻石'!U257</f>
        <v>1890580.6587542552</v>
      </c>
      <c r="L257" s="22">
        <f>'[1]资源-钻石'!V257</f>
        <v>3217124.7246296811</v>
      </c>
      <c r="M257" s="22">
        <f>'[1]资源-钻石'!W257</f>
        <v>8653947.1970926505</v>
      </c>
      <c r="N257" s="22">
        <f>'[1]资源-钻石'!X257</f>
        <v>20724294.416801915</v>
      </c>
    </row>
    <row r="258" spans="9:14" x14ac:dyDescent="0.15">
      <c r="I258" s="22">
        <v>255</v>
      </c>
      <c r="J258" s="22">
        <f>'[1]资源-钻石'!T258</f>
        <v>1333712.2068855965</v>
      </c>
      <c r="K258" s="22">
        <f>'[1]资源-钻石'!U258</f>
        <v>1898003.4275741561</v>
      </c>
      <c r="L258" s="22">
        <f>'[1]资源-钻石'!V258</f>
        <v>3229741.7703315723</v>
      </c>
      <c r="M258" s="22">
        <f>'[1]资源-钻石'!W258</f>
        <v>8687845.9473647308</v>
      </c>
      <c r="N258" s="22">
        <f>'[1]资源-钻石'!X258</f>
        <v>20805438.042101201</v>
      </c>
    </row>
    <row r="259" spans="9:14" x14ac:dyDescent="0.15">
      <c r="I259" s="22">
        <v>256</v>
      </c>
      <c r="J259" s="22">
        <f>'[1]资源-钻石'!T259</f>
        <v>1338932.9058127792</v>
      </c>
      <c r="K259" s="22">
        <f>'[1]资源-钻石'!U259</f>
        <v>1905426.1963940572</v>
      </c>
      <c r="L259" s="22">
        <f>'[1]资源-钻石'!V259</f>
        <v>3242358.8160334635</v>
      </c>
      <c r="M259" s="22">
        <f>'[1]资源-钻石'!W259</f>
        <v>8721744.6976368111</v>
      </c>
      <c r="N259" s="22">
        <f>'[1]资源-钻石'!X259</f>
        <v>20886581.66740049</v>
      </c>
    </row>
    <row r="260" spans="9:14" x14ac:dyDescent="0.15">
      <c r="I260" s="22">
        <v>257</v>
      </c>
      <c r="J260" s="22">
        <f>'[1]资源-钻石'!T260</f>
        <v>1344153.6047399619</v>
      </c>
      <c r="K260" s="22">
        <f>'[1]资源-钻石'!U260</f>
        <v>1912848.9652139582</v>
      </c>
      <c r="L260" s="22">
        <f>'[1]资源-钻石'!V260</f>
        <v>3254975.8617353546</v>
      </c>
      <c r="M260" s="22">
        <f>'[1]资源-钻石'!W260</f>
        <v>8755643.4479088895</v>
      </c>
      <c r="N260" s="22">
        <f>'[1]资源-钻石'!X260</f>
        <v>20967725.292699777</v>
      </c>
    </row>
    <row r="261" spans="9:14" x14ac:dyDescent="0.15">
      <c r="I261" s="22">
        <v>258</v>
      </c>
      <c r="J261" s="22">
        <f>'[1]资源-钻石'!T261</f>
        <v>1349374.3036671446</v>
      </c>
      <c r="K261" s="22">
        <f>'[1]资源-钻石'!U261</f>
        <v>1920271.7340338591</v>
      </c>
      <c r="L261" s="22">
        <f>'[1]资源-钻石'!V261</f>
        <v>3267592.9074372454</v>
      </c>
      <c r="M261" s="22">
        <f>'[1]资源-钻石'!W261</f>
        <v>8789542.1981809698</v>
      </c>
      <c r="N261" s="22">
        <f>'[1]资源-钻石'!X261</f>
        <v>21048868.917999066</v>
      </c>
    </row>
    <row r="262" spans="9:14" x14ac:dyDescent="0.15">
      <c r="I262" s="22">
        <v>259</v>
      </c>
      <c r="J262" s="22">
        <f>'[1]资源-钻石'!T262</f>
        <v>1354595.0025943273</v>
      </c>
      <c r="K262" s="22">
        <f>'[1]资源-钻石'!U262</f>
        <v>1927694.5028537603</v>
      </c>
      <c r="L262" s="22">
        <f>'[1]资源-钻石'!V262</f>
        <v>3280209.9531391365</v>
      </c>
      <c r="M262" s="22">
        <f>'[1]资源-钻石'!W262</f>
        <v>8823440.9484530501</v>
      </c>
      <c r="N262" s="22">
        <f>'[1]资源-钻石'!X262</f>
        <v>21130012.543298356</v>
      </c>
    </row>
    <row r="263" spans="9:14" x14ac:dyDescent="0.15">
      <c r="I263" s="22">
        <v>260</v>
      </c>
      <c r="J263" s="22">
        <f>'[1]资源-钻石'!T263</f>
        <v>1359815.7015215103</v>
      </c>
      <c r="K263" s="22">
        <f>'[1]资源-钻石'!U263</f>
        <v>1935117.2716736612</v>
      </c>
      <c r="L263" s="22">
        <f>'[1]资源-钻石'!V263</f>
        <v>3292826.9988410277</v>
      </c>
      <c r="M263" s="22">
        <f>'[1]资源-钻石'!W263</f>
        <v>8857339.6987251304</v>
      </c>
      <c r="N263" s="22">
        <f>'[1]资源-钻石'!X263</f>
        <v>21211156.168597642</v>
      </c>
    </row>
    <row r="264" spans="9:14" x14ac:dyDescent="0.15">
      <c r="I264" s="22">
        <v>261</v>
      </c>
      <c r="J264" s="22">
        <f>'[1]资源-钻石'!T264</f>
        <v>1365036.400448693</v>
      </c>
      <c r="K264" s="22">
        <f>'[1]资源-钻石'!U264</f>
        <v>1942540.0404935621</v>
      </c>
      <c r="L264" s="22">
        <f>'[1]资源-钻石'!V264</f>
        <v>3305444.0445429189</v>
      </c>
      <c r="M264" s="22">
        <f>'[1]资源-钻石'!W264</f>
        <v>8891238.4489972107</v>
      </c>
      <c r="N264" s="22">
        <f>'[1]资源-钻石'!X264</f>
        <v>21292299.793896932</v>
      </c>
    </row>
    <row r="265" spans="9:14" x14ac:dyDescent="0.15">
      <c r="I265" s="22">
        <v>262</v>
      </c>
      <c r="J265" s="22">
        <f>'[1]资源-钻石'!T265</f>
        <v>1370257.0993758757</v>
      </c>
      <c r="K265" s="22">
        <f>'[1]资源-钻石'!U265</f>
        <v>1949962.809313463</v>
      </c>
      <c r="L265" s="22">
        <f>'[1]资源-钻石'!V265</f>
        <v>3318061.0902448101</v>
      </c>
      <c r="M265" s="22">
        <f>'[1]资源-钻石'!W265</f>
        <v>8925137.199269291</v>
      </c>
      <c r="N265" s="22">
        <f>'[1]资源-钻石'!X265</f>
        <v>21373443.419196218</v>
      </c>
    </row>
    <row r="266" spans="9:14" x14ac:dyDescent="0.15">
      <c r="I266" s="22">
        <v>263</v>
      </c>
      <c r="J266" s="22">
        <f>'[1]资源-钻石'!T266</f>
        <v>1375477.7983030584</v>
      </c>
      <c r="K266" s="22">
        <f>'[1]资源-钻石'!U266</f>
        <v>1957385.5781333642</v>
      </c>
      <c r="L266" s="22">
        <f>'[1]资源-钻石'!V266</f>
        <v>3330678.1359467008</v>
      </c>
      <c r="M266" s="22">
        <f>'[1]资源-钻石'!W266</f>
        <v>8959035.9495413713</v>
      </c>
      <c r="N266" s="22">
        <f>'[1]资源-钻石'!X266</f>
        <v>21454587.044495508</v>
      </c>
    </row>
    <row r="267" spans="9:14" x14ac:dyDescent="0.15">
      <c r="I267" s="22">
        <v>264</v>
      </c>
      <c r="J267" s="22">
        <f>'[1]资源-钻石'!T267</f>
        <v>1380698.4972302411</v>
      </c>
      <c r="K267" s="22">
        <f>'[1]资源-钻石'!U267</f>
        <v>1964808.3469532651</v>
      </c>
      <c r="L267" s="22">
        <f>'[1]资源-钻石'!V267</f>
        <v>3343295.181648592</v>
      </c>
      <c r="M267" s="22">
        <f>'[1]资源-钻石'!W267</f>
        <v>8992934.6998134516</v>
      </c>
      <c r="N267" s="22">
        <f>'[1]资源-钻石'!X267</f>
        <v>21535730.669794794</v>
      </c>
    </row>
    <row r="268" spans="9:14" x14ac:dyDescent="0.15">
      <c r="I268" s="22">
        <v>265</v>
      </c>
      <c r="J268" s="22">
        <f>'[1]资源-钻石'!T268</f>
        <v>1385919.1961574238</v>
      </c>
      <c r="K268" s="22">
        <f>'[1]资源-钻石'!U268</f>
        <v>1972231.1157731661</v>
      </c>
      <c r="L268" s="22">
        <f>'[1]资源-钻石'!V268</f>
        <v>3355912.2273504832</v>
      </c>
      <c r="M268" s="22">
        <f>'[1]资源-钻石'!W268</f>
        <v>9026833.4500855319</v>
      </c>
      <c r="N268" s="22">
        <f>'[1]资源-钻石'!X268</f>
        <v>21616874.295094084</v>
      </c>
    </row>
    <row r="269" spans="9:14" x14ac:dyDescent="0.15">
      <c r="I269" s="22">
        <v>266</v>
      </c>
      <c r="J269" s="22">
        <f>'[1]资源-钻石'!T269</f>
        <v>1391139.8950846065</v>
      </c>
      <c r="K269" s="22">
        <f>'[1]资源-钻石'!U269</f>
        <v>1979653.8845930672</v>
      </c>
      <c r="L269" s="22">
        <f>'[1]资源-钻石'!V269</f>
        <v>3368529.2730523744</v>
      </c>
      <c r="M269" s="22">
        <f>'[1]资源-钻石'!W269</f>
        <v>9060732.2003576122</v>
      </c>
      <c r="N269" s="22">
        <f>'[1]资源-钻石'!X269</f>
        <v>21698017.92039337</v>
      </c>
    </row>
    <row r="270" spans="9:14" x14ac:dyDescent="0.15">
      <c r="I270" s="22">
        <v>267</v>
      </c>
      <c r="J270" s="22">
        <f>'[1]资源-钻石'!T270</f>
        <v>1396360.5940117892</v>
      </c>
      <c r="K270" s="22">
        <f>'[1]资源-钻石'!U270</f>
        <v>1987076.6534129682</v>
      </c>
      <c r="L270" s="22">
        <f>'[1]资源-钻石'!V270</f>
        <v>3381146.3187542651</v>
      </c>
      <c r="M270" s="22">
        <f>'[1]资源-钻石'!W270</f>
        <v>9094630.9506296907</v>
      </c>
      <c r="N270" s="22">
        <f>'[1]资源-钻石'!X270</f>
        <v>21779161.54569266</v>
      </c>
    </row>
    <row r="271" spans="9:14" x14ac:dyDescent="0.15">
      <c r="I271" s="22">
        <v>268</v>
      </c>
      <c r="J271" s="22">
        <f>'[1]资源-钻石'!T271</f>
        <v>1401581.2929389719</v>
      </c>
      <c r="K271" s="22">
        <f>'[1]资源-钻石'!U271</f>
        <v>1994499.4222328691</v>
      </c>
      <c r="L271" s="22">
        <f>'[1]资源-钻石'!V271</f>
        <v>3393763.3644561563</v>
      </c>
      <c r="M271" s="22">
        <f>'[1]资源-钻石'!W271</f>
        <v>9128529.700901771</v>
      </c>
      <c r="N271" s="22">
        <f>'[1]资源-钻石'!X271</f>
        <v>21860305.17099195</v>
      </c>
    </row>
    <row r="272" spans="9:14" x14ac:dyDescent="0.15">
      <c r="I272" s="22">
        <v>269</v>
      </c>
      <c r="J272" s="22">
        <f>'[1]资源-钻石'!T272</f>
        <v>1406801.9918661546</v>
      </c>
      <c r="K272" s="22">
        <f>'[1]资源-钻石'!U272</f>
        <v>2001922.1910527702</v>
      </c>
      <c r="L272" s="22">
        <f>'[1]资源-钻石'!V272</f>
        <v>3406380.4101580475</v>
      </c>
      <c r="M272" s="22">
        <f>'[1]资源-钻石'!W272</f>
        <v>9162428.4511738513</v>
      </c>
      <c r="N272" s="22">
        <f>'[1]资源-钻石'!X272</f>
        <v>21941448.796291236</v>
      </c>
    </row>
    <row r="273" spans="9:14" x14ac:dyDescent="0.15">
      <c r="I273" s="22">
        <v>270</v>
      </c>
      <c r="J273" s="22">
        <f>'[1]资源-钻石'!T273</f>
        <v>1412022.6907933373</v>
      </c>
      <c r="K273" s="22">
        <f>'[1]资源-钻石'!U273</f>
        <v>2009344.9598726712</v>
      </c>
      <c r="L273" s="22">
        <f>'[1]资源-钻石'!V273</f>
        <v>3418997.4558599386</v>
      </c>
      <c r="M273" s="22">
        <f>'[1]资源-钻石'!W273</f>
        <v>9196327.2014459316</v>
      </c>
      <c r="N273" s="22">
        <f>'[1]资源-钻石'!X273</f>
        <v>22022592.421590526</v>
      </c>
    </row>
    <row r="274" spans="9:14" x14ac:dyDescent="0.15">
      <c r="I274" s="22">
        <v>271</v>
      </c>
      <c r="J274" s="22">
        <f>'[1]资源-钻石'!T274</f>
        <v>1417243.3897205202</v>
      </c>
      <c r="K274" s="22">
        <f>'[1]资源-钻石'!U274</f>
        <v>2016767.7286925721</v>
      </c>
      <c r="L274" s="22">
        <f>'[1]资源-钻石'!V274</f>
        <v>3431614.5015618298</v>
      </c>
      <c r="M274" s="22">
        <f>'[1]资源-钻石'!W274</f>
        <v>9230225.9517180119</v>
      </c>
      <c r="N274" s="22">
        <f>'[1]资源-钻石'!X274</f>
        <v>22103736.046889812</v>
      </c>
    </row>
    <row r="275" spans="9:14" x14ac:dyDescent="0.15">
      <c r="I275" s="22">
        <v>272</v>
      </c>
      <c r="J275" s="22">
        <f>'[1]资源-钻石'!T275</f>
        <v>1422464.0886477029</v>
      </c>
      <c r="K275" s="22">
        <f>'[1]资源-钻石'!U275</f>
        <v>2024190.4975124733</v>
      </c>
      <c r="L275" s="22">
        <f>'[1]资源-钻石'!V275</f>
        <v>3444231.547263721</v>
      </c>
      <c r="M275" s="22">
        <f>'[1]资源-钻石'!W275</f>
        <v>9264124.7019900922</v>
      </c>
      <c r="N275" s="22">
        <f>'[1]资源-钻石'!X275</f>
        <v>22184879.672189102</v>
      </c>
    </row>
    <row r="276" spans="9:14" x14ac:dyDescent="0.15">
      <c r="I276" s="22">
        <v>273</v>
      </c>
      <c r="J276" s="22">
        <f>'[1]资源-钻石'!T276</f>
        <v>1427684.7875748856</v>
      </c>
      <c r="K276" s="22">
        <f>'[1]资源-钻石'!U276</f>
        <v>2031613.2663323742</v>
      </c>
      <c r="L276" s="22">
        <f>'[1]资源-钻石'!V276</f>
        <v>3456848.5929656117</v>
      </c>
      <c r="M276" s="22">
        <f>'[1]资源-钻石'!W276</f>
        <v>9298023.4522621725</v>
      </c>
      <c r="N276" s="22">
        <f>'[1]资源-钻石'!X276</f>
        <v>22266023.297488388</v>
      </c>
    </row>
    <row r="277" spans="9:14" x14ac:dyDescent="0.15">
      <c r="I277" s="22">
        <v>274</v>
      </c>
      <c r="J277" s="22">
        <f>'[1]资源-钻石'!T277</f>
        <v>1432905.4865020684</v>
      </c>
      <c r="K277" s="22">
        <f>'[1]资源-钻石'!U277</f>
        <v>2039036.0351522751</v>
      </c>
      <c r="L277" s="22">
        <f>'[1]资源-钻石'!V277</f>
        <v>3469465.6386675029</v>
      </c>
      <c r="M277" s="22">
        <f>'[1]资源-钻石'!W277</f>
        <v>9331922.2025342528</v>
      </c>
      <c r="N277" s="22">
        <f>'[1]资源-钻石'!X277</f>
        <v>22347166.922787677</v>
      </c>
    </row>
    <row r="278" spans="9:14" x14ac:dyDescent="0.15">
      <c r="I278" s="22">
        <v>275</v>
      </c>
      <c r="J278" s="22">
        <f>'[1]资源-钻石'!T278</f>
        <v>1438126.1854292511</v>
      </c>
      <c r="K278" s="22">
        <f>'[1]资源-钻石'!U278</f>
        <v>2046458.8039721763</v>
      </c>
      <c r="L278" s="22">
        <f>'[1]资源-钻石'!V278</f>
        <v>3482082.6843693941</v>
      </c>
      <c r="M278" s="22">
        <f>'[1]资源-钻石'!W278</f>
        <v>9365820.9528063331</v>
      </c>
      <c r="N278" s="22">
        <f>'[1]资源-钻石'!X278</f>
        <v>22428310.548086967</v>
      </c>
    </row>
    <row r="279" spans="9:14" x14ac:dyDescent="0.15">
      <c r="I279" s="22">
        <v>276</v>
      </c>
      <c r="J279" s="22">
        <f>'[1]资源-钻石'!T279</f>
        <v>1443346.8843564338</v>
      </c>
      <c r="K279" s="22">
        <f>'[1]资源-钻石'!U279</f>
        <v>2053881.5727920772</v>
      </c>
      <c r="L279" s="22">
        <f>'[1]资源-钻石'!V279</f>
        <v>3494699.7300712853</v>
      </c>
      <c r="M279" s="22">
        <f>'[1]资源-钻石'!W279</f>
        <v>9399719.7030784134</v>
      </c>
      <c r="N279" s="22">
        <f>'[1]资源-钻石'!X279</f>
        <v>22509454.173386253</v>
      </c>
    </row>
    <row r="280" spans="9:14" x14ac:dyDescent="0.15">
      <c r="I280" s="22">
        <v>277</v>
      </c>
      <c r="J280" s="22">
        <f>'[1]资源-钻石'!T280</f>
        <v>1448567.5832836165</v>
      </c>
      <c r="K280" s="22">
        <f>'[1]资源-钻石'!U280</f>
        <v>2061304.3416119781</v>
      </c>
      <c r="L280" s="22">
        <f>'[1]资源-钻石'!V280</f>
        <v>3507316.775773176</v>
      </c>
      <c r="M280" s="22">
        <f>'[1]资源-钻石'!W280</f>
        <v>9433618.4533504937</v>
      </c>
      <c r="N280" s="22">
        <f>'[1]资源-钻石'!X280</f>
        <v>22590597.798685543</v>
      </c>
    </row>
    <row r="281" spans="9:14" x14ac:dyDescent="0.15">
      <c r="I281" s="22">
        <v>278</v>
      </c>
      <c r="J281" s="22">
        <f>'[1]资源-钻石'!T281</f>
        <v>1453788.2822107992</v>
      </c>
      <c r="K281" s="22">
        <f>'[1]资源-钻石'!U281</f>
        <v>2068727.1104318793</v>
      </c>
      <c r="L281" s="22">
        <f>'[1]资源-钻石'!V281</f>
        <v>3519933.8214750672</v>
      </c>
      <c r="M281" s="22">
        <f>'[1]资源-钻石'!W281</f>
        <v>9467517.203622574</v>
      </c>
      <c r="N281" s="22">
        <f>'[1]资源-钻石'!X281</f>
        <v>22671741.423984829</v>
      </c>
    </row>
    <row r="282" spans="9:14" x14ac:dyDescent="0.15">
      <c r="I282" s="22">
        <v>279</v>
      </c>
      <c r="J282" s="22">
        <f>'[1]资源-钻石'!T282</f>
        <v>1459008.9811379821</v>
      </c>
      <c r="K282" s="22">
        <f>'[1]资源-钻石'!U282</f>
        <v>2076149.8792517802</v>
      </c>
      <c r="L282" s="22">
        <f>'[1]资源-钻石'!V282</f>
        <v>3532550.8671769584</v>
      </c>
      <c r="M282" s="22">
        <f>'[1]资源-钻石'!W282</f>
        <v>9501415.9538946543</v>
      </c>
      <c r="N282" s="22">
        <f>'[1]资源-钻石'!X282</f>
        <v>22752885.049284119</v>
      </c>
    </row>
    <row r="283" spans="9:14" x14ac:dyDescent="0.15">
      <c r="I283" s="22">
        <v>280</v>
      </c>
      <c r="J283" s="22">
        <f>'[1]资源-钻石'!T283</f>
        <v>1464229.6800651648</v>
      </c>
      <c r="K283" s="22">
        <f>'[1]资源-钻石'!U283</f>
        <v>2083572.6480716811</v>
      </c>
      <c r="L283" s="22">
        <f>'[1]资源-钻石'!V283</f>
        <v>3545167.9128788495</v>
      </c>
      <c r="M283" s="22">
        <f>'[1]资源-钻石'!W283</f>
        <v>9535314.7041667327</v>
      </c>
      <c r="N283" s="22">
        <f>'[1]资源-钻石'!X283</f>
        <v>22834028.674583405</v>
      </c>
    </row>
    <row r="284" spans="9:14" x14ac:dyDescent="0.15">
      <c r="I284" s="22">
        <v>281</v>
      </c>
      <c r="J284" s="22">
        <f>'[1]资源-钻石'!T284</f>
        <v>1469450.3789923475</v>
      </c>
      <c r="K284" s="22">
        <f>'[1]资源-钻石'!U284</f>
        <v>2090995.4168915823</v>
      </c>
      <c r="L284" s="22">
        <f>'[1]资源-钻石'!V284</f>
        <v>3557784.9585807407</v>
      </c>
      <c r="M284" s="22">
        <f>'[1]资源-钻石'!W284</f>
        <v>9569213.454438813</v>
      </c>
      <c r="N284" s="22">
        <f>'[1]资源-钻石'!X284</f>
        <v>22915172.299882695</v>
      </c>
    </row>
    <row r="285" spans="9:14" x14ac:dyDescent="0.15">
      <c r="I285" s="22">
        <v>282</v>
      </c>
      <c r="J285" s="22">
        <f>'[1]资源-钻石'!T285</f>
        <v>1474671.0779195302</v>
      </c>
      <c r="K285" s="22">
        <f>'[1]资源-钻石'!U285</f>
        <v>2098418.1857114835</v>
      </c>
      <c r="L285" s="22">
        <f>'[1]资源-钻石'!V285</f>
        <v>3570402.0042826319</v>
      </c>
      <c r="M285" s="22">
        <f>'[1]资源-钻石'!W285</f>
        <v>9603112.2047108933</v>
      </c>
      <c r="N285" s="22">
        <f>'[1]资源-钻石'!X285</f>
        <v>22996315.925181981</v>
      </c>
    </row>
    <row r="286" spans="9:14" x14ac:dyDescent="0.15">
      <c r="I286" s="22">
        <v>283</v>
      </c>
      <c r="J286" s="22">
        <f>'[1]资源-钻石'!T286</f>
        <v>1479891.7768467129</v>
      </c>
      <c r="K286" s="22">
        <f>'[1]资源-钻石'!U286</f>
        <v>2105840.9545313842</v>
      </c>
      <c r="L286" s="22">
        <f>'[1]资源-钻石'!V286</f>
        <v>3583019.0499845226</v>
      </c>
      <c r="M286" s="22">
        <f>'[1]资源-钻石'!W286</f>
        <v>9637010.9549829736</v>
      </c>
      <c r="N286" s="22">
        <f>'[1]资源-钻石'!X286</f>
        <v>23077459.550481271</v>
      </c>
    </row>
    <row r="287" spans="9:14" x14ac:dyDescent="0.15">
      <c r="I287" s="22">
        <v>284</v>
      </c>
      <c r="J287" s="22">
        <f>'[1]资源-钻石'!T287</f>
        <v>1485112.4757738956</v>
      </c>
      <c r="K287" s="22">
        <f>'[1]资源-钻石'!U287</f>
        <v>2113263.7233512853</v>
      </c>
      <c r="L287" s="22">
        <f>'[1]资源-钻石'!V287</f>
        <v>3595636.0956864138</v>
      </c>
      <c r="M287" s="22">
        <f>'[1]资源-钻石'!W287</f>
        <v>9670909.7052550539</v>
      </c>
      <c r="N287" s="22">
        <f>'[1]资源-钻石'!X287</f>
        <v>23158603.175780561</v>
      </c>
    </row>
    <row r="288" spans="9:14" x14ac:dyDescent="0.15">
      <c r="I288" s="22">
        <v>285</v>
      </c>
      <c r="J288" s="22">
        <f>'[1]资源-钻石'!T288</f>
        <v>1490333.1747010783</v>
      </c>
      <c r="K288" s="22">
        <f>'[1]资源-钻石'!U288</f>
        <v>2120686.4921711865</v>
      </c>
      <c r="L288" s="22">
        <f>'[1]资源-钻石'!V288</f>
        <v>3608253.141388305</v>
      </c>
      <c r="M288" s="22">
        <f>'[1]资源-钻石'!W288</f>
        <v>9704808.4555271342</v>
      </c>
      <c r="N288" s="22">
        <f>'[1]资源-钻石'!X288</f>
        <v>23239746.801079847</v>
      </c>
    </row>
    <row r="289" spans="9:14" x14ac:dyDescent="0.15">
      <c r="I289" s="22">
        <v>286</v>
      </c>
      <c r="J289" s="22">
        <f>'[1]资源-钻石'!T289</f>
        <v>1495553.873628261</v>
      </c>
      <c r="K289" s="22">
        <f>'[1]资源-钻石'!U289</f>
        <v>2128109.2609910872</v>
      </c>
      <c r="L289" s="22">
        <f>'[1]资源-钻石'!V289</f>
        <v>3620870.1870901962</v>
      </c>
      <c r="M289" s="22">
        <f>'[1]资源-钻石'!W289</f>
        <v>9738707.2057992145</v>
      </c>
      <c r="N289" s="22">
        <f>'[1]资源-钻石'!X289</f>
        <v>23320890.426379137</v>
      </c>
    </row>
    <row r="290" spans="9:14" x14ac:dyDescent="0.15">
      <c r="I290" s="22">
        <v>287</v>
      </c>
      <c r="J290" s="22">
        <f>'[1]资源-钻石'!T290</f>
        <v>1500774.572555444</v>
      </c>
      <c r="K290" s="22">
        <f>'[1]资源-钻石'!U290</f>
        <v>2135532.0298109883</v>
      </c>
      <c r="L290" s="22">
        <f>'[1]资源-钻石'!V290</f>
        <v>3633487.2327920874</v>
      </c>
      <c r="M290" s="22">
        <f>'[1]资源-钻石'!W290</f>
        <v>9772605.9560712948</v>
      </c>
      <c r="N290" s="22">
        <f>'[1]资源-钻石'!X290</f>
        <v>23402034.051678423</v>
      </c>
    </row>
    <row r="291" spans="9:14" x14ac:dyDescent="0.15">
      <c r="I291" s="22">
        <v>288</v>
      </c>
      <c r="J291" s="22">
        <f>'[1]资源-钻石'!T291</f>
        <v>1505995.2714826267</v>
      </c>
      <c r="K291" s="22">
        <f>'[1]资源-钻石'!U291</f>
        <v>2142954.7986308895</v>
      </c>
      <c r="L291" s="22">
        <f>'[1]资源-钻石'!V291</f>
        <v>3646104.2784939781</v>
      </c>
      <c r="M291" s="22">
        <f>'[1]资源-钻石'!W291</f>
        <v>9806504.7063433751</v>
      </c>
      <c r="N291" s="22">
        <f>'[1]资源-钻石'!X291</f>
        <v>23483177.676977713</v>
      </c>
    </row>
    <row r="292" spans="9:14" x14ac:dyDescent="0.15">
      <c r="I292" s="22">
        <v>289</v>
      </c>
      <c r="J292" s="22">
        <f>'[1]资源-钻石'!T292</f>
        <v>1511215.9704098094</v>
      </c>
      <c r="K292" s="22">
        <f>'[1]资源-钻石'!U292</f>
        <v>2150377.5674507902</v>
      </c>
      <c r="L292" s="22">
        <f>'[1]资源-钻石'!V292</f>
        <v>3658721.3241958693</v>
      </c>
      <c r="M292" s="22">
        <f>'[1]资源-钻石'!W292</f>
        <v>9840403.4566154554</v>
      </c>
      <c r="N292" s="22">
        <f>'[1]资源-钻石'!X292</f>
        <v>23564321.302276999</v>
      </c>
    </row>
    <row r="293" spans="9:14" x14ac:dyDescent="0.15">
      <c r="I293" s="22">
        <v>290</v>
      </c>
      <c r="J293" s="22">
        <f>'[1]资源-钻石'!T293</f>
        <v>1516436.6693369921</v>
      </c>
      <c r="K293" s="22">
        <f>'[1]资源-钻石'!U293</f>
        <v>2157800.3362706914</v>
      </c>
      <c r="L293" s="22">
        <f>'[1]资源-钻石'!V293</f>
        <v>3671338.3698977605</v>
      </c>
      <c r="M293" s="22">
        <f>'[1]资源-钻石'!W293</f>
        <v>9874302.2068875358</v>
      </c>
      <c r="N293" s="22">
        <f>'[1]资源-钻石'!X293</f>
        <v>23645464.927576289</v>
      </c>
    </row>
    <row r="294" spans="9:14" x14ac:dyDescent="0.15">
      <c r="I294" s="22">
        <v>291</v>
      </c>
      <c r="J294" s="22">
        <f>'[1]资源-钻石'!T294</f>
        <v>1521657.3682641748</v>
      </c>
      <c r="K294" s="22">
        <f>'[1]资源-钻石'!U294</f>
        <v>2165223.1050905925</v>
      </c>
      <c r="L294" s="22">
        <f>'[1]资源-钻石'!V294</f>
        <v>3683955.4155996516</v>
      </c>
      <c r="M294" s="22">
        <f>'[1]资源-钻石'!W294</f>
        <v>9908200.9571596161</v>
      </c>
      <c r="N294" s="22">
        <f>'[1]资源-钻石'!X294</f>
        <v>23726608.552875575</v>
      </c>
    </row>
    <row r="295" spans="9:14" x14ac:dyDescent="0.15">
      <c r="I295" s="22">
        <v>292</v>
      </c>
      <c r="J295" s="22">
        <f>'[1]资源-钻石'!T295</f>
        <v>1526878.0671913575</v>
      </c>
      <c r="K295" s="22">
        <f>'[1]资源-钻石'!U295</f>
        <v>2172645.8739104932</v>
      </c>
      <c r="L295" s="22">
        <f>'[1]资源-钻石'!V295</f>
        <v>3696572.4613015428</v>
      </c>
      <c r="M295" s="22">
        <f>'[1]资源-钻石'!W295</f>
        <v>9942099.7074316964</v>
      </c>
      <c r="N295" s="22">
        <f>'[1]资源-钻石'!X295</f>
        <v>23807752.178174865</v>
      </c>
    </row>
    <row r="296" spans="9:14" x14ac:dyDescent="0.15">
      <c r="I296" s="22">
        <v>293</v>
      </c>
      <c r="J296" s="22">
        <f>'[1]资源-钻石'!T296</f>
        <v>1532098.7661185402</v>
      </c>
      <c r="K296" s="22">
        <f>'[1]资源-钻石'!U296</f>
        <v>2180068.6427303944</v>
      </c>
      <c r="L296" s="22">
        <f>'[1]资源-钻石'!V296</f>
        <v>3709189.5070034335</v>
      </c>
      <c r="M296" s="22">
        <f>'[1]资源-钻石'!W296</f>
        <v>9975998.4577037767</v>
      </c>
      <c r="N296" s="22">
        <f>'[1]资源-钻石'!X296</f>
        <v>23888895.803474151</v>
      </c>
    </row>
    <row r="297" spans="9:14" x14ac:dyDescent="0.15">
      <c r="I297" s="22">
        <v>294</v>
      </c>
      <c r="J297" s="22">
        <f>'[1]资源-钻石'!T297</f>
        <v>1537319.4650457229</v>
      </c>
      <c r="K297" s="22">
        <f>'[1]资源-钻石'!U297</f>
        <v>2187491.4115502951</v>
      </c>
      <c r="L297" s="22">
        <f>'[1]资源-钻石'!V297</f>
        <v>3721806.5527053247</v>
      </c>
      <c r="M297" s="22">
        <f>'[1]资源-钻石'!W297</f>
        <v>10009897.207975857</v>
      </c>
      <c r="N297" s="22">
        <f>'[1]资源-钻石'!X297</f>
        <v>23970039.42877344</v>
      </c>
    </row>
    <row r="298" spans="9:14" x14ac:dyDescent="0.15">
      <c r="I298" s="22">
        <v>295</v>
      </c>
      <c r="J298" s="22">
        <f>'[1]资源-钻石'!T298</f>
        <v>1542540.1639729058</v>
      </c>
      <c r="K298" s="22">
        <f>'[1]资源-钻石'!U298</f>
        <v>2194914.1803701962</v>
      </c>
      <c r="L298" s="22">
        <f>'[1]资源-钻石'!V298</f>
        <v>3734423.5984072159</v>
      </c>
      <c r="M298" s="22">
        <f>'[1]资源-钻石'!W298</f>
        <v>10043795.958247937</v>
      </c>
      <c r="N298" s="22">
        <f>'[1]资源-钻石'!X298</f>
        <v>24051183.05407273</v>
      </c>
    </row>
    <row r="299" spans="9:14" x14ac:dyDescent="0.15">
      <c r="I299" s="22">
        <v>296</v>
      </c>
      <c r="J299" s="22">
        <f>'[1]资源-钻石'!T299</f>
        <v>1547760.8629000885</v>
      </c>
      <c r="K299" s="22">
        <f>'[1]资源-钻石'!U299</f>
        <v>2202336.9491900974</v>
      </c>
      <c r="L299" s="22">
        <f>'[1]资源-钻石'!V299</f>
        <v>3747040.6441091071</v>
      </c>
      <c r="M299" s="22">
        <f>'[1]资源-钻石'!W299</f>
        <v>10077694.708520018</v>
      </c>
      <c r="N299" s="22">
        <f>'[1]资源-钻石'!X299</f>
        <v>24132326.679372016</v>
      </c>
    </row>
    <row r="300" spans="9:14" x14ac:dyDescent="0.15">
      <c r="I300" s="22">
        <v>297</v>
      </c>
      <c r="J300" s="22">
        <f>'[1]资源-钻石'!T300</f>
        <v>1552981.5618272712</v>
      </c>
      <c r="K300" s="22">
        <f>'[1]资源-钻石'!U300</f>
        <v>2209759.7180099981</v>
      </c>
      <c r="L300" s="22">
        <f>'[1]资源-钻石'!V300</f>
        <v>3759657.6898109983</v>
      </c>
      <c r="M300" s="22">
        <f>'[1]资源-钻石'!W300</f>
        <v>10111593.458792098</v>
      </c>
      <c r="N300" s="22">
        <f>'[1]资源-钻石'!X300</f>
        <v>24213470.304671306</v>
      </c>
    </row>
    <row r="301" spans="9:14" x14ac:dyDescent="0.15">
      <c r="I301" s="22">
        <v>298</v>
      </c>
      <c r="J301" s="22">
        <f>'[1]资源-钻石'!T301</f>
        <v>1558202.2607544539</v>
      </c>
      <c r="K301" s="22">
        <f>'[1]资源-钻石'!U301</f>
        <v>2217182.4868298993</v>
      </c>
      <c r="L301" s="22">
        <f>'[1]资源-钻石'!V301</f>
        <v>3772274.7355128895</v>
      </c>
      <c r="M301" s="22">
        <f>'[1]资源-钻石'!W301</f>
        <v>10145492.209064178</v>
      </c>
      <c r="N301" s="22">
        <f>'[1]资源-钻石'!X301</f>
        <v>24294613.929970592</v>
      </c>
    </row>
    <row r="302" spans="9:14" x14ac:dyDescent="0.15">
      <c r="I302" s="22">
        <v>299</v>
      </c>
      <c r="J302" s="22">
        <f>'[1]资源-钻石'!T302</f>
        <v>1563422.9596816367</v>
      </c>
      <c r="K302" s="22">
        <f>'[1]资源-钻石'!U302</f>
        <v>2224605.2556498004</v>
      </c>
      <c r="L302" s="22">
        <f>'[1]资源-钻石'!V302</f>
        <v>3784891.7812147806</v>
      </c>
      <c r="M302" s="22">
        <f>'[1]资源-钻石'!W302</f>
        <v>10179390.959336258</v>
      </c>
      <c r="N302" s="22">
        <f>'[1]资源-钻石'!X302</f>
        <v>24375757.555269882</v>
      </c>
    </row>
    <row r="303" spans="9:14" x14ac:dyDescent="0.15">
      <c r="I303" s="22">
        <v>300</v>
      </c>
      <c r="J303" s="22">
        <f>'[1]资源-钻石'!T303</f>
        <v>1568643.6586088194</v>
      </c>
      <c r="K303" s="22">
        <f>'[1]资源-钻石'!U303</f>
        <v>2232028.0244697011</v>
      </c>
      <c r="L303" s="22">
        <f>'[1]资源-钻石'!V303</f>
        <v>3797508.8269166714</v>
      </c>
      <c r="M303" s="22">
        <f>'[1]资源-钻石'!W303</f>
        <v>10213289.709608339</v>
      </c>
      <c r="N303" s="22">
        <f>'[1]资源-钻石'!X303</f>
        <v>24456901.180569172</v>
      </c>
    </row>
    <row r="304" spans="9:14" x14ac:dyDescent="0.15">
      <c r="I304" s="22">
        <v>301</v>
      </c>
      <c r="J304" s="22">
        <f>'[1]资源-钻石'!T304</f>
        <v>1573864.3575360021</v>
      </c>
      <c r="K304" s="22">
        <f>'[1]资源-钻石'!U304</f>
        <v>2239450.7932896023</v>
      </c>
      <c r="L304" s="22">
        <f>'[1]资源-钻石'!V304</f>
        <v>3810125.8726185625</v>
      </c>
      <c r="M304" s="22">
        <f>'[1]资源-钻石'!W304</f>
        <v>10247188.459880419</v>
      </c>
      <c r="N304" s="22">
        <f>'[1]资源-钻石'!X304</f>
        <v>24538044.805868458</v>
      </c>
    </row>
    <row r="305" spans="9:14" x14ac:dyDescent="0.15">
      <c r="I305" s="22">
        <v>302</v>
      </c>
      <c r="J305" s="22">
        <f>'[1]资源-钻石'!T305</f>
        <v>1579085.0564631848</v>
      </c>
      <c r="K305" s="22">
        <f>'[1]资源-钻石'!U305</f>
        <v>2246873.562109503</v>
      </c>
      <c r="L305" s="22">
        <f>'[1]资源-钻石'!V305</f>
        <v>3822742.9183204537</v>
      </c>
      <c r="M305" s="22">
        <f>'[1]资源-钻石'!W305</f>
        <v>10281087.210152499</v>
      </c>
      <c r="N305" s="22">
        <f>'[1]资源-钻石'!X305</f>
        <v>24619188.431167748</v>
      </c>
    </row>
    <row r="306" spans="9:14" x14ac:dyDescent="0.15">
      <c r="I306" s="22">
        <v>303</v>
      </c>
      <c r="J306" s="22">
        <f>'[1]资源-钻石'!T306</f>
        <v>1584305.7553903675</v>
      </c>
      <c r="K306" s="22">
        <f>'[1]资源-钻石'!U306</f>
        <v>2254296.3309294041</v>
      </c>
      <c r="L306" s="22">
        <f>'[1]资源-钻石'!V306</f>
        <v>3835359.9640223449</v>
      </c>
      <c r="M306" s="22">
        <f>'[1]资源-钻石'!W306</f>
        <v>10314985.96042458</v>
      </c>
      <c r="N306" s="22">
        <f>'[1]资源-钻石'!X306</f>
        <v>24700332.056467034</v>
      </c>
    </row>
    <row r="307" spans="9:14" x14ac:dyDescent="0.15">
      <c r="I307" s="22">
        <v>304</v>
      </c>
      <c r="J307" s="22">
        <f>'[1]资源-钻石'!T307</f>
        <v>1589526.4543175502</v>
      </c>
      <c r="K307" s="22">
        <f>'[1]资源-钻石'!U307</f>
        <v>2261719.0997493053</v>
      </c>
      <c r="L307" s="22">
        <f>'[1]资源-钻石'!V307</f>
        <v>3847977.0097242361</v>
      </c>
      <c r="M307" s="22">
        <f>'[1]资源-钻石'!W307</f>
        <v>10348884.71069666</v>
      </c>
      <c r="N307" s="22">
        <f>'[1]资源-钻石'!X307</f>
        <v>24781475.681766324</v>
      </c>
    </row>
    <row r="308" spans="9:14" x14ac:dyDescent="0.15">
      <c r="I308" s="22">
        <v>305</v>
      </c>
      <c r="J308" s="22">
        <f>'[1]资源-钻石'!T308</f>
        <v>1594747.1532447329</v>
      </c>
      <c r="K308" s="22">
        <f>'[1]资源-钻石'!U308</f>
        <v>2269141.868569206</v>
      </c>
      <c r="L308" s="22">
        <f>'[1]资源-钻石'!V308</f>
        <v>3860594.0554261273</v>
      </c>
      <c r="M308" s="22">
        <f>'[1]资源-钻石'!W308</f>
        <v>10382783.46096874</v>
      </c>
      <c r="N308" s="22">
        <f>'[1]资源-钻石'!X308</f>
        <v>24862619.307065614</v>
      </c>
    </row>
    <row r="309" spans="9:14" x14ac:dyDescent="0.15">
      <c r="I309" s="22">
        <v>306</v>
      </c>
      <c r="J309" s="22">
        <f>'[1]资源-钻石'!T309</f>
        <v>1599967.8521719156</v>
      </c>
      <c r="K309" s="22">
        <f>'[1]资源-钻石'!U309</f>
        <v>2276564.6373891071</v>
      </c>
      <c r="L309" s="22">
        <f>'[1]资源-钻石'!V309</f>
        <v>3873211.1011280185</v>
      </c>
      <c r="M309" s="22">
        <f>'[1]资源-钻石'!W309</f>
        <v>10416682.211240821</v>
      </c>
      <c r="N309" s="22">
        <f>'[1]资源-钻石'!X309</f>
        <v>24943762.9323649</v>
      </c>
    </row>
    <row r="310" spans="9:14" x14ac:dyDescent="0.15">
      <c r="I310" s="22">
        <v>307</v>
      </c>
      <c r="J310" s="22">
        <f>'[1]资源-钻石'!T310</f>
        <v>1605188.5510990983</v>
      </c>
      <c r="K310" s="22">
        <f>'[1]资源-钻石'!U310</f>
        <v>2283987.4062090083</v>
      </c>
      <c r="L310" s="22">
        <f>'[1]资源-钻石'!V310</f>
        <v>3885828.1468299092</v>
      </c>
      <c r="M310" s="22">
        <f>'[1]资源-钻石'!W310</f>
        <v>10450580.961512901</v>
      </c>
      <c r="N310" s="22">
        <f>'[1]资源-钻石'!X310</f>
        <v>25024906.557664189</v>
      </c>
    </row>
    <row r="311" spans="9:14" x14ac:dyDescent="0.15">
      <c r="I311" s="22">
        <v>308</v>
      </c>
      <c r="J311" s="22">
        <f>'[1]资源-钻石'!T311</f>
        <v>1610409.250026281</v>
      </c>
      <c r="K311" s="22">
        <f>'[1]资源-钻石'!U311</f>
        <v>2291410.175028909</v>
      </c>
      <c r="L311" s="22">
        <f>'[1]资源-钻石'!V311</f>
        <v>3898445.1925318004</v>
      </c>
      <c r="M311" s="22">
        <f>'[1]资源-钻石'!W311</f>
        <v>10484479.711784981</v>
      </c>
      <c r="N311" s="22">
        <f>'[1]资源-钻石'!X311</f>
        <v>25106050.182963476</v>
      </c>
    </row>
    <row r="312" spans="9:14" x14ac:dyDescent="0.15">
      <c r="I312" s="22">
        <v>309</v>
      </c>
      <c r="J312" s="22">
        <f>'[1]资源-钻石'!T312</f>
        <v>1615629.9489534637</v>
      </c>
      <c r="K312" s="22">
        <f>'[1]资源-钻石'!U312</f>
        <v>2298832.9438488102</v>
      </c>
      <c r="L312" s="22">
        <f>'[1]资源-钻石'!V312</f>
        <v>3911062.2382336915</v>
      </c>
      <c r="M312" s="22">
        <f>'[1]资源-钻石'!W312</f>
        <v>10518378.462057061</v>
      </c>
      <c r="N312" s="22">
        <f>'[1]资源-钻石'!X312</f>
        <v>25187193.808262765</v>
      </c>
    </row>
    <row r="313" spans="9:14" x14ac:dyDescent="0.15">
      <c r="I313" s="22">
        <v>310</v>
      </c>
      <c r="J313" s="22">
        <f>'[1]资源-钻石'!T313</f>
        <v>1620850.6478806464</v>
      </c>
      <c r="K313" s="22">
        <f>'[1]资源-钻石'!U313</f>
        <v>2306255.7126687113</v>
      </c>
      <c r="L313" s="22">
        <f>'[1]资源-钻石'!V313</f>
        <v>3923679.2839355827</v>
      </c>
      <c r="M313" s="22">
        <f>'[1]资源-钻石'!W313</f>
        <v>10552277.212329142</v>
      </c>
      <c r="N313" s="22">
        <f>'[1]资源-钻石'!X313</f>
        <v>25268337.433562055</v>
      </c>
    </row>
    <row r="314" spans="9:14" x14ac:dyDescent="0.15">
      <c r="I314" s="22">
        <v>311</v>
      </c>
      <c r="J314" s="22">
        <f>'[1]资源-钻石'!T314</f>
        <v>1626071.3468078291</v>
      </c>
      <c r="K314" s="22">
        <f>'[1]资源-钻石'!U314</f>
        <v>2313678.481488612</v>
      </c>
      <c r="L314" s="22">
        <f>'[1]资源-钻石'!V314</f>
        <v>3936296.3296374739</v>
      </c>
      <c r="M314" s="22">
        <f>'[1]资源-钻石'!W314</f>
        <v>10586175.962601222</v>
      </c>
      <c r="N314" s="22">
        <f>'[1]资源-钻石'!X314</f>
        <v>25349481.058861341</v>
      </c>
    </row>
    <row r="315" spans="9:14" x14ac:dyDescent="0.15">
      <c r="I315" s="22">
        <v>312</v>
      </c>
      <c r="J315" s="22">
        <f>'[1]资源-钻石'!T315</f>
        <v>1631292.0457350118</v>
      </c>
      <c r="K315" s="22">
        <f>'[1]资源-钻石'!U315</f>
        <v>2321101.2503085132</v>
      </c>
      <c r="L315" s="22">
        <f>'[1]资源-钻石'!V315</f>
        <v>3948913.3753393651</v>
      </c>
      <c r="M315" s="22">
        <f>'[1]资源-钻石'!W315</f>
        <v>10620074.712873301</v>
      </c>
      <c r="N315" s="22">
        <f>'[1]资源-钻石'!X315</f>
        <v>25430624.684160631</v>
      </c>
    </row>
    <row r="316" spans="9:14" x14ac:dyDescent="0.15">
      <c r="I316" s="22">
        <v>313</v>
      </c>
      <c r="J316" s="22">
        <f>'[1]资源-钻石'!T316</f>
        <v>1636512.7446621947</v>
      </c>
      <c r="K316" s="22">
        <f>'[1]资源-钻石'!U316</f>
        <v>2328524.0191284139</v>
      </c>
      <c r="L316" s="22">
        <f>'[1]资源-钻石'!V316</f>
        <v>3961530.4210412563</v>
      </c>
      <c r="M316" s="22">
        <f>'[1]资源-钻石'!W316</f>
        <v>10653973.463145381</v>
      </c>
      <c r="N316" s="22">
        <f>'[1]资源-钻石'!X316</f>
        <v>25511768.309459917</v>
      </c>
    </row>
    <row r="317" spans="9:14" x14ac:dyDescent="0.15">
      <c r="I317" s="22">
        <v>314</v>
      </c>
      <c r="J317" s="22">
        <f>'[1]资源-钻石'!T317</f>
        <v>1641733.4435893774</v>
      </c>
      <c r="K317" s="22">
        <f>'[1]资源-钻石'!U317</f>
        <v>2335946.787948315</v>
      </c>
      <c r="L317" s="22">
        <f>'[1]资源-钻石'!V317</f>
        <v>3974147.466743147</v>
      </c>
      <c r="M317" s="22">
        <f>'[1]资源-钻石'!W317</f>
        <v>10687872.213417461</v>
      </c>
      <c r="N317" s="22">
        <f>'[1]资源-钻石'!X317</f>
        <v>25592911.934759207</v>
      </c>
    </row>
    <row r="318" spans="9:14" x14ac:dyDescent="0.15">
      <c r="I318" s="22">
        <v>315</v>
      </c>
      <c r="J318" s="22">
        <f>'[1]资源-钻石'!T318</f>
        <v>1646954.1425165602</v>
      </c>
      <c r="K318" s="22">
        <f>'[1]资源-钻石'!U318</f>
        <v>2343369.5567682162</v>
      </c>
      <c r="L318" s="22">
        <f>'[1]资源-钻石'!V318</f>
        <v>3986764.5124450382</v>
      </c>
      <c r="M318" s="22">
        <f>'[1]资源-钻石'!W318</f>
        <v>10721770.963689541</v>
      </c>
      <c r="N318" s="22">
        <f>'[1]资源-钻石'!X318</f>
        <v>25674055.560058497</v>
      </c>
    </row>
    <row r="319" spans="9:14" x14ac:dyDescent="0.15">
      <c r="I319" s="22">
        <v>316</v>
      </c>
      <c r="J319" s="22">
        <f>'[1]资源-钻石'!T319</f>
        <v>1652174.8414437429</v>
      </c>
      <c r="K319" s="22">
        <f>'[1]资源-钻石'!U319</f>
        <v>2350792.3255881169</v>
      </c>
      <c r="L319" s="22">
        <f>'[1]资源-钻石'!V319</f>
        <v>3999381.5581469294</v>
      </c>
      <c r="M319" s="22">
        <f>'[1]资源-钻石'!W319</f>
        <v>10755669.713961622</v>
      </c>
      <c r="N319" s="22">
        <f>'[1]资源-钻石'!X319</f>
        <v>25755199.185357783</v>
      </c>
    </row>
    <row r="320" spans="9:14" x14ac:dyDescent="0.15">
      <c r="I320" s="22">
        <v>317</v>
      </c>
      <c r="J320" s="22">
        <f>'[1]资源-钻石'!T320</f>
        <v>1657395.5403709256</v>
      </c>
      <c r="K320" s="22">
        <f>'[1]资源-钻石'!U320</f>
        <v>2358215.094408018</v>
      </c>
      <c r="L320" s="22">
        <f>'[1]资源-钻石'!V320</f>
        <v>4011998.6038488206</v>
      </c>
      <c r="M320" s="22">
        <f>'[1]资源-钻石'!W320</f>
        <v>10789568.464233702</v>
      </c>
      <c r="N320" s="22">
        <f>'[1]资源-钻石'!X320</f>
        <v>25836342.810657073</v>
      </c>
    </row>
    <row r="321" spans="9:14" x14ac:dyDescent="0.15">
      <c r="I321" s="22">
        <v>318</v>
      </c>
      <c r="J321" s="22">
        <f>'[1]资源-钻石'!T321</f>
        <v>1662616.2392981083</v>
      </c>
      <c r="K321" s="22">
        <f>'[1]资源-钻石'!U321</f>
        <v>2365637.8632279192</v>
      </c>
      <c r="L321" s="22">
        <f>'[1]资源-钻石'!V321</f>
        <v>4024615.6495507113</v>
      </c>
      <c r="M321" s="22">
        <f>'[1]资源-钻石'!W321</f>
        <v>10823467.214505782</v>
      </c>
      <c r="N321" s="22">
        <f>'[1]资源-钻石'!X321</f>
        <v>25917486.435956359</v>
      </c>
    </row>
    <row r="322" spans="9:14" x14ac:dyDescent="0.15">
      <c r="I322" s="22">
        <v>319</v>
      </c>
      <c r="J322" s="22">
        <f>'[1]资源-钻石'!T322</f>
        <v>1667836.938225291</v>
      </c>
      <c r="K322" s="22">
        <f>'[1]资源-钻石'!U322</f>
        <v>2373060.6320478199</v>
      </c>
      <c r="L322" s="22">
        <f>'[1]资源-钻石'!V322</f>
        <v>4037232.6952526025</v>
      </c>
      <c r="M322" s="22">
        <f>'[1]资源-钻石'!W322</f>
        <v>10857365.964777863</v>
      </c>
      <c r="N322" s="22">
        <f>'[1]资源-钻石'!X322</f>
        <v>25998630.061255649</v>
      </c>
    </row>
    <row r="323" spans="9:14" x14ac:dyDescent="0.15">
      <c r="I323" s="22">
        <v>320</v>
      </c>
      <c r="J323" s="22">
        <f>'[1]资源-钻石'!T323</f>
        <v>1673057.6371524737</v>
      </c>
      <c r="K323" s="22">
        <f>'[1]资源-钻石'!U323</f>
        <v>2380483.4008677211</v>
      </c>
      <c r="L323" s="22">
        <f>'[1]资源-钻石'!V323</f>
        <v>4049849.7409544936</v>
      </c>
      <c r="M323" s="22">
        <f>'[1]资源-钻石'!W323</f>
        <v>10891264.715049943</v>
      </c>
      <c r="N323" s="22">
        <f>'[1]资源-钻石'!X323</f>
        <v>26079773.686554935</v>
      </c>
    </row>
    <row r="324" spans="9:14" x14ac:dyDescent="0.15">
      <c r="I324" s="22">
        <v>321</v>
      </c>
      <c r="J324" s="22">
        <f>'[1]资源-钻石'!T324</f>
        <v>1678278.3360796564</v>
      </c>
      <c r="K324" s="22">
        <f>'[1]资源-钻石'!U324</f>
        <v>2387906.1696876222</v>
      </c>
      <c r="L324" s="22">
        <f>'[1]资源-钻石'!V324</f>
        <v>4062466.7866563848</v>
      </c>
      <c r="M324" s="22">
        <f>'[1]资源-钻石'!W324</f>
        <v>10925163.465322023</v>
      </c>
      <c r="N324" s="22">
        <f>'[1]资源-钻石'!X324</f>
        <v>26160917.311854225</v>
      </c>
    </row>
    <row r="325" spans="9:14" x14ac:dyDescent="0.15">
      <c r="I325" s="22">
        <v>322</v>
      </c>
      <c r="J325" s="22">
        <f>'[1]资源-钻石'!T325</f>
        <v>1683499.0350068391</v>
      </c>
      <c r="K325" s="22">
        <f>'[1]资源-钻石'!U325</f>
        <v>2395328.9385075229</v>
      </c>
      <c r="L325" s="22">
        <f>'[1]资源-钻石'!V325</f>
        <v>4075083.8323582755</v>
      </c>
      <c r="M325" s="22">
        <f>'[1]资源-钻石'!W325</f>
        <v>10959062.215594104</v>
      </c>
      <c r="N325" s="22">
        <f>'[1]资源-钻石'!X325</f>
        <v>26242060.937153514</v>
      </c>
    </row>
    <row r="326" spans="9:14" x14ac:dyDescent="0.15">
      <c r="I326" s="22">
        <v>323</v>
      </c>
      <c r="J326" s="22">
        <f>'[1]资源-钻石'!T326</f>
        <v>1688719.733934022</v>
      </c>
      <c r="K326" s="22">
        <f>'[1]资源-钻石'!U326</f>
        <v>2402751.7073274241</v>
      </c>
      <c r="L326" s="22">
        <f>'[1]资源-钻石'!V326</f>
        <v>4087700.8780601667</v>
      </c>
      <c r="M326" s="22">
        <f>'[1]资源-钻石'!W326</f>
        <v>10992960.965866184</v>
      </c>
      <c r="N326" s="22">
        <f>'[1]资源-钻石'!X326</f>
        <v>26323204.562452801</v>
      </c>
    </row>
    <row r="327" spans="9:14" x14ac:dyDescent="0.15">
      <c r="I327" s="22">
        <v>324</v>
      </c>
      <c r="J327" s="22">
        <f>'[1]资源-钻石'!T327</f>
        <v>1693940.4328612047</v>
      </c>
      <c r="K327" s="22">
        <f>'[1]资源-钻石'!U327</f>
        <v>2410174.4761473252</v>
      </c>
      <c r="L327" s="22">
        <f>'[1]资源-钻石'!V327</f>
        <v>4100317.9237620579</v>
      </c>
      <c r="M327" s="22">
        <f>'[1]资源-钻石'!W327</f>
        <v>11026859.716138264</v>
      </c>
      <c r="N327" s="22">
        <f>'[1]资源-钻石'!X327</f>
        <v>26404348.18775209</v>
      </c>
    </row>
    <row r="328" spans="9:14" x14ac:dyDescent="0.15">
      <c r="I328" s="22">
        <v>325</v>
      </c>
      <c r="J328" s="22">
        <f>'[1]资源-钻石'!T328</f>
        <v>1699161.1317883874</v>
      </c>
      <c r="K328" s="22">
        <f>'[1]资源-钻石'!U328</f>
        <v>2417597.2449672259</v>
      </c>
      <c r="L328" s="22">
        <f>'[1]资源-钻石'!V328</f>
        <v>4112934.9694639491</v>
      </c>
      <c r="M328" s="22">
        <f>'[1]资源-钻石'!W328</f>
        <v>11060758.466410344</v>
      </c>
      <c r="N328" s="22">
        <f>'[1]资源-钻石'!X328</f>
        <v>26485491.813051376</v>
      </c>
    </row>
    <row r="329" spans="9:14" x14ac:dyDescent="0.15">
      <c r="I329" s="22">
        <v>326</v>
      </c>
      <c r="J329" s="22">
        <f>'[1]资源-钻石'!T329</f>
        <v>1704381.8307155701</v>
      </c>
      <c r="K329" s="22">
        <f>'[1]资源-钻石'!U329</f>
        <v>2425020.0137871271</v>
      </c>
      <c r="L329" s="22">
        <f>'[1]资源-钻石'!V329</f>
        <v>4125552.0151658398</v>
      </c>
      <c r="M329" s="22">
        <f>'[1]资源-钻石'!W329</f>
        <v>11094657.216682425</v>
      </c>
      <c r="N329" s="22">
        <f>'[1]资源-钻石'!X329</f>
        <v>26566635.438350666</v>
      </c>
    </row>
    <row r="330" spans="9:14" x14ac:dyDescent="0.15">
      <c r="I330" s="22">
        <v>327</v>
      </c>
      <c r="J330" s="22">
        <f>'[1]资源-钻石'!T330</f>
        <v>1709602.5296427528</v>
      </c>
      <c r="K330" s="22">
        <f>'[1]资源-钻石'!U330</f>
        <v>2432442.7826070283</v>
      </c>
      <c r="L330" s="22">
        <f>'[1]资源-钻石'!V330</f>
        <v>4138169.060867731</v>
      </c>
      <c r="M330" s="22">
        <f>'[1]资源-钻石'!W330</f>
        <v>11128555.966954505</v>
      </c>
      <c r="N330" s="22">
        <f>'[1]资源-钻石'!X330</f>
        <v>26647779.063649952</v>
      </c>
    </row>
    <row r="331" spans="9:14" x14ac:dyDescent="0.15">
      <c r="I331" s="22">
        <v>328</v>
      </c>
      <c r="J331" s="22">
        <f>'[1]资源-钻石'!T331</f>
        <v>1714823.2285699355</v>
      </c>
      <c r="K331" s="22">
        <f>'[1]资源-钻石'!U331</f>
        <v>2439865.551426929</v>
      </c>
      <c r="L331" s="22">
        <f>'[1]资源-钻石'!V331</f>
        <v>4150786.1065696222</v>
      </c>
      <c r="M331" s="22">
        <f>'[1]资源-钻石'!W331</f>
        <v>11162454.717226585</v>
      </c>
      <c r="N331" s="22">
        <f>'[1]资源-钻石'!X331</f>
        <v>26728922.688949242</v>
      </c>
    </row>
    <row r="332" spans="9:14" x14ac:dyDescent="0.15">
      <c r="I332" s="22">
        <v>329</v>
      </c>
      <c r="J332" s="22">
        <f>'[1]资源-钻石'!T332</f>
        <v>1720043.9274971182</v>
      </c>
      <c r="K332" s="22">
        <f>'[1]资源-钻石'!U332</f>
        <v>2447288.3202468301</v>
      </c>
      <c r="L332" s="22">
        <f>'[1]资源-钻石'!V332</f>
        <v>4163403.1522715134</v>
      </c>
      <c r="M332" s="22">
        <f>'[1]资源-钻石'!W332</f>
        <v>11196353.467498666</v>
      </c>
      <c r="N332" s="22">
        <f>'[1]资源-钻石'!X332</f>
        <v>26810066.314248532</v>
      </c>
    </row>
    <row r="333" spans="9:14" x14ac:dyDescent="0.15">
      <c r="I333" s="22">
        <v>330</v>
      </c>
      <c r="J333" s="22">
        <f>'[1]资源-钻石'!T333</f>
        <v>1725264.626424301</v>
      </c>
      <c r="K333" s="22">
        <f>'[1]资源-钻石'!U333</f>
        <v>2454711.0890667313</v>
      </c>
      <c r="L333" s="22">
        <f>'[1]资源-钻石'!V333</f>
        <v>4176020.1979734041</v>
      </c>
      <c r="M333" s="22">
        <f>'[1]资源-钻石'!W333</f>
        <v>11230252.217770746</v>
      </c>
      <c r="N333" s="22">
        <f>'[1]资源-钻石'!X333</f>
        <v>26891209.939547818</v>
      </c>
    </row>
    <row r="334" spans="9:14" x14ac:dyDescent="0.15">
      <c r="I334" s="22">
        <v>331</v>
      </c>
      <c r="J334" s="22">
        <f>'[1]资源-钻石'!T334</f>
        <v>1730485.3253514837</v>
      </c>
      <c r="K334" s="22">
        <f>'[1]资源-钻石'!U334</f>
        <v>2462133.857886632</v>
      </c>
      <c r="L334" s="22">
        <f>'[1]资源-钻石'!V334</f>
        <v>4188637.2436752953</v>
      </c>
      <c r="M334" s="22">
        <f>'[1]资源-钻石'!W334</f>
        <v>11264150.968042826</v>
      </c>
      <c r="N334" s="22">
        <f>'[1]资源-钻石'!X334</f>
        <v>26972353.564847108</v>
      </c>
    </row>
    <row r="335" spans="9:14" x14ac:dyDescent="0.15">
      <c r="I335" s="22">
        <v>332</v>
      </c>
      <c r="J335" s="22">
        <f>'[1]资源-钻石'!T335</f>
        <v>1735706.0242786664</v>
      </c>
      <c r="K335" s="22">
        <f>'[1]资源-钻石'!U335</f>
        <v>2469556.6267065331</v>
      </c>
      <c r="L335" s="22">
        <f>'[1]资源-钻石'!V335</f>
        <v>4201254.2893771864</v>
      </c>
      <c r="M335" s="22">
        <f>'[1]资源-钻石'!W335</f>
        <v>11298049.718314907</v>
      </c>
      <c r="N335" s="22">
        <f>'[1]资源-钻石'!X335</f>
        <v>27053497.190146394</v>
      </c>
    </row>
    <row r="336" spans="9:14" x14ac:dyDescent="0.15">
      <c r="I336" s="22">
        <v>333</v>
      </c>
      <c r="J336" s="22">
        <f>'[1]资源-钻石'!T336</f>
        <v>1740926.7232058493</v>
      </c>
      <c r="K336" s="22">
        <f>'[1]资源-钻石'!U336</f>
        <v>2476979.3955264343</v>
      </c>
      <c r="L336" s="22">
        <f>'[1]资源-钻石'!V336</f>
        <v>4213871.3350790776</v>
      </c>
      <c r="M336" s="22">
        <f>'[1]资源-钻石'!W336</f>
        <v>11331948.468586987</v>
      </c>
      <c r="N336" s="22">
        <f>'[1]资源-钻石'!X336</f>
        <v>27134640.815445684</v>
      </c>
    </row>
    <row r="337" spans="9:14" x14ac:dyDescent="0.15">
      <c r="I337" s="22">
        <v>334</v>
      </c>
      <c r="J337" s="22">
        <f>'[1]资源-钻石'!T337</f>
        <v>1746147.422133032</v>
      </c>
      <c r="K337" s="22">
        <f>'[1]资源-钻石'!U337</f>
        <v>2484402.164346335</v>
      </c>
      <c r="L337" s="22">
        <f>'[1]资源-钻石'!V337</f>
        <v>4226488.3807809688</v>
      </c>
      <c r="M337" s="22">
        <f>'[1]资源-钻石'!W337</f>
        <v>11365847.218859067</v>
      </c>
      <c r="N337" s="22">
        <f>'[1]资源-钻石'!X337</f>
        <v>27215784.44074497</v>
      </c>
    </row>
    <row r="338" spans="9:14" x14ac:dyDescent="0.15">
      <c r="I338" s="22">
        <v>335</v>
      </c>
      <c r="J338" s="22">
        <f>'[1]资源-钻石'!T338</f>
        <v>1751368.1210602147</v>
      </c>
      <c r="K338" s="22">
        <f>'[1]资源-钻石'!U338</f>
        <v>2491824.9331662362</v>
      </c>
      <c r="L338" s="22">
        <f>'[1]资源-钻石'!V338</f>
        <v>4239105.42648286</v>
      </c>
      <c r="M338" s="22">
        <f>'[1]资源-钻石'!W338</f>
        <v>11399745.969131147</v>
      </c>
      <c r="N338" s="22">
        <f>'[1]资源-钻石'!X338</f>
        <v>27296928.06604426</v>
      </c>
    </row>
    <row r="339" spans="9:14" x14ac:dyDescent="0.15">
      <c r="I339" s="22">
        <v>336</v>
      </c>
      <c r="J339" s="22">
        <f>'[1]资源-钻石'!T339</f>
        <v>1756588.8199873974</v>
      </c>
      <c r="K339" s="22">
        <f>'[1]资源-钻石'!U339</f>
        <v>2499247.7019861373</v>
      </c>
      <c r="L339" s="22">
        <f>'[1]资源-钻石'!V339</f>
        <v>4251722.4721847512</v>
      </c>
      <c r="M339" s="22">
        <f>'[1]资源-钻石'!W339</f>
        <v>11433644.719403226</v>
      </c>
      <c r="N339" s="22">
        <f>'[1]资源-钻石'!X339</f>
        <v>27376764.932991188</v>
      </c>
    </row>
    <row r="340" spans="9:14" x14ac:dyDescent="0.15">
      <c r="I340" s="22">
        <v>337</v>
      </c>
      <c r="J340" s="22">
        <f>'[1]资源-钻石'!T340</f>
        <v>1761737.5071047519</v>
      </c>
      <c r="K340" s="22">
        <f>'[1]资源-钻石'!U340</f>
        <v>2506670.470806038</v>
      </c>
      <c r="L340" s="22">
        <f>'[1]资源-钻石'!V340</f>
        <v>4264339.5178866424</v>
      </c>
      <c r="M340" s="22">
        <f>'[1]资源-钻石'!W340</f>
        <v>11467543.469675306</v>
      </c>
      <c r="N340" s="22">
        <f>'[1]资源-钻石'!X340</f>
        <v>27450043.389627349</v>
      </c>
    </row>
    <row r="341" spans="9:14" x14ac:dyDescent="0.15">
      <c r="I341" s="22">
        <v>338</v>
      </c>
      <c r="J341" s="22">
        <f>'[1]资源-钻石'!T341</f>
        <v>1766608.591442694</v>
      </c>
      <c r="K341" s="22">
        <f>'[1]资源-钻石'!U341</f>
        <v>2514093.2396259392</v>
      </c>
      <c r="L341" s="22">
        <f>'[1]资源-钻石'!V341</f>
        <v>4276956.5635885336</v>
      </c>
      <c r="M341" s="22">
        <f>'[1]资源-钻石'!W341</f>
        <v>11501442.219947387</v>
      </c>
      <c r="N341" s="22">
        <f>'[1]资源-钻石'!X341</f>
        <v>27523321.846263509</v>
      </c>
    </row>
    <row r="342" spans="9:14" x14ac:dyDescent="0.15">
      <c r="I342" s="22">
        <v>339</v>
      </c>
      <c r="J342" s="22">
        <f>'[1]资源-钻石'!T342</f>
        <v>1771479.6757806363</v>
      </c>
      <c r="K342" s="22">
        <f>'[1]资源-钻石'!U342</f>
        <v>2521516.0084458403</v>
      </c>
      <c r="L342" s="22">
        <f>'[1]资源-钻石'!V342</f>
        <v>4289573.6092904247</v>
      </c>
      <c r="M342" s="22">
        <f>'[1]资源-钻石'!W342</f>
        <v>11535340.970219467</v>
      </c>
      <c r="N342" s="22">
        <f>'[1]资源-钻石'!X342</f>
        <v>27596600.30289967</v>
      </c>
    </row>
    <row r="343" spans="9:14" x14ac:dyDescent="0.15">
      <c r="I343" s="22">
        <v>340</v>
      </c>
      <c r="J343" s="22">
        <f>'[1]资源-钻石'!T343</f>
        <v>1776350.7601185786</v>
      </c>
      <c r="K343" s="22">
        <f>'[1]资源-钻石'!U343</f>
        <v>2528938.7772657415</v>
      </c>
      <c r="L343" s="22">
        <f>'[1]资源-钻石'!V343</f>
        <v>4302190.6549923159</v>
      </c>
      <c r="M343" s="22">
        <f>'[1]资源-钻石'!W343</f>
        <v>11569239.720491547</v>
      </c>
      <c r="N343" s="22">
        <f>'[1]资源-钻石'!X343</f>
        <v>27669878.759535827</v>
      </c>
    </row>
    <row r="344" spans="9:14" x14ac:dyDescent="0.15">
      <c r="I344" s="22">
        <v>341</v>
      </c>
      <c r="J344" s="22">
        <f>'[1]资源-钻石'!T344</f>
        <v>1781221.8444565206</v>
      </c>
      <c r="K344" s="22">
        <f>'[1]资源-钻石'!U344</f>
        <v>2536361.5460856422</v>
      </c>
      <c r="L344" s="22">
        <f>'[1]资源-钻石'!V344</f>
        <v>4314807.7006942071</v>
      </c>
      <c r="M344" s="22">
        <f>'[1]资源-钻石'!W344</f>
        <v>11603138.470763627</v>
      </c>
      <c r="N344" s="22">
        <f>'[1]资源-钻石'!X344</f>
        <v>27743157.216171987</v>
      </c>
    </row>
    <row r="345" spans="9:14" x14ac:dyDescent="0.15">
      <c r="I345" s="22">
        <v>342</v>
      </c>
      <c r="J345" s="22">
        <f>'[1]资源-钻石'!T345</f>
        <v>1786092.9287944629</v>
      </c>
      <c r="K345" s="22">
        <f>'[1]资源-钻石'!U345</f>
        <v>2543784.3149055433</v>
      </c>
      <c r="L345" s="22">
        <f>'[1]资源-钻石'!V345</f>
        <v>4327424.7463960974</v>
      </c>
      <c r="M345" s="22">
        <f>'[1]资源-钻石'!W345</f>
        <v>11637037.221035708</v>
      </c>
      <c r="N345" s="22">
        <f>'[1]资源-钻石'!X345</f>
        <v>27816435.672808148</v>
      </c>
    </row>
    <row r="346" spans="9:14" x14ac:dyDescent="0.15">
      <c r="I346" s="22">
        <v>343</v>
      </c>
      <c r="J346" s="22">
        <f>'[1]资源-钻石'!T346</f>
        <v>1790964.0131324052</v>
      </c>
      <c r="K346" s="22">
        <f>'[1]资源-钻石'!U346</f>
        <v>2551207.083725444</v>
      </c>
      <c r="L346" s="22">
        <f>'[1]资源-钻石'!V346</f>
        <v>4340041.7920979885</v>
      </c>
      <c r="M346" s="22">
        <f>'[1]资源-钻石'!W346</f>
        <v>11670935.971307788</v>
      </c>
      <c r="N346" s="22">
        <f>'[1]资源-钻石'!X346</f>
        <v>27889714.129444309</v>
      </c>
    </row>
    <row r="347" spans="9:14" x14ac:dyDescent="0.15">
      <c r="I347" s="22">
        <v>344</v>
      </c>
      <c r="J347" s="22">
        <f>'[1]资源-钻石'!T347</f>
        <v>1795835.0974703473</v>
      </c>
      <c r="K347" s="22">
        <f>'[1]资源-钻石'!U347</f>
        <v>2558629.8525453452</v>
      </c>
      <c r="L347" s="22">
        <f>'[1]资源-钻石'!V347</f>
        <v>4352658.8377998797</v>
      </c>
      <c r="M347" s="22">
        <f>'[1]资源-钻石'!W347</f>
        <v>11704834.721579868</v>
      </c>
      <c r="N347" s="22">
        <f>'[1]资源-钻石'!X347</f>
        <v>27962992.586080469</v>
      </c>
    </row>
    <row r="348" spans="9:14" x14ac:dyDescent="0.15">
      <c r="I348" s="22">
        <v>345</v>
      </c>
      <c r="J348" s="22">
        <f>'[1]资源-钻石'!T348</f>
        <v>1800706.1818082896</v>
      </c>
      <c r="K348" s="22">
        <f>'[1]资源-钻石'!U348</f>
        <v>2566052.6213652464</v>
      </c>
      <c r="L348" s="22">
        <f>'[1]资源-钻石'!V348</f>
        <v>4365275.8835017709</v>
      </c>
      <c r="M348" s="22">
        <f>'[1]资源-钻石'!W348</f>
        <v>11738733.471851949</v>
      </c>
      <c r="N348" s="22">
        <f>'[1]资源-钻石'!X348</f>
        <v>28036271.04271663</v>
      </c>
    </row>
    <row r="349" spans="9:14" x14ac:dyDescent="0.15">
      <c r="I349" s="22">
        <v>346</v>
      </c>
      <c r="J349" s="22">
        <f>'[1]资源-钻石'!T349</f>
        <v>1805577.2661462319</v>
      </c>
      <c r="K349" s="22">
        <f>'[1]资源-钻石'!U349</f>
        <v>2573475.3901851475</v>
      </c>
      <c r="L349" s="22">
        <f>'[1]资源-钻石'!V349</f>
        <v>4377892.9292036621</v>
      </c>
      <c r="M349" s="22">
        <f>'[1]资源-钻石'!W349</f>
        <v>11772632.222124029</v>
      </c>
      <c r="N349" s="22">
        <f>'[1]资源-钻石'!X349</f>
        <v>28109549.49935279</v>
      </c>
    </row>
    <row r="350" spans="9:14" x14ac:dyDescent="0.15">
      <c r="I350" s="22">
        <v>347</v>
      </c>
      <c r="J350" s="22">
        <f>'[1]资源-钻石'!T350</f>
        <v>1810448.350484174</v>
      </c>
      <c r="K350" s="22">
        <f>'[1]资源-钻石'!U350</f>
        <v>2580898.1590050482</v>
      </c>
      <c r="L350" s="22">
        <f>'[1]资源-钻石'!V350</f>
        <v>4390509.9749055533</v>
      </c>
      <c r="M350" s="22">
        <f>'[1]资源-钻石'!W350</f>
        <v>11806530.972396109</v>
      </c>
      <c r="N350" s="22">
        <f>'[1]资源-钻石'!X350</f>
        <v>28182827.955988951</v>
      </c>
    </row>
    <row r="351" spans="9:14" x14ac:dyDescent="0.15">
      <c r="I351" s="22">
        <v>348</v>
      </c>
      <c r="J351" s="22">
        <f>'[1]资源-钻石'!T351</f>
        <v>1815319.4348221163</v>
      </c>
      <c r="K351" s="22">
        <f>'[1]资源-钻石'!U351</f>
        <v>2588320.9278249494</v>
      </c>
      <c r="L351" s="22">
        <f>'[1]资源-钻石'!V351</f>
        <v>4403127.0206074445</v>
      </c>
      <c r="M351" s="22">
        <f>'[1]资源-钻石'!W351</f>
        <v>11840429.72266819</v>
      </c>
      <c r="N351" s="22">
        <f>'[1]资源-钻石'!X351</f>
        <v>28256106.412625112</v>
      </c>
    </row>
    <row r="352" spans="9:14" x14ac:dyDescent="0.15">
      <c r="I352" s="22">
        <v>349</v>
      </c>
      <c r="J352" s="22">
        <f>'[1]资源-钻石'!T352</f>
        <v>1820190.5191600586</v>
      </c>
      <c r="K352" s="22">
        <f>'[1]资源-钻石'!U352</f>
        <v>2595743.6966448505</v>
      </c>
      <c r="L352" s="22">
        <f>'[1]资源-钻石'!V352</f>
        <v>4415744.0663093356</v>
      </c>
      <c r="M352" s="22">
        <f>'[1]资源-钻石'!W352</f>
        <v>11874328.47294027</v>
      </c>
      <c r="N352" s="22">
        <f>'[1]资源-钻石'!X352</f>
        <v>28329384.869261272</v>
      </c>
    </row>
    <row r="353" spans="9:14" x14ac:dyDescent="0.15">
      <c r="I353" s="22">
        <v>350</v>
      </c>
      <c r="J353" s="22">
        <f>'[1]资源-钻石'!T353</f>
        <v>1825061.6034980007</v>
      </c>
      <c r="K353" s="22">
        <f>'[1]资源-钻石'!U353</f>
        <v>2603166.4654647512</v>
      </c>
      <c r="L353" s="22">
        <f>'[1]资源-钻石'!V353</f>
        <v>4428361.1120112268</v>
      </c>
      <c r="M353" s="22">
        <f>'[1]资源-钻石'!W353</f>
        <v>11908227.22321235</v>
      </c>
      <c r="N353" s="22">
        <f>'[1]资源-钻石'!X353</f>
        <v>28402663.325897433</v>
      </c>
    </row>
    <row r="354" spans="9:14" x14ac:dyDescent="0.15">
      <c r="I354" s="22">
        <v>351</v>
      </c>
      <c r="J354" s="22">
        <f>'[1]资源-钻石'!T354</f>
        <v>1829932.687835943</v>
      </c>
      <c r="K354" s="22">
        <f>'[1]资源-钻石'!U354</f>
        <v>2610589.2342846524</v>
      </c>
      <c r="L354" s="22">
        <f>'[1]资源-钻石'!V354</f>
        <v>4440978.157713118</v>
      </c>
      <c r="M354" s="22">
        <f>'[1]资源-钻石'!W354</f>
        <v>11942125.97348443</v>
      </c>
      <c r="N354" s="22">
        <f>'[1]资源-钻石'!X354</f>
        <v>28475941.782533593</v>
      </c>
    </row>
    <row r="355" spans="9:14" x14ac:dyDescent="0.15">
      <c r="I355" s="22">
        <v>352</v>
      </c>
      <c r="J355" s="22">
        <f>'[1]资源-钻石'!T355</f>
        <v>1834803.7721738853</v>
      </c>
      <c r="K355" s="22">
        <f>'[1]资源-钻石'!U355</f>
        <v>2618012.0031045536</v>
      </c>
      <c r="L355" s="22">
        <f>'[1]资源-钻石'!V355</f>
        <v>4453595.2034150092</v>
      </c>
      <c r="M355" s="22">
        <f>'[1]资源-钻石'!W355</f>
        <v>11976024.723756511</v>
      </c>
      <c r="N355" s="22">
        <f>'[1]资源-钻石'!X355</f>
        <v>28549220.239169754</v>
      </c>
    </row>
    <row r="356" spans="9:14" x14ac:dyDescent="0.15">
      <c r="I356" s="22">
        <v>353</v>
      </c>
      <c r="J356" s="22">
        <f>'[1]资源-钻石'!T356</f>
        <v>1839674.8565118273</v>
      </c>
      <c r="K356" s="22">
        <f>'[1]资源-钻石'!U356</f>
        <v>2625434.7719244543</v>
      </c>
      <c r="L356" s="22">
        <f>'[1]资源-钻石'!V356</f>
        <v>4466212.2491169004</v>
      </c>
      <c r="M356" s="22">
        <f>'[1]资源-钻石'!W356</f>
        <v>12009923.474028591</v>
      </c>
      <c r="N356" s="22">
        <f>'[1]资源-钻石'!X356</f>
        <v>28622498.695805915</v>
      </c>
    </row>
    <row r="357" spans="9:14" x14ac:dyDescent="0.15">
      <c r="I357" s="22">
        <v>354</v>
      </c>
      <c r="J357" s="22">
        <f>'[1]资源-钻石'!T357</f>
        <v>1844545.9408497696</v>
      </c>
      <c r="K357" s="22">
        <f>'[1]资源-钻石'!U357</f>
        <v>2632857.5407443554</v>
      </c>
      <c r="L357" s="22">
        <f>'[1]资源-钻石'!V357</f>
        <v>4478829.2948187916</v>
      </c>
      <c r="M357" s="22">
        <f>'[1]资源-钻石'!W357</f>
        <v>12043822.224300671</v>
      </c>
      <c r="N357" s="22">
        <f>'[1]资源-钻石'!X357</f>
        <v>28695777.152442072</v>
      </c>
    </row>
    <row r="358" spans="9:14" x14ac:dyDescent="0.15">
      <c r="I358" s="22">
        <v>355</v>
      </c>
      <c r="J358" s="22">
        <f>'[1]资源-钻石'!T358</f>
        <v>1849417.0251877119</v>
      </c>
      <c r="K358" s="22">
        <f>'[1]资源-钻石'!U358</f>
        <v>2640280.3095642566</v>
      </c>
      <c r="L358" s="22">
        <f>'[1]资源-钻石'!V358</f>
        <v>4490174.1510622939</v>
      </c>
      <c r="M358" s="22">
        <f>'[1]资源-钻石'!W358</f>
        <v>12077720.974572752</v>
      </c>
      <c r="N358" s="22">
        <f>'[1]资源-钻石'!X358</f>
        <v>28769055.609078232</v>
      </c>
    </row>
    <row r="359" spans="9:14" x14ac:dyDescent="0.15">
      <c r="I359" s="22">
        <v>356</v>
      </c>
      <c r="J359" s="22">
        <f>'[1]资源-钻石'!T359</f>
        <v>1854288.109525654</v>
      </c>
      <c r="K359" s="22">
        <f>'[1]资源-钻石'!U359</f>
        <v>2647703.0783841573</v>
      </c>
      <c r="L359" s="22">
        <f>'[1]资源-钻石'!V359</f>
        <v>4501340.5816462971</v>
      </c>
      <c r="M359" s="22">
        <f>'[1]资源-钻石'!W359</f>
        <v>12109484.128869155</v>
      </c>
      <c r="N359" s="22">
        <f>'[1]资源-钻石'!X359</f>
        <v>28842334.065714393</v>
      </c>
    </row>
    <row r="360" spans="9:14" x14ac:dyDescent="0.15">
      <c r="I360" s="22">
        <v>357</v>
      </c>
      <c r="J360" s="22">
        <f>'[1]资源-钻石'!T360</f>
        <v>1859159.1938635963</v>
      </c>
      <c r="K360" s="22">
        <f>'[1]资源-钻石'!U360</f>
        <v>2655125.8472040584</v>
      </c>
      <c r="L360" s="22">
        <f>'[1]资源-钻石'!V360</f>
        <v>4512507.0122302994</v>
      </c>
      <c r="M360" s="22">
        <f>'[1]资源-钻石'!W360</f>
        <v>12139867.410655841</v>
      </c>
      <c r="N360" s="22">
        <f>'[1]资源-钻石'!X360</f>
        <v>28915612.522350553</v>
      </c>
    </row>
    <row r="361" spans="9:14" x14ac:dyDescent="0.15">
      <c r="I361" s="22">
        <v>358</v>
      </c>
      <c r="J361" s="22">
        <f>'[1]资源-钻石'!T361</f>
        <v>1864030.2782015386</v>
      </c>
      <c r="K361" s="22">
        <f>'[1]资源-钻石'!U361</f>
        <v>2662548.6160239596</v>
      </c>
      <c r="L361" s="22">
        <f>'[1]资源-钻石'!V361</f>
        <v>4523673.4428143017</v>
      </c>
      <c r="M361" s="22">
        <f>'[1]资源-钻石'!W361</f>
        <v>12170250.692442527</v>
      </c>
      <c r="N361" s="22">
        <f>'[1]资源-钻石'!X361</f>
        <v>28988890.978986714</v>
      </c>
    </row>
    <row r="362" spans="9:14" x14ac:dyDescent="0.15">
      <c r="I362" s="22">
        <v>359</v>
      </c>
      <c r="J362" s="22">
        <f>'[1]资源-钻石'!T362</f>
        <v>1868901.3625394809</v>
      </c>
      <c r="K362" s="22">
        <f>'[1]资源-钻石'!U362</f>
        <v>2669529.1817815118</v>
      </c>
      <c r="L362" s="22">
        <f>'[1]资源-钻石'!V362</f>
        <v>4534839.873398304</v>
      </c>
      <c r="M362" s="22">
        <f>'[1]资源-钻石'!W362</f>
        <v>12200633.974229213</v>
      </c>
      <c r="N362" s="22">
        <f>'[1]资源-钻石'!X362</f>
        <v>29062169.435622875</v>
      </c>
    </row>
    <row r="363" spans="9:14" x14ac:dyDescent="0.15">
      <c r="I363" s="22">
        <v>360</v>
      </c>
      <c r="J363" s="22">
        <f>'[1]资源-钻石'!T363</f>
        <v>1873772.446877423</v>
      </c>
      <c r="K363" s="22">
        <f>'[1]资源-钻石'!U363</f>
        <v>2676333.9007486398</v>
      </c>
      <c r="L363" s="22">
        <f>'[1]资源-钻石'!V363</f>
        <v>4546006.3039823063</v>
      </c>
      <c r="M363" s="22">
        <f>'[1]资源-钻石'!W363</f>
        <v>12231017.256015901</v>
      </c>
      <c r="N363" s="22">
        <f>'[1]资源-钻石'!X363</f>
        <v>29135447.892259035</v>
      </c>
    </row>
    <row r="364" spans="9:14" x14ac:dyDescent="0.15">
      <c r="I364" s="22">
        <v>361</v>
      </c>
      <c r="J364" s="22">
        <f>'[1]资源-钻石'!T364</f>
        <v>1878644.7937601311</v>
      </c>
      <c r="K364" s="22">
        <f>'[1]资源-钻石'!U364</f>
        <v>2683140.014593096</v>
      </c>
      <c r="L364" s="22">
        <f>'[1]资源-钻石'!V364</f>
        <v>4557174.2662253538</v>
      </c>
      <c r="M364" s="22">
        <f>'[1]资源-钻石'!W364</f>
        <v>12261402.223730223</v>
      </c>
      <c r="N364" s="22">
        <f>'[1]资源-钻石'!X364</f>
        <v>29206977.18505422</v>
      </c>
    </row>
    <row r="365" spans="9:14" x14ac:dyDescent="0.15">
      <c r="I365" s="22">
        <v>362</v>
      </c>
      <c r="J365" s="22">
        <f>'[1]资源-钻石'!T365</f>
        <v>1883202.2944810819</v>
      </c>
      <c r="K365" s="22">
        <f>'[1]资源-钻石'!U365</f>
        <v>2689944.7375547756</v>
      </c>
      <c r="L365" s="22">
        <f>'[1]资源-钻石'!V365</f>
        <v>4568340.7010513805</v>
      </c>
      <c r="M365" s="22">
        <f>'[1]资源-钻石'!W365</f>
        <v>12291785.510242544</v>
      </c>
      <c r="N365" s="22">
        <f>'[1]资源-钻石'!X365</f>
        <v>29276774.387935381</v>
      </c>
    </row>
    <row r="366" spans="9:14" x14ac:dyDescent="0.15">
      <c r="I366" s="22">
        <v>363</v>
      </c>
      <c r="J366" s="22">
        <f>'[1]资源-钻石'!T366</f>
        <v>1887747.1803213996</v>
      </c>
      <c r="K366" s="22">
        <f>'[1]资源-钻石'!U366</f>
        <v>2696749.4605164551</v>
      </c>
      <c r="L366" s="22">
        <f>'[1]资源-钻石'!V366</f>
        <v>4579507.1358774081</v>
      </c>
      <c r="M366" s="22">
        <f>'[1]资源-钻石'!W366</f>
        <v>12322168.796754865</v>
      </c>
      <c r="N366" s="22">
        <f>'[1]资源-钻石'!X366</f>
        <v>29346571.590816543</v>
      </c>
    </row>
    <row r="367" spans="9:14" x14ac:dyDescent="0.15">
      <c r="I367" s="22">
        <v>364</v>
      </c>
      <c r="J367" s="22">
        <f>'[1]资源-钻石'!T367</f>
        <v>1892292.0661617171</v>
      </c>
      <c r="K367" s="22">
        <f>'[1]资源-钻石'!U367</f>
        <v>2703554.1834781347</v>
      </c>
      <c r="L367" s="22">
        <f>'[1]资源-钻石'!V367</f>
        <v>4590673.5707034348</v>
      </c>
      <c r="M367" s="22">
        <f>'[1]资源-钻石'!W367</f>
        <v>12352552.083267188</v>
      </c>
      <c r="N367" s="22">
        <f>'[1]资源-钻石'!X367</f>
        <v>29416368.793697704</v>
      </c>
    </row>
    <row r="368" spans="9:14" x14ac:dyDescent="0.15">
      <c r="I368" s="22">
        <v>365</v>
      </c>
      <c r="J368" s="22">
        <f>'[1]资源-钻石'!T368</f>
        <v>1896836.9520020348</v>
      </c>
      <c r="K368" s="22">
        <f>'[1]资源-钻石'!U368</f>
        <v>2710358.9064398147</v>
      </c>
      <c r="L368" s="22">
        <f>'[1]资源-钻石'!V368</f>
        <v>4601840.0055294614</v>
      </c>
      <c r="M368" s="22">
        <f>'[1]资源-钻石'!W368</f>
        <v>12382935.369779509</v>
      </c>
      <c r="N368" s="22">
        <f>'[1]资源-钻石'!X368</f>
        <v>29486165.996578868</v>
      </c>
    </row>
    <row r="369" spans="9:14" x14ac:dyDescent="0.15">
      <c r="I369" s="22">
        <v>366</v>
      </c>
      <c r="J369" s="22">
        <f>'[1]资源-钻石'!T369</f>
        <v>1901381.8378423525</v>
      </c>
      <c r="K369" s="22">
        <f>'[1]资源-钻石'!U369</f>
        <v>2717163.6294014943</v>
      </c>
      <c r="L369" s="22">
        <f>'[1]资源-钻石'!V369</f>
        <v>4613006.440355489</v>
      </c>
      <c r="M369" s="22">
        <f>'[1]资源-钻石'!W369</f>
        <v>12413318.656291829</v>
      </c>
      <c r="N369" s="22">
        <f>'[1]资源-钻石'!X369</f>
        <v>29555963.19946003</v>
      </c>
    </row>
    <row r="370" spans="9:14" x14ac:dyDescent="0.15">
      <c r="I370" s="22">
        <v>367</v>
      </c>
      <c r="J370" s="22">
        <f>'[1]资源-钻石'!T370</f>
        <v>1905926.7236826702</v>
      </c>
      <c r="K370" s="22">
        <f>'[1]资源-钻石'!U370</f>
        <v>2723968.3523631738</v>
      </c>
      <c r="L370" s="22">
        <f>'[1]资源-钻石'!V370</f>
        <v>4624172.8751815157</v>
      </c>
      <c r="M370" s="22">
        <f>'[1]资源-钻石'!W370</f>
        <v>12443701.94280415</v>
      </c>
      <c r="N370" s="22">
        <f>'[1]资源-钻石'!X370</f>
        <v>29625760.402341191</v>
      </c>
    </row>
    <row r="371" spans="9:14" x14ac:dyDescent="0.15">
      <c r="I371" s="22">
        <v>368</v>
      </c>
      <c r="J371" s="22">
        <f>'[1]资源-钻石'!T371</f>
        <v>1910471.6095229879</v>
      </c>
      <c r="K371" s="22">
        <f>'[1]资源-钻石'!U371</f>
        <v>2730773.0753248534</v>
      </c>
      <c r="L371" s="22">
        <f>'[1]资源-钻石'!V371</f>
        <v>4635339.3100075424</v>
      </c>
      <c r="M371" s="22">
        <f>'[1]资源-钻石'!W371</f>
        <v>12474085.229316471</v>
      </c>
      <c r="N371" s="22">
        <f>'[1]资源-钻石'!X371</f>
        <v>29695557.605222352</v>
      </c>
    </row>
    <row r="372" spans="9:14" x14ac:dyDescent="0.15">
      <c r="I372" s="22">
        <v>369</v>
      </c>
      <c r="J372" s="22">
        <f>'[1]资源-钻石'!T372</f>
        <v>1915016.4953633056</v>
      </c>
      <c r="K372" s="22">
        <f>'[1]资源-钻石'!U372</f>
        <v>2737577.798286533</v>
      </c>
      <c r="L372" s="22">
        <f>'[1]资源-钻石'!V372</f>
        <v>4646505.74483357</v>
      </c>
      <c r="M372" s="22">
        <f>'[1]资源-钻石'!W372</f>
        <v>12504468.515828792</v>
      </c>
      <c r="N372" s="22">
        <f>'[1]资源-钻石'!X372</f>
        <v>29765354.808103513</v>
      </c>
    </row>
    <row r="373" spans="9:14" x14ac:dyDescent="0.15">
      <c r="I373" s="22">
        <v>370</v>
      </c>
      <c r="J373" s="22">
        <f>'[1]资源-钻石'!T373</f>
        <v>1919561.3812036233</v>
      </c>
      <c r="K373" s="22">
        <f>'[1]资源-钻石'!U373</f>
        <v>2744382.521248213</v>
      </c>
      <c r="L373" s="22">
        <f>'[1]资源-钻石'!V373</f>
        <v>4657672.1796595966</v>
      </c>
      <c r="M373" s="22">
        <f>'[1]资源-钻石'!W373</f>
        <v>12534851.802341113</v>
      </c>
      <c r="N373" s="22">
        <f>'[1]资源-钻石'!X373</f>
        <v>29835152.010984674</v>
      </c>
    </row>
    <row r="374" spans="9:14" x14ac:dyDescent="0.15">
      <c r="I374" s="22">
        <v>371</v>
      </c>
      <c r="J374" s="22">
        <f>'[1]资源-钻石'!T374</f>
        <v>1924106.267043941</v>
      </c>
      <c r="K374" s="22">
        <f>'[1]资源-钻石'!U374</f>
        <v>2751187.2442098926</v>
      </c>
      <c r="L374" s="22">
        <f>'[1]资源-钻石'!V374</f>
        <v>4668838.6144856233</v>
      </c>
      <c r="M374" s="22">
        <f>'[1]资源-钻石'!W374</f>
        <v>12565235.088853436</v>
      </c>
      <c r="N374" s="22">
        <f>'[1]资源-钻石'!X374</f>
        <v>29904949.213865835</v>
      </c>
    </row>
    <row r="375" spans="9:14" x14ac:dyDescent="0.15">
      <c r="I375" s="22">
        <v>372</v>
      </c>
      <c r="J375" s="22">
        <f>'[1]资源-钻石'!T375</f>
        <v>1928651.1528842587</v>
      </c>
      <c r="K375" s="22">
        <f>'[1]资源-钻石'!U375</f>
        <v>2757991.9671715721</v>
      </c>
      <c r="L375" s="22">
        <f>'[1]资源-钻石'!V375</f>
        <v>4680005.04931165</v>
      </c>
      <c r="M375" s="22">
        <f>'[1]资源-钻石'!W375</f>
        <v>12595618.375365756</v>
      </c>
      <c r="N375" s="22">
        <f>'[1]资源-钻石'!X375</f>
        <v>29974746.416746996</v>
      </c>
    </row>
    <row r="376" spans="9:14" x14ac:dyDescent="0.15">
      <c r="I376" s="22">
        <v>373</v>
      </c>
      <c r="J376" s="22">
        <f>'[1]资源-钻石'!T376</f>
        <v>1933196.0387245764</v>
      </c>
      <c r="K376" s="22">
        <f>'[1]资源-钻石'!U376</f>
        <v>2764796.6901332522</v>
      </c>
      <c r="L376" s="22">
        <f>'[1]资源-钻石'!V376</f>
        <v>4691171.4841376776</v>
      </c>
      <c r="M376" s="22">
        <f>'[1]资源-钻石'!W376</f>
        <v>12626001.661878077</v>
      </c>
      <c r="N376" s="22">
        <f>'[1]资源-钻石'!X376</f>
        <v>30044543.619628157</v>
      </c>
    </row>
    <row r="377" spans="9:14" x14ac:dyDescent="0.15">
      <c r="I377" s="22">
        <v>374</v>
      </c>
      <c r="J377" s="22">
        <f>'[1]资源-钻石'!T377</f>
        <v>1937740.9245648941</v>
      </c>
      <c r="K377" s="22">
        <f>'[1]资源-钻石'!U377</f>
        <v>2771601.4130949317</v>
      </c>
      <c r="L377" s="22">
        <f>'[1]资源-钻石'!V377</f>
        <v>4702337.9189637043</v>
      </c>
      <c r="M377" s="22">
        <f>'[1]资源-钻石'!W377</f>
        <v>12656384.948390398</v>
      </c>
      <c r="N377" s="22">
        <f>'[1]资源-钻石'!X377</f>
        <v>30114340.822509319</v>
      </c>
    </row>
    <row r="378" spans="9:14" x14ac:dyDescent="0.15">
      <c r="I378" s="22">
        <v>375</v>
      </c>
      <c r="J378" s="22">
        <f>'[1]资源-钻石'!T378</f>
        <v>1942285.8104052118</v>
      </c>
      <c r="K378" s="22">
        <f>'[1]资源-钻石'!U378</f>
        <v>2778406.1360566113</v>
      </c>
      <c r="L378" s="22">
        <f>'[1]资源-钻石'!V378</f>
        <v>4713504.3537897309</v>
      </c>
      <c r="M378" s="22">
        <f>'[1]资源-钻石'!W378</f>
        <v>12686768.234902719</v>
      </c>
      <c r="N378" s="22">
        <f>'[1]资源-钻石'!X378</f>
        <v>30184138.02539048</v>
      </c>
    </row>
    <row r="379" spans="9:14" x14ac:dyDescent="0.15">
      <c r="I379" s="22">
        <v>376</v>
      </c>
      <c r="J379" s="22">
        <f>'[1]资源-钻石'!T379</f>
        <v>1946830.6962455295</v>
      </c>
      <c r="K379" s="22">
        <f>'[1]资源-钻石'!U379</f>
        <v>2785210.8590182909</v>
      </c>
      <c r="L379" s="22">
        <f>'[1]资源-钻石'!V379</f>
        <v>4724670.7886157585</v>
      </c>
      <c r="M379" s="22">
        <f>'[1]资源-钻石'!W379</f>
        <v>12717151.52141504</v>
      </c>
      <c r="N379" s="22">
        <f>'[1]资源-钻石'!X379</f>
        <v>30253935.228271641</v>
      </c>
    </row>
    <row r="380" spans="9:14" x14ac:dyDescent="0.15">
      <c r="I380" s="22">
        <v>377</v>
      </c>
      <c r="J380" s="22">
        <f>'[1]资源-钻石'!T380</f>
        <v>1951375.5820858472</v>
      </c>
      <c r="K380" s="22">
        <f>'[1]资源-钻石'!U380</f>
        <v>2792015.5819799704</v>
      </c>
      <c r="L380" s="22">
        <f>'[1]资源-钻石'!V380</f>
        <v>4735837.2234417852</v>
      </c>
      <c r="M380" s="22">
        <f>'[1]资源-钻石'!W380</f>
        <v>12747534.807927363</v>
      </c>
      <c r="N380" s="22">
        <f>'[1]资源-钻石'!X380</f>
        <v>30323732.431152802</v>
      </c>
    </row>
    <row r="381" spans="9:14" x14ac:dyDescent="0.15">
      <c r="I381" s="22">
        <v>378</v>
      </c>
      <c r="J381" s="22">
        <f>'[1]资源-钻石'!T381</f>
        <v>1955920.4679261649</v>
      </c>
      <c r="K381" s="22">
        <f>'[1]资源-钻石'!U381</f>
        <v>2798820.3049416505</v>
      </c>
      <c r="L381" s="22">
        <f>'[1]资源-钻石'!V381</f>
        <v>4747003.6582678119</v>
      </c>
      <c r="M381" s="22">
        <f>'[1]资源-钻石'!W381</f>
        <v>12777918.094439683</v>
      </c>
      <c r="N381" s="22">
        <f>'[1]资源-钻石'!X381</f>
        <v>30393529.634033963</v>
      </c>
    </row>
    <row r="382" spans="9:14" x14ac:dyDescent="0.15">
      <c r="I382" s="22">
        <v>379</v>
      </c>
      <c r="J382" s="22">
        <f>'[1]资源-钻石'!T382</f>
        <v>1960465.3537664826</v>
      </c>
      <c r="K382" s="22">
        <f>'[1]资源-钻石'!U382</f>
        <v>2805625.02790333</v>
      </c>
      <c r="L382" s="22">
        <f>'[1]资源-钻石'!V382</f>
        <v>4757614.5060781687</v>
      </c>
      <c r="M382" s="22">
        <f>'[1]资源-钻石'!W382</f>
        <v>12808301.380952004</v>
      </c>
      <c r="N382" s="22">
        <f>'[1]资源-钻石'!X382</f>
        <v>30463326.836915124</v>
      </c>
    </row>
    <row r="383" spans="9:14" x14ac:dyDescent="0.15">
      <c r="I383" s="22">
        <v>380</v>
      </c>
      <c r="J383" s="22">
        <f>'[1]资源-钻石'!T383</f>
        <v>1965010.2396068</v>
      </c>
      <c r="K383" s="22">
        <f>'[1]资源-钻石'!U383</f>
        <v>2812429.7508650096</v>
      </c>
      <c r="L383" s="22">
        <f>'[1]资源-钻石'!V383</f>
        <v>4767790.4095214941</v>
      </c>
      <c r="M383" s="22">
        <f>'[1]资源-钻石'!W383</f>
        <v>12838684.667464325</v>
      </c>
      <c r="N383" s="22">
        <f>'[1]资源-钻石'!X383</f>
        <v>30533124.039796285</v>
      </c>
    </row>
    <row r="384" spans="9:14" x14ac:dyDescent="0.15">
      <c r="I384" s="22">
        <v>381</v>
      </c>
      <c r="J384" s="22">
        <f>'[1]资源-钻石'!T384</f>
        <v>1969555.1254471177</v>
      </c>
      <c r="K384" s="22">
        <f>'[1]资源-钻石'!U384</f>
        <v>2819234.4738266896</v>
      </c>
      <c r="L384" s="22">
        <f>'[1]资源-钻石'!V384</f>
        <v>4777966.3129648184</v>
      </c>
      <c r="M384" s="22">
        <f>'[1]资源-钻石'!W384</f>
        <v>12867891.82480395</v>
      </c>
      <c r="N384" s="22">
        <f>'[1]资源-钻石'!X384</f>
        <v>30602921.242677446</v>
      </c>
    </row>
    <row r="385" spans="9:14" x14ac:dyDescent="0.15">
      <c r="I385" s="22">
        <v>382</v>
      </c>
      <c r="J385" s="22">
        <f>'[1]资源-钻石'!T385</f>
        <v>1974100.0112874354</v>
      </c>
      <c r="K385" s="22">
        <f>'[1]资源-钻石'!U385</f>
        <v>2826039.1967883692</v>
      </c>
      <c r="L385" s="22">
        <f>'[1]资源-钻石'!V385</f>
        <v>4788142.2164081428</v>
      </c>
      <c r="M385" s="22">
        <f>'[1]资源-钻石'!W385</f>
        <v>12894314.700864537</v>
      </c>
      <c r="N385" s="22">
        <f>'[1]资源-钻石'!X385</f>
        <v>30672718.445558608</v>
      </c>
    </row>
    <row r="386" spans="9:14" x14ac:dyDescent="0.15">
      <c r="I386" s="22">
        <v>383</v>
      </c>
      <c r="J386" s="22">
        <f>'[1]资源-钻石'!T386</f>
        <v>1978644.8971277531</v>
      </c>
      <c r="K386" s="22">
        <f>'[1]资源-钻石'!U386</f>
        <v>2832843.9197500488</v>
      </c>
      <c r="L386" s="22">
        <f>'[1]资源-钻石'!V386</f>
        <v>4798318.1198514681</v>
      </c>
      <c r="M386" s="22">
        <f>'[1]资源-钻石'!W386</f>
        <v>12920737.576925121</v>
      </c>
      <c r="N386" s="22">
        <f>'[1]资源-钻石'!X386</f>
        <v>30742515.648439769</v>
      </c>
    </row>
    <row r="387" spans="9:14" x14ac:dyDescent="0.15">
      <c r="I387" s="22">
        <v>384</v>
      </c>
      <c r="J387" s="22">
        <f>'[1]资源-钻石'!T387</f>
        <v>1983189.7829680708</v>
      </c>
      <c r="K387" s="22">
        <f>'[1]资源-钻石'!U387</f>
        <v>2839648.6427117283</v>
      </c>
      <c r="L387" s="22">
        <f>'[1]资源-钻石'!V387</f>
        <v>4808494.0232947925</v>
      </c>
      <c r="M387" s="22">
        <f>'[1]资源-钻石'!W387</f>
        <v>12947160.452985708</v>
      </c>
      <c r="N387" s="22">
        <f>'[1]资源-钻石'!X387</f>
        <v>30812312.85132093</v>
      </c>
    </row>
    <row r="388" spans="9:14" x14ac:dyDescent="0.15">
      <c r="I388" s="22">
        <v>385</v>
      </c>
      <c r="J388" s="22">
        <f>'[1]资源-钻石'!T388</f>
        <v>1987734.6688083885</v>
      </c>
      <c r="K388" s="22">
        <f>'[1]资源-钻石'!U388</f>
        <v>2846423.5436136457</v>
      </c>
      <c r="L388" s="22">
        <f>'[1]资源-钻石'!V388</f>
        <v>4818669.9267381178</v>
      </c>
      <c r="M388" s="22">
        <f>'[1]资源-钻石'!W388</f>
        <v>12973583.329046292</v>
      </c>
      <c r="N388" s="22">
        <f>'[1]资源-钻石'!X388</f>
        <v>30882110.054202091</v>
      </c>
    </row>
    <row r="389" spans="9:14" x14ac:dyDescent="0.15">
      <c r="I389" s="22">
        <v>386</v>
      </c>
      <c r="J389" s="22">
        <f>'[1]资源-钻石'!T389</f>
        <v>1992279.5546487062</v>
      </c>
      <c r="K389" s="22">
        <f>'[1]资源-钻石'!U389</f>
        <v>2853096.6728198263</v>
      </c>
      <c r="L389" s="22">
        <f>'[1]资源-钻石'!V389</f>
        <v>4828845.8301814422</v>
      </c>
      <c r="M389" s="22">
        <f>'[1]资源-钻石'!W389</f>
        <v>13000006.205106879</v>
      </c>
      <c r="N389" s="22">
        <f>'[1]资源-钻石'!X389</f>
        <v>30951907.257083252</v>
      </c>
    </row>
    <row r="390" spans="9:14" x14ac:dyDescent="0.15">
      <c r="I390" s="22">
        <v>387</v>
      </c>
      <c r="J390" s="22">
        <f>'[1]资源-钻石'!T390</f>
        <v>1996824.4404890239</v>
      </c>
      <c r="K390" s="22">
        <f>'[1]资源-钻石'!U390</f>
        <v>2859769.8020260069</v>
      </c>
      <c r="L390" s="22">
        <f>'[1]资源-钻石'!V390</f>
        <v>4839021.7336247675</v>
      </c>
      <c r="M390" s="22">
        <f>'[1]资源-钻石'!W390</f>
        <v>13026429.081167463</v>
      </c>
      <c r="N390" s="22">
        <f>'[1]资源-钻石'!X390</f>
        <v>31021205.249177709</v>
      </c>
    </row>
    <row r="391" spans="9:14" x14ac:dyDescent="0.15">
      <c r="I391" s="22">
        <v>388</v>
      </c>
      <c r="J391" s="22">
        <f>'[1]资源-钻石'!T391</f>
        <v>2001072.1033709371</v>
      </c>
      <c r="K391" s="22">
        <f>'[1]资源-钻石'!U391</f>
        <v>2866442.9312321874</v>
      </c>
      <c r="L391" s="22">
        <f>'[1]资源-钻石'!V391</f>
        <v>4849197.6370680919</v>
      </c>
      <c r="M391" s="22">
        <f>'[1]资源-钻石'!W391</f>
        <v>13052851.95722805</v>
      </c>
      <c r="N391" s="22">
        <f>'[1]资源-钻石'!X391</f>
        <v>31090183.668809813</v>
      </c>
    </row>
    <row r="392" spans="9:14" x14ac:dyDescent="0.15">
      <c r="I392" s="22">
        <v>389</v>
      </c>
      <c r="J392" s="22">
        <f>'[1]资源-钻石'!T392</f>
        <v>2005312.6318027221</v>
      </c>
      <c r="K392" s="22">
        <f>'[1]资源-钻石'!U392</f>
        <v>2873116.060438368</v>
      </c>
      <c r="L392" s="22">
        <f>'[1]资源-钻石'!V392</f>
        <v>4859373.5405114163</v>
      </c>
      <c r="M392" s="22">
        <f>'[1]资源-钻石'!W392</f>
        <v>13079274.833288634</v>
      </c>
      <c r="N392" s="22">
        <f>'[1]资源-钻石'!X392</f>
        <v>31159162.088441912</v>
      </c>
    </row>
    <row r="393" spans="9:14" x14ac:dyDescent="0.15">
      <c r="I393" s="22">
        <v>390</v>
      </c>
      <c r="J393" s="22">
        <f>'[1]资源-钻石'!T393</f>
        <v>2009553.1602345069</v>
      </c>
      <c r="K393" s="22">
        <f>'[1]资源-钻石'!U393</f>
        <v>2879789.1896445486</v>
      </c>
      <c r="L393" s="22">
        <f>'[1]资源-钻石'!V393</f>
        <v>4869549.4439547416</v>
      </c>
      <c r="M393" s="22">
        <f>'[1]资源-钻石'!W393</f>
        <v>13105697.709349221</v>
      </c>
      <c r="N393" s="22">
        <f>'[1]资源-钻石'!X393</f>
        <v>31228140.508074015</v>
      </c>
    </row>
    <row r="394" spans="9:14" x14ac:dyDescent="0.15">
      <c r="I394" s="22">
        <v>391</v>
      </c>
      <c r="J394" s="22">
        <f>'[1]资源-钻石'!T394</f>
        <v>2013793.688666292</v>
      </c>
      <c r="K394" s="22">
        <f>'[1]资源-钻石'!U394</f>
        <v>2886462.3188507291</v>
      </c>
      <c r="L394" s="22">
        <f>'[1]资源-钻石'!V394</f>
        <v>4879725.347398066</v>
      </c>
      <c r="M394" s="22">
        <f>'[1]资源-钻石'!W394</f>
        <v>13132120.585409805</v>
      </c>
      <c r="N394" s="22">
        <f>'[1]资源-钻石'!X394</f>
        <v>31297118.927706115</v>
      </c>
    </row>
    <row r="395" spans="9:14" x14ac:dyDescent="0.15">
      <c r="I395" s="22">
        <v>392</v>
      </c>
      <c r="J395" s="22">
        <f>'[1]资源-钻石'!T395</f>
        <v>2018034.2170980768</v>
      </c>
      <c r="K395" s="22">
        <f>'[1]资源-钻石'!U395</f>
        <v>2893135.4480569097</v>
      </c>
      <c r="L395" s="22">
        <f>'[1]资源-钻石'!V395</f>
        <v>4889901.2508413913</v>
      </c>
      <c r="M395" s="22">
        <f>'[1]资源-钻石'!W395</f>
        <v>13158543.461470392</v>
      </c>
      <c r="N395" s="22">
        <f>'[1]资源-钻石'!X395</f>
        <v>31366097.347338215</v>
      </c>
    </row>
    <row r="396" spans="9:14" x14ac:dyDescent="0.15">
      <c r="I396" s="22">
        <v>393</v>
      </c>
      <c r="J396" s="22">
        <f>'[1]资源-钻石'!T396</f>
        <v>2022274.7455298619</v>
      </c>
      <c r="K396" s="22">
        <f>'[1]资源-钻石'!U396</f>
        <v>2899808.5772630903</v>
      </c>
      <c r="L396" s="22">
        <f>'[1]资源-钻石'!V396</f>
        <v>4900077.1542847157</v>
      </c>
      <c r="M396" s="22">
        <f>'[1]资源-钻石'!W396</f>
        <v>13184966.337530976</v>
      </c>
      <c r="N396" s="22">
        <f>'[1]资源-钻石'!X396</f>
        <v>31435075.766970318</v>
      </c>
    </row>
    <row r="397" spans="9:14" x14ac:dyDescent="0.15">
      <c r="I397" s="22">
        <v>394</v>
      </c>
      <c r="J397" s="22">
        <f>'[1]资源-钻石'!T397</f>
        <v>2026515.2739616467</v>
      </c>
      <c r="K397" s="22">
        <f>'[1]资源-钻石'!U397</f>
        <v>2906481.7064692709</v>
      </c>
      <c r="L397" s="22">
        <f>'[1]资源-钻石'!V397</f>
        <v>4910253.057728041</v>
      </c>
      <c r="M397" s="22">
        <f>'[1]资源-钻石'!W397</f>
        <v>13211389.213591563</v>
      </c>
      <c r="N397" s="22">
        <f>'[1]资源-钻石'!X397</f>
        <v>31504054.186602417</v>
      </c>
    </row>
    <row r="398" spans="9:14" x14ac:dyDescent="0.15">
      <c r="I398" s="22">
        <v>395</v>
      </c>
      <c r="J398" s="22">
        <f>'[1]资源-钻石'!T398</f>
        <v>2030755.8023934318</v>
      </c>
      <c r="K398" s="22">
        <f>'[1]资源-钻石'!U398</f>
        <v>2913154.8356754514</v>
      </c>
      <c r="L398" s="22">
        <f>'[1]资源-钻石'!V398</f>
        <v>4920428.9611713653</v>
      </c>
      <c r="M398" s="22">
        <f>'[1]资源-钻石'!W398</f>
        <v>13237812.089652147</v>
      </c>
      <c r="N398" s="22">
        <f>'[1]资源-钻石'!X398</f>
        <v>31573032.606234521</v>
      </c>
    </row>
    <row r="399" spans="9:14" x14ac:dyDescent="0.15">
      <c r="I399" s="22">
        <v>396</v>
      </c>
      <c r="J399" s="22">
        <f>'[1]资源-钻石'!T399</f>
        <v>2034996.3308252166</v>
      </c>
      <c r="K399" s="22">
        <f>'[1]资源-钻石'!U399</f>
        <v>2919827.964881632</v>
      </c>
      <c r="L399" s="22">
        <f>'[1]资源-钻石'!V399</f>
        <v>4930604.8646146897</v>
      </c>
      <c r="M399" s="22">
        <f>'[1]资源-钻石'!W399</f>
        <v>13264234.965712734</v>
      </c>
      <c r="N399" s="22">
        <f>'[1]资源-钻石'!X399</f>
        <v>31642011.02586662</v>
      </c>
    </row>
    <row r="400" spans="9:14" x14ac:dyDescent="0.15">
      <c r="I400" s="22">
        <v>397</v>
      </c>
      <c r="J400" s="22">
        <f>'[1]资源-钻石'!T400</f>
        <v>2039236.8592570017</v>
      </c>
      <c r="K400" s="22">
        <f>'[1]资源-钻石'!U400</f>
        <v>2926501.0940878126</v>
      </c>
      <c r="L400" s="22">
        <f>'[1]资源-钻石'!V400</f>
        <v>4940780.768058015</v>
      </c>
      <c r="M400" s="22">
        <f>'[1]资源-钻石'!W400</f>
        <v>13290657.841773318</v>
      </c>
      <c r="N400" s="22">
        <f>'[1]资源-钻石'!X400</f>
        <v>31710989.445498724</v>
      </c>
    </row>
    <row r="401" spans="9:14" x14ac:dyDescent="0.15">
      <c r="I401" s="22">
        <v>398</v>
      </c>
      <c r="J401" s="22">
        <f>'[1]资源-钻石'!T401</f>
        <v>2043477.3876887865</v>
      </c>
      <c r="K401" s="22">
        <f>'[1]资源-钻石'!U401</f>
        <v>2933174.2232939932</v>
      </c>
      <c r="L401" s="22">
        <f>'[1]资源-钻石'!V401</f>
        <v>4950956.6715013394</v>
      </c>
      <c r="M401" s="22">
        <f>'[1]资源-钻石'!W401</f>
        <v>13317080.717833905</v>
      </c>
      <c r="N401" s="22">
        <f>'[1]资源-钻石'!X401</f>
        <v>31779967.865130823</v>
      </c>
    </row>
    <row r="402" spans="9:14" x14ac:dyDescent="0.15">
      <c r="I402" s="22">
        <v>399</v>
      </c>
      <c r="J402" s="22">
        <f>'[1]资源-钻石'!T402</f>
        <v>2047717.9161205715</v>
      </c>
      <c r="K402" s="22">
        <f>'[1]资源-钻石'!U402</f>
        <v>2939847.3525001737</v>
      </c>
      <c r="L402" s="22">
        <f>'[1]资源-钻石'!V402</f>
        <v>4961132.5749446647</v>
      </c>
      <c r="M402" s="22">
        <f>'[1]资源-钻石'!W402</f>
        <v>13343503.593894489</v>
      </c>
      <c r="N402" s="22">
        <f>'[1]资源-钻石'!X402</f>
        <v>31848946.284762923</v>
      </c>
    </row>
    <row r="403" spans="9:14" x14ac:dyDescent="0.15">
      <c r="I403" s="22">
        <v>400</v>
      </c>
      <c r="J403" s="22">
        <f>'[1]资源-钻石'!T403</f>
        <v>2051958.4445523564</v>
      </c>
      <c r="K403" s="22">
        <f>'[1]资源-钻石'!U403</f>
        <v>2946520.4817063543</v>
      </c>
      <c r="L403" s="22">
        <f>'[1]资源-钻石'!V403</f>
        <v>4971308.4783879891</v>
      </c>
      <c r="M403" s="22">
        <f>'[1]资源-钻石'!W403</f>
        <v>13369926.469955076</v>
      </c>
      <c r="N403" s="22">
        <f>'[1]资源-钻石'!X403</f>
        <v>31917924.704395026</v>
      </c>
    </row>
    <row r="404" spans="9:14" x14ac:dyDescent="0.15">
      <c r="I404" s="22">
        <v>401</v>
      </c>
      <c r="J404" s="22">
        <f>'[1]资源-钻石'!T404</f>
        <v>2056198.9729841414</v>
      </c>
      <c r="K404" s="22">
        <f>'[1]资源-钻石'!U404</f>
        <v>2953193.6109125349</v>
      </c>
      <c r="L404" s="22">
        <f>'[1]资源-钻石'!V404</f>
        <v>4981484.3818313144</v>
      </c>
      <c r="M404" s="22">
        <f>'[1]资源-钻石'!W404</f>
        <v>13396349.34601566</v>
      </c>
      <c r="N404" s="22">
        <f>'[1]资源-钻石'!X404</f>
        <v>31986903.124027126</v>
      </c>
    </row>
    <row r="405" spans="9:14" x14ac:dyDescent="0.15">
      <c r="I405" s="22">
        <v>402</v>
      </c>
      <c r="J405" s="22">
        <f>'[1]资源-钻石'!T405</f>
        <v>2060439.5014159263</v>
      </c>
      <c r="K405" s="22">
        <f>'[1]资源-钻石'!U405</f>
        <v>2959866.7401187154</v>
      </c>
      <c r="L405" s="22">
        <f>'[1]资源-钻石'!V405</f>
        <v>4991660.2852746388</v>
      </c>
      <c r="M405" s="22">
        <f>'[1]资源-钻石'!W405</f>
        <v>13422772.222076247</v>
      </c>
      <c r="N405" s="22">
        <f>'[1]资源-钻石'!X405</f>
        <v>32055881.543659229</v>
      </c>
    </row>
    <row r="406" spans="9:14" x14ac:dyDescent="0.15">
      <c r="I406" s="22">
        <v>403</v>
      </c>
      <c r="J406" s="22">
        <f>'[1]资源-钻石'!T406</f>
        <v>2064680.0298477113</v>
      </c>
      <c r="K406" s="22">
        <f>'[1]资源-钻石'!U406</f>
        <v>2966539.869324896</v>
      </c>
      <c r="L406" s="22">
        <f>'[1]资源-钻石'!V406</f>
        <v>5001836.1887179632</v>
      </c>
      <c r="M406" s="22">
        <f>'[1]资源-钻石'!W406</f>
        <v>13449195.098136831</v>
      </c>
      <c r="N406" s="22">
        <f>'[1]资源-钻石'!X406</f>
        <v>32124859.963291328</v>
      </c>
    </row>
    <row r="407" spans="9:14" x14ac:dyDescent="0.15">
      <c r="I407" s="22">
        <v>404</v>
      </c>
      <c r="J407" s="22">
        <f>'[1]资源-钻石'!T407</f>
        <v>2068920.5582794962</v>
      </c>
      <c r="K407" s="22">
        <f>'[1]资源-钻石'!U407</f>
        <v>2973212.9985310766</v>
      </c>
      <c r="L407" s="22">
        <f>'[1]资源-钻石'!V407</f>
        <v>5012012.0921612885</v>
      </c>
      <c r="M407" s="22">
        <f>'[1]资源-钻石'!W407</f>
        <v>13475617.974197417</v>
      </c>
      <c r="N407" s="22">
        <f>'[1]资源-钻石'!X407</f>
        <v>32193838.382923432</v>
      </c>
    </row>
    <row r="408" spans="9:14" x14ac:dyDescent="0.15">
      <c r="I408" s="22">
        <v>405</v>
      </c>
      <c r="J408" s="22">
        <f>'[1]资源-钻石'!T408</f>
        <v>2073161.0867112812</v>
      </c>
      <c r="K408" s="22">
        <f>'[1]资源-钻石'!U408</f>
        <v>2979886.1277372572</v>
      </c>
      <c r="L408" s="22">
        <f>'[1]资源-钻石'!V408</f>
        <v>5022187.9956046129</v>
      </c>
      <c r="M408" s="22">
        <f>'[1]资源-钻石'!W408</f>
        <v>13502040.850258002</v>
      </c>
      <c r="N408" s="22">
        <f>'[1]资源-钻石'!X408</f>
        <v>32262816.802555531</v>
      </c>
    </row>
    <row r="409" spans="9:14" x14ac:dyDescent="0.15">
      <c r="I409" s="22">
        <v>406</v>
      </c>
      <c r="J409" s="22">
        <f>'[1]资源-钻石'!T409</f>
        <v>2077401.6151430663</v>
      </c>
      <c r="K409" s="22">
        <f>'[1]资源-钻石'!U409</f>
        <v>2986559.2569434377</v>
      </c>
      <c r="L409" s="22">
        <f>'[1]资源-钻石'!V409</f>
        <v>5031776.7973865988</v>
      </c>
      <c r="M409" s="22">
        <f>'[1]资源-钻石'!W409</f>
        <v>13528463.726318587</v>
      </c>
      <c r="N409" s="22">
        <f>'[1]资源-钻石'!X409</f>
        <v>32331795.222187631</v>
      </c>
    </row>
    <row r="410" spans="9:14" x14ac:dyDescent="0.15">
      <c r="I410" s="22">
        <v>407</v>
      </c>
      <c r="J410" s="22">
        <f>'[1]资源-钻石'!T410</f>
        <v>2081642.1435748511</v>
      </c>
      <c r="K410" s="22">
        <f>'[1]资源-钻石'!U410</f>
        <v>2993232.3861496183</v>
      </c>
      <c r="L410" s="22">
        <f>'[1]资源-钻石'!V410</f>
        <v>5041283.9021658525</v>
      </c>
      <c r="M410" s="22">
        <f>'[1]资源-钻石'!W410</f>
        <v>13554886.602379173</v>
      </c>
      <c r="N410" s="22">
        <f>'[1]资源-钻石'!X410</f>
        <v>32400773.641819734</v>
      </c>
    </row>
    <row r="411" spans="9:14" x14ac:dyDescent="0.15">
      <c r="I411" s="22">
        <v>408</v>
      </c>
      <c r="J411" s="22">
        <f>'[1]资源-钻石'!T411</f>
        <v>2085882.6720066362</v>
      </c>
      <c r="K411" s="22">
        <f>'[1]资源-钻石'!U411</f>
        <v>2999905.5153557989</v>
      </c>
      <c r="L411" s="22">
        <f>'[1]资源-钻石'!V411</f>
        <v>5050791.0069451071</v>
      </c>
      <c r="M411" s="22">
        <f>'[1]资源-钻石'!W411</f>
        <v>13581309.478439759</v>
      </c>
      <c r="N411" s="22">
        <f>'[1]资源-钻石'!X411</f>
        <v>32469752.061451834</v>
      </c>
    </row>
    <row r="412" spans="9:14" x14ac:dyDescent="0.15">
      <c r="I412" s="22">
        <v>409</v>
      </c>
      <c r="J412" s="22">
        <f>'[1]资源-钻石'!T412</f>
        <v>2090123.200438421</v>
      </c>
      <c r="K412" s="22">
        <f>'[1]资源-钻石'!U412</f>
        <v>3006578.6445619795</v>
      </c>
      <c r="L412" s="22">
        <f>'[1]资源-钻石'!V412</f>
        <v>5060298.1117243608</v>
      </c>
      <c r="M412" s="22">
        <f>'[1]资源-钻石'!W412</f>
        <v>13607732.354500344</v>
      </c>
      <c r="N412" s="22">
        <f>'[1]资源-钻石'!X412</f>
        <v>32538730.481083937</v>
      </c>
    </row>
    <row r="413" spans="9:14" x14ac:dyDescent="0.15">
      <c r="I413" s="22">
        <v>410</v>
      </c>
      <c r="J413" s="22">
        <f>'[1]资源-钻石'!T413</f>
        <v>2094363.728870206</v>
      </c>
      <c r="K413" s="22">
        <f>'[1]资源-钻石'!U413</f>
        <v>3013251.77376816</v>
      </c>
      <c r="L413" s="22">
        <f>'[1]资源-钻石'!V413</f>
        <v>5069805.2165036155</v>
      </c>
      <c r="M413" s="22">
        <f>'[1]资源-钻石'!W413</f>
        <v>13633676.975755177</v>
      </c>
      <c r="N413" s="22">
        <f>'[1]资源-钻石'!X413</f>
        <v>32607708.900716037</v>
      </c>
    </row>
    <row r="414" spans="9:14" x14ac:dyDescent="0.15">
      <c r="I414" s="22">
        <v>411</v>
      </c>
      <c r="J414" s="22">
        <f>'[1]资源-钻石'!T414</f>
        <v>2098604.2573019909</v>
      </c>
      <c r="K414" s="22">
        <f>'[1]资源-钻石'!U414</f>
        <v>3019924.9029743406</v>
      </c>
      <c r="L414" s="22">
        <f>'[1]资源-钻石'!V414</f>
        <v>5079312.3212828692</v>
      </c>
      <c r="M414" s="22">
        <f>'[1]资源-钻石'!W414</f>
        <v>13657618.946479546</v>
      </c>
      <c r="N414" s="22">
        <f>'[1]资源-钻石'!X414</f>
        <v>32676687.320348136</v>
      </c>
    </row>
    <row r="415" spans="9:14" x14ac:dyDescent="0.15">
      <c r="I415" s="22">
        <v>412</v>
      </c>
      <c r="J415" s="22">
        <f>'[1]资源-钻石'!T415</f>
        <v>2102844.7857337757</v>
      </c>
      <c r="K415" s="22">
        <f>'[1]资源-钻石'!U415</f>
        <v>3026634.281040546</v>
      </c>
      <c r="L415" s="22">
        <f>'[1]资源-钻石'!V415</f>
        <v>5088819.4260621229</v>
      </c>
      <c r="M415" s="22">
        <f>'[1]资源-钻石'!W415</f>
        <v>13681560.917203916</v>
      </c>
      <c r="N415" s="22">
        <f>'[1]资源-钻石'!X415</f>
        <v>32745665.739980239</v>
      </c>
    </row>
    <row r="416" spans="9:14" x14ac:dyDescent="0.15">
      <c r="I416" s="22">
        <v>413</v>
      </c>
      <c r="J416" s="22">
        <f>'[1]资源-钻石'!T416</f>
        <v>2107085.314165561</v>
      </c>
      <c r="K416" s="22">
        <f>'[1]资源-钻石'!U416</f>
        <v>3033475.693240731</v>
      </c>
      <c r="L416" s="22">
        <f>'[1]资源-钻石'!V416</f>
        <v>5098326.5308413776</v>
      </c>
      <c r="M416" s="22">
        <f>'[1]资源-钻石'!W416</f>
        <v>13705502.887928287</v>
      </c>
      <c r="N416" s="22">
        <f>'[1]资源-钻石'!X416</f>
        <v>32813177.520543896</v>
      </c>
    </row>
    <row r="417" spans="9:14" x14ac:dyDescent="0.15">
      <c r="I417" s="22">
        <v>414</v>
      </c>
      <c r="J417" s="22">
        <f>'[1]资源-钻石'!T417</f>
        <v>2111325.8425973458</v>
      </c>
      <c r="K417" s="22">
        <f>'[1]资源-钻石'!U417</f>
        <v>3040317.1054409156</v>
      </c>
      <c r="L417" s="22">
        <f>'[1]资源-钻石'!V417</f>
        <v>5107833.6356206313</v>
      </c>
      <c r="M417" s="22">
        <f>'[1]资源-钻石'!W417</f>
        <v>13729444.858652655</v>
      </c>
      <c r="N417" s="22">
        <f>'[1]资源-钻石'!X417</f>
        <v>32878570.540580135</v>
      </c>
    </row>
    <row r="418" spans="9:14" x14ac:dyDescent="0.15">
      <c r="I418" s="22">
        <v>415</v>
      </c>
      <c r="J418" s="22">
        <f>'[1]资源-钻石'!T418</f>
        <v>2115530.3705840097</v>
      </c>
      <c r="K418" s="22">
        <f>'[1]资源-钻石'!U418</f>
        <v>3047158.5176411006</v>
      </c>
      <c r="L418" s="22">
        <f>'[1]资源-钻石'!V418</f>
        <v>5117340.7403998859</v>
      </c>
      <c r="M418" s="22">
        <f>'[1]资源-钻石'!W418</f>
        <v>13753386.829377025</v>
      </c>
      <c r="N418" s="22">
        <f>'[1]资源-钻石'!X418</f>
        <v>32943963.560616378</v>
      </c>
    </row>
    <row r="419" spans="9:14" x14ac:dyDescent="0.15">
      <c r="I419" s="22">
        <v>416</v>
      </c>
      <c r="J419" s="22">
        <f>'[1]资源-钻石'!T419</f>
        <v>2119486.923512415</v>
      </c>
      <c r="K419" s="22">
        <f>'[1]资源-钻石'!U419</f>
        <v>3053999.9298412856</v>
      </c>
      <c r="L419" s="22">
        <f>'[1]资源-钻石'!V419</f>
        <v>5126847.8451791396</v>
      </c>
      <c r="M419" s="22">
        <f>'[1]资源-钻石'!W419</f>
        <v>13777328.800101396</v>
      </c>
      <c r="N419" s="22">
        <f>'[1]资源-钻石'!X419</f>
        <v>33009356.580652617</v>
      </c>
    </row>
    <row r="420" spans="9:14" x14ac:dyDescent="0.15">
      <c r="I420" s="22">
        <v>417</v>
      </c>
      <c r="J420" s="22">
        <f>'[1]资源-钻石'!T420</f>
        <v>2123443.4764408199</v>
      </c>
      <c r="K420" s="22">
        <f>'[1]资源-钻石'!U420</f>
        <v>3060841.3420414701</v>
      </c>
      <c r="L420" s="22">
        <f>'[1]资源-钻石'!V420</f>
        <v>5136354.9499583943</v>
      </c>
      <c r="M420" s="22">
        <f>'[1]资源-钻石'!W420</f>
        <v>13801270.770825764</v>
      </c>
      <c r="N420" s="22">
        <f>'[1]资源-钻石'!X420</f>
        <v>33074749.600688856</v>
      </c>
    </row>
    <row r="421" spans="9:14" x14ac:dyDescent="0.15">
      <c r="I421" s="22">
        <v>418</v>
      </c>
      <c r="J421" s="22">
        <f>'[1]资源-钻石'!T421</f>
        <v>2127400.0293692248</v>
      </c>
      <c r="K421" s="22">
        <f>'[1]资源-钻石'!U421</f>
        <v>3067682.7542416551</v>
      </c>
      <c r="L421" s="22">
        <f>'[1]资源-钻石'!V421</f>
        <v>5145862.054737648</v>
      </c>
      <c r="M421" s="22">
        <f>'[1]资源-钻石'!W421</f>
        <v>13825212.741550134</v>
      </c>
      <c r="N421" s="22">
        <f>'[1]资源-钻石'!X421</f>
        <v>33140142.620725095</v>
      </c>
    </row>
    <row r="422" spans="9:14" x14ac:dyDescent="0.15">
      <c r="I422" s="22">
        <v>419</v>
      </c>
      <c r="J422" s="22">
        <f>'[1]资源-钻石'!T422</f>
        <v>2131356.5822976301</v>
      </c>
      <c r="K422" s="22">
        <f>'[1]资源-钻石'!U422</f>
        <v>3074524.1664418397</v>
      </c>
      <c r="L422" s="22">
        <f>'[1]资源-钻石'!V422</f>
        <v>5155369.1595169017</v>
      </c>
      <c r="M422" s="22">
        <f>'[1]资源-钻石'!W422</f>
        <v>13849154.712274503</v>
      </c>
      <c r="N422" s="22">
        <f>'[1]资源-钻石'!X422</f>
        <v>33205535.640761338</v>
      </c>
    </row>
    <row r="423" spans="9:14" x14ac:dyDescent="0.15">
      <c r="I423" s="22">
        <v>420</v>
      </c>
      <c r="J423" s="22">
        <f>'[1]资源-钻石'!T423</f>
        <v>2135313.135226035</v>
      </c>
      <c r="K423" s="22">
        <f>'[1]资源-钻石'!U423</f>
        <v>3081365.5786420247</v>
      </c>
      <c r="L423" s="22">
        <f>'[1]资源-钻石'!V423</f>
        <v>5164876.2642961564</v>
      </c>
      <c r="M423" s="22">
        <f>'[1]资源-钻石'!W423</f>
        <v>13873096.682998873</v>
      </c>
      <c r="N423" s="22">
        <f>'[1]资源-钻石'!X423</f>
        <v>33270928.660797577</v>
      </c>
    </row>
    <row r="424" spans="9:14" x14ac:dyDescent="0.15">
      <c r="I424" s="22">
        <v>421</v>
      </c>
      <c r="J424" s="22">
        <f>'[1]资源-钻石'!T424</f>
        <v>2139269.6881544404</v>
      </c>
      <c r="K424" s="22">
        <f>'[1]资源-钻石'!U424</f>
        <v>3088206.9908422097</v>
      </c>
      <c r="L424" s="22">
        <f>'[1]资源-钻石'!V424</f>
        <v>5174383.3690754101</v>
      </c>
      <c r="M424" s="22">
        <f>'[1]资源-钻石'!W424</f>
        <v>13897038.653723244</v>
      </c>
      <c r="N424" s="22">
        <f>'[1]资源-钻石'!X424</f>
        <v>33336321.680833817</v>
      </c>
    </row>
    <row r="425" spans="9:14" x14ac:dyDescent="0.15">
      <c r="I425" s="22">
        <v>422</v>
      </c>
      <c r="J425" s="22">
        <f>'[1]资源-钻石'!T425</f>
        <v>2143226.2410828453</v>
      </c>
      <c r="K425" s="22">
        <f>'[1]资源-钻石'!U425</f>
        <v>3095048.4030423942</v>
      </c>
      <c r="L425" s="22">
        <f>'[1]资源-钻石'!V425</f>
        <v>5183890.4738546647</v>
      </c>
      <c r="M425" s="22">
        <f>'[1]资源-钻石'!W425</f>
        <v>13920980.624447612</v>
      </c>
      <c r="N425" s="22">
        <f>'[1]资源-钻石'!X425</f>
        <v>33401714.700870056</v>
      </c>
    </row>
    <row r="426" spans="9:14" x14ac:dyDescent="0.15">
      <c r="I426" s="22">
        <v>423</v>
      </c>
      <c r="J426" s="22">
        <f>'[1]资源-钻石'!T426</f>
        <v>2147182.7940112506</v>
      </c>
      <c r="K426" s="22">
        <f>'[1]资源-钻石'!U426</f>
        <v>3101889.8152425792</v>
      </c>
      <c r="L426" s="22">
        <f>'[1]资源-钻石'!V426</f>
        <v>5193397.5786339184</v>
      </c>
      <c r="M426" s="22">
        <f>'[1]资源-钻石'!W426</f>
        <v>13944922.595171982</v>
      </c>
      <c r="N426" s="22">
        <f>'[1]资源-钻石'!X426</f>
        <v>33467107.720906295</v>
      </c>
    </row>
    <row r="427" spans="9:14" x14ac:dyDescent="0.15">
      <c r="I427" s="22">
        <v>424</v>
      </c>
      <c r="J427" s="22">
        <f>'[1]资源-钻石'!T427</f>
        <v>2151139.3469396555</v>
      </c>
      <c r="K427" s="22">
        <f>'[1]资源-钻石'!U427</f>
        <v>3108731.2274427637</v>
      </c>
      <c r="L427" s="22">
        <f>'[1]资源-钻石'!V427</f>
        <v>5202904.6834131721</v>
      </c>
      <c r="M427" s="22">
        <f>'[1]资源-钻石'!W427</f>
        <v>13968864.565896351</v>
      </c>
      <c r="N427" s="22">
        <f>'[1]资源-钻石'!X427</f>
        <v>33532500.740942538</v>
      </c>
    </row>
    <row r="428" spans="9:14" x14ac:dyDescent="0.15">
      <c r="I428" s="22">
        <v>425</v>
      </c>
      <c r="J428" s="22">
        <f>'[1]资源-钻石'!T428</f>
        <v>2155095.8998680608</v>
      </c>
      <c r="K428" s="22">
        <f>'[1]资源-钻石'!U428</f>
        <v>3115572.6396429488</v>
      </c>
      <c r="L428" s="22">
        <f>'[1]资源-钻石'!V428</f>
        <v>5212411.7881924268</v>
      </c>
      <c r="M428" s="22">
        <f>'[1]资源-钻石'!W428</f>
        <v>13992806.536620721</v>
      </c>
      <c r="N428" s="22">
        <f>'[1]资源-钻石'!X428</f>
        <v>33597893.760978773</v>
      </c>
    </row>
    <row r="429" spans="9:14" x14ac:dyDescent="0.15">
      <c r="I429" s="22">
        <v>426</v>
      </c>
      <c r="J429" s="22">
        <f>'[1]资源-钻石'!T429</f>
        <v>2159052.4527964657</v>
      </c>
      <c r="K429" s="22">
        <f>'[1]资源-钻石'!U429</f>
        <v>3122414.0518431333</v>
      </c>
      <c r="L429" s="22">
        <f>'[1]资源-钻石'!V429</f>
        <v>5221918.8929716805</v>
      </c>
      <c r="M429" s="22">
        <f>'[1]资源-钻石'!W429</f>
        <v>14016748.507345092</v>
      </c>
      <c r="N429" s="22">
        <f>'[1]资源-钻石'!X429</f>
        <v>33663286.781015016</v>
      </c>
    </row>
    <row r="430" spans="9:14" x14ac:dyDescent="0.15">
      <c r="I430" s="22">
        <v>427</v>
      </c>
      <c r="J430" s="22">
        <f>'[1]资源-钻石'!T430</f>
        <v>2163009.0057248706</v>
      </c>
      <c r="K430" s="22">
        <f>'[1]资源-钻石'!U430</f>
        <v>3129255.4640433183</v>
      </c>
      <c r="L430" s="22">
        <f>'[1]资源-钻石'!V430</f>
        <v>5231425.9977509351</v>
      </c>
      <c r="M430" s="22">
        <f>'[1]资源-钻石'!W430</f>
        <v>14040690.47806946</v>
      </c>
      <c r="N430" s="22">
        <f>'[1]资源-钻石'!X430</f>
        <v>33728679.801051259</v>
      </c>
    </row>
    <row r="431" spans="9:14" x14ac:dyDescent="0.15">
      <c r="I431" s="22">
        <v>428</v>
      </c>
      <c r="J431" s="22">
        <f>'[1]资源-钻石'!T431</f>
        <v>2166965.5586532759</v>
      </c>
      <c r="K431" s="22">
        <f>'[1]资源-钻石'!U431</f>
        <v>3136096.8762435033</v>
      </c>
      <c r="L431" s="22">
        <f>'[1]资源-钻石'!V431</f>
        <v>5240933.1025301889</v>
      </c>
      <c r="M431" s="22">
        <f>'[1]资源-钻石'!W431</f>
        <v>14064632.44879383</v>
      </c>
      <c r="N431" s="22">
        <f>'[1]资源-钻石'!X431</f>
        <v>33794072.821087494</v>
      </c>
    </row>
    <row r="432" spans="9:14" x14ac:dyDescent="0.15">
      <c r="I432" s="22">
        <v>429</v>
      </c>
      <c r="J432" s="22">
        <f>'[1]资源-钻石'!T432</f>
        <v>2170922.1115816808</v>
      </c>
      <c r="K432" s="22">
        <f>'[1]资源-钻石'!U432</f>
        <v>3142938.2884436878</v>
      </c>
      <c r="L432" s="22">
        <f>'[1]资源-钻石'!V432</f>
        <v>5250440.2073094426</v>
      </c>
      <c r="M432" s="22">
        <f>'[1]资源-钻石'!W432</f>
        <v>14088574.419518201</v>
      </c>
      <c r="N432" s="22">
        <f>'[1]资源-钻石'!X432</f>
        <v>33859465.841123737</v>
      </c>
    </row>
    <row r="433" spans="9:14" x14ac:dyDescent="0.15">
      <c r="I433" s="22">
        <v>430</v>
      </c>
      <c r="J433" s="22">
        <f>'[1]资源-钻石'!T433</f>
        <v>2174878.6645100862</v>
      </c>
      <c r="K433" s="22">
        <f>'[1]资源-钻石'!U433</f>
        <v>3149779.7006438728</v>
      </c>
      <c r="L433" s="22">
        <f>'[1]资源-钻石'!V433</f>
        <v>5259947.3120886972</v>
      </c>
      <c r="M433" s="22">
        <f>'[1]资源-钻石'!W433</f>
        <v>14112516.390242569</v>
      </c>
      <c r="N433" s="22">
        <f>'[1]资源-钻石'!X433</f>
        <v>33924858.86115998</v>
      </c>
    </row>
    <row r="434" spans="9:14" x14ac:dyDescent="0.15">
      <c r="I434" s="22">
        <v>431</v>
      </c>
      <c r="J434" s="22">
        <f>'[1]资源-钻石'!T434</f>
        <v>2178835.2174384911</v>
      </c>
      <c r="K434" s="22">
        <f>'[1]资源-钻石'!U434</f>
        <v>3156621.1128440574</v>
      </c>
      <c r="L434" s="22">
        <f>'[1]资源-钻石'!V434</f>
        <v>5269454.4168679509</v>
      </c>
      <c r="M434" s="22">
        <f>'[1]资源-钻石'!W434</f>
        <v>14136458.360966939</v>
      </c>
      <c r="N434" s="22">
        <f>'[1]资源-钻石'!X434</f>
        <v>33990251.881196216</v>
      </c>
    </row>
    <row r="435" spans="9:14" x14ac:dyDescent="0.15">
      <c r="I435" s="22">
        <v>432</v>
      </c>
      <c r="J435" s="22">
        <f>'[1]资源-钻石'!T435</f>
        <v>2182791.7703668964</v>
      </c>
      <c r="K435" s="22">
        <f>'[1]资源-钻石'!U435</f>
        <v>3163462.5250442424</v>
      </c>
      <c r="L435" s="22">
        <f>'[1]资源-钻石'!V435</f>
        <v>5278961.5216472056</v>
      </c>
      <c r="M435" s="22">
        <f>'[1]资源-钻石'!W435</f>
        <v>14160400.331691308</v>
      </c>
      <c r="N435" s="22">
        <f>'[1]资源-钻石'!X435</f>
        <v>34055644.901232459</v>
      </c>
    </row>
    <row r="436" spans="9:14" x14ac:dyDescent="0.15">
      <c r="I436" s="22">
        <v>433</v>
      </c>
      <c r="J436" s="22">
        <f>'[1]资源-钻石'!T436</f>
        <v>2186748.3232953013</v>
      </c>
      <c r="K436" s="22">
        <f>'[1]资源-钻石'!U436</f>
        <v>3170303.9372444274</v>
      </c>
      <c r="L436" s="22">
        <f>'[1]资源-钻石'!V436</f>
        <v>5288468.6264264593</v>
      </c>
      <c r="M436" s="22">
        <f>'[1]资源-钻石'!W436</f>
        <v>14184342.302415678</v>
      </c>
      <c r="N436" s="22">
        <f>'[1]资源-钻石'!X436</f>
        <v>34121037.921268694</v>
      </c>
    </row>
    <row r="437" spans="9:14" x14ac:dyDescent="0.15">
      <c r="I437" s="22">
        <v>434</v>
      </c>
      <c r="J437" s="22">
        <f>'[1]资源-钻石'!T437</f>
        <v>2190704.8762237066</v>
      </c>
      <c r="K437" s="22">
        <f>'[1]资源-钻石'!U437</f>
        <v>3177145.3494446119</v>
      </c>
      <c r="L437" s="22">
        <f>'[1]资源-钻石'!V437</f>
        <v>5297796.0221466022</v>
      </c>
      <c r="M437" s="22">
        <f>'[1]资源-钻石'!W437</f>
        <v>14208284.273140049</v>
      </c>
      <c r="N437" s="22">
        <f>'[1]资源-钻石'!X437</f>
        <v>34186430.941304937</v>
      </c>
    </row>
    <row r="438" spans="9:14" x14ac:dyDescent="0.15">
      <c r="I438" s="22">
        <v>435</v>
      </c>
      <c r="J438" s="22">
        <f>'[1]资源-钻石'!T438</f>
        <v>2194661.4291521115</v>
      </c>
      <c r="K438" s="22">
        <f>'[1]资源-钻石'!U438</f>
        <v>3183986.7616447969</v>
      </c>
      <c r="L438" s="22">
        <f>'[1]资源-钻石'!V438</f>
        <v>5306737.4936040323</v>
      </c>
      <c r="M438" s="22">
        <f>'[1]资源-钻石'!W438</f>
        <v>14232226.243864417</v>
      </c>
      <c r="N438" s="22">
        <f>'[1]资源-钻石'!X438</f>
        <v>34251823.96134118</v>
      </c>
    </row>
    <row r="439" spans="9:14" x14ac:dyDescent="0.15">
      <c r="I439" s="22">
        <v>436</v>
      </c>
      <c r="J439" s="22">
        <f>'[1]资源-钻石'!T439</f>
        <v>2198617.9820805169</v>
      </c>
      <c r="K439" s="22">
        <f>'[1]资源-钻石'!U439</f>
        <v>3190828.1738449815</v>
      </c>
      <c r="L439" s="22">
        <f>'[1]资源-钻石'!V439</f>
        <v>5315678.9650614625</v>
      </c>
      <c r="M439" s="22">
        <f>'[1]资源-钻石'!W439</f>
        <v>14256168.214588787</v>
      </c>
      <c r="N439" s="22">
        <f>'[1]资源-钻石'!X439</f>
        <v>34317216.981377415</v>
      </c>
    </row>
    <row r="440" spans="9:14" x14ac:dyDescent="0.15">
      <c r="I440" s="22">
        <v>437</v>
      </c>
      <c r="J440" s="22">
        <f>'[1]资源-钻石'!T440</f>
        <v>2202574.5350089218</v>
      </c>
      <c r="K440" s="22">
        <f>'[1]资源-钻石'!U440</f>
        <v>3197669.5860451665</v>
      </c>
      <c r="L440" s="22">
        <f>'[1]资源-钻石'!V440</f>
        <v>5324620.4365188917</v>
      </c>
      <c r="M440" s="22">
        <f>'[1]资源-钻石'!W440</f>
        <v>14280110.185313158</v>
      </c>
      <c r="N440" s="22">
        <f>'[1]资源-钻石'!X440</f>
        <v>34382610.001413658</v>
      </c>
    </row>
    <row r="441" spans="9:14" x14ac:dyDescent="0.15">
      <c r="I441" s="22">
        <v>438</v>
      </c>
      <c r="J441" s="22">
        <f>'[1]资源-钻石'!T441</f>
        <v>2206531.0879373271</v>
      </c>
      <c r="K441" s="22">
        <f>'[1]资源-钻石'!U441</f>
        <v>3204510.998245351</v>
      </c>
      <c r="L441" s="22">
        <f>'[1]资源-钻石'!V441</f>
        <v>5333561.9079763219</v>
      </c>
      <c r="M441" s="22">
        <f>'[1]资源-钻石'!W441</f>
        <v>14304052.156037526</v>
      </c>
      <c r="N441" s="22">
        <f>'[1]资源-钻石'!X441</f>
        <v>34448003.021449894</v>
      </c>
    </row>
    <row r="442" spans="9:14" x14ac:dyDescent="0.15">
      <c r="I442" s="22">
        <v>439</v>
      </c>
      <c r="J442" s="22">
        <f>'[1]资源-钻石'!T442</f>
        <v>2210487.640865732</v>
      </c>
      <c r="K442" s="22">
        <f>'[1]资源-钻石'!U442</f>
        <v>3210379.0420882953</v>
      </c>
      <c r="L442" s="22">
        <f>'[1]资源-钻石'!V442</f>
        <v>5342503.379433752</v>
      </c>
      <c r="M442" s="22">
        <f>'[1]资源-钻石'!W442</f>
        <v>14327994.126761897</v>
      </c>
      <c r="N442" s="22">
        <f>'[1]资源-钻石'!X442</f>
        <v>34513396.041486137</v>
      </c>
    </row>
    <row r="443" spans="9:14" x14ac:dyDescent="0.15">
      <c r="I443" s="22">
        <v>440</v>
      </c>
      <c r="J443" s="22">
        <f>'[1]资源-钻石'!T443</f>
        <v>2214444.1937941369</v>
      </c>
      <c r="K443" s="22">
        <f>'[1]资源-钻石'!U443</f>
        <v>3216099.836792232</v>
      </c>
      <c r="L443" s="22">
        <f>'[1]资源-钻石'!V443</f>
        <v>5351444.8508911822</v>
      </c>
      <c r="M443" s="22">
        <f>'[1]资源-钻石'!W443</f>
        <v>14351936.097486265</v>
      </c>
      <c r="N443" s="22">
        <f>'[1]资源-钻石'!X443</f>
        <v>34578789.06152238</v>
      </c>
    </row>
    <row r="444" spans="9:14" x14ac:dyDescent="0.15">
      <c r="I444" s="22">
        <v>441</v>
      </c>
      <c r="J444" s="22">
        <f>'[1]资源-钻石'!T444</f>
        <v>2218400.7467225422</v>
      </c>
      <c r="K444" s="22">
        <f>'[1]资源-钻石'!U444</f>
        <v>3221820.6314961691</v>
      </c>
      <c r="L444" s="22">
        <f>'[1]资源-钻石'!V444</f>
        <v>5360386.3223486124</v>
      </c>
      <c r="M444" s="22">
        <f>'[1]资源-钻石'!W444</f>
        <v>14375878.068210635</v>
      </c>
      <c r="N444" s="22">
        <f>'[1]资源-钻石'!X444</f>
        <v>34638847.930576347</v>
      </c>
    </row>
    <row r="445" spans="9:14" x14ac:dyDescent="0.15">
      <c r="I445" s="22">
        <v>442</v>
      </c>
      <c r="J445" s="22">
        <f>'[1]资源-钻石'!T445</f>
        <v>2222357.2996509471</v>
      </c>
      <c r="K445" s="22">
        <f>'[1]资源-钻石'!U445</f>
        <v>3227541.4262001063</v>
      </c>
      <c r="L445" s="22">
        <f>'[1]资源-钻石'!V445</f>
        <v>5369327.7938060425</v>
      </c>
      <c r="M445" s="22">
        <f>'[1]资源-钻石'!W445</f>
        <v>14399749.670909123</v>
      </c>
      <c r="N445" s="22">
        <f>'[1]资源-钻石'!X445</f>
        <v>34697330.33680132</v>
      </c>
    </row>
    <row r="446" spans="9:14" x14ac:dyDescent="0.15">
      <c r="I446" s="22">
        <v>443</v>
      </c>
      <c r="J446" s="22">
        <f>'[1]资源-钻石'!T446</f>
        <v>2226313.8525793524</v>
      </c>
      <c r="K446" s="22">
        <f>'[1]资源-钻石'!U446</f>
        <v>3233262.2209040429</v>
      </c>
      <c r="L446" s="22">
        <f>'[1]资源-钻石'!V446</f>
        <v>5378269.2652634718</v>
      </c>
      <c r="M446" s="22">
        <f>'[1]资源-钻石'!W446</f>
        <v>14422724.430963699</v>
      </c>
      <c r="N446" s="22">
        <f>'[1]资源-钻石'!X446</f>
        <v>34755812.743026294</v>
      </c>
    </row>
    <row r="447" spans="9:14" x14ac:dyDescent="0.15">
      <c r="I447" s="22">
        <v>444</v>
      </c>
      <c r="J447" s="22">
        <f>'[1]资源-钻石'!T447</f>
        <v>2230270.4055077573</v>
      </c>
      <c r="K447" s="22">
        <f>'[1]资源-钻石'!U447</f>
        <v>3238983.0156079801</v>
      </c>
      <c r="L447" s="22">
        <f>'[1]资源-钻石'!V447</f>
        <v>5387210.7367209019</v>
      </c>
      <c r="M447" s="22">
        <f>'[1]资源-钻石'!W447</f>
        <v>14445699.191018272</v>
      </c>
      <c r="N447" s="22">
        <f>'[1]资源-钻石'!X447</f>
        <v>34814295.149251275</v>
      </c>
    </row>
    <row r="448" spans="9:14" x14ac:dyDescent="0.15">
      <c r="I448" s="22">
        <v>445</v>
      </c>
      <c r="J448" s="22">
        <f>'[1]资源-钻石'!T448</f>
        <v>2234153.2704020734</v>
      </c>
      <c r="K448" s="22">
        <f>'[1]资源-钻石'!U448</f>
        <v>3244703.8103119172</v>
      </c>
      <c r="L448" s="22">
        <f>'[1]资源-钻石'!V448</f>
        <v>5396152.2081783321</v>
      </c>
      <c r="M448" s="22">
        <f>'[1]资源-钻石'!W448</f>
        <v>14468673.951072847</v>
      </c>
      <c r="N448" s="22">
        <f>'[1]资源-钻石'!X448</f>
        <v>34872777.555476248</v>
      </c>
    </row>
    <row r="449" spans="9:14" x14ac:dyDescent="0.15">
      <c r="I449" s="22">
        <v>446</v>
      </c>
      <c r="J449" s="22">
        <f>'[1]资源-钻石'!T449</f>
        <v>2237844.8648170372</v>
      </c>
      <c r="K449" s="22">
        <f>'[1]资源-钻石'!U449</f>
        <v>3250424.6050158539</v>
      </c>
      <c r="L449" s="22">
        <f>'[1]资源-钻石'!V449</f>
        <v>5405093.6796357622</v>
      </c>
      <c r="M449" s="22">
        <f>'[1]资源-钻石'!W449</f>
        <v>14491648.711127423</v>
      </c>
      <c r="N449" s="22">
        <f>'[1]资源-钻石'!X449</f>
        <v>34931259.961701229</v>
      </c>
    </row>
    <row r="450" spans="9:14" x14ac:dyDescent="0.15">
      <c r="I450" s="22">
        <v>447</v>
      </c>
      <c r="J450" s="22">
        <f>'[1]资源-钻石'!T450</f>
        <v>2241536.4592320006</v>
      </c>
      <c r="K450" s="22">
        <f>'[1]资源-钻石'!U450</f>
        <v>3256145.399719791</v>
      </c>
      <c r="L450" s="22">
        <f>'[1]资源-钻石'!V450</f>
        <v>5414035.1510931924</v>
      </c>
      <c r="M450" s="22">
        <f>'[1]资源-钻石'!W450</f>
        <v>14514623.471181998</v>
      </c>
      <c r="N450" s="22">
        <f>'[1]资源-钻石'!X450</f>
        <v>34989742.367926203</v>
      </c>
    </row>
    <row r="451" spans="9:14" x14ac:dyDescent="0.15">
      <c r="I451" s="22">
        <v>448</v>
      </c>
      <c r="J451" s="22">
        <f>'[1]资源-钻石'!T451</f>
        <v>2245228.053646964</v>
      </c>
      <c r="K451" s="22">
        <f>'[1]资源-钻石'!U451</f>
        <v>3261866.1944237282</v>
      </c>
      <c r="L451" s="22">
        <f>'[1]资源-钻石'!V451</f>
        <v>5422976.6225506226</v>
      </c>
      <c r="M451" s="22">
        <f>'[1]资源-钻石'!W451</f>
        <v>14537598.231236573</v>
      </c>
      <c r="N451" s="22">
        <f>'[1]资源-钻石'!X451</f>
        <v>35048224.774151184</v>
      </c>
    </row>
    <row r="452" spans="9:14" x14ac:dyDescent="0.15">
      <c r="I452" s="22">
        <v>449</v>
      </c>
      <c r="J452" s="22">
        <f>'[1]资源-钻石'!T452</f>
        <v>2248919.6480619279</v>
      </c>
      <c r="K452" s="22">
        <f>'[1]资源-钻石'!U452</f>
        <v>3267586.9891276648</v>
      </c>
      <c r="L452" s="22">
        <f>'[1]资源-钻石'!V452</f>
        <v>5431918.0940080518</v>
      </c>
      <c r="M452" s="22">
        <f>'[1]资源-钻石'!W452</f>
        <v>14560572.991291147</v>
      </c>
      <c r="N452" s="22">
        <f>'[1]资源-钻石'!X452</f>
        <v>35106707.180376157</v>
      </c>
    </row>
    <row r="453" spans="9:14" x14ac:dyDescent="0.15">
      <c r="I453" s="22">
        <v>450</v>
      </c>
      <c r="J453" s="22">
        <f>'[1]资源-钻石'!T453</f>
        <v>2252611.2424768913</v>
      </c>
      <c r="K453" s="22">
        <f>'[1]资源-钻石'!U453</f>
        <v>3273307.783831602</v>
      </c>
      <c r="L453" s="22">
        <f>'[1]资源-钻石'!V453</f>
        <v>5440859.565465482</v>
      </c>
      <c r="M453" s="22">
        <f>'[1]资源-钻石'!W453</f>
        <v>14583547.751345722</v>
      </c>
      <c r="N453" s="22">
        <f>'[1]资源-钻石'!X453</f>
        <v>35165189.586601138</v>
      </c>
    </row>
    <row r="454" spans="9:14" x14ac:dyDescent="0.15">
      <c r="I454" s="22">
        <v>451</v>
      </c>
      <c r="J454" s="22">
        <f>'[1]资源-钻石'!T454</f>
        <v>2256302.8368918546</v>
      </c>
      <c r="K454" s="22">
        <f>'[1]资源-钻石'!U454</f>
        <v>3279028.5785355391</v>
      </c>
      <c r="L454" s="22">
        <f>'[1]资源-钻石'!V454</f>
        <v>5449801.0369229121</v>
      </c>
      <c r="M454" s="22">
        <f>'[1]资源-钻石'!W454</f>
        <v>14606522.511400297</v>
      </c>
      <c r="N454" s="22">
        <f>'[1]资源-钻石'!X454</f>
        <v>35223671.992826112</v>
      </c>
    </row>
    <row r="455" spans="9:14" x14ac:dyDescent="0.15">
      <c r="I455" s="22">
        <v>452</v>
      </c>
      <c r="J455" s="22">
        <f>'[1]资源-钻石'!T455</f>
        <v>2259994.4313068185</v>
      </c>
      <c r="K455" s="22">
        <f>'[1]资源-钻石'!U455</f>
        <v>3284749.3732394758</v>
      </c>
      <c r="L455" s="22">
        <f>'[1]资源-钻石'!V455</f>
        <v>5458742.5083803423</v>
      </c>
      <c r="M455" s="22">
        <f>'[1]资源-钻石'!W455</f>
        <v>14629497.271454873</v>
      </c>
      <c r="N455" s="22">
        <f>'[1]资源-钻石'!X455</f>
        <v>35282154.399051085</v>
      </c>
    </row>
    <row r="456" spans="9:14" x14ac:dyDescent="0.15">
      <c r="I456" s="22">
        <v>453</v>
      </c>
      <c r="J456" s="22">
        <f>'[1]资源-钻石'!T456</f>
        <v>2263686.0257217819</v>
      </c>
      <c r="K456" s="22">
        <f>'[1]资源-钻石'!U456</f>
        <v>3290470.1679434129</v>
      </c>
      <c r="L456" s="22">
        <f>'[1]资源-钻石'!V456</f>
        <v>5467683.9798377724</v>
      </c>
      <c r="M456" s="22">
        <f>'[1]资源-钻石'!W456</f>
        <v>14652472.031509446</v>
      </c>
      <c r="N456" s="22">
        <f>'[1]资源-钻石'!X456</f>
        <v>35340636.805276066</v>
      </c>
    </row>
    <row r="457" spans="9:14" x14ac:dyDescent="0.15">
      <c r="I457" s="22">
        <v>454</v>
      </c>
      <c r="J457" s="22">
        <f>'[1]资源-钻石'!T457</f>
        <v>2267377.6201367457</v>
      </c>
      <c r="K457" s="22">
        <f>'[1]资源-钻石'!U457</f>
        <v>3296190.96264735</v>
      </c>
      <c r="L457" s="22">
        <f>'[1]资源-钻石'!V457</f>
        <v>5476625.4512952026</v>
      </c>
      <c r="M457" s="22">
        <f>'[1]资源-钻石'!W457</f>
        <v>14675446.791564021</v>
      </c>
      <c r="N457" s="22">
        <f>'[1]资源-钻石'!X457</f>
        <v>35399119.21150104</v>
      </c>
    </row>
    <row r="458" spans="9:14" x14ac:dyDescent="0.15">
      <c r="I458" s="22">
        <v>455</v>
      </c>
      <c r="J458" s="22">
        <f>'[1]资源-钻石'!T458</f>
        <v>2271069.2145517091</v>
      </c>
      <c r="K458" s="22">
        <f>'[1]资源-钻石'!U458</f>
        <v>3301911.7573512867</v>
      </c>
      <c r="L458" s="22">
        <f>'[1]资源-钻石'!V458</f>
        <v>5485566.9227526318</v>
      </c>
      <c r="M458" s="22">
        <f>'[1]资源-钻石'!W458</f>
        <v>14698421.551618597</v>
      </c>
      <c r="N458" s="22">
        <f>'[1]资源-钻石'!X458</f>
        <v>35457601.617726021</v>
      </c>
    </row>
    <row r="459" spans="9:14" x14ac:dyDescent="0.15">
      <c r="I459" s="22">
        <v>456</v>
      </c>
      <c r="J459" s="22">
        <f>'[1]资源-钻石'!T459</f>
        <v>2274760.8089666725</v>
      </c>
      <c r="K459" s="22">
        <f>'[1]资源-钻石'!U459</f>
        <v>3307632.5520552238</v>
      </c>
      <c r="L459" s="22">
        <f>'[1]资源-钻石'!V459</f>
        <v>5494508.394210062</v>
      </c>
      <c r="M459" s="22">
        <f>'[1]资源-钻石'!W459</f>
        <v>14721396.311673172</v>
      </c>
      <c r="N459" s="22">
        <f>'[1]资源-钻石'!X459</f>
        <v>35516084.023950994</v>
      </c>
    </row>
    <row r="460" spans="9:14" x14ac:dyDescent="0.15">
      <c r="I460" s="22">
        <v>457</v>
      </c>
      <c r="J460" s="22">
        <f>'[1]资源-钻石'!T460</f>
        <v>2278452.4033816364</v>
      </c>
      <c r="K460" s="22">
        <f>'[1]资源-钻石'!U460</f>
        <v>3313353.346759161</v>
      </c>
      <c r="L460" s="22">
        <f>'[1]资源-钻石'!V460</f>
        <v>5503449.8656674922</v>
      </c>
      <c r="M460" s="22">
        <f>'[1]资源-钻石'!W460</f>
        <v>14744371.071727747</v>
      </c>
      <c r="N460" s="22">
        <f>'[1]资源-钻石'!X460</f>
        <v>35574566.430175975</v>
      </c>
    </row>
    <row r="461" spans="9:14" x14ac:dyDescent="0.15">
      <c r="I461" s="22">
        <v>458</v>
      </c>
      <c r="J461" s="22">
        <f>'[1]资源-钻石'!T461</f>
        <v>2282143.9977965998</v>
      </c>
      <c r="K461" s="22">
        <f>'[1]资源-钻石'!U461</f>
        <v>3319074.1414630977</v>
      </c>
      <c r="L461" s="22">
        <f>'[1]资源-钻石'!V461</f>
        <v>5512391.3371249223</v>
      </c>
      <c r="M461" s="22">
        <f>'[1]资源-钻石'!W461</f>
        <v>14767345.831782321</v>
      </c>
      <c r="N461" s="22">
        <f>'[1]资源-钻石'!X461</f>
        <v>35633048.836400948</v>
      </c>
    </row>
    <row r="462" spans="9:14" x14ac:dyDescent="0.15">
      <c r="I462" s="22">
        <v>459</v>
      </c>
      <c r="J462" s="22">
        <f>'[1]资源-钻石'!T462</f>
        <v>2285835.5922115636</v>
      </c>
      <c r="K462" s="22">
        <f>'[1]资源-钻石'!U462</f>
        <v>3324794.9361670348</v>
      </c>
      <c r="L462" s="22">
        <f>'[1]资源-钻石'!V462</f>
        <v>5521332.8085823525</v>
      </c>
      <c r="M462" s="22">
        <f>'[1]资源-钻石'!W462</f>
        <v>14790320.591836896</v>
      </c>
      <c r="N462" s="22">
        <f>'[1]资源-钻石'!X462</f>
        <v>35691531.242625929</v>
      </c>
    </row>
    <row r="463" spans="9:14" x14ac:dyDescent="0.15">
      <c r="I463" s="22">
        <v>460</v>
      </c>
      <c r="J463" s="22">
        <f>'[1]资源-钻石'!T463</f>
        <v>2289527.186626527</v>
      </c>
      <c r="K463" s="22">
        <f>'[1]资源-钻石'!U463</f>
        <v>3330515.7308709719</v>
      </c>
      <c r="L463" s="22">
        <f>'[1]资源-钻石'!V463</f>
        <v>5530274.2800397826</v>
      </c>
      <c r="M463" s="22">
        <f>'[1]资源-钻石'!W463</f>
        <v>14813295.351891471</v>
      </c>
      <c r="N463" s="22">
        <f>'[1]资源-钻石'!X463</f>
        <v>35750013.648850903</v>
      </c>
    </row>
    <row r="464" spans="9:14" x14ac:dyDescent="0.15">
      <c r="I464" s="22">
        <v>461</v>
      </c>
      <c r="J464" s="22">
        <f>'[1]资源-钻石'!T464</f>
        <v>2293218.7810414904</v>
      </c>
      <c r="K464" s="22">
        <f>'[1]资源-钻石'!U464</f>
        <v>3336236.5255749086</v>
      </c>
      <c r="L464" s="22">
        <f>'[1]资源-钻石'!V464</f>
        <v>5539215.7514972119</v>
      </c>
      <c r="M464" s="22">
        <f>'[1]资源-钻石'!W464</f>
        <v>14836270.111946046</v>
      </c>
      <c r="N464" s="22">
        <f>'[1]资源-钻石'!X464</f>
        <v>35808496.055075884</v>
      </c>
    </row>
    <row r="465" spans="9:14" x14ac:dyDescent="0.15">
      <c r="I465" s="22">
        <v>462</v>
      </c>
      <c r="J465" s="22">
        <f>'[1]资源-钻石'!T465</f>
        <v>2296910.3754564542</v>
      </c>
      <c r="K465" s="22">
        <f>'[1]资源-钻石'!U465</f>
        <v>3341957.3202788457</v>
      </c>
      <c r="L465" s="22">
        <f>'[1]资源-钻石'!V465</f>
        <v>5548157.222954642</v>
      </c>
      <c r="M465" s="22">
        <f>'[1]资源-钻石'!W465</f>
        <v>14859244.872000622</v>
      </c>
      <c r="N465" s="22">
        <f>'[1]资源-钻石'!X465</f>
        <v>35866978.461300857</v>
      </c>
    </row>
    <row r="466" spans="9:14" x14ac:dyDescent="0.15">
      <c r="I466" s="22">
        <v>463</v>
      </c>
      <c r="J466" s="22">
        <f>'[1]资源-钻石'!T466</f>
        <v>2300601.9698714176</v>
      </c>
      <c r="K466" s="22">
        <f>'[1]资源-钻石'!U466</f>
        <v>3347678.1149827829</v>
      </c>
      <c r="L466" s="22">
        <f>'[1]资源-钻石'!V466</f>
        <v>5557098.6944120722</v>
      </c>
      <c r="M466" s="22">
        <f>'[1]资源-钻石'!W466</f>
        <v>14882219.632055195</v>
      </c>
      <c r="N466" s="22">
        <f>'[1]资源-钻石'!X466</f>
        <v>35925460.867525831</v>
      </c>
    </row>
    <row r="467" spans="9:14" x14ac:dyDescent="0.15">
      <c r="I467" s="22">
        <v>464</v>
      </c>
      <c r="J467" s="22">
        <f>'[1]资源-钻石'!T467</f>
        <v>2304293.564286381</v>
      </c>
      <c r="K467" s="22">
        <f>'[1]资源-钻石'!U467</f>
        <v>3353398.9096867195</v>
      </c>
      <c r="L467" s="22">
        <f>'[1]资源-钻石'!V467</f>
        <v>5566040.1658695024</v>
      </c>
      <c r="M467" s="22">
        <f>'[1]资源-钻石'!W467</f>
        <v>14905194.39210977</v>
      </c>
      <c r="N467" s="22">
        <f>'[1]资源-钻石'!X467</f>
        <v>35983943.273750812</v>
      </c>
    </row>
    <row r="468" spans="9:14" x14ac:dyDescent="0.15">
      <c r="I468" s="22">
        <v>465</v>
      </c>
      <c r="J468" s="22">
        <f>'[1]资源-钻石'!T468</f>
        <v>2307985.1587013449</v>
      </c>
      <c r="K468" s="22">
        <f>'[1]资源-钻石'!U468</f>
        <v>3359119.7043906567</v>
      </c>
      <c r="L468" s="22">
        <f>'[1]资源-钻石'!V468</f>
        <v>5574570.5614718767</v>
      </c>
      <c r="M468" s="22">
        <f>'[1]资源-钻石'!W468</f>
        <v>14928169.152164346</v>
      </c>
      <c r="N468" s="22">
        <f>'[1]资源-钻石'!X468</f>
        <v>36042425.679975785</v>
      </c>
    </row>
    <row r="469" spans="9:14" x14ac:dyDescent="0.15">
      <c r="I469" s="22">
        <v>466</v>
      </c>
      <c r="J469" s="22">
        <f>'[1]资源-钻石'!T469</f>
        <v>2311676.7531163082</v>
      </c>
      <c r="K469" s="22">
        <f>'[1]资源-钻石'!U469</f>
        <v>3364840.4990945938</v>
      </c>
      <c r="L469" s="22">
        <f>'[1]资源-钻石'!V469</f>
        <v>5583079.7220447995</v>
      </c>
      <c r="M469" s="22">
        <f>'[1]资源-钻石'!W469</f>
        <v>14951143.912218921</v>
      </c>
      <c r="N469" s="22">
        <f>'[1]资源-钻石'!X469</f>
        <v>36100908.086200766</v>
      </c>
    </row>
    <row r="470" spans="9:14" x14ac:dyDescent="0.15">
      <c r="I470" s="22">
        <v>467</v>
      </c>
      <c r="J470" s="22">
        <f>'[1]资源-钻石'!T470</f>
        <v>2315368.3475312721</v>
      </c>
      <c r="K470" s="22">
        <f>'[1]资源-钻石'!U470</f>
        <v>3370561.2937985305</v>
      </c>
      <c r="L470" s="22">
        <f>'[1]资源-钻石'!V470</f>
        <v>5591588.8826177213</v>
      </c>
      <c r="M470" s="22">
        <f>'[1]资源-钻石'!W470</f>
        <v>14974118.672273496</v>
      </c>
      <c r="N470" s="22">
        <f>'[1]资源-钻石'!X470</f>
        <v>36159390.49242574</v>
      </c>
    </row>
    <row r="471" spans="9:14" x14ac:dyDescent="0.15">
      <c r="I471" s="22">
        <v>468</v>
      </c>
      <c r="J471" s="22">
        <f>'[1]资源-钻石'!T471</f>
        <v>2319059.9419462355</v>
      </c>
      <c r="K471" s="22">
        <f>'[1]资源-钻石'!U471</f>
        <v>3376282.0885024676</v>
      </c>
      <c r="L471" s="22">
        <f>'[1]资源-钻石'!V471</f>
        <v>5600098.0431906441</v>
      </c>
      <c r="M471" s="22">
        <f>'[1]资源-钻石'!W471</f>
        <v>14997093.43232807</v>
      </c>
      <c r="N471" s="22">
        <f>'[1]资源-钻石'!X471</f>
        <v>36217872.898650721</v>
      </c>
    </row>
    <row r="472" spans="9:14" x14ac:dyDescent="0.15">
      <c r="I472" s="22">
        <v>469</v>
      </c>
      <c r="J472" s="22">
        <f>'[1]资源-钻石'!T472</f>
        <v>2322751.5363611989</v>
      </c>
      <c r="K472" s="22">
        <f>'[1]资源-钻石'!U472</f>
        <v>3382002.8832064047</v>
      </c>
      <c r="L472" s="22">
        <f>'[1]资源-钻石'!V472</f>
        <v>5608607.203763566</v>
      </c>
      <c r="M472" s="22">
        <f>'[1]资源-钻石'!W472</f>
        <v>15020068.192382645</v>
      </c>
      <c r="N472" s="22">
        <f>'[1]资源-钻石'!X472</f>
        <v>36276355.304875694</v>
      </c>
    </row>
    <row r="473" spans="9:14" x14ac:dyDescent="0.15">
      <c r="I473" s="22">
        <v>470</v>
      </c>
      <c r="J473" s="22">
        <f>'[1]资源-钻石'!T473</f>
        <v>2326443.1307761627</v>
      </c>
      <c r="K473" s="22">
        <f>'[1]资源-钻石'!U473</f>
        <v>3387651.2359218784</v>
      </c>
      <c r="L473" s="22">
        <f>'[1]资源-钻石'!V473</f>
        <v>5617116.3643364878</v>
      </c>
      <c r="M473" s="22">
        <f>'[1]资源-钻石'!W473</f>
        <v>15043042.95243722</v>
      </c>
      <c r="N473" s="22">
        <f>'[1]资源-钻石'!X473</f>
        <v>36334837.711100675</v>
      </c>
    </row>
    <row r="474" spans="9:14" x14ac:dyDescent="0.15">
      <c r="I474" s="22">
        <v>471</v>
      </c>
      <c r="J474" s="22">
        <f>'[1]资源-钻石'!T474</f>
        <v>2330134.7251911261</v>
      </c>
      <c r="K474" s="22">
        <f>'[1]资源-钻石'!U474</f>
        <v>3393171.2790012322</v>
      </c>
      <c r="L474" s="22">
        <f>'[1]资源-钻石'!V474</f>
        <v>5625625.5249094106</v>
      </c>
      <c r="M474" s="22">
        <f>'[1]资源-钻石'!W474</f>
        <v>15066017.712491795</v>
      </c>
      <c r="N474" s="22">
        <f>'[1]资源-钻石'!X474</f>
        <v>36393320.117325649</v>
      </c>
    </row>
    <row r="475" spans="9:14" x14ac:dyDescent="0.15">
      <c r="I475" s="22">
        <v>472</v>
      </c>
      <c r="J475" s="22">
        <f>'[1]资源-钻石'!T475</f>
        <v>2333826.3196060895</v>
      </c>
      <c r="K475" s="22">
        <f>'[1]资源-钻石'!U475</f>
        <v>3398691.3220805861</v>
      </c>
      <c r="L475" s="22">
        <f>'[1]资源-钻石'!V475</f>
        <v>5634134.6854823325</v>
      </c>
      <c r="M475" s="22">
        <f>'[1]资源-钻石'!W475</f>
        <v>15088992.472546369</v>
      </c>
      <c r="N475" s="22">
        <f>'[1]资源-钻石'!X475</f>
        <v>36447930.640112273</v>
      </c>
    </row>
    <row r="476" spans="9:14" x14ac:dyDescent="0.15">
      <c r="I476" s="22">
        <v>473</v>
      </c>
      <c r="J476" s="22">
        <f>'[1]资源-钻石'!T476</f>
        <v>2337517.9140210534</v>
      </c>
      <c r="K476" s="22">
        <f>'[1]资源-钻石'!U476</f>
        <v>3404211.3651599404</v>
      </c>
      <c r="L476" s="22">
        <f>'[1]资源-钻石'!V476</f>
        <v>5642643.8460552553</v>
      </c>
      <c r="M476" s="22">
        <f>'[1]资源-钻石'!W476</f>
        <v>15111967.232600944</v>
      </c>
      <c r="N476" s="22">
        <f>'[1]资源-钻石'!X476</f>
        <v>36501957.129538395</v>
      </c>
    </row>
    <row r="477" spans="9:14" x14ac:dyDescent="0.15">
      <c r="I477" s="22">
        <v>474</v>
      </c>
      <c r="J477" s="22">
        <f>'[1]资源-钻石'!T477</f>
        <v>2341209.5084360167</v>
      </c>
      <c r="K477" s="22">
        <f>'[1]资源-钻石'!U477</f>
        <v>3409731.4082392943</v>
      </c>
      <c r="L477" s="22">
        <f>'[1]资源-钻石'!V477</f>
        <v>5651153.0066281771</v>
      </c>
      <c r="M477" s="22">
        <f>'[1]资源-钻石'!W477</f>
        <v>15134941.992655519</v>
      </c>
      <c r="N477" s="22">
        <f>'[1]资源-钻石'!X477</f>
        <v>36555983.618964508</v>
      </c>
    </row>
    <row r="478" spans="9:14" x14ac:dyDescent="0.15">
      <c r="I478" s="22">
        <v>475</v>
      </c>
      <c r="J478" s="22">
        <f>'[1]资源-钻石'!T478</f>
        <v>2344901.1028509806</v>
      </c>
      <c r="K478" s="22">
        <f>'[1]资源-钻石'!U478</f>
        <v>3415251.4513186482</v>
      </c>
      <c r="L478" s="22">
        <f>'[1]资源-钻石'!V478</f>
        <v>5659662.167201099</v>
      </c>
      <c r="M478" s="22">
        <f>'[1]资源-钻石'!W478</f>
        <v>15157916.752710095</v>
      </c>
      <c r="N478" s="22">
        <f>'[1]资源-钻石'!X478</f>
        <v>36610010.108390629</v>
      </c>
    </row>
    <row r="479" spans="9:14" x14ac:dyDescent="0.15">
      <c r="I479" s="22">
        <v>476</v>
      </c>
      <c r="J479" s="22">
        <f>'[1]资源-钻石'!T479</f>
        <v>2348592.697265944</v>
      </c>
      <c r="K479" s="22">
        <f>'[1]资源-钻石'!U479</f>
        <v>3420771.4943980025</v>
      </c>
      <c r="L479" s="22">
        <f>'[1]资源-钻石'!V479</f>
        <v>5668171.3277740218</v>
      </c>
      <c r="M479" s="22">
        <f>'[1]资源-钻石'!W479</f>
        <v>15181162.732209465</v>
      </c>
      <c r="N479" s="22">
        <f>'[1]资源-钻石'!X479</f>
        <v>36664036.59781675</v>
      </c>
    </row>
    <row r="480" spans="9:14" x14ac:dyDescent="0.15">
      <c r="I480" s="22">
        <v>477</v>
      </c>
      <c r="J480" s="22">
        <f>'[1]资源-钻石'!T480</f>
        <v>2352213.3141844417</v>
      </c>
      <c r="K480" s="22">
        <f>'[1]资源-钻石'!U480</f>
        <v>3426291.5374773564</v>
      </c>
      <c r="L480" s="22">
        <f>'[1]资源-钻石'!V480</f>
        <v>5676680.4883469436</v>
      </c>
      <c r="M480" s="22">
        <f>'[1]资源-钻石'!W480</f>
        <v>15204589.135264317</v>
      </c>
      <c r="N480" s="22">
        <f>'[1]资源-钻石'!X480</f>
        <v>36718063.087242872</v>
      </c>
    </row>
    <row r="481" spans="9:14" x14ac:dyDescent="0.15">
      <c r="I481" s="22">
        <v>478</v>
      </c>
      <c r="J481" s="22">
        <f>'[1]资源-钻石'!T481</f>
        <v>2355657.6935649756</v>
      </c>
      <c r="K481" s="22">
        <f>'[1]资源-钻石'!U481</f>
        <v>3431811.5805567107</v>
      </c>
      <c r="L481" s="22">
        <f>'[1]资源-钻石'!V481</f>
        <v>5685189.6489198664</v>
      </c>
      <c r="M481" s="22">
        <f>'[1]资源-钻石'!W481</f>
        <v>15228015.538319169</v>
      </c>
      <c r="N481" s="22">
        <f>'[1]资源-钻石'!X481</f>
        <v>36772089.576668985</v>
      </c>
    </row>
    <row r="482" spans="9:14" x14ac:dyDescent="0.15">
      <c r="I482" s="22">
        <v>479</v>
      </c>
      <c r="J482" s="22">
        <f>'[1]资源-钻石'!T482</f>
        <v>2359102.0729455096</v>
      </c>
      <c r="K482" s="22">
        <f>'[1]资源-钻石'!U482</f>
        <v>3437331.6236360646</v>
      </c>
      <c r="L482" s="22">
        <f>'[1]资源-钻石'!V482</f>
        <v>5693698.8094927883</v>
      </c>
      <c r="M482" s="22">
        <f>'[1]资源-钻石'!W482</f>
        <v>15251441.941374021</v>
      </c>
      <c r="N482" s="22">
        <f>'[1]资源-钻石'!X482</f>
        <v>36826116.066095106</v>
      </c>
    </row>
    <row r="483" spans="9:14" x14ac:dyDescent="0.15">
      <c r="I483" s="22">
        <v>480</v>
      </c>
      <c r="J483" s="22">
        <f>'[1]资源-钻石'!T483</f>
        <v>2362546.452326044</v>
      </c>
      <c r="K483" s="22">
        <f>'[1]资源-钻石'!U483</f>
        <v>3442851.6667154185</v>
      </c>
      <c r="L483" s="22">
        <f>'[1]资源-钻石'!V483</f>
        <v>5702207.9700657101</v>
      </c>
      <c r="M483" s="22">
        <f>'[1]资源-钻石'!W483</f>
        <v>15274868.344428873</v>
      </c>
      <c r="N483" s="22">
        <f>'[1]资源-钻石'!X483</f>
        <v>36880142.555521227</v>
      </c>
    </row>
    <row r="484" spans="9:14" x14ac:dyDescent="0.15">
      <c r="I484" s="22">
        <v>481</v>
      </c>
      <c r="J484" s="22">
        <f>'[1]资源-钻石'!T484</f>
        <v>2365990.8317065779</v>
      </c>
      <c r="K484" s="22">
        <f>'[1]资源-钻石'!U484</f>
        <v>3448371.7097947728</v>
      </c>
      <c r="L484" s="22">
        <f>'[1]资源-钻石'!V484</f>
        <v>5710717.1306386329</v>
      </c>
      <c r="M484" s="22">
        <f>'[1]资源-钻石'!W484</f>
        <v>15298294.747483725</v>
      </c>
      <c r="N484" s="22">
        <f>'[1]资源-钻石'!X484</f>
        <v>36934169.044947341</v>
      </c>
    </row>
    <row r="485" spans="9:14" x14ac:dyDescent="0.15">
      <c r="I485" s="22">
        <v>482</v>
      </c>
      <c r="J485" s="22">
        <f>'[1]资源-钻石'!T485</f>
        <v>2369435.2110871118</v>
      </c>
      <c r="K485" s="22">
        <f>'[1]资源-钻石'!U485</f>
        <v>3453891.7528741267</v>
      </c>
      <c r="L485" s="22">
        <f>'[1]资源-钻石'!V485</f>
        <v>5719226.2912115548</v>
      </c>
      <c r="M485" s="22">
        <f>'[1]资源-钻石'!W485</f>
        <v>15321721.150538577</v>
      </c>
      <c r="N485" s="22">
        <f>'[1]资源-钻石'!X485</f>
        <v>36988195.534373462</v>
      </c>
    </row>
    <row r="486" spans="9:14" x14ac:dyDescent="0.15">
      <c r="I486" s="22">
        <v>483</v>
      </c>
      <c r="J486" s="22">
        <f>'[1]资源-钻石'!T486</f>
        <v>2372879.5904676458</v>
      </c>
      <c r="K486" s="22">
        <f>'[1]资源-钻石'!U486</f>
        <v>3459411.7959534805</v>
      </c>
      <c r="L486" s="22">
        <f>'[1]资源-钻石'!V486</f>
        <v>5727735.4517844766</v>
      </c>
      <c r="M486" s="22">
        <f>'[1]资源-钻石'!W486</f>
        <v>15345147.553593429</v>
      </c>
      <c r="N486" s="22">
        <f>'[1]资源-钻石'!X486</f>
        <v>37042222.023799583</v>
      </c>
    </row>
    <row r="487" spans="9:14" x14ac:dyDescent="0.15">
      <c r="I487" s="22">
        <v>484</v>
      </c>
      <c r="J487" s="22">
        <f>'[1]资源-钻石'!T487</f>
        <v>2376323.9698481797</v>
      </c>
      <c r="K487" s="22">
        <f>'[1]资源-钻石'!U487</f>
        <v>3464931.8390328349</v>
      </c>
      <c r="L487" s="22">
        <f>'[1]资源-钻石'!V487</f>
        <v>5736244.6123573994</v>
      </c>
      <c r="M487" s="22">
        <f>'[1]资源-钻石'!W487</f>
        <v>15368573.956648281</v>
      </c>
      <c r="N487" s="22">
        <f>'[1]资源-钻石'!X487</f>
        <v>37096248.513225704</v>
      </c>
    </row>
    <row r="488" spans="9:14" x14ac:dyDescent="0.15">
      <c r="I488" s="22">
        <v>485</v>
      </c>
      <c r="J488" s="22">
        <f>'[1]资源-钻石'!T488</f>
        <v>2379768.3492287137</v>
      </c>
      <c r="K488" s="22">
        <f>'[1]资源-钻石'!U488</f>
        <v>3470451.8821121887</v>
      </c>
      <c r="L488" s="22">
        <f>'[1]资源-钻石'!V488</f>
        <v>5744753.7729303213</v>
      </c>
      <c r="M488" s="22">
        <f>'[1]资源-钻石'!W488</f>
        <v>15392000.359703133</v>
      </c>
      <c r="N488" s="22">
        <f>'[1]资源-钻石'!X488</f>
        <v>37150275.002651818</v>
      </c>
    </row>
    <row r="489" spans="9:14" x14ac:dyDescent="0.15">
      <c r="I489" s="22">
        <v>486</v>
      </c>
      <c r="J489" s="22">
        <f>'[1]资源-钻石'!T489</f>
        <v>2383212.7286092481</v>
      </c>
      <c r="K489" s="22">
        <f>'[1]资源-钻石'!U489</f>
        <v>3475971.9251915431</v>
      </c>
      <c r="L489" s="22">
        <f>'[1]资源-钻石'!V489</f>
        <v>5753262.9335032441</v>
      </c>
      <c r="M489" s="22">
        <f>'[1]资源-钻石'!W489</f>
        <v>15415426.762757985</v>
      </c>
      <c r="N489" s="22">
        <f>'[1]资源-钻石'!X489</f>
        <v>37204301.492077939</v>
      </c>
    </row>
    <row r="490" spans="9:14" x14ac:dyDescent="0.15">
      <c r="I490" s="22">
        <v>487</v>
      </c>
      <c r="J490" s="22">
        <f>'[1]资源-钻石'!T490</f>
        <v>2386657.107989782</v>
      </c>
      <c r="K490" s="22">
        <f>'[1]资源-钻石'!U490</f>
        <v>3481491.9682708969</v>
      </c>
      <c r="L490" s="22">
        <f>'[1]资源-钻石'!V490</f>
        <v>5761772.0940761659</v>
      </c>
      <c r="M490" s="22">
        <f>'[1]资源-钻石'!W490</f>
        <v>15438853.165812837</v>
      </c>
      <c r="N490" s="22">
        <f>'[1]资源-钻石'!X490</f>
        <v>37258327.98150406</v>
      </c>
    </row>
    <row r="491" spans="9:14" x14ac:dyDescent="0.15">
      <c r="I491" s="22">
        <v>488</v>
      </c>
      <c r="J491" s="22">
        <f>'[1]资源-钻石'!T491</f>
        <v>2390101.4873703159</v>
      </c>
      <c r="K491" s="22">
        <f>'[1]资源-钻石'!U491</f>
        <v>3487012.0113502508</v>
      </c>
      <c r="L491" s="22">
        <f>'[1]资源-钻石'!V491</f>
        <v>5770281.2546490878</v>
      </c>
      <c r="M491" s="22">
        <f>'[1]资源-钻石'!W491</f>
        <v>15462279.568867689</v>
      </c>
      <c r="N491" s="22">
        <f>'[1]资源-钻石'!X491</f>
        <v>37312354.470930181</v>
      </c>
    </row>
    <row r="492" spans="9:14" x14ac:dyDescent="0.15">
      <c r="I492" s="22">
        <v>489</v>
      </c>
      <c r="J492" s="22">
        <f>'[1]资源-钻石'!T492</f>
        <v>2393545.8667508499</v>
      </c>
      <c r="K492" s="22">
        <f>'[1]资源-钻石'!U492</f>
        <v>3492532.0544296051</v>
      </c>
      <c r="L492" s="22">
        <f>'[1]资源-钻石'!V492</f>
        <v>5778790.4152220106</v>
      </c>
      <c r="M492" s="22">
        <f>'[1]资源-钻石'!W492</f>
        <v>15485705.971922541</v>
      </c>
      <c r="N492" s="22">
        <f>'[1]资源-钻石'!X492</f>
        <v>37366380.960356295</v>
      </c>
    </row>
    <row r="493" spans="9:14" x14ac:dyDescent="0.15">
      <c r="I493" s="22">
        <v>490</v>
      </c>
      <c r="J493" s="22">
        <f>'[1]资源-钻石'!T493</f>
        <v>2396990.2461313838</v>
      </c>
      <c r="K493" s="22">
        <f>'[1]资源-钻石'!U493</f>
        <v>3498052.097508959</v>
      </c>
      <c r="L493" s="22">
        <f>'[1]资源-钻石'!V493</f>
        <v>5787299.5757949324</v>
      </c>
      <c r="M493" s="22">
        <f>'[1]资源-钻石'!W493</f>
        <v>15509132.374977393</v>
      </c>
      <c r="N493" s="22">
        <f>'[1]资源-钻石'!X493</f>
        <v>37420407.449782416</v>
      </c>
    </row>
    <row r="494" spans="9:14" x14ac:dyDescent="0.15">
      <c r="I494" s="22">
        <v>491</v>
      </c>
      <c r="J494" s="22">
        <f>'[1]资源-钻石'!T494</f>
        <v>2400434.6255119178</v>
      </c>
      <c r="K494" s="22">
        <f>'[1]资源-钻石'!U494</f>
        <v>3503572.1405883129</v>
      </c>
      <c r="L494" s="22">
        <f>'[1]资源-钻石'!V494</f>
        <v>5795808.7363678552</v>
      </c>
      <c r="M494" s="22">
        <f>'[1]资源-钻石'!W494</f>
        <v>15532558.778032245</v>
      </c>
      <c r="N494" s="22">
        <f>'[1]资源-钻石'!X494</f>
        <v>37474433.939208537</v>
      </c>
    </row>
    <row r="495" spans="9:14" x14ac:dyDescent="0.15">
      <c r="I495" s="22">
        <v>492</v>
      </c>
      <c r="J495" s="22">
        <f>'[1]资源-钻石'!T495</f>
        <v>2403879.0048924522</v>
      </c>
      <c r="K495" s="22">
        <f>'[1]资源-钻石'!U495</f>
        <v>3509092.1836676672</v>
      </c>
      <c r="L495" s="22">
        <f>'[1]资源-钻石'!V495</f>
        <v>5804317.8969407771</v>
      </c>
      <c r="M495" s="22">
        <f>'[1]资源-钻石'!W495</f>
        <v>15555985.181087097</v>
      </c>
      <c r="N495" s="22">
        <f>'[1]资源-钻石'!X495</f>
        <v>37528460.428634658</v>
      </c>
    </row>
    <row r="496" spans="9:14" x14ac:dyDescent="0.15">
      <c r="I496" s="22">
        <v>493</v>
      </c>
      <c r="J496" s="22">
        <f>'[1]资源-钻石'!T496</f>
        <v>2407323.3842729861</v>
      </c>
      <c r="K496" s="22">
        <f>'[1]资源-钻石'!U496</f>
        <v>3514612.2267470211</v>
      </c>
      <c r="L496" s="22">
        <f>'[1]资源-钻石'!V496</f>
        <v>5812827.0575136989</v>
      </c>
      <c r="M496" s="22">
        <f>'[1]资源-钻石'!W496</f>
        <v>15579411.584141949</v>
      </c>
      <c r="N496" s="22">
        <f>'[1]资源-钻石'!X496</f>
        <v>37582486.918060772</v>
      </c>
    </row>
    <row r="497" spans="9:14" x14ac:dyDescent="0.15">
      <c r="I497" s="22">
        <v>494</v>
      </c>
      <c r="J497" s="22">
        <f>'[1]资源-钻石'!T497</f>
        <v>2410767.76365352</v>
      </c>
      <c r="K497" s="22">
        <f>'[1]资源-钻石'!U497</f>
        <v>3520132.2698263754</v>
      </c>
      <c r="L497" s="22">
        <f>'[1]资源-钻石'!V497</f>
        <v>5821336.2180866217</v>
      </c>
      <c r="M497" s="22">
        <f>'[1]资源-钻石'!W497</f>
        <v>15602837.987196801</v>
      </c>
      <c r="N497" s="22">
        <f>'[1]资源-钻石'!X497</f>
        <v>37636513.407486893</v>
      </c>
    </row>
    <row r="498" spans="9:14" x14ac:dyDescent="0.15">
      <c r="I498" s="22">
        <v>495</v>
      </c>
      <c r="J498" s="22">
        <f>'[1]资源-钻石'!T498</f>
        <v>2414212.143034054</v>
      </c>
      <c r="K498" s="22">
        <f>'[1]资源-钻石'!U498</f>
        <v>3525652.3129057293</v>
      </c>
      <c r="L498" s="22">
        <f>'[1]资源-钻石'!V498</f>
        <v>5829845.3786595436</v>
      </c>
      <c r="M498" s="22">
        <f>'[1]资源-钻石'!W498</f>
        <v>15626264.390251655</v>
      </c>
      <c r="N498" s="22">
        <f>'[1]资源-钻石'!X498</f>
        <v>37690539.896913014</v>
      </c>
    </row>
    <row r="499" spans="9:14" x14ac:dyDescent="0.15">
      <c r="I499" s="22">
        <v>496</v>
      </c>
      <c r="J499" s="22">
        <f>'[1]资源-钻石'!T499</f>
        <v>2417656.5224145879</v>
      </c>
      <c r="K499" s="22">
        <f>'[1]资源-钻石'!U499</f>
        <v>3531172.3559850832</v>
      </c>
      <c r="L499" s="22">
        <f>'[1]资源-钻石'!V499</f>
        <v>5838332.7818853296</v>
      </c>
      <c r="M499" s="22">
        <f>'[1]资源-钻石'!W499</f>
        <v>15649690.793306507</v>
      </c>
      <c r="N499" s="22">
        <f>'[1]资源-钻石'!X499</f>
        <v>37744566.386339135</v>
      </c>
    </row>
    <row r="500" spans="9:14" x14ac:dyDescent="0.15">
      <c r="I500" s="22">
        <v>497</v>
      </c>
      <c r="J500" s="22">
        <f>'[1]资源-钻石'!T500</f>
        <v>2421100.9017951223</v>
      </c>
      <c r="K500" s="22">
        <f>'[1]资源-钻石'!U500</f>
        <v>3536692.3990644375</v>
      </c>
      <c r="L500" s="22">
        <f>'[1]资源-钻石'!V500</f>
        <v>5846314.4889968773</v>
      </c>
      <c r="M500" s="22">
        <f>'[1]资源-钻石'!W500</f>
        <v>15673117.196361359</v>
      </c>
      <c r="N500" s="22">
        <f>'[1]资源-钻石'!X500</f>
        <v>37798592.875765249</v>
      </c>
    </row>
    <row r="501" spans="9:14" x14ac:dyDescent="0.15">
      <c r="I501" s="22">
        <v>498</v>
      </c>
      <c r="J501" s="22">
        <f>'[1]资源-钻石'!T501</f>
        <v>2424545.2811756562</v>
      </c>
      <c r="K501" s="22">
        <f>'[1]资源-钻石'!U501</f>
        <v>3542212.4421437914</v>
      </c>
      <c r="L501" s="22">
        <f>'[1]资源-钻石'!V501</f>
        <v>5854296.196108425</v>
      </c>
      <c r="M501" s="22">
        <f>'[1]资源-钻石'!W501</f>
        <v>15696543.599416211</v>
      </c>
      <c r="N501" s="22">
        <f>'[1]资源-钻石'!X501</f>
        <v>37852619.36519137</v>
      </c>
    </row>
    <row r="502" spans="9:14" x14ac:dyDescent="0.15">
      <c r="I502" s="22">
        <v>499</v>
      </c>
      <c r="J502" s="22">
        <f>'[1]资源-钻石'!T502</f>
        <v>2427989.6605561902</v>
      </c>
      <c r="K502" s="22">
        <f>'[1]资源-钻石'!U502</f>
        <v>3547732.4852231452</v>
      </c>
      <c r="L502" s="22">
        <f>'[1]资源-钻石'!V502</f>
        <v>5862277.9032199718</v>
      </c>
      <c r="M502" s="22">
        <f>'[1]资源-钻石'!W502</f>
        <v>15719970.002471063</v>
      </c>
      <c r="N502" s="22">
        <f>'[1]资源-钻石'!X502</f>
        <v>37906645.854617491</v>
      </c>
    </row>
    <row r="503" spans="9:14" x14ac:dyDescent="0.15">
      <c r="I503" s="22">
        <v>500</v>
      </c>
      <c r="J503" s="22">
        <f>'[1]资源-钻石'!T503</f>
        <v>2431434.0399367241</v>
      </c>
      <c r="K503" s="22">
        <f>'[1]资源-钻石'!U503</f>
        <v>3553252.5283024996</v>
      </c>
      <c r="L503" s="22">
        <f>'[1]资源-钻石'!V503</f>
        <v>5870259.6103315195</v>
      </c>
      <c r="M503" s="22">
        <f>'[1]资源-钻石'!W503</f>
        <v>15743396.405525915</v>
      </c>
      <c r="N503" s="22">
        <f>'[1]资源-钻石'!X503</f>
        <v>37960672.344043612</v>
      </c>
    </row>
  </sheetData>
  <mergeCells count="3">
    <mergeCell ref="B2:G2"/>
    <mergeCell ref="I2:N2"/>
    <mergeCell ref="P2:U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9CBF2-A8B7-4865-AE06-89319ECB6744}">
  <dimension ref="A1:BG54"/>
  <sheetViews>
    <sheetView showGridLines="0" topLeftCell="A13" zoomScaleNormal="100" workbookViewId="0">
      <selection activeCell="D31" sqref="D31:H31"/>
    </sheetView>
  </sheetViews>
  <sheetFormatPr defaultRowHeight="11.25" x14ac:dyDescent="0.15"/>
  <cols>
    <col min="1" max="1" width="10.25" style="22" customWidth="1"/>
    <col min="2" max="2" width="11.375" style="22" bestFit="1" customWidth="1"/>
    <col min="3" max="4" width="9" style="22"/>
    <col min="5" max="5" width="13.875" style="22" bestFit="1" customWidth="1"/>
    <col min="6" max="17" width="9" style="22"/>
    <col min="18" max="18" width="8" style="22" bestFit="1" customWidth="1"/>
    <col min="19" max="24" width="9" style="22"/>
    <col min="25" max="54" width="0" style="22" hidden="1" customWidth="1"/>
    <col min="55" max="16384" width="9" style="22"/>
  </cols>
  <sheetData>
    <row r="1" spans="1:59" x14ac:dyDescent="0.15">
      <c r="A1" s="89" t="s">
        <v>482</v>
      </c>
    </row>
    <row r="2" spans="1:59" x14ac:dyDescent="0.15">
      <c r="A2" s="89" t="s">
        <v>347</v>
      </c>
      <c r="C2" s="90">
        <v>60</v>
      </c>
    </row>
    <row r="3" spans="1:59" x14ac:dyDescent="0.15">
      <c r="A3" s="89" t="s">
        <v>483</v>
      </c>
    </row>
    <row r="4" spans="1:59" x14ac:dyDescent="0.15">
      <c r="A4" s="89" t="s">
        <v>484</v>
      </c>
    </row>
    <row r="5" spans="1:59" x14ac:dyDescent="0.15">
      <c r="A5" s="89" t="s">
        <v>260</v>
      </c>
    </row>
    <row r="6" spans="1:59" x14ac:dyDescent="0.15">
      <c r="A6" s="89" t="s">
        <v>275</v>
      </c>
    </row>
    <row r="7" spans="1:59" x14ac:dyDescent="0.15">
      <c r="A7" s="89" t="s">
        <v>247</v>
      </c>
    </row>
    <row r="8" spans="1:59" x14ac:dyDescent="0.15">
      <c r="Y8" s="22" t="s">
        <v>286</v>
      </c>
      <c r="Z8" s="22" t="s">
        <v>287</v>
      </c>
      <c r="AA8" s="22" t="s">
        <v>288</v>
      </c>
      <c r="AB8" s="22" t="s">
        <v>311</v>
      </c>
      <c r="AC8" s="22" t="s">
        <v>289</v>
      </c>
      <c r="AD8" s="22" t="s">
        <v>290</v>
      </c>
      <c r="AE8" s="22" t="s">
        <v>291</v>
      </c>
      <c r="AF8" s="22" t="s">
        <v>292</v>
      </c>
      <c r="AG8" s="22" t="s">
        <v>293</v>
      </c>
      <c r="AH8" s="22" t="s">
        <v>312</v>
      </c>
      <c r="AI8" s="22" t="s">
        <v>294</v>
      </c>
      <c r="AJ8" s="22" t="s">
        <v>295</v>
      </c>
      <c r="AK8" s="22" t="s">
        <v>296</v>
      </c>
      <c r="AL8" s="22" t="s">
        <v>297</v>
      </c>
      <c r="AM8" s="22" t="s">
        <v>298</v>
      </c>
      <c r="AN8" s="22" t="s">
        <v>313</v>
      </c>
      <c r="AO8" s="22" t="s">
        <v>299</v>
      </c>
      <c r="AP8" s="22" t="s">
        <v>300</v>
      </c>
      <c r="AQ8" s="22" t="s">
        <v>301</v>
      </c>
      <c r="AR8" s="22" t="s">
        <v>302</v>
      </c>
      <c r="AS8" s="22" t="s">
        <v>303</v>
      </c>
      <c r="AT8" s="22" t="s">
        <v>315</v>
      </c>
      <c r="AU8" s="22" t="s">
        <v>304</v>
      </c>
      <c r="AV8" s="22" t="s">
        <v>305</v>
      </c>
      <c r="AW8" s="22" t="s">
        <v>306</v>
      </c>
      <c r="AX8" s="22" t="s">
        <v>307</v>
      </c>
      <c r="AY8" s="22" t="s">
        <v>308</v>
      </c>
      <c r="AZ8" s="22" t="s">
        <v>316</v>
      </c>
      <c r="BA8" s="22" t="s">
        <v>309</v>
      </c>
      <c r="BB8" s="22" t="s">
        <v>310</v>
      </c>
    </row>
    <row r="9" spans="1:59" x14ac:dyDescent="0.15">
      <c r="B9" s="179" t="s">
        <v>236</v>
      </c>
      <c r="C9" s="180"/>
      <c r="D9" s="180"/>
      <c r="E9" s="180"/>
      <c r="F9" s="181"/>
      <c r="G9" s="179" t="s">
        <v>269</v>
      </c>
      <c r="H9" s="180"/>
      <c r="I9" s="180"/>
      <c r="J9" s="180"/>
      <c r="K9" s="181"/>
      <c r="L9" s="30"/>
      <c r="Q9" s="176" t="s">
        <v>244</v>
      </c>
      <c r="R9" s="177"/>
      <c r="S9" s="178"/>
      <c r="T9" s="176" t="s">
        <v>8</v>
      </c>
      <c r="U9" s="177"/>
      <c r="V9" s="177"/>
      <c r="W9" s="177"/>
      <c r="X9" s="178"/>
      <c r="Y9" s="176" t="s">
        <v>254</v>
      </c>
      <c r="Z9" s="177" t="str">
        <f>Y9</f>
        <v>非R</v>
      </c>
      <c r="AA9" s="177" t="str">
        <f t="shared" ref="AA9:AD9" si="0">Z9</f>
        <v>非R</v>
      </c>
      <c r="AB9" s="177"/>
      <c r="AC9" s="177" t="str">
        <f>AA9</f>
        <v>非R</v>
      </c>
      <c r="AD9" s="178" t="str">
        <f t="shared" si="0"/>
        <v>非R</v>
      </c>
      <c r="AE9" s="176" t="s">
        <v>259</v>
      </c>
      <c r="AF9" s="177" t="str">
        <f>AE9</f>
        <v>小R</v>
      </c>
      <c r="AG9" s="177" t="str">
        <f t="shared" ref="AG9:AJ9" si="1">AF9</f>
        <v>小R</v>
      </c>
      <c r="AH9" s="177"/>
      <c r="AI9" s="177" t="str">
        <f>AG9</f>
        <v>小R</v>
      </c>
      <c r="AJ9" s="178" t="str">
        <f t="shared" si="1"/>
        <v>小R</v>
      </c>
      <c r="AK9" s="176" t="s">
        <v>255</v>
      </c>
      <c r="AL9" s="177" t="str">
        <f>AK9</f>
        <v>中R</v>
      </c>
      <c r="AM9" s="177" t="str">
        <f t="shared" ref="AM9:AP9" si="2">AL9</f>
        <v>中R</v>
      </c>
      <c r="AN9" s="177"/>
      <c r="AO9" s="177" t="str">
        <f>AM9</f>
        <v>中R</v>
      </c>
      <c r="AP9" s="178" t="str">
        <f t="shared" si="2"/>
        <v>中R</v>
      </c>
      <c r="AQ9" s="176" t="s">
        <v>256</v>
      </c>
      <c r="AR9" s="177" t="str">
        <f>AQ9</f>
        <v>大R</v>
      </c>
      <c r="AS9" s="177" t="str">
        <f t="shared" ref="AS9:AV9" si="3">AR9</f>
        <v>大R</v>
      </c>
      <c r="AT9" s="177"/>
      <c r="AU9" s="177" t="str">
        <f>AS9</f>
        <v>大R</v>
      </c>
      <c r="AV9" s="178" t="str">
        <f t="shared" si="3"/>
        <v>大R</v>
      </c>
      <c r="AW9" s="176" t="s">
        <v>257</v>
      </c>
      <c r="AX9" s="177" t="str">
        <f>AW9</f>
        <v>超R</v>
      </c>
      <c r="AY9" s="177" t="str">
        <f t="shared" ref="AY9:BB9" si="4">AX9</f>
        <v>超R</v>
      </c>
      <c r="AZ9" s="177"/>
      <c r="BA9" s="177" t="str">
        <f>AY9</f>
        <v>超R</v>
      </c>
      <c r="BB9" s="178" t="str">
        <f t="shared" si="4"/>
        <v>超R</v>
      </c>
      <c r="BC9" s="176" t="s">
        <v>251</v>
      </c>
      <c r="BD9" s="177"/>
      <c r="BE9" s="177"/>
      <c r="BF9" s="177"/>
      <c r="BG9" s="178"/>
    </row>
    <row r="10" spans="1:59" x14ac:dyDescent="0.15">
      <c r="B10" s="76"/>
      <c r="C10" s="76" t="s">
        <v>237</v>
      </c>
      <c r="D10" s="76" t="s">
        <v>238</v>
      </c>
      <c r="E10" s="76"/>
      <c r="F10" s="76" t="s">
        <v>248</v>
      </c>
      <c r="G10" s="76" t="s">
        <v>254</v>
      </c>
      <c r="H10" s="76" t="s">
        <v>258</v>
      </c>
      <c r="I10" s="76" t="s">
        <v>255</v>
      </c>
      <c r="J10" s="76" t="s">
        <v>256</v>
      </c>
      <c r="K10" s="76" t="s">
        <v>257</v>
      </c>
      <c r="L10" s="30"/>
      <c r="Q10" s="91" t="s">
        <v>246</v>
      </c>
      <c r="R10" s="91" t="s">
        <v>245</v>
      </c>
      <c r="S10" s="91" t="s">
        <v>249</v>
      </c>
      <c r="T10" s="76" t="s">
        <v>254</v>
      </c>
      <c r="U10" s="76" t="s">
        <v>258</v>
      </c>
      <c r="V10" s="76" t="s">
        <v>255</v>
      </c>
      <c r="W10" s="76" t="s">
        <v>256</v>
      </c>
      <c r="X10" s="76" t="s">
        <v>257</v>
      </c>
      <c r="Y10" s="91" t="s">
        <v>128</v>
      </c>
      <c r="Z10" s="91" t="s">
        <v>129</v>
      </c>
      <c r="AA10" s="91" t="s">
        <v>130</v>
      </c>
      <c r="AB10" s="91" t="s">
        <v>285</v>
      </c>
      <c r="AC10" s="91" t="s">
        <v>131</v>
      </c>
      <c r="AD10" s="91" t="s">
        <v>267</v>
      </c>
      <c r="AE10" s="91" t="s">
        <v>128</v>
      </c>
      <c r="AF10" s="91" t="s">
        <v>129</v>
      </c>
      <c r="AG10" s="91" t="s">
        <v>130</v>
      </c>
      <c r="AH10" s="91" t="s">
        <v>285</v>
      </c>
      <c r="AI10" s="91" t="s">
        <v>131</v>
      </c>
      <c r="AJ10" s="91" t="s">
        <v>267</v>
      </c>
      <c r="AK10" s="91" t="s">
        <v>128</v>
      </c>
      <c r="AL10" s="91" t="s">
        <v>129</v>
      </c>
      <c r="AM10" s="91" t="s">
        <v>130</v>
      </c>
      <c r="AN10" s="91" t="s">
        <v>285</v>
      </c>
      <c r="AO10" s="91" t="s">
        <v>131</v>
      </c>
      <c r="AP10" s="91" t="s">
        <v>267</v>
      </c>
      <c r="AQ10" s="91" t="s">
        <v>128</v>
      </c>
      <c r="AR10" s="91" t="s">
        <v>129</v>
      </c>
      <c r="AS10" s="91" t="s">
        <v>130</v>
      </c>
      <c r="AT10" s="91" t="s">
        <v>285</v>
      </c>
      <c r="AU10" s="91" t="s">
        <v>131</v>
      </c>
      <c r="AV10" s="91" t="s">
        <v>267</v>
      </c>
      <c r="AW10" s="91" t="s">
        <v>128</v>
      </c>
      <c r="AX10" s="91" t="s">
        <v>129</v>
      </c>
      <c r="AY10" s="91" t="s">
        <v>130</v>
      </c>
      <c r="AZ10" s="91" t="s">
        <v>285</v>
      </c>
      <c r="BA10" s="91" t="s">
        <v>131</v>
      </c>
      <c r="BB10" s="91" t="s">
        <v>267</v>
      </c>
      <c r="BC10" s="76" t="s">
        <v>254</v>
      </c>
      <c r="BD10" s="76" t="s">
        <v>258</v>
      </c>
      <c r="BE10" s="76" t="s">
        <v>255</v>
      </c>
      <c r="BF10" s="76" t="s">
        <v>256</v>
      </c>
      <c r="BG10" s="76" t="s">
        <v>257</v>
      </c>
    </row>
    <row r="11" spans="1:59" x14ac:dyDescent="0.15">
      <c r="B11" s="91" t="s">
        <v>128</v>
      </c>
      <c r="C11" s="76">
        <f>4*1</f>
        <v>4</v>
      </c>
      <c r="D11" s="76"/>
      <c r="E11" s="76"/>
      <c r="F11" s="76">
        <v>40</v>
      </c>
      <c r="G11" s="76">
        <f t="shared" ref="G11:G15" si="5">3/8</f>
        <v>0.375</v>
      </c>
      <c r="H11" s="76">
        <f t="shared" ref="H11:H15" si="6">4/8</f>
        <v>0.5</v>
      </c>
      <c r="I11" s="76">
        <f t="shared" ref="I11:I15" si="7">5/8</f>
        <v>0.625</v>
      </c>
      <c r="J11" s="76">
        <f t="shared" ref="J11:J15" si="8">6/8</f>
        <v>0.75</v>
      </c>
      <c r="K11" s="76">
        <f t="shared" ref="K11:K15" si="9">8/8</f>
        <v>1</v>
      </c>
      <c r="L11" s="30"/>
      <c r="Q11" s="91">
        <v>30</v>
      </c>
      <c r="R11" s="92">
        <f>Q11-Q11</f>
        <v>0</v>
      </c>
      <c r="S11" s="92">
        <f>求节点(节奏总纲!$P$4:$P$163,节奏总纲!$O$4:$O$163,Q11)</f>
        <v>49.533352307096472</v>
      </c>
      <c r="T11" s="76" t="str">
        <f>IFERROR(INDEX($B$22:$B$28,MATCH($Q11,D$22:D$28)),$B$22)</f>
        <v>蓝</v>
      </c>
      <c r="U11" s="136" t="str">
        <f t="shared" ref="U11:X11" si="10">IFERROR(INDEX($B$22:$B$28,MATCH($Q11,E$22:E$28)),$B$22)</f>
        <v>蓝</v>
      </c>
      <c r="V11" s="136" t="str">
        <f t="shared" si="10"/>
        <v>蓝</v>
      </c>
      <c r="W11" s="136" t="str">
        <f t="shared" si="10"/>
        <v>蓝</v>
      </c>
      <c r="X11" s="136" t="str">
        <f t="shared" si="10"/>
        <v>紫</v>
      </c>
      <c r="Y11" s="76">
        <f>求节点($D$22:$D$28,I$22:I$28,$Q11)*INDEX($G$11:$K$16,MATCH(Y$10,$B$11:$B$16,0),MATCH(LEFT(Y$8,2),$G$10:$K$10,0))</f>
        <v>0</v>
      </c>
      <c r="Z11" s="80">
        <f t="shared" ref="Z11:AD11" si="11">求节点($D$22:$D$28,J$22:J$28,$Q11)*INDEX($G$11:$K$16,MATCH(Z$10,$B$11:$B$16,0),MATCH(LEFT(Z$8,2),$G$10:$K$10,0))</f>
        <v>0</v>
      </c>
      <c r="AA11" s="80">
        <f t="shared" si="11"/>
        <v>0</v>
      </c>
      <c r="AB11" s="80">
        <f t="shared" si="11"/>
        <v>0</v>
      </c>
      <c r="AC11" s="80">
        <f t="shared" si="11"/>
        <v>0</v>
      </c>
      <c r="AD11" s="80">
        <f t="shared" si="11"/>
        <v>0</v>
      </c>
      <c r="AE11" s="76">
        <f>求节点($E$22:$E$28,I$22:I$28,$Q11)*INDEX($G$11:$K$16,MATCH(AE$10,$B$11:$B$16,0),MATCH(LEFT(AE$8,2),$G$10:$K$10,0))</f>
        <v>0</v>
      </c>
      <c r="AF11" s="80">
        <f t="shared" ref="AF11:AJ11" si="12">求节点($E$22:$E$28,J$22:J$28,$Q11)*INDEX($G$11:$K$16,MATCH(AF$10,$B$11:$B$16,0),MATCH(LEFT(AF$8,2),$G$10:$K$10,0))</f>
        <v>0</v>
      </c>
      <c r="AG11" s="80">
        <f t="shared" si="12"/>
        <v>0</v>
      </c>
      <c r="AH11" s="80">
        <f t="shared" si="12"/>
        <v>0</v>
      </c>
      <c r="AI11" s="80">
        <f t="shared" si="12"/>
        <v>0</v>
      </c>
      <c r="AJ11" s="80">
        <f t="shared" si="12"/>
        <v>0</v>
      </c>
      <c r="AK11" s="76">
        <f>求节点($F$22:$F$28,I$22:I$28,$Q11)*INDEX($G$11:$K$16,MATCH(AK$10,$B$11:$B$16,0),MATCH(LEFT(AK$8,2),$G$10:$K$10,0))</f>
        <v>0</v>
      </c>
      <c r="AL11" s="80">
        <f t="shared" ref="AL11:AP11" si="13">求节点($F$22:$F$28,J$22:J$28,$Q11)*INDEX($G$11:$K$16,MATCH(AL$10,$B$11:$B$16,0),MATCH(LEFT(AL$8,2),$G$10:$K$10,0))</f>
        <v>0</v>
      </c>
      <c r="AM11" s="80">
        <f t="shared" si="13"/>
        <v>0</v>
      </c>
      <c r="AN11" s="80">
        <f t="shared" si="13"/>
        <v>0</v>
      </c>
      <c r="AO11" s="80">
        <f t="shared" si="13"/>
        <v>0</v>
      </c>
      <c r="AP11" s="80">
        <f t="shared" si="13"/>
        <v>0</v>
      </c>
      <c r="AQ11" s="76">
        <f t="shared" ref="AQ11:AV11" si="14">求节点($G$22:$G$28,I$22:I$28,$Q11)*INDEX($G$11:$K$16,MATCH(AQ$10,$B$11:$B$16,0),MATCH(LEFT(AQ$8,2),$G$10:$K$10,0))</f>
        <v>30</v>
      </c>
      <c r="AR11" s="76">
        <f t="shared" si="14"/>
        <v>7.5</v>
      </c>
      <c r="AS11" s="76">
        <f t="shared" si="14"/>
        <v>0</v>
      </c>
      <c r="AT11" s="80">
        <f t="shared" si="14"/>
        <v>0</v>
      </c>
      <c r="AU11" s="76">
        <f t="shared" si="14"/>
        <v>0</v>
      </c>
      <c r="AV11" s="76">
        <f t="shared" si="14"/>
        <v>0</v>
      </c>
      <c r="AW11" s="76">
        <f t="shared" ref="AW11:AW53" si="15">求节点($H$22:$H$28,I$22:I$28,$Q11)*INDEX($G$11:$K$16,MATCH(AW$10,$B$11:$B$16,0),MATCH(LEFT(AW$8,2),$G$10:$K$10,0))</f>
        <v>40</v>
      </c>
      <c r="AX11" s="80">
        <f t="shared" ref="AX11:AZ11" si="16">求节点($H$22:$H$28,J$22:J$28,$Q11)*INDEX($G$11:$K$16,MATCH(AX$10,$B$11:$B$16,0),MATCH(LEFT(AX$8,2),$G$10:$K$10,0))</f>
        <v>40</v>
      </c>
      <c r="AY11" s="80">
        <f t="shared" si="16"/>
        <v>13.333333333333334</v>
      </c>
      <c r="AZ11" s="80">
        <f t="shared" si="16"/>
        <v>0</v>
      </c>
      <c r="BA11" s="80">
        <f t="shared" ref="BA11" si="17">求节点($H$22:$H$28,M$22:M$28,$Q11)*INDEX($G$11:$K$16,MATCH(BA$10,$B$11:$B$16,0),MATCH(LEFT(BA$8,2),$G$10:$K$10,0))</f>
        <v>0</v>
      </c>
      <c r="BB11" s="80">
        <f t="shared" ref="BB11" si="18">求节点($H$22:$H$28,N$22:N$28,$Q11)*INDEX($G$11:$K$16,MATCH(BB$10,$B$11:$B$16,0),MATCH(LEFT(BB$8,2),$G$10:$K$10,0))</f>
        <v>0</v>
      </c>
      <c r="BC11" s="72">
        <f t="shared" ref="BC11:BC53" si="19">求节点(D$34:D$43,$B$34:$B$43,$Q11)</f>
        <v>0</v>
      </c>
      <c r="BD11" s="72">
        <f t="shared" ref="BD11:BD53" si="20">求节点(E$34:E$43,$B$34:$B$43,$Q11)</f>
        <v>0</v>
      </c>
      <c r="BE11" s="72">
        <f t="shared" ref="BE11:BE53" si="21">求节点(F$34:F$43,$B$34:$B$43,$Q11)</f>
        <v>0</v>
      </c>
      <c r="BF11" s="72">
        <f t="shared" ref="BF11:BF53" si="22">求节点(G$34:G$43,$B$34:$B$43,$Q11)</f>
        <v>11.666666666666666</v>
      </c>
      <c r="BG11" s="72">
        <f t="shared" ref="BG11:BG53" si="23">求节点(H$34:H$43,$B$34:$B$43,$Q11)</f>
        <v>36.666666666666671</v>
      </c>
    </row>
    <row r="12" spans="1:59" x14ac:dyDescent="0.15">
      <c r="B12" s="91" t="s">
        <v>129</v>
      </c>
      <c r="C12" s="76">
        <f>4*1</f>
        <v>4</v>
      </c>
      <c r="D12" s="76">
        <f>2*0.5</f>
        <v>1</v>
      </c>
      <c r="E12" s="76"/>
      <c r="F12" s="76">
        <v>40</v>
      </c>
      <c r="G12" s="76">
        <f t="shared" si="5"/>
        <v>0.375</v>
      </c>
      <c r="H12" s="76">
        <f t="shared" si="6"/>
        <v>0.5</v>
      </c>
      <c r="I12" s="76">
        <f t="shared" si="7"/>
        <v>0.625</v>
      </c>
      <c r="J12" s="76">
        <f t="shared" si="8"/>
        <v>0.75</v>
      </c>
      <c r="K12" s="76">
        <f t="shared" si="9"/>
        <v>1</v>
      </c>
      <c r="L12" s="30"/>
      <c r="Q12" s="91">
        <v>60</v>
      </c>
      <c r="R12" s="92">
        <f>Q12-Q11</f>
        <v>30</v>
      </c>
      <c r="S12" s="92">
        <f>求节点(节奏总纲!$P$4:$P$163,节奏总纲!$O$4:$O$163,Q12)</f>
        <v>59.300028460644697</v>
      </c>
      <c r="T12" s="136" t="str">
        <f t="shared" ref="T12:T53" si="24">IFERROR(INDEX($B$22:$B$28,MATCH($Q12,D$22:D$28)),$B$22)</f>
        <v>蓝</v>
      </c>
      <c r="U12" s="136" t="str">
        <f t="shared" ref="U12:U53" si="25">IFERROR(INDEX($B$22:$B$28,MATCH($Q12,E$22:E$28)),$B$22)</f>
        <v>蓝</v>
      </c>
      <c r="V12" s="136" t="str">
        <f t="shared" ref="V12:V53" si="26">IFERROR(INDEX($B$22:$B$28,MATCH($Q12,F$22:F$28)),$B$22)</f>
        <v>蓝</v>
      </c>
      <c r="W12" s="136" t="str">
        <f t="shared" ref="W12:W53" si="27">IFERROR(INDEX($B$22:$B$28,MATCH($Q12,G$22:G$28)),$B$22)</f>
        <v>紫</v>
      </c>
      <c r="X12" s="136" t="str">
        <f t="shared" ref="X12:X53" si="28">IFERROR(INDEX($B$22:$B$28,MATCH($Q12,H$22:H$28)),$B$22)</f>
        <v>橙+</v>
      </c>
      <c r="Y12" s="80">
        <f t="shared" ref="Y12:Y53" si="29">求节点($D$22:$D$28,I$22:I$28,$Q12)*INDEX($G$11:$K$16,MATCH(Y$10,$B$11:$B$16,0),MATCH(LEFT(Y$8,2),$G$10:$K$10,0))</f>
        <v>15</v>
      </c>
      <c r="Z12" s="80">
        <f t="shared" ref="Z12:Z53" si="30">求节点($D$22:$D$28,J$22:J$28,$Q12)*INDEX($G$11:$K$16,MATCH(Z$10,$B$11:$B$16,0),MATCH(LEFT(Z$8,2),$G$10:$K$10,0))</f>
        <v>0</v>
      </c>
      <c r="AA12" s="80">
        <f t="shared" ref="AA12:AA53" si="31">求节点($D$22:$D$28,K$22:K$28,$Q12)*INDEX($G$11:$K$16,MATCH(AA$10,$B$11:$B$16,0),MATCH(LEFT(AA$8,2),$G$10:$K$10,0))</f>
        <v>0</v>
      </c>
      <c r="AB12" s="80">
        <f t="shared" ref="AB12:AB53" si="32">求节点($D$22:$D$28,L$22:L$28,$Q12)*INDEX($G$11:$K$16,MATCH(AB$10,$B$11:$B$16,0),MATCH(LEFT(AB$8,2),$G$10:$K$10,0))</f>
        <v>0</v>
      </c>
      <c r="AC12" s="80">
        <f t="shared" ref="AC12:AC53" si="33">求节点($D$22:$D$28,M$22:M$28,$Q12)*INDEX($G$11:$K$16,MATCH(AC$10,$B$11:$B$16,0),MATCH(LEFT(AC$8,2),$G$10:$K$10,0))</f>
        <v>0</v>
      </c>
      <c r="AD12" s="80">
        <f t="shared" ref="AD12:AD53" si="34">求节点($D$22:$D$28,N$22:N$28,$Q12)*INDEX($G$11:$K$16,MATCH(AD$10,$B$11:$B$16,0),MATCH(LEFT(AD$8,2),$G$10:$K$10,0))</f>
        <v>0</v>
      </c>
      <c r="AE12" s="80">
        <f t="shared" ref="AE12:AE53" si="35">求节点($E$22:$E$28,I$22:I$28,$Q12)*INDEX($G$11:$K$16,MATCH(AE$10,$B$11:$B$16,0),MATCH(LEFT(AE$8,2),$G$10:$K$10,0))</f>
        <v>20</v>
      </c>
      <c r="AF12" s="80">
        <f t="shared" ref="AF12:AF53" si="36">求节点($E$22:$E$28,J$22:J$28,$Q12)*INDEX($G$11:$K$16,MATCH(AF$10,$B$11:$B$16,0),MATCH(LEFT(AF$8,2),$G$10:$K$10,0))</f>
        <v>5</v>
      </c>
      <c r="AG12" s="80">
        <f t="shared" ref="AG12:AG53" si="37">求节点($E$22:$E$28,K$22:K$28,$Q12)*INDEX($G$11:$K$16,MATCH(AG$10,$B$11:$B$16,0),MATCH(LEFT(AG$8,2),$G$10:$K$10,0))</f>
        <v>0</v>
      </c>
      <c r="AH12" s="80">
        <f t="shared" ref="AH12:AH53" si="38">求节点($E$22:$E$28,L$22:L$28,$Q12)*INDEX($G$11:$K$16,MATCH(AH$10,$B$11:$B$16,0),MATCH(LEFT(AH$8,2),$G$10:$K$10,0))</f>
        <v>0</v>
      </c>
      <c r="AI12" s="80">
        <f t="shared" ref="AI12:AI53" si="39">求节点($E$22:$E$28,M$22:M$28,$Q12)*INDEX($G$11:$K$16,MATCH(AI$10,$B$11:$B$16,0),MATCH(LEFT(AI$8,2),$G$10:$K$10,0))</f>
        <v>0</v>
      </c>
      <c r="AJ12" s="80">
        <f t="shared" ref="AJ12:AJ53" si="40">求节点($E$22:$E$28,N$22:N$28,$Q12)*INDEX($G$11:$K$16,MATCH(AJ$10,$B$11:$B$16,0),MATCH(LEFT(AJ$8,2),$G$10:$K$10,0))</f>
        <v>0</v>
      </c>
      <c r="AK12" s="80">
        <f t="shared" ref="AK12:AK53" si="41">求节点($F$22:$F$28,I$22:I$28,$Q12)*INDEX($G$11:$K$16,MATCH(AK$10,$B$11:$B$16,0),MATCH(LEFT(AK$8,2),$G$10:$K$10,0))</f>
        <v>25</v>
      </c>
      <c r="AL12" s="80">
        <f t="shared" ref="AL12:AL53" si="42">求节点($F$22:$F$28,J$22:J$28,$Q12)*INDEX($G$11:$K$16,MATCH(AL$10,$B$11:$B$16,0),MATCH(LEFT(AL$8,2),$G$10:$K$10,0))</f>
        <v>16.666666666666668</v>
      </c>
      <c r="AM12" s="80">
        <f t="shared" ref="AM12:AM53" si="43">求节点($F$22:$F$28,K$22:K$28,$Q12)*INDEX($G$11:$K$16,MATCH(AM$10,$B$11:$B$16,0),MATCH(LEFT(AM$8,2),$G$10:$K$10,0))</f>
        <v>0</v>
      </c>
      <c r="AN12" s="80">
        <f t="shared" ref="AN12:AN53" si="44">求节点($F$22:$F$28,L$22:L$28,$Q12)*INDEX($G$11:$K$16,MATCH(AN$10,$B$11:$B$16,0),MATCH(LEFT(AN$8,2),$G$10:$K$10,0))</f>
        <v>0</v>
      </c>
      <c r="AO12" s="80">
        <f t="shared" ref="AO12:AO53" si="45">求节点($F$22:$F$28,M$22:M$28,$Q12)*INDEX($G$11:$K$16,MATCH(AO$10,$B$11:$B$16,0),MATCH(LEFT(AO$8,2),$G$10:$K$10,0))</f>
        <v>0</v>
      </c>
      <c r="AP12" s="80">
        <f t="shared" ref="AP12:AP53" si="46">求节点($F$22:$F$28,N$22:N$28,$Q12)*INDEX($G$11:$K$16,MATCH(AP$10,$B$11:$B$16,0),MATCH(LEFT(AP$8,2),$G$10:$K$10,0))</f>
        <v>0</v>
      </c>
      <c r="AQ12" s="80">
        <f t="shared" ref="AQ12:AQ53" si="47">求节点($G$22:$G$28,I$22:I$28,$Q12)*INDEX($G$11:$K$16,MATCH(AQ$10,$B$11:$B$16,0),MATCH(LEFT(AQ$8,2),$G$10:$K$10,0))</f>
        <v>30</v>
      </c>
      <c r="AR12" s="80">
        <f t="shared" ref="AR12:AR53" si="48">求节点($G$22:$G$28,J$22:J$28,$Q12)*INDEX($G$11:$K$16,MATCH(AR$10,$B$11:$B$16,0),MATCH(LEFT(AR$8,2),$G$10:$K$10,0))</f>
        <v>30</v>
      </c>
      <c r="AS12" s="80">
        <f t="shared" ref="AS12:AS53" si="49">求节点($G$22:$G$28,K$22:K$28,$Q12)*INDEX($G$11:$K$16,MATCH(AS$10,$B$11:$B$16,0),MATCH(LEFT(AS$8,2),$G$10:$K$10,0))</f>
        <v>10</v>
      </c>
      <c r="AT12" s="80">
        <f t="shared" ref="AT12:AT53" si="50">求节点($G$22:$G$28,L$22:L$28,$Q12)*INDEX($G$11:$K$16,MATCH(AT$10,$B$11:$B$16,0),MATCH(LEFT(AT$8,2),$G$10:$K$10,0))</f>
        <v>0</v>
      </c>
      <c r="AU12" s="80">
        <f t="shared" ref="AU12:AU53" si="51">求节点($G$22:$G$28,M$22:M$28,$Q12)*INDEX($G$11:$K$16,MATCH(AU$10,$B$11:$B$16,0),MATCH(LEFT(AU$8,2),$G$10:$K$10,0))</f>
        <v>0</v>
      </c>
      <c r="AV12" s="80">
        <f t="shared" ref="AV12:AV53" si="52">求节点($G$22:$G$28,N$22:N$28,$Q12)*INDEX($G$11:$K$16,MATCH(AV$10,$B$11:$B$16,0),MATCH(LEFT(AV$8,2),$G$10:$K$10,0))</f>
        <v>0</v>
      </c>
      <c r="AW12" s="76">
        <f t="shared" si="15"/>
        <v>40</v>
      </c>
      <c r="AX12" s="76">
        <f t="shared" ref="AX12:AX53" si="53">求节点($H$22:$H$28,J$22:J$28,$Q12)*INDEX($G$11:$K$16,MATCH(AX$10,$B$11:$B$16,0),MATCH(LEFT(AX$8,2),$G$10:$K$10,0))</f>
        <v>40</v>
      </c>
      <c r="AY12" s="76">
        <f t="shared" ref="AY12:AY53" si="54">求节点($H$22:$H$28,K$22:K$28,$Q12)*INDEX($G$11:$K$16,MATCH(AY$10,$B$11:$B$16,0),MATCH(LEFT(AY$8,2),$G$10:$K$10,0))</f>
        <v>40</v>
      </c>
      <c r="AZ12" s="80">
        <f t="shared" ref="AZ12:AZ53" si="55">求节点($H$22:$H$28,L$22:L$28,$Q12)*INDEX($G$11:$K$16,MATCH(AZ$10,$B$11:$B$16,0),MATCH(LEFT(AZ$8,2),$G$10:$K$10,0))</f>
        <v>40</v>
      </c>
      <c r="BA12" s="80">
        <f t="shared" ref="BA12:BA53" si="56">求节点($H$22:$H$28,M$22:M$28,$Q12)*INDEX($G$11:$K$16,MATCH(BA$10,$B$11:$B$16,0),MATCH(LEFT(BA$8,2),$G$10:$K$10,0))</f>
        <v>0</v>
      </c>
      <c r="BB12" s="80">
        <f t="shared" ref="BB12:BB53" si="57">求节点($H$22:$H$28,N$22:N$28,$Q12)*INDEX($G$11:$K$16,MATCH(BB$10,$B$11:$B$16,0),MATCH(LEFT(BB$8,2),$G$10:$K$10,0))</f>
        <v>0</v>
      </c>
      <c r="BC12" s="72">
        <f t="shared" si="19"/>
        <v>0</v>
      </c>
      <c r="BD12" s="72">
        <f t="shared" si="20"/>
        <v>11.666666666666666</v>
      </c>
      <c r="BE12" s="72">
        <f t="shared" si="21"/>
        <v>20</v>
      </c>
      <c r="BF12" s="72">
        <f t="shared" si="22"/>
        <v>36.666666666666671</v>
      </c>
      <c r="BG12" s="72">
        <f t="shared" si="23"/>
        <v>51.666666666666671</v>
      </c>
    </row>
    <row r="13" spans="1:59" x14ac:dyDescent="0.15">
      <c r="B13" s="91" t="s">
        <v>130</v>
      </c>
      <c r="C13" s="76">
        <f>4*1</f>
        <v>4</v>
      </c>
      <c r="D13" s="76">
        <f>4*0.5</f>
        <v>2</v>
      </c>
      <c r="E13" s="76"/>
      <c r="F13" s="76">
        <v>40</v>
      </c>
      <c r="G13" s="76">
        <f t="shared" si="5"/>
        <v>0.375</v>
      </c>
      <c r="H13" s="76">
        <f t="shared" si="6"/>
        <v>0.5</v>
      </c>
      <c r="I13" s="76">
        <f t="shared" si="7"/>
        <v>0.625</v>
      </c>
      <c r="J13" s="76">
        <f t="shared" si="8"/>
        <v>0.75</v>
      </c>
      <c r="K13" s="76">
        <f t="shared" si="9"/>
        <v>1</v>
      </c>
      <c r="L13" s="30"/>
      <c r="Q13" s="91">
        <v>90</v>
      </c>
      <c r="R13" s="92">
        <f t="shared" ref="R13:R43" si="58">Q13-Q12</f>
        <v>30</v>
      </c>
      <c r="S13" s="92">
        <f>求节点(节奏总纲!$P$4:$P$163,节奏总纲!$O$4:$O$163,Q13)</f>
        <v>65.075479910097457</v>
      </c>
      <c r="T13" s="136" t="str">
        <f t="shared" si="24"/>
        <v>蓝</v>
      </c>
      <c r="U13" s="136" t="str">
        <f t="shared" si="25"/>
        <v>蓝</v>
      </c>
      <c r="V13" s="136" t="str">
        <f t="shared" si="26"/>
        <v>紫</v>
      </c>
      <c r="W13" s="136" t="str">
        <f t="shared" si="27"/>
        <v>橙</v>
      </c>
      <c r="X13" s="136" t="str">
        <f t="shared" si="28"/>
        <v>橙+</v>
      </c>
      <c r="Y13" s="80">
        <f t="shared" si="29"/>
        <v>15</v>
      </c>
      <c r="Z13" s="80">
        <f t="shared" si="30"/>
        <v>7.5</v>
      </c>
      <c r="AA13" s="80">
        <f t="shared" si="31"/>
        <v>0</v>
      </c>
      <c r="AB13" s="80">
        <f t="shared" si="32"/>
        <v>0</v>
      </c>
      <c r="AC13" s="80">
        <f t="shared" si="33"/>
        <v>0</v>
      </c>
      <c r="AD13" s="80">
        <f t="shared" si="34"/>
        <v>0</v>
      </c>
      <c r="AE13" s="80">
        <f t="shared" si="35"/>
        <v>20</v>
      </c>
      <c r="AF13" s="80">
        <f t="shared" si="36"/>
        <v>17.5</v>
      </c>
      <c r="AG13" s="80">
        <f t="shared" si="37"/>
        <v>0</v>
      </c>
      <c r="AH13" s="80">
        <f t="shared" si="38"/>
        <v>0</v>
      </c>
      <c r="AI13" s="80">
        <f t="shared" si="39"/>
        <v>0</v>
      </c>
      <c r="AJ13" s="80">
        <f t="shared" si="40"/>
        <v>0</v>
      </c>
      <c r="AK13" s="80">
        <f t="shared" si="41"/>
        <v>25</v>
      </c>
      <c r="AL13" s="80">
        <f t="shared" si="42"/>
        <v>25</v>
      </c>
      <c r="AM13" s="80">
        <f t="shared" si="43"/>
        <v>8.3333333333333321</v>
      </c>
      <c r="AN13" s="80">
        <f t="shared" si="44"/>
        <v>0</v>
      </c>
      <c r="AO13" s="80">
        <f t="shared" si="45"/>
        <v>0</v>
      </c>
      <c r="AP13" s="80">
        <f t="shared" si="46"/>
        <v>0</v>
      </c>
      <c r="AQ13" s="80">
        <f t="shared" si="47"/>
        <v>30</v>
      </c>
      <c r="AR13" s="80">
        <f t="shared" si="48"/>
        <v>30</v>
      </c>
      <c r="AS13" s="80">
        <f t="shared" si="49"/>
        <v>30</v>
      </c>
      <c r="AT13" s="80">
        <f t="shared" si="50"/>
        <v>5</v>
      </c>
      <c r="AU13" s="80">
        <f t="shared" si="51"/>
        <v>0</v>
      </c>
      <c r="AV13" s="80">
        <f t="shared" si="52"/>
        <v>0</v>
      </c>
      <c r="AW13" s="76">
        <f t="shared" si="15"/>
        <v>40</v>
      </c>
      <c r="AX13" s="76">
        <f t="shared" si="53"/>
        <v>40</v>
      </c>
      <c r="AY13" s="76">
        <f t="shared" si="54"/>
        <v>40</v>
      </c>
      <c r="AZ13" s="80">
        <f t="shared" si="55"/>
        <v>40</v>
      </c>
      <c r="BA13" s="80">
        <f t="shared" si="56"/>
        <v>10</v>
      </c>
      <c r="BB13" s="80">
        <f t="shared" si="57"/>
        <v>0</v>
      </c>
      <c r="BC13" s="72">
        <f t="shared" si="19"/>
        <v>16.666666666666664</v>
      </c>
      <c r="BD13" s="72">
        <f t="shared" si="20"/>
        <v>24.166666666666668</v>
      </c>
      <c r="BE13" s="72">
        <f t="shared" si="21"/>
        <v>36.666666666666671</v>
      </c>
      <c r="BF13" s="72">
        <f t="shared" si="22"/>
        <v>45.416666666666664</v>
      </c>
      <c r="BG13" s="72">
        <f t="shared" si="23"/>
        <v>62.5</v>
      </c>
    </row>
    <row r="14" spans="1:59" x14ac:dyDescent="0.15">
      <c r="A14" s="96" t="s">
        <v>479</v>
      </c>
      <c r="B14" s="91" t="s">
        <v>285</v>
      </c>
      <c r="C14" s="80">
        <f>4*1</f>
        <v>4</v>
      </c>
      <c r="D14" s="80">
        <f>4*0.5</f>
        <v>2</v>
      </c>
      <c r="E14" s="80"/>
      <c r="F14" s="80">
        <v>40</v>
      </c>
      <c r="G14" s="80">
        <f t="shared" si="5"/>
        <v>0.375</v>
      </c>
      <c r="H14" s="80">
        <f t="shared" si="6"/>
        <v>0.5</v>
      </c>
      <c r="I14" s="80">
        <f t="shared" si="7"/>
        <v>0.625</v>
      </c>
      <c r="J14" s="80">
        <f t="shared" si="8"/>
        <v>0.75</v>
      </c>
      <c r="K14" s="80">
        <f t="shared" si="9"/>
        <v>1</v>
      </c>
      <c r="L14" s="30"/>
      <c r="Q14" s="91">
        <v>120</v>
      </c>
      <c r="R14" s="92">
        <f t="shared" si="58"/>
        <v>30</v>
      </c>
      <c r="S14" s="92">
        <f>求节点(节奏总纲!$P$4:$P$163,节奏总纲!$O$4:$O$163,Q14)</f>
        <v>69.18336653741882</v>
      </c>
      <c r="T14" s="136" t="str">
        <f t="shared" si="24"/>
        <v>紫</v>
      </c>
      <c r="U14" s="136" t="str">
        <f t="shared" si="25"/>
        <v>紫</v>
      </c>
      <c r="V14" s="136" t="str">
        <f t="shared" si="26"/>
        <v>紫</v>
      </c>
      <c r="W14" s="136" t="str">
        <f t="shared" si="27"/>
        <v>橙+</v>
      </c>
      <c r="X14" s="136" t="str">
        <f t="shared" si="28"/>
        <v>橙+</v>
      </c>
      <c r="Y14" s="80">
        <f t="shared" si="29"/>
        <v>15</v>
      </c>
      <c r="Z14" s="80">
        <f t="shared" si="30"/>
        <v>15</v>
      </c>
      <c r="AA14" s="80">
        <f t="shared" si="31"/>
        <v>0</v>
      </c>
      <c r="AB14" s="80">
        <f t="shared" si="32"/>
        <v>0</v>
      </c>
      <c r="AC14" s="80">
        <f t="shared" si="33"/>
        <v>0</v>
      </c>
      <c r="AD14" s="80">
        <f t="shared" si="34"/>
        <v>0</v>
      </c>
      <c r="AE14" s="80">
        <f t="shared" si="35"/>
        <v>20</v>
      </c>
      <c r="AF14" s="80">
        <f t="shared" si="36"/>
        <v>20</v>
      </c>
      <c r="AG14" s="80">
        <f t="shared" si="37"/>
        <v>6.666666666666667</v>
      </c>
      <c r="AH14" s="80">
        <f t="shared" si="38"/>
        <v>0</v>
      </c>
      <c r="AI14" s="80">
        <f t="shared" si="39"/>
        <v>0</v>
      </c>
      <c r="AJ14" s="80">
        <f t="shared" si="40"/>
        <v>0</v>
      </c>
      <c r="AK14" s="80">
        <f t="shared" si="41"/>
        <v>25</v>
      </c>
      <c r="AL14" s="80">
        <f t="shared" si="42"/>
        <v>25</v>
      </c>
      <c r="AM14" s="80">
        <f t="shared" si="43"/>
        <v>22.222222222222221</v>
      </c>
      <c r="AN14" s="80">
        <f t="shared" si="44"/>
        <v>0</v>
      </c>
      <c r="AO14" s="80">
        <f t="shared" si="45"/>
        <v>0</v>
      </c>
      <c r="AP14" s="80">
        <f t="shared" si="46"/>
        <v>0</v>
      </c>
      <c r="AQ14" s="80">
        <f t="shared" si="47"/>
        <v>30</v>
      </c>
      <c r="AR14" s="80">
        <f t="shared" si="48"/>
        <v>30</v>
      </c>
      <c r="AS14" s="80">
        <f t="shared" si="49"/>
        <v>30</v>
      </c>
      <c r="AT14" s="80">
        <f t="shared" si="50"/>
        <v>30</v>
      </c>
      <c r="AU14" s="80">
        <f t="shared" si="51"/>
        <v>0</v>
      </c>
      <c r="AV14" s="80">
        <f t="shared" si="52"/>
        <v>0</v>
      </c>
      <c r="AW14" s="76">
        <f t="shared" si="15"/>
        <v>40</v>
      </c>
      <c r="AX14" s="76">
        <f t="shared" si="53"/>
        <v>40</v>
      </c>
      <c r="AY14" s="76">
        <f t="shared" si="54"/>
        <v>40</v>
      </c>
      <c r="AZ14" s="80">
        <f t="shared" si="55"/>
        <v>40</v>
      </c>
      <c r="BA14" s="80">
        <f t="shared" si="56"/>
        <v>20</v>
      </c>
      <c r="BB14" s="80">
        <f t="shared" si="57"/>
        <v>0</v>
      </c>
      <c r="BC14" s="72">
        <f t="shared" si="19"/>
        <v>26.666666666666664</v>
      </c>
      <c r="BD14" s="72">
        <f t="shared" si="20"/>
        <v>36.666666666666671</v>
      </c>
      <c r="BE14" s="72">
        <f t="shared" si="21"/>
        <v>43.333333333333336</v>
      </c>
      <c r="BF14" s="72">
        <f t="shared" si="22"/>
        <v>51.666666666666671</v>
      </c>
      <c r="BG14" s="72">
        <f t="shared" si="23"/>
        <v>70</v>
      </c>
    </row>
    <row r="15" spans="1:59" x14ac:dyDescent="0.15">
      <c r="B15" s="91" t="s">
        <v>131</v>
      </c>
      <c r="C15" s="76">
        <f>8*1</f>
        <v>8</v>
      </c>
      <c r="D15" s="76">
        <f>8*0.5</f>
        <v>4</v>
      </c>
      <c r="E15" s="76"/>
      <c r="F15" s="76">
        <v>40</v>
      </c>
      <c r="G15" s="76">
        <f t="shared" si="5"/>
        <v>0.375</v>
      </c>
      <c r="H15" s="76">
        <f t="shared" si="6"/>
        <v>0.5</v>
      </c>
      <c r="I15" s="76">
        <f t="shared" si="7"/>
        <v>0.625</v>
      </c>
      <c r="J15" s="76">
        <f t="shared" si="8"/>
        <v>0.75</v>
      </c>
      <c r="K15" s="76">
        <f t="shared" si="9"/>
        <v>1</v>
      </c>
      <c r="L15" s="30"/>
      <c r="Q15" s="91">
        <v>150</v>
      </c>
      <c r="R15" s="92">
        <f t="shared" si="58"/>
        <v>30</v>
      </c>
      <c r="S15" s="92">
        <f>求节点(节奏总纲!$P$4:$P$163,节奏总纲!$O$4:$O$163,Q15)</f>
        <v>72.375871759353331</v>
      </c>
      <c r="T15" s="136" t="str">
        <f t="shared" si="24"/>
        <v>紫</v>
      </c>
      <c r="U15" s="136" t="str">
        <f t="shared" si="25"/>
        <v>紫</v>
      </c>
      <c r="V15" s="136" t="str">
        <f t="shared" si="26"/>
        <v>橙</v>
      </c>
      <c r="W15" s="136" t="str">
        <f t="shared" si="27"/>
        <v>橙+</v>
      </c>
      <c r="X15" s="136" t="str">
        <f t="shared" si="28"/>
        <v>橙+</v>
      </c>
      <c r="Y15" s="80">
        <f t="shared" si="29"/>
        <v>15</v>
      </c>
      <c r="Z15" s="80">
        <f t="shared" si="30"/>
        <v>15</v>
      </c>
      <c r="AA15" s="80">
        <f t="shared" si="31"/>
        <v>5</v>
      </c>
      <c r="AB15" s="80">
        <f t="shared" si="32"/>
        <v>0</v>
      </c>
      <c r="AC15" s="80">
        <f t="shared" si="33"/>
        <v>0</v>
      </c>
      <c r="AD15" s="80">
        <f t="shared" si="34"/>
        <v>0</v>
      </c>
      <c r="AE15" s="80">
        <f t="shared" si="35"/>
        <v>20</v>
      </c>
      <c r="AF15" s="80">
        <f t="shared" si="36"/>
        <v>20</v>
      </c>
      <c r="AG15" s="80">
        <f t="shared" si="37"/>
        <v>15</v>
      </c>
      <c r="AH15" s="80">
        <f t="shared" si="38"/>
        <v>0</v>
      </c>
      <c r="AI15" s="80">
        <f t="shared" si="39"/>
        <v>0</v>
      </c>
      <c r="AJ15" s="80">
        <f t="shared" si="40"/>
        <v>0</v>
      </c>
      <c r="AK15" s="80">
        <f t="shared" si="41"/>
        <v>25</v>
      </c>
      <c r="AL15" s="80">
        <f t="shared" si="42"/>
        <v>25</v>
      </c>
      <c r="AM15" s="80">
        <f t="shared" si="43"/>
        <v>25</v>
      </c>
      <c r="AN15" s="80">
        <f t="shared" si="44"/>
        <v>11.111111111111111</v>
      </c>
      <c r="AO15" s="80">
        <f t="shared" si="45"/>
        <v>0</v>
      </c>
      <c r="AP15" s="80">
        <f t="shared" si="46"/>
        <v>0</v>
      </c>
      <c r="AQ15" s="80">
        <f t="shared" si="47"/>
        <v>30</v>
      </c>
      <c r="AR15" s="80">
        <f t="shared" si="48"/>
        <v>30</v>
      </c>
      <c r="AS15" s="80">
        <f t="shared" si="49"/>
        <v>30</v>
      </c>
      <c r="AT15" s="80">
        <f t="shared" si="50"/>
        <v>30</v>
      </c>
      <c r="AU15" s="80">
        <f t="shared" si="51"/>
        <v>3.75</v>
      </c>
      <c r="AV15" s="80">
        <f t="shared" si="52"/>
        <v>0</v>
      </c>
      <c r="AW15" s="76">
        <f t="shared" si="15"/>
        <v>40</v>
      </c>
      <c r="AX15" s="76">
        <f t="shared" si="53"/>
        <v>40</v>
      </c>
      <c r="AY15" s="76">
        <f t="shared" si="54"/>
        <v>40</v>
      </c>
      <c r="AZ15" s="80">
        <f t="shared" si="55"/>
        <v>40</v>
      </c>
      <c r="BA15" s="80">
        <f t="shared" si="56"/>
        <v>30</v>
      </c>
      <c r="BB15" s="80">
        <f t="shared" si="57"/>
        <v>0</v>
      </c>
      <c r="BC15" s="72">
        <f t="shared" si="19"/>
        <v>36.666666666666664</v>
      </c>
      <c r="BD15" s="72">
        <f t="shared" si="20"/>
        <v>42.291666666666664</v>
      </c>
      <c r="BE15" s="72">
        <f t="shared" si="21"/>
        <v>47.5</v>
      </c>
      <c r="BF15" s="72">
        <f t="shared" si="22"/>
        <v>57.916666666666671</v>
      </c>
      <c r="BG15" s="72">
        <f t="shared" si="23"/>
        <v>77.5</v>
      </c>
    </row>
    <row r="16" spans="1:59" x14ac:dyDescent="0.15">
      <c r="A16" s="96" t="s">
        <v>480</v>
      </c>
      <c r="B16" s="91" t="s">
        <v>267</v>
      </c>
      <c r="C16" s="76">
        <f>8*1</f>
        <v>8</v>
      </c>
      <c r="D16" s="76">
        <f>8*0.5</f>
        <v>4</v>
      </c>
      <c r="E16" s="76"/>
      <c r="F16" s="76">
        <v>40</v>
      </c>
      <c r="G16" s="76">
        <f>3/8</f>
        <v>0.375</v>
      </c>
      <c r="H16" s="76">
        <f>4/8</f>
        <v>0.5</v>
      </c>
      <c r="I16" s="76">
        <f>5/8</f>
        <v>0.625</v>
      </c>
      <c r="J16" s="76">
        <f>6/8</f>
        <v>0.75</v>
      </c>
      <c r="K16" s="76">
        <f>8/8</f>
        <v>1</v>
      </c>
      <c r="L16" s="30"/>
      <c r="Q16" s="91">
        <v>180</v>
      </c>
      <c r="R16" s="92">
        <f t="shared" si="58"/>
        <v>30</v>
      </c>
      <c r="S16" s="92">
        <f>求节点(节奏总纲!$P$4:$P$163,节奏总纲!$O$4:$O$163,Q16)</f>
        <v>74.998404927577795</v>
      </c>
      <c r="T16" s="136" t="str">
        <f t="shared" si="24"/>
        <v>紫</v>
      </c>
      <c r="U16" s="136" t="str">
        <f t="shared" si="25"/>
        <v>橙</v>
      </c>
      <c r="V16" s="136" t="str">
        <f t="shared" si="26"/>
        <v>橙+</v>
      </c>
      <c r="W16" s="136" t="str">
        <f t="shared" si="27"/>
        <v>橙+</v>
      </c>
      <c r="X16" s="136" t="str">
        <f t="shared" si="28"/>
        <v>红</v>
      </c>
      <c r="Y16" s="80">
        <f t="shared" si="29"/>
        <v>15</v>
      </c>
      <c r="Z16" s="80">
        <f t="shared" si="30"/>
        <v>15</v>
      </c>
      <c r="AA16" s="80">
        <f t="shared" si="31"/>
        <v>10</v>
      </c>
      <c r="AB16" s="80">
        <f t="shared" si="32"/>
        <v>0</v>
      </c>
      <c r="AC16" s="80">
        <f t="shared" si="33"/>
        <v>0</v>
      </c>
      <c r="AD16" s="80">
        <f t="shared" si="34"/>
        <v>0</v>
      </c>
      <c r="AE16" s="80">
        <f t="shared" si="35"/>
        <v>20</v>
      </c>
      <c r="AF16" s="80">
        <f t="shared" si="36"/>
        <v>20</v>
      </c>
      <c r="AG16" s="80">
        <f t="shared" si="37"/>
        <v>20</v>
      </c>
      <c r="AH16" s="80">
        <f t="shared" si="38"/>
        <v>3.3333333333333335</v>
      </c>
      <c r="AI16" s="80">
        <f t="shared" si="39"/>
        <v>0</v>
      </c>
      <c r="AJ16" s="80">
        <f t="shared" si="40"/>
        <v>0</v>
      </c>
      <c r="AK16" s="80">
        <f t="shared" si="41"/>
        <v>25</v>
      </c>
      <c r="AL16" s="80">
        <f t="shared" si="42"/>
        <v>25</v>
      </c>
      <c r="AM16" s="80">
        <f t="shared" si="43"/>
        <v>25</v>
      </c>
      <c r="AN16" s="80">
        <f t="shared" si="44"/>
        <v>25</v>
      </c>
      <c r="AO16" s="80">
        <f t="shared" si="45"/>
        <v>0</v>
      </c>
      <c r="AP16" s="80">
        <f t="shared" si="46"/>
        <v>0</v>
      </c>
      <c r="AQ16" s="80">
        <f t="shared" si="47"/>
        <v>30</v>
      </c>
      <c r="AR16" s="80">
        <f t="shared" si="48"/>
        <v>30</v>
      </c>
      <c r="AS16" s="80">
        <f t="shared" si="49"/>
        <v>30</v>
      </c>
      <c r="AT16" s="80">
        <f t="shared" si="50"/>
        <v>30</v>
      </c>
      <c r="AU16" s="80">
        <f t="shared" si="51"/>
        <v>7.5</v>
      </c>
      <c r="AV16" s="80">
        <f t="shared" si="52"/>
        <v>0</v>
      </c>
      <c r="AW16" s="76">
        <f t="shared" si="15"/>
        <v>40</v>
      </c>
      <c r="AX16" s="76">
        <f t="shared" si="53"/>
        <v>40</v>
      </c>
      <c r="AY16" s="76">
        <f t="shared" si="54"/>
        <v>40</v>
      </c>
      <c r="AZ16" s="80">
        <f t="shared" si="55"/>
        <v>40</v>
      </c>
      <c r="BA16" s="80">
        <f t="shared" si="56"/>
        <v>40</v>
      </c>
      <c r="BB16" s="80">
        <f t="shared" si="57"/>
        <v>0</v>
      </c>
      <c r="BC16" s="72">
        <f t="shared" si="19"/>
        <v>41.666666666666664</v>
      </c>
      <c r="BD16" s="72">
        <f t="shared" si="20"/>
        <v>45.416666666666664</v>
      </c>
      <c r="BE16" s="72">
        <f t="shared" si="21"/>
        <v>51.666666666666671</v>
      </c>
      <c r="BF16" s="72">
        <f t="shared" si="22"/>
        <v>62.5</v>
      </c>
      <c r="BG16" s="72">
        <f t="shared" si="23"/>
        <v>85</v>
      </c>
    </row>
    <row r="17" spans="1:59" x14ac:dyDescent="0.15">
      <c r="A17" s="96"/>
      <c r="B17" s="91" t="s">
        <v>276</v>
      </c>
      <c r="C17" s="76"/>
      <c r="D17" s="76"/>
      <c r="E17" s="76"/>
      <c r="F17" s="76">
        <v>40</v>
      </c>
      <c r="G17" s="76">
        <f>G16*$F17</f>
        <v>15</v>
      </c>
      <c r="H17" s="76">
        <f t="shared" ref="H17:K17" si="59">H16*$F17</f>
        <v>20</v>
      </c>
      <c r="I17" s="76">
        <f t="shared" si="59"/>
        <v>25</v>
      </c>
      <c r="J17" s="76">
        <f t="shared" si="59"/>
        <v>30</v>
      </c>
      <c r="K17" s="76">
        <f t="shared" si="59"/>
        <v>40</v>
      </c>
      <c r="L17" s="30"/>
      <c r="Q17" s="91">
        <v>210</v>
      </c>
      <c r="R17" s="92">
        <f t="shared" si="58"/>
        <v>30</v>
      </c>
      <c r="S17" s="92">
        <f>求节点(节奏总纲!$P$4:$P$163,节奏总纲!$O$4:$O$163,Q17)</f>
        <v>77.205261233275195</v>
      </c>
      <c r="T17" s="136" t="str">
        <f t="shared" si="24"/>
        <v>橙</v>
      </c>
      <c r="U17" s="136" t="str">
        <f t="shared" si="25"/>
        <v>橙</v>
      </c>
      <c r="V17" s="136" t="str">
        <f t="shared" si="26"/>
        <v>橙+</v>
      </c>
      <c r="W17" s="136" t="str">
        <f t="shared" si="27"/>
        <v>橙+</v>
      </c>
      <c r="X17" s="136" t="str">
        <f t="shared" si="28"/>
        <v>红</v>
      </c>
      <c r="Y17" s="80">
        <f t="shared" si="29"/>
        <v>15</v>
      </c>
      <c r="Z17" s="80">
        <f t="shared" si="30"/>
        <v>15</v>
      </c>
      <c r="AA17" s="80">
        <f t="shared" si="31"/>
        <v>15</v>
      </c>
      <c r="AB17" s="80">
        <f t="shared" si="32"/>
        <v>0</v>
      </c>
      <c r="AC17" s="80">
        <f t="shared" si="33"/>
        <v>0</v>
      </c>
      <c r="AD17" s="80">
        <f t="shared" si="34"/>
        <v>0</v>
      </c>
      <c r="AE17" s="80">
        <f t="shared" si="35"/>
        <v>20</v>
      </c>
      <c r="AF17" s="80">
        <f t="shared" si="36"/>
        <v>20</v>
      </c>
      <c r="AG17" s="80">
        <f t="shared" si="37"/>
        <v>20</v>
      </c>
      <c r="AH17" s="80">
        <f t="shared" si="38"/>
        <v>11.666666666666668</v>
      </c>
      <c r="AI17" s="80">
        <f t="shared" si="39"/>
        <v>0</v>
      </c>
      <c r="AJ17" s="80">
        <f t="shared" si="40"/>
        <v>0</v>
      </c>
      <c r="AK17" s="80">
        <f t="shared" si="41"/>
        <v>25</v>
      </c>
      <c r="AL17" s="80">
        <f t="shared" si="42"/>
        <v>25</v>
      </c>
      <c r="AM17" s="80">
        <f t="shared" si="43"/>
        <v>25</v>
      </c>
      <c r="AN17" s="80">
        <f t="shared" si="44"/>
        <v>25</v>
      </c>
      <c r="AO17" s="80">
        <f t="shared" si="45"/>
        <v>2.083333333333333</v>
      </c>
      <c r="AP17" s="80">
        <f t="shared" si="46"/>
        <v>0</v>
      </c>
      <c r="AQ17" s="80">
        <f t="shared" si="47"/>
        <v>30</v>
      </c>
      <c r="AR17" s="80">
        <f t="shared" si="48"/>
        <v>30</v>
      </c>
      <c r="AS17" s="80">
        <f t="shared" si="49"/>
        <v>30</v>
      </c>
      <c r="AT17" s="80">
        <f t="shared" si="50"/>
        <v>30</v>
      </c>
      <c r="AU17" s="80">
        <f t="shared" si="51"/>
        <v>11.25</v>
      </c>
      <c r="AV17" s="80">
        <f t="shared" si="52"/>
        <v>0</v>
      </c>
      <c r="AW17" s="76">
        <f t="shared" si="15"/>
        <v>40</v>
      </c>
      <c r="AX17" s="76">
        <f t="shared" si="53"/>
        <v>40</v>
      </c>
      <c r="AY17" s="76">
        <f t="shared" si="54"/>
        <v>40</v>
      </c>
      <c r="AZ17" s="80">
        <f t="shared" si="55"/>
        <v>40</v>
      </c>
      <c r="BA17" s="80">
        <f t="shared" si="56"/>
        <v>40</v>
      </c>
      <c r="BB17" s="80">
        <f t="shared" si="57"/>
        <v>5.454545454545455</v>
      </c>
      <c r="BC17" s="72">
        <f t="shared" si="19"/>
        <v>44.166666666666664</v>
      </c>
      <c r="BD17" s="72">
        <f t="shared" si="20"/>
        <v>48.541666666666671</v>
      </c>
      <c r="BE17" s="72">
        <f t="shared" si="21"/>
        <v>55.833333333333336</v>
      </c>
      <c r="BF17" s="72">
        <f t="shared" si="22"/>
        <v>66.25</v>
      </c>
      <c r="BG17" s="72">
        <f t="shared" si="23"/>
        <v>92.5</v>
      </c>
    </row>
    <row r="18" spans="1:59" x14ac:dyDescent="0.15">
      <c r="Q18" s="91">
        <v>240</v>
      </c>
      <c r="R18" s="92">
        <f t="shared" si="58"/>
        <v>30</v>
      </c>
      <c r="S18" s="92">
        <f>求节点(节奏总纲!$P$4:$P$163,节奏总纲!$O$4:$O$163,Q18)</f>
        <v>79.125035575805882</v>
      </c>
      <c r="T18" s="136" t="str">
        <f t="shared" si="24"/>
        <v>橙</v>
      </c>
      <c r="U18" s="136" t="str">
        <f t="shared" si="25"/>
        <v>橙+</v>
      </c>
      <c r="V18" s="136" t="str">
        <f t="shared" si="26"/>
        <v>橙+</v>
      </c>
      <c r="W18" s="136" t="str">
        <f t="shared" si="27"/>
        <v>橙+</v>
      </c>
      <c r="X18" s="136" t="str">
        <f t="shared" si="28"/>
        <v>红</v>
      </c>
      <c r="Y18" s="80">
        <f t="shared" si="29"/>
        <v>15</v>
      </c>
      <c r="Z18" s="80">
        <f t="shared" si="30"/>
        <v>15</v>
      </c>
      <c r="AA18" s="80">
        <f t="shared" si="31"/>
        <v>15</v>
      </c>
      <c r="AB18" s="80">
        <f t="shared" si="32"/>
        <v>5</v>
      </c>
      <c r="AC18" s="80">
        <f t="shared" si="33"/>
        <v>0</v>
      </c>
      <c r="AD18" s="80">
        <f t="shared" si="34"/>
        <v>0</v>
      </c>
      <c r="AE18" s="80">
        <f t="shared" si="35"/>
        <v>20</v>
      </c>
      <c r="AF18" s="80">
        <f t="shared" si="36"/>
        <v>20</v>
      </c>
      <c r="AG18" s="80">
        <f t="shared" si="37"/>
        <v>20</v>
      </c>
      <c r="AH18" s="80">
        <f t="shared" si="38"/>
        <v>20</v>
      </c>
      <c r="AI18" s="80">
        <f t="shared" si="39"/>
        <v>0</v>
      </c>
      <c r="AJ18" s="80">
        <f t="shared" si="40"/>
        <v>0</v>
      </c>
      <c r="AK18" s="80">
        <f t="shared" si="41"/>
        <v>25</v>
      </c>
      <c r="AL18" s="80">
        <f t="shared" si="42"/>
        <v>25</v>
      </c>
      <c r="AM18" s="80">
        <f t="shared" si="43"/>
        <v>25</v>
      </c>
      <c r="AN18" s="80">
        <f t="shared" si="44"/>
        <v>25</v>
      </c>
      <c r="AO18" s="80">
        <f t="shared" si="45"/>
        <v>4.1666666666666661</v>
      </c>
      <c r="AP18" s="80">
        <f t="shared" si="46"/>
        <v>0</v>
      </c>
      <c r="AQ18" s="80">
        <f t="shared" si="47"/>
        <v>30</v>
      </c>
      <c r="AR18" s="80">
        <f t="shared" si="48"/>
        <v>30</v>
      </c>
      <c r="AS18" s="80">
        <f t="shared" si="49"/>
        <v>30</v>
      </c>
      <c r="AT18" s="80">
        <f t="shared" si="50"/>
        <v>30</v>
      </c>
      <c r="AU18" s="80">
        <f t="shared" si="51"/>
        <v>15</v>
      </c>
      <c r="AV18" s="80">
        <f t="shared" si="52"/>
        <v>0</v>
      </c>
      <c r="AW18" s="76">
        <f t="shared" si="15"/>
        <v>40</v>
      </c>
      <c r="AX18" s="76">
        <f t="shared" si="53"/>
        <v>40</v>
      </c>
      <c r="AY18" s="76">
        <f t="shared" si="54"/>
        <v>40</v>
      </c>
      <c r="AZ18" s="80">
        <f t="shared" si="55"/>
        <v>40</v>
      </c>
      <c r="BA18" s="80">
        <f t="shared" si="56"/>
        <v>40</v>
      </c>
      <c r="BB18" s="80">
        <f t="shared" si="57"/>
        <v>10.90909090909091</v>
      </c>
      <c r="BC18" s="72">
        <f t="shared" si="19"/>
        <v>46.666666666666664</v>
      </c>
      <c r="BD18" s="72">
        <f t="shared" si="20"/>
        <v>51.666666666666671</v>
      </c>
      <c r="BE18" s="72">
        <f t="shared" si="21"/>
        <v>60</v>
      </c>
      <c r="BF18" s="72">
        <f t="shared" si="22"/>
        <v>70</v>
      </c>
      <c r="BG18" s="72">
        <f t="shared" si="23"/>
        <v>100</v>
      </c>
    </row>
    <row r="19" spans="1:59" x14ac:dyDescent="0.15">
      <c r="B19" s="179" t="s">
        <v>265</v>
      </c>
      <c r="C19" s="181"/>
      <c r="D19" s="182" t="s">
        <v>264</v>
      </c>
      <c r="E19" s="182"/>
      <c r="F19" s="182"/>
      <c r="G19" s="182"/>
      <c r="H19" s="182"/>
      <c r="I19" s="182" t="s">
        <v>462</v>
      </c>
      <c r="J19" s="182"/>
      <c r="K19" s="182"/>
      <c r="L19" s="182"/>
      <c r="M19" s="182"/>
      <c r="N19" s="182"/>
      <c r="Q19" s="91">
        <v>270</v>
      </c>
      <c r="R19" s="92">
        <f t="shared" si="58"/>
        <v>30</v>
      </c>
      <c r="S19" s="92">
        <f>求节点(节奏总纲!$P$4:$P$163,节奏总纲!$O$4:$O$163,Q19)</f>
        <v>80.816370674194118</v>
      </c>
      <c r="T19" s="136" t="str">
        <f t="shared" si="24"/>
        <v>橙</v>
      </c>
      <c r="U19" s="136" t="str">
        <f t="shared" si="25"/>
        <v>橙+</v>
      </c>
      <c r="V19" s="136" t="str">
        <f t="shared" si="26"/>
        <v>橙+</v>
      </c>
      <c r="W19" s="136" t="str">
        <f t="shared" si="27"/>
        <v>橙+</v>
      </c>
      <c r="X19" s="136" t="str">
        <f t="shared" si="28"/>
        <v>红</v>
      </c>
      <c r="Y19" s="80">
        <f t="shared" si="29"/>
        <v>15</v>
      </c>
      <c r="Z19" s="80">
        <f t="shared" si="30"/>
        <v>15</v>
      </c>
      <c r="AA19" s="80">
        <f t="shared" si="31"/>
        <v>15</v>
      </c>
      <c r="AB19" s="80">
        <f t="shared" si="32"/>
        <v>10</v>
      </c>
      <c r="AC19" s="80">
        <f t="shared" si="33"/>
        <v>0</v>
      </c>
      <c r="AD19" s="80">
        <f t="shared" si="34"/>
        <v>0</v>
      </c>
      <c r="AE19" s="80">
        <f t="shared" si="35"/>
        <v>20</v>
      </c>
      <c r="AF19" s="80">
        <f t="shared" si="36"/>
        <v>20</v>
      </c>
      <c r="AG19" s="80">
        <f t="shared" si="37"/>
        <v>20</v>
      </c>
      <c r="AH19" s="80">
        <f t="shared" si="38"/>
        <v>20</v>
      </c>
      <c r="AI19" s="80">
        <f t="shared" si="39"/>
        <v>1.25</v>
      </c>
      <c r="AJ19" s="80">
        <f t="shared" si="40"/>
        <v>0</v>
      </c>
      <c r="AK19" s="80">
        <f t="shared" si="41"/>
        <v>25</v>
      </c>
      <c r="AL19" s="80">
        <f t="shared" si="42"/>
        <v>25</v>
      </c>
      <c r="AM19" s="80">
        <f t="shared" si="43"/>
        <v>25</v>
      </c>
      <c r="AN19" s="80">
        <f t="shared" si="44"/>
        <v>25</v>
      </c>
      <c r="AO19" s="80">
        <f t="shared" si="45"/>
        <v>6.25</v>
      </c>
      <c r="AP19" s="80">
        <f t="shared" si="46"/>
        <v>0</v>
      </c>
      <c r="AQ19" s="80">
        <f t="shared" si="47"/>
        <v>30</v>
      </c>
      <c r="AR19" s="80">
        <f t="shared" si="48"/>
        <v>30</v>
      </c>
      <c r="AS19" s="80">
        <f t="shared" si="49"/>
        <v>30</v>
      </c>
      <c r="AT19" s="80">
        <f t="shared" si="50"/>
        <v>30</v>
      </c>
      <c r="AU19" s="80">
        <f t="shared" si="51"/>
        <v>18.75</v>
      </c>
      <c r="AV19" s="80">
        <f t="shared" si="52"/>
        <v>0</v>
      </c>
      <c r="AW19" s="76">
        <f t="shared" si="15"/>
        <v>40</v>
      </c>
      <c r="AX19" s="76">
        <f t="shared" si="53"/>
        <v>40</v>
      </c>
      <c r="AY19" s="76">
        <f t="shared" si="54"/>
        <v>40</v>
      </c>
      <c r="AZ19" s="80">
        <f t="shared" si="55"/>
        <v>40</v>
      </c>
      <c r="BA19" s="80">
        <f t="shared" si="56"/>
        <v>40</v>
      </c>
      <c r="BB19" s="80">
        <f t="shared" si="57"/>
        <v>16.363636363636363</v>
      </c>
      <c r="BC19" s="72">
        <f t="shared" si="19"/>
        <v>49.166666666666664</v>
      </c>
      <c r="BD19" s="72">
        <f t="shared" si="20"/>
        <v>54.791666666666671</v>
      </c>
      <c r="BE19" s="72">
        <f t="shared" si="21"/>
        <v>62.5</v>
      </c>
      <c r="BF19" s="72">
        <f t="shared" si="22"/>
        <v>73.75</v>
      </c>
      <c r="BG19" s="72">
        <f t="shared" si="23"/>
        <v>107.5</v>
      </c>
    </row>
    <row r="20" spans="1:59" x14ac:dyDescent="0.15">
      <c r="B20" s="182" t="s">
        <v>239</v>
      </c>
      <c r="C20" s="183" t="s">
        <v>533</v>
      </c>
      <c r="D20" s="76" t="s">
        <v>254</v>
      </c>
      <c r="E20" s="76" t="s">
        <v>258</v>
      </c>
      <c r="F20" s="76" t="s">
        <v>255</v>
      </c>
      <c r="G20" s="76" t="s">
        <v>256</v>
      </c>
      <c r="H20" s="76" t="s">
        <v>257</v>
      </c>
      <c r="I20" s="91" t="s">
        <v>128</v>
      </c>
      <c r="J20" s="91" t="s">
        <v>129</v>
      </c>
      <c r="K20" s="91" t="s">
        <v>130</v>
      </c>
      <c r="L20" s="91" t="s">
        <v>285</v>
      </c>
      <c r="M20" s="91" t="s">
        <v>131</v>
      </c>
      <c r="N20" s="91" t="s">
        <v>267</v>
      </c>
      <c r="Q20" s="91">
        <v>300</v>
      </c>
      <c r="R20" s="92">
        <f t="shared" si="58"/>
        <v>30</v>
      </c>
      <c r="S20" s="92">
        <f>求节点(节奏总纲!$P$4:$P$163,节奏总纲!$O$4:$O$163,Q20)</f>
        <v>82.328492296001457</v>
      </c>
      <c r="T20" s="136" t="str">
        <f t="shared" si="24"/>
        <v>橙+</v>
      </c>
      <c r="U20" s="136" t="str">
        <f t="shared" si="25"/>
        <v>橙+</v>
      </c>
      <c r="V20" s="136" t="str">
        <f t="shared" si="26"/>
        <v>橙+</v>
      </c>
      <c r="W20" s="136" t="str">
        <f t="shared" si="27"/>
        <v>橙+</v>
      </c>
      <c r="X20" s="136" t="str">
        <f t="shared" si="28"/>
        <v>红</v>
      </c>
      <c r="Y20" s="80">
        <f t="shared" si="29"/>
        <v>15</v>
      </c>
      <c r="Z20" s="80">
        <f t="shared" si="30"/>
        <v>15</v>
      </c>
      <c r="AA20" s="80">
        <f t="shared" si="31"/>
        <v>15</v>
      </c>
      <c r="AB20" s="80">
        <f t="shared" si="32"/>
        <v>15</v>
      </c>
      <c r="AC20" s="80">
        <f t="shared" si="33"/>
        <v>0</v>
      </c>
      <c r="AD20" s="80">
        <f t="shared" si="34"/>
        <v>0</v>
      </c>
      <c r="AE20" s="80">
        <f t="shared" si="35"/>
        <v>20</v>
      </c>
      <c r="AF20" s="80">
        <f t="shared" si="36"/>
        <v>20</v>
      </c>
      <c r="AG20" s="80">
        <f t="shared" si="37"/>
        <v>20</v>
      </c>
      <c r="AH20" s="80">
        <f t="shared" si="38"/>
        <v>20</v>
      </c>
      <c r="AI20" s="80">
        <f t="shared" si="39"/>
        <v>2.5</v>
      </c>
      <c r="AJ20" s="80">
        <f t="shared" si="40"/>
        <v>0</v>
      </c>
      <c r="AK20" s="80">
        <f t="shared" si="41"/>
        <v>25</v>
      </c>
      <c r="AL20" s="80">
        <f t="shared" si="42"/>
        <v>25</v>
      </c>
      <c r="AM20" s="80">
        <f t="shared" si="43"/>
        <v>25</v>
      </c>
      <c r="AN20" s="80">
        <f t="shared" si="44"/>
        <v>25</v>
      </c>
      <c r="AO20" s="80">
        <f t="shared" si="45"/>
        <v>8.3333333333333321</v>
      </c>
      <c r="AP20" s="80">
        <f t="shared" si="46"/>
        <v>0</v>
      </c>
      <c r="AQ20" s="80">
        <f t="shared" si="47"/>
        <v>30</v>
      </c>
      <c r="AR20" s="80">
        <f t="shared" si="48"/>
        <v>30</v>
      </c>
      <c r="AS20" s="80">
        <f t="shared" si="49"/>
        <v>30</v>
      </c>
      <c r="AT20" s="80">
        <f t="shared" si="50"/>
        <v>30</v>
      </c>
      <c r="AU20" s="80">
        <f t="shared" si="51"/>
        <v>22.5</v>
      </c>
      <c r="AV20" s="80">
        <f t="shared" si="52"/>
        <v>0</v>
      </c>
      <c r="AW20" s="76">
        <f t="shared" si="15"/>
        <v>40</v>
      </c>
      <c r="AX20" s="76">
        <f t="shared" si="53"/>
        <v>40</v>
      </c>
      <c r="AY20" s="76">
        <f t="shared" si="54"/>
        <v>40</v>
      </c>
      <c r="AZ20" s="80">
        <f t="shared" si="55"/>
        <v>40</v>
      </c>
      <c r="BA20" s="80">
        <f t="shared" si="56"/>
        <v>40</v>
      </c>
      <c r="BB20" s="80">
        <f t="shared" si="57"/>
        <v>21.81818181818182</v>
      </c>
      <c r="BC20" s="72">
        <f t="shared" si="19"/>
        <v>51.666666666666664</v>
      </c>
      <c r="BD20" s="72">
        <f t="shared" si="20"/>
        <v>57.916666666666671</v>
      </c>
      <c r="BE20" s="72">
        <f t="shared" si="21"/>
        <v>65</v>
      </c>
      <c r="BF20" s="72">
        <f t="shared" si="22"/>
        <v>77.5</v>
      </c>
      <c r="BG20" s="72">
        <f t="shared" si="23"/>
        <v>115</v>
      </c>
    </row>
    <row r="21" spans="1:59" x14ac:dyDescent="0.15">
      <c r="B21" s="182"/>
      <c r="C21" s="184"/>
      <c r="D21" s="91">
        <v>1</v>
      </c>
      <c r="E21" s="91">
        <v>0.8</v>
      </c>
      <c r="F21" s="91">
        <v>0.6</v>
      </c>
      <c r="G21" s="91">
        <v>0.4</v>
      </c>
      <c r="H21" s="91">
        <v>0.2</v>
      </c>
      <c r="I21" s="76"/>
      <c r="J21" s="76"/>
      <c r="K21" s="76"/>
      <c r="L21" s="80"/>
      <c r="M21" s="76"/>
      <c r="N21" s="76"/>
      <c r="Q21" s="91">
        <v>330</v>
      </c>
      <c r="R21" s="92">
        <f t="shared" si="58"/>
        <v>30</v>
      </c>
      <c r="S21" s="92">
        <f>求节点(节奏总纲!$P$4:$P$163,节奏总纲!$O$4:$O$163,Q21)</f>
        <v>83.69965923095647</v>
      </c>
      <c r="T21" s="136" t="str">
        <f t="shared" si="24"/>
        <v>橙+</v>
      </c>
      <c r="U21" s="136" t="str">
        <f t="shared" si="25"/>
        <v>橙+</v>
      </c>
      <c r="V21" s="136" t="str">
        <f t="shared" si="26"/>
        <v>橙+</v>
      </c>
      <c r="W21" s="136" t="str">
        <f t="shared" si="27"/>
        <v>橙+</v>
      </c>
      <c r="X21" s="136" t="str">
        <f t="shared" si="28"/>
        <v>红</v>
      </c>
      <c r="Y21" s="80">
        <f t="shared" si="29"/>
        <v>15</v>
      </c>
      <c r="Z21" s="80">
        <f t="shared" si="30"/>
        <v>15</v>
      </c>
      <c r="AA21" s="80">
        <f t="shared" si="31"/>
        <v>15</v>
      </c>
      <c r="AB21" s="80">
        <f t="shared" si="32"/>
        <v>15</v>
      </c>
      <c r="AC21" s="80">
        <f t="shared" si="33"/>
        <v>0.75</v>
      </c>
      <c r="AD21" s="80">
        <f t="shared" si="34"/>
        <v>0</v>
      </c>
      <c r="AE21" s="80">
        <f t="shared" si="35"/>
        <v>20</v>
      </c>
      <c r="AF21" s="80">
        <f t="shared" si="36"/>
        <v>20</v>
      </c>
      <c r="AG21" s="80">
        <f t="shared" si="37"/>
        <v>20</v>
      </c>
      <c r="AH21" s="80">
        <f t="shared" si="38"/>
        <v>20</v>
      </c>
      <c r="AI21" s="80">
        <f t="shared" si="39"/>
        <v>3.75</v>
      </c>
      <c r="AJ21" s="80">
        <f t="shared" si="40"/>
        <v>0</v>
      </c>
      <c r="AK21" s="80">
        <f t="shared" si="41"/>
        <v>25</v>
      </c>
      <c r="AL21" s="80">
        <f t="shared" si="42"/>
        <v>25</v>
      </c>
      <c r="AM21" s="80">
        <f t="shared" si="43"/>
        <v>25</v>
      </c>
      <c r="AN21" s="80">
        <f t="shared" si="44"/>
        <v>25</v>
      </c>
      <c r="AO21" s="80">
        <f t="shared" si="45"/>
        <v>10.416666666666664</v>
      </c>
      <c r="AP21" s="80">
        <f t="shared" si="46"/>
        <v>0</v>
      </c>
      <c r="AQ21" s="80">
        <f t="shared" si="47"/>
        <v>30</v>
      </c>
      <c r="AR21" s="80">
        <f t="shared" si="48"/>
        <v>30</v>
      </c>
      <c r="AS21" s="80">
        <f t="shared" si="49"/>
        <v>30</v>
      </c>
      <c r="AT21" s="80">
        <f t="shared" si="50"/>
        <v>30</v>
      </c>
      <c r="AU21" s="80">
        <f t="shared" si="51"/>
        <v>26.25</v>
      </c>
      <c r="AV21" s="80">
        <f t="shared" si="52"/>
        <v>0</v>
      </c>
      <c r="AW21" s="76">
        <f t="shared" si="15"/>
        <v>40</v>
      </c>
      <c r="AX21" s="76">
        <f t="shared" si="53"/>
        <v>40</v>
      </c>
      <c r="AY21" s="76">
        <f t="shared" si="54"/>
        <v>40</v>
      </c>
      <c r="AZ21" s="80">
        <f t="shared" si="55"/>
        <v>40</v>
      </c>
      <c r="BA21" s="80">
        <f t="shared" si="56"/>
        <v>40</v>
      </c>
      <c r="BB21" s="80">
        <f t="shared" si="57"/>
        <v>27.272727272727273</v>
      </c>
      <c r="BC21" s="72">
        <f t="shared" si="19"/>
        <v>54.166666666666664</v>
      </c>
      <c r="BD21" s="72">
        <f t="shared" si="20"/>
        <v>60.625</v>
      </c>
      <c r="BE21" s="72">
        <f t="shared" si="21"/>
        <v>67.5</v>
      </c>
      <c r="BF21" s="72">
        <f t="shared" si="22"/>
        <v>81.25</v>
      </c>
      <c r="BG21" s="72">
        <f t="shared" si="23"/>
        <v>122.5</v>
      </c>
    </row>
    <row r="22" spans="1:59" x14ac:dyDescent="0.15">
      <c r="B22" s="91" t="s">
        <v>128</v>
      </c>
      <c r="C22" s="72">
        <f>求节点(节奏总纲!$P$4:$P$163,节奏总纲!$O$4:$O$163,前期规划!D22)</f>
        <v>59.066704614192936</v>
      </c>
      <c r="D22" s="93">
        <v>59</v>
      </c>
      <c r="E22" s="92">
        <f>$D22*E$21</f>
        <v>47.2</v>
      </c>
      <c r="F22" s="92">
        <f t="shared" ref="F22:H28" si="60">$D22*F$21</f>
        <v>35.4</v>
      </c>
      <c r="G22" s="92">
        <f t="shared" si="60"/>
        <v>23.6</v>
      </c>
      <c r="H22" s="92">
        <f t="shared" si="60"/>
        <v>11.8</v>
      </c>
      <c r="I22" s="76">
        <v>0</v>
      </c>
      <c r="J22" s="76">
        <v>0</v>
      </c>
      <c r="K22" s="76">
        <v>0</v>
      </c>
      <c r="L22" s="80">
        <v>0</v>
      </c>
      <c r="M22" s="76">
        <v>0</v>
      </c>
      <c r="N22" s="76">
        <v>0</v>
      </c>
      <c r="Q22" s="91">
        <v>360</v>
      </c>
      <c r="R22" s="92">
        <f t="shared" si="58"/>
        <v>30</v>
      </c>
      <c r="S22" s="92">
        <f>求节点(节奏总纲!$P$4:$P$163,节奏总纲!$O$4:$O$163,Q22)</f>
        <v>84.957158709068153</v>
      </c>
      <c r="T22" s="136" t="str">
        <f t="shared" si="24"/>
        <v>橙+</v>
      </c>
      <c r="U22" s="136" t="str">
        <f t="shared" si="25"/>
        <v>橙+</v>
      </c>
      <c r="V22" s="136" t="str">
        <f t="shared" si="26"/>
        <v>橙+</v>
      </c>
      <c r="W22" s="136" t="str">
        <f t="shared" si="27"/>
        <v>红</v>
      </c>
      <c r="X22" s="136" t="str">
        <f t="shared" si="28"/>
        <v>红</v>
      </c>
      <c r="Y22" s="80">
        <f t="shared" si="29"/>
        <v>15</v>
      </c>
      <c r="Z22" s="80">
        <f t="shared" si="30"/>
        <v>15</v>
      </c>
      <c r="AA22" s="80">
        <f t="shared" si="31"/>
        <v>15</v>
      </c>
      <c r="AB22" s="80">
        <f t="shared" si="32"/>
        <v>15</v>
      </c>
      <c r="AC22" s="80">
        <f t="shared" si="33"/>
        <v>1.5</v>
      </c>
      <c r="AD22" s="80">
        <f t="shared" si="34"/>
        <v>0</v>
      </c>
      <c r="AE22" s="80">
        <f t="shared" si="35"/>
        <v>20</v>
      </c>
      <c r="AF22" s="80">
        <f t="shared" si="36"/>
        <v>20</v>
      </c>
      <c r="AG22" s="80">
        <f t="shared" si="37"/>
        <v>20</v>
      </c>
      <c r="AH22" s="80">
        <f t="shared" si="38"/>
        <v>20</v>
      </c>
      <c r="AI22" s="80">
        <f t="shared" si="39"/>
        <v>5</v>
      </c>
      <c r="AJ22" s="80">
        <f t="shared" si="40"/>
        <v>0</v>
      </c>
      <c r="AK22" s="80">
        <f t="shared" si="41"/>
        <v>25</v>
      </c>
      <c r="AL22" s="80">
        <f t="shared" si="42"/>
        <v>25</v>
      </c>
      <c r="AM22" s="80">
        <f t="shared" si="43"/>
        <v>25</v>
      </c>
      <c r="AN22" s="80">
        <f t="shared" si="44"/>
        <v>25</v>
      </c>
      <c r="AO22" s="80">
        <f t="shared" si="45"/>
        <v>12.5</v>
      </c>
      <c r="AP22" s="80">
        <f t="shared" si="46"/>
        <v>0</v>
      </c>
      <c r="AQ22" s="80">
        <f t="shared" si="47"/>
        <v>30</v>
      </c>
      <c r="AR22" s="80">
        <f t="shared" si="48"/>
        <v>30</v>
      </c>
      <c r="AS22" s="80">
        <f t="shared" si="49"/>
        <v>30</v>
      </c>
      <c r="AT22" s="80">
        <f t="shared" si="50"/>
        <v>30</v>
      </c>
      <c r="AU22" s="80">
        <f t="shared" si="51"/>
        <v>30</v>
      </c>
      <c r="AV22" s="80">
        <f t="shared" si="52"/>
        <v>0</v>
      </c>
      <c r="AW22" s="76">
        <f t="shared" si="15"/>
        <v>40</v>
      </c>
      <c r="AX22" s="76">
        <f t="shared" si="53"/>
        <v>40</v>
      </c>
      <c r="AY22" s="76">
        <f t="shared" si="54"/>
        <v>40</v>
      </c>
      <c r="AZ22" s="80">
        <f t="shared" si="55"/>
        <v>40</v>
      </c>
      <c r="BA22" s="80">
        <f t="shared" si="56"/>
        <v>40</v>
      </c>
      <c r="BB22" s="80">
        <f t="shared" si="57"/>
        <v>32.727272727272727</v>
      </c>
      <c r="BC22" s="72">
        <f t="shared" si="19"/>
        <v>56.666666666666664</v>
      </c>
      <c r="BD22" s="72">
        <f t="shared" si="20"/>
        <v>62.5</v>
      </c>
      <c r="BE22" s="72">
        <f t="shared" si="21"/>
        <v>70</v>
      </c>
      <c r="BF22" s="72">
        <f t="shared" si="22"/>
        <v>85</v>
      </c>
      <c r="BG22" s="72">
        <f t="shared" si="23"/>
        <v>130</v>
      </c>
    </row>
    <row r="23" spans="1:59" x14ac:dyDescent="0.15">
      <c r="A23" s="94">
        <f>D23-D22</f>
        <v>1</v>
      </c>
      <c r="B23" s="91" t="s">
        <v>128</v>
      </c>
      <c r="C23" s="72">
        <f>求节点(节奏总纲!$P$4:$P$163,节奏总纲!$O$4:$O$163,前期规划!D23)</f>
        <v>59.300028460644697</v>
      </c>
      <c r="D23" s="93">
        <v>60</v>
      </c>
      <c r="E23" s="92">
        <f t="shared" ref="E23:E28" si="61">$D23*E$21</f>
        <v>48</v>
      </c>
      <c r="F23" s="92">
        <f t="shared" si="60"/>
        <v>36</v>
      </c>
      <c r="G23" s="92">
        <f t="shared" si="60"/>
        <v>24</v>
      </c>
      <c r="H23" s="92">
        <f t="shared" si="60"/>
        <v>12</v>
      </c>
      <c r="I23" s="76">
        <v>40</v>
      </c>
      <c r="J23" s="76">
        <v>0</v>
      </c>
      <c r="K23" s="76">
        <v>0</v>
      </c>
      <c r="L23" s="80">
        <v>0</v>
      </c>
      <c r="M23" s="76">
        <v>0</v>
      </c>
      <c r="N23" s="76">
        <v>0</v>
      </c>
      <c r="Q23" s="91">
        <v>390</v>
      </c>
      <c r="R23" s="92">
        <f t="shared" si="58"/>
        <v>30</v>
      </c>
      <c r="S23" s="92">
        <f>求节点(节奏总纲!$P$4:$P$163,节奏总纲!$O$4:$O$163,Q23)</f>
        <v>86.106879061232277</v>
      </c>
      <c r="T23" s="136" t="str">
        <f t="shared" si="24"/>
        <v>橙+</v>
      </c>
      <c r="U23" s="136" t="str">
        <f t="shared" si="25"/>
        <v>橙+</v>
      </c>
      <c r="V23" s="136" t="str">
        <f t="shared" si="26"/>
        <v>橙+</v>
      </c>
      <c r="W23" s="136" t="str">
        <f t="shared" si="27"/>
        <v>红</v>
      </c>
      <c r="X23" s="136" t="str">
        <f t="shared" si="28"/>
        <v>红</v>
      </c>
      <c r="Y23" s="80">
        <f t="shared" si="29"/>
        <v>15</v>
      </c>
      <c r="Z23" s="80">
        <f t="shared" si="30"/>
        <v>15</v>
      </c>
      <c r="AA23" s="80">
        <f t="shared" si="31"/>
        <v>15</v>
      </c>
      <c r="AB23" s="80">
        <f t="shared" si="32"/>
        <v>15</v>
      </c>
      <c r="AC23" s="80">
        <f t="shared" si="33"/>
        <v>2.25</v>
      </c>
      <c r="AD23" s="80">
        <f t="shared" si="34"/>
        <v>0</v>
      </c>
      <c r="AE23" s="80">
        <f t="shared" si="35"/>
        <v>20</v>
      </c>
      <c r="AF23" s="80">
        <f t="shared" si="36"/>
        <v>20</v>
      </c>
      <c r="AG23" s="80">
        <f t="shared" si="37"/>
        <v>20</v>
      </c>
      <c r="AH23" s="80">
        <f t="shared" si="38"/>
        <v>20</v>
      </c>
      <c r="AI23" s="80">
        <f t="shared" si="39"/>
        <v>6.25</v>
      </c>
      <c r="AJ23" s="80">
        <f t="shared" si="40"/>
        <v>0</v>
      </c>
      <c r="AK23" s="80">
        <f t="shared" si="41"/>
        <v>25</v>
      </c>
      <c r="AL23" s="80">
        <f t="shared" si="42"/>
        <v>25</v>
      </c>
      <c r="AM23" s="80">
        <f t="shared" si="43"/>
        <v>25</v>
      </c>
      <c r="AN23" s="80">
        <f t="shared" si="44"/>
        <v>25</v>
      </c>
      <c r="AO23" s="80">
        <f t="shared" si="45"/>
        <v>14.583333333333332</v>
      </c>
      <c r="AP23" s="80">
        <f t="shared" si="46"/>
        <v>0</v>
      </c>
      <c r="AQ23" s="80">
        <f t="shared" si="47"/>
        <v>30</v>
      </c>
      <c r="AR23" s="80">
        <f t="shared" si="48"/>
        <v>30</v>
      </c>
      <c r="AS23" s="80">
        <f t="shared" si="49"/>
        <v>30</v>
      </c>
      <c r="AT23" s="80">
        <f t="shared" si="50"/>
        <v>30</v>
      </c>
      <c r="AU23" s="80">
        <f t="shared" si="51"/>
        <v>30</v>
      </c>
      <c r="AV23" s="80">
        <f t="shared" si="52"/>
        <v>2.0454545454545459</v>
      </c>
      <c r="AW23" s="76">
        <f t="shared" si="15"/>
        <v>40</v>
      </c>
      <c r="AX23" s="76">
        <f t="shared" si="53"/>
        <v>40</v>
      </c>
      <c r="AY23" s="76">
        <f t="shared" si="54"/>
        <v>40</v>
      </c>
      <c r="AZ23" s="80">
        <f t="shared" si="55"/>
        <v>40</v>
      </c>
      <c r="BA23" s="80">
        <f t="shared" si="56"/>
        <v>40</v>
      </c>
      <c r="BB23" s="80">
        <f t="shared" si="57"/>
        <v>38.18181818181818</v>
      </c>
      <c r="BC23" s="72">
        <f t="shared" si="19"/>
        <v>59.166666666666664</v>
      </c>
      <c r="BD23" s="72">
        <f t="shared" si="20"/>
        <v>64.375</v>
      </c>
      <c r="BE23" s="72">
        <f t="shared" si="21"/>
        <v>72.5</v>
      </c>
      <c r="BF23" s="72">
        <f t="shared" si="22"/>
        <v>88.75</v>
      </c>
      <c r="BG23" s="72">
        <f t="shared" si="23"/>
        <v>137.5</v>
      </c>
    </row>
    <row r="24" spans="1:59" x14ac:dyDescent="0.15">
      <c r="A24" s="94">
        <f t="shared" ref="A24:A28" si="62">D24-D23</f>
        <v>60</v>
      </c>
      <c r="B24" s="91" t="s">
        <v>129</v>
      </c>
      <c r="C24" s="72">
        <f>求节点(节奏总纲!$P$4:$P$163,节奏总纲!$O$4:$O$163,前期规划!D24)</f>
        <v>69.18336653741882</v>
      </c>
      <c r="D24" s="93">
        <v>120</v>
      </c>
      <c r="E24" s="92">
        <f t="shared" si="61"/>
        <v>96</v>
      </c>
      <c r="F24" s="92">
        <f t="shared" si="60"/>
        <v>72</v>
      </c>
      <c r="G24" s="92">
        <f t="shared" si="60"/>
        <v>48</v>
      </c>
      <c r="H24" s="92">
        <f t="shared" si="60"/>
        <v>24</v>
      </c>
      <c r="I24" s="76">
        <v>40</v>
      </c>
      <c r="J24" s="76">
        <v>40</v>
      </c>
      <c r="K24" s="76">
        <v>0</v>
      </c>
      <c r="L24" s="80">
        <v>0</v>
      </c>
      <c r="M24" s="76">
        <v>0</v>
      </c>
      <c r="N24" s="76">
        <v>0</v>
      </c>
      <c r="Q24" s="91">
        <v>420</v>
      </c>
      <c r="R24" s="92">
        <f t="shared" si="58"/>
        <v>30</v>
      </c>
      <c r="S24" s="92">
        <f>求节点(节奏总纲!$P$4:$P$163,节奏总纲!$O$4:$O$163,Q24)</f>
        <v>87.171758893450118</v>
      </c>
      <c r="T24" s="136" t="str">
        <f t="shared" si="24"/>
        <v>橙+</v>
      </c>
      <c r="U24" s="136" t="str">
        <f t="shared" si="25"/>
        <v>橙+</v>
      </c>
      <c r="V24" s="136" t="str">
        <f t="shared" si="26"/>
        <v>橙+</v>
      </c>
      <c r="W24" s="136" t="str">
        <f t="shared" si="27"/>
        <v>红</v>
      </c>
      <c r="X24" s="136" t="str">
        <f t="shared" si="28"/>
        <v>红+</v>
      </c>
      <c r="Y24" s="80">
        <f t="shared" si="29"/>
        <v>15</v>
      </c>
      <c r="Z24" s="80">
        <f t="shared" si="30"/>
        <v>15</v>
      </c>
      <c r="AA24" s="80">
        <f t="shared" si="31"/>
        <v>15</v>
      </c>
      <c r="AB24" s="80">
        <f t="shared" si="32"/>
        <v>15</v>
      </c>
      <c r="AC24" s="80">
        <f t="shared" si="33"/>
        <v>3</v>
      </c>
      <c r="AD24" s="80">
        <f t="shared" si="34"/>
        <v>0</v>
      </c>
      <c r="AE24" s="80">
        <f t="shared" si="35"/>
        <v>20</v>
      </c>
      <c r="AF24" s="80">
        <f t="shared" si="36"/>
        <v>20</v>
      </c>
      <c r="AG24" s="80">
        <f t="shared" si="37"/>
        <v>20</v>
      </c>
      <c r="AH24" s="80">
        <f t="shared" si="38"/>
        <v>20</v>
      </c>
      <c r="AI24" s="80">
        <f t="shared" si="39"/>
        <v>7.5</v>
      </c>
      <c r="AJ24" s="80">
        <f t="shared" si="40"/>
        <v>0</v>
      </c>
      <c r="AK24" s="80">
        <f t="shared" si="41"/>
        <v>25</v>
      </c>
      <c r="AL24" s="80">
        <f t="shared" si="42"/>
        <v>25</v>
      </c>
      <c r="AM24" s="80">
        <f t="shared" si="43"/>
        <v>25</v>
      </c>
      <c r="AN24" s="80">
        <f t="shared" si="44"/>
        <v>25</v>
      </c>
      <c r="AO24" s="80">
        <f t="shared" si="45"/>
        <v>16.666666666666664</v>
      </c>
      <c r="AP24" s="80">
        <f t="shared" si="46"/>
        <v>0</v>
      </c>
      <c r="AQ24" s="80">
        <f t="shared" si="47"/>
        <v>30</v>
      </c>
      <c r="AR24" s="80">
        <f t="shared" si="48"/>
        <v>30</v>
      </c>
      <c r="AS24" s="80">
        <f t="shared" si="49"/>
        <v>30</v>
      </c>
      <c r="AT24" s="80">
        <f t="shared" si="50"/>
        <v>30</v>
      </c>
      <c r="AU24" s="80">
        <f t="shared" si="51"/>
        <v>30</v>
      </c>
      <c r="AV24" s="80">
        <f t="shared" si="52"/>
        <v>4.0909090909090917</v>
      </c>
      <c r="AW24" s="76">
        <f t="shared" si="15"/>
        <v>40</v>
      </c>
      <c r="AX24" s="76">
        <f t="shared" si="53"/>
        <v>40</v>
      </c>
      <c r="AY24" s="76">
        <f t="shared" si="54"/>
        <v>40</v>
      </c>
      <c r="AZ24" s="80">
        <f t="shared" si="55"/>
        <v>40</v>
      </c>
      <c r="BA24" s="80">
        <f t="shared" si="56"/>
        <v>40</v>
      </c>
      <c r="BB24" s="80">
        <f t="shared" si="57"/>
        <v>40</v>
      </c>
      <c r="BC24" s="72">
        <f t="shared" si="19"/>
        <v>61</v>
      </c>
      <c r="BD24" s="72">
        <f t="shared" si="20"/>
        <v>66.25</v>
      </c>
      <c r="BE24" s="72">
        <f t="shared" si="21"/>
        <v>75</v>
      </c>
      <c r="BF24" s="72">
        <f t="shared" si="22"/>
        <v>92.5</v>
      </c>
      <c r="BG24" s="72">
        <f t="shared" si="23"/>
        <v>145</v>
      </c>
    </row>
    <row r="25" spans="1:59" x14ac:dyDescent="0.15">
      <c r="A25" s="94">
        <f t="shared" si="62"/>
        <v>90</v>
      </c>
      <c r="B25" s="91" t="s">
        <v>130</v>
      </c>
      <c r="C25" s="72">
        <f>求节点(节奏总纲!$P$4:$P$163,节奏总纲!$O$4:$O$163,前期规划!D25)</f>
        <v>77.205261233275195</v>
      </c>
      <c r="D25" s="93">
        <v>210</v>
      </c>
      <c r="E25" s="92">
        <f t="shared" si="61"/>
        <v>168</v>
      </c>
      <c r="F25" s="92">
        <f t="shared" si="60"/>
        <v>126</v>
      </c>
      <c r="G25" s="92">
        <f t="shared" si="60"/>
        <v>84</v>
      </c>
      <c r="H25" s="92">
        <f t="shared" si="60"/>
        <v>42</v>
      </c>
      <c r="I25" s="76">
        <v>40</v>
      </c>
      <c r="J25" s="76">
        <v>40</v>
      </c>
      <c r="K25" s="76">
        <v>40</v>
      </c>
      <c r="L25" s="80">
        <v>0</v>
      </c>
      <c r="M25" s="76">
        <v>0</v>
      </c>
      <c r="N25" s="76">
        <v>0</v>
      </c>
      <c r="Q25" s="91">
        <v>450</v>
      </c>
      <c r="R25" s="92">
        <f t="shared" si="58"/>
        <v>30</v>
      </c>
      <c r="S25" s="92">
        <f>求节点(节奏总纲!$P$4:$P$163,节奏总纲!$O$4:$O$163,Q25)</f>
        <v>88.164987373156592</v>
      </c>
      <c r="T25" s="136" t="str">
        <f t="shared" si="24"/>
        <v>橙+</v>
      </c>
      <c r="U25" s="136" t="str">
        <f t="shared" si="25"/>
        <v>橙+</v>
      </c>
      <c r="V25" s="136" t="str">
        <f t="shared" si="26"/>
        <v>橙+</v>
      </c>
      <c r="W25" s="136" t="str">
        <f t="shared" si="27"/>
        <v>红</v>
      </c>
      <c r="X25" s="136" t="str">
        <f t="shared" si="28"/>
        <v>红+</v>
      </c>
      <c r="Y25" s="80">
        <f t="shared" si="29"/>
        <v>15</v>
      </c>
      <c r="Z25" s="80">
        <f t="shared" si="30"/>
        <v>15</v>
      </c>
      <c r="AA25" s="80">
        <f t="shared" si="31"/>
        <v>15</v>
      </c>
      <c r="AB25" s="80">
        <f t="shared" si="32"/>
        <v>15</v>
      </c>
      <c r="AC25" s="80">
        <f t="shared" si="33"/>
        <v>3.75</v>
      </c>
      <c r="AD25" s="80">
        <f t="shared" si="34"/>
        <v>0</v>
      </c>
      <c r="AE25" s="80">
        <f t="shared" si="35"/>
        <v>20</v>
      </c>
      <c r="AF25" s="80">
        <f t="shared" si="36"/>
        <v>20</v>
      </c>
      <c r="AG25" s="80">
        <f t="shared" si="37"/>
        <v>20</v>
      </c>
      <c r="AH25" s="80">
        <f t="shared" si="38"/>
        <v>20</v>
      </c>
      <c r="AI25" s="80">
        <f t="shared" si="39"/>
        <v>8.75</v>
      </c>
      <c r="AJ25" s="80">
        <f t="shared" si="40"/>
        <v>0</v>
      </c>
      <c r="AK25" s="80">
        <f t="shared" si="41"/>
        <v>25</v>
      </c>
      <c r="AL25" s="80">
        <f t="shared" si="42"/>
        <v>25</v>
      </c>
      <c r="AM25" s="80">
        <f t="shared" si="43"/>
        <v>25</v>
      </c>
      <c r="AN25" s="80">
        <f t="shared" si="44"/>
        <v>25</v>
      </c>
      <c r="AO25" s="80">
        <f t="shared" si="45"/>
        <v>18.75</v>
      </c>
      <c r="AP25" s="80">
        <f t="shared" si="46"/>
        <v>0</v>
      </c>
      <c r="AQ25" s="80">
        <f t="shared" si="47"/>
        <v>30</v>
      </c>
      <c r="AR25" s="80">
        <f t="shared" si="48"/>
        <v>30</v>
      </c>
      <c r="AS25" s="80">
        <f t="shared" si="49"/>
        <v>30</v>
      </c>
      <c r="AT25" s="80">
        <f t="shared" si="50"/>
        <v>30</v>
      </c>
      <c r="AU25" s="80">
        <f t="shared" si="51"/>
        <v>30</v>
      </c>
      <c r="AV25" s="80">
        <f t="shared" si="52"/>
        <v>6.1363636363636367</v>
      </c>
      <c r="AW25" s="76">
        <f t="shared" si="15"/>
        <v>40</v>
      </c>
      <c r="AX25" s="76">
        <f t="shared" si="53"/>
        <v>40</v>
      </c>
      <c r="AY25" s="76">
        <f t="shared" si="54"/>
        <v>40</v>
      </c>
      <c r="AZ25" s="80">
        <f t="shared" si="55"/>
        <v>40</v>
      </c>
      <c r="BA25" s="80">
        <f t="shared" si="56"/>
        <v>40</v>
      </c>
      <c r="BB25" s="80">
        <f t="shared" si="57"/>
        <v>40</v>
      </c>
      <c r="BC25" s="72">
        <f t="shared" si="19"/>
        <v>62.5</v>
      </c>
      <c r="BD25" s="72">
        <f t="shared" si="20"/>
        <v>68.125</v>
      </c>
      <c r="BE25" s="72">
        <f t="shared" si="21"/>
        <v>77.5</v>
      </c>
      <c r="BF25" s="72">
        <f t="shared" si="22"/>
        <v>96.25</v>
      </c>
      <c r="BG25" s="72">
        <f t="shared" si="23"/>
        <v>152.5</v>
      </c>
    </row>
    <row r="26" spans="1:59" x14ac:dyDescent="0.15">
      <c r="A26" s="94">
        <f t="shared" si="62"/>
        <v>90</v>
      </c>
      <c r="B26" s="91" t="s">
        <v>285</v>
      </c>
      <c r="C26" s="72">
        <f>求节点(节奏总纲!$P$4:$P$163,节奏总纲!$O$4:$O$163,前期规划!D26)</f>
        <v>82.328492296001457</v>
      </c>
      <c r="D26" s="93">
        <v>300</v>
      </c>
      <c r="E26" s="92">
        <f t="shared" si="61"/>
        <v>240</v>
      </c>
      <c r="F26" s="92">
        <f t="shared" si="60"/>
        <v>180</v>
      </c>
      <c r="G26" s="92">
        <f t="shared" si="60"/>
        <v>120</v>
      </c>
      <c r="H26" s="92">
        <f t="shared" si="60"/>
        <v>60</v>
      </c>
      <c r="I26" s="80">
        <v>40</v>
      </c>
      <c r="J26" s="80">
        <v>40</v>
      </c>
      <c r="K26" s="80">
        <v>40</v>
      </c>
      <c r="L26" s="80">
        <v>40</v>
      </c>
      <c r="M26" s="80">
        <v>0</v>
      </c>
      <c r="N26" s="80">
        <v>0</v>
      </c>
      <c r="Q26" s="91">
        <v>480</v>
      </c>
      <c r="R26" s="92">
        <f t="shared" si="58"/>
        <v>30</v>
      </c>
      <c r="S26" s="92">
        <f>求节点(节奏总纲!$P$4:$P$163,节奏总纲!$O$4:$O$163,Q26)</f>
        <v>89.095870094999412</v>
      </c>
      <c r="T26" s="136" t="str">
        <f t="shared" si="24"/>
        <v>橙+</v>
      </c>
      <c r="U26" s="136" t="str">
        <f t="shared" si="25"/>
        <v>橙+</v>
      </c>
      <c r="V26" s="136" t="str">
        <f t="shared" si="26"/>
        <v>橙+</v>
      </c>
      <c r="W26" s="136" t="str">
        <f t="shared" si="27"/>
        <v>红</v>
      </c>
      <c r="X26" s="136" t="str">
        <f t="shared" si="28"/>
        <v>红+</v>
      </c>
      <c r="Y26" s="80">
        <f t="shared" si="29"/>
        <v>15</v>
      </c>
      <c r="Z26" s="80">
        <f t="shared" si="30"/>
        <v>15</v>
      </c>
      <c r="AA26" s="80">
        <f t="shared" si="31"/>
        <v>15</v>
      </c>
      <c r="AB26" s="80">
        <f t="shared" si="32"/>
        <v>15</v>
      </c>
      <c r="AC26" s="80">
        <f t="shared" si="33"/>
        <v>4.5</v>
      </c>
      <c r="AD26" s="80">
        <f t="shared" si="34"/>
        <v>0</v>
      </c>
      <c r="AE26" s="80">
        <f t="shared" si="35"/>
        <v>20</v>
      </c>
      <c r="AF26" s="80">
        <f t="shared" si="36"/>
        <v>20</v>
      </c>
      <c r="AG26" s="80">
        <f t="shared" si="37"/>
        <v>20</v>
      </c>
      <c r="AH26" s="80">
        <f t="shared" si="38"/>
        <v>20</v>
      </c>
      <c r="AI26" s="80">
        <f t="shared" si="39"/>
        <v>10</v>
      </c>
      <c r="AJ26" s="80">
        <f t="shared" si="40"/>
        <v>0</v>
      </c>
      <c r="AK26" s="80">
        <f t="shared" si="41"/>
        <v>25</v>
      </c>
      <c r="AL26" s="80">
        <f t="shared" si="42"/>
        <v>25</v>
      </c>
      <c r="AM26" s="80">
        <f t="shared" si="43"/>
        <v>25</v>
      </c>
      <c r="AN26" s="80">
        <f t="shared" si="44"/>
        <v>25</v>
      </c>
      <c r="AO26" s="80">
        <f t="shared" si="45"/>
        <v>20.833333333333329</v>
      </c>
      <c r="AP26" s="80">
        <f t="shared" si="46"/>
        <v>0</v>
      </c>
      <c r="AQ26" s="80">
        <f t="shared" si="47"/>
        <v>30</v>
      </c>
      <c r="AR26" s="80">
        <f t="shared" si="48"/>
        <v>30</v>
      </c>
      <c r="AS26" s="80">
        <f t="shared" si="49"/>
        <v>30</v>
      </c>
      <c r="AT26" s="80">
        <f t="shared" si="50"/>
        <v>30</v>
      </c>
      <c r="AU26" s="80">
        <f t="shared" si="51"/>
        <v>30</v>
      </c>
      <c r="AV26" s="80">
        <f t="shared" si="52"/>
        <v>8.1818181818181834</v>
      </c>
      <c r="AW26" s="76">
        <f t="shared" si="15"/>
        <v>40</v>
      </c>
      <c r="AX26" s="76">
        <f t="shared" si="53"/>
        <v>40</v>
      </c>
      <c r="AY26" s="76">
        <f t="shared" si="54"/>
        <v>40</v>
      </c>
      <c r="AZ26" s="80">
        <f t="shared" si="55"/>
        <v>40</v>
      </c>
      <c r="BA26" s="80">
        <f t="shared" si="56"/>
        <v>40</v>
      </c>
      <c r="BB26" s="80">
        <f t="shared" si="57"/>
        <v>40</v>
      </c>
      <c r="BC26" s="72">
        <f t="shared" si="19"/>
        <v>64</v>
      </c>
      <c r="BD26" s="72">
        <f t="shared" si="20"/>
        <v>70</v>
      </c>
      <c r="BE26" s="72">
        <f t="shared" si="21"/>
        <v>80</v>
      </c>
      <c r="BF26" s="72">
        <f t="shared" si="22"/>
        <v>100</v>
      </c>
      <c r="BG26" s="72">
        <f t="shared" si="23"/>
        <v>160</v>
      </c>
    </row>
    <row r="27" spans="1:59" x14ac:dyDescent="0.15">
      <c r="A27" s="94">
        <f t="shared" si="62"/>
        <v>600</v>
      </c>
      <c r="B27" s="91" t="s">
        <v>131</v>
      </c>
      <c r="C27" s="72">
        <f>求节点(节奏总纲!$P$4:$P$163,节奏总纲!$O$4:$O$163,前期规划!D27)</f>
        <v>98.149357978981357</v>
      </c>
      <c r="D27" s="93">
        <v>900</v>
      </c>
      <c r="E27" s="92">
        <f t="shared" si="61"/>
        <v>720</v>
      </c>
      <c r="F27" s="92">
        <f t="shared" si="60"/>
        <v>540</v>
      </c>
      <c r="G27" s="92">
        <f t="shared" si="60"/>
        <v>360</v>
      </c>
      <c r="H27" s="92">
        <f t="shared" si="60"/>
        <v>180</v>
      </c>
      <c r="I27" s="76">
        <v>40</v>
      </c>
      <c r="J27" s="76">
        <v>40</v>
      </c>
      <c r="K27" s="76">
        <v>40</v>
      </c>
      <c r="L27" s="80">
        <v>40</v>
      </c>
      <c r="M27" s="76">
        <v>40</v>
      </c>
      <c r="N27" s="76">
        <v>0</v>
      </c>
      <c r="Q27" s="91">
        <v>510</v>
      </c>
      <c r="R27" s="92">
        <f t="shared" si="58"/>
        <v>30</v>
      </c>
      <c r="S27" s="92">
        <f>求节点(节奏总纲!$P$4:$P$163,节奏总纲!$O$4:$O$163,Q27)</f>
        <v>89.970834519193531</v>
      </c>
      <c r="T27" s="136" t="str">
        <f t="shared" si="24"/>
        <v>橙+</v>
      </c>
      <c r="U27" s="136" t="str">
        <f t="shared" si="25"/>
        <v>橙+</v>
      </c>
      <c r="V27" s="136" t="str">
        <f t="shared" si="26"/>
        <v>橙+</v>
      </c>
      <c r="W27" s="136" t="str">
        <f t="shared" si="27"/>
        <v>红</v>
      </c>
      <c r="X27" s="136" t="str">
        <f t="shared" si="28"/>
        <v>红+</v>
      </c>
      <c r="Y27" s="80">
        <f t="shared" si="29"/>
        <v>15</v>
      </c>
      <c r="Z27" s="80">
        <f t="shared" si="30"/>
        <v>15</v>
      </c>
      <c r="AA27" s="80">
        <f t="shared" si="31"/>
        <v>15</v>
      </c>
      <c r="AB27" s="80">
        <f t="shared" si="32"/>
        <v>15</v>
      </c>
      <c r="AC27" s="80">
        <f t="shared" si="33"/>
        <v>5.25</v>
      </c>
      <c r="AD27" s="80">
        <f t="shared" si="34"/>
        <v>0</v>
      </c>
      <c r="AE27" s="80">
        <f t="shared" si="35"/>
        <v>20</v>
      </c>
      <c r="AF27" s="80">
        <f t="shared" si="36"/>
        <v>20</v>
      </c>
      <c r="AG27" s="80">
        <f t="shared" si="37"/>
        <v>20</v>
      </c>
      <c r="AH27" s="80">
        <f t="shared" si="38"/>
        <v>20</v>
      </c>
      <c r="AI27" s="80">
        <f t="shared" si="39"/>
        <v>11.25</v>
      </c>
      <c r="AJ27" s="80">
        <f t="shared" si="40"/>
        <v>0</v>
      </c>
      <c r="AK27" s="80">
        <f t="shared" si="41"/>
        <v>25</v>
      </c>
      <c r="AL27" s="80">
        <f t="shared" si="42"/>
        <v>25</v>
      </c>
      <c r="AM27" s="80">
        <f t="shared" si="43"/>
        <v>25</v>
      </c>
      <c r="AN27" s="80">
        <f t="shared" si="44"/>
        <v>25</v>
      </c>
      <c r="AO27" s="80">
        <f t="shared" si="45"/>
        <v>22.916666666666664</v>
      </c>
      <c r="AP27" s="80">
        <f t="shared" si="46"/>
        <v>0</v>
      </c>
      <c r="AQ27" s="80">
        <f t="shared" si="47"/>
        <v>30</v>
      </c>
      <c r="AR27" s="80">
        <f t="shared" si="48"/>
        <v>30</v>
      </c>
      <c r="AS27" s="80">
        <f t="shared" si="49"/>
        <v>30</v>
      </c>
      <c r="AT27" s="80">
        <f t="shared" si="50"/>
        <v>30</v>
      </c>
      <c r="AU27" s="80">
        <f t="shared" si="51"/>
        <v>30</v>
      </c>
      <c r="AV27" s="80">
        <f t="shared" si="52"/>
        <v>10.227272727272727</v>
      </c>
      <c r="AW27" s="76">
        <f t="shared" si="15"/>
        <v>40</v>
      </c>
      <c r="AX27" s="76">
        <f t="shared" si="53"/>
        <v>40</v>
      </c>
      <c r="AY27" s="76">
        <f t="shared" si="54"/>
        <v>40</v>
      </c>
      <c r="AZ27" s="80">
        <f t="shared" si="55"/>
        <v>40</v>
      </c>
      <c r="BA27" s="80">
        <f t="shared" si="56"/>
        <v>40</v>
      </c>
      <c r="BB27" s="80">
        <f t="shared" si="57"/>
        <v>40</v>
      </c>
      <c r="BC27" s="72">
        <f t="shared" si="19"/>
        <v>65.5</v>
      </c>
      <c r="BD27" s="72">
        <f t="shared" si="20"/>
        <v>71.875</v>
      </c>
      <c r="BE27" s="72">
        <f t="shared" si="21"/>
        <v>82.5</v>
      </c>
      <c r="BF27" s="72">
        <f t="shared" si="22"/>
        <v>103.75</v>
      </c>
      <c r="BG27" s="72">
        <f t="shared" si="23"/>
        <v>160</v>
      </c>
    </row>
    <row r="28" spans="1:59" x14ac:dyDescent="0.15">
      <c r="A28" s="94">
        <f t="shared" si="62"/>
        <v>1100</v>
      </c>
      <c r="B28" s="91" t="s">
        <v>267</v>
      </c>
      <c r="C28" s="72">
        <f>求节点(节奏总纲!$P$4:$P$163,节奏总纲!$O$4:$O$163,前期规划!D28)</f>
        <v>109.65730560052397</v>
      </c>
      <c r="D28" s="93">
        <v>2000</v>
      </c>
      <c r="E28" s="92">
        <f t="shared" si="61"/>
        <v>1600</v>
      </c>
      <c r="F28" s="92">
        <f t="shared" si="60"/>
        <v>1200</v>
      </c>
      <c r="G28" s="92">
        <f t="shared" si="60"/>
        <v>800</v>
      </c>
      <c r="H28" s="92">
        <f t="shared" si="60"/>
        <v>400</v>
      </c>
      <c r="I28" s="76">
        <v>40</v>
      </c>
      <c r="J28" s="76">
        <v>40</v>
      </c>
      <c r="K28" s="76">
        <v>40</v>
      </c>
      <c r="L28" s="80">
        <v>40</v>
      </c>
      <c r="M28" s="76">
        <v>40</v>
      </c>
      <c r="N28" s="76">
        <v>40</v>
      </c>
      <c r="Q28" s="91">
        <v>540</v>
      </c>
      <c r="R28" s="92">
        <f t="shared" si="58"/>
        <v>30</v>
      </c>
      <c r="S28" s="92">
        <f>求节点(节奏总纲!$P$4:$P$163,节奏总纲!$O$4:$O$163,Q28)</f>
        <v>90.789158318387649</v>
      </c>
      <c r="T28" s="136" t="str">
        <f t="shared" si="24"/>
        <v>橙+</v>
      </c>
      <c r="U28" s="136" t="str">
        <f t="shared" si="25"/>
        <v>橙+</v>
      </c>
      <c r="V28" s="136" t="str">
        <f t="shared" si="26"/>
        <v>红</v>
      </c>
      <c r="W28" s="136" t="str">
        <f t="shared" si="27"/>
        <v>红</v>
      </c>
      <c r="X28" s="136" t="str">
        <f t="shared" si="28"/>
        <v>红+</v>
      </c>
      <c r="Y28" s="80">
        <f t="shared" si="29"/>
        <v>15</v>
      </c>
      <c r="Z28" s="80">
        <f t="shared" si="30"/>
        <v>15</v>
      </c>
      <c r="AA28" s="80">
        <f t="shared" si="31"/>
        <v>15</v>
      </c>
      <c r="AB28" s="80">
        <f t="shared" si="32"/>
        <v>15</v>
      </c>
      <c r="AC28" s="80">
        <f t="shared" si="33"/>
        <v>6</v>
      </c>
      <c r="AD28" s="80">
        <f t="shared" si="34"/>
        <v>0</v>
      </c>
      <c r="AE28" s="80">
        <f t="shared" si="35"/>
        <v>20</v>
      </c>
      <c r="AF28" s="80">
        <f t="shared" si="36"/>
        <v>20</v>
      </c>
      <c r="AG28" s="80">
        <f t="shared" si="37"/>
        <v>20</v>
      </c>
      <c r="AH28" s="80">
        <f t="shared" si="38"/>
        <v>20</v>
      </c>
      <c r="AI28" s="80">
        <f t="shared" si="39"/>
        <v>12.5</v>
      </c>
      <c r="AJ28" s="80">
        <f t="shared" si="40"/>
        <v>0</v>
      </c>
      <c r="AK28" s="80">
        <f t="shared" si="41"/>
        <v>25</v>
      </c>
      <c r="AL28" s="80">
        <f t="shared" si="42"/>
        <v>25</v>
      </c>
      <c r="AM28" s="80">
        <f t="shared" si="43"/>
        <v>25</v>
      </c>
      <c r="AN28" s="80">
        <f t="shared" si="44"/>
        <v>25</v>
      </c>
      <c r="AO28" s="80">
        <f t="shared" si="45"/>
        <v>25</v>
      </c>
      <c r="AP28" s="80">
        <f t="shared" si="46"/>
        <v>0</v>
      </c>
      <c r="AQ28" s="80">
        <f t="shared" si="47"/>
        <v>30</v>
      </c>
      <c r="AR28" s="80">
        <f t="shared" si="48"/>
        <v>30</v>
      </c>
      <c r="AS28" s="80">
        <f t="shared" si="49"/>
        <v>30</v>
      </c>
      <c r="AT28" s="80">
        <f t="shared" si="50"/>
        <v>30</v>
      </c>
      <c r="AU28" s="80">
        <f t="shared" si="51"/>
        <v>30</v>
      </c>
      <c r="AV28" s="80">
        <f t="shared" si="52"/>
        <v>12.272727272727273</v>
      </c>
      <c r="AW28" s="76">
        <f t="shared" si="15"/>
        <v>40</v>
      </c>
      <c r="AX28" s="76">
        <f t="shared" si="53"/>
        <v>40</v>
      </c>
      <c r="AY28" s="76">
        <f t="shared" si="54"/>
        <v>40</v>
      </c>
      <c r="AZ28" s="80">
        <f t="shared" si="55"/>
        <v>40</v>
      </c>
      <c r="BA28" s="80">
        <f t="shared" si="56"/>
        <v>40</v>
      </c>
      <c r="BB28" s="80">
        <f t="shared" si="57"/>
        <v>40</v>
      </c>
      <c r="BC28" s="72">
        <f t="shared" si="19"/>
        <v>67</v>
      </c>
      <c r="BD28" s="72">
        <f t="shared" si="20"/>
        <v>73.75</v>
      </c>
      <c r="BE28" s="72">
        <f t="shared" si="21"/>
        <v>85</v>
      </c>
      <c r="BF28" s="72">
        <f t="shared" si="22"/>
        <v>107.5</v>
      </c>
      <c r="BG28" s="72">
        <f t="shared" si="23"/>
        <v>160</v>
      </c>
    </row>
    <row r="29" spans="1:59" x14ac:dyDescent="0.15">
      <c r="A29" s="94"/>
      <c r="B29" s="91"/>
      <c r="C29" s="72"/>
      <c r="D29" s="93"/>
      <c r="E29" s="92"/>
      <c r="F29" s="92"/>
      <c r="G29" s="92"/>
      <c r="H29" s="92"/>
      <c r="I29" s="76"/>
      <c r="J29" s="76"/>
      <c r="K29" s="76"/>
      <c r="L29" s="80"/>
      <c r="M29" s="76"/>
      <c r="N29" s="76"/>
      <c r="Q29" s="91">
        <v>570</v>
      </c>
      <c r="R29" s="92">
        <f t="shared" si="58"/>
        <v>30</v>
      </c>
      <c r="S29" s="92">
        <f>求节点(节奏总纲!$P$4:$P$163,节奏总纲!$O$4:$O$163,Q29)</f>
        <v>91.564978527410844</v>
      </c>
      <c r="T29" s="136" t="str">
        <f t="shared" si="24"/>
        <v>橙+</v>
      </c>
      <c r="U29" s="136" t="str">
        <f t="shared" si="25"/>
        <v>橙+</v>
      </c>
      <c r="V29" s="136" t="str">
        <f t="shared" si="26"/>
        <v>红</v>
      </c>
      <c r="W29" s="136" t="str">
        <f t="shared" si="27"/>
        <v>红</v>
      </c>
      <c r="X29" s="136" t="str">
        <f t="shared" si="28"/>
        <v>红+</v>
      </c>
      <c r="Y29" s="80">
        <f t="shared" si="29"/>
        <v>15</v>
      </c>
      <c r="Z29" s="80">
        <f t="shared" si="30"/>
        <v>15</v>
      </c>
      <c r="AA29" s="80">
        <f t="shared" si="31"/>
        <v>15</v>
      </c>
      <c r="AB29" s="80">
        <f t="shared" si="32"/>
        <v>15</v>
      </c>
      <c r="AC29" s="80">
        <f t="shared" si="33"/>
        <v>6.75</v>
      </c>
      <c r="AD29" s="80">
        <f t="shared" si="34"/>
        <v>0</v>
      </c>
      <c r="AE29" s="80">
        <f t="shared" si="35"/>
        <v>20</v>
      </c>
      <c r="AF29" s="80">
        <f t="shared" si="36"/>
        <v>20</v>
      </c>
      <c r="AG29" s="80">
        <f t="shared" si="37"/>
        <v>20</v>
      </c>
      <c r="AH29" s="80">
        <f t="shared" si="38"/>
        <v>20</v>
      </c>
      <c r="AI29" s="80">
        <f t="shared" si="39"/>
        <v>13.75</v>
      </c>
      <c r="AJ29" s="80">
        <f t="shared" si="40"/>
        <v>0</v>
      </c>
      <c r="AK29" s="80">
        <f t="shared" si="41"/>
        <v>25</v>
      </c>
      <c r="AL29" s="80">
        <f t="shared" si="42"/>
        <v>25</v>
      </c>
      <c r="AM29" s="80">
        <f t="shared" si="43"/>
        <v>25</v>
      </c>
      <c r="AN29" s="80">
        <f t="shared" si="44"/>
        <v>25</v>
      </c>
      <c r="AO29" s="80">
        <f t="shared" si="45"/>
        <v>25</v>
      </c>
      <c r="AP29" s="80">
        <f t="shared" si="46"/>
        <v>1.1363636363636365</v>
      </c>
      <c r="AQ29" s="80">
        <f t="shared" si="47"/>
        <v>30</v>
      </c>
      <c r="AR29" s="80">
        <f t="shared" si="48"/>
        <v>30</v>
      </c>
      <c r="AS29" s="80">
        <f t="shared" si="49"/>
        <v>30</v>
      </c>
      <c r="AT29" s="80">
        <f t="shared" si="50"/>
        <v>30</v>
      </c>
      <c r="AU29" s="80">
        <f t="shared" si="51"/>
        <v>30</v>
      </c>
      <c r="AV29" s="80">
        <f t="shared" si="52"/>
        <v>14.318181818181817</v>
      </c>
      <c r="AW29" s="76">
        <f t="shared" si="15"/>
        <v>40</v>
      </c>
      <c r="AX29" s="76">
        <f t="shared" si="53"/>
        <v>40</v>
      </c>
      <c r="AY29" s="76">
        <f t="shared" si="54"/>
        <v>40</v>
      </c>
      <c r="AZ29" s="80">
        <f t="shared" si="55"/>
        <v>40</v>
      </c>
      <c r="BA29" s="80">
        <f t="shared" si="56"/>
        <v>40</v>
      </c>
      <c r="BB29" s="80">
        <f t="shared" si="57"/>
        <v>40</v>
      </c>
      <c r="BC29" s="72">
        <f t="shared" si="19"/>
        <v>68.5</v>
      </c>
      <c r="BD29" s="72">
        <f t="shared" si="20"/>
        <v>75.625</v>
      </c>
      <c r="BE29" s="72">
        <f t="shared" si="21"/>
        <v>87.5</v>
      </c>
      <c r="BF29" s="72">
        <f t="shared" si="22"/>
        <v>111.25</v>
      </c>
      <c r="BG29" s="72">
        <f t="shared" si="23"/>
        <v>160</v>
      </c>
    </row>
    <row r="30" spans="1:59" x14ac:dyDescent="0.15">
      <c r="Q30" s="91">
        <v>600</v>
      </c>
      <c r="R30" s="92">
        <f t="shared" si="58"/>
        <v>30</v>
      </c>
      <c r="S30" s="92">
        <f>求节点(节奏总纲!$P$4:$P$163,节奏总纲!$O$4:$O$163,Q30)</f>
        <v>92.304802564325527</v>
      </c>
      <c r="T30" s="136" t="str">
        <f t="shared" si="24"/>
        <v>橙+</v>
      </c>
      <c r="U30" s="136" t="str">
        <f t="shared" si="25"/>
        <v>橙+</v>
      </c>
      <c r="V30" s="136" t="str">
        <f t="shared" si="26"/>
        <v>红</v>
      </c>
      <c r="W30" s="136" t="str">
        <f t="shared" si="27"/>
        <v>红</v>
      </c>
      <c r="X30" s="136" t="str">
        <f t="shared" si="28"/>
        <v>红+</v>
      </c>
      <c r="Y30" s="80">
        <f t="shared" si="29"/>
        <v>15</v>
      </c>
      <c r="Z30" s="80">
        <f t="shared" si="30"/>
        <v>15</v>
      </c>
      <c r="AA30" s="80">
        <f t="shared" si="31"/>
        <v>15</v>
      </c>
      <c r="AB30" s="80">
        <f t="shared" si="32"/>
        <v>15</v>
      </c>
      <c r="AC30" s="80">
        <f t="shared" si="33"/>
        <v>7.5</v>
      </c>
      <c r="AD30" s="80">
        <f t="shared" si="34"/>
        <v>0</v>
      </c>
      <c r="AE30" s="80">
        <f t="shared" si="35"/>
        <v>20</v>
      </c>
      <c r="AF30" s="80">
        <f t="shared" si="36"/>
        <v>20</v>
      </c>
      <c r="AG30" s="80">
        <f t="shared" si="37"/>
        <v>20</v>
      </c>
      <c r="AH30" s="80">
        <f t="shared" si="38"/>
        <v>20</v>
      </c>
      <c r="AI30" s="80">
        <f t="shared" si="39"/>
        <v>15</v>
      </c>
      <c r="AJ30" s="80">
        <f t="shared" si="40"/>
        <v>0</v>
      </c>
      <c r="AK30" s="80">
        <f t="shared" si="41"/>
        <v>25</v>
      </c>
      <c r="AL30" s="80">
        <f t="shared" si="42"/>
        <v>25</v>
      </c>
      <c r="AM30" s="80">
        <f t="shared" si="43"/>
        <v>25</v>
      </c>
      <c r="AN30" s="80">
        <f t="shared" si="44"/>
        <v>25</v>
      </c>
      <c r="AO30" s="80">
        <f t="shared" si="45"/>
        <v>25</v>
      </c>
      <c r="AP30" s="80">
        <f t="shared" si="46"/>
        <v>2.2727272727272729</v>
      </c>
      <c r="AQ30" s="80">
        <f t="shared" si="47"/>
        <v>30</v>
      </c>
      <c r="AR30" s="80">
        <f t="shared" si="48"/>
        <v>30</v>
      </c>
      <c r="AS30" s="80">
        <f t="shared" si="49"/>
        <v>30</v>
      </c>
      <c r="AT30" s="80">
        <f t="shared" si="50"/>
        <v>30</v>
      </c>
      <c r="AU30" s="80">
        <f t="shared" si="51"/>
        <v>30</v>
      </c>
      <c r="AV30" s="80">
        <f t="shared" si="52"/>
        <v>16.363636363636367</v>
      </c>
      <c r="AW30" s="76">
        <f t="shared" si="15"/>
        <v>40</v>
      </c>
      <c r="AX30" s="76">
        <f t="shared" si="53"/>
        <v>40</v>
      </c>
      <c r="AY30" s="76">
        <f t="shared" si="54"/>
        <v>40</v>
      </c>
      <c r="AZ30" s="80">
        <f t="shared" si="55"/>
        <v>40</v>
      </c>
      <c r="BA30" s="80">
        <f t="shared" si="56"/>
        <v>40</v>
      </c>
      <c r="BB30" s="80">
        <f t="shared" si="57"/>
        <v>40</v>
      </c>
      <c r="BC30" s="72">
        <f t="shared" si="19"/>
        <v>70</v>
      </c>
      <c r="BD30" s="72">
        <f t="shared" si="20"/>
        <v>77.5</v>
      </c>
      <c r="BE30" s="72">
        <f t="shared" si="21"/>
        <v>90</v>
      </c>
      <c r="BF30" s="72">
        <f t="shared" si="22"/>
        <v>115</v>
      </c>
      <c r="BG30" s="72">
        <f t="shared" si="23"/>
        <v>160</v>
      </c>
    </row>
    <row r="31" spans="1:59" x14ac:dyDescent="0.15">
      <c r="B31" s="179" t="s">
        <v>265</v>
      </c>
      <c r="C31" s="181"/>
      <c r="D31" s="179" t="s">
        <v>266</v>
      </c>
      <c r="E31" s="180"/>
      <c r="F31" s="180"/>
      <c r="G31" s="180"/>
      <c r="H31" s="181"/>
      <c r="Q31" s="91">
        <v>630</v>
      </c>
      <c r="R31" s="92">
        <f t="shared" si="58"/>
        <v>30</v>
      </c>
      <c r="S31" s="92">
        <f>求节点(节奏总纲!$P$4:$P$163,节奏总纲!$O$4:$O$163,Q31)</f>
        <v>93.014456893313053</v>
      </c>
      <c r="T31" s="136" t="str">
        <f t="shared" si="24"/>
        <v>橙+</v>
      </c>
      <c r="U31" s="136" t="str">
        <f t="shared" si="25"/>
        <v>橙+</v>
      </c>
      <c r="V31" s="136" t="str">
        <f t="shared" si="26"/>
        <v>红</v>
      </c>
      <c r="W31" s="136" t="str">
        <f t="shared" si="27"/>
        <v>红</v>
      </c>
      <c r="X31" s="136" t="str">
        <f t="shared" si="28"/>
        <v>红+</v>
      </c>
      <c r="Y31" s="80">
        <f t="shared" si="29"/>
        <v>15</v>
      </c>
      <c r="Z31" s="80">
        <f t="shared" si="30"/>
        <v>15</v>
      </c>
      <c r="AA31" s="80">
        <f t="shared" si="31"/>
        <v>15</v>
      </c>
      <c r="AB31" s="80">
        <f t="shared" si="32"/>
        <v>15</v>
      </c>
      <c r="AC31" s="80">
        <f t="shared" si="33"/>
        <v>8.25</v>
      </c>
      <c r="AD31" s="80">
        <f t="shared" si="34"/>
        <v>0</v>
      </c>
      <c r="AE31" s="80">
        <f t="shared" si="35"/>
        <v>20</v>
      </c>
      <c r="AF31" s="80">
        <f t="shared" si="36"/>
        <v>20</v>
      </c>
      <c r="AG31" s="80">
        <f t="shared" si="37"/>
        <v>20</v>
      </c>
      <c r="AH31" s="80">
        <f t="shared" si="38"/>
        <v>20</v>
      </c>
      <c r="AI31" s="80">
        <f t="shared" si="39"/>
        <v>16.25</v>
      </c>
      <c r="AJ31" s="80">
        <f t="shared" si="40"/>
        <v>0</v>
      </c>
      <c r="AK31" s="80">
        <f t="shared" si="41"/>
        <v>25</v>
      </c>
      <c r="AL31" s="80">
        <f t="shared" si="42"/>
        <v>25</v>
      </c>
      <c r="AM31" s="80">
        <f t="shared" si="43"/>
        <v>25</v>
      </c>
      <c r="AN31" s="80">
        <f t="shared" si="44"/>
        <v>25</v>
      </c>
      <c r="AO31" s="80">
        <f t="shared" si="45"/>
        <v>25</v>
      </c>
      <c r="AP31" s="80">
        <f t="shared" si="46"/>
        <v>3.4090909090909092</v>
      </c>
      <c r="AQ31" s="80">
        <f t="shared" si="47"/>
        <v>30</v>
      </c>
      <c r="AR31" s="80">
        <f t="shared" si="48"/>
        <v>30</v>
      </c>
      <c r="AS31" s="80">
        <f t="shared" si="49"/>
        <v>30</v>
      </c>
      <c r="AT31" s="80">
        <f t="shared" si="50"/>
        <v>30</v>
      </c>
      <c r="AU31" s="80">
        <f t="shared" si="51"/>
        <v>30</v>
      </c>
      <c r="AV31" s="80">
        <f t="shared" si="52"/>
        <v>18.40909090909091</v>
      </c>
      <c r="AW31" s="76">
        <f t="shared" si="15"/>
        <v>40</v>
      </c>
      <c r="AX31" s="76">
        <f t="shared" si="53"/>
        <v>40</v>
      </c>
      <c r="AY31" s="76">
        <f t="shared" si="54"/>
        <v>40</v>
      </c>
      <c r="AZ31" s="80">
        <f t="shared" si="55"/>
        <v>40</v>
      </c>
      <c r="BA31" s="80">
        <f t="shared" si="56"/>
        <v>40</v>
      </c>
      <c r="BB31" s="80">
        <f t="shared" si="57"/>
        <v>40</v>
      </c>
      <c r="BC31" s="72">
        <f t="shared" si="19"/>
        <v>71.5</v>
      </c>
      <c r="BD31" s="72">
        <f t="shared" si="20"/>
        <v>79.375</v>
      </c>
      <c r="BE31" s="72">
        <f t="shared" si="21"/>
        <v>92.5</v>
      </c>
      <c r="BF31" s="72">
        <f t="shared" si="22"/>
        <v>118.75</v>
      </c>
      <c r="BG31" s="72">
        <f t="shared" si="23"/>
        <v>160</v>
      </c>
    </row>
    <row r="32" spans="1:59" x14ac:dyDescent="0.15">
      <c r="B32" s="182" t="s">
        <v>242</v>
      </c>
      <c r="C32" s="183" t="s">
        <v>533</v>
      </c>
      <c r="D32" s="76" t="s">
        <v>254</v>
      </c>
      <c r="E32" s="76" t="s">
        <v>258</v>
      </c>
      <c r="F32" s="76" t="s">
        <v>255</v>
      </c>
      <c r="G32" s="76" t="s">
        <v>256</v>
      </c>
      <c r="H32" s="76" t="s">
        <v>257</v>
      </c>
      <c r="J32" s="168"/>
      <c r="K32" s="168"/>
      <c r="L32" s="168"/>
      <c r="M32" s="168"/>
      <c r="N32" s="168"/>
      <c r="Q32" s="91">
        <v>660</v>
      </c>
      <c r="R32" s="92">
        <f t="shared" si="58"/>
        <v>30</v>
      </c>
      <c r="S32" s="92">
        <f>求节点(节奏总纲!$P$4:$P$163,节奏总纲!$O$4:$O$163,Q32)</f>
        <v>93.677555929742169</v>
      </c>
      <c r="T32" s="136" t="str">
        <f t="shared" si="24"/>
        <v>橙+</v>
      </c>
      <c r="U32" s="136" t="str">
        <f t="shared" si="25"/>
        <v>橙+</v>
      </c>
      <c r="V32" s="136" t="str">
        <f t="shared" si="26"/>
        <v>红</v>
      </c>
      <c r="W32" s="136" t="str">
        <f t="shared" si="27"/>
        <v>红</v>
      </c>
      <c r="X32" s="136" t="str">
        <f t="shared" si="28"/>
        <v>红+</v>
      </c>
      <c r="Y32" s="80">
        <f t="shared" si="29"/>
        <v>15</v>
      </c>
      <c r="Z32" s="80">
        <f t="shared" si="30"/>
        <v>15</v>
      </c>
      <c r="AA32" s="80">
        <f t="shared" si="31"/>
        <v>15</v>
      </c>
      <c r="AB32" s="80">
        <f t="shared" si="32"/>
        <v>15</v>
      </c>
      <c r="AC32" s="80">
        <f t="shared" si="33"/>
        <v>9</v>
      </c>
      <c r="AD32" s="80">
        <f t="shared" si="34"/>
        <v>0</v>
      </c>
      <c r="AE32" s="80">
        <f t="shared" si="35"/>
        <v>20</v>
      </c>
      <c r="AF32" s="80">
        <f t="shared" si="36"/>
        <v>20</v>
      </c>
      <c r="AG32" s="80">
        <f t="shared" si="37"/>
        <v>20</v>
      </c>
      <c r="AH32" s="80">
        <f t="shared" si="38"/>
        <v>20</v>
      </c>
      <c r="AI32" s="80">
        <f t="shared" si="39"/>
        <v>17.5</v>
      </c>
      <c r="AJ32" s="80">
        <f t="shared" si="40"/>
        <v>0</v>
      </c>
      <c r="AK32" s="80">
        <f t="shared" si="41"/>
        <v>25</v>
      </c>
      <c r="AL32" s="80">
        <f t="shared" si="42"/>
        <v>25</v>
      </c>
      <c r="AM32" s="80">
        <f t="shared" si="43"/>
        <v>25</v>
      </c>
      <c r="AN32" s="80">
        <f t="shared" si="44"/>
        <v>25</v>
      </c>
      <c r="AO32" s="80">
        <f t="shared" si="45"/>
        <v>25</v>
      </c>
      <c r="AP32" s="80">
        <f t="shared" si="46"/>
        <v>4.5454545454545459</v>
      </c>
      <c r="AQ32" s="80">
        <f t="shared" si="47"/>
        <v>30</v>
      </c>
      <c r="AR32" s="80">
        <f t="shared" si="48"/>
        <v>30</v>
      </c>
      <c r="AS32" s="80">
        <f t="shared" si="49"/>
        <v>30</v>
      </c>
      <c r="AT32" s="80">
        <f t="shared" si="50"/>
        <v>30</v>
      </c>
      <c r="AU32" s="80">
        <f t="shared" si="51"/>
        <v>30</v>
      </c>
      <c r="AV32" s="80">
        <f t="shared" si="52"/>
        <v>20.454545454545453</v>
      </c>
      <c r="AW32" s="76">
        <f t="shared" si="15"/>
        <v>40</v>
      </c>
      <c r="AX32" s="76">
        <f t="shared" si="53"/>
        <v>40</v>
      </c>
      <c r="AY32" s="76">
        <f t="shared" si="54"/>
        <v>40</v>
      </c>
      <c r="AZ32" s="80">
        <f t="shared" si="55"/>
        <v>40</v>
      </c>
      <c r="BA32" s="80">
        <f t="shared" si="56"/>
        <v>40</v>
      </c>
      <c r="BB32" s="80">
        <f t="shared" si="57"/>
        <v>40</v>
      </c>
      <c r="BC32" s="72">
        <f t="shared" si="19"/>
        <v>73</v>
      </c>
      <c r="BD32" s="72">
        <f t="shared" si="20"/>
        <v>81.25</v>
      </c>
      <c r="BE32" s="72">
        <f t="shared" si="21"/>
        <v>95</v>
      </c>
      <c r="BF32" s="72">
        <f t="shared" si="22"/>
        <v>122.5</v>
      </c>
      <c r="BG32" s="72">
        <f t="shared" si="23"/>
        <v>160</v>
      </c>
    </row>
    <row r="33" spans="1:59" x14ac:dyDescent="0.15">
      <c r="B33" s="182"/>
      <c r="C33" s="184"/>
      <c r="D33" s="91">
        <f>D21</f>
        <v>1</v>
      </c>
      <c r="E33" s="91">
        <f t="shared" ref="E33:H33" si="63">E21</f>
        <v>0.8</v>
      </c>
      <c r="F33" s="91">
        <f t="shared" si="63"/>
        <v>0.6</v>
      </c>
      <c r="G33" s="91">
        <f t="shared" si="63"/>
        <v>0.4</v>
      </c>
      <c r="H33" s="91">
        <f t="shared" si="63"/>
        <v>0.2</v>
      </c>
      <c r="J33" s="168"/>
      <c r="K33" s="168"/>
      <c r="L33" s="168"/>
      <c r="M33" s="168"/>
      <c r="N33" s="168"/>
      <c r="Q33" s="91">
        <v>690</v>
      </c>
      <c r="R33" s="92">
        <f t="shared" si="58"/>
        <v>30</v>
      </c>
      <c r="S33" s="92">
        <f>求节点(节奏总纲!$P$4:$P$163,节奏总纲!$O$4:$O$163,Q33)</f>
        <v>94.317842322168687</v>
      </c>
      <c r="T33" s="136" t="str">
        <f t="shared" si="24"/>
        <v>橙+</v>
      </c>
      <c r="U33" s="136" t="str">
        <f t="shared" si="25"/>
        <v>橙+</v>
      </c>
      <c r="V33" s="136" t="str">
        <f t="shared" si="26"/>
        <v>红</v>
      </c>
      <c r="W33" s="136" t="str">
        <f t="shared" si="27"/>
        <v>红</v>
      </c>
      <c r="X33" s="136" t="str">
        <f t="shared" si="28"/>
        <v>红+</v>
      </c>
      <c r="Y33" s="80">
        <f t="shared" si="29"/>
        <v>15</v>
      </c>
      <c r="Z33" s="80">
        <f t="shared" si="30"/>
        <v>15</v>
      </c>
      <c r="AA33" s="80">
        <f t="shared" si="31"/>
        <v>15</v>
      </c>
      <c r="AB33" s="80">
        <f t="shared" si="32"/>
        <v>15</v>
      </c>
      <c r="AC33" s="80">
        <f t="shared" si="33"/>
        <v>9.75</v>
      </c>
      <c r="AD33" s="80">
        <f t="shared" si="34"/>
        <v>0</v>
      </c>
      <c r="AE33" s="80">
        <f t="shared" si="35"/>
        <v>20</v>
      </c>
      <c r="AF33" s="80">
        <f t="shared" si="36"/>
        <v>20</v>
      </c>
      <c r="AG33" s="80">
        <f t="shared" si="37"/>
        <v>20</v>
      </c>
      <c r="AH33" s="80">
        <f t="shared" si="38"/>
        <v>20</v>
      </c>
      <c r="AI33" s="80">
        <f t="shared" si="39"/>
        <v>18.75</v>
      </c>
      <c r="AJ33" s="80">
        <f t="shared" si="40"/>
        <v>0</v>
      </c>
      <c r="AK33" s="80">
        <f t="shared" si="41"/>
        <v>25</v>
      </c>
      <c r="AL33" s="80">
        <f t="shared" si="42"/>
        <v>25</v>
      </c>
      <c r="AM33" s="80">
        <f t="shared" si="43"/>
        <v>25</v>
      </c>
      <c r="AN33" s="80">
        <f t="shared" si="44"/>
        <v>25</v>
      </c>
      <c r="AO33" s="80">
        <f t="shared" si="45"/>
        <v>25</v>
      </c>
      <c r="AP33" s="80">
        <f t="shared" si="46"/>
        <v>5.6818181818181825</v>
      </c>
      <c r="AQ33" s="80">
        <f t="shared" si="47"/>
        <v>30</v>
      </c>
      <c r="AR33" s="80">
        <f t="shared" si="48"/>
        <v>30</v>
      </c>
      <c r="AS33" s="80">
        <f t="shared" si="49"/>
        <v>30</v>
      </c>
      <c r="AT33" s="80">
        <f t="shared" si="50"/>
        <v>30</v>
      </c>
      <c r="AU33" s="80">
        <f t="shared" si="51"/>
        <v>30</v>
      </c>
      <c r="AV33" s="80">
        <f t="shared" si="52"/>
        <v>22.5</v>
      </c>
      <c r="AW33" s="76">
        <f t="shared" si="15"/>
        <v>40</v>
      </c>
      <c r="AX33" s="76">
        <f t="shared" si="53"/>
        <v>40</v>
      </c>
      <c r="AY33" s="76">
        <f t="shared" si="54"/>
        <v>40</v>
      </c>
      <c r="AZ33" s="80">
        <f t="shared" si="55"/>
        <v>40</v>
      </c>
      <c r="BA33" s="80">
        <f t="shared" si="56"/>
        <v>40</v>
      </c>
      <c r="BB33" s="80">
        <f t="shared" si="57"/>
        <v>40</v>
      </c>
      <c r="BC33" s="72">
        <f t="shared" si="19"/>
        <v>74.5</v>
      </c>
      <c r="BD33" s="72">
        <f t="shared" si="20"/>
        <v>83.125</v>
      </c>
      <c r="BE33" s="72">
        <f t="shared" si="21"/>
        <v>97.5</v>
      </c>
      <c r="BF33" s="72">
        <f t="shared" si="22"/>
        <v>126.25</v>
      </c>
      <c r="BG33" s="72">
        <f t="shared" si="23"/>
        <v>160</v>
      </c>
    </row>
    <row r="34" spans="1:59" x14ac:dyDescent="0.15">
      <c r="B34" s="76">
        <v>0</v>
      </c>
      <c r="C34" s="72">
        <f>求节点(节奏总纲!$P$4:$P$163,节奏总纲!$O$4:$O$163,前期规划!D34)</f>
        <v>59.300028460644697</v>
      </c>
      <c r="D34" s="93">
        <v>60</v>
      </c>
      <c r="E34" s="92">
        <f>$D34*E$33</f>
        <v>48</v>
      </c>
      <c r="F34" s="92">
        <f t="shared" ref="F34:H43" si="64">$D34*F$33</f>
        <v>36</v>
      </c>
      <c r="G34" s="92">
        <f t="shared" si="64"/>
        <v>24</v>
      </c>
      <c r="H34" s="92">
        <f t="shared" si="64"/>
        <v>12</v>
      </c>
      <c r="J34" s="168"/>
      <c r="K34" s="168"/>
      <c r="L34" s="168"/>
      <c r="M34" s="168"/>
      <c r="N34" s="168"/>
      <c r="Q34" s="91">
        <v>720</v>
      </c>
      <c r="R34" s="92">
        <f t="shared" si="58"/>
        <v>30</v>
      </c>
      <c r="S34" s="92">
        <f>求节点(节奏总纲!$P$4:$P$163,节奏总纲!$O$4:$O$163,Q34)</f>
        <v>94.936535599813325</v>
      </c>
      <c r="T34" s="136" t="str">
        <f t="shared" si="24"/>
        <v>橙+</v>
      </c>
      <c r="U34" s="136" t="str">
        <f t="shared" si="25"/>
        <v>红</v>
      </c>
      <c r="V34" s="136" t="str">
        <f t="shared" si="26"/>
        <v>红</v>
      </c>
      <c r="W34" s="136" t="str">
        <f t="shared" si="27"/>
        <v>红</v>
      </c>
      <c r="X34" s="136" t="str">
        <f t="shared" si="28"/>
        <v>红+</v>
      </c>
      <c r="Y34" s="80">
        <f t="shared" si="29"/>
        <v>15</v>
      </c>
      <c r="Z34" s="80">
        <f t="shared" si="30"/>
        <v>15</v>
      </c>
      <c r="AA34" s="80">
        <f t="shared" si="31"/>
        <v>15</v>
      </c>
      <c r="AB34" s="80">
        <f t="shared" si="32"/>
        <v>15</v>
      </c>
      <c r="AC34" s="80">
        <f t="shared" si="33"/>
        <v>10.5</v>
      </c>
      <c r="AD34" s="80">
        <f t="shared" si="34"/>
        <v>0</v>
      </c>
      <c r="AE34" s="80">
        <f t="shared" si="35"/>
        <v>20</v>
      </c>
      <c r="AF34" s="80">
        <f t="shared" si="36"/>
        <v>20</v>
      </c>
      <c r="AG34" s="80">
        <f t="shared" si="37"/>
        <v>20</v>
      </c>
      <c r="AH34" s="80">
        <f t="shared" si="38"/>
        <v>20</v>
      </c>
      <c r="AI34" s="80">
        <f t="shared" si="39"/>
        <v>20</v>
      </c>
      <c r="AJ34" s="80">
        <f t="shared" si="40"/>
        <v>0</v>
      </c>
      <c r="AK34" s="80">
        <f t="shared" si="41"/>
        <v>25</v>
      </c>
      <c r="AL34" s="80">
        <f t="shared" si="42"/>
        <v>25</v>
      </c>
      <c r="AM34" s="80">
        <f t="shared" si="43"/>
        <v>25</v>
      </c>
      <c r="AN34" s="80">
        <f t="shared" si="44"/>
        <v>25</v>
      </c>
      <c r="AO34" s="80">
        <f t="shared" si="45"/>
        <v>25</v>
      </c>
      <c r="AP34" s="80">
        <f t="shared" si="46"/>
        <v>6.8181818181818183</v>
      </c>
      <c r="AQ34" s="80">
        <f t="shared" si="47"/>
        <v>30</v>
      </c>
      <c r="AR34" s="80">
        <f t="shared" si="48"/>
        <v>30</v>
      </c>
      <c r="AS34" s="80">
        <f t="shared" si="49"/>
        <v>30</v>
      </c>
      <c r="AT34" s="80">
        <f t="shared" si="50"/>
        <v>30</v>
      </c>
      <c r="AU34" s="80">
        <f t="shared" si="51"/>
        <v>30</v>
      </c>
      <c r="AV34" s="80">
        <f t="shared" si="52"/>
        <v>24.545454545454547</v>
      </c>
      <c r="AW34" s="76">
        <f t="shared" si="15"/>
        <v>40</v>
      </c>
      <c r="AX34" s="76">
        <f t="shared" si="53"/>
        <v>40</v>
      </c>
      <c r="AY34" s="76">
        <f t="shared" si="54"/>
        <v>40</v>
      </c>
      <c r="AZ34" s="80">
        <f t="shared" si="55"/>
        <v>40</v>
      </c>
      <c r="BA34" s="80">
        <f t="shared" si="56"/>
        <v>40</v>
      </c>
      <c r="BB34" s="80">
        <f t="shared" si="57"/>
        <v>40</v>
      </c>
      <c r="BC34" s="72">
        <f t="shared" si="19"/>
        <v>76</v>
      </c>
      <c r="BD34" s="72">
        <f t="shared" si="20"/>
        <v>85</v>
      </c>
      <c r="BE34" s="72">
        <f t="shared" si="21"/>
        <v>100</v>
      </c>
      <c r="BF34" s="72">
        <f t="shared" si="22"/>
        <v>130</v>
      </c>
      <c r="BG34" s="72">
        <f t="shared" si="23"/>
        <v>160</v>
      </c>
    </row>
    <row r="35" spans="1:59" x14ac:dyDescent="0.15">
      <c r="A35" s="94"/>
      <c r="B35" s="76">
        <v>10</v>
      </c>
      <c r="C35" s="72">
        <f>求节点(节奏总纲!$P$4:$P$163,节奏总纲!$O$4:$O$163,前期规划!D35)</f>
        <v>61.488808450176215</v>
      </c>
      <c r="D35" s="93">
        <v>70</v>
      </c>
      <c r="E35" s="92">
        <f t="shared" ref="E35:E43" si="65">$D35*E$33</f>
        <v>56</v>
      </c>
      <c r="F35" s="92">
        <f t="shared" si="64"/>
        <v>42</v>
      </c>
      <c r="G35" s="92">
        <f t="shared" si="64"/>
        <v>28</v>
      </c>
      <c r="H35" s="92">
        <f t="shared" si="64"/>
        <v>14</v>
      </c>
      <c r="J35" s="168"/>
      <c r="K35" s="168"/>
      <c r="L35" s="168"/>
      <c r="M35" s="168"/>
      <c r="N35" s="168"/>
      <c r="Q35" s="91">
        <v>750</v>
      </c>
      <c r="R35" s="92">
        <f t="shared" si="58"/>
        <v>30</v>
      </c>
      <c r="S35" s="92">
        <f>求节点(节奏总纲!$P$4:$P$163,节奏总纲!$O$4:$O$163,Q35)</f>
        <v>95.518046860522233</v>
      </c>
      <c r="T35" s="136" t="str">
        <f t="shared" si="24"/>
        <v>橙+</v>
      </c>
      <c r="U35" s="136" t="str">
        <f t="shared" si="25"/>
        <v>红</v>
      </c>
      <c r="V35" s="136" t="str">
        <f t="shared" si="26"/>
        <v>红</v>
      </c>
      <c r="W35" s="136" t="str">
        <f t="shared" si="27"/>
        <v>红</v>
      </c>
      <c r="X35" s="136" t="str">
        <f t="shared" si="28"/>
        <v>红+</v>
      </c>
      <c r="Y35" s="80">
        <f t="shared" si="29"/>
        <v>15</v>
      </c>
      <c r="Z35" s="80">
        <f t="shared" si="30"/>
        <v>15</v>
      </c>
      <c r="AA35" s="80">
        <f t="shared" si="31"/>
        <v>15</v>
      </c>
      <c r="AB35" s="80">
        <f t="shared" si="32"/>
        <v>15</v>
      </c>
      <c r="AC35" s="80">
        <f t="shared" si="33"/>
        <v>11.25</v>
      </c>
      <c r="AD35" s="80">
        <f t="shared" si="34"/>
        <v>0</v>
      </c>
      <c r="AE35" s="80">
        <f t="shared" si="35"/>
        <v>20</v>
      </c>
      <c r="AF35" s="80">
        <f t="shared" si="36"/>
        <v>20</v>
      </c>
      <c r="AG35" s="80">
        <f t="shared" si="37"/>
        <v>20</v>
      </c>
      <c r="AH35" s="80">
        <f t="shared" si="38"/>
        <v>20</v>
      </c>
      <c r="AI35" s="80">
        <f t="shared" si="39"/>
        <v>20</v>
      </c>
      <c r="AJ35" s="80">
        <f t="shared" si="40"/>
        <v>0.68181818181818188</v>
      </c>
      <c r="AK35" s="80">
        <f t="shared" si="41"/>
        <v>25</v>
      </c>
      <c r="AL35" s="80">
        <f t="shared" si="42"/>
        <v>25</v>
      </c>
      <c r="AM35" s="80">
        <f t="shared" si="43"/>
        <v>25</v>
      </c>
      <c r="AN35" s="80">
        <f t="shared" si="44"/>
        <v>25</v>
      </c>
      <c r="AO35" s="80">
        <f t="shared" si="45"/>
        <v>25</v>
      </c>
      <c r="AP35" s="80">
        <f t="shared" si="46"/>
        <v>7.954545454545455</v>
      </c>
      <c r="AQ35" s="80">
        <f t="shared" si="47"/>
        <v>30</v>
      </c>
      <c r="AR35" s="80">
        <f t="shared" si="48"/>
        <v>30</v>
      </c>
      <c r="AS35" s="80">
        <f t="shared" si="49"/>
        <v>30</v>
      </c>
      <c r="AT35" s="80">
        <f t="shared" si="50"/>
        <v>30</v>
      </c>
      <c r="AU35" s="80">
        <f t="shared" si="51"/>
        <v>30</v>
      </c>
      <c r="AV35" s="80">
        <f t="shared" si="52"/>
        <v>26.59090909090909</v>
      </c>
      <c r="AW35" s="76">
        <f t="shared" si="15"/>
        <v>40</v>
      </c>
      <c r="AX35" s="76">
        <f t="shared" si="53"/>
        <v>40</v>
      </c>
      <c r="AY35" s="76">
        <f t="shared" si="54"/>
        <v>40</v>
      </c>
      <c r="AZ35" s="80">
        <f t="shared" si="55"/>
        <v>40</v>
      </c>
      <c r="BA35" s="80">
        <f t="shared" si="56"/>
        <v>40</v>
      </c>
      <c r="BB35" s="80">
        <f t="shared" si="57"/>
        <v>40</v>
      </c>
      <c r="BC35" s="72">
        <f t="shared" si="19"/>
        <v>77.5</v>
      </c>
      <c r="BD35" s="72">
        <f t="shared" si="20"/>
        <v>86.875</v>
      </c>
      <c r="BE35" s="72">
        <f t="shared" si="21"/>
        <v>102.5</v>
      </c>
      <c r="BF35" s="72">
        <f t="shared" si="22"/>
        <v>133.75</v>
      </c>
      <c r="BG35" s="72">
        <f t="shared" si="23"/>
        <v>160</v>
      </c>
    </row>
    <row r="36" spans="1:59" x14ac:dyDescent="0.15">
      <c r="A36" s="94"/>
      <c r="B36" s="76">
        <v>20</v>
      </c>
      <c r="C36" s="72">
        <f>求节点(节奏总纲!$P$4:$P$163,节奏总纲!$O$4:$O$163,前期规划!D36)</f>
        <v>66.573669005078543</v>
      </c>
      <c r="D36" s="93">
        <v>100</v>
      </c>
      <c r="E36" s="92">
        <f t="shared" si="65"/>
        <v>80</v>
      </c>
      <c r="F36" s="92">
        <f t="shared" si="64"/>
        <v>60</v>
      </c>
      <c r="G36" s="92">
        <f t="shared" si="64"/>
        <v>40</v>
      </c>
      <c r="H36" s="92">
        <f t="shared" si="64"/>
        <v>20</v>
      </c>
      <c r="J36" s="168"/>
      <c r="K36" s="168"/>
      <c r="L36" s="168"/>
      <c r="M36" s="168"/>
      <c r="N36" s="168"/>
      <c r="Q36" s="91">
        <v>780</v>
      </c>
      <c r="R36" s="92">
        <f t="shared" si="58"/>
        <v>30</v>
      </c>
      <c r="S36" s="92">
        <f>求节点(节奏总纲!$P$4:$P$163,节奏总纲!$O$4:$O$163,Q36)</f>
        <v>96.088925601853575</v>
      </c>
      <c r="T36" s="136" t="str">
        <f t="shared" si="24"/>
        <v>橙+</v>
      </c>
      <c r="U36" s="136" t="str">
        <f t="shared" si="25"/>
        <v>红</v>
      </c>
      <c r="V36" s="136" t="str">
        <f t="shared" si="26"/>
        <v>红</v>
      </c>
      <c r="W36" s="136" t="str">
        <f t="shared" si="27"/>
        <v>红</v>
      </c>
      <c r="X36" s="136" t="str">
        <f t="shared" si="28"/>
        <v>红+</v>
      </c>
      <c r="Y36" s="80">
        <f t="shared" si="29"/>
        <v>15</v>
      </c>
      <c r="Z36" s="80">
        <f t="shared" si="30"/>
        <v>15</v>
      </c>
      <c r="AA36" s="80">
        <f t="shared" si="31"/>
        <v>15</v>
      </c>
      <c r="AB36" s="80">
        <f t="shared" si="32"/>
        <v>15</v>
      </c>
      <c r="AC36" s="80">
        <f t="shared" si="33"/>
        <v>12</v>
      </c>
      <c r="AD36" s="80">
        <f t="shared" si="34"/>
        <v>0</v>
      </c>
      <c r="AE36" s="80">
        <f t="shared" si="35"/>
        <v>20</v>
      </c>
      <c r="AF36" s="80">
        <f t="shared" si="36"/>
        <v>20</v>
      </c>
      <c r="AG36" s="80">
        <f t="shared" si="37"/>
        <v>20</v>
      </c>
      <c r="AH36" s="80">
        <f t="shared" si="38"/>
        <v>20</v>
      </c>
      <c r="AI36" s="80">
        <f t="shared" si="39"/>
        <v>20</v>
      </c>
      <c r="AJ36" s="80">
        <f t="shared" si="40"/>
        <v>1.3636363636363638</v>
      </c>
      <c r="AK36" s="80">
        <f t="shared" si="41"/>
        <v>25</v>
      </c>
      <c r="AL36" s="80">
        <f t="shared" si="42"/>
        <v>25</v>
      </c>
      <c r="AM36" s="80">
        <f t="shared" si="43"/>
        <v>25</v>
      </c>
      <c r="AN36" s="80">
        <f t="shared" si="44"/>
        <v>25</v>
      </c>
      <c r="AO36" s="80">
        <f t="shared" si="45"/>
        <v>25</v>
      </c>
      <c r="AP36" s="80">
        <f t="shared" si="46"/>
        <v>9.0909090909090917</v>
      </c>
      <c r="AQ36" s="80">
        <f t="shared" si="47"/>
        <v>30</v>
      </c>
      <c r="AR36" s="80">
        <f t="shared" si="48"/>
        <v>30</v>
      </c>
      <c r="AS36" s="80">
        <f t="shared" si="49"/>
        <v>30</v>
      </c>
      <c r="AT36" s="80">
        <f t="shared" si="50"/>
        <v>30</v>
      </c>
      <c r="AU36" s="80">
        <f t="shared" si="51"/>
        <v>30</v>
      </c>
      <c r="AV36" s="80">
        <f t="shared" si="52"/>
        <v>28.636363636363633</v>
      </c>
      <c r="AW36" s="76">
        <f t="shared" si="15"/>
        <v>40</v>
      </c>
      <c r="AX36" s="76">
        <f t="shared" si="53"/>
        <v>40</v>
      </c>
      <c r="AY36" s="76">
        <f t="shared" si="54"/>
        <v>40</v>
      </c>
      <c r="AZ36" s="80">
        <f t="shared" si="55"/>
        <v>40</v>
      </c>
      <c r="BA36" s="80">
        <f t="shared" si="56"/>
        <v>40</v>
      </c>
      <c r="BB36" s="80">
        <f t="shared" si="57"/>
        <v>40</v>
      </c>
      <c r="BC36" s="72">
        <f t="shared" si="19"/>
        <v>79</v>
      </c>
      <c r="BD36" s="72">
        <f t="shared" si="20"/>
        <v>88.75</v>
      </c>
      <c r="BE36" s="72">
        <f t="shared" si="21"/>
        <v>105</v>
      </c>
      <c r="BF36" s="72">
        <f t="shared" si="22"/>
        <v>137.5</v>
      </c>
      <c r="BG36" s="72">
        <f t="shared" si="23"/>
        <v>160</v>
      </c>
    </row>
    <row r="37" spans="1:59" x14ac:dyDescent="0.15">
      <c r="A37" s="94"/>
      <c r="B37" s="76">
        <v>40</v>
      </c>
      <c r="C37" s="72">
        <f>求节点(节奏总纲!$P$4:$P$163,节奏总纲!$O$4:$O$163,前期规划!D37)</f>
        <v>73.301799809099009</v>
      </c>
      <c r="D37" s="93">
        <v>160</v>
      </c>
      <c r="E37" s="92">
        <f t="shared" si="65"/>
        <v>128</v>
      </c>
      <c r="F37" s="92">
        <f t="shared" si="64"/>
        <v>96</v>
      </c>
      <c r="G37" s="92">
        <f t="shared" si="64"/>
        <v>64</v>
      </c>
      <c r="H37" s="92">
        <f t="shared" si="64"/>
        <v>32</v>
      </c>
      <c r="J37" s="168"/>
      <c r="K37" s="168"/>
      <c r="L37" s="168"/>
      <c r="M37" s="168"/>
      <c r="N37" s="168"/>
      <c r="Q37" s="91">
        <v>810</v>
      </c>
      <c r="R37" s="92">
        <f t="shared" si="58"/>
        <v>30</v>
      </c>
      <c r="S37" s="92">
        <f>求节点(节奏总纲!$P$4:$P$163,节奏总纲!$O$4:$O$163,Q37)</f>
        <v>96.62752938321465</v>
      </c>
      <c r="T37" s="136" t="str">
        <f t="shared" si="24"/>
        <v>橙+</v>
      </c>
      <c r="U37" s="136" t="str">
        <f t="shared" si="25"/>
        <v>红</v>
      </c>
      <c r="V37" s="136" t="str">
        <f t="shared" si="26"/>
        <v>红</v>
      </c>
      <c r="W37" s="136" t="str">
        <f t="shared" si="27"/>
        <v>红+</v>
      </c>
      <c r="X37" s="136" t="str">
        <f t="shared" si="28"/>
        <v>红+</v>
      </c>
      <c r="Y37" s="80">
        <f t="shared" si="29"/>
        <v>15</v>
      </c>
      <c r="Z37" s="80">
        <f t="shared" si="30"/>
        <v>15</v>
      </c>
      <c r="AA37" s="80">
        <f t="shared" si="31"/>
        <v>15</v>
      </c>
      <c r="AB37" s="80">
        <f t="shared" si="32"/>
        <v>15</v>
      </c>
      <c r="AC37" s="80">
        <f t="shared" si="33"/>
        <v>12.75</v>
      </c>
      <c r="AD37" s="80">
        <f t="shared" si="34"/>
        <v>0</v>
      </c>
      <c r="AE37" s="80">
        <f t="shared" si="35"/>
        <v>20</v>
      </c>
      <c r="AF37" s="80">
        <f t="shared" si="36"/>
        <v>20</v>
      </c>
      <c r="AG37" s="80">
        <f t="shared" si="37"/>
        <v>20</v>
      </c>
      <c r="AH37" s="80">
        <f t="shared" si="38"/>
        <v>20</v>
      </c>
      <c r="AI37" s="80">
        <f t="shared" si="39"/>
        <v>20</v>
      </c>
      <c r="AJ37" s="80">
        <f t="shared" si="40"/>
        <v>2.0454545454545454</v>
      </c>
      <c r="AK37" s="80">
        <f t="shared" si="41"/>
        <v>25</v>
      </c>
      <c r="AL37" s="80">
        <f t="shared" si="42"/>
        <v>25</v>
      </c>
      <c r="AM37" s="80">
        <f t="shared" si="43"/>
        <v>25</v>
      </c>
      <c r="AN37" s="80">
        <f t="shared" si="44"/>
        <v>25</v>
      </c>
      <c r="AO37" s="80">
        <f t="shared" si="45"/>
        <v>25</v>
      </c>
      <c r="AP37" s="80">
        <f t="shared" si="46"/>
        <v>10.227272727272727</v>
      </c>
      <c r="AQ37" s="80">
        <f t="shared" si="47"/>
        <v>30</v>
      </c>
      <c r="AR37" s="80">
        <f t="shared" si="48"/>
        <v>30</v>
      </c>
      <c r="AS37" s="80">
        <f t="shared" si="49"/>
        <v>30</v>
      </c>
      <c r="AT37" s="80">
        <f t="shared" si="50"/>
        <v>30</v>
      </c>
      <c r="AU37" s="80">
        <f t="shared" si="51"/>
        <v>30</v>
      </c>
      <c r="AV37" s="80">
        <f t="shared" si="52"/>
        <v>30</v>
      </c>
      <c r="AW37" s="76">
        <f t="shared" si="15"/>
        <v>40</v>
      </c>
      <c r="AX37" s="76">
        <f t="shared" si="53"/>
        <v>40</v>
      </c>
      <c r="AY37" s="76">
        <f t="shared" si="54"/>
        <v>40</v>
      </c>
      <c r="AZ37" s="80">
        <f t="shared" si="55"/>
        <v>40</v>
      </c>
      <c r="BA37" s="80">
        <f t="shared" si="56"/>
        <v>40</v>
      </c>
      <c r="BB37" s="80">
        <f t="shared" si="57"/>
        <v>40</v>
      </c>
      <c r="BC37" s="72">
        <f t="shared" si="19"/>
        <v>80.5</v>
      </c>
      <c r="BD37" s="72">
        <f t="shared" si="20"/>
        <v>90.625</v>
      </c>
      <c r="BE37" s="72">
        <f t="shared" si="21"/>
        <v>107.5</v>
      </c>
      <c r="BF37" s="72">
        <f t="shared" si="22"/>
        <v>141.25</v>
      </c>
      <c r="BG37" s="72">
        <f t="shared" si="23"/>
        <v>160</v>
      </c>
    </row>
    <row r="38" spans="1:59" x14ac:dyDescent="0.15">
      <c r="A38" s="94"/>
      <c r="B38" s="76">
        <v>60</v>
      </c>
      <c r="C38" s="72">
        <f>求节点(节奏总纲!$P$4:$P$163,节奏总纲!$O$4:$O$163,前期规划!D38)</f>
        <v>86.465948248806328</v>
      </c>
      <c r="D38" s="93">
        <v>400</v>
      </c>
      <c r="E38" s="92">
        <f t="shared" si="65"/>
        <v>320</v>
      </c>
      <c r="F38" s="92">
        <f t="shared" si="64"/>
        <v>240</v>
      </c>
      <c r="G38" s="92">
        <f t="shared" si="64"/>
        <v>160</v>
      </c>
      <c r="H38" s="92">
        <f t="shared" si="64"/>
        <v>80</v>
      </c>
      <c r="J38" s="168"/>
      <c r="K38" s="168"/>
      <c r="L38" s="168"/>
      <c r="M38" s="168"/>
      <c r="N38" s="168"/>
      <c r="Q38" s="91">
        <v>840</v>
      </c>
      <c r="R38" s="92">
        <f t="shared" si="58"/>
        <v>30</v>
      </c>
      <c r="S38" s="92">
        <f>求节点(节奏总纲!$P$4:$P$163,节奏总纲!$O$4:$O$163,Q38)</f>
        <v>97.155007723537565</v>
      </c>
      <c r="T38" s="136" t="str">
        <f t="shared" si="24"/>
        <v>橙+</v>
      </c>
      <c r="U38" s="136" t="str">
        <f t="shared" si="25"/>
        <v>红</v>
      </c>
      <c r="V38" s="136" t="str">
        <f t="shared" si="26"/>
        <v>红</v>
      </c>
      <c r="W38" s="136" t="str">
        <f t="shared" si="27"/>
        <v>红+</v>
      </c>
      <c r="X38" s="136" t="str">
        <f t="shared" si="28"/>
        <v>红+</v>
      </c>
      <c r="Y38" s="80">
        <f t="shared" si="29"/>
        <v>15</v>
      </c>
      <c r="Z38" s="80">
        <f t="shared" si="30"/>
        <v>15</v>
      </c>
      <c r="AA38" s="80">
        <f t="shared" si="31"/>
        <v>15</v>
      </c>
      <c r="AB38" s="80">
        <f t="shared" si="32"/>
        <v>15</v>
      </c>
      <c r="AC38" s="80">
        <f t="shared" si="33"/>
        <v>13.5</v>
      </c>
      <c r="AD38" s="80">
        <f t="shared" si="34"/>
        <v>0</v>
      </c>
      <c r="AE38" s="80">
        <f t="shared" si="35"/>
        <v>20</v>
      </c>
      <c r="AF38" s="80">
        <f t="shared" si="36"/>
        <v>20</v>
      </c>
      <c r="AG38" s="80">
        <f t="shared" si="37"/>
        <v>20</v>
      </c>
      <c r="AH38" s="80">
        <f t="shared" si="38"/>
        <v>20</v>
      </c>
      <c r="AI38" s="80">
        <f t="shared" si="39"/>
        <v>20</v>
      </c>
      <c r="AJ38" s="80">
        <f t="shared" si="40"/>
        <v>2.7272727272727275</v>
      </c>
      <c r="AK38" s="80">
        <f t="shared" si="41"/>
        <v>25</v>
      </c>
      <c r="AL38" s="80">
        <f t="shared" si="42"/>
        <v>25</v>
      </c>
      <c r="AM38" s="80">
        <f t="shared" si="43"/>
        <v>25</v>
      </c>
      <c r="AN38" s="80">
        <f t="shared" si="44"/>
        <v>25</v>
      </c>
      <c r="AO38" s="80">
        <f t="shared" si="45"/>
        <v>25</v>
      </c>
      <c r="AP38" s="80">
        <f t="shared" si="46"/>
        <v>11.363636363636365</v>
      </c>
      <c r="AQ38" s="80">
        <f t="shared" si="47"/>
        <v>30</v>
      </c>
      <c r="AR38" s="80">
        <f t="shared" si="48"/>
        <v>30</v>
      </c>
      <c r="AS38" s="80">
        <f t="shared" si="49"/>
        <v>30</v>
      </c>
      <c r="AT38" s="80">
        <f t="shared" si="50"/>
        <v>30</v>
      </c>
      <c r="AU38" s="80">
        <f t="shared" si="51"/>
        <v>30</v>
      </c>
      <c r="AV38" s="80">
        <f t="shared" si="52"/>
        <v>30</v>
      </c>
      <c r="AW38" s="76">
        <f t="shared" si="15"/>
        <v>40</v>
      </c>
      <c r="AX38" s="76">
        <f t="shared" si="53"/>
        <v>40</v>
      </c>
      <c r="AY38" s="76">
        <f t="shared" si="54"/>
        <v>40</v>
      </c>
      <c r="AZ38" s="80">
        <f t="shared" si="55"/>
        <v>40</v>
      </c>
      <c r="BA38" s="80">
        <f t="shared" si="56"/>
        <v>40</v>
      </c>
      <c r="BB38" s="80">
        <f t="shared" si="57"/>
        <v>40</v>
      </c>
      <c r="BC38" s="72">
        <f t="shared" si="19"/>
        <v>82</v>
      </c>
      <c r="BD38" s="72">
        <f t="shared" si="20"/>
        <v>92.5</v>
      </c>
      <c r="BE38" s="72">
        <f t="shared" si="21"/>
        <v>110</v>
      </c>
      <c r="BF38" s="72">
        <f t="shared" si="22"/>
        <v>145</v>
      </c>
      <c r="BG38" s="72">
        <f t="shared" si="23"/>
        <v>160</v>
      </c>
    </row>
    <row r="39" spans="1:59" x14ac:dyDescent="0.15">
      <c r="A39" s="94"/>
      <c r="B39" s="76">
        <v>80</v>
      </c>
      <c r="C39" s="72">
        <f>求节点(节奏总纲!$P$4:$P$163,节奏总纲!$O$4:$O$163,前期规划!D39)</f>
        <v>96.447994789427625</v>
      </c>
      <c r="D39" s="93">
        <v>800</v>
      </c>
      <c r="E39" s="92">
        <f t="shared" si="65"/>
        <v>640</v>
      </c>
      <c r="F39" s="92">
        <f t="shared" si="64"/>
        <v>480</v>
      </c>
      <c r="G39" s="92">
        <f t="shared" si="64"/>
        <v>320</v>
      </c>
      <c r="H39" s="92">
        <f t="shared" si="64"/>
        <v>160</v>
      </c>
      <c r="J39" s="168"/>
      <c r="K39" s="168"/>
      <c r="L39" s="168"/>
      <c r="M39" s="168"/>
      <c r="N39" s="168"/>
      <c r="Q39" s="91">
        <v>870</v>
      </c>
      <c r="R39" s="92">
        <f t="shared" si="58"/>
        <v>30</v>
      </c>
      <c r="S39" s="92">
        <f>求节点(节奏总纲!$P$4:$P$163,节奏总纲!$O$4:$O$163,Q39)</f>
        <v>97.657542820913918</v>
      </c>
      <c r="T39" s="136" t="str">
        <f t="shared" si="24"/>
        <v>橙+</v>
      </c>
      <c r="U39" s="136" t="str">
        <f t="shared" si="25"/>
        <v>红</v>
      </c>
      <c r="V39" s="136" t="str">
        <f t="shared" si="26"/>
        <v>红</v>
      </c>
      <c r="W39" s="136" t="str">
        <f t="shared" si="27"/>
        <v>红+</v>
      </c>
      <c r="X39" s="136" t="str">
        <f t="shared" si="28"/>
        <v>红+</v>
      </c>
      <c r="Y39" s="80">
        <f t="shared" si="29"/>
        <v>15</v>
      </c>
      <c r="Z39" s="80">
        <f t="shared" si="30"/>
        <v>15</v>
      </c>
      <c r="AA39" s="80">
        <f t="shared" si="31"/>
        <v>15</v>
      </c>
      <c r="AB39" s="80">
        <f t="shared" si="32"/>
        <v>15</v>
      </c>
      <c r="AC39" s="80">
        <f t="shared" si="33"/>
        <v>14.25</v>
      </c>
      <c r="AD39" s="80">
        <f t="shared" si="34"/>
        <v>0</v>
      </c>
      <c r="AE39" s="80">
        <f t="shared" si="35"/>
        <v>20</v>
      </c>
      <c r="AF39" s="80">
        <f t="shared" si="36"/>
        <v>20</v>
      </c>
      <c r="AG39" s="80">
        <f t="shared" si="37"/>
        <v>20</v>
      </c>
      <c r="AH39" s="80">
        <f t="shared" si="38"/>
        <v>20</v>
      </c>
      <c r="AI39" s="80">
        <f t="shared" si="39"/>
        <v>20</v>
      </c>
      <c r="AJ39" s="80">
        <f t="shared" si="40"/>
        <v>3.4090909090909092</v>
      </c>
      <c r="AK39" s="80">
        <f t="shared" si="41"/>
        <v>25</v>
      </c>
      <c r="AL39" s="80">
        <f t="shared" si="42"/>
        <v>25</v>
      </c>
      <c r="AM39" s="80">
        <f t="shared" si="43"/>
        <v>25</v>
      </c>
      <c r="AN39" s="80">
        <f t="shared" si="44"/>
        <v>25</v>
      </c>
      <c r="AO39" s="80">
        <f t="shared" si="45"/>
        <v>25</v>
      </c>
      <c r="AP39" s="80">
        <f t="shared" si="46"/>
        <v>12.5</v>
      </c>
      <c r="AQ39" s="80">
        <f t="shared" si="47"/>
        <v>30</v>
      </c>
      <c r="AR39" s="80">
        <f t="shared" si="48"/>
        <v>30</v>
      </c>
      <c r="AS39" s="80">
        <f t="shared" si="49"/>
        <v>30</v>
      </c>
      <c r="AT39" s="80">
        <f t="shared" si="50"/>
        <v>30</v>
      </c>
      <c r="AU39" s="80">
        <f t="shared" si="51"/>
        <v>30</v>
      </c>
      <c r="AV39" s="80">
        <f t="shared" si="52"/>
        <v>30</v>
      </c>
      <c r="AW39" s="76">
        <f t="shared" si="15"/>
        <v>40</v>
      </c>
      <c r="AX39" s="76">
        <f t="shared" si="53"/>
        <v>40</v>
      </c>
      <c r="AY39" s="76">
        <f t="shared" si="54"/>
        <v>40</v>
      </c>
      <c r="AZ39" s="80">
        <f t="shared" si="55"/>
        <v>40</v>
      </c>
      <c r="BA39" s="80">
        <f t="shared" si="56"/>
        <v>40</v>
      </c>
      <c r="BB39" s="80">
        <f t="shared" si="57"/>
        <v>40</v>
      </c>
      <c r="BC39" s="72">
        <f t="shared" si="19"/>
        <v>83.5</v>
      </c>
      <c r="BD39" s="72">
        <f t="shared" si="20"/>
        <v>94.375</v>
      </c>
      <c r="BE39" s="72">
        <f t="shared" si="21"/>
        <v>112.5</v>
      </c>
      <c r="BF39" s="72">
        <f t="shared" si="22"/>
        <v>148.75</v>
      </c>
      <c r="BG39" s="72">
        <f t="shared" si="23"/>
        <v>160</v>
      </c>
    </row>
    <row r="40" spans="1:59" x14ac:dyDescent="0.15">
      <c r="A40" s="94"/>
      <c r="B40" s="76">
        <v>100</v>
      </c>
      <c r="C40" s="72">
        <f>求节点(节奏总纲!$P$4:$P$163,节奏总纲!$O$4:$O$163,前期规划!D40)</f>
        <v>102.29295769848756</v>
      </c>
      <c r="D40" s="93">
        <v>1200</v>
      </c>
      <c r="E40" s="92">
        <f t="shared" si="65"/>
        <v>960</v>
      </c>
      <c r="F40" s="92">
        <f t="shared" si="64"/>
        <v>720</v>
      </c>
      <c r="G40" s="92">
        <f t="shared" si="64"/>
        <v>480</v>
      </c>
      <c r="H40" s="92">
        <f t="shared" si="64"/>
        <v>240</v>
      </c>
      <c r="J40" s="168"/>
      <c r="K40" s="168"/>
      <c r="L40" s="168"/>
      <c r="M40" s="168"/>
      <c r="N40" s="168"/>
      <c r="Q40" s="91">
        <v>900</v>
      </c>
      <c r="R40" s="92">
        <f t="shared" si="58"/>
        <v>30</v>
      </c>
      <c r="S40" s="92">
        <f>求节点(节奏总纲!$P$4:$P$163,节奏总纲!$O$4:$O$163,Q40)</f>
        <v>98.149357978981357</v>
      </c>
      <c r="T40" s="136" t="str">
        <f t="shared" si="24"/>
        <v>红</v>
      </c>
      <c r="U40" s="136" t="str">
        <f t="shared" si="25"/>
        <v>红</v>
      </c>
      <c r="V40" s="136" t="str">
        <f t="shared" si="26"/>
        <v>红</v>
      </c>
      <c r="W40" s="136" t="str">
        <f t="shared" si="27"/>
        <v>红+</v>
      </c>
      <c r="X40" s="136" t="str">
        <f t="shared" si="28"/>
        <v>红+</v>
      </c>
      <c r="Y40" s="80">
        <f t="shared" si="29"/>
        <v>15</v>
      </c>
      <c r="Z40" s="80">
        <f t="shared" si="30"/>
        <v>15</v>
      </c>
      <c r="AA40" s="80">
        <f t="shared" si="31"/>
        <v>15</v>
      </c>
      <c r="AB40" s="80">
        <f t="shared" si="32"/>
        <v>15</v>
      </c>
      <c r="AC40" s="80">
        <f t="shared" si="33"/>
        <v>15</v>
      </c>
      <c r="AD40" s="80">
        <f t="shared" si="34"/>
        <v>0</v>
      </c>
      <c r="AE40" s="80">
        <f t="shared" si="35"/>
        <v>20</v>
      </c>
      <c r="AF40" s="80">
        <f t="shared" si="36"/>
        <v>20</v>
      </c>
      <c r="AG40" s="80">
        <f t="shared" si="37"/>
        <v>20</v>
      </c>
      <c r="AH40" s="80">
        <f t="shared" si="38"/>
        <v>20</v>
      </c>
      <c r="AI40" s="80">
        <f t="shared" si="39"/>
        <v>20</v>
      </c>
      <c r="AJ40" s="80">
        <f t="shared" si="40"/>
        <v>4.0909090909090908</v>
      </c>
      <c r="AK40" s="80">
        <f t="shared" si="41"/>
        <v>25</v>
      </c>
      <c r="AL40" s="80">
        <f t="shared" si="42"/>
        <v>25</v>
      </c>
      <c r="AM40" s="80">
        <f t="shared" si="43"/>
        <v>25</v>
      </c>
      <c r="AN40" s="80">
        <f t="shared" si="44"/>
        <v>25</v>
      </c>
      <c r="AO40" s="80">
        <f t="shared" si="45"/>
        <v>25</v>
      </c>
      <c r="AP40" s="80">
        <f t="shared" si="46"/>
        <v>13.636363636363637</v>
      </c>
      <c r="AQ40" s="80">
        <f t="shared" si="47"/>
        <v>30</v>
      </c>
      <c r="AR40" s="80">
        <f t="shared" si="48"/>
        <v>30</v>
      </c>
      <c r="AS40" s="80">
        <f t="shared" si="49"/>
        <v>30</v>
      </c>
      <c r="AT40" s="80">
        <f t="shared" si="50"/>
        <v>30</v>
      </c>
      <c r="AU40" s="80">
        <f t="shared" si="51"/>
        <v>30</v>
      </c>
      <c r="AV40" s="80">
        <f t="shared" si="52"/>
        <v>30</v>
      </c>
      <c r="AW40" s="76">
        <f t="shared" si="15"/>
        <v>40</v>
      </c>
      <c r="AX40" s="76">
        <f t="shared" si="53"/>
        <v>40</v>
      </c>
      <c r="AY40" s="76">
        <f t="shared" si="54"/>
        <v>40</v>
      </c>
      <c r="AZ40" s="80">
        <f t="shared" si="55"/>
        <v>40</v>
      </c>
      <c r="BA40" s="80">
        <f t="shared" si="56"/>
        <v>40</v>
      </c>
      <c r="BB40" s="80">
        <f t="shared" si="57"/>
        <v>40</v>
      </c>
      <c r="BC40" s="72">
        <f t="shared" si="19"/>
        <v>85</v>
      </c>
      <c r="BD40" s="72">
        <f t="shared" si="20"/>
        <v>96.25</v>
      </c>
      <c r="BE40" s="72">
        <f t="shared" si="21"/>
        <v>115</v>
      </c>
      <c r="BF40" s="72">
        <f t="shared" si="22"/>
        <v>152.5</v>
      </c>
      <c r="BG40" s="72">
        <f t="shared" si="23"/>
        <v>160</v>
      </c>
    </row>
    <row r="41" spans="1:59" x14ac:dyDescent="0.15">
      <c r="A41" s="94"/>
      <c r="B41" s="76">
        <v>120</v>
      </c>
      <c r="C41" s="72">
        <f>求节点(节奏总纲!$P$4:$P$163,节奏总纲!$O$4:$O$163,前期规划!D41)</f>
        <v>106.43901805973827</v>
      </c>
      <c r="D41" s="93">
        <v>1600</v>
      </c>
      <c r="E41" s="92">
        <f t="shared" si="65"/>
        <v>1280</v>
      </c>
      <c r="F41" s="92">
        <f t="shared" si="64"/>
        <v>960</v>
      </c>
      <c r="G41" s="92">
        <f t="shared" si="64"/>
        <v>640</v>
      </c>
      <c r="H41" s="92">
        <f t="shared" si="64"/>
        <v>320</v>
      </c>
      <c r="J41" s="168"/>
      <c r="K41" s="168"/>
      <c r="L41" s="168"/>
      <c r="M41" s="168"/>
      <c r="N41" s="168"/>
      <c r="Q41" s="91">
        <v>930</v>
      </c>
      <c r="R41" s="92">
        <f t="shared" si="58"/>
        <v>30</v>
      </c>
      <c r="S41" s="92">
        <f>求节点(节奏总纲!$P$4:$P$163,节奏总纲!$O$4:$O$163,Q41)</f>
        <v>98.618239804238655</v>
      </c>
      <c r="T41" s="136" t="str">
        <f t="shared" si="24"/>
        <v>红</v>
      </c>
      <c r="U41" s="136" t="str">
        <f t="shared" si="25"/>
        <v>红</v>
      </c>
      <c r="V41" s="136" t="str">
        <f t="shared" si="26"/>
        <v>红</v>
      </c>
      <c r="W41" s="136" t="str">
        <f t="shared" si="27"/>
        <v>红+</v>
      </c>
      <c r="X41" s="136" t="str">
        <f t="shared" si="28"/>
        <v>红+</v>
      </c>
      <c r="Y41" s="80">
        <f t="shared" si="29"/>
        <v>15</v>
      </c>
      <c r="Z41" s="80">
        <f t="shared" si="30"/>
        <v>15</v>
      </c>
      <c r="AA41" s="80">
        <f t="shared" si="31"/>
        <v>15</v>
      </c>
      <c r="AB41" s="80">
        <f t="shared" si="32"/>
        <v>15</v>
      </c>
      <c r="AC41" s="80">
        <f t="shared" si="33"/>
        <v>15</v>
      </c>
      <c r="AD41" s="80">
        <f t="shared" si="34"/>
        <v>0.40909090909090906</v>
      </c>
      <c r="AE41" s="80">
        <f t="shared" si="35"/>
        <v>20</v>
      </c>
      <c r="AF41" s="80">
        <f t="shared" si="36"/>
        <v>20</v>
      </c>
      <c r="AG41" s="80">
        <f t="shared" si="37"/>
        <v>20</v>
      </c>
      <c r="AH41" s="80">
        <f t="shared" si="38"/>
        <v>20</v>
      </c>
      <c r="AI41" s="80">
        <f t="shared" si="39"/>
        <v>20</v>
      </c>
      <c r="AJ41" s="80">
        <f t="shared" si="40"/>
        <v>4.7727272727272725</v>
      </c>
      <c r="AK41" s="80">
        <f t="shared" si="41"/>
        <v>25</v>
      </c>
      <c r="AL41" s="80">
        <f t="shared" si="42"/>
        <v>25</v>
      </c>
      <c r="AM41" s="80">
        <f t="shared" si="43"/>
        <v>25</v>
      </c>
      <c r="AN41" s="80">
        <f t="shared" si="44"/>
        <v>25</v>
      </c>
      <c r="AO41" s="80">
        <f t="shared" si="45"/>
        <v>25</v>
      </c>
      <c r="AP41" s="80">
        <f t="shared" si="46"/>
        <v>14.772727272727273</v>
      </c>
      <c r="AQ41" s="80">
        <f t="shared" si="47"/>
        <v>30</v>
      </c>
      <c r="AR41" s="80">
        <f t="shared" si="48"/>
        <v>30</v>
      </c>
      <c r="AS41" s="80">
        <f t="shared" si="49"/>
        <v>30</v>
      </c>
      <c r="AT41" s="80">
        <f t="shared" si="50"/>
        <v>30</v>
      </c>
      <c r="AU41" s="80">
        <f t="shared" si="51"/>
        <v>30</v>
      </c>
      <c r="AV41" s="80">
        <f t="shared" si="52"/>
        <v>30</v>
      </c>
      <c r="AW41" s="76">
        <f t="shared" si="15"/>
        <v>40</v>
      </c>
      <c r="AX41" s="76">
        <f t="shared" si="53"/>
        <v>40</v>
      </c>
      <c r="AY41" s="76">
        <f t="shared" si="54"/>
        <v>40</v>
      </c>
      <c r="AZ41" s="80">
        <f t="shared" si="55"/>
        <v>40</v>
      </c>
      <c r="BA41" s="80">
        <f t="shared" si="56"/>
        <v>40</v>
      </c>
      <c r="BB41" s="80">
        <f t="shared" si="57"/>
        <v>40</v>
      </c>
      <c r="BC41" s="72">
        <f t="shared" si="19"/>
        <v>86.5</v>
      </c>
      <c r="BD41" s="72">
        <f t="shared" si="20"/>
        <v>98.125</v>
      </c>
      <c r="BE41" s="72">
        <f t="shared" si="21"/>
        <v>117.5</v>
      </c>
      <c r="BF41" s="72">
        <f t="shared" si="22"/>
        <v>156.25</v>
      </c>
      <c r="BG41" s="72">
        <f t="shared" si="23"/>
        <v>160</v>
      </c>
    </row>
    <row r="42" spans="1:59" x14ac:dyDescent="0.15">
      <c r="A42" s="94"/>
      <c r="B42" s="76">
        <v>140</v>
      </c>
      <c r="C42" s="72">
        <f>求节点(节奏总纲!$P$4:$P$163,节奏总纲!$O$4:$O$163,前期规划!D42)</f>
        <v>109.65730560052397</v>
      </c>
      <c r="D42" s="93">
        <v>2000</v>
      </c>
      <c r="E42" s="92">
        <f t="shared" si="65"/>
        <v>1600</v>
      </c>
      <c r="F42" s="92">
        <f t="shared" si="64"/>
        <v>1200</v>
      </c>
      <c r="G42" s="92">
        <f t="shared" si="64"/>
        <v>800</v>
      </c>
      <c r="H42" s="92">
        <f t="shared" si="64"/>
        <v>400</v>
      </c>
      <c r="Q42" s="91">
        <v>960</v>
      </c>
      <c r="R42" s="92">
        <f t="shared" si="58"/>
        <v>30</v>
      </c>
      <c r="S42" s="92">
        <f>求节点(节奏总纲!$P$4:$P$163,节奏总纲!$O$4:$O$163,Q42)</f>
        <v>99.081287354596171</v>
      </c>
      <c r="T42" s="136" t="str">
        <f t="shared" si="24"/>
        <v>红</v>
      </c>
      <c r="U42" s="136" t="str">
        <f t="shared" si="25"/>
        <v>红</v>
      </c>
      <c r="V42" s="136" t="str">
        <f t="shared" si="26"/>
        <v>红</v>
      </c>
      <c r="W42" s="136" t="str">
        <f t="shared" si="27"/>
        <v>红+</v>
      </c>
      <c r="X42" s="136" t="str">
        <f t="shared" si="28"/>
        <v>红+</v>
      </c>
      <c r="Y42" s="80">
        <f t="shared" si="29"/>
        <v>15</v>
      </c>
      <c r="Z42" s="80">
        <f t="shared" si="30"/>
        <v>15</v>
      </c>
      <c r="AA42" s="80">
        <f t="shared" si="31"/>
        <v>15</v>
      </c>
      <c r="AB42" s="80">
        <f t="shared" si="32"/>
        <v>15</v>
      </c>
      <c r="AC42" s="80">
        <f t="shared" si="33"/>
        <v>15</v>
      </c>
      <c r="AD42" s="80">
        <f t="shared" si="34"/>
        <v>0.81818181818181812</v>
      </c>
      <c r="AE42" s="80">
        <f t="shared" si="35"/>
        <v>20</v>
      </c>
      <c r="AF42" s="80">
        <f t="shared" si="36"/>
        <v>20</v>
      </c>
      <c r="AG42" s="80">
        <f t="shared" si="37"/>
        <v>20</v>
      </c>
      <c r="AH42" s="80">
        <f t="shared" si="38"/>
        <v>20</v>
      </c>
      <c r="AI42" s="80">
        <f t="shared" si="39"/>
        <v>20</v>
      </c>
      <c r="AJ42" s="80">
        <f t="shared" si="40"/>
        <v>5.454545454545455</v>
      </c>
      <c r="AK42" s="80">
        <f t="shared" si="41"/>
        <v>25</v>
      </c>
      <c r="AL42" s="80">
        <f t="shared" si="42"/>
        <v>25</v>
      </c>
      <c r="AM42" s="80">
        <f t="shared" si="43"/>
        <v>25</v>
      </c>
      <c r="AN42" s="80">
        <f t="shared" si="44"/>
        <v>25</v>
      </c>
      <c r="AO42" s="80">
        <f t="shared" si="45"/>
        <v>25</v>
      </c>
      <c r="AP42" s="80">
        <f t="shared" si="46"/>
        <v>15.90909090909091</v>
      </c>
      <c r="AQ42" s="80">
        <f t="shared" si="47"/>
        <v>30</v>
      </c>
      <c r="AR42" s="80">
        <f t="shared" si="48"/>
        <v>30</v>
      </c>
      <c r="AS42" s="80">
        <f t="shared" si="49"/>
        <v>30</v>
      </c>
      <c r="AT42" s="80">
        <f t="shared" si="50"/>
        <v>30</v>
      </c>
      <c r="AU42" s="80">
        <f t="shared" si="51"/>
        <v>30</v>
      </c>
      <c r="AV42" s="80">
        <f t="shared" si="52"/>
        <v>30</v>
      </c>
      <c r="AW42" s="76">
        <f t="shared" si="15"/>
        <v>40</v>
      </c>
      <c r="AX42" s="76">
        <f t="shared" si="53"/>
        <v>40</v>
      </c>
      <c r="AY42" s="76">
        <f t="shared" si="54"/>
        <v>40</v>
      </c>
      <c r="AZ42" s="80">
        <f t="shared" si="55"/>
        <v>40</v>
      </c>
      <c r="BA42" s="80">
        <f t="shared" si="56"/>
        <v>40</v>
      </c>
      <c r="BB42" s="80">
        <f t="shared" si="57"/>
        <v>40</v>
      </c>
      <c r="BC42" s="72">
        <f t="shared" si="19"/>
        <v>88</v>
      </c>
      <c r="BD42" s="72">
        <f t="shared" si="20"/>
        <v>100</v>
      </c>
      <c r="BE42" s="72">
        <f t="shared" si="21"/>
        <v>120</v>
      </c>
      <c r="BF42" s="72">
        <f t="shared" si="22"/>
        <v>160</v>
      </c>
      <c r="BG42" s="72">
        <f t="shared" si="23"/>
        <v>160</v>
      </c>
    </row>
    <row r="43" spans="1:59" x14ac:dyDescent="0.15">
      <c r="A43" s="94"/>
      <c r="B43" s="76">
        <v>160</v>
      </c>
      <c r="C43" s="72">
        <f>求节点(节奏总纲!$P$4:$P$163,节奏总纲!$O$4:$O$163,前期规划!D43)</f>
        <v>112.28703526556856</v>
      </c>
      <c r="D43" s="93">
        <v>2400</v>
      </c>
      <c r="E43" s="92">
        <f t="shared" si="65"/>
        <v>1920</v>
      </c>
      <c r="F43" s="92">
        <f t="shared" si="64"/>
        <v>1440</v>
      </c>
      <c r="G43" s="92">
        <f t="shared" si="64"/>
        <v>960</v>
      </c>
      <c r="H43" s="92">
        <f t="shared" si="64"/>
        <v>480</v>
      </c>
      <c r="Q43" s="91">
        <v>990</v>
      </c>
      <c r="R43" s="92">
        <f t="shared" si="58"/>
        <v>30</v>
      </c>
      <c r="S43" s="92">
        <f>求节点(节奏总纲!$P$4:$P$163,节奏总纲!$O$4:$O$163,Q43)</f>
        <v>99.518769566693237</v>
      </c>
      <c r="T43" s="136" t="str">
        <f t="shared" si="24"/>
        <v>红</v>
      </c>
      <c r="U43" s="136" t="str">
        <f t="shared" si="25"/>
        <v>红</v>
      </c>
      <c r="V43" s="136" t="str">
        <f t="shared" si="26"/>
        <v>红</v>
      </c>
      <c r="W43" s="136" t="str">
        <f t="shared" si="27"/>
        <v>红+</v>
      </c>
      <c r="X43" s="136" t="str">
        <f t="shared" si="28"/>
        <v>红+</v>
      </c>
      <c r="Y43" s="80">
        <f t="shared" si="29"/>
        <v>15</v>
      </c>
      <c r="Z43" s="80">
        <f t="shared" si="30"/>
        <v>15</v>
      </c>
      <c r="AA43" s="80">
        <f t="shared" si="31"/>
        <v>15</v>
      </c>
      <c r="AB43" s="80">
        <f t="shared" si="32"/>
        <v>15</v>
      </c>
      <c r="AC43" s="80">
        <f t="shared" si="33"/>
        <v>15</v>
      </c>
      <c r="AD43" s="80">
        <f t="shared" si="34"/>
        <v>1.2272727272727271</v>
      </c>
      <c r="AE43" s="80">
        <f t="shared" si="35"/>
        <v>20</v>
      </c>
      <c r="AF43" s="80">
        <f t="shared" si="36"/>
        <v>20</v>
      </c>
      <c r="AG43" s="80">
        <f t="shared" si="37"/>
        <v>20</v>
      </c>
      <c r="AH43" s="80">
        <f t="shared" si="38"/>
        <v>20</v>
      </c>
      <c r="AI43" s="80">
        <f t="shared" si="39"/>
        <v>20</v>
      </c>
      <c r="AJ43" s="80">
        <f t="shared" si="40"/>
        <v>6.1363636363636367</v>
      </c>
      <c r="AK43" s="80">
        <f t="shared" si="41"/>
        <v>25</v>
      </c>
      <c r="AL43" s="80">
        <f t="shared" si="42"/>
        <v>25</v>
      </c>
      <c r="AM43" s="80">
        <f t="shared" si="43"/>
        <v>25</v>
      </c>
      <c r="AN43" s="80">
        <f t="shared" si="44"/>
        <v>25</v>
      </c>
      <c r="AO43" s="80">
        <f t="shared" si="45"/>
        <v>25</v>
      </c>
      <c r="AP43" s="80">
        <f t="shared" si="46"/>
        <v>17.045454545454547</v>
      </c>
      <c r="AQ43" s="80">
        <f t="shared" si="47"/>
        <v>30</v>
      </c>
      <c r="AR43" s="80">
        <f t="shared" si="48"/>
        <v>30</v>
      </c>
      <c r="AS43" s="80">
        <f t="shared" si="49"/>
        <v>30</v>
      </c>
      <c r="AT43" s="80">
        <f t="shared" si="50"/>
        <v>30</v>
      </c>
      <c r="AU43" s="80">
        <f t="shared" si="51"/>
        <v>30</v>
      </c>
      <c r="AV43" s="80">
        <f t="shared" si="52"/>
        <v>30</v>
      </c>
      <c r="AW43" s="76">
        <f t="shared" si="15"/>
        <v>40</v>
      </c>
      <c r="AX43" s="76">
        <f t="shared" si="53"/>
        <v>40</v>
      </c>
      <c r="AY43" s="76">
        <f t="shared" si="54"/>
        <v>40</v>
      </c>
      <c r="AZ43" s="80">
        <f t="shared" si="55"/>
        <v>40</v>
      </c>
      <c r="BA43" s="80">
        <f t="shared" si="56"/>
        <v>40</v>
      </c>
      <c r="BB43" s="80">
        <f t="shared" si="57"/>
        <v>40</v>
      </c>
      <c r="BC43" s="72">
        <f t="shared" si="19"/>
        <v>89.5</v>
      </c>
      <c r="BD43" s="72">
        <f t="shared" si="20"/>
        <v>101.875</v>
      </c>
      <c r="BE43" s="72">
        <f t="shared" si="21"/>
        <v>122.5</v>
      </c>
      <c r="BF43" s="72">
        <f t="shared" si="22"/>
        <v>160</v>
      </c>
      <c r="BG43" s="72">
        <f t="shared" si="23"/>
        <v>160</v>
      </c>
    </row>
    <row r="44" spans="1:59" x14ac:dyDescent="0.15">
      <c r="A44" s="94"/>
      <c r="B44" s="76"/>
      <c r="C44" s="76"/>
      <c r="D44" s="93"/>
      <c r="E44" s="95"/>
      <c r="F44" s="95"/>
      <c r="G44" s="95"/>
      <c r="H44" s="95"/>
      <c r="Q44" s="91">
        <v>1020</v>
      </c>
      <c r="R44" s="92">
        <f t="shared" ref="R44:R53" si="66">Q44-Q43</f>
        <v>30</v>
      </c>
      <c r="S44" s="92">
        <f>求节点(节奏总纲!$P$4:$P$163,节奏总纲!$O$4:$O$163,Q44)</f>
        <v>99.956251778790289</v>
      </c>
      <c r="T44" s="136" t="str">
        <f t="shared" si="24"/>
        <v>红</v>
      </c>
      <c r="U44" s="136" t="str">
        <f t="shared" si="25"/>
        <v>红</v>
      </c>
      <c r="V44" s="136" t="str">
        <f t="shared" si="26"/>
        <v>红</v>
      </c>
      <c r="W44" s="136" t="str">
        <f t="shared" si="27"/>
        <v>红+</v>
      </c>
      <c r="X44" s="136" t="str">
        <f t="shared" si="28"/>
        <v>红+</v>
      </c>
      <c r="Y44" s="80">
        <f t="shared" si="29"/>
        <v>15</v>
      </c>
      <c r="Z44" s="80">
        <f t="shared" si="30"/>
        <v>15</v>
      </c>
      <c r="AA44" s="80">
        <f t="shared" si="31"/>
        <v>15</v>
      </c>
      <c r="AB44" s="80">
        <f t="shared" si="32"/>
        <v>15</v>
      </c>
      <c r="AC44" s="80">
        <f t="shared" si="33"/>
        <v>15</v>
      </c>
      <c r="AD44" s="80">
        <f t="shared" si="34"/>
        <v>1.6363636363636362</v>
      </c>
      <c r="AE44" s="80">
        <f t="shared" si="35"/>
        <v>20</v>
      </c>
      <c r="AF44" s="80">
        <f t="shared" si="36"/>
        <v>20</v>
      </c>
      <c r="AG44" s="80">
        <f t="shared" si="37"/>
        <v>20</v>
      </c>
      <c r="AH44" s="80">
        <f t="shared" si="38"/>
        <v>20</v>
      </c>
      <c r="AI44" s="80">
        <f t="shared" si="39"/>
        <v>20</v>
      </c>
      <c r="AJ44" s="80">
        <f t="shared" si="40"/>
        <v>6.8181818181818183</v>
      </c>
      <c r="AK44" s="80">
        <f t="shared" si="41"/>
        <v>25</v>
      </c>
      <c r="AL44" s="80">
        <f t="shared" si="42"/>
        <v>25</v>
      </c>
      <c r="AM44" s="80">
        <f t="shared" si="43"/>
        <v>25</v>
      </c>
      <c r="AN44" s="80">
        <f t="shared" si="44"/>
        <v>25</v>
      </c>
      <c r="AO44" s="80">
        <f t="shared" si="45"/>
        <v>25</v>
      </c>
      <c r="AP44" s="80">
        <f t="shared" si="46"/>
        <v>18.181818181818183</v>
      </c>
      <c r="AQ44" s="80">
        <f t="shared" si="47"/>
        <v>30</v>
      </c>
      <c r="AR44" s="80">
        <f t="shared" si="48"/>
        <v>30</v>
      </c>
      <c r="AS44" s="80">
        <f t="shared" si="49"/>
        <v>30</v>
      </c>
      <c r="AT44" s="80">
        <f t="shared" si="50"/>
        <v>30</v>
      </c>
      <c r="AU44" s="80">
        <f t="shared" si="51"/>
        <v>30</v>
      </c>
      <c r="AV44" s="80">
        <f t="shared" si="52"/>
        <v>30</v>
      </c>
      <c r="AW44" s="76">
        <f t="shared" si="15"/>
        <v>40</v>
      </c>
      <c r="AX44" s="76">
        <f t="shared" si="53"/>
        <v>40</v>
      </c>
      <c r="AY44" s="76">
        <f t="shared" si="54"/>
        <v>40</v>
      </c>
      <c r="AZ44" s="80">
        <f t="shared" si="55"/>
        <v>40</v>
      </c>
      <c r="BA44" s="80">
        <f t="shared" si="56"/>
        <v>40</v>
      </c>
      <c r="BB44" s="80">
        <f t="shared" si="57"/>
        <v>40</v>
      </c>
      <c r="BC44" s="72">
        <f t="shared" si="19"/>
        <v>91</v>
      </c>
      <c r="BD44" s="72">
        <f t="shared" si="20"/>
        <v>103.75</v>
      </c>
      <c r="BE44" s="72">
        <f t="shared" si="21"/>
        <v>125</v>
      </c>
      <c r="BF44" s="72">
        <f t="shared" si="22"/>
        <v>160</v>
      </c>
      <c r="BG44" s="72">
        <f t="shared" si="23"/>
        <v>160</v>
      </c>
    </row>
    <row r="45" spans="1:59" x14ac:dyDescent="0.15">
      <c r="A45" s="94"/>
      <c r="Q45" s="91">
        <v>1050</v>
      </c>
      <c r="R45" s="92">
        <f t="shared" si="66"/>
        <v>30</v>
      </c>
      <c r="S45" s="92">
        <f>求节点(节奏总纲!$P$4:$P$163,节奏总纲!$O$4:$O$163,Q45)</f>
        <v>100.36736680338736</v>
      </c>
      <c r="T45" s="136" t="str">
        <f t="shared" si="24"/>
        <v>红</v>
      </c>
      <c r="U45" s="136" t="str">
        <f t="shared" si="25"/>
        <v>红</v>
      </c>
      <c r="V45" s="136" t="str">
        <f t="shared" si="26"/>
        <v>红</v>
      </c>
      <c r="W45" s="136" t="str">
        <f t="shared" si="27"/>
        <v>红+</v>
      </c>
      <c r="X45" s="136" t="str">
        <f t="shared" si="28"/>
        <v>红+</v>
      </c>
      <c r="Y45" s="80">
        <f t="shared" si="29"/>
        <v>15</v>
      </c>
      <c r="Z45" s="80">
        <f t="shared" si="30"/>
        <v>15</v>
      </c>
      <c r="AA45" s="80">
        <f t="shared" si="31"/>
        <v>15</v>
      </c>
      <c r="AB45" s="80">
        <f t="shared" si="32"/>
        <v>15</v>
      </c>
      <c r="AC45" s="80">
        <f t="shared" si="33"/>
        <v>15</v>
      </c>
      <c r="AD45" s="80">
        <f t="shared" si="34"/>
        <v>2.0454545454545454</v>
      </c>
      <c r="AE45" s="80">
        <f t="shared" si="35"/>
        <v>20</v>
      </c>
      <c r="AF45" s="80">
        <f t="shared" si="36"/>
        <v>20</v>
      </c>
      <c r="AG45" s="80">
        <f t="shared" si="37"/>
        <v>20</v>
      </c>
      <c r="AH45" s="80">
        <f t="shared" si="38"/>
        <v>20</v>
      </c>
      <c r="AI45" s="80">
        <f t="shared" si="39"/>
        <v>20</v>
      </c>
      <c r="AJ45" s="80">
        <f t="shared" si="40"/>
        <v>7.5</v>
      </c>
      <c r="AK45" s="80">
        <f t="shared" si="41"/>
        <v>25</v>
      </c>
      <c r="AL45" s="80">
        <f t="shared" si="42"/>
        <v>25</v>
      </c>
      <c r="AM45" s="80">
        <f t="shared" si="43"/>
        <v>25</v>
      </c>
      <c r="AN45" s="80">
        <f t="shared" si="44"/>
        <v>25</v>
      </c>
      <c r="AO45" s="80">
        <f t="shared" si="45"/>
        <v>25</v>
      </c>
      <c r="AP45" s="80">
        <f t="shared" si="46"/>
        <v>19.31818181818182</v>
      </c>
      <c r="AQ45" s="80">
        <f t="shared" si="47"/>
        <v>30</v>
      </c>
      <c r="AR45" s="80">
        <f t="shared" si="48"/>
        <v>30</v>
      </c>
      <c r="AS45" s="80">
        <f t="shared" si="49"/>
        <v>30</v>
      </c>
      <c r="AT45" s="80">
        <f t="shared" si="50"/>
        <v>30</v>
      </c>
      <c r="AU45" s="80">
        <f t="shared" si="51"/>
        <v>30</v>
      </c>
      <c r="AV45" s="80">
        <f t="shared" si="52"/>
        <v>30</v>
      </c>
      <c r="AW45" s="76">
        <f t="shared" si="15"/>
        <v>40</v>
      </c>
      <c r="AX45" s="76">
        <f t="shared" si="53"/>
        <v>40</v>
      </c>
      <c r="AY45" s="76">
        <f t="shared" si="54"/>
        <v>40</v>
      </c>
      <c r="AZ45" s="80">
        <f t="shared" si="55"/>
        <v>40</v>
      </c>
      <c r="BA45" s="80">
        <f t="shared" si="56"/>
        <v>40</v>
      </c>
      <c r="BB45" s="80">
        <f t="shared" si="57"/>
        <v>40</v>
      </c>
      <c r="BC45" s="72">
        <f t="shared" si="19"/>
        <v>92.5</v>
      </c>
      <c r="BD45" s="72">
        <f t="shared" si="20"/>
        <v>105.625</v>
      </c>
      <c r="BE45" s="72">
        <f t="shared" si="21"/>
        <v>127.5</v>
      </c>
      <c r="BF45" s="72">
        <f t="shared" si="22"/>
        <v>160</v>
      </c>
      <c r="BG45" s="72">
        <f t="shared" si="23"/>
        <v>160</v>
      </c>
    </row>
    <row r="46" spans="1:59" x14ac:dyDescent="0.15">
      <c r="Q46" s="91">
        <v>1080</v>
      </c>
      <c r="R46" s="92">
        <f t="shared" si="66"/>
        <v>30</v>
      </c>
      <c r="S46" s="92">
        <f>求节点(节奏总纲!$P$4:$P$163,节奏总纲!$O$4:$O$163,Q46)</f>
        <v>100.77555214048442</v>
      </c>
      <c r="T46" s="136" t="str">
        <f t="shared" si="24"/>
        <v>红</v>
      </c>
      <c r="U46" s="136" t="str">
        <f t="shared" si="25"/>
        <v>红</v>
      </c>
      <c r="V46" s="136" t="str">
        <f t="shared" si="26"/>
        <v>红</v>
      </c>
      <c r="W46" s="136" t="str">
        <f t="shared" si="27"/>
        <v>红+</v>
      </c>
      <c r="X46" s="136" t="str">
        <f t="shared" si="28"/>
        <v>红+</v>
      </c>
      <c r="Y46" s="80">
        <f t="shared" si="29"/>
        <v>15</v>
      </c>
      <c r="Z46" s="80">
        <f t="shared" si="30"/>
        <v>15</v>
      </c>
      <c r="AA46" s="80">
        <f t="shared" si="31"/>
        <v>15</v>
      </c>
      <c r="AB46" s="80">
        <f t="shared" si="32"/>
        <v>15</v>
      </c>
      <c r="AC46" s="80">
        <f t="shared" si="33"/>
        <v>15</v>
      </c>
      <c r="AD46" s="80">
        <f t="shared" si="34"/>
        <v>2.4545454545454541</v>
      </c>
      <c r="AE46" s="80">
        <f t="shared" si="35"/>
        <v>20</v>
      </c>
      <c r="AF46" s="80">
        <f t="shared" si="36"/>
        <v>20</v>
      </c>
      <c r="AG46" s="80">
        <f t="shared" si="37"/>
        <v>20</v>
      </c>
      <c r="AH46" s="80">
        <f t="shared" si="38"/>
        <v>20</v>
      </c>
      <c r="AI46" s="80">
        <f t="shared" si="39"/>
        <v>20</v>
      </c>
      <c r="AJ46" s="80">
        <f t="shared" si="40"/>
        <v>8.1818181818181817</v>
      </c>
      <c r="AK46" s="80">
        <f t="shared" si="41"/>
        <v>25</v>
      </c>
      <c r="AL46" s="80">
        <f t="shared" si="42"/>
        <v>25</v>
      </c>
      <c r="AM46" s="80">
        <f t="shared" si="43"/>
        <v>25</v>
      </c>
      <c r="AN46" s="80">
        <f t="shared" si="44"/>
        <v>25</v>
      </c>
      <c r="AO46" s="80">
        <f t="shared" si="45"/>
        <v>25</v>
      </c>
      <c r="AP46" s="80">
        <f t="shared" si="46"/>
        <v>20.454545454545453</v>
      </c>
      <c r="AQ46" s="80">
        <f t="shared" si="47"/>
        <v>30</v>
      </c>
      <c r="AR46" s="80">
        <f t="shared" si="48"/>
        <v>30</v>
      </c>
      <c r="AS46" s="80">
        <f t="shared" si="49"/>
        <v>30</v>
      </c>
      <c r="AT46" s="80">
        <f t="shared" si="50"/>
        <v>30</v>
      </c>
      <c r="AU46" s="80">
        <f t="shared" si="51"/>
        <v>30</v>
      </c>
      <c r="AV46" s="80">
        <f t="shared" si="52"/>
        <v>30</v>
      </c>
      <c r="AW46" s="76">
        <f t="shared" si="15"/>
        <v>40</v>
      </c>
      <c r="AX46" s="76">
        <f t="shared" si="53"/>
        <v>40</v>
      </c>
      <c r="AY46" s="76">
        <f t="shared" si="54"/>
        <v>40</v>
      </c>
      <c r="AZ46" s="80">
        <f t="shared" si="55"/>
        <v>40</v>
      </c>
      <c r="BA46" s="80">
        <f t="shared" si="56"/>
        <v>40</v>
      </c>
      <c r="BB46" s="80">
        <f t="shared" si="57"/>
        <v>40</v>
      </c>
      <c r="BC46" s="72">
        <f t="shared" si="19"/>
        <v>94</v>
      </c>
      <c r="BD46" s="72">
        <f t="shared" si="20"/>
        <v>107.5</v>
      </c>
      <c r="BE46" s="72">
        <f t="shared" si="21"/>
        <v>130</v>
      </c>
      <c r="BF46" s="72">
        <f t="shared" si="22"/>
        <v>160</v>
      </c>
      <c r="BG46" s="72">
        <f t="shared" si="23"/>
        <v>160</v>
      </c>
    </row>
    <row r="47" spans="1:59" x14ac:dyDescent="0.15">
      <c r="B47" s="76" t="s">
        <v>240</v>
      </c>
      <c r="C47" s="76" t="s">
        <v>241</v>
      </c>
      <c r="D47" s="76" t="s">
        <v>243</v>
      </c>
      <c r="E47" s="76" t="s">
        <v>277</v>
      </c>
      <c r="Q47" s="91">
        <v>1110</v>
      </c>
      <c r="R47" s="92">
        <f t="shared" si="66"/>
        <v>30</v>
      </c>
      <c r="S47" s="92">
        <f>求节点(节奏总纲!$P$4:$P$163,节奏总纲!$O$4:$O$163,Q47)</f>
        <v>101.17143312836528</v>
      </c>
      <c r="T47" s="136" t="str">
        <f t="shared" si="24"/>
        <v>红</v>
      </c>
      <c r="U47" s="136" t="str">
        <f t="shared" si="25"/>
        <v>红</v>
      </c>
      <c r="V47" s="136" t="str">
        <f t="shared" si="26"/>
        <v>红</v>
      </c>
      <c r="W47" s="136" t="str">
        <f t="shared" si="27"/>
        <v>红+</v>
      </c>
      <c r="X47" s="136" t="str">
        <f t="shared" si="28"/>
        <v>红+</v>
      </c>
      <c r="Y47" s="80">
        <f t="shared" si="29"/>
        <v>15</v>
      </c>
      <c r="Z47" s="80">
        <f t="shared" si="30"/>
        <v>15</v>
      </c>
      <c r="AA47" s="80">
        <f t="shared" si="31"/>
        <v>15</v>
      </c>
      <c r="AB47" s="80">
        <f t="shared" si="32"/>
        <v>15</v>
      </c>
      <c r="AC47" s="80">
        <f t="shared" si="33"/>
        <v>15</v>
      </c>
      <c r="AD47" s="80">
        <f t="shared" si="34"/>
        <v>2.8636363636363633</v>
      </c>
      <c r="AE47" s="80">
        <f t="shared" si="35"/>
        <v>20</v>
      </c>
      <c r="AF47" s="80">
        <f t="shared" si="36"/>
        <v>20</v>
      </c>
      <c r="AG47" s="80">
        <f t="shared" si="37"/>
        <v>20</v>
      </c>
      <c r="AH47" s="80">
        <f t="shared" si="38"/>
        <v>20</v>
      </c>
      <c r="AI47" s="80">
        <f t="shared" si="39"/>
        <v>20</v>
      </c>
      <c r="AJ47" s="80">
        <f t="shared" si="40"/>
        <v>8.8636363636363633</v>
      </c>
      <c r="AK47" s="80">
        <f t="shared" si="41"/>
        <v>25</v>
      </c>
      <c r="AL47" s="80">
        <f t="shared" si="42"/>
        <v>25</v>
      </c>
      <c r="AM47" s="80">
        <f t="shared" si="43"/>
        <v>25</v>
      </c>
      <c r="AN47" s="80">
        <f t="shared" si="44"/>
        <v>25</v>
      </c>
      <c r="AO47" s="80">
        <f t="shared" si="45"/>
        <v>25</v>
      </c>
      <c r="AP47" s="80">
        <f t="shared" si="46"/>
        <v>21.590909090909093</v>
      </c>
      <c r="AQ47" s="80">
        <f t="shared" si="47"/>
        <v>30</v>
      </c>
      <c r="AR47" s="80">
        <f t="shared" si="48"/>
        <v>30</v>
      </c>
      <c r="AS47" s="80">
        <f t="shared" si="49"/>
        <v>30</v>
      </c>
      <c r="AT47" s="80">
        <f t="shared" si="50"/>
        <v>30</v>
      </c>
      <c r="AU47" s="80">
        <f t="shared" si="51"/>
        <v>30</v>
      </c>
      <c r="AV47" s="80">
        <f t="shared" si="52"/>
        <v>30</v>
      </c>
      <c r="AW47" s="76">
        <f t="shared" si="15"/>
        <v>40</v>
      </c>
      <c r="AX47" s="76">
        <f t="shared" si="53"/>
        <v>40</v>
      </c>
      <c r="AY47" s="76">
        <f t="shared" si="54"/>
        <v>40</v>
      </c>
      <c r="AZ47" s="80">
        <f t="shared" si="55"/>
        <v>40</v>
      </c>
      <c r="BA47" s="80">
        <f t="shared" si="56"/>
        <v>40</v>
      </c>
      <c r="BB47" s="80">
        <f t="shared" si="57"/>
        <v>40</v>
      </c>
      <c r="BC47" s="72">
        <f t="shared" si="19"/>
        <v>95.5</v>
      </c>
      <c r="BD47" s="72">
        <f t="shared" si="20"/>
        <v>109.375</v>
      </c>
      <c r="BE47" s="72">
        <f t="shared" si="21"/>
        <v>132.5</v>
      </c>
      <c r="BF47" s="72">
        <f t="shared" si="22"/>
        <v>160</v>
      </c>
      <c r="BG47" s="72">
        <f t="shared" si="23"/>
        <v>160</v>
      </c>
    </row>
    <row r="48" spans="1:59" x14ac:dyDescent="0.15">
      <c r="B48" s="91" t="s">
        <v>128</v>
      </c>
      <c r="C48" s="76">
        <v>20</v>
      </c>
      <c r="D48" s="76">
        <v>2</v>
      </c>
      <c r="E48" s="136">
        <v>20</v>
      </c>
      <c r="Q48" s="91">
        <v>1140</v>
      </c>
      <c r="R48" s="92">
        <f t="shared" si="66"/>
        <v>30</v>
      </c>
      <c r="S48" s="92">
        <f>求节点(节奏总纲!$P$4:$P$163,节奏总纲!$O$4:$O$163,Q48)</f>
        <v>101.55228351453842</v>
      </c>
      <c r="T48" s="136" t="str">
        <f t="shared" si="24"/>
        <v>红</v>
      </c>
      <c r="U48" s="136" t="str">
        <f t="shared" si="25"/>
        <v>红</v>
      </c>
      <c r="V48" s="136" t="str">
        <f t="shared" si="26"/>
        <v>红</v>
      </c>
      <c r="W48" s="136" t="str">
        <f t="shared" si="27"/>
        <v>红+</v>
      </c>
      <c r="X48" s="136" t="str">
        <f t="shared" si="28"/>
        <v>红+</v>
      </c>
      <c r="Y48" s="80">
        <f t="shared" si="29"/>
        <v>15</v>
      </c>
      <c r="Z48" s="80">
        <f t="shared" si="30"/>
        <v>15</v>
      </c>
      <c r="AA48" s="80">
        <f t="shared" si="31"/>
        <v>15</v>
      </c>
      <c r="AB48" s="80">
        <f t="shared" si="32"/>
        <v>15</v>
      </c>
      <c r="AC48" s="80">
        <f t="shared" si="33"/>
        <v>15</v>
      </c>
      <c r="AD48" s="80">
        <f t="shared" si="34"/>
        <v>3.2727272727272725</v>
      </c>
      <c r="AE48" s="80">
        <f t="shared" si="35"/>
        <v>20</v>
      </c>
      <c r="AF48" s="80">
        <f t="shared" si="36"/>
        <v>20</v>
      </c>
      <c r="AG48" s="80">
        <f t="shared" si="37"/>
        <v>20</v>
      </c>
      <c r="AH48" s="80">
        <f t="shared" si="38"/>
        <v>20</v>
      </c>
      <c r="AI48" s="80">
        <f t="shared" si="39"/>
        <v>20</v>
      </c>
      <c r="AJ48" s="80">
        <f t="shared" si="40"/>
        <v>9.545454545454545</v>
      </c>
      <c r="AK48" s="80">
        <f t="shared" si="41"/>
        <v>25</v>
      </c>
      <c r="AL48" s="80">
        <f t="shared" si="42"/>
        <v>25</v>
      </c>
      <c r="AM48" s="80">
        <f t="shared" si="43"/>
        <v>25</v>
      </c>
      <c r="AN48" s="80">
        <f t="shared" si="44"/>
        <v>25</v>
      </c>
      <c r="AO48" s="80">
        <f t="shared" si="45"/>
        <v>25</v>
      </c>
      <c r="AP48" s="80">
        <f t="shared" si="46"/>
        <v>22.72727272727273</v>
      </c>
      <c r="AQ48" s="80">
        <f t="shared" si="47"/>
        <v>30</v>
      </c>
      <c r="AR48" s="80">
        <f t="shared" si="48"/>
        <v>30</v>
      </c>
      <c r="AS48" s="80">
        <f t="shared" si="49"/>
        <v>30</v>
      </c>
      <c r="AT48" s="80">
        <f t="shared" si="50"/>
        <v>30</v>
      </c>
      <c r="AU48" s="80">
        <f t="shared" si="51"/>
        <v>30</v>
      </c>
      <c r="AV48" s="80">
        <f t="shared" si="52"/>
        <v>30</v>
      </c>
      <c r="AW48" s="76">
        <f t="shared" si="15"/>
        <v>40</v>
      </c>
      <c r="AX48" s="76">
        <f t="shared" si="53"/>
        <v>40</v>
      </c>
      <c r="AY48" s="76">
        <f t="shared" si="54"/>
        <v>40</v>
      </c>
      <c r="AZ48" s="80">
        <f t="shared" si="55"/>
        <v>40</v>
      </c>
      <c r="BA48" s="80">
        <f t="shared" si="56"/>
        <v>40</v>
      </c>
      <c r="BB48" s="80">
        <f t="shared" si="57"/>
        <v>40</v>
      </c>
      <c r="BC48" s="72">
        <f t="shared" si="19"/>
        <v>97</v>
      </c>
      <c r="BD48" s="72">
        <f t="shared" si="20"/>
        <v>111.25</v>
      </c>
      <c r="BE48" s="72">
        <f t="shared" si="21"/>
        <v>135</v>
      </c>
      <c r="BF48" s="72">
        <f t="shared" si="22"/>
        <v>160</v>
      </c>
      <c r="BG48" s="72">
        <f t="shared" si="23"/>
        <v>160</v>
      </c>
    </row>
    <row r="49" spans="2:59" x14ac:dyDescent="0.15">
      <c r="B49" s="91" t="s">
        <v>129</v>
      </c>
      <c r="C49" s="76">
        <v>40</v>
      </c>
      <c r="D49" s="76">
        <v>10</v>
      </c>
      <c r="E49" s="136">
        <v>40</v>
      </c>
      <c r="Q49" s="91">
        <v>1170</v>
      </c>
      <c r="R49" s="92">
        <f t="shared" si="66"/>
        <v>30</v>
      </c>
      <c r="S49" s="92">
        <f>求节点(节奏总纲!$P$4:$P$163,节奏总纲!$O$4:$O$163,Q49)</f>
        <v>101.93313390071154</v>
      </c>
      <c r="T49" s="136" t="str">
        <f t="shared" si="24"/>
        <v>红</v>
      </c>
      <c r="U49" s="136" t="str">
        <f t="shared" si="25"/>
        <v>红</v>
      </c>
      <c r="V49" s="136" t="str">
        <f t="shared" si="26"/>
        <v>红</v>
      </c>
      <c r="W49" s="136" t="str">
        <f t="shared" si="27"/>
        <v>红+</v>
      </c>
      <c r="X49" s="136" t="str">
        <f t="shared" si="28"/>
        <v>红+</v>
      </c>
      <c r="Y49" s="80">
        <f t="shared" si="29"/>
        <v>15</v>
      </c>
      <c r="Z49" s="80">
        <f t="shared" si="30"/>
        <v>15</v>
      </c>
      <c r="AA49" s="80">
        <f t="shared" si="31"/>
        <v>15</v>
      </c>
      <c r="AB49" s="80">
        <f t="shared" si="32"/>
        <v>15</v>
      </c>
      <c r="AC49" s="80">
        <f t="shared" si="33"/>
        <v>15</v>
      </c>
      <c r="AD49" s="80">
        <f t="shared" si="34"/>
        <v>3.6818181818181817</v>
      </c>
      <c r="AE49" s="80">
        <f t="shared" si="35"/>
        <v>20</v>
      </c>
      <c r="AF49" s="80">
        <f t="shared" si="36"/>
        <v>20</v>
      </c>
      <c r="AG49" s="80">
        <f t="shared" si="37"/>
        <v>20</v>
      </c>
      <c r="AH49" s="80">
        <f t="shared" si="38"/>
        <v>20</v>
      </c>
      <c r="AI49" s="80">
        <f t="shared" si="39"/>
        <v>20</v>
      </c>
      <c r="AJ49" s="80">
        <f t="shared" si="40"/>
        <v>10.227272727272728</v>
      </c>
      <c r="AK49" s="80">
        <f t="shared" si="41"/>
        <v>25</v>
      </c>
      <c r="AL49" s="80">
        <f t="shared" si="42"/>
        <v>25</v>
      </c>
      <c r="AM49" s="80">
        <f t="shared" si="43"/>
        <v>25</v>
      </c>
      <c r="AN49" s="80">
        <f t="shared" si="44"/>
        <v>25</v>
      </c>
      <c r="AO49" s="80">
        <f t="shared" si="45"/>
        <v>25</v>
      </c>
      <c r="AP49" s="80">
        <f t="shared" si="46"/>
        <v>23.863636363636363</v>
      </c>
      <c r="AQ49" s="80">
        <f t="shared" si="47"/>
        <v>30</v>
      </c>
      <c r="AR49" s="80">
        <f t="shared" si="48"/>
        <v>30</v>
      </c>
      <c r="AS49" s="80">
        <f t="shared" si="49"/>
        <v>30</v>
      </c>
      <c r="AT49" s="80">
        <f t="shared" si="50"/>
        <v>30</v>
      </c>
      <c r="AU49" s="80">
        <f t="shared" si="51"/>
        <v>30</v>
      </c>
      <c r="AV49" s="80">
        <f t="shared" si="52"/>
        <v>30</v>
      </c>
      <c r="AW49" s="76">
        <f t="shared" si="15"/>
        <v>40</v>
      </c>
      <c r="AX49" s="76">
        <f t="shared" si="53"/>
        <v>40</v>
      </c>
      <c r="AY49" s="76">
        <f t="shared" si="54"/>
        <v>40</v>
      </c>
      <c r="AZ49" s="80">
        <f t="shared" si="55"/>
        <v>40</v>
      </c>
      <c r="BA49" s="80">
        <f t="shared" si="56"/>
        <v>40</v>
      </c>
      <c r="BB49" s="80">
        <f t="shared" si="57"/>
        <v>40</v>
      </c>
      <c r="BC49" s="72">
        <f t="shared" si="19"/>
        <v>98.5</v>
      </c>
      <c r="BD49" s="72">
        <f t="shared" si="20"/>
        <v>113.125</v>
      </c>
      <c r="BE49" s="72">
        <f t="shared" si="21"/>
        <v>137.5</v>
      </c>
      <c r="BF49" s="72">
        <f t="shared" si="22"/>
        <v>160</v>
      </c>
      <c r="BG49" s="72">
        <f t="shared" si="23"/>
        <v>160</v>
      </c>
    </row>
    <row r="50" spans="2:59" x14ac:dyDescent="0.15">
      <c r="B50" s="91" t="s">
        <v>130</v>
      </c>
      <c r="C50" s="76">
        <v>80</v>
      </c>
      <c r="D50" s="76">
        <v>40</v>
      </c>
      <c r="E50" s="136">
        <v>80</v>
      </c>
      <c r="Q50" s="91">
        <v>1200</v>
      </c>
      <c r="R50" s="92">
        <f t="shared" si="66"/>
        <v>30</v>
      </c>
      <c r="S50" s="92">
        <f>求节点(节奏总纲!$P$4:$P$163,节奏总纲!$O$4:$O$163,Q50)</f>
        <v>102.29295769848756</v>
      </c>
      <c r="T50" s="136" t="str">
        <f t="shared" si="24"/>
        <v>红</v>
      </c>
      <c r="U50" s="136" t="str">
        <f t="shared" si="25"/>
        <v>红</v>
      </c>
      <c r="V50" s="136" t="str">
        <f t="shared" si="26"/>
        <v>红+</v>
      </c>
      <c r="W50" s="136" t="str">
        <f t="shared" si="27"/>
        <v>红+</v>
      </c>
      <c r="X50" s="136" t="str">
        <f t="shared" si="28"/>
        <v>红+</v>
      </c>
      <c r="Y50" s="80">
        <f t="shared" si="29"/>
        <v>15</v>
      </c>
      <c r="Z50" s="80">
        <f t="shared" si="30"/>
        <v>15</v>
      </c>
      <c r="AA50" s="80">
        <f t="shared" si="31"/>
        <v>15</v>
      </c>
      <c r="AB50" s="80">
        <f t="shared" si="32"/>
        <v>15</v>
      </c>
      <c r="AC50" s="80">
        <f t="shared" si="33"/>
        <v>15</v>
      </c>
      <c r="AD50" s="80">
        <f t="shared" si="34"/>
        <v>4.0909090909090908</v>
      </c>
      <c r="AE50" s="80">
        <f t="shared" si="35"/>
        <v>20</v>
      </c>
      <c r="AF50" s="80">
        <f t="shared" si="36"/>
        <v>20</v>
      </c>
      <c r="AG50" s="80">
        <f t="shared" si="37"/>
        <v>20</v>
      </c>
      <c r="AH50" s="80">
        <f t="shared" si="38"/>
        <v>20</v>
      </c>
      <c r="AI50" s="80">
        <f t="shared" si="39"/>
        <v>20</v>
      </c>
      <c r="AJ50" s="80">
        <f t="shared" si="40"/>
        <v>10.90909090909091</v>
      </c>
      <c r="AK50" s="80">
        <f t="shared" si="41"/>
        <v>25</v>
      </c>
      <c r="AL50" s="80">
        <f t="shared" si="42"/>
        <v>25</v>
      </c>
      <c r="AM50" s="80">
        <f t="shared" si="43"/>
        <v>25</v>
      </c>
      <c r="AN50" s="80">
        <f t="shared" si="44"/>
        <v>25</v>
      </c>
      <c r="AO50" s="80">
        <f t="shared" si="45"/>
        <v>25</v>
      </c>
      <c r="AP50" s="80">
        <f t="shared" si="46"/>
        <v>25</v>
      </c>
      <c r="AQ50" s="80">
        <f t="shared" si="47"/>
        <v>30</v>
      </c>
      <c r="AR50" s="80">
        <f t="shared" si="48"/>
        <v>30</v>
      </c>
      <c r="AS50" s="80">
        <f t="shared" si="49"/>
        <v>30</v>
      </c>
      <c r="AT50" s="80">
        <f t="shared" si="50"/>
        <v>30</v>
      </c>
      <c r="AU50" s="80">
        <f t="shared" si="51"/>
        <v>30</v>
      </c>
      <c r="AV50" s="80">
        <f t="shared" si="52"/>
        <v>30</v>
      </c>
      <c r="AW50" s="76">
        <f t="shared" si="15"/>
        <v>40</v>
      </c>
      <c r="AX50" s="76">
        <f t="shared" si="53"/>
        <v>40</v>
      </c>
      <c r="AY50" s="76">
        <f t="shared" si="54"/>
        <v>40</v>
      </c>
      <c r="AZ50" s="80">
        <f t="shared" si="55"/>
        <v>40</v>
      </c>
      <c r="BA50" s="80">
        <f t="shared" si="56"/>
        <v>40</v>
      </c>
      <c r="BB50" s="80">
        <f t="shared" si="57"/>
        <v>40</v>
      </c>
      <c r="BC50" s="72">
        <f t="shared" si="19"/>
        <v>100</v>
      </c>
      <c r="BD50" s="72">
        <f t="shared" si="20"/>
        <v>115</v>
      </c>
      <c r="BE50" s="72">
        <f t="shared" si="21"/>
        <v>140</v>
      </c>
      <c r="BF50" s="72">
        <f t="shared" si="22"/>
        <v>160</v>
      </c>
      <c r="BG50" s="72">
        <f t="shared" si="23"/>
        <v>160</v>
      </c>
    </row>
    <row r="51" spans="2:59" x14ac:dyDescent="0.15">
      <c r="B51" s="91" t="s">
        <v>285</v>
      </c>
      <c r="C51" s="80">
        <v>80</v>
      </c>
      <c r="D51" s="80">
        <v>40</v>
      </c>
      <c r="E51" s="136">
        <v>80</v>
      </c>
      <c r="Q51" s="91">
        <v>1230</v>
      </c>
      <c r="R51" s="92">
        <f t="shared" si="66"/>
        <v>30</v>
      </c>
      <c r="S51" s="92">
        <f>求节点(节奏总纲!$P$4:$P$163,节奏总纲!$O$4:$O$163,Q51)</f>
        <v>102.64830367362661</v>
      </c>
      <c r="T51" s="136" t="str">
        <f t="shared" si="24"/>
        <v>红</v>
      </c>
      <c r="U51" s="136" t="str">
        <f t="shared" si="25"/>
        <v>红</v>
      </c>
      <c r="V51" s="136" t="str">
        <f t="shared" si="26"/>
        <v>红+</v>
      </c>
      <c r="W51" s="136" t="str">
        <f t="shared" si="27"/>
        <v>红+</v>
      </c>
      <c r="X51" s="136" t="str">
        <f t="shared" si="28"/>
        <v>红+</v>
      </c>
      <c r="Y51" s="80">
        <f t="shared" si="29"/>
        <v>15</v>
      </c>
      <c r="Z51" s="80">
        <f t="shared" si="30"/>
        <v>15</v>
      </c>
      <c r="AA51" s="80">
        <f t="shared" si="31"/>
        <v>15</v>
      </c>
      <c r="AB51" s="80">
        <f t="shared" si="32"/>
        <v>15</v>
      </c>
      <c r="AC51" s="80">
        <f t="shared" si="33"/>
        <v>15</v>
      </c>
      <c r="AD51" s="80">
        <f t="shared" si="34"/>
        <v>4.5</v>
      </c>
      <c r="AE51" s="80">
        <f t="shared" si="35"/>
        <v>20</v>
      </c>
      <c r="AF51" s="80">
        <f t="shared" si="36"/>
        <v>20</v>
      </c>
      <c r="AG51" s="80">
        <f t="shared" si="37"/>
        <v>20</v>
      </c>
      <c r="AH51" s="80">
        <f t="shared" si="38"/>
        <v>20</v>
      </c>
      <c r="AI51" s="80">
        <f t="shared" si="39"/>
        <v>20</v>
      </c>
      <c r="AJ51" s="80">
        <f t="shared" si="40"/>
        <v>11.590909090909092</v>
      </c>
      <c r="AK51" s="80">
        <f t="shared" si="41"/>
        <v>25</v>
      </c>
      <c r="AL51" s="80">
        <f t="shared" si="42"/>
        <v>25</v>
      </c>
      <c r="AM51" s="80">
        <f t="shared" si="43"/>
        <v>25</v>
      </c>
      <c r="AN51" s="80">
        <f t="shared" si="44"/>
        <v>25</v>
      </c>
      <c r="AO51" s="80">
        <f t="shared" si="45"/>
        <v>25</v>
      </c>
      <c r="AP51" s="80">
        <f t="shared" si="46"/>
        <v>25</v>
      </c>
      <c r="AQ51" s="80">
        <f t="shared" si="47"/>
        <v>30</v>
      </c>
      <c r="AR51" s="80">
        <f t="shared" si="48"/>
        <v>30</v>
      </c>
      <c r="AS51" s="80">
        <f t="shared" si="49"/>
        <v>30</v>
      </c>
      <c r="AT51" s="80">
        <f t="shared" si="50"/>
        <v>30</v>
      </c>
      <c r="AU51" s="80">
        <f t="shared" si="51"/>
        <v>30</v>
      </c>
      <c r="AV51" s="80">
        <f t="shared" si="52"/>
        <v>30</v>
      </c>
      <c r="AW51" s="76">
        <f t="shared" si="15"/>
        <v>40</v>
      </c>
      <c r="AX51" s="76">
        <f t="shared" si="53"/>
        <v>40</v>
      </c>
      <c r="AY51" s="76">
        <f t="shared" si="54"/>
        <v>40</v>
      </c>
      <c r="AZ51" s="80">
        <f t="shared" si="55"/>
        <v>40</v>
      </c>
      <c r="BA51" s="80">
        <f t="shared" si="56"/>
        <v>40</v>
      </c>
      <c r="BB51" s="80">
        <f t="shared" si="57"/>
        <v>40</v>
      </c>
      <c r="BC51" s="72">
        <f t="shared" si="19"/>
        <v>101.5</v>
      </c>
      <c r="BD51" s="72">
        <f t="shared" si="20"/>
        <v>116.875</v>
      </c>
      <c r="BE51" s="72">
        <f t="shared" si="21"/>
        <v>142.5</v>
      </c>
      <c r="BF51" s="72">
        <f t="shared" si="22"/>
        <v>160</v>
      </c>
      <c r="BG51" s="72">
        <f t="shared" si="23"/>
        <v>160</v>
      </c>
    </row>
    <row r="52" spans="2:59" x14ac:dyDescent="0.15">
      <c r="B52" s="91" t="s">
        <v>131</v>
      </c>
      <c r="C52" s="136">
        <v>80</v>
      </c>
      <c r="D52" s="76">
        <v>160</v>
      </c>
      <c r="E52" s="136">
        <v>80</v>
      </c>
      <c r="Q52" s="91">
        <v>1260</v>
      </c>
      <c r="R52" s="92">
        <f t="shared" si="66"/>
        <v>30</v>
      </c>
      <c r="S52" s="92">
        <f>求节点(节奏总纲!$P$4:$P$163,节奏总纲!$O$4:$O$163,Q52)</f>
        <v>103.0034052427059</v>
      </c>
      <c r="T52" s="136" t="str">
        <f t="shared" si="24"/>
        <v>红</v>
      </c>
      <c r="U52" s="136" t="str">
        <f t="shared" si="25"/>
        <v>红</v>
      </c>
      <c r="V52" s="136" t="str">
        <f t="shared" si="26"/>
        <v>红+</v>
      </c>
      <c r="W52" s="136" t="str">
        <f t="shared" si="27"/>
        <v>红+</v>
      </c>
      <c r="X52" s="136" t="str">
        <f t="shared" si="28"/>
        <v>红+</v>
      </c>
      <c r="Y52" s="80">
        <f t="shared" si="29"/>
        <v>15</v>
      </c>
      <c r="Z52" s="80">
        <f t="shared" si="30"/>
        <v>15</v>
      </c>
      <c r="AA52" s="80">
        <f t="shared" si="31"/>
        <v>15</v>
      </c>
      <c r="AB52" s="80">
        <f t="shared" si="32"/>
        <v>15</v>
      </c>
      <c r="AC52" s="80">
        <f t="shared" si="33"/>
        <v>15</v>
      </c>
      <c r="AD52" s="80">
        <f t="shared" si="34"/>
        <v>4.9090909090909083</v>
      </c>
      <c r="AE52" s="80">
        <f t="shared" si="35"/>
        <v>20</v>
      </c>
      <c r="AF52" s="80">
        <f t="shared" si="36"/>
        <v>20</v>
      </c>
      <c r="AG52" s="80">
        <f t="shared" si="37"/>
        <v>20</v>
      </c>
      <c r="AH52" s="80">
        <f t="shared" si="38"/>
        <v>20</v>
      </c>
      <c r="AI52" s="80">
        <f t="shared" si="39"/>
        <v>20</v>
      </c>
      <c r="AJ52" s="80">
        <f t="shared" si="40"/>
        <v>12.272727272727273</v>
      </c>
      <c r="AK52" s="80">
        <f t="shared" si="41"/>
        <v>25</v>
      </c>
      <c r="AL52" s="80">
        <f t="shared" si="42"/>
        <v>25</v>
      </c>
      <c r="AM52" s="80">
        <f t="shared" si="43"/>
        <v>25</v>
      </c>
      <c r="AN52" s="80">
        <f t="shared" si="44"/>
        <v>25</v>
      </c>
      <c r="AO52" s="80">
        <f t="shared" si="45"/>
        <v>25</v>
      </c>
      <c r="AP52" s="80">
        <f t="shared" si="46"/>
        <v>25</v>
      </c>
      <c r="AQ52" s="80">
        <f t="shared" si="47"/>
        <v>30</v>
      </c>
      <c r="AR52" s="80">
        <f t="shared" si="48"/>
        <v>30</v>
      </c>
      <c r="AS52" s="80">
        <f t="shared" si="49"/>
        <v>30</v>
      </c>
      <c r="AT52" s="80">
        <f t="shared" si="50"/>
        <v>30</v>
      </c>
      <c r="AU52" s="80">
        <f t="shared" si="51"/>
        <v>30</v>
      </c>
      <c r="AV52" s="80">
        <f t="shared" si="52"/>
        <v>30</v>
      </c>
      <c r="AW52" s="76">
        <f t="shared" si="15"/>
        <v>40</v>
      </c>
      <c r="AX52" s="76">
        <f t="shared" si="53"/>
        <v>40</v>
      </c>
      <c r="AY52" s="76">
        <f t="shared" si="54"/>
        <v>40</v>
      </c>
      <c r="AZ52" s="80">
        <f t="shared" si="55"/>
        <v>40</v>
      </c>
      <c r="BA52" s="80">
        <f t="shared" si="56"/>
        <v>40</v>
      </c>
      <c r="BB52" s="80">
        <f t="shared" si="57"/>
        <v>40</v>
      </c>
      <c r="BC52" s="72">
        <f t="shared" si="19"/>
        <v>103</v>
      </c>
      <c r="BD52" s="72">
        <f t="shared" si="20"/>
        <v>118.75</v>
      </c>
      <c r="BE52" s="72">
        <f t="shared" si="21"/>
        <v>145</v>
      </c>
      <c r="BF52" s="72">
        <f t="shared" si="22"/>
        <v>160</v>
      </c>
      <c r="BG52" s="72">
        <f t="shared" si="23"/>
        <v>160</v>
      </c>
    </row>
    <row r="53" spans="2:59" x14ac:dyDescent="0.15">
      <c r="B53" s="91" t="s">
        <v>267</v>
      </c>
      <c r="C53" s="136">
        <v>80</v>
      </c>
      <c r="D53" s="76">
        <v>160</v>
      </c>
      <c r="E53" s="136">
        <v>80</v>
      </c>
      <c r="Q53" s="91">
        <v>1290</v>
      </c>
      <c r="R53" s="92">
        <f t="shared" si="66"/>
        <v>30</v>
      </c>
      <c r="S53" s="92">
        <f>求节点(节奏总纲!$P$4:$P$163,节奏总纲!$O$4:$O$163,Q53)</f>
        <v>103.33495476092045</v>
      </c>
      <c r="T53" s="136" t="str">
        <f t="shared" si="24"/>
        <v>红</v>
      </c>
      <c r="U53" s="136" t="str">
        <f t="shared" si="25"/>
        <v>红</v>
      </c>
      <c r="V53" s="136" t="str">
        <f t="shared" si="26"/>
        <v>红+</v>
      </c>
      <c r="W53" s="136" t="str">
        <f t="shared" si="27"/>
        <v>红+</v>
      </c>
      <c r="X53" s="136" t="str">
        <f t="shared" si="28"/>
        <v>红+</v>
      </c>
      <c r="Y53" s="80">
        <f t="shared" si="29"/>
        <v>15</v>
      </c>
      <c r="Z53" s="80">
        <f t="shared" si="30"/>
        <v>15</v>
      </c>
      <c r="AA53" s="80">
        <f t="shared" si="31"/>
        <v>15</v>
      </c>
      <c r="AB53" s="80">
        <f t="shared" si="32"/>
        <v>15</v>
      </c>
      <c r="AC53" s="80">
        <f t="shared" si="33"/>
        <v>15</v>
      </c>
      <c r="AD53" s="80">
        <f t="shared" si="34"/>
        <v>5.3181818181818183</v>
      </c>
      <c r="AE53" s="80">
        <f t="shared" si="35"/>
        <v>20</v>
      </c>
      <c r="AF53" s="80">
        <f t="shared" si="36"/>
        <v>20</v>
      </c>
      <c r="AG53" s="80">
        <f t="shared" si="37"/>
        <v>20</v>
      </c>
      <c r="AH53" s="80">
        <f t="shared" si="38"/>
        <v>20</v>
      </c>
      <c r="AI53" s="80">
        <f t="shared" si="39"/>
        <v>20</v>
      </c>
      <c r="AJ53" s="80">
        <f t="shared" si="40"/>
        <v>12.954545454545455</v>
      </c>
      <c r="AK53" s="80">
        <f t="shared" si="41"/>
        <v>25</v>
      </c>
      <c r="AL53" s="80">
        <f t="shared" si="42"/>
        <v>25</v>
      </c>
      <c r="AM53" s="80">
        <f t="shared" si="43"/>
        <v>25</v>
      </c>
      <c r="AN53" s="80">
        <f t="shared" si="44"/>
        <v>25</v>
      </c>
      <c r="AO53" s="80">
        <f t="shared" si="45"/>
        <v>25</v>
      </c>
      <c r="AP53" s="80">
        <f t="shared" si="46"/>
        <v>25</v>
      </c>
      <c r="AQ53" s="80">
        <f t="shared" si="47"/>
        <v>30</v>
      </c>
      <c r="AR53" s="80">
        <f t="shared" si="48"/>
        <v>30</v>
      </c>
      <c r="AS53" s="80">
        <f t="shared" si="49"/>
        <v>30</v>
      </c>
      <c r="AT53" s="80">
        <f t="shared" si="50"/>
        <v>30</v>
      </c>
      <c r="AU53" s="80">
        <f t="shared" si="51"/>
        <v>30</v>
      </c>
      <c r="AV53" s="80">
        <f t="shared" si="52"/>
        <v>30</v>
      </c>
      <c r="AW53" s="76">
        <f t="shared" si="15"/>
        <v>40</v>
      </c>
      <c r="AX53" s="76">
        <f t="shared" si="53"/>
        <v>40</v>
      </c>
      <c r="AY53" s="76">
        <f t="shared" si="54"/>
        <v>40</v>
      </c>
      <c r="AZ53" s="80">
        <f t="shared" si="55"/>
        <v>40</v>
      </c>
      <c r="BA53" s="80">
        <f t="shared" si="56"/>
        <v>40</v>
      </c>
      <c r="BB53" s="80">
        <f t="shared" si="57"/>
        <v>40</v>
      </c>
      <c r="BC53" s="72">
        <f t="shared" si="19"/>
        <v>104.5</v>
      </c>
      <c r="BD53" s="72">
        <f t="shared" si="20"/>
        <v>120.625</v>
      </c>
      <c r="BE53" s="72">
        <f t="shared" si="21"/>
        <v>147.5</v>
      </c>
      <c r="BF53" s="72">
        <f t="shared" si="22"/>
        <v>160</v>
      </c>
      <c r="BG53" s="72">
        <f t="shared" si="23"/>
        <v>160</v>
      </c>
    </row>
    <row r="54" spans="2:59" x14ac:dyDescent="0.15">
      <c r="B54" s="91"/>
      <c r="C54" s="76"/>
      <c r="D54" s="76"/>
      <c r="E54" s="76"/>
    </row>
  </sheetData>
  <mergeCells count="19">
    <mergeCell ref="B31:C31"/>
    <mergeCell ref="C32:C33"/>
    <mergeCell ref="D31:H31"/>
    <mergeCell ref="B32:B33"/>
    <mergeCell ref="BC9:BG9"/>
    <mergeCell ref="Y9:AD9"/>
    <mergeCell ref="AE9:AJ9"/>
    <mergeCell ref="AK9:AP9"/>
    <mergeCell ref="AQ9:AV9"/>
    <mergeCell ref="AW9:BB9"/>
    <mergeCell ref="T9:X9"/>
    <mergeCell ref="Q9:S9"/>
    <mergeCell ref="B9:F9"/>
    <mergeCell ref="B20:B21"/>
    <mergeCell ref="C20:C21"/>
    <mergeCell ref="B19:C19"/>
    <mergeCell ref="G9:K9"/>
    <mergeCell ref="D19:H19"/>
    <mergeCell ref="I19:N1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A3:AP201"/>
  <sheetViews>
    <sheetView workbookViewId="0">
      <selection activeCell="K166" sqref="K166:P201"/>
    </sheetView>
  </sheetViews>
  <sheetFormatPr defaultColWidth="5.625" defaultRowHeight="11.25" x14ac:dyDescent="0.15"/>
  <cols>
    <col min="1" max="1" width="5.625" style="6"/>
    <col min="2" max="2" width="7.375" style="6" bestFit="1" customWidth="1"/>
    <col min="3" max="3" width="7.375" style="37" customWidth="1"/>
    <col min="4" max="4" width="7.375" style="99" customWidth="1"/>
    <col min="5" max="5" width="5.875" style="99" customWidth="1"/>
    <col min="6" max="10" width="6" style="99" bestFit="1" customWidth="1"/>
    <col min="11" max="11" width="6" style="21" bestFit="1" customWidth="1"/>
    <col min="12" max="13" width="6.75" style="21" bestFit="1" customWidth="1"/>
    <col min="14" max="14" width="6.75" style="37" customWidth="1"/>
    <col min="15" max="16" width="6.75" style="21" bestFit="1" customWidth="1"/>
    <col min="17" max="19" width="5.625" style="6"/>
    <col min="20" max="20" width="5.625" style="37"/>
    <col min="21" max="22" width="5.625" style="6"/>
    <col min="23" max="23" width="6.75" style="108" bestFit="1" customWidth="1"/>
    <col min="24" max="28" width="5.625" style="108"/>
    <col min="29" max="40" width="5.625" style="6" customWidth="1"/>
    <col min="41" max="41" width="5.625" style="6"/>
    <col min="42" max="42" width="7.375" style="6" bestFit="1" customWidth="1"/>
    <col min="43" max="16384" width="5.625" style="6"/>
  </cols>
  <sheetData>
    <row r="3" spans="1:42" x14ac:dyDescent="0.15">
      <c r="A3" s="34">
        <v>1</v>
      </c>
      <c r="B3" s="185" t="s">
        <v>121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37"/>
    </row>
    <row r="4" spans="1:42" x14ac:dyDescent="0.15">
      <c r="A4" s="34">
        <v>2</v>
      </c>
      <c r="B4" s="35"/>
      <c r="C4" s="35"/>
      <c r="D4" s="98"/>
      <c r="E4" s="186" t="s">
        <v>122</v>
      </c>
      <c r="F4" s="186"/>
      <c r="G4" s="186"/>
      <c r="H4" s="186"/>
      <c r="I4" s="186"/>
      <c r="J4" s="186"/>
      <c r="K4" s="185" t="s">
        <v>165</v>
      </c>
      <c r="L4" s="185"/>
      <c r="M4" s="185"/>
      <c r="N4" s="185"/>
      <c r="O4" s="185"/>
      <c r="P4" s="185"/>
      <c r="Q4" s="185" t="s">
        <v>120</v>
      </c>
      <c r="R4" s="185"/>
      <c r="S4" s="185"/>
      <c r="T4" s="185"/>
      <c r="U4" s="185"/>
      <c r="V4" s="185"/>
      <c r="W4" s="187" t="s">
        <v>135</v>
      </c>
      <c r="X4" s="187"/>
      <c r="Y4" s="187"/>
      <c r="Z4" s="187"/>
      <c r="AA4" s="187"/>
      <c r="AB4" s="187"/>
      <c r="AC4" s="37"/>
    </row>
    <row r="5" spans="1:42" x14ac:dyDescent="0.15">
      <c r="A5" s="34">
        <v>3</v>
      </c>
      <c r="B5" s="36" t="s">
        <v>250</v>
      </c>
      <c r="C5" s="36" t="s">
        <v>253</v>
      </c>
      <c r="D5" s="97" t="s">
        <v>252</v>
      </c>
      <c r="E5" s="97" t="s">
        <v>128</v>
      </c>
      <c r="F5" s="97" t="s">
        <v>129</v>
      </c>
      <c r="G5" s="97" t="s">
        <v>130</v>
      </c>
      <c r="H5" s="97" t="s">
        <v>285</v>
      </c>
      <c r="I5" s="97" t="s">
        <v>131</v>
      </c>
      <c r="J5" s="97" t="s">
        <v>267</v>
      </c>
      <c r="K5" s="36" t="s">
        <v>128</v>
      </c>
      <c r="L5" s="36" t="s">
        <v>129</v>
      </c>
      <c r="M5" s="36" t="s">
        <v>130</v>
      </c>
      <c r="N5" s="80" t="s">
        <v>285</v>
      </c>
      <c r="O5" s="36" t="s">
        <v>131</v>
      </c>
      <c r="P5" s="36" t="s">
        <v>267</v>
      </c>
      <c r="Q5" s="36" t="s">
        <v>128</v>
      </c>
      <c r="R5" s="36" t="s">
        <v>129</v>
      </c>
      <c r="S5" s="36" t="s">
        <v>130</v>
      </c>
      <c r="T5" s="80" t="s">
        <v>285</v>
      </c>
      <c r="U5" s="36" t="s">
        <v>131</v>
      </c>
      <c r="V5" s="36" t="s">
        <v>267</v>
      </c>
      <c r="W5" s="55" t="s">
        <v>128</v>
      </c>
      <c r="X5" s="55" t="s">
        <v>129</v>
      </c>
      <c r="Y5" s="55" t="s">
        <v>130</v>
      </c>
      <c r="Z5" s="80" t="s">
        <v>285</v>
      </c>
      <c r="AA5" s="55" t="s">
        <v>131</v>
      </c>
      <c r="AB5" s="55" t="s">
        <v>267</v>
      </c>
      <c r="AD5" s="21"/>
      <c r="AE5" s="21"/>
      <c r="AG5" s="37"/>
      <c r="AH5" s="37"/>
      <c r="AI5" s="37"/>
      <c r="AJ5" s="37"/>
      <c r="AK5" s="37"/>
    </row>
    <row r="6" spans="1:42" x14ac:dyDescent="0.15">
      <c r="A6" s="34">
        <v>4</v>
      </c>
      <c r="B6" s="70">
        <f>前期规划!Q11</f>
        <v>30</v>
      </c>
      <c r="C6" s="70">
        <v>0</v>
      </c>
      <c r="D6" s="97">
        <f>求节点(节奏总纲!$P$4:$P$163,节奏总纲!$O$4:$O$163,B6)</f>
        <v>49.533352307096472</v>
      </c>
      <c r="E6" s="97">
        <f>IF(SUM(F6:$J6)&gt;=INDEX(前期规划!$G$17:$K$17,MATCH($B$3,前期规划!$G$10:$K$10,0)),0,
IF(SUM(F6:$J6)+INDEX(前期规划!$Y$11:$BB$53,MATCH(节奏预期!$B6,前期规划!$Q$11:$Q$53,0),MATCH(节奏预期!$B$3&amp;节奏预期!E$5,前期规划!$Y$8:$BB$8,0))&gt;=INDEX(前期规划!$G$17:$K$17,MATCH($B$3,前期规划!$G$10:$K$10,0)),INDEX(前期规划!$G$17:$K$17,MATCH($B$3,前期规划!$G$10:$K$10,0))-SUM(F6:$J6),
INDEX(前期规划!$Y$11:$BB$53,MATCH(节奏预期!$B6,前期规划!$Q$11:$Q$53,0),MATCH(节奏预期!$B$3&amp;节奏预期!E$5,前期规划!$Y$8:$BB$8,0))))</f>
        <v>0</v>
      </c>
      <c r="F6" s="97">
        <f>IF(SUM(G6:$J6)&gt;=INDEX(前期规划!$G$17:$K$17,MATCH($B$3,前期规划!$G$10:$K$10,0)),0,
IF(SUM(G6:$J6)+INDEX(前期规划!$Y$11:$BB$53,MATCH(节奏预期!$B6,前期规划!$Q$11:$Q$53,0),MATCH(节奏预期!$B$3&amp;节奏预期!F$5,前期规划!$Y$8:$BB$8,0))&gt;=INDEX(前期规划!$G$17:$K$17,MATCH($B$3,前期规划!$G$10:$K$10,0)),INDEX(前期规划!$G$17:$K$17,MATCH($B$3,前期规划!$G$10:$K$10,0))-SUM(G6:$J6),
INDEX(前期规划!$Y$11:$BB$53,MATCH(节奏预期!$B6,前期规划!$Q$11:$Q$53,0),MATCH(节奏预期!$B$3&amp;节奏预期!F$5,前期规划!$Y$8:$BB$8,0))))</f>
        <v>0</v>
      </c>
      <c r="G6" s="97">
        <f>IF(SUM(H6:$J6)&gt;=INDEX(前期规划!$G$17:$K$17,MATCH($B$3,前期规划!$G$10:$K$10,0)),0,
IF(SUM(H6:$J6)+INDEX(前期规划!$Y$11:$BB$53,MATCH(节奏预期!$B6,前期规划!$Q$11:$Q$53,0),MATCH(节奏预期!$B$3&amp;节奏预期!G$5,前期规划!$Y$8:$BB$8,0))&gt;=INDEX(前期规划!$G$17:$K$17,MATCH($B$3,前期规划!$G$10:$K$10,0)),INDEX(前期规划!$G$17:$K$17,MATCH($B$3,前期规划!$G$10:$K$10,0))-SUM(H6:$J6),
INDEX(前期规划!$Y$11:$BB$53,MATCH(节奏预期!$B6,前期规划!$Q$11:$Q$53,0),MATCH(节奏预期!$B$3&amp;节奏预期!G$5,前期规划!$Y$8:$BB$8,0))))</f>
        <v>0</v>
      </c>
      <c r="H6" s="97">
        <f>IF(SUM(I6:$J6)&gt;=INDEX(前期规划!$G$17:$K$17,MATCH($B$3,前期规划!$G$10:$K$10,0)),0,
IF(SUM(I6:$J6)+INDEX(前期规划!$Y$11:$BB$53,MATCH(节奏预期!$B6,前期规划!$Q$11:$Q$53,0),MATCH(节奏预期!$B$3&amp;节奏预期!H$5,前期规划!$Y$8:$BB$8,0))&gt;=INDEX(前期规划!$G$17:$K$17,MATCH($B$3,前期规划!$G$10:$K$10,0)),INDEX(前期规划!$G$17:$K$17,MATCH($B$3,前期规划!$G$10:$K$10,0))-SUM(I6:$J6),
INDEX(前期规划!$Y$11:$BB$53,MATCH(节奏预期!$B6,前期规划!$Q$11:$Q$53,0),MATCH(节奏预期!$B$3&amp;节奏预期!H$5,前期规划!$Y$8:$BB$8,0))))</f>
        <v>0</v>
      </c>
      <c r="I6" s="97">
        <f>IF(SUM(J6:$J6)&gt;=INDEX(前期规划!$G$17:$K$17,MATCH($B$3,前期规划!$G$10:$K$10,0)),0,
IF(SUM(J6:$J6)+INDEX(前期规划!$Y$11:$BB$53,MATCH(节奏预期!$B6,前期规划!$Q$11:$Q$53,0),MATCH(节奏预期!$B$3&amp;节奏预期!I$5,前期规划!$Y$8:$BB$8,0))&gt;=INDEX(前期规划!$G$17:$K$17,MATCH($B$3,前期规划!$G$10:$K$10,0)),INDEX(前期规划!$G$17:$K$17,MATCH($B$3,前期规划!$G$10:$K$10,0))-SUM(J6:$J6),
INDEX(前期规划!$Y$11:$BB$53,MATCH(节奏预期!$B6,前期规划!$Q$11:$Q$53,0),MATCH(节奏预期!$B$3&amp;节奏预期!I$5,前期规划!$Y$8:$BB$8,0))))</f>
        <v>0</v>
      </c>
      <c r="J6" s="97">
        <f>INDEX(前期规划!$Y$11:$BB$53,MATCH(节奏预期!$B6,前期规划!$Q$11:$Q$53,0),MATCH(节奏预期!$B$3&amp;节奏预期!J$5,前期规划!$Y$8:$BB$8,0))</f>
        <v>0</v>
      </c>
      <c r="K6" s="24">
        <f>MIN(求节点(装备产销验证!$B$6:$B$165,装备产销验证!C$6:C$165,$D6)/40/IF(RIGHT(K$5,1)="+",1,(MAX(W$6:W6)+1)),1)</f>
        <v>2.2640715453120397E-4</v>
      </c>
      <c r="L6" s="24">
        <f>MIN(求节点(装备产销验证!$B$6:$B$165,装备产销验证!D$6:D$165,$D6)/40/IF(RIGHT(L$5,1)="+",1,(MAX(X$6:X6)+1)),1)</f>
        <v>1.6603191332288294E-3</v>
      </c>
      <c r="M6" s="24">
        <f>MIN(求节点(装备产销验证!$B$6:$B$165,装备产销验证!E$6:E$165,$D6)/40/IF(RIGHT(M$5,1)="+",1,(MAX(Y$6:Y6)+1)),1)</f>
        <v>9.0562861812481588E-4</v>
      </c>
      <c r="N6" s="24">
        <f>MIN(求节点(装备产销验证!$B$6:$B$165,装备产销验证!F$6:F$165,$D6)/40/IF(RIGHT(N$5,1)="+",1,(MAX(Z$6:Z6)+1)),1)</f>
        <v>6.792214635936121E-4</v>
      </c>
      <c r="O6" s="24">
        <f>MIN(求节点(装备产销验证!$B$6:$B$165,装备产销验证!G$6:G$165,$D6)/40/IF(RIGHT(O$5,1)="+",1,(MAX(AA$6:AA6)+1)),1)</f>
        <v>0</v>
      </c>
      <c r="P6" s="24">
        <f>MIN(求节点(装备产销验证!$B$6:$B$165,装备产销验证!H$6:H$165,$D6)/40/IF(RIGHT(P$5,1)="+",1,(MAX(AB$6:AB6)+1)),1)</f>
        <v>0</v>
      </c>
      <c r="Q6" s="35">
        <f>IF(E6=0,0,MIN(INDEX(前期规划!$C$48:$C$53,MATCH(Q$5,前期规划!$B$48:$B$53,0)),INDEX(前期规划!$BC$11:$BG$53,MATCH($B6,前期规划!$Q$11:$Q$53,0),MATCH(节奏预期!$B$3,前期规划!$BC$10:$BG$10,0))))</f>
        <v>0</v>
      </c>
      <c r="R6" s="79">
        <f>IF(F6=0,0,MIN(INDEX(前期规划!$C$48:$C$53,MATCH(R$5,前期规划!$B$48:$B$53,0)),INDEX(前期规划!$BC$11:$BG$53,MATCH($B6,前期规划!$Q$11:$Q$53,0),MATCH(节奏预期!$B$3,前期规划!$BC$10:$BG$10,0))))</f>
        <v>0</v>
      </c>
      <c r="S6" s="79">
        <f>IF(G6=0,0,MIN(INDEX(前期规划!$C$48:$C$53,MATCH(S$5,前期规划!$B$48:$B$53,0)),INDEX(前期规划!$BC$11:$BG$53,MATCH($B6,前期规划!$Q$11:$Q$53,0),MATCH(节奏预期!$B$3,前期规划!$BC$10:$BG$10,0))))</f>
        <v>0</v>
      </c>
      <c r="T6" s="79">
        <f>IF(H6=0,0,MIN(INDEX(前期规划!$C$48:$C$53,MATCH(T$5,前期规划!$B$48:$B$53,0)),INDEX(前期规划!$BC$11:$BG$53,MATCH($B6,前期规划!$Q$11:$Q$53,0),MATCH(节奏预期!$B$3,前期规划!$BC$10:$BG$10,0))))</f>
        <v>0</v>
      </c>
      <c r="U6" s="79">
        <f>IF(I6=0,0,MIN(INDEX(前期规划!$C$48:$C$53,MATCH(U$5,前期规划!$B$48:$B$53,0)),INDEX(前期规划!$BC$11:$BG$53,MATCH($B6,前期规划!$Q$11:$Q$53,0),MATCH(节奏预期!$B$3,前期规划!$BC$10:$BG$10,0))))</f>
        <v>0</v>
      </c>
      <c r="V6" s="69">
        <f>IF(J6=0,0,MIN(INDEX(前期规划!$C$48:$C$53,MATCH(V$5,前期规划!$B$48:$B$53,0)),INDEX(前期规划!$BC$11:$BG$53,MATCH($B6,前期规划!$Q$11:$Q$53,0),MATCH(节奏预期!$B$3,前期规划!$BC$10:$BG$10,0))))</f>
        <v>0</v>
      </c>
      <c r="W6" s="109">
        <f>IF(Q6=0,0,IF(Q6&gt;MAX(装备突破!D$6:D$22),MAX(装备突破!D$6:D$22),IF(Q6=0,0,IF(Q6&lt;装备突破!D$6,0,IFERROR(MATCH(Q6,装备突破!D$6:D$22,0)-1,MATCH(Q6,装备突破!D$6:D$22,1))))))</f>
        <v>0</v>
      </c>
      <c r="X6" s="109">
        <f>IF(R6=0,0,IF(R6&gt;MAX(装备突破!E$6:E$22),MAX(装备突破!E$6:E$22),IF(R6=0,0,IF(R6&lt;装备突破!E$6,0,IFERROR(MATCH(R6,装备突破!E$6:E$22,0)-1,MATCH(R6,装备突破!E$6:E$22,1))))))</f>
        <v>0</v>
      </c>
      <c r="Y6" s="109">
        <f>IF(S6=0,0,IF(S6&gt;MAX(装备突破!F$6:F$22),MAX(装备突破!F$6:F$22),IF(S6=0,0,IF(S6&lt;装备突破!F$6,0,IFERROR(MATCH(S6,装备突破!F$6:F$22,0)-1,MATCH(S6,装备突破!F$6:F$22,1))))))</f>
        <v>0</v>
      </c>
      <c r="Z6" s="109">
        <f>IF(T6=0,0,IF(T6&gt;MAX(装备突破!G$6:G$22),MAX(装备突破!G$6:G$22),IF(T6=0,0,IF(T6&lt;装备突破!G$6,0,IFERROR(MATCH(T6,装备突破!G$6:G$22,0)-1,MATCH(T6,装备突破!G$6:G$22,1))))))</f>
        <v>0</v>
      </c>
      <c r="AA6" s="109">
        <f>IF(U6=0,0,IF(U6&gt;MAX(装备突破!H$6:H$22),MAX(装备突破!H$6:H$22),IF(U6=0,0,IF(U6&lt;装备突破!H$6,0,IFERROR(MATCH(U6,装备突破!H$6:H$22,0)-1,MATCH(U6,装备突破!H$6:H$22,1))))))</f>
        <v>0</v>
      </c>
      <c r="AB6" s="109">
        <f>IF(V6=0,0,IF(V6&gt;MAX(装备突破!I$6:I$22),MAX(装备突破!I$6:I$22),IF(V6=0,0,IF(V6&lt;装备突破!I$6,0,IFERROR(MATCH(V6,装备突破!I$6:I$22,0)-1,MATCH(V6,装备突破!I$6:I$22,1))))))</f>
        <v>0</v>
      </c>
      <c r="AC6" s="37"/>
      <c r="AH6" s="37"/>
      <c r="AI6" s="37"/>
      <c r="AJ6" s="37"/>
      <c r="AK6" s="37"/>
    </row>
    <row r="7" spans="1:42" ht="9.75" customHeight="1" x14ac:dyDescent="0.15">
      <c r="A7" s="34">
        <v>5</v>
      </c>
      <c r="B7" s="76">
        <f>前期规划!Q12</f>
        <v>60</v>
      </c>
      <c r="C7" s="70">
        <f>B7-B6</f>
        <v>30</v>
      </c>
      <c r="D7" s="97">
        <f>求节点(节奏总纲!$P$4:$P$163,节奏总纲!$O$4:$O$163,B7)</f>
        <v>59.300028460644697</v>
      </c>
      <c r="E7" s="97">
        <f>IF(SUM(F7:$J7)&gt;=INDEX(前期规划!$G$17:$K$17,MATCH($B$3,前期规划!$G$10:$K$10,0)),0,
IF(SUM(F7:$J7)+INDEX(前期规划!$Y$11:$BB$53,MATCH(节奏预期!$B7,前期规划!$Q$11:$Q$53,0),MATCH(节奏预期!$B$3&amp;节奏预期!E$5,前期规划!$Y$8:$BB$8,0))&gt;=INDEX(前期规划!$G$17:$K$17,MATCH($B$3,前期规划!$G$10:$K$10,0)),INDEX(前期规划!$G$17:$K$17,MATCH($B$3,前期规划!$G$10:$K$10,0))-SUM(F7:$J7),
INDEX(前期规划!$Y$11:$BB$53,MATCH(节奏预期!$B7,前期规划!$Q$11:$Q$53,0),MATCH(节奏预期!$B$3&amp;节奏预期!E$5,前期规划!$Y$8:$BB$8,0))))</f>
        <v>15</v>
      </c>
      <c r="F7" s="97">
        <f>IF(SUM(G7:$J7)&gt;=INDEX(前期规划!$G$17:$K$17,MATCH($B$3,前期规划!$G$10:$K$10,0)),0,
IF(SUM(G7:$J7)+INDEX(前期规划!$Y$11:$BB$53,MATCH(节奏预期!$B7,前期规划!$Q$11:$Q$53,0),MATCH(节奏预期!$B$3&amp;节奏预期!F$5,前期规划!$Y$8:$BB$8,0))&gt;=INDEX(前期规划!$G$17:$K$17,MATCH($B$3,前期规划!$G$10:$K$10,0)),INDEX(前期规划!$G$17:$K$17,MATCH($B$3,前期规划!$G$10:$K$10,0))-SUM(G7:$J7),
INDEX(前期规划!$Y$11:$BB$53,MATCH(节奏预期!$B7,前期规划!$Q$11:$Q$53,0),MATCH(节奏预期!$B$3&amp;节奏预期!F$5,前期规划!$Y$8:$BB$8,0))))</f>
        <v>0</v>
      </c>
      <c r="G7" s="97">
        <f>IF(SUM(H7:$J7)&gt;=INDEX(前期规划!$G$17:$K$17,MATCH($B$3,前期规划!$G$10:$K$10,0)),0,
IF(SUM(H7:$J7)+INDEX(前期规划!$Y$11:$BB$53,MATCH(节奏预期!$B7,前期规划!$Q$11:$Q$53,0),MATCH(节奏预期!$B$3&amp;节奏预期!G$5,前期规划!$Y$8:$BB$8,0))&gt;=INDEX(前期规划!$G$17:$K$17,MATCH($B$3,前期规划!$G$10:$K$10,0)),INDEX(前期规划!$G$17:$K$17,MATCH($B$3,前期规划!$G$10:$K$10,0))-SUM(H7:$J7),
INDEX(前期规划!$Y$11:$BB$53,MATCH(节奏预期!$B7,前期规划!$Q$11:$Q$53,0),MATCH(节奏预期!$B$3&amp;节奏预期!G$5,前期规划!$Y$8:$BB$8,0))))</f>
        <v>0</v>
      </c>
      <c r="H7" s="97">
        <f>IF(SUM(I7:$J7)&gt;=INDEX(前期规划!$G$17:$K$17,MATCH($B$3,前期规划!$G$10:$K$10,0)),0,
IF(SUM(I7:$J7)+INDEX(前期规划!$Y$11:$BB$53,MATCH(节奏预期!$B7,前期规划!$Q$11:$Q$53,0),MATCH(节奏预期!$B$3&amp;节奏预期!H$5,前期规划!$Y$8:$BB$8,0))&gt;=INDEX(前期规划!$G$17:$K$17,MATCH($B$3,前期规划!$G$10:$K$10,0)),INDEX(前期规划!$G$17:$K$17,MATCH($B$3,前期规划!$G$10:$K$10,0))-SUM(I7:$J7),
INDEX(前期规划!$Y$11:$BB$53,MATCH(节奏预期!$B7,前期规划!$Q$11:$Q$53,0),MATCH(节奏预期!$B$3&amp;节奏预期!H$5,前期规划!$Y$8:$BB$8,0))))</f>
        <v>0</v>
      </c>
      <c r="I7" s="97">
        <f>IF(SUM(J7:$J7)&gt;=INDEX(前期规划!$G$17:$K$17,MATCH($B$3,前期规划!$G$10:$K$10,0)),0,
IF(SUM(J7:$J7)+INDEX(前期规划!$Y$11:$BB$53,MATCH(节奏预期!$B7,前期规划!$Q$11:$Q$53,0),MATCH(节奏预期!$B$3&amp;节奏预期!I$5,前期规划!$Y$8:$BB$8,0))&gt;=INDEX(前期规划!$G$17:$K$17,MATCH($B$3,前期规划!$G$10:$K$10,0)),INDEX(前期规划!$G$17:$K$17,MATCH($B$3,前期规划!$G$10:$K$10,0))-SUM(J7:$J7),
INDEX(前期规划!$Y$11:$BB$53,MATCH(节奏预期!$B7,前期规划!$Q$11:$Q$53,0),MATCH(节奏预期!$B$3&amp;节奏预期!I$5,前期规划!$Y$8:$BB$8,0))))</f>
        <v>0</v>
      </c>
      <c r="J7" s="97">
        <f>INDEX(前期规划!$Y$11:$BB$53,MATCH(节奏预期!$B7,前期规划!$Q$11:$Q$53,0),MATCH(节奏预期!$B$3&amp;节奏预期!J$5,前期规划!$Y$8:$BB$8,0))</f>
        <v>0</v>
      </c>
      <c r="K7" s="24">
        <f>MIN(求节点(装备产销验证!$B$6:$B$165,装备产销验证!C$6:C$165,$D7)/40/IF(RIGHT(K$5,1)="+",1,(MAX(W$6:W7)+1)),1)</f>
        <v>1</v>
      </c>
      <c r="L7" s="24">
        <f>MIN(求节点(装备产销验证!$B$6:$B$165,装备产销验证!D$6:D$165,$D7)/40/IF(RIGHT(L$5,1)="+",1,(MAX(X$6:X7)+1)),1)</f>
        <v>0.20798817595208136</v>
      </c>
      <c r="M7" s="24">
        <f>MIN(求节点(装备产销验证!$B$6:$B$165,装备产销验证!E$6:E$165,$D7)/40/IF(RIGHT(M$5,1)="+",1,(MAX(Y$6:Y7)+1)),1)</f>
        <v>3.5602325612942569E-2</v>
      </c>
      <c r="N7" s="24">
        <f>MIN(求节点(装备产销验证!$B$6:$B$165,装备产销验证!F$6:F$165,$D7)/40/IF(RIGHT(N$5,1)="+",1,(MAX(Z$6:Z7)+1)),1)</f>
        <v>2.6476188074567992E-2</v>
      </c>
      <c r="O7" s="24">
        <f>MIN(求节点(装备产销验证!$B$6:$B$165,装备产销验证!G$6:G$165,$D7)/40/IF(RIGHT(O$5,1)="+",1,(MAX(AA$6:AA7)+1)),1)</f>
        <v>9.6092922820067137E-4</v>
      </c>
      <c r="P7" s="24">
        <f>MIN(求节点(装备产销验证!$B$6:$B$165,装备产销验证!H$6:H$165,$D7)/40/IF(RIGHT(P$5,1)="+",1,(MAX(AB$6:AB7)+1)),1)</f>
        <v>1.0676991424451903E-4</v>
      </c>
      <c r="Q7" s="69">
        <f>IF(E7=0,0,MIN(INDEX(前期规划!$C$48:$C$53,MATCH(Q$5,前期规划!$B$48:$B$53,0)),INDEX(前期规划!$BC$11:$BG$53,MATCH($B7,前期规划!$Q$11:$Q$53,0),MATCH(节奏预期!$B$3,前期规划!$BC$10:$BG$10,0))))</f>
        <v>0</v>
      </c>
      <c r="R7" s="69">
        <f>IF(F7=0,0,MIN(INDEX(前期规划!$C$48:$C$53,MATCH(R$5,前期规划!$B$48:$B$53,0)),INDEX(前期规划!$BC$11:$BG$53,MATCH($B7,前期规划!$Q$11:$Q$53,0),MATCH(节奏预期!$B$3,前期规划!$BC$10:$BG$10,0))))</f>
        <v>0</v>
      </c>
      <c r="S7" s="69">
        <f>IF(G7=0,0,MIN(INDEX(前期规划!$C$48:$C$53,MATCH(S$5,前期规划!$B$48:$B$53,0)),INDEX(前期规划!$BC$11:$BG$53,MATCH($B7,前期规划!$Q$11:$Q$53,0),MATCH(节奏预期!$B$3,前期规划!$BC$10:$BG$10,0))))</f>
        <v>0</v>
      </c>
      <c r="T7" s="79">
        <f>IF(H7=0,0,MIN(INDEX(前期规划!$C$48:$C$53,MATCH(T$5,前期规划!$B$48:$B$53,0)),INDEX(前期规划!$BC$11:$BG$53,MATCH($B7,前期规划!$Q$11:$Q$53,0),MATCH(节奏预期!$B$3,前期规划!$BC$10:$BG$10,0))))</f>
        <v>0</v>
      </c>
      <c r="U7" s="69">
        <f>IF(I7=0,0,MIN(INDEX(前期规划!$C$48:$C$53,MATCH(U$5,前期规划!$B$48:$B$53,0)),INDEX(前期规划!$BC$11:$BG$53,MATCH($B7,前期规划!$Q$11:$Q$53,0),MATCH(节奏预期!$B$3,前期规划!$BC$10:$BG$10,0))))</f>
        <v>0</v>
      </c>
      <c r="V7" s="69">
        <f>IF(J7=0,0,MIN(INDEX(前期规划!$C$48:$C$53,MATCH(V$5,前期规划!$B$48:$B$53,0)),INDEX(前期规划!$BC$11:$BG$53,MATCH($B7,前期规划!$Q$11:$Q$53,0),MATCH(节奏预期!$B$3,前期规划!$BC$10:$BG$10,0))))</f>
        <v>0</v>
      </c>
      <c r="W7" s="109">
        <f>IF(Q7=0,0,IF(Q7&gt;MAX(装备突破!D$6:D$22),MAX(装备突破!D$6:D$22),IF(Q7=0,0,IF(Q7&lt;装备突破!D$6,0,IFERROR(MATCH(Q7,装备突破!D$6:D$22,0)-1,MATCH(Q7,装备突破!D$6:D$22,1))))))</f>
        <v>0</v>
      </c>
      <c r="X7" s="109">
        <f>IF(R7=0,0,IF(R7&gt;MAX(装备突破!E$6:E$22),MAX(装备突破!E$6:E$22),IF(R7=0,0,IF(R7&lt;装备突破!E$6,0,IFERROR(MATCH(R7,装备突破!E$6:E$22,0)-1,MATCH(R7,装备突破!E$6:E$22,1))))))</f>
        <v>0</v>
      </c>
      <c r="Y7" s="109">
        <f>IF(S7=0,0,IF(S7&gt;MAX(装备突破!F$6:F$22),MAX(装备突破!F$6:F$22),IF(S7=0,0,IF(S7&lt;装备突破!F$6,0,IFERROR(MATCH(S7,装备突破!F$6:F$22,0)-1,MATCH(S7,装备突破!F$6:F$22,1))))))</f>
        <v>0</v>
      </c>
      <c r="Z7" s="109">
        <f>IF(T7=0,0,IF(T7&gt;MAX(装备突破!G$6:G$22),MAX(装备突破!G$6:G$22),IF(T7=0,0,IF(T7&lt;装备突破!G$6,0,IFERROR(MATCH(T7,装备突破!G$6:G$22,0)-1,MATCH(T7,装备突破!G$6:G$22,1))))))</f>
        <v>0</v>
      </c>
      <c r="AA7" s="109">
        <f>IF(U7=0,0,IF(U7&gt;MAX(装备突破!H$6:H$22),MAX(装备突破!H$6:H$22),IF(U7=0,0,IF(U7&lt;装备突破!H$6,0,IFERROR(MATCH(U7,装备突破!H$6:H$22,0)-1,MATCH(U7,装备突破!H$6:H$22,1))))))</f>
        <v>0</v>
      </c>
      <c r="AB7" s="109">
        <f>IF(V7=0,0,IF(V7&gt;MAX(装备突破!I$6:I$22),MAX(装备突破!I$6:I$22),IF(V7=0,0,IF(V7&lt;装备突破!I$6,0,IFERROR(MATCH(V7,装备突破!I$6:I$22,0)-1,MATCH(V7,装备突破!I$6:I$22,1))))))</f>
        <v>0</v>
      </c>
      <c r="AC7" s="37"/>
      <c r="AD7" s="37"/>
      <c r="AG7" s="37"/>
      <c r="AH7" s="37"/>
      <c r="AI7" s="37"/>
      <c r="AJ7" s="37"/>
      <c r="AK7" s="37"/>
      <c r="AL7" s="37"/>
      <c r="AM7" s="37"/>
      <c r="AN7" s="37"/>
      <c r="AP7" s="37"/>
    </row>
    <row r="8" spans="1:42" x14ac:dyDescent="0.15">
      <c r="A8" s="34">
        <v>6</v>
      </c>
      <c r="B8" s="76">
        <f>前期规划!Q13</f>
        <v>90</v>
      </c>
      <c r="C8" s="70">
        <f t="shared" ref="C8:C24" si="0">B8-B7</f>
        <v>30</v>
      </c>
      <c r="D8" s="97">
        <f>求节点(节奏总纲!$P$4:$P$163,节奏总纲!$O$4:$O$163,B8)</f>
        <v>65.075479910097457</v>
      </c>
      <c r="E8" s="97">
        <f>IF(SUM(F8:$J8)&gt;=INDEX(前期规划!$G$17:$K$17,MATCH($B$3,前期规划!$G$10:$K$10,0)),0,
IF(SUM(F8:$J8)+INDEX(前期规划!$Y$11:$BB$53,MATCH(节奏预期!$B8,前期规划!$Q$11:$Q$53,0),MATCH(节奏预期!$B$3&amp;节奏预期!E$5,前期规划!$Y$8:$BB$8,0))&gt;=INDEX(前期规划!$G$17:$K$17,MATCH($B$3,前期规划!$G$10:$K$10,0)),INDEX(前期规划!$G$17:$K$17,MATCH($B$3,前期规划!$G$10:$K$10,0))-SUM(F8:$J8),
INDEX(前期规划!$Y$11:$BB$53,MATCH(节奏预期!$B8,前期规划!$Q$11:$Q$53,0),MATCH(节奏预期!$B$3&amp;节奏预期!E$5,前期规划!$Y$8:$BB$8,0))))</f>
        <v>7.5</v>
      </c>
      <c r="F8" s="97">
        <f>IF(SUM(G8:$J8)&gt;=INDEX(前期规划!$G$17:$K$17,MATCH($B$3,前期规划!$G$10:$K$10,0)),0,
IF(SUM(G8:$J8)+INDEX(前期规划!$Y$11:$BB$53,MATCH(节奏预期!$B8,前期规划!$Q$11:$Q$53,0),MATCH(节奏预期!$B$3&amp;节奏预期!F$5,前期规划!$Y$8:$BB$8,0))&gt;=INDEX(前期规划!$G$17:$K$17,MATCH($B$3,前期规划!$G$10:$K$10,0)),INDEX(前期规划!$G$17:$K$17,MATCH($B$3,前期规划!$G$10:$K$10,0))-SUM(G8:$J8),
INDEX(前期规划!$Y$11:$BB$53,MATCH(节奏预期!$B8,前期规划!$Q$11:$Q$53,0),MATCH(节奏预期!$B$3&amp;节奏预期!F$5,前期规划!$Y$8:$BB$8,0))))</f>
        <v>7.5</v>
      </c>
      <c r="G8" s="97">
        <f>IF(SUM(H8:$J8)&gt;=INDEX(前期规划!$G$17:$K$17,MATCH($B$3,前期规划!$G$10:$K$10,0)),0,
IF(SUM(H8:$J8)+INDEX(前期规划!$Y$11:$BB$53,MATCH(节奏预期!$B8,前期规划!$Q$11:$Q$53,0),MATCH(节奏预期!$B$3&amp;节奏预期!G$5,前期规划!$Y$8:$BB$8,0))&gt;=INDEX(前期规划!$G$17:$K$17,MATCH($B$3,前期规划!$G$10:$K$10,0)),INDEX(前期规划!$G$17:$K$17,MATCH($B$3,前期规划!$G$10:$K$10,0))-SUM(H8:$J8),
INDEX(前期规划!$Y$11:$BB$53,MATCH(节奏预期!$B8,前期规划!$Q$11:$Q$53,0),MATCH(节奏预期!$B$3&amp;节奏预期!G$5,前期规划!$Y$8:$BB$8,0))))</f>
        <v>0</v>
      </c>
      <c r="H8" s="97">
        <f>IF(SUM(I8:$J8)&gt;=INDEX(前期规划!$G$17:$K$17,MATCH($B$3,前期规划!$G$10:$K$10,0)),0,
IF(SUM(I8:$J8)+INDEX(前期规划!$Y$11:$BB$53,MATCH(节奏预期!$B8,前期规划!$Q$11:$Q$53,0),MATCH(节奏预期!$B$3&amp;节奏预期!H$5,前期规划!$Y$8:$BB$8,0))&gt;=INDEX(前期规划!$G$17:$K$17,MATCH($B$3,前期规划!$G$10:$K$10,0)),INDEX(前期规划!$G$17:$K$17,MATCH($B$3,前期规划!$G$10:$K$10,0))-SUM(I8:$J8),
INDEX(前期规划!$Y$11:$BB$53,MATCH(节奏预期!$B8,前期规划!$Q$11:$Q$53,0),MATCH(节奏预期!$B$3&amp;节奏预期!H$5,前期规划!$Y$8:$BB$8,0))))</f>
        <v>0</v>
      </c>
      <c r="I8" s="97">
        <f>IF(SUM(J8:$J8)&gt;=INDEX(前期规划!$G$17:$K$17,MATCH($B$3,前期规划!$G$10:$K$10,0)),0,
IF(SUM(J8:$J8)+INDEX(前期规划!$Y$11:$BB$53,MATCH(节奏预期!$B8,前期规划!$Q$11:$Q$53,0),MATCH(节奏预期!$B$3&amp;节奏预期!I$5,前期规划!$Y$8:$BB$8,0))&gt;=INDEX(前期规划!$G$17:$K$17,MATCH($B$3,前期规划!$G$10:$K$10,0)),INDEX(前期规划!$G$17:$K$17,MATCH($B$3,前期规划!$G$10:$K$10,0))-SUM(J8:$J8),
INDEX(前期规划!$Y$11:$BB$53,MATCH(节奏预期!$B8,前期规划!$Q$11:$Q$53,0),MATCH(节奏预期!$B$3&amp;节奏预期!I$5,前期规划!$Y$8:$BB$8,0))))</f>
        <v>0</v>
      </c>
      <c r="J8" s="97">
        <f>INDEX(前期规划!$Y$11:$BB$53,MATCH(节奏预期!$B8,前期规划!$Q$11:$Q$53,0),MATCH(节奏预期!$B$3&amp;节奏预期!J$5,前期规划!$Y$8:$BB$8,0))</f>
        <v>0</v>
      </c>
      <c r="K8" s="24">
        <f>MIN(求节点(装备产销验证!$B$6:$B$165,装备产销验证!C$6:C$165,$D8)/40/IF(RIGHT(K$5,1)="+",1,(MAX(W$6:W8)+1)),1)</f>
        <v>1</v>
      </c>
      <c r="L8" s="24">
        <f>MIN(求节点(装备产销验证!$B$6:$B$165,装备产销验证!D$6:D$165,$D8)/40/IF(RIGHT(L$5,1)="+",1,(MAX(X$6:X8)+1)),1)</f>
        <v>0.30976263432603979</v>
      </c>
      <c r="M8" s="24">
        <f>MIN(求节点(装备产销验证!$B$6:$B$165,装备产销验证!E$6:E$165,$D8)/40/IF(RIGHT(M$5,1)="+",1,(MAX(Y$6:Y8)+1)),1)</f>
        <v>5.8779948079374297E-2</v>
      </c>
      <c r="N8" s="24">
        <f>MIN(求节点(装备产销验证!$B$6:$B$165,装备产销验证!F$6:F$165,$D8)/40/IF(RIGHT(N$5,1)="+",1,(MAX(Z$6:Z8)+1)),1)</f>
        <v>3.7841789127692191E-2</v>
      </c>
      <c r="O8" s="24">
        <f>MIN(求节点(装备产销验证!$B$6:$B$165,装备产销验证!G$6:G$165,$D8)/40/IF(RIGHT(O$5,1)="+",1,(MAX(AA$6:AA8)+1)),1)</f>
        <v>2.7111418267703725E-2</v>
      </c>
      <c r="P8" s="24">
        <f>MIN(求节点(装备产销验证!$B$6:$B$165,装备产销验证!H$6:H$165,$D8)/40/IF(RIGHT(P$5,1)="+",1,(MAX(AB$6:AB8)+1)),1)</f>
        <v>3.0123798075226364E-3</v>
      </c>
      <c r="Q8" s="69">
        <f>IF(E8=0,0,MIN(INDEX(前期规划!$C$48:$C$53,MATCH(Q$5,前期规划!$B$48:$B$53,0)),INDEX(前期规划!$BC$11:$BG$53,MATCH($B8,前期规划!$Q$11:$Q$53,0),MATCH(节奏预期!$B$3,前期规划!$BC$10:$BG$10,0))))</f>
        <v>16.666666666666664</v>
      </c>
      <c r="R8" s="69">
        <f>IF(F8=0,0,MIN(INDEX(前期规划!$C$48:$C$53,MATCH(R$5,前期规划!$B$48:$B$53,0)),INDEX(前期规划!$BC$11:$BG$53,MATCH($B8,前期规划!$Q$11:$Q$53,0),MATCH(节奏预期!$B$3,前期规划!$BC$10:$BG$10,0))))</f>
        <v>16.666666666666664</v>
      </c>
      <c r="S8" s="69">
        <f>IF(G8=0,0,MIN(INDEX(前期规划!$C$48:$C$53,MATCH(S$5,前期规划!$B$48:$B$53,0)),INDEX(前期规划!$BC$11:$BG$53,MATCH($B8,前期规划!$Q$11:$Q$53,0),MATCH(节奏预期!$B$3,前期规划!$BC$10:$BG$10,0))))</f>
        <v>0</v>
      </c>
      <c r="T8" s="79">
        <f>IF(H8=0,0,MIN(INDEX(前期规划!$C$48:$C$53,MATCH(T$5,前期规划!$B$48:$B$53,0)),INDEX(前期规划!$BC$11:$BG$53,MATCH($B8,前期规划!$Q$11:$Q$53,0),MATCH(节奏预期!$B$3,前期规划!$BC$10:$BG$10,0))))</f>
        <v>0</v>
      </c>
      <c r="U8" s="69">
        <f>IF(I8=0,0,MIN(INDEX(前期规划!$C$48:$C$53,MATCH(U$5,前期规划!$B$48:$B$53,0)),INDEX(前期规划!$BC$11:$BG$53,MATCH($B8,前期规划!$Q$11:$Q$53,0),MATCH(节奏预期!$B$3,前期规划!$BC$10:$BG$10,0))))</f>
        <v>0</v>
      </c>
      <c r="V8" s="69">
        <f>IF(J8=0,0,MIN(INDEX(前期规划!$C$48:$C$53,MATCH(V$5,前期规划!$B$48:$B$53,0)),INDEX(前期规划!$BC$11:$BG$53,MATCH($B8,前期规划!$Q$11:$Q$53,0),MATCH(节奏预期!$B$3,前期规划!$BC$10:$BG$10,0))))</f>
        <v>0</v>
      </c>
      <c r="W8" s="109">
        <f>IF(Q8=0,0,IF(Q8&gt;MAX(装备突破!D$6:D$22),MAX(装备突破!D$6:D$22),IF(Q8=0,0,IF(Q8&lt;装备突破!D$6,0,IFERROR(MATCH(Q8,装备突破!D$6:D$22,0)-1,MATCH(Q8,装备突破!D$6:D$22,1))))))</f>
        <v>1</v>
      </c>
      <c r="X8" s="109">
        <f>IF(R8=0,0,IF(R8&gt;MAX(装备突破!E$6:E$22),MAX(装备突破!E$6:E$22),IF(R8=0,0,IF(R8&lt;装备突破!E$6,0,IFERROR(MATCH(R8,装备突破!E$6:E$22,0)-1,MATCH(R8,装备突破!E$6:E$22,1))))))</f>
        <v>1</v>
      </c>
      <c r="Y8" s="109">
        <f>IF(S8=0,0,IF(S8&gt;MAX(装备突破!F$6:F$22),MAX(装备突破!F$6:F$22),IF(S8=0,0,IF(S8&lt;装备突破!F$6,0,IFERROR(MATCH(S8,装备突破!F$6:F$22,0)-1,MATCH(S8,装备突破!F$6:F$22,1))))))</f>
        <v>0</v>
      </c>
      <c r="Z8" s="109">
        <f>IF(T8=0,0,IF(T8&gt;MAX(装备突破!G$6:G$22),MAX(装备突破!G$6:G$22),IF(T8=0,0,IF(T8&lt;装备突破!G$6,0,IFERROR(MATCH(T8,装备突破!G$6:G$22,0)-1,MATCH(T8,装备突破!G$6:G$22,1))))))</f>
        <v>0</v>
      </c>
      <c r="AA8" s="109">
        <f>IF(U8=0,0,IF(U8&gt;MAX(装备突破!H$6:H$22),MAX(装备突破!H$6:H$22),IF(U8=0,0,IF(U8&lt;装备突破!H$6,0,IFERROR(MATCH(U8,装备突破!H$6:H$22,0)-1,MATCH(U8,装备突破!H$6:H$22,1))))))</f>
        <v>0</v>
      </c>
      <c r="AB8" s="109">
        <f>IF(V8=0,0,IF(V8&gt;MAX(装备突破!I$6:I$22),MAX(装备突破!I$6:I$22),IF(V8=0,0,IF(V8&lt;装备突破!I$6,0,IFERROR(MATCH(V8,装备突破!I$6:I$22,0)-1,MATCH(V8,装备突破!I$6:I$22,1))))))</f>
        <v>0</v>
      </c>
      <c r="AC8" s="37"/>
      <c r="AD8" s="37"/>
      <c r="AG8" s="37"/>
      <c r="AH8" s="37"/>
      <c r="AI8" s="37"/>
      <c r="AJ8" s="37"/>
      <c r="AK8" s="37"/>
      <c r="AL8" s="37"/>
      <c r="AM8" s="37"/>
      <c r="AN8" s="37"/>
      <c r="AP8" s="37"/>
    </row>
    <row r="9" spans="1:42" x14ac:dyDescent="0.15">
      <c r="A9" s="34">
        <v>7</v>
      </c>
      <c r="B9" s="76">
        <f>前期规划!Q14</f>
        <v>120</v>
      </c>
      <c r="C9" s="70">
        <f t="shared" si="0"/>
        <v>30</v>
      </c>
      <c r="D9" s="97">
        <f>求节点(节奏总纲!$P$4:$P$163,节奏总纲!$O$4:$O$163,B9)</f>
        <v>69.18336653741882</v>
      </c>
      <c r="E9" s="97">
        <f>IF(SUM(F9:$J9)&gt;=INDEX(前期规划!$G$17:$K$17,MATCH($B$3,前期规划!$G$10:$K$10,0)),0,
IF(SUM(F9:$J9)+INDEX(前期规划!$Y$11:$BB$53,MATCH(节奏预期!$B9,前期规划!$Q$11:$Q$53,0),MATCH(节奏预期!$B$3&amp;节奏预期!E$5,前期规划!$Y$8:$BB$8,0))&gt;=INDEX(前期规划!$G$17:$K$17,MATCH($B$3,前期规划!$G$10:$K$10,0)),INDEX(前期规划!$G$17:$K$17,MATCH($B$3,前期规划!$G$10:$K$10,0))-SUM(F9:$J9),
INDEX(前期规划!$Y$11:$BB$53,MATCH(节奏预期!$B9,前期规划!$Q$11:$Q$53,0),MATCH(节奏预期!$B$3&amp;节奏预期!E$5,前期规划!$Y$8:$BB$8,0))))</f>
        <v>0</v>
      </c>
      <c r="F9" s="97">
        <f>IF(SUM(G9:$J9)&gt;=INDEX(前期规划!$G$17:$K$17,MATCH($B$3,前期规划!$G$10:$K$10,0)),0,
IF(SUM(G9:$J9)+INDEX(前期规划!$Y$11:$BB$53,MATCH(节奏预期!$B9,前期规划!$Q$11:$Q$53,0),MATCH(节奏预期!$B$3&amp;节奏预期!F$5,前期规划!$Y$8:$BB$8,0))&gt;=INDEX(前期规划!$G$17:$K$17,MATCH($B$3,前期规划!$G$10:$K$10,0)),INDEX(前期规划!$G$17:$K$17,MATCH($B$3,前期规划!$G$10:$K$10,0))-SUM(G9:$J9),
INDEX(前期规划!$Y$11:$BB$53,MATCH(节奏预期!$B9,前期规划!$Q$11:$Q$53,0),MATCH(节奏预期!$B$3&amp;节奏预期!F$5,前期规划!$Y$8:$BB$8,0))))</f>
        <v>15</v>
      </c>
      <c r="G9" s="97">
        <f>IF(SUM(H9:$J9)&gt;=INDEX(前期规划!$G$17:$K$17,MATCH($B$3,前期规划!$G$10:$K$10,0)),0,
IF(SUM(H9:$J9)+INDEX(前期规划!$Y$11:$BB$53,MATCH(节奏预期!$B9,前期规划!$Q$11:$Q$53,0),MATCH(节奏预期!$B$3&amp;节奏预期!G$5,前期规划!$Y$8:$BB$8,0))&gt;=INDEX(前期规划!$G$17:$K$17,MATCH($B$3,前期规划!$G$10:$K$10,0)),INDEX(前期规划!$G$17:$K$17,MATCH($B$3,前期规划!$G$10:$K$10,0))-SUM(H9:$J9),
INDEX(前期规划!$Y$11:$BB$53,MATCH(节奏预期!$B9,前期规划!$Q$11:$Q$53,0),MATCH(节奏预期!$B$3&amp;节奏预期!G$5,前期规划!$Y$8:$BB$8,0))))</f>
        <v>0</v>
      </c>
      <c r="H9" s="97">
        <f>IF(SUM(I9:$J9)&gt;=INDEX(前期规划!$G$17:$K$17,MATCH($B$3,前期规划!$G$10:$K$10,0)),0,
IF(SUM(I9:$J9)+INDEX(前期规划!$Y$11:$BB$53,MATCH(节奏预期!$B9,前期规划!$Q$11:$Q$53,0),MATCH(节奏预期!$B$3&amp;节奏预期!H$5,前期规划!$Y$8:$BB$8,0))&gt;=INDEX(前期规划!$G$17:$K$17,MATCH($B$3,前期规划!$G$10:$K$10,0)),INDEX(前期规划!$G$17:$K$17,MATCH($B$3,前期规划!$G$10:$K$10,0))-SUM(I9:$J9),
INDEX(前期规划!$Y$11:$BB$53,MATCH(节奏预期!$B9,前期规划!$Q$11:$Q$53,0),MATCH(节奏预期!$B$3&amp;节奏预期!H$5,前期规划!$Y$8:$BB$8,0))))</f>
        <v>0</v>
      </c>
      <c r="I9" s="97">
        <f>IF(SUM(J9:$J9)&gt;=INDEX(前期规划!$G$17:$K$17,MATCH($B$3,前期规划!$G$10:$K$10,0)),0,
IF(SUM(J9:$J9)+INDEX(前期规划!$Y$11:$BB$53,MATCH(节奏预期!$B9,前期规划!$Q$11:$Q$53,0),MATCH(节奏预期!$B$3&amp;节奏预期!I$5,前期规划!$Y$8:$BB$8,0))&gt;=INDEX(前期规划!$G$17:$K$17,MATCH($B$3,前期规划!$G$10:$K$10,0)),INDEX(前期规划!$G$17:$K$17,MATCH($B$3,前期规划!$G$10:$K$10,0))-SUM(J9:$J9),
INDEX(前期规划!$Y$11:$BB$53,MATCH(节奏预期!$B9,前期规划!$Q$11:$Q$53,0),MATCH(节奏预期!$B$3&amp;节奏预期!I$5,前期规划!$Y$8:$BB$8,0))))</f>
        <v>0</v>
      </c>
      <c r="J9" s="97">
        <f>INDEX(前期规划!$Y$11:$BB$53,MATCH(节奏预期!$B9,前期规划!$Q$11:$Q$53,0),MATCH(节奏预期!$B$3&amp;节奏预期!J$5,前期规划!$Y$8:$BB$8,0))</f>
        <v>0</v>
      </c>
      <c r="K9" s="24">
        <f>MIN(求节点(装备产销验证!$B$6:$B$165,装备产销验证!C$6:C$165,$D9)/40/IF(RIGHT(K$5,1)="+",1,(MAX(W$6:W9)+1)),1)</f>
        <v>1</v>
      </c>
      <c r="L9" s="24">
        <f>MIN(求节点(装备产销验证!$B$6:$B$165,装备产销验证!D$6:D$165,$D9)/40/IF(RIGHT(L$5,1)="+",1,(MAX(X$6:X9)+1)),1)</f>
        <v>0.39297260545538076</v>
      </c>
      <c r="M9" s="24">
        <f>MIN(求节点(装备产销验证!$B$6:$B$165,装备产销验证!E$6:E$165,$D9)/40/IF(RIGHT(M$5,1)="+",1,(MAX(Y$6:Y9)+1)),1)</f>
        <v>7.6849670964064143E-2</v>
      </c>
      <c r="N9" s="24">
        <f>MIN(求节点(装备产销验证!$B$6:$B$165,装备产销验证!F$6:F$165,$D9)/40/IF(RIGHT(N$5,1)="+",1,(MAX(Z$6:Z9)+1)),1)</f>
        <v>4.6659459735555991E-2</v>
      </c>
      <c r="O9" s="24">
        <f>MIN(求节点(装备产销验证!$B$6:$B$165,装备产销验证!G$6:G$165,$D9)/40/IF(RIGHT(O$5,1)="+",1,(MAX(AA$6:AA9)+1)),1)</f>
        <v>4.8285580225282315E-2</v>
      </c>
      <c r="P9" s="24">
        <f>MIN(求节点(装备产销验证!$B$6:$B$165,装备产销验证!H$6:H$165,$D9)/40/IF(RIGHT(P$5,1)="+",1,(MAX(AB$6:AB9)+1)),1)</f>
        <v>5.4968000272349275E-3</v>
      </c>
      <c r="Q9" s="69">
        <f>IF(E9=0,0,MIN(INDEX(前期规划!$C$48:$C$53,MATCH(Q$5,前期规划!$B$48:$B$53,0)),INDEX(前期规划!$BC$11:$BG$53,MATCH($B9,前期规划!$Q$11:$Q$53,0),MATCH(节奏预期!$B$3,前期规划!$BC$10:$BG$10,0))))</f>
        <v>0</v>
      </c>
      <c r="R9" s="69">
        <f>IF(F9=0,0,MIN(INDEX(前期规划!$C$48:$C$53,MATCH(R$5,前期规划!$B$48:$B$53,0)),INDEX(前期规划!$BC$11:$BG$53,MATCH($B9,前期规划!$Q$11:$Q$53,0),MATCH(节奏预期!$B$3,前期规划!$BC$10:$BG$10,0))))</f>
        <v>26.666666666666664</v>
      </c>
      <c r="S9" s="69">
        <f>IF(G9=0,0,MIN(INDEX(前期规划!$C$48:$C$53,MATCH(S$5,前期规划!$B$48:$B$53,0)),INDEX(前期规划!$BC$11:$BG$53,MATCH($B9,前期规划!$Q$11:$Q$53,0),MATCH(节奏预期!$B$3,前期规划!$BC$10:$BG$10,0))))</f>
        <v>0</v>
      </c>
      <c r="T9" s="79">
        <f>IF(H9=0,0,MIN(INDEX(前期规划!$C$48:$C$53,MATCH(T$5,前期规划!$B$48:$B$53,0)),INDEX(前期规划!$BC$11:$BG$53,MATCH($B9,前期规划!$Q$11:$Q$53,0),MATCH(节奏预期!$B$3,前期规划!$BC$10:$BG$10,0))))</f>
        <v>0</v>
      </c>
      <c r="U9" s="69">
        <f>IF(I9=0,0,MIN(INDEX(前期规划!$C$48:$C$53,MATCH(U$5,前期规划!$B$48:$B$53,0)),INDEX(前期规划!$BC$11:$BG$53,MATCH($B9,前期规划!$Q$11:$Q$53,0),MATCH(节奏预期!$B$3,前期规划!$BC$10:$BG$10,0))))</f>
        <v>0</v>
      </c>
      <c r="V9" s="69">
        <f>IF(J9=0,0,MIN(INDEX(前期规划!$C$48:$C$53,MATCH(V$5,前期规划!$B$48:$B$53,0)),INDEX(前期规划!$BC$11:$BG$53,MATCH($B9,前期规划!$Q$11:$Q$53,0),MATCH(节奏预期!$B$3,前期规划!$BC$10:$BG$10,0))))</f>
        <v>0</v>
      </c>
      <c r="W9" s="109">
        <f>IF(Q9=0,0,IF(Q9&gt;MAX(装备突破!D$6:D$22),MAX(装备突破!D$6:D$22),IF(Q9=0,0,IF(Q9&lt;装备突破!D$6,0,IFERROR(MATCH(Q9,装备突破!D$6:D$22,0)-1,MATCH(Q9,装备突破!D$6:D$22,1))))))</f>
        <v>0</v>
      </c>
      <c r="X9" s="109">
        <f>IF(R9=0,0,IF(R9&gt;MAX(装备突破!E$6:E$22),MAX(装备突破!E$6:E$22),IF(R9=0,0,IF(R9&lt;装备突破!E$6,0,IFERROR(MATCH(R9,装备突破!E$6:E$22,0)-1,MATCH(R9,装备突破!E$6:E$22,1))))))</f>
        <v>2</v>
      </c>
      <c r="Y9" s="109">
        <f>IF(S9=0,0,IF(S9&gt;MAX(装备突破!F$6:F$22),MAX(装备突破!F$6:F$22),IF(S9=0,0,IF(S9&lt;装备突破!F$6,0,IFERROR(MATCH(S9,装备突破!F$6:F$22,0)-1,MATCH(S9,装备突破!F$6:F$22,1))))))</f>
        <v>0</v>
      </c>
      <c r="Z9" s="109">
        <f>IF(T9=0,0,IF(T9&gt;MAX(装备突破!G$6:G$22),MAX(装备突破!G$6:G$22),IF(T9=0,0,IF(T9&lt;装备突破!G$6,0,IFERROR(MATCH(T9,装备突破!G$6:G$22,0)-1,MATCH(T9,装备突破!G$6:G$22,1))))))</f>
        <v>0</v>
      </c>
      <c r="AA9" s="109">
        <f>IF(U9=0,0,IF(U9&gt;MAX(装备突破!H$6:H$22),MAX(装备突破!H$6:H$22),IF(U9=0,0,IF(U9&lt;装备突破!H$6,0,IFERROR(MATCH(U9,装备突破!H$6:H$22,0)-1,MATCH(U9,装备突破!H$6:H$22,1))))))</f>
        <v>0</v>
      </c>
      <c r="AB9" s="109">
        <f>IF(V9=0,0,IF(V9&gt;MAX(装备突破!I$6:I$22),MAX(装备突破!I$6:I$22),IF(V9=0,0,IF(V9&lt;装备突破!I$6,0,IFERROR(MATCH(V9,装备突破!I$6:I$22,0)-1,MATCH(V9,装备突破!I$6:I$22,1))))))</f>
        <v>0</v>
      </c>
      <c r="AC9" s="37"/>
      <c r="AD9" s="37"/>
      <c r="AG9" s="37"/>
      <c r="AH9" s="37"/>
      <c r="AI9" s="37"/>
      <c r="AJ9" s="37"/>
      <c r="AK9" s="37"/>
      <c r="AL9" s="37"/>
      <c r="AM9" s="37"/>
      <c r="AN9" s="37"/>
      <c r="AP9" s="37"/>
    </row>
    <row r="10" spans="1:42" x14ac:dyDescent="0.15">
      <c r="A10" s="34">
        <v>8</v>
      </c>
      <c r="B10" s="76">
        <f>前期规划!Q15</f>
        <v>150</v>
      </c>
      <c r="C10" s="70">
        <f t="shared" si="0"/>
        <v>30</v>
      </c>
      <c r="D10" s="97">
        <f>求节点(节奏总纲!$P$4:$P$163,节奏总纲!$O$4:$O$163,B10)</f>
        <v>72.375871759353331</v>
      </c>
      <c r="E10" s="97">
        <f>IF(SUM(F10:$J10)&gt;=INDEX(前期规划!$G$17:$K$17,MATCH($B$3,前期规划!$G$10:$K$10,0)),0,
IF(SUM(F10:$J10)+INDEX(前期规划!$Y$11:$BB$53,MATCH(节奏预期!$B10,前期规划!$Q$11:$Q$53,0),MATCH(节奏预期!$B$3&amp;节奏预期!E$5,前期规划!$Y$8:$BB$8,0))&gt;=INDEX(前期规划!$G$17:$K$17,MATCH($B$3,前期规划!$G$10:$K$10,0)),INDEX(前期规划!$G$17:$K$17,MATCH($B$3,前期规划!$G$10:$K$10,0))-SUM(F10:$J10),
INDEX(前期规划!$Y$11:$BB$53,MATCH(节奏预期!$B10,前期规划!$Q$11:$Q$53,0),MATCH(节奏预期!$B$3&amp;节奏预期!E$5,前期规划!$Y$8:$BB$8,0))))</f>
        <v>0</v>
      </c>
      <c r="F10" s="97">
        <f>IF(SUM(G10:$J10)&gt;=INDEX(前期规划!$G$17:$K$17,MATCH($B$3,前期规划!$G$10:$K$10,0)),0,
IF(SUM(G10:$J10)+INDEX(前期规划!$Y$11:$BB$53,MATCH(节奏预期!$B10,前期规划!$Q$11:$Q$53,0),MATCH(节奏预期!$B$3&amp;节奏预期!F$5,前期规划!$Y$8:$BB$8,0))&gt;=INDEX(前期规划!$G$17:$K$17,MATCH($B$3,前期规划!$G$10:$K$10,0)),INDEX(前期规划!$G$17:$K$17,MATCH($B$3,前期规划!$G$10:$K$10,0))-SUM(G10:$J10),
INDEX(前期规划!$Y$11:$BB$53,MATCH(节奏预期!$B10,前期规划!$Q$11:$Q$53,0),MATCH(节奏预期!$B$3&amp;节奏预期!F$5,前期规划!$Y$8:$BB$8,0))))</f>
        <v>10</v>
      </c>
      <c r="G10" s="97">
        <f>IF(SUM(H10:$J10)&gt;=INDEX(前期规划!$G$17:$K$17,MATCH($B$3,前期规划!$G$10:$K$10,0)),0,
IF(SUM(H10:$J10)+INDEX(前期规划!$Y$11:$BB$53,MATCH(节奏预期!$B10,前期规划!$Q$11:$Q$53,0),MATCH(节奏预期!$B$3&amp;节奏预期!G$5,前期规划!$Y$8:$BB$8,0))&gt;=INDEX(前期规划!$G$17:$K$17,MATCH($B$3,前期规划!$G$10:$K$10,0)),INDEX(前期规划!$G$17:$K$17,MATCH($B$3,前期规划!$G$10:$K$10,0))-SUM(H10:$J10),
INDEX(前期规划!$Y$11:$BB$53,MATCH(节奏预期!$B10,前期规划!$Q$11:$Q$53,0),MATCH(节奏预期!$B$3&amp;节奏预期!G$5,前期规划!$Y$8:$BB$8,0))))</f>
        <v>5</v>
      </c>
      <c r="H10" s="97">
        <f>IF(SUM(I10:$J10)&gt;=INDEX(前期规划!$G$17:$K$17,MATCH($B$3,前期规划!$G$10:$K$10,0)),0,
IF(SUM(I10:$J10)+INDEX(前期规划!$Y$11:$BB$53,MATCH(节奏预期!$B10,前期规划!$Q$11:$Q$53,0),MATCH(节奏预期!$B$3&amp;节奏预期!H$5,前期规划!$Y$8:$BB$8,0))&gt;=INDEX(前期规划!$G$17:$K$17,MATCH($B$3,前期规划!$G$10:$K$10,0)),INDEX(前期规划!$G$17:$K$17,MATCH($B$3,前期规划!$G$10:$K$10,0))-SUM(I10:$J10),
INDEX(前期规划!$Y$11:$BB$53,MATCH(节奏预期!$B10,前期规划!$Q$11:$Q$53,0),MATCH(节奏预期!$B$3&amp;节奏预期!H$5,前期规划!$Y$8:$BB$8,0))))</f>
        <v>0</v>
      </c>
      <c r="I10" s="97">
        <f>IF(SUM(J10:$J10)&gt;=INDEX(前期规划!$G$17:$K$17,MATCH($B$3,前期规划!$G$10:$K$10,0)),0,
IF(SUM(J10:$J10)+INDEX(前期规划!$Y$11:$BB$53,MATCH(节奏预期!$B10,前期规划!$Q$11:$Q$53,0),MATCH(节奏预期!$B$3&amp;节奏预期!I$5,前期规划!$Y$8:$BB$8,0))&gt;=INDEX(前期规划!$G$17:$K$17,MATCH($B$3,前期规划!$G$10:$K$10,0)),INDEX(前期规划!$G$17:$K$17,MATCH($B$3,前期规划!$G$10:$K$10,0))-SUM(J10:$J10),
INDEX(前期规划!$Y$11:$BB$53,MATCH(节奏预期!$B10,前期规划!$Q$11:$Q$53,0),MATCH(节奏预期!$B$3&amp;节奏预期!I$5,前期规划!$Y$8:$BB$8,0))))</f>
        <v>0</v>
      </c>
      <c r="J10" s="97">
        <f>INDEX(前期规划!$Y$11:$BB$53,MATCH(节奏预期!$B10,前期规划!$Q$11:$Q$53,0),MATCH(节奏预期!$B$3&amp;节奏预期!J$5,前期规划!$Y$8:$BB$8,0))</f>
        <v>0</v>
      </c>
      <c r="K10" s="24">
        <f>MIN(求节点(装备产销验证!$B$6:$B$165,装备产销验证!C$6:C$165,$D10)/40/IF(RIGHT(K$5,1)="+",1,(MAX(W$6:W10)+1)),1)</f>
        <v>1</v>
      </c>
      <c r="L10" s="24">
        <f>MIN(求节点(装备产销验证!$B$6:$B$165,装备产销验证!D$6:D$165,$D10)/40/IF(RIGHT(L$5,1)="+",1,(MAX(X$6:X10)+1)),1)</f>
        <v>0.46286657992238539</v>
      </c>
      <c r="M10" s="24">
        <f>MIN(求节点(装备产销验证!$B$6:$B$165,装备产销验证!E$6:E$165,$D10)/40/IF(RIGHT(M$5,1)="+",1,(MAX(Y$6:Y10)+1)),1)</f>
        <v>2.419350530681667E-2</v>
      </c>
      <c r="N10" s="24">
        <f>MIN(求节点(装备产销验证!$B$6:$B$165,装备产销验证!F$6:F$165,$D10)/40/IF(RIGHT(N$5,1)="+",1,(MAX(Z$6:Z10)+1)),1)</f>
        <v>5.6327167891904784E-2</v>
      </c>
      <c r="O10" s="24">
        <f>MIN(求节点(装备产销验证!$B$6:$B$165,装备产销验证!G$6:G$165,$D10)/40/IF(RIGHT(O$5,1)="+",1,(MAX(AA$6:AA10)+1)),1)</f>
        <v>6.9215198171416664E-2</v>
      </c>
      <c r="P10" s="24">
        <f>MIN(求节点(装备产销验证!$B$6:$B$165,装备产销验证!H$6:H$165,$D10)/40/IF(RIGHT(P$5,1)="+",1,(MAX(AB$6:AB10)+1)),1)</f>
        <v>1.0544048481532332E-2</v>
      </c>
      <c r="Q10" s="69">
        <f>IF(E10=0,0,MIN(INDEX(前期规划!$C$48:$C$53,MATCH(Q$5,前期规划!$B$48:$B$53,0)),INDEX(前期规划!$BC$11:$BG$53,MATCH($B10,前期规划!$Q$11:$Q$53,0),MATCH(节奏预期!$B$3,前期规划!$BC$10:$BG$10,0))))</f>
        <v>0</v>
      </c>
      <c r="R10" s="69">
        <f>IF(F10=0,0,MIN(INDEX(前期规划!$C$48:$C$53,MATCH(R$5,前期规划!$B$48:$B$53,0)),INDEX(前期规划!$BC$11:$BG$53,MATCH($B10,前期规划!$Q$11:$Q$53,0),MATCH(节奏预期!$B$3,前期规划!$BC$10:$BG$10,0))))</f>
        <v>36.666666666666664</v>
      </c>
      <c r="S10" s="69">
        <f>IF(G10=0,0,MIN(INDEX(前期规划!$C$48:$C$53,MATCH(S$5,前期规划!$B$48:$B$53,0)),INDEX(前期规划!$BC$11:$BG$53,MATCH($B10,前期规划!$Q$11:$Q$53,0),MATCH(节奏预期!$B$3,前期规划!$BC$10:$BG$10,0))))</f>
        <v>36.666666666666664</v>
      </c>
      <c r="T10" s="79">
        <f>IF(H10=0,0,MIN(INDEX(前期规划!$C$48:$C$53,MATCH(T$5,前期规划!$B$48:$B$53,0)),INDEX(前期规划!$BC$11:$BG$53,MATCH($B10,前期规划!$Q$11:$Q$53,0),MATCH(节奏预期!$B$3,前期规划!$BC$10:$BG$10,0))))</f>
        <v>0</v>
      </c>
      <c r="U10" s="69">
        <f>IF(I10=0,0,MIN(INDEX(前期规划!$C$48:$C$53,MATCH(U$5,前期规划!$B$48:$B$53,0)),INDEX(前期规划!$BC$11:$BG$53,MATCH($B10,前期规划!$Q$11:$Q$53,0),MATCH(节奏预期!$B$3,前期规划!$BC$10:$BG$10,0))))</f>
        <v>0</v>
      </c>
      <c r="V10" s="69">
        <f>IF(J10=0,0,MIN(INDEX(前期规划!$C$48:$C$53,MATCH(V$5,前期规划!$B$48:$B$53,0)),INDEX(前期规划!$BC$11:$BG$53,MATCH($B10,前期规划!$Q$11:$Q$53,0),MATCH(节奏预期!$B$3,前期规划!$BC$10:$BG$10,0))))</f>
        <v>0</v>
      </c>
      <c r="W10" s="109">
        <f>IF(Q10=0,0,IF(Q10&gt;MAX(装备突破!D$6:D$22),MAX(装备突破!D$6:D$22),IF(Q10=0,0,IF(Q10&lt;装备突破!D$6,0,IFERROR(MATCH(Q10,装备突破!D$6:D$22,0)-1,MATCH(Q10,装备突破!D$6:D$22,1))))))</f>
        <v>0</v>
      </c>
      <c r="X10" s="109">
        <f>IF(R10=0,0,IF(R10&gt;MAX(装备突破!E$6:E$22),MAX(装备突破!E$6:E$22),IF(R10=0,0,IF(R10&lt;装备突破!E$6,0,IFERROR(MATCH(R10,装备突破!E$6:E$22,0)-1,MATCH(R10,装备突破!E$6:E$22,1))))))</f>
        <v>3</v>
      </c>
      <c r="Y10" s="109">
        <f>IF(S10=0,0,IF(S10&gt;MAX(装备突破!F$6:F$22),MAX(装备突破!F$6:F$22),IF(S10=0,0,IF(S10&lt;装备突破!F$6,0,IFERROR(MATCH(S10,装备突破!F$6:F$22,0)-1,MATCH(S10,装备突破!F$6:F$22,1))))))</f>
        <v>3</v>
      </c>
      <c r="Z10" s="109">
        <f>IF(T10=0,0,IF(T10&gt;MAX(装备突破!G$6:G$22),MAX(装备突破!G$6:G$22),IF(T10=0,0,IF(T10&lt;装备突破!G$6,0,IFERROR(MATCH(T10,装备突破!G$6:G$22,0)-1,MATCH(T10,装备突破!G$6:G$22,1))))))</f>
        <v>0</v>
      </c>
      <c r="AA10" s="109">
        <f>IF(U10=0,0,IF(U10&gt;MAX(装备突破!H$6:H$22),MAX(装备突破!H$6:H$22),IF(U10=0,0,IF(U10&lt;装备突破!H$6,0,IFERROR(MATCH(U10,装备突破!H$6:H$22,0)-1,MATCH(U10,装备突破!H$6:H$22,1))))))</f>
        <v>0</v>
      </c>
      <c r="AB10" s="109">
        <f>IF(V10=0,0,IF(V10&gt;MAX(装备突破!I$6:I$22),MAX(装备突破!I$6:I$22),IF(V10=0,0,IF(V10&lt;装备突破!I$6,0,IFERROR(MATCH(V10,装备突破!I$6:I$22,0)-1,MATCH(V10,装备突破!I$6:I$22,1))))))</f>
        <v>0</v>
      </c>
      <c r="AC10" s="37"/>
      <c r="AD10" s="37"/>
      <c r="AG10" s="37"/>
      <c r="AH10" s="37"/>
      <c r="AI10" s="37"/>
      <c r="AJ10" s="37"/>
      <c r="AK10" s="37"/>
      <c r="AL10" s="37"/>
      <c r="AM10" s="37"/>
      <c r="AN10" s="37"/>
      <c r="AP10" s="37"/>
    </row>
    <row r="11" spans="1:42" x14ac:dyDescent="0.15">
      <c r="A11" s="34">
        <v>9</v>
      </c>
      <c r="B11" s="76">
        <f>前期规划!Q16</f>
        <v>180</v>
      </c>
      <c r="C11" s="70">
        <f t="shared" si="0"/>
        <v>30</v>
      </c>
      <c r="D11" s="97">
        <f>求节点(节奏总纲!$P$4:$P$163,节奏总纲!$O$4:$O$163,B11)</f>
        <v>74.998404927577795</v>
      </c>
      <c r="E11" s="97">
        <f>IF(SUM(F11:$J11)&gt;=INDEX(前期规划!$G$17:$K$17,MATCH($B$3,前期规划!$G$10:$K$10,0)),0,
IF(SUM(F11:$J11)+INDEX(前期规划!$Y$11:$BB$53,MATCH(节奏预期!$B11,前期规划!$Q$11:$Q$53,0),MATCH(节奏预期!$B$3&amp;节奏预期!E$5,前期规划!$Y$8:$BB$8,0))&gt;=INDEX(前期规划!$G$17:$K$17,MATCH($B$3,前期规划!$G$10:$K$10,0)),INDEX(前期规划!$G$17:$K$17,MATCH($B$3,前期规划!$G$10:$K$10,0))-SUM(F11:$J11),
INDEX(前期规划!$Y$11:$BB$53,MATCH(节奏预期!$B11,前期规划!$Q$11:$Q$53,0),MATCH(节奏预期!$B$3&amp;节奏预期!E$5,前期规划!$Y$8:$BB$8,0))))</f>
        <v>0</v>
      </c>
      <c r="F11" s="97">
        <f>IF(SUM(G11:$J11)&gt;=INDEX(前期规划!$G$17:$K$17,MATCH($B$3,前期规划!$G$10:$K$10,0)),0,
IF(SUM(G11:$J11)+INDEX(前期规划!$Y$11:$BB$53,MATCH(节奏预期!$B11,前期规划!$Q$11:$Q$53,0),MATCH(节奏预期!$B$3&amp;节奏预期!F$5,前期规划!$Y$8:$BB$8,0))&gt;=INDEX(前期规划!$G$17:$K$17,MATCH($B$3,前期规划!$G$10:$K$10,0)),INDEX(前期规划!$G$17:$K$17,MATCH($B$3,前期规划!$G$10:$K$10,0))-SUM(G11:$J11),
INDEX(前期规划!$Y$11:$BB$53,MATCH(节奏预期!$B11,前期规划!$Q$11:$Q$53,0),MATCH(节奏预期!$B$3&amp;节奏预期!F$5,前期规划!$Y$8:$BB$8,0))))</f>
        <v>5</v>
      </c>
      <c r="G11" s="97">
        <f>IF(SUM(H11:$J11)&gt;=INDEX(前期规划!$G$17:$K$17,MATCH($B$3,前期规划!$G$10:$K$10,0)),0,
IF(SUM(H11:$J11)+INDEX(前期规划!$Y$11:$BB$53,MATCH(节奏预期!$B11,前期规划!$Q$11:$Q$53,0),MATCH(节奏预期!$B$3&amp;节奏预期!G$5,前期规划!$Y$8:$BB$8,0))&gt;=INDEX(前期规划!$G$17:$K$17,MATCH($B$3,前期规划!$G$10:$K$10,0)),INDEX(前期规划!$G$17:$K$17,MATCH($B$3,前期规划!$G$10:$K$10,0))-SUM(H11:$J11),
INDEX(前期规划!$Y$11:$BB$53,MATCH(节奏预期!$B11,前期规划!$Q$11:$Q$53,0),MATCH(节奏预期!$B$3&amp;节奏预期!G$5,前期规划!$Y$8:$BB$8,0))))</f>
        <v>10</v>
      </c>
      <c r="H11" s="97">
        <f>IF(SUM(I11:$J11)&gt;=INDEX(前期规划!$G$17:$K$17,MATCH($B$3,前期规划!$G$10:$K$10,0)),0,
IF(SUM(I11:$J11)+INDEX(前期规划!$Y$11:$BB$53,MATCH(节奏预期!$B11,前期规划!$Q$11:$Q$53,0),MATCH(节奏预期!$B$3&amp;节奏预期!H$5,前期规划!$Y$8:$BB$8,0))&gt;=INDEX(前期规划!$G$17:$K$17,MATCH($B$3,前期规划!$G$10:$K$10,0)),INDEX(前期规划!$G$17:$K$17,MATCH($B$3,前期规划!$G$10:$K$10,0))-SUM(I11:$J11),
INDEX(前期规划!$Y$11:$BB$53,MATCH(节奏预期!$B11,前期规划!$Q$11:$Q$53,0),MATCH(节奏预期!$B$3&amp;节奏预期!H$5,前期规划!$Y$8:$BB$8,0))))</f>
        <v>0</v>
      </c>
      <c r="I11" s="97">
        <f>IF(SUM(J11:$J11)&gt;=INDEX(前期规划!$G$17:$K$17,MATCH($B$3,前期规划!$G$10:$K$10,0)),0,
IF(SUM(J11:$J11)+INDEX(前期规划!$Y$11:$BB$53,MATCH(节奏预期!$B11,前期规划!$Q$11:$Q$53,0),MATCH(节奏预期!$B$3&amp;节奏预期!I$5,前期规划!$Y$8:$BB$8,0))&gt;=INDEX(前期规划!$G$17:$K$17,MATCH($B$3,前期规划!$G$10:$K$10,0)),INDEX(前期规划!$G$17:$K$17,MATCH($B$3,前期规划!$G$10:$K$10,0))-SUM(J11:$J11),
INDEX(前期规划!$Y$11:$BB$53,MATCH(节奏预期!$B11,前期规划!$Q$11:$Q$53,0),MATCH(节奏预期!$B$3&amp;节奏预期!I$5,前期规划!$Y$8:$BB$8,0))))</f>
        <v>0</v>
      </c>
      <c r="J11" s="97">
        <f>INDEX(前期规划!$Y$11:$BB$53,MATCH(节奏预期!$B11,前期规划!$Q$11:$Q$53,0),MATCH(节奏预期!$B$3&amp;节奏预期!J$5,前期规划!$Y$8:$BB$8,0))</f>
        <v>0</v>
      </c>
      <c r="K11" s="24">
        <f>MIN(求节点(装备产销验证!$B$6:$B$165,装备产销验证!C$6:C$165,$D11)/40/IF(RIGHT(K$5,1)="+",1,(MAX(W$6:W11)+1)),1)</f>
        <v>1</v>
      </c>
      <c r="L11" s="24">
        <f>MIN(求节点(装备产销验证!$B$6:$B$165,装备产销验证!D$6:D$165,$D11)/40/IF(RIGHT(L$5,1)="+",1,(MAX(X$6:X11)+1)),1)</f>
        <v>0.65289316430196387</v>
      </c>
      <c r="M11" s="24">
        <f>MIN(求节点(装备产销验证!$B$6:$B$165,装备产销验证!E$6:E$165,$D11)/40/IF(RIGHT(M$5,1)="+",1,(MAX(Y$6:Y11)+1)),1)</f>
        <v>2.3281646218885288E-2</v>
      </c>
      <c r="N11" s="24">
        <f>MIN(求节点(装备产销验证!$B$6:$B$165,装备产销验证!F$6:F$165,$D11)/40/IF(RIGHT(N$5,1)="+",1,(MAX(Z$6:Z11)+1)),1)</f>
        <v>6.5861895033400619E-2</v>
      </c>
      <c r="O11" s="24">
        <f>MIN(求节点(装备产销验证!$B$6:$B$165,装备产销验证!G$6:G$165,$D11)/40/IF(RIGHT(O$5,1)="+",1,(MAX(AA$6:AA11)+1)),1)</f>
        <v>8.9779647713962976E-2</v>
      </c>
      <c r="P11" s="24">
        <f>MIN(求节点(装备产销验证!$B$6:$B$165,装备产销验证!H$6:H$165,$D11)/40/IF(RIGHT(P$5,1)="+",1,(MAX(AB$6:AB11)+1)),1)</f>
        <v>1.5593789844364287E-2</v>
      </c>
      <c r="Q11" s="69">
        <f>IF(E11=0,0,MIN(INDEX(前期规划!$C$48:$C$53,MATCH(Q$5,前期规划!$B$48:$B$53,0)),INDEX(前期规划!$BC$11:$BG$53,MATCH($B11,前期规划!$Q$11:$Q$53,0),MATCH(节奏预期!$B$3,前期规划!$BC$10:$BG$10,0))))</f>
        <v>0</v>
      </c>
      <c r="R11" s="69">
        <f>IF(F11=0,0,MIN(INDEX(前期规划!$C$48:$C$53,MATCH(R$5,前期规划!$B$48:$B$53,0)),INDEX(前期规划!$BC$11:$BG$53,MATCH($B11,前期规划!$Q$11:$Q$53,0),MATCH(节奏预期!$B$3,前期规划!$BC$10:$BG$10,0))))</f>
        <v>40</v>
      </c>
      <c r="S11" s="69">
        <f>IF(G11=0,0,MIN(INDEX(前期规划!$C$48:$C$53,MATCH(S$5,前期规划!$B$48:$B$53,0)),INDEX(前期规划!$BC$11:$BG$53,MATCH($B11,前期规划!$Q$11:$Q$53,0),MATCH(节奏预期!$B$3,前期规划!$BC$10:$BG$10,0))))</f>
        <v>41.666666666666664</v>
      </c>
      <c r="T11" s="79">
        <f>IF(H11=0,0,MIN(INDEX(前期规划!$C$48:$C$53,MATCH(T$5,前期规划!$B$48:$B$53,0)),INDEX(前期规划!$BC$11:$BG$53,MATCH($B11,前期规划!$Q$11:$Q$53,0),MATCH(节奏预期!$B$3,前期规划!$BC$10:$BG$10,0))))</f>
        <v>0</v>
      </c>
      <c r="U11" s="69">
        <f>IF(I11=0,0,MIN(INDEX(前期规划!$C$48:$C$53,MATCH(U$5,前期规划!$B$48:$B$53,0)),INDEX(前期规划!$BC$11:$BG$53,MATCH($B11,前期规划!$Q$11:$Q$53,0),MATCH(节奏预期!$B$3,前期规划!$BC$10:$BG$10,0))))</f>
        <v>0</v>
      </c>
      <c r="V11" s="69">
        <f>IF(J11=0,0,MIN(INDEX(前期规划!$C$48:$C$53,MATCH(V$5,前期规划!$B$48:$B$53,0)),INDEX(前期规划!$BC$11:$BG$53,MATCH($B11,前期规划!$Q$11:$Q$53,0),MATCH(节奏预期!$B$3,前期规划!$BC$10:$BG$10,0))))</f>
        <v>0</v>
      </c>
      <c r="W11" s="109">
        <f>IF(Q11=0,0,IF(Q11&gt;MAX(装备突破!D$6:D$22),MAX(装备突破!D$6:D$22),IF(Q11=0,0,IF(Q11&lt;装备突破!D$6,0,IFERROR(MATCH(Q11,装备突破!D$6:D$22,0)-1,MATCH(Q11,装备突破!D$6:D$22,1))))))</f>
        <v>0</v>
      </c>
      <c r="X11" s="109">
        <f>IF(R11=0,0,IF(R11&gt;MAX(装备突破!E$6:E$22),MAX(装备突破!E$6:E$22),IF(R11=0,0,IF(R11&lt;装备突破!E$6,0,IFERROR(MATCH(R11,装备突破!E$6:E$22,0)-1,MATCH(R11,装备突破!E$6:E$22,1))))))</f>
        <v>3</v>
      </c>
      <c r="Y11" s="109">
        <f>IF(S11=0,0,IF(S11&gt;MAX(装备突破!F$6:F$22),MAX(装备突破!F$6:F$22),IF(S11=0,0,IF(S11&lt;装备突破!F$6,0,IFERROR(MATCH(S11,装备突破!F$6:F$22,0)-1,MATCH(S11,装备突破!F$6:F$22,1))))))</f>
        <v>4</v>
      </c>
      <c r="Z11" s="109">
        <f>IF(T11=0,0,IF(T11&gt;MAX(装备突破!G$6:G$22),MAX(装备突破!G$6:G$22),IF(T11=0,0,IF(T11&lt;装备突破!G$6,0,IFERROR(MATCH(T11,装备突破!G$6:G$22,0)-1,MATCH(T11,装备突破!G$6:G$22,1))))))</f>
        <v>0</v>
      </c>
      <c r="AA11" s="109">
        <f>IF(U11=0,0,IF(U11&gt;MAX(装备突破!H$6:H$22),MAX(装备突破!H$6:H$22),IF(U11=0,0,IF(U11&lt;装备突破!H$6,0,IFERROR(MATCH(U11,装备突破!H$6:H$22,0)-1,MATCH(U11,装备突破!H$6:H$22,1))))))</f>
        <v>0</v>
      </c>
      <c r="AB11" s="109">
        <f>IF(V11=0,0,IF(V11&gt;MAX(装备突破!I$6:I$22),MAX(装备突破!I$6:I$22),IF(V11=0,0,IF(V11&lt;装备突破!I$6,0,IFERROR(MATCH(V11,装备突破!I$6:I$22,0)-1,MATCH(V11,装备突破!I$6:I$22,1))))))</f>
        <v>0</v>
      </c>
      <c r="AC11" s="37"/>
      <c r="AD11" s="37"/>
      <c r="AG11" s="37"/>
      <c r="AH11" s="37"/>
      <c r="AI11" s="37"/>
      <c r="AJ11" s="37"/>
      <c r="AK11" s="37"/>
      <c r="AL11" s="37"/>
      <c r="AM11" s="37"/>
      <c r="AN11" s="37"/>
      <c r="AP11" s="37"/>
    </row>
    <row r="12" spans="1:42" x14ac:dyDescent="0.15">
      <c r="A12" s="34">
        <v>10</v>
      </c>
      <c r="B12" s="76">
        <f>前期规划!Q17</f>
        <v>210</v>
      </c>
      <c r="C12" s="70">
        <f t="shared" si="0"/>
        <v>30</v>
      </c>
      <c r="D12" s="97">
        <f>求节点(节奏总纲!$P$4:$P$163,节奏总纲!$O$4:$O$163,B12)</f>
        <v>77.205261233275195</v>
      </c>
      <c r="E12" s="97">
        <f>IF(SUM(F12:$J12)&gt;=INDEX(前期规划!$G$17:$K$17,MATCH($B$3,前期规划!$G$10:$K$10,0)),0,
IF(SUM(F12:$J12)+INDEX(前期规划!$Y$11:$BB$53,MATCH(节奏预期!$B12,前期规划!$Q$11:$Q$53,0),MATCH(节奏预期!$B$3&amp;节奏预期!E$5,前期规划!$Y$8:$BB$8,0))&gt;=INDEX(前期规划!$G$17:$K$17,MATCH($B$3,前期规划!$G$10:$K$10,0)),INDEX(前期规划!$G$17:$K$17,MATCH($B$3,前期规划!$G$10:$K$10,0))-SUM(F12:$J12),
INDEX(前期规划!$Y$11:$BB$53,MATCH(节奏预期!$B12,前期规划!$Q$11:$Q$53,0),MATCH(节奏预期!$B$3&amp;节奏预期!E$5,前期规划!$Y$8:$BB$8,0))))</f>
        <v>0</v>
      </c>
      <c r="F12" s="97">
        <f>IF(SUM(G12:$J12)&gt;=INDEX(前期规划!$G$17:$K$17,MATCH($B$3,前期规划!$G$10:$K$10,0)),0,
IF(SUM(G12:$J12)+INDEX(前期规划!$Y$11:$BB$53,MATCH(节奏预期!$B12,前期规划!$Q$11:$Q$53,0),MATCH(节奏预期!$B$3&amp;节奏预期!F$5,前期规划!$Y$8:$BB$8,0))&gt;=INDEX(前期规划!$G$17:$K$17,MATCH($B$3,前期规划!$G$10:$K$10,0)),INDEX(前期规划!$G$17:$K$17,MATCH($B$3,前期规划!$G$10:$K$10,0))-SUM(G12:$J12),
INDEX(前期规划!$Y$11:$BB$53,MATCH(节奏预期!$B12,前期规划!$Q$11:$Q$53,0),MATCH(节奏预期!$B$3&amp;节奏预期!F$5,前期规划!$Y$8:$BB$8,0))))</f>
        <v>0</v>
      </c>
      <c r="G12" s="97">
        <f>IF(SUM(H12:$J12)&gt;=INDEX(前期规划!$G$17:$K$17,MATCH($B$3,前期规划!$G$10:$K$10,0)),0,
IF(SUM(H12:$J12)+INDEX(前期规划!$Y$11:$BB$53,MATCH(节奏预期!$B12,前期规划!$Q$11:$Q$53,0),MATCH(节奏预期!$B$3&amp;节奏预期!G$5,前期规划!$Y$8:$BB$8,0))&gt;=INDEX(前期规划!$G$17:$K$17,MATCH($B$3,前期规划!$G$10:$K$10,0)),INDEX(前期规划!$G$17:$K$17,MATCH($B$3,前期规划!$G$10:$K$10,0))-SUM(H12:$J12),
INDEX(前期规划!$Y$11:$BB$53,MATCH(节奏预期!$B12,前期规划!$Q$11:$Q$53,0),MATCH(节奏预期!$B$3&amp;节奏预期!G$5,前期规划!$Y$8:$BB$8,0))))</f>
        <v>15</v>
      </c>
      <c r="H12" s="97">
        <f>IF(SUM(I12:$J12)&gt;=INDEX(前期规划!$G$17:$K$17,MATCH($B$3,前期规划!$G$10:$K$10,0)),0,
IF(SUM(I12:$J12)+INDEX(前期规划!$Y$11:$BB$53,MATCH(节奏预期!$B12,前期规划!$Q$11:$Q$53,0),MATCH(节奏预期!$B$3&amp;节奏预期!H$5,前期规划!$Y$8:$BB$8,0))&gt;=INDEX(前期规划!$G$17:$K$17,MATCH($B$3,前期规划!$G$10:$K$10,0)),INDEX(前期规划!$G$17:$K$17,MATCH($B$3,前期规划!$G$10:$K$10,0))-SUM(I12:$J12),
INDEX(前期规划!$Y$11:$BB$53,MATCH(节奏预期!$B12,前期规划!$Q$11:$Q$53,0),MATCH(节奏预期!$B$3&amp;节奏预期!H$5,前期规划!$Y$8:$BB$8,0))))</f>
        <v>0</v>
      </c>
      <c r="I12" s="97">
        <f>IF(SUM(J12:$J12)&gt;=INDEX(前期规划!$G$17:$K$17,MATCH($B$3,前期规划!$G$10:$K$10,0)),0,
IF(SUM(J12:$J12)+INDEX(前期规划!$Y$11:$BB$53,MATCH(节奏预期!$B12,前期规划!$Q$11:$Q$53,0),MATCH(节奏预期!$B$3&amp;节奏预期!I$5,前期规划!$Y$8:$BB$8,0))&gt;=INDEX(前期规划!$G$17:$K$17,MATCH($B$3,前期规划!$G$10:$K$10,0)),INDEX(前期规划!$G$17:$K$17,MATCH($B$3,前期规划!$G$10:$K$10,0))-SUM(J12:$J12),
INDEX(前期规划!$Y$11:$BB$53,MATCH(节奏预期!$B12,前期规划!$Q$11:$Q$53,0),MATCH(节奏预期!$B$3&amp;节奏预期!I$5,前期规划!$Y$8:$BB$8,0))))</f>
        <v>0</v>
      </c>
      <c r="J12" s="97">
        <f>INDEX(前期规划!$Y$11:$BB$53,MATCH(节奏预期!$B12,前期规划!$Q$11:$Q$53,0),MATCH(节奏预期!$B$3&amp;节奏预期!J$5,前期规划!$Y$8:$BB$8,0))</f>
        <v>0</v>
      </c>
      <c r="K12" s="24">
        <f>MIN(求节点(装备产销验证!$B$6:$B$165,装备产销验证!C$6:C$165,$D12)/40/IF(RIGHT(K$5,1)="+",1,(MAX(W$6:W12)+1)),1)</f>
        <v>1</v>
      </c>
      <c r="L12" s="24">
        <f>MIN(求节点(装备产销验证!$B$6:$B$165,装备产销验证!D$6:D$165,$D12)/40/IF(RIGHT(L$5,1)="+",1,(MAX(X$6:X12)+1)),1)</f>
        <v>0.84124255176458562</v>
      </c>
      <c r="M12" s="24">
        <f>MIN(求节点(装备产销验证!$B$6:$B$165,装备产销验证!E$6:E$165,$D12)/40/IF(RIGHT(M$5,1)="+",1,(MAX(Y$6:Y12)+1)),1)</f>
        <v>3.0429951829048195E-2</v>
      </c>
      <c r="N12" s="24">
        <f>MIN(求节点(装备产销验证!$B$6:$B$165,装备产销验证!F$6:F$165,$D12)/40/IF(RIGHT(N$5,1)="+",1,(MAX(Z$6:Z12)+1)),1)</f>
        <v>7.8590557800379518E-2</v>
      </c>
      <c r="O12" s="24">
        <f>MIN(求节点(装备产销验证!$B$6:$B$165,装备产销验证!G$6:G$165,$D12)/40/IF(RIGHT(O$5,1)="+",1,(MAX(AA$6:AA12)+1)),1)</f>
        <v>0.11430403602282631</v>
      </c>
      <c r="P12" s="24">
        <f>MIN(求节点(装备产销验证!$B$6:$B$165,装备产销验证!H$6:H$165,$D12)/40/IF(RIGHT(P$5,1)="+",1,(MAX(AB$6:AB12)+1)),1)</f>
        <v>2.1738833419156271E-2</v>
      </c>
      <c r="Q12" s="69">
        <f>IF(E12=0,0,MIN(INDEX(前期规划!$C$48:$C$53,MATCH(Q$5,前期规划!$B$48:$B$53,0)),INDEX(前期规划!$BC$11:$BG$53,MATCH($B12,前期规划!$Q$11:$Q$53,0),MATCH(节奏预期!$B$3,前期规划!$BC$10:$BG$10,0))))</f>
        <v>0</v>
      </c>
      <c r="R12" s="69">
        <f>IF(F12=0,0,MIN(INDEX(前期规划!$C$48:$C$53,MATCH(R$5,前期规划!$B$48:$B$53,0)),INDEX(前期规划!$BC$11:$BG$53,MATCH($B12,前期规划!$Q$11:$Q$53,0),MATCH(节奏预期!$B$3,前期规划!$BC$10:$BG$10,0))))</f>
        <v>0</v>
      </c>
      <c r="S12" s="69">
        <f>IF(G12=0,0,MIN(INDEX(前期规划!$C$48:$C$53,MATCH(S$5,前期规划!$B$48:$B$53,0)),INDEX(前期规划!$BC$11:$BG$53,MATCH($B12,前期规划!$Q$11:$Q$53,0),MATCH(节奏预期!$B$3,前期规划!$BC$10:$BG$10,0))))</f>
        <v>44.166666666666664</v>
      </c>
      <c r="T12" s="79">
        <f>IF(H12=0,0,MIN(INDEX(前期规划!$C$48:$C$53,MATCH(T$5,前期规划!$B$48:$B$53,0)),INDEX(前期规划!$BC$11:$BG$53,MATCH($B12,前期规划!$Q$11:$Q$53,0),MATCH(节奏预期!$B$3,前期规划!$BC$10:$BG$10,0))))</f>
        <v>0</v>
      </c>
      <c r="U12" s="69">
        <f>IF(I12=0,0,MIN(INDEX(前期规划!$C$48:$C$53,MATCH(U$5,前期规划!$B$48:$B$53,0)),INDEX(前期规划!$BC$11:$BG$53,MATCH($B12,前期规划!$Q$11:$Q$53,0),MATCH(节奏预期!$B$3,前期规划!$BC$10:$BG$10,0))))</f>
        <v>0</v>
      </c>
      <c r="V12" s="69">
        <f>IF(J12=0,0,MIN(INDEX(前期规划!$C$48:$C$53,MATCH(V$5,前期规划!$B$48:$B$53,0)),INDEX(前期规划!$BC$11:$BG$53,MATCH($B12,前期规划!$Q$11:$Q$53,0),MATCH(节奏预期!$B$3,前期规划!$BC$10:$BG$10,0))))</f>
        <v>0</v>
      </c>
      <c r="W12" s="109">
        <f>IF(Q12=0,0,IF(Q12&gt;MAX(装备突破!D$6:D$22),MAX(装备突破!D$6:D$22),IF(Q12=0,0,IF(Q12&lt;装备突破!D$6,0,IFERROR(MATCH(Q12,装备突破!D$6:D$22,0)-1,MATCH(Q12,装备突破!D$6:D$22,1))))))</f>
        <v>0</v>
      </c>
      <c r="X12" s="109">
        <f>IF(R12=0,0,IF(R12&gt;MAX(装备突破!E$6:E$22),MAX(装备突破!E$6:E$22),IF(R12=0,0,IF(R12&lt;装备突破!E$6,0,IFERROR(MATCH(R12,装备突破!E$6:E$22,0)-1,MATCH(R12,装备突破!E$6:E$22,1))))))</f>
        <v>0</v>
      </c>
      <c r="Y12" s="109">
        <f>IF(S12=0,0,IF(S12&gt;MAX(装备突破!F$6:F$22),MAX(装备突破!F$6:F$22),IF(S12=0,0,IF(S12&lt;装备突破!F$6,0,IFERROR(MATCH(S12,装备突破!F$6:F$22,0)-1,MATCH(S12,装备突破!F$6:F$22,1))))))</f>
        <v>4</v>
      </c>
      <c r="Z12" s="109">
        <f>IF(T12=0,0,IF(T12&gt;MAX(装备突破!G$6:G$22),MAX(装备突破!G$6:G$22),IF(T12=0,0,IF(T12&lt;装备突破!G$6,0,IFERROR(MATCH(T12,装备突破!G$6:G$22,0)-1,MATCH(T12,装备突破!G$6:G$22,1))))))</f>
        <v>0</v>
      </c>
      <c r="AA12" s="109">
        <f>IF(U12=0,0,IF(U12&gt;MAX(装备突破!H$6:H$22),MAX(装备突破!H$6:H$22),IF(U12=0,0,IF(U12&lt;装备突破!H$6,0,IFERROR(MATCH(U12,装备突破!H$6:H$22,0)-1,MATCH(U12,装备突破!H$6:H$22,1))))))</f>
        <v>0</v>
      </c>
      <c r="AB12" s="109">
        <f>IF(V12=0,0,IF(V12&gt;MAX(装备突破!I$6:I$22),MAX(装备突破!I$6:I$22),IF(V12=0,0,IF(V12&lt;装备突破!I$6,0,IFERROR(MATCH(V12,装备突破!I$6:I$22,0)-1,MATCH(V12,装备突破!I$6:I$22,1))))))</f>
        <v>0</v>
      </c>
      <c r="AC12" s="37"/>
      <c r="AD12" s="37"/>
      <c r="AG12" s="37"/>
      <c r="AH12" s="37"/>
      <c r="AI12" s="37"/>
      <c r="AJ12" s="37"/>
      <c r="AK12" s="37"/>
      <c r="AL12" s="37"/>
      <c r="AM12" s="37"/>
      <c r="AN12" s="37"/>
      <c r="AP12" s="37"/>
    </row>
    <row r="13" spans="1:42" x14ac:dyDescent="0.15">
      <c r="A13" s="34">
        <v>11</v>
      </c>
      <c r="B13" s="76">
        <f>前期规划!Q18</f>
        <v>240</v>
      </c>
      <c r="C13" s="70">
        <f t="shared" si="0"/>
        <v>30</v>
      </c>
      <c r="D13" s="97">
        <f>求节点(节奏总纲!$P$4:$P$163,节奏总纲!$O$4:$O$163,B13)</f>
        <v>79.125035575805882</v>
      </c>
      <c r="E13" s="97">
        <f>IF(SUM(F13:$J13)&gt;=INDEX(前期规划!$G$17:$K$17,MATCH($B$3,前期规划!$G$10:$K$10,0)),0,
IF(SUM(F13:$J13)+INDEX(前期规划!$Y$11:$BB$53,MATCH(节奏预期!$B13,前期规划!$Q$11:$Q$53,0),MATCH(节奏预期!$B$3&amp;节奏预期!E$5,前期规划!$Y$8:$BB$8,0))&gt;=INDEX(前期规划!$G$17:$K$17,MATCH($B$3,前期规划!$G$10:$K$10,0)),INDEX(前期规划!$G$17:$K$17,MATCH($B$3,前期规划!$G$10:$K$10,0))-SUM(F13:$J13),
INDEX(前期规划!$Y$11:$BB$53,MATCH(节奏预期!$B13,前期规划!$Q$11:$Q$53,0),MATCH(节奏预期!$B$3&amp;节奏预期!E$5,前期规划!$Y$8:$BB$8,0))))</f>
        <v>0</v>
      </c>
      <c r="F13" s="97">
        <f>IF(SUM(G13:$J13)&gt;=INDEX(前期规划!$G$17:$K$17,MATCH($B$3,前期规划!$G$10:$K$10,0)),0,
IF(SUM(G13:$J13)+INDEX(前期规划!$Y$11:$BB$53,MATCH(节奏预期!$B13,前期规划!$Q$11:$Q$53,0),MATCH(节奏预期!$B$3&amp;节奏预期!F$5,前期规划!$Y$8:$BB$8,0))&gt;=INDEX(前期规划!$G$17:$K$17,MATCH($B$3,前期规划!$G$10:$K$10,0)),INDEX(前期规划!$G$17:$K$17,MATCH($B$3,前期规划!$G$10:$K$10,0))-SUM(G13:$J13),
INDEX(前期规划!$Y$11:$BB$53,MATCH(节奏预期!$B13,前期规划!$Q$11:$Q$53,0),MATCH(节奏预期!$B$3&amp;节奏预期!F$5,前期规划!$Y$8:$BB$8,0))))</f>
        <v>0</v>
      </c>
      <c r="G13" s="97">
        <f>IF(SUM(H13:$J13)&gt;=INDEX(前期规划!$G$17:$K$17,MATCH($B$3,前期规划!$G$10:$K$10,0)),0,
IF(SUM(H13:$J13)+INDEX(前期规划!$Y$11:$BB$53,MATCH(节奏预期!$B13,前期规划!$Q$11:$Q$53,0),MATCH(节奏预期!$B$3&amp;节奏预期!G$5,前期规划!$Y$8:$BB$8,0))&gt;=INDEX(前期规划!$G$17:$K$17,MATCH($B$3,前期规划!$G$10:$K$10,0)),INDEX(前期规划!$G$17:$K$17,MATCH($B$3,前期规划!$G$10:$K$10,0))-SUM(H13:$J13),
INDEX(前期规划!$Y$11:$BB$53,MATCH(节奏预期!$B13,前期规划!$Q$11:$Q$53,0),MATCH(节奏预期!$B$3&amp;节奏预期!G$5,前期规划!$Y$8:$BB$8,0))))</f>
        <v>10</v>
      </c>
      <c r="H13" s="97">
        <f>IF(SUM(I13:$J13)&gt;=INDEX(前期规划!$G$17:$K$17,MATCH($B$3,前期规划!$G$10:$K$10,0)),0,
IF(SUM(I13:$J13)+INDEX(前期规划!$Y$11:$BB$53,MATCH(节奏预期!$B13,前期规划!$Q$11:$Q$53,0),MATCH(节奏预期!$B$3&amp;节奏预期!H$5,前期规划!$Y$8:$BB$8,0))&gt;=INDEX(前期规划!$G$17:$K$17,MATCH($B$3,前期规划!$G$10:$K$10,0)),INDEX(前期规划!$G$17:$K$17,MATCH($B$3,前期规划!$G$10:$K$10,0))-SUM(I13:$J13),
INDEX(前期规划!$Y$11:$BB$53,MATCH(节奏预期!$B13,前期规划!$Q$11:$Q$53,0),MATCH(节奏预期!$B$3&amp;节奏预期!H$5,前期规划!$Y$8:$BB$8,0))))</f>
        <v>5</v>
      </c>
      <c r="I13" s="97">
        <f>IF(SUM(J13:$J13)&gt;=INDEX(前期规划!$G$17:$K$17,MATCH($B$3,前期规划!$G$10:$K$10,0)),0,
IF(SUM(J13:$J13)+INDEX(前期规划!$Y$11:$BB$53,MATCH(节奏预期!$B13,前期规划!$Q$11:$Q$53,0),MATCH(节奏预期!$B$3&amp;节奏预期!I$5,前期规划!$Y$8:$BB$8,0))&gt;=INDEX(前期规划!$G$17:$K$17,MATCH($B$3,前期规划!$G$10:$K$10,0)),INDEX(前期规划!$G$17:$K$17,MATCH($B$3,前期规划!$G$10:$K$10,0))-SUM(J13:$J13),
INDEX(前期规划!$Y$11:$BB$53,MATCH(节奏预期!$B13,前期规划!$Q$11:$Q$53,0),MATCH(节奏预期!$B$3&amp;节奏预期!I$5,前期规划!$Y$8:$BB$8,0))))</f>
        <v>0</v>
      </c>
      <c r="J13" s="97">
        <f>INDEX(前期规划!$Y$11:$BB$53,MATCH(节奏预期!$B13,前期规划!$Q$11:$Q$53,0),MATCH(节奏预期!$B$3&amp;节奏预期!J$5,前期规划!$Y$8:$BB$8,0))</f>
        <v>0</v>
      </c>
      <c r="K13" s="24">
        <f>MIN(求节点(装备产销验证!$B$6:$B$165,装备产销验证!C$6:C$165,$D13)/40/IF(RIGHT(K$5,1)="+",1,(MAX(W$6:W13)+1)),1)</f>
        <v>1</v>
      </c>
      <c r="L13" s="24">
        <f>MIN(求节点(装备产销验证!$B$6:$B$165,装备产销验证!D$6:D$165,$D13)/40/IF(RIGHT(L$5,1)="+",1,(MAX(X$6:X13)+1)),1)</f>
        <v>1</v>
      </c>
      <c r="M13" s="24">
        <f>MIN(求节点(装备产销验证!$B$6:$B$165,装备产销验证!E$6:E$165,$D13)/40/IF(RIGHT(M$5,1)="+",1,(MAX(Y$6:Y13)+1)),1)</f>
        <v>4.104927292271382E-2</v>
      </c>
      <c r="N13" s="24">
        <f>MIN(求节点(装备产销验证!$B$6:$B$165,装备产销验证!F$6:F$165,$D13)/40/IF(RIGHT(N$5,1)="+",1,(MAX(Z$6:Z13)+1)),1)</f>
        <v>9.3145322992887025E-2</v>
      </c>
      <c r="O13" s="24">
        <f>MIN(求节点(装备产销验证!$B$6:$B$165,装备产销验证!G$6:G$165,$D13)/40/IF(RIGHT(O$5,1)="+",1,(MAX(AA$6:AA13)+1)),1)</f>
        <v>0.1385401089141928</v>
      </c>
      <c r="P13" s="24">
        <f>MIN(求节点(装备产销验证!$B$6:$B$165,装备产销验证!H$6:H$165,$D13)/40/IF(RIGHT(P$5,1)="+",1,(MAX(AB$6:AB13)+1)),1)</f>
        <v>2.7804130176342746E-2</v>
      </c>
      <c r="Q13" s="69">
        <f>IF(E13=0,0,MIN(INDEX(前期规划!$C$48:$C$53,MATCH(Q$5,前期规划!$B$48:$B$53,0)),INDEX(前期规划!$BC$11:$BG$53,MATCH($B13,前期规划!$Q$11:$Q$53,0),MATCH(节奏预期!$B$3,前期规划!$BC$10:$BG$10,0))))</f>
        <v>0</v>
      </c>
      <c r="R13" s="69">
        <f>IF(F13=0,0,MIN(INDEX(前期规划!$C$48:$C$53,MATCH(R$5,前期规划!$B$48:$B$53,0)),INDEX(前期规划!$BC$11:$BG$53,MATCH($B13,前期规划!$Q$11:$Q$53,0),MATCH(节奏预期!$B$3,前期规划!$BC$10:$BG$10,0))))</f>
        <v>0</v>
      </c>
      <c r="S13" s="69">
        <f>IF(G13=0,0,MIN(INDEX(前期规划!$C$48:$C$53,MATCH(S$5,前期规划!$B$48:$B$53,0)),INDEX(前期规划!$BC$11:$BG$53,MATCH($B13,前期规划!$Q$11:$Q$53,0),MATCH(节奏预期!$B$3,前期规划!$BC$10:$BG$10,0))))</f>
        <v>46.666666666666664</v>
      </c>
      <c r="T13" s="79">
        <f>IF(H13=0,0,MIN(INDEX(前期规划!$C$48:$C$53,MATCH(T$5,前期规划!$B$48:$B$53,0)),INDEX(前期规划!$BC$11:$BG$53,MATCH($B13,前期规划!$Q$11:$Q$53,0),MATCH(节奏预期!$B$3,前期规划!$BC$10:$BG$10,0))))</f>
        <v>46.666666666666664</v>
      </c>
      <c r="U13" s="69">
        <f>IF(I13=0,0,MIN(INDEX(前期规划!$C$48:$C$53,MATCH(U$5,前期规划!$B$48:$B$53,0)),INDEX(前期规划!$BC$11:$BG$53,MATCH($B13,前期规划!$Q$11:$Q$53,0),MATCH(节奏预期!$B$3,前期规划!$BC$10:$BG$10,0))))</f>
        <v>0</v>
      </c>
      <c r="V13" s="69">
        <f>IF(J13=0,0,MIN(INDEX(前期规划!$C$48:$C$53,MATCH(V$5,前期规划!$B$48:$B$53,0)),INDEX(前期规划!$BC$11:$BG$53,MATCH($B13,前期规划!$Q$11:$Q$53,0),MATCH(节奏预期!$B$3,前期规划!$BC$10:$BG$10,0))))</f>
        <v>0</v>
      </c>
      <c r="W13" s="109">
        <f>IF(Q13=0,0,IF(Q13&gt;MAX(装备突破!D$6:D$22),MAX(装备突破!D$6:D$22),IF(Q13=0,0,IF(Q13&lt;装备突破!D$6,0,IFERROR(MATCH(Q13,装备突破!D$6:D$22,0)-1,MATCH(Q13,装备突破!D$6:D$22,1))))))</f>
        <v>0</v>
      </c>
      <c r="X13" s="109">
        <f>IF(R13=0,0,IF(R13&gt;MAX(装备突破!E$6:E$22),MAX(装备突破!E$6:E$22),IF(R13=0,0,IF(R13&lt;装备突破!E$6,0,IFERROR(MATCH(R13,装备突破!E$6:E$22,0)-1,MATCH(R13,装备突破!E$6:E$22,1))))))</f>
        <v>0</v>
      </c>
      <c r="Y13" s="109">
        <f>IF(S13=0,0,IF(S13&gt;MAX(装备突破!F$6:F$22),MAX(装备突破!F$6:F$22),IF(S13=0,0,IF(S13&lt;装备突破!F$6,0,IFERROR(MATCH(S13,装备突破!F$6:F$22,0)-1,MATCH(S13,装备突破!F$6:F$22,1))))))</f>
        <v>4</v>
      </c>
      <c r="Z13" s="109">
        <f>IF(T13=0,0,IF(T13&gt;MAX(装备突破!G$6:G$22),MAX(装备突破!G$6:G$22),IF(T13=0,0,IF(T13&lt;装备突破!G$6,0,IFERROR(MATCH(T13,装备突破!G$6:G$22,0)-1,MATCH(T13,装备突破!G$6:G$22,1))))))</f>
        <v>4</v>
      </c>
      <c r="AA13" s="109">
        <f>IF(U13=0,0,IF(U13&gt;MAX(装备突破!H$6:H$22),MAX(装备突破!H$6:H$22),IF(U13=0,0,IF(U13&lt;装备突破!H$6,0,IFERROR(MATCH(U13,装备突破!H$6:H$22,0)-1,MATCH(U13,装备突破!H$6:H$22,1))))))</f>
        <v>0</v>
      </c>
      <c r="AB13" s="109">
        <f>IF(V13=0,0,IF(V13&gt;MAX(装备突破!I$6:I$22),MAX(装备突破!I$6:I$22),IF(V13=0,0,IF(V13&lt;装备突破!I$6,0,IFERROR(MATCH(V13,装备突破!I$6:I$22,0)-1,MATCH(V13,装备突破!I$6:I$22,1))))))</f>
        <v>0</v>
      </c>
      <c r="AC13" s="37"/>
      <c r="AD13" s="37"/>
      <c r="AG13" s="37"/>
      <c r="AH13" s="37"/>
      <c r="AI13" s="37"/>
      <c r="AJ13" s="37"/>
      <c r="AK13" s="37"/>
      <c r="AL13" s="37"/>
      <c r="AM13" s="37"/>
      <c r="AN13" s="37"/>
      <c r="AP13" s="37"/>
    </row>
    <row r="14" spans="1:42" x14ac:dyDescent="0.15">
      <c r="A14" s="34">
        <v>12</v>
      </c>
      <c r="B14" s="76">
        <f>前期规划!Q19</f>
        <v>270</v>
      </c>
      <c r="C14" s="70">
        <f t="shared" si="0"/>
        <v>30</v>
      </c>
      <c r="D14" s="97">
        <f>求节点(节奏总纲!$P$4:$P$163,节奏总纲!$O$4:$O$163,B14)</f>
        <v>80.816370674194118</v>
      </c>
      <c r="E14" s="97">
        <f>IF(SUM(F14:$J14)&gt;=INDEX(前期规划!$G$17:$K$17,MATCH($B$3,前期规划!$G$10:$K$10,0)),0,
IF(SUM(F14:$J14)+INDEX(前期规划!$Y$11:$BB$53,MATCH(节奏预期!$B14,前期规划!$Q$11:$Q$53,0),MATCH(节奏预期!$B$3&amp;节奏预期!E$5,前期规划!$Y$8:$BB$8,0))&gt;=INDEX(前期规划!$G$17:$K$17,MATCH($B$3,前期规划!$G$10:$K$10,0)),INDEX(前期规划!$G$17:$K$17,MATCH($B$3,前期规划!$G$10:$K$10,0))-SUM(F14:$J14),
INDEX(前期规划!$Y$11:$BB$53,MATCH(节奏预期!$B14,前期规划!$Q$11:$Q$53,0),MATCH(节奏预期!$B$3&amp;节奏预期!E$5,前期规划!$Y$8:$BB$8,0))))</f>
        <v>0</v>
      </c>
      <c r="F14" s="97">
        <f>IF(SUM(G14:$J14)&gt;=INDEX(前期规划!$G$17:$K$17,MATCH($B$3,前期规划!$G$10:$K$10,0)),0,
IF(SUM(G14:$J14)+INDEX(前期规划!$Y$11:$BB$53,MATCH(节奏预期!$B14,前期规划!$Q$11:$Q$53,0),MATCH(节奏预期!$B$3&amp;节奏预期!F$5,前期规划!$Y$8:$BB$8,0))&gt;=INDEX(前期规划!$G$17:$K$17,MATCH($B$3,前期规划!$G$10:$K$10,0)),INDEX(前期规划!$G$17:$K$17,MATCH($B$3,前期规划!$G$10:$K$10,0))-SUM(G14:$J14),
INDEX(前期规划!$Y$11:$BB$53,MATCH(节奏预期!$B14,前期规划!$Q$11:$Q$53,0),MATCH(节奏预期!$B$3&amp;节奏预期!F$5,前期规划!$Y$8:$BB$8,0))))</f>
        <v>0</v>
      </c>
      <c r="G14" s="97">
        <f>IF(SUM(H14:$J14)&gt;=INDEX(前期规划!$G$17:$K$17,MATCH($B$3,前期规划!$G$10:$K$10,0)),0,
IF(SUM(H14:$J14)+INDEX(前期规划!$Y$11:$BB$53,MATCH(节奏预期!$B14,前期规划!$Q$11:$Q$53,0),MATCH(节奏预期!$B$3&amp;节奏预期!G$5,前期规划!$Y$8:$BB$8,0))&gt;=INDEX(前期规划!$G$17:$K$17,MATCH($B$3,前期规划!$G$10:$K$10,0)),INDEX(前期规划!$G$17:$K$17,MATCH($B$3,前期规划!$G$10:$K$10,0))-SUM(H14:$J14),
INDEX(前期规划!$Y$11:$BB$53,MATCH(节奏预期!$B14,前期规划!$Q$11:$Q$53,0),MATCH(节奏预期!$B$3&amp;节奏预期!G$5,前期规划!$Y$8:$BB$8,0))))</f>
        <v>5</v>
      </c>
      <c r="H14" s="97">
        <f>IF(SUM(I14:$J14)&gt;=INDEX(前期规划!$G$17:$K$17,MATCH($B$3,前期规划!$G$10:$K$10,0)),0,
IF(SUM(I14:$J14)+INDEX(前期规划!$Y$11:$BB$53,MATCH(节奏预期!$B14,前期规划!$Q$11:$Q$53,0),MATCH(节奏预期!$B$3&amp;节奏预期!H$5,前期规划!$Y$8:$BB$8,0))&gt;=INDEX(前期规划!$G$17:$K$17,MATCH($B$3,前期规划!$G$10:$K$10,0)),INDEX(前期规划!$G$17:$K$17,MATCH($B$3,前期规划!$G$10:$K$10,0))-SUM(I14:$J14),
INDEX(前期规划!$Y$11:$BB$53,MATCH(节奏预期!$B14,前期规划!$Q$11:$Q$53,0),MATCH(节奏预期!$B$3&amp;节奏预期!H$5,前期规划!$Y$8:$BB$8,0))))</f>
        <v>10</v>
      </c>
      <c r="I14" s="97">
        <f>IF(SUM(J14:$J14)&gt;=INDEX(前期规划!$G$17:$K$17,MATCH($B$3,前期规划!$G$10:$K$10,0)),0,
IF(SUM(J14:$J14)+INDEX(前期规划!$Y$11:$BB$53,MATCH(节奏预期!$B14,前期规划!$Q$11:$Q$53,0),MATCH(节奏预期!$B$3&amp;节奏预期!I$5,前期规划!$Y$8:$BB$8,0))&gt;=INDEX(前期规划!$G$17:$K$17,MATCH($B$3,前期规划!$G$10:$K$10,0)),INDEX(前期规划!$G$17:$K$17,MATCH($B$3,前期规划!$G$10:$K$10,0))-SUM(J14:$J14),
INDEX(前期规划!$Y$11:$BB$53,MATCH(节奏预期!$B14,前期规划!$Q$11:$Q$53,0),MATCH(节奏预期!$B$3&amp;节奏预期!I$5,前期规划!$Y$8:$BB$8,0))))</f>
        <v>0</v>
      </c>
      <c r="J14" s="97">
        <f>INDEX(前期规划!$Y$11:$BB$53,MATCH(节奏预期!$B14,前期规划!$Q$11:$Q$53,0),MATCH(节奏预期!$B$3&amp;节奏预期!J$5,前期规划!$Y$8:$BB$8,0))</f>
        <v>0</v>
      </c>
      <c r="K14" s="24">
        <f>MIN(求节点(装备产销验证!$B$6:$B$165,装备产销验证!C$6:C$165,$D14)/40/IF(RIGHT(K$5,1)="+",1,(MAX(W$6:W14)+1)),1)</f>
        <v>1</v>
      </c>
      <c r="L14" s="24">
        <f>MIN(求节点(装备产销验证!$B$6:$B$165,装备产销验证!D$6:D$165,$D14)/40/IF(RIGHT(L$5,1)="+",1,(MAX(X$6:X14)+1)),1)</f>
        <v>1</v>
      </c>
      <c r="M14" s="24">
        <f>MIN(求节点(装备产销验证!$B$6:$B$165,装备产销验证!E$6:E$165,$D14)/40/IF(RIGHT(M$5,1)="+",1,(MAX(Y$6:Y14)+1)),1)</f>
        <v>5.4900427235777115E-2</v>
      </c>
      <c r="N14" s="24">
        <f>MIN(求节点(装备产销验证!$B$6:$B$165,装备产销验证!F$6:F$165,$D14)/40/IF(RIGHT(N$5,1)="+",1,(MAX(Z$6:Z14)+1)),1)</f>
        <v>0.10954031029550895</v>
      </c>
      <c r="O14" s="24">
        <f>MIN(求节点(装备产销验证!$B$6:$B$165,装备产销验证!G$6:G$165,$D14)/40/IF(RIGHT(O$5,1)="+",1,(MAX(AA$6:AA14)+1)),1)</f>
        <v>0.16290240277902554</v>
      </c>
      <c r="P14" s="24">
        <f>MIN(求节点(装备产销验证!$B$6:$B$165,装备产销验证!H$6:H$165,$D14)/40/IF(RIGHT(P$5,1)="+",1,(MAX(AB$6:AB14)+1)),1)</f>
        <v>3.3904339117679469E-2</v>
      </c>
      <c r="Q14" s="69">
        <f>IF(E14=0,0,MIN(INDEX(前期规划!$C$48:$C$53,MATCH(Q$5,前期规划!$B$48:$B$53,0)),INDEX(前期规划!$BC$11:$BG$53,MATCH($B14,前期规划!$Q$11:$Q$53,0),MATCH(节奏预期!$B$3,前期规划!$BC$10:$BG$10,0))))</f>
        <v>0</v>
      </c>
      <c r="R14" s="69">
        <f>IF(F14=0,0,MIN(INDEX(前期规划!$C$48:$C$53,MATCH(R$5,前期规划!$B$48:$B$53,0)),INDEX(前期规划!$BC$11:$BG$53,MATCH($B14,前期规划!$Q$11:$Q$53,0),MATCH(节奏预期!$B$3,前期规划!$BC$10:$BG$10,0))))</f>
        <v>0</v>
      </c>
      <c r="S14" s="69">
        <f>IF(G14=0,0,MIN(INDEX(前期规划!$C$48:$C$53,MATCH(S$5,前期规划!$B$48:$B$53,0)),INDEX(前期规划!$BC$11:$BG$53,MATCH($B14,前期规划!$Q$11:$Q$53,0),MATCH(节奏预期!$B$3,前期规划!$BC$10:$BG$10,0))))</f>
        <v>49.166666666666664</v>
      </c>
      <c r="T14" s="79">
        <f>IF(H14=0,0,MIN(INDEX(前期规划!$C$48:$C$53,MATCH(T$5,前期规划!$B$48:$B$53,0)),INDEX(前期规划!$BC$11:$BG$53,MATCH($B14,前期规划!$Q$11:$Q$53,0),MATCH(节奏预期!$B$3,前期规划!$BC$10:$BG$10,0))))</f>
        <v>49.166666666666664</v>
      </c>
      <c r="U14" s="69">
        <f>IF(I14=0,0,MIN(INDEX(前期规划!$C$48:$C$53,MATCH(U$5,前期规划!$B$48:$B$53,0)),INDEX(前期规划!$BC$11:$BG$53,MATCH($B14,前期规划!$Q$11:$Q$53,0),MATCH(节奏预期!$B$3,前期规划!$BC$10:$BG$10,0))))</f>
        <v>0</v>
      </c>
      <c r="V14" s="69">
        <f>IF(J14=0,0,MIN(INDEX(前期规划!$C$48:$C$53,MATCH(V$5,前期规划!$B$48:$B$53,0)),INDEX(前期规划!$BC$11:$BG$53,MATCH($B14,前期规划!$Q$11:$Q$53,0),MATCH(节奏预期!$B$3,前期规划!$BC$10:$BG$10,0))))</f>
        <v>0</v>
      </c>
      <c r="W14" s="109">
        <f>IF(Q14=0,0,IF(Q14&gt;MAX(装备突破!D$6:D$22),MAX(装备突破!D$6:D$22),IF(Q14=0,0,IF(Q14&lt;装备突破!D$6,0,IFERROR(MATCH(Q14,装备突破!D$6:D$22,0)-1,MATCH(Q14,装备突破!D$6:D$22,1))))))</f>
        <v>0</v>
      </c>
      <c r="X14" s="109">
        <f>IF(R14=0,0,IF(R14&gt;MAX(装备突破!E$6:E$22),MAX(装备突破!E$6:E$22),IF(R14=0,0,IF(R14&lt;装备突破!E$6,0,IFERROR(MATCH(R14,装备突破!E$6:E$22,0)-1,MATCH(R14,装备突破!E$6:E$22,1))))))</f>
        <v>0</v>
      </c>
      <c r="Y14" s="109">
        <f>IF(S14=0,0,IF(S14&gt;MAX(装备突破!F$6:F$22),MAX(装备突破!F$6:F$22),IF(S14=0,0,IF(S14&lt;装备突破!F$6,0,IFERROR(MATCH(S14,装备突破!F$6:F$22,0)-1,MATCH(S14,装备突破!F$6:F$22,1))))))</f>
        <v>4</v>
      </c>
      <c r="Z14" s="109">
        <f>IF(T14=0,0,IF(T14&gt;MAX(装备突破!G$6:G$22),MAX(装备突破!G$6:G$22),IF(T14=0,0,IF(T14&lt;装备突破!G$6,0,IFERROR(MATCH(T14,装备突破!G$6:G$22,0)-1,MATCH(T14,装备突破!G$6:G$22,1))))))</f>
        <v>4</v>
      </c>
      <c r="AA14" s="109">
        <f>IF(U14=0,0,IF(U14&gt;MAX(装备突破!H$6:H$22),MAX(装备突破!H$6:H$22),IF(U14=0,0,IF(U14&lt;装备突破!H$6,0,IFERROR(MATCH(U14,装备突破!H$6:H$22,0)-1,MATCH(U14,装备突破!H$6:H$22,1))))))</f>
        <v>0</v>
      </c>
      <c r="AB14" s="109">
        <f>IF(V14=0,0,IF(V14&gt;MAX(装备突破!I$6:I$22),MAX(装备突破!I$6:I$22),IF(V14=0,0,IF(V14&lt;装备突破!I$6,0,IFERROR(MATCH(V14,装备突破!I$6:I$22,0)-1,MATCH(V14,装备突破!I$6:I$22,1))))))</f>
        <v>0</v>
      </c>
      <c r="AC14" s="37"/>
      <c r="AD14" s="37"/>
      <c r="AG14" s="37"/>
      <c r="AH14" s="37"/>
      <c r="AI14" s="37"/>
      <c r="AJ14" s="37"/>
      <c r="AK14" s="37"/>
      <c r="AL14" s="37"/>
      <c r="AM14" s="37"/>
      <c r="AN14" s="37"/>
      <c r="AP14" s="37"/>
    </row>
    <row r="15" spans="1:42" s="37" customFormat="1" x14ac:dyDescent="0.15">
      <c r="A15" s="34">
        <v>13</v>
      </c>
      <c r="B15" s="76">
        <f>前期规划!Q20</f>
        <v>300</v>
      </c>
      <c r="C15" s="70">
        <f t="shared" si="0"/>
        <v>30</v>
      </c>
      <c r="D15" s="97">
        <f>求节点(节奏总纲!$P$4:$P$163,节奏总纲!$O$4:$O$163,B15)</f>
        <v>82.328492296001457</v>
      </c>
      <c r="E15" s="97">
        <f>IF(SUM(F15:$J15)&gt;=INDEX(前期规划!$G$17:$K$17,MATCH($B$3,前期规划!$G$10:$K$10,0)),0,
IF(SUM(F15:$J15)+INDEX(前期规划!$Y$11:$BB$53,MATCH(节奏预期!$B15,前期规划!$Q$11:$Q$53,0),MATCH(节奏预期!$B$3&amp;节奏预期!E$5,前期规划!$Y$8:$BB$8,0))&gt;=INDEX(前期规划!$G$17:$K$17,MATCH($B$3,前期规划!$G$10:$K$10,0)),INDEX(前期规划!$G$17:$K$17,MATCH($B$3,前期规划!$G$10:$K$10,0))-SUM(F15:$J15),
INDEX(前期规划!$Y$11:$BB$53,MATCH(节奏预期!$B15,前期规划!$Q$11:$Q$53,0),MATCH(节奏预期!$B$3&amp;节奏预期!E$5,前期规划!$Y$8:$BB$8,0))))</f>
        <v>0</v>
      </c>
      <c r="F15" s="97">
        <f>IF(SUM(G15:$J15)&gt;=INDEX(前期规划!$G$17:$K$17,MATCH($B$3,前期规划!$G$10:$K$10,0)),0,
IF(SUM(G15:$J15)+INDEX(前期规划!$Y$11:$BB$53,MATCH(节奏预期!$B15,前期规划!$Q$11:$Q$53,0),MATCH(节奏预期!$B$3&amp;节奏预期!F$5,前期规划!$Y$8:$BB$8,0))&gt;=INDEX(前期规划!$G$17:$K$17,MATCH($B$3,前期规划!$G$10:$K$10,0)),INDEX(前期规划!$G$17:$K$17,MATCH($B$3,前期规划!$G$10:$K$10,0))-SUM(G15:$J15),
INDEX(前期规划!$Y$11:$BB$53,MATCH(节奏预期!$B15,前期规划!$Q$11:$Q$53,0),MATCH(节奏预期!$B$3&amp;节奏预期!F$5,前期规划!$Y$8:$BB$8,0))))</f>
        <v>0</v>
      </c>
      <c r="G15" s="97">
        <f>IF(SUM(H15:$J15)&gt;=INDEX(前期规划!$G$17:$K$17,MATCH($B$3,前期规划!$G$10:$K$10,0)),0,
IF(SUM(H15:$J15)+INDEX(前期规划!$Y$11:$BB$53,MATCH(节奏预期!$B15,前期规划!$Q$11:$Q$53,0),MATCH(节奏预期!$B$3&amp;节奏预期!G$5,前期规划!$Y$8:$BB$8,0))&gt;=INDEX(前期规划!$G$17:$K$17,MATCH($B$3,前期规划!$G$10:$K$10,0)),INDEX(前期规划!$G$17:$K$17,MATCH($B$3,前期规划!$G$10:$K$10,0))-SUM(H15:$J15),
INDEX(前期规划!$Y$11:$BB$53,MATCH(节奏预期!$B15,前期规划!$Q$11:$Q$53,0),MATCH(节奏预期!$B$3&amp;节奏预期!G$5,前期规划!$Y$8:$BB$8,0))))</f>
        <v>0</v>
      </c>
      <c r="H15" s="97">
        <f>IF(SUM(I15:$J15)&gt;=INDEX(前期规划!$G$17:$K$17,MATCH($B$3,前期规划!$G$10:$K$10,0)),0,
IF(SUM(I15:$J15)+INDEX(前期规划!$Y$11:$BB$53,MATCH(节奏预期!$B15,前期规划!$Q$11:$Q$53,0),MATCH(节奏预期!$B$3&amp;节奏预期!H$5,前期规划!$Y$8:$BB$8,0))&gt;=INDEX(前期规划!$G$17:$K$17,MATCH($B$3,前期规划!$G$10:$K$10,0)),INDEX(前期规划!$G$17:$K$17,MATCH($B$3,前期规划!$G$10:$K$10,0))-SUM(I15:$J15),
INDEX(前期规划!$Y$11:$BB$53,MATCH(节奏预期!$B15,前期规划!$Q$11:$Q$53,0),MATCH(节奏预期!$B$3&amp;节奏预期!H$5,前期规划!$Y$8:$BB$8,0))))</f>
        <v>15</v>
      </c>
      <c r="I15" s="97">
        <f>IF(SUM(J15:$J15)&gt;=INDEX(前期规划!$G$17:$K$17,MATCH($B$3,前期规划!$G$10:$K$10,0)),0,
IF(SUM(J15:$J15)+INDEX(前期规划!$Y$11:$BB$53,MATCH(节奏预期!$B15,前期规划!$Q$11:$Q$53,0),MATCH(节奏预期!$B$3&amp;节奏预期!I$5,前期规划!$Y$8:$BB$8,0))&gt;=INDEX(前期规划!$G$17:$K$17,MATCH($B$3,前期规划!$G$10:$K$10,0)),INDEX(前期规划!$G$17:$K$17,MATCH($B$3,前期规划!$G$10:$K$10,0))-SUM(J15:$J15),
INDEX(前期规划!$Y$11:$BB$53,MATCH(节奏预期!$B15,前期规划!$Q$11:$Q$53,0),MATCH(节奏预期!$B$3&amp;节奏预期!I$5,前期规划!$Y$8:$BB$8,0))))</f>
        <v>0</v>
      </c>
      <c r="J15" s="97">
        <f>INDEX(前期规划!$Y$11:$BB$53,MATCH(节奏预期!$B15,前期规划!$Q$11:$Q$53,0),MATCH(节奏预期!$B$3&amp;节奏预期!J$5,前期规划!$Y$8:$BB$8,0))</f>
        <v>0</v>
      </c>
      <c r="K15" s="24">
        <f>MIN(求节点(装备产销验证!$B$6:$B$165,装备产销验证!C$6:C$165,$D15)/40/IF(RIGHT(K$5,1)="+",1,(MAX(W$6:W15)+1)),1)</f>
        <v>1</v>
      </c>
      <c r="L15" s="24">
        <f>MIN(求节点(装备产销验证!$B$6:$B$165,装备产销验证!D$6:D$165,$D15)/40/IF(RIGHT(L$5,1)="+",1,(MAX(X$6:X15)+1)),1)</f>
        <v>1</v>
      </c>
      <c r="M15" s="24">
        <f>MIN(求节点(装备产销验证!$B$6:$B$165,装备产销验证!E$6:E$165,$D15)/40/IF(RIGHT(M$5,1)="+",1,(MAX(Y$6:Y15)+1)),1)</f>
        <v>7.1603839576934586E-2</v>
      </c>
      <c r="N15" s="24">
        <f>MIN(求节点(装备产销验证!$B$6:$B$165,装备产销验证!F$6:F$165,$D15)/40/IF(RIGHT(N$5,1)="+",1,(MAX(Z$6:Z15)+1)),1)</f>
        <v>0.12753209306002511</v>
      </c>
      <c r="O15" s="24">
        <f>MIN(求节点(装备产销验证!$B$6:$B$165,装备产销验证!G$6:G$165,$D15)/40/IF(RIGHT(O$5,1)="+",1,(MAX(AA$6:AA15)+1)),1)</f>
        <v>0.18729912226905251</v>
      </c>
      <c r="P15" s="24">
        <f>MIN(求节点(装备产销验证!$B$6:$B$165,装备产销验证!H$6:H$165,$D15)/40/IF(RIGHT(P$5,1)="+",1,(MAX(AB$6:AB15)+1)),1)</f>
        <v>4.001407004045289E-2</v>
      </c>
      <c r="Q15" s="69">
        <f>IF(E15=0,0,MIN(INDEX(前期规划!$C$48:$C$53,MATCH(Q$5,前期规划!$B$48:$B$53,0)),INDEX(前期规划!$BC$11:$BG$53,MATCH($B15,前期规划!$Q$11:$Q$53,0),MATCH(节奏预期!$B$3,前期规划!$BC$10:$BG$10,0))))</f>
        <v>0</v>
      </c>
      <c r="R15" s="69">
        <f>IF(F15=0,0,MIN(INDEX(前期规划!$C$48:$C$53,MATCH(R$5,前期规划!$B$48:$B$53,0)),INDEX(前期规划!$BC$11:$BG$53,MATCH($B15,前期规划!$Q$11:$Q$53,0),MATCH(节奏预期!$B$3,前期规划!$BC$10:$BG$10,0))))</f>
        <v>0</v>
      </c>
      <c r="S15" s="69">
        <f>IF(G15=0,0,MIN(INDEX(前期规划!$C$48:$C$53,MATCH(S$5,前期规划!$B$48:$B$53,0)),INDEX(前期规划!$BC$11:$BG$53,MATCH($B15,前期规划!$Q$11:$Q$53,0),MATCH(节奏预期!$B$3,前期规划!$BC$10:$BG$10,0))))</f>
        <v>0</v>
      </c>
      <c r="T15" s="79">
        <f>IF(H15=0,0,MIN(INDEX(前期规划!$C$48:$C$53,MATCH(T$5,前期规划!$B$48:$B$53,0)),INDEX(前期规划!$BC$11:$BG$53,MATCH($B15,前期规划!$Q$11:$Q$53,0),MATCH(节奏预期!$B$3,前期规划!$BC$10:$BG$10,0))))</f>
        <v>51.666666666666664</v>
      </c>
      <c r="U15" s="69">
        <f>IF(I15=0,0,MIN(INDEX(前期规划!$C$48:$C$53,MATCH(U$5,前期规划!$B$48:$B$53,0)),INDEX(前期规划!$BC$11:$BG$53,MATCH($B15,前期规划!$Q$11:$Q$53,0),MATCH(节奏预期!$B$3,前期规划!$BC$10:$BG$10,0))))</f>
        <v>0</v>
      </c>
      <c r="V15" s="69">
        <f>IF(J15=0,0,MIN(INDEX(前期规划!$C$48:$C$53,MATCH(V$5,前期规划!$B$48:$B$53,0)),INDEX(前期规划!$BC$11:$BG$53,MATCH($B15,前期规划!$Q$11:$Q$53,0),MATCH(节奏预期!$B$3,前期规划!$BC$10:$BG$10,0))))</f>
        <v>0</v>
      </c>
      <c r="W15" s="109">
        <f>IF(Q15=0,0,IF(Q15&gt;MAX(装备突破!D$6:D$22),MAX(装备突破!D$6:D$22),IF(Q15=0,0,IF(Q15&lt;装备突破!D$6,0,IFERROR(MATCH(Q15,装备突破!D$6:D$22,0)-1,MATCH(Q15,装备突破!D$6:D$22,1))))))</f>
        <v>0</v>
      </c>
      <c r="X15" s="109">
        <f>IF(R15=0,0,IF(R15&gt;MAX(装备突破!E$6:E$22),MAX(装备突破!E$6:E$22),IF(R15=0,0,IF(R15&lt;装备突破!E$6,0,IFERROR(MATCH(R15,装备突破!E$6:E$22,0)-1,MATCH(R15,装备突破!E$6:E$22,1))))))</f>
        <v>0</v>
      </c>
      <c r="Y15" s="109">
        <f>IF(S15=0,0,IF(S15&gt;MAX(装备突破!F$6:F$22),MAX(装备突破!F$6:F$22),IF(S15=0,0,IF(S15&lt;装备突破!F$6,0,IFERROR(MATCH(S15,装备突破!F$6:F$22,0)-1,MATCH(S15,装备突破!F$6:F$22,1))))))</f>
        <v>0</v>
      </c>
      <c r="Z15" s="109">
        <f>IF(T15=0,0,IF(T15&gt;MAX(装备突破!G$6:G$22),MAX(装备突破!G$6:G$22),IF(T15=0,0,IF(T15&lt;装备突破!G$6,0,IFERROR(MATCH(T15,装备突破!G$6:G$22,0)-1,MATCH(T15,装备突破!G$6:G$22,1))))))</f>
        <v>5</v>
      </c>
      <c r="AA15" s="109">
        <f>IF(U15=0,0,IF(U15&gt;MAX(装备突破!H$6:H$22),MAX(装备突破!H$6:H$22),IF(U15=0,0,IF(U15&lt;装备突破!H$6,0,IFERROR(MATCH(U15,装备突破!H$6:H$22,0)-1,MATCH(U15,装备突破!H$6:H$22,1))))))</f>
        <v>0</v>
      </c>
      <c r="AB15" s="109">
        <f>IF(V15=0,0,IF(V15&gt;MAX(装备突破!I$6:I$22),MAX(装备突破!I$6:I$22),IF(V15=0,0,IF(V15&lt;装备突破!I$6,0,IFERROR(MATCH(V15,装备突破!I$6:I$22,0)-1,MATCH(V15,装备突破!I$6:I$22,1))))))</f>
        <v>0</v>
      </c>
    </row>
    <row r="16" spans="1:42" s="37" customFormat="1" x14ac:dyDescent="0.15">
      <c r="A16" s="34">
        <v>14</v>
      </c>
      <c r="B16" s="76">
        <f>前期规划!Q21</f>
        <v>330</v>
      </c>
      <c r="C16" s="70">
        <f t="shared" si="0"/>
        <v>30</v>
      </c>
      <c r="D16" s="97">
        <f>求节点(节奏总纲!$P$4:$P$163,节奏总纲!$O$4:$O$163,B16)</f>
        <v>83.69965923095647</v>
      </c>
      <c r="E16" s="97">
        <f>IF(SUM(F16:$J16)&gt;=INDEX(前期规划!$G$17:$K$17,MATCH($B$3,前期规划!$G$10:$K$10,0)),0,
IF(SUM(F16:$J16)+INDEX(前期规划!$Y$11:$BB$53,MATCH(节奏预期!$B16,前期规划!$Q$11:$Q$53,0),MATCH(节奏预期!$B$3&amp;节奏预期!E$5,前期规划!$Y$8:$BB$8,0))&gt;=INDEX(前期规划!$G$17:$K$17,MATCH($B$3,前期规划!$G$10:$K$10,0)),INDEX(前期规划!$G$17:$K$17,MATCH($B$3,前期规划!$G$10:$K$10,0))-SUM(F16:$J16),
INDEX(前期规划!$Y$11:$BB$53,MATCH(节奏预期!$B16,前期规划!$Q$11:$Q$53,0),MATCH(节奏预期!$B$3&amp;节奏预期!E$5,前期规划!$Y$8:$BB$8,0))))</f>
        <v>0</v>
      </c>
      <c r="F16" s="97">
        <f>IF(SUM(G16:$J16)&gt;=INDEX(前期规划!$G$17:$K$17,MATCH($B$3,前期规划!$G$10:$K$10,0)),0,
IF(SUM(G16:$J16)+INDEX(前期规划!$Y$11:$BB$53,MATCH(节奏预期!$B16,前期规划!$Q$11:$Q$53,0),MATCH(节奏预期!$B$3&amp;节奏预期!F$5,前期规划!$Y$8:$BB$8,0))&gt;=INDEX(前期规划!$G$17:$K$17,MATCH($B$3,前期规划!$G$10:$K$10,0)),INDEX(前期规划!$G$17:$K$17,MATCH($B$3,前期规划!$G$10:$K$10,0))-SUM(G16:$J16),
INDEX(前期规划!$Y$11:$BB$53,MATCH(节奏预期!$B16,前期规划!$Q$11:$Q$53,0),MATCH(节奏预期!$B$3&amp;节奏预期!F$5,前期规划!$Y$8:$BB$8,0))))</f>
        <v>0</v>
      </c>
      <c r="G16" s="97">
        <f>IF(SUM(H16:$J16)&gt;=INDEX(前期规划!$G$17:$K$17,MATCH($B$3,前期规划!$G$10:$K$10,0)),0,
IF(SUM(H16:$J16)+INDEX(前期规划!$Y$11:$BB$53,MATCH(节奏预期!$B16,前期规划!$Q$11:$Q$53,0),MATCH(节奏预期!$B$3&amp;节奏预期!G$5,前期规划!$Y$8:$BB$8,0))&gt;=INDEX(前期规划!$G$17:$K$17,MATCH($B$3,前期规划!$G$10:$K$10,0)),INDEX(前期规划!$G$17:$K$17,MATCH($B$3,前期规划!$G$10:$K$10,0))-SUM(H16:$J16),
INDEX(前期规划!$Y$11:$BB$53,MATCH(节奏预期!$B16,前期规划!$Q$11:$Q$53,0),MATCH(节奏预期!$B$3&amp;节奏预期!G$5,前期规划!$Y$8:$BB$8,0))))</f>
        <v>0</v>
      </c>
      <c r="H16" s="97">
        <f>IF(SUM(I16:$J16)&gt;=INDEX(前期规划!$G$17:$K$17,MATCH($B$3,前期规划!$G$10:$K$10,0)),0,
IF(SUM(I16:$J16)+INDEX(前期规划!$Y$11:$BB$53,MATCH(节奏预期!$B16,前期规划!$Q$11:$Q$53,0),MATCH(节奏预期!$B$3&amp;节奏预期!H$5,前期规划!$Y$8:$BB$8,0))&gt;=INDEX(前期规划!$G$17:$K$17,MATCH($B$3,前期规划!$G$10:$K$10,0)),INDEX(前期规划!$G$17:$K$17,MATCH($B$3,前期规划!$G$10:$K$10,0))-SUM(I16:$J16),
INDEX(前期规划!$Y$11:$BB$53,MATCH(节奏预期!$B16,前期规划!$Q$11:$Q$53,0),MATCH(节奏预期!$B$3&amp;节奏预期!H$5,前期规划!$Y$8:$BB$8,0))))</f>
        <v>14.25</v>
      </c>
      <c r="I16" s="97">
        <f>IF(SUM(J16:$J16)&gt;=INDEX(前期规划!$G$17:$K$17,MATCH($B$3,前期规划!$G$10:$K$10,0)),0,
IF(SUM(J16:$J16)+INDEX(前期规划!$Y$11:$BB$53,MATCH(节奏预期!$B16,前期规划!$Q$11:$Q$53,0),MATCH(节奏预期!$B$3&amp;节奏预期!I$5,前期规划!$Y$8:$BB$8,0))&gt;=INDEX(前期规划!$G$17:$K$17,MATCH($B$3,前期规划!$G$10:$K$10,0)),INDEX(前期规划!$G$17:$K$17,MATCH($B$3,前期规划!$G$10:$K$10,0))-SUM(J16:$J16),
INDEX(前期规划!$Y$11:$BB$53,MATCH(节奏预期!$B16,前期规划!$Q$11:$Q$53,0),MATCH(节奏预期!$B$3&amp;节奏预期!I$5,前期规划!$Y$8:$BB$8,0))))</f>
        <v>0.75</v>
      </c>
      <c r="J16" s="97">
        <f>INDEX(前期规划!$Y$11:$BB$53,MATCH(节奏预期!$B16,前期规划!$Q$11:$Q$53,0),MATCH(节奏预期!$B$3&amp;节奏预期!J$5,前期规划!$Y$8:$BB$8,0))</f>
        <v>0</v>
      </c>
      <c r="K16" s="24">
        <f>MIN(求节点(装备产销验证!$B$6:$B$165,装备产销验证!C$6:C$165,$D16)/40/IF(RIGHT(K$5,1)="+",1,(MAX(W$6:W16)+1)),1)</f>
        <v>1</v>
      </c>
      <c r="L16" s="24">
        <f>MIN(求节点(装备产销验证!$B$6:$B$165,装备产销验证!D$6:D$165,$D16)/40/IF(RIGHT(L$5,1)="+",1,(MAX(X$6:X16)+1)),1)</f>
        <v>1</v>
      </c>
      <c r="M16" s="24">
        <f>MIN(求节点(装备产销验证!$B$6:$B$165,装备产销验证!E$6:E$165,$D16)/40/IF(RIGHT(M$5,1)="+",1,(MAX(Y$6:Y16)+1)),1)</f>
        <v>9.072415970752612E-2</v>
      </c>
      <c r="N16" s="24">
        <f>MIN(求节点(装备产销验证!$B$6:$B$165,装备产销验证!F$6:F$165,$D16)/40/IF(RIGHT(N$5,1)="+",1,(MAX(Z$6:Z16)+1)),1)</f>
        <v>0.14676297886776338</v>
      </c>
      <c r="O16" s="24">
        <f>MIN(求节点(装备产销验证!$B$6:$B$165,装备产销验证!G$6:G$165,$D16)/40/IF(RIGHT(O$5,1)="+",1,(MAX(AA$6:AA16)+1)),1)</f>
        <v>3.5233937245142087E-2</v>
      </c>
      <c r="P16" s="24">
        <f>MIN(求节点(装备产销验证!$B$6:$B$165,装备产销验证!H$6:H$165,$D16)/40/IF(RIGHT(P$5,1)="+",1,(MAX(AB$6:AB16)+1)),1)</f>
        <v>4.6042974628184789E-2</v>
      </c>
      <c r="Q16" s="69">
        <f>IF(E16=0,0,MIN(INDEX(前期规划!$C$48:$C$53,MATCH(Q$5,前期规划!$B$48:$B$53,0)),INDEX(前期规划!$BC$11:$BG$53,MATCH($B16,前期规划!$Q$11:$Q$53,0),MATCH(节奏预期!$B$3,前期规划!$BC$10:$BG$10,0))))</f>
        <v>0</v>
      </c>
      <c r="R16" s="69">
        <f>IF(F16=0,0,MIN(INDEX(前期规划!$C$48:$C$53,MATCH(R$5,前期规划!$B$48:$B$53,0)),INDEX(前期规划!$BC$11:$BG$53,MATCH($B16,前期规划!$Q$11:$Q$53,0),MATCH(节奏预期!$B$3,前期规划!$BC$10:$BG$10,0))))</f>
        <v>0</v>
      </c>
      <c r="S16" s="69">
        <f>IF(G16=0,0,MIN(INDEX(前期规划!$C$48:$C$53,MATCH(S$5,前期规划!$B$48:$B$53,0)),INDEX(前期规划!$BC$11:$BG$53,MATCH($B16,前期规划!$Q$11:$Q$53,0),MATCH(节奏预期!$B$3,前期规划!$BC$10:$BG$10,0))))</f>
        <v>0</v>
      </c>
      <c r="T16" s="79">
        <f>IF(H16=0,0,MIN(INDEX(前期规划!$C$48:$C$53,MATCH(T$5,前期规划!$B$48:$B$53,0)),INDEX(前期规划!$BC$11:$BG$53,MATCH($B16,前期规划!$Q$11:$Q$53,0),MATCH(节奏预期!$B$3,前期规划!$BC$10:$BG$10,0))))</f>
        <v>54.166666666666664</v>
      </c>
      <c r="U16" s="69">
        <f>IF(I16=0,0,MIN(INDEX(前期规划!$C$48:$C$53,MATCH(U$5,前期规划!$B$48:$B$53,0)),INDEX(前期规划!$BC$11:$BG$53,MATCH($B16,前期规划!$Q$11:$Q$53,0),MATCH(节奏预期!$B$3,前期规划!$BC$10:$BG$10,0))))</f>
        <v>54.166666666666664</v>
      </c>
      <c r="V16" s="69">
        <f>IF(J16=0,0,MIN(INDEX(前期规划!$C$48:$C$53,MATCH(V$5,前期规划!$B$48:$B$53,0)),INDEX(前期规划!$BC$11:$BG$53,MATCH($B16,前期规划!$Q$11:$Q$53,0),MATCH(节奏预期!$B$3,前期规划!$BC$10:$BG$10,0))))</f>
        <v>0</v>
      </c>
      <c r="W16" s="109">
        <f>IF(Q16=0,0,IF(Q16&gt;MAX(装备突破!D$6:D$22),MAX(装备突破!D$6:D$22),IF(Q16=0,0,IF(Q16&lt;装备突破!D$6,0,IFERROR(MATCH(Q16,装备突破!D$6:D$22,0)-1,MATCH(Q16,装备突破!D$6:D$22,1))))))</f>
        <v>0</v>
      </c>
      <c r="X16" s="109">
        <f>IF(R16=0,0,IF(R16&gt;MAX(装备突破!E$6:E$22),MAX(装备突破!E$6:E$22),IF(R16=0,0,IF(R16&lt;装备突破!E$6,0,IFERROR(MATCH(R16,装备突破!E$6:E$22,0)-1,MATCH(R16,装备突破!E$6:E$22,1))))))</f>
        <v>0</v>
      </c>
      <c r="Y16" s="109">
        <f>IF(S16=0,0,IF(S16&gt;MAX(装备突破!F$6:F$22),MAX(装备突破!F$6:F$22),IF(S16=0,0,IF(S16&lt;装备突破!F$6,0,IFERROR(MATCH(S16,装备突破!F$6:F$22,0)-1,MATCH(S16,装备突破!F$6:F$22,1))))))</f>
        <v>0</v>
      </c>
      <c r="Z16" s="109">
        <f>IF(T16=0,0,IF(T16&gt;MAX(装备突破!G$6:G$22),MAX(装备突破!G$6:G$22),IF(T16=0,0,IF(T16&lt;装备突破!G$6,0,IFERROR(MATCH(T16,装备突破!G$6:G$22,0)-1,MATCH(T16,装备突破!G$6:G$22,1))))))</f>
        <v>5</v>
      </c>
      <c r="AA16" s="109">
        <f>IF(U16=0,0,IF(U16&gt;MAX(装备突破!H$6:H$22),MAX(装备突破!H$6:H$22),IF(U16=0,0,IF(U16&lt;装备突破!H$6,0,IFERROR(MATCH(U16,装备突破!H$6:H$22,0)-1,MATCH(U16,装备突破!H$6:H$22,1))))))</f>
        <v>5</v>
      </c>
      <c r="AB16" s="109">
        <f>IF(V16=0,0,IF(V16&gt;MAX(装备突破!I$6:I$22),MAX(装备突破!I$6:I$22),IF(V16=0,0,IF(V16&lt;装备突破!I$6,0,IFERROR(MATCH(V16,装备突破!I$6:I$22,0)-1,MATCH(V16,装备突破!I$6:I$22,1))))))</f>
        <v>0</v>
      </c>
    </row>
    <row r="17" spans="1:42" s="37" customFormat="1" x14ac:dyDescent="0.15">
      <c r="A17" s="34">
        <v>15</v>
      </c>
      <c r="B17" s="76">
        <f>前期规划!Q22</f>
        <v>360</v>
      </c>
      <c r="C17" s="70">
        <f t="shared" si="0"/>
        <v>30</v>
      </c>
      <c r="D17" s="97">
        <f>求节点(节奏总纲!$P$4:$P$163,节奏总纲!$O$4:$O$163,B17)</f>
        <v>84.957158709068153</v>
      </c>
      <c r="E17" s="97">
        <f>IF(SUM(F17:$J17)&gt;=INDEX(前期规划!$G$17:$K$17,MATCH($B$3,前期规划!$G$10:$K$10,0)),0,
IF(SUM(F17:$J17)+INDEX(前期规划!$Y$11:$BB$53,MATCH(节奏预期!$B17,前期规划!$Q$11:$Q$53,0),MATCH(节奏预期!$B$3&amp;节奏预期!E$5,前期规划!$Y$8:$BB$8,0))&gt;=INDEX(前期规划!$G$17:$K$17,MATCH($B$3,前期规划!$G$10:$K$10,0)),INDEX(前期规划!$G$17:$K$17,MATCH($B$3,前期规划!$G$10:$K$10,0))-SUM(F17:$J17),
INDEX(前期规划!$Y$11:$BB$53,MATCH(节奏预期!$B17,前期规划!$Q$11:$Q$53,0),MATCH(节奏预期!$B$3&amp;节奏预期!E$5,前期规划!$Y$8:$BB$8,0))))</f>
        <v>0</v>
      </c>
      <c r="F17" s="97">
        <f>IF(SUM(G17:$J17)&gt;=INDEX(前期规划!$G$17:$K$17,MATCH($B$3,前期规划!$G$10:$K$10,0)),0,
IF(SUM(G17:$J17)+INDEX(前期规划!$Y$11:$BB$53,MATCH(节奏预期!$B17,前期规划!$Q$11:$Q$53,0),MATCH(节奏预期!$B$3&amp;节奏预期!F$5,前期规划!$Y$8:$BB$8,0))&gt;=INDEX(前期规划!$G$17:$K$17,MATCH($B$3,前期规划!$G$10:$K$10,0)),INDEX(前期规划!$G$17:$K$17,MATCH($B$3,前期规划!$G$10:$K$10,0))-SUM(G17:$J17),
INDEX(前期规划!$Y$11:$BB$53,MATCH(节奏预期!$B17,前期规划!$Q$11:$Q$53,0),MATCH(节奏预期!$B$3&amp;节奏预期!F$5,前期规划!$Y$8:$BB$8,0))))</f>
        <v>0</v>
      </c>
      <c r="G17" s="97">
        <f>IF(SUM(H17:$J17)&gt;=INDEX(前期规划!$G$17:$K$17,MATCH($B$3,前期规划!$G$10:$K$10,0)),0,
IF(SUM(H17:$J17)+INDEX(前期规划!$Y$11:$BB$53,MATCH(节奏预期!$B17,前期规划!$Q$11:$Q$53,0),MATCH(节奏预期!$B$3&amp;节奏预期!G$5,前期规划!$Y$8:$BB$8,0))&gt;=INDEX(前期规划!$G$17:$K$17,MATCH($B$3,前期规划!$G$10:$K$10,0)),INDEX(前期规划!$G$17:$K$17,MATCH($B$3,前期规划!$G$10:$K$10,0))-SUM(H17:$J17),
INDEX(前期规划!$Y$11:$BB$53,MATCH(节奏预期!$B17,前期规划!$Q$11:$Q$53,0),MATCH(节奏预期!$B$3&amp;节奏预期!G$5,前期规划!$Y$8:$BB$8,0))))</f>
        <v>0</v>
      </c>
      <c r="H17" s="97">
        <f>IF(SUM(I17:$J17)&gt;=INDEX(前期规划!$G$17:$K$17,MATCH($B$3,前期规划!$G$10:$K$10,0)),0,
IF(SUM(I17:$J17)+INDEX(前期规划!$Y$11:$BB$53,MATCH(节奏预期!$B17,前期规划!$Q$11:$Q$53,0),MATCH(节奏预期!$B$3&amp;节奏预期!H$5,前期规划!$Y$8:$BB$8,0))&gt;=INDEX(前期规划!$G$17:$K$17,MATCH($B$3,前期规划!$G$10:$K$10,0)),INDEX(前期规划!$G$17:$K$17,MATCH($B$3,前期规划!$G$10:$K$10,0))-SUM(I17:$J17),
INDEX(前期规划!$Y$11:$BB$53,MATCH(节奏预期!$B17,前期规划!$Q$11:$Q$53,0),MATCH(节奏预期!$B$3&amp;节奏预期!H$5,前期规划!$Y$8:$BB$8,0))))</f>
        <v>13.5</v>
      </c>
      <c r="I17" s="97">
        <f>IF(SUM(J17:$J17)&gt;=INDEX(前期规划!$G$17:$K$17,MATCH($B$3,前期规划!$G$10:$K$10,0)),0,
IF(SUM(J17:$J17)+INDEX(前期规划!$Y$11:$BB$53,MATCH(节奏预期!$B17,前期规划!$Q$11:$Q$53,0),MATCH(节奏预期!$B$3&amp;节奏预期!I$5,前期规划!$Y$8:$BB$8,0))&gt;=INDEX(前期规划!$G$17:$K$17,MATCH($B$3,前期规划!$G$10:$K$10,0)),INDEX(前期规划!$G$17:$K$17,MATCH($B$3,前期规划!$G$10:$K$10,0))-SUM(J17:$J17),
INDEX(前期规划!$Y$11:$BB$53,MATCH(节奏预期!$B17,前期规划!$Q$11:$Q$53,0),MATCH(节奏预期!$B$3&amp;节奏预期!I$5,前期规划!$Y$8:$BB$8,0))))</f>
        <v>1.5</v>
      </c>
      <c r="J17" s="97">
        <f>INDEX(前期规划!$Y$11:$BB$53,MATCH(节奏预期!$B17,前期规划!$Q$11:$Q$53,0),MATCH(节奏预期!$B$3&amp;节奏预期!J$5,前期规划!$Y$8:$BB$8,0))</f>
        <v>0</v>
      </c>
      <c r="K17" s="24">
        <f>MIN(求节点(装备产销验证!$B$6:$B$165,装备产销验证!C$6:C$165,$D17)/40/IF(RIGHT(K$5,1)="+",1,(MAX(W$6:W17)+1)),1)</f>
        <v>1</v>
      </c>
      <c r="L17" s="24">
        <f>MIN(求节点(装备产销验证!$B$6:$B$165,装备产销验证!D$6:D$165,$D17)/40/IF(RIGHT(L$5,1)="+",1,(MAX(X$6:X17)+1)),1)</f>
        <v>1</v>
      </c>
      <c r="M17" s="24">
        <f>MIN(求节点(装备产销验证!$B$6:$B$165,装备产销验证!E$6:E$165,$D17)/40/IF(RIGHT(M$5,1)="+",1,(MAX(Y$6:Y17)+1)),1)</f>
        <v>0.11183749578817206</v>
      </c>
      <c r="N17" s="24">
        <f>MIN(求节点(装备产销验证!$B$6:$B$165,装备产销验证!F$6:F$165,$D17)/40/IF(RIGHT(N$5,1)="+",1,(MAX(Z$6:Z17)+1)),1)</f>
        <v>0.16675886357197814</v>
      </c>
      <c r="O17" s="24">
        <f>MIN(求节点(装备产销验证!$B$6:$B$165,装备产销验证!G$6:G$165,$D17)/40/IF(RIGHT(O$5,1)="+",1,(MAX(AA$6:AA17)+1)),1)</f>
        <v>3.9090504984271815E-2</v>
      </c>
      <c r="P17" s="24">
        <f>MIN(求节点(装备产销验证!$B$6:$B$165,装备产销验证!H$6:H$165,$D17)/40/IF(RIGHT(P$5,1)="+",1,(MAX(AB$6:AB17)+1)),1)</f>
        <v>5.1804938110144784E-2</v>
      </c>
      <c r="Q17" s="69">
        <f>IF(E17=0,0,MIN(INDEX(前期规划!$C$48:$C$53,MATCH(Q$5,前期规划!$B$48:$B$53,0)),INDEX(前期规划!$BC$11:$BG$53,MATCH($B17,前期规划!$Q$11:$Q$53,0),MATCH(节奏预期!$B$3,前期规划!$BC$10:$BG$10,0))))</f>
        <v>0</v>
      </c>
      <c r="R17" s="69">
        <f>IF(F17=0,0,MIN(INDEX(前期规划!$C$48:$C$53,MATCH(R$5,前期规划!$B$48:$B$53,0)),INDEX(前期规划!$BC$11:$BG$53,MATCH($B17,前期规划!$Q$11:$Q$53,0),MATCH(节奏预期!$B$3,前期规划!$BC$10:$BG$10,0))))</f>
        <v>0</v>
      </c>
      <c r="S17" s="69">
        <f>IF(G17=0,0,MIN(INDEX(前期规划!$C$48:$C$53,MATCH(S$5,前期规划!$B$48:$B$53,0)),INDEX(前期规划!$BC$11:$BG$53,MATCH($B17,前期规划!$Q$11:$Q$53,0),MATCH(节奏预期!$B$3,前期规划!$BC$10:$BG$10,0))))</f>
        <v>0</v>
      </c>
      <c r="T17" s="79">
        <f>IF(H17=0,0,MIN(INDEX(前期规划!$C$48:$C$53,MATCH(T$5,前期规划!$B$48:$B$53,0)),INDEX(前期规划!$BC$11:$BG$53,MATCH($B17,前期规划!$Q$11:$Q$53,0),MATCH(节奏预期!$B$3,前期规划!$BC$10:$BG$10,0))))</f>
        <v>56.666666666666664</v>
      </c>
      <c r="U17" s="69">
        <f>IF(I17=0,0,MIN(INDEX(前期规划!$C$48:$C$53,MATCH(U$5,前期规划!$B$48:$B$53,0)),INDEX(前期规划!$BC$11:$BG$53,MATCH($B17,前期规划!$Q$11:$Q$53,0),MATCH(节奏预期!$B$3,前期规划!$BC$10:$BG$10,0))))</f>
        <v>56.666666666666664</v>
      </c>
      <c r="V17" s="69">
        <f>IF(J17=0,0,MIN(INDEX(前期规划!$C$48:$C$53,MATCH(V$5,前期规划!$B$48:$B$53,0)),INDEX(前期规划!$BC$11:$BG$53,MATCH($B17,前期规划!$Q$11:$Q$53,0),MATCH(节奏预期!$B$3,前期规划!$BC$10:$BG$10,0))))</f>
        <v>0</v>
      </c>
      <c r="W17" s="109">
        <f>IF(Q17=0,0,IF(Q17&gt;MAX(装备突破!D$6:D$22),MAX(装备突破!D$6:D$22),IF(Q17=0,0,IF(Q17&lt;装备突破!D$6,0,IFERROR(MATCH(Q17,装备突破!D$6:D$22,0)-1,MATCH(Q17,装备突破!D$6:D$22,1))))))</f>
        <v>0</v>
      </c>
      <c r="X17" s="109">
        <f>IF(R17=0,0,IF(R17&gt;MAX(装备突破!E$6:E$22),MAX(装备突破!E$6:E$22),IF(R17=0,0,IF(R17&lt;装备突破!E$6,0,IFERROR(MATCH(R17,装备突破!E$6:E$22,0)-1,MATCH(R17,装备突破!E$6:E$22,1))))))</f>
        <v>0</v>
      </c>
      <c r="Y17" s="109">
        <f>IF(S17=0,0,IF(S17&gt;MAX(装备突破!F$6:F$22),MAX(装备突破!F$6:F$22),IF(S17=0,0,IF(S17&lt;装备突破!F$6,0,IFERROR(MATCH(S17,装备突破!F$6:F$22,0)-1,MATCH(S17,装备突破!F$6:F$22,1))))))</f>
        <v>0</v>
      </c>
      <c r="Z17" s="109">
        <f>IF(T17=0,0,IF(T17&gt;MAX(装备突破!G$6:G$22),MAX(装备突破!G$6:G$22),IF(T17=0,0,IF(T17&lt;装备突破!G$6,0,IFERROR(MATCH(T17,装备突破!G$6:G$22,0)-1,MATCH(T17,装备突破!G$6:G$22,1))))))</f>
        <v>5</v>
      </c>
      <c r="AA17" s="109">
        <f>IF(U17=0,0,IF(U17&gt;MAX(装备突破!H$6:H$22),MAX(装备突破!H$6:H$22),IF(U17=0,0,IF(U17&lt;装备突破!H$6,0,IFERROR(MATCH(U17,装备突破!H$6:H$22,0)-1,MATCH(U17,装备突破!H$6:H$22,1))))))</f>
        <v>5</v>
      </c>
      <c r="AB17" s="109">
        <f>IF(V17=0,0,IF(V17&gt;MAX(装备突破!I$6:I$22),MAX(装备突破!I$6:I$22),IF(V17=0,0,IF(V17&lt;装备突破!I$6,0,IFERROR(MATCH(V17,装备突破!I$6:I$22,0)-1,MATCH(V17,装备突破!I$6:I$22,1))))))</f>
        <v>0</v>
      </c>
    </row>
    <row r="18" spans="1:42" s="37" customFormat="1" x14ac:dyDescent="0.15">
      <c r="A18" s="34">
        <v>16</v>
      </c>
      <c r="B18" s="76">
        <f>前期规划!Q23</f>
        <v>390</v>
      </c>
      <c r="C18" s="70">
        <f t="shared" si="0"/>
        <v>30</v>
      </c>
      <c r="D18" s="97">
        <f>求节点(节奏总纲!$P$4:$P$163,节奏总纲!$O$4:$O$163,B18)</f>
        <v>86.106879061232277</v>
      </c>
      <c r="E18" s="97">
        <f>IF(SUM(F18:$J18)&gt;=INDEX(前期规划!$G$17:$K$17,MATCH($B$3,前期规划!$G$10:$K$10,0)),0,
IF(SUM(F18:$J18)+INDEX(前期规划!$Y$11:$BB$53,MATCH(节奏预期!$B18,前期规划!$Q$11:$Q$53,0),MATCH(节奏预期!$B$3&amp;节奏预期!E$5,前期规划!$Y$8:$BB$8,0))&gt;=INDEX(前期规划!$G$17:$K$17,MATCH($B$3,前期规划!$G$10:$K$10,0)),INDEX(前期规划!$G$17:$K$17,MATCH($B$3,前期规划!$G$10:$K$10,0))-SUM(F18:$J18),
INDEX(前期规划!$Y$11:$BB$53,MATCH(节奏预期!$B18,前期规划!$Q$11:$Q$53,0),MATCH(节奏预期!$B$3&amp;节奏预期!E$5,前期规划!$Y$8:$BB$8,0))))</f>
        <v>0</v>
      </c>
      <c r="F18" s="97">
        <f>IF(SUM(G18:$J18)&gt;=INDEX(前期规划!$G$17:$K$17,MATCH($B$3,前期规划!$G$10:$K$10,0)),0,
IF(SUM(G18:$J18)+INDEX(前期规划!$Y$11:$BB$53,MATCH(节奏预期!$B18,前期规划!$Q$11:$Q$53,0),MATCH(节奏预期!$B$3&amp;节奏预期!F$5,前期规划!$Y$8:$BB$8,0))&gt;=INDEX(前期规划!$G$17:$K$17,MATCH($B$3,前期规划!$G$10:$K$10,0)),INDEX(前期规划!$G$17:$K$17,MATCH($B$3,前期规划!$G$10:$K$10,0))-SUM(G18:$J18),
INDEX(前期规划!$Y$11:$BB$53,MATCH(节奏预期!$B18,前期规划!$Q$11:$Q$53,0),MATCH(节奏预期!$B$3&amp;节奏预期!F$5,前期规划!$Y$8:$BB$8,0))))</f>
        <v>0</v>
      </c>
      <c r="G18" s="97">
        <f>IF(SUM(H18:$J18)&gt;=INDEX(前期规划!$G$17:$K$17,MATCH($B$3,前期规划!$G$10:$K$10,0)),0,
IF(SUM(H18:$J18)+INDEX(前期规划!$Y$11:$BB$53,MATCH(节奏预期!$B18,前期规划!$Q$11:$Q$53,0),MATCH(节奏预期!$B$3&amp;节奏预期!G$5,前期规划!$Y$8:$BB$8,0))&gt;=INDEX(前期规划!$G$17:$K$17,MATCH($B$3,前期规划!$G$10:$K$10,0)),INDEX(前期规划!$G$17:$K$17,MATCH($B$3,前期规划!$G$10:$K$10,0))-SUM(H18:$J18),
INDEX(前期规划!$Y$11:$BB$53,MATCH(节奏预期!$B18,前期规划!$Q$11:$Q$53,0),MATCH(节奏预期!$B$3&amp;节奏预期!G$5,前期规划!$Y$8:$BB$8,0))))</f>
        <v>0</v>
      </c>
      <c r="H18" s="97">
        <f>IF(SUM(I18:$J18)&gt;=INDEX(前期规划!$G$17:$K$17,MATCH($B$3,前期规划!$G$10:$K$10,0)),0,
IF(SUM(I18:$J18)+INDEX(前期规划!$Y$11:$BB$53,MATCH(节奏预期!$B18,前期规划!$Q$11:$Q$53,0),MATCH(节奏预期!$B$3&amp;节奏预期!H$5,前期规划!$Y$8:$BB$8,0))&gt;=INDEX(前期规划!$G$17:$K$17,MATCH($B$3,前期规划!$G$10:$K$10,0)),INDEX(前期规划!$G$17:$K$17,MATCH($B$3,前期规划!$G$10:$K$10,0))-SUM(I18:$J18),
INDEX(前期规划!$Y$11:$BB$53,MATCH(节奏预期!$B18,前期规划!$Q$11:$Q$53,0),MATCH(节奏预期!$B$3&amp;节奏预期!H$5,前期规划!$Y$8:$BB$8,0))))</f>
        <v>12.75</v>
      </c>
      <c r="I18" s="97">
        <f>IF(SUM(J18:$J18)&gt;=INDEX(前期规划!$G$17:$K$17,MATCH($B$3,前期规划!$G$10:$K$10,0)),0,
IF(SUM(J18:$J18)+INDEX(前期规划!$Y$11:$BB$53,MATCH(节奏预期!$B18,前期规划!$Q$11:$Q$53,0),MATCH(节奏预期!$B$3&amp;节奏预期!I$5,前期规划!$Y$8:$BB$8,0))&gt;=INDEX(前期规划!$G$17:$K$17,MATCH($B$3,前期规划!$G$10:$K$10,0)),INDEX(前期规划!$G$17:$K$17,MATCH($B$3,前期规划!$G$10:$K$10,0))-SUM(J18:$J18),
INDEX(前期规划!$Y$11:$BB$53,MATCH(节奏预期!$B18,前期规划!$Q$11:$Q$53,0),MATCH(节奏预期!$B$3&amp;节奏预期!I$5,前期规划!$Y$8:$BB$8,0))))</f>
        <v>2.25</v>
      </c>
      <c r="J18" s="97">
        <f>INDEX(前期规划!$Y$11:$BB$53,MATCH(节奏预期!$B18,前期规划!$Q$11:$Q$53,0),MATCH(节奏预期!$B$3&amp;节奏预期!J$5,前期规划!$Y$8:$BB$8,0))</f>
        <v>0</v>
      </c>
      <c r="K18" s="24">
        <f>MIN(求节点(装备产销验证!$B$6:$B$165,装备产销验证!C$6:C$165,$D18)/40/IF(RIGHT(K$5,1)="+",1,(MAX(W$6:W18)+1)),1)</f>
        <v>1</v>
      </c>
      <c r="L18" s="24">
        <f>MIN(求节点(装备产销验证!$B$6:$B$165,装备产销验证!D$6:D$165,$D18)/40/IF(RIGHT(L$5,1)="+",1,(MAX(X$6:X18)+1)),1)</f>
        <v>1</v>
      </c>
      <c r="M18" s="24">
        <f>MIN(求节点(装备产销验证!$B$6:$B$165,装备产销验证!E$6:E$165,$D18)/40/IF(RIGHT(M$5,1)="+",1,(MAX(Y$6:Y18)+1)),1)</f>
        <v>0.13490252568697197</v>
      </c>
      <c r="N18" s="24">
        <f>MIN(求节点(装备产销验证!$B$6:$B$165,装备产销验证!F$6:F$165,$D18)/40/IF(RIGHT(N$5,1)="+",1,(MAX(Z$6:Z18)+1)),1)</f>
        <v>0.18728742158714257</v>
      </c>
      <c r="O18" s="24">
        <f>MIN(求节点(装备产销验证!$B$6:$B$165,装备产销验证!G$6:G$165,$D18)/40/IF(RIGHT(O$5,1)="+",1,(MAX(AA$6:AA18)+1)),1)</f>
        <v>4.2687820238141029E-2</v>
      </c>
      <c r="P18" s="24">
        <f>MIN(求节点(装备产销验证!$B$6:$B$165,装备产销验证!H$6:H$165,$D18)/40/IF(RIGHT(P$5,1)="+",1,(MAX(AB$6:AB18)+1)),1)</f>
        <v>5.7136652786778798E-2</v>
      </c>
      <c r="Q18" s="69">
        <f>IF(E18=0,0,MIN(INDEX(前期规划!$C$48:$C$53,MATCH(Q$5,前期规划!$B$48:$B$53,0)),INDEX(前期规划!$BC$11:$BG$53,MATCH($B18,前期规划!$Q$11:$Q$53,0),MATCH(节奏预期!$B$3,前期规划!$BC$10:$BG$10,0))))</f>
        <v>0</v>
      </c>
      <c r="R18" s="69">
        <f>IF(F18=0,0,MIN(INDEX(前期规划!$C$48:$C$53,MATCH(R$5,前期规划!$B$48:$B$53,0)),INDEX(前期规划!$BC$11:$BG$53,MATCH($B18,前期规划!$Q$11:$Q$53,0),MATCH(节奏预期!$B$3,前期规划!$BC$10:$BG$10,0))))</f>
        <v>0</v>
      </c>
      <c r="S18" s="69">
        <f>IF(G18=0,0,MIN(INDEX(前期规划!$C$48:$C$53,MATCH(S$5,前期规划!$B$48:$B$53,0)),INDEX(前期规划!$BC$11:$BG$53,MATCH($B18,前期规划!$Q$11:$Q$53,0),MATCH(节奏预期!$B$3,前期规划!$BC$10:$BG$10,0))))</f>
        <v>0</v>
      </c>
      <c r="T18" s="79">
        <f>IF(H18=0,0,MIN(INDEX(前期规划!$C$48:$C$53,MATCH(T$5,前期规划!$B$48:$B$53,0)),INDEX(前期规划!$BC$11:$BG$53,MATCH($B18,前期规划!$Q$11:$Q$53,0),MATCH(节奏预期!$B$3,前期规划!$BC$10:$BG$10,0))))</f>
        <v>59.166666666666664</v>
      </c>
      <c r="U18" s="69">
        <f>IF(I18=0,0,MIN(INDEX(前期规划!$C$48:$C$53,MATCH(U$5,前期规划!$B$48:$B$53,0)),INDEX(前期规划!$BC$11:$BG$53,MATCH($B18,前期规划!$Q$11:$Q$53,0),MATCH(节奏预期!$B$3,前期规划!$BC$10:$BG$10,0))))</f>
        <v>59.166666666666664</v>
      </c>
      <c r="V18" s="69">
        <f>IF(J18=0,0,MIN(INDEX(前期规划!$C$48:$C$53,MATCH(V$5,前期规划!$B$48:$B$53,0)),INDEX(前期规划!$BC$11:$BG$53,MATCH($B18,前期规划!$Q$11:$Q$53,0),MATCH(节奏预期!$B$3,前期规划!$BC$10:$BG$10,0))))</f>
        <v>0</v>
      </c>
      <c r="W18" s="109">
        <f>IF(Q18=0,0,IF(Q18&gt;MAX(装备突破!D$6:D$22),MAX(装备突破!D$6:D$22),IF(Q18=0,0,IF(Q18&lt;装备突破!D$6,0,IFERROR(MATCH(Q18,装备突破!D$6:D$22,0)-1,MATCH(Q18,装备突破!D$6:D$22,1))))))</f>
        <v>0</v>
      </c>
      <c r="X18" s="109">
        <f>IF(R18=0,0,IF(R18&gt;MAX(装备突破!E$6:E$22),MAX(装备突破!E$6:E$22),IF(R18=0,0,IF(R18&lt;装备突破!E$6,0,IFERROR(MATCH(R18,装备突破!E$6:E$22,0)-1,MATCH(R18,装备突破!E$6:E$22,1))))))</f>
        <v>0</v>
      </c>
      <c r="Y18" s="109">
        <f>IF(S18=0,0,IF(S18&gt;MAX(装备突破!F$6:F$22),MAX(装备突破!F$6:F$22),IF(S18=0,0,IF(S18&lt;装备突破!F$6,0,IFERROR(MATCH(S18,装备突破!F$6:F$22,0)-1,MATCH(S18,装备突破!F$6:F$22,1))))))</f>
        <v>0</v>
      </c>
      <c r="Z18" s="109">
        <f>IF(T18=0,0,IF(T18&gt;MAX(装备突破!G$6:G$22),MAX(装备突破!G$6:G$22),IF(T18=0,0,IF(T18&lt;装备突破!G$6,0,IFERROR(MATCH(T18,装备突破!G$6:G$22,0)-1,MATCH(T18,装备突破!G$6:G$22,1))))))</f>
        <v>5</v>
      </c>
      <c r="AA18" s="109">
        <f>IF(U18=0,0,IF(U18&gt;MAX(装备突破!H$6:H$22),MAX(装备突破!H$6:H$22),IF(U18=0,0,IF(U18&lt;装备突破!H$6,0,IFERROR(MATCH(U18,装备突破!H$6:H$22,0)-1,MATCH(U18,装备突破!H$6:H$22,1))))))</f>
        <v>5</v>
      </c>
      <c r="AB18" s="109">
        <f>IF(V18=0,0,IF(V18&gt;MAX(装备突破!I$6:I$22),MAX(装备突破!I$6:I$22),IF(V18=0,0,IF(V18&lt;装备突破!I$6,0,IFERROR(MATCH(V18,装备突破!I$6:I$22,0)-1,MATCH(V18,装备突破!I$6:I$22,1))))))</f>
        <v>0</v>
      </c>
    </row>
    <row r="19" spans="1:42" s="37" customFormat="1" x14ac:dyDescent="0.15">
      <c r="A19" s="34">
        <v>17</v>
      </c>
      <c r="B19" s="76">
        <f>前期规划!Q24</f>
        <v>420</v>
      </c>
      <c r="C19" s="70">
        <f t="shared" si="0"/>
        <v>30</v>
      </c>
      <c r="D19" s="97">
        <f>求节点(节奏总纲!$P$4:$P$163,节奏总纲!$O$4:$O$163,B19)</f>
        <v>87.171758893450118</v>
      </c>
      <c r="E19" s="97">
        <f>IF(SUM(F19:$J19)&gt;=INDEX(前期规划!$G$17:$K$17,MATCH($B$3,前期规划!$G$10:$K$10,0)),0,
IF(SUM(F19:$J19)+INDEX(前期规划!$Y$11:$BB$53,MATCH(节奏预期!$B19,前期规划!$Q$11:$Q$53,0),MATCH(节奏预期!$B$3&amp;节奏预期!E$5,前期规划!$Y$8:$BB$8,0))&gt;=INDEX(前期规划!$G$17:$K$17,MATCH($B$3,前期规划!$G$10:$K$10,0)),INDEX(前期规划!$G$17:$K$17,MATCH($B$3,前期规划!$G$10:$K$10,0))-SUM(F19:$J19),
INDEX(前期规划!$Y$11:$BB$53,MATCH(节奏预期!$B19,前期规划!$Q$11:$Q$53,0),MATCH(节奏预期!$B$3&amp;节奏预期!E$5,前期规划!$Y$8:$BB$8,0))))</f>
        <v>0</v>
      </c>
      <c r="F19" s="97">
        <f>IF(SUM(G19:$J19)&gt;=INDEX(前期规划!$G$17:$K$17,MATCH($B$3,前期规划!$G$10:$K$10,0)),0,
IF(SUM(G19:$J19)+INDEX(前期规划!$Y$11:$BB$53,MATCH(节奏预期!$B19,前期规划!$Q$11:$Q$53,0),MATCH(节奏预期!$B$3&amp;节奏预期!F$5,前期规划!$Y$8:$BB$8,0))&gt;=INDEX(前期规划!$G$17:$K$17,MATCH($B$3,前期规划!$G$10:$K$10,0)),INDEX(前期规划!$G$17:$K$17,MATCH($B$3,前期规划!$G$10:$K$10,0))-SUM(G19:$J19),
INDEX(前期规划!$Y$11:$BB$53,MATCH(节奏预期!$B19,前期规划!$Q$11:$Q$53,0),MATCH(节奏预期!$B$3&amp;节奏预期!F$5,前期规划!$Y$8:$BB$8,0))))</f>
        <v>0</v>
      </c>
      <c r="G19" s="97">
        <f>IF(SUM(H19:$J19)&gt;=INDEX(前期规划!$G$17:$K$17,MATCH($B$3,前期规划!$G$10:$K$10,0)),0,
IF(SUM(H19:$J19)+INDEX(前期规划!$Y$11:$BB$53,MATCH(节奏预期!$B19,前期规划!$Q$11:$Q$53,0),MATCH(节奏预期!$B$3&amp;节奏预期!G$5,前期规划!$Y$8:$BB$8,0))&gt;=INDEX(前期规划!$G$17:$K$17,MATCH($B$3,前期规划!$G$10:$K$10,0)),INDEX(前期规划!$G$17:$K$17,MATCH($B$3,前期规划!$G$10:$K$10,0))-SUM(H19:$J19),
INDEX(前期规划!$Y$11:$BB$53,MATCH(节奏预期!$B19,前期规划!$Q$11:$Q$53,0),MATCH(节奏预期!$B$3&amp;节奏预期!G$5,前期规划!$Y$8:$BB$8,0))))</f>
        <v>0</v>
      </c>
      <c r="H19" s="97">
        <f>IF(SUM(I19:$J19)&gt;=INDEX(前期规划!$G$17:$K$17,MATCH($B$3,前期规划!$G$10:$K$10,0)),0,
IF(SUM(I19:$J19)+INDEX(前期规划!$Y$11:$BB$53,MATCH(节奏预期!$B19,前期规划!$Q$11:$Q$53,0),MATCH(节奏预期!$B$3&amp;节奏预期!H$5,前期规划!$Y$8:$BB$8,0))&gt;=INDEX(前期规划!$G$17:$K$17,MATCH($B$3,前期规划!$G$10:$K$10,0)),INDEX(前期规划!$G$17:$K$17,MATCH($B$3,前期规划!$G$10:$K$10,0))-SUM(I19:$J19),
INDEX(前期规划!$Y$11:$BB$53,MATCH(节奏预期!$B19,前期规划!$Q$11:$Q$53,0),MATCH(节奏预期!$B$3&amp;节奏预期!H$5,前期规划!$Y$8:$BB$8,0))))</f>
        <v>12</v>
      </c>
      <c r="I19" s="97">
        <f>IF(SUM(J19:$J19)&gt;=INDEX(前期规划!$G$17:$K$17,MATCH($B$3,前期规划!$G$10:$K$10,0)),0,
IF(SUM(J19:$J19)+INDEX(前期规划!$Y$11:$BB$53,MATCH(节奏预期!$B19,前期规划!$Q$11:$Q$53,0),MATCH(节奏预期!$B$3&amp;节奏预期!I$5,前期规划!$Y$8:$BB$8,0))&gt;=INDEX(前期规划!$G$17:$K$17,MATCH($B$3,前期规划!$G$10:$K$10,0)),INDEX(前期规划!$G$17:$K$17,MATCH($B$3,前期规划!$G$10:$K$10,0))-SUM(J19:$J19),
INDEX(前期规划!$Y$11:$BB$53,MATCH(节奏预期!$B19,前期规划!$Q$11:$Q$53,0),MATCH(节奏预期!$B$3&amp;节奏预期!I$5,前期规划!$Y$8:$BB$8,0))))</f>
        <v>3</v>
      </c>
      <c r="J19" s="97">
        <f>INDEX(前期规划!$Y$11:$BB$53,MATCH(节奏预期!$B19,前期规划!$Q$11:$Q$53,0),MATCH(节奏预期!$B$3&amp;节奏预期!J$5,前期规划!$Y$8:$BB$8,0))</f>
        <v>0</v>
      </c>
      <c r="K19" s="24">
        <f>MIN(求节点(装备产销验证!$B$6:$B$165,装备产销验证!C$6:C$165,$D19)/40/IF(RIGHT(K$5,1)="+",1,(MAX(W$6:W19)+1)),1)</f>
        <v>1</v>
      </c>
      <c r="L19" s="24">
        <f>MIN(求节点(装备产销验证!$B$6:$B$165,装备产销验证!D$6:D$165,$D19)/40/IF(RIGHT(L$5,1)="+",1,(MAX(X$6:X19)+1)),1)</f>
        <v>1</v>
      </c>
      <c r="M19" s="24">
        <f>MIN(求节点(装备产销验证!$B$6:$B$165,装备产销验证!E$6:E$165,$D19)/40/IF(RIGHT(M$5,1)="+",1,(MAX(Y$6:Y19)+1)),1)</f>
        <v>0.15964500356979988</v>
      </c>
      <c r="N19" s="24">
        <f>MIN(求节点(装备产销验证!$B$6:$B$165,装备产销验证!F$6:F$165,$D19)/40/IF(RIGHT(N$5,1)="+",1,(MAX(Z$6:Z19)+1)),1)</f>
        <v>0.20828403070850704</v>
      </c>
      <c r="O19" s="24">
        <f>MIN(求节点(装备产销验证!$B$6:$B$165,装备产销验证!G$6:G$165,$D19)/40/IF(RIGHT(O$5,1)="+",1,(MAX(AA$6:AA19)+1)),1)</f>
        <v>3.9486102175700248E-2</v>
      </c>
      <c r="P19" s="24">
        <f>MIN(求节点(装备产销验证!$B$6:$B$165,装备产销验证!H$6:H$165,$D19)/40/IF(RIGHT(P$5,1)="+",1,(MAX(AB$6:AB19)+1)),1)</f>
        <v>6.2106553199836698E-2</v>
      </c>
      <c r="Q19" s="69">
        <f>IF(E19=0,0,MIN(INDEX(前期规划!$C$48:$C$53,MATCH(Q$5,前期规划!$B$48:$B$53,0)),INDEX(前期规划!$BC$11:$BG$53,MATCH($B19,前期规划!$Q$11:$Q$53,0),MATCH(节奏预期!$B$3,前期规划!$BC$10:$BG$10,0))))</f>
        <v>0</v>
      </c>
      <c r="R19" s="69">
        <f>IF(F19=0,0,MIN(INDEX(前期规划!$C$48:$C$53,MATCH(R$5,前期规划!$B$48:$B$53,0)),INDEX(前期规划!$BC$11:$BG$53,MATCH($B19,前期规划!$Q$11:$Q$53,0),MATCH(节奏预期!$B$3,前期规划!$BC$10:$BG$10,0))))</f>
        <v>0</v>
      </c>
      <c r="S19" s="69">
        <f>IF(G19=0,0,MIN(INDEX(前期规划!$C$48:$C$53,MATCH(S$5,前期规划!$B$48:$B$53,0)),INDEX(前期规划!$BC$11:$BG$53,MATCH($B19,前期规划!$Q$11:$Q$53,0),MATCH(节奏预期!$B$3,前期规划!$BC$10:$BG$10,0))))</f>
        <v>0</v>
      </c>
      <c r="T19" s="79">
        <f>IF(H19=0,0,MIN(INDEX(前期规划!$C$48:$C$53,MATCH(T$5,前期规划!$B$48:$B$53,0)),INDEX(前期规划!$BC$11:$BG$53,MATCH($B19,前期规划!$Q$11:$Q$53,0),MATCH(节奏预期!$B$3,前期规划!$BC$10:$BG$10,0))))</f>
        <v>61</v>
      </c>
      <c r="U19" s="69">
        <f>IF(I19=0,0,MIN(INDEX(前期规划!$C$48:$C$53,MATCH(U$5,前期规划!$B$48:$B$53,0)),INDEX(前期规划!$BC$11:$BG$53,MATCH($B19,前期规划!$Q$11:$Q$53,0),MATCH(节奏预期!$B$3,前期规划!$BC$10:$BG$10,0))))</f>
        <v>61</v>
      </c>
      <c r="V19" s="69">
        <f>IF(J19=0,0,MIN(INDEX(前期规划!$C$48:$C$53,MATCH(V$5,前期规划!$B$48:$B$53,0)),INDEX(前期规划!$BC$11:$BG$53,MATCH($B19,前期规划!$Q$11:$Q$53,0),MATCH(节奏预期!$B$3,前期规划!$BC$10:$BG$10,0))))</f>
        <v>0</v>
      </c>
      <c r="W19" s="109">
        <f>IF(Q19=0,0,IF(Q19&gt;MAX(装备突破!D$6:D$22),MAX(装备突破!D$6:D$22),IF(Q19=0,0,IF(Q19&lt;装备突破!D$6,0,IFERROR(MATCH(Q19,装备突破!D$6:D$22,0)-1,MATCH(Q19,装备突破!D$6:D$22,1))))))</f>
        <v>0</v>
      </c>
      <c r="X19" s="109">
        <f>IF(R19=0,0,IF(R19&gt;MAX(装备突破!E$6:E$22),MAX(装备突破!E$6:E$22),IF(R19=0,0,IF(R19&lt;装备突破!E$6,0,IFERROR(MATCH(R19,装备突破!E$6:E$22,0)-1,MATCH(R19,装备突破!E$6:E$22,1))))))</f>
        <v>0</v>
      </c>
      <c r="Y19" s="109">
        <f>IF(S19=0,0,IF(S19&gt;MAX(装备突破!F$6:F$22),MAX(装备突破!F$6:F$22),IF(S19=0,0,IF(S19&lt;装备突破!F$6,0,IFERROR(MATCH(S19,装备突破!F$6:F$22,0)-1,MATCH(S19,装备突破!F$6:F$22,1))))))</f>
        <v>0</v>
      </c>
      <c r="Z19" s="109">
        <f>IF(T19=0,0,IF(T19&gt;MAX(装备突破!G$6:G$22),MAX(装备突破!G$6:G$22),IF(T19=0,0,IF(T19&lt;装备突破!G$6,0,IFERROR(MATCH(T19,装备突破!G$6:G$22,0)-1,MATCH(T19,装备突破!G$6:G$22,1))))))</f>
        <v>6</v>
      </c>
      <c r="AA19" s="109">
        <f>IF(U19=0,0,IF(U19&gt;MAX(装备突破!H$6:H$22),MAX(装备突破!H$6:H$22),IF(U19=0,0,IF(U19&lt;装备突破!H$6,0,IFERROR(MATCH(U19,装备突破!H$6:H$22,0)-1,MATCH(U19,装备突破!H$6:H$22,1))))))</f>
        <v>6</v>
      </c>
      <c r="AB19" s="109">
        <f>IF(V19=0,0,IF(V19&gt;MAX(装备突破!I$6:I$22),MAX(装备突破!I$6:I$22),IF(V19=0,0,IF(V19&lt;装备突破!I$6,0,IFERROR(MATCH(V19,装备突破!I$6:I$22,0)-1,MATCH(V19,装备突破!I$6:I$22,1))))))</f>
        <v>0</v>
      </c>
    </row>
    <row r="20" spans="1:42" s="37" customFormat="1" x14ac:dyDescent="0.15">
      <c r="A20" s="34">
        <v>18</v>
      </c>
      <c r="B20" s="76">
        <f>前期规划!Q25</f>
        <v>450</v>
      </c>
      <c r="C20" s="70">
        <f t="shared" si="0"/>
        <v>30</v>
      </c>
      <c r="D20" s="97">
        <f>求节点(节奏总纲!$P$4:$P$163,节奏总纲!$O$4:$O$163,B20)</f>
        <v>88.164987373156592</v>
      </c>
      <c r="E20" s="97">
        <f>IF(SUM(F20:$J20)&gt;=INDEX(前期规划!$G$17:$K$17,MATCH($B$3,前期规划!$G$10:$K$10,0)),0,
IF(SUM(F20:$J20)+INDEX(前期规划!$Y$11:$BB$53,MATCH(节奏预期!$B20,前期规划!$Q$11:$Q$53,0),MATCH(节奏预期!$B$3&amp;节奏预期!E$5,前期规划!$Y$8:$BB$8,0))&gt;=INDEX(前期规划!$G$17:$K$17,MATCH($B$3,前期规划!$G$10:$K$10,0)),INDEX(前期规划!$G$17:$K$17,MATCH($B$3,前期规划!$G$10:$K$10,0))-SUM(F20:$J20),
INDEX(前期规划!$Y$11:$BB$53,MATCH(节奏预期!$B20,前期规划!$Q$11:$Q$53,0),MATCH(节奏预期!$B$3&amp;节奏预期!E$5,前期规划!$Y$8:$BB$8,0))))</f>
        <v>0</v>
      </c>
      <c r="F20" s="97">
        <f>IF(SUM(G20:$J20)&gt;=INDEX(前期规划!$G$17:$K$17,MATCH($B$3,前期规划!$G$10:$K$10,0)),0,
IF(SUM(G20:$J20)+INDEX(前期规划!$Y$11:$BB$53,MATCH(节奏预期!$B20,前期规划!$Q$11:$Q$53,0),MATCH(节奏预期!$B$3&amp;节奏预期!F$5,前期规划!$Y$8:$BB$8,0))&gt;=INDEX(前期规划!$G$17:$K$17,MATCH($B$3,前期规划!$G$10:$K$10,0)),INDEX(前期规划!$G$17:$K$17,MATCH($B$3,前期规划!$G$10:$K$10,0))-SUM(G20:$J20),
INDEX(前期规划!$Y$11:$BB$53,MATCH(节奏预期!$B20,前期规划!$Q$11:$Q$53,0),MATCH(节奏预期!$B$3&amp;节奏预期!F$5,前期规划!$Y$8:$BB$8,0))))</f>
        <v>0</v>
      </c>
      <c r="G20" s="97">
        <f>IF(SUM(H20:$J20)&gt;=INDEX(前期规划!$G$17:$K$17,MATCH($B$3,前期规划!$G$10:$K$10,0)),0,
IF(SUM(H20:$J20)+INDEX(前期规划!$Y$11:$BB$53,MATCH(节奏预期!$B20,前期规划!$Q$11:$Q$53,0),MATCH(节奏预期!$B$3&amp;节奏预期!G$5,前期规划!$Y$8:$BB$8,0))&gt;=INDEX(前期规划!$G$17:$K$17,MATCH($B$3,前期规划!$G$10:$K$10,0)),INDEX(前期规划!$G$17:$K$17,MATCH($B$3,前期规划!$G$10:$K$10,0))-SUM(H20:$J20),
INDEX(前期规划!$Y$11:$BB$53,MATCH(节奏预期!$B20,前期规划!$Q$11:$Q$53,0),MATCH(节奏预期!$B$3&amp;节奏预期!G$5,前期规划!$Y$8:$BB$8,0))))</f>
        <v>0</v>
      </c>
      <c r="H20" s="97">
        <f>IF(SUM(I20:$J20)&gt;=INDEX(前期规划!$G$17:$K$17,MATCH($B$3,前期规划!$G$10:$K$10,0)),0,
IF(SUM(I20:$J20)+INDEX(前期规划!$Y$11:$BB$53,MATCH(节奏预期!$B20,前期规划!$Q$11:$Q$53,0),MATCH(节奏预期!$B$3&amp;节奏预期!H$5,前期规划!$Y$8:$BB$8,0))&gt;=INDEX(前期规划!$G$17:$K$17,MATCH($B$3,前期规划!$G$10:$K$10,0)),INDEX(前期规划!$G$17:$K$17,MATCH($B$3,前期规划!$G$10:$K$10,0))-SUM(I20:$J20),
INDEX(前期规划!$Y$11:$BB$53,MATCH(节奏预期!$B20,前期规划!$Q$11:$Q$53,0),MATCH(节奏预期!$B$3&amp;节奏预期!H$5,前期规划!$Y$8:$BB$8,0))))</f>
        <v>11.25</v>
      </c>
      <c r="I20" s="97">
        <f>IF(SUM(J20:$J20)&gt;=INDEX(前期规划!$G$17:$K$17,MATCH($B$3,前期规划!$G$10:$K$10,0)),0,
IF(SUM(J20:$J20)+INDEX(前期规划!$Y$11:$BB$53,MATCH(节奏预期!$B20,前期规划!$Q$11:$Q$53,0),MATCH(节奏预期!$B$3&amp;节奏预期!I$5,前期规划!$Y$8:$BB$8,0))&gt;=INDEX(前期规划!$G$17:$K$17,MATCH($B$3,前期规划!$G$10:$K$10,0)),INDEX(前期规划!$G$17:$K$17,MATCH($B$3,前期规划!$G$10:$K$10,0))-SUM(J20:$J20),
INDEX(前期规划!$Y$11:$BB$53,MATCH(节奏预期!$B20,前期规划!$Q$11:$Q$53,0),MATCH(节奏预期!$B$3&amp;节奏预期!I$5,前期规划!$Y$8:$BB$8,0))))</f>
        <v>3.75</v>
      </c>
      <c r="J20" s="97">
        <f>INDEX(前期规划!$Y$11:$BB$53,MATCH(节奏预期!$B20,前期规划!$Q$11:$Q$53,0),MATCH(节奏预期!$B$3&amp;节奏预期!J$5,前期规划!$Y$8:$BB$8,0))</f>
        <v>0</v>
      </c>
      <c r="K20" s="24">
        <f>MIN(求节点(装备产销验证!$B$6:$B$165,装备产销验证!C$6:C$165,$D20)/40/IF(RIGHT(K$5,1)="+",1,(MAX(W$6:W20)+1)),1)</f>
        <v>1</v>
      </c>
      <c r="L20" s="24">
        <f>MIN(求节点(装备产销验证!$B$6:$B$165,装备产销验证!D$6:D$165,$D20)/40/IF(RIGHT(L$5,1)="+",1,(MAX(X$6:X20)+1)),1)</f>
        <v>1</v>
      </c>
      <c r="M20" s="24">
        <f>MIN(求节点(装备产销验证!$B$6:$B$165,装备产销验证!E$6:E$165,$D20)/40/IF(RIGHT(M$5,1)="+",1,(MAX(Y$6:Y20)+1)),1)</f>
        <v>0.18592848692529695</v>
      </c>
      <c r="N20" s="24">
        <f>MIN(求节点(装备产销验证!$B$6:$B$165,装备产销验证!F$6:F$165,$D20)/40/IF(RIGHT(N$5,1)="+",1,(MAX(Z$6:Z20)+1)),1)</f>
        <v>0.22974500114245711</v>
      </c>
      <c r="O20" s="24">
        <f>MIN(求节点(装备产销验证!$B$6:$B$165,装备产销验证!G$6:G$165,$D20)/40/IF(RIGHT(O$5,1)="+",1,(MAX(AA$6:AA20)+1)),1)</f>
        <v>4.2224823717895266E-2</v>
      </c>
      <c r="P20" s="24">
        <f>MIN(求节点(装备产销验证!$B$6:$B$165,装备产销验证!H$6:H$165,$D20)/40/IF(RIGHT(P$5,1)="+",1,(MAX(AB$6:AB20)+1)),1)</f>
        <v>6.6770886398554705E-2</v>
      </c>
      <c r="Q20" s="69">
        <f>IF(E20=0,0,MIN(INDEX(前期规划!$C$48:$C$53,MATCH(Q$5,前期规划!$B$48:$B$53,0)),INDEX(前期规划!$BC$11:$BG$53,MATCH($B20,前期规划!$Q$11:$Q$53,0),MATCH(节奏预期!$B$3,前期规划!$BC$10:$BG$10,0))))</f>
        <v>0</v>
      </c>
      <c r="R20" s="69">
        <f>IF(F20=0,0,MIN(INDEX(前期规划!$C$48:$C$53,MATCH(R$5,前期规划!$B$48:$B$53,0)),INDEX(前期规划!$BC$11:$BG$53,MATCH($B20,前期规划!$Q$11:$Q$53,0),MATCH(节奏预期!$B$3,前期规划!$BC$10:$BG$10,0))))</f>
        <v>0</v>
      </c>
      <c r="S20" s="69">
        <f>IF(G20=0,0,MIN(INDEX(前期规划!$C$48:$C$53,MATCH(S$5,前期规划!$B$48:$B$53,0)),INDEX(前期规划!$BC$11:$BG$53,MATCH($B20,前期规划!$Q$11:$Q$53,0),MATCH(节奏预期!$B$3,前期规划!$BC$10:$BG$10,0))))</f>
        <v>0</v>
      </c>
      <c r="T20" s="79">
        <f>IF(H20=0,0,MIN(INDEX(前期规划!$C$48:$C$53,MATCH(T$5,前期规划!$B$48:$B$53,0)),INDEX(前期规划!$BC$11:$BG$53,MATCH($B20,前期规划!$Q$11:$Q$53,0),MATCH(节奏预期!$B$3,前期规划!$BC$10:$BG$10,0))))</f>
        <v>62.5</v>
      </c>
      <c r="U20" s="69">
        <f>IF(I20=0,0,MIN(INDEX(前期规划!$C$48:$C$53,MATCH(U$5,前期规划!$B$48:$B$53,0)),INDEX(前期规划!$BC$11:$BG$53,MATCH($B20,前期规划!$Q$11:$Q$53,0),MATCH(节奏预期!$B$3,前期规划!$BC$10:$BG$10,0))))</f>
        <v>62.5</v>
      </c>
      <c r="V20" s="69">
        <f>IF(J20=0,0,MIN(INDEX(前期规划!$C$48:$C$53,MATCH(V$5,前期规划!$B$48:$B$53,0)),INDEX(前期规划!$BC$11:$BG$53,MATCH($B20,前期规划!$Q$11:$Q$53,0),MATCH(节奏预期!$B$3,前期规划!$BC$10:$BG$10,0))))</f>
        <v>0</v>
      </c>
      <c r="W20" s="109">
        <f>IF(Q20=0,0,IF(Q20&gt;MAX(装备突破!D$6:D$22),MAX(装备突破!D$6:D$22),IF(Q20=0,0,IF(Q20&lt;装备突破!D$6,0,IFERROR(MATCH(Q20,装备突破!D$6:D$22,0)-1,MATCH(Q20,装备突破!D$6:D$22,1))))))</f>
        <v>0</v>
      </c>
      <c r="X20" s="109">
        <f>IF(R20=0,0,IF(R20&gt;MAX(装备突破!E$6:E$22),MAX(装备突破!E$6:E$22),IF(R20=0,0,IF(R20&lt;装备突破!E$6,0,IFERROR(MATCH(R20,装备突破!E$6:E$22,0)-1,MATCH(R20,装备突破!E$6:E$22,1))))))</f>
        <v>0</v>
      </c>
      <c r="Y20" s="109">
        <f>IF(S20=0,0,IF(S20&gt;MAX(装备突破!F$6:F$22),MAX(装备突破!F$6:F$22),IF(S20=0,0,IF(S20&lt;装备突破!F$6,0,IFERROR(MATCH(S20,装备突破!F$6:F$22,0)-1,MATCH(S20,装备突破!F$6:F$22,1))))))</f>
        <v>0</v>
      </c>
      <c r="Z20" s="109">
        <f>IF(T20=0,0,IF(T20&gt;MAX(装备突破!G$6:G$22),MAX(装备突破!G$6:G$22),IF(T20=0,0,IF(T20&lt;装备突破!G$6,0,IFERROR(MATCH(T20,装备突破!G$6:G$22,0)-1,MATCH(T20,装备突破!G$6:G$22,1))))))</f>
        <v>6</v>
      </c>
      <c r="AA20" s="109">
        <f>IF(U20=0,0,IF(U20&gt;MAX(装备突破!H$6:H$22),MAX(装备突破!H$6:H$22),IF(U20=0,0,IF(U20&lt;装备突破!H$6,0,IFERROR(MATCH(U20,装备突破!H$6:H$22,0)-1,MATCH(U20,装备突破!H$6:H$22,1))))))</f>
        <v>6</v>
      </c>
      <c r="AB20" s="109">
        <f>IF(V20=0,0,IF(V20&gt;MAX(装备突破!I$6:I$22),MAX(装备突破!I$6:I$22),IF(V20=0,0,IF(V20&lt;装备突破!I$6,0,IFERROR(MATCH(V20,装备突破!I$6:I$22,0)-1,MATCH(V20,装备突破!I$6:I$22,1))))))</f>
        <v>0</v>
      </c>
    </row>
    <row r="21" spans="1:42" x14ac:dyDescent="0.15">
      <c r="A21" s="34">
        <v>19</v>
      </c>
      <c r="B21" s="76">
        <f>前期规划!Q26</f>
        <v>480</v>
      </c>
      <c r="C21" s="70">
        <f t="shared" si="0"/>
        <v>30</v>
      </c>
      <c r="D21" s="97">
        <f>求节点(节奏总纲!$P$4:$P$163,节奏总纲!$O$4:$O$163,B21)</f>
        <v>89.095870094999412</v>
      </c>
      <c r="E21" s="97">
        <f>IF(SUM(F21:$J21)&gt;=INDEX(前期规划!$G$17:$K$17,MATCH($B$3,前期规划!$G$10:$K$10,0)),0,
IF(SUM(F21:$J21)+INDEX(前期规划!$Y$11:$BB$53,MATCH(节奏预期!$B21,前期规划!$Q$11:$Q$53,0),MATCH(节奏预期!$B$3&amp;节奏预期!E$5,前期规划!$Y$8:$BB$8,0))&gt;=INDEX(前期规划!$G$17:$K$17,MATCH($B$3,前期规划!$G$10:$K$10,0)),INDEX(前期规划!$G$17:$K$17,MATCH($B$3,前期规划!$G$10:$K$10,0))-SUM(F21:$J21),
INDEX(前期规划!$Y$11:$BB$53,MATCH(节奏预期!$B21,前期规划!$Q$11:$Q$53,0),MATCH(节奏预期!$B$3&amp;节奏预期!E$5,前期规划!$Y$8:$BB$8,0))))</f>
        <v>0</v>
      </c>
      <c r="F21" s="97">
        <f>IF(SUM(G21:$J21)&gt;=INDEX(前期规划!$G$17:$K$17,MATCH($B$3,前期规划!$G$10:$K$10,0)),0,
IF(SUM(G21:$J21)+INDEX(前期规划!$Y$11:$BB$53,MATCH(节奏预期!$B21,前期规划!$Q$11:$Q$53,0),MATCH(节奏预期!$B$3&amp;节奏预期!F$5,前期规划!$Y$8:$BB$8,0))&gt;=INDEX(前期规划!$G$17:$K$17,MATCH($B$3,前期规划!$G$10:$K$10,0)),INDEX(前期规划!$G$17:$K$17,MATCH($B$3,前期规划!$G$10:$K$10,0))-SUM(G21:$J21),
INDEX(前期规划!$Y$11:$BB$53,MATCH(节奏预期!$B21,前期规划!$Q$11:$Q$53,0),MATCH(节奏预期!$B$3&amp;节奏预期!F$5,前期规划!$Y$8:$BB$8,0))))</f>
        <v>0</v>
      </c>
      <c r="G21" s="97">
        <f>IF(SUM(H21:$J21)&gt;=INDEX(前期规划!$G$17:$K$17,MATCH($B$3,前期规划!$G$10:$K$10,0)),0,
IF(SUM(H21:$J21)+INDEX(前期规划!$Y$11:$BB$53,MATCH(节奏预期!$B21,前期规划!$Q$11:$Q$53,0),MATCH(节奏预期!$B$3&amp;节奏预期!G$5,前期规划!$Y$8:$BB$8,0))&gt;=INDEX(前期规划!$G$17:$K$17,MATCH($B$3,前期规划!$G$10:$K$10,0)),INDEX(前期规划!$G$17:$K$17,MATCH($B$3,前期规划!$G$10:$K$10,0))-SUM(H21:$J21),
INDEX(前期规划!$Y$11:$BB$53,MATCH(节奏预期!$B21,前期规划!$Q$11:$Q$53,0),MATCH(节奏预期!$B$3&amp;节奏预期!G$5,前期规划!$Y$8:$BB$8,0))))</f>
        <v>0</v>
      </c>
      <c r="H21" s="97">
        <f>IF(SUM(I21:$J21)&gt;=INDEX(前期规划!$G$17:$K$17,MATCH($B$3,前期规划!$G$10:$K$10,0)),0,
IF(SUM(I21:$J21)+INDEX(前期规划!$Y$11:$BB$53,MATCH(节奏预期!$B21,前期规划!$Q$11:$Q$53,0),MATCH(节奏预期!$B$3&amp;节奏预期!H$5,前期规划!$Y$8:$BB$8,0))&gt;=INDEX(前期规划!$G$17:$K$17,MATCH($B$3,前期规划!$G$10:$K$10,0)),INDEX(前期规划!$G$17:$K$17,MATCH($B$3,前期规划!$G$10:$K$10,0))-SUM(I21:$J21),
INDEX(前期规划!$Y$11:$BB$53,MATCH(节奏预期!$B21,前期规划!$Q$11:$Q$53,0),MATCH(节奏预期!$B$3&amp;节奏预期!H$5,前期规划!$Y$8:$BB$8,0))))</f>
        <v>10.5</v>
      </c>
      <c r="I21" s="97">
        <f>IF(SUM(J21:$J21)&gt;=INDEX(前期规划!$G$17:$K$17,MATCH($B$3,前期规划!$G$10:$K$10,0)),0,
IF(SUM(J21:$J21)+INDEX(前期规划!$Y$11:$BB$53,MATCH(节奏预期!$B21,前期规划!$Q$11:$Q$53,0),MATCH(节奏预期!$B$3&amp;节奏预期!I$5,前期规划!$Y$8:$BB$8,0))&gt;=INDEX(前期规划!$G$17:$K$17,MATCH($B$3,前期规划!$G$10:$K$10,0)),INDEX(前期规划!$G$17:$K$17,MATCH($B$3,前期规划!$G$10:$K$10,0))-SUM(J21:$J21),
INDEX(前期规划!$Y$11:$BB$53,MATCH(节奏预期!$B21,前期规划!$Q$11:$Q$53,0),MATCH(节奏预期!$B$3&amp;节奏预期!I$5,前期规划!$Y$8:$BB$8,0))))</f>
        <v>4.5</v>
      </c>
      <c r="J21" s="97">
        <f>INDEX(前期规划!$Y$11:$BB$53,MATCH(节奏预期!$B21,前期规划!$Q$11:$Q$53,0),MATCH(节奏预期!$B$3&amp;节奏预期!J$5,前期规划!$Y$8:$BB$8,0))</f>
        <v>0</v>
      </c>
      <c r="K21" s="24">
        <f>MIN(求节点(装备产销验证!$B$6:$B$165,装备产销验证!C$6:C$165,$D21)/40/IF(RIGHT(K$5,1)="+",1,(MAX(W$6:W21)+1)),1)</f>
        <v>1</v>
      </c>
      <c r="L21" s="24">
        <f>MIN(求节点(装备产销验证!$B$6:$B$165,装备产销验证!D$6:D$165,$D21)/40/IF(RIGHT(L$5,1)="+",1,(MAX(X$6:X21)+1)),1)</f>
        <v>1</v>
      </c>
      <c r="M21" s="24">
        <f>MIN(求节点(装备产销验证!$B$6:$B$165,装备产销验证!E$6:E$165,$D21)/40/IF(RIGHT(M$5,1)="+",1,(MAX(Y$6:Y21)+1)),1)</f>
        <v>0.21365675553598701</v>
      </c>
      <c r="N21" s="24">
        <f>MIN(求节点(装备产销验证!$B$6:$B$165,装备产销验证!F$6:F$165,$D21)/40/IF(RIGHT(N$5,1)="+",1,(MAX(Z$6:Z21)+1)),1)</f>
        <v>0.25166775543044684</v>
      </c>
      <c r="O21" s="24">
        <f>MIN(求节点(装备产销验证!$B$6:$B$165,装备产销验证!G$6:G$165,$D21)/40/IF(RIGHT(O$5,1)="+",1,(MAX(AA$6:AA21)+1)),1)</f>
        <v>4.4826221484174512E-2</v>
      </c>
      <c r="P21" s="24">
        <f>MIN(求节点(装备产销验证!$B$6:$B$165,装备产销验证!H$6:H$165,$D21)/40/IF(RIGHT(P$5,1)="+",1,(MAX(AB$6:AB21)+1)),1)</f>
        <v>7.1169337392840051E-2</v>
      </c>
      <c r="Q21" s="69">
        <f>IF(E21=0,0,MIN(INDEX(前期规划!$C$48:$C$53,MATCH(Q$5,前期规划!$B$48:$B$53,0)),INDEX(前期规划!$BC$11:$BG$53,MATCH($B21,前期规划!$Q$11:$Q$53,0),MATCH(节奏预期!$B$3,前期规划!$BC$10:$BG$10,0))))</f>
        <v>0</v>
      </c>
      <c r="R21" s="69">
        <f>IF(F21=0,0,MIN(INDEX(前期规划!$C$48:$C$53,MATCH(R$5,前期规划!$B$48:$B$53,0)),INDEX(前期规划!$BC$11:$BG$53,MATCH($B21,前期规划!$Q$11:$Q$53,0),MATCH(节奏预期!$B$3,前期规划!$BC$10:$BG$10,0))))</f>
        <v>0</v>
      </c>
      <c r="S21" s="69">
        <f>IF(G21=0,0,MIN(INDEX(前期规划!$C$48:$C$53,MATCH(S$5,前期规划!$B$48:$B$53,0)),INDEX(前期规划!$BC$11:$BG$53,MATCH($B21,前期规划!$Q$11:$Q$53,0),MATCH(节奏预期!$B$3,前期规划!$BC$10:$BG$10,0))))</f>
        <v>0</v>
      </c>
      <c r="T21" s="79">
        <f>IF(H21=0,0,MIN(INDEX(前期规划!$C$48:$C$53,MATCH(T$5,前期规划!$B$48:$B$53,0)),INDEX(前期规划!$BC$11:$BG$53,MATCH($B21,前期规划!$Q$11:$Q$53,0),MATCH(节奏预期!$B$3,前期规划!$BC$10:$BG$10,0))))</f>
        <v>64</v>
      </c>
      <c r="U21" s="69">
        <f>IF(I21=0,0,MIN(INDEX(前期规划!$C$48:$C$53,MATCH(U$5,前期规划!$B$48:$B$53,0)),INDEX(前期规划!$BC$11:$BG$53,MATCH($B21,前期规划!$Q$11:$Q$53,0),MATCH(节奏预期!$B$3,前期规划!$BC$10:$BG$10,0))))</f>
        <v>64</v>
      </c>
      <c r="V21" s="69">
        <f>IF(J21=0,0,MIN(INDEX(前期规划!$C$48:$C$53,MATCH(V$5,前期规划!$B$48:$B$53,0)),INDEX(前期规划!$BC$11:$BG$53,MATCH($B21,前期规划!$Q$11:$Q$53,0),MATCH(节奏预期!$B$3,前期规划!$BC$10:$BG$10,0))))</f>
        <v>0</v>
      </c>
      <c r="W21" s="109">
        <f>IF(Q21=0,0,IF(Q21&gt;MAX(装备突破!D$6:D$22),MAX(装备突破!D$6:D$22),IF(Q21=0,0,IF(Q21&lt;装备突破!D$6,0,IFERROR(MATCH(Q21,装备突破!D$6:D$22,0)-1,MATCH(Q21,装备突破!D$6:D$22,1))))))</f>
        <v>0</v>
      </c>
      <c r="X21" s="109">
        <f>IF(R21=0,0,IF(R21&gt;MAX(装备突破!E$6:E$22),MAX(装备突破!E$6:E$22),IF(R21=0,0,IF(R21&lt;装备突破!E$6,0,IFERROR(MATCH(R21,装备突破!E$6:E$22,0)-1,MATCH(R21,装备突破!E$6:E$22,1))))))</f>
        <v>0</v>
      </c>
      <c r="Y21" s="109">
        <f>IF(S21=0,0,IF(S21&gt;MAX(装备突破!F$6:F$22),MAX(装备突破!F$6:F$22),IF(S21=0,0,IF(S21&lt;装备突破!F$6,0,IFERROR(MATCH(S21,装备突破!F$6:F$22,0)-1,MATCH(S21,装备突破!F$6:F$22,1))))))</f>
        <v>0</v>
      </c>
      <c r="Z21" s="109">
        <f>IF(T21=0,0,IF(T21&gt;MAX(装备突破!G$6:G$22),MAX(装备突破!G$6:G$22),IF(T21=0,0,IF(T21&lt;装备突破!G$6,0,IFERROR(MATCH(T21,装备突破!G$6:G$22,0)-1,MATCH(T21,装备突破!G$6:G$22,1))))))</f>
        <v>6</v>
      </c>
      <c r="AA21" s="109">
        <f>IF(U21=0,0,IF(U21&gt;MAX(装备突破!H$6:H$22),MAX(装备突破!H$6:H$22),IF(U21=0,0,IF(U21&lt;装备突破!H$6,0,IFERROR(MATCH(U21,装备突破!H$6:H$22,0)-1,MATCH(U21,装备突破!H$6:H$22,1))))))</f>
        <v>6</v>
      </c>
      <c r="AB21" s="109">
        <f>IF(V21=0,0,IF(V21&gt;MAX(装备突破!I$6:I$22),MAX(装备突破!I$6:I$22),IF(V21=0,0,IF(V21&lt;装备突破!I$6,0,IFERROR(MATCH(V21,装备突破!I$6:I$22,0)-1,MATCH(V21,装备突破!I$6:I$22,1))))))</f>
        <v>0</v>
      </c>
      <c r="AC21" s="37"/>
      <c r="AD21" s="37"/>
      <c r="AG21" s="37"/>
      <c r="AH21" s="37"/>
      <c r="AI21" s="37"/>
      <c r="AJ21" s="37"/>
      <c r="AK21" s="37"/>
      <c r="AL21" s="37"/>
      <c r="AM21" s="37"/>
      <c r="AN21" s="37"/>
      <c r="AP21" s="37"/>
    </row>
    <row r="22" spans="1:42" x14ac:dyDescent="0.15">
      <c r="A22" s="34">
        <v>20</v>
      </c>
      <c r="B22" s="76">
        <f>前期规划!Q27</f>
        <v>510</v>
      </c>
      <c r="C22" s="70">
        <f t="shared" si="0"/>
        <v>30</v>
      </c>
      <c r="D22" s="97">
        <f>求节点(节奏总纲!$P$4:$P$163,节奏总纲!$O$4:$O$163,B22)</f>
        <v>89.970834519193531</v>
      </c>
      <c r="E22" s="97">
        <f>IF(SUM(F22:$J22)&gt;=INDEX(前期规划!$G$17:$K$17,MATCH($B$3,前期规划!$G$10:$K$10,0)),0,
IF(SUM(F22:$J22)+INDEX(前期规划!$Y$11:$BB$53,MATCH(节奏预期!$B22,前期规划!$Q$11:$Q$53,0),MATCH(节奏预期!$B$3&amp;节奏预期!E$5,前期规划!$Y$8:$BB$8,0))&gt;=INDEX(前期规划!$G$17:$K$17,MATCH($B$3,前期规划!$G$10:$K$10,0)),INDEX(前期规划!$G$17:$K$17,MATCH($B$3,前期规划!$G$10:$K$10,0))-SUM(F22:$J22),
INDEX(前期规划!$Y$11:$BB$53,MATCH(节奏预期!$B22,前期规划!$Q$11:$Q$53,0),MATCH(节奏预期!$B$3&amp;节奏预期!E$5,前期规划!$Y$8:$BB$8,0))))</f>
        <v>0</v>
      </c>
      <c r="F22" s="97">
        <f>IF(SUM(G22:$J22)&gt;=INDEX(前期规划!$G$17:$K$17,MATCH($B$3,前期规划!$G$10:$K$10,0)),0,
IF(SUM(G22:$J22)+INDEX(前期规划!$Y$11:$BB$53,MATCH(节奏预期!$B22,前期规划!$Q$11:$Q$53,0),MATCH(节奏预期!$B$3&amp;节奏预期!F$5,前期规划!$Y$8:$BB$8,0))&gt;=INDEX(前期规划!$G$17:$K$17,MATCH($B$3,前期规划!$G$10:$K$10,0)),INDEX(前期规划!$G$17:$K$17,MATCH($B$3,前期规划!$G$10:$K$10,0))-SUM(G22:$J22),
INDEX(前期规划!$Y$11:$BB$53,MATCH(节奏预期!$B22,前期规划!$Q$11:$Q$53,0),MATCH(节奏预期!$B$3&amp;节奏预期!F$5,前期规划!$Y$8:$BB$8,0))))</f>
        <v>0</v>
      </c>
      <c r="G22" s="97">
        <f>IF(SUM(H22:$J22)&gt;=INDEX(前期规划!$G$17:$K$17,MATCH($B$3,前期规划!$G$10:$K$10,0)),0,
IF(SUM(H22:$J22)+INDEX(前期规划!$Y$11:$BB$53,MATCH(节奏预期!$B22,前期规划!$Q$11:$Q$53,0),MATCH(节奏预期!$B$3&amp;节奏预期!G$5,前期规划!$Y$8:$BB$8,0))&gt;=INDEX(前期规划!$G$17:$K$17,MATCH($B$3,前期规划!$G$10:$K$10,0)),INDEX(前期规划!$G$17:$K$17,MATCH($B$3,前期规划!$G$10:$K$10,0))-SUM(H22:$J22),
INDEX(前期规划!$Y$11:$BB$53,MATCH(节奏预期!$B22,前期规划!$Q$11:$Q$53,0),MATCH(节奏预期!$B$3&amp;节奏预期!G$5,前期规划!$Y$8:$BB$8,0))))</f>
        <v>0</v>
      </c>
      <c r="H22" s="97">
        <f>IF(SUM(I22:$J22)&gt;=INDEX(前期规划!$G$17:$K$17,MATCH($B$3,前期规划!$G$10:$K$10,0)),0,
IF(SUM(I22:$J22)+INDEX(前期规划!$Y$11:$BB$53,MATCH(节奏预期!$B22,前期规划!$Q$11:$Q$53,0),MATCH(节奏预期!$B$3&amp;节奏预期!H$5,前期规划!$Y$8:$BB$8,0))&gt;=INDEX(前期规划!$G$17:$K$17,MATCH($B$3,前期规划!$G$10:$K$10,0)),INDEX(前期规划!$G$17:$K$17,MATCH($B$3,前期规划!$G$10:$K$10,0))-SUM(I22:$J22),
INDEX(前期规划!$Y$11:$BB$53,MATCH(节奏预期!$B22,前期规划!$Q$11:$Q$53,0),MATCH(节奏预期!$B$3&amp;节奏预期!H$5,前期规划!$Y$8:$BB$8,0))))</f>
        <v>9.75</v>
      </c>
      <c r="I22" s="97">
        <f>IF(SUM(J22:$J22)&gt;=INDEX(前期规划!$G$17:$K$17,MATCH($B$3,前期规划!$G$10:$K$10,0)),0,
IF(SUM(J22:$J22)+INDEX(前期规划!$Y$11:$BB$53,MATCH(节奏预期!$B22,前期规划!$Q$11:$Q$53,0),MATCH(节奏预期!$B$3&amp;节奏预期!I$5,前期规划!$Y$8:$BB$8,0))&gt;=INDEX(前期规划!$G$17:$K$17,MATCH($B$3,前期规划!$G$10:$K$10,0)),INDEX(前期规划!$G$17:$K$17,MATCH($B$3,前期规划!$G$10:$K$10,0))-SUM(J22:$J22),
INDEX(前期规划!$Y$11:$BB$53,MATCH(节奏预期!$B22,前期规划!$Q$11:$Q$53,0),MATCH(节奏预期!$B$3&amp;节奏预期!I$5,前期规划!$Y$8:$BB$8,0))))</f>
        <v>5.25</v>
      </c>
      <c r="J22" s="97">
        <f>INDEX(前期规划!$Y$11:$BB$53,MATCH(节奏预期!$B22,前期规划!$Q$11:$Q$53,0),MATCH(节奏预期!$B$3&amp;节奏预期!J$5,前期规划!$Y$8:$BB$8,0))</f>
        <v>0</v>
      </c>
      <c r="K22" s="24">
        <f>MIN(求节点(装备产销验证!$B$6:$B$165,装备产销验证!C$6:C$165,$D22)/40/IF(RIGHT(K$5,1)="+",1,(MAX(W$6:W22)+1)),1)</f>
        <v>1</v>
      </c>
      <c r="L22" s="24">
        <f>MIN(求节点(装备产销验证!$B$6:$B$165,装备产销验证!D$6:D$165,$D22)/40/IF(RIGHT(L$5,1)="+",1,(MAX(X$6:X22)+1)),1)</f>
        <v>1</v>
      </c>
      <c r="M22" s="24">
        <f>MIN(求节点(装备产销验证!$B$6:$B$165,装备产销验证!E$6:E$165,$D22)/40/IF(RIGHT(M$5,1)="+",1,(MAX(Y$6:Y22)+1)),1)</f>
        <v>0.24277410863867416</v>
      </c>
      <c r="N22" s="24">
        <f>MIN(求节点(装备产销验证!$B$6:$B$165,装备产销验证!F$6:F$165,$D22)/40/IF(RIGHT(N$5,1)="+",1,(MAX(Z$6:Z22)+1)),1)</f>
        <v>0.27405649075924787</v>
      </c>
      <c r="O22" s="24">
        <f>MIN(求节点(装备产销验证!$B$6:$B$165,装备产销验证!G$6:G$165,$D22)/40/IF(RIGHT(O$5,1)="+",1,(MAX(AA$6:AA22)+1)),1)</f>
        <v>4.7304452702495565E-2</v>
      </c>
      <c r="P22" s="24">
        <f>MIN(求节点(装备产销验证!$B$6:$B$165,装备产销验证!H$6:H$165,$D22)/40/IF(RIGHT(P$5,1)="+",1,(MAX(AB$6:AB22)+1)),1)</f>
        <v>7.5329316985759551E-2</v>
      </c>
      <c r="Q22" s="69">
        <f>IF(E22=0,0,MIN(INDEX(前期规划!$C$48:$C$53,MATCH(Q$5,前期规划!$B$48:$B$53,0)),INDEX(前期规划!$BC$11:$BG$53,MATCH($B22,前期规划!$Q$11:$Q$53,0),MATCH(节奏预期!$B$3,前期规划!$BC$10:$BG$10,0))))</f>
        <v>0</v>
      </c>
      <c r="R22" s="69">
        <f>IF(F22=0,0,MIN(INDEX(前期规划!$C$48:$C$53,MATCH(R$5,前期规划!$B$48:$B$53,0)),INDEX(前期规划!$BC$11:$BG$53,MATCH($B22,前期规划!$Q$11:$Q$53,0),MATCH(节奏预期!$B$3,前期规划!$BC$10:$BG$10,0))))</f>
        <v>0</v>
      </c>
      <c r="S22" s="69">
        <f>IF(G22=0,0,MIN(INDEX(前期规划!$C$48:$C$53,MATCH(S$5,前期规划!$B$48:$B$53,0)),INDEX(前期规划!$BC$11:$BG$53,MATCH($B22,前期规划!$Q$11:$Q$53,0),MATCH(节奏预期!$B$3,前期规划!$BC$10:$BG$10,0))))</f>
        <v>0</v>
      </c>
      <c r="T22" s="79">
        <f>IF(H22=0,0,MIN(INDEX(前期规划!$C$48:$C$53,MATCH(T$5,前期规划!$B$48:$B$53,0)),INDEX(前期规划!$BC$11:$BG$53,MATCH($B22,前期规划!$Q$11:$Q$53,0),MATCH(节奏预期!$B$3,前期规划!$BC$10:$BG$10,0))))</f>
        <v>65.5</v>
      </c>
      <c r="U22" s="69">
        <f>IF(I22=0,0,MIN(INDEX(前期规划!$C$48:$C$53,MATCH(U$5,前期规划!$B$48:$B$53,0)),INDEX(前期规划!$BC$11:$BG$53,MATCH($B22,前期规划!$Q$11:$Q$53,0),MATCH(节奏预期!$B$3,前期规划!$BC$10:$BG$10,0))))</f>
        <v>65.5</v>
      </c>
      <c r="V22" s="69">
        <f>IF(J22=0,0,MIN(INDEX(前期规划!$C$48:$C$53,MATCH(V$5,前期规划!$B$48:$B$53,0)),INDEX(前期规划!$BC$11:$BG$53,MATCH($B22,前期规划!$Q$11:$Q$53,0),MATCH(节奏预期!$B$3,前期规划!$BC$10:$BG$10,0))))</f>
        <v>0</v>
      </c>
      <c r="W22" s="109">
        <f>IF(Q22=0,0,IF(Q22&gt;MAX(装备突破!D$6:D$22),MAX(装备突破!D$6:D$22),IF(Q22=0,0,IF(Q22&lt;装备突破!D$6,0,IFERROR(MATCH(Q22,装备突破!D$6:D$22,0)-1,MATCH(Q22,装备突破!D$6:D$22,1))))))</f>
        <v>0</v>
      </c>
      <c r="X22" s="109">
        <f>IF(R22=0,0,IF(R22&gt;MAX(装备突破!E$6:E$22),MAX(装备突破!E$6:E$22),IF(R22=0,0,IF(R22&lt;装备突破!E$6,0,IFERROR(MATCH(R22,装备突破!E$6:E$22,0)-1,MATCH(R22,装备突破!E$6:E$22,1))))))</f>
        <v>0</v>
      </c>
      <c r="Y22" s="109">
        <f>IF(S22=0,0,IF(S22&gt;MAX(装备突破!F$6:F$22),MAX(装备突破!F$6:F$22),IF(S22=0,0,IF(S22&lt;装备突破!F$6,0,IFERROR(MATCH(S22,装备突破!F$6:F$22,0)-1,MATCH(S22,装备突破!F$6:F$22,1))))))</f>
        <v>0</v>
      </c>
      <c r="Z22" s="109">
        <f>IF(T22=0,0,IF(T22&gt;MAX(装备突破!G$6:G$22),MAX(装备突破!G$6:G$22),IF(T22=0,0,IF(T22&lt;装备突破!G$6,0,IFERROR(MATCH(T22,装备突破!G$6:G$22,0)-1,MATCH(T22,装备突破!G$6:G$22,1))))))</f>
        <v>6</v>
      </c>
      <c r="AA22" s="109">
        <f>IF(U22=0,0,IF(U22&gt;MAX(装备突破!H$6:H$22),MAX(装备突破!H$6:H$22),IF(U22=0,0,IF(U22&lt;装备突破!H$6,0,IFERROR(MATCH(U22,装备突破!H$6:H$22,0)-1,MATCH(U22,装备突破!H$6:H$22,1))))))</f>
        <v>6</v>
      </c>
      <c r="AB22" s="109">
        <f>IF(V22=0,0,IF(V22&gt;MAX(装备突破!I$6:I$22),MAX(装备突破!I$6:I$22),IF(V22=0,0,IF(V22&lt;装备突破!I$6,0,IFERROR(MATCH(V22,装备突破!I$6:I$22,0)-1,MATCH(V22,装备突破!I$6:I$22,1))))))</f>
        <v>0</v>
      </c>
      <c r="AC22" s="37"/>
    </row>
    <row r="23" spans="1:42" x14ac:dyDescent="0.15">
      <c r="A23" s="34">
        <v>21</v>
      </c>
      <c r="B23" s="76">
        <f>前期规划!Q28</f>
        <v>540</v>
      </c>
      <c r="C23" s="70">
        <f t="shared" si="0"/>
        <v>30</v>
      </c>
      <c r="D23" s="97">
        <f>求节点(节奏总纲!$P$4:$P$163,节奏总纲!$O$4:$O$163,B23)</f>
        <v>90.789158318387649</v>
      </c>
      <c r="E23" s="97">
        <f>IF(SUM(F23:$J23)&gt;=INDEX(前期规划!$G$17:$K$17,MATCH($B$3,前期规划!$G$10:$K$10,0)),0,
IF(SUM(F23:$J23)+INDEX(前期规划!$Y$11:$BB$53,MATCH(节奏预期!$B23,前期规划!$Q$11:$Q$53,0),MATCH(节奏预期!$B$3&amp;节奏预期!E$5,前期规划!$Y$8:$BB$8,0))&gt;=INDEX(前期规划!$G$17:$K$17,MATCH($B$3,前期规划!$G$10:$K$10,0)),INDEX(前期规划!$G$17:$K$17,MATCH($B$3,前期规划!$G$10:$K$10,0))-SUM(F23:$J23),
INDEX(前期规划!$Y$11:$BB$53,MATCH(节奏预期!$B23,前期规划!$Q$11:$Q$53,0),MATCH(节奏预期!$B$3&amp;节奏预期!E$5,前期规划!$Y$8:$BB$8,0))))</f>
        <v>0</v>
      </c>
      <c r="F23" s="97">
        <f>IF(SUM(G23:$J23)&gt;=INDEX(前期规划!$G$17:$K$17,MATCH($B$3,前期规划!$G$10:$K$10,0)),0,
IF(SUM(G23:$J23)+INDEX(前期规划!$Y$11:$BB$53,MATCH(节奏预期!$B23,前期规划!$Q$11:$Q$53,0),MATCH(节奏预期!$B$3&amp;节奏预期!F$5,前期规划!$Y$8:$BB$8,0))&gt;=INDEX(前期规划!$G$17:$K$17,MATCH($B$3,前期规划!$G$10:$K$10,0)),INDEX(前期规划!$G$17:$K$17,MATCH($B$3,前期规划!$G$10:$K$10,0))-SUM(G23:$J23),
INDEX(前期规划!$Y$11:$BB$53,MATCH(节奏预期!$B23,前期规划!$Q$11:$Q$53,0),MATCH(节奏预期!$B$3&amp;节奏预期!F$5,前期规划!$Y$8:$BB$8,0))))</f>
        <v>0</v>
      </c>
      <c r="G23" s="97">
        <f>IF(SUM(H23:$J23)&gt;=INDEX(前期规划!$G$17:$K$17,MATCH($B$3,前期规划!$G$10:$K$10,0)),0,
IF(SUM(H23:$J23)+INDEX(前期规划!$Y$11:$BB$53,MATCH(节奏预期!$B23,前期规划!$Q$11:$Q$53,0),MATCH(节奏预期!$B$3&amp;节奏预期!G$5,前期规划!$Y$8:$BB$8,0))&gt;=INDEX(前期规划!$G$17:$K$17,MATCH($B$3,前期规划!$G$10:$K$10,0)),INDEX(前期规划!$G$17:$K$17,MATCH($B$3,前期规划!$G$10:$K$10,0))-SUM(H23:$J23),
INDEX(前期规划!$Y$11:$BB$53,MATCH(节奏预期!$B23,前期规划!$Q$11:$Q$53,0),MATCH(节奏预期!$B$3&amp;节奏预期!G$5,前期规划!$Y$8:$BB$8,0))))</f>
        <v>0</v>
      </c>
      <c r="H23" s="97">
        <f>IF(SUM(I23:$J23)&gt;=INDEX(前期规划!$G$17:$K$17,MATCH($B$3,前期规划!$G$10:$K$10,0)),0,
IF(SUM(I23:$J23)+INDEX(前期规划!$Y$11:$BB$53,MATCH(节奏预期!$B23,前期规划!$Q$11:$Q$53,0),MATCH(节奏预期!$B$3&amp;节奏预期!H$5,前期规划!$Y$8:$BB$8,0))&gt;=INDEX(前期规划!$G$17:$K$17,MATCH($B$3,前期规划!$G$10:$K$10,0)),INDEX(前期规划!$G$17:$K$17,MATCH($B$3,前期规划!$G$10:$K$10,0))-SUM(I23:$J23),
INDEX(前期规划!$Y$11:$BB$53,MATCH(节奏预期!$B23,前期规划!$Q$11:$Q$53,0),MATCH(节奏预期!$B$3&amp;节奏预期!H$5,前期规划!$Y$8:$BB$8,0))))</f>
        <v>9</v>
      </c>
      <c r="I23" s="97">
        <f>IF(SUM(J23:$J23)&gt;=INDEX(前期规划!$G$17:$K$17,MATCH($B$3,前期规划!$G$10:$K$10,0)),0,
IF(SUM(J23:$J23)+INDEX(前期规划!$Y$11:$BB$53,MATCH(节奏预期!$B23,前期规划!$Q$11:$Q$53,0),MATCH(节奏预期!$B$3&amp;节奏预期!I$5,前期规划!$Y$8:$BB$8,0))&gt;=INDEX(前期规划!$G$17:$K$17,MATCH($B$3,前期规划!$G$10:$K$10,0)),INDEX(前期规划!$G$17:$K$17,MATCH($B$3,前期规划!$G$10:$K$10,0))-SUM(J23:$J23),
INDEX(前期规划!$Y$11:$BB$53,MATCH(节奏预期!$B23,前期规划!$Q$11:$Q$53,0),MATCH(节奏预期!$B$3&amp;节奏预期!I$5,前期规划!$Y$8:$BB$8,0))))</f>
        <v>6</v>
      </c>
      <c r="J23" s="97">
        <f>INDEX(前期规划!$Y$11:$BB$53,MATCH(节奏预期!$B23,前期规划!$Q$11:$Q$53,0),MATCH(节奏预期!$B$3&amp;节奏预期!J$5,前期规划!$Y$8:$BB$8,0))</f>
        <v>0</v>
      </c>
      <c r="K23" s="24">
        <f>MIN(求节点(装备产销验证!$B$6:$B$165,装备产销验证!C$6:C$165,$D23)/40/IF(RIGHT(K$5,1)="+",1,(MAX(W$6:W23)+1)),1)</f>
        <v>1</v>
      </c>
      <c r="L23" s="24">
        <f>MIN(求节点(装备产销验证!$B$6:$B$165,装备产销验证!D$6:D$165,$D23)/40/IF(RIGHT(L$5,1)="+",1,(MAX(X$6:X23)+1)),1)</f>
        <v>1</v>
      </c>
      <c r="M23" s="24">
        <f>MIN(求节点(装备产销验证!$B$6:$B$165,装备产销验证!E$6:E$165,$D23)/40/IF(RIGHT(M$5,1)="+",1,(MAX(Y$6:Y23)+1)),1)</f>
        <v>0.27341227979402638</v>
      </c>
      <c r="N23" s="24">
        <f>MIN(求节点(装备产销验证!$B$6:$B$165,装备产销验证!F$6:F$165,$D23)/40/IF(RIGHT(N$5,1)="+",1,(MAX(Z$6:Z23)+1)),1)</f>
        <v>0.29698044312493466</v>
      </c>
      <c r="O23" s="24">
        <f>MIN(求节点(装备产销验证!$B$6:$B$165,装备产销验证!G$6:G$165,$D23)/40/IF(RIGHT(O$5,1)="+",1,(MAX(AA$6:AA23)+1)),1)</f>
        <v>4.9657926362936915E-2</v>
      </c>
      <c r="P23" s="24">
        <f>MIN(求节点(装备产销验证!$B$6:$B$165,装备产销验证!H$6:H$165,$D23)/40/IF(RIGHT(P$5,1)="+",1,(MAX(AB$6:AB23)+1)),1)</f>
        <v>7.9247744711294935E-2</v>
      </c>
      <c r="Q23" s="69">
        <f>IF(E23=0,0,MIN(INDEX(前期规划!$C$48:$C$53,MATCH(Q$5,前期规划!$B$48:$B$53,0)),INDEX(前期规划!$BC$11:$BG$53,MATCH($B23,前期规划!$Q$11:$Q$53,0),MATCH(节奏预期!$B$3,前期规划!$BC$10:$BG$10,0))))</f>
        <v>0</v>
      </c>
      <c r="R23" s="69">
        <f>IF(F23=0,0,MIN(INDEX(前期规划!$C$48:$C$53,MATCH(R$5,前期规划!$B$48:$B$53,0)),INDEX(前期规划!$BC$11:$BG$53,MATCH($B23,前期规划!$Q$11:$Q$53,0),MATCH(节奏预期!$B$3,前期规划!$BC$10:$BG$10,0))))</f>
        <v>0</v>
      </c>
      <c r="S23" s="69">
        <f>IF(G23=0,0,MIN(INDEX(前期规划!$C$48:$C$53,MATCH(S$5,前期规划!$B$48:$B$53,0)),INDEX(前期规划!$BC$11:$BG$53,MATCH($B23,前期规划!$Q$11:$Q$53,0),MATCH(节奏预期!$B$3,前期规划!$BC$10:$BG$10,0))))</f>
        <v>0</v>
      </c>
      <c r="T23" s="79">
        <f>IF(H23=0,0,MIN(INDEX(前期规划!$C$48:$C$53,MATCH(T$5,前期规划!$B$48:$B$53,0)),INDEX(前期规划!$BC$11:$BG$53,MATCH($B23,前期规划!$Q$11:$Q$53,0),MATCH(节奏预期!$B$3,前期规划!$BC$10:$BG$10,0))))</f>
        <v>67</v>
      </c>
      <c r="U23" s="69">
        <f>IF(I23=0,0,MIN(INDEX(前期规划!$C$48:$C$53,MATCH(U$5,前期规划!$B$48:$B$53,0)),INDEX(前期规划!$BC$11:$BG$53,MATCH($B23,前期规划!$Q$11:$Q$53,0),MATCH(节奏预期!$B$3,前期规划!$BC$10:$BG$10,0))))</f>
        <v>67</v>
      </c>
      <c r="V23" s="69">
        <f>IF(J23=0,0,MIN(INDEX(前期规划!$C$48:$C$53,MATCH(V$5,前期规划!$B$48:$B$53,0)),INDEX(前期规划!$BC$11:$BG$53,MATCH($B23,前期规划!$Q$11:$Q$53,0),MATCH(节奏预期!$B$3,前期规划!$BC$10:$BG$10,0))))</f>
        <v>0</v>
      </c>
      <c r="W23" s="109">
        <f>IF(Q23=0,0,IF(Q23&gt;MAX(装备突破!D$6:D$22),MAX(装备突破!D$6:D$22),IF(Q23=0,0,IF(Q23&lt;装备突破!D$6,0,IFERROR(MATCH(Q23,装备突破!D$6:D$22,0)-1,MATCH(Q23,装备突破!D$6:D$22,1))))))</f>
        <v>0</v>
      </c>
      <c r="X23" s="109">
        <f>IF(R23=0,0,IF(R23&gt;MAX(装备突破!E$6:E$22),MAX(装备突破!E$6:E$22),IF(R23=0,0,IF(R23&lt;装备突破!E$6,0,IFERROR(MATCH(R23,装备突破!E$6:E$22,0)-1,MATCH(R23,装备突破!E$6:E$22,1))))))</f>
        <v>0</v>
      </c>
      <c r="Y23" s="109">
        <f>IF(S23=0,0,IF(S23&gt;MAX(装备突破!F$6:F$22),MAX(装备突破!F$6:F$22),IF(S23=0,0,IF(S23&lt;装备突破!F$6,0,IFERROR(MATCH(S23,装备突破!F$6:F$22,0)-1,MATCH(S23,装备突破!F$6:F$22,1))))))</f>
        <v>0</v>
      </c>
      <c r="Z23" s="109">
        <f>IF(T23=0,0,IF(T23&gt;MAX(装备突破!G$6:G$22),MAX(装备突破!G$6:G$22),IF(T23=0,0,IF(T23&lt;装备突破!G$6,0,IFERROR(MATCH(T23,装备突破!G$6:G$22,0)-1,MATCH(T23,装备突破!G$6:G$22,1))))))</f>
        <v>6</v>
      </c>
      <c r="AA23" s="109">
        <f>IF(U23=0,0,IF(U23&gt;MAX(装备突破!H$6:H$22),MAX(装备突破!H$6:H$22),IF(U23=0,0,IF(U23&lt;装备突破!H$6,0,IFERROR(MATCH(U23,装备突破!H$6:H$22,0)-1,MATCH(U23,装备突破!H$6:H$22,1))))))</f>
        <v>6</v>
      </c>
      <c r="AB23" s="109">
        <f>IF(V23=0,0,IF(V23&gt;MAX(装备突破!I$6:I$22),MAX(装备突破!I$6:I$22),IF(V23=0,0,IF(V23&lt;装备突破!I$6,0,IFERROR(MATCH(V23,装备突破!I$6:I$22,0)-1,MATCH(V23,装备突破!I$6:I$22,1))))))</f>
        <v>0</v>
      </c>
      <c r="AC23" s="37"/>
    </row>
    <row r="24" spans="1:42" x14ac:dyDescent="0.15">
      <c r="A24" s="34">
        <v>22</v>
      </c>
      <c r="B24" s="76">
        <f>前期规划!Q29</f>
        <v>570</v>
      </c>
      <c r="C24" s="70">
        <f t="shared" si="0"/>
        <v>30</v>
      </c>
      <c r="D24" s="97">
        <f>求节点(节奏总纲!$P$4:$P$163,节奏总纲!$O$4:$O$163,B24)</f>
        <v>91.564978527410844</v>
      </c>
      <c r="E24" s="97">
        <f>IF(SUM(F24:$J24)&gt;=INDEX(前期规划!$G$17:$K$17,MATCH($B$3,前期规划!$G$10:$K$10,0)),0,
IF(SUM(F24:$J24)+INDEX(前期规划!$Y$11:$BB$53,MATCH(节奏预期!$B24,前期规划!$Q$11:$Q$53,0),MATCH(节奏预期!$B$3&amp;节奏预期!E$5,前期规划!$Y$8:$BB$8,0))&gt;=INDEX(前期规划!$G$17:$K$17,MATCH($B$3,前期规划!$G$10:$K$10,0)),INDEX(前期规划!$G$17:$K$17,MATCH($B$3,前期规划!$G$10:$K$10,0))-SUM(F24:$J24),
INDEX(前期规划!$Y$11:$BB$53,MATCH(节奏预期!$B24,前期规划!$Q$11:$Q$53,0),MATCH(节奏预期!$B$3&amp;节奏预期!E$5,前期规划!$Y$8:$BB$8,0))))</f>
        <v>0</v>
      </c>
      <c r="F24" s="97">
        <f>IF(SUM(G24:$J24)&gt;=INDEX(前期规划!$G$17:$K$17,MATCH($B$3,前期规划!$G$10:$K$10,0)),0,
IF(SUM(G24:$J24)+INDEX(前期规划!$Y$11:$BB$53,MATCH(节奏预期!$B24,前期规划!$Q$11:$Q$53,0),MATCH(节奏预期!$B$3&amp;节奏预期!F$5,前期规划!$Y$8:$BB$8,0))&gt;=INDEX(前期规划!$G$17:$K$17,MATCH($B$3,前期规划!$G$10:$K$10,0)),INDEX(前期规划!$G$17:$K$17,MATCH($B$3,前期规划!$G$10:$K$10,0))-SUM(G24:$J24),
INDEX(前期规划!$Y$11:$BB$53,MATCH(节奏预期!$B24,前期规划!$Q$11:$Q$53,0),MATCH(节奏预期!$B$3&amp;节奏预期!F$5,前期规划!$Y$8:$BB$8,0))))</f>
        <v>0</v>
      </c>
      <c r="G24" s="97">
        <f>IF(SUM(H24:$J24)&gt;=INDEX(前期规划!$G$17:$K$17,MATCH($B$3,前期规划!$G$10:$K$10,0)),0,
IF(SUM(H24:$J24)+INDEX(前期规划!$Y$11:$BB$53,MATCH(节奏预期!$B24,前期规划!$Q$11:$Q$53,0),MATCH(节奏预期!$B$3&amp;节奏预期!G$5,前期规划!$Y$8:$BB$8,0))&gt;=INDEX(前期规划!$G$17:$K$17,MATCH($B$3,前期规划!$G$10:$K$10,0)),INDEX(前期规划!$G$17:$K$17,MATCH($B$3,前期规划!$G$10:$K$10,0))-SUM(H24:$J24),
INDEX(前期规划!$Y$11:$BB$53,MATCH(节奏预期!$B24,前期规划!$Q$11:$Q$53,0),MATCH(节奏预期!$B$3&amp;节奏预期!G$5,前期规划!$Y$8:$BB$8,0))))</f>
        <v>0</v>
      </c>
      <c r="H24" s="97">
        <f>IF(SUM(I24:$J24)&gt;=INDEX(前期规划!$G$17:$K$17,MATCH($B$3,前期规划!$G$10:$K$10,0)),0,
IF(SUM(I24:$J24)+INDEX(前期规划!$Y$11:$BB$53,MATCH(节奏预期!$B24,前期规划!$Q$11:$Q$53,0),MATCH(节奏预期!$B$3&amp;节奏预期!H$5,前期规划!$Y$8:$BB$8,0))&gt;=INDEX(前期规划!$G$17:$K$17,MATCH($B$3,前期规划!$G$10:$K$10,0)),INDEX(前期规划!$G$17:$K$17,MATCH($B$3,前期规划!$G$10:$K$10,0))-SUM(I24:$J24),
INDEX(前期规划!$Y$11:$BB$53,MATCH(节奏预期!$B24,前期规划!$Q$11:$Q$53,0),MATCH(节奏预期!$B$3&amp;节奏预期!H$5,前期规划!$Y$8:$BB$8,0))))</f>
        <v>8.25</v>
      </c>
      <c r="I24" s="97">
        <f>IF(SUM(J24:$J24)&gt;=INDEX(前期规划!$G$17:$K$17,MATCH($B$3,前期规划!$G$10:$K$10,0)),0,
IF(SUM(J24:$J24)+INDEX(前期规划!$Y$11:$BB$53,MATCH(节奏预期!$B24,前期规划!$Q$11:$Q$53,0),MATCH(节奏预期!$B$3&amp;节奏预期!I$5,前期规划!$Y$8:$BB$8,0))&gt;=INDEX(前期规划!$G$17:$K$17,MATCH($B$3,前期规划!$G$10:$K$10,0)),INDEX(前期规划!$G$17:$K$17,MATCH($B$3,前期规划!$G$10:$K$10,0))-SUM(J24:$J24),
INDEX(前期规划!$Y$11:$BB$53,MATCH(节奏预期!$B24,前期规划!$Q$11:$Q$53,0),MATCH(节奏预期!$B$3&amp;节奏预期!I$5,前期规划!$Y$8:$BB$8,0))))</f>
        <v>6.75</v>
      </c>
      <c r="J24" s="97">
        <f>INDEX(前期规划!$Y$11:$BB$53,MATCH(节奏预期!$B24,前期规划!$Q$11:$Q$53,0),MATCH(节奏预期!$B$3&amp;节奏预期!J$5,前期规划!$Y$8:$BB$8,0))</f>
        <v>0</v>
      </c>
      <c r="K24" s="24">
        <f>MIN(求节点(装备产销验证!$B$6:$B$165,装备产销验证!C$6:C$165,$D24)/40/IF(RIGHT(K$5,1)="+",1,(MAX(W$6:W24)+1)),1)</f>
        <v>1</v>
      </c>
      <c r="L24" s="24">
        <f>MIN(求节点(装备产销验证!$B$6:$B$165,装备产销验证!D$6:D$165,$D24)/40/IF(RIGHT(L$5,1)="+",1,(MAX(X$6:X24)+1)),1)</f>
        <v>1</v>
      </c>
      <c r="M24" s="24">
        <f>MIN(求节点(装备产销验证!$B$6:$B$165,装备产销验证!E$6:E$165,$D24)/40/IF(RIGHT(M$5,1)="+",1,(MAX(Y$6:Y24)+1)),1)</f>
        <v>0.30527899749504178</v>
      </c>
      <c r="N24" s="24">
        <f>MIN(求节点(装备产销验证!$B$6:$B$165,装备产销验证!F$6:F$165,$D24)/40/IF(RIGHT(N$5,1)="+",1,(MAX(Z$6:Z24)+1)),1)</f>
        <v>0.32035453352230836</v>
      </c>
      <c r="O24" s="24">
        <f>MIN(求节点(装备产销验证!$B$6:$B$165,装备产销验证!G$6:G$165,$D24)/40/IF(RIGHT(O$5,1)="+",1,(MAX(AA$6:AA24)+1)),1)</f>
        <v>5.1917780927352317E-2</v>
      </c>
      <c r="P24" s="24">
        <f>MIN(求节点(装备产销验证!$B$6:$B$165,装备产销验证!H$6:H$165,$D24)/40/IF(RIGHT(P$5,1)="+",1,(MAX(AB$6:AB24)+1)),1)</f>
        <v>8.2984909931758791E-2</v>
      </c>
      <c r="Q24" s="69">
        <f>IF(E24=0,0,MIN(INDEX(前期规划!$C$48:$C$53,MATCH(Q$5,前期规划!$B$48:$B$53,0)),INDEX(前期规划!$BC$11:$BG$53,MATCH($B24,前期规划!$Q$11:$Q$53,0),MATCH(节奏预期!$B$3,前期规划!$BC$10:$BG$10,0))))</f>
        <v>0</v>
      </c>
      <c r="R24" s="69">
        <f>IF(F24=0,0,MIN(INDEX(前期规划!$C$48:$C$53,MATCH(R$5,前期规划!$B$48:$B$53,0)),INDEX(前期规划!$BC$11:$BG$53,MATCH($B24,前期规划!$Q$11:$Q$53,0),MATCH(节奏预期!$B$3,前期规划!$BC$10:$BG$10,0))))</f>
        <v>0</v>
      </c>
      <c r="S24" s="69">
        <f>IF(G24=0,0,MIN(INDEX(前期规划!$C$48:$C$53,MATCH(S$5,前期规划!$B$48:$B$53,0)),INDEX(前期规划!$BC$11:$BG$53,MATCH($B24,前期规划!$Q$11:$Q$53,0),MATCH(节奏预期!$B$3,前期规划!$BC$10:$BG$10,0))))</f>
        <v>0</v>
      </c>
      <c r="T24" s="79">
        <f>IF(H24=0,0,MIN(INDEX(前期规划!$C$48:$C$53,MATCH(T$5,前期规划!$B$48:$B$53,0)),INDEX(前期规划!$BC$11:$BG$53,MATCH($B24,前期规划!$Q$11:$Q$53,0),MATCH(节奏预期!$B$3,前期规划!$BC$10:$BG$10,0))))</f>
        <v>68.5</v>
      </c>
      <c r="U24" s="69">
        <f>IF(I24=0,0,MIN(INDEX(前期规划!$C$48:$C$53,MATCH(U$5,前期规划!$B$48:$B$53,0)),INDEX(前期规划!$BC$11:$BG$53,MATCH($B24,前期规划!$Q$11:$Q$53,0),MATCH(节奏预期!$B$3,前期规划!$BC$10:$BG$10,0))))</f>
        <v>68.5</v>
      </c>
      <c r="V24" s="69">
        <f>IF(J24=0,0,MIN(INDEX(前期规划!$C$48:$C$53,MATCH(V$5,前期规划!$B$48:$B$53,0)),INDEX(前期规划!$BC$11:$BG$53,MATCH($B24,前期规划!$Q$11:$Q$53,0),MATCH(节奏预期!$B$3,前期规划!$BC$10:$BG$10,0))))</f>
        <v>0</v>
      </c>
      <c r="W24" s="109">
        <f>IF(Q24=0,0,IF(Q24&gt;MAX(装备突破!D$6:D$22),MAX(装备突破!D$6:D$22),IF(Q24=0,0,IF(Q24&lt;装备突破!D$6,0,IFERROR(MATCH(Q24,装备突破!D$6:D$22,0)-1,MATCH(Q24,装备突破!D$6:D$22,1))))))</f>
        <v>0</v>
      </c>
      <c r="X24" s="109">
        <f>IF(R24=0,0,IF(R24&gt;MAX(装备突破!E$6:E$22),MAX(装备突破!E$6:E$22),IF(R24=0,0,IF(R24&lt;装备突破!E$6,0,IFERROR(MATCH(R24,装备突破!E$6:E$22,0)-1,MATCH(R24,装备突破!E$6:E$22,1))))))</f>
        <v>0</v>
      </c>
      <c r="Y24" s="109">
        <f>IF(S24=0,0,IF(S24&gt;MAX(装备突破!F$6:F$22),MAX(装备突破!F$6:F$22),IF(S24=0,0,IF(S24&lt;装备突破!F$6,0,IFERROR(MATCH(S24,装备突破!F$6:F$22,0)-1,MATCH(S24,装备突破!F$6:F$22,1))))))</f>
        <v>0</v>
      </c>
      <c r="Z24" s="109">
        <f>IF(T24=0,0,IF(T24&gt;MAX(装备突破!G$6:G$22),MAX(装备突破!G$6:G$22),IF(T24=0,0,IF(T24&lt;装备突破!G$6,0,IFERROR(MATCH(T24,装备突破!G$6:G$22,0)-1,MATCH(T24,装备突破!G$6:G$22,1))))))</f>
        <v>6</v>
      </c>
      <c r="AA24" s="109">
        <f>IF(U24=0,0,IF(U24&gt;MAX(装备突破!H$6:H$22),MAX(装备突破!H$6:H$22),IF(U24=0,0,IF(U24&lt;装备突破!H$6,0,IFERROR(MATCH(U24,装备突破!H$6:H$22,0)-1,MATCH(U24,装备突破!H$6:H$22,1))))))</f>
        <v>6</v>
      </c>
      <c r="AB24" s="109">
        <f>IF(V24=0,0,IF(V24&gt;MAX(装备突破!I$6:I$22),MAX(装备突破!I$6:I$22),IF(V24=0,0,IF(V24&lt;装备突破!I$6,0,IFERROR(MATCH(V24,装备突破!I$6:I$22,0)-1,MATCH(V24,装备突破!I$6:I$22,1))))))</f>
        <v>0</v>
      </c>
    </row>
    <row r="25" spans="1:42" s="37" customFormat="1" x14ac:dyDescent="0.15">
      <c r="A25" s="34">
        <v>23</v>
      </c>
      <c r="B25" s="76">
        <f>前期规划!Q30</f>
        <v>600</v>
      </c>
      <c r="C25" s="76">
        <f t="shared" ref="C25:C41" si="1">B25-B24</f>
        <v>30</v>
      </c>
      <c r="D25" s="97">
        <f>求节点(节奏总纲!$P$4:$P$163,节奏总纲!$O$4:$O$163,B25)</f>
        <v>92.304802564325527</v>
      </c>
      <c r="E25" s="97">
        <f>IF(SUM(F25:$J25)&gt;=INDEX(前期规划!$G$17:$K$17,MATCH($B$3,前期规划!$G$10:$K$10,0)),0,
IF(SUM(F25:$J25)+INDEX(前期规划!$Y$11:$BB$53,MATCH(节奏预期!$B25,前期规划!$Q$11:$Q$53,0),MATCH(节奏预期!$B$3&amp;节奏预期!E$5,前期规划!$Y$8:$BB$8,0))&gt;=INDEX(前期规划!$G$17:$K$17,MATCH($B$3,前期规划!$G$10:$K$10,0)),INDEX(前期规划!$G$17:$K$17,MATCH($B$3,前期规划!$G$10:$K$10,0))-SUM(F25:$J25),
INDEX(前期规划!$Y$11:$BB$53,MATCH(节奏预期!$B25,前期规划!$Q$11:$Q$53,0),MATCH(节奏预期!$B$3&amp;节奏预期!E$5,前期规划!$Y$8:$BB$8,0))))</f>
        <v>0</v>
      </c>
      <c r="F25" s="97">
        <f>IF(SUM(G25:$J25)&gt;=INDEX(前期规划!$G$17:$K$17,MATCH($B$3,前期规划!$G$10:$K$10,0)),0,
IF(SUM(G25:$J25)+INDEX(前期规划!$Y$11:$BB$53,MATCH(节奏预期!$B25,前期规划!$Q$11:$Q$53,0),MATCH(节奏预期!$B$3&amp;节奏预期!F$5,前期规划!$Y$8:$BB$8,0))&gt;=INDEX(前期规划!$G$17:$K$17,MATCH($B$3,前期规划!$G$10:$K$10,0)),INDEX(前期规划!$G$17:$K$17,MATCH($B$3,前期规划!$G$10:$K$10,0))-SUM(G25:$J25),
INDEX(前期规划!$Y$11:$BB$53,MATCH(节奏预期!$B25,前期规划!$Q$11:$Q$53,0),MATCH(节奏预期!$B$3&amp;节奏预期!F$5,前期规划!$Y$8:$BB$8,0))))</f>
        <v>0</v>
      </c>
      <c r="G25" s="97">
        <f>IF(SUM(H25:$J25)&gt;=INDEX(前期规划!$G$17:$K$17,MATCH($B$3,前期规划!$G$10:$K$10,0)),0,
IF(SUM(H25:$J25)+INDEX(前期规划!$Y$11:$BB$53,MATCH(节奏预期!$B25,前期规划!$Q$11:$Q$53,0),MATCH(节奏预期!$B$3&amp;节奏预期!G$5,前期规划!$Y$8:$BB$8,0))&gt;=INDEX(前期规划!$G$17:$K$17,MATCH($B$3,前期规划!$G$10:$K$10,0)),INDEX(前期规划!$G$17:$K$17,MATCH($B$3,前期规划!$G$10:$K$10,0))-SUM(H25:$J25),
INDEX(前期规划!$Y$11:$BB$53,MATCH(节奏预期!$B25,前期规划!$Q$11:$Q$53,0),MATCH(节奏预期!$B$3&amp;节奏预期!G$5,前期规划!$Y$8:$BB$8,0))))</f>
        <v>0</v>
      </c>
      <c r="H25" s="97">
        <f>IF(SUM(I25:$J25)&gt;=INDEX(前期规划!$G$17:$K$17,MATCH($B$3,前期规划!$G$10:$K$10,0)),0,
IF(SUM(I25:$J25)+INDEX(前期规划!$Y$11:$BB$53,MATCH(节奏预期!$B25,前期规划!$Q$11:$Q$53,0),MATCH(节奏预期!$B$3&amp;节奏预期!H$5,前期规划!$Y$8:$BB$8,0))&gt;=INDEX(前期规划!$G$17:$K$17,MATCH($B$3,前期规划!$G$10:$K$10,0)),INDEX(前期规划!$G$17:$K$17,MATCH($B$3,前期规划!$G$10:$K$10,0))-SUM(I25:$J25),
INDEX(前期规划!$Y$11:$BB$53,MATCH(节奏预期!$B25,前期规划!$Q$11:$Q$53,0),MATCH(节奏预期!$B$3&amp;节奏预期!H$5,前期规划!$Y$8:$BB$8,0))))</f>
        <v>7.5</v>
      </c>
      <c r="I25" s="97">
        <f>IF(SUM(J25:$J25)&gt;=INDEX(前期规划!$G$17:$K$17,MATCH($B$3,前期规划!$G$10:$K$10,0)),0,
IF(SUM(J25:$J25)+INDEX(前期规划!$Y$11:$BB$53,MATCH(节奏预期!$B25,前期规划!$Q$11:$Q$53,0),MATCH(节奏预期!$B$3&amp;节奏预期!I$5,前期规划!$Y$8:$BB$8,0))&gt;=INDEX(前期规划!$G$17:$K$17,MATCH($B$3,前期规划!$G$10:$K$10,0)),INDEX(前期规划!$G$17:$K$17,MATCH($B$3,前期规划!$G$10:$K$10,0))-SUM(J25:$J25),
INDEX(前期规划!$Y$11:$BB$53,MATCH(节奏预期!$B25,前期规划!$Q$11:$Q$53,0),MATCH(节奏预期!$B$3&amp;节奏预期!I$5,前期规划!$Y$8:$BB$8,0))))</f>
        <v>7.5</v>
      </c>
      <c r="J25" s="97">
        <f>INDEX(前期规划!$Y$11:$BB$53,MATCH(节奏预期!$B25,前期规划!$Q$11:$Q$53,0),MATCH(节奏预期!$B$3&amp;节奏预期!J$5,前期规划!$Y$8:$BB$8,0))</f>
        <v>0</v>
      </c>
      <c r="K25" s="24">
        <f>MIN(求节点(装备产销验证!$B$6:$B$165,装备产销验证!C$6:C$165,$D25)/40/IF(RIGHT(K$5,1)="+",1,(MAX(W$6:W25)+1)),1)</f>
        <v>1</v>
      </c>
      <c r="L25" s="24">
        <f>MIN(求节点(装备产销验证!$B$6:$B$165,装备产销验证!D$6:D$165,$D25)/40/IF(RIGHT(L$5,1)="+",1,(MAX(X$6:X25)+1)),1)</f>
        <v>1</v>
      </c>
      <c r="M25" s="24">
        <f>MIN(求节点(装备产销验证!$B$6:$B$165,装备产销验证!E$6:E$165,$D25)/40/IF(RIGHT(M$5,1)="+",1,(MAX(Y$6:Y25)+1)),1)</f>
        <v>0.33824021465359971</v>
      </c>
      <c r="N25" s="24">
        <f>MIN(求节点(装备产销验证!$B$6:$B$165,装备产销验证!F$6:F$165,$D25)/40/IF(RIGHT(N$5,1)="+",1,(MAX(Z$6:Z25)+1)),1)</f>
        <v>0.34413987057056361</v>
      </c>
      <c r="O25" s="24">
        <f>MIN(求节点(装备产销验证!$B$6:$B$165,装备产销验证!G$6:G$165,$D25)/40/IF(RIGHT(O$5,1)="+",1,(MAX(AA$6:AA25)+1)),1)</f>
        <v>5.4098349740149043E-2</v>
      </c>
      <c r="P25" s="24">
        <f>MIN(求节点(装备产销验证!$B$6:$B$165,装备产销验证!H$6:H$165,$D25)/40/IF(RIGHT(P$5,1)="+",1,(MAX(AB$6:AB25)+1)),1)</f>
        <v>8.6568564441641807E-2</v>
      </c>
      <c r="Q25" s="74">
        <f>IF(E25=0,0,MIN(INDEX(前期规划!$C$48:$C$53,MATCH(Q$5,前期规划!$B$48:$B$53,0)),INDEX(前期规划!$BC$11:$BG$53,MATCH($B25,前期规划!$Q$11:$Q$53,0),MATCH(节奏预期!$B$3,前期规划!$BC$10:$BG$10,0))))</f>
        <v>0</v>
      </c>
      <c r="R25" s="74">
        <f>IF(F25=0,0,MIN(INDEX(前期规划!$C$48:$C$53,MATCH(R$5,前期规划!$B$48:$B$53,0)),INDEX(前期规划!$BC$11:$BG$53,MATCH($B25,前期规划!$Q$11:$Q$53,0),MATCH(节奏预期!$B$3,前期规划!$BC$10:$BG$10,0))))</f>
        <v>0</v>
      </c>
      <c r="S25" s="74">
        <f>IF(G25=0,0,MIN(INDEX(前期规划!$C$48:$C$53,MATCH(S$5,前期规划!$B$48:$B$53,0)),INDEX(前期规划!$BC$11:$BG$53,MATCH($B25,前期规划!$Q$11:$Q$53,0),MATCH(节奏预期!$B$3,前期规划!$BC$10:$BG$10,0))))</f>
        <v>0</v>
      </c>
      <c r="T25" s="79">
        <f>IF(H25=0,0,MIN(INDEX(前期规划!$C$48:$C$53,MATCH(T$5,前期规划!$B$48:$B$53,0)),INDEX(前期规划!$BC$11:$BG$53,MATCH($B25,前期规划!$Q$11:$Q$53,0),MATCH(节奏预期!$B$3,前期规划!$BC$10:$BG$10,0))))</f>
        <v>70</v>
      </c>
      <c r="U25" s="74">
        <f>IF(I25=0,0,MIN(INDEX(前期规划!$C$48:$C$53,MATCH(U$5,前期规划!$B$48:$B$53,0)),INDEX(前期规划!$BC$11:$BG$53,MATCH($B25,前期规划!$Q$11:$Q$53,0),MATCH(节奏预期!$B$3,前期规划!$BC$10:$BG$10,0))))</f>
        <v>70</v>
      </c>
      <c r="V25" s="74">
        <f>IF(J25=0,0,MIN(INDEX(前期规划!$C$48:$C$53,MATCH(V$5,前期规划!$B$48:$B$53,0)),INDEX(前期规划!$BC$11:$BG$53,MATCH($B25,前期规划!$Q$11:$Q$53,0),MATCH(节奏预期!$B$3,前期规划!$BC$10:$BG$10,0))))</f>
        <v>0</v>
      </c>
      <c r="W25" s="109">
        <f>IF(Q25=0,0,IF(Q25&gt;MAX(装备突破!D$6:D$22),MAX(装备突破!D$6:D$22),IF(Q25=0,0,IF(Q25&lt;装备突破!D$6,0,IFERROR(MATCH(Q25,装备突破!D$6:D$22,0)-1,MATCH(Q25,装备突破!D$6:D$22,1))))))</f>
        <v>0</v>
      </c>
      <c r="X25" s="109">
        <f>IF(R25=0,0,IF(R25&gt;MAX(装备突破!E$6:E$22),MAX(装备突破!E$6:E$22),IF(R25=0,0,IF(R25&lt;装备突破!E$6,0,IFERROR(MATCH(R25,装备突破!E$6:E$22,0)-1,MATCH(R25,装备突破!E$6:E$22,1))))))</f>
        <v>0</v>
      </c>
      <c r="Y25" s="109">
        <f>IF(S25=0,0,IF(S25&gt;MAX(装备突破!F$6:F$22),MAX(装备突破!F$6:F$22),IF(S25=0,0,IF(S25&lt;装备突破!F$6,0,IFERROR(MATCH(S25,装备突破!F$6:F$22,0)-1,MATCH(S25,装备突破!F$6:F$22,1))))))</f>
        <v>0</v>
      </c>
      <c r="Z25" s="109">
        <f>IF(T25=0,0,IF(T25&gt;MAX(装备突破!G$6:G$22),MAX(装备突破!G$6:G$22),IF(T25=0,0,IF(T25&lt;装备突破!G$6,0,IFERROR(MATCH(T25,装备突破!G$6:G$22,0)-1,MATCH(T25,装备突破!G$6:G$22,1))))))</f>
        <v>6</v>
      </c>
      <c r="AA25" s="109">
        <f>IF(U25=0,0,IF(U25&gt;MAX(装备突破!H$6:H$22),MAX(装备突破!H$6:H$22),IF(U25=0,0,IF(U25&lt;装备突破!H$6,0,IFERROR(MATCH(U25,装备突破!H$6:H$22,0)-1,MATCH(U25,装备突破!H$6:H$22,1))))))</f>
        <v>6</v>
      </c>
      <c r="AB25" s="109">
        <f>IF(V25=0,0,IF(V25&gt;MAX(装备突破!I$6:I$22),MAX(装备突破!I$6:I$22),IF(V25=0,0,IF(V25&lt;装备突破!I$6,0,IFERROR(MATCH(V25,装备突破!I$6:I$22,0)-1,MATCH(V25,装备突破!I$6:I$22,1))))))</f>
        <v>0</v>
      </c>
    </row>
    <row r="26" spans="1:42" s="37" customFormat="1" x14ac:dyDescent="0.15">
      <c r="A26" s="34">
        <v>24</v>
      </c>
      <c r="B26" s="76">
        <f>前期规划!Q31</f>
        <v>630</v>
      </c>
      <c r="C26" s="76">
        <f t="shared" si="1"/>
        <v>30</v>
      </c>
      <c r="D26" s="97">
        <f>求节点(节奏总纲!$P$4:$P$163,节奏总纲!$O$4:$O$163,B26)</f>
        <v>93.014456893313053</v>
      </c>
      <c r="E26" s="97">
        <f>IF(SUM(F26:$J26)&gt;=INDEX(前期规划!$G$17:$K$17,MATCH($B$3,前期规划!$G$10:$K$10,0)),0,
IF(SUM(F26:$J26)+INDEX(前期规划!$Y$11:$BB$53,MATCH(节奏预期!$B26,前期规划!$Q$11:$Q$53,0),MATCH(节奏预期!$B$3&amp;节奏预期!E$5,前期规划!$Y$8:$BB$8,0))&gt;=INDEX(前期规划!$G$17:$K$17,MATCH($B$3,前期规划!$G$10:$K$10,0)),INDEX(前期规划!$G$17:$K$17,MATCH($B$3,前期规划!$G$10:$K$10,0))-SUM(F26:$J26),
INDEX(前期规划!$Y$11:$BB$53,MATCH(节奏预期!$B26,前期规划!$Q$11:$Q$53,0),MATCH(节奏预期!$B$3&amp;节奏预期!E$5,前期规划!$Y$8:$BB$8,0))))</f>
        <v>0</v>
      </c>
      <c r="F26" s="97">
        <f>IF(SUM(G26:$J26)&gt;=INDEX(前期规划!$G$17:$K$17,MATCH($B$3,前期规划!$G$10:$K$10,0)),0,
IF(SUM(G26:$J26)+INDEX(前期规划!$Y$11:$BB$53,MATCH(节奏预期!$B26,前期规划!$Q$11:$Q$53,0),MATCH(节奏预期!$B$3&amp;节奏预期!F$5,前期规划!$Y$8:$BB$8,0))&gt;=INDEX(前期规划!$G$17:$K$17,MATCH($B$3,前期规划!$G$10:$K$10,0)),INDEX(前期规划!$G$17:$K$17,MATCH($B$3,前期规划!$G$10:$K$10,0))-SUM(G26:$J26),
INDEX(前期规划!$Y$11:$BB$53,MATCH(节奏预期!$B26,前期规划!$Q$11:$Q$53,0),MATCH(节奏预期!$B$3&amp;节奏预期!F$5,前期规划!$Y$8:$BB$8,0))))</f>
        <v>0</v>
      </c>
      <c r="G26" s="97">
        <f>IF(SUM(H26:$J26)&gt;=INDEX(前期规划!$G$17:$K$17,MATCH($B$3,前期规划!$G$10:$K$10,0)),0,
IF(SUM(H26:$J26)+INDEX(前期规划!$Y$11:$BB$53,MATCH(节奏预期!$B26,前期规划!$Q$11:$Q$53,0),MATCH(节奏预期!$B$3&amp;节奏预期!G$5,前期规划!$Y$8:$BB$8,0))&gt;=INDEX(前期规划!$G$17:$K$17,MATCH($B$3,前期规划!$G$10:$K$10,0)),INDEX(前期规划!$G$17:$K$17,MATCH($B$3,前期规划!$G$10:$K$10,0))-SUM(H26:$J26),
INDEX(前期规划!$Y$11:$BB$53,MATCH(节奏预期!$B26,前期规划!$Q$11:$Q$53,0),MATCH(节奏预期!$B$3&amp;节奏预期!G$5,前期规划!$Y$8:$BB$8,0))))</f>
        <v>0</v>
      </c>
      <c r="H26" s="97">
        <f>IF(SUM(I26:$J26)&gt;=INDEX(前期规划!$G$17:$K$17,MATCH($B$3,前期规划!$G$10:$K$10,0)),0,
IF(SUM(I26:$J26)+INDEX(前期规划!$Y$11:$BB$53,MATCH(节奏预期!$B26,前期规划!$Q$11:$Q$53,0),MATCH(节奏预期!$B$3&amp;节奏预期!H$5,前期规划!$Y$8:$BB$8,0))&gt;=INDEX(前期规划!$G$17:$K$17,MATCH($B$3,前期规划!$G$10:$K$10,0)),INDEX(前期规划!$G$17:$K$17,MATCH($B$3,前期规划!$G$10:$K$10,0))-SUM(I26:$J26),
INDEX(前期规划!$Y$11:$BB$53,MATCH(节奏预期!$B26,前期规划!$Q$11:$Q$53,0),MATCH(节奏预期!$B$3&amp;节奏预期!H$5,前期规划!$Y$8:$BB$8,0))))</f>
        <v>6.75</v>
      </c>
      <c r="I26" s="97">
        <f>IF(SUM(J26:$J26)&gt;=INDEX(前期规划!$G$17:$K$17,MATCH($B$3,前期规划!$G$10:$K$10,0)),0,
IF(SUM(J26:$J26)+INDEX(前期规划!$Y$11:$BB$53,MATCH(节奏预期!$B26,前期规划!$Q$11:$Q$53,0),MATCH(节奏预期!$B$3&amp;节奏预期!I$5,前期规划!$Y$8:$BB$8,0))&gt;=INDEX(前期规划!$G$17:$K$17,MATCH($B$3,前期规划!$G$10:$K$10,0)),INDEX(前期规划!$G$17:$K$17,MATCH($B$3,前期规划!$G$10:$K$10,0))-SUM(J26:$J26),
INDEX(前期规划!$Y$11:$BB$53,MATCH(节奏预期!$B26,前期规划!$Q$11:$Q$53,0),MATCH(节奏预期!$B$3&amp;节奏预期!I$5,前期规划!$Y$8:$BB$8,0))))</f>
        <v>8.25</v>
      </c>
      <c r="J26" s="97">
        <f>INDEX(前期规划!$Y$11:$BB$53,MATCH(节奏预期!$B26,前期规划!$Q$11:$Q$53,0),MATCH(节奏预期!$B$3&amp;节奏预期!J$5,前期规划!$Y$8:$BB$8,0))</f>
        <v>0</v>
      </c>
      <c r="K26" s="24">
        <f>MIN(求节点(装备产销验证!$B$6:$B$165,装备产销验证!C$6:C$165,$D26)/40/IF(RIGHT(K$5,1)="+",1,(MAX(W$6:W26)+1)),1)</f>
        <v>1</v>
      </c>
      <c r="L26" s="24">
        <f>MIN(求节点(装备产销验证!$B$6:$B$165,装备产销验证!D$6:D$165,$D26)/40/IF(RIGHT(L$5,1)="+",1,(MAX(X$6:X26)+1)),1)</f>
        <v>1</v>
      </c>
      <c r="M26" s="24">
        <f>MIN(求节点(装备产销验证!$B$6:$B$165,装备产销验证!E$6:E$165,$D26)/40/IF(RIGHT(M$5,1)="+",1,(MAX(Y$6:Y26)+1)),1)</f>
        <v>0.37214864774958895</v>
      </c>
      <c r="N26" s="24">
        <f>MIN(求节点(装备产销验证!$B$6:$B$165,装备产销验证!F$6:F$165,$D26)/40/IF(RIGHT(N$5,1)="+",1,(MAX(Z$6:Z26)+1)),1)</f>
        <v>0.36828648620906973</v>
      </c>
      <c r="O26" s="24">
        <f>MIN(求节点(装备产销验证!$B$6:$B$165,装备产销验证!G$6:G$165,$D26)/40/IF(RIGHT(O$5,1)="+",1,(MAX(AA$6:AA26)+1)),1)</f>
        <v>4.9185907982477357E-2</v>
      </c>
      <c r="P26" s="24">
        <f>MIN(求节点(装备产销验证!$B$6:$B$165,装备产销验证!H$6:H$165,$D26)/40/IF(RIGHT(P$5,1)="+",1,(MAX(AB$6:AB26)+1)),1)</f>
        <v>9.0023556012366959E-2</v>
      </c>
      <c r="Q26" s="74">
        <f>IF(E26=0,0,MIN(INDEX(前期规划!$C$48:$C$53,MATCH(Q$5,前期规划!$B$48:$B$53,0)),INDEX(前期规划!$BC$11:$BG$53,MATCH($B26,前期规划!$Q$11:$Q$53,0),MATCH(节奏预期!$B$3,前期规划!$BC$10:$BG$10,0))))</f>
        <v>0</v>
      </c>
      <c r="R26" s="74">
        <f>IF(F26=0,0,MIN(INDEX(前期规划!$C$48:$C$53,MATCH(R$5,前期规划!$B$48:$B$53,0)),INDEX(前期规划!$BC$11:$BG$53,MATCH($B26,前期规划!$Q$11:$Q$53,0),MATCH(节奏预期!$B$3,前期规划!$BC$10:$BG$10,0))))</f>
        <v>0</v>
      </c>
      <c r="S26" s="74">
        <f>IF(G26=0,0,MIN(INDEX(前期规划!$C$48:$C$53,MATCH(S$5,前期规划!$B$48:$B$53,0)),INDEX(前期规划!$BC$11:$BG$53,MATCH($B26,前期规划!$Q$11:$Q$53,0),MATCH(节奏预期!$B$3,前期规划!$BC$10:$BG$10,0))))</f>
        <v>0</v>
      </c>
      <c r="T26" s="79">
        <f>IF(H26=0,0,MIN(INDEX(前期规划!$C$48:$C$53,MATCH(T$5,前期规划!$B$48:$B$53,0)),INDEX(前期规划!$BC$11:$BG$53,MATCH($B26,前期规划!$Q$11:$Q$53,0),MATCH(节奏预期!$B$3,前期规划!$BC$10:$BG$10,0))))</f>
        <v>71.5</v>
      </c>
      <c r="U26" s="74">
        <f>IF(I26=0,0,MIN(INDEX(前期规划!$C$48:$C$53,MATCH(U$5,前期规划!$B$48:$B$53,0)),INDEX(前期规划!$BC$11:$BG$53,MATCH($B26,前期规划!$Q$11:$Q$53,0),MATCH(节奏预期!$B$3,前期规划!$BC$10:$BG$10,0))))</f>
        <v>71.5</v>
      </c>
      <c r="V26" s="74">
        <f>IF(J26=0,0,MIN(INDEX(前期规划!$C$48:$C$53,MATCH(V$5,前期规划!$B$48:$B$53,0)),INDEX(前期规划!$BC$11:$BG$53,MATCH($B26,前期规划!$Q$11:$Q$53,0),MATCH(节奏预期!$B$3,前期规划!$BC$10:$BG$10,0))))</f>
        <v>0</v>
      </c>
      <c r="W26" s="109">
        <f>IF(Q26=0,0,IF(Q26&gt;MAX(装备突破!D$6:D$22),MAX(装备突破!D$6:D$22),IF(Q26=0,0,IF(Q26&lt;装备突破!D$6,0,IFERROR(MATCH(Q26,装备突破!D$6:D$22,0)-1,MATCH(Q26,装备突破!D$6:D$22,1))))))</f>
        <v>0</v>
      </c>
      <c r="X26" s="109">
        <f>IF(R26=0,0,IF(R26&gt;MAX(装备突破!E$6:E$22),MAX(装备突破!E$6:E$22),IF(R26=0,0,IF(R26&lt;装备突破!E$6,0,IFERROR(MATCH(R26,装备突破!E$6:E$22,0)-1,MATCH(R26,装备突破!E$6:E$22,1))))))</f>
        <v>0</v>
      </c>
      <c r="Y26" s="109">
        <f>IF(S26=0,0,IF(S26&gt;MAX(装备突破!F$6:F$22),MAX(装备突破!F$6:F$22),IF(S26=0,0,IF(S26&lt;装备突破!F$6,0,IFERROR(MATCH(S26,装备突破!F$6:F$22,0)-1,MATCH(S26,装备突破!F$6:F$22,1))))))</f>
        <v>0</v>
      </c>
      <c r="Z26" s="109">
        <f>IF(T26=0,0,IF(T26&gt;MAX(装备突破!G$6:G$22),MAX(装备突破!G$6:G$22),IF(T26=0,0,IF(T26&lt;装备突破!G$6,0,IFERROR(MATCH(T26,装备突破!G$6:G$22,0)-1,MATCH(T26,装备突破!G$6:G$22,1))))))</f>
        <v>7</v>
      </c>
      <c r="AA26" s="109">
        <f>IF(U26=0,0,IF(U26&gt;MAX(装备突破!H$6:H$22),MAX(装备突破!H$6:H$22),IF(U26=0,0,IF(U26&lt;装备突破!H$6,0,IFERROR(MATCH(U26,装备突破!H$6:H$22,0)-1,MATCH(U26,装备突破!H$6:H$22,1))))))</f>
        <v>7</v>
      </c>
      <c r="AB26" s="109">
        <f>IF(V26=0,0,IF(V26&gt;MAX(装备突破!I$6:I$22),MAX(装备突破!I$6:I$22),IF(V26=0,0,IF(V26&lt;装备突破!I$6,0,IFERROR(MATCH(V26,装备突破!I$6:I$22,0)-1,MATCH(V26,装备突破!I$6:I$22,1))))))</f>
        <v>0</v>
      </c>
    </row>
    <row r="27" spans="1:42" s="37" customFormat="1" x14ac:dyDescent="0.15">
      <c r="A27" s="34">
        <v>25</v>
      </c>
      <c r="B27" s="76">
        <f>前期规划!Q32</f>
        <v>660</v>
      </c>
      <c r="C27" s="76">
        <f t="shared" si="1"/>
        <v>30</v>
      </c>
      <c r="D27" s="97">
        <f>求节点(节奏总纲!$P$4:$P$163,节奏总纲!$O$4:$O$163,B27)</f>
        <v>93.677555929742169</v>
      </c>
      <c r="E27" s="97">
        <f>IF(SUM(F27:$J27)&gt;=INDEX(前期规划!$G$17:$K$17,MATCH($B$3,前期规划!$G$10:$K$10,0)),0,
IF(SUM(F27:$J27)+INDEX(前期规划!$Y$11:$BB$53,MATCH(节奏预期!$B27,前期规划!$Q$11:$Q$53,0),MATCH(节奏预期!$B$3&amp;节奏预期!E$5,前期规划!$Y$8:$BB$8,0))&gt;=INDEX(前期规划!$G$17:$K$17,MATCH($B$3,前期规划!$G$10:$K$10,0)),INDEX(前期规划!$G$17:$K$17,MATCH($B$3,前期规划!$G$10:$K$10,0))-SUM(F27:$J27),
INDEX(前期规划!$Y$11:$BB$53,MATCH(节奏预期!$B27,前期规划!$Q$11:$Q$53,0),MATCH(节奏预期!$B$3&amp;节奏预期!E$5,前期规划!$Y$8:$BB$8,0))))</f>
        <v>0</v>
      </c>
      <c r="F27" s="97">
        <f>IF(SUM(G27:$J27)&gt;=INDEX(前期规划!$G$17:$K$17,MATCH($B$3,前期规划!$G$10:$K$10,0)),0,
IF(SUM(G27:$J27)+INDEX(前期规划!$Y$11:$BB$53,MATCH(节奏预期!$B27,前期规划!$Q$11:$Q$53,0),MATCH(节奏预期!$B$3&amp;节奏预期!F$5,前期规划!$Y$8:$BB$8,0))&gt;=INDEX(前期规划!$G$17:$K$17,MATCH($B$3,前期规划!$G$10:$K$10,0)),INDEX(前期规划!$G$17:$K$17,MATCH($B$3,前期规划!$G$10:$K$10,0))-SUM(G27:$J27),
INDEX(前期规划!$Y$11:$BB$53,MATCH(节奏预期!$B27,前期规划!$Q$11:$Q$53,0),MATCH(节奏预期!$B$3&amp;节奏预期!F$5,前期规划!$Y$8:$BB$8,0))))</f>
        <v>0</v>
      </c>
      <c r="G27" s="97">
        <f>IF(SUM(H27:$J27)&gt;=INDEX(前期规划!$G$17:$K$17,MATCH($B$3,前期规划!$G$10:$K$10,0)),0,
IF(SUM(H27:$J27)+INDEX(前期规划!$Y$11:$BB$53,MATCH(节奏预期!$B27,前期规划!$Q$11:$Q$53,0),MATCH(节奏预期!$B$3&amp;节奏预期!G$5,前期规划!$Y$8:$BB$8,0))&gt;=INDEX(前期规划!$G$17:$K$17,MATCH($B$3,前期规划!$G$10:$K$10,0)),INDEX(前期规划!$G$17:$K$17,MATCH($B$3,前期规划!$G$10:$K$10,0))-SUM(H27:$J27),
INDEX(前期规划!$Y$11:$BB$53,MATCH(节奏预期!$B27,前期规划!$Q$11:$Q$53,0),MATCH(节奏预期!$B$3&amp;节奏预期!G$5,前期规划!$Y$8:$BB$8,0))))</f>
        <v>0</v>
      </c>
      <c r="H27" s="97">
        <f>IF(SUM(I27:$J27)&gt;=INDEX(前期规划!$G$17:$K$17,MATCH($B$3,前期规划!$G$10:$K$10,0)),0,
IF(SUM(I27:$J27)+INDEX(前期规划!$Y$11:$BB$53,MATCH(节奏预期!$B27,前期规划!$Q$11:$Q$53,0),MATCH(节奏预期!$B$3&amp;节奏预期!H$5,前期规划!$Y$8:$BB$8,0))&gt;=INDEX(前期规划!$G$17:$K$17,MATCH($B$3,前期规划!$G$10:$K$10,0)),INDEX(前期规划!$G$17:$K$17,MATCH($B$3,前期规划!$G$10:$K$10,0))-SUM(I27:$J27),
INDEX(前期规划!$Y$11:$BB$53,MATCH(节奏预期!$B27,前期规划!$Q$11:$Q$53,0),MATCH(节奏预期!$B$3&amp;节奏预期!H$5,前期规划!$Y$8:$BB$8,0))))</f>
        <v>6</v>
      </c>
      <c r="I27" s="97">
        <f>IF(SUM(J27:$J27)&gt;=INDEX(前期规划!$G$17:$K$17,MATCH($B$3,前期规划!$G$10:$K$10,0)),0,
IF(SUM(J27:$J27)+INDEX(前期规划!$Y$11:$BB$53,MATCH(节奏预期!$B27,前期规划!$Q$11:$Q$53,0),MATCH(节奏预期!$B$3&amp;节奏预期!I$5,前期规划!$Y$8:$BB$8,0))&gt;=INDEX(前期规划!$G$17:$K$17,MATCH($B$3,前期规划!$G$10:$K$10,0)),INDEX(前期规划!$G$17:$K$17,MATCH($B$3,前期规划!$G$10:$K$10,0))-SUM(J27:$J27),
INDEX(前期规划!$Y$11:$BB$53,MATCH(节奏预期!$B27,前期规划!$Q$11:$Q$53,0),MATCH(节奏预期!$B$3&amp;节奏预期!I$5,前期规划!$Y$8:$BB$8,0))))</f>
        <v>9</v>
      </c>
      <c r="J27" s="97">
        <f>INDEX(前期规划!$Y$11:$BB$53,MATCH(节奏预期!$B27,前期规划!$Q$11:$Q$53,0),MATCH(节奏预期!$B$3&amp;节奏预期!J$5,前期规划!$Y$8:$BB$8,0))</f>
        <v>0</v>
      </c>
      <c r="K27" s="24">
        <f>MIN(求节点(装备产销验证!$B$6:$B$165,装备产销验证!C$6:C$165,$D27)/40/IF(RIGHT(K$5,1)="+",1,(MAX(W$6:W27)+1)),1)</f>
        <v>1</v>
      </c>
      <c r="L27" s="24">
        <f>MIN(求节点(装备产销验证!$B$6:$B$165,装备产销验证!D$6:D$165,$D27)/40/IF(RIGHT(L$5,1)="+",1,(MAX(X$6:X27)+1)),1)</f>
        <v>1</v>
      </c>
      <c r="M27" s="24">
        <f>MIN(求节点(装备产销验证!$B$6:$B$165,装备产销验证!E$6:E$165,$D27)/40/IF(RIGHT(M$5,1)="+",1,(MAX(Y$6:Y27)+1)),1)</f>
        <v>0.40762992997335995</v>
      </c>
      <c r="N27" s="24">
        <f>MIN(求节点(装备产销验证!$B$6:$B$165,装备产销验证!F$6:F$165,$D27)/40/IF(RIGHT(N$5,1)="+",1,(MAX(Z$6:Z27)+1)),1)</f>
        <v>0.39305236646139063</v>
      </c>
      <c r="O27" s="24">
        <f>MIN(求节点(装备产销验证!$B$6:$B$165,装备产销验证!G$6:G$165,$D27)/40/IF(RIGHT(O$5,1)="+",1,(MAX(AA$6:AA27)+1)),1)</f>
        <v>5.0946034431170094E-2</v>
      </c>
      <c r="P27" s="24">
        <f>MIN(求节点(装备产销验证!$B$6:$B$165,装备产销验证!H$6:H$165,$D27)/40/IF(RIGHT(P$5,1)="+",1,(MAX(AB$6:AB27)+1)),1)</f>
        <v>9.3280006026495596E-2</v>
      </c>
      <c r="Q27" s="74">
        <f>IF(E27=0,0,MIN(INDEX(前期规划!$C$48:$C$53,MATCH(Q$5,前期规划!$B$48:$B$53,0)),INDEX(前期规划!$BC$11:$BG$53,MATCH($B27,前期规划!$Q$11:$Q$53,0),MATCH(节奏预期!$B$3,前期规划!$BC$10:$BG$10,0))))</f>
        <v>0</v>
      </c>
      <c r="R27" s="74">
        <f>IF(F27=0,0,MIN(INDEX(前期规划!$C$48:$C$53,MATCH(R$5,前期规划!$B$48:$B$53,0)),INDEX(前期规划!$BC$11:$BG$53,MATCH($B27,前期规划!$Q$11:$Q$53,0),MATCH(节奏预期!$B$3,前期规划!$BC$10:$BG$10,0))))</f>
        <v>0</v>
      </c>
      <c r="S27" s="74">
        <f>IF(G27=0,0,MIN(INDEX(前期规划!$C$48:$C$53,MATCH(S$5,前期规划!$B$48:$B$53,0)),INDEX(前期规划!$BC$11:$BG$53,MATCH($B27,前期规划!$Q$11:$Q$53,0),MATCH(节奏预期!$B$3,前期规划!$BC$10:$BG$10,0))))</f>
        <v>0</v>
      </c>
      <c r="T27" s="79">
        <f>IF(H27=0,0,MIN(INDEX(前期规划!$C$48:$C$53,MATCH(T$5,前期规划!$B$48:$B$53,0)),INDEX(前期规划!$BC$11:$BG$53,MATCH($B27,前期规划!$Q$11:$Q$53,0),MATCH(节奏预期!$B$3,前期规划!$BC$10:$BG$10,0))))</f>
        <v>73</v>
      </c>
      <c r="U27" s="74">
        <f>IF(I27=0,0,MIN(INDEX(前期规划!$C$48:$C$53,MATCH(U$5,前期规划!$B$48:$B$53,0)),INDEX(前期规划!$BC$11:$BG$53,MATCH($B27,前期规划!$Q$11:$Q$53,0),MATCH(节奏预期!$B$3,前期规划!$BC$10:$BG$10,0))))</f>
        <v>73</v>
      </c>
      <c r="V27" s="74">
        <f>IF(J27=0,0,MIN(INDEX(前期规划!$C$48:$C$53,MATCH(V$5,前期规划!$B$48:$B$53,0)),INDEX(前期规划!$BC$11:$BG$53,MATCH($B27,前期规划!$Q$11:$Q$53,0),MATCH(节奏预期!$B$3,前期规划!$BC$10:$BG$10,0))))</f>
        <v>0</v>
      </c>
      <c r="W27" s="109">
        <f>IF(Q27=0,0,IF(Q27&gt;MAX(装备突破!D$6:D$22),MAX(装备突破!D$6:D$22),IF(Q27=0,0,IF(Q27&lt;装备突破!D$6,0,IFERROR(MATCH(Q27,装备突破!D$6:D$22,0)-1,MATCH(Q27,装备突破!D$6:D$22,1))))))</f>
        <v>0</v>
      </c>
      <c r="X27" s="109">
        <f>IF(R27=0,0,IF(R27&gt;MAX(装备突破!E$6:E$22),MAX(装备突破!E$6:E$22),IF(R27=0,0,IF(R27&lt;装备突破!E$6,0,IFERROR(MATCH(R27,装备突破!E$6:E$22,0)-1,MATCH(R27,装备突破!E$6:E$22,1))))))</f>
        <v>0</v>
      </c>
      <c r="Y27" s="109">
        <f>IF(S27=0,0,IF(S27&gt;MAX(装备突破!F$6:F$22),MAX(装备突破!F$6:F$22),IF(S27=0,0,IF(S27&lt;装备突破!F$6,0,IFERROR(MATCH(S27,装备突破!F$6:F$22,0)-1,MATCH(S27,装备突破!F$6:F$22,1))))))</f>
        <v>0</v>
      </c>
      <c r="Z27" s="109">
        <f>IF(T27=0,0,IF(T27&gt;MAX(装备突破!G$6:G$22),MAX(装备突破!G$6:G$22),IF(T27=0,0,IF(T27&lt;装备突破!G$6,0,IFERROR(MATCH(T27,装备突破!G$6:G$22,0)-1,MATCH(T27,装备突破!G$6:G$22,1))))))</f>
        <v>7</v>
      </c>
      <c r="AA27" s="109">
        <f>IF(U27=0,0,IF(U27&gt;MAX(装备突破!H$6:H$22),MAX(装备突破!H$6:H$22),IF(U27=0,0,IF(U27&lt;装备突破!H$6,0,IFERROR(MATCH(U27,装备突破!H$6:H$22,0)-1,MATCH(U27,装备突破!H$6:H$22,1))))))</f>
        <v>7</v>
      </c>
      <c r="AB27" s="109">
        <f>IF(V27=0,0,IF(V27&gt;MAX(装备突破!I$6:I$22),MAX(装备突破!I$6:I$22),IF(V27=0,0,IF(V27&lt;装备突破!I$6,0,IFERROR(MATCH(V27,装备突破!I$6:I$22,0)-1,MATCH(V27,装备突破!I$6:I$22,1))))))</f>
        <v>0</v>
      </c>
    </row>
    <row r="28" spans="1:42" s="37" customFormat="1" x14ac:dyDescent="0.15">
      <c r="A28" s="34">
        <v>26</v>
      </c>
      <c r="B28" s="76">
        <f>前期规划!Q33</f>
        <v>690</v>
      </c>
      <c r="C28" s="76">
        <f t="shared" si="1"/>
        <v>30</v>
      </c>
      <c r="D28" s="97">
        <f>求节点(节奏总纲!$P$4:$P$163,节奏总纲!$O$4:$O$163,B28)</f>
        <v>94.317842322168687</v>
      </c>
      <c r="E28" s="97">
        <f>IF(SUM(F28:$J28)&gt;=INDEX(前期规划!$G$17:$K$17,MATCH($B$3,前期规划!$G$10:$K$10,0)),0,
IF(SUM(F28:$J28)+INDEX(前期规划!$Y$11:$BB$53,MATCH(节奏预期!$B28,前期规划!$Q$11:$Q$53,0),MATCH(节奏预期!$B$3&amp;节奏预期!E$5,前期规划!$Y$8:$BB$8,0))&gt;=INDEX(前期规划!$G$17:$K$17,MATCH($B$3,前期规划!$G$10:$K$10,0)),INDEX(前期规划!$G$17:$K$17,MATCH($B$3,前期规划!$G$10:$K$10,0))-SUM(F28:$J28),
INDEX(前期规划!$Y$11:$BB$53,MATCH(节奏预期!$B28,前期规划!$Q$11:$Q$53,0),MATCH(节奏预期!$B$3&amp;节奏预期!E$5,前期规划!$Y$8:$BB$8,0))))</f>
        <v>0</v>
      </c>
      <c r="F28" s="97">
        <f>IF(SUM(G28:$J28)&gt;=INDEX(前期规划!$G$17:$K$17,MATCH($B$3,前期规划!$G$10:$K$10,0)),0,
IF(SUM(G28:$J28)+INDEX(前期规划!$Y$11:$BB$53,MATCH(节奏预期!$B28,前期规划!$Q$11:$Q$53,0),MATCH(节奏预期!$B$3&amp;节奏预期!F$5,前期规划!$Y$8:$BB$8,0))&gt;=INDEX(前期规划!$G$17:$K$17,MATCH($B$3,前期规划!$G$10:$K$10,0)),INDEX(前期规划!$G$17:$K$17,MATCH($B$3,前期规划!$G$10:$K$10,0))-SUM(G28:$J28),
INDEX(前期规划!$Y$11:$BB$53,MATCH(节奏预期!$B28,前期规划!$Q$11:$Q$53,0),MATCH(节奏预期!$B$3&amp;节奏预期!F$5,前期规划!$Y$8:$BB$8,0))))</f>
        <v>0</v>
      </c>
      <c r="G28" s="97">
        <f>IF(SUM(H28:$J28)&gt;=INDEX(前期规划!$G$17:$K$17,MATCH($B$3,前期规划!$G$10:$K$10,0)),0,
IF(SUM(H28:$J28)+INDEX(前期规划!$Y$11:$BB$53,MATCH(节奏预期!$B28,前期规划!$Q$11:$Q$53,0),MATCH(节奏预期!$B$3&amp;节奏预期!G$5,前期规划!$Y$8:$BB$8,0))&gt;=INDEX(前期规划!$G$17:$K$17,MATCH($B$3,前期规划!$G$10:$K$10,0)),INDEX(前期规划!$G$17:$K$17,MATCH($B$3,前期规划!$G$10:$K$10,0))-SUM(H28:$J28),
INDEX(前期规划!$Y$11:$BB$53,MATCH(节奏预期!$B28,前期规划!$Q$11:$Q$53,0),MATCH(节奏预期!$B$3&amp;节奏预期!G$5,前期规划!$Y$8:$BB$8,0))))</f>
        <v>0</v>
      </c>
      <c r="H28" s="97">
        <f>IF(SUM(I28:$J28)&gt;=INDEX(前期规划!$G$17:$K$17,MATCH($B$3,前期规划!$G$10:$K$10,0)),0,
IF(SUM(I28:$J28)+INDEX(前期规划!$Y$11:$BB$53,MATCH(节奏预期!$B28,前期规划!$Q$11:$Q$53,0),MATCH(节奏预期!$B$3&amp;节奏预期!H$5,前期规划!$Y$8:$BB$8,0))&gt;=INDEX(前期规划!$G$17:$K$17,MATCH($B$3,前期规划!$G$10:$K$10,0)),INDEX(前期规划!$G$17:$K$17,MATCH($B$3,前期规划!$G$10:$K$10,0))-SUM(I28:$J28),
INDEX(前期规划!$Y$11:$BB$53,MATCH(节奏预期!$B28,前期规划!$Q$11:$Q$53,0),MATCH(节奏预期!$B$3&amp;节奏预期!H$5,前期规划!$Y$8:$BB$8,0))))</f>
        <v>5.25</v>
      </c>
      <c r="I28" s="97">
        <f>IF(SUM(J28:$J28)&gt;=INDEX(前期规划!$G$17:$K$17,MATCH($B$3,前期规划!$G$10:$K$10,0)),0,
IF(SUM(J28:$J28)+INDEX(前期规划!$Y$11:$BB$53,MATCH(节奏预期!$B28,前期规划!$Q$11:$Q$53,0),MATCH(节奏预期!$B$3&amp;节奏预期!I$5,前期规划!$Y$8:$BB$8,0))&gt;=INDEX(前期规划!$G$17:$K$17,MATCH($B$3,前期规划!$G$10:$K$10,0)),INDEX(前期规划!$G$17:$K$17,MATCH($B$3,前期规划!$G$10:$K$10,0))-SUM(J28:$J28),
INDEX(前期规划!$Y$11:$BB$53,MATCH(节奏预期!$B28,前期规划!$Q$11:$Q$53,0),MATCH(节奏预期!$B$3&amp;节奏预期!I$5,前期规划!$Y$8:$BB$8,0))))</f>
        <v>9.75</v>
      </c>
      <c r="J28" s="97">
        <f>INDEX(前期规划!$Y$11:$BB$53,MATCH(节奏预期!$B28,前期规划!$Q$11:$Q$53,0),MATCH(节奏预期!$B$3&amp;节奏预期!J$5,前期规划!$Y$8:$BB$8,0))</f>
        <v>0</v>
      </c>
      <c r="K28" s="24">
        <f>MIN(求节点(装备产销验证!$B$6:$B$165,装备产销验证!C$6:C$165,$D28)/40/IF(RIGHT(K$5,1)="+",1,(MAX(W$6:W28)+1)),1)</f>
        <v>1</v>
      </c>
      <c r="L28" s="24">
        <f>MIN(求节点(装备产销验证!$B$6:$B$165,装备产销验证!D$6:D$165,$D28)/40/IF(RIGHT(L$5,1)="+",1,(MAX(X$6:X28)+1)),1)</f>
        <v>1</v>
      </c>
      <c r="M28" s="24">
        <f>MIN(求节点(装备产销验证!$B$6:$B$165,装备产销验证!E$6:E$165,$D28)/40/IF(RIGHT(M$5,1)="+",1,(MAX(Y$6:Y28)+1)),1)</f>
        <v>0.44370650472178552</v>
      </c>
      <c r="N28" s="24">
        <f>MIN(求节点(装备产销验证!$B$6:$B$165,装备产销验证!F$6:F$165,$D28)/40/IF(RIGHT(N$5,1)="+",1,(MAX(Z$6:Z28)+1)),1)</f>
        <v>0.42046345991866785</v>
      </c>
      <c r="O28" s="24">
        <f>MIN(求节点(装备产销验证!$B$6:$B$165,装备产销验证!G$6:G$165,$D28)/40/IF(RIGHT(O$5,1)="+",1,(MAX(AA$6:AA28)+1)),1)</f>
        <v>5.2662194318137498E-2</v>
      </c>
      <c r="P28" s="24">
        <f>MIN(求节点(装备产销验证!$B$6:$B$165,装备产销验证!H$6:H$165,$D28)/40/IF(RIGHT(P$5,1)="+",1,(MAX(AB$6:AB28)+1)),1)</f>
        <v>9.6439168329572389E-2</v>
      </c>
      <c r="Q28" s="74">
        <f>IF(E28=0,0,MIN(INDEX(前期规划!$C$48:$C$53,MATCH(Q$5,前期规划!$B$48:$B$53,0)),INDEX(前期规划!$BC$11:$BG$53,MATCH($B28,前期规划!$Q$11:$Q$53,0),MATCH(节奏预期!$B$3,前期规划!$BC$10:$BG$10,0))))</f>
        <v>0</v>
      </c>
      <c r="R28" s="74">
        <f>IF(F28=0,0,MIN(INDEX(前期规划!$C$48:$C$53,MATCH(R$5,前期规划!$B$48:$B$53,0)),INDEX(前期规划!$BC$11:$BG$53,MATCH($B28,前期规划!$Q$11:$Q$53,0),MATCH(节奏预期!$B$3,前期规划!$BC$10:$BG$10,0))))</f>
        <v>0</v>
      </c>
      <c r="S28" s="74">
        <f>IF(G28=0,0,MIN(INDEX(前期规划!$C$48:$C$53,MATCH(S$5,前期规划!$B$48:$B$53,0)),INDEX(前期规划!$BC$11:$BG$53,MATCH($B28,前期规划!$Q$11:$Q$53,0),MATCH(节奏预期!$B$3,前期规划!$BC$10:$BG$10,0))))</f>
        <v>0</v>
      </c>
      <c r="T28" s="79">
        <f>IF(H28=0,0,MIN(INDEX(前期规划!$C$48:$C$53,MATCH(T$5,前期规划!$B$48:$B$53,0)),INDEX(前期规划!$BC$11:$BG$53,MATCH($B28,前期规划!$Q$11:$Q$53,0),MATCH(节奏预期!$B$3,前期规划!$BC$10:$BG$10,0))))</f>
        <v>74.5</v>
      </c>
      <c r="U28" s="74">
        <f>IF(I28=0,0,MIN(INDEX(前期规划!$C$48:$C$53,MATCH(U$5,前期规划!$B$48:$B$53,0)),INDEX(前期规划!$BC$11:$BG$53,MATCH($B28,前期规划!$Q$11:$Q$53,0),MATCH(节奏预期!$B$3,前期规划!$BC$10:$BG$10,0))))</f>
        <v>74.5</v>
      </c>
      <c r="V28" s="74">
        <f>IF(J28=0,0,MIN(INDEX(前期规划!$C$48:$C$53,MATCH(V$5,前期规划!$B$48:$B$53,0)),INDEX(前期规划!$BC$11:$BG$53,MATCH($B28,前期规划!$Q$11:$Q$53,0),MATCH(节奏预期!$B$3,前期规划!$BC$10:$BG$10,0))))</f>
        <v>0</v>
      </c>
      <c r="W28" s="109">
        <f>IF(Q28=0,0,IF(Q28&gt;MAX(装备突破!D$6:D$22),MAX(装备突破!D$6:D$22),IF(Q28=0,0,IF(Q28&lt;装备突破!D$6,0,IFERROR(MATCH(Q28,装备突破!D$6:D$22,0)-1,MATCH(Q28,装备突破!D$6:D$22,1))))))</f>
        <v>0</v>
      </c>
      <c r="X28" s="109">
        <f>IF(R28=0,0,IF(R28&gt;MAX(装备突破!E$6:E$22),MAX(装备突破!E$6:E$22),IF(R28=0,0,IF(R28&lt;装备突破!E$6,0,IFERROR(MATCH(R28,装备突破!E$6:E$22,0)-1,MATCH(R28,装备突破!E$6:E$22,1))))))</f>
        <v>0</v>
      </c>
      <c r="Y28" s="109">
        <f>IF(S28=0,0,IF(S28&gt;MAX(装备突破!F$6:F$22),MAX(装备突破!F$6:F$22),IF(S28=0,0,IF(S28&lt;装备突破!F$6,0,IFERROR(MATCH(S28,装备突破!F$6:F$22,0)-1,MATCH(S28,装备突破!F$6:F$22,1))))))</f>
        <v>0</v>
      </c>
      <c r="Z28" s="109">
        <f>IF(T28=0,0,IF(T28&gt;MAX(装备突破!G$6:G$22),MAX(装备突破!G$6:G$22),IF(T28=0,0,IF(T28&lt;装备突破!G$6,0,IFERROR(MATCH(T28,装备突破!G$6:G$22,0)-1,MATCH(T28,装备突破!G$6:G$22,1))))))</f>
        <v>7</v>
      </c>
      <c r="AA28" s="109">
        <f>IF(U28=0,0,IF(U28&gt;MAX(装备突破!H$6:H$22),MAX(装备突破!H$6:H$22),IF(U28=0,0,IF(U28&lt;装备突破!H$6,0,IFERROR(MATCH(U28,装备突破!H$6:H$22,0)-1,MATCH(U28,装备突破!H$6:H$22,1))))))</f>
        <v>7</v>
      </c>
      <c r="AB28" s="109">
        <f>IF(V28=0,0,IF(V28&gt;MAX(装备突破!I$6:I$22),MAX(装备突破!I$6:I$22),IF(V28=0,0,IF(V28&lt;装备突破!I$6,0,IFERROR(MATCH(V28,装备突破!I$6:I$22,0)-1,MATCH(V28,装备突破!I$6:I$22,1))))))</f>
        <v>0</v>
      </c>
    </row>
    <row r="29" spans="1:42" s="37" customFormat="1" x14ac:dyDescent="0.15">
      <c r="A29" s="34">
        <v>27</v>
      </c>
      <c r="B29" s="76">
        <f>前期规划!Q34</f>
        <v>720</v>
      </c>
      <c r="C29" s="76">
        <f t="shared" si="1"/>
        <v>30</v>
      </c>
      <c r="D29" s="97">
        <f>求节点(节奏总纲!$P$4:$P$163,节奏总纲!$O$4:$O$163,B29)</f>
        <v>94.936535599813325</v>
      </c>
      <c r="E29" s="97">
        <f>IF(SUM(F29:$J29)&gt;=INDEX(前期规划!$G$17:$K$17,MATCH($B$3,前期规划!$G$10:$K$10,0)),0,
IF(SUM(F29:$J29)+INDEX(前期规划!$Y$11:$BB$53,MATCH(节奏预期!$B29,前期规划!$Q$11:$Q$53,0),MATCH(节奏预期!$B$3&amp;节奏预期!E$5,前期规划!$Y$8:$BB$8,0))&gt;=INDEX(前期规划!$G$17:$K$17,MATCH($B$3,前期规划!$G$10:$K$10,0)),INDEX(前期规划!$G$17:$K$17,MATCH($B$3,前期规划!$G$10:$K$10,0))-SUM(F29:$J29),
INDEX(前期规划!$Y$11:$BB$53,MATCH(节奏预期!$B29,前期规划!$Q$11:$Q$53,0),MATCH(节奏预期!$B$3&amp;节奏预期!E$5,前期规划!$Y$8:$BB$8,0))))</f>
        <v>0</v>
      </c>
      <c r="F29" s="97">
        <f>IF(SUM(G29:$J29)&gt;=INDEX(前期规划!$G$17:$K$17,MATCH($B$3,前期规划!$G$10:$K$10,0)),0,
IF(SUM(G29:$J29)+INDEX(前期规划!$Y$11:$BB$53,MATCH(节奏预期!$B29,前期规划!$Q$11:$Q$53,0),MATCH(节奏预期!$B$3&amp;节奏预期!F$5,前期规划!$Y$8:$BB$8,0))&gt;=INDEX(前期规划!$G$17:$K$17,MATCH($B$3,前期规划!$G$10:$K$10,0)),INDEX(前期规划!$G$17:$K$17,MATCH($B$3,前期规划!$G$10:$K$10,0))-SUM(G29:$J29),
INDEX(前期规划!$Y$11:$BB$53,MATCH(节奏预期!$B29,前期规划!$Q$11:$Q$53,0),MATCH(节奏预期!$B$3&amp;节奏预期!F$5,前期规划!$Y$8:$BB$8,0))))</f>
        <v>0</v>
      </c>
      <c r="G29" s="97">
        <f>IF(SUM(H29:$J29)&gt;=INDEX(前期规划!$G$17:$K$17,MATCH($B$3,前期规划!$G$10:$K$10,0)),0,
IF(SUM(H29:$J29)+INDEX(前期规划!$Y$11:$BB$53,MATCH(节奏预期!$B29,前期规划!$Q$11:$Q$53,0),MATCH(节奏预期!$B$3&amp;节奏预期!G$5,前期规划!$Y$8:$BB$8,0))&gt;=INDEX(前期规划!$G$17:$K$17,MATCH($B$3,前期规划!$G$10:$K$10,0)),INDEX(前期规划!$G$17:$K$17,MATCH($B$3,前期规划!$G$10:$K$10,0))-SUM(H29:$J29),
INDEX(前期规划!$Y$11:$BB$53,MATCH(节奏预期!$B29,前期规划!$Q$11:$Q$53,0),MATCH(节奏预期!$B$3&amp;节奏预期!G$5,前期规划!$Y$8:$BB$8,0))))</f>
        <v>0</v>
      </c>
      <c r="H29" s="97">
        <f>IF(SUM(I29:$J29)&gt;=INDEX(前期规划!$G$17:$K$17,MATCH($B$3,前期规划!$G$10:$K$10,0)),0,
IF(SUM(I29:$J29)+INDEX(前期规划!$Y$11:$BB$53,MATCH(节奏预期!$B29,前期规划!$Q$11:$Q$53,0),MATCH(节奏预期!$B$3&amp;节奏预期!H$5,前期规划!$Y$8:$BB$8,0))&gt;=INDEX(前期规划!$G$17:$K$17,MATCH($B$3,前期规划!$G$10:$K$10,0)),INDEX(前期规划!$G$17:$K$17,MATCH($B$3,前期规划!$G$10:$K$10,0))-SUM(I29:$J29),
INDEX(前期规划!$Y$11:$BB$53,MATCH(节奏预期!$B29,前期规划!$Q$11:$Q$53,0),MATCH(节奏预期!$B$3&amp;节奏预期!H$5,前期规划!$Y$8:$BB$8,0))))</f>
        <v>4.5</v>
      </c>
      <c r="I29" s="97">
        <f>IF(SUM(J29:$J29)&gt;=INDEX(前期规划!$G$17:$K$17,MATCH($B$3,前期规划!$G$10:$K$10,0)),0,
IF(SUM(J29:$J29)+INDEX(前期规划!$Y$11:$BB$53,MATCH(节奏预期!$B29,前期规划!$Q$11:$Q$53,0),MATCH(节奏预期!$B$3&amp;节奏预期!I$5,前期规划!$Y$8:$BB$8,0))&gt;=INDEX(前期规划!$G$17:$K$17,MATCH($B$3,前期规划!$G$10:$K$10,0)),INDEX(前期规划!$G$17:$K$17,MATCH($B$3,前期规划!$G$10:$K$10,0))-SUM(J29:$J29),
INDEX(前期规划!$Y$11:$BB$53,MATCH(节奏预期!$B29,前期规划!$Q$11:$Q$53,0),MATCH(节奏预期!$B$3&amp;节奏预期!I$5,前期规划!$Y$8:$BB$8,0))))</f>
        <v>10.5</v>
      </c>
      <c r="J29" s="97">
        <f>INDEX(前期规划!$Y$11:$BB$53,MATCH(节奏预期!$B29,前期规划!$Q$11:$Q$53,0),MATCH(节奏预期!$B$3&amp;节奏预期!J$5,前期规划!$Y$8:$BB$8,0))</f>
        <v>0</v>
      </c>
      <c r="K29" s="24">
        <f>MIN(求节点(装备产销验证!$B$6:$B$165,装备产销验证!C$6:C$165,$D29)/40/IF(RIGHT(K$5,1)="+",1,(MAX(W$6:W29)+1)),1)</f>
        <v>1</v>
      </c>
      <c r="L29" s="24">
        <f>MIN(求节点(装备产销验证!$B$6:$B$165,装备产销验证!D$6:D$165,$D29)/40/IF(RIGHT(L$5,1)="+",1,(MAX(X$6:X29)+1)),1)</f>
        <v>1</v>
      </c>
      <c r="M29" s="24">
        <f>MIN(求节点(装备产销验证!$B$6:$B$165,装备产销验证!E$6:E$165,$D29)/40/IF(RIGHT(M$5,1)="+",1,(MAX(Y$6:Y29)+1)),1)</f>
        <v>0.48034654856270737</v>
      </c>
      <c r="N29" s="24">
        <f>MIN(求节点(装备产销验证!$B$6:$B$165,装备产销验证!F$6:F$165,$D29)/40/IF(RIGHT(N$5,1)="+",1,(MAX(Z$6:Z29)+1)),1)</f>
        <v>0.45037835750976285</v>
      </c>
      <c r="O29" s="24">
        <f>MIN(求节点(装备产销验证!$B$6:$B$165,装备产销验证!G$6:G$165,$D29)/40/IF(RIGHT(O$5,1)="+",1,(MAX(AA$6:AA29)+1)),1)</f>
        <v>5.4336738028839128E-2</v>
      </c>
      <c r="P29" s="24">
        <f>MIN(求节点(装备产销验证!$B$6:$B$165,装备产销验证!H$6:H$165,$D29)/40/IF(RIGHT(P$5,1)="+",1,(MAX(AB$6:AB29)+1)),1)</f>
        <v>9.9506243774529171E-2</v>
      </c>
      <c r="Q29" s="74">
        <f>IF(E29=0,0,MIN(INDEX(前期规划!$C$48:$C$53,MATCH(Q$5,前期规划!$B$48:$B$53,0)),INDEX(前期规划!$BC$11:$BG$53,MATCH($B29,前期规划!$Q$11:$Q$53,0),MATCH(节奏预期!$B$3,前期规划!$BC$10:$BG$10,0))))</f>
        <v>0</v>
      </c>
      <c r="R29" s="74">
        <f>IF(F29=0,0,MIN(INDEX(前期规划!$C$48:$C$53,MATCH(R$5,前期规划!$B$48:$B$53,0)),INDEX(前期规划!$BC$11:$BG$53,MATCH($B29,前期规划!$Q$11:$Q$53,0),MATCH(节奏预期!$B$3,前期规划!$BC$10:$BG$10,0))))</f>
        <v>0</v>
      </c>
      <c r="S29" s="74">
        <f>IF(G29=0,0,MIN(INDEX(前期规划!$C$48:$C$53,MATCH(S$5,前期规划!$B$48:$B$53,0)),INDEX(前期规划!$BC$11:$BG$53,MATCH($B29,前期规划!$Q$11:$Q$53,0),MATCH(节奏预期!$B$3,前期规划!$BC$10:$BG$10,0))))</f>
        <v>0</v>
      </c>
      <c r="T29" s="79">
        <f>IF(H29=0,0,MIN(INDEX(前期规划!$C$48:$C$53,MATCH(T$5,前期规划!$B$48:$B$53,0)),INDEX(前期规划!$BC$11:$BG$53,MATCH($B29,前期规划!$Q$11:$Q$53,0),MATCH(节奏预期!$B$3,前期规划!$BC$10:$BG$10,0))))</f>
        <v>76</v>
      </c>
      <c r="U29" s="74">
        <f>IF(I29=0,0,MIN(INDEX(前期规划!$C$48:$C$53,MATCH(U$5,前期规划!$B$48:$B$53,0)),INDEX(前期规划!$BC$11:$BG$53,MATCH($B29,前期规划!$Q$11:$Q$53,0),MATCH(节奏预期!$B$3,前期规划!$BC$10:$BG$10,0))))</f>
        <v>76</v>
      </c>
      <c r="V29" s="74">
        <f>IF(J29=0,0,MIN(INDEX(前期规划!$C$48:$C$53,MATCH(V$5,前期规划!$B$48:$B$53,0)),INDEX(前期规划!$BC$11:$BG$53,MATCH($B29,前期规划!$Q$11:$Q$53,0),MATCH(节奏预期!$B$3,前期规划!$BC$10:$BG$10,0))))</f>
        <v>0</v>
      </c>
      <c r="W29" s="109">
        <f>IF(Q29=0,0,IF(Q29&gt;MAX(装备突破!D$6:D$22),MAX(装备突破!D$6:D$22),IF(Q29=0,0,IF(Q29&lt;装备突破!D$6,0,IFERROR(MATCH(Q29,装备突破!D$6:D$22,0)-1,MATCH(Q29,装备突破!D$6:D$22,1))))))</f>
        <v>0</v>
      </c>
      <c r="X29" s="109">
        <f>IF(R29=0,0,IF(R29&gt;MAX(装备突破!E$6:E$22),MAX(装备突破!E$6:E$22),IF(R29=0,0,IF(R29&lt;装备突破!E$6,0,IFERROR(MATCH(R29,装备突破!E$6:E$22,0)-1,MATCH(R29,装备突破!E$6:E$22,1))))))</f>
        <v>0</v>
      </c>
      <c r="Y29" s="109">
        <f>IF(S29=0,0,IF(S29&gt;MAX(装备突破!F$6:F$22),MAX(装备突破!F$6:F$22),IF(S29=0,0,IF(S29&lt;装备突破!F$6,0,IFERROR(MATCH(S29,装备突破!F$6:F$22,0)-1,MATCH(S29,装备突破!F$6:F$22,1))))))</f>
        <v>0</v>
      </c>
      <c r="Z29" s="109">
        <f>IF(T29=0,0,IF(T29&gt;MAX(装备突破!G$6:G$22),MAX(装备突破!G$6:G$22),IF(T29=0,0,IF(T29&lt;装备突破!G$6,0,IFERROR(MATCH(T29,装备突破!G$6:G$22,0)-1,MATCH(T29,装备突破!G$6:G$22,1))))))</f>
        <v>7</v>
      </c>
      <c r="AA29" s="109">
        <f>IF(U29=0,0,IF(U29&gt;MAX(装备突破!H$6:H$22),MAX(装备突破!H$6:H$22),IF(U29=0,0,IF(U29&lt;装备突破!H$6,0,IFERROR(MATCH(U29,装备突破!H$6:H$22,0)-1,MATCH(U29,装备突破!H$6:H$22,1))))))</f>
        <v>7</v>
      </c>
      <c r="AB29" s="109">
        <f>IF(V29=0,0,IF(V29&gt;MAX(装备突破!I$6:I$22),MAX(装备突破!I$6:I$22),IF(V29=0,0,IF(V29&lt;装备突破!I$6,0,IFERROR(MATCH(V29,装备突破!I$6:I$22,0)-1,MATCH(V29,装备突破!I$6:I$22,1))))))</f>
        <v>0</v>
      </c>
    </row>
    <row r="30" spans="1:42" s="37" customFormat="1" x14ac:dyDescent="0.15">
      <c r="A30" s="34">
        <v>28</v>
      </c>
      <c r="B30" s="76">
        <f>前期规划!Q35</f>
        <v>750</v>
      </c>
      <c r="C30" s="76">
        <f t="shared" si="1"/>
        <v>30</v>
      </c>
      <c r="D30" s="97">
        <f>求节点(节奏总纲!$P$4:$P$163,节奏总纲!$O$4:$O$163,B30)</f>
        <v>95.518046860522233</v>
      </c>
      <c r="E30" s="97">
        <f>IF(SUM(F30:$J30)&gt;=INDEX(前期规划!$G$17:$K$17,MATCH($B$3,前期规划!$G$10:$K$10,0)),0,
IF(SUM(F30:$J30)+INDEX(前期规划!$Y$11:$BB$53,MATCH(节奏预期!$B30,前期规划!$Q$11:$Q$53,0),MATCH(节奏预期!$B$3&amp;节奏预期!E$5,前期规划!$Y$8:$BB$8,0))&gt;=INDEX(前期规划!$G$17:$K$17,MATCH($B$3,前期规划!$G$10:$K$10,0)),INDEX(前期规划!$G$17:$K$17,MATCH($B$3,前期规划!$G$10:$K$10,0))-SUM(F30:$J30),
INDEX(前期规划!$Y$11:$BB$53,MATCH(节奏预期!$B30,前期规划!$Q$11:$Q$53,0),MATCH(节奏预期!$B$3&amp;节奏预期!E$5,前期规划!$Y$8:$BB$8,0))))</f>
        <v>0</v>
      </c>
      <c r="F30" s="97">
        <f>IF(SUM(G30:$J30)&gt;=INDEX(前期规划!$G$17:$K$17,MATCH($B$3,前期规划!$G$10:$K$10,0)),0,
IF(SUM(G30:$J30)+INDEX(前期规划!$Y$11:$BB$53,MATCH(节奏预期!$B30,前期规划!$Q$11:$Q$53,0),MATCH(节奏预期!$B$3&amp;节奏预期!F$5,前期规划!$Y$8:$BB$8,0))&gt;=INDEX(前期规划!$G$17:$K$17,MATCH($B$3,前期规划!$G$10:$K$10,0)),INDEX(前期规划!$G$17:$K$17,MATCH($B$3,前期规划!$G$10:$K$10,0))-SUM(G30:$J30),
INDEX(前期规划!$Y$11:$BB$53,MATCH(节奏预期!$B30,前期规划!$Q$11:$Q$53,0),MATCH(节奏预期!$B$3&amp;节奏预期!F$5,前期规划!$Y$8:$BB$8,0))))</f>
        <v>0</v>
      </c>
      <c r="G30" s="97">
        <f>IF(SUM(H30:$J30)&gt;=INDEX(前期规划!$G$17:$K$17,MATCH($B$3,前期规划!$G$10:$K$10,0)),0,
IF(SUM(H30:$J30)+INDEX(前期规划!$Y$11:$BB$53,MATCH(节奏预期!$B30,前期规划!$Q$11:$Q$53,0),MATCH(节奏预期!$B$3&amp;节奏预期!G$5,前期规划!$Y$8:$BB$8,0))&gt;=INDEX(前期规划!$G$17:$K$17,MATCH($B$3,前期规划!$G$10:$K$10,0)),INDEX(前期规划!$G$17:$K$17,MATCH($B$3,前期规划!$G$10:$K$10,0))-SUM(H30:$J30),
INDEX(前期规划!$Y$11:$BB$53,MATCH(节奏预期!$B30,前期规划!$Q$11:$Q$53,0),MATCH(节奏预期!$B$3&amp;节奏预期!G$5,前期规划!$Y$8:$BB$8,0))))</f>
        <v>0</v>
      </c>
      <c r="H30" s="97">
        <f>IF(SUM(I30:$J30)&gt;=INDEX(前期规划!$G$17:$K$17,MATCH($B$3,前期规划!$G$10:$K$10,0)),0,
IF(SUM(I30:$J30)+INDEX(前期规划!$Y$11:$BB$53,MATCH(节奏预期!$B30,前期规划!$Q$11:$Q$53,0),MATCH(节奏预期!$B$3&amp;节奏预期!H$5,前期规划!$Y$8:$BB$8,0))&gt;=INDEX(前期规划!$G$17:$K$17,MATCH($B$3,前期规划!$G$10:$K$10,0)),INDEX(前期规划!$G$17:$K$17,MATCH($B$3,前期规划!$G$10:$K$10,0))-SUM(I30:$J30),
INDEX(前期规划!$Y$11:$BB$53,MATCH(节奏预期!$B30,前期规划!$Q$11:$Q$53,0),MATCH(节奏预期!$B$3&amp;节奏预期!H$5,前期规划!$Y$8:$BB$8,0))))</f>
        <v>3.75</v>
      </c>
      <c r="I30" s="97">
        <f>IF(SUM(J30:$J30)&gt;=INDEX(前期规划!$G$17:$K$17,MATCH($B$3,前期规划!$G$10:$K$10,0)),0,
IF(SUM(J30:$J30)+INDEX(前期规划!$Y$11:$BB$53,MATCH(节奏预期!$B30,前期规划!$Q$11:$Q$53,0),MATCH(节奏预期!$B$3&amp;节奏预期!I$5,前期规划!$Y$8:$BB$8,0))&gt;=INDEX(前期规划!$G$17:$K$17,MATCH($B$3,前期规划!$G$10:$K$10,0)),INDEX(前期规划!$G$17:$K$17,MATCH($B$3,前期规划!$G$10:$K$10,0))-SUM(J30:$J30),
INDEX(前期规划!$Y$11:$BB$53,MATCH(节奏预期!$B30,前期规划!$Q$11:$Q$53,0),MATCH(节奏预期!$B$3&amp;节奏预期!I$5,前期规划!$Y$8:$BB$8,0))))</f>
        <v>11.25</v>
      </c>
      <c r="J30" s="97">
        <f>INDEX(前期规划!$Y$11:$BB$53,MATCH(节奏预期!$B30,前期规划!$Q$11:$Q$53,0),MATCH(节奏预期!$B$3&amp;节奏预期!J$5,前期规划!$Y$8:$BB$8,0))</f>
        <v>0</v>
      </c>
      <c r="K30" s="24">
        <f>MIN(求节点(装备产销验证!$B$6:$B$165,装备产销验证!C$6:C$165,$D30)/40/IF(RIGHT(K$5,1)="+",1,(MAX(W$6:W30)+1)),1)</f>
        <v>1</v>
      </c>
      <c r="L30" s="24">
        <f>MIN(求节点(装备产销验证!$B$6:$B$165,装备产销验证!D$6:D$165,$D30)/40/IF(RIGHT(L$5,1)="+",1,(MAX(X$6:X30)+1)),1)</f>
        <v>1</v>
      </c>
      <c r="M30" s="24">
        <f>MIN(求节点(装备产销验证!$B$6:$B$165,装备产销验证!E$6:E$165,$D30)/40/IF(RIGHT(M$5,1)="+",1,(MAX(Y$6:Y30)+1)),1)</f>
        <v>0.51762989193591735</v>
      </c>
      <c r="N30" s="24">
        <f>MIN(求节点(装备产销验证!$B$6:$B$165,装备产销验证!F$6:F$165,$D30)/40/IF(RIGHT(N$5,1)="+",1,(MAX(Z$6:Z30)+1)),1)</f>
        <v>0.48889619416114966</v>
      </c>
      <c r="O30" s="24">
        <f>MIN(求节点(装备产销验证!$B$6:$B$165,装备产销验证!G$6:G$165,$D30)/40/IF(RIGHT(O$5,1)="+",1,(MAX(AA$6:AA30)+1)),1)</f>
        <v>5.5939621240981605E-2</v>
      </c>
      <c r="P30" s="24">
        <f>MIN(求节点(装备产销验证!$B$6:$B$165,装备产销验证!H$6:H$165,$D30)/40/IF(RIGHT(P$5,1)="+",1,(MAX(AB$6:AB30)+1)),1)</f>
        <v>0.10241475130778062</v>
      </c>
      <c r="Q30" s="74">
        <f>IF(E30=0,0,MIN(INDEX(前期规划!$C$48:$C$53,MATCH(Q$5,前期规划!$B$48:$B$53,0)),INDEX(前期规划!$BC$11:$BG$53,MATCH($B30,前期规划!$Q$11:$Q$53,0),MATCH(节奏预期!$B$3,前期规划!$BC$10:$BG$10,0))))</f>
        <v>0</v>
      </c>
      <c r="R30" s="74">
        <f>IF(F30=0,0,MIN(INDEX(前期规划!$C$48:$C$53,MATCH(R$5,前期规划!$B$48:$B$53,0)),INDEX(前期规划!$BC$11:$BG$53,MATCH($B30,前期规划!$Q$11:$Q$53,0),MATCH(节奏预期!$B$3,前期规划!$BC$10:$BG$10,0))))</f>
        <v>0</v>
      </c>
      <c r="S30" s="74">
        <f>IF(G30=0,0,MIN(INDEX(前期规划!$C$48:$C$53,MATCH(S$5,前期规划!$B$48:$B$53,0)),INDEX(前期规划!$BC$11:$BG$53,MATCH($B30,前期规划!$Q$11:$Q$53,0),MATCH(节奏预期!$B$3,前期规划!$BC$10:$BG$10,0))))</f>
        <v>0</v>
      </c>
      <c r="T30" s="79">
        <f>IF(H30=0,0,MIN(INDEX(前期规划!$C$48:$C$53,MATCH(T$5,前期规划!$B$48:$B$53,0)),INDEX(前期规划!$BC$11:$BG$53,MATCH($B30,前期规划!$Q$11:$Q$53,0),MATCH(节奏预期!$B$3,前期规划!$BC$10:$BG$10,0))))</f>
        <v>77.5</v>
      </c>
      <c r="U30" s="74">
        <f>IF(I30=0,0,MIN(INDEX(前期规划!$C$48:$C$53,MATCH(U$5,前期规划!$B$48:$B$53,0)),INDEX(前期规划!$BC$11:$BG$53,MATCH($B30,前期规划!$Q$11:$Q$53,0),MATCH(节奏预期!$B$3,前期规划!$BC$10:$BG$10,0))))</f>
        <v>77.5</v>
      </c>
      <c r="V30" s="74">
        <f>IF(J30=0,0,MIN(INDEX(前期规划!$C$48:$C$53,MATCH(V$5,前期规划!$B$48:$B$53,0)),INDEX(前期规划!$BC$11:$BG$53,MATCH($B30,前期规划!$Q$11:$Q$53,0),MATCH(节奏预期!$B$3,前期规划!$BC$10:$BG$10,0))))</f>
        <v>0</v>
      </c>
      <c r="W30" s="109">
        <f>IF(Q30=0,0,IF(Q30&gt;MAX(装备突破!D$6:D$22),MAX(装备突破!D$6:D$22),IF(Q30=0,0,IF(Q30&lt;装备突破!D$6,0,IFERROR(MATCH(Q30,装备突破!D$6:D$22,0)-1,MATCH(Q30,装备突破!D$6:D$22,1))))))</f>
        <v>0</v>
      </c>
      <c r="X30" s="109">
        <f>IF(R30=0,0,IF(R30&gt;MAX(装备突破!E$6:E$22),MAX(装备突破!E$6:E$22),IF(R30=0,0,IF(R30&lt;装备突破!E$6,0,IFERROR(MATCH(R30,装备突破!E$6:E$22,0)-1,MATCH(R30,装备突破!E$6:E$22,1))))))</f>
        <v>0</v>
      </c>
      <c r="Y30" s="109">
        <f>IF(S30=0,0,IF(S30&gt;MAX(装备突破!F$6:F$22),MAX(装备突破!F$6:F$22),IF(S30=0,0,IF(S30&lt;装备突破!F$6,0,IFERROR(MATCH(S30,装备突破!F$6:F$22,0)-1,MATCH(S30,装备突破!F$6:F$22,1))))))</f>
        <v>0</v>
      </c>
      <c r="Z30" s="109">
        <f>IF(T30=0,0,IF(T30&gt;MAX(装备突破!G$6:G$22),MAX(装备突破!G$6:G$22),IF(T30=0,0,IF(T30&lt;装备突破!G$6,0,IFERROR(MATCH(T30,装备突破!G$6:G$22,0)-1,MATCH(T30,装备突破!G$6:G$22,1))))))</f>
        <v>7</v>
      </c>
      <c r="AA30" s="109">
        <f>IF(U30=0,0,IF(U30&gt;MAX(装备突破!H$6:H$22),MAX(装备突破!H$6:H$22),IF(U30=0,0,IF(U30&lt;装备突破!H$6,0,IFERROR(MATCH(U30,装备突破!H$6:H$22,0)-1,MATCH(U30,装备突破!H$6:H$22,1))))))</f>
        <v>7</v>
      </c>
      <c r="AB30" s="109">
        <f>IF(V30=0,0,IF(V30&gt;MAX(装备突破!I$6:I$22),MAX(装备突破!I$6:I$22),IF(V30=0,0,IF(V30&lt;装备突破!I$6,0,IFERROR(MATCH(V30,装备突破!I$6:I$22,0)-1,MATCH(V30,装备突破!I$6:I$22,1))))))</f>
        <v>0</v>
      </c>
    </row>
    <row r="31" spans="1:42" s="37" customFormat="1" x14ac:dyDescent="0.15">
      <c r="A31" s="34">
        <v>29</v>
      </c>
      <c r="B31" s="76">
        <f>前期规划!Q36</f>
        <v>780</v>
      </c>
      <c r="C31" s="76">
        <f t="shared" si="1"/>
        <v>30</v>
      </c>
      <c r="D31" s="97">
        <f>求节点(节奏总纲!$P$4:$P$163,节奏总纲!$O$4:$O$163,B31)</f>
        <v>96.088925601853575</v>
      </c>
      <c r="E31" s="97">
        <f>IF(SUM(F31:$J31)&gt;=INDEX(前期规划!$G$17:$K$17,MATCH($B$3,前期规划!$G$10:$K$10,0)),0,
IF(SUM(F31:$J31)+INDEX(前期规划!$Y$11:$BB$53,MATCH(节奏预期!$B31,前期规划!$Q$11:$Q$53,0),MATCH(节奏预期!$B$3&amp;节奏预期!E$5,前期规划!$Y$8:$BB$8,0))&gt;=INDEX(前期规划!$G$17:$K$17,MATCH($B$3,前期规划!$G$10:$K$10,0)),INDEX(前期规划!$G$17:$K$17,MATCH($B$3,前期规划!$G$10:$K$10,0))-SUM(F31:$J31),
INDEX(前期规划!$Y$11:$BB$53,MATCH(节奏预期!$B31,前期规划!$Q$11:$Q$53,0),MATCH(节奏预期!$B$3&amp;节奏预期!E$5,前期规划!$Y$8:$BB$8,0))))</f>
        <v>0</v>
      </c>
      <c r="F31" s="97">
        <f>IF(SUM(G31:$J31)&gt;=INDEX(前期规划!$G$17:$K$17,MATCH($B$3,前期规划!$G$10:$K$10,0)),0,
IF(SUM(G31:$J31)+INDEX(前期规划!$Y$11:$BB$53,MATCH(节奏预期!$B31,前期规划!$Q$11:$Q$53,0),MATCH(节奏预期!$B$3&amp;节奏预期!F$5,前期规划!$Y$8:$BB$8,0))&gt;=INDEX(前期规划!$G$17:$K$17,MATCH($B$3,前期规划!$G$10:$K$10,0)),INDEX(前期规划!$G$17:$K$17,MATCH($B$3,前期规划!$G$10:$K$10,0))-SUM(G31:$J31),
INDEX(前期规划!$Y$11:$BB$53,MATCH(节奏预期!$B31,前期规划!$Q$11:$Q$53,0),MATCH(节奏预期!$B$3&amp;节奏预期!F$5,前期规划!$Y$8:$BB$8,0))))</f>
        <v>0</v>
      </c>
      <c r="G31" s="97">
        <f>IF(SUM(H31:$J31)&gt;=INDEX(前期规划!$G$17:$K$17,MATCH($B$3,前期规划!$G$10:$K$10,0)),0,
IF(SUM(H31:$J31)+INDEX(前期规划!$Y$11:$BB$53,MATCH(节奏预期!$B31,前期规划!$Q$11:$Q$53,0),MATCH(节奏预期!$B$3&amp;节奏预期!G$5,前期规划!$Y$8:$BB$8,0))&gt;=INDEX(前期规划!$G$17:$K$17,MATCH($B$3,前期规划!$G$10:$K$10,0)),INDEX(前期规划!$G$17:$K$17,MATCH($B$3,前期规划!$G$10:$K$10,0))-SUM(H31:$J31),
INDEX(前期规划!$Y$11:$BB$53,MATCH(节奏预期!$B31,前期规划!$Q$11:$Q$53,0),MATCH(节奏预期!$B$3&amp;节奏预期!G$5,前期规划!$Y$8:$BB$8,0))))</f>
        <v>0</v>
      </c>
      <c r="H31" s="97">
        <f>IF(SUM(I31:$J31)&gt;=INDEX(前期规划!$G$17:$K$17,MATCH($B$3,前期规划!$G$10:$K$10,0)),0,
IF(SUM(I31:$J31)+INDEX(前期规划!$Y$11:$BB$53,MATCH(节奏预期!$B31,前期规划!$Q$11:$Q$53,0),MATCH(节奏预期!$B$3&amp;节奏预期!H$5,前期规划!$Y$8:$BB$8,0))&gt;=INDEX(前期规划!$G$17:$K$17,MATCH($B$3,前期规划!$G$10:$K$10,0)),INDEX(前期规划!$G$17:$K$17,MATCH($B$3,前期规划!$G$10:$K$10,0))-SUM(I31:$J31),
INDEX(前期规划!$Y$11:$BB$53,MATCH(节奏预期!$B31,前期规划!$Q$11:$Q$53,0),MATCH(节奏预期!$B$3&amp;节奏预期!H$5,前期规划!$Y$8:$BB$8,0))))</f>
        <v>3</v>
      </c>
      <c r="I31" s="97">
        <f>IF(SUM(J31:$J31)&gt;=INDEX(前期规划!$G$17:$K$17,MATCH($B$3,前期规划!$G$10:$K$10,0)),0,
IF(SUM(J31:$J31)+INDEX(前期规划!$Y$11:$BB$53,MATCH(节奏预期!$B31,前期规划!$Q$11:$Q$53,0),MATCH(节奏预期!$B$3&amp;节奏预期!I$5,前期规划!$Y$8:$BB$8,0))&gt;=INDEX(前期规划!$G$17:$K$17,MATCH($B$3,前期规划!$G$10:$K$10,0)),INDEX(前期规划!$G$17:$K$17,MATCH($B$3,前期规划!$G$10:$K$10,0))-SUM(J31:$J31),
INDEX(前期规划!$Y$11:$BB$53,MATCH(节奏预期!$B31,前期规划!$Q$11:$Q$53,0),MATCH(节奏预期!$B$3&amp;节奏预期!I$5,前期规划!$Y$8:$BB$8,0))))</f>
        <v>12</v>
      </c>
      <c r="J31" s="97">
        <f>INDEX(前期规划!$Y$11:$BB$53,MATCH(节奏预期!$B31,前期规划!$Q$11:$Q$53,0),MATCH(节奏预期!$B$3&amp;节奏预期!J$5,前期规划!$Y$8:$BB$8,0))</f>
        <v>0</v>
      </c>
      <c r="K31" s="24">
        <f>MIN(求节点(装备产销验证!$B$6:$B$165,装备产销验证!C$6:C$165,$D31)/40/IF(RIGHT(K$5,1)="+",1,(MAX(W$6:W31)+1)),1)</f>
        <v>1</v>
      </c>
      <c r="L31" s="24">
        <f>MIN(求节点(装备产销验证!$B$6:$B$165,装备产销验证!D$6:D$165,$D31)/40/IF(RIGHT(L$5,1)="+",1,(MAX(X$6:X31)+1)),1)</f>
        <v>1</v>
      </c>
      <c r="M31" s="24">
        <f>MIN(求节点(装备产销验证!$B$6:$B$165,装备产销验证!E$6:E$165,$D31)/40/IF(RIGHT(M$5,1)="+",1,(MAX(Y$6:Y31)+1)),1)</f>
        <v>0.55510656068817255</v>
      </c>
      <c r="N31" s="24">
        <f>MIN(求节点(装备产销验证!$B$6:$B$165,装备产销验证!F$6:F$165,$D31)/40/IF(RIGHT(N$5,1)="+",1,(MAX(Z$6:Z31)+1)),1)</f>
        <v>0.52998341264043158</v>
      </c>
      <c r="O31" s="24">
        <f>MIN(求节点(装备产销验证!$B$6:$B$165,装备产销验证!G$6:G$165,$D31)/40/IF(RIGHT(O$5,1)="+",1,(MAX(AA$6:AA31)+1)),1)</f>
        <v>5.7522012513677848E-2</v>
      </c>
      <c r="P31" s="24">
        <f>MIN(求节点(装备产销验证!$B$6:$B$165,装备产销验证!H$6:H$165,$D31)/40/IF(RIGHT(P$5,1)="+",1,(MAX(AB$6:AB31)+1)),1)</f>
        <v>0.10527791497502337</v>
      </c>
      <c r="Q31" s="74">
        <f>IF(E31=0,0,MIN(INDEX(前期规划!$C$48:$C$53,MATCH(Q$5,前期规划!$B$48:$B$53,0)),INDEX(前期规划!$BC$11:$BG$53,MATCH($B31,前期规划!$Q$11:$Q$53,0),MATCH(节奏预期!$B$3,前期规划!$BC$10:$BG$10,0))))</f>
        <v>0</v>
      </c>
      <c r="R31" s="74">
        <f>IF(F31=0,0,MIN(INDEX(前期规划!$C$48:$C$53,MATCH(R$5,前期规划!$B$48:$B$53,0)),INDEX(前期规划!$BC$11:$BG$53,MATCH($B31,前期规划!$Q$11:$Q$53,0),MATCH(节奏预期!$B$3,前期规划!$BC$10:$BG$10,0))))</f>
        <v>0</v>
      </c>
      <c r="S31" s="74">
        <f>IF(G31=0,0,MIN(INDEX(前期规划!$C$48:$C$53,MATCH(S$5,前期规划!$B$48:$B$53,0)),INDEX(前期规划!$BC$11:$BG$53,MATCH($B31,前期规划!$Q$11:$Q$53,0),MATCH(节奏预期!$B$3,前期规划!$BC$10:$BG$10,0))))</f>
        <v>0</v>
      </c>
      <c r="T31" s="79">
        <f>IF(H31=0,0,MIN(INDEX(前期规划!$C$48:$C$53,MATCH(T$5,前期规划!$B$48:$B$53,0)),INDEX(前期规划!$BC$11:$BG$53,MATCH($B31,前期规划!$Q$11:$Q$53,0),MATCH(节奏预期!$B$3,前期规划!$BC$10:$BG$10,0))))</f>
        <v>79</v>
      </c>
      <c r="U31" s="74">
        <f>IF(I31=0,0,MIN(INDEX(前期规划!$C$48:$C$53,MATCH(U$5,前期规划!$B$48:$B$53,0)),INDEX(前期规划!$BC$11:$BG$53,MATCH($B31,前期规划!$Q$11:$Q$53,0),MATCH(节奏预期!$B$3,前期规划!$BC$10:$BG$10,0))))</f>
        <v>79</v>
      </c>
      <c r="V31" s="74">
        <f>IF(J31=0,0,MIN(INDEX(前期规划!$C$48:$C$53,MATCH(V$5,前期规划!$B$48:$B$53,0)),INDEX(前期规划!$BC$11:$BG$53,MATCH($B31,前期规划!$Q$11:$Q$53,0),MATCH(节奏预期!$B$3,前期规划!$BC$10:$BG$10,0))))</f>
        <v>0</v>
      </c>
      <c r="W31" s="109">
        <f>IF(Q31=0,0,IF(Q31&gt;MAX(装备突破!D$6:D$22),MAX(装备突破!D$6:D$22),IF(Q31=0,0,IF(Q31&lt;装备突破!D$6,0,IFERROR(MATCH(Q31,装备突破!D$6:D$22,0)-1,MATCH(Q31,装备突破!D$6:D$22,1))))))</f>
        <v>0</v>
      </c>
      <c r="X31" s="109">
        <f>IF(R31=0,0,IF(R31&gt;MAX(装备突破!E$6:E$22),MAX(装备突破!E$6:E$22),IF(R31=0,0,IF(R31&lt;装备突破!E$6,0,IFERROR(MATCH(R31,装备突破!E$6:E$22,0)-1,MATCH(R31,装备突破!E$6:E$22,1))))))</f>
        <v>0</v>
      </c>
      <c r="Y31" s="109">
        <f>IF(S31=0,0,IF(S31&gt;MAX(装备突破!F$6:F$22),MAX(装备突破!F$6:F$22),IF(S31=0,0,IF(S31&lt;装备突破!F$6,0,IFERROR(MATCH(S31,装备突破!F$6:F$22,0)-1,MATCH(S31,装备突破!F$6:F$22,1))))))</f>
        <v>0</v>
      </c>
      <c r="Z31" s="109">
        <f>IF(T31=0,0,IF(T31&gt;MAX(装备突破!G$6:G$22),MAX(装备突破!G$6:G$22),IF(T31=0,0,IF(T31&lt;装备突破!G$6,0,IFERROR(MATCH(T31,装备突破!G$6:G$22,0)-1,MATCH(T31,装备突破!G$6:G$22,1))))))</f>
        <v>7</v>
      </c>
      <c r="AA31" s="109">
        <f>IF(U31=0,0,IF(U31&gt;MAX(装备突破!H$6:H$22),MAX(装备突破!H$6:H$22),IF(U31=0,0,IF(U31&lt;装备突破!H$6,0,IFERROR(MATCH(U31,装备突破!H$6:H$22,0)-1,MATCH(U31,装备突破!H$6:H$22,1))))))</f>
        <v>7</v>
      </c>
      <c r="AB31" s="109">
        <f>IF(V31=0,0,IF(V31&gt;MAX(装备突破!I$6:I$22),MAX(装备突破!I$6:I$22),IF(V31=0,0,IF(V31&lt;装备突破!I$6,0,IFERROR(MATCH(V31,装备突破!I$6:I$22,0)-1,MATCH(V31,装备突破!I$6:I$22,1))))))</f>
        <v>0</v>
      </c>
    </row>
    <row r="32" spans="1:42" s="37" customFormat="1" x14ac:dyDescent="0.15">
      <c r="A32" s="34">
        <v>30</v>
      </c>
      <c r="B32" s="76">
        <f>前期规划!Q37</f>
        <v>810</v>
      </c>
      <c r="C32" s="76">
        <f t="shared" si="1"/>
        <v>30</v>
      </c>
      <c r="D32" s="97">
        <f>求节点(节奏总纲!$P$4:$P$163,节奏总纲!$O$4:$O$163,B32)</f>
        <v>96.62752938321465</v>
      </c>
      <c r="E32" s="97">
        <f>IF(SUM(F32:$J32)&gt;=INDEX(前期规划!$G$17:$K$17,MATCH($B$3,前期规划!$G$10:$K$10,0)),0,
IF(SUM(F32:$J32)+INDEX(前期规划!$Y$11:$BB$53,MATCH(节奏预期!$B32,前期规划!$Q$11:$Q$53,0),MATCH(节奏预期!$B$3&amp;节奏预期!E$5,前期规划!$Y$8:$BB$8,0))&gt;=INDEX(前期规划!$G$17:$K$17,MATCH($B$3,前期规划!$G$10:$K$10,0)),INDEX(前期规划!$G$17:$K$17,MATCH($B$3,前期规划!$G$10:$K$10,0))-SUM(F32:$J32),
INDEX(前期规划!$Y$11:$BB$53,MATCH(节奏预期!$B32,前期规划!$Q$11:$Q$53,0),MATCH(节奏预期!$B$3&amp;节奏预期!E$5,前期规划!$Y$8:$BB$8,0))))</f>
        <v>0</v>
      </c>
      <c r="F32" s="97">
        <f>IF(SUM(G32:$J32)&gt;=INDEX(前期规划!$G$17:$K$17,MATCH($B$3,前期规划!$G$10:$K$10,0)),0,
IF(SUM(G32:$J32)+INDEX(前期规划!$Y$11:$BB$53,MATCH(节奏预期!$B32,前期规划!$Q$11:$Q$53,0),MATCH(节奏预期!$B$3&amp;节奏预期!F$5,前期规划!$Y$8:$BB$8,0))&gt;=INDEX(前期规划!$G$17:$K$17,MATCH($B$3,前期规划!$G$10:$K$10,0)),INDEX(前期规划!$G$17:$K$17,MATCH($B$3,前期规划!$G$10:$K$10,0))-SUM(G32:$J32),
INDEX(前期规划!$Y$11:$BB$53,MATCH(节奏预期!$B32,前期规划!$Q$11:$Q$53,0),MATCH(节奏预期!$B$3&amp;节奏预期!F$5,前期规划!$Y$8:$BB$8,0))))</f>
        <v>0</v>
      </c>
      <c r="G32" s="97">
        <f>IF(SUM(H32:$J32)&gt;=INDEX(前期规划!$G$17:$K$17,MATCH($B$3,前期规划!$G$10:$K$10,0)),0,
IF(SUM(H32:$J32)+INDEX(前期规划!$Y$11:$BB$53,MATCH(节奏预期!$B32,前期规划!$Q$11:$Q$53,0),MATCH(节奏预期!$B$3&amp;节奏预期!G$5,前期规划!$Y$8:$BB$8,0))&gt;=INDEX(前期规划!$G$17:$K$17,MATCH($B$3,前期规划!$G$10:$K$10,0)),INDEX(前期规划!$G$17:$K$17,MATCH($B$3,前期规划!$G$10:$K$10,0))-SUM(H32:$J32),
INDEX(前期规划!$Y$11:$BB$53,MATCH(节奏预期!$B32,前期规划!$Q$11:$Q$53,0),MATCH(节奏预期!$B$3&amp;节奏预期!G$5,前期规划!$Y$8:$BB$8,0))))</f>
        <v>0</v>
      </c>
      <c r="H32" s="97">
        <f>IF(SUM(I32:$J32)&gt;=INDEX(前期规划!$G$17:$K$17,MATCH($B$3,前期规划!$G$10:$K$10,0)),0,
IF(SUM(I32:$J32)+INDEX(前期规划!$Y$11:$BB$53,MATCH(节奏预期!$B32,前期规划!$Q$11:$Q$53,0),MATCH(节奏预期!$B$3&amp;节奏预期!H$5,前期规划!$Y$8:$BB$8,0))&gt;=INDEX(前期规划!$G$17:$K$17,MATCH($B$3,前期规划!$G$10:$K$10,0)),INDEX(前期规划!$G$17:$K$17,MATCH($B$3,前期规划!$G$10:$K$10,0))-SUM(I32:$J32),
INDEX(前期规划!$Y$11:$BB$53,MATCH(节奏预期!$B32,前期规划!$Q$11:$Q$53,0),MATCH(节奏预期!$B$3&amp;节奏预期!H$5,前期规划!$Y$8:$BB$8,0))))</f>
        <v>2.25</v>
      </c>
      <c r="I32" s="97">
        <f>IF(SUM(J32:$J32)&gt;=INDEX(前期规划!$G$17:$K$17,MATCH($B$3,前期规划!$G$10:$K$10,0)),0,
IF(SUM(J32:$J32)+INDEX(前期规划!$Y$11:$BB$53,MATCH(节奏预期!$B32,前期规划!$Q$11:$Q$53,0),MATCH(节奏预期!$B$3&amp;节奏预期!I$5,前期规划!$Y$8:$BB$8,0))&gt;=INDEX(前期规划!$G$17:$K$17,MATCH($B$3,前期规划!$G$10:$K$10,0)),INDEX(前期规划!$G$17:$K$17,MATCH($B$3,前期规划!$G$10:$K$10,0))-SUM(J32:$J32),
INDEX(前期规划!$Y$11:$BB$53,MATCH(节奏预期!$B32,前期规划!$Q$11:$Q$53,0),MATCH(节奏预期!$B$3&amp;节奏预期!I$5,前期规划!$Y$8:$BB$8,0))))</f>
        <v>12.75</v>
      </c>
      <c r="J32" s="97">
        <f>INDEX(前期规划!$Y$11:$BB$53,MATCH(节奏预期!$B32,前期规划!$Q$11:$Q$53,0),MATCH(节奏预期!$B$3&amp;节奏预期!J$5,前期规划!$Y$8:$BB$8,0))</f>
        <v>0</v>
      </c>
      <c r="K32" s="24">
        <f>MIN(求节点(装备产销验证!$B$6:$B$165,装备产销验证!C$6:C$165,$D32)/40/IF(RIGHT(K$5,1)="+",1,(MAX(W$6:W32)+1)),1)</f>
        <v>1</v>
      </c>
      <c r="L32" s="24">
        <f>MIN(求节点(装备产销验证!$B$6:$B$165,装备产销验证!D$6:D$165,$D32)/40/IF(RIGHT(L$5,1)="+",1,(MAX(X$6:X32)+1)),1)</f>
        <v>1</v>
      </c>
      <c r="M32" s="24">
        <f>MIN(求节点(装备产销验证!$B$6:$B$165,装备产销验证!E$6:E$165,$D32)/40/IF(RIGHT(M$5,1)="+",1,(MAX(Y$6:Y32)+1)),1)</f>
        <v>0.59318900380496964</v>
      </c>
      <c r="N32" s="24">
        <f>MIN(求节点(装备产销验证!$B$6:$B$165,装备产销验证!F$6:F$165,$D32)/40/IF(RIGHT(N$5,1)="+",1,(MAX(Z$6:Z32)+1)),1)</f>
        <v>0.57909089849721496</v>
      </c>
      <c r="O32" s="24">
        <f>MIN(求节点(装备产销验证!$B$6:$B$165,装备产销验证!G$6:G$165,$D32)/40/IF(RIGHT(O$5,1)="+",1,(MAX(AA$6:AA32)+1)),1)</f>
        <v>5.904220060556109E-2</v>
      </c>
      <c r="P32" s="24">
        <f>MIN(求节点(装备产销验证!$B$6:$B$165,装备产销验证!H$6:H$165,$D32)/40/IF(RIGHT(P$5,1)="+",1,(MAX(AB$6:AB32)+1)),1)</f>
        <v>0.10800343756131821</v>
      </c>
      <c r="Q32" s="74">
        <f>IF(E32=0,0,MIN(INDEX(前期规划!$C$48:$C$53,MATCH(Q$5,前期规划!$B$48:$B$53,0)),INDEX(前期规划!$BC$11:$BG$53,MATCH($B32,前期规划!$Q$11:$Q$53,0),MATCH(节奏预期!$B$3,前期规划!$BC$10:$BG$10,0))))</f>
        <v>0</v>
      </c>
      <c r="R32" s="74">
        <f>IF(F32=0,0,MIN(INDEX(前期规划!$C$48:$C$53,MATCH(R$5,前期规划!$B$48:$B$53,0)),INDEX(前期规划!$BC$11:$BG$53,MATCH($B32,前期规划!$Q$11:$Q$53,0),MATCH(节奏预期!$B$3,前期规划!$BC$10:$BG$10,0))))</f>
        <v>0</v>
      </c>
      <c r="S32" s="74">
        <f>IF(G32=0,0,MIN(INDEX(前期规划!$C$48:$C$53,MATCH(S$5,前期规划!$B$48:$B$53,0)),INDEX(前期规划!$BC$11:$BG$53,MATCH($B32,前期规划!$Q$11:$Q$53,0),MATCH(节奏预期!$B$3,前期规划!$BC$10:$BG$10,0))))</f>
        <v>0</v>
      </c>
      <c r="T32" s="79">
        <f>IF(H32=0,0,MIN(INDEX(前期规划!$C$48:$C$53,MATCH(T$5,前期规划!$B$48:$B$53,0)),INDEX(前期规划!$BC$11:$BG$53,MATCH($B32,前期规划!$Q$11:$Q$53,0),MATCH(节奏预期!$B$3,前期规划!$BC$10:$BG$10,0))))</f>
        <v>80</v>
      </c>
      <c r="U32" s="74">
        <f>IF(I32=0,0,MIN(INDEX(前期规划!$C$48:$C$53,MATCH(U$5,前期规划!$B$48:$B$53,0)),INDEX(前期规划!$BC$11:$BG$53,MATCH($B32,前期规划!$Q$11:$Q$53,0),MATCH(节奏预期!$B$3,前期规划!$BC$10:$BG$10,0))))</f>
        <v>80</v>
      </c>
      <c r="V32" s="74">
        <f>IF(J32=0,0,MIN(INDEX(前期规划!$C$48:$C$53,MATCH(V$5,前期规划!$B$48:$B$53,0)),INDEX(前期规划!$BC$11:$BG$53,MATCH($B32,前期规划!$Q$11:$Q$53,0),MATCH(节奏预期!$B$3,前期规划!$BC$10:$BG$10,0))))</f>
        <v>0</v>
      </c>
      <c r="W32" s="109">
        <f>IF(Q32=0,0,IF(Q32&gt;MAX(装备突破!D$6:D$22),MAX(装备突破!D$6:D$22),IF(Q32=0,0,IF(Q32&lt;装备突破!D$6,0,IFERROR(MATCH(Q32,装备突破!D$6:D$22,0)-1,MATCH(Q32,装备突破!D$6:D$22,1))))))</f>
        <v>0</v>
      </c>
      <c r="X32" s="109">
        <f>IF(R32=0,0,IF(R32&gt;MAX(装备突破!E$6:E$22),MAX(装备突破!E$6:E$22),IF(R32=0,0,IF(R32&lt;装备突破!E$6,0,IFERROR(MATCH(R32,装备突破!E$6:E$22,0)-1,MATCH(R32,装备突破!E$6:E$22,1))))))</f>
        <v>0</v>
      </c>
      <c r="Y32" s="109">
        <f>IF(S32=0,0,IF(S32&gt;MAX(装备突破!F$6:F$22),MAX(装备突破!F$6:F$22),IF(S32=0,0,IF(S32&lt;装备突破!F$6,0,IFERROR(MATCH(S32,装备突破!F$6:F$22,0)-1,MATCH(S32,装备突破!F$6:F$22,1))))))</f>
        <v>0</v>
      </c>
      <c r="Z32" s="109">
        <f>IF(T32=0,0,IF(T32&gt;MAX(装备突破!G$6:G$22),MAX(装备突破!G$6:G$22),IF(T32=0,0,IF(T32&lt;装备突破!G$6,0,IFERROR(MATCH(T32,装备突破!G$6:G$22,0)-1,MATCH(T32,装备突破!G$6:G$22,1))))))</f>
        <v>7</v>
      </c>
      <c r="AA32" s="109">
        <f>IF(U32=0,0,IF(U32&gt;MAX(装备突破!H$6:H$22),MAX(装备突破!H$6:H$22),IF(U32=0,0,IF(U32&lt;装备突破!H$6,0,IFERROR(MATCH(U32,装备突破!H$6:H$22,0)-1,MATCH(U32,装备突破!H$6:H$22,1))))))</f>
        <v>7</v>
      </c>
      <c r="AB32" s="109">
        <f>IF(V32=0,0,IF(V32&gt;MAX(装备突破!I$6:I$22),MAX(装备突破!I$6:I$22),IF(V32=0,0,IF(V32&lt;装备突破!I$6,0,IFERROR(MATCH(V32,装备突破!I$6:I$22,0)-1,MATCH(V32,装备突破!I$6:I$22,1))))))</f>
        <v>0</v>
      </c>
    </row>
    <row r="33" spans="1:28" s="37" customFormat="1" x14ac:dyDescent="0.15">
      <c r="A33" s="34">
        <v>31</v>
      </c>
      <c r="B33" s="76">
        <f>前期规划!Q38</f>
        <v>840</v>
      </c>
      <c r="C33" s="76">
        <f t="shared" si="1"/>
        <v>30</v>
      </c>
      <c r="D33" s="97">
        <f>求节点(节奏总纲!$P$4:$P$163,节奏总纲!$O$4:$O$163,B33)</f>
        <v>97.155007723537565</v>
      </c>
      <c r="E33" s="97">
        <f>IF(SUM(F33:$J33)&gt;=INDEX(前期规划!$G$17:$K$17,MATCH($B$3,前期规划!$G$10:$K$10,0)),0,
IF(SUM(F33:$J33)+INDEX(前期规划!$Y$11:$BB$53,MATCH(节奏预期!$B33,前期规划!$Q$11:$Q$53,0),MATCH(节奏预期!$B$3&amp;节奏预期!E$5,前期规划!$Y$8:$BB$8,0))&gt;=INDEX(前期规划!$G$17:$K$17,MATCH($B$3,前期规划!$G$10:$K$10,0)),INDEX(前期规划!$G$17:$K$17,MATCH($B$3,前期规划!$G$10:$K$10,0))-SUM(F33:$J33),
INDEX(前期规划!$Y$11:$BB$53,MATCH(节奏预期!$B33,前期规划!$Q$11:$Q$53,0),MATCH(节奏预期!$B$3&amp;节奏预期!E$5,前期规划!$Y$8:$BB$8,0))))</f>
        <v>0</v>
      </c>
      <c r="F33" s="97">
        <f>IF(SUM(G33:$J33)&gt;=INDEX(前期规划!$G$17:$K$17,MATCH($B$3,前期规划!$G$10:$K$10,0)),0,
IF(SUM(G33:$J33)+INDEX(前期规划!$Y$11:$BB$53,MATCH(节奏预期!$B33,前期规划!$Q$11:$Q$53,0),MATCH(节奏预期!$B$3&amp;节奏预期!F$5,前期规划!$Y$8:$BB$8,0))&gt;=INDEX(前期规划!$G$17:$K$17,MATCH($B$3,前期规划!$G$10:$K$10,0)),INDEX(前期规划!$G$17:$K$17,MATCH($B$3,前期规划!$G$10:$K$10,0))-SUM(G33:$J33),
INDEX(前期规划!$Y$11:$BB$53,MATCH(节奏预期!$B33,前期规划!$Q$11:$Q$53,0),MATCH(节奏预期!$B$3&amp;节奏预期!F$5,前期规划!$Y$8:$BB$8,0))))</f>
        <v>0</v>
      </c>
      <c r="G33" s="97">
        <f>IF(SUM(H33:$J33)&gt;=INDEX(前期规划!$G$17:$K$17,MATCH($B$3,前期规划!$G$10:$K$10,0)),0,
IF(SUM(H33:$J33)+INDEX(前期规划!$Y$11:$BB$53,MATCH(节奏预期!$B33,前期规划!$Q$11:$Q$53,0),MATCH(节奏预期!$B$3&amp;节奏预期!G$5,前期规划!$Y$8:$BB$8,0))&gt;=INDEX(前期规划!$G$17:$K$17,MATCH($B$3,前期规划!$G$10:$K$10,0)),INDEX(前期规划!$G$17:$K$17,MATCH($B$3,前期规划!$G$10:$K$10,0))-SUM(H33:$J33),
INDEX(前期规划!$Y$11:$BB$53,MATCH(节奏预期!$B33,前期规划!$Q$11:$Q$53,0),MATCH(节奏预期!$B$3&amp;节奏预期!G$5,前期规划!$Y$8:$BB$8,0))))</f>
        <v>0</v>
      </c>
      <c r="H33" s="97">
        <f>IF(SUM(I33:$J33)&gt;=INDEX(前期规划!$G$17:$K$17,MATCH($B$3,前期规划!$G$10:$K$10,0)),0,
IF(SUM(I33:$J33)+INDEX(前期规划!$Y$11:$BB$53,MATCH(节奏预期!$B33,前期规划!$Q$11:$Q$53,0),MATCH(节奏预期!$B$3&amp;节奏预期!H$5,前期规划!$Y$8:$BB$8,0))&gt;=INDEX(前期规划!$G$17:$K$17,MATCH($B$3,前期规划!$G$10:$K$10,0)),INDEX(前期规划!$G$17:$K$17,MATCH($B$3,前期规划!$G$10:$K$10,0))-SUM(I33:$J33),
INDEX(前期规划!$Y$11:$BB$53,MATCH(节奏预期!$B33,前期规划!$Q$11:$Q$53,0),MATCH(节奏预期!$B$3&amp;节奏预期!H$5,前期规划!$Y$8:$BB$8,0))))</f>
        <v>1.5</v>
      </c>
      <c r="I33" s="97">
        <f>IF(SUM(J33:$J33)&gt;=INDEX(前期规划!$G$17:$K$17,MATCH($B$3,前期规划!$G$10:$K$10,0)),0,
IF(SUM(J33:$J33)+INDEX(前期规划!$Y$11:$BB$53,MATCH(节奏预期!$B33,前期规划!$Q$11:$Q$53,0),MATCH(节奏预期!$B$3&amp;节奏预期!I$5,前期规划!$Y$8:$BB$8,0))&gt;=INDEX(前期规划!$G$17:$K$17,MATCH($B$3,前期规划!$G$10:$K$10,0)),INDEX(前期规划!$G$17:$K$17,MATCH($B$3,前期规划!$G$10:$K$10,0))-SUM(J33:$J33),
INDEX(前期规划!$Y$11:$BB$53,MATCH(节奏预期!$B33,前期规划!$Q$11:$Q$53,0),MATCH(节奏预期!$B$3&amp;节奏预期!I$5,前期规划!$Y$8:$BB$8,0))))</f>
        <v>13.5</v>
      </c>
      <c r="J33" s="97">
        <f>INDEX(前期规划!$Y$11:$BB$53,MATCH(节奏预期!$B33,前期规划!$Q$11:$Q$53,0),MATCH(节奏预期!$B$3&amp;节奏预期!J$5,前期规划!$Y$8:$BB$8,0))</f>
        <v>0</v>
      </c>
      <c r="K33" s="24">
        <f>MIN(求节点(装备产销验证!$B$6:$B$165,装备产销验证!C$6:C$165,$D33)/40/IF(RIGHT(K$5,1)="+",1,(MAX(W$6:W33)+1)),1)</f>
        <v>1</v>
      </c>
      <c r="L33" s="24">
        <f>MIN(求节点(装备产销验证!$B$6:$B$165,装备产销验证!D$6:D$165,$D33)/40/IF(RIGHT(L$5,1)="+",1,(MAX(X$6:X33)+1)),1)</f>
        <v>1</v>
      </c>
      <c r="M33" s="24">
        <f>MIN(求节点(装备产销验证!$B$6:$B$165,装备产销验证!E$6:E$165,$D33)/40/IF(RIGHT(M$5,1)="+",1,(MAX(Y$6:Y33)+1)),1)</f>
        <v>0.63149776439965488</v>
      </c>
      <c r="N33" s="24">
        <f>MIN(求节点(装备产销验证!$B$6:$B$165,装备产销验证!F$6:F$165,$D33)/40/IF(RIGHT(N$5,1)="+",1,(MAX(Z$6:Z33)+1)),1)</f>
        <v>0.63116722723270968</v>
      </c>
      <c r="O33" s="24">
        <f>MIN(求节点(装备产销验证!$B$6:$B$165,装备产销验证!G$6:G$165,$D33)/40/IF(RIGHT(O$5,1)="+",1,(MAX(AA$6:AA33)+1)),1)</f>
        <v>6.0540946755419968E-2</v>
      </c>
      <c r="P33" s="24">
        <f>MIN(求节点(装备产销验证!$B$6:$B$165,装备产销验证!H$6:H$165,$D33)/40/IF(RIGHT(P$5,1)="+",1,(MAX(AB$6:AB33)+1)),1)</f>
        <v>0.11068151414823997</v>
      </c>
      <c r="Q33" s="74">
        <f>IF(E33=0,0,MIN(INDEX(前期规划!$C$48:$C$53,MATCH(Q$5,前期规划!$B$48:$B$53,0)),INDEX(前期规划!$BC$11:$BG$53,MATCH($B33,前期规划!$Q$11:$Q$53,0),MATCH(节奏预期!$B$3,前期规划!$BC$10:$BG$10,0))))</f>
        <v>0</v>
      </c>
      <c r="R33" s="74">
        <f>IF(F33=0,0,MIN(INDEX(前期规划!$C$48:$C$53,MATCH(R$5,前期规划!$B$48:$B$53,0)),INDEX(前期规划!$BC$11:$BG$53,MATCH($B33,前期规划!$Q$11:$Q$53,0),MATCH(节奏预期!$B$3,前期规划!$BC$10:$BG$10,0))))</f>
        <v>0</v>
      </c>
      <c r="S33" s="74">
        <f>IF(G33=0,0,MIN(INDEX(前期规划!$C$48:$C$53,MATCH(S$5,前期规划!$B$48:$B$53,0)),INDEX(前期规划!$BC$11:$BG$53,MATCH($B33,前期规划!$Q$11:$Q$53,0),MATCH(节奏预期!$B$3,前期规划!$BC$10:$BG$10,0))))</f>
        <v>0</v>
      </c>
      <c r="T33" s="79">
        <f>IF(H33=0,0,MIN(INDEX(前期规划!$C$48:$C$53,MATCH(T$5,前期规划!$B$48:$B$53,0)),INDEX(前期规划!$BC$11:$BG$53,MATCH($B33,前期规划!$Q$11:$Q$53,0),MATCH(节奏预期!$B$3,前期规划!$BC$10:$BG$10,0))))</f>
        <v>80</v>
      </c>
      <c r="U33" s="74">
        <f>IF(I33=0,0,MIN(INDEX(前期规划!$C$48:$C$53,MATCH(U$5,前期规划!$B$48:$B$53,0)),INDEX(前期规划!$BC$11:$BG$53,MATCH($B33,前期规划!$Q$11:$Q$53,0),MATCH(节奏预期!$B$3,前期规划!$BC$10:$BG$10,0))))</f>
        <v>80</v>
      </c>
      <c r="V33" s="74">
        <f>IF(J33=0,0,MIN(INDEX(前期规划!$C$48:$C$53,MATCH(V$5,前期规划!$B$48:$B$53,0)),INDEX(前期规划!$BC$11:$BG$53,MATCH($B33,前期规划!$Q$11:$Q$53,0),MATCH(节奏预期!$B$3,前期规划!$BC$10:$BG$10,0))))</f>
        <v>0</v>
      </c>
      <c r="W33" s="109">
        <f>IF(Q33=0,0,IF(Q33&gt;MAX(装备突破!D$6:D$22),MAX(装备突破!D$6:D$22),IF(Q33=0,0,IF(Q33&lt;装备突破!D$6,0,IFERROR(MATCH(Q33,装备突破!D$6:D$22,0)-1,MATCH(Q33,装备突破!D$6:D$22,1))))))</f>
        <v>0</v>
      </c>
      <c r="X33" s="109">
        <f>IF(R33=0,0,IF(R33&gt;MAX(装备突破!E$6:E$22),MAX(装备突破!E$6:E$22),IF(R33=0,0,IF(R33&lt;装备突破!E$6,0,IFERROR(MATCH(R33,装备突破!E$6:E$22,0)-1,MATCH(R33,装备突破!E$6:E$22,1))))))</f>
        <v>0</v>
      </c>
      <c r="Y33" s="109">
        <f>IF(S33=0,0,IF(S33&gt;MAX(装备突破!F$6:F$22),MAX(装备突破!F$6:F$22),IF(S33=0,0,IF(S33&lt;装备突破!F$6,0,IFERROR(MATCH(S33,装备突破!F$6:F$22,0)-1,MATCH(S33,装备突破!F$6:F$22,1))))))</f>
        <v>0</v>
      </c>
      <c r="Z33" s="109">
        <f>IF(T33=0,0,IF(T33&gt;MAX(装备突破!G$6:G$22),MAX(装备突破!G$6:G$22),IF(T33=0,0,IF(T33&lt;装备突破!G$6,0,IFERROR(MATCH(T33,装备突破!G$6:G$22,0)-1,MATCH(T33,装备突破!G$6:G$22,1))))))</f>
        <v>7</v>
      </c>
      <c r="AA33" s="109">
        <f>IF(U33=0,0,IF(U33&gt;MAX(装备突破!H$6:H$22),MAX(装备突破!H$6:H$22),IF(U33=0,0,IF(U33&lt;装备突破!H$6,0,IFERROR(MATCH(U33,装备突破!H$6:H$22,0)-1,MATCH(U33,装备突破!H$6:H$22,1))))))</f>
        <v>7</v>
      </c>
      <c r="AB33" s="109">
        <f>IF(V33=0,0,IF(V33&gt;MAX(装备突破!I$6:I$22),MAX(装备突破!I$6:I$22),IF(V33=0,0,IF(V33&lt;装备突破!I$6,0,IFERROR(MATCH(V33,装备突破!I$6:I$22,0)-1,MATCH(V33,装备突破!I$6:I$22,1))))))</f>
        <v>0</v>
      </c>
    </row>
    <row r="34" spans="1:28" s="37" customFormat="1" x14ac:dyDescent="0.15">
      <c r="A34" s="34">
        <v>32</v>
      </c>
      <c r="B34" s="76">
        <f>前期规划!Q39</f>
        <v>870</v>
      </c>
      <c r="C34" s="76">
        <f t="shared" si="1"/>
        <v>30</v>
      </c>
      <c r="D34" s="97">
        <f>求节点(节奏总纲!$P$4:$P$163,节奏总纲!$O$4:$O$163,B34)</f>
        <v>97.657542820913918</v>
      </c>
      <c r="E34" s="97">
        <f>IF(SUM(F34:$J34)&gt;=INDEX(前期规划!$G$17:$K$17,MATCH($B$3,前期规划!$G$10:$K$10,0)),0,
IF(SUM(F34:$J34)+INDEX(前期规划!$Y$11:$BB$53,MATCH(节奏预期!$B34,前期规划!$Q$11:$Q$53,0),MATCH(节奏预期!$B$3&amp;节奏预期!E$5,前期规划!$Y$8:$BB$8,0))&gt;=INDEX(前期规划!$G$17:$K$17,MATCH($B$3,前期规划!$G$10:$K$10,0)),INDEX(前期规划!$G$17:$K$17,MATCH($B$3,前期规划!$G$10:$K$10,0))-SUM(F34:$J34),
INDEX(前期规划!$Y$11:$BB$53,MATCH(节奏预期!$B34,前期规划!$Q$11:$Q$53,0),MATCH(节奏预期!$B$3&amp;节奏预期!E$5,前期规划!$Y$8:$BB$8,0))))</f>
        <v>0</v>
      </c>
      <c r="F34" s="97">
        <f>IF(SUM(G34:$J34)&gt;=INDEX(前期规划!$G$17:$K$17,MATCH($B$3,前期规划!$G$10:$K$10,0)),0,
IF(SUM(G34:$J34)+INDEX(前期规划!$Y$11:$BB$53,MATCH(节奏预期!$B34,前期规划!$Q$11:$Q$53,0),MATCH(节奏预期!$B$3&amp;节奏预期!F$5,前期规划!$Y$8:$BB$8,0))&gt;=INDEX(前期规划!$G$17:$K$17,MATCH($B$3,前期规划!$G$10:$K$10,0)),INDEX(前期规划!$G$17:$K$17,MATCH($B$3,前期规划!$G$10:$K$10,0))-SUM(G34:$J34),
INDEX(前期规划!$Y$11:$BB$53,MATCH(节奏预期!$B34,前期规划!$Q$11:$Q$53,0),MATCH(节奏预期!$B$3&amp;节奏预期!F$5,前期规划!$Y$8:$BB$8,0))))</f>
        <v>0</v>
      </c>
      <c r="G34" s="97">
        <f>IF(SUM(H34:$J34)&gt;=INDEX(前期规划!$G$17:$K$17,MATCH($B$3,前期规划!$G$10:$K$10,0)),0,
IF(SUM(H34:$J34)+INDEX(前期规划!$Y$11:$BB$53,MATCH(节奏预期!$B34,前期规划!$Q$11:$Q$53,0),MATCH(节奏预期!$B$3&amp;节奏预期!G$5,前期规划!$Y$8:$BB$8,0))&gt;=INDEX(前期规划!$G$17:$K$17,MATCH($B$3,前期规划!$G$10:$K$10,0)),INDEX(前期规划!$G$17:$K$17,MATCH($B$3,前期规划!$G$10:$K$10,0))-SUM(H34:$J34),
INDEX(前期规划!$Y$11:$BB$53,MATCH(节奏预期!$B34,前期规划!$Q$11:$Q$53,0),MATCH(节奏预期!$B$3&amp;节奏预期!G$5,前期规划!$Y$8:$BB$8,0))))</f>
        <v>0</v>
      </c>
      <c r="H34" s="97">
        <f>IF(SUM(I34:$J34)&gt;=INDEX(前期规划!$G$17:$K$17,MATCH($B$3,前期规划!$G$10:$K$10,0)),0,
IF(SUM(I34:$J34)+INDEX(前期规划!$Y$11:$BB$53,MATCH(节奏预期!$B34,前期规划!$Q$11:$Q$53,0),MATCH(节奏预期!$B$3&amp;节奏预期!H$5,前期规划!$Y$8:$BB$8,0))&gt;=INDEX(前期规划!$G$17:$K$17,MATCH($B$3,前期规划!$G$10:$K$10,0)),INDEX(前期规划!$G$17:$K$17,MATCH($B$3,前期规划!$G$10:$K$10,0))-SUM(I34:$J34),
INDEX(前期规划!$Y$11:$BB$53,MATCH(节奏预期!$B34,前期规划!$Q$11:$Q$53,0),MATCH(节奏预期!$B$3&amp;节奏预期!H$5,前期规划!$Y$8:$BB$8,0))))</f>
        <v>0.75</v>
      </c>
      <c r="I34" s="97">
        <f>IF(SUM(J34:$J34)&gt;=INDEX(前期规划!$G$17:$K$17,MATCH($B$3,前期规划!$G$10:$K$10,0)),0,
IF(SUM(J34:$J34)+INDEX(前期规划!$Y$11:$BB$53,MATCH(节奏预期!$B34,前期规划!$Q$11:$Q$53,0),MATCH(节奏预期!$B$3&amp;节奏预期!I$5,前期规划!$Y$8:$BB$8,0))&gt;=INDEX(前期规划!$G$17:$K$17,MATCH($B$3,前期规划!$G$10:$K$10,0)),INDEX(前期规划!$G$17:$K$17,MATCH($B$3,前期规划!$G$10:$K$10,0))-SUM(J34:$J34),
INDEX(前期规划!$Y$11:$BB$53,MATCH(节奏预期!$B34,前期规划!$Q$11:$Q$53,0),MATCH(节奏预期!$B$3&amp;节奏预期!I$5,前期规划!$Y$8:$BB$8,0))))</f>
        <v>14.25</v>
      </c>
      <c r="J34" s="97">
        <f>INDEX(前期规划!$Y$11:$BB$53,MATCH(节奏预期!$B34,前期规划!$Q$11:$Q$53,0),MATCH(节奏预期!$B$3&amp;节奏预期!J$5,前期规划!$Y$8:$BB$8,0))</f>
        <v>0</v>
      </c>
      <c r="K34" s="24">
        <f>MIN(求节点(装备产销验证!$B$6:$B$165,装备产销验证!C$6:C$165,$D34)/40/IF(RIGHT(K$5,1)="+",1,(MAX(W$6:W34)+1)),1)</f>
        <v>1</v>
      </c>
      <c r="L34" s="24">
        <f>MIN(求节点(装备产销验证!$B$6:$B$165,装备产销验证!D$6:D$165,$D34)/40/IF(RIGHT(L$5,1)="+",1,(MAX(X$6:X34)+1)),1)</f>
        <v>1</v>
      </c>
      <c r="M34" s="24">
        <f>MIN(求节点(装备产销验证!$B$6:$B$165,装备产销验证!E$6:E$165,$D34)/40/IF(RIGHT(M$5,1)="+",1,(MAX(Y$6:Y34)+1)),1)</f>
        <v>0.67031392886396168</v>
      </c>
      <c r="N34" s="24">
        <f>MIN(求节点(装备产销验证!$B$6:$B$165,装备产销验证!F$6:F$165,$D34)/40/IF(RIGHT(N$5,1)="+",1,(MAX(Z$6:Z34)+1)),1)</f>
        <v>0.68989970280677348</v>
      </c>
      <c r="O34" s="24">
        <f>MIN(求节点(装备产销验证!$B$6:$B$165,装备产销验证!G$6:G$165,$D34)/40/IF(RIGHT(O$5,1)="+",1,(MAX(AA$6:AA34)+1)),1)</f>
        <v>6.1991620063283147E-2</v>
      </c>
      <c r="P34" s="24">
        <f>MIN(求节点(装备产销验证!$B$6:$B$165,装备产销验证!H$6:H$165,$D34)/40/IF(RIGHT(P$5,1)="+",1,(MAX(AB$6:AB34)+1)),1)</f>
        <v>0.11325321678691595</v>
      </c>
      <c r="Q34" s="74">
        <f>IF(E34=0,0,MIN(INDEX(前期规划!$C$48:$C$53,MATCH(Q$5,前期规划!$B$48:$B$53,0)),INDEX(前期规划!$BC$11:$BG$53,MATCH($B34,前期规划!$Q$11:$Q$53,0),MATCH(节奏预期!$B$3,前期规划!$BC$10:$BG$10,0))))</f>
        <v>0</v>
      </c>
      <c r="R34" s="74">
        <f>IF(F34=0,0,MIN(INDEX(前期规划!$C$48:$C$53,MATCH(R$5,前期规划!$B$48:$B$53,0)),INDEX(前期规划!$BC$11:$BG$53,MATCH($B34,前期规划!$Q$11:$Q$53,0),MATCH(节奏预期!$B$3,前期规划!$BC$10:$BG$10,0))))</f>
        <v>0</v>
      </c>
      <c r="S34" s="74">
        <f>IF(G34=0,0,MIN(INDEX(前期规划!$C$48:$C$53,MATCH(S$5,前期规划!$B$48:$B$53,0)),INDEX(前期规划!$BC$11:$BG$53,MATCH($B34,前期规划!$Q$11:$Q$53,0),MATCH(节奏预期!$B$3,前期规划!$BC$10:$BG$10,0))))</f>
        <v>0</v>
      </c>
      <c r="T34" s="79">
        <f>IF(H34=0,0,MIN(INDEX(前期规划!$C$48:$C$53,MATCH(T$5,前期规划!$B$48:$B$53,0)),INDEX(前期规划!$BC$11:$BG$53,MATCH($B34,前期规划!$Q$11:$Q$53,0),MATCH(节奏预期!$B$3,前期规划!$BC$10:$BG$10,0))))</f>
        <v>80</v>
      </c>
      <c r="U34" s="74">
        <f>IF(I34=0,0,MIN(INDEX(前期规划!$C$48:$C$53,MATCH(U$5,前期规划!$B$48:$B$53,0)),INDEX(前期规划!$BC$11:$BG$53,MATCH($B34,前期规划!$Q$11:$Q$53,0),MATCH(节奏预期!$B$3,前期规划!$BC$10:$BG$10,0))))</f>
        <v>80</v>
      </c>
      <c r="V34" s="74">
        <f>IF(J34=0,0,MIN(INDEX(前期规划!$C$48:$C$53,MATCH(V$5,前期规划!$B$48:$B$53,0)),INDEX(前期规划!$BC$11:$BG$53,MATCH($B34,前期规划!$Q$11:$Q$53,0),MATCH(节奏预期!$B$3,前期规划!$BC$10:$BG$10,0))))</f>
        <v>0</v>
      </c>
      <c r="W34" s="109">
        <f>IF(Q34=0,0,IF(Q34&gt;MAX(装备突破!D$6:D$22),MAX(装备突破!D$6:D$22),IF(Q34=0,0,IF(Q34&lt;装备突破!D$6,0,IFERROR(MATCH(Q34,装备突破!D$6:D$22,0)-1,MATCH(Q34,装备突破!D$6:D$22,1))))))</f>
        <v>0</v>
      </c>
      <c r="X34" s="109">
        <f>IF(R34=0,0,IF(R34&gt;MAX(装备突破!E$6:E$22),MAX(装备突破!E$6:E$22),IF(R34=0,0,IF(R34&lt;装备突破!E$6,0,IFERROR(MATCH(R34,装备突破!E$6:E$22,0)-1,MATCH(R34,装备突破!E$6:E$22,1))))))</f>
        <v>0</v>
      </c>
      <c r="Y34" s="109">
        <f>IF(S34=0,0,IF(S34&gt;MAX(装备突破!F$6:F$22),MAX(装备突破!F$6:F$22),IF(S34=0,0,IF(S34&lt;装备突破!F$6,0,IFERROR(MATCH(S34,装备突破!F$6:F$22,0)-1,MATCH(S34,装备突破!F$6:F$22,1))))))</f>
        <v>0</v>
      </c>
      <c r="Z34" s="109">
        <f>IF(T34=0,0,IF(T34&gt;MAX(装备突破!G$6:G$22),MAX(装备突破!G$6:G$22),IF(T34=0,0,IF(T34&lt;装备突破!G$6,0,IFERROR(MATCH(T34,装备突破!G$6:G$22,0)-1,MATCH(T34,装备突破!G$6:G$22,1))))))</f>
        <v>7</v>
      </c>
      <c r="AA34" s="109">
        <f>IF(U34=0,0,IF(U34&gt;MAX(装备突破!H$6:H$22),MAX(装备突破!H$6:H$22),IF(U34=0,0,IF(U34&lt;装备突破!H$6,0,IFERROR(MATCH(U34,装备突破!H$6:H$22,0)-1,MATCH(U34,装备突破!H$6:H$22,1))))))</f>
        <v>7</v>
      </c>
      <c r="AB34" s="109">
        <f>IF(V34=0,0,IF(V34&gt;MAX(装备突破!I$6:I$22),MAX(装备突破!I$6:I$22),IF(V34=0,0,IF(V34&lt;装备突破!I$6,0,IFERROR(MATCH(V34,装备突破!I$6:I$22,0)-1,MATCH(V34,装备突破!I$6:I$22,1))))))</f>
        <v>0</v>
      </c>
    </row>
    <row r="35" spans="1:28" s="37" customFormat="1" x14ac:dyDescent="0.15">
      <c r="A35" s="34">
        <v>33</v>
      </c>
      <c r="B35" s="76">
        <f>前期规划!Q40</f>
        <v>900</v>
      </c>
      <c r="C35" s="76">
        <f t="shared" si="1"/>
        <v>30</v>
      </c>
      <c r="D35" s="97">
        <f>求节点(节奏总纲!$P$4:$P$163,节奏总纲!$O$4:$O$163,B35)</f>
        <v>98.149357978981357</v>
      </c>
      <c r="E35" s="97">
        <f>IF(SUM(F35:$J35)&gt;=INDEX(前期规划!$G$17:$K$17,MATCH($B$3,前期规划!$G$10:$K$10,0)),0,
IF(SUM(F35:$J35)+INDEX(前期规划!$Y$11:$BB$53,MATCH(节奏预期!$B35,前期规划!$Q$11:$Q$53,0),MATCH(节奏预期!$B$3&amp;节奏预期!E$5,前期规划!$Y$8:$BB$8,0))&gt;=INDEX(前期规划!$G$17:$K$17,MATCH($B$3,前期规划!$G$10:$K$10,0)),INDEX(前期规划!$G$17:$K$17,MATCH($B$3,前期规划!$G$10:$K$10,0))-SUM(F35:$J35),
INDEX(前期规划!$Y$11:$BB$53,MATCH(节奏预期!$B35,前期规划!$Q$11:$Q$53,0),MATCH(节奏预期!$B$3&amp;节奏预期!E$5,前期规划!$Y$8:$BB$8,0))))</f>
        <v>0</v>
      </c>
      <c r="F35" s="97">
        <f>IF(SUM(G35:$J35)&gt;=INDEX(前期规划!$G$17:$K$17,MATCH($B$3,前期规划!$G$10:$K$10,0)),0,
IF(SUM(G35:$J35)+INDEX(前期规划!$Y$11:$BB$53,MATCH(节奏预期!$B35,前期规划!$Q$11:$Q$53,0),MATCH(节奏预期!$B$3&amp;节奏预期!F$5,前期规划!$Y$8:$BB$8,0))&gt;=INDEX(前期规划!$G$17:$K$17,MATCH($B$3,前期规划!$G$10:$K$10,0)),INDEX(前期规划!$G$17:$K$17,MATCH($B$3,前期规划!$G$10:$K$10,0))-SUM(G35:$J35),
INDEX(前期规划!$Y$11:$BB$53,MATCH(节奏预期!$B35,前期规划!$Q$11:$Q$53,0),MATCH(节奏预期!$B$3&amp;节奏预期!F$5,前期规划!$Y$8:$BB$8,0))))</f>
        <v>0</v>
      </c>
      <c r="G35" s="97">
        <f>IF(SUM(H35:$J35)&gt;=INDEX(前期规划!$G$17:$K$17,MATCH($B$3,前期规划!$G$10:$K$10,0)),0,
IF(SUM(H35:$J35)+INDEX(前期规划!$Y$11:$BB$53,MATCH(节奏预期!$B35,前期规划!$Q$11:$Q$53,0),MATCH(节奏预期!$B$3&amp;节奏预期!G$5,前期规划!$Y$8:$BB$8,0))&gt;=INDEX(前期规划!$G$17:$K$17,MATCH($B$3,前期规划!$G$10:$K$10,0)),INDEX(前期规划!$G$17:$K$17,MATCH($B$3,前期规划!$G$10:$K$10,0))-SUM(H35:$J35),
INDEX(前期规划!$Y$11:$BB$53,MATCH(节奏预期!$B35,前期规划!$Q$11:$Q$53,0),MATCH(节奏预期!$B$3&amp;节奏预期!G$5,前期规划!$Y$8:$BB$8,0))))</f>
        <v>0</v>
      </c>
      <c r="H35" s="97">
        <f>IF(SUM(I35:$J35)&gt;=INDEX(前期规划!$G$17:$K$17,MATCH($B$3,前期规划!$G$10:$K$10,0)),0,
IF(SUM(I35:$J35)+INDEX(前期规划!$Y$11:$BB$53,MATCH(节奏预期!$B35,前期规划!$Q$11:$Q$53,0),MATCH(节奏预期!$B$3&amp;节奏预期!H$5,前期规划!$Y$8:$BB$8,0))&gt;=INDEX(前期规划!$G$17:$K$17,MATCH($B$3,前期规划!$G$10:$K$10,0)),INDEX(前期规划!$G$17:$K$17,MATCH($B$3,前期规划!$G$10:$K$10,0))-SUM(I35:$J35),
INDEX(前期规划!$Y$11:$BB$53,MATCH(节奏预期!$B35,前期规划!$Q$11:$Q$53,0),MATCH(节奏预期!$B$3&amp;节奏预期!H$5,前期规划!$Y$8:$BB$8,0))))</f>
        <v>0</v>
      </c>
      <c r="I35" s="97">
        <f>IF(SUM(J35:$J35)&gt;=INDEX(前期规划!$G$17:$K$17,MATCH($B$3,前期规划!$G$10:$K$10,0)),0,
IF(SUM(J35:$J35)+INDEX(前期规划!$Y$11:$BB$53,MATCH(节奏预期!$B35,前期规划!$Q$11:$Q$53,0),MATCH(节奏预期!$B$3&amp;节奏预期!I$5,前期规划!$Y$8:$BB$8,0))&gt;=INDEX(前期规划!$G$17:$K$17,MATCH($B$3,前期规划!$G$10:$K$10,0)),INDEX(前期规划!$G$17:$K$17,MATCH($B$3,前期规划!$G$10:$K$10,0))-SUM(J35:$J35),
INDEX(前期规划!$Y$11:$BB$53,MATCH(节奏预期!$B35,前期规划!$Q$11:$Q$53,0),MATCH(节奏预期!$B$3&amp;节奏预期!I$5,前期规划!$Y$8:$BB$8,0))))</f>
        <v>15</v>
      </c>
      <c r="J35" s="97">
        <f>INDEX(前期规划!$Y$11:$BB$53,MATCH(节奏预期!$B35,前期规划!$Q$11:$Q$53,0),MATCH(节奏预期!$B$3&amp;节奏预期!J$5,前期规划!$Y$8:$BB$8,0))</f>
        <v>0</v>
      </c>
      <c r="K35" s="24">
        <f>MIN(求节点(装备产销验证!$B$6:$B$165,装备产销验证!C$6:C$165,$D35)/40/IF(RIGHT(K$5,1)="+",1,(MAX(W$6:W35)+1)),1)</f>
        <v>1</v>
      </c>
      <c r="L35" s="24">
        <f>MIN(求节点(装备产销验证!$B$6:$B$165,装备产销验证!D$6:D$165,$D35)/40/IF(RIGHT(L$5,1)="+",1,(MAX(X$6:X35)+1)),1)</f>
        <v>1</v>
      </c>
      <c r="M35" s="24">
        <f>MIN(求节点(装备产销验证!$B$6:$B$165,装备产销验证!E$6:E$165,$D35)/40/IF(RIGHT(M$5,1)="+",1,(MAX(Y$6:Y35)+1)),1)</f>
        <v>0.70936623656617315</v>
      </c>
      <c r="N35" s="24">
        <f>MIN(求节点(装备产销验证!$B$6:$B$165,装备产销验证!F$6:F$165,$D35)/40/IF(RIGHT(N$5,1)="+",1,(MAX(Z$6:Z35)+1)),1)</f>
        <v>0.75170368291905443</v>
      </c>
      <c r="O35" s="24">
        <f>MIN(求节点(装备产销验证!$B$6:$B$165,装备产销验证!G$6:G$165,$D35)/40/IF(RIGHT(O$5,1)="+",1,(MAX(AA$6:AA35)+1)),1)</f>
        <v>6.3421632948213166E-2</v>
      </c>
      <c r="P35" s="24">
        <f>MIN(求节点(装备产销验证!$B$6:$B$165,装备产销验证!H$6:H$165,$D35)/40/IF(RIGHT(P$5,1)="+",1,(MAX(AB$6:AB35)+1)),1)</f>
        <v>0.115779202745059</v>
      </c>
      <c r="Q35" s="74">
        <f>IF(E35=0,0,MIN(INDEX(前期规划!$C$48:$C$53,MATCH(Q$5,前期规划!$B$48:$B$53,0)),INDEX(前期规划!$BC$11:$BG$53,MATCH($B35,前期规划!$Q$11:$Q$53,0),MATCH(节奏预期!$B$3,前期规划!$BC$10:$BG$10,0))))</f>
        <v>0</v>
      </c>
      <c r="R35" s="74">
        <f>IF(F35=0,0,MIN(INDEX(前期规划!$C$48:$C$53,MATCH(R$5,前期规划!$B$48:$B$53,0)),INDEX(前期规划!$BC$11:$BG$53,MATCH($B35,前期规划!$Q$11:$Q$53,0),MATCH(节奏预期!$B$3,前期规划!$BC$10:$BG$10,0))))</f>
        <v>0</v>
      </c>
      <c r="S35" s="74">
        <f>IF(G35=0,0,MIN(INDEX(前期规划!$C$48:$C$53,MATCH(S$5,前期规划!$B$48:$B$53,0)),INDEX(前期规划!$BC$11:$BG$53,MATCH($B35,前期规划!$Q$11:$Q$53,0),MATCH(节奏预期!$B$3,前期规划!$BC$10:$BG$10,0))))</f>
        <v>0</v>
      </c>
      <c r="T35" s="79">
        <f>IF(H35=0,0,MIN(INDEX(前期规划!$C$48:$C$53,MATCH(T$5,前期规划!$B$48:$B$53,0)),INDEX(前期规划!$BC$11:$BG$53,MATCH($B35,前期规划!$Q$11:$Q$53,0),MATCH(节奏预期!$B$3,前期规划!$BC$10:$BG$10,0))))</f>
        <v>0</v>
      </c>
      <c r="U35" s="74">
        <f>IF(I35=0,0,MIN(INDEX(前期规划!$C$48:$C$53,MATCH(U$5,前期规划!$B$48:$B$53,0)),INDEX(前期规划!$BC$11:$BG$53,MATCH($B35,前期规划!$Q$11:$Q$53,0),MATCH(节奏预期!$B$3,前期规划!$BC$10:$BG$10,0))))</f>
        <v>80</v>
      </c>
      <c r="V35" s="74">
        <f>IF(J35=0,0,MIN(INDEX(前期规划!$C$48:$C$53,MATCH(V$5,前期规划!$B$48:$B$53,0)),INDEX(前期规划!$BC$11:$BG$53,MATCH($B35,前期规划!$Q$11:$Q$53,0),MATCH(节奏预期!$B$3,前期规划!$BC$10:$BG$10,0))))</f>
        <v>0</v>
      </c>
      <c r="W35" s="109">
        <f>IF(Q35=0,0,IF(Q35&gt;MAX(装备突破!D$6:D$22),MAX(装备突破!D$6:D$22),IF(Q35=0,0,IF(Q35&lt;装备突破!D$6,0,IFERROR(MATCH(Q35,装备突破!D$6:D$22,0)-1,MATCH(Q35,装备突破!D$6:D$22,1))))))</f>
        <v>0</v>
      </c>
      <c r="X35" s="109">
        <f>IF(R35=0,0,IF(R35&gt;MAX(装备突破!E$6:E$22),MAX(装备突破!E$6:E$22),IF(R35=0,0,IF(R35&lt;装备突破!E$6,0,IFERROR(MATCH(R35,装备突破!E$6:E$22,0)-1,MATCH(R35,装备突破!E$6:E$22,1))))))</f>
        <v>0</v>
      </c>
      <c r="Y35" s="109">
        <f>IF(S35=0,0,IF(S35&gt;MAX(装备突破!F$6:F$22),MAX(装备突破!F$6:F$22),IF(S35=0,0,IF(S35&lt;装备突破!F$6,0,IFERROR(MATCH(S35,装备突破!F$6:F$22,0)-1,MATCH(S35,装备突破!F$6:F$22,1))))))</f>
        <v>0</v>
      </c>
      <c r="Z35" s="109">
        <f>IF(T35=0,0,IF(T35&gt;MAX(装备突破!G$6:G$22),MAX(装备突破!G$6:G$22),IF(T35=0,0,IF(T35&lt;装备突破!G$6,0,IFERROR(MATCH(T35,装备突破!G$6:G$22,0)-1,MATCH(T35,装备突破!G$6:G$22,1))))))</f>
        <v>0</v>
      </c>
      <c r="AA35" s="109">
        <f>IF(U35=0,0,IF(U35&gt;MAX(装备突破!H$6:H$22),MAX(装备突破!H$6:H$22),IF(U35=0,0,IF(U35&lt;装备突破!H$6,0,IFERROR(MATCH(U35,装备突破!H$6:H$22,0)-1,MATCH(U35,装备突破!H$6:H$22,1))))))</f>
        <v>7</v>
      </c>
      <c r="AB35" s="109">
        <f>IF(V35=0,0,IF(V35&gt;MAX(装备突破!I$6:I$22),MAX(装备突破!I$6:I$22),IF(V35=0,0,IF(V35&lt;装备突破!I$6,0,IFERROR(MATCH(V35,装备突破!I$6:I$22,0)-1,MATCH(V35,装备突破!I$6:I$22,1))))))</f>
        <v>0</v>
      </c>
    </row>
    <row r="36" spans="1:28" s="37" customFormat="1" x14ac:dyDescent="0.15">
      <c r="A36" s="34">
        <v>34</v>
      </c>
      <c r="B36" s="76">
        <f>前期规划!Q41</f>
        <v>930</v>
      </c>
      <c r="C36" s="76">
        <f t="shared" si="1"/>
        <v>30</v>
      </c>
      <c r="D36" s="97">
        <f>求节点(节奏总纲!$P$4:$P$163,节奏总纲!$O$4:$O$163,B36)</f>
        <v>98.618239804238655</v>
      </c>
      <c r="E36" s="97">
        <f>IF(SUM(F36:$J36)&gt;=INDEX(前期规划!$G$17:$K$17,MATCH($B$3,前期规划!$G$10:$K$10,0)),0,
IF(SUM(F36:$J36)+INDEX(前期规划!$Y$11:$BB$53,MATCH(节奏预期!$B36,前期规划!$Q$11:$Q$53,0),MATCH(节奏预期!$B$3&amp;节奏预期!E$5,前期规划!$Y$8:$BB$8,0))&gt;=INDEX(前期规划!$G$17:$K$17,MATCH($B$3,前期规划!$G$10:$K$10,0)),INDEX(前期规划!$G$17:$K$17,MATCH($B$3,前期规划!$G$10:$K$10,0))-SUM(F36:$J36),
INDEX(前期规划!$Y$11:$BB$53,MATCH(节奏预期!$B36,前期规划!$Q$11:$Q$53,0),MATCH(节奏预期!$B$3&amp;节奏预期!E$5,前期规划!$Y$8:$BB$8,0))))</f>
        <v>0</v>
      </c>
      <c r="F36" s="97">
        <f>IF(SUM(G36:$J36)&gt;=INDEX(前期规划!$G$17:$K$17,MATCH($B$3,前期规划!$G$10:$K$10,0)),0,
IF(SUM(G36:$J36)+INDEX(前期规划!$Y$11:$BB$53,MATCH(节奏预期!$B36,前期规划!$Q$11:$Q$53,0),MATCH(节奏预期!$B$3&amp;节奏预期!F$5,前期规划!$Y$8:$BB$8,0))&gt;=INDEX(前期规划!$G$17:$K$17,MATCH($B$3,前期规划!$G$10:$K$10,0)),INDEX(前期规划!$G$17:$K$17,MATCH($B$3,前期规划!$G$10:$K$10,0))-SUM(G36:$J36),
INDEX(前期规划!$Y$11:$BB$53,MATCH(节奏预期!$B36,前期规划!$Q$11:$Q$53,0),MATCH(节奏预期!$B$3&amp;节奏预期!F$5,前期规划!$Y$8:$BB$8,0))))</f>
        <v>0</v>
      </c>
      <c r="G36" s="97">
        <f>IF(SUM(H36:$J36)&gt;=INDEX(前期规划!$G$17:$K$17,MATCH($B$3,前期规划!$G$10:$K$10,0)),0,
IF(SUM(H36:$J36)+INDEX(前期规划!$Y$11:$BB$53,MATCH(节奏预期!$B36,前期规划!$Q$11:$Q$53,0),MATCH(节奏预期!$B$3&amp;节奏预期!G$5,前期规划!$Y$8:$BB$8,0))&gt;=INDEX(前期规划!$G$17:$K$17,MATCH($B$3,前期规划!$G$10:$K$10,0)),INDEX(前期规划!$G$17:$K$17,MATCH($B$3,前期规划!$G$10:$K$10,0))-SUM(H36:$J36),
INDEX(前期规划!$Y$11:$BB$53,MATCH(节奏预期!$B36,前期规划!$Q$11:$Q$53,0),MATCH(节奏预期!$B$3&amp;节奏预期!G$5,前期规划!$Y$8:$BB$8,0))))</f>
        <v>0</v>
      </c>
      <c r="H36" s="97">
        <f>IF(SUM(I36:$J36)&gt;=INDEX(前期规划!$G$17:$K$17,MATCH($B$3,前期规划!$G$10:$K$10,0)),0,
IF(SUM(I36:$J36)+INDEX(前期规划!$Y$11:$BB$53,MATCH(节奏预期!$B36,前期规划!$Q$11:$Q$53,0),MATCH(节奏预期!$B$3&amp;节奏预期!H$5,前期规划!$Y$8:$BB$8,0))&gt;=INDEX(前期规划!$G$17:$K$17,MATCH($B$3,前期规划!$G$10:$K$10,0)),INDEX(前期规划!$G$17:$K$17,MATCH($B$3,前期规划!$G$10:$K$10,0))-SUM(I36:$J36),
INDEX(前期规划!$Y$11:$BB$53,MATCH(节奏预期!$B36,前期规划!$Q$11:$Q$53,0),MATCH(节奏预期!$B$3&amp;节奏预期!H$5,前期规划!$Y$8:$BB$8,0))))</f>
        <v>0</v>
      </c>
      <c r="I36" s="97">
        <f>IF(SUM(J36:$J36)&gt;=INDEX(前期规划!$G$17:$K$17,MATCH($B$3,前期规划!$G$10:$K$10,0)),0,
IF(SUM(J36:$J36)+INDEX(前期规划!$Y$11:$BB$53,MATCH(节奏预期!$B36,前期规划!$Q$11:$Q$53,0),MATCH(节奏预期!$B$3&amp;节奏预期!I$5,前期规划!$Y$8:$BB$8,0))&gt;=INDEX(前期规划!$G$17:$K$17,MATCH($B$3,前期规划!$G$10:$K$10,0)),INDEX(前期规划!$G$17:$K$17,MATCH($B$3,前期规划!$G$10:$K$10,0))-SUM(J36:$J36),
INDEX(前期规划!$Y$11:$BB$53,MATCH(节奏预期!$B36,前期规划!$Q$11:$Q$53,0),MATCH(节奏预期!$B$3&amp;节奏预期!I$5,前期规划!$Y$8:$BB$8,0))))</f>
        <v>14.590909090909092</v>
      </c>
      <c r="J36" s="97">
        <f>INDEX(前期规划!$Y$11:$BB$53,MATCH(节奏预期!$B36,前期规划!$Q$11:$Q$53,0),MATCH(节奏预期!$B$3&amp;节奏预期!J$5,前期规划!$Y$8:$BB$8,0))</f>
        <v>0.40909090909090906</v>
      </c>
      <c r="K36" s="24">
        <f>MIN(求节点(装备产销验证!$B$6:$B$165,装备产销验证!C$6:C$165,$D36)/40/IF(RIGHT(K$5,1)="+",1,(MAX(W$6:W36)+1)),1)</f>
        <v>1</v>
      </c>
      <c r="L36" s="24">
        <f>MIN(求节点(装备产销验证!$B$6:$B$165,装备产销验证!D$6:D$165,$D36)/40/IF(RIGHT(L$5,1)="+",1,(MAX(X$6:X36)+1)),1)</f>
        <v>1</v>
      </c>
      <c r="M36" s="24">
        <f>MIN(求节点(装备产销验证!$B$6:$B$165,装备产销验证!E$6:E$165,$D36)/40/IF(RIGHT(M$5,1)="+",1,(MAX(Y$6:Y36)+1)),1)</f>
        <v>0.74892372916819272</v>
      </c>
      <c r="N36" s="24">
        <f>MIN(求节点(装备产销验证!$B$6:$B$165,装备产销验证!F$6:F$165,$D36)/40/IF(RIGHT(N$5,1)="+",1,(MAX(Z$6:Z36)+1)),1)</f>
        <v>0.82007858043794746</v>
      </c>
      <c r="O36" s="24">
        <f>MIN(求节点(装备产销验证!$B$6:$B$165,装备产销验证!G$6:G$165,$D36)/40/IF(RIGHT(O$5,1)="+",1,(MAX(AA$6:AA36)+1)),1)</f>
        <v>6.4807446669186114E-2</v>
      </c>
      <c r="P36" s="24">
        <f>MIN(求节点(装备产销验证!$B$6:$B$165,装备产销验证!H$6:H$165,$D36)/40/IF(RIGHT(P$5,1)="+",1,(MAX(AB$6:AB36)+1)),1)</f>
        <v>0.11820738629785017</v>
      </c>
      <c r="Q36" s="74">
        <f>IF(E36=0,0,MIN(INDEX(前期规划!$C$48:$C$53,MATCH(Q$5,前期规划!$B$48:$B$53,0)),INDEX(前期规划!$BC$11:$BG$53,MATCH($B36,前期规划!$Q$11:$Q$53,0),MATCH(节奏预期!$B$3,前期规划!$BC$10:$BG$10,0))))</f>
        <v>0</v>
      </c>
      <c r="R36" s="74">
        <f>IF(F36=0,0,MIN(INDEX(前期规划!$C$48:$C$53,MATCH(R$5,前期规划!$B$48:$B$53,0)),INDEX(前期规划!$BC$11:$BG$53,MATCH($B36,前期规划!$Q$11:$Q$53,0),MATCH(节奏预期!$B$3,前期规划!$BC$10:$BG$10,0))))</f>
        <v>0</v>
      </c>
      <c r="S36" s="74">
        <f>IF(G36=0,0,MIN(INDEX(前期规划!$C$48:$C$53,MATCH(S$5,前期规划!$B$48:$B$53,0)),INDEX(前期规划!$BC$11:$BG$53,MATCH($B36,前期规划!$Q$11:$Q$53,0),MATCH(节奏预期!$B$3,前期规划!$BC$10:$BG$10,0))))</f>
        <v>0</v>
      </c>
      <c r="T36" s="79">
        <f>IF(H36=0,0,MIN(INDEX(前期规划!$C$48:$C$53,MATCH(T$5,前期规划!$B$48:$B$53,0)),INDEX(前期规划!$BC$11:$BG$53,MATCH($B36,前期规划!$Q$11:$Q$53,0),MATCH(节奏预期!$B$3,前期规划!$BC$10:$BG$10,0))))</f>
        <v>0</v>
      </c>
      <c r="U36" s="74">
        <f>IF(I36=0,0,MIN(INDEX(前期规划!$C$48:$C$53,MATCH(U$5,前期规划!$B$48:$B$53,0)),INDEX(前期规划!$BC$11:$BG$53,MATCH($B36,前期规划!$Q$11:$Q$53,0),MATCH(节奏预期!$B$3,前期规划!$BC$10:$BG$10,0))))</f>
        <v>80</v>
      </c>
      <c r="V36" s="74">
        <f>IF(J36=0,0,MIN(INDEX(前期规划!$C$48:$C$53,MATCH(V$5,前期规划!$B$48:$B$53,0)),INDEX(前期规划!$BC$11:$BG$53,MATCH($B36,前期规划!$Q$11:$Q$53,0),MATCH(节奏预期!$B$3,前期规划!$BC$10:$BG$10,0))))</f>
        <v>80</v>
      </c>
      <c r="W36" s="109">
        <f>IF(Q36=0,0,IF(Q36&gt;MAX(装备突破!D$6:D$22),MAX(装备突破!D$6:D$22),IF(Q36=0,0,IF(Q36&lt;装备突破!D$6,0,IFERROR(MATCH(Q36,装备突破!D$6:D$22,0)-1,MATCH(Q36,装备突破!D$6:D$22,1))))))</f>
        <v>0</v>
      </c>
      <c r="X36" s="109">
        <f>IF(R36=0,0,IF(R36&gt;MAX(装备突破!E$6:E$22),MAX(装备突破!E$6:E$22),IF(R36=0,0,IF(R36&lt;装备突破!E$6,0,IFERROR(MATCH(R36,装备突破!E$6:E$22,0)-1,MATCH(R36,装备突破!E$6:E$22,1))))))</f>
        <v>0</v>
      </c>
      <c r="Y36" s="109">
        <f>IF(S36=0,0,IF(S36&gt;MAX(装备突破!F$6:F$22),MAX(装备突破!F$6:F$22),IF(S36=0,0,IF(S36&lt;装备突破!F$6,0,IFERROR(MATCH(S36,装备突破!F$6:F$22,0)-1,MATCH(S36,装备突破!F$6:F$22,1))))))</f>
        <v>0</v>
      </c>
      <c r="Z36" s="109">
        <f>IF(T36=0,0,IF(T36&gt;MAX(装备突破!G$6:G$22),MAX(装备突破!G$6:G$22),IF(T36=0,0,IF(T36&lt;装备突破!G$6,0,IFERROR(MATCH(T36,装备突破!G$6:G$22,0)-1,MATCH(T36,装备突破!G$6:G$22,1))))))</f>
        <v>0</v>
      </c>
      <c r="AA36" s="109">
        <f>IF(U36=0,0,IF(U36&gt;MAX(装备突破!H$6:H$22),MAX(装备突破!H$6:H$22),IF(U36=0,0,IF(U36&lt;装备突破!H$6,0,IFERROR(MATCH(U36,装备突破!H$6:H$22,0)-1,MATCH(U36,装备突破!H$6:H$22,1))))))</f>
        <v>7</v>
      </c>
      <c r="AB36" s="109">
        <f>IF(V36=0,0,IF(V36&gt;MAX(装备突破!I$6:I$22),MAX(装备突破!I$6:I$22),IF(V36=0,0,IF(V36&lt;装备突破!I$6,0,IFERROR(MATCH(V36,装备突破!I$6:I$22,0)-1,MATCH(V36,装备突破!I$6:I$22,1))))))</f>
        <v>7</v>
      </c>
    </row>
    <row r="37" spans="1:28" s="37" customFormat="1" x14ac:dyDescent="0.15">
      <c r="A37" s="34">
        <v>35</v>
      </c>
      <c r="B37" s="76">
        <f>前期规划!Q42</f>
        <v>960</v>
      </c>
      <c r="C37" s="76">
        <f t="shared" si="1"/>
        <v>30</v>
      </c>
      <c r="D37" s="97">
        <f>求节点(节奏总纲!$P$4:$P$163,节奏总纲!$O$4:$O$163,B37)</f>
        <v>99.081287354596171</v>
      </c>
      <c r="E37" s="97">
        <f>IF(SUM(F37:$J37)&gt;=INDEX(前期规划!$G$17:$K$17,MATCH($B$3,前期规划!$G$10:$K$10,0)),0,
IF(SUM(F37:$J37)+INDEX(前期规划!$Y$11:$BB$53,MATCH(节奏预期!$B37,前期规划!$Q$11:$Q$53,0),MATCH(节奏预期!$B$3&amp;节奏预期!E$5,前期规划!$Y$8:$BB$8,0))&gt;=INDEX(前期规划!$G$17:$K$17,MATCH($B$3,前期规划!$G$10:$K$10,0)),INDEX(前期规划!$G$17:$K$17,MATCH($B$3,前期规划!$G$10:$K$10,0))-SUM(F37:$J37),
INDEX(前期规划!$Y$11:$BB$53,MATCH(节奏预期!$B37,前期规划!$Q$11:$Q$53,0),MATCH(节奏预期!$B$3&amp;节奏预期!E$5,前期规划!$Y$8:$BB$8,0))))</f>
        <v>0</v>
      </c>
      <c r="F37" s="97">
        <f>IF(SUM(G37:$J37)&gt;=INDEX(前期规划!$G$17:$K$17,MATCH($B$3,前期规划!$G$10:$K$10,0)),0,
IF(SUM(G37:$J37)+INDEX(前期规划!$Y$11:$BB$53,MATCH(节奏预期!$B37,前期规划!$Q$11:$Q$53,0),MATCH(节奏预期!$B$3&amp;节奏预期!F$5,前期规划!$Y$8:$BB$8,0))&gt;=INDEX(前期规划!$G$17:$K$17,MATCH($B$3,前期规划!$G$10:$K$10,0)),INDEX(前期规划!$G$17:$K$17,MATCH($B$3,前期规划!$G$10:$K$10,0))-SUM(G37:$J37),
INDEX(前期规划!$Y$11:$BB$53,MATCH(节奏预期!$B37,前期规划!$Q$11:$Q$53,0),MATCH(节奏预期!$B$3&amp;节奏预期!F$5,前期规划!$Y$8:$BB$8,0))))</f>
        <v>0</v>
      </c>
      <c r="G37" s="97">
        <f>IF(SUM(H37:$J37)&gt;=INDEX(前期规划!$G$17:$K$17,MATCH($B$3,前期规划!$G$10:$K$10,0)),0,
IF(SUM(H37:$J37)+INDEX(前期规划!$Y$11:$BB$53,MATCH(节奏预期!$B37,前期规划!$Q$11:$Q$53,0),MATCH(节奏预期!$B$3&amp;节奏预期!G$5,前期规划!$Y$8:$BB$8,0))&gt;=INDEX(前期规划!$G$17:$K$17,MATCH($B$3,前期规划!$G$10:$K$10,0)),INDEX(前期规划!$G$17:$K$17,MATCH($B$3,前期规划!$G$10:$K$10,0))-SUM(H37:$J37),
INDEX(前期规划!$Y$11:$BB$53,MATCH(节奏预期!$B37,前期规划!$Q$11:$Q$53,0),MATCH(节奏预期!$B$3&amp;节奏预期!G$5,前期规划!$Y$8:$BB$8,0))))</f>
        <v>0</v>
      </c>
      <c r="H37" s="97">
        <f>IF(SUM(I37:$J37)&gt;=INDEX(前期规划!$G$17:$K$17,MATCH($B$3,前期规划!$G$10:$K$10,0)),0,
IF(SUM(I37:$J37)+INDEX(前期规划!$Y$11:$BB$53,MATCH(节奏预期!$B37,前期规划!$Q$11:$Q$53,0),MATCH(节奏预期!$B$3&amp;节奏预期!H$5,前期规划!$Y$8:$BB$8,0))&gt;=INDEX(前期规划!$G$17:$K$17,MATCH($B$3,前期规划!$G$10:$K$10,0)),INDEX(前期规划!$G$17:$K$17,MATCH($B$3,前期规划!$G$10:$K$10,0))-SUM(I37:$J37),
INDEX(前期规划!$Y$11:$BB$53,MATCH(节奏预期!$B37,前期规划!$Q$11:$Q$53,0),MATCH(节奏预期!$B$3&amp;节奏预期!H$5,前期规划!$Y$8:$BB$8,0))))</f>
        <v>0</v>
      </c>
      <c r="I37" s="97">
        <f>IF(SUM(J37:$J37)&gt;=INDEX(前期规划!$G$17:$K$17,MATCH($B$3,前期规划!$G$10:$K$10,0)),0,
IF(SUM(J37:$J37)+INDEX(前期规划!$Y$11:$BB$53,MATCH(节奏预期!$B37,前期规划!$Q$11:$Q$53,0),MATCH(节奏预期!$B$3&amp;节奏预期!I$5,前期规划!$Y$8:$BB$8,0))&gt;=INDEX(前期规划!$G$17:$K$17,MATCH($B$3,前期规划!$G$10:$K$10,0)),INDEX(前期规划!$G$17:$K$17,MATCH($B$3,前期规划!$G$10:$K$10,0))-SUM(J37:$J37),
INDEX(前期规划!$Y$11:$BB$53,MATCH(节奏预期!$B37,前期规划!$Q$11:$Q$53,0),MATCH(节奏预期!$B$3&amp;节奏预期!I$5,前期规划!$Y$8:$BB$8,0))))</f>
        <v>14.181818181818182</v>
      </c>
      <c r="J37" s="97">
        <f>INDEX(前期规划!$Y$11:$BB$53,MATCH(节奏预期!$B37,前期规划!$Q$11:$Q$53,0),MATCH(节奏预期!$B$3&amp;节奏预期!J$5,前期规划!$Y$8:$BB$8,0))</f>
        <v>0.81818181818181812</v>
      </c>
      <c r="K37" s="24">
        <f>MIN(求节点(装备产销验证!$B$6:$B$165,装备产销验证!C$6:C$165,$D37)/40/IF(RIGHT(K$5,1)="+",1,(MAX(W$6:W37)+1)),1)</f>
        <v>1</v>
      </c>
      <c r="L37" s="24">
        <f>MIN(求节点(装备产销验证!$B$6:$B$165,装备产销验证!D$6:D$165,$D37)/40/IF(RIGHT(L$5,1)="+",1,(MAX(X$6:X37)+1)),1)</f>
        <v>1</v>
      </c>
      <c r="M37" s="24">
        <f>MIN(求节点(装备产销验证!$B$6:$B$165,装备产销验证!E$6:E$165,$D37)/40/IF(RIGHT(M$5,1)="+",1,(MAX(Y$6:Y37)+1)),1)</f>
        <v>0.78862028463784539</v>
      </c>
      <c r="N37" s="24">
        <f>MIN(求节点(装备产销验证!$B$6:$B$165,装备产销验证!F$6:F$165,$D37)/40/IF(RIGHT(N$5,1)="+",1,(MAX(Z$6:Z37)+1)),1)</f>
        <v>0.89024813171916439</v>
      </c>
      <c r="O37" s="24">
        <f>MIN(求节点(装备产销验证!$B$6:$B$165,装备产销验证!G$6:G$165,$D37)/40/IF(RIGHT(O$5,1)="+",1,(MAX(AA$6:AA37)+1)),1)</f>
        <v>6.6182016055329876E-2</v>
      </c>
      <c r="P37" s="24">
        <f>MIN(求节点(装备产销验证!$B$6:$B$165,装备产销验证!H$6:H$165,$D37)/40/IF(RIGHT(P$5,1)="+",1,(MAX(AB$6:AB37)+1)),1)</f>
        <v>0.1206106887693172</v>
      </c>
      <c r="Q37" s="74">
        <f>IF(E37=0,0,MIN(INDEX(前期规划!$C$48:$C$53,MATCH(Q$5,前期规划!$B$48:$B$53,0)),INDEX(前期规划!$BC$11:$BG$53,MATCH($B37,前期规划!$Q$11:$Q$53,0),MATCH(节奏预期!$B$3,前期规划!$BC$10:$BG$10,0))))</f>
        <v>0</v>
      </c>
      <c r="R37" s="74">
        <f>IF(F37=0,0,MIN(INDEX(前期规划!$C$48:$C$53,MATCH(R$5,前期规划!$B$48:$B$53,0)),INDEX(前期规划!$BC$11:$BG$53,MATCH($B37,前期规划!$Q$11:$Q$53,0),MATCH(节奏预期!$B$3,前期规划!$BC$10:$BG$10,0))))</f>
        <v>0</v>
      </c>
      <c r="S37" s="74">
        <f>IF(G37=0,0,MIN(INDEX(前期规划!$C$48:$C$53,MATCH(S$5,前期规划!$B$48:$B$53,0)),INDEX(前期规划!$BC$11:$BG$53,MATCH($B37,前期规划!$Q$11:$Q$53,0),MATCH(节奏预期!$B$3,前期规划!$BC$10:$BG$10,0))))</f>
        <v>0</v>
      </c>
      <c r="T37" s="79">
        <f>IF(H37=0,0,MIN(INDEX(前期规划!$C$48:$C$53,MATCH(T$5,前期规划!$B$48:$B$53,0)),INDEX(前期规划!$BC$11:$BG$53,MATCH($B37,前期规划!$Q$11:$Q$53,0),MATCH(节奏预期!$B$3,前期规划!$BC$10:$BG$10,0))))</f>
        <v>0</v>
      </c>
      <c r="U37" s="74">
        <f>IF(I37=0,0,MIN(INDEX(前期规划!$C$48:$C$53,MATCH(U$5,前期规划!$B$48:$B$53,0)),INDEX(前期规划!$BC$11:$BG$53,MATCH($B37,前期规划!$Q$11:$Q$53,0),MATCH(节奏预期!$B$3,前期规划!$BC$10:$BG$10,0))))</f>
        <v>80</v>
      </c>
      <c r="V37" s="74">
        <f>IF(J37=0,0,MIN(INDEX(前期规划!$C$48:$C$53,MATCH(V$5,前期规划!$B$48:$B$53,0)),INDEX(前期规划!$BC$11:$BG$53,MATCH($B37,前期规划!$Q$11:$Q$53,0),MATCH(节奏预期!$B$3,前期规划!$BC$10:$BG$10,0))))</f>
        <v>80</v>
      </c>
      <c r="W37" s="109">
        <f>IF(Q37=0,0,IF(Q37&gt;MAX(装备突破!D$6:D$22),MAX(装备突破!D$6:D$22),IF(Q37=0,0,IF(Q37&lt;装备突破!D$6,0,IFERROR(MATCH(Q37,装备突破!D$6:D$22,0)-1,MATCH(Q37,装备突破!D$6:D$22,1))))))</f>
        <v>0</v>
      </c>
      <c r="X37" s="109">
        <f>IF(R37=0,0,IF(R37&gt;MAX(装备突破!E$6:E$22),MAX(装备突破!E$6:E$22),IF(R37=0,0,IF(R37&lt;装备突破!E$6,0,IFERROR(MATCH(R37,装备突破!E$6:E$22,0)-1,MATCH(R37,装备突破!E$6:E$22,1))))))</f>
        <v>0</v>
      </c>
      <c r="Y37" s="109">
        <f>IF(S37=0,0,IF(S37&gt;MAX(装备突破!F$6:F$22),MAX(装备突破!F$6:F$22),IF(S37=0,0,IF(S37&lt;装备突破!F$6,0,IFERROR(MATCH(S37,装备突破!F$6:F$22,0)-1,MATCH(S37,装备突破!F$6:F$22,1))))))</f>
        <v>0</v>
      </c>
      <c r="Z37" s="109">
        <f>IF(T37=0,0,IF(T37&gt;MAX(装备突破!G$6:G$22),MAX(装备突破!G$6:G$22),IF(T37=0,0,IF(T37&lt;装备突破!G$6,0,IFERROR(MATCH(T37,装备突破!G$6:G$22,0)-1,MATCH(T37,装备突破!G$6:G$22,1))))))</f>
        <v>0</v>
      </c>
      <c r="AA37" s="109">
        <f>IF(U37=0,0,IF(U37&gt;MAX(装备突破!H$6:H$22),MAX(装备突破!H$6:H$22),IF(U37=0,0,IF(U37&lt;装备突破!H$6,0,IFERROR(MATCH(U37,装备突破!H$6:H$22,0)-1,MATCH(U37,装备突破!H$6:H$22,1))))))</f>
        <v>7</v>
      </c>
      <c r="AB37" s="109">
        <f>IF(V37=0,0,IF(V37&gt;MAX(装备突破!I$6:I$22),MAX(装备突破!I$6:I$22),IF(V37=0,0,IF(V37&lt;装备突破!I$6,0,IFERROR(MATCH(V37,装备突破!I$6:I$22,0)-1,MATCH(V37,装备突破!I$6:I$22,1))))))</f>
        <v>7</v>
      </c>
    </row>
    <row r="38" spans="1:28" s="37" customFormat="1" x14ac:dyDescent="0.15">
      <c r="A38" s="34">
        <v>36</v>
      </c>
      <c r="B38" s="76">
        <f>前期规划!Q43</f>
        <v>990</v>
      </c>
      <c r="C38" s="76">
        <f t="shared" si="1"/>
        <v>30</v>
      </c>
      <c r="D38" s="97">
        <f>求节点(节奏总纲!$P$4:$P$163,节奏总纲!$O$4:$O$163,B38)</f>
        <v>99.518769566693237</v>
      </c>
      <c r="E38" s="97">
        <f>IF(SUM(F38:$J38)&gt;=INDEX(前期规划!$G$17:$K$17,MATCH($B$3,前期规划!$G$10:$K$10,0)),0,
IF(SUM(F38:$J38)+INDEX(前期规划!$Y$11:$BB$53,MATCH(节奏预期!$B38,前期规划!$Q$11:$Q$53,0),MATCH(节奏预期!$B$3&amp;节奏预期!E$5,前期规划!$Y$8:$BB$8,0))&gt;=INDEX(前期规划!$G$17:$K$17,MATCH($B$3,前期规划!$G$10:$K$10,0)),INDEX(前期规划!$G$17:$K$17,MATCH($B$3,前期规划!$G$10:$K$10,0))-SUM(F38:$J38),
INDEX(前期规划!$Y$11:$BB$53,MATCH(节奏预期!$B38,前期规划!$Q$11:$Q$53,0),MATCH(节奏预期!$B$3&amp;节奏预期!E$5,前期规划!$Y$8:$BB$8,0))))</f>
        <v>0</v>
      </c>
      <c r="F38" s="97">
        <f>IF(SUM(G38:$J38)&gt;=INDEX(前期规划!$G$17:$K$17,MATCH($B$3,前期规划!$G$10:$K$10,0)),0,
IF(SUM(G38:$J38)+INDEX(前期规划!$Y$11:$BB$53,MATCH(节奏预期!$B38,前期规划!$Q$11:$Q$53,0),MATCH(节奏预期!$B$3&amp;节奏预期!F$5,前期规划!$Y$8:$BB$8,0))&gt;=INDEX(前期规划!$G$17:$K$17,MATCH($B$3,前期规划!$G$10:$K$10,0)),INDEX(前期规划!$G$17:$K$17,MATCH($B$3,前期规划!$G$10:$K$10,0))-SUM(G38:$J38),
INDEX(前期规划!$Y$11:$BB$53,MATCH(节奏预期!$B38,前期规划!$Q$11:$Q$53,0),MATCH(节奏预期!$B$3&amp;节奏预期!F$5,前期规划!$Y$8:$BB$8,0))))</f>
        <v>0</v>
      </c>
      <c r="G38" s="97">
        <f>IF(SUM(H38:$J38)&gt;=INDEX(前期规划!$G$17:$K$17,MATCH($B$3,前期规划!$G$10:$K$10,0)),0,
IF(SUM(H38:$J38)+INDEX(前期规划!$Y$11:$BB$53,MATCH(节奏预期!$B38,前期规划!$Q$11:$Q$53,0),MATCH(节奏预期!$B$3&amp;节奏预期!G$5,前期规划!$Y$8:$BB$8,0))&gt;=INDEX(前期规划!$G$17:$K$17,MATCH($B$3,前期规划!$G$10:$K$10,0)),INDEX(前期规划!$G$17:$K$17,MATCH($B$3,前期规划!$G$10:$K$10,0))-SUM(H38:$J38),
INDEX(前期规划!$Y$11:$BB$53,MATCH(节奏预期!$B38,前期规划!$Q$11:$Q$53,0),MATCH(节奏预期!$B$3&amp;节奏预期!G$5,前期规划!$Y$8:$BB$8,0))))</f>
        <v>0</v>
      </c>
      <c r="H38" s="97">
        <f>IF(SUM(I38:$J38)&gt;=INDEX(前期规划!$G$17:$K$17,MATCH($B$3,前期规划!$G$10:$K$10,0)),0,
IF(SUM(I38:$J38)+INDEX(前期规划!$Y$11:$BB$53,MATCH(节奏预期!$B38,前期规划!$Q$11:$Q$53,0),MATCH(节奏预期!$B$3&amp;节奏预期!H$5,前期规划!$Y$8:$BB$8,0))&gt;=INDEX(前期规划!$G$17:$K$17,MATCH($B$3,前期规划!$G$10:$K$10,0)),INDEX(前期规划!$G$17:$K$17,MATCH($B$3,前期规划!$G$10:$K$10,0))-SUM(I38:$J38),
INDEX(前期规划!$Y$11:$BB$53,MATCH(节奏预期!$B38,前期规划!$Q$11:$Q$53,0),MATCH(节奏预期!$B$3&amp;节奏预期!H$5,前期规划!$Y$8:$BB$8,0))))</f>
        <v>0</v>
      </c>
      <c r="I38" s="97">
        <f>IF(SUM(J38:$J38)&gt;=INDEX(前期规划!$G$17:$K$17,MATCH($B$3,前期规划!$G$10:$K$10,0)),0,
IF(SUM(J38:$J38)+INDEX(前期规划!$Y$11:$BB$53,MATCH(节奏预期!$B38,前期规划!$Q$11:$Q$53,0),MATCH(节奏预期!$B$3&amp;节奏预期!I$5,前期规划!$Y$8:$BB$8,0))&gt;=INDEX(前期规划!$G$17:$K$17,MATCH($B$3,前期规划!$G$10:$K$10,0)),INDEX(前期规划!$G$17:$K$17,MATCH($B$3,前期规划!$G$10:$K$10,0))-SUM(J38:$J38),
INDEX(前期规划!$Y$11:$BB$53,MATCH(节奏预期!$B38,前期规划!$Q$11:$Q$53,0),MATCH(节奏预期!$B$3&amp;节奏预期!I$5,前期规划!$Y$8:$BB$8,0))))</f>
        <v>13.772727272727273</v>
      </c>
      <c r="J38" s="97">
        <f>INDEX(前期规划!$Y$11:$BB$53,MATCH(节奏预期!$B38,前期规划!$Q$11:$Q$53,0),MATCH(节奏预期!$B$3&amp;节奏预期!J$5,前期规划!$Y$8:$BB$8,0))</f>
        <v>1.2272727272727271</v>
      </c>
      <c r="K38" s="24">
        <f>MIN(求节点(装备产销验证!$B$6:$B$165,装备产销验证!C$6:C$165,$D38)/40/IF(RIGHT(K$5,1)="+",1,(MAX(W$6:W38)+1)),1)</f>
        <v>1</v>
      </c>
      <c r="L38" s="24">
        <f>MIN(求节点(装备产销验证!$B$6:$B$165,装备产销验证!D$6:D$165,$D38)/40/IF(RIGHT(L$5,1)="+",1,(MAX(X$6:X38)+1)),1)</f>
        <v>1</v>
      </c>
      <c r="M38" s="24">
        <f>MIN(求节点(装备产销验证!$B$6:$B$165,装备产销验证!E$6:E$165,$D38)/40/IF(RIGHT(M$5,1)="+",1,(MAX(Y$6:Y38)+1)),1)</f>
        <v>0.82892620276379847</v>
      </c>
      <c r="N38" s="24">
        <f>MIN(求节点(装备产销验证!$B$6:$B$165,装备产销验证!F$6:F$165,$D38)/40/IF(RIGHT(N$5,1)="+",1,(MAX(Z$6:Z38)+1)),1)</f>
        <v>0.96828171602630919</v>
      </c>
      <c r="O38" s="24">
        <f>MIN(求节点(装备产销验证!$B$6:$B$165,装备产销验证!G$6:G$165,$D38)/40/IF(RIGHT(O$5,1)="+",1,(MAX(AA$6:AA38)+1)),1)</f>
        <v>6.7507313641916783E-2</v>
      </c>
      <c r="P38" s="24">
        <f>MIN(求节点(装备产销验证!$B$6:$B$165,装备产销验证!H$6:H$165,$D38)/40/IF(RIGHT(P$5,1)="+",1,(MAX(AB$6:AB38)+1)),1)</f>
        <v>0.1229049642800627</v>
      </c>
      <c r="Q38" s="74">
        <f>IF(E38=0,0,MIN(INDEX(前期规划!$C$48:$C$53,MATCH(Q$5,前期规划!$B$48:$B$53,0)),INDEX(前期规划!$BC$11:$BG$53,MATCH($B38,前期规划!$Q$11:$Q$53,0),MATCH(节奏预期!$B$3,前期规划!$BC$10:$BG$10,0))))</f>
        <v>0</v>
      </c>
      <c r="R38" s="74">
        <f>IF(F38=0,0,MIN(INDEX(前期规划!$C$48:$C$53,MATCH(R$5,前期规划!$B$48:$B$53,0)),INDEX(前期规划!$BC$11:$BG$53,MATCH($B38,前期规划!$Q$11:$Q$53,0),MATCH(节奏预期!$B$3,前期规划!$BC$10:$BG$10,0))))</f>
        <v>0</v>
      </c>
      <c r="S38" s="74">
        <f>IF(G38=0,0,MIN(INDEX(前期规划!$C$48:$C$53,MATCH(S$5,前期规划!$B$48:$B$53,0)),INDEX(前期规划!$BC$11:$BG$53,MATCH($B38,前期规划!$Q$11:$Q$53,0),MATCH(节奏预期!$B$3,前期规划!$BC$10:$BG$10,0))))</f>
        <v>0</v>
      </c>
      <c r="T38" s="79">
        <f>IF(H38=0,0,MIN(INDEX(前期规划!$C$48:$C$53,MATCH(T$5,前期规划!$B$48:$B$53,0)),INDEX(前期规划!$BC$11:$BG$53,MATCH($B38,前期规划!$Q$11:$Q$53,0),MATCH(节奏预期!$B$3,前期规划!$BC$10:$BG$10,0))))</f>
        <v>0</v>
      </c>
      <c r="U38" s="74">
        <f>IF(I38=0,0,MIN(INDEX(前期规划!$C$48:$C$53,MATCH(U$5,前期规划!$B$48:$B$53,0)),INDEX(前期规划!$BC$11:$BG$53,MATCH($B38,前期规划!$Q$11:$Q$53,0),MATCH(节奏预期!$B$3,前期规划!$BC$10:$BG$10,0))))</f>
        <v>80</v>
      </c>
      <c r="V38" s="74">
        <f>IF(J38=0,0,MIN(INDEX(前期规划!$C$48:$C$53,MATCH(V$5,前期规划!$B$48:$B$53,0)),INDEX(前期规划!$BC$11:$BG$53,MATCH($B38,前期规划!$Q$11:$Q$53,0),MATCH(节奏预期!$B$3,前期规划!$BC$10:$BG$10,0))))</f>
        <v>80</v>
      </c>
      <c r="W38" s="109">
        <f>IF(Q38=0,0,IF(Q38&gt;MAX(装备突破!D$6:D$22),MAX(装备突破!D$6:D$22),IF(Q38=0,0,IF(Q38&lt;装备突破!D$6,0,IFERROR(MATCH(Q38,装备突破!D$6:D$22,0)-1,MATCH(Q38,装备突破!D$6:D$22,1))))))</f>
        <v>0</v>
      </c>
      <c r="X38" s="109">
        <f>IF(R38=0,0,IF(R38&gt;MAX(装备突破!E$6:E$22),MAX(装备突破!E$6:E$22),IF(R38=0,0,IF(R38&lt;装备突破!E$6,0,IFERROR(MATCH(R38,装备突破!E$6:E$22,0)-1,MATCH(R38,装备突破!E$6:E$22,1))))))</f>
        <v>0</v>
      </c>
      <c r="Y38" s="109">
        <f>IF(S38=0,0,IF(S38&gt;MAX(装备突破!F$6:F$22),MAX(装备突破!F$6:F$22),IF(S38=0,0,IF(S38&lt;装备突破!F$6,0,IFERROR(MATCH(S38,装备突破!F$6:F$22,0)-1,MATCH(S38,装备突破!F$6:F$22,1))))))</f>
        <v>0</v>
      </c>
      <c r="Z38" s="109">
        <f>IF(T38=0,0,IF(T38&gt;MAX(装备突破!G$6:G$22),MAX(装备突破!G$6:G$22),IF(T38=0,0,IF(T38&lt;装备突破!G$6,0,IFERROR(MATCH(T38,装备突破!G$6:G$22,0)-1,MATCH(T38,装备突破!G$6:G$22,1))))))</f>
        <v>0</v>
      </c>
      <c r="AA38" s="109">
        <f>IF(U38=0,0,IF(U38&gt;MAX(装备突破!H$6:H$22),MAX(装备突破!H$6:H$22),IF(U38=0,0,IF(U38&lt;装备突破!H$6,0,IFERROR(MATCH(U38,装备突破!H$6:H$22,0)-1,MATCH(U38,装备突破!H$6:H$22,1))))))</f>
        <v>7</v>
      </c>
      <c r="AB38" s="109">
        <f>IF(V38=0,0,IF(V38&gt;MAX(装备突破!I$6:I$22),MAX(装备突破!I$6:I$22),IF(V38=0,0,IF(V38&lt;装备突破!I$6,0,IFERROR(MATCH(V38,装备突破!I$6:I$22,0)-1,MATCH(V38,装备突破!I$6:I$22,1))))))</f>
        <v>7</v>
      </c>
    </row>
    <row r="39" spans="1:28" s="37" customFormat="1" x14ac:dyDescent="0.15">
      <c r="A39" s="34">
        <v>37</v>
      </c>
      <c r="B39" s="76">
        <f>前期规划!Q44</f>
        <v>1020</v>
      </c>
      <c r="C39" s="76">
        <f t="shared" si="1"/>
        <v>30</v>
      </c>
      <c r="D39" s="97">
        <f>求节点(节奏总纲!$P$4:$P$163,节奏总纲!$O$4:$O$163,B39)</f>
        <v>99.956251778790289</v>
      </c>
      <c r="E39" s="97">
        <f>IF(SUM(F39:$J39)&gt;=INDEX(前期规划!$G$17:$K$17,MATCH($B$3,前期规划!$G$10:$K$10,0)),0,
IF(SUM(F39:$J39)+INDEX(前期规划!$Y$11:$BB$53,MATCH(节奏预期!$B39,前期规划!$Q$11:$Q$53,0),MATCH(节奏预期!$B$3&amp;节奏预期!E$5,前期规划!$Y$8:$BB$8,0))&gt;=INDEX(前期规划!$G$17:$K$17,MATCH($B$3,前期规划!$G$10:$K$10,0)),INDEX(前期规划!$G$17:$K$17,MATCH($B$3,前期规划!$G$10:$K$10,0))-SUM(F39:$J39),
INDEX(前期规划!$Y$11:$BB$53,MATCH(节奏预期!$B39,前期规划!$Q$11:$Q$53,0),MATCH(节奏预期!$B$3&amp;节奏预期!E$5,前期规划!$Y$8:$BB$8,0))))</f>
        <v>0</v>
      </c>
      <c r="F39" s="97">
        <f>IF(SUM(G39:$J39)&gt;=INDEX(前期规划!$G$17:$K$17,MATCH($B$3,前期规划!$G$10:$K$10,0)),0,
IF(SUM(G39:$J39)+INDEX(前期规划!$Y$11:$BB$53,MATCH(节奏预期!$B39,前期规划!$Q$11:$Q$53,0),MATCH(节奏预期!$B$3&amp;节奏预期!F$5,前期规划!$Y$8:$BB$8,0))&gt;=INDEX(前期规划!$G$17:$K$17,MATCH($B$3,前期规划!$G$10:$K$10,0)),INDEX(前期规划!$G$17:$K$17,MATCH($B$3,前期规划!$G$10:$K$10,0))-SUM(G39:$J39),
INDEX(前期规划!$Y$11:$BB$53,MATCH(节奏预期!$B39,前期规划!$Q$11:$Q$53,0),MATCH(节奏预期!$B$3&amp;节奏预期!F$5,前期规划!$Y$8:$BB$8,0))))</f>
        <v>0</v>
      </c>
      <c r="G39" s="97">
        <f>IF(SUM(H39:$J39)&gt;=INDEX(前期规划!$G$17:$K$17,MATCH($B$3,前期规划!$G$10:$K$10,0)),0,
IF(SUM(H39:$J39)+INDEX(前期规划!$Y$11:$BB$53,MATCH(节奏预期!$B39,前期规划!$Q$11:$Q$53,0),MATCH(节奏预期!$B$3&amp;节奏预期!G$5,前期规划!$Y$8:$BB$8,0))&gt;=INDEX(前期规划!$G$17:$K$17,MATCH($B$3,前期规划!$G$10:$K$10,0)),INDEX(前期规划!$G$17:$K$17,MATCH($B$3,前期规划!$G$10:$K$10,0))-SUM(H39:$J39),
INDEX(前期规划!$Y$11:$BB$53,MATCH(节奏预期!$B39,前期规划!$Q$11:$Q$53,0),MATCH(节奏预期!$B$3&amp;节奏预期!G$5,前期规划!$Y$8:$BB$8,0))))</f>
        <v>0</v>
      </c>
      <c r="H39" s="97">
        <f>IF(SUM(I39:$J39)&gt;=INDEX(前期规划!$G$17:$K$17,MATCH($B$3,前期规划!$G$10:$K$10,0)),0,
IF(SUM(I39:$J39)+INDEX(前期规划!$Y$11:$BB$53,MATCH(节奏预期!$B39,前期规划!$Q$11:$Q$53,0),MATCH(节奏预期!$B$3&amp;节奏预期!H$5,前期规划!$Y$8:$BB$8,0))&gt;=INDEX(前期规划!$G$17:$K$17,MATCH($B$3,前期规划!$G$10:$K$10,0)),INDEX(前期规划!$G$17:$K$17,MATCH($B$3,前期规划!$G$10:$K$10,0))-SUM(I39:$J39),
INDEX(前期规划!$Y$11:$BB$53,MATCH(节奏预期!$B39,前期规划!$Q$11:$Q$53,0),MATCH(节奏预期!$B$3&amp;节奏预期!H$5,前期规划!$Y$8:$BB$8,0))))</f>
        <v>0</v>
      </c>
      <c r="I39" s="97">
        <f>IF(SUM(J39:$J39)&gt;=INDEX(前期规划!$G$17:$K$17,MATCH($B$3,前期规划!$G$10:$K$10,0)),0,
IF(SUM(J39:$J39)+INDEX(前期规划!$Y$11:$BB$53,MATCH(节奏预期!$B39,前期规划!$Q$11:$Q$53,0),MATCH(节奏预期!$B$3&amp;节奏预期!I$5,前期规划!$Y$8:$BB$8,0))&gt;=INDEX(前期规划!$G$17:$K$17,MATCH($B$3,前期规划!$G$10:$K$10,0)),INDEX(前期规划!$G$17:$K$17,MATCH($B$3,前期规划!$G$10:$K$10,0))-SUM(J39:$J39),
INDEX(前期规划!$Y$11:$BB$53,MATCH(节奏预期!$B39,前期规划!$Q$11:$Q$53,0),MATCH(节奏预期!$B$3&amp;节奏预期!I$5,前期规划!$Y$8:$BB$8,0))))</f>
        <v>13.363636363636363</v>
      </c>
      <c r="J39" s="97">
        <f>INDEX(前期规划!$Y$11:$BB$53,MATCH(节奏预期!$B39,前期规划!$Q$11:$Q$53,0),MATCH(节奏预期!$B$3&amp;节奏预期!J$5,前期规划!$Y$8:$BB$8,0))</f>
        <v>1.6363636363636362</v>
      </c>
      <c r="K39" s="24">
        <f>MIN(求节点(装备产销验证!$B$6:$B$165,装备产销验证!C$6:C$165,$D39)/40/IF(RIGHT(K$5,1)="+",1,(MAX(W$6:W39)+1)),1)</f>
        <v>1</v>
      </c>
      <c r="L39" s="24">
        <f>MIN(求节点(装备产销验证!$B$6:$B$165,装备产销验证!D$6:D$165,$D39)/40/IF(RIGHT(L$5,1)="+",1,(MAX(X$6:X39)+1)),1)</f>
        <v>1</v>
      </c>
      <c r="M39" s="24">
        <f>MIN(求节点(装备产销验证!$B$6:$B$165,装备产销验证!E$6:E$165,$D39)/40/IF(RIGHT(M$5,1)="+",1,(MAX(Y$6:Y39)+1)),1)</f>
        <v>0.86923212088975055</v>
      </c>
      <c r="N39" s="24">
        <f>MIN(求节点(装备产销验证!$B$6:$B$165,装备产销验证!F$6:F$165,$D39)/40/IF(RIGHT(N$5,1)="+",1,(MAX(Z$6:Z39)+1)),1)</f>
        <v>1</v>
      </c>
      <c r="O39" s="24">
        <f>MIN(求节点(装备产销验证!$B$6:$B$165,装备产销验证!G$6:G$165,$D39)/40/IF(RIGHT(O$5,1)="+",1,(MAX(AA$6:AA39)+1)),1)</f>
        <v>6.8832611228503676E-2</v>
      </c>
      <c r="P39" s="24">
        <f>MIN(求节点(装备产销验证!$B$6:$B$165,装备产销验证!H$6:H$165,$D39)/40/IF(RIGHT(P$5,1)="+",1,(MAX(AB$6:AB39)+1)),1)</f>
        <v>0.12519923979080813</v>
      </c>
      <c r="Q39" s="74">
        <f>IF(E39=0,0,MIN(INDEX(前期规划!$C$48:$C$53,MATCH(Q$5,前期规划!$B$48:$B$53,0)),INDEX(前期规划!$BC$11:$BG$53,MATCH($B39,前期规划!$Q$11:$Q$53,0),MATCH(节奏预期!$B$3,前期规划!$BC$10:$BG$10,0))))</f>
        <v>0</v>
      </c>
      <c r="R39" s="74">
        <f>IF(F39=0,0,MIN(INDEX(前期规划!$C$48:$C$53,MATCH(R$5,前期规划!$B$48:$B$53,0)),INDEX(前期规划!$BC$11:$BG$53,MATCH($B39,前期规划!$Q$11:$Q$53,0),MATCH(节奏预期!$B$3,前期规划!$BC$10:$BG$10,0))))</f>
        <v>0</v>
      </c>
      <c r="S39" s="74">
        <f>IF(G39=0,0,MIN(INDEX(前期规划!$C$48:$C$53,MATCH(S$5,前期规划!$B$48:$B$53,0)),INDEX(前期规划!$BC$11:$BG$53,MATCH($B39,前期规划!$Q$11:$Q$53,0),MATCH(节奏预期!$B$3,前期规划!$BC$10:$BG$10,0))))</f>
        <v>0</v>
      </c>
      <c r="T39" s="79">
        <f>IF(H39=0,0,MIN(INDEX(前期规划!$C$48:$C$53,MATCH(T$5,前期规划!$B$48:$B$53,0)),INDEX(前期规划!$BC$11:$BG$53,MATCH($B39,前期规划!$Q$11:$Q$53,0),MATCH(节奏预期!$B$3,前期规划!$BC$10:$BG$10,0))))</f>
        <v>0</v>
      </c>
      <c r="U39" s="74">
        <f>IF(I39=0,0,MIN(INDEX(前期规划!$C$48:$C$53,MATCH(U$5,前期规划!$B$48:$B$53,0)),INDEX(前期规划!$BC$11:$BG$53,MATCH($B39,前期规划!$Q$11:$Q$53,0),MATCH(节奏预期!$B$3,前期规划!$BC$10:$BG$10,0))))</f>
        <v>80</v>
      </c>
      <c r="V39" s="74">
        <f>IF(J39=0,0,MIN(INDEX(前期规划!$C$48:$C$53,MATCH(V$5,前期规划!$B$48:$B$53,0)),INDEX(前期规划!$BC$11:$BG$53,MATCH($B39,前期规划!$Q$11:$Q$53,0),MATCH(节奏预期!$B$3,前期规划!$BC$10:$BG$10,0))))</f>
        <v>80</v>
      </c>
      <c r="W39" s="109">
        <f>IF(Q39=0,0,IF(Q39&gt;MAX(装备突破!D$6:D$22),MAX(装备突破!D$6:D$22),IF(Q39=0,0,IF(Q39&lt;装备突破!D$6,0,IFERROR(MATCH(Q39,装备突破!D$6:D$22,0)-1,MATCH(Q39,装备突破!D$6:D$22,1))))))</f>
        <v>0</v>
      </c>
      <c r="X39" s="109">
        <f>IF(R39=0,0,IF(R39&gt;MAX(装备突破!E$6:E$22),MAX(装备突破!E$6:E$22),IF(R39=0,0,IF(R39&lt;装备突破!E$6,0,IFERROR(MATCH(R39,装备突破!E$6:E$22,0)-1,MATCH(R39,装备突破!E$6:E$22,1))))))</f>
        <v>0</v>
      </c>
      <c r="Y39" s="109">
        <f>IF(S39=0,0,IF(S39&gt;MAX(装备突破!F$6:F$22),MAX(装备突破!F$6:F$22),IF(S39=0,0,IF(S39&lt;装备突破!F$6,0,IFERROR(MATCH(S39,装备突破!F$6:F$22,0)-1,MATCH(S39,装备突破!F$6:F$22,1))))))</f>
        <v>0</v>
      </c>
      <c r="Z39" s="109">
        <f>IF(T39=0,0,IF(T39&gt;MAX(装备突破!G$6:G$22),MAX(装备突破!G$6:G$22),IF(T39=0,0,IF(T39&lt;装备突破!G$6,0,IFERROR(MATCH(T39,装备突破!G$6:G$22,0)-1,MATCH(T39,装备突破!G$6:G$22,1))))))</f>
        <v>0</v>
      </c>
      <c r="AA39" s="109">
        <f>IF(U39=0,0,IF(U39&gt;MAX(装备突破!H$6:H$22),MAX(装备突破!H$6:H$22),IF(U39=0,0,IF(U39&lt;装备突破!H$6,0,IFERROR(MATCH(U39,装备突破!H$6:H$22,0)-1,MATCH(U39,装备突破!H$6:H$22,1))))))</f>
        <v>7</v>
      </c>
      <c r="AB39" s="109">
        <f>IF(V39=0,0,IF(V39&gt;MAX(装备突破!I$6:I$22),MAX(装备突破!I$6:I$22),IF(V39=0,0,IF(V39&lt;装备突破!I$6,0,IFERROR(MATCH(V39,装备突破!I$6:I$22,0)-1,MATCH(V39,装备突破!I$6:I$22,1))))))</f>
        <v>7</v>
      </c>
    </row>
    <row r="40" spans="1:28" s="37" customFormat="1" x14ac:dyDescent="0.15">
      <c r="A40" s="34">
        <v>38</v>
      </c>
      <c r="B40" s="76">
        <f>前期规划!Q45</f>
        <v>1050</v>
      </c>
      <c r="C40" s="76">
        <f t="shared" si="1"/>
        <v>30</v>
      </c>
      <c r="D40" s="97">
        <f>求节点(节奏总纲!$P$4:$P$163,节奏总纲!$O$4:$O$163,B40)</f>
        <v>100.36736680338736</v>
      </c>
      <c r="E40" s="97">
        <f>IF(SUM(F40:$J40)&gt;=INDEX(前期规划!$G$17:$K$17,MATCH($B$3,前期规划!$G$10:$K$10,0)),0,
IF(SUM(F40:$J40)+INDEX(前期规划!$Y$11:$BB$53,MATCH(节奏预期!$B40,前期规划!$Q$11:$Q$53,0),MATCH(节奏预期!$B$3&amp;节奏预期!E$5,前期规划!$Y$8:$BB$8,0))&gt;=INDEX(前期规划!$G$17:$K$17,MATCH($B$3,前期规划!$G$10:$K$10,0)),INDEX(前期规划!$G$17:$K$17,MATCH($B$3,前期规划!$G$10:$K$10,0))-SUM(F40:$J40),
INDEX(前期规划!$Y$11:$BB$53,MATCH(节奏预期!$B40,前期规划!$Q$11:$Q$53,0),MATCH(节奏预期!$B$3&amp;节奏预期!E$5,前期规划!$Y$8:$BB$8,0))))</f>
        <v>0</v>
      </c>
      <c r="F40" s="97">
        <f>IF(SUM(G40:$J40)&gt;=INDEX(前期规划!$G$17:$K$17,MATCH($B$3,前期规划!$G$10:$K$10,0)),0,
IF(SUM(G40:$J40)+INDEX(前期规划!$Y$11:$BB$53,MATCH(节奏预期!$B40,前期规划!$Q$11:$Q$53,0),MATCH(节奏预期!$B$3&amp;节奏预期!F$5,前期规划!$Y$8:$BB$8,0))&gt;=INDEX(前期规划!$G$17:$K$17,MATCH($B$3,前期规划!$G$10:$K$10,0)),INDEX(前期规划!$G$17:$K$17,MATCH($B$3,前期规划!$G$10:$K$10,0))-SUM(G40:$J40),
INDEX(前期规划!$Y$11:$BB$53,MATCH(节奏预期!$B40,前期规划!$Q$11:$Q$53,0),MATCH(节奏预期!$B$3&amp;节奏预期!F$5,前期规划!$Y$8:$BB$8,0))))</f>
        <v>0</v>
      </c>
      <c r="G40" s="97">
        <f>IF(SUM(H40:$J40)&gt;=INDEX(前期规划!$G$17:$K$17,MATCH($B$3,前期规划!$G$10:$K$10,0)),0,
IF(SUM(H40:$J40)+INDEX(前期规划!$Y$11:$BB$53,MATCH(节奏预期!$B40,前期规划!$Q$11:$Q$53,0),MATCH(节奏预期!$B$3&amp;节奏预期!G$5,前期规划!$Y$8:$BB$8,0))&gt;=INDEX(前期规划!$G$17:$K$17,MATCH($B$3,前期规划!$G$10:$K$10,0)),INDEX(前期规划!$G$17:$K$17,MATCH($B$3,前期规划!$G$10:$K$10,0))-SUM(H40:$J40),
INDEX(前期规划!$Y$11:$BB$53,MATCH(节奏预期!$B40,前期规划!$Q$11:$Q$53,0),MATCH(节奏预期!$B$3&amp;节奏预期!G$5,前期规划!$Y$8:$BB$8,0))))</f>
        <v>0</v>
      </c>
      <c r="H40" s="97">
        <f>IF(SUM(I40:$J40)&gt;=INDEX(前期规划!$G$17:$K$17,MATCH($B$3,前期规划!$G$10:$K$10,0)),0,
IF(SUM(I40:$J40)+INDEX(前期规划!$Y$11:$BB$53,MATCH(节奏预期!$B40,前期规划!$Q$11:$Q$53,0),MATCH(节奏预期!$B$3&amp;节奏预期!H$5,前期规划!$Y$8:$BB$8,0))&gt;=INDEX(前期规划!$G$17:$K$17,MATCH($B$3,前期规划!$G$10:$K$10,0)),INDEX(前期规划!$G$17:$K$17,MATCH($B$3,前期规划!$G$10:$K$10,0))-SUM(I40:$J40),
INDEX(前期规划!$Y$11:$BB$53,MATCH(节奏预期!$B40,前期规划!$Q$11:$Q$53,0),MATCH(节奏预期!$B$3&amp;节奏预期!H$5,前期规划!$Y$8:$BB$8,0))))</f>
        <v>0</v>
      </c>
      <c r="I40" s="97">
        <f>IF(SUM(J40:$J40)&gt;=INDEX(前期规划!$G$17:$K$17,MATCH($B$3,前期规划!$G$10:$K$10,0)),0,
IF(SUM(J40:$J40)+INDEX(前期规划!$Y$11:$BB$53,MATCH(节奏预期!$B40,前期规划!$Q$11:$Q$53,0),MATCH(节奏预期!$B$3&amp;节奏预期!I$5,前期规划!$Y$8:$BB$8,0))&gt;=INDEX(前期规划!$G$17:$K$17,MATCH($B$3,前期规划!$G$10:$K$10,0)),INDEX(前期规划!$G$17:$K$17,MATCH($B$3,前期规划!$G$10:$K$10,0))-SUM(J40:$J40),
INDEX(前期规划!$Y$11:$BB$53,MATCH(节奏预期!$B40,前期规划!$Q$11:$Q$53,0),MATCH(节奏预期!$B$3&amp;节奏预期!I$5,前期规划!$Y$8:$BB$8,0))))</f>
        <v>12.954545454545455</v>
      </c>
      <c r="J40" s="97">
        <f>INDEX(前期规划!$Y$11:$BB$53,MATCH(节奏预期!$B40,前期规划!$Q$11:$Q$53,0),MATCH(节奏预期!$B$3&amp;节奏预期!J$5,前期规划!$Y$8:$BB$8,0))</f>
        <v>2.0454545454545454</v>
      </c>
      <c r="K40" s="24">
        <f>MIN(求节点(装备产销验证!$B$6:$B$165,装备产销验证!C$6:C$165,$D40)/40/IF(RIGHT(K$5,1)="+",1,(MAX(W$6:W40)+1)),1)</f>
        <v>1</v>
      </c>
      <c r="L40" s="24">
        <f>MIN(求节点(装备产销验证!$B$6:$B$165,装备产销验证!D$6:D$165,$D40)/40/IF(RIGHT(L$5,1)="+",1,(MAX(X$6:X40)+1)),1)</f>
        <v>1</v>
      </c>
      <c r="M40" s="24">
        <f>MIN(求节点(装备产销验证!$B$6:$B$165,装备产销验证!E$6:E$165,$D40)/40/IF(RIGHT(M$5,1)="+",1,(MAX(Y$6:Y40)+1)),1)</f>
        <v>0.9099579095757182</v>
      </c>
      <c r="N40" s="24">
        <f>MIN(求节点(装备产销验证!$B$6:$B$165,装备产销验证!F$6:F$165,$D40)/40/IF(RIGHT(N$5,1)="+",1,(MAX(Z$6:Z40)+1)),1)</f>
        <v>1</v>
      </c>
      <c r="O40" s="24">
        <f>MIN(求节点(装备产销验证!$B$6:$B$165,装备产销验证!G$6:G$165,$D40)/40/IF(RIGHT(O$5,1)="+",1,(MAX(AA$6:AA40)+1)),1)</f>
        <v>6.9948177583965251E-2</v>
      </c>
      <c r="P40" s="24">
        <f>MIN(求节点(装备产销验证!$B$6:$B$165,装备产销验证!H$6:H$165,$D40)/40/IF(RIGHT(P$5,1)="+",1,(MAX(AB$6:AB40)+1)),1)</f>
        <v>0.12702942917310611</v>
      </c>
      <c r="Q40" s="74">
        <f>IF(E40=0,0,MIN(INDEX(前期规划!$C$48:$C$53,MATCH(Q$5,前期规划!$B$48:$B$53,0)),INDEX(前期规划!$BC$11:$BG$53,MATCH($B40,前期规划!$Q$11:$Q$53,0),MATCH(节奏预期!$B$3,前期规划!$BC$10:$BG$10,0))))</f>
        <v>0</v>
      </c>
      <c r="R40" s="74">
        <f>IF(F40=0,0,MIN(INDEX(前期规划!$C$48:$C$53,MATCH(R$5,前期规划!$B$48:$B$53,0)),INDEX(前期规划!$BC$11:$BG$53,MATCH($B40,前期规划!$Q$11:$Q$53,0),MATCH(节奏预期!$B$3,前期规划!$BC$10:$BG$10,0))))</f>
        <v>0</v>
      </c>
      <c r="S40" s="74">
        <f>IF(G40=0,0,MIN(INDEX(前期规划!$C$48:$C$53,MATCH(S$5,前期规划!$B$48:$B$53,0)),INDEX(前期规划!$BC$11:$BG$53,MATCH($B40,前期规划!$Q$11:$Q$53,0),MATCH(节奏预期!$B$3,前期规划!$BC$10:$BG$10,0))))</f>
        <v>0</v>
      </c>
      <c r="T40" s="79">
        <f>IF(H40=0,0,MIN(INDEX(前期规划!$C$48:$C$53,MATCH(T$5,前期规划!$B$48:$B$53,0)),INDEX(前期规划!$BC$11:$BG$53,MATCH($B40,前期规划!$Q$11:$Q$53,0),MATCH(节奏预期!$B$3,前期规划!$BC$10:$BG$10,0))))</f>
        <v>0</v>
      </c>
      <c r="U40" s="74">
        <f>IF(I40=0,0,MIN(INDEX(前期规划!$C$48:$C$53,MATCH(U$5,前期规划!$B$48:$B$53,0)),INDEX(前期规划!$BC$11:$BG$53,MATCH($B40,前期规划!$Q$11:$Q$53,0),MATCH(节奏预期!$B$3,前期规划!$BC$10:$BG$10,0))))</f>
        <v>80</v>
      </c>
      <c r="V40" s="74">
        <f>IF(J40=0,0,MIN(INDEX(前期规划!$C$48:$C$53,MATCH(V$5,前期规划!$B$48:$B$53,0)),INDEX(前期规划!$BC$11:$BG$53,MATCH($B40,前期规划!$Q$11:$Q$53,0),MATCH(节奏预期!$B$3,前期规划!$BC$10:$BG$10,0))))</f>
        <v>80</v>
      </c>
      <c r="W40" s="109">
        <f>IF(Q40=0,0,IF(Q40&gt;MAX(装备突破!D$6:D$22),MAX(装备突破!D$6:D$22),IF(Q40=0,0,IF(Q40&lt;装备突破!D$6,0,IFERROR(MATCH(Q40,装备突破!D$6:D$22,0)-1,MATCH(Q40,装备突破!D$6:D$22,1))))))</f>
        <v>0</v>
      </c>
      <c r="X40" s="109">
        <f>IF(R40=0,0,IF(R40&gt;MAX(装备突破!E$6:E$22),MAX(装备突破!E$6:E$22),IF(R40=0,0,IF(R40&lt;装备突破!E$6,0,IFERROR(MATCH(R40,装备突破!E$6:E$22,0)-1,MATCH(R40,装备突破!E$6:E$22,1))))))</f>
        <v>0</v>
      </c>
      <c r="Y40" s="109">
        <f>IF(S40=0,0,IF(S40&gt;MAX(装备突破!F$6:F$22),MAX(装备突破!F$6:F$22),IF(S40=0,0,IF(S40&lt;装备突破!F$6,0,IFERROR(MATCH(S40,装备突破!F$6:F$22,0)-1,MATCH(S40,装备突破!F$6:F$22,1))))))</f>
        <v>0</v>
      </c>
      <c r="Z40" s="109">
        <f>IF(T40=0,0,IF(T40&gt;MAX(装备突破!G$6:G$22),MAX(装备突破!G$6:G$22),IF(T40=0,0,IF(T40&lt;装备突破!G$6,0,IFERROR(MATCH(T40,装备突破!G$6:G$22,0)-1,MATCH(T40,装备突破!G$6:G$22,1))))))</f>
        <v>0</v>
      </c>
      <c r="AA40" s="109">
        <f>IF(U40=0,0,IF(U40&gt;MAX(装备突破!H$6:H$22),MAX(装备突破!H$6:H$22),IF(U40=0,0,IF(U40&lt;装备突破!H$6,0,IFERROR(MATCH(U40,装备突破!H$6:H$22,0)-1,MATCH(U40,装备突破!H$6:H$22,1))))))</f>
        <v>7</v>
      </c>
      <c r="AB40" s="109">
        <f>IF(V40=0,0,IF(V40&gt;MAX(装备突破!I$6:I$22),MAX(装备突破!I$6:I$22),IF(V40=0,0,IF(V40&lt;装备突破!I$6,0,IFERROR(MATCH(V40,装备突破!I$6:I$22,0)-1,MATCH(V40,装备突破!I$6:I$22,1))))))</f>
        <v>7</v>
      </c>
    </row>
    <row r="41" spans="1:28" s="37" customFormat="1" x14ac:dyDescent="0.15">
      <c r="A41" s="34">
        <v>39</v>
      </c>
      <c r="B41" s="76">
        <f>前期规划!Q46</f>
        <v>1080</v>
      </c>
      <c r="C41" s="76">
        <f t="shared" si="1"/>
        <v>30</v>
      </c>
      <c r="D41" s="97">
        <f>求节点(节奏总纲!$P$4:$P$163,节奏总纲!$O$4:$O$163,B41)</f>
        <v>100.77555214048442</v>
      </c>
      <c r="E41" s="97">
        <f>IF(SUM(F41:$J41)&gt;=INDEX(前期规划!$G$17:$K$17,MATCH($B$3,前期规划!$G$10:$K$10,0)),0,
IF(SUM(F41:$J41)+INDEX(前期规划!$Y$11:$BB$53,MATCH(节奏预期!$B41,前期规划!$Q$11:$Q$53,0),MATCH(节奏预期!$B$3&amp;节奏预期!E$5,前期规划!$Y$8:$BB$8,0))&gt;=INDEX(前期规划!$G$17:$K$17,MATCH($B$3,前期规划!$G$10:$K$10,0)),INDEX(前期规划!$G$17:$K$17,MATCH($B$3,前期规划!$G$10:$K$10,0))-SUM(F41:$J41),
INDEX(前期规划!$Y$11:$BB$53,MATCH(节奏预期!$B41,前期规划!$Q$11:$Q$53,0),MATCH(节奏预期!$B$3&amp;节奏预期!E$5,前期规划!$Y$8:$BB$8,0))))</f>
        <v>0</v>
      </c>
      <c r="F41" s="97">
        <f>IF(SUM(G41:$J41)&gt;=INDEX(前期规划!$G$17:$K$17,MATCH($B$3,前期规划!$G$10:$K$10,0)),0,
IF(SUM(G41:$J41)+INDEX(前期规划!$Y$11:$BB$53,MATCH(节奏预期!$B41,前期规划!$Q$11:$Q$53,0),MATCH(节奏预期!$B$3&amp;节奏预期!F$5,前期规划!$Y$8:$BB$8,0))&gt;=INDEX(前期规划!$G$17:$K$17,MATCH($B$3,前期规划!$G$10:$K$10,0)),INDEX(前期规划!$G$17:$K$17,MATCH($B$3,前期规划!$G$10:$K$10,0))-SUM(G41:$J41),
INDEX(前期规划!$Y$11:$BB$53,MATCH(节奏预期!$B41,前期规划!$Q$11:$Q$53,0),MATCH(节奏预期!$B$3&amp;节奏预期!F$5,前期规划!$Y$8:$BB$8,0))))</f>
        <v>0</v>
      </c>
      <c r="G41" s="97">
        <f>IF(SUM(H41:$J41)&gt;=INDEX(前期规划!$G$17:$K$17,MATCH($B$3,前期规划!$G$10:$K$10,0)),0,
IF(SUM(H41:$J41)+INDEX(前期规划!$Y$11:$BB$53,MATCH(节奏预期!$B41,前期规划!$Q$11:$Q$53,0),MATCH(节奏预期!$B$3&amp;节奏预期!G$5,前期规划!$Y$8:$BB$8,0))&gt;=INDEX(前期规划!$G$17:$K$17,MATCH($B$3,前期规划!$G$10:$K$10,0)),INDEX(前期规划!$G$17:$K$17,MATCH($B$3,前期规划!$G$10:$K$10,0))-SUM(H41:$J41),
INDEX(前期规划!$Y$11:$BB$53,MATCH(节奏预期!$B41,前期规划!$Q$11:$Q$53,0),MATCH(节奏预期!$B$3&amp;节奏预期!G$5,前期规划!$Y$8:$BB$8,0))))</f>
        <v>0</v>
      </c>
      <c r="H41" s="97">
        <f>IF(SUM(I41:$J41)&gt;=INDEX(前期规划!$G$17:$K$17,MATCH($B$3,前期规划!$G$10:$K$10,0)),0,
IF(SUM(I41:$J41)+INDEX(前期规划!$Y$11:$BB$53,MATCH(节奏预期!$B41,前期规划!$Q$11:$Q$53,0),MATCH(节奏预期!$B$3&amp;节奏预期!H$5,前期规划!$Y$8:$BB$8,0))&gt;=INDEX(前期规划!$G$17:$K$17,MATCH($B$3,前期规划!$G$10:$K$10,0)),INDEX(前期规划!$G$17:$K$17,MATCH($B$3,前期规划!$G$10:$K$10,0))-SUM(I41:$J41),
INDEX(前期规划!$Y$11:$BB$53,MATCH(节奏预期!$B41,前期规划!$Q$11:$Q$53,0),MATCH(节奏预期!$B$3&amp;节奏预期!H$5,前期规划!$Y$8:$BB$8,0))))</f>
        <v>0</v>
      </c>
      <c r="I41" s="97">
        <f>IF(SUM(J41:$J41)&gt;=INDEX(前期规划!$G$17:$K$17,MATCH($B$3,前期规划!$G$10:$K$10,0)),0,
IF(SUM(J41:$J41)+INDEX(前期规划!$Y$11:$BB$53,MATCH(节奏预期!$B41,前期规划!$Q$11:$Q$53,0),MATCH(节奏预期!$B$3&amp;节奏预期!I$5,前期规划!$Y$8:$BB$8,0))&gt;=INDEX(前期规划!$G$17:$K$17,MATCH($B$3,前期规划!$G$10:$K$10,0)),INDEX(前期规划!$G$17:$K$17,MATCH($B$3,前期规划!$G$10:$K$10,0))-SUM(J41:$J41),
INDEX(前期规划!$Y$11:$BB$53,MATCH(节奏预期!$B41,前期规划!$Q$11:$Q$53,0),MATCH(节奏预期!$B$3&amp;节奏预期!I$5,前期规划!$Y$8:$BB$8,0))))</f>
        <v>12.545454545454547</v>
      </c>
      <c r="J41" s="97">
        <f>INDEX(前期规划!$Y$11:$BB$53,MATCH(节奏预期!$B41,前期规划!$Q$11:$Q$53,0),MATCH(节奏预期!$B$3&amp;节奏预期!J$5,前期规划!$Y$8:$BB$8,0))</f>
        <v>2.4545454545454541</v>
      </c>
      <c r="K41" s="24">
        <f>MIN(求节点(装备产销验证!$B$6:$B$165,装备产销验证!C$6:C$165,$D41)/40/IF(RIGHT(K$5,1)="+",1,(MAX(W$6:W41)+1)),1)</f>
        <v>1</v>
      </c>
      <c r="L41" s="24">
        <f>MIN(求节点(装备产销验证!$B$6:$B$165,装备产销验证!D$6:D$165,$D41)/40/IF(RIGHT(L$5,1)="+",1,(MAX(X$6:X41)+1)),1)</f>
        <v>1</v>
      </c>
      <c r="M41" s="24">
        <f>MIN(求节点(装备产销验证!$B$6:$B$165,装备产销验证!E$6:E$165,$D41)/40/IF(RIGHT(M$5,1)="+",1,(MAX(Y$6:Y41)+1)),1)</f>
        <v>0.95073035054613197</v>
      </c>
      <c r="N41" s="24">
        <f>MIN(求节点(装备产销验证!$B$6:$B$165,装备产销验证!F$6:F$165,$D41)/40/IF(RIGHT(N$5,1)="+",1,(MAX(Z$6:Z41)+1)),1)</f>
        <v>1</v>
      </c>
      <c r="O41" s="24">
        <f>MIN(求节点(装备产销验证!$B$6:$B$165,装备产销验证!G$6:G$165,$D41)/40/IF(RIGHT(O$5,1)="+",1,(MAX(AA$6:AA41)+1)),1)</f>
        <v>7.1040440469301802E-2</v>
      </c>
      <c r="P41" s="24">
        <f>MIN(求节点(装备产销验证!$B$6:$B$165,装备产销验证!H$6:H$165,$D41)/40/IF(RIGHT(P$5,1)="+",1,(MAX(AB$6:AB41)+1)),1)</f>
        <v>0.12880805343002102</v>
      </c>
      <c r="Q41" s="74">
        <f>IF(E41=0,0,MIN(INDEX(前期规划!$C$48:$C$53,MATCH(Q$5,前期规划!$B$48:$B$53,0)),INDEX(前期规划!$BC$11:$BG$53,MATCH($B41,前期规划!$Q$11:$Q$53,0),MATCH(节奏预期!$B$3,前期规划!$BC$10:$BG$10,0))))</f>
        <v>0</v>
      </c>
      <c r="R41" s="74">
        <f>IF(F41=0,0,MIN(INDEX(前期规划!$C$48:$C$53,MATCH(R$5,前期规划!$B$48:$B$53,0)),INDEX(前期规划!$BC$11:$BG$53,MATCH($B41,前期规划!$Q$11:$Q$53,0),MATCH(节奏预期!$B$3,前期规划!$BC$10:$BG$10,0))))</f>
        <v>0</v>
      </c>
      <c r="S41" s="74">
        <f>IF(G41=0,0,MIN(INDEX(前期规划!$C$48:$C$53,MATCH(S$5,前期规划!$B$48:$B$53,0)),INDEX(前期规划!$BC$11:$BG$53,MATCH($B41,前期规划!$Q$11:$Q$53,0),MATCH(节奏预期!$B$3,前期规划!$BC$10:$BG$10,0))))</f>
        <v>0</v>
      </c>
      <c r="T41" s="79">
        <f>IF(H41=0,0,MIN(INDEX(前期规划!$C$48:$C$53,MATCH(T$5,前期规划!$B$48:$B$53,0)),INDEX(前期规划!$BC$11:$BG$53,MATCH($B41,前期规划!$Q$11:$Q$53,0),MATCH(节奏预期!$B$3,前期规划!$BC$10:$BG$10,0))))</f>
        <v>0</v>
      </c>
      <c r="U41" s="74">
        <f>IF(I41=0,0,MIN(INDEX(前期规划!$C$48:$C$53,MATCH(U$5,前期规划!$B$48:$B$53,0)),INDEX(前期规划!$BC$11:$BG$53,MATCH($B41,前期规划!$Q$11:$Q$53,0),MATCH(节奏预期!$B$3,前期规划!$BC$10:$BG$10,0))))</f>
        <v>80</v>
      </c>
      <c r="V41" s="74">
        <f>IF(J41=0,0,MIN(INDEX(前期规划!$C$48:$C$53,MATCH(V$5,前期规划!$B$48:$B$53,0)),INDEX(前期规划!$BC$11:$BG$53,MATCH($B41,前期规划!$Q$11:$Q$53,0),MATCH(节奏预期!$B$3,前期规划!$BC$10:$BG$10,0))))</f>
        <v>80</v>
      </c>
      <c r="W41" s="109">
        <f>IF(Q41=0,0,IF(Q41&gt;MAX(装备突破!D$6:D$22),MAX(装备突破!D$6:D$22),IF(Q41=0,0,IF(Q41&lt;装备突破!D$6,0,IFERROR(MATCH(Q41,装备突破!D$6:D$22,0)-1,MATCH(Q41,装备突破!D$6:D$22,1))))))</f>
        <v>0</v>
      </c>
      <c r="X41" s="109">
        <f>IF(R41=0,0,IF(R41&gt;MAX(装备突破!E$6:E$22),MAX(装备突破!E$6:E$22),IF(R41=0,0,IF(R41&lt;装备突破!E$6,0,IFERROR(MATCH(R41,装备突破!E$6:E$22,0)-1,MATCH(R41,装备突破!E$6:E$22,1))))))</f>
        <v>0</v>
      </c>
      <c r="Y41" s="109">
        <f>IF(S41=0,0,IF(S41&gt;MAX(装备突破!F$6:F$22),MAX(装备突破!F$6:F$22),IF(S41=0,0,IF(S41&lt;装备突破!F$6,0,IFERROR(MATCH(S41,装备突破!F$6:F$22,0)-1,MATCH(S41,装备突破!F$6:F$22,1))))))</f>
        <v>0</v>
      </c>
      <c r="Z41" s="109">
        <f>IF(T41=0,0,IF(T41&gt;MAX(装备突破!G$6:G$22),MAX(装备突破!G$6:G$22),IF(T41=0,0,IF(T41&lt;装备突破!G$6,0,IFERROR(MATCH(T41,装备突破!G$6:G$22,0)-1,MATCH(T41,装备突破!G$6:G$22,1))))))</f>
        <v>0</v>
      </c>
      <c r="AA41" s="109">
        <f>IF(U41=0,0,IF(U41&gt;MAX(装备突破!H$6:H$22),MAX(装备突破!H$6:H$22),IF(U41=0,0,IF(U41&lt;装备突破!H$6,0,IFERROR(MATCH(U41,装备突破!H$6:H$22,0)-1,MATCH(U41,装备突破!H$6:H$22,1))))))</f>
        <v>7</v>
      </c>
      <c r="AB41" s="109">
        <f>IF(V41=0,0,IF(V41&gt;MAX(装备突破!I$6:I$22),MAX(装备突破!I$6:I$22),IF(V41=0,0,IF(V41&lt;装备突破!I$6,0,IFERROR(MATCH(V41,装备突破!I$6:I$22,0)-1,MATCH(V41,装备突破!I$6:I$22,1))))))</f>
        <v>7</v>
      </c>
    </row>
    <row r="42" spans="1:28" s="37" customFormat="1" x14ac:dyDescent="0.15">
      <c r="D42" s="99"/>
      <c r="E42" s="99"/>
      <c r="F42" s="99"/>
      <c r="G42" s="99"/>
      <c r="H42" s="99"/>
      <c r="I42" s="99"/>
      <c r="J42" s="99"/>
      <c r="W42" s="108"/>
      <c r="X42" s="108"/>
      <c r="Y42" s="108"/>
      <c r="Z42" s="108"/>
      <c r="AA42" s="108"/>
      <c r="AB42" s="108"/>
    </row>
    <row r="43" spans="1:28" x14ac:dyDescent="0.15">
      <c r="A43" s="34">
        <v>1</v>
      </c>
      <c r="B43" s="185" t="s">
        <v>124</v>
      </c>
      <c r="C43" s="185"/>
      <c r="D43" s="185"/>
      <c r="E43" s="185"/>
      <c r="F43" s="185"/>
      <c r="G43" s="185"/>
      <c r="H43" s="185"/>
      <c r="I43" s="185"/>
      <c r="J43" s="185"/>
      <c r="K43" s="185"/>
      <c r="L43" s="185"/>
      <c r="M43" s="185"/>
      <c r="N43" s="185"/>
      <c r="O43" s="185"/>
      <c r="P43" s="185"/>
      <c r="Q43" s="185"/>
      <c r="R43" s="185"/>
      <c r="S43" s="185"/>
      <c r="T43" s="185"/>
      <c r="U43" s="185"/>
      <c r="V43" s="185"/>
      <c r="W43" s="185"/>
      <c r="X43" s="185"/>
      <c r="Y43" s="185"/>
      <c r="Z43" s="185"/>
      <c r="AA43" s="185"/>
      <c r="AB43" s="185"/>
    </row>
    <row r="44" spans="1:28" x14ac:dyDescent="0.15">
      <c r="A44" s="34">
        <v>2</v>
      </c>
      <c r="B44" s="35"/>
      <c r="C44" s="35"/>
      <c r="D44" s="98"/>
      <c r="E44" s="188" t="s">
        <v>122</v>
      </c>
      <c r="F44" s="189"/>
      <c r="G44" s="189"/>
      <c r="H44" s="189"/>
      <c r="I44" s="189"/>
      <c r="J44" s="190"/>
      <c r="K44" s="185" t="s">
        <v>165</v>
      </c>
      <c r="L44" s="185"/>
      <c r="M44" s="185"/>
      <c r="N44" s="185"/>
      <c r="O44" s="185"/>
      <c r="P44" s="185"/>
      <c r="Q44" s="185" t="s">
        <v>120</v>
      </c>
      <c r="R44" s="185"/>
      <c r="S44" s="185"/>
      <c r="T44" s="185"/>
      <c r="U44" s="185"/>
      <c r="V44" s="185"/>
      <c r="W44" s="187" t="s">
        <v>135</v>
      </c>
      <c r="X44" s="187"/>
      <c r="Y44" s="187"/>
      <c r="Z44" s="187"/>
      <c r="AA44" s="187"/>
      <c r="AB44" s="187"/>
    </row>
    <row r="45" spans="1:28" x14ac:dyDescent="0.15">
      <c r="A45" s="34">
        <v>3</v>
      </c>
      <c r="B45" s="70" t="s">
        <v>250</v>
      </c>
      <c r="C45" s="70" t="s">
        <v>253</v>
      </c>
      <c r="D45" s="97" t="s">
        <v>252</v>
      </c>
      <c r="E45" s="97" t="s">
        <v>128</v>
      </c>
      <c r="F45" s="97" t="s">
        <v>129</v>
      </c>
      <c r="G45" s="97" t="s">
        <v>130</v>
      </c>
      <c r="H45" s="97" t="s">
        <v>285</v>
      </c>
      <c r="I45" s="97" t="s">
        <v>131</v>
      </c>
      <c r="J45" s="97" t="s">
        <v>267</v>
      </c>
      <c r="K45" s="36" t="s">
        <v>128</v>
      </c>
      <c r="L45" s="36" t="s">
        <v>129</v>
      </c>
      <c r="M45" s="36" t="s">
        <v>130</v>
      </c>
      <c r="N45" s="80" t="s">
        <v>285</v>
      </c>
      <c r="O45" s="36" t="s">
        <v>131</v>
      </c>
      <c r="P45" s="36" t="s">
        <v>267</v>
      </c>
      <c r="Q45" s="36" t="s">
        <v>128</v>
      </c>
      <c r="R45" s="36" t="s">
        <v>129</v>
      </c>
      <c r="S45" s="36" t="s">
        <v>130</v>
      </c>
      <c r="T45" s="80" t="s">
        <v>285</v>
      </c>
      <c r="U45" s="36" t="s">
        <v>131</v>
      </c>
      <c r="V45" s="36" t="s">
        <v>267</v>
      </c>
      <c r="W45" s="55" t="s">
        <v>128</v>
      </c>
      <c r="X45" s="55" t="s">
        <v>129</v>
      </c>
      <c r="Y45" s="55" t="s">
        <v>130</v>
      </c>
      <c r="Z45" s="80" t="s">
        <v>285</v>
      </c>
      <c r="AA45" s="55" t="s">
        <v>131</v>
      </c>
      <c r="AB45" s="55" t="s">
        <v>267</v>
      </c>
    </row>
    <row r="46" spans="1:28" x14ac:dyDescent="0.15">
      <c r="A46" s="34">
        <v>4</v>
      </c>
      <c r="B46" s="70">
        <f>B6</f>
        <v>30</v>
      </c>
      <c r="C46" s="70">
        <v>0</v>
      </c>
      <c r="D46" s="97">
        <f>求节点(节奏总纲!$Q$4:$Q$163,节奏总纲!$O$4:$O$163,B46)</f>
        <v>51.497823295559343</v>
      </c>
      <c r="E46" s="97">
        <f>IF(SUM(F46:$J46)&gt;=INDEX(前期规划!$G$17:$K$17,MATCH($B$43,前期规划!$G$10:$K$10,0)),0,
IF(SUM(F46:$J46)+INDEX(前期规划!$Y$11:$BB$53,MATCH(节奏预期!$B46,前期规划!$Q$11:$Q$53,0),MATCH(节奏预期!$B$43&amp;节奏预期!E$5,前期规划!$Y$8:$BB$8,0))&gt;=INDEX(前期规划!$G$17:$K$17,MATCH($B$43,前期规划!$G$10:$K$10,0)),INDEX(前期规划!$G$17:$K$17,MATCH($B$43,前期规划!$G$10:$K$10,0))-SUM(F46:$J46),
INDEX(前期规划!$Y$11:$BB$53,MATCH(节奏预期!$B46,前期规划!$Q$11:$Q$53,0),MATCH(节奏预期!$B$43&amp;节奏预期!E$5,前期规划!$Y$8:$BB$8,0))))</f>
        <v>0</v>
      </c>
      <c r="F46" s="97">
        <f>IF(SUM(G46:$J46)&gt;=INDEX(前期规划!$G$17:$K$17,MATCH($B$43,前期规划!$G$10:$K$10,0)),0,
IF(SUM(G46:$J46)+INDEX(前期规划!$Y$11:$BB$53,MATCH(节奏预期!$B46,前期规划!$Q$11:$Q$53,0),MATCH(节奏预期!$B$43&amp;节奏预期!F$5,前期规划!$Y$8:$BB$8,0))&gt;=INDEX(前期规划!$G$17:$K$17,MATCH($B$43,前期规划!$G$10:$K$10,0)),INDEX(前期规划!$G$17:$K$17,MATCH($B$43,前期规划!$G$10:$K$10,0))-SUM(G46:$J46),
INDEX(前期规划!$Y$11:$BB$53,MATCH(节奏预期!$B46,前期规划!$Q$11:$Q$53,0),MATCH(节奏预期!$B$43&amp;节奏预期!F$5,前期规划!$Y$8:$BB$8,0))))</f>
        <v>0</v>
      </c>
      <c r="G46" s="97">
        <f>IF(SUM(H46:$J46)&gt;=INDEX(前期规划!$G$17:$K$17,MATCH($B$43,前期规划!$G$10:$K$10,0)),0,
IF(SUM(H46:$J46)+INDEX(前期规划!$Y$11:$BB$53,MATCH(节奏预期!$B46,前期规划!$Q$11:$Q$53,0),MATCH(节奏预期!$B$43&amp;节奏预期!G$5,前期规划!$Y$8:$BB$8,0))&gt;=INDEX(前期规划!$G$17:$K$17,MATCH($B$43,前期规划!$G$10:$K$10,0)),INDEX(前期规划!$G$17:$K$17,MATCH($B$43,前期规划!$G$10:$K$10,0))-SUM(H46:$J46),
INDEX(前期规划!$Y$11:$BB$53,MATCH(节奏预期!$B46,前期规划!$Q$11:$Q$53,0),MATCH(节奏预期!$B$43&amp;节奏预期!G$5,前期规划!$Y$8:$BB$8,0))))</f>
        <v>0</v>
      </c>
      <c r="H46" s="97">
        <f>IF(SUM(I46:$J46)&gt;=INDEX(前期规划!$G$17:$K$17,MATCH($B$43,前期规划!$G$10:$K$10,0)),0,
IF(SUM(I46:$J46)+INDEX(前期规划!$Y$11:$BB$53,MATCH(节奏预期!$B46,前期规划!$Q$11:$Q$53,0),MATCH(节奏预期!$B$43&amp;节奏预期!H$5,前期规划!$Y$8:$BB$8,0))&gt;=INDEX(前期规划!$G$17:$K$17,MATCH($B$43,前期规划!$G$10:$K$10,0)),INDEX(前期规划!$G$17:$K$17,MATCH($B$43,前期规划!$G$10:$K$10,0))-SUM(I46:$J46),
INDEX(前期规划!$Y$11:$BB$53,MATCH(节奏预期!$B46,前期规划!$Q$11:$Q$53,0),MATCH(节奏预期!$B$43&amp;节奏预期!H$5,前期规划!$Y$8:$BB$8,0))))</f>
        <v>0</v>
      </c>
      <c r="I46" s="97">
        <f>IF(SUM(J46:$J46)&gt;=INDEX(前期规划!$G$17:$K$17,MATCH($B$43,前期规划!$G$10:$K$10,0)),0,
IF(SUM(J46:$J46)+INDEX(前期规划!$Y$11:$BB$53,MATCH(节奏预期!$B46,前期规划!$Q$11:$Q$53,0),MATCH(节奏预期!$B$43&amp;节奏预期!I$5,前期规划!$Y$8:$BB$8,0))&gt;=INDEX(前期规划!$G$17:$K$17,MATCH($B$43,前期规划!$G$10:$K$10,0)),INDEX(前期规划!$G$17:$K$17,MATCH($B$43,前期规划!$G$10:$K$10,0))-SUM(J46:$J46),
INDEX(前期规划!$Y$11:$BB$53,MATCH(节奏预期!$B46,前期规划!$Q$11:$Q$53,0),MATCH(节奏预期!$B$43&amp;节奏预期!I$5,前期规划!$Y$8:$BB$8,0))))</f>
        <v>0</v>
      </c>
      <c r="J46" s="97">
        <f>INDEX(前期规划!$Y$11:$BB$53,MATCH(节奏预期!$B46,前期规划!$Q$11:$Q$53,0),MATCH(节奏预期!$B$43&amp;节奏预期!J$5,前期规划!$Y$8:$BB$8,0))</f>
        <v>0</v>
      </c>
      <c r="K46" s="24">
        <f>MIN(求节点(装备产销验证!$B$6:$B$165,装备产销验证!AJ$6:AJ$165,$D46)/40/IF(RIGHT(K$5,1)="+",1,(MAX(W$6:W46)+1)),1)</f>
        <v>1.8748548293836479E-4</v>
      </c>
      <c r="L46" s="24">
        <f>MIN(求节点(装备产销验证!$B$6:$B$165,装备产销验证!AK$6:AK$165,$D46)/40/IF(RIGHT(L$5,1)="+",1,(MAX(X$6:X46)+1)),1)</f>
        <v>6.8744677077400417E-4</v>
      </c>
      <c r="M46" s="24">
        <f>MIN(求节点(装备产销验证!$B$6:$B$165,装备产销验证!AL$6:AL$165,$D46)/40/IF(RIGHT(M$5,1)="+",1,(MAX(Y$6:Y46)+1)),1)</f>
        <v>2.9997677270138359E-4</v>
      </c>
      <c r="N46" s="24">
        <f>MIN(求节点(装备产销验证!$B$6:$B$165,装备产销验证!AM$6:AM$165,$D46)/40/IF(RIGHT(N$5,1)="+",1,(MAX(Z$6:Z46)+1)),1)</f>
        <v>1.1249128976301885E-3</v>
      </c>
      <c r="O46" s="24">
        <f>MIN(求节点(装备产销验证!$B$6:$B$165,装备产销验证!AN$6:AN$165,$D46)/40/IF(RIGHT(O$5,1)="+",1,(MAX(AA$6:AA46)+1)),1)</f>
        <v>0</v>
      </c>
      <c r="P46" s="24">
        <f>MIN(求节点(装备产销验证!$B$6:$B$165,装备产销验证!AO$6:AO$165,$D46)/40/IF(RIGHT(P$5,1)="+",1,(MAX(AB$6:AB46)+1)),1)</f>
        <v>0</v>
      </c>
      <c r="Q46" s="69">
        <f>IF(E46=0,0,MIN(INDEX(前期规划!$C$48:$C$53,MATCH(Q$5,前期规划!$B$48:$B$53,0)),INDEX(前期规划!$BC$11:$BG$53,MATCH($B46,前期规划!$Q$11:$Q$53,0),MATCH(节奏预期!$B$43,前期规划!$BC$10:$BG$10,0))))</f>
        <v>0</v>
      </c>
      <c r="R46" s="79">
        <f>IF(F46=0,0,MIN(INDEX(前期规划!$C$48:$C$53,MATCH(R$5,前期规划!$B$48:$B$53,0)),INDEX(前期规划!$BC$11:$BG$53,MATCH($B46,前期规划!$Q$11:$Q$53,0),MATCH(节奏预期!$B$43,前期规划!$BC$10:$BG$10,0))))</f>
        <v>0</v>
      </c>
      <c r="S46" s="79">
        <f>IF(G46=0,0,MIN(INDEX(前期规划!$C$48:$C$53,MATCH(S$5,前期规划!$B$48:$B$53,0)),INDEX(前期规划!$BC$11:$BG$53,MATCH($B46,前期规划!$Q$11:$Q$53,0),MATCH(节奏预期!$B$43,前期规划!$BC$10:$BG$10,0))))</f>
        <v>0</v>
      </c>
      <c r="T46" s="79">
        <f>IF(H46=0,0,MIN(INDEX(前期规划!$C$48:$C$53,MATCH(T$5,前期规划!$B$48:$B$53,0)),INDEX(前期规划!$BC$11:$BG$53,MATCH($B46,前期规划!$Q$11:$Q$53,0),MATCH(节奏预期!$B$43,前期规划!$BC$10:$BG$10,0))))</f>
        <v>0</v>
      </c>
      <c r="U46" s="79">
        <f>IF(I46=0,0,MIN(INDEX(前期规划!$C$48:$C$53,MATCH(U$5,前期规划!$B$48:$B$53,0)),INDEX(前期规划!$BC$11:$BG$53,MATCH($B46,前期规划!$Q$11:$Q$53,0),MATCH(节奏预期!$B$43,前期规划!$BC$10:$BG$10,0))))</f>
        <v>0</v>
      </c>
      <c r="V46" s="79">
        <f>IF(J46=0,0,MIN(INDEX(前期规划!$C$48:$C$53,MATCH(V$5,前期规划!$B$48:$B$53,0)),INDEX(前期规划!$BC$11:$BG$53,MATCH($B46,前期规划!$Q$11:$Q$53,0),MATCH(节奏预期!$B$43,前期规划!$BC$10:$BG$10,0))))</f>
        <v>0</v>
      </c>
      <c r="W46" s="109">
        <f>IF(Q46=0,0,IF(Q46&gt;MAX(装备突破!D$6:D$22),MAX(装备突破!D$6:D$22),IF(Q46=0,0,IF(Q46&lt;装备突破!D$6,0,IFERROR(MATCH(Q46,装备突破!D$6:D$22,0)-1,MATCH(Q46,装备突破!D$6:D$22,1))))))</f>
        <v>0</v>
      </c>
      <c r="X46" s="109">
        <f>IF(R46=0,0,IF(R46&gt;MAX(装备突破!E$6:E$22),MAX(装备突破!E$6:E$22),IF(R46=0,0,IF(R46&lt;装备突破!E$6,0,IFERROR(MATCH(R46,装备突破!E$6:E$22,0)-1,MATCH(R46,装备突破!E$6:E$22,1))))))</f>
        <v>0</v>
      </c>
      <c r="Y46" s="109">
        <f>IF(S46=0,0,IF(S46&gt;MAX(装备突破!F$6:F$22),MAX(装备突破!F$6:F$22),IF(S46=0,0,IF(S46&lt;装备突破!F$6,0,IFERROR(MATCH(S46,装备突破!F$6:F$22,0)-1,MATCH(S46,装备突破!F$6:F$22,1))))))</f>
        <v>0</v>
      </c>
      <c r="Z46" s="109">
        <f>IF(T46=0,0,IF(T46&gt;MAX(装备突破!G$6:G$22),MAX(装备突破!G$6:G$22),IF(T46=0,0,IF(T46&lt;装备突破!G$6,0,IFERROR(MATCH(T46,装备突破!G$6:G$22,0)-1,MATCH(T46,装备突破!G$6:G$22,1))))))</f>
        <v>0</v>
      </c>
      <c r="AA46" s="109">
        <f>IF(U46=0,0,IF(U46&gt;MAX(装备突破!H$6:H$22),MAX(装备突破!H$6:H$22),IF(U46=0,0,IF(U46&lt;装备突破!H$6,0,IFERROR(MATCH(U46,装备突破!H$6:H$22,0)-1,MATCH(U46,装备突破!H$6:H$22,1))))))</f>
        <v>0</v>
      </c>
      <c r="AB46" s="109">
        <f>IF(V46=0,0,IF(V46&gt;MAX(装备突破!I$6:I$22),MAX(装备突破!I$6:I$22),IF(V46=0,0,IF(V46&lt;装备突破!I$6,0,IFERROR(MATCH(V46,装备突破!I$6:I$22,0)-1,MATCH(V46,装备突破!I$6:I$22,1))))))</f>
        <v>0</v>
      </c>
    </row>
    <row r="47" spans="1:28" x14ac:dyDescent="0.15">
      <c r="A47" s="34">
        <v>5</v>
      </c>
      <c r="B47" s="76">
        <f t="shared" ref="B47:B81" si="2">B7</f>
        <v>60</v>
      </c>
      <c r="C47" s="70">
        <f>B47-B46</f>
        <v>30</v>
      </c>
      <c r="D47" s="97">
        <f>求节点(节奏总纲!$Q$4:$Q$163,节奏总纲!$O$4:$O$163,B47)</f>
        <v>61.330461663183208</v>
      </c>
      <c r="E47" s="97">
        <f>IF(SUM(F47:$J47)&gt;=INDEX(前期规划!$G$17:$K$17,MATCH($B$43,前期规划!$G$10:$K$10,0)),0,
IF(SUM(F47:$J47)+INDEX(前期规划!$Y$11:$BB$53,MATCH(节奏预期!$B47,前期规划!$Q$11:$Q$53,0),MATCH(节奏预期!$B$43&amp;节奏预期!E$5,前期规划!$Y$8:$BB$8,0))&gt;=INDEX(前期规划!$G$17:$K$17,MATCH($B$43,前期规划!$G$10:$K$10,0)),INDEX(前期规划!$G$17:$K$17,MATCH($B$43,前期规划!$G$10:$K$10,0))-SUM(F47:$J47),
INDEX(前期规划!$Y$11:$BB$53,MATCH(节奏预期!$B47,前期规划!$Q$11:$Q$53,0),MATCH(节奏预期!$B$43&amp;节奏预期!E$5,前期规划!$Y$8:$BB$8,0))))</f>
        <v>15</v>
      </c>
      <c r="F47" s="97">
        <f>IF(SUM(G47:$J47)&gt;=INDEX(前期规划!$G$17:$K$17,MATCH($B$43,前期规划!$G$10:$K$10,0)),0,
IF(SUM(G47:$J47)+INDEX(前期规划!$Y$11:$BB$53,MATCH(节奏预期!$B47,前期规划!$Q$11:$Q$53,0),MATCH(节奏预期!$B$43&amp;节奏预期!F$5,前期规划!$Y$8:$BB$8,0))&gt;=INDEX(前期规划!$G$17:$K$17,MATCH($B$43,前期规划!$G$10:$K$10,0)),INDEX(前期规划!$G$17:$K$17,MATCH($B$43,前期规划!$G$10:$K$10,0))-SUM(G47:$J47),
INDEX(前期规划!$Y$11:$BB$53,MATCH(节奏预期!$B47,前期规划!$Q$11:$Q$53,0),MATCH(节奏预期!$B$43&amp;节奏预期!F$5,前期规划!$Y$8:$BB$8,0))))</f>
        <v>5</v>
      </c>
      <c r="G47" s="97">
        <f>IF(SUM(H47:$J47)&gt;=INDEX(前期规划!$G$17:$K$17,MATCH($B$43,前期规划!$G$10:$K$10,0)),0,
IF(SUM(H47:$J47)+INDEX(前期规划!$Y$11:$BB$53,MATCH(节奏预期!$B47,前期规划!$Q$11:$Q$53,0),MATCH(节奏预期!$B$43&amp;节奏预期!G$5,前期规划!$Y$8:$BB$8,0))&gt;=INDEX(前期规划!$G$17:$K$17,MATCH($B$43,前期规划!$G$10:$K$10,0)),INDEX(前期规划!$G$17:$K$17,MATCH($B$43,前期规划!$G$10:$K$10,0))-SUM(H47:$J47),
INDEX(前期规划!$Y$11:$BB$53,MATCH(节奏预期!$B47,前期规划!$Q$11:$Q$53,0),MATCH(节奏预期!$B$43&amp;节奏预期!G$5,前期规划!$Y$8:$BB$8,0))))</f>
        <v>0</v>
      </c>
      <c r="H47" s="97">
        <f>IF(SUM(I47:$J47)&gt;=INDEX(前期规划!$G$17:$K$17,MATCH($B$43,前期规划!$G$10:$K$10,0)),0,
IF(SUM(I47:$J47)+INDEX(前期规划!$Y$11:$BB$53,MATCH(节奏预期!$B47,前期规划!$Q$11:$Q$53,0),MATCH(节奏预期!$B$43&amp;节奏预期!H$5,前期规划!$Y$8:$BB$8,0))&gt;=INDEX(前期规划!$G$17:$K$17,MATCH($B$43,前期规划!$G$10:$K$10,0)),INDEX(前期规划!$G$17:$K$17,MATCH($B$43,前期规划!$G$10:$K$10,0))-SUM(I47:$J47),
INDEX(前期规划!$Y$11:$BB$53,MATCH(节奏预期!$B47,前期规划!$Q$11:$Q$53,0),MATCH(节奏预期!$B$43&amp;节奏预期!H$5,前期规划!$Y$8:$BB$8,0))))</f>
        <v>0</v>
      </c>
      <c r="I47" s="97">
        <f>IF(SUM(J47:$J47)&gt;=INDEX(前期规划!$G$17:$K$17,MATCH($B$43,前期规划!$G$10:$K$10,0)),0,
IF(SUM(J47:$J47)+INDEX(前期规划!$Y$11:$BB$53,MATCH(节奏预期!$B47,前期规划!$Q$11:$Q$53,0),MATCH(节奏预期!$B$43&amp;节奏预期!I$5,前期规划!$Y$8:$BB$8,0))&gt;=INDEX(前期规划!$G$17:$K$17,MATCH($B$43,前期规划!$G$10:$K$10,0)),INDEX(前期规划!$G$17:$K$17,MATCH($B$43,前期规划!$G$10:$K$10,0))-SUM(J47:$J47),
INDEX(前期规划!$Y$11:$BB$53,MATCH(节奏预期!$B47,前期规划!$Q$11:$Q$53,0),MATCH(节奏预期!$B$43&amp;节奏预期!I$5,前期规划!$Y$8:$BB$8,0))))</f>
        <v>0</v>
      </c>
      <c r="J47" s="97">
        <f>INDEX(前期规划!$Y$11:$BB$53,MATCH(节奏预期!$B47,前期规划!$Q$11:$Q$53,0),MATCH(节奏预期!$B$43&amp;节奏预期!J$5,前期规划!$Y$8:$BB$8,0))</f>
        <v>0</v>
      </c>
      <c r="K47" s="24">
        <f>MIN(求节点(装备产销验证!$B$6:$B$165,装备产销验证!AJ$6:AJ$165,$D47)/40/IF(RIGHT(K$5,1)="+",1,(MAX(W$6:W47)+1)),1)</f>
        <v>0.78227849229521018</v>
      </c>
      <c r="L47" s="24">
        <f>MIN(求节点(装备产销验证!$B$6:$B$165,装备产销验证!AK$6:AK$165,$D47)/40/IF(RIGHT(L$5,1)="+",1,(MAX(X$6:X47)+1)),1)</f>
        <v>8.2622472211582434E-2</v>
      </c>
      <c r="M47" s="24">
        <f>MIN(求节点(装备产销验证!$B$6:$B$165,装备产销验证!AL$6:AL$165,$D47)/40/IF(RIGHT(M$5,1)="+",1,(MAX(Y$6:Y47)+1)),1)</f>
        <v>1.1816613400310576E-2</v>
      </c>
      <c r="N47" s="24">
        <f>MIN(求节点(装备产销验证!$B$6:$B$165,装备产销验证!AM$6:AM$165,$D47)/40/IF(RIGHT(N$5,1)="+",1,(MAX(Z$6:Z47)+1)),1)</f>
        <v>4.3932226632690939E-2</v>
      </c>
      <c r="O47" s="24">
        <f>MIN(求节点(装备产销验证!$B$6:$B$165,装备产销验证!AN$6:AN$165,$D47)/40/IF(RIGHT(O$5,1)="+",1,(MAX(AA$6:AA47)+1)),1)</f>
        <v>2.069767420170148E-4</v>
      </c>
      <c r="P47" s="24">
        <f>MIN(求节点(装备产销验证!$B$6:$B$165,装备产销验证!AO$6:AO$165,$D47)/40/IF(RIGHT(P$5,1)="+",1,(MAX(AB$6:AB47)+1)),1)</f>
        <v>1.8397932623734651E-4</v>
      </c>
      <c r="Q47" s="79">
        <f>IF(E47=0,0,MIN(INDEX(前期规划!$C$48:$C$53,MATCH(Q$5,前期规划!$B$48:$B$53,0)),INDEX(前期规划!$BC$11:$BG$53,MATCH($B47,前期规划!$Q$11:$Q$53,0),MATCH(节奏预期!$B$43,前期规划!$BC$10:$BG$10,0))))</f>
        <v>11.666666666666666</v>
      </c>
      <c r="R47" s="79">
        <f>IF(F47=0,0,MIN(INDEX(前期规划!$C$48:$C$53,MATCH(R$5,前期规划!$B$48:$B$53,0)),INDEX(前期规划!$BC$11:$BG$53,MATCH($B47,前期规划!$Q$11:$Q$53,0),MATCH(节奏预期!$B$43,前期规划!$BC$10:$BG$10,0))))</f>
        <v>11.666666666666666</v>
      </c>
      <c r="S47" s="79">
        <f>IF(G47=0,0,MIN(INDEX(前期规划!$C$48:$C$53,MATCH(S$5,前期规划!$B$48:$B$53,0)),INDEX(前期规划!$BC$11:$BG$53,MATCH($B47,前期规划!$Q$11:$Q$53,0),MATCH(节奏预期!$B$43,前期规划!$BC$10:$BG$10,0))))</f>
        <v>0</v>
      </c>
      <c r="T47" s="79">
        <f>IF(H47=0,0,MIN(INDEX(前期规划!$C$48:$C$53,MATCH(T$5,前期规划!$B$48:$B$53,0)),INDEX(前期规划!$BC$11:$BG$53,MATCH($B47,前期规划!$Q$11:$Q$53,0),MATCH(节奏预期!$B$43,前期规划!$BC$10:$BG$10,0))))</f>
        <v>0</v>
      </c>
      <c r="U47" s="79">
        <f>IF(I47=0,0,MIN(INDEX(前期规划!$C$48:$C$53,MATCH(U$5,前期规划!$B$48:$B$53,0)),INDEX(前期规划!$BC$11:$BG$53,MATCH($B47,前期规划!$Q$11:$Q$53,0),MATCH(节奏预期!$B$43,前期规划!$BC$10:$BG$10,0))))</f>
        <v>0</v>
      </c>
      <c r="V47" s="79">
        <f>IF(J47=0,0,MIN(INDEX(前期规划!$C$48:$C$53,MATCH(V$5,前期规划!$B$48:$B$53,0)),INDEX(前期规划!$BC$11:$BG$53,MATCH($B47,前期规划!$Q$11:$Q$53,0),MATCH(节奏预期!$B$43,前期规划!$BC$10:$BG$10,0))))</f>
        <v>0</v>
      </c>
      <c r="W47" s="109">
        <f>IF(Q47=0,0,IF(Q47&gt;MAX(装备突破!D$6:D$22),MAX(装备突破!D$6:D$22),IF(Q47=0,0,IF(Q47&lt;装备突破!D$6,0,IFERROR(MATCH(Q47,装备突破!D$6:D$22,0)-1,MATCH(Q47,装备突破!D$6:D$22,1))))))</f>
        <v>1</v>
      </c>
      <c r="X47" s="109">
        <f>IF(R47=0,0,IF(R47&gt;MAX(装备突破!E$6:E$22),MAX(装备突破!E$6:E$22),IF(R47=0,0,IF(R47&lt;装备突破!E$6,0,IFERROR(MATCH(R47,装备突破!E$6:E$22,0)-1,MATCH(R47,装备突破!E$6:E$22,1))))))</f>
        <v>1</v>
      </c>
      <c r="Y47" s="109">
        <f>IF(S47=0,0,IF(S47&gt;MAX(装备突破!F$6:F$22),MAX(装备突破!F$6:F$22),IF(S47=0,0,IF(S47&lt;装备突破!F$6,0,IFERROR(MATCH(S47,装备突破!F$6:F$22,0)-1,MATCH(S47,装备突破!F$6:F$22,1))))))</f>
        <v>0</v>
      </c>
      <c r="Z47" s="109">
        <f>IF(T47=0,0,IF(T47&gt;MAX(装备突破!G$6:G$22),MAX(装备突破!G$6:G$22),IF(T47=0,0,IF(T47&lt;装备突破!G$6,0,IFERROR(MATCH(T47,装备突破!G$6:G$22,0)-1,MATCH(T47,装备突破!G$6:G$22,1))))))</f>
        <v>0</v>
      </c>
      <c r="AA47" s="109">
        <f>IF(U47=0,0,IF(U47&gt;MAX(装备突破!H$6:H$22),MAX(装备突破!H$6:H$22),IF(U47=0,0,IF(U47&lt;装备突破!H$6,0,IFERROR(MATCH(U47,装备突破!H$6:H$22,0)-1,MATCH(U47,装备突破!H$6:H$22,1))))))</f>
        <v>0</v>
      </c>
      <c r="AB47" s="109">
        <f>IF(V47=0,0,IF(V47&gt;MAX(装备突破!I$6:I$22),MAX(装备突破!I$6:I$22),IF(V47=0,0,IF(V47&lt;装备突破!I$6,0,IFERROR(MATCH(V47,装备突破!I$6:I$22,0)-1,MATCH(V47,装备突破!I$6:I$22,1))))))</f>
        <v>0</v>
      </c>
    </row>
    <row r="48" spans="1:28" x14ac:dyDescent="0.15">
      <c r="A48" s="34">
        <v>6</v>
      </c>
      <c r="B48" s="76">
        <f t="shared" si="2"/>
        <v>90</v>
      </c>
      <c r="C48" s="70">
        <f t="shared" ref="C48:C64" si="3">B48-B47</f>
        <v>30</v>
      </c>
      <c r="D48" s="97">
        <f>求节点(节奏总纲!$Q$4:$Q$163,节奏总纲!$O$4:$O$163,B48)</f>
        <v>67.083433628014333</v>
      </c>
      <c r="E48" s="97">
        <f>IF(SUM(F48:$J48)&gt;=INDEX(前期规划!$G$17:$K$17,MATCH($B$43,前期规划!$G$10:$K$10,0)),0,
IF(SUM(F48:$J48)+INDEX(前期规划!$Y$11:$BB$53,MATCH(节奏预期!$B48,前期规划!$Q$11:$Q$53,0),MATCH(节奏预期!$B$43&amp;节奏预期!E$5,前期规划!$Y$8:$BB$8,0))&gt;=INDEX(前期规划!$G$17:$K$17,MATCH($B$43,前期规划!$G$10:$K$10,0)),INDEX(前期规划!$G$17:$K$17,MATCH($B$43,前期规划!$G$10:$K$10,0))-SUM(F48:$J48),
INDEX(前期规划!$Y$11:$BB$53,MATCH(节奏预期!$B48,前期规划!$Q$11:$Q$53,0),MATCH(节奏预期!$B$43&amp;节奏预期!E$5,前期规划!$Y$8:$BB$8,0))))</f>
        <v>2.5</v>
      </c>
      <c r="F48" s="97">
        <f>IF(SUM(G48:$J48)&gt;=INDEX(前期规划!$G$17:$K$17,MATCH($B$43,前期规划!$G$10:$K$10,0)),0,
IF(SUM(G48:$J48)+INDEX(前期规划!$Y$11:$BB$53,MATCH(节奏预期!$B48,前期规划!$Q$11:$Q$53,0),MATCH(节奏预期!$B$43&amp;节奏预期!F$5,前期规划!$Y$8:$BB$8,0))&gt;=INDEX(前期规划!$G$17:$K$17,MATCH($B$43,前期规划!$G$10:$K$10,0)),INDEX(前期规划!$G$17:$K$17,MATCH($B$43,前期规划!$G$10:$K$10,0))-SUM(G48:$J48),
INDEX(前期规划!$Y$11:$BB$53,MATCH(节奏预期!$B48,前期规划!$Q$11:$Q$53,0),MATCH(节奏预期!$B$43&amp;节奏预期!F$5,前期规划!$Y$8:$BB$8,0))))</f>
        <v>17.5</v>
      </c>
      <c r="G48" s="97">
        <f>IF(SUM(H48:$J48)&gt;=INDEX(前期规划!$G$17:$K$17,MATCH($B$43,前期规划!$G$10:$K$10,0)),0,
IF(SUM(H48:$J48)+INDEX(前期规划!$Y$11:$BB$53,MATCH(节奏预期!$B48,前期规划!$Q$11:$Q$53,0),MATCH(节奏预期!$B$43&amp;节奏预期!G$5,前期规划!$Y$8:$BB$8,0))&gt;=INDEX(前期规划!$G$17:$K$17,MATCH($B$43,前期规划!$G$10:$K$10,0)),INDEX(前期规划!$G$17:$K$17,MATCH($B$43,前期规划!$G$10:$K$10,0))-SUM(H48:$J48),
INDEX(前期规划!$Y$11:$BB$53,MATCH(节奏预期!$B48,前期规划!$Q$11:$Q$53,0),MATCH(节奏预期!$B$43&amp;节奏预期!G$5,前期规划!$Y$8:$BB$8,0))))</f>
        <v>0</v>
      </c>
      <c r="H48" s="97">
        <f>IF(SUM(I48:$J48)&gt;=INDEX(前期规划!$G$17:$K$17,MATCH($B$43,前期规划!$G$10:$K$10,0)),0,
IF(SUM(I48:$J48)+INDEX(前期规划!$Y$11:$BB$53,MATCH(节奏预期!$B48,前期规划!$Q$11:$Q$53,0),MATCH(节奏预期!$B$43&amp;节奏预期!H$5,前期规划!$Y$8:$BB$8,0))&gt;=INDEX(前期规划!$G$17:$K$17,MATCH($B$43,前期规划!$G$10:$K$10,0)),INDEX(前期规划!$G$17:$K$17,MATCH($B$43,前期规划!$G$10:$K$10,0))-SUM(I48:$J48),
INDEX(前期规划!$Y$11:$BB$53,MATCH(节奏预期!$B48,前期规划!$Q$11:$Q$53,0),MATCH(节奏预期!$B$43&amp;节奏预期!H$5,前期规划!$Y$8:$BB$8,0))))</f>
        <v>0</v>
      </c>
      <c r="I48" s="97">
        <f>IF(SUM(J48:$J48)&gt;=INDEX(前期规划!$G$17:$K$17,MATCH($B$43,前期规划!$G$10:$K$10,0)),0,
IF(SUM(J48:$J48)+INDEX(前期规划!$Y$11:$BB$53,MATCH(节奏预期!$B48,前期规划!$Q$11:$Q$53,0),MATCH(节奏预期!$B$43&amp;节奏预期!I$5,前期规划!$Y$8:$BB$8,0))&gt;=INDEX(前期规划!$G$17:$K$17,MATCH($B$43,前期规划!$G$10:$K$10,0)),INDEX(前期规划!$G$17:$K$17,MATCH($B$43,前期规划!$G$10:$K$10,0))-SUM(J48:$J48),
INDEX(前期规划!$Y$11:$BB$53,MATCH(节奏预期!$B48,前期规划!$Q$11:$Q$53,0),MATCH(节奏预期!$B$43&amp;节奏预期!I$5,前期规划!$Y$8:$BB$8,0))))</f>
        <v>0</v>
      </c>
      <c r="J48" s="97">
        <f>INDEX(前期规划!$Y$11:$BB$53,MATCH(节奏预期!$B48,前期规划!$Q$11:$Q$53,0),MATCH(节奏预期!$B$43&amp;节奏预期!J$5,前期规划!$Y$8:$BB$8,0))</f>
        <v>0</v>
      </c>
      <c r="K48" s="24">
        <f>MIN(求节点(装备产销验证!$B$6:$B$165,装备产销验证!AJ$6:AJ$165,$D48)/40/IF(RIGHT(K$5,1)="+",1,(MAX(W$6:W48)+1)),1)</f>
        <v>1</v>
      </c>
      <c r="L48" s="24">
        <f>MIN(求节点(装备产销验证!$B$6:$B$165,装备产销验证!AK$6:AK$165,$D48)/40/IF(RIGHT(L$5,1)="+",1,(MAX(X$6:X48)+1)),1)</f>
        <v>0.20560604207254224</v>
      </c>
      <c r="M48" s="24">
        <f>MIN(求节点(装备产销验证!$B$6:$B$165,装备产销验证!AL$6:AL$165,$D48)/40/IF(RIGHT(M$5,1)="+",1,(MAX(Y$6:Y48)+1)),1)</f>
        <v>1.9372903911828495E-2</v>
      </c>
      <c r="N48" s="24">
        <f>MIN(求节点(装备产销验证!$B$6:$B$165,装备产销验证!AM$6:AM$165,$D48)/40/IF(RIGHT(N$5,1)="+",1,(MAX(Z$6:Z48)+1)),1)</f>
        <v>6.2673777689671265E-2</v>
      </c>
      <c r="O48" s="24">
        <f>MIN(求节点(装备产销验证!$B$6:$B$165,装备产销验证!AN$6:AN$165,$D48)/40/IF(RIGHT(O$5,1)="+",1,(MAX(AA$6:AA48)+1)),1)</f>
        <v>5.5668409800014819E-3</v>
      </c>
      <c r="P48" s="24">
        <f>MIN(求节点(装备产销验证!$B$6:$B$165,装备产销验证!AO$6:AO$165,$D48)/40/IF(RIGHT(P$5,1)="+",1,(MAX(AB$6:AB48)+1)),1)</f>
        <v>4.948303093334651E-3</v>
      </c>
      <c r="Q48" s="79">
        <f>IF(E48=0,0,MIN(INDEX(前期规划!$C$48:$C$53,MATCH(Q$5,前期规划!$B$48:$B$53,0)),INDEX(前期规划!$BC$11:$BG$53,MATCH($B48,前期规划!$Q$11:$Q$53,0),MATCH(节奏预期!$B$43,前期规划!$BC$10:$BG$10,0))))</f>
        <v>20</v>
      </c>
      <c r="R48" s="79">
        <f>IF(F48=0,0,MIN(INDEX(前期规划!$C$48:$C$53,MATCH(R$5,前期规划!$B$48:$B$53,0)),INDEX(前期规划!$BC$11:$BG$53,MATCH($B48,前期规划!$Q$11:$Q$53,0),MATCH(节奏预期!$B$43,前期规划!$BC$10:$BG$10,0))))</f>
        <v>24.166666666666668</v>
      </c>
      <c r="S48" s="79">
        <f>IF(G48=0,0,MIN(INDEX(前期规划!$C$48:$C$53,MATCH(S$5,前期规划!$B$48:$B$53,0)),INDEX(前期规划!$BC$11:$BG$53,MATCH($B48,前期规划!$Q$11:$Q$53,0),MATCH(节奏预期!$B$43,前期规划!$BC$10:$BG$10,0))))</f>
        <v>0</v>
      </c>
      <c r="T48" s="79">
        <f>IF(H48=0,0,MIN(INDEX(前期规划!$C$48:$C$53,MATCH(T$5,前期规划!$B$48:$B$53,0)),INDEX(前期规划!$BC$11:$BG$53,MATCH($B48,前期规划!$Q$11:$Q$53,0),MATCH(节奏预期!$B$43,前期规划!$BC$10:$BG$10,0))))</f>
        <v>0</v>
      </c>
      <c r="U48" s="79">
        <f>IF(I48=0,0,MIN(INDEX(前期规划!$C$48:$C$53,MATCH(U$5,前期规划!$B$48:$B$53,0)),INDEX(前期规划!$BC$11:$BG$53,MATCH($B48,前期规划!$Q$11:$Q$53,0),MATCH(节奏预期!$B$43,前期规划!$BC$10:$BG$10,0))))</f>
        <v>0</v>
      </c>
      <c r="V48" s="79">
        <f>IF(J48=0,0,MIN(INDEX(前期规划!$C$48:$C$53,MATCH(V$5,前期规划!$B$48:$B$53,0)),INDEX(前期规划!$BC$11:$BG$53,MATCH($B48,前期规划!$Q$11:$Q$53,0),MATCH(节奏预期!$B$43,前期规划!$BC$10:$BG$10,0))))</f>
        <v>0</v>
      </c>
      <c r="W48" s="109">
        <f>IF(Q48=0,0,IF(Q48&gt;MAX(装备突破!D$6:D$22),MAX(装备突破!D$6:D$22),IF(Q48=0,0,IF(Q48&lt;装备突破!D$6,0,IFERROR(MATCH(Q48,装备突破!D$6:D$22,0)-1,MATCH(Q48,装备突破!D$6:D$22,1))))))</f>
        <v>1</v>
      </c>
      <c r="X48" s="109">
        <f>IF(R48=0,0,IF(R48&gt;MAX(装备突破!E$6:E$22),MAX(装备突破!E$6:E$22),IF(R48=0,0,IF(R48&lt;装备突破!E$6,0,IFERROR(MATCH(R48,装备突破!E$6:E$22,0)-1,MATCH(R48,装备突破!E$6:E$22,1))))))</f>
        <v>2</v>
      </c>
      <c r="Y48" s="109">
        <f>IF(S48=0,0,IF(S48&gt;MAX(装备突破!F$6:F$22),MAX(装备突破!F$6:F$22),IF(S48=0,0,IF(S48&lt;装备突破!F$6,0,IFERROR(MATCH(S48,装备突破!F$6:F$22,0)-1,MATCH(S48,装备突破!F$6:F$22,1))))))</f>
        <v>0</v>
      </c>
      <c r="Z48" s="109">
        <f>IF(T48=0,0,IF(T48&gt;MAX(装备突破!G$6:G$22),MAX(装备突破!G$6:G$22),IF(T48=0,0,IF(T48&lt;装备突破!G$6,0,IFERROR(MATCH(T48,装备突破!G$6:G$22,0)-1,MATCH(T48,装备突破!G$6:G$22,1))))))</f>
        <v>0</v>
      </c>
      <c r="AA48" s="109">
        <f>IF(U48=0,0,IF(U48&gt;MAX(装备突破!H$6:H$22),MAX(装备突破!H$6:H$22),IF(U48=0,0,IF(U48&lt;装备突破!H$6,0,IFERROR(MATCH(U48,装备突破!H$6:H$22,0)-1,MATCH(U48,装备突破!H$6:H$22,1))))))</f>
        <v>0</v>
      </c>
      <c r="AB48" s="109">
        <f>IF(V48=0,0,IF(V48&gt;MAX(装备突破!I$6:I$22),MAX(装备突破!I$6:I$22),IF(V48=0,0,IF(V48&lt;装备突破!I$6,0,IFERROR(MATCH(V48,装备突破!I$6:I$22,0)-1,MATCH(V48,装备突破!I$6:I$22,1))))))</f>
        <v>0</v>
      </c>
    </row>
    <row r="49" spans="1:28" x14ac:dyDescent="0.15">
      <c r="A49" s="34">
        <v>7</v>
      </c>
      <c r="B49" s="76">
        <f t="shared" si="2"/>
        <v>120</v>
      </c>
      <c r="C49" s="70">
        <f t="shared" si="3"/>
        <v>30</v>
      </c>
      <c r="D49" s="97">
        <f>求节点(节奏总纲!$Q$4:$Q$163,节奏总纲!$O$4:$O$163,B49)</f>
        <v>71.230067506391322</v>
      </c>
      <c r="E49" s="97">
        <f>IF(SUM(F49:$J49)&gt;=INDEX(前期规划!$G$17:$K$17,MATCH($B$43,前期规划!$G$10:$K$10,0)),0,
IF(SUM(F49:$J49)+INDEX(前期规划!$Y$11:$BB$53,MATCH(节奏预期!$B49,前期规划!$Q$11:$Q$53,0),MATCH(节奏预期!$B$43&amp;节奏预期!E$5,前期规划!$Y$8:$BB$8,0))&gt;=INDEX(前期规划!$G$17:$K$17,MATCH($B$43,前期规划!$G$10:$K$10,0)),INDEX(前期规划!$G$17:$K$17,MATCH($B$43,前期规划!$G$10:$K$10,0))-SUM(F49:$J49),
INDEX(前期规划!$Y$11:$BB$53,MATCH(节奏预期!$B49,前期规划!$Q$11:$Q$53,0),MATCH(节奏预期!$B$43&amp;节奏预期!E$5,前期规划!$Y$8:$BB$8,0))))</f>
        <v>0</v>
      </c>
      <c r="F49" s="97">
        <f>IF(SUM(G49:$J49)&gt;=INDEX(前期规划!$G$17:$K$17,MATCH($B$43,前期规划!$G$10:$K$10,0)),0,
IF(SUM(G49:$J49)+INDEX(前期规划!$Y$11:$BB$53,MATCH(节奏预期!$B49,前期规划!$Q$11:$Q$53,0),MATCH(节奏预期!$B$43&amp;节奏预期!F$5,前期规划!$Y$8:$BB$8,0))&gt;=INDEX(前期规划!$G$17:$K$17,MATCH($B$43,前期规划!$G$10:$K$10,0)),INDEX(前期规划!$G$17:$K$17,MATCH($B$43,前期规划!$G$10:$K$10,0))-SUM(G49:$J49),
INDEX(前期规划!$Y$11:$BB$53,MATCH(节奏预期!$B49,前期规划!$Q$11:$Q$53,0),MATCH(节奏预期!$B$43&amp;节奏预期!F$5,前期规划!$Y$8:$BB$8,0))))</f>
        <v>13.333333333333332</v>
      </c>
      <c r="G49" s="97">
        <f>IF(SUM(H49:$J49)&gt;=INDEX(前期规划!$G$17:$K$17,MATCH($B$43,前期规划!$G$10:$K$10,0)),0,
IF(SUM(H49:$J49)+INDEX(前期规划!$Y$11:$BB$53,MATCH(节奏预期!$B49,前期规划!$Q$11:$Q$53,0),MATCH(节奏预期!$B$43&amp;节奏预期!G$5,前期规划!$Y$8:$BB$8,0))&gt;=INDEX(前期规划!$G$17:$K$17,MATCH($B$43,前期规划!$G$10:$K$10,0)),INDEX(前期规划!$G$17:$K$17,MATCH($B$43,前期规划!$G$10:$K$10,0))-SUM(H49:$J49),
INDEX(前期规划!$Y$11:$BB$53,MATCH(节奏预期!$B49,前期规划!$Q$11:$Q$53,0),MATCH(节奏预期!$B$43&amp;节奏预期!G$5,前期规划!$Y$8:$BB$8,0))))</f>
        <v>6.666666666666667</v>
      </c>
      <c r="H49" s="97">
        <f>IF(SUM(I49:$J49)&gt;=INDEX(前期规划!$G$17:$K$17,MATCH($B$43,前期规划!$G$10:$K$10,0)),0,
IF(SUM(I49:$J49)+INDEX(前期规划!$Y$11:$BB$53,MATCH(节奏预期!$B49,前期规划!$Q$11:$Q$53,0),MATCH(节奏预期!$B$43&amp;节奏预期!H$5,前期规划!$Y$8:$BB$8,0))&gt;=INDEX(前期规划!$G$17:$K$17,MATCH($B$43,前期规划!$G$10:$K$10,0)),INDEX(前期规划!$G$17:$K$17,MATCH($B$43,前期规划!$G$10:$K$10,0))-SUM(I49:$J49),
INDEX(前期规划!$Y$11:$BB$53,MATCH(节奏预期!$B49,前期规划!$Q$11:$Q$53,0),MATCH(节奏预期!$B$43&amp;节奏预期!H$5,前期规划!$Y$8:$BB$8,0))))</f>
        <v>0</v>
      </c>
      <c r="I49" s="97">
        <f>IF(SUM(J49:$J49)&gt;=INDEX(前期规划!$G$17:$K$17,MATCH($B$43,前期规划!$G$10:$K$10,0)),0,
IF(SUM(J49:$J49)+INDEX(前期规划!$Y$11:$BB$53,MATCH(节奏预期!$B49,前期规划!$Q$11:$Q$53,0),MATCH(节奏预期!$B$43&amp;节奏预期!I$5,前期规划!$Y$8:$BB$8,0))&gt;=INDEX(前期规划!$G$17:$K$17,MATCH($B$43,前期规划!$G$10:$K$10,0)),INDEX(前期规划!$G$17:$K$17,MATCH($B$43,前期规划!$G$10:$K$10,0))-SUM(J49:$J49),
INDEX(前期规划!$Y$11:$BB$53,MATCH(节奏预期!$B49,前期规划!$Q$11:$Q$53,0),MATCH(节奏预期!$B$43&amp;节奏预期!I$5,前期规划!$Y$8:$BB$8,0))))</f>
        <v>0</v>
      </c>
      <c r="J49" s="97">
        <f>INDEX(前期规划!$Y$11:$BB$53,MATCH(节奏预期!$B49,前期规划!$Q$11:$Q$53,0),MATCH(节奏预期!$B$43&amp;节奏预期!J$5,前期规划!$Y$8:$BB$8,0))</f>
        <v>0</v>
      </c>
      <c r="K49" s="24">
        <f>MIN(求节点(装备产销验证!$B$6:$B$165,装备产销验证!AJ$6:AJ$165,$D49)/40/IF(RIGHT(K$5,1)="+",1,(MAX(W$6:W49)+1)),1)</f>
        <v>1</v>
      </c>
      <c r="L49" s="24">
        <f>MIN(求节点(装备产销验证!$B$6:$B$165,装备产销验证!AK$6:AK$165,$D49)/40/IF(RIGHT(L$5,1)="+",1,(MAX(X$6:X49)+1)),1)</f>
        <v>0.36512759246999815</v>
      </c>
      <c r="M49" s="24">
        <f>MIN(求节点(装备产销验证!$B$6:$B$165,装备产销验证!AL$6:AL$165,$D49)/40/IF(RIGHT(M$5,1)="+",1,(MAX(Y$6:Y49)+1)),1)</f>
        <v>2.5691316780635177E-2</v>
      </c>
      <c r="N49" s="24">
        <f>MIN(求节点(装备产销验证!$B$6:$B$165,装备产销验证!AM$6:AM$165,$D49)/40/IF(RIGHT(N$5,1)="+",1,(MAX(Z$6:Z49)+1)),1)</f>
        <v>7.82249024187818E-2</v>
      </c>
      <c r="O49" s="24">
        <f>MIN(求节点(装备产销验证!$B$6:$B$165,装备产销验证!AN$6:AN$165,$D49)/40/IF(RIGHT(O$5,1)="+",1,(MAX(AA$6:AA49)+1)),1)</f>
        <v>1.0219579960855783E-2</v>
      </c>
      <c r="P49" s="24">
        <f>MIN(求节点(装备产销验证!$B$6:$B$165,装备产销验证!AO$6:AO$165,$D49)/40/IF(RIGHT(P$5,1)="+",1,(MAX(AB$6:AB49)+1)),1)</f>
        <v>9.3593288193991198E-3</v>
      </c>
      <c r="Q49" s="79">
        <f>IF(E49=0,0,MIN(INDEX(前期规划!$C$48:$C$53,MATCH(Q$5,前期规划!$B$48:$B$53,0)),INDEX(前期规划!$BC$11:$BG$53,MATCH($B49,前期规划!$Q$11:$Q$53,0),MATCH(节奏预期!$B$43,前期规划!$BC$10:$BG$10,0))))</f>
        <v>0</v>
      </c>
      <c r="R49" s="79">
        <f>IF(F49=0,0,MIN(INDEX(前期规划!$C$48:$C$53,MATCH(R$5,前期规划!$B$48:$B$53,0)),INDEX(前期规划!$BC$11:$BG$53,MATCH($B49,前期规划!$Q$11:$Q$53,0),MATCH(节奏预期!$B$43,前期规划!$BC$10:$BG$10,0))))</f>
        <v>36.666666666666671</v>
      </c>
      <c r="S49" s="79">
        <f>IF(G49=0,0,MIN(INDEX(前期规划!$C$48:$C$53,MATCH(S$5,前期规划!$B$48:$B$53,0)),INDEX(前期规划!$BC$11:$BG$53,MATCH($B49,前期规划!$Q$11:$Q$53,0),MATCH(节奏预期!$B$43,前期规划!$BC$10:$BG$10,0))))</f>
        <v>36.666666666666671</v>
      </c>
      <c r="T49" s="79">
        <f>IF(H49=0,0,MIN(INDEX(前期规划!$C$48:$C$53,MATCH(T$5,前期规划!$B$48:$B$53,0)),INDEX(前期规划!$BC$11:$BG$53,MATCH($B49,前期规划!$Q$11:$Q$53,0),MATCH(节奏预期!$B$43,前期规划!$BC$10:$BG$10,0))))</f>
        <v>0</v>
      </c>
      <c r="U49" s="79">
        <f>IF(I49=0,0,MIN(INDEX(前期规划!$C$48:$C$53,MATCH(U$5,前期规划!$B$48:$B$53,0)),INDEX(前期规划!$BC$11:$BG$53,MATCH($B49,前期规划!$Q$11:$Q$53,0),MATCH(节奏预期!$B$43,前期规划!$BC$10:$BG$10,0))))</f>
        <v>0</v>
      </c>
      <c r="V49" s="79">
        <f>IF(J49=0,0,MIN(INDEX(前期规划!$C$48:$C$53,MATCH(V$5,前期规划!$B$48:$B$53,0)),INDEX(前期规划!$BC$11:$BG$53,MATCH($B49,前期规划!$Q$11:$Q$53,0),MATCH(节奏预期!$B$43,前期规划!$BC$10:$BG$10,0))))</f>
        <v>0</v>
      </c>
      <c r="W49" s="109">
        <f>IF(Q49=0,0,IF(Q49&gt;MAX(装备突破!D$6:D$22),MAX(装备突破!D$6:D$22),IF(Q49=0,0,IF(Q49&lt;装备突破!D$6,0,IFERROR(MATCH(Q49,装备突破!D$6:D$22,0)-1,MATCH(Q49,装备突破!D$6:D$22,1))))))</f>
        <v>0</v>
      </c>
      <c r="X49" s="109">
        <f>IF(R49=0,0,IF(R49&gt;MAX(装备突破!E$6:E$22),MAX(装备突破!E$6:E$22),IF(R49=0,0,IF(R49&lt;装备突破!E$6,0,IFERROR(MATCH(R49,装备突破!E$6:E$22,0)-1,MATCH(R49,装备突破!E$6:E$22,1))))))</f>
        <v>3</v>
      </c>
      <c r="Y49" s="109">
        <f>IF(S49=0,0,IF(S49&gt;MAX(装备突破!F$6:F$22),MAX(装备突破!F$6:F$22),IF(S49=0,0,IF(S49&lt;装备突破!F$6,0,IFERROR(MATCH(S49,装备突破!F$6:F$22,0)-1,MATCH(S49,装备突破!F$6:F$22,1))))))</f>
        <v>3</v>
      </c>
      <c r="Z49" s="109">
        <f>IF(T49=0,0,IF(T49&gt;MAX(装备突破!G$6:G$22),MAX(装备突破!G$6:G$22),IF(T49=0,0,IF(T49&lt;装备突破!G$6,0,IFERROR(MATCH(T49,装备突破!G$6:G$22,0)-1,MATCH(T49,装备突破!G$6:G$22,1))))))</f>
        <v>0</v>
      </c>
      <c r="AA49" s="109">
        <f>IF(U49=0,0,IF(U49&gt;MAX(装备突破!H$6:H$22),MAX(装备突破!H$6:H$22),IF(U49=0,0,IF(U49&lt;装备突破!H$6,0,IFERROR(MATCH(U49,装备突破!H$6:H$22,0)-1,MATCH(U49,装备突破!H$6:H$22,1))))))</f>
        <v>0</v>
      </c>
      <c r="AB49" s="109">
        <f>IF(V49=0,0,IF(V49&gt;MAX(装备突破!I$6:I$22),MAX(装备突破!I$6:I$22),IF(V49=0,0,IF(V49&lt;装备突破!I$6,0,IFERROR(MATCH(V49,装备突破!I$6:I$22,0)-1,MATCH(V49,装备突破!I$6:I$22,1))))))</f>
        <v>0</v>
      </c>
    </row>
    <row r="50" spans="1:28" x14ac:dyDescent="0.15">
      <c r="A50" s="34">
        <v>8</v>
      </c>
      <c r="B50" s="76">
        <f t="shared" si="2"/>
        <v>150</v>
      </c>
      <c r="C50" s="70">
        <f t="shared" si="3"/>
        <v>30</v>
      </c>
      <c r="D50" s="97">
        <f>求节点(节奏总纲!$Q$4:$Q$163,节奏总纲!$O$4:$O$163,B50)</f>
        <v>74.456724480300707</v>
      </c>
      <c r="E50" s="97">
        <f>IF(SUM(F50:$J50)&gt;=INDEX(前期规划!$G$17:$K$17,MATCH($B$43,前期规划!$G$10:$K$10,0)),0,
IF(SUM(F50:$J50)+INDEX(前期规划!$Y$11:$BB$53,MATCH(节奏预期!$B50,前期规划!$Q$11:$Q$53,0),MATCH(节奏预期!$B$43&amp;节奏预期!E$5,前期规划!$Y$8:$BB$8,0))&gt;=INDEX(前期规划!$G$17:$K$17,MATCH($B$43,前期规划!$G$10:$K$10,0)),INDEX(前期规划!$G$17:$K$17,MATCH($B$43,前期规划!$G$10:$K$10,0))-SUM(F50:$J50),
INDEX(前期规划!$Y$11:$BB$53,MATCH(节奏预期!$B50,前期规划!$Q$11:$Q$53,0),MATCH(节奏预期!$B$43&amp;节奏预期!E$5,前期规划!$Y$8:$BB$8,0))))</f>
        <v>0</v>
      </c>
      <c r="F50" s="97">
        <f>IF(SUM(G50:$J50)&gt;=INDEX(前期规划!$G$17:$K$17,MATCH($B$43,前期规划!$G$10:$K$10,0)),0,
IF(SUM(G50:$J50)+INDEX(前期规划!$Y$11:$BB$53,MATCH(节奏预期!$B50,前期规划!$Q$11:$Q$53,0),MATCH(节奏预期!$B$43&amp;节奏预期!F$5,前期规划!$Y$8:$BB$8,0))&gt;=INDEX(前期规划!$G$17:$K$17,MATCH($B$43,前期规划!$G$10:$K$10,0)),INDEX(前期规划!$G$17:$K$17,MATCH($B$43,前期规划!$G$10:$K$10,0))-SUM(G50:$J50),
INDEX(前期规划!$Y$11:$BB$53,MATCH(节奏预期!$B50,前期规划!$Q$11:$Q$53,0),MATCH(节奏预期!$B$43&amp;节奏预期!F$5,前期规划!$Y$8:$BB$8,0))))</f>
        <v>5</v>
      </c>
      <c r="G50" s="97">
        <f>IF(SUM(H50:$J50)&gt;=INDEX(前期规划!$G$17:$K$17,MATCH($B$43,前期规划!$G$10:$K$10,0)),0,
IF(SUM(H50:$J50)+INDEX(前期规划!$Y$11:$BB$53,MATCH(节奏预期!$B50,前期规划!$Q$11:$Q$53,0),MATCH(节奏预期!$B$43&amp;节奏预期!G$5,前期规划!$Y$8:$BB$8,0))&gt;=INDEX(前期规划!$G$17:$K$17,MATCH($B$43,前期规划!$G$10:$K$10,0)),INDEX(前期规划!$G$17:$K$17,MATCH($B$43,前期规划!$G$10:$K$10,0))-SUM(H50:$J50),
INDEX(前期规划!$Y$11:$BB$53,MATCH(节奏预期!$B50,前期规划!$Q$11:$Q$53,0),MATCH(节奏预期!$B$43&amp;节奏预期!G$5,前期规划!$Y$8:$BB$8,0))))</f>
        <v>15</v>
      </c>
      <c r="H50" s="97">
        <f>IF(SUM(I50:$J50)&gt;=INDEX(前期规划!$G$17:$K$17,MATCH($B$43,前期规划!$G$10:$K$10,0)),0,
IF(SUM(I50:$J50)+INDEX(前期规划!$Y$11:$BB$53,MATCH(节奏预期!$B50,前期规划!$Q$11:$Q$53,0),MATCH(节奏预期!$B$43&amp;节奏预期!H$5,前期规划!$Y$8:$BB$8,0))&gt;=INDEX(前期规划!$G$17:$K$17,MATCH($B$43,前期规划!$G$10:$K$10,0)),INDEX(前期规划!$G$17:$K$17,MATCH($B$43,前期规划!$G$10:$K$10,0))-SUM(I50:$J50),
INDEX(前期规划!$Y$11:$BB$53,MATCH(节奏预期!$B50,前期规划!$Q$11:$Q$53,0),MATCH(节奏预期!$B$43&amp;节奏预期!H$5,前期规划!$Y$8:$BB$8,0))))</f>
        <v>0</v>
      </c>
      <c r="I50" s="97">
        <f>IF(SUM(J50:$J50)&gt;=INDEX(前期规划!$G$17:$K$17,MATCH($B$43,前期规划!$G$10:$K$10,0)),0,
IF(SUM(J50:$J50)+INDEX(前期规划!$Y$11:$BB$53,MATCH(节奏预期!$B50,前期规划!$Q$11:$Q$53,0),MATCH(节奏预期!$B$43&amp;节奏预期!I$5,前期规划!$Y$8:$BB$8,0))&gt;=INDEX(前期规划!$G$17:$K$17,MATCH($B$43,前期规划!$G$10:$K$10,0)),INDEX(前期规划!$G$17:$K$17,MATCH($B$43,前期规划!$G$10:$K$10,0))-SUM(J50:$J50),
INDEX(前期规划!$Y$11:$BB$53,MATCH(节奏预期!$B50,前期规划!$Q$11:$Q$53,0),MATCH(节奏预期!$B$43&amp;节奏预期!I$5,前期规划!$Y$8:$BB$8,0))))</f>
        <v>0</v>
      </c>
      <c r="J50" s="97">
        <f>INDEX(前期规划!$Y$11:$BB$53,MATCH(节奏预期!$B50,前期规划!$Q$11:$Q$53,0),MATCH(节奏预期!$B$43&amp;节奏预期!J$5,前期规划!$Y$8:$BB$8,0))</f>
        <v>0</v>
      </c>
      <c r="K50" s="24">
        <f>MIN(求节点(装备产销验证!$B$6:$B$165,装备产销验证!AJ$6:AJ$165,$D50)/40/IF(RIGHT(K$5,1)="+",1,(MAX(W$6:W50)+1)),1)</f>
        <v>1</v>
      </c>
      <c r="L50" s="24">
        <f>MIN(求节点(装备产销验证!$B$6:$B$165,装备产销验证!AK$6:AK$165,$D50)/40/IF(RIGHT(L$5,1)="+",1,(MAX(X$6:X50)+1)),1)</f>
        <v>0.55312516807168211</v>
      </c>
      <c r="M50" s="24">
        <f>MIN(求节点(装备产销验证!$B$6:$B$165,装备产销验证!AL$6:AL$165,$D50)/40/IF(RIGHT(M$5,1)="+",1,(MAX(Y$6:Y50)+1)),1)</f>
        <v>3.2904757038395599E-2</v>
      </c>
      <c r="N50" s="24">
        <f>MIN(求节点(装备产销验证!$B$6:$B$165,装备产销验证!AM$6:AM$165,$D50)/40/IF(RIGHT(N$5,1)="+",1,(MAX(Z$6:Z50)+1)),1)</f>
        <v>9.5827131580911343E-2</v>
      </c>
      <c r="O50" s="24">
        <f>MIN(求节点(装备产销验证!$B$6:$B$165,装备产销验证!AN$6:AN$165,$D50)/40/IF(RIGHT(O$5,1)="+",1,(MAX(AA$6:AA50)+1)),1)</f>
        <v>1.4989045319749294E-2</v>
      </c>
      <c r="P50" s="24">
        <f>MIN(求节点(装备产销验证!$B$6:$B$165,装备产销验证!AO$6:AO$165,$D50)/40/IF(RIGHT(P$5,1)="+",1,(MAX(AB$6:AB50)+1)),1)</f>
        <v>1.8430464702110804E-2</v>
      </c>
      <c r="Q50" s="79">
        <f>IF(E50=0,0,MIN(INDEX(前期规划!$C$48:$C$53,MATCH(Q$5,前期规划!$B$48:$B$53,0)),INDEX(前期规划!$BC$11:$BG$53,MATCH($B50,前期规划!$Q$11:$Q$53,0),MATCH(节奏预期!$B$43,前期规划!$BC$10:$BG$10,0))))</f>
        <v>0</v>
      </c>
      <c r="R50" s="79">
        <f>IF(F50=0,0,MIN(INDEX(前期规划!$C$48:$C$53,MATCH(R$5,前期规划!$B$48:$B$53,0)),INDEX(前期规划!$BC$11:$BG$53,MATCH($B50,前期规划!$Q$11:$Q$53,0),MATCH(节奏预期!$B$43,前期规划!$BC$10:$BG$10,0))))</f>
        <v>40</v>
      </c>
      <c r="S50" s="79">
        <f>IF(G50=0,0,MIN(INDEX(前期规划!$C$48:$C$53,MATCH(S$5,前期规划!$B$48:$B$53,0)),INDEX(前期规划!$BC$11:$BG$53,MATCH($B50,前期规划!$Q$11:$Q$53,0),MATCH(节奏预期!$B$43,前期规划!$BC$10:$BG$10,0))))</f>
        <v>42.291666666666664</v>
      </c>
      <c r="T50" s="79">
        <f>IF(H50=0,0,MIN(INDEX(前期规划!$C$48:$C$53,MATCH(T$5,前期规划!$B$48:$B$53,0)),INDEX(前期规划!$BC$11:$BG$53,MATCH($B50,前期规划!$Q$11:$Q$53,0),MATCH(节奏预期!$B$43,前期规划!$BC$10:$BG$10,0))))</f>
        <v>0</v>
      </c>
      <c r="U50" s="79">
        <f>IF(I50=0,0,MIN(INDEX(前期规划!$C$48:$C$53,MATCH(U$5,前期规划!$B$48:$B$53,0)),INDEX(前期规划!$BC$11:$BG$53,MATCH($B50,前期规划!$Q$11:$Q$53,0),MATCH(节奏预期!$B$43,前期规划!$BC$10:$BG$10,0))))</f>
        <v>0</v>
      </c>
      <c r="V50" s="79">
        <f>IF(J50=0,0,MIN(INDEX(前期规划!$C$48:$C$53,MATCH(V$5,前期规划!$B$48:$B$53,0)),INDEX(前期规划!$BC$11:$BG$53,MATCH($B50,前期规划!$Q$11:$Q$53,0),MATCH(节奏预期!$B$43,前期规划!$BC$10:$BG$10,0))))</f>
        <v>0</v>
      </c>
      <c r="W50" s="109">
        <f>IF(Q50=0,0,IF(Q50&gt;MAX(装备突破!D$6:D$22),MAX(装备突破!D$6:D$22),IF(Q50=0,0,IF(Q50&lt;装备突破!D$6,0,IFERROR(MATCH(Q50,装备突破!D$6:D$22,0)-1,MATCH(Q50,装备突破!D$6:D$22,1))))))</f>
        <v>0</v>
      </c>
      <c r="X50" s="109">
        <f>IF(R50=0,0,IF(R50&gt;MAX(装备突破!E$6:E$22),MAX(装备突破!E$6:E$22),IF(R50=0,0,IF(R50&lt;装备突破!E$6,0,IFERROR(MATCH(R50,装备突破!E$6:E$22,0)-1,MATCH(R50,装备突破!E$6:E$22,1))))))</f>
        <v>3</v>
      </c>
      <c r="Y50" s="109">
        <f>IF(S50=0,0,IF(S50&gt;MAX(装备突破!F$6:F$22),MAX(装备突破!F$6:F$22),IF(S50=0,0,IF(S50&lt;装备突破!F$6,0,IFERROR(MATCH(S50,装备突破!F$6:F$22,0)-1,MATCH(S50,装备突破!F$6:F$22,1))))))</f>
        <v>4</v>
      </c>
      <c r="Z50" s="109">
        <f>IF(T50=0,0,IF(T50&gt;MAX(装备突破!G$6:G$22),MAX(装备突破!G$6:G$22),IF(T50=0,0,IF(T50&lt;装备突破!G$6,0,IFERROR(MATCH(T50,装备突破!G$6:G$22,0)-1,MATCH(T50,装备突破!G$6:G$22,1))))))</f>
        <v>0</v>
      </c>
      <c r="AA50" s="109">
        <f>IF(U50=0,0,IF(U50&gt;MAX(装备突破!H$6:H$22),MAX(装备突破!H$6:H$22),IF(U50=0,0,IF(U50&lt;装备突破!H$6,0,IFERROR(MATCH(U50,装备突破!H$6:H$22,0)-1,MATCH(U50,装备突破!H$6:H$22,1))))))</f>
        <v>0</v>
      </c>
      <c r="AB50" s="109">
        <f>IF(V50=0,0,IF(V50&gt;MAX(装备突破!I$6:I$22),MAX(装备突破!I$6:I$22),IF(V50=0,0,IF(V50&lt;装备突破!I$6,0,IFERROR(MATCH(V50,装备突破!I$6:I$22,0)-1,MATCH(V50,装备突破!I$6:I$22,1))))))</f>
        <v>0</v>
      </c>
    </row>
    <row r="51" spans="1:28" x14ac:dyDescent="0.15">
      <c r="A51" s="34">
        <v>9</v>
      </c>
      <c r="B51" s="76">
        <f t="shared" si="2"/>
        <v>180</v>
      </c>
      <c r="C51" s="70">
        <f t="shared" si="3"/>
        <v>30</v>
      </c>
      <c r="D51" s="97">
        <f>求节点(节奏总纲!$Q$4:$Q$163,节奏总纲!$O$4:$O$163,B51)</f>
        <v>77.06778397927944</v>
      </c>
      <c r="E51" s="97">
        <f>IF(SUM(F51:$J51)&gt;=INDEX(前期规划!$G$17:$K$17,MATCH($B$43,前期规划!$G$10:$K$10,0)),0,
IF(SUM(F51:$J51)+INDEX(前期规划!$Y$11:$BB$53,MATCH(节奏预期!$B51,前期规划!$Q$11:$Q$53,0),MATCH(节奏预期!$B$43&amp;节奏预期!E$5,前期规划!$Y$8:$BB$8,0))&gt;=INDEX(前期规划!$G$17:$K$17,MATCH($B$43,前期规划!$G$10:$K$10,0)),INDEX(前期规划!$G$17:$K$17,MATCH($B$43,前期规划!$G$10:$K$10,0))-SUM(F51:$J51),
INDEX(前期规划!$Y$11:$BB$53,MATCH(节奏预期!$B51,前期规划!$Q$11:$Q$53,0),MATCH(节奏预期!$B$43&amp;节奏预期!E$5,前期规划!$Y$8:$BB$8,0))))</f>
        <v>0</v>
      </c>
      <c r="F51" s="97">
        <f>IF(SUM(G51:$J51)&gt;=INDEX(前期规划!$G$17:$K$17,MATCH($B$43,前期规划!$G$10:$K$10,0)),0,
IF(SUM(G51:$J51)+INDEX(前期规划!$Y$11:$BB$53,MATCH(节奏预期!$B51,前期规划!$Q$11:$Q$53,0),MATCH(节奏预期!$B$43&amp;节奏预期!F$5,前期规划!$Y$8:$BB$8,0))&gt;=INDEX(前期规划!$G$17:$K$17,MATCH($B$43,前期规划!$G$10:$K$10,0)),INDEX(前期规划!$G$17:$K$17,MATCH($B$43,前期规划!$G$10:$K$10,0))-SUM(G51:$J51),
INDEX(前期规划!$Y$11:$BB$53,MATCH(节奏预期!$B51,前期规划!$Q$11:$Q$53,0),MATCH(节奏预期!$B$43&amp;节奏预期!F$5,前期规划!$Y$8:$BB$8,0))))</f>
        <v>0</v>
      </c>
      <c r="G51" s="97">
        <f>IF(SUM(H51:$J51)&gt;=INDEX(前期规划!$G$17:$K$17,MATCH($B$43,前期规划!$G$10:$K$10,0)),0,
IF(SUM(H51:$J51)+INDEX(前期规划!$Y$11:$BB$53,MATCH(节奏预期!$B51,前期规划!$Q$11:$Q$53,0),MATCH(节奏预期!$B$43&amp;节奏预期!G$5,前期规划!$Y$8:$BB$8,0))&gt;=INDEX(前期规划!$G$17:$K$17,MATCH($B$43,前期规划!$G$10:$K$10,0)),INDEX(前期规划!$G$17:$K$17,MATCH($B$43,前期规划!$G$10:$K$10,0))-SUM(H51:$J51),
INDEX(前期规划!$Y$11:$BB$53,MATCH(节奏预期!$B51,前期规划!$Q$11:$Q$53,0),MATCH(节奏预期!$B$43&amp;节奏预期!G$5,前期规划!$Y$8:$BB$8,0))))</f>
        <v>16.666666666666668</v>
      </c>
      <c r="H51" s="97">
        <f>IF(SUM(I51:$J51)&gt;=INDEX(前期规划!$G$17:$K$17,MATCH($B$43,前期规划!$G$10:$K$10,0)),0,
IF(SUM(I51:$J51)+INDEX(前期规划!$Y$11:$BB$53,MATCH(节奏预期!$B51,前期规划!$Q$11:$Q$53,0),MATCH(节奏预期!$B$43&amp;节奏预期!H$5,前期规划!$Y$8:$BB$8,0))&gt;=INDEX(前期规划!$G$17:$K$17,MATCH($B$43,前期规划!$G$10:$K$10,0)),INDEX(前期规划!$G$17:$K$17,MATCH($B$43,前期规划!$G$10:$K$10,0))-SUM(I51:$J51),
INDEX(前期规划!$Y$11:$BB$53,MATCH(节奏预期!$B51,前期规划!$Q$11:$Q$53,0),MATCH(节奏预期!$B$43&amp;节奏预期!H$5,前期规划!$Y$8:$BB$8,0))))</f>
        <v>3.3333333333333335</v>
      </c>
      <c r="I51" s="97">
        <f>IF(SUM(J51:$J51)&gt;=INDEX(前期规划!$G$17:$K$17,MATCH($B$43,前期规划!$G$10:$K$10,0)),0,
IF(SUM(J51:$J51)+INDEX(前期规划!$Y$11:$BB$53,MATCH(节奏预期!$B51,前期规划!$Q$11:$Q$53,0),MATCH(节奏预期!$B$43&amp;节奏预期!I$5,前期规划!$Y$8:$BB$8,0))&gt;=INDEX(前期规划!$G$17:$K$17,MATCH($B$43,前期规划!$G$10:$K$10,0)),INDEX(前期规划!$G$17:$K$17,MATCH($B$43,前期规划!$G$10:$K$10,0))-SUM(J51:$J51),
INDEX(前期规划!$Y$11:$BB$53,MATCH(节奏预期!$B51,前期规划!$Q$11:$Q$53,0),MATCH(节奏预期!$B$43&amp;节奏预期!I$5,前期规划!$Y$8:$BB$8,0))))</f>
        <v>0</v>
      </c>
      <c r="J51" s="97">
        <f>INDEX(前期规划!$Y$11:$BB$53,MATCH(节奏预期!$B51,前期规划!$Q$11:$Q$53,0),MATCH(节奏预期!$B$43&amp;节奏预期!J$5,前期规划!$Y$8:$BB$8,0))</f>
        <v>0</v>
      </c>
      <c r="K51" s="24">
        <f>MIN(求节点(装备产销验证!$B$6:$B$165,装备产销验证!AJ$6:AJ$165,$D51)/40/IF(RIGHT(K$5,1)="+",1,(MAX(W$6:W51)+1)),1)</f>
        <v>1</v>
      </c>
      <c r="L51" s="24">
        <f>MIN(求节点(装备产销验证!$B$6:$B$165,装备产销验证!AK$6:AK$165,$D51)/40/IF(RIGHT(L$5,1)="+",1,(MAX(X$6:X51)+1)),1)</f>
        <v>0.74245670597970981</v>
      </c>
      <c r="M51" s="24">
        <f>MIN(求节点(装备产销验证!$B$6:$B$165,装备产销验证!AL$6:AL$165,$D51)/40/IF(RIGHT(M$5,1)="+",1,(MAX(Y$6:Y51)+1)),1)</f>
        <v>4.2505487188886283E-2</v>
      </c>
      <c r="N51" s="24">
        <f>MIN(求节点(装备产销验证!$B$6:$B$165,装备产销验证!AM$6:AM$165,$D51)/40/IF(RIGHT(N$5,1)="+",1,(MAX(Z$6:Z51)+1)),1)</f>
        <v>0.11470158722752717</v>
      </c>
      <c r="O51" s="24">
        <f>MIN(求节点(装备产销验证!$B$6:$B$165,装备产销验证!AN$6:AN$165,$D51)/40/IF(RIGHT(O$5,1)="+",1,(MAX(AA$6:AA51)+1)),1)</f>
        <v>1.9719290804519805E-2</v>
      </c>
      <c r="P51" s="24">
        <f>MIN(求节点(装备产销验证!$B$6:$B$165,装备产销验证!AO$6:AO$165,$D51)/40/IF(RIGHT(P$5,1)="+",1,(MAX(AB$6:AB51)+1)),1)</f>
        <v>2.7620795136496606E-2</v>
      </c>
      <c r="Q51" s="79">
        <f>IF(E51=0,0,MIN(INDEX(前期规划!$C$48:$C$53,MATCH(Q$5,前期规划!$B$48:$B$53,0)),INDEX(前期规划!$BC$11:$BG$53,MATCH($B51,前期规划!$Q$11:$Q$53,0),MATCH(节奏预期!$B$43,前期规划!$BC$10:$BG$10,0))))</f>
        <v>0</v>
      </c>
      <c r="R51" s="79">
        <f>IF(F51=0,0,MIN(INDEX(前期规划!$C$48:$C$53,MATCH(R$5,前期规划!$B$48:$B$53,0)),INDEX(前期规划!$BC$11:$BG$53,MATCH($B51,前期规划!$Q$11:$Q$53,0),MATCH(节奏预期!$B$43,前期规划!$BC$10:$BG$10,0))))</f>
        <v>0</v>
      </c>
      <c r="S51" s="79">
        <f>IF(G51=0,0,MIN(INDEX(前期规划!$C$48:$C$53,MATCH(S$5,前期规划!$B$48:$B$53,0)),INDEX(前期规划!$BC$11:$BG$53,MATCH($B51,前期规划!$Q$11:$Q$53,0),MATCH(节奏预期!$B$43,前期规划!$BC$10:$BG$10,0))))</f>
        <v>45.416666666666664</v>
      </c>
      <c r="T51" s="79">
        <f>IF(H51=0,0,MIN(INDEX(前期规划!$C$48:$C$53,MATCH(T$5,前期规划!$B$48:$B$53,0)),INDEX(前期规划!$BC$11:$BG$53,MATCH($B51,前期规划!$Q$11:$Q$53,0),MATCH(节奏预期!$B$43,前期规划!$BC$10:$BG$10,0))))</f>
        <v>45.416666666666664</v>
      </c>
      <c r="U51" s="79">
        <f>IF(I51=0,0,MIN(INDEX(前期规划!$C$48:$C$53,MATCH(U$5,前期规划!$B$48:$B$53,0)),INDEX(前期规划!$BC$11:$BG$53,MATCH($B51,前期规划!$Q$11:$Q$53,0),MATCH(节奏预期!$B$43,前期规划!$BC$10:$BG$10,0))))</f>
        <v>0</v>
      </c>
      <c r="V51" s="79">
        <f>IF(J51=0,0,MIN(INDEX(前期规划!$C$48:$C$53,MATCH(V$5,前期规划!$B$48:$B$53,0)),INDEX(前期规划!$BC$11:$BG$53,MATCH($B51,前期规划!$Q$11:$Q$53,0),MATCH(节奏预期!$B$43,前期规划!$BC$10:$BG$10,0))))</f>
        <v>0</v>
      </c>
      <c r="W51" s="109">
        <f>IF(Q51=0,0,IF(Q51&gt;MAX(装备突破!D$6:D$22),MAX(装备突破!D$6:D$22),IF(Q51=0,0,IF(Q51&lt;装备突破!D$6,0,IFERROR(MATCH(Q51,装备突破!D$6:D$22,0)-1,MATCH(Q51,装备突破!D$6:D$22,1))))))</f>
        <v>0</v>
      </c>
      <c r="X51" s="109">
        <f>IF(R51=0,0,IF(R51&gt;MAX(装备突破!E$6:E$22),MAX(装备突破!E$6:E$22),IF(R51=0,0,IF(R51&lt;装备突破!E$6,0,IFERROR(MATCH(R51,装备突破!E$6:E$22,0)-1,MATCH(R51,装备突破!E$6:E$22,1))))))</f>
        <v>0</v>
      </c>
      <c r="Y51" s="109">
        <f>IF(S51=0,0,IF(S51&gt;MAX(装备突破!F$6:F$22),MAX(装备突破!F$6:F$22),IF(S51=0,0,IF(S51&lt;装备突破!F$6,0,IFERROR(MATCH(S51,装备突破!F$6:F$22,0)-1,MATCH(S51,装备突破!F$6:F$22,1))))))</f>
        <v>4</v>
      </c>
      <c r="Z51" s="109">
        <f>IF(T51=0,0,IF(T51&gt;MAX(装备突破!G$6:G$22),MAX(装备突破!G$6:G$22),IF(T51=0,0,IF(T51&lt;装备突破!G$6,0,IFERROR(MATCH(T51,装备突破!G$6:G$22,0)-1,MATCH(T51,装备突破!G$6:G$22,1))))))</f>
        <v>4</v>
      </c>
      <c r="AA51" s="109">
        <f>IF(U51=0,0,IF(U51&gt;MAX(装备突破!H$6:H$22),MAX(装备突破!H$6:H$22),IF(U51=0,0,IF(U51&lt;装备突破!H$6,0,IFERROR(MATCH(U51,装备突破!H$6:H$22,0)-1,MATCH(U51,装备突破!H$6:H$22,1))))))</f>
        <v>0</v>
      </c>
      <c r="AB51" s="109">
        <f>IF(V51=0,0,IF(V51&gt;MAX(装备突破!I$6:I$22),MAX(装备突破!I$6:I$22),IF(V51=0,0,IF(V51&lt;装备突破!I$6,0,IFERROR(MATCH(V51,装备突破!I$6:I$22,0)-1,MATCH(V51,装备突破!I$6:I$22,1))))))</f>
        <v>0</v>
      </c>
    </row>
    <row r="52" spans="1:28" x14ac:dyDescent="0.15">
      <c r="A52" s="34">
        <v>10</v>
      </c>
      <c r="B52" s="76">
        <f t="shared" si="2"/>
        <v>210</v>
      </c>
      <c r="C52" s="70">
        <f t="shared" si="3"/>
        <v>30</v>
      </c>
      <c r="D52" s="97">
        <f>求节点(节奏总纲!$Q$4:$Q$163,节奏总纲!$O$4:$O$163,B52)</f>
        <v>79.261304112721092</v>
      </c>
      <c r="E52" s="97">
        <f>IF(SUM(F52:$J52)&gt;=INDEX(前期规划!$G$17:$K$17,MATCH($B$43,前期规划!$G$10:$K$10,0)),0,
IF(SUM(F52:$J52)+INDEX(前期规划!$Y$11:$BB$53,MATCH(节奏预期!$B52,前期规划!$Q$11:$Q$53,0),MATCH(节奏预期!$B$43&amp;节奏预期!E$5,前期规划!$Y$8:$BB$8,0))&gt;=INDEX(前期规划!$G$17:$K$17,MATCH($B$43,前期规划!$G$10:$K$10,0)),INDEX(前期规划!$G$17:$K$17,MATCH($B$43,前期规划!$G$10:$K$10,0))-SUM(F52:$J52),
INDEX(前期规划!$Y$11:$BB$53,MATCH(节奏预期!$B52,前期规划!$Q$11:$Q$53,0),MATCH(节奏预期!$B$43&amp;节奏预期!E$5,前期规划!$Y$8:$BB$8,0))))</f>
        <v>0</v>
      </c>
      <c r="F52" s="97">
        <f>IF(SUM(G52:$J52)&gt;=INDEX(前期规划!$G$17:$K$17,MATCH($B$43,前期规划!$G$10:$K$10,0)),0,
IF(SUM(G52:$J52)+INDEX(前期规划!$Y$11:$BB$53,MATCH(节奏预期!$B52,前期规划!$Q$11:$Q$53,0),MATCH(节奏预期!$B$43&amp;节奏预期!F$5,前期规划!$Y$8:$BB$8,0))&gt;=INDEX(前期规划!$G$17:$K$17,MATCH($B$43,前期规划!$G$10:$K$10,0)),INDEX(前期规划!$G$17:$K$17,MATCH($B$43,前期规划!$G$10:$K$10,0))-SUM(G52:$J52),
INDEX(前期规划!$Y$11:$BB$53,MATCH(节奏预期!$B52,前期规划!$Q$11:$Q$53,0),MATCH(节奏预期!$B$43&amp;节奏预期!F$5,前期规划!$Y$8:$BB$8,0))))</f>
        <v>0</v>
      </c>
      <c r="G52" s="97">
        <f>IF(SUM(H52:$J52)&gt;=INDEX(前期规划!$G$17:$K$17,MATCH($B$43,前期规划!$G$10:$K$10,0)),0,
IF(SUM(H52:$J52)+INDEX(前期规划!$Y$11:$BB$53,MATCH(节奏预期!$B52,前期规划!$Q$11:$Q$53,0),MATCH(节奏预期!$B$43&amp;节奏预期!G$5,前期规划!$Y$8:$BB$8,0))&gt;=INDEX(前期规划!$G$17:$K$17,MATCH($B$43,前期规划!$G$10:$K$10,0)),INDEX(前期规划!$G$17:$K$17,MATCH($B$43,前期规划!$G$10:$K$10,0))-SUM(H52:$J52),
INDEX(前期规划!$Y$11:$BB$53,MATCH(节奏预期!$B52,前期规划!$Q$11:$Q$53,0),MATCH(节奏预期!$B$43&amp;节奏预期!G$5,前期规划!$Y$8:$BB$8,0))))</f>
        <v>8.3333333333333321</v>
      </c>
      <c r="H52" s="97">
        <f>IF(SUM(I52:$J52)&gt;=INDEX(前期规划!$G$17:$K$17,MATCH($B$43,前期规划!$G$10:$K$10,0)),0,
IF(SUM(I52:$J52)+INDEX(前期规划!$Y$11:$BB$53,MATCH(节奏预期!$B52,前期规划!$Q$11:$Q$53,0),MATCH(节奏预期!$B$43&amp;节奏预期!H$5,前期规划!$Y$8:$BB$8,0))&gt;=INDEX(前期规划!$G$17:$K$17,MATCH($B$43,前期规划!$G$10:$K$10,0)),INDEX(前期规划!$G$17:$K$17,MATCH($B$43,前期规划!$G$10:$K$10,0))-SUM(I52:$J52),
INDEX(前期规划!$Y$11:$BB$53,MATCH(节奏预期!$B52,前期规划!$Q$11:$Q$53,0),MATCH(节奏预期!$B$43&amp;节奏预期!H$5,前期规划!$Y$8:$BB$8,0))))</f>
        <v>11.666666666666668</v>
      </c>
      <c r="I52" s="97">
        <f>IF(SUM(J52:$J52)&gt;=INDEX(前期规划!$G$17:$K$17,MATCH($B$43,前期规划!$G$10:$K$10,0)),0,
IF(SUM(J52:$J52)+INDEX(前期规划!$Y$11:$BB$53,MATCH(节奏预期!$B52,前期规划!$Q$11:$Q$53,0),MATCH(节奏预期!$B$43&amp;节奏预期!I$5,前期规划!$Y$8:$BB$8,0))&gt;=INDEX(前期规划!$G$17:$K$17,MATCH($B$43,前期规划!$G$10:$K$10,0)),INDEX(前期规划!$G$17:$K$17,MATCH($B$43,前期规划!$G$10:$K$10,0))-SUM(J52:$J52),
INDEX(前期规划!$Y$11:$BB$53,MATCH(节奏预期!$B52,前期规划!$Q$11:$Q$53,0),MATCH(节奏预期!$B$43&amp;节奏预期!I$5,前期规划!$Y$8:$BB$8,0))))</f>
        <v>0</v>
      </c>
      <c r="J52" s="97">
        <f>INDEX(前期规划!$Y$11:$BB$53,MATCH(节奏预期!$B52,前期规划!$Q$11:$Q$53,0),MATCH(节奏预期!$B$43&amp;节奏预期!J$5,前期规划!$Y$8:$BB$8,0))</f>
        <v>0</v>
      </c>
      <c r="K52" s="24">
        <f>MIN(求节点(装备产销验证!$B$6:$B$165,装备产销验证!AJ$6:AJ$165,$D52)/40/IF(RIGHT(K$5,1)="+",1,(MAX(W$6:W52)+1)),1)</f>
        <v>1</v>
      </c>
      <c r="L52" s="24">
        <f>MIN(求节点(装备产销验证!$B$6:$B$165,装备产销验证!AK$6:AK$165,$D52)/40/IF(RIGHT(L$5,1)="+",1,(MAX(X$6:X52)+1)),1)</f>
        <v>0.91152022971042412</v>
      </c>
      <c r="M52" s="24">
        <f>MIN(求节点(装备产销验证!$B$6:$B$165,装备产销验证!AL$6:AL$165,$D52)/40/IF(RIGHT(M$5,1)="+",1,(MAX(Y$6:Y52)+1)),1)</f>
        <v>5.7751345098440522E-2</v>
      </c>
      <c r="N52" s="24">
        <f>MIN(求节点(装备产销验证!$B$6:$B$165,装备产销验证!AM$6:AM$165,$D52)/40/IF(RIGHT(N$5,1)="+",1,(MAX(Z$6:Z52)+1)),1)</f>
        <v>0.13839804402881811</v>
      </c>
      <c r="O52" s="24">
        <f>MIN(求节点(装备产销验证!$B$6:$B$165,装备产销验证!AN$6:AN$165,$D52)/40/IF(RIGHT(O$5,1)="+",1,(MAX(AA$6:AA52)+1)),1)</f>
        <v>2.5043787510163347E-2</v>
      </c>
      <c r="P52" s="24">
        <f>MIN(求节点(装备产销验证!$B$6:$B$165,装备产销验证!AO$6:AO$165,$D52)/40/IF(RIGHT(P$5,1)="+",1,(MAX(AB$6:AB52)+1)),1)</f>
        <v>3.8126064442601464E-2</v>
      </c>
      <c r="Q52" s="79">
        <f>IF(E52=0,0,MIN(INDEX(前期规划!$C$48:$C$53,MATCH(Q$5,前期规划!$B$48:$B$53,0)),INDEX(前期规划!$BC$11:$BG$53,MATCH($B52,前期规划!$Q$11:$Q$53,0),MATCH(节奏预期!$B$43,前期规划!$BC$10:$BG$10,0))))</f>
        <v>0</v>
      </c>
      <c r="R52" s="79">
        <f>IF(F52=0,0,MIN(INDEX(前期规划!$C$48:$C$53,MATCH(R$5,前期规划!$B$48:$B$53,0)),INDEX(前期规划!$BC$11:$BG$53,MATCH($B52,前期规划!$Q$11:$Q$53,0),MATCH(节奏预期!$B$43,前期规划!$BC$10:$BG$10,0))))</f>
        <v>0</v>
      </c>
      <c r="S52" s="79">
        <f>IF(G52=0,0,MIN(INDEX(前期规划!$C$48:$C$53,MATCH(S$5,前期规划!$B$48:$B$53,0)),INDEX(前期规划!$BC$11:$BG$53,MATCH($B52,前期规划!$Q$11:$Q$53,0),MATCH(节奏预期!$B$43,前期规划!$BC$10:$BG$10,0))))</f>
        <v>48.541666666666671</v>
      </c>
      <c r="T52" s="79">
        <f>IF(H52=0,0,MIN(INDEX(前期规划!$C$48:$C$53,MATCH(T$5,前期规划!$B$48:$B$53,0)),INDEX(前期规划!$BC$11:$BG$53,MATCH($B52,前期规划!$Q$11:$Q$53,0),MATCH(节奏预期!$B$43,前期规划!$BC$10:$BG$10,0))))</f>
        <v>48.541666666666671</v>
      </c>
      <c r="U52" s="79">
        <f>IF(I52=0,0,MIN(INDEX(前期规划!$C$48:$C$53,MATCH(U$5,前期规划!$B$48:$B$53,0)),INDEX(前期规划!$BC$11:$BG$53,MATCH($B52,前期规划!$Q$11:$Q$53,0),MATCH(节奏预期!$B$43,前期规划!$BC$10:$BG$10,0))))</f>
        <v>0</v>
      </c>
      <c r="V52" s="79">
        <f>IF(J52=0,0,MIN(INDEX(前期规划!$C$48:$C$53,MATCH(V$5,前期规划!$B$48:$B$53,0)),INDEX(前期规划!$BC$11:$BG$53,MATCH($B52,前期规划!$Q$11:$Q$53,0),MATCH(节奏预期!$B$43,前期规划!$BC$10:$BG$10,0))))</f>
        <v>0</v>
      </c>
      <c r="W52" s="109">
        <f>IF(Q52=0,0,IF(Q52&gt;MAX(装备突破!D$6:D$22),MAX(装备突破!D$6:D$22),IF(Q52=0,0,IF(Q52&lt;装备突破!D$6,0,IFERROR(MATCH(Q52,装备突破!D$6:D$22,0)-1,MATCH(Q52,装备突破!D$6:D$22,1))))))</f>
        <v>0</v>
      </c>
      <c r="X52" s="109">
        <f>IF(R52=0,0,IF(R52&gt;MAX(装备突破!E$6:E$22),MAX(装备突破!E$6:E$22),IF(R52=0,0,IF(R52&lt;装备突破!E$6,0,IFERROR(MATCH(R52,装备突破!E$6:E$22,0)-1,MATCH(R52,装备突破!E$6:E$22,1))))))</f>
        <v>0</v>
      </c>
      <c r="Y52" s="109">
        <f>IF(S52=0,0,IF(S52&gt;MAX(装备突破!F$6:F$22),MAX(装备突破!F$6:F$22),IF(S52=0,0,IF(S52&lt;装备突破!F$6,0,IFERROR(MATCH(S52,装备突破!F$6:F$22,0)-1,MATCH(S52,装备突破!F$6:F$22,1))))))</f>
        <v>4</v>
      </c>
      <c r="Z52" s="109">
        <f>IF(T52=0,0,IF(T52&gt;MAX(装备突破!G$6:G$22),MAX(装备突破!G$6:G$22),IF(T52=0,0,IF(T52&lt;装备突破!G$6,0,IFERROR(MATCH(T52,装备突破!G$6:G$22,0)-1,MATCH(T52,装备突破!G$6:G$22,1))))))</f>
        <v>4</v>
      </c>
      <c r="AA52" s="109">
        <f>IF(U52=0,0,IF(U52&gt;MAX(装备突破!H$6:H$22),MAX(装备突破!H$6:H$22),IF(U52=0,0,IF(U52&lt;装备突破!H$6,0,IFERROR(MATCH(U52,装备突破!H$6:H$22,0)-1,MATCH(U52,装备突破!H$6:H$22,1))))))</f>
        <v>0</v>
      </c>
      <c r="AB52" s="109">
        <f>IF(V52=0,0,IF(V52&gt;MAX(装备突破!I$6:I$22),MAX(装备突破!I$6:I$22),IF(V52=0,0,IF(V52&lt;装备突破!I$6,0,IFERROR(MATCH(V52,装备突破!I$6:I$22,0)-1,MATCH(V52,装备突破!I$6:I$22,1))))))</f>
        <v>0</v>
      </c>
    </row>
    <row r="53" spans="1:28" x14ac:dyDescent="0.15">
      <c r="A53" s="34">
        <v>11</v>
      </c>
      <c r="B53" s="76">
        <f t="shared" si="2"/>
        <v>240</v>
      </c>
      <c r="C53" s="70">
        <f t="shared" si="3"/>
        <v>30</v>
      </c>
      <c r="D53" s="97">
        <f>求节点(节奏总纲!$Q$4:$Q$163,节奏总纲!$O$4:$O$163,B53)</f>
        <v>81.216820623674849</v>
      </c>
      <c r="E53" s="97">
        <f>IF(SUM(F53:$J53)&gt;=INDEX(前期规划!$G$17:$K$17,MATCH($B$43,前期规划!$G$10:$K$10,0)),0,
IF(SUM(F53:$J53)+INDEX(前期规划!$Y$11:$BB$53,MATCH(节奏预期!$B53,前期规划!$Q$11:$Q$53,0),MATCH(节奏预期!$B$43&amp;节奏预期!E$5,前期规划!$Y$8:$BB$8,0))&gt;=INDEX(前期规划!$G$17:$K$17,MATCH($B$43,前期规划!$G$10:$K$10,0)),INDEX(前期规划!$G$17:$K$17,MATCH($B$43,前期规划!$G$10:$K$10,0))-SUM(F53:$J53),
INDEX(前期规划!$Y$11:$BB$53,MATCH(节奏预期!$B53,前期规划!$Q$11:$Q$53,0),MATCH(节奏预期!$B$43&amp;节奏预期!E$5,前期规划!$Y$8:$BB$8,0))))</f>
        <v>0</v>
      </c>
      <c r="F53" s="97">
        <f>IF(SUM(G53:$J53)&gt;=INDEX(前期规划!$G$17:$K$17,MATCH($B$43,前期规划!$G$10:$K$10,0)),0,
IF(SUM(G53:$J53)+INDEX(前期规划!$Y$11:$BB$53,MATCH(节奏预期!$B53,前期规划!$Q$11:$Q$53,0),MATCH(节奏预期!$B$43&amp;节奏预期!F$5,前期规划!$Y$8:$BB$8,0))&gt;=INDEX(前期规划!$G$17:$K$17,MATCH($B$43,前期规划!$G$10:$K$10,0)),INDEX(前期规划!$G$17:$K$17,MATCH($B$43,前期规划!$G$10:$K$10,0))-SUM(G53:$J53),
INDEX(前期规划!$Y$11:$BB$53,MATCH(节奏预期!$B53,前期规划!$Q$11:$Q$53,0),MATCH(节奏预期!$B$43&amp;节奏预期!F$5,前期规划!$Y$8:$BB$8,0))))</f>
        <v>0</v>
      </c>
      <c r="G53" s="97">
        <f>IF(SUM(H53:$J53)&gt;=INDEX(前期规划!$G$17:$K$17,MATCH($B$43,前期规划!$G$10:$K$10,0)),0,
IF(SUM(H53:$J53)+INDEX(前期规划!$Y$11:$BB$53,MATCH(节奏预期!$B53,前期规划!$Q$11:$Q$53,0),MATCH(节奏预期!$B$43&amp;节奏预期!G$5,前期规划!$Y$8:$BB$8,0))&gt;=INDEX(前期规划!$G$17:$K$17,MATCH($B$43,前期规划!$G$10:$K$10,0)),INDEX(前期规划!$G$17:$K$17,MATCH($B$43,前期规划!$G$10:$K$10,0))-SUM(H53:$J53),
INDEX(前期规划!$Y$11:$BB$53,MATCH(节奏预期!$B53,前期规划!$Q$11:$Q$53,0),MATCH(节奏预期!$B$43&amp;节奏预期!G$5,前期规划!$Y$8:$BB$8,0))))</f>
        <v>0</v>
      </c>
      <c r="H53" s="97">
        <f>IF(SUM(I53:$J53)&gt;=INDEX(前期规划!$G$17:$K$17,MATCH($B$43,前期规划!$G$10:$K$10,0)),0,
IF(SUM(I53:$J53)+INDEX(前期规划!$Y$11:$BB$53,MATCH(节奏预期!$B53,前期规划!$Q$11:$Q$53,0),MATCH(节奏预期!$B$43&amp;节奏预期!H$5,前期规划!$Y$8:$BB$8,0))&gt;=INDEX(前期规划!$G$17:$K$17,MATCH($B$43,前期规划!$G$10:$K$10,0)),INDEX(前期规划!$G$17:$K$17,MATCH($B$43,前期规划!$G$10:$K$10,0))-SUM(I53:$J53),
INDEX(前期规划!$Y$11:$BB$53,MATCH(节奏预期!$B53,前期规划!$Q$11:$Q$53,0),MATCH(节奏预期!$B$43&amp;节奏预期!H$5,前期规划!$Y$8:$BB$8,0))))</f>
        <v>20</v>
      </c>
      <c r="I53" s="97">
        <f>IF(SUM(J53:$J53)&gt;=INDEX(前期规划!$G$17:$K$17,MATCH($B$43,前期规划!$G$10:$K$10,0)),0,
IF(SUM(J53:$J53)+INDEX(前期规划!$Y$11:$BB$53,MATCH(节奏预期!$B53,前期规划!$Q$11:$Q$53,0),MATCH(节奏预期!$B$43&amp;节奏预期!I$5,前期规划!$Y$8:$BB$8,0))&gt;=INDEX(前期规划!$G$17:$K$17,MATCH($B$43,前期规划!$G$10:$K$10,0)),INDEX(前期规划!$G$17:$K$17,MATCH($B$43,前期规划!$G$10:$K$10,0))-SUM(J53:$J53),
INDEX(前期规划!$Y$11:$BB$53,MATCH(节奏预期!$B53,前期规划!$Q$11:$Q$53,0),MATCH(节奏预期!$B$43&amp;节奏预期!I$5,前期规划!$Y$8:$BB$8,0))))</f>
        <v>0</v>
      </c>
      <c r="J53" s="97">
        <f>INDEX(前期规划!$Y$11:$BB$53,MATCH(节奏预期!$B53,前期规划!$Q$11:$Q$53,0),MATCH(节奏预期!$B$43&amp;节奏预期!J$5,前期规划!$Y$8:$BB$8,0))</f>
        <v>0</v>
      </c>
      <c r="K53" s="24">
        <f>MIN(求节点(装备产销验证!$B$6:$B$165,装备产销验证!AJ$6:AJ$165,$D53)/40/IF(RIGHT(K$5,1)="+",1,(MAX(W$6:W53)+1)),1)</f>
        <v>1</v>
      </c>
      <c r="L53" s="24">
        <f>MIN(求节点(装备产销验证!$B$6:$B$165,装备产销验证!AK$6:AK$165,$D53)/40/IF(RIGHT(L$5,1)="+",1,(MAX(X$6:X53)+1)),1)</f>
        <v>1</v>
      </c>
      <c r="M53" s="24">
        <f>MIN(求节点(装备产销验证!$B$6:$B$165,装备产销验证!AL$6:AL$165,$D53)/40/IF(RIGHT(M$5,1)="+",1,(MAX(Y$6:Y53)+1)),1)</f>
        <v>7.6859612354517146E-2</v>
      </c>
      <c r="N53" s="24">
        <f>MIN(求节点(装备产销验证!$B$6:$B$165,装备产销验证!AM$6:AM$165,$D53)/40/IF(RIGHT(N$5,1)="+",1,(MAX(Z$6:Z53)+1)),1)</f>
        <v>0.164267655110478</v>
      </c>
      <c r="O53" s="24">
        <f>MIN(求节点(装备产销验证!$B$6:$B$165,装备产销验证!AN$6:AN$165,$D53)/40/IF(RIGHT(O$5,1)="+",1,(MAX(AA$6:AA53)+1)),1)</f>
        <v>3.037793260260966E-2</v>
      </c>
      <c r="P53" s="24">
        <f>MIN(求节点(装备产销验证!$B$6:$B$165,装备产销验证!AO$6:AO$165,$D53)/40/IF(RIGHT(P$5,1)="+",1,(MAX(AB$6:AB53)+1)),1)</f>
        <v>4.8652683370567759E-2</v>
      </c>
      <c r="Q53" s="79">
        <f>IF(E53=0,0,MIN(INDEX(前期规划!$C$48:$C$53,MATCH(Q$5,前期规划!$B$48:$B$53,0)),INDEX(前期规划!$BC$11:$BG$53,MATCH($B53,前期规划!$Q$11:$Q$53,0),MATCH(节奏预期!$B$43,前期规划!$BC$10:$BG$10,0))))</f>
        <v>0</v>
      </c>
      <c r="R53" s="79">
        <f>IF(F53=0,0,MIN(INDEX(前期规划!$C$48:$C$53,MATCH(R$5,前期规划!$B$48:$B$53,0)),INDEX(前期规划!$BC$11:$BG$53,MATCH($B53,前期规划!$Q$11:$Q$53,0),MATCH(节奏预期!$B$43,前期规划!$BC$10:$BG$10,0))))</f>
        <v>0</v>
      </c>
      <c r="S53" s="79">
        <f>IF(G53=0,0,MIN(INDEX(前期规划!$C$48:$C$53,MATCH(S$5,前期规划!$B$48:$B$53,0)),INDEX(前期规划!$BC$11:$BG$53,MATCH($B53,前期规划!$Q$11:$Q$53,0),MATCH(节奏预期!$B$43,前期规划!$BC$10:$BG$10,0))))</f>
        <v>0</v>
      </c>
      <c r="T53" s="79">
        <f>IF(H53=0,0,MIN(INDEX(前期规划!$C$48:$C$53,MATCH(T$5,前期规划!$B$48:$B$53,0)),INDEX(前期规划!$BC$11:$BG$53,MATCH($B53,前期规划!$Q$11:$Q$53,0),MATCH(节奏预期!$B$43,前期规划!$BC$10:$BG$10,0))))</f>
        <v>51.666666666666671</v>
      </c>
      <c r="U53" s="79">
        <f>IF(I53=0,0,MIN(INDEX(前期规划!$C$48:$C$53,MATCH(U$5,前期规划!$B$48:$B$53,0)),INDEX(前期规划!$BC$11:$BG$53,MATCH($B53,前期规划!$Q$11:$Q$53,0),MATCH(节奏预期!$B$43,前期规划!$BC$10:$BG$10,0))))</f>
        <v>0</v>
      </c>
      <c r="V53" s="79">
        <f>IF(J53=0,0,MIN(INDEX(前期规划!$C$48:$C$53,MATCH(V$5,前期规划!$B$48:$B$53,0)),INDEX(前期规划!$BC$11:$BG$53,MATCH($B53,前期规划!$Q$11:$Q$53,0),MATCH(节奏预期!$B$43,前期规划!$BC$10:$BG$10,0))))</f>
        <v>0</v>
      </c>
      <c r="W53" s="109">
        <f>IF(Q53=0,0,IF(Q53&gt;MAX(装备突破!D$6:D$22),MAX(装备突破!D$6:D$22),IF(Q53=0,0,IF(Q53&lt;装备突破!D$6,0,IFERROR(MATCH(Q53,装备突破!D$6:D$22,0)-1,MATCH(Q53,装备突破!D$6:D$22,1))))))</f>
        <v>0</v>
      </c>
      <c r="X53" s="109">
        <f>IF(R53=0,0,IF(R53&gt;MAX(装备突破!E$6:E$22),MAX(装备突破!E$6:E$22),IF(R53=0,0,IF(R53&lt;装备突破!E$6,0,IFERROR(MATCH(R53,装备突破!E$6:E$22,0)-1,MATCH(R53,装备突破!E$6:E$22,1))))))</f>
        <v>0</v>
      </c>
      <c r="Y53" s="109">
        <f>IF(S53=0,0,IF(S53&gt;MAX(装备突破!F$6:F$22),MAX(装备突破!F$6:F$22),IF(S53=0,0,IF(S53&lt;装备突破!F$6,0,IFERROR(MATCH(S53,装备突破!F$6:F$22,0)-1,MATCH(S53,装备突破!F$6:F$22,1))))))</f>
        <v>0</v>
      </c>
      <c r="Z53" s="109">
        <f>IF(T53=0,0,IF(T53&gt;MAX(装备突破!G$6:G$22),MAX(装备突破!G$6:G$22),IF(T53=0,0,IF(T53&lt;装备突破!G$6,0,IFERROR(MATCH(T53,装备突破!G$6:G$22,0)-1,MATCH(T53,装备突破!G$6:G$22,1))))))</f>
        <v>5</v>
      </c>
      <c r="AA53" s="109">
        <f>IF(U53=0,0,IF(U53&gt;MAX(装备突破!H$6:H$22),MAX(装备突破!H$6:H$22),IF(U53=0,0,IF(U53&lt;装备突破!H$6,0,IFERROR(MATCH(U53,装备突破!H$6:H$22,0)-1,MATCH(U53,装备突破!H$6:H$22,1))))))</f>
        <v>0</v>
      </c>
      <c r="AB53" s="109">
        <f>IF(V53=0,0,IF(V53&gt;MAX(装备突破!I$6:I$22),MAX(装备突破!I$6:I$22),IF(V53=0,0,IF(V53&lt;装备突破!I$6,0,IFERROR(MATCH(V53,装备突破!I$6:I$22,0)-1,MATCH(V53,装备突破!I$6:I$22,1))))))</f>
        <v>0</v>
      </c>
    </row>
    <row r="54" spans="1:28" x14ac:dyDescent="0.15">
      <c r="A54" s="34">
        <v>12</v>
      </c>
      <c r="B54" s="76">
        <f t="shared" si="2"/>
        <v>270</v>
      </c>
      <c r="C54" s="70">
        <f t="shared" si="3"/>
        <v>30</v>
      </c>
      <c r="D54" s="97">
        <f>求节点(节奏总纲!$Q$4:$Q$163,节奏总纲!$O$4:$O$163,B54)</f>
        <v>82.916268958926821</v>
      </c>
      <c r="E54" s="97">
        <f>IF(SUM(F54:$J54)&gt;=INDEX(前期规划!$G$17:$K$17,MATCH($B$43,前期规划!$G$10:$K$10,0)),0,
IF(SUM(F54:$J54)+INDEX(前期规划!$Y$11:$BB$53,MATCH(节奏预期!$B54,前期规划!$Q$11:$Q$53,0),MATCH(节奏预期!$B$43&amp;节奏预期!E$5,前期规划!$Y$8:$BB$8,0))&gt;=INDEX(前期规划!$G$17:$K$17,MATCH($B$43,前期规划!$G$10:$K$10,0)),INDEX(前期规划!$G$17:$K$17,MATCH($B$43,前期规划!$G$10:$K$10,0))-SUM(F54:$J54),
INDEX(前期规划!$Y$11:$BB$53,MATCH(节奏预期!$B54,前期规划!$Q$11:$Q$53,0),MATCH(节奏预期!$B$43&amp;节奏预期!E$5,前期规划!$Y$8:$BB$8,0))))</f>
        <v>0</v>
      </c>
      <c r="F54" s="97">
        <f>IF(SUM(G54:$J54)&gt;=INDEX(前期规划!$G$17:$K$17,MATCH($B$43,前期规划!$G$10:$K$10,0)),0,
IF(SUM(G54:$J54)+INDEX(前期规划!$Y$11:$BB$53,MATCH(节奏预期!$B54,前期规划!$Q$11:$Q$53,0),MATCH(节奏预期!$B$43&amp;节奏预期!F$5,前期规划!$Y$8:$BB$8,0))&gt;=INDEX(前期规划!$G$17:$K$17,MATCH($B$43,前期规划!$G$10:$K$10,0)),INDEX(前期规划!$G$17:$K$17,MATCH($B$43,前期规划!$G$10:$K$10,0))-SUM(G54:$J54),
INDEX(前期规划!$Y$11:$BB$53,MATCH(节奏预期!$B54,前期规划!$Q$11:$Q$53,0),MATCH(节奏预期!$B$43&amp;节奏预期!F$5,前期规划!$Y$8:$BB$8,0))))</f>
        <v>0</v>
      </c>
      <c r="G54" s="97">
        <f>IF(SUM(H54:$J54)&gt;=INDEX(前期规划!$G$17:$K$17,MATCH($B$43,前期规划!$G$10:$K$10,0)),0,
IF(SUM(H54:$J54)+INDEX(前期规划!$Y$11:$BB$53,MATCH(节奏预期!$B54,前期规划!$Q$11:$Q$53,0),MATCH(节奏预期!$B$43&amp;节奏预期!G$5,前期规划!$Y$8:$BB$8,0))&gt;=INDEX(前期规划!$G$17:$K$17,MATCH($B$43,前期规划!$G$10:$K$10,0)),INDEX(前期规划!$G$17:$K$17,MATCH($B$43,前期规划!$G$10:$K$10,0))-SUM(H54:$J54),
INDEX(前期规划!$Y$11:$BB$53,MATCH(节奏预期!$B54,前期规划!$Q$11:$Q$53,0),MATCH(节奏预期!$B$43&amp;节奏预期!G$5,前期规划!$Y$8:$BB$8,0))))</f>
        <v>0</v>
      </c>
      <c r="H54" s="97">
        <f>IF(SUM(I54:$J54)&gt;=INDEX(前期规划!$G$17:$K$17,MATCH($B$43,前期规划!$G$10:$K$10,0)),0,
IF(SUM(I54:$J54)+INDEX(前期规划!$Y$11:$BB$53,MATCH(节奏预期!$B54,前期规划!$Q$11:$Q$53,0),MATCH(节奏预期!$B$43&amp;节奏预期!H$5,前期规划!$Y$8:$BB$8,0))&gt;=INDEX(前期规划!$G$17:$K$17,MATCH($B$43,前期规划!$G$10:$K$10,0)),INDEX(前期规划!$G$17:$K$17,MATCH($B$43,前期规划!$G$10:$K$10,0))-SUM(I54:$J54),
INDEX(前期规划!$Y$11:$BB$53,MATCH(节奏预期!$B54,前期规划!$Q$11:$Q$53,0),MATCH(节奏预期!$B$43&amp;节奏预期!H$5,前期规划!$Y$8:$BB$8,0))))</f>
        <v>18.75</v>
      </c>
      <c r="I54" s="97">
        <f>IF(SUM(J54:$J54)&gt;=INDEX(前期规划!$G$17:$K$17,MATCH($B$43,前期规划!$G$10:$K$10,0)),0,
IF(SUM(J54:$J54)+INDEX(前期规划!$Y$11:$BB$53,MATCH(节奏预期!$B54,前期规划!$Q$11:$Q$53,0),MATCH(节奏预期!$B$43&amp;节奏预期!I$5,前期规划!$Y$8:$BB$8,0))&gt;=INDEX(前期规划!$G$17:$K$17,MATCH($B$43,前期规划!$G$10:$K$10,0)),INDEX(前期规划!$G$17:$K$17,MATCH($B$43,前期规划!$G$10:$K$10,0))-SUM(J54:$J54),
INDEX(前期规划!$Y$11:$BB$53,MATCH(节奏预期!$B54,前期规划!$Q$11:$Q$53,0),MATCH(节奏预期!$B$43&amp;节奏预期!I$5,前期规划!$Y$8:$BB$8,0))))</f>
        <v>1.25</v>
      </c>
      <c r="J54" s="97">
        <f>INDEX(前期规划!$Y$11:$BB$53,MATCH(节奏预期!$B54,前期规划!$Q$11:$Q$53,0),MATCH(节奏预期!$B$43&amp;节奏预期!J$5,前期规划!$Y$8:$BB$8,0))</f>
        <v>0</v>
      </c>
      <c r="K54" s="24">
        <f>MIN(求节点(装备产销验证!$B$6:$B$165,装备产销验证!AJ$6:AJ$165,$D54)/40/IF(RIGHT(K$5,1)="+",1,(MAX(W$6:W54)+1)),1)</f>
        <v>1</v>
      </c>
      <c r="L54" s="24">
        <f>MIN(求节点(装备产销验证!$B$6:$B$165,装备产销验证!AK$6:AK$165,$D54)/40/IF(RIGHT(L$5,1)="+",1,(MAX(X$6:X54)+1)),1)</f>
        <v>1</v>
      </c>
      <c r="M54" s="24">
        <f>MIN(求节点(装备产销验证!$B$6:$B$165,装备产销验证!AL$6:AL$165,$D54)/40/IF(RIGHT(M$5,1)="+",1,(MAX(Y$6:Y54)+1)),1)</f>
        <v>9.9342017227996071E-2</v>
      </c>
      <c r="N54" s="24">
        <f>MIN(求节点(装备产销验证!$B$6:$B$165,装备产销验证!AM$6:AM$165,$D54)/40/IF(RIGHT(N$5,1)="+",1,(MAX(Z$6:Z54)+1)),1)</f>
        <v>0.19189413631284444</v>
      </c>
      <c r="O54" s="24">
        <f>MIN(求节点(装备产销验证!$B$6:$B$165,装备产销验证!AN$6:AN$165,$D54)/40/IF(RIGHT(O$5,1)="+",1,(MAX(AA$6:AA54)+1)),1)</f>
        <v>3.567060579586373E-2</v>
      </c>
      <c r="P54" s="24">
        <f>MIN(求节点(装备产销验证!$B$6:$B$165,装备产销验证!AO$6:AO$165,$D54)/40/IF(RIGHT(P$5,1)="+",1,(MAX(AB$6:AB54)+1)),1)</f>
        <v>5.9087534691810814E-2</v>
      </c>
      <c r="Q54" s="79">
        <f>IF(E54=0,0,MIN(INDEX(前期规划!$C$48:$C$53,MATCH(Q$5,前期规划!$B$48:$B$53,0)),INDEX(前期规划!$BC$11:$BG$53,MATCH($B54,前期规划!$Q$11:$Q$53,0),MATCH(节奏预期!$B$43,前期规划!$BC$10:$BG$10,0))))</f>
        <v>0</v>
      </c>
      <c r="R54" s="79">
        <f>IF(F54=0,0,MIN(INDEX(前期规划!$C$48:$C$53,MATCH(R$5,前期规划!$B$48:$B$53,0)),INDEX(前期规划!$BC$11:$BG$53,MATCH($B54,前期规划!$Q$11:$Q$53,0),MATCH(节奏预期!$B$43,前期规划!$BC$10:$BG$10,0))))</f>
        <v>0</v>
      </c>
      <c r="S54" s="79">
        <f>IF(G54=0,0,MIN(INDEX(前期规划!$C$48:$C$53,MATCH(S$5,前期规划!$B$48:$B$53,0)),INDEX(前期规划!$BC$11:$BG$53,MATCH($B54,前期规划!$Q$11:$Q$53,0),MATCH(节奏预期!$B$43,前期规划!$BC$10:$BG$10,0))))</f>
        <v>0</v>
      </c>
      <c r="T54" s="79">
        <f>IF(H54=0,0,MIN(INDEX(前期规划!$C$48:$C$53,MATCH(T$5,前期规划!$B$48:$B$53,0)),INDEX(前期规划!$BC$11:$BG$53,MATCH($B54,前期规划!$Q$11:$Q$53,0),MATCH(节奏预期!$B$43,前期规划!$BC$10:$BG$10,0))))</f>
        <v>54.791666666666671</v>
      </c>
      <c r="U54" s="79">
        <f>IF(I54=0,0,MIN(INDEX(前期规划!$C$48:$C$53,MATCH(U$5,前期规划!$B$48:$B$53,0)),INDEX(前期规划!$BC$11:$BG$53,MATCH($B54,前期规划!$Q$11:$Q$53,0),MATCH(节奏预期!$B$43,前期规划!$BC$10:$BG$10,0))))</f>
        <v>54.791666666666671</v>
      </c>
      <c r="V54" s="79">
        <f>IF(J54=0,0,MIN(INDEX(前期规划!$C$48:$C$53,MATCH(V$5,前期规划!$B$48:$B$53,0)),INDEX(前期规划!$BC$11:$BG$53,MATCH($B54,前期规划!$Q$11:$Q$53,0),MATCH(节奏预期!$B$43,前期规划!$BC$10:$BG$10,0))))</f>
        <v>0</v>
      </c>
      <c r="W54" s="109">
        <f>IF(Q54=0,0,IF(Q54&gt;MAX(装备突破!D$6:D$22),MAX(装备突破!D$6:D$22),IF(Q54=0,0,IF(Q54&lt;装备突破!D$6,0,IFERROR(MATCH(Q54,装备突破!D$6:D$22,0)-1,MATCH(Q54,装备突破!D$6:D$22,1))))))</f>
        <v>0</v>
      </c>
      <c r="X54" s="109">
        <f>IF(R54=0,0,IF(R54&gt;MAX(装备突破!E$6:E$22),MAX(装备突破!E$6:E$22),IF(R54=0,0,IF(R54&lt;装备突破!E$6,0,IFERROR(MATCH(R54,装备突破!E$6:E$22,0)-1,MATCH(R54,装备突破!E$6:E$22,1))))))</f>
        <v>0</v>
      </c>
      <c r="Y54" s="109">
        <f>IF(S54=0,0,IF(S54&gt;MAX(装备突破!F$6:F$22),MAX(装备突破!F$6:F$22),IF(S54=0,0,IF(S54&lt;装备突破!F$6,0,IFERROR(MATCH(S54,装备突破!F$6:F$22,0)-1,MATCH(S54,装备突破!F$6:F$22,1))))))</f>
        <v>0</v>
      </c>
      <c r="Z54" s="109">
        <f>IF(T54=0,0,IF(T54&gt;MAX(装备突破!G$6:G$22),MAX(装备突破!G$6:G$22),IF(T54=0,0,IF(T54&lt;装备突破!G$6,0,IFERROR(MATCH(T54,装备突破!G$6:G$22,0)-1,MATCH(T54,装备突破!G$6:G$22,1))))))</f>
        <v>5</v>
      </c>
      <c r="AA54" s="109">
        <f>IF(U54=0,0,IF(U54&gt;MAX(装备突破!H$6:H$22),MAX(装备突破!H$6:H$22),IF(U54=0,0,IF(U54&lt;装备突破!H$6,0,IFERROR(MATCH(U54,装备突破!H$6:H$22,0)-1,MATCH(U54,装备突破!H$6:H$22,1))))))</f>
        <v>5</v>
      </c>
      <c r="AB54" s="109">
        <f>IF(V54=0,0,IF(V54&gt;MAX(装备突破!I$6:I$22),MAX(装备突破!I$6:I$22),IF(V54=0,0,IF(V54&lt;装备突破!I$6,0,IFERROR(MATCH(V54,装备突破!I$6:I$22,0)-1,MATCH(V54,装备突破!I$6:I$22,1))))))</f>
        <v>0</v>
      </c>
    </row>
    <row r="55" spans="1:28" s="37" customFormat="1" x14ac:dyDescent="0.15">
      <c r="A55" s="34">
        <v>13</v>
      </c>
      <c r="B55" s="76">
        <f t="shared" si="2"/>
        <v>300</v>
      </c>
      <c r="C55" s="70">
        <f t="shared" si="3"/>
        <v>30</v>
      </c>
      <c r="D55" s="97">
        <f>求节点(节奏总纲!$Q$4:$Q$163,节奏总纲!$O$4:$O$163,B55)</f>
        <v>84.427173250438543</v>
      </c>
      <c r="E55" s="97">
        <f>IF(SUM(F55:$J55)&gt;=INDEX(前期规划!$G$17:$K$17,MATCH($B$43,前期规划!$G$10:$K$10,0)),0,
IF(SUM(F55:$J55)+INDEX(前期规划!$Y$11:$BB$53,MATCH(节奏预期!$B55,前期规划!$Q$11:$Q$53,0),MATCH(节奏预期!$B$43&amp;节奏预期!E$5,前期规划!$Y$8:$BB$8,0))&gt;=INDEX(前期规划!$G$17:$K$17,MATCH($B$43,前期规划!$G$10:$K$10,0)),INDEX(前期规划!$G$17:$K$17,MATCH($B$43,前期规划!$G$10:$K$10,0))-SUM(F55:$J55),
INDEX(前期规划!$Y$11:$BB$53,MATCH(节奏预期!$B55,前期规划!$Q$11:$Q$53,0),MATCH(节奏预期!$B$43&amp;节奏预期!E$5,前期规划!$Y$8:$BB$8,0))))</f>
        <v>0</v>
      </c>
      <c r="F55" s="97">
        <f>IF(SUM(G55:$J55)&gt;=INDEX(前期规划!$G$17:$K$17,MATCH($B$43,前期规划!$G$10:$K$10,0)),0,
IF(SUM(G55:$J55)+INDEX(前期规划!$Y$11:$BB$53,MATCH(节奏预期!$B55,前期规划!$Q$11:$Q$53,0),MATCH(节奏预期!$B$43&amp;节奏预期!F$5,前期规划!$Y$8:$BB$8,0))&gt;=INDEX(前期规划!$G$17:$K$17,MATCH($B$43,前期规划!$G$10:$K$10,0)),INDEX(前期规划!$G$17:$K$17,MATCH($B$43,前期规划!$G$10:$K$10,0))-SUM(G55:$J55),
INDEX(前期规划!$Y$11:$BB$53,MATCH(节奏预期!$B55,前期规划!$Q$11:$Q$53,0),MATCH(节奏预期!$B$43&amp;节奏预期!F$5,前期规划!$Y$8:$BB$8,0))))</f>
        <v>0</v>
      </c>
      <c r="G55" s="97">
        <f>IF(SUM(H55:$J55)&gt;=INDEX(前期规划!$G$17:$K$17,MATCH($B$43,前期规划!$G$10:$K$10,0)),0,
IF(SUM(H55:$J55)+INDEX(前期规划!$Y$11:$BB$53,MATCH(节奏预期!$B55,前期规划!$Q$11:$Q$53,0),MATCH(节奏预期!$B$43&amp;节奏预期!G$5,前期规划!$Y$8:$BB$8,0))&gt;=INDEX(前期规划!$G$17:$K$17,MATCH($B$43,前期规划!$G$10:$K$10,0)),INDEX(前期规划!$G$17:$K$17,MATCH($B$43,前期规划!$G$10:$K$10,0))-SUM(H55:$J55),
INDEX(前期规划!$Y$11:$BB$53,MATCH(节奏预期!$B55,前期规划!$Q$11:$Q$53,0),MATCH(节奏预期!$B$43&amp;节奏预期!G$5,前期规划!$Y$8:$BB$8,0))))</f>
        <v>0</v>
      </c>
      <c r="H55" s="97">
        <f>IF(SUM(I55:$J55)&gt;=INDEX(前期规划!$G$17:$K$17,MATCH($B$43,前期规划!$G$10:$K$10,0)),0,
IF(SUM(I55:$J55)+INDEX(前期规划!$Y$11:$BB$53,MATCH(节奏预期!$B55,前期规划!$Q$11:$Q$53,0),MATCH(节奏预期!$B$43&amp;节奏预期!H$5,前期规划!$Y$8:$BB$8,0))&gt;=INDEX(前期规划!$G$17:$K$17,MATCH($B$43,前期规划!$G$10:$K$10,0)),INDEX(前期规划!$G$17:$K$17,MATCH($B$43,前期规划!$G$10:$K$10,0))-SUM(I55:$J55),
INDEX(前期规划!$Y$11:$BB$53,MATCH(节奏预期!$B55,前期规划!$Q$11:$Q$53,0),MATCH(节奏预期!$B$43&amp;节奏预期!H$5,前期规划!$Y$8:$BB$8,0))))</f>
        <v>17.5</v>
      </c>
      <c r="I55" s="97">
        <f>IF(SUM(J55:$J55)&gt;=INDEX(前期规划!$G$17:$K$17,MATCH($B$43,前期规划!$G$10:$K$10,0)),0,
IF(SUM(J55:$J55)+INDEX(前期规划!$Y$11:$BB$53,MATCH(节奏预期!$B55,前期规划!$Q$11:$Q$53,0),MATCH(节奏预期!$B$43&amp;节奏预期!I$5,前期规划!$Y$8:$BB$8,0))&gt;=INDEX(前期规划!$G$17:$K$17,MATCH($B$43,前期规划!$G$10:$K$10,0)),INDEX(前期规划!$G$17:$K$17,MATCH($B$43,前期规划!$G$10:$K$10,0))-SUM(J55:$J55),
INDEX(前期规划!$Y$11:$BB$53,MATCH(节奏预期!$B55,前期规划!$Q$11:$Q$53,0),MATCH(节奏预期!$B$43&amp;节奏预期!I$5,前期规划!$Y$8:$BB$8,0))))</f>
        <v>2.5</v>
      </c>
      <c r="J55" s="97">
        <f>INDEX(前期规划!$Y$11:$BB$53,MATCH(节奏预期!$B55,前期规划!$Q$11:$Q$53,0),MATCH(节奏预期!$B$43&amp;节奏预期!J$5,前期规划!$Y$8:$BB$8,0))</f>
        <v>0</v>
      </c>
      <c r="K55" s="24">
        <f>MIN(求节点(装备产销验证!$B$6:$B$165,装备产销验证!AJ$6:AJ$165,$D55)/40/IF(RIGHT(K$5,1)="+",1,(MAX(W$6:W55)+1)),1)</f>
        <v>1</v>
      </c>
      <c r="L55" s="24">
        <f>MIN(求节点(装备产销验证!$B$6:$B$165,装备产销验证!AK$6:AK$165,$D55)/40/IF(RIGHT(L$5,1)="+",1,(MAX(X$6:X55)+1)),1)</f>
        <v>1</v>
      </c>
      <c r="M55" s="24">
        <f>MIN(求节点(装备产销验证!$B$6:$B$165,装备产销验证!AL$6:AL$165,$D55)/40/IF(RIGHT(M$5,1)="+",1,(MAX(Y$6:Y55)+1)),1)</f>
        <v>0.12512688880756984</v>
      </c>
      <c r="N55" s="24">
        <f>MIN(求节点(装备产销验证!$B$6:$B$165,装备产销验证!AM$6:AM$165,$D55)/40/IF(RIGHT(N$5,1)="+",1,(MAX(Z$6:Z55)+1)),1)</f>
        <v>0.22154700923345838</v>
      </c>
      <c r="O55" s="24">
        <f>MIN(求节点(装备产销验证!$B$6:$B$165,装备产销验证!AN$6:AN$165,$D55)/40/IF(RIGHT(O$5,1)="+",1,(MAX(AA$6:AA55)+1)),1)</f>
        <v>4.103084900652313E-2</v>
      </c>
      <c r="P55" s="24">
        <f>MIN(求节点(装备产销验证!$B$6:$B$165,装备产销验证!AO$6:AO$165,$D55)/40/IF(RIGHT(P$5,1)="+",1,(MAX(AB$6:AB55)+1)),1)</f>
        <v>6.9671902647312475E-2</v>
      </c>
      <c r="Q55" s="79">
        <f>IF(E55=0,0,MIN(INDEX(前期规划!$C$48:$C$53,MATCH(Q$5,前期规划!$B$48:$B$53,0)),INDEX(前期规划!$BC$11:$BG$53,MATCH($B55,前期规划!$Q$11:$Q$53,0),MATCH(节奏预期!$B$43,前期规划!$BC$10:$BG$10,0))))</f>
        <v>0</v>
      </c>
      <c r="R55" s="79">
        <f>IF(F55=0,0,MIN(INDEX(前期规划!$C$48:$C$53,MATCH(R$5,前期规划!$B$48:$B$53,0)),INDEX(前期规划!$BC$11:$BG$53,MATCH($B55,前期规划!$Q$11:$Q$53,0),MATCH(节奏预期!$B$43,前期规划!$BC$10:$BG$10,0))))</f>
        <v>0</v>
      </c>
      <c r="S55" s="79">
        <f>IF(G55=0,0,MIN(INDEX(前期规划!$C$48:$C$53,MATCH(S$5,前期规划!$B$48:$B$53,0)),INDEX(前期规划!$BC$11:$BG$53,MATCH($B55,前期规划!$Q$11:$Q$53,0),MATCH(节奏预期!$B$43,前期规划!$BC$10:$BG$10,0))))</f>
        <v>0</v>
      </c>
      <c r="T55" s="79">
        <f>IF(H55=0,0,MIN(INDEX(前期规划!$C$48:$C$53,MATCH(T$5,前期规划!$B$48:$B$53,0)),INDEX(前期规划!$BC$11:$BG$53,MATCH($B55,前期规划!$Q$11:$Q$53,0),MATCH(节奏预期!$B$43,前期规划!$BC$10:$BG$10,0))))</f>
        <v>57.916666666666671</v>
      </c>
      <c r="U55" s="79">
        <f>IF(I55=0,0,MIN(INDEX(前期规划!$C$48:$C$53,MATCH(U$5,前期规划!$B$48:$B$53,0)),INDEX(前期规划!$BC$11:$BG$53,MATCH($B55,前期规划!$Q$11:$Q$53,0),MATCH(节奏预期!$B$43,前期规划!$BC$10:$BG$10,0))))</f>
        <v>57.916666666666671</v>
      </c>
      <c r="V55" s="79">
        <f>IF(J55=0,0,MIN(INDEX(前期规划!$C$48:$C$53,MATCH(V$5,前期规划!$B$48:$B$53,0)),INDEX(前期规划!$BC$11:$BG$53,MATCH($B55,前期规划!$Q$11:$Q$53,0),MATCH(节奏预期!$B$43,前期规划!$BC$10:$BG$10,0))))</f>
        <v>0</v>
      </c>
      <c r="W55" s="109">
        <f>IF(Q55=0,0,IF(Q55&gt;MAX(装备突破!D$6:D$22),MAX(装备突破!D$6:D$22),IF(Q55=0,0,IF(Q55&lt;装备突破!D$6,0,IFERROR(MATCH(Q55,装备突破!D$6:D$22,0)-1,MATCH(Q55,装备突破!D$6:D$22,1))))))</f>
        <v>0</v>
      </c>
      <c r="X55" s="109">
        <f>IF(R55=0,0,IF(R55&gt;MAX(装备突破!E$6:E$22),MAX(装备突破!E$6:E$22),IF(R55=0,0,IF(R55&lt;装备突破!E$6,0,IFERROR(MATCH(R55,装备突破!E$6:E$22,0)-1,MATCH(R55,装备突破!E$6:E$22,1))))))</f>
        <v>0</v>
      </c>
      <c r="Y55" s="109">
        <f>IF(S55=0,0,IF(S55&gt;MAX(装备突破!F$6:F$22),MAX(装备突破!F$6:F$22),IF(S55=0,0,IF(S55&lt;装备突破!F$6,0,IFERROR(MATCH(S55,装备突破!F$6:F$22,0)-1,MATCH(S55,装备突破!F$6:F$22,1))))))</f>
        <v>0</v>
      </c>
      <c r="Z55" s="109">
        <f>IF(T55=0,0,IF(T55&gt;MAX(装备突破!G$6:G$22),MAX(装备突破!G$6:G$22),IF(T55=0,0,IF(T55&lt;装备突破!G$6,0,IFERROR(MATCH(T55,装备突破!G$6:G$22,0)-1,MATCH(T55,装备突破!G$6:G$22,1))))))</f>
        <v>5</v>
      </c>
      <c r="AA55" s="109">
        <f>IF(U55=0,0,IF(U55&gt;MAX(装备突破!H$6:H$22),MAX(装备突破!H$6:H$22),IF(U55=0,0,IF(U55&lt;装备突破!H$6,0,IFERROR(MATCH(U55,装备突破!H$6:H$22,0)-1,MATCH(U55,装备突破!H$6:H$22,1))))))</f>
        <v>5</v>
      </c>
      <c r="AB55" s="109">
        <f>IF(V55=0,0,IF(V55&gt;MAX(装备突破!I$6:I$22),MAX(装备突破!I$6:I$22),IF(V55=0,0,IF(V55&lt;装备突破!I$6,0,IFERROR(MATCH(V55,装备突破!I$6:I$22,0)-1,MATCH(V55,装备突破!I$6:I$22,1))))))</f>
        <v>0</v>
      </c>
    </row>
    <row r="56" spans="1:28" s="37" customFormat="1" x14ac:dyDescent="0.15">
      <c r="A56" s="34">
        <v>14</v>
      </c>
      <c r="B56" s="76">
        <f t="shared" si="2"/>
        <v>330</v>
      </c>
      <c r="C56" s="70">
        <f t="shared" si="3"/>
        <v>30</v>
      </c>
      <c r="D56" s="97">
        <f>求节点(节奏总纲!$Q$4:$Q$163,节奏总纲!$O$4:$O$163,B56)</f>
        <v>85.820415145982849</v>
      </c>
      <c r="E56" s="97">
        <f>IF(SUM(F56:$J56)&gt;=INDEX(前期规划!$G$17:$K$17,MATCH($B$43,前期规划!$G$10:$K$10,0)),0,
IF(SUM(F56:$J56)+INDEX(前期规划!$Y$11:$BB$53,MATCH(节奏预期!$B56,前期规划!$Q$11:$Q$53,0),MATCH(节奏预期!$B$43&amp;节奏预期!E$5,前期规划!$Y$8:$BB$8,0))&gt;=INDEX(前期规划!$G$17:$K$17,MATCH($B$43,前期规划!$G$10:$K$10,0)),INDEX(前期规划!$G$17:$K$17,MATCH($B$43,前期规划!$G$10:$K$10,0))-SUM(F56:$J56),
INDEX(前期规划!$Y$11:$BB$53,MATCH(节奏预期!$B56,前期规划!$Q$11:$Q$53,0),MATCH(节奏预期!$B$43&amp;节奏预期!E$5,前期规划!$Y$8:$BB$8,0))))</f>
        <v>0</v>
      </c>
      <c r="F56" s="97">
        <f>IF(SUM(G56:$J56)&gt;=INDEX(前期规划!$G$17:$K$17,MATCH($B$43,前期规划!$G$10:$K$10,0)),0,
IF(SUM(G56:$J56)+INDEX(前期规划!$Y$11:$BB$53,MATCH(节奏预期!$B56,前期规划!$Q$11:$Q$53,0),MATCH(节奏预期!$B$43&amp;节奏预期!F$5,前期规划!$Y$8:$BB$8,0))&gt;=INDEX(前期规划!$G$17:$K$17,MATCH($B$43,前期规划!$G$10:$K$10,0)),INDEX(前期规划!$G$17:$K$17,MATCH($B$43,前期规划!$G$10:$K$10,0))-SUM(G56:$J56),
INDEX(前期规划!$Y$11:$BB$53,MATCH(节奏预期!$B56,前期规划!$Q$11:$Q$53,0),MATCH(节奏预期!$B$43&amp;节奏预期!F$5,前期规划!$Y$8:$BB$8,0))))</f>
        <v>0</v>
      </c>
      <c r="G56" s="97">
        <f>IF(SUM(H56:$J56)&gt;=INDEX(前期规划!$G$17:$K$17,MATCH($B$43,前期规划!$G$10:$K$10,0)),0,
IF(SUM(H56:$J56)+INDEX(前期规划!$Y$11:$BB$53,MATCH(节奏预期!$B56,前期规划!$Q$11:$Q$53,0),MATCH(节奏预期!$B$43&amp;节奏预期!G$5,前期规划!$Y$8:$BB$8,0))&gt;=INDEX(前期规划!$G$17:$K$17,MATCH($B$43,前期规划!$G$10:$K$10,0)),INDEX(前期规划!$G$17:$K$17,MATCH($B$43,前期规划!$G$10:$K$10,0))-SUM(H56:$J56),
INDEX(前期规划!$Y$11:$BB$53,MATCH(节奏预期!$B56,前期规划!$Q$11:$Q$53,0),MATCH(节奏预期!$B$43&amp;节奏预期!G$5,前期规划!$Y$8:$BB$8,0))))</f>
        <v>0</v>
      </c>
      <c r="H56" s="97">
        <f>IF(SUM(I56:$J56)&gt;=INDEX(前期规划!$G$17:$K$17,MATCH($B$43,前期规划!$G$10:$K$10,0)),0,
IF(SUM(I56:$J56)+INDEX(前期规划!$Y$11:$BB$53,MATCH(节奏预期!$B56,前期规划!$Q$11:$Q$53,0),MATCH(节奏预期!$B$43&amp;节奏预期!H$5,前期规划!$Y$8:$BB$8,0))&gt;=INDEX(前期规划!$G$17:$K$17,MATCH($B$43,前期规划!$G$10:$K$10,0)),INDEX(前期规划!$G$17:$K$17,MATCH($B$43,前期规划!$G$10:$K$10,0))-SUM(I56:$J56),
INDEX(前期规划!$Y$11:$BB$53,MATCH(节奏预期!$B56,前期规划!$Q$11:$Q$53,0),MATCH(节奏预期!$B$43&amp;节奏预期!H$5,前期规划!$Y$8:$BB$8,0))))</f>
        <v>16.25</v>
      </c>
      <c r="I56" s="97">
        <f>IF(SUM(J56:$J56)&gt;=INDEX(前期规划!$G$17:$K$17,MATCH($B$43,前期规划!$G$10:$K$10,0)),0,
IF(SUM(J56:$J56)+INDEX(前期规划!$Y$11:$BB$53,MATCH(节奏预期!$B56,前期规划!$Q$11:$Q$53,0),MATCH(节奏预期!$B$43&amp;节奏预期!I$5,前期规划!$Y$8:$BB$8,0))&gt;=INDEX(前期规划!$G$17:$K$17,MATCH($B$43,前期规划!$G$10:$K$10,0)),INDEX(前期规划!$G$17:$K$17,MATCH($B$43,前期规划!$G$10:$K$10,0))-SUM(J56:$J56),
INDEX(前期规划!$Y$11:$BB$53,MATCH(节奏预期!$B56,前期规划!$Q$11:$Q$53,0),MATCH(节奏预期!$B$43&amp;节奏预期!I$5,前期规划!$Y$8:$BB$8,0))))</f>
        <v>3.75</v>
      </c>
      <c r="J56" s="97">
        <f>INDEX(前期规划!$Y$11:$BB$53,MATCH(节奏预期!$B56,前期规划!$Q$11:$Q$53,0),MATCH(节奏预期!$B$43&amp;节奏预期!J$5,前期规划!$Y$8:$BB$8,0))</f>
        <v>0</v>
      </c>
      <c r="K56" s="24">
        <f>MIN(求节点(装备产销验证!$B$6:$B$165,装备产销验证!AJ$6:AJ$165,$D56)/40/IF(RIGHT(K$5,1)="+",1,(MAX(W$6:W56)+1)),1)</f>
        <v>1</v>
      </c>
      <c r="L56" s="24">
        <f>MIN(求节点(装备产销验证!$B$6:$B$165,装备产销验证!AK$6:AK$165,$D56)/40/IF(RIGHT(L$5,1)="+",1,(MAX(X$6:X56)+1)),1)</f>
        <v>1</v>
      </c>
      <c r="M56" s="24">
        <f>MIN(求节点(装备产销验证!$B$6:$B$165,装备产销验证!AL$6:AL$165,$D56)/40/IF(RIGHT(M$5,1)="+",1,(MAX(Y$6:Y56)+1)),1)</f>
        <v>0.15344728873879812</v>
      </c>
      <c r="N56" s="24">
        <f>MIN(求节点(装备产销验证!$B$6:$B$165,装备产销验证!AM$6:AM$165,$D56)/40/IF(RIGHT(N$5,1)="+",1,(MAX(Z$6:Z56)+1)),1)</f>
        <v>0.25248935713581916</v>
      </c>
      <c r="O56" s="24">
        <f>MIN(求节点(装备产销验证!$B$6:$B$165,装备产销验证!AN$6:AN$165,$D56)/40/IF(RIGHT(O$5,1)="+",1,(MAX(AA$6:AA56)+1)),1)</f>
        <v>4.6349091179382622E-2</v>
      </c>
      <c r="P56" s="24">
        <f>MIN(求节点(装备产销验证!$B$6:$B$165,装备产销验证!AO$6:AO$165,$D56)/40/IF(RIGHT(P$5,1)="+",1,(MAX(AB$6:AB56)+1)),1)</f>
        <v>8.0163332136193061E-2</v>
      </c>
      <c r="Q56" s="79">
        <f>IF(E56=0,0,MIN(INDEX(前期规划!$C$48:$C$53,MATCH(Q$5,前期规划!$B$48:$B$53,0)),INDEX(前期规划!$BC$11:$BG$53,MATCH($B56,前期规划!$Q$11:$Q$53,0),MATCH(节奏预期!$B$43,前期规划!$BC$10:$BG$10,0))))</f>
        <v>0</v>
      </c>
      <c r="R56" s="79">
        <f>IF(F56=0,0,MIN(INDEX(前期规划!$C$48:$C$53,MATCH(R$5,前期规划!$B$48:$B$53,0)),INDEX(前期规划!$BC$11:$BG$53,MATCH($B56,前期规划!$Q$11:$Q$53,0),MATCH(节奏预期!$B$43,前期规划!$BC$10:$BG$10,0))))</f>
        <v>0</v>
      </c>
      <c r="S56" s="79">
        <f>IF(G56=0,0,MIN(INDEX(前期规划!$C$48:$C$53,MATCH(S$5,前期规划!$B$48:$B$53,0)),INDEX(前期规划!$BC$11:$BG$53,MATCH($B56,前期规划!$Q$11:$Q$53,0),MATCH(节奏预期!$B$43,前期规划!$BC$10:$BG$10,0))))</f>
        <v>0</v>
      </c>
      <c r="T56" s="79">
        <f>IF(H56=0,0,MIN(INDEX(前期规划!$C$48:$C$53,MATCH(T$5,前期规划!$B$48:$B$53,0)),INDEX(前期规划!$BC$11:$BG$53,MATCH($B56,前期规划!$Q$11:$Q$53,0),MATCH(节奏预期!$B$43,前期规划!$BC$10:$BG$10,0))))</f>
        <v>60.625</v>
      </c>
      <c r="U56" s="79">
        <f>IF(I56=0,0,MIN(INDEX(前期规划!$C$48:$C$53,MATCH(U$5,前期规划!$B$48:$B$53,0)),INDEX(前期规划!$BC$11:$BG$53,MATCH($B56,前期规划!$Q$11:$Q$53,0),MATCH(节奏预期!$B$43,前期规划!$BC$10:$BG$10,0))))</f>
        <v>60.625</v>
      </c>
      <c r="V56" s="79">
        <f>IF(J56=0,0,MIN(INDEX(前期规划!$C$48:$C$53,MATCH(V$5,前期规划!$B$48:$B$53,0)),INDEX(前期规划!$BC$11:$BG$53,MATCH($B56,前期规划!$Q$11:$Q$53,0),MATCH(节奏预期!$B$43,前期规划!$BC$10:$BG$10,0))))</f>
        <v>0</v>
      </c>
      <c r="W56" s="109">
        <f>IF(Q56=0,0,IF(Q56&gt;MAX(装备突破!D$6:D$22),MAX(装备突破!D$6:D$22),IF(Q56=0,0,IF(Q56&lt;装备突破!D$6,0,IFERROR(MATCH(Q56,装备突破!D$6:D$22,0)-1,MATCH(Q56,装备突破!D$6:D$22,1))))))</f>
        <v>0</v>
      </c>
      <c r="X56" s="109">
        <f>IF(R56=0,0,IF(R56&gt;MAX(装备突破!E$6:E$22),MAX(装备突破!E$6:E$22),IF(R56=0,0,IF(R56&lt;装备突破!E$6,0,IFERROR(MATCH(R56,装备突破!E$6:E$22,0)-1,MATCH(R56,装备突破!E$6:E$22,1))))))</f>
        <v>0</v>
      </c>
      <c r="Y56" s="109">
        <f>IF(S56=0,0,IF(S56&gt;MAX(装备突破!F$6:F$22),MAX(装备突破!F$6:F$22),IF(S56=0,0,IF(S56&lt;装备突破!F$6,0,IFERROR(MATCH(S56,装备突破!F$6:F$22,0)-1,MATCH(S56,装备突破!F$6:F$22,1))))))</f>
        <v>0</v>
      </c>
      <c r="Z56" s="109">
        <f>IF(T56=0,0,IF(T56&gt;MAX(装备突破!G$6:G$22),MAX(装备突破!G$6:G$22),IF(T56=0,0,IF(T56&lt;装备突破!G$6,0,IFERROR(MATCH(T56,装备突破!G$6:G$22,0)-1,MATCH(T56,装备突破!G$6:G$22,1))))))</f>
        <v>6</v>
      </c>
      <c r="AA56" s="109">
        <f>IF(U56=0,0,IF(U56&gt;MAX(装备突破!H$6:H$22),MAX(装备突破!H$6:H$22),IF(U56=0,0,IF(U56&lt;装备突破!H$6,0,IFERROR(MATCH(U56,装备突破!H$6:H$22,0)-1,MATCH(U56,装备突破!H$6:H$22,1))))))</f>
        <v>6</v>
      </c>
      <c r="AB56" s="109">
        <f>IF(V56=0,0,IF(V56&gt;MAX(装备突破!I$6:I$22),MAX(装备突破!I$6:I$22),IF(V56=0,0,IF(V56&lt;装备突破!I$6,0,IFERROR(MATCH(V56,装备突破!I$6:I$22,0)-1,MATCH(V56,装备突破!I$6:I$22,1))))))</f>
        <v>0</v>
      </c>
    </row>
    <row r="57" spans="1:28" s="37" customFormat="1" x14ac:dyDescent="0.15">
      <c r="A57" s="34">
        <v>15</v>
      </c>
      <c r="B57" s="76">
        <f t="shared" si="2"/>
        <v>360</v>
      </c>
      <c r="C57" s="70">
        <f t="shared" si="3"/>
        <v>30</v>
      </c>
      <c r="D57" s="97">
        <f>求节点(节奏总纲!$Q$4:$Q$163,节奏总纲!$O$4:$O$163,B57)</f>
        <v>87.064762367263285</v>
      </c>
      <c r="E57" s="97">
        <f>IF(SUM(F57:$J57)&gt;=INDEX(前期规划!$G$17:$K$17,MATCH($B$43,前期规划!$G$10:$K$10,0)),0,
IF(SUM(F57:$J57)+INDEX(前期规划!$Y$11:$BB$53,MATCH(节奏预期!$B57,前期规划!$Q$11:$Q$53,0),MATCH(节奏预期!$B$43&amp;节奏预期!E$5,前期规划!$Y$8:$BB$8,0))&gt;=INDEX(前期规划!$G$17:$K$17,MATCH($B$43,前期规划!$G$10:$K$10,0)),INDEX(前期规划!$G$17:$K$17,MATCH($B$43,前期规划!$G$10:$K$10,0))-SUM(F57:$J57),
INDEX(前期规划!$Y$11:$BB$53,MATCH(节奏预期!$B57,前期规划!$Q$11:$Q$53,0),MATCH(节奏预期!$B$43&amp;节奏预期!E$5,前期规划!$Y$8:$BB$8,0))))</f>
        <v>0</v>
      </c>
      <c r="F57" s="97">
        <f>IF(SUM(G57:$J57)&gt;=INDEX(前期规划!$G$17:$K$17,MATCH($B$43,前期规划!$G$10:$K$10,0)),0,
IF(SUM(G57:$J57)+INDEX(前期规划!$Y$11:$BB$53,MATCH(节奏预期!$B57,前期规划!$Q$11:$Q$53,0),MATCH(节奏预期!$B$43&amp;节奏预期!F$5,前期规划!$Y$8:$BB$8,0))&gt;=INDEX(前期规划!$G$17:$K$17,MATCH($B$43,前期规划!$G$10:$K$10,0)),INDEX(前期规划!$G$17:$K$17,MATCH($B$43,前期规划!$G$10:$K$10,0))-SUM(G57:$J57),
INDEX(前期规划!$Y$11:$BB$53,MATCH(节奏预期!$B57,前期规划!$Q$11:$Q$53,0),MATCH(节奏预期!$B$43&amp;节奏预期!F$5,前期规划!$Y$8:$BB$8,0))))</f>
        <v>0</v>
      </c>
      <c r="G57" s="97">
        <f>IF(SUM(H57:$J57)&gt;=INDEX(前期规划!$G$17:$K$17,MATCH($B$43,前期规划!$G$10:$K$10,0)),0,
IF(SUM(H57:$J57)+INDEX(前期规划!$Y$11:$BB$53,MATCH(节奏预期!$B57,前期规划!$Q$11:$Q$53,0),MATCH(节奏预期!$B$43&amp;节奏预期!G$5,前期规划!$Y$8:$BB$8,0))&gt;=INDEX(前期规划!$G$17:$K$17,MATCH($B$43,前期规划!$G$10:$K$10,0)),INDEX(前期规划!$G$17:$K$17,MATCH($B$43,前期规划!$G$10:$K$10,0))-SUM(H57:$J57),
INDEX(前期规划!$Y$11:$BB$53,MATCH(节奏预期!$B57,前期规划!$Q$11:$Q$53,0),MATCH(节奏预期!$B$43&amp;节奏预期!G$5,前期规划!$Y$8:$BB$8,0))))</f>
        <v>0</v>
      </c>
      <c r="H57" s="97">
        <f>IF(SUM(I57:$J57)&gt;=INDEX(前期规划!$G$17:$K$17,MATCH($B$43,前期规划!$G$10:$K$10,0)),0,
IF(SUM(I57:$J57)+INDEX(前期规划!$Y$11:$BB$53,MATCH(节奏预期!$B57,前期规划!$Q$11:$Q$53,0),MATCH(节奏预期!$B$43&amp;节奏预期!H$5,前期规划!$Y$8:$BB$8,0))&gt;=INDEX(前期规划!$G$17:$K$17,MATCH($B$43,前期规划!$G$10:$K$10,0)),INDEX(前期规划!$G$17:$K$17,MATCH($B$43,前期规划!$G$10:$K$10,0))-SUM(I57:$J57),
INDEX(前期规划!$Y$11:$BB$53,MATCH(节奏预期!$B57,前期规划!$Q$11:$Q$53,0),MATCH(节奏预期!$B$43&amp;节奏预期!H$5,前期规划!$Y$8:$BB$8,0))))</f>
        <v>15</v>
      </c>
      <c r="I57" s="97">
        <f>IF(SUM(J57:$J57)&gt;=INDEX(前期规划!$G$17:$K$17,MATCH($B$43,前期规划!$G$10:$K$10,0)),0,
IF(SUM(J57:$J57)+INDEX(前期规划!$Y$11:$BB$53,MATCH(节奏预期!$B57,前期规划!$Q$11:$Q$53,0),MATCH(节奏预期!$B$43&amp;节奏预期!I$5,前期规划!$Y$8:$BB$8,0))&gt;=INDEX(前期规划!$G$17:$K$17,MATCH($B$43,前期规划!$G$10:$K$10,0)),INDEX(前期规划!$G$17:$K$17,MATCH($B$43,前期规划!$G$10:$K$10,0))-SUM(J57:$J57),
INDEX(前期规划!$Y$11:$BB$53,MATCH(节奏预期!$B57,前期规划!$Q$11:$Q$53,0),MATCH(节奏预期!$B$43&amp;节奏预期!I$5,前期规划!$Y$8:$BB$8,0))))</f>
        <v>5</v>
      </c>
      <c r="J57" s="97">
        <f>INDEX(前期规划!$Y$11:$BB$53,MATCH(节奏预期!$B57,前期规划!$Q$11:$Q$53,0),MATCH(节奏预期!$B$43&amp;节奏预期!J$5,前期规划!$Y$8:$BB$8,0))</f>
        <v>0</v>
      </c>
      <c r="K57" s="24">
        <f>MIN(求节点(装备产销验证!$B$6:$B$165,装备产销验证!AJ$6:AJ$165,$D57)/40/IF(RIGHT(K$5,1)="+",1,(MAX(W$6:W57)+1)),1)</f>
        <v>1</v>
      </c>
      <c r="L57" s="24">
        <f>MIN(求节点(装备产销验证!$B$6:$B$165,装备产销验证!AK$6:AK$165,$D57)/40/IF(RIGHT(L$5,1)="+",1,(MAX(X$6:X57)+1)),1)</f>
        <v>1</v>
      </c>
      <c r="M57" s="24">
        <f>MIN(求节点(装备产销验证!$B$6:$B$165,装备产销验证!AL$6:AL$165,$D57)/40/IF(RIGHT(M$5,1)="+",1,(MAX(Y$6:Y57)+1)),1)</f>
        <v>0.18416306092240853</v>
      </c>
      <c r="N57" s="24">
        <f>MIN(求节点(装备产销验证!$B$6:$B$165,装备产销验证!AM$6:AM$165,$D57)/40/IF(RIGHT(N$5,1)="+",1,(MAX(Z$6:Z57)+1)),1)</f>
        <v>0.28458085597056043</v>
      </c>
      <c r="O57" s="24">
        <f>MIN(求节点(装备产销验证!$B$6:$B$165,装备产销验证!AN$6:AN$165,$D57)/40/IF(RIGHT(O$5,1)="+",1,(MAX(AA$6:AA57)+1)),1)</f>
        <v>5.1603315323148068E-2</v>
      </c>
      <c r="P57" s="24">
        <f>MIN(求节点(装备产销验证!$B$6:$B$165,装备产销验证!AO$6:AO$165,$D57)/40/IF(RIGHT(P$5,1)="+",1,(MAX(AB$6:AB57)+1)),1)</f>
        <v>9.0513104709631489E-2</v>
      </c>
      <c r="Q57" s="79">
        <f>IF(E57=0,0,MIN(INDEX(前期规划!$C$48:$C$53,MATCH(Q$5,前期规划!$B$48:$B$53,0)),INDEX(前期规划!$BC$11:$BG$53,MATCH($B57,前期规划!$Q$11:$Q$53,0),MATCH(节奏预期!$B$43,前期规划!$BC$10:$BG$10,0))))</f>
        <v>0</v>
      </c>
      <c r="R57" s="79">
        <f>IF(F57=0,0,MIN(INDEX(前期规划!$C$48:$C$53,MATCH(R$5,前期规划!$B$48:$B$53,0)),INDEX(前期规划!$BC$11:$BG$53,MATCH($B57,前期规划!$Q$11:$Q$53,0),MATCH(节奏预期!$B$43,前期规划!$BC$10:$BG$10,0))))</f>
        <v>0</v>
      </c>
      <c r="S57" s="79">
        <f>IF(G57=0,0,MIN(INDEX(前期规划!$C$48:$C$53,MATCH(S$5,前期规划!$B$48:$B$53,0)),INDEX(前期规划!$BC$11:$BG$53,MATCH($B57,前期规划!$Q$11:$Q$53,0),MATCH(节奏预期!$B$43,前期规划!$BC$10:$BG$10,0))))</f>
        <v>0</v>
      </c>
      <c r="T57" s="79">
        <f>IF(H57=0,0,MIN(INDEX(前期规划!$C$48:$C$53,MATCH(T$5,前期规划!$B$48:$B$53,0)),INDEX(前期规划!$BC$11:$BG$53,MATCH($B57,前期规划!$Q$11:$Q$53,0),MATCH(节奏预期!$B$43,前期规划!$BC$10:$BG$10,0))))</f>
        <v>62.5</v>
      </c>
      <c r="U57" s="79">
        <f>IF(I57=0,0,MIN(INDEX(前期规划!$C$48:$C$53,MATCH(U$5,前期规划!$B$48:$B$53,0)),INDEX(前期规划!$BC$11:$BG$53,MATCH($B57,前期规划!$Q$11:$Q$53,0),MATCH(节奏预期!$B$43,前期规划!$BC$10:$BG$10,0))))</f>
        <v>62.5</v>
      </c>
      <c r="V57" s="79">
        <f>IF(J57=0,0,MIN(INDEX(前期规划!$C$48:$C$53,MATCH(V$5,前期规划!$B$48:$B$53,0)),INDEX(前期规划!$BC$11:$BG$53,MATCH($B57,前期规划!$Q$11:$Q$53,0),MATCH(节奏预期!$B$43,前期规划!$BC$10:$BG$10,0))))</f>
        <v>0</v>
      </c>
      <c r="W57" s="109">
        <f>IF(Q57=0,0,IF(Q57&gt;MAX(装备突破!D$6:D$22),MAX(装备突破!D$6:D$22),IF(Q57=0,0,IF(Q57&lt;装备突破!D$6,0,IFERROR(MATCH(Q57,装备突破!D$6:D$22,0)-1,MATCH(Q57,装备突破!D$6:D$22,1))))))</f>
        <v>0</v>
      </c>
      <c r="X57" s="109">
        <f>IF(R57=0,0,IF(R57&gt;MAX(装备突破!E$6:E$22),MAX(装备突破!E$6:E$22),IF(R57=0,0,IF(R57&lt;装备突破!E$6,0,IFERROR(MATCH(R57,装备突破!E$6:E$22,0)-1,MATCH(R57,装备突破!E$6:E$22,1))))))</f>
        <v>0</v>
      </c>
      <c r="Y57" s="109">
        <f>IF(S57=0,0,IF(S57&gt;MAX(装备突破!F$6:F$22),MAX(装备突破!F$6:F$22),IF(S57=0,0,IF(S57&lt;装备突破!F$6,0,IFERROR(MATCH(S57,装备突破!F$6:F$22,0)-1,MATCH(S57,装备突破!F$6:F$22,1))))))</f>
        <v>0</v>
      </c>
      <c r="Z57" s="109">
        <f>IF(T57=0,0,IF(T57&gt;MAX(装备突破!G$6:G$22),MAX(装备突破!G$6:G$22),IF(T57=0,0,IF(T57&lt;装备突破!G$6,0,IFERROR(MATCH(T57,装备突破!G$6:G$22,0)-1,MATCH(T57,装备突破!G$6:G$22,1))))))</f>
        <v>6</v>
      </c>
      <c r="AA57" s="109">
        <f>IF(U57=0,0,IF(U57&gt;MAX(装备突破!H$6:H$22),MAX(装备突破!H$6:H$22),IF(U57=0,0,IF(U57&lt;装备突破!H$6,0,IFERROR(MATCH(U57,装备突破!H$6:H$22,0)-1,MATCH(U57,装备突破!H$6:H$22,1))))))</f>
        <v>6</v>
      </c>
      <c r="AB57" s="109">
        <f>IF(V57=0,0,IF(V57&gt;MAX(装备突破!I$6:I$22),MAX(装备突破!I$6:I$22),IF(V57=0,0,IF(V57&lt;装备突破!I$6,0,IFERROR(MATCH(V57,装备突破!I$6:I$22,0)-1,MATCH(V57,装备突破!I$6:I$22,1))))))</f>
        <v>0</v>
      </c>
    </row>
    <row r="58" spans="1:28" s="37" customFormat="1" x14ac:dyDescent="0.15">
      <c r="A58" s="34">
        <v>16</v>
      </c>
      <c r="B58" s="76">
        <f t="shared" si="2"/>
        <v>390</v>
      </c>
      <c r="C58" s="70">
        <f t="shared" si="3"/>
        <v>30</v>
      </c>
      <c r="D58" s="97">
        <f>求节点(节奏总纲!$Q$4:$Q$163,节奏总纲!$O$4:$O$163,B58)</f>
        <v>88.193498203421839</v>
      </c>
      <c r="E58" s="97">
        <f>IF(SUM(F58:$J58)&gt;=INDEX(前期规划!$G$17:$K$17,MATCH($B$43,前期规划!$G$10:$K$10,0)),0,
IF(SUM(F58:$J58)+INDEX(前期规划!$Y$11:$BB$53,MATCH(节奏预期!$B58,前期规划!$Q$11:$Q$53,0),MATCH(节奏预期!$B$43&amp;节奏预期!E$5,前期规划!$Y$8:$BB$8,0))&gt;=INDEX(前期规划!$G$17:$K$17,MATCH($B$43,前期规划!$G$10:$K$10,0)),INDEX(前期规划!$G$17:$K$17,MATCH($B$43,前期规划!$G$10:$K$10,0))-SUM(F58:$J58),
INDEX(前期规划!$Y$11:$BB$53,MATCH(节奏预期!$B58,前期规划!$Q$11:$Q$53,0),MATCH(节奏预期!$B$43&amp;节奏预期!E$5,前期规划!$Y$8:$BB$8,0))))</f>
        <v>0</v>
      </c>
      <c r="F58" s="97">
        <f>IF(SUM(G58:$J58)&gt;=INDEX(前期规划!$G$17:$K$17,MATCH($B$43,前期规划!$G$10:$K$10,0)),0,
IF(SUM(G58:$J58)+INDEX(前期规划!$Y$11:$BB$53,MATCH(节奏预期!$B58,前期规划!$Q$11:$Q$53,0),MATCH(节奏预期!$B$43&amp;节奏预期!F$5,前期规划!$Y$8:$BB$8,0))&gt;=INDEX(前期规划!$G$17:$K$17,MATCH($B$43,前期规划!$G$10:$K$10,0)),INDEX(前期规划!$G$17:$K$17,MATCH($B$43,前期规划!$G$10:$K$10,0))-SUM(G58:$J58),
INDEX(前期规划!$Y$11:$BB$53,MATCH(节奏预期!$B58,前期规划!$Q$11:$Q$53,0),MATCH(节奏预期!$B$43&amp;节奏预期!F$5,前期规划!$Y$8:$BB$8,0))))</f>
        <v>0</v>
      </c>
      <c r="G58" s="97">
        <f>IF(SUM(H58:$J58)&gt;=INDEX(前期规划!$G$17:$K$17,MATCH($B$43,前期规划!$G$10:$K$10,0)),0,
IF(SUM(H58:$J58)+INDEX(前期规划!$Y$11:$BB$53,MATCH(节奏预期!$B58,前期规划!$Q$11:$Q$53,0),MATCH(节奏预期!$B$43&amp;节奏预期!G$5,前期规划!$Y$8:$BB$8,0))&gt;=INDEX(前期规划!$G$17:$K$17,MATCH($B$43,前期规划!$G$10:$K$10,0)),INDEX(前期规划!$G$17:$K$17,MATCH($B$43,前期规划!$G$10:$K$10,0))-SUM(H58:$J58),
INDEX(前期规划!$Y$11:$BB$53,MATCH(节奏预期!$B58,前期规划!$Q$11:$Q$53,0),MATCH(节奏预期!$B$43&amp;节奏预期!G$5,前期规划!$Y$8:$BB$8,0))))</f>
        <v>0</v>
      </c>
      <c r="H58" s="97">
        <f>IF(SUM(I58:$J58)&gt;=INDEX(前期规划!$G$17:$K$17,MATCH($B$43,前期规划!$G$10:$K$10,0)),0,
IF(SUM(I58:$J58)+INDEX(前期规划!$Y$11:$BB$53,MATCH(节奏预期!$B58,前期规划!$Q$11:$Q$53,0),MATCH(节奏预期!$B$43&amp;节奏预期!H$5,前期规划!$Y$8:$BB$8,0))&gt;=INDEX(前期规划!$G$17:$K$17,MATCH($B$43,前期规划!$G$10:$K$10,0)),INDEX(前期规划!$G$17:$K$17,MATCH($B$43,前期规划!$G$10:$K$10,0))-SUM(I58:$J58),
INDEX(前期规划!$Y$11:$BB$53,MATCH(节奏预期!$B58,前期规划!$Q$11:$Q$53,0),MATCH(节奏预期!$B$43&amp;节奏预期!H$5,前期规划!$Y$8:$BB$8,0))))</f>
        <v>13.75</v>
      </c>
      <c r="I58" s="97">
        <f>IF(SUM(J58:$J58)&gt;=INDEX(前期规划!$G$17:$K$17,MATCH($B$43,前期规划!$G$10:$K$10,0)),0,
IF(SUM(J58:$J58)+INDEX(前期规划!$Y$11:$BB$53,MATCH(节奏预期!$B58,前期规划!$Q$11:$Q$53,0),MATCH(节奏预期!$B$43&amp;节奏预期!I$5,前期规划!$Y$8:$BB$8,0))&gt;=INDEX(前期规划!$G$17:$K$17,MATCH($B$43,前期规划!$G$10:$K$10,0)),INDEX(前期规划!$G$17:$K$17,MATCH($B$43,前期规划!$G$10:$K$10,0))-SUM(J58:$J58),
INDEX(前期规划!$Y$11:$BB$53,MATCH(节奏预期!$B58,前期规划!$Q$11:$Q$53,0),MATCH(节奏预期!$B$43&amp;节奏预期!I$5,前期规划!$Y$8:$BB$8,0))))</f>
        <v>6.25</v>
      </c>
      <c r="J58" s="97">
        <f>INDEX(前期规划!$Y$11:$BB$53,MATCH(节奏预期!$B58,前期规划!$Q$11:$Q$53,0),MATCH(节奏预期!$B$43&amp;节奏预期!J$5,前期规划!$Y$8:$BB$8,0))</f>
        <v>0</v>
      </c>
      <c r="K58" s="24">
        <f>MIN(求节点(装备产销验证!$B$6:$B$165,装备产销验证!AJ$6:AJ$165,$D58)/40/IF(RIGHT(K$5,1)="+",1,(MAX(W$6:W58)+1)),1)</f>
        <v>1</v>
      </c>
      <c r="L58" s="24">
        <f>MIN(求节点(装备产销验证!$B$6:$B$165,装备产销验证!AK$6:AK$165,$D58)/40/IF(RIGHT(L$5,1)="+",1,(MAX(X$6:X58)+1)),1)</f>
        <v>1</v>
      </c>
      <c r="M58" s="24">
        <f>MIN(求节点(装备产销验证!$B$6:$B$165,装备产销验证!AL$6:AL$165,$D58)/40/IF(RIGHT(M$5,1)="+",1,(MAX(Y$6:Y58)+1)),1)</f>
        <v>0.21675335033066462</v>
      </c>
      <c r="N58" s="24">
        <f>MIN(求节点(装备产销验证!$B$6:$B$165,装备产销验证!AM$6:AM$165,$D58)/40/IF(RIGHT(N$5,1)="+",1,(MAX(Z$6:Z58)+1)),1)</f>
        <v>0.31683948987379978</v>
      </c>
      <c r="O58" s="24">
        <f>MIN(求节点(装备产销验证!$B$6:$B$165,装备产销验证!AN$6:AN$165,$D58)/40/IF(RIGHT(O$5,1)="+",1,(MAX(AA$6:AA58)+1)),1)</f>
        <v>5.6549361622065988E-2</v>
      </c>
      <c r="P58" s="24">
        <f>MIN(求节点(装备产销验证!$B$6:$B$165,装备产销验证!AO$6:AO$165,$D58)/40/IF(RIGHT(P$5,1)="+",1,(MAX(AB$6:AB58)+1)),1)</f>
        <v>0.10018095183915202</v>
      </c>
      <c r="Q58" s="79">
        <f>IF(E58=0,0,MIN(INDEX(前期规划!$C$48:$C$53,MATCH(Q$5,前期规划!$B$48:$B$53,0)),INDEX(前期规划!$BC$11:$BG$53,MATCH($B58,前期规划!$Q$11:$Q$53,0),MATCH(节奏预期!$B$43,前期规划!$BC$10:$BG$10,0))))</f>
        <v>0</v>
      </c>
      <c r="R58" s="79">
        <f>IF(F58=0,0,MIN(INDEX(前期规划!$C$48:$C$53,MATCH(R$5,前期规划!$B$48:$B$53,0)),INDEX(前期规划!$BC$11:$BG$53,MATCH($B58,前期规划!$Q$11:$Q$53,0),MATCH(节奏预期!$B$43,前期规划!$BC$10:$BG$10,0))))</f>
        <v>0</v>
      </c>
      <c r="S58" s="79">
        <f>IF(G58=0,0,MIN(INDEX(前期规划!$C$48:$C$53,MATCH(S$5,前期规划!$B$48:$B$53,0)),INDEX(前期规划!$BC$11:$BG$53,MATCH($B58,前期规划!$Q$11:$Q$53,0),MATCH(节奏预期!$B$43,前期规划!$BC$10:$BG$10,0))))</f>
        <v>0</v>
      </c>
      <c r="T58" s="79">
        <f>IF(H58=0,0,MIN(INDEX(前期规划!$C$48:$C$53,MATCH(T$5,前期规划!$B$48:$B$53,0)),INDEX(前期规划!$BC$11:$BG$53,MATCH($B58,前期规划!$Q$11:$Q$53,0),MATCH(节奏预期!$B$43,前期规划!$BC$10:$BG$10,0))))</f>
        <v>64.375</v>
      </c>
      <c r="U58" s="79">
        <f>IF(I58=0,0,MIN(INDEX(前期规划!$C$48:$C$53,MATCH(U$5,前期规划!$B$48:$B$53,0)),INDEX(前期规划!$BC$11:$BG$53,MATCH($B58,前期规划!$Q$11:$Q$53,0),MATCH(节奏预期!$B$43,前期规划!$BC$10:$BG$10,0))))</f>
        <v>64.375</v>
      </c>
      <c r="V58" s="79">
        <f>IF(J58=0,0,MIN(INDEX(前期规划!$C$48:$C$53,MATCH(V$5,前期规划!$B$48:$B$53,0)),INDEX(前期规划!$BC$11:$BG$53,MATCH($B58,前期规划!$Q$11:$Q$53,0),MATCH(节奏预期!$B$43,前期规划!$BC$10:$BG$10,0))))</f>
        <v>0</v>
      </c>
      <c r="W58" s="109">
        <f>IF(Q58=0,0,IF(Q58&gt;MAX(装备突破!D$6:D$22),MAX(装备突破!D$6:D$22),IF(Q58=0,0,IF(Q58&lt;装备突破!D$6,0,IFERROR(MATCH(Q58,装备突破!D$6:D$22,0)-1,MATCH(Q58,装备突破!D$6:D$22,1))))))</f>
        <v>0</v>
      </c>
      <c r="X58" s="109">
        <f>IF(R58=0,0,IF(R58&gt;MAX(装备突破!E$6:E$22),MAX(装备突破!E$6:E$22),IF(R58=0,0,IF(R58&lt;装备突破!E$6,0,IFERROR(MATCH(R58,装备突破!E$6:E$22,0)-1,MATCH(R58,装备突破!E$6:E$22,1))))))</f>
        <v>0</v>
      </c>
      <c r="Y58" s="109">
        <f>IF(S58=0,0,IF(S58&gt;MAX(装备突破!F$6:F$22),MAX(装备突破!F$6:F$22),IF(S58=0,0,IF(S58&lt;装备突破!F$6,0,IFERROR(MATCH(S58,装备突破!F$6:F$22,0)-1,MATCH(S58,装备突破!F$6:F$22,1))))))</f>
        <v>0</v>
      </c>
      <c r="Z58" s="109">
        <f>IF(T58=0,0,IF(T58&gt;MAX(装备突破!G$6:G$22),MAX(装备突破!G$6:G$22),IF(T58=0,0,IF(T58&lt;装备突破!G$6,0,IFERROR(MATCH(T58,装备突破!G$6:G$22,0)-1,MATCH(T58,装备突破!G$6:G$22,1))))))</f>
        <v>6</v>
      </c>
      <c r="AA58" s="109">
        <f>IF(U58=0,0,IF(U58&gt;MAX(装备突破!H$6:H$22),MAX(装备突破!H$6:H$22),IF(U58=0,0,IF(U58&lt;装备突破!H$6,0,IFERROR(MATCH(U58,装备突破!H$6:H$22,0)-1,MATCH(U58,装备突破!H$6:H$22,1))))))</f>
        <v>6</v>
      </c>
      <c r="AB58" s="109">
        <f>IF(V58=0,0,IF(V58&gt;MAX(装备突破!I$6:I$22),MAX(装备突破!I$6:I$22),IF(V58=0,0,IF(V58&lt;装备突破!I$6,0,IFERROR(MATCH(V58,装备突破!I$6:I$22,0)-1,MATCH(V58,装备突破!I$6:I$22,1))))))</f>
        <v>0</v>
      </c>
    </row>
    <row r="59" spans="1:28" s="37" customFormat="1" x14ac:dyDescent="0.15">
      <c r="A59" s="34">
        <v>17</v>
      </c>
      <c r="B59" s="76">
        <f t="shared" si="2"/>
        <v>420</v>
      </c>
      <c r="C59" s="70">
        <f t="shared" si="3"/>
        <v>30</v>
      </c>
      <c r="D59" s="97">
        <f>求节点(节奏总纲!$Q$4:$Q$163,节奏总纲!$O$4:$O$163,B59)</f>
        <v>89.311817863093353</v>
      </c>
      <c r="E59" s="97">
        <f>IF(SUM(F59:$J59)&gt;=INDEX(前期规划!$G$17:$K$17,MATCH($B$43,前期规划!$G$10:$K$10,0)),0,
IF(SUM(F59:$J59)+INDEX(前期规划!$Y$11:$BB$53,MATCH(节奏预期!$B59,前期规划!$Q$11:$Q$53,0),MATCH(节奏预期!$B$43&amp;节奏预期!E$5,前期规划!$Y$8:$BB$8,0))&gt;=INDEX(前期规划!$G$17:$K$17,MATCH($B$43,前期规划!$G$10:$K$10,0)),INDEX(前期规划!$G$17:$K$17,MATCH($B$43,前期规划!$G$10:$K$10,0))-SUM(F59:$J59),
INDEX(前期规划!$Y$11:$BB$53,MATCH(节奏预期!$B59,前期规划!$Q$11:$Q$53,0),MATCH(节奏预期!$B$43&amp;节奏预期!E$5,前期规划!$Y$8:$BB$8,0))))</f>
        <v>0</v>
      </c>
      <c r="F59" s="97">
        <f>IF(SUM(G59:$J59)&gt;=INDEX(前期规划!$G$17:$K$17,MATCH($B$43,前期规划!$G$10:$K$10,0)),0,
IF(SUM(G59:$J59)+INDEX(前期规划!$Y$11:$BB$53,MATCH(节奏预期!$B59,前期规划!$Q$11:$Q$53,0),MATCH(节奏预期!$B$43&amp;节奏预期!F$5,前期规划!$Y$8:$BB$8,0))&gt;=INDEX(前期规划!$G$17:$K$17,MATCH($B$43,前期规划!$G$10:$K$10,0)),INDEX(前期规划!$G$17:$K$17,MATCH($B$43,前期规划!$G$10:$K$10,0))-SUM(G59:$J59),
INDEX(前期规划!$Y$11:$BB$53,MATCH(节奏预期!$B59,前期规划!$Q$11:$Q$53,0),MATCH(节奏预期!$B$43&amp;节奏预期!F$5,前期规划!$Y$8:$BB$8,0))))</f>
        <v>0</v>
      </c>
      <c r="G59" s="97">
        <f>IF(SUM(H59:$J59)&gt;=INDEX(前期规划!$G$17:$K$17,MATCH($B$43,前期规划!$G$10:$K$10,0)),0,
IF(SUM(H59:$J59)+INDEX(前期规划!$Y$11:$BB$53,MATCH(节奏预期!$B59,前期规划!$Q$11:$Q$53,0),MATCH(节奏预期!$B$43&amp;节奏预期!G$5,前期规划!$Y$8:$BB$8,0))&gt;=INDEX(前期规划!$G$17:$K$17,MATCH($B$43,前期规划!$G$10:$K$10,0)),INDEX(前期规划!$G$17:$K$17,MATCH($B$43,前期规划!$G$10:$K$10,0))-SUM(H59:$J59),
INDEX(前期规划!$Y$11:$BB$53,MATCH(节奏预期!$B59,前期规划!$Q$11:$Q$53,0),MATCH(节奏预期!$B$43&amp;节奏预期!G$5,前期规划!$Y$8:$BB$8,0))))</f>
        <v>0</v>
      </c>
      <c r="H59" s="97">
        <f>IF(SUM(I59:$J59)&gt;=INDEX(前期规划!$G$17:$K$17,MATCH($B$43,前期规划!$G$10:$K$10,0)),0,
IF(SUM(I59:$J59)+INDEX(前期规划!$Y$11:$BB$53,MATCH(节奏预期!$B59,前期规划!$Q$11:$Q$53,0),MATCH(节奏预期!$B$43&amp;节奏预期!H$5,前期规划!$Y$8:$BB$8,0))&gt;=INDEX(前期规划!$G$17:$K$17,MATCH($B$43,前期规划!$G$10:$K$10,0)),INDEX(前期规划!$G$17:$K$17,MATCH($B$43,前期规划!$G$10:$K$10,0))-SUM(I59:$J59),
INDEX(前期规划!$Y$11:$BB$53,MATCH(节奏预期!$B59,前期规划!$Q$11:$Q$53,0),MATCH(节奏预期!$B$43&amp;节奏预期!H$5,前期规划!$Y$8:$BB$8,0))))</f>
        <v>12.5</v>
      </c>
      <c r="I59" s="97">
        <f>IF(SUM(J59:$J59)&gt;=INDEX(前期规划!$G$17:$K$17,MATCH($B$43,前期规划!$G$10:$K$10,0)),0,
IF(SUM(J59:$J59)+INDEX(前期规划!$Y$11:$BB$53,MATCH(节奏预期!$B59,前期规划!$Q$11:$Q$53,0),MATCH(节奏预期!$B$43&amp;节奏预期!I$5,前期规划!$Y$8:$BB$8,0))&gt;=INDEX(前期规划!$G$17:$K$17,MATCH($B$43,前期规划!$G$10:$K$10,0)),INDEX(前期规划!$G$17:$K$17,MATCH($B$43,前期规划!$G$10:$K$10,0))-SUM(J59:$J59),
INDEX(前期规划!$Y$11:$BB$53,MATCH(节奏预期!$B59,前期规划!$Q$11:$Q$53,0),MATCH(节奏预期!$B$43&amp;节奏预期!I$5,前期规划!$Y$8:$BB$8,0))))</f>
        <v>7.5</v>
      </c>
      <c r="J59" s="97">
        <f>INDEX(前期规划!$Y$11:$BB$53,MATCH(节奏预期!$B59,前期规划!$Q$11:$Q$53,0),MATCH(节奏预期!$B$43&amp;节奏预期!J$5,前期规划!$Y$8:$BB$8,0))</f>
        <v>0</v>
      </c>
      <c r="K59" s="24">
        <f>MIN(求节点(装备产销验证!$B$6:$B$165,装备产销验证!AJ$6:AJ$165,$D59)/40/IF(RIGHT(K$5,1)="+",1,(MAX(W$6:W59)+1)),1)</f>
        <v>1</v>
      </c>
      <c r="L59" s="24">
        <f>MIN(求节点(装备产销验证!$B$6:$B$165,装备产销验证!AK$6:AK$165,$D59)/40/IF(RIGHT(L$5,1)="+",1,(MAX(X$6:X59)+1)),1)</f>
        <v>1</v>
      </c>
      <c r="M59" s="24">
        <f>MIN(求节点(装备产销验证!$B$6:$B$165,装备产销验证!AL$6:AL$165,$D59)/40/IF(RIGHT(M$5,1)="+",1,(MAX(Y$6:Y59)+1)),1)</f>
        <v>0.25137903845595755</v>
      </c>
      <c r="N59" s="24">
        <f>MIN(求节点(装备产销验证!$B$6:$B$165,装备产销验证!AM$6:AM$165,$D59)/40/IF(RIGHT(N$5,1)="+",1,(MAX(Z$6:Z59)+1)),1)</f>
        <v>0.35013181441152069</v>
      </c>
      <c r="O59" s="24">
        <f>MIN(求节点(装备产销验证!$B$6:$B$165,装备产销验证!AN$6:AN$165,$D59)/40/IF(RIGHT(O$5,1)="+",1,(MAX(AA$6:AA59)+1)),1)</f>
        <v>6.1461184954218914E-2</v>
      </c>
      <c r="P59" s="24">
        <f>MIN(求节点(装备产销验证!$B$6:$B$165,装备产销验证!AO$6:AO$165,$D59)/40/IF(RIGHT(P$5,1)="+",1,(MAX(AB$6:AB59)+1)),1)</f>
        <v>0.10977307155285213</v>
      </c>
      <c r="Q59" s="79">
        <f>IF(E59=0,0,MIN(INDEX(前期规划!$C$48:$C$53,MATCH(Q$5,前期规划!$B$48:$B$53,0)),INDEX(前期规划!$BC$11:$BG$53,MATCH($B59,前期规划!$Q$11:$Q$53,0),MATCH(节奏预期!$B$43,前期规划!$BC$10:$BG$10,0))))</f>
        <v>0</v>
      </c>
      <c r="R59" s="79">
        <f>IF(F59=0,0,MIN(INDEX(前期规划!$C$48:$C$53,MATCH(R$5,前期规划!$B$48:$B$53,0)),INDEX(前期规划!$BC$11:$BG$53,MATCH($B59,前期规划!$Q$11:$Q$53,0),MATCH(节奏预期!$B$43,前期规划!$BC$10:$BG$10,0))))</f>
        <v>0</v>
      </c>
      <c r="S59" s="79">
        <f>IF(G59=0,0,MIN(INDEX(前期规划!$C$48:$C$53,MATCH(S$5,前期规划!$B$48:$B$53,0)),INDEX(前期规划!$BC$11:$BG$53,MATCH($B59,前期规划!$Q$11:$Q$53,0),MATCH(节奏预期!$B$43,前期规划!$BC$10:$BG$10,0))))</f>
        <v>0</v>
      </c>
      <c r="T59" s="79">
        <f>IF(H59=0,0,MIN(INDEX(前期规划!$C$48:$C$53,MATCH(T$5,前期规划!$B$48:$B$53,0)),INDEX(前期规划!$BC$11:$BG$53,MATCH($B59,前期规划!$Q$11:$Q$53,0),MATCH(节奏预期!$B$43,前期规划!$BC$10:$BG$10,0))))</f>
        <v>66.25</v>
      </c>
      <c r="U59" s="79">
        <f>IF(I59=0,0,MIN(INDEX(前期规划!$C$48:$C$53,MATCH(U$5,前期规划!$B$48:$B$53,0)),INDEX(前期规划!$BC$11:$BG$53,MATCH($B59,前期规划!$Q$11:$Q$53,0),MATCH(节奏预期!$B$43,前期规划!$BC$10:$BG$10,0))))</f>
        <v>66.25</v>
      </c>
      <c r="V59" s="79">
        <f>IF(J59=0,0,MIN(INDEX(前期规划!$C$48:$C$53,MATCH(V$5,前期规划!$B$48:$B$53,0)),INDEX(前期规划!$BC$11:$BG$53,MATCH($B59,前期规划!$Q$11:$Q$53,0),MATCH(节奏预期!$B$43,前期规划!$BC$10:$BG$10,0))))</f>
        <v>0</v>
      </c>
      <c r="W59" s="109">
        <f>IF(Q59=0,0,IF(Q59&gt;MAX(装备突破!D$6:D$22),MAX(装备突破!D$6:D$22),IF(Q59=0,0,IF(Q59&lt;装备突破!D$6,0,IFERROR(MATCH(Q59,装备突破!D$6:D$22,0)-1,MATCH(Q59,装备突破!D$6:D$22,1))))))</f>
        <v>0</v>
      </c>
      <c r="X59" s="109">
        <f>IF(R59=0,0,IF(R59&gt;MAX(装备突破!E$6:E$22),MAX(装备突破!E$6:E$22),IF(R59=0,0,IF(R59&lt;装备突破!E$6,0,IFERROR(MATCH(R59,装备突破!E$6:E$22,0)-1,MATCH(R59,装备突破!E$6:E$22,1))))))</f>
        <v>0</v>
      </c>
      <c r="Y59" s="109">
        <f>IF(S59=0,0,IF(S59&gt;MAX(装备突破!F$6:F$22),MAX(装备突破!F$6:F$22),IF(S59=0,0,IF(S59&lt;装备突破!F$6,0,IFERROR(MATCH(S59,装备突破!F$6:F$22,0)-1,MATCH(S59,装备突破!F$6:F$22,1))))))</f>
        <v>0</v>
      </c>
      <c r="Z59" s="109">
        <f>IF(T59=0,0,IF(T59&gt;MAX(装备突破!G$6:G$22),MAX(装备突破!G$6:G$22),IF(T59=0,0,IF(T59&lt;装备突破!G$6,0,IFERROR(MATCH(T59,装备突破!G$6:G$22,0)-1,MATCH(T59,装备突破!G$6:G$22,1))))))</f>
        <v>6</v>
      </c>
      <c r="AA59" s="109">
        <f>IF(U59=0,0,IF(U59&gt;MAX(装备突破!H$6:H$22),MAX(装备突破!H$6:H$22),IF(U59=0,0,IF(U59&lt;装备突破!H$6,0,IFERROR(MATCH(U59,装备突破!H$6:H$22,0)-1,MATCH(U59,装备突破!H$6:H$22,1))))))</f>
        <v>6</v>
      </c>
      <c r="AB59" s="109">
        <f>IF(V59=0,0,IF(V59&gt;MAX(装备突破!I$6:I$22),MAX(装备突破!I$6:I$22),IF(V59=0,0,IF(V59&lt;装备突破!I$6,0,IFERROR(MATCH(V59,装备突破!I$6:I$22,0)-1,MATCH(V59,装备突破!I$6:I$22,1))))))</f>
        <v>0</v>
      </c>
    </row>
    <row r="60" spans="1:28" s="37" customFormat="1" x14ac:dyDescent="0.15">
      <c r="A60" s="34">
        <v>18</v>
      </c>
      <c r="B60" s="76">
        <f t="shared" si="2"/>
        <v>450</v>
      </c>
      <c r="C60" s="70">
        <f t="shared" si="3"/>
        <v>30</v>
      </c>
      <c r="D60" s="97">
        <f>求节点(节奏总纲!$Q$4:$Q$163,节奏总纲!$O$4:$O$163,B60)</f>
        <v>90.376688320649265</v>
      </c>
      <c r="E60" s="97">
        <f>IF(SUM(F60:$J60)&gt;=INDEX(前期规划!$G$17:$K$17,MATCH($B$43,前期规划!$G$10:$K$10,0)),0,
IF(SUM(F60:$J60)+INDEX(前期规划!$Y$11:$BB$53,MATCH(节奏预期!$B60,前期规划!$Q$11:$Q$53,0),MATCH(节奏预期!$B$43&amp;节奏预期!E$5,前期规划!$Y$8:$BB$8,0))&gt;=INDEX(前期规划!$G$17:$K$17,MATCH($B$43,前期规划!$G$10:$K$10,0)),INDEX(前期规划!$G$17:$K$17,MATCH($B$43,前期规划!$G$10:$K$10,0))-SUM(F60:$J60),
INDEX(前期规划!$Y$11:$BB$53,MATCH(节奏预期!$B60,前期规划!$Q$11:$Q$53,0),MATCH(节奏预期!$B$43&amp;节奏预期!E$5,前期规划!$Y$8:$BB$8,0))))</f>
        <v>0</v>
      </c>
      <c r="F60" s="97">
        <f>IF(SUM(G60:$J60)&gt;=INDEX(前期规划!$G$17:$K$17,MATCH($B$43,前期规划!$G$10:$K$10,0)),0,
IF(SUM(G60:$J60)+INDEX(前期规划!$Y$11:$BB$53,MATCH(节奏预期!$B60,前期规划!$Q$11:$Q$53,0),MATCH(节奏预期!$B$43&amp;节奏预期!F$5,前期规划!$Y$8:$BB$8,0))&gt;=INDEX(前期规划!$G$17:$K$17,MATCH($B$43,前期规划!$G$10:$K$10,0)),INDEX(前期规划!$G$17:$K$17,MATCH($B$43,前期规划!$G$10:$K$10,0))-SUM(G60:$J60),
INDEX(前期规划!$Y$11:$BB$53,MATCH(节奏预期!$B60,前期规划!$Q$11:$Q$53,0),MATCH(节奏预期!$B$43&amp;节奏预期!F$5,前期规划!$Y$8:$BB$8,0))))</f>
        <v>0</v>
      </c>
      <c r="G60" s="97">
        <f>IF(SUM(H60:$J60)&gt;=INDEX(前期规划!$G$17:$K$17,MATCH($B$43,前期规划!$G$10:$K$10,0)),0,
IF(SUM(H60:$J60)+INDEX(前期规划!$Y$11:$BB$53,MATCH(节奏预期!$B60,前期规划!$Q$11:$Q$53,0),MATCH(节奏预期!$B$43&amp;节奏预期!G$5,前期规划!$Y$8:$BB$8,0))&gt;=INDEX(前期规划!$G$17:$K$17,MATCH($B$43,前期规划!$G$10:$K$10,0)),INDEX(前期规划!$G$17:$K$17,MATCH($B$43,前期规划!$G$10:$K$10,0))-SUM(H60:$J60),
INDEX(前期规划!$Y$11:$BB$53,MATCH(节奏预期!$B60,前期规划!$Q$11:$Q$53,0),MATCH(节奏预期!$B$43&amp;节奏预期!G$5,前期规划!$Y$8:$BB$8,0))))</f>
        <v>0</v>
      </c>
      <c r="H60" s="97">
        <f>IF(SUM(I60:$J60)&gt;=INDEX(前期规划!$G$17:$K$17,MATCH($B$43,前期规划!$G$10:$K$10,0)),0,
IF(SUM(I60:$J60)+INDEX(前期规划!$Y$11:$BB$53,MATCH(节奏预期!$B60,前期规划!$Q$11:$Q$53,0),MATCH(节奏预期!$B$43&amp;节奏预期!H$5,前期规划!$Y$8:$BB$8,0))&gt;=INDEX(前期规划!$G$17:$K$17,MATCH($B$43,前期规划!$G$10:$K$10,0)),INDEX(前期规划!$G$17:$K$17,MATCH($B$43,前期规划!$G$10:$K$10,0))-SUM(I60:$J60),
INDEX(前期规划!$Y$11:$BB$53,MATCH(节奏预期!$B60,前期规划!$Q$11:$Q$53,0),MATCH(节奏预期!$B$43&amp;节奏预期!H$5,前期规划!$Y$8:$BB$8,0))))</f>
        <v>11.25</v>
      </c>
      <c r="I60" s="97">
        <f>IF(SUM(J60:$J60)&gt;=INDEX(前期规划!$G$17:$K$17,MATCH($B$43,前期规划!$G$10:$K$10,0)),0,
IF(SUM(J60:$J60)+INDEX(前期规划!$Y$11:$BB$53,MATCH(节奏预期!$B60,前期规划!$Q$11:$Q$53,0),MATCH(节奏预期!$B$43&amp;节奏预期!I$5,前期规划!$Y$8:$BB$8,0))&gt;=INDEX(前期规划!$G$17:$K$17,MATCH($B$43,前期规划!$G$10:$K$10,0)),INDEX(前期规划!$G$17:$K$17,MATCH($B$43,前期规划!$G$10:$K$10,0))-SUM(J60:$J60),
INDEX(前期规划!$Y$11:$BB$53,MATCH(节奏预期!$B60,前期规划!$Q$11:$Q$53,0),MATCH(节奏预期!$B$43&amp;节奏预期!I$5,前期规划!$Y$8:$BB$8,0))))</f>
        <v>8.75</v>
      </c>
      <c r="J60" s="97">
        <f>INDEX(前期规划!$Y$11:$BB$53,MATCH(节奏预期!$B60,前期规划!$Q$11:$Q$53,0),MATCH(节奏预期!$B$43&amp;节奏预期!J$5,前期规划!$Y$8:$BB$8,0))</f>
        <v>0</v>
      </c>
      <c r="K60" s="24">
        <f>MIN(求节点(装备产销验证!$B$6:$B$165,装备产销验证!AJ$6:AJ$165,$D60)/40/IF(RIGHT(K$5,1)="+",1,(MAX(W$6:W60)+1)),1)</f>
        <v>1</v>
      </c>
      <c r="L60" s="24">
        <f>MIN(求节点(装备产销验证!$B$6:$B$165,装备产销验证!AK$6:AK$165,$D60)/40/IF(RIGHT(L$5,1)="+",1,(MAX(X$6:X60)+1)),1)</f>
        <v>1</v>
      </c>
      <c r="M60" s="24">
        <f>MIN(求节点(装备产销验证!$B$6:$B$165,装备产销验证!AL$6:AL$165,$D60)/40/IF(RIGHT(M$5,1)="+",1,(MAX(Y$6:Y60)+1)),1)</f>
        <v>0.28782987364567392</v>
      </c>
      <c r="N60" s="24">
        <f>MIN(求节点(装备产销验证!$B$6:$B$165,装备产销验证!AM$6:AM$165,$D60)/40/IF(RIGHT(N$5,1)="+",1,(MAX(Z$6:Z60)+1)),1)</f>
        <v>0.38390287710681598</v>
      </c>
      <c r="O60" s="24">
        <f>MIN(求节点(装备产销验证!$B$6:$B$165,装备产销验证!AN$6:AN$165,$D60)/40/IF(RIGHT(O$5,1)="+",1,(MAX(AA$6:AA60)+1)),1)</f>
        <v>6.6184338853467237E-2</v>
      </c>
      <c r="P60" s="24">
        <f>MIN(求节点(装备产销验证!$B$6:$B$165,装备产销验证!AO$6:AO$165,$D60)/40/IF(RIGHT(P$5,1)="+",1,(MAX(AB$6:AB60)+1)),1)</f>
        <v>0.11894770996821009</v>
      </c>
      <c r="Q60" s="79">
        <f>IF(E60=0,0,MIN(INDEX(前期规划!$C$48:$C$53,MATCH(Q$5,前期规划!$B$48:$B$53,0)),INDEX(前期规划!$BC$11:$BG$53,MATCH($B60,前期规划!$Q$11:$Q$53,0),MATCH(节奏预期!$B$43,前期规划!$BC$10:$BG$10,0))))</f>
        <v>0</v>
      </c>
      <c r="R60" s="79">
        <f>IF(F60=0,0,MIN(INDEX(前期规划!$C$48:$C$53,MATCH(R$5,前期规划!$B$48:$B$53,0)),INDEX(前期规划!$BC$11:$BG$53,MATCH($B60,前期规划!$Q$11:$Q$53,0),MATCH(节奏预期!$B$43,前期规划!$BC$10:$BG$10,0))))</f>
        <v>0</v>
      </c>
      <c r="S60" s="79">
        <f>IF(G60=0,0,MIN(INDEX(前期规划!$C$48:$C$53,MATCH(S$5,前期规划!$B$48:$B$53,0)),INDEX(前期规划!$BC$11:$BG$53,MATCH($B60,前期规划!$Q$11:$Q$53,0),MATCH(节奏预期!$B$43,前期规划!$BC$10:$BG$10,0))))</f>
        <v>0</v>
      </c>
      <c r="T60" s="79">
        <f>IF(H60=0,0,MIN(INDEX(前期规划!$C$48:$C$53,MATCH(T$5,前期规划!$B$48:$B$53,0)),INDEX(前期规划!$BC$11:$BG$53,MATCH($B60,前期规划!$Q$11:$Q$53,0),MATCH(节奏预期!$B$43,前期规划!$BC$10:$BG$10,0))))</f>
        <v>68.125</v>
      </c>
      <c r="U60" s="79">
        <f>IF(I60=0,0,MIN(INDEX(前期规划!$C$48:$C$53,MATCH(U$5,前期规划!$B$48:$B$53,0)),INDEX(前期规划!$BC$11:$BG$53,MATCH($B60,前期规划!$Q$11:$Q$53,0),MATCH(节奏预期!$B$43,前期规划!$BC$10:$BG$10,0))))</f>
        <v>68.125</v>
      </c>
      <c r="V60" s="79">
        <f>IF(J60=0,0,MIN(INDEX(前期规划!$C$48:$C$53,MATCH(V$5,前期规划!$B$48:$B$53,0)),INDEX(前期规划!$BC$11:$BG$53,MATCH($B60,前期规划!$Q$11:$Q$53,0),MATCH(节奏预期!$B$43,前期规划!$BC$10:$BG$10,0))))</f>
        <v>0</v>
      </c>
      <c r="W60" s="109">
        <f>IF(Q60=0,0,IF(Q60&gt;MAX(装备突破!D$6:D$22),MAX(装备突破!D$6:D$22),IF(Q60=0,0,IF(Q60&lt;装备突破!D$6,0,IFERROR(MATCH(Q60,装备突破!D$6:D$22,0)-1,MATCH(Q60,装备突破!D$6:D$22,1))))))</f>
        <v>0</v>
      </c>
      <c r="X60" s="109">
        <f>IF(R60=0,0,IF(R60&gt;MAX(装备突破!E$6:E$22),MAX(装备突破!E$6:E$22),IF(R60=0,0,IF(R60&lt;装备突破!E$6,0,IFERROR(MATCH(R60,装备突破!E$6:E$22,0)-1,MATCH(R60,装备突破!E$6:E$22,1))))))</f>
        <v>0</v>
      </c>
      <c r="Y60" s="109">
        <f>IF(S60=0,0,IF(S60&gt;MAX(装备突破!F$6:F$22),MAX(装备突破!F$6:F$22),IF(S60=0,0,IF(S60&lt;装备突破!F$6,0,IFERROR(MATCH(S60,装备突破!F$6:F$22,0)-1,MATCH(S60,装备突破!F$6:F$22,1))))))</f>
        <v>0</v>
      </c>
      <c r="Z60" s="109">
        <f>IF(T60=0,0,IF(T60&gt;MAX(装备突破!G$6:G$22),MAX(装备突破!G$6:G$22),IF(T60=0,0,IF(T60&lt;装备突破!G$6,0,IFERROR(MATCH(T60,装备突破!G$6:G$22,0)-1,MATCH(T60,装备突破!G$6:G$22,1))))))</f>
        <v>6</v>
      </c>
      <c r="AA60" s="109">
        <f>IF(U60=0,0,IF(U60&gt;MAX(装备突破!H$6:H$22),MAX(装备突破!H$6:H$22),IF(U60=0,0,IF(U60&lt;装备突破!H$6,0,IFERROR(MATCH(U60,装备突破!H$6:H$22,0)-1,MATCH(U60,装备突破!H$6:H$22,1))))))</f>
        <v>6</v>
      </c>
      <c r="AB60" s="109">
        <f>IF(V60=0,0,IF(V60&gt;MAX(装备突破!I$6:I$22),MAX(装备突破!I$6:I$22),IF(V60=0,0,IF(V60&lt;装备突破!I$6,0,IFERROR(MATCH(V60,装备突破!I$6:I$22,0)-1,MATCH(V60,装备突破!I$6:I$22,1))))))</f>
        <v>0</v>
      </c>
    </row>
    <row r="61" spans="1:28" x14ac:dyDescent="0.15">
      <c r="A61" s="34">
        <v>19</v>
      </c>
      <c r="B61" s="76">
        <f t="shared" si="2"/>
        <v>480</v>
      </c>
      <c r="C61" s="70">
        <f t="shared" si="3"/>
        <v>30</v>
      </c>
      <c r="D61" s="97">
        <f>求节点(节奏总纲!$Q$4:$Q$163,节奏总纲!$O$4:$O$163,B61)</f>
        <v>91.317295791340641</v>
      </c>
      <c r="E61" s="97">
        <f>IF(SUM(F61:$J61)&gt;=INDEX(前期规划!$G$17:$K$17,MATCH($B$43,前期规划!$G$10:$K$10,0)),0,
IF(SUM(F61:$J61)+INDEX(前期规划!$Y$11:$BB$53,MATCH(节奏预期!$B61,前期规划!$Q$11:$Q$53,0),MATCH(节奏预期!$B$43&amp;节奏预期!E$5,前期规划!$Y$8:$BB$8,0))&gt;=INDEX(前期规划!$G$17:$K$17,MATCH($B$43,前期规划!$G$10:$K$10,0)),INDEX(前期规划!$G$17:$K$17,MATCH($B$43,前期规划!$G$10:$K$10,0))-SUM(F61:$J61),
INDEX(前期规划!$Y$11:$BB$53,MATCH(节奏预期!$B61,前期规划!$Q$11:$Q$53,0),MATCH(节奏预期!$B$43&amp;节奏预期!E$5,前期规划!$Y$8:$BB$8,0))))</f>
        <v>0</v>
      </c>
      <c r="F61" s="97">
        <f>IF(SUM(G61:$J61)&gt;=INDEX(前期规划!$G$17:$K$17,MATCH($B$43,前期规划!$G$10:$K$10,0)),0,
IF(SUM(G61:$J61)+INDEX(前期规划!$Y$11:$BB$53,MATCH(节奏预期!$B61,前期规划!$Q$11:$Q$53,0),MATCH(节奏预期!$B$43&amp;节奏预期!F$5,前期规划!$Y$8:$BB$8,0))&gt;=INDEX(前期规划!$G$17:$K$17,MATCH($B$43,前期规划!$G$10:$K$10,0)),INDEX(前期规划!$G$17:$K$17,MATCH($B$43,前期规划!$G$10:$K$10,0))-SUM(G61:$J61),
INDEX(前期规划!$Y$11:$BB$53,MATCH(节奏预期!$B61,前期规划!$Q$11:$Q$53,0),MATCH(节奏预期!$B$43&amp;节奏预期!F$5,前期规划!$Y$8:$BB$8,0))))</f>
        <v>0</v>
      </c>
      <c r="G61" s="97">
        <f>IF(SUM(H61:$J61)&gt;=INDEX(前期规划!$G$17:$K$17,MATCH($B$43,前期规划!$G$10:$K$10,0)),0,
IF(SUM(H61:$J61)+INDEX(前期规划!$Y$11:$BB$53,MATCH(节奏预期!$B61,前期规划!$Q$11:$Q$53,0),MATCH(节奏预期!$B$43&amp;节奏预期!G$5,前期规划!$Y$8:$BB$8,0))&gt;=INDEX(前期规划!$G$17:$K$17,MATCH($B$43,前期规划!$G$10:$K$10,0)),INDEX(前期规划!$G$17:$K$17,MATCH($B$43,前期规划!$G$10:$K$10,0))-SUM(H61:$J61),
INDEX(前期规划!$Y$11:$BB$53,MATCH(节奏预期!$B61,前期规划!$Q$11:$Q$53,0),MATCH(节奏预期!$B$43&amp;节奏预期!G$5,前期规划!$Y$8:$BB$8,0))))</f>
        <v>0</v>
      </c>
      <c r="H61" s="97">
        <f>IF(SUM(I61:$J61)&gt;=INDEX(前期规划!$G$17:$K$17,MATCH($B$43,前期规划!$G$10:$K$10,0)),0,
IF(SUM(I61:$J61)+INDEX(前期规划!$Y$11:$BB$53,MATCH(节奏预期!$B61,前期规划!$Q$11:$Q$53,0),MATCH(节奏预期!$B$43&amp;节奏预期!H$5,前期规划!$Y$8:$BB$8,0))&gt;=INDEX(前期规划!$G$17:$K$17,MATCH($B$43,前期规划!$G$10:$K$10,0)),INDEX(前期规划!$G$17:$K$17,MATCH($B$43,前期规划!$G$10:$K$10,0))-SUM(I61:$J61),
INDEX(前期规划!$Y$11:$BB$53,MATCH(节奏预期!$B61,前期规划!$Q$11:$Q$53,0),MATCH(节奏预期!$B$43&amp;节奏预期!H$5,前期规划!$Y$8:$BB$8,0))))</f>
        <v>10</v>
      </c>
      <c r="I61" s="97">
        <f>IF(SUM(J61:$J61)&gt;=INDEX(前期规划!$G$17:$K$17,MATCH($B$43,前期规划!$G$10:$K$10,0)),0,
IF(SUM(J61:$J61)+INDEX(前期规划!$Y$11:$BB$53,MATCH(节奏预期!$B61,前期规划!$Q$11:$Q$53,0),MATCH(节奏预期!$B$43&amp;节奏预期!I$5,前期规划!$Y$8:$BB$8,0))&gt;=INDEX(前期规划!$G$17:$K$17,MATCH($B$43,前期规划!$G$10:$K$10,0)),INDEX(前期规划!$G$17:$K$17,MATCH($B$43,前期规划!$G$10:$K$10,0))-SUM(J61:$J61),
INDEX(前期规划!$Y$11:$BB$53,MATCH(节奏预期!$B61,前期规划!$Q$11:$Q$53,0),MATCH(节奏预期!$B$43&amp;节奏预期!I$5,前期规划!$Y$8:$BB$8,0))))</f>
        <v>10</v>
      </c>
      <c r="J61" s="97">
        <f>INDEX(前期规划!$Y$11:$BB$53,MATCH(节奏预期!$B61,前期规划!$Q$11:$Q$53,0),MATCH(节奏预期!$B$43&amp;节奏预期!J$5,前期规划!$Y$8:$BB$8,0))</f>
        <v>0</v>
      </c>
      <c r="K61" s="24">
        <f>MIN(求节点(装备产销验证!$B$6:$B$165,装备产销验证!AJ$6:AJ$165,$D61)/40/IF(RIGHT(K$5,1)="+",1,(MAX(W$6:W61)+1)),1)</f>
        <v>1</v>
      </c>
      <c r="L61" s="24">
        <f>MIN(求节点(装备产销验证!$B$6:$B$165,装备产销验证!AK$6:AK$165,$D61)/40/IF(RIGHT(L$5,1)="+",1,(MAX(X$6:X61)+1)),1)</f>
        <v>1</v>
      </c>
      <c r="M61" s="24">
        <f>MIN(求节点(装备产销验证!$B$6:$B$165,装备产销验证!AL$6:AL$165,$D61)/40/IF(RIGHT(M$5,1)="+",1,(MAX(Y$6:Y61)+1)),1)</f>
        <v>0.32537022607084998</v>
      </c>
      <c r="N61" s="24">
        <f>MIN(求节点(装备产销验证!$B$6:$B$165,装备产销验证!AM$6:AM$165,$D61)/40/IF(RIGHT(N$5,1)="+",1,(MAX(Z$6:Z61)+1)),1)</f>
        <v>0.41703487591593535</v>
      </c>
      <c r="O61" s="24">
        <f>MIN(求节点(装备产销验证!$B$6:$B$165,装备产销验证!AN$6:AN$165,$D61)/40/IF(RIGHT(O$5,1)="+",1,(MAX(AA$6:AA61)+1)),1)</f>
        <v>7.0468858940894344E-2</v>
      </c>
      <c r="P61" s="24">
        <f>MIN(求节点(装备产销验证!$B$6:$B$165,装备产销验证!AO$6:AO$165,$D61)/40/IF(RIGHT(P$5,1)="+",1,(MAX(AB$6:AB61)+1)),1)</f>
        <v>0.12715175441698495</v>
      </c>
      <c r="Q61" s="79">
        <f>IF(E61=0,0,MIN(INDEX(前期规划!$C$48:$C$53,MATCH(Q$5,前期规划!$B$48:$B$53,0)),INDEX(前期规划!$BC$11:$BG$53,MATCH($B61,前期规划!$Q$11:$Q$53,0),MATCH(节奏预期!$B$43,前期规划!$BC$10:$BG$10,0))))</f>
        <v>0</v>
      </c>
      <c r="R61" s="79">
        <f>IF(F61=0,0,MIN(INDEX(前期规划!$C$48:$C$53,MATCH(R$5,前期规划!$B$48:$B$53,0)),INDEX(前期规划!$BC$11:$BG$53,MATCH($B61,前期规划!$Q$11:$Q$53,0),MATCH(节奏预期!$B$43,前期规划!$BC$10:$BG$10,0))))</f>
        <v>0</v>
      </c>
      <c r="S61" s="79">
        <f>IF(G61=0,0,MIN(INDEX(前期规划!$C$48:$C$53,MATCH(S$5,前期规划!$B$48:$B$53,0)),INDEX(前期规划!$BC$11:$BG$53,MATCH($B61,前期规划!$Q$11:$Q$53,0),MATCH(节奏预期!$B$43,前期规划!$BC$10:$BG$10,0))))</f>
        <v>0</v>
      </c>
      <c r="T61" s="79">
        <f>IF(H61=0,0,MIN(INDEX(前期规划!$C$48:$C$53,MATCH(T$5,前期规划!$B$48:$B$53,0)),INDEX(前期规划!$BC$11:$BG$53,MATCH($B61,前期规划!$Q$11:$Q$53,0),MATCH(节奏预期!$B$43,前期规划!$BC$10:$BG$10,0))))</f>
        <v>70</v>
      </c>
      <c r="U61" s="79">
        <f>IF(I61=0,0,MIN(INDEX(前期规划!$C$48:$C$53,MATCH(U$5,前期规划!$B$48:$B$53,0)),INDEX(前期规划!$BC$11:$BG$53,MATCH($B61,前期规划!$Q$11:$Q$53,0),MATCH(节奏预期!$B$43,前期规划!$BC$10:$BG$10,0))))</f>
        <v>70</v>
      </c>
      <c r="V61" s="79">
        <f>IF(J61=0,0,MIN(INDEX(前期规划!$C$48:$C$53,MATCH(V$5,前期规划!$B$48:$B$53,0)),INDEX(前期规划!$BC$11:$BG$53,MATCH($B61,前期规划!$Q$11:$Q$53,0),MATCH(节奏预期!$B$43,前期规划!$BC$10:$BG$10,0))))</f>
        <v>0</v>
      </c>
      <c r="W61" s="109">
        <f>IF(Q61=0,0,IF(Q61&gt;MAX(装备突破!D$6:D$22),MAX(装备突破!D$6:D$22),IF(Q61=0,0,IF(Q61&lt;装备突破!D$6,0,IFERROR(MATCH(Q61,装备突破!D$6:D$22,0)-1,MATCH(Q61,装备突破!D$6:D$22,1))))))</f>
        <v>0</v>
      </c>
      <c r="X61" s="109">
        <f>IF(R61=0,0,IF(R61&gt;MAX(装备突破!E$6:E$22),MAX(装备突破!E$6:E$22),IF(R61=0,0,IF(R61&lt;装备突破!E$6,0,IFERROR(MATCH(R61,装备突破!E$6:E$22,0)-1,MATCH(R61,装备突破!E$6:E$22,1))))))</f>
        <v>0</v>
      </c>
      <c r="Y61" s="109">
        <f>IF(S61=0,0,IF(S61&gt;MAX(装备突破!F$6:F$22),MAX(装备突破!F$6:F$22),IF(S61=0,0,IF(S61&lt;装备突破!F$6,0,IFERROR(MATCH(S61,装备突破!F$6:F$22,0)-1,MATCH(S61,装备突破!F$6:F$22,1))))))</f>
        <v>0</v>
      </c>
      <c r="Z61" s="109">
        <f>IF(T61=0,0,IF(T61&gt;MAX(装备突破!G$6:G$22),MAX(装备突破!G$6:G$22),IF(T61=0,0,IF(T61&lt;装备突破!G$6,0,IFERROR(MATCH(T61,装备突破!G$6:G$22,0)-1,MATCH(T61,装备突破!G$6:G$22,1))))))</f>
        <v>6</v>
      </c>
      <c r="AA61" s="109">
        <f>IF(U61=0,0,IF(U61&gt;MAX(装备突破!H$6:H$22),MAX(装备突破!H$6:H$22),IF(U61=0,0,IF(U61&lt;装备突破!H$6,0,IFERROR(MATCH(U61,装备突破!H$6:H$22,0)-1,MATCH(U61,装备突破!H$6:H$22,1))))))</f>
        <v>6</v>
      </c>
      <c r="AB61" s="109">
        <f>IF(V61=0,0,IF(V61&gt;MAX(装备突破!I$6:I$22),MAX(装备突破!I$6:I$22),IF(V61=0,0,IF(V61&lt;装备突破!I$6,0,IFERROR(MATCH(V61,装备突破!I$6:I$22,0)-1,MATCH(V61,装备突破!I$6:I$22,1))))))</f>
        <v>0</v>
      </c>
    </row>
    <row r="62" spans="1:28" x14ac:dyDescent="0.15">
      <c r="A62" s="34">
        <v>20</v>
      </c>
      <c r="B62" s="76">
        <f t="shared" si="2"/>
        <v>510</v>
      </c>
      <c r="C62" s="70">
        <f t="shared" si="3"/>
        <v>30</v>
      </c>
      <c r="D62" s="97">
        <f>求节点(节奏总纲!$Q$4:$Q$163,节奏总纲!$O$4:$O$163,B62)</f>
        <v>92.213794536883725</v>
      </c>
      <c r="E62" s="97">
        <f>IF(SUM(F62:$J62)&gt;=INDEX(前期规划!$G$17:$K$17,MATCH($B$43,前期规划!$G$10:$K$10,0)),0,
IF(SUM(F62:$J62)+INDEX(前期规划!$Y$11:$BB$53,MATCH(节奏预期!$B62,前期规划!$Q$11:$Q$53,0),MATCH(节奏预期!$B$43&amp;节奏预期!E$5,前期规划!$Y$8:$BB$8,0))&gt;=INDEX(前期规划!$G$17:$K$17,MATCH($B$43,前期规划!$G$10:$K$10,0)),INDEX(前期规划!$G$17:$K$17,MATCH($B$43,前期规划!$G$10:$K$10,0))-SUM(F62:$J62),
INDEX(前期规划!$Y$11:$BB$53,MATCH(节奏预期!$B62,前期规划!$Q$11:$Q$53,0),MATCH(节奏预期!$B$43&amp;节奏预期!E$5,前期规划!$Y$8:$BB$8,0))))</f>
        <v>0</v>
      </c>
      <c r="F62" s="97">
        <f>IF(SUM(G62:$J62)&gt;=INDEX(前期规划!$G$17:$K$17,MATCH($B$43,前期规划!$G$10:$K$10,0)),0,
IF(SUM(G62:$J62)+INDEX(前期规划!$Y$11:$BB$53,MATCH(节奏预期!$B62,前期规划!$Q$11:$Q$53,0),MATCH(节奏预期!$B$43&amp;节奏预期!F$5,前期规划!$Y$8:$BB$8,0))&gt;=INDEX(前期规划!$G$17:$K$17,MATCH($B$43,前期规划!$G$10:$K$10,0)),INDEX(前期规划!$G$17:$K$17,MATCH($B$43,前期规划!$G$10:$K$10,0))-SUM(G62:$J62),
INDEX(前期规划!$Y$11:$BB$53,MATCH(节奏预期!$B62,前期规划!$Q$11:$Q$53,0),MATCH(节奏预期!$B$43&amp;节奏预期!F$5,前期规划!$Y$8:$BB$8,0))))</f>
        <v>0</v>
      </c>
      <c r="G62" s="97">
        <f>IF(SUM(H62:$J62)&gt;=INDEX(前期规划!$G$17:$K$17,MATCH($B$43,前期规划!$G$10:$K$10,0)),0,
IF(SUM(H62:$J62)+INDEX(前期规划!$Y$11:$BB$53,MATCH(节奏预期!$B62,前期规划!$Q$11:$Q$53,0),MATCH(节奏预期!$B$43&amp;节奏预期!G$5,前期规划!$Y$8:$BB$8,0))&gt;=INDEX(前期规划!$G$17:$K$17,MATCH($B$43,前期规划!$G$10:$K$10,0)),INDEX(前期规划!$G$17:$K$17,MATCH($B$43,前期规划!$G$10:$K$10,0))-SUM(H62:$J62),
INDEX(前期规划!$Y$11:$BB$53,MATCH(节奏预期!$B62,前期规划!$Q$11:$Q$53,0),MATCH(节奏预期!$B$43&amp;节奏预期!G$5,前期规划!$Y$8:$BB$8,0))))</f>
        <v>0</v>
      </c>
      <c r="H62" s="97">
        <f>IF(SUM(I62:$J62)&gt;=INDEX(前期规划!$G$17:$K$17,MATCH($B$43,前期规划!$G$10:$K$10,0)),0,
IF(SUM(I62:$J62)+INDEX(前期规划!$Y$11:$BB$53,MATCH(节奏预期!$B62,前期规划!$Q$11:$Q$53,0),MATCH(节奏预期!$B$43&amp;节奏预期!H$5,前期规划!$Y$8:$BB$8,0))&gt;=INDEX(前期规划!$G$17:$K$17,MATCH($B$43,前期规划!$G$10:$K$10,0)),INDEX(前期规划!$G$17:$K$17,MATCH($B$43,前期规划!$G$10:$K$10,0))-SUM(I62:$J62),
INDEX(前期规划!$Y$11:$BB$53,MATCH(节奏预期!$B62,前期规划!$Q$11:$Q$53,0),MATCH(节奏预期!$B$43&amp;节奏预期!H$5,前期规划!$Y$8:$BB$8,0))))</f>
        <v>8.75</v>
      </c>
      <c r="I62" s="97">
        <f>IF(SUM(J62:$J62)&gt;=INDEX(前期规划!$G$17:$K$17,MATCH($B$43,前期规划!$G$10:$K$10,0)),0,
IF(SUM(J62:$J62)+INDEX(前期规划!$Y$11:$BB$53,MATCH(节奏预期!$B62,前期规划!$Q$11:$Q$53,0),MATCH(节奏预期!$B$43&amp;节奏预期!I$5,前期规划!$Y$8:$BB$8,0))&gt;=INDEX(前期规划!$G$17:$K$17,MATCH($B$43,前期规划!$G$10:$K$10,0)),INDEX(前期规划!$G$17:$K$17,MATCH($B$43,前期规划!$G$10:$K$10,0))-SUM(J62:$J62),
INDEX(前期规划!$Y$11:$BB$53,MATCH(节奏预期!$B62,前期规划!$Q$11:$Q$53,0),MATCH(节奏预期!$B$43&amp;节奏预期!I$5,前期规划!$Y$8:$BB$8,0))))</f>
        <v>11.25</v>
      </c>
      <c r="J62" s="97">
        <f>INDEX(前期规划!$Y$11:$BB$53,MATCH(节奏预期!$B62,前期规划!$Q$11:$Q$53,0),MATCH(节奏预期!$B$43&amp;节奏预期!J$5,前期规划!$Y$8:$BB$8,0))</f>
        <v>0</v>
      </c>
      <c r="K62" s="24">
        <f>MIN(求节点(装备产销验证!$B$6:$B$165,装备产销验证!AJ$6:AJ$165,$D62)/40/IF(RIGHT(K$5,1)="+",1,(MAX(W$6:W62)+1)),1)</f>
        <v>1</v>
      </c>
      <c r="L62" s="24">
        <f>MIN(求节点(装备产销验证!$B$6:$B$165,装备产销验证!AK$6:AK$165,$D62)/40/IF(RIGHT(L$5,1)="+",1,(MAX(X$6:X62)+1)),1)</f>
        <v>1</v>
      </c>
      <c r="M62" s="24">
        <f>MIN(求节点(装备产销验证!$B$6:$B$165,装备产销验证!AL$6:AL$165,$D62)/40/IF(RIGHT(M$5,1)="+",1,(MAX(Y$6:Y62)+1)),1)</f>
        <v>0.36432417383538152</v>
      </c>
      <c r="N62" s="24">
        <f>MIN(求节点(装备产销验证!$B$6:$B$165,装备产销验证!AM$6:AM$165,$D62)/40/IF(RIGHT(N$5,1)="+",1,(MAX(Z$6:Z62)+1)),1)</f>
        <v>0.4511609705626965</v>
      </c>
      <c r="O62" s="24">
        <f>MIN(求节点(装备产销验证!$B$6:$B$165,装备产销验证!AN$6:AN$165,$D62)/40/IF(RIGHT(O$5,1)="+",1,(MAX(AA$6:AA62)+1)),1)</f>
        <v>7.459768038679869E-2</v>
      </c>
      <c r="P62" s="24">
        <f>MIN(求节点(装备产销验证!$B$6:$B$165,装备产销验证!AO$6:AO$165,$D62)/40/IF(RIGHT(P$5,1)="+",1,(MAX(AB$6:AB62)+1)),1)</f>
        <v>0.13501127421217757</v>
      </c>
      <c r="Q62" s="79">
        <f>IF(E62=0,0,MIN(INDEX(前期规划!$C$48:$C$53,MATCH(Q$5,前期规划!$B$48:$B$53,0)),INDEX(前期规划!$BC$11:$BG$53,MATCH($B62,前期规划!$Q$11:$Q$53,0),MATCH(节奏预期!$B$43,前期规划!$BC$10:$BG$10,0))))</f>
        <v>0</v>
      </c>
      <c r="R62" s="79">
        <f>IF(F62=0,0,MIN(INDEX(前期规划!$C$48:$C$53,MATCH(R$5,前期规划!$B$48:$B$53,0)),INDEX(前期规划!$BC$11:$BG$53,MATCH($B62,前期规划!$Q$11:$Q$53,0),MATCH(节奏预期!$B$43,前期规划!$BC$10:$BG$10,0))))</f>
        <v>0</v>
      </c>
      <c r="S62" s="79">
        <f>IF(G62=0,0,MIN(INDEX(前期规划!$C$48:$C$53,MATCH(S$5,前期规划!$B$48:$B$53,0)),INDEX(前期规划!$BC$11:$BG$53,MATCH($B62,前期规划!$Q$11:$Q$53,0),MATCH(节奏预期!$B$43,前期规划!$BC$10:$BG$10,0))))</f>
        <v>0</v>
      </c>
      <c r="T62" s="79">
        <f>IF(H62=0,0,MIN(INDEX(前期规划!$C$48:$C$53,MATCH(T$5,前期规划!$B$48:$B$53,0)),INDEX(前期规划!$BC$11:$BG$53,MATCH($B62,前期规划!$Q$11:$Q$53,0),MATCH(节奏预期!$B$43,前期规划!$BC$10:$BG$10,0))))</f>
        <v>71.875</v>
      </c>
      <c r="U62" s="79">
        <f>IF(I62=0,0,MIN(INDEX(前期规划!$C$48:$C$53,MATCH(U$5,前期规划!$B$48:$B$53,0)),INDEX(前期规划!$BC$11:$BG$53,MATCH($B62,前期规划!$Q$11:$Q$53,0),MATCH(节奏预期!$B$43,前期规划!$BC$10:$BG$10,0))))</f>
        <v>71.875</v>
      </c>
      <c r="V62" s="79">
        <f>IF(J62=0,0,MIN(INDEX(前期规划!$C$48:$C$53,MATCH(V$5,前期规划!$B$48:$B$53,0)),INDEX(前期规划!$BC$11:$BG$53,MATCH($B62,前期规划!$Q$11:$Q$53,0),MATCH(节奏预期!$B$43,前期规划!$BC$10:$BG$10,0))))</f>
        <v>0</v>
      </c>
      <c r="W62" s="109">
        <f>IF(Q62=0,0,IF(Q62&gt;MAX(装备突破!D$6:D$22),MAX(装备突破!D$6:D$22),IF(Q62=0,0,IF(Q62&lt;装备突破!D$6,0,IFERROR(MATCH(Q62,装备突破!D$6:D$22,0)-1,MATCH(Q62,装备突破!D$6:D$22,1))))))</f>
        <v>0</v>
      </c>
      <c r="X62" s="109">
        <f>IF(R62=0,0,IF(R62&gt;MAX(装备突破!E$6:E$22),MAX(装备突破!E$6:E$22),IF(R62=0,0,IF(R62&lt;装备突破!E$6,0,IFERROR(MATCH(R62,装备突破!E$6:E$22,0)-1,MATCH(R62,装备突破!E$6:E$22,1))))))</f>
        <v>0</v>
      </c>
      <c r="Y62" s="109">
        <f>IF(S62=0,0,IF(S62&gt;MAX(装备突破!F$6:F$22),MAX(装备突破!F$6:F$22),IF(S62=0,0,IF(S62&lt;装备突破!F$6,0,IFERROR(MATCH(S62,装备突破!F$6:F$22,0)-1,MATCH(S62,装备突破!F$6:F$22,1))))))</f>
        <v>0</v>
      </c>
      <c r="Z62" s="109">
        <f>IF(T62=0,0,IF(T62&gt;MAX(装备突破!G$6:G$22),MAX(装备突破!G$6:G$22),IF(T62=0,0,IF(T62&lt;装备突破!G$6,0,IFERROR(MATCH(T62,装备突破!G$6:G$22,0)-1,MATCH(T62,装备突破!G$6:G$22,1))))))</f>
        <v>7</v>
      </c>
      <c r="AA62" s="109">
        <f>IF(U62=0,0,IF(U62&gt;MAX(装备突破!H$6:H$22),MAX(装备突破!H$6:H$22),IF(U62=0,0,IF(U62&lt;装备突破!H$6,0,IFERROR(MATCH(U62,装备突破!H$6:H$22,0)-1,MATCH(U62,装备突破!H$6:H$22,1))))))</f>
        <v>7</v>
      </c>
      <c r="AB62" s="109">
        <f>IF(V62=0,0,IF(V62&gt;MAX(装备突破!I$6:I$22),MAX(装备突破!I$6:I$22),IF(V62=0,0,IF(V62&lt;装备突破!I$6,0,IFERROR(MATCH(V62,装备突破!I$6:I$22,0)-1,MATCH(V62,装备突破!I$6:I$22,1))))))</f>
        <v>0</v>
      </c>
    </row>
    <row r="63" spans="1:28" x14ac:dyDescent="0.15">
      <c r="A63" s="34">
        <v>21</v>
      </c>
      <c r="B63" s="76">
        <f t="shared" si="2"/>
        <v>540</v>
      </c>
      <c r="C63" s="70">
        <f t="shared" si="3"/>
        <v>30</v>
      </c>
      <c r="D63" s="97">
        <f>求节点(节奏总纲!$Q$4:$Q$163,节奏总纲!$O$4:$O$163,B63)</f>
        <v>93.043666179806593</v>
      </c>
      <c r="E63" s="97">
        <f>IF(SUM(F63:$J63)&gt;=INDEX(前期规划!$G$17:$K$17,MATCH($B$43,前期规划!$G$10:$K$10,0)),0,
IF(SUM(F63:$J63)+INDEX(前期规划!$Y$11:$BB$53,MATCH(节奏预期!$B63,前期规划!$Q$11:$Q$53,0),MATCH(节奏预期!$B$43&amp;节奏预期!E$5,前期规划!$Y$8:$BB$8,0))&gt;=INDEX(前期规划!$G$17:$K$17,MATCH($B$43,前期规划!$G$10:$K$10,0)),INDEX(前期规划!$G$17:$K$17,MATCH($B$43,前期规划!$G$10:$K$10,0))-SUM(F63:$J63),
INDEX(前期规划!$Y$11:$BB$53,MATCH(节奏预期!$B63,前期规划!$Q$11:$Q$53,0),MATCH(节奏预期!$B$43&amp;节奏预期!E$5,前期规划!$Y$8:$BB$8,0))))</f>
        <v>0</v>
      </c>
      <c r="F63" s="97">
        <f>IF(SUM(G63:$J63)&gt;=INDEX(前期规划!$G$17:$K$17,MATCH($B$43,前期规划!$G$10:$K$10,0)),0,
IF(SUM(G63:$J63)+INDEX(前期规划!$Y$11:$BB$53,MATCH(节奏预期!$B63,前期规划!$Q$11:$Q$53,0),MATCH(节奏预期!$B$43&amp;节奏预期!F$5,前期规划!$Y$8:$BB$8,0))&gt;=INDEX(前期规划!$G$17:$K$17,MATCH($B$43,前期规划!$G$10:$K$10,0)),INDEX(前期规划!$G$17:$K$17,MATCH($B$43,前期规划!$G$10:$K$10,0))-SUM(G63:$J63),
INDEX(前期规划!$Y$11:$BB$53,MATCH(节奏预期!$B63,前期规划!$Q$11:$Q$53,0),MATCH(节奏预期!$B$43&amp;节奏预期!F$5,前期规划!$Y$8:$BB$8,0))))</f>
        <v>0</v>
      </c>
      <c r="G63" s="97">
        <f>IF(SUM(H63:$J63)&gt;=INDEX(前期规划!$G$17:$K$17,MATCH($B$43,前期规划!$G$10:$K$10,0)),0,
IF(SUM(H63:$J63)+INDEX(前期规划!$Y$11:$BB$53,MATCH(节奏预期!$B63,前期规划!$Q$11:$Q$53,0),MATCH(节奏预期!$B$43&amp;节奏预期!G$5,前期规划!$Y$8:$BB$8,0))&gt;=INDEX(前期规划!$G$17:$K$17,MATCH($B$43,前期规划!$G$10:$K$10,0)),INDEX(前期规划!$G$17:$K$17,MATCH($B$43,前期规划!$G$10:$K$10,0))-SUM(H63:$J63),
INDEX(前期规划!$Y$11:$BB$53,MATCH(节奏预期!$B63,前期规划!$Q$11:$Q$53,0),MATCH(节奏预期!$B$43&amp;节奏预期!G$5,前期规划!$Y$8:$BB$8,0))))</f>
        <v>0</v>
      </c>
      <c r="H63" s="97">
        <f>IF(SUM(I63:$J63)&gt;=INDEX(前期规划!$G$17:$K$17,MATCH($B$43,前期规划!$G$10:$K$10,0)),0,
IF(SUM(I63:$J63)+INDEX(前期规划!$Y$11:$BB$53,MATCH(节奏预期!$B63,前期规划!$Q$11:$Q$53,0),MATCH(节奏预期!$B$43&amp;节奏预期!H$5,前期规划!$Y$8:$BB$8,0))&gt;=INDEX(前期规划!$G$17:$K$17,MATCH($B$43,前期规划!$G$10:$K$10,0)),INDEX(前期规划!$G$17:$K$17,MATCH($B$43,前期规划!$G$10:$K$10,0))-SUM(I63:$J63),
INDEX(前期规划!$Y$11:$BB$53,MATCH(节奏预期!$B63,前期规划!$Q$11:$Q$53,0),MATCH(节奏预期!$B$43&amp;节奏预期!H$5,前期规划!$Y$8:$BB$8,0))))</f>
        <v>7.5</v>
      </c>
      <c r="I63" s="97">
        <f>IF(SUM(J63:$J63)&gt;=INDEX(前期规划!$G$17:$K$17,MATCH($B$43,前期规划!$G$10:$K$10,0)),0,
IF(SUM(J63:$J63)+INDEX(前期规划!$Y$11:$BB$53,MATCH(节奏预期!$B63,前期规划!$Q$11:$Q$53,0),MATCH(节奏预期!$B$43&amp;节奏预期!I$5,前期规划!$Y$8:$BB$8,0))&gt;=INDEX(前期规划!$G$17:$K$17,MATCH($B$43,前期规划!$G$10:$K$10,0)),INDEX(前期规划!$G$17:$K$17,MATCH($B$43,前期规划!$G$10:$K$10,0))-SUM(J63:$J63),
INDEX(前期规划!$Y$11:$BB$53,MATCH(节奏预期!$B63,前期规划!$Q$11:$Q$53,0),MATCH(节奏预期!$B$43&amp;节奏预期!I$5,前期规划!$Y$8:$BB$8,0))))</f>
        <v>12.5</v>
      </c>
      <c r="J63" s="97">
        <f>INDEX(前期规划!$Y$11:$BB$53,MATCH(节奏预期!$B63,前期规划!$Q$11:$Q$53,0),MATCH(节奏预期!$B$43&amp;节奏预期!J$5,前期规划!$Y$8:$BB$8,0))</f>
        <v>0</v>
      </c>
      <c r="K63" s="24">
        <f>MIN(求节点(装备产销验证!$B$6:$B$165,装备产销验证!AJ$6:AJ$165,$D63)/40/IF(RIGHT(K$5,1)="+",1,(MAX(W$6:W63)+1)),1)</f>
        <v>1</v>
      </c>
      <c r="L63" s="24">
        <f>MIN(求节点(装备产销验证!$B$6:$B$165,装备产销验证!AK$6:AK$165,$D63)/40/IF(RIGHT(L$5,1)="+",1,(MAX(X$6:X63)+1)),1)</f>
        <v>1</v>
      </c>
      <c r="M63" s="24">
        <f>MIN(求节点(装备产销验证!$B$6:$B$165,装备产销验证!AL$6:AL$165,$D63)/40/IF(RIGHT(M$5,1)="+",1,(MAX(Y$6:Y63)+1)),1)</f>
        <v>0.40416684552074661</v>
      </c>
      <c r="N63" s="24">
        <f>MIN(求节点(装备产销验证!$B$6:$B$165,装备产销验证!AM$6:AM$165,$D63)/40/IF(RIGHT(N$5,1)="+",1,(MAX(Z$6:Z63)+1)),1)</f>
        <v>0.48754556500010671</v>
      </c>
      <c r="O63" s="24">
        <f>MIN(求节点(装备产销验证!$B$6:$B$165,装备产销验证!AN$6:AN$165,$D63)/40/IF(RIGHT(O$5,1)="+",1,(MAX(AA$6:AA63)+1)),1)</f>
        <v>7.8491315952093507E-2</v>
      </c>
      <c r="P63" s="24">
        <f>MIN(求节点(装备产销验证!$B$6:$B$165,装备产销验证!AO$6:AO$165,$D63)/40/IF(RIGHT(P$5,1)="+",1,(MAX(AB$6:AB63)+1)),1)</f>
        <v>0.14235038269708525</v>
      </c>
      <c r="Q63" s="79">
        <f>IF(E63=0,0,MIN(INDEX(前期规划!$C$48:$C$53,MATCH(Q$5,前期规划!$B$48:$B$53,0)),INDEX(前期规划!$BC$11:$BG$53,MATCH($B63,前期规划!$Q$11:$Q$53,0),MATCH(节奏预期!$B$43,前期规划!$BC$10:$BG$10,0))))</f>
        <v>0</v>
      </c>
      <c r="R63" s="79">
        <f>IF(F63=0,0,MIN(INDEX(前期规划!$C$48:$C$53,MATCH(R$5,前期规划!$B$48:$B$53,0)),INDEX(前期规划!$BC$11:$BG$53,MATCH($B63,前期规划!$Q$11:$Q$53,0),MATCH(节奏预期!$B$43,前期规划!$BC$10:$BG$10,0))))</f>
        <v>0</v>
      </c>
      <c r="S63" s="79">
        <f>IF(G63=0,0,MIN(INDEX(前期规划!$C$48:$C$53,MATCH(S$5,前期规划!$B$48:$B$53,0)),INDEX(前期规划!$BC$11:$BG$53,MATCH($B63,前期规划!$Q$11:$Q$53,0),MATCH(节奏预期!$B$43,前期规划!$BC$10:$BG$10,0))))</f>
        <v>0</v>
      </c>
      <c r="T63" s="79">
        <f>IF(H63=0,0,MIN(INDEX(前期规划!$C$48:$C$53,MATCH(T$5,前期规划!$B$48:$B$53,0)),INDEX(前期规划!$BC$11:$BG$53,MATCH($B63,前期规划!$Q$11:$Q$53,0),MATCH(节奏预期!$B$43,前期规划!$BC$10:$BG$10,0))))</f>
        <v>73.75</v>
      </c>
      <c r="U63" s="79">
        <f>IF(I63=0,0,MIN(INDEX(前期规划!$C$48:$C$53,MATCH(U$5,前期规划!$B$48:$B$53,0)),INDEX(前期规划!$BC$11:$BG$53,MATCH($B63,前期规划!$Q$11:$Q$53,0),MATCH(节奏预期!$B$43,前期规划!$BC$10:$BG$10,0))))</f>
        <v>73.75</v>
      </c>
      <c r="V63" s="79">
        <f>IF(J63=0,0,MIN(INDEX(前期规划!$C$48:$C$53,MATCH(V$5,前期规划!$B$48:$B$53,0)),INDEX(前期规划!$BC$11:$BG$53,MATCH($B63,前期规划!$Q$11:$Q$53,0),MATCH(节奏预期!$B$43,前期规划!$BC$10:$BG$10,0))))</f>
        <v>0</v>
      </c>
      <c r="W63" s="109">
        <f>IF(Q63=0,0,IF(Q63&gt;MAX(装备突破!D$6:D$22),MAX(装备突破!D$6:D$22),IF(Q63=0,0,IF(Q63&lt;装备突破!D$6,0,IFERROR(MATCH(Q63,装备突破!D$6:D$22,0)-1,MATCH(Q63,装备突破!D$6:D$22,1))))))</f>
        <v>0</v>
      </c>
      <c r="X63" s="109">
        <f>IF(R63=0,0,IF(R63&gt;MAX(装备突破!E$6:E$22),MAX(装备突破!E$6:E$22),IF(R63=0,0,IF(R63&lt;装备突破!E$6,0,IFERROR(MATCH(R63,装备突破!E$6:E$22,0)-1,MATCH(R63,装备突破!E$6:E$22,1))))))</f>
        <v>0</v>
      </c>
      <c r="Y63" s="109">
        <f>IF(S63=0,0,IF(S63&gt;MAX(装备突破!F$6:F$22),MAX(装备突破!F$6:F$22),IF(S63=0,0,IF(S63&lt;装备突破!F$6,0,IFERROR(MATCH(S63,装备突破!F$6:F$22,0)-1,MATCH(S63,装备突破!F$6:F$22,1))))))</f>
        <v>0</v>
      </c>
      <c r="Z63" s="109">
        <f>IF(T63=0,0,IF(T63&gt;MAX(装备突破!G$6:G$22),MAX(装备突破!G$6:G$22),IF(T63=0,0,IF(T63&lt;装备突破!G$6,0,IFERROR(MATCH(T63,装备突破!G$6:G$22,0)-1,MATCH(T63,装备突破!G$6:G$22,1))))))</f>
        <v>7</v>
      </c>
      <c r="AA63" s="109">
        <f>IF(U63=0,0,IF(U63&gt;MAX(装备突破!H$6:H$22),MAX(装备突破!H$6:H$22),IF(U63=0,0,IF(U63&lt;装备突破!H$6,0,IFERROR(MATCH(U63,装备突破!H$6:H$22,0)-1,MATCH(U63,装备突破!H$6:H$22,1))))))</f>
        <v>7</v>
      </c>
      <c r="AB63" s="109">
        <f>IF(V63=0,0,IF(V63&gt;MAX(装备突破!I$6:I$22),MAX(装备突破!I$6:I$22),IF(V63=0,0,IF(V63&lt;装备突破!I$6,0,IFERROR(MATCH(V63,装备突破!I$6:I$22,0)-1,MATCH(V63,装备突破!I$6:I$22,1))))))</f>
        <v>0</v>
      </c>
    </row>
    <row r="64" spans="1:28" x14ac:dyDescent="0.15">
      <c r="A64" s="34">
        <v>22</v>
      </c>
      <c r="B64" s="76">
        <f t="shared" si="2"/>
        <v>570</v>
      </c>
      <c r="C64" s="70">
        <f t="shared" si="3"/>
        <v>30</v>
      </c>
      <c r="D64" s="97">
        <f>求节点(节奏总纲!$Q$4:$Q$163,节奏总纲!$O$4:$O$163,B64)</f>
        <v>93.834012268349923</v>
      </c>
      <c r="E64" s="97">
        <f>IF(SUM(F64:$J64)&gt;=INDEX(前期规划!$G$17:$K$17,MATCH($B$43,前期规划!$G$10:$K$10,0)),0,
IF(SUM(F64:$J64)+INDEX(前期规划!$Y$11:$BB$53,MATCH(节奏预期!$B64,前期规划!$Q$11:$Q$53,0),MATCH(节奏预期!$B$43&amp;节奏预期!E$5,前期规划!$Y$8:$BB$8,0))&gt;=INDEX(前期规划!$G$17:$K$17,MATCH($B$43,前期规划!$G$10:$K$10,0)),INDEX(前期规划!$G$17:$K$17,MATCH($B$43,前期规划!$G$10:$K$10,0))-SUM(F64:$J64),
INDEX(前期规划!$Y$11:$BB$53,MATCH(节奏预期!$B64,前期规划!$Q$11:$Q$53,0),MATCH(节奏预期!$B$43&amp;节奏预期!E$5,前期规划!$Y$8:$BB$8,0))))</f>
        <v>0</v>
      </c>
      <c r="F64" s="97">
        <f>IF(SUM(G64:$J64)&gt;=INDEX(前期规划!$G$17:$K$17,MATCH($B$43,前期规划!$G$10:$K$10,0)),0,
IF(SUM(G64:$J64)+INDEX(前期规划!$Y$11:$BB$53,MATCH(节奏预期!$B64,前期规划!$Q$11:$Q$53,0),MATCH(节奏预期!$B$43&amp;节奏预期!F$5,前期规划!$Y$8:$BB$8,0))&gt;=INDEX(前期规划!$G$17:$K$17,MATCH($B$43,前期规划!$G$10:$K$10,0)),INDEX(前期规划!$G$17:$K$17,MATCH($B$43,前期规划!$G$10:$K$10,0))-SUM(G64:$J64),
INDEX(前期规划!$Y$11:$BB$53,MATCH(节奏预期!$B64,前期规划!$Q$11:$Q$53,0),MATCH(节奏预期!$B$43&amp;节奏预期!F$5,前期规划!$Y$8:$BB$8,0))))</f>
        <v>0</v>
      </c>
      <c r="G64" s="97">
        <f>IF(SUM(H64:$J64)&gt;=INDEX(前期规划!$G$17:$K$17,MATCH($B$43,前期规划!$G$10:$K$10,0)),0,
IF(SUM(H64:$J64)+INDEX(前期规划!$Y$11:$BB$53,MATCH(节奏预期!$B64,前期规划!$Q$11:$Q$53,0),MATCH(节奏预期!$B$43&amp;节奏预期!G$5,前期规划!$Y$8:$BB$8,0))&gt;=INDEX(前期规划!$G$17:$K$17,MATCH($B$43,前期规划!$G$10:$K$10,0)),INDEX(前期规划!$G$17:$K$17,MATCH($B$43,前期规划!$G$10:$K$10,0))-SUM(H64:$J64),
INDEX(前期规划!$Y$11:$BB$53,MATCH(节奏预期!$B64,前期规划!$Q$11:$Q$53,0),MATCH(节奏预期!$B$43&amp;节奏预期!G$5,前期规划!$Y$8:$BB$8,0))))</f>
        <v>0</v>
      </c>
      <c r="H64" s="97">
        <f>IF(SUM(I64:$J64)&gt;=INDEX(前期规划!$G$17:$K$17,MATCH($B$43,前期规划!$G$10:$K$10,0)),0,
IF(SUM(I64:$J64)+INDEX(前期规划!$Y$11:$BB$53,MATCH(节奏预期!$B64,前期规划!$Q$11:$Q$53,0),MATCH(节奏预期!$B$43&amp;节奏预期!H$5,前期规划!$Y$8:$BB$8,0))&gt;=INDEX(前期规划!$G$17:$K$17,MATCH($B$43,前期规划!$G$10:$K$10,0)),INDEX(前期规划!$G$17:$K$17,MATCH($B$43,前期规划!$G$10:$K$10,0))-SUM(I64:$J64),
INDEX(前期规划!$Y$11:$BB$53,MATCH(节奏预期!$B64,前期规划!$Q$11:$Q$53,0),MATCH(节奏预期!$B$43&amp;节奏预期!H$5,前期规划!$Y$8:$BB$8,0))))</f>
        <v>6.25</v>
      </c>
      <c r="I64" s="97">
        <f>IF(SUM(J64:$J64)&gt;=INDEX(前期规划!$G$17:$K$17,MATCH($B$43,前期规划!$G$10:$K$10,0)),0,
IF(SUM(J64:$J64)+INDEX(前期规划!$Y$11:$BB$53,MATCH(节奏预期!$B64,前期规划!$Q$11:$Q$53,0),MATCH(节奏预期!$B$43&amp;节奏预期!I$5,前期规划!$Y$8:$BB$8,0))&gt;=INDEX(前期规划!$G$17:$K$17,MATCH($B$43,前期规划!$G$10:$K$10,0)),INDEX(前期规划!$G$17:$K$17,MATCH($B$43,前期规划!$G$10:$K$10,0))-SUM(J64:$J64),
INDEX(前期规划!$Y$11:$BB$53,MATCH(节奏预期!$B64,前期规划!$Q$11:$Q$53,0),MATCH(节奏预期!$B$43&amp;节奏预期!I$5,前期规划!$Y$8:$BB$8,0))))</f>
        <v>13.75</v>
      </c>
      <c r="J64" s="97">
        <f>INDEX(前期规划!$Y$11:$BB$53,MATCH(节奏预期!$B64,前期规划!$Q$11:$Q$53,0),MATCH(节奏预期!$B$43&amp;节奏预期!J$5,前期规划!$Y$8:$BB$8,0))</f>
        <v>0</v>
      </c>
      <c r="K64" s="24">
        <f>MIN(求节点(装备产销验证!$B$6:$B$165,装备产销验证!AJ$6:AJ$165,$D64)/40/IF(RIGHT(K$5,1)="+",1,(MAX(W$6:W64)+1)),1)</f>
        <v>1</v>
      </c>
      <c r="L64" s="24">
        <f>MIN(求节点(装备产销验证!$B$6:$B$165,装备产销验证!AK$6:AK$165,$D64)/40/IF(RIGHT(L$5,1)="+",1,(MAX(X$6:X64)+1)),1)</f>
        <v>1</v>
      </c>
      <c r="M64" s="24">
        <f>MIN(求节点(装备产销验证!$B$6:$B$165,装备产销验证!AL$6:AL$165,$D64)/40/IF(RIGHT(M$5,1)="+",1,(MAX(Y$6:Y64)+1)),1)</f>
        <v>0.44462878672183115</v>
      </c>
      <c r="N64" s="24">
        <f>MIN(求节点(装备产销验证!$B$6:$B$165,装备产销验证!AM$6:AM$165,$D64)/40/IF(RIGHT(N$5,1)="+",1,(MAX(Z$6:Z64)+1)),1)</f>
        <v>0.53329230707066511</v>
      </c>
      <c r="O64" s="24">
        <f>MIN(求节点(装备产销验证!$B$6:$B$165,装备产销验证!AN$6:AN$165,$D64)/40/IF(RIGHT(O$5,1)="+",1,(MAX(AA$6:AA64)+1)),1)</f>
        <v>8.2245430932704949E-2</v>
      </c>
      <c r="P64" s="24">
        <f>MIN(求节点(装备产销验证!$B$6:$B$165,装备产销验证!AO$6:AO$165,$D64)/40/IF(RIGHT(P$5,1)="+",1,(MAX(AB$6:AB64)+1)),1)</f>
        <v>0.14938076478184253</v>
      </c>
      <c r="Q64" s="79">
        <f>IF(E64=0,0,MIN(INDEX(前期规划!$C$48:$C$53,MATCH(Q$5,前期规划!$B$48:$B$53,0)),INDEX(前期规划!$BC$11:$BG$53,MATCH($B64,前期规划!$Q$11:$Q$53,0),MATCH(节奏预期!$B$43,前期规划!$BC$10:$BG$10,0))))</f>
        <v>0</v>
      </c>
      <c r="R64" s="79">
        <f>IF(F64=0,0,MIN(INDEX(前期规划!$C$48:$C$53,MATCH(R$5,前期规划!$B$48:$B$53,0)),INDEX(前期规划!$BC$11:$BG$53,MATCH($B64,前期规划!$Q$11:$Q$53,0),MATCH(节奏预期!$B$43,前期规划!$BC$10:$BG$10,0))))</f>
        <v>0</v>
      </c>
      <c r="S64" s="79">
        <f>IF(G64=0,0,MIN(INDEX(前期规划!$C$48:$C$53,MATCH(S$5,前期规划!$B$48:$B$53,0)),INDEX(前期规划!$BC$11:$BG$53,MATCH($B64,前期规划!$Q$11:$Q$53,0),MATCH(节奏预期!$B$43,前期规划!$BC$10:$BG$10,0))))</f>
        <v>0</v>
      </c>
      <c r="T64" s="79">
        <f>IF(H64=0,0,MIN(INDEX(前期规划!$C$48:$C$53,MATCH(T$5,前期规划!$B$48:$B$53,0)),INDEX(前期规划!$BC$11:$BG$53,MATCH($B64,前期规划!$Q$11:$Q$53,0),MATCH(节奏预期!$B$43,前期规划!$BC$10:$BG$10,0))))</f>
        <v>75.625</v>
      </c>
      <c r="U64" s="79">
        <f>IF(I64=0,0,MIN(INDEX(前期规划!$C$48:$C$53,MATCH(U$5,前期规划!$B$48:$B$53,0)),INDEX(前期规划!$BC$11:$BG$53,MATCH($B64,前期规划!$Q$11:$Q$53,0),MATCH(节奏预期!$B$43,前期规划!$BC$10:$BG$10,0))))</f>
        <v>75.625</v>
      </c>
      <c r="V64" s="79">
        <f>IF(J64=0,0,MIN(INDEX(前期规划!$C$48:$C$53,MATCH(V$5,前期规划!$B$48:$B$53,0)),INDEX(前期规划!$BC$11:$BG$53,MATCH($B64,前期规划!$Q$11:$Q$53,0),MATCH(节奏预期!$B$43,前期规划!$BC$10:$BG$10,0))))</f>
        <v>0</v>
      </c>
      <c r="W64" s="109">
        <f>IF(Q64=0,0,IF(Q64&gt;MAX(装备突破!D$6:D$22),MAX(装备突破!D$6:D$22),IF(Q64=0,0,IF(Q64&lt;装备突破!D$6,0,IFERROR(MATCH(Q64,装备突破!D$6:D$22,0)-1,MATCH(Q64,装备突破!D$6:D$22,1))))))</f>
        <v>0</v>
      </c>
      <c r="X64" s="109">
        <f>IF(R64=0,0,IF(R64&gt;MAX(装备突破!E$6:E$22),MAX(装备突破!E$6:E$22),IF(R64=0,0,IF(R64&lt;装备突破!E$6,0,IFERROR(MATCH(R64,装备突破!E$6:E$22,0)-1,MATCH(R64,装备突破!E$6:E$22,1))))))</f>
        <v>0</v>
      </c>
      <c r="Y64" s="109">
        <f>IF(S64=0,0,IF(S64&gt;MAX(装备突破!F$6:F$22),MAX(装备突破!F$6:F$22),IF(S64=0,0,IF(S64&lt;装备突破!F$6,0,IFERROR(MATCH(S64,装备突破!F$6:F$22,0)-1,MATCH(S64,装备突破!F$6:F$22,1))))))</f>
        <v>0</v>
      </c>
      <c r="Z64" s="109">
        <f>IF(T64=0,0,IF(T64&gt;MAX(装备突破!G$6:G$22),MAX(装备突破!G$6:G$22),IF(T64=0,0,IF(T64&lt;装备突破!G$6,0,IFERROR(MATCH(T64,装备突破!G$6:G$22,0)-1,MATCH(T64,装备突破!G$6:G$22,1))))))</f>
        <v>7</v>
      </c>
      <c r="AA64" s="109">
        <f>IF(U64=0,0,IF(U64&gt;MAX(装备突破!H$6:H$22),MAX(装备突破!H$6:H$22),IF(U64=0,0,IF(U64&lt;装备突破!H$6,0,IFERROR(MATCH(U64,装备突破!H$6:H$22,0)-1,MATCH(U64,装备突破!H$6:H$22,1))))))</f>
        <v>7</v>
      </c>
      <c r="AB64" s="109">
        <f>IF(V64=0,0,IF(V64&gt;MAX(装备突破!I$6:I$22),MAX(装备突破!I$6:I$22),IF(V64=0,0,IF(V64&lt;装备突破!I$6,0,IFERROR(MATCH(V64,装备突破!I$6:I$22,0)-1,MATCH(V64,装备突破!I$6:I$22,1))))))</f>
        <v>0</v>
      </c>
    </row>
    <row r="65" spans="1:28" s="37" customFormat="1" x14ac:dyDescent="0.15">
      <c r="A65" s="34">
        <v>23</v>
      </c>
      <c r="B65" s="76">
        <f t="shared" si="2"/>
        <v>600</v>
      </c>
      <c r="C65" s="76">
        <f t="shared" ref="C65:C81" si="4">B65-B64</f>
        <v>30</v>
      </c>
      <c r="D65" s="97">
        <f>求节点(节奏总纲!$Q$4:$Q$163,节奏总纲!$O$4:$O$163,B65)</f>
        <v>94.566182978175902</v>
      </c>
      <c r="E65" s="97">
        <f>IF(SUM(F65:$J65)&gt;=INDEX(前期规划!$G$17:$K$17,MATCH($B$43,前期规划!$G$10:$K$10,0)),0,
IF(SUM(F65:$J65)+INDEX(前期规划!$Y$11:$BB$53,MATCH(节奏预期!$B65,前期规划!$Q$11:$Q$53,0),MATCH(节奏预期!$B$43&amp;节奏预期!E$5,前期规划!$Y$8:$BB$8,0))&gt;=INDEX(前期规划!$G$17:$K$17,MATCH($B$43,前期规划!$G$10:$K$10,0)),INDEX(前期规划!$G$17:$K$17,MATCH($B$43,前期规划!$G$10:$K$10,0))-SUM(F65:$J65),
INDEX(前期规划!$Y$11:$BB$53,MATCH(节奏预期!$B65,前期规划!$Q$11:$Q$53,0),MATCH(节奏预期!$B$43&amp;节奏预期!E$5,前期规划!$Y$8:$BB$8,0))))</f>
        <v>0</v>
      </c>
      <c r="F65" s="97">
        <f>IF(SUM(G65:$J65)&gt;=INDEX(前期规划!$G$17:$K$17,MATCH($B$43,前期规划!$G$10:$K$10,0)),0,
IF(SUM(G65:$J65)+INDEX(前期规划!$Y$11:$BB$53,MATCH(节奏预期!$B65,前期规划!$Q$11:$Q$53,0),MATCH(节奏预期!$B$43&amp;节奏预期!F$5,前期规划!$Y$8:$BB$8,0))&gt;=INDEX(前期规划!$G$17:$K$17,MATCH($B$43,前期规划!$G$10:$K$10,0)),INDEX(前期规划!$G$17:$K$17,MATCH($B$43,前期规划!$G$10:$K$10,0))-SUM(G65:$J65),
INDEX(前期规划!$Y$11:$BB$53,MATCH(节奏预期!$B65,前期规划!$Q$11:$Q$53,0),MATCH(节奏预期!$B$43&amp;节奏预期!F$5,前期规划!$Y$8:$BB$8,0))))</f>
        <v>0</v>
      </c>
      <c r="G65" s="97">
        <f>IF(SUM(H65:$J65)&gt;=INDEX(前期规划!$G$17:$K$17,MATCH($B$43,前期规划!$G$10:$K$10,0)),0,
IF(SUM(H65:$J65)+INDEX(前期规划!$Y$11:$BB$53,MATCH(节奏预期!$B65,前期规划!$Q$11:$Q$53,0),MATCH(节奏预期!$B$43&amp;节奏预期!G$5,前期规划!$Y$8:$BB$8,0))&gt;=INDEX(前期规划!$G$17:$K$17,MATCH($B$43,前期规划!$G$10:$K$10,0)),INDEX(前期规划!$G$17:$K$17,MATCH($B$43,前期规划!$G$10:$K$10,0))-SUM(H65:$J65),
INDEX(前期规划!$Y$11:$BB$53,MATCH(节奏预期!$B65,前期规划!$Q$11:$Q$53,0),MATCH(节奏预期!$B$43&amp;节奏预期!G$5,前期规划!$Y$8:$BB$8,0))))</f>
        <v>0</v>
      </c>
      <c r="H65" s="97">
        <f>IF(SUM(I65:$J65)&gt;=INDEX(前期规划!$G$17:$K$17,MATCH($B$43,前期规划!$G$10:$K$10,0)),0,
IF(SUM(I65:$J65)+INDEX(前期规划!$Y$11:$BB$53,MATCH(节奏预期!$B65,前期规划!$Q$11:$Q$53,0),MATCH(节奏预期!$B$43&amp;节奏预期!H$5,前期规划!$Y$8:$BB$8,0))&gt;=INDEX(前期规划!$G$17:$K$17,MATCH($B$43,前期规划!$G$10:$K$10,0)),INDEX(前期规划!$G$17:$K$17,MATCH($B$43,前期规划!$G$10:$K$10,0))-SUM(I65:$J65),
INDEX(前期规划!$Y$11:$BB$53,MATCH(节奏预期!$B65,前期规划!$Q$11:$Q$53,0),MATCH(节奏预期!$B$43&amp;节奏预期!H$5,前期规划!$Y$8:$BB$8,0))))</f>
        <v>5</v>
      </c>
      <c r="I65" s="97">
        <f>IF(SUM(J65:$J65)&gt;=INDEX(前期规划!$G$17:$K$17,MATCH($B$43,前期规划!$G$10:$K$10,0)),0,
IF(SUM(J65:$J65)+INDEX(前期规划!$Y$11:$BB$53,MATCH(节奏预期!$B65,前期规划!$Q$11:$Q$53,0),MATCH(节奏预期!$B$43&amp;节奏预期!I$5,前期规划!$Y$8:$BB$8,0))&gt;=INDEX(前期规划!$G$17:$K$17,MATCH($B$43,前期规划!$G$10:$K$10,0)),INDEX(前期规划!$G$17:$K$17,MATCH($B$43,前期规划!$G$10:$K$10,0))-SUM(J65:$J65),
INDEX(前期规划!$Y$11:$BB$53,MATCH(节奏预期!$B65,前期规划!$Q$11:$Q$53,0),MATCH(节奏预期!$B$43&amp;节奏预期!I$5,前期规划!$Y$8:$BB$8,0))))</f>
        <v>15</v>
      </c>
      <c r="J65" s="97">
        <f>INDEX(前期规划!$Y$11:$BB$53,MATCH(节奏预期!$B65,前期规划!$Q$11:$Q$53,0),MATCH(节奏预期!$B$43&amp;节奏预期!J$5,前期规划!$Y$8:$BB$8,0))</f>
        <v>0</v>
      </c>
      <c r="K65" s="24">
        <f>MIN(求节点(装备产销验证!$B$6:$B$165,装备产销验证!AJ$6:AJ$165,$D65)/40/IF(RIGHT(K$5,1)="+",1,(MAX(W$6:W65)+1)),1)</f>
        <v>1</v>
      </c>
      <c r="L65" s="24">
        <f>MIN(求节点(装备产销验证!$B$6:$B$165,装备产销验证!AK$6:AK$165,$D65)/40/IF(RIGHT(L$5,1)="+",1,(MAX(X$6:X65)+1)),1)</f>
        <v>1</v>
      </c>
      <c r="M65" s="24">
        <f>MIN(求节点(装备产销验证!$B$6:$B$165,装备产销验证!AL$6:AL$165,$D65)/40/IF(RIGHT(M$5,1)="+",1,(MAX(Y$6:Y65)+1)),1)</f>
        <v>0.48546362829446216</v>
      </c>
      <c r="N65" s="24">
        <f>MIN(求节点(装备产销验证!$B$6:$B$165,装备产销验证!AM$6:AM$165,$D65)/40/IF(RIGHT(N$5,1)="+",1,(MAX(Z$6:Z65)+1)),1)</f>
        <v>0.58653537569295044</v>
      </c>
      <c r="O65" s="24">
        <f>MIN(求节点(装备产销验证!$B$6:$B$165,装备产销验证!AN$6:AN$165,$D65)/40/IF(RIGHT(O$5,1)="+",1,(MAX(AA$6:AA65)+1)),1)</f>
        <v>8.5794193629705584E-2</v>
      </c>
      <c r="P65" s="24">
        <f>MIN(求节点(装备产销验证!$B$6:$B$165,装备产销验证!AO$6:AO$165,$D65)/40/IF(RIGHT(P$5,1)="+",1,(MAX(AB$6:AB65)+1)),1)</f>
        <v>0.15595675032414177</v>
      </c>
      <c r="Q65" s="79">
        <f>IF(E65=0,0,MIN(INDEX(前期规划!$C$48:$C$53,MATCH(Q$5,前期规划!$B$48:$B$53,0)),INDEX(前期规划!$BC$11:$BG$53,MATCH($B65,前期规划!$Q$11:$Q$53,0),MATCH(节奏预期!$B$43,前期规划!$BC$10:$BG$10,0))))</f>
        <v>0</v>
      </c>
      <c r="R65" s="79">
        <f>IF(F65=0,0,MIN(INDEX(前期规划!$C$48:$C$53,MATCH(R$5,前期规划!$B$48:$B$53,0)),INDEX(前期规划!$BC$11:$BG$53,MATCH($B65,前期规划!$Q$11:$Q$53,0),MATCH(节奏预期!$B$43,前期规划!$BC$10:$BG$10,0))))</f>
        <v>0</v>
      </c>
      <c r="S65" s="79">
        <f>IF(G65=0,0,MIN(INDEX(前期规划!$C$48:$C$53,MATCH(S$5,前期规划!$B$48:$B$53,0)),INDEX(前期规划!$BC$11:$BG$53,MATCH($B65,前期规划!$Q$11:$Q$53,0),MATCH(节奏预期!$B$43,前期规划!$BC$10:$BG$10,0))))</f>
        <v>0</v>
      </c>
      <c r="T65" s="79">
        <f>IF(H65=0,0,MIN(INDEX(前期规划!$C$48:$C$53,MATCH(T$5,前期规划!$B$48:$B$53,0)),INDEX(前期规划!$BC$11:$BG$53,MATCH($B65,前期规划!$Q$11:$Q$53,0),MATCH(节奏预期!$B$43,前期规划!$BC$10:$BG$10,0))))</f>
        <v>77.5</v>
      </c>
      <c r="U65" s="79">
        <f>IF(I65=0,0,MIN(INDEX(前期规划!$C$48:$C$53,MATCH(U$5,前期规划!$B$48:$B$53,0)),INDEX(前期规划!$BC$11:$BG$53,MATCH($B65,前期规划!$Q$11:$Q$53,0),MATCH(节奏预期!$B$43,前期规划!$BC$10:$BG$10,0))))</f>
        <v>77.5</v>
      </c>
      <c r="V65" s="79">
        <f>IF(J65=0,0,MIN(INDEX(前期规划!$C$48:$C$53,MATCH(V$5,前期规划!$B$48:$B$53,0)),INDEX(前期规划!$BC$11:$BG$53,MATCH($B65,前期规划!$Q$11:$Q$53,0),MATCH(节奏预期!$B$43,前期规划!$BC$10:$BG$10,0))))</f>
        <v>0</v>
      </c>
      <c r="W65" s="109">
        <f>IF(Q65=0,0,IF(Q65&gt;MAX(装备突破!D$6:D$22),MAX(装备突破!D$6:D$22),IF(Q65=0,0,IF(Q65&lt;装备突破!D$6,0,IFERROR(MATCH(Q65,装备突破!D$6:D$22,0)-1,MATCH(Q65,装备突破!D$6:D$22,1))))))</f>
        <v>0</v>
      </c>
      <c r="X65" s="109">
        <f>IF(R65=0,0,IF(R65&gt;MAX(装备突破!E$6:E$22),MAX(装备突破!E$6:E$22),IF(R65=0,0,IF(R65&lt;装备突破!E$6,0,IFERROR(MATCH(R65,装备突破!E$6:E$22,0)-1,MATCH(R65,装备突破!E$6:E$22,1))))))</f>
        <v>0</v>
      </c>
      <c r="Y65" s="109">
        <f>IF(S65=0,0,IF(S65&gt;MAX(装备突破!F$6:F$22),MAX(装备突破!F$6:F$22),IF(S65=0,0,IF(S65&lt;装备突破!F$6,0,IFERROR(MATCH(S65,装备突破!F$6:F$22,0)-1,MATCH(S65,装备突破!F$6:F$22,1))))))</f>
        <v>0</v>
      </c>
      <c r="Z65" s="109">
        <f>IF(T65=0,0,IF(T65&gt;MAX(装备突破!G$6:G$22),MAX(装备突破!G$6:G$22),IF(T65=0,0,IF(T65&lt;装备突破!G$6,0,IFERROR(MATCH(T65,装备突破!G$6:G$22,0)-1,MATCH(T65,装备突破!G$6:G$22,1))))))</f>
        <v>7</v>
      </c>
      <c r="AA65" s="109">
        <f>IF(U65=0,0,IF(U65&gt;MAX(装备突破!H$6:H$22),MAX(装备突破!H$6:H$22),IF(U65=0,0,IF(U65&lt;装备突破!H$6,0,IFERROR(MATCH(U65,装备突破!H$6:H$22,0)-1,MATCH(U65,装备突破!H$6:H$22,1))))))</f>
        <v>7</v>
      </c>
      <c r="AB65" s="109">
        <f>IF(V65=0,0,IF(V65&gt;MAX(装备突破!I$6:I$22),MAX(装备突破!I$6:I$22),IF(V65=0,0,IF(V65&lt;装备突破!I$6,0,IFERROR(MATCH(V65,装备突破!I$6:I$22,0)-1,MATCH(V65,装备突破!I$6:I$22,1))))))</f>
        <v>0</v>
      </c>
    </row>
    <row r="66" spans="1:28" s="37" customFormat="1" x14ac:dyDescent="0.15">
      <c r="A66" s="34">
        <v>24</v>
      </c>
      <c r="B66" s="76">
        <f t="shared" si="2"/>
        <v>630</v>
      </c>
      <c r="C66" s="76">
        <f t="shared" si="4"/>
        <v>30</v>
      </c>
      <c r="D66" s="97">
        <f>求节点(节奏总纲!$Q$4:$Q$163,节奏总纲!$O$4:$O$163,B66)</f>
        <v>95.27615549231848</v>
      </c>
      <c r="E66" s="97">
        <f>IF(SUM(F66:$J66)&gt;=INDEX(前期规划!$G$17:$K$17,MATCH($B$43,前期规划!$G$10:$K$10,0)),0,
IF(SUM(F66:$J66)+INDEX(前期规划!$Y$11:$BB$53,MATCH(节奏预期!$B66,前期规划!$Q$11:$Q$53,0),MATCH(节奏预期!$B$43&amp;节奏预期!E$5,前期规划!$Y$8:$BB$8,0))&gt;=INDEX(前期规划!$G$17:$K$17,MATCH($B$43,前期规划!$G$10:$K$10,0)),INDEX(前期规划!$G$17:$K$17,MATCH($B$43,前期规划!$G$10:$K$10,0))-SUM(F66:$J66),
INDEX(前期规划!$Y$11:$BB$53,MATCH(节奏预期!$B66,前期规划!$Q$11:$Q$53,0),MATCH(节奏预期!$B$43&amp;节奏预期!E$5,前期规划!$Y$8:$BB$8,0))))</f>
        <v>0</v>
      </c>
      <c r="F66" s="97">
        <f>IF(SUM(G66:$J66)&gt;=INDEX(前期规划!$G$17:$K$17,MATCH($B$43,前期规划!$G$10:$K$10,0)),0,
IF(SUM(G66:$J66)+INDEX(前期规划!$Y$11:$BB$53,MATCH(节奏预期!$B66,前期规划!$Q$11:$Q$53,0),MATCH(节奏预期!$B$43&amp;节奏预期!F$5,前期规划!$Y$8:$BB$8,0))&gt;=INDEX(前期规划!$G$17:$K$17,MATCH($B$43,前期规划!$G$10:$K$10,0)),INDEX(前期规划!$G$17:$K$17,MATCH($B$43,前期规划!$G$10:$K$10,0))-SUM(G66:$J66),
INDEX(前期规划!$Y$11:$BB$53,MATCH(节奏预期!$B66,前期规划!$Q$11:$Q$53,0),MATCH(节奏预期!$B$43&amp;节奏预期!F$5,前期规划!$Y$8:$BB$8,0))))</f>
        <v>0</v>
      </c>
      <c r="G66" s="97">
        <f>IF(SUM(H66:$J66)&gt;=INDEX(前期规划!$G$17:$K$17,MATCH($B$43,前期规划!$G$10:$K$10,0)),0,
IF(SUM(H66:$J66)+INDEX(前期规划!$Y$11:$BB$53,MATCH(节奏预期!$B66,前期规划!$Q$11:$Q$53,0),MATCH(节奏预期!$B$43&amp;节奏预期!G$5,前期规划!$Y$8:$BB$8,0))&gt;=INDEX(前期规划!$G$17:$K$17,MATCH($B$43,前期规划!$G$10:$K$10,0)),INDEX(前期规划!$G$17:$K$17,MATCH($B$43,前期规划!$G$10:$K$10,0))-SUM(H66:$J66),
INDEX(前期规划!$Y$11:$BB$53,MATCH(节奏预期!$B66,前期规划!$Q$11:$Q$53,0),MATCH(节奏预期!$B$43&amp;节奏预期!G$5,前期规划!$Y$8:$BB$8,0))))</f>
        <v>0</v>
      </c>
      <c r="H66" s="97">
        <f>IF(SUM(I66:$J66)&gt;=INDEX(前期规划!$G$17:$K$17,MATCH($B$43,前期规划!$G$10:$K$10,0)),0,
IF(SUM(I66:$J66)+INDEX(前期规划!$Y$11:$BB$53,MATCH(节奏预期!$B66,前期规划!$Q$11:$Q$53,0),MATCH(节奏预期!$B$43&amp;节奏预期!H$5,前期规划!$Y$8:$BB$8,0))&gt;=INDEX(前期规划!$G$17:$K$17,MATCH($B$43,前期规划!$G$10:$K$10,0)),INDEX(前期规划!$G$17:$K$17,MATCH($B$43,前期规划!$G$10:$K$10,0))-SUM(I66:$J66),
INDEX(前期规划!$Y$11:$BB$53,MATCH(节奏预期!$B66,前期规划!$Q$11:$Q$53,0),MATCH(节奏预期!$B$43&amp;节奏预期!H$5,前期规划!$Y$8:$BB$8,0))))</f>
        <v>3.75</v>
      </c>
      <c r="I66" s="97">
        <f>IF(SUM(J66:$J66)&gt;=INDEX(前期规划!$G$17:$K$17,MATCH($B$43,前期规划!$G$10:$K$10,0)),0,
IF(SUM(J66:$J66)+INDEX(前期规划!$Y$11:$BB$53,MATCH(节奏预期!$B66,前期规划!$Q$11:$Q$53,0),MATCH(节奏预期!$B$43&amp;节奏预期!I$5,前期规划!$Y$8:$BB$8,0))&gt;=INDEX(前期规划!$G$17:$K$17,MATCH($B$43,前期规划!$G$10:$K$10,0)),INDEX(前期规划!$G$17:$K$17,MATCH($B$43,前期规划!$G$10:$K$10,0))-SUM(J66:$J66),
INDEX(前期规划!$Y$11:$BB$53,MATCH(节奏预期!$B66,前期规划!$Q$11:$Q$53,0),MATCH(节奏预期!$B$43&amp;节奏预期!I$5,前期规划!$Y$8:$BB$8,0))))</f>
        <v>16.25</v>
      </c>
      <c r="J66" s="97">
        <f>INDEX(前期规划!$Y$11:$BB$53,MATCH(节奏预期!$B66,前期规划!$Q$11:$Q$53,0),MATCH(节奏预期!$B$43&amp;节奏预期!J$5,前期规划!$Y$8:$BB$8,0))</f>
        <v>0</v>
      </c>
      <c r="K66" s="24">
        <f>MIN(求节点(装备产销验证!$B$6:$B$165,装备产销验证!AJ$6:AJ$165,$D66)/40/IF(RIGHT(K$5,1)="+",1,(MAX(W$6:W66)+1)),1)</f>
        <v>1</v>
      </c>
      <c r="L66" s="24">
        <f>MIN(求节点(装备产销验证!$B$6:$B$165,装备产销验证!AK$6:AK$165,$D66)/40/IF(RIGHT(L$5,1)="+",1,(MAX(X$6:X66)+1)),1)</f>
        <v>1</v>
      </c>
      <c r="M66" s="24">
        <f>MIN(求节点(装备产销验证!$B$6:$B$165,装备产销验证!AL$6:AL$165,$D66)/40/IF(RIGHT(M$5,1)="+",1,(MAX(Y$6:Y66)+1)),1)</f>
        <v>0.52671274838320303</v>
      </c>
      <c r="N66" s="24">
        <f>MIN(求节点(装备产销验证!$B$6:$B$165,装备产销验证!AM$6:AM$165,$D66)/40/IF(RIGHT(N$5,1)="+",1,(MAX(Z$6:Z66)+1)),1)</f>
        <v>0.64581205675640718</v>
      </c>
      <c r="O66" s="24">
        <f>MIN(求节点(装备产销验证!$B$6:$B$165,装备产销验证!AN$6:AN$165,$D66)/40/IF(RIGHT(O$5,1)="+",1,(MAX(AA$6:AA66)+1)),1)</f>
        <v>8.9264599291889568E-2</v>
      </c>
      <c r="P66" s="24">
        <f>MIN(求节点(装备产销验证!$B$6:$B$165,装备产销验证!AO$6:AO$165,$D66)/40/IF(RIGHT(P$5,1)="+",1,(MAX(AB$6:AB66)+1)),1)</f>
        <v>0.16235935008727231</v>
      </c>
      <c r="Q66" s="79">
        <f>IF(E66=0,0,MIN(INDEX(前期规划!$C$48:$C$53,MATCH(Q$5,前期规划!$B$48:$B$53,0)),INDEX(前期规划!$BC$11:$BG$53,MATCH($B66,前期规划!$Q$11:$Q$53,0),MATCH(节奏预期!$B$43,前期规划!$BC$10:$BG$10,0))))</f>
        <v>0</v>
      </c>
      <c r="R66" s="79">
        <f>IF(F66=0,0,MIN(INDEX(前期规划!$C$48:$C$53,MATCH(R$5,前期规划!$B$48:$B$53,0)),INDEX(前期规划!$BC$11:$BG$53,MATCH($B66,前期规划!$Q$11:$Q$53,0),MATCH(节奏预期!$B$43,前期规划!$BC$10:$BG$10,0))))</f>
        <v>0</v>
      </c>
      <c r="S66" s="79">
        <f>IF(G66=0,0,MIN(INDEX(前期规划!$C$48:$C$53,MATCH(S$5,前期规划!$B$48:$B$53,0)),INDEX(前期规划!$BC$11:$BG$53,MATCH($B66,前期规划!$Q$11:$Q$53,0),MATCH(节奏预期!$B$43,前期规划!$BC$10:$BG$10,0))))</f>
        <v>0</v>
      </c>
      <c r="T66" s="79">
        <f>IF(H66=0,0,MIN(INDEX(前期规划!$C$48:$C$53,MATCH(T$5,前期规划!$B$48:$B$53,0)),INDEX(前期规划!$BC$11:$BG$53,MATCH($B66,前期规划!$Q$11:$Q$53,0),MATCH(节奏预期!$B$43,前期规划!$BC$10:$BG$10,0))))</f>
        <v>79.375</v>
      </c>
      <c r="U66" s="79">
        <f>IF(I66=0,0,MIN(INDEX(前期规划!$C$48:$C$53,MATCH(U$5,前期规划!$B$48:$B$53,0)),INDEX(前期规划!$BC$11:$BG$53,MATCH($B66,前期规划!$Q$11:$Q$53,0),MATCH(节奏预期!$B$43,前期规划!$BC$10:$BG$10,0))))</f>
        <v>79.375</v>
      </c>
      <c r="V66" s="79">
        <f>IF(J66=0,0,MIN(INDEX(前期规划!$C$48:$C$53,MATCH(V$5,前期规划!$B$48:$B$53,0)),INDEX(前期规划!$BC$11:$BG$53,MATCH($B66,前期规划!$Q$11:$Q$53,0),MATCH(节奏预期!$B$43,前期规划!$BC$10:$BG$10,0))))</f>
        <v>0</v>
      </c>
      <c r="W66" s="109">
        <f>IF(Q66=0,0,IF(Q66&gt;MAX(装备突破!D$6:D$22),MAX(装备突破!D$6:D$22),IF(Q66=0,0,IF(Q66&lt;装备突破!D$6,0,IFERROR(MATCH(Q66,装备突破!D$6:D$22,0)-1,MATCH(Q66,装备突破!D$6:D$22,1))))))</f>
        <v>0</v>
      </c>
      <c r="X66" s="109">
        <f>IF(R66=0,0,IF(R66&gt;MAX(装备突破!E$6:E$22),MAX(装备突破!E$6:E$22),IF(R66=0,0,IF(R66&lt;装备突破!E$6,0,IFERROR(MATCH(R66,装备突破!E$6:E$22,0)-1,MATCH(R66,装备突破!E$6:E$22,1))))))</f>
        <v>0</v>
      </c>
      <c r="Y66" s="109">
        <f>IF(S66=0,0,IF(S66&gt;MAX(装备突破!F$6:F$22),MAX(装备突破!F$6:F$22),IF(S66=0,0,IF(S66&lt;装备突破!F$6,0,IFERROR(MATCH(S66,装备突破!F$6:F$22,0)-1,MATCH(S66,装备突破!F$6:F$22,1))))))</f>
        <v>0</v>
      </c>
      <c r="Z66" s="109">
        <f>IF(T66=0,0,IF(T66&gt;MAX(装备突破!G$6:G$22),MAX(装备突破!G$6:G$22),IF(T66=0,0,IF(T66&lt;装备突破!G$6,0,IFERROR(MATCH(T66,装备突破!G$6:G$22,0)-1,MATCH(T66,装备突破!G$6:G$22,1))))))</f>
        <v>7</v>
      </c>
      <c r="AA66" s="109">
        <f>IF(U66=0,0,IF(U66&gt;MAX(装备突破!H$6:H$22),MAX(装备突破!H$6:H$22),IF(U66=0,0,IF(U66&lt;装备突破!H$6,0,IFERROR(MATCH(U66,装备突破!H$6:H$22,0)-1,MATCH(U66,装备突破!H$6:H$22,1))))))</f>
        <v>7</v>
      </c>
      <c r="AB66" s="109">
        <f>IF(V66=0,0,IF(V66&gt;MAX(装备突破!I$6:I$22),MAX(装备突破!I$6:I$22),IF(V66=0,0,IF(V66&lt;装备突破!I$6,0,IFERROR(MATCH(V66,装备突破!I$6:I$22,0)-1,MATCH(V66,装备突破!I$6:I$22,1))))))</f>
        <v>0</v>
      </c>
    </row>
    <row r="67" spans="1:28" s="37" customFormat="1" x14ac:dyDescent="0.15">
      <c r="A67" s="34">
        <v>25</v>
      </c>
      <c r="B67" s="76">
        <f t="shared" si="2"/>
        <v>660</v>
      </c>
      <c r="C67" s="76">
        <f t="shared" si="4"/>
        <v>30</v>
      </c>
      <c r="D67" s="97">
        <f>求节点(节奏总纲!$Q$4:$Q$163,节奏总纲!$O$4:$O$163,B67)</f>
        <v>95.975804150655222</v>
      </c>
      <c r="E67" s="97">
        <f>IF(SUM(F67:$J67)&gt;=INDEX(前期规划!$G$17:$K$17,MATCH($B$43,前期规划!$G$10:$K$10,0)),0,
IF(SUM(F67:$J67)+INDEX(前期规划!$Y$11:$BB$53,MATCH(节奏预期!$B67,前期规划!$Q$11:$Q$53,0),MATCH(节奏预期!$B$43&amp;节奏预期!E$5,前期规划!$Y$8:$BB$8,0))&gt;=INDEX(前期规划!$G$17:$K$17,MATCH($B$43,前期规划!$G$10:$K$10,0)),INDEX(前期规划!$G$17:$K$17,MATCH($B$43,前期规划!$G$10:$K$10,0))-SUM(F67:$J67),
INDEX(前期规划!$Y$11:$BB$53,MATCH(节奏预期!$B67,前期规划!$Q$11:$Q$53,0),MATCH(节奏预期!$B$43&amp;节奏预期!E$5,前期规划!$Y$8:$BB$8,0))))</f>
        <v>0</v>
      </c>
      <c r="F67" s="97">
        <f>IF(SUM(G67:$J67)&gt;=INDEX(前期规划!$G$17:$K$17,MATCH($B$43,前期规划!$G$10:$K$10,0)),0,
IF(SUM(G67:$J67)+INDEX(前期规划!$Y$11:$BB$53,MATCH(节奏预期!$B67,前期规划!$Q$11:$Q$53,0),MATCH(节奏预期!$B$43&amp;节奏预期!F$5,前期规划!$Y$8:$BB$8,0))&gt;=INDEX(前期规划!$G$17:$K$17,MATCH($B$43,前期规划!$G$10:$K$10,0)),INDEX(前期规划!$G$17:$K$17,MATCH($B$43,前期规划!$G$10:$K$10,0))-SUM(G67:$J67),
INDEX(前期规划!$Y$11:$BB$53,MATCH(节奏预期!$B67,前期规划!$Q$11:$Q$53,0),MATCH(节奏预期!$B$43&amp;节奏预期!F$5,前期规划!$Y$8:$BB$8,0))))</f>
        <v>0</v>
      </c>
      <c r="G67" s="97">
        <f>IF(SUM(H67:$J67)&gt;=INDEX(前期规划!$G$17:$K$17,MATCH($B$43,前期规划!$G$10:$K$10,0)),0,
IF(SUM(H67:$J67)+INDEX(前期规划!$Y$11:$BB$53,MATCH(节奏预期!$B67,前期规划!$Q$11:$Q$53,0),MATCH(节奏预期!$B$43&amp;节奏预期!G$5,前期规划!$Y$8:$BB$8,0))&gt;=INDEX(前期规划!$G$17:$K$17,MATCH($B$43,前期规划!$G$10:$K$10,0)),INDEX(前期规划!$G$17:$K$17,MATCH($B$43,前期规划!$G$10:$K$10,0))-SUM(H67:$J67),
INDEX(前期规划!$Y$11:$BB$53,MATCH(节奏预期!$B67,前期规划!$Q$11:$Q$53,0),MATCH(节奏预期!$B$43&amp;节奏预期!G$5,前期规划!$Y$8:$BB$8,0))))</f>
        <v>0</v>
      </c>
      <c r="H67" s="97">
        <f>IF(SUM(I67:$J67)&gt;=INDEX(前期规划!$G$17:$K$17,MATCH($B$43,前期规划!$G$10:$K$10,0)),0,
IF(SUM(I67:$J67)+INDEX(前期规划!$Y$11:$BB$53,MATCH(节奏预期!$B67,前期规划!$Q$11:$Q$53,0),MATCH(节奏预期!$B$43&amp;节奏预期!H$5,前期规划!$Y$8:$BB$8,0))&gt;=INDEX(前期规划!$G$17:$K$17,MATCH($B$43,前期规划!$G$10:$K$10,0)),INDEX(前期规划!$G$17:$K$17,MATCH($B$43,前期规划!$G$10:$K$10,0))-SUM(I67:$J67),
INDEX(前期规划!$Y$11:$BB$53,MATCH(节奏预期!$B67,前期规划!$Q$11:$Q$53,0),MATCH(节奏预期!$B$43&amp;节奏预期!H$5,前期规划!$Y$8:$BB$8,0))))</f>
        <v>2.5</v>
      </c>
      <c r="I67" s="97">
        <f>IF(SUM(J67:$J67)&gt;=INDEX(前期规划!$G$17:$K$17,MATCH($B$43,前期规划!$G$10:$K$10,0)),0,
IF(SUM(J67:$J67)+INDEX(前期规划!$Y$11:$BB$53,MATCH(节奏预期!$B67,前期规划!$Q$11:$Q$53,0),MATCH(节奏预期!$B$43&amp;节奏预期!I$5,前期规划!$Y$8:$BB$8,0))&gt;=INDEX(前期规划!$G$17:$K$17,MATCH($B$43,前期规划!$G$10:$K$10,0)),INDEX(前期规划!$G$17:$K$17,MATCH($B$43,前期规划!$G$10:$K$10,0))-SUM(J67:$J67),
INDEX(前期规划!$Y$11:$BB$53,MATCH(节奏预期!$B67,前期规划!$Q$11:$Q$53,0),MATCH(节奏预期!$B$43&amp;节奏预期!I$5,前期规划!$Y$8:$BB$8,0))))</f>
        <v>17.5</v>
      </c>
      <c r="J67" s="97">
        <f>INDEX(前期规划!$Y$11:$BB$53,MATCH(节奏预期!$B67,前期规划!$Q$11:$Q$53,0),MATCH(节奏预期!$B$43&amp;节奏预期!J$5,前期规划!$Y$8:$BB$8,0))</f>
        <v>0</v>
      </c>
      <c r="K67" s="24">
        <f>MIN(求节点(装备产销验证!$B$6:$B$165,装备产销验证!AJ$6:AJ$165,$D67)/40/IF(RIGHT(K$5,1)="+",1,(MAX(W$6:W67)+1)),1)</f>
        <v>1</v>
      </c>
      <c r="L67" s="24">
        <f>MIN(求节点(装备产销验证!$B$6:$B$165,装备产销验证!AK$6:AK$165,$D67)/40/IF(RIGHT(L$5,1)="+",1,(MAX(X$6:X67)+1)),1)</f>
        <v>1</v>
      </c>
      <c r="M67" s="24">
        <f>MIN(求节点(装备产销验证!$B$6:$B$165,装备产销验证!AL$6:AL$165,$D67)/40/IF(RIGHT(M$5,1)="+",1,(MAX(Y$6:Y67)+1)),1)</f>
        <v>0.56844514824974435</v>
      </c>
      <c r="N67" s="24">
        <f>MIN(求节点(装备产销验证!$B$6:$B$165,装备产销验证!AM$6:AM$165,$D67)/40/IF(RIGHT(N$5,1)="+",1,(MAX(Z$6:Z67)+1)),1)</f>
        <v>0.71128526237613321</v>
      </c>
      <c r="O67" s="24">
        <f>MIN(求节点(装备产销验证!$B$6:$B$165,装备产销验证!AN$6:AN$165,$D67)/40/IF(RIGHT(O$5,1)="+",1,(MAX(AA$6:AA67)+1)),1)</f>
        <v>9.2698562950391944E-2</v>
      </c>
      <c r="P67" s="24">
        <f>MIN(求节点(装备产销验证!$B$6:$B$165,装备产销验证!AO$6:AO$165,$D67)/40/IF(RIGHT(P$5,1)="+",1,(MAX(AB$6:AB67)+1)),1)</f>
        <v>0.168681312225235</v>
      </c>
      <c r="Q67" s="79">
        <f>IF(E67=0,0,MIN(INDEX(前期规划!$C$48:$C$53,MATCH(Q$5,前期规划!$B$48:$B$53,0)),INDEX(前期规划!$BC$11:$BG$53,MATCH($B67,前期规划!$Q$11:$Q$53,0),MATCH(节奏预期!$B$43,前期规划!$BC$10:$BG$10,0))))</f>
        <v>0</v>
      </c>
      <c r="R67" s="79">
        <f>IF(F67=0,0,MIN(INDEX(前期规划!$C$48:$C$53,MATCH(R$5,前期规划!$B$48:$B$53,0)),INDEX(前期规划!$BC$11:$BG$53,MATCH($B67,前期规划!$Q$11:$Q$53,0),MATCH(节奏预期!$B$43,前期规划!$BC$10:$BG$10,0))))</f>
        <v>0</v>
      </c>
      <c r="S67" s="79">
        <f>IF(G67=0,0,MIN(INDEX(前期规划!$C$48:$C$53,MATCH(S$5,前期规划!$B$48:$B$53,0)),INDEX(前期规划!$BC$11:$BG$53,MATCH($B67,前期规划!$Q$11:$Q$53,0),MATCH(节奏预期!$B$43,前期规划!$BC$10:$BG$10,0))))</f>
        <v>0</v>
      </c>
      <c r="T67" s="79">
        <f>IF(H67=0,0,MIN(INDEX(前期规划!$C$48:$C$53,MATCH(T$5,前期规划!$B$48:$B$53,0)),INDEX(前期规划!$BC$11:$BG$53,MATCH($B67,前期规划!$Q$11:$Q$53,0),MATCH(节奏预期!$B$43,前期规划!$BC$10:$BG$10,0))))</f>
        <v>80</v>
      </c>
      <c r="U67" s="79">
        <f>IF(I67=0,0,MIN(INDEX(前期规划!$C$48:$C$53,MATCH(U$5,前期规划!$B$48:$B$53,0)),INDEX(前期规划!$BC$11:$BG$53,MATCH($B67,前期规划!$Q$11:$Q$53,0),MATCH(节奏预期!$B$43,前期规划!$BC$10:$BG$10,0))))</f>
        <v>80</v>
      </c>
      <c r="V67" s="79">
        <f>IF(J67=0,0,MIN(INDEX(前期规划!$C$48:$C$53,MATCH(V$5,前期规划!$B$48:$B$53,0)),INDEX(前期规划!$BC$11:$BG$53,MATCH($B67,前期规划!$Q$11:$Q$53,0),MATCH(节奏预期!$B$43,前期规划!$BC$10:$BG$10,0))))</f>
        <v>0</v>
      </c>
      <c r="W67" s="109">
        <f>IF(Q67=0,0,IF(Q67&gt;MAX(装备突破!D$6:D$22),MAX(装备突破!D$6:D$22),IF(Q67=0,0,IF(Q67&lt;装备突破!D$6,0,IFERROR(MATCH(Q67,装备突破!D$6:D$22,0)-1,MATCH(Q67,装备突破!D$6:D$22,1))))))</f>
        <v>0</v>
      </c>
      <c r="X67" s="109">
        <f>IF(R67=0,0,IF(R67&gt;MAX(装备突破!E$6:E$22),MAX(装备突破!E$6:E$22),IF(R67=0,0,IF(R67&lt;装备突破!E$6,0,IFERROR(MATCH(R67,装备突破!E$6:E$22,0)-1,MATCH(R67,装备突破!E$6:E$22,1))))))</f>
        <v>0</v>
      </c>
      <c r="Y67" s="109">
        <f>IF(S67=0,0,IF(S67&gt;MAX(装备突破!F$6:F$22),MAX(装备突破!F$6:F$22),IF(S67=0,0,IF(S67&lt;装备突破!F$6,0,IFERROR(MATCH(S67,装备突破!F$6:F$22,0)-1,MATCH(S67,装备突破!F$6:F$22,1))))))</f>
        <v>0</v>
      </c>
      <c r="Z67" s="109">
        <f>IF(T67=0,0,IF(T67&gt;MAX(装备突破!G$6:G$22),MAX(装备突破!G$6:G$22),IF(T67=0,0,IF(T67&lt;装备突破!G$6,0,IFERROR(MATCH(T67,装备突破!G$6:G$22,0)-1,MATCH(T67,装备突破!G$6:G$22,1))))))</f>
        <v>7</v>
      </c>
      <c r="AA67" s="109">
        <f>IF(U67=0,0,IF(U67&gt;MAX(装备突破!H$6:H$22),MAX(装备突破!H$6:H$22),IF(U67=0,0,IF(U67&lt;装备突破!H$6,0,IFERROR(MATCH(U67,装备突破!H$6:H$22,0)-1,MATCH(U67,装备突破!H$6:H$22,1))))))</f>
        <v>7</v>
      </c>
      <c r="AB67" s="109">
        <f>IF(V67=0,0,IF(V67&gt;MAX(装备突破!I$6:I$22),MAX(装备突破!I$6:I$22),IF(V67=0,0,IF(V67&lt;装备突破!I$6,0,IFERROR(MATCH(V67,装备突破!I$6:I$22,0)-1,MATCH(V67,装备突破!I$6:I$22,1))))))</f>
        <v>0</v>
      </c>
    </row>
    <row r="68" spans="1:28" s="37" customFormat="1" x14ac:dyDescent="0.15">
      <c r="A68" s="34">
        <v>26</v>
      </c>
      <c r="B68" s="76">
        <f t="shared" si="2"/>
        <v>690</v>
      </c>
      <c r="C68" s="76">
        <f t="shared" si="4"/>
        <v>30</v>
      </c>
      <c r="D68" s="97">
        <f>求节点(节奏总纲!$Q$4:$Q$163,节奏总纲!$O$4:$O$163,B68)</f>
        <v>96.620508938582404</v>
      </c>
      <c r="E68" s="97">
        <f>IF(SUM(F68:$J68)&gt;=INDEX(前期规划!$G$17:$K$17,MATCH($B$43,前期规划!$G$10:$K$10,0)),0,
IF(SUM(F68:$J68)+INDEX(前期规划!$Y$11:$BB$53,MATCH(节奏预期!$B68,前期规划!$Q$11:$Q$53,0),MATCH(节奏预期!$B$43&amp;节奏预期!E$5,前期规划!$Y$8:$BB$8,0))&gt;=INDEX(前期规划!$G$17:$K$17,MATCH($B$43,前期规划!$G$10:$K$10,0)),INDEX(前期规划!$G$17:$K$17,MATCH($B$43,前期规划!$G$10:$K$10,0))-SUM(F68:$J68),
INDEX(前期规划!$Y$11:$BB$53,MATCH(节奏预期!$B68,前期规划!$Q$11:$Q$53,0),MATCH(节奏预期!$B$43&amp;节奏预期!E$5,前期规划!$Y$8:$BB$8,0))))</f>
        <v>0</v>
      </c>
      <c r="F68" s="97">
        <f>IF(SUM(G68:$J68)&gt;=INDEX(前期规划!$G$17:$K$17,MATCH($B$43,前期规划!$G$10:$K$10,0)),0,
IF(SUM(G68:$J68)+INDEX(前期规划!$Y$11:$BB$53,MATCH(节奏预期!$B68,前期规划!$Q$11:$Q$53,0),MATCH(节奏预期!$B$43&amp;节奏预期!F$5,前期规划!$Y$8:$BB$8,0))&gt;=INDEX(前期规划!$G$17:$K$17,MATCH($B$43,前期规划!$G$10:$K$10,0)),INDEX(前期规划!$G$17:$K$17,MATCH($B$43,前期规划!$G$10:$K$10,0))-SUM(G68:$J68),
INDEX(前期规划!$Y$11:$BB$53,MATCH(节奏预期!$B68,前期规划!$Q$11:$Q$53,0),MATCH(节奏预期!$B$43&amp;节奏预期!F$5,前期规划!$Y$8:$BB$8,0))))</f>
        <v>0</v>
      </c>
      <c r="G68" s="97">
        <f>IF(SUM(H68:$J68)&gt;=INDEX(前期规划!$G$17:$K$17,MATCH($B$43,前期规划!$G$10:$K$10,0)),0,
IF(SUM(H68:$J68)+INDEX(前期规划!$Y$11:$BB$53,MATCH(节奏预期!$B68,前期规划!$Q$11:$Q$53,0),MATCH(节奏预期!$B$43&amp;节奏预期!G$5,前期规划!$Y$8:$BB$8,0))&gt;=INDEX(前期规划!$G$17:$K$17,MATCH($B$43,前期规划!$G$10:$K$10,0)),INDEX(前期规划!$G$17:$K$17,MATCH($B$43,前期规划!$G$10:$K$10,0))-SUM(H68:$J68),
INDEX(前期规划!$Y$11:$BB$53,MATCH(节奏预期!$B68,前期规划!$Q$11:$Q$53,0),MATCH(节奏预期!$B$43&amp;节奏预期!G$5,前期规划!$Y$8:$BB$8,0))))</f>
        <v>0</v>
      </c>
      <c r="H68" s="97">
        <f>IF(SUM(I68:$J68)&gt;=INDEX(前期规划!$G$17:$K$17,MATCH($B$43,前期规划!$G$10:$K$10,0)),0,
IF(SUM(I68:$J68)+INDEX(前期规划!$Y$11:$BB$53,MATCH(节奏预期!$B68,前期规划!$Q$11:$Q$53,0),MATCH(节奏预期!$B$43&amp;节奏预期!H$5,前期规划!$Y$8:$BB$8,0))&gt;=INDEX(前期规划!$G$17:$K$17,MATCH($B$43,前期规划!$G$10:$K$10,0)),INDEX(前期规划!$G$17:$K$17,MATCH($B$43,前期规划!$G$10:$K$10,0))-SUM(I68:$J68),
INDEX(前期规划!$Y$11:$BB$53,MATCH(节奏预期!$B68,前期规划!$Q$11:$Q$53,0),MATCH(节奏预期!$B$43&amp;节奏预期!H$5,前期规划!$Y$8:$BB$8,0))))</f>
        <v>1.25</v>
      </c>
      <c r="I68" s="97">
        <f>IF(SUM(J68:$J68)&gt;=INDEX(前期规划!$G$17:$K$17,MATCH($B$43,前期规划!$G$10:$K$10,0)),0,
IF(SUM(J68:$J68)+INDEX(前期规划!$Y$11:$BB$53,MATCH(节奏预期!$B68,前期规划!$Q$11:$Q$53,0),MATCH(节奏预期!$B$43&amp;节奏预期!I$5,前期规划!$Y$8:$BB$8,0))&gt;=INDEX(前期规划!$G$17:$K$17,MATCH($B$43,前期规划!$G$10:$K$10,0)),INDEX(前期规划!$G$17:$K$17,MATCH($B$43,前期规划!$G$10:$K$10,0))-SUM(J68:$J68),
INDEX(前期规划!$Y$11:$BB$53,MATCH(节奏预期!$B68,前期规划!$Q$11:$Q$53,0),MATCH(节奏预期!$B$43&amp;节奏预期!I$5,前期规划!$Y$8:$BB$8,0))))</f>
        <v>18.75</v>
      </c>
      <c r="J68" s="97">
        <f>INDEX(前期规划!$Y$11:$BB$53,MATCH(节奏预期!$B68,前期规划!$Q$11:$Q$53,0),MATCH(节奏预期!$B$43&amp;节奏预期!J$5,前期规划!$Y$8:$BB$8,0))</f>
        <v>0</v>
      </c>
      <c r="K68" s="24">
        <f>MIN(求节点(装备产销验证!$B$6:$B$165,装备产销验证!AJ$6:AJ$165,$D68)/40/IF(RIGHT(K$5,1)="+",1,(MAX(W$6:W68)+1)),1)</f>
        <v>1</v>
      </c>
      <c r="L68" s="24">
        <f>MIN(求节点(装备产销验证!$B$6:$B$165,装备产销验证!AK$6:AK$165,$D68)/40/IF(RIGHT(L$5,1)="+",1,(MAX(X$6:X68)+1)),1)</f>
        <v>1</v>
      </c>
      <c r="M68" s="24">
        <f>MIN(求节点(装备产销验证!$B$6:$B$165,装备产销验证!AL$6:AL$165,$D68)/40/IF(RIGHT(M$5,1)="+",1,(MAX(Y$6:Y68)+1)),1)</f>
        <v>0.61072641889538004</v>
      </c>
      <c r="N68" s="24">
        <f>MIN(求节点(装备产销验证!$B$6:$B$165,装备产销验证!AM$6:AM$165,$D68)/40/IF(RIGHT(N$5,1)="+",1,(MAX(Z$6:Z68)+1)),1)</f>
        <v>0.78613303945642454</v>
      </c>
      <c r="O68" s="24">
        <f>MIN(求节点(装备产销验证!$B$6:$B$165,装备产销验证!AN$6:AN$165,$D68)/40/IF(RIGHT(O$5,1)="+",1,(MAX(AA$6:AA68)+1)),1)</f>
        <v>9.5938581171704521E-2</v>
      </c>
      <c r="P68" s="24">
        <f>MIN(求节点(装备产销验证!$B$6:$B$165,装备产销验证!AO$6:AO$165,$D68)/40/IF(RIGHT(P$5,1)="+",1,(MAX(AB$6:AB68)+1)),1)</f>
        <v>0.17457411850218196</v>
      </c>
      <c r="Q68" s="79">
        <f>IF(E68=0,0,MIN(INDEX(前期规划!$C$48:$C$53,MATCH(Q$5,前期规划!$B$48:$B$53,0)),INDEX(前期规划!$BC$11:$BG$53,MATCH($B68,前期规划!$Q$11:$Q$53,0),MATCH(节奏预期!$B$43,前期规划!$BC$10:$BG$10,0))))</f>
        <v>0</v>
      </c>
      <c r="R68" s="79">
        <f>IF(F68=0,0,MIN(INDEX(前期规划!$C$48:$C$53,MATCH(R$5,前期规划!$B$48:$B$53,0)),INDEX(前期规划!$BC$11:$BG$53,MATCH($B68,前期规划!$Q$11:$Q$53,0),MATCH(节奏预期!$B$43,前期规划!$BC$10:$BG$10,0))))</f>
        <v>0</v>
      </c>
      <c r="S68" s="79">
        <f>IF(G68=0,0,MIN(INDEX(前期规划!$C$48:$C$53,MATCH(S$5,前期规划!$B$48:$B$53,0)),INDEX(前期规划!$BC$11:$BG$53,MATCH($B68,前期规划!$Q$11:$Q$53,0),MATCH(节奏预期!$B$43,前期规划!$BC$10:$BG$10,0))))</f>
        <v>0</v>
      </c>
      <c r="T68" s="79">
        <f>IF(H68=0,0,MIN(INDEX(前期规划!$C$48:$C$53,MATCH(T$5,前期规划!$B$48:$B$53,0)),INDEX(前期规划!$BC$11:$BG$53,MATCH($B68,前期规划!$Q$11:$Q$53,0),MATCH(节奏预期!$B$43,前期规划!$BC$10:$BG$10,0))))</f>
        <v>80</v>
      </c>
      <c r="U68" s="79">
        <f>IF(I68=0,0,MIN(INDEX(前期规划!$C$48:$C$53,MATCH(U$5,前期规划!$B$48:$B$53,0)),INDEX(前期规划!$BC$11:$BG$53,MATCH($B68,前期规划!$Q$11:$Q$53,0),MATCH(节奏预期!$B$43,前期规划!$BC$10:$BG$10,0))))</f>
        <v>80</v>
      </c>
      <c r="V68" s="79">
        <f>IF(J68=0,0,MIN(INDEX(前期规划!$C$48:$C$53,MATCH(V$5,前期规划!$B$48:$B$53,0)),INDEX(前期规划!$BC$11:$BG$53,MATCH($B68,前期规划!$Q$11:$Q$53,0),MATCH(节奏预期!$B$43,前期规划!$BC$10:$BG$10,0))))</f>
        <v>0</v>
      </c>
      <c r="W68" s="109">
        <f>IF(Q68=0,0,IF(Q68&gt;MAX(装备突破!D$6:D$22),MAX(装备突破!D$6:D$22),IF(Q68=0,0,IF(Q68&lt;装备突破!D$6,0,IFERROR(MATCH(Q68,装备突破!D$6:D$22,0)-1,MATCH(Q68,装备突破!D$6:D$22,1))))))</f>
        <v>0</v>
      </c>
      <c r="X68" s="109">
        <f>IF(R68=0,0,IF(R68&gt;MAX(装备突破!E$6:E$22),MAX(装备突破!E$6:E$22),IF(R68=0,0,IF(R68&lt;装备突破!E$6,0,IFERROR(MATCH(R68,装备突破!E$6:E$22,0)-1,MATCH(R68,装备突破!E$6:E$22,1))))))</f>
        <v>0</v>
      </c>
      <c r="Y68" s="109">
        <f>IF(S68=0,0,IF(S68&gt;MAX(装备突破!F$6:F$22),MAX(装备突破!F$6:F$22),IF(S68=0,0,IF(S68&lt;装备突破!F$6,0,IFERROR(MATCH(S68,装备突破!F$6:F$22,0)-1,MATCH(S68,装备突破!F$6:F$22,1))))))</f>
        <v>0</v>
      </c>
      <c r="Z68" s="109">
        <f>IF(T68=0,0,IF(T68&gt;MAX(装备突破!G$6:G$22),MAX(装备突破!G$6:G$22),IF(T68=0,0,IF(T68&lt;装备突破!G$6,0,IFERROR(MATCH(T68,装备突破!G$6:G$22,0)-1,MATCH(T68,装备突破!G$6:G$22,1))))))</f>
        <v>7</v>
      </c>
      <c r="AA68" s="109">
        <f>IF(U68=0,0,IF(U68&gt;MAX(装备突破!H$6:H$22),MAX(装备突破!H$6:H$22),IF(U68=0,0,IF(U68&lt;装备突破!H$6,0,IFERROR(MATCH(U68,装备突破!H$6:H$22,0)-1,MATCH(U68,装备突破!H$6:H$22,1))))))</f>
        <v>7</v>
      </c>
      <c r="AB68" s="109">
        <f>IF(V68=0,0,IF(V68&gt;MAX(装备突破!I$6:I$22),MAX(装备突破!I$6:I$22),IF(V68=0,0,IF(V68&lt;装备突破!I$6,0,IFERROR(MATCH(V68,装备突破!I$6:I$22,0)-1,MATCH(V68,装备突破!I$6:I$22,1))))))</f>
        <v>0</v>
      </c>
    </row>
    <row r="69" spans="1:28" s="37" customFormat="1" x14ac:dyDescent="0.15">
      <c r="A69" s="34">
        <v>27</v>
      </c>
      <c r="B69" s="76">
        <f t="shared" si="2"/>
        <v>720</v>
      </c>
      <c r="C69" s="76">
        <f t="shared" si="4"/>
        <v>30</v>
      </c>
      <c r="D69" s="97">
        <f>求节点(节奏总纲!$Q$4:$Q$163,节奏总纲!$O$4:$O$163,B69)</f>
        <v>97.233430615704805</v>
      </c>
      <c r="E69" s="97">
        <f>IF(SUM(F69:$J69)&gt;=INDEX(前期规划!$G$17:$K$17,MATCH($B$43,前期规划!$G$10:$K$10,0)),0,
IF(SUM(F69:$J69)+INDEX(前期规划!$Y$11:$BB$53,MATCH(节奏预期!$B69,前期规划!$Q$11:$Q$53,0),MATCH(节奏预期!$B$43&amp;节奏预期!E$5,前期规划!$Y$8:$BB$8,0))&gt;=INDEX(前期规划!$G$17:$K$17,MATCH($B$43,前期规划!$G$10:$K$10,0)),INDEX(前期规划!$G$17:$K$17,MATCH($B$43,前期规划!$G$10:$K$10,0))-SUM(F69:$J69),
INDEX(前期规划!$Y$11:$BB$53,MATCH(节奏预期!$B69,前期规划!$Q$11:$Q$53,0),MATCH(节奏预期!$B$43&amp;节奏预期!E$5,前期规划!$Y$8:$BB$8,0))))</f>
        <v>0</v>
      </c>
      <c r="F69" s="97">
        <f>IF(SUM(G69:$J69)&gt;=INDEX(前期规划!$G$17:$K$17,MATCH($B$43,前期规划!$G$10:$K$10,0)),0,
IF(SUM(G69:$J69)+INDEX(前期规划!$Y$11:$BB$53,MATCH(节奏预期!$B69,前期规划!$Q$11:$Q$53,0),MATCH(节奏预期!$B$43&amp;节奏预期!F$5,前期规划!$Y$8:$BB$8,0))&gt;=INDEX(前期规划!$G$17:$K$17,MATCH($B$43,前期规划!$G$10:$K$10,0)),INDEX(前期规划!$G$17:$K$17,MATCH($B$43,前期规划!$G$10:$K$10,0))-SUM(G69:$J69),
INDEX(前期规划!$Y$11:$BB$53,MATCH(节奏预期!$B69,前期规划!$Q$11:$Q$53,0),MATCH(节奏预期!$B$43&amp;节奏预期!F$5,前期规划!$Y$8:$BB$8,0))))</f>
        <v>0</v>
      </c>
      <c r="G69" s="97">
        <f>IF(SUM(H69:$J69)&gt;=INDEX(前期规划!$G$17:$K$17,MATCH($B$43,前期规划!$G$10:$K$10,0)),0,
IF(SUM(H69:$J69)+INDEX(前期规划!$Y$11:$BB$53,MATCH(节奏预期!$B69,前期规划!$Q$11:$Q$53,0),MATCH(节奏预期!$B$43&amp;节奏预期!G$5,前期规划!$Y$8:$BB$8,0))&gt;=INDEX(前期规划!$G$17:$K$17,MATCH($B$43,前期规划!$G$10:$K$10,0)),INDEX(前期规划!$G$17:$K$17,MATCH($B$43,前期规划!$G$10:$K$10,0))-SUM(H69:$J69),
INDEX(前期规划!$Y$11:$BB$53,MATCH(节奏预期!$B69,前期规划!$Q$11:$Q$53,0),MATCH(节奏预期!$B$43&amp;节奏预期!G$5,前期规划!$Y$8:$BB$8,0))))</f>
        <v>0</v>
      </c>
      <c r="H69" s="97">
        <f>IF(SUM(I69:$J69)&gt;=INDEX(前期规划!$G$17:$K$17,MATCH($B$43,前期规划!$G$10:$K$10,0)),0,
IF(SUM(I69:$J69)+INDEX(前期规划!$Y$11:$BB$53,MATCH(节奏预期!$B69,前期规划!$Q$11:$Q$53,0),MATCH(节奏预期!$B$43&amp;节奏预期!H$5,前期规划!$Y$8:$BB$8,0))&gt;=INDEX(前期规划!$G$17:$K$17,MATCH($B$43,前期规划!$G$10:$K$10,0)),INDEX(前期规划!$G$17:$K$17,MATCH($B$43,前期规划!$G$10:$K$10,0))-SUM(I69:$J69),
INDEX(前期规划!$Y$11:$BB$53,MATCH(节奏预期!$B69,前期规划!$Q$11:$Q$53,0),MATCH(节奏预期!$B$43&amp;节奏预期!H$5,前期规划!$Y$8:$BB$8,0))))</f>
        <v>0</v>
      </c>
      <c r="I69" s="97">
        <f>IF(SUM(J69:$J69)&gt;=INDEX(前期规划!$G$17:$K$17,MATCH($B$43,前期规划!$G$10:$K$10,0)),0,
IF(SUM(J69:$J69)+INDEX(前期规划!$Y$11:$BB$53,MATCH(节奏预期!$B69,前期规划!$Q$11:$Q$53,0),MATCH(节奏预期!$B$43&amp;节奏预期!I$5,前期规划!$Y$8:$BB$8,0))&gt;=INDEX(前期规划!$G$17:$K$17,MATCH($B$43,前期规划!$G$10:$K$10,0)),INDEX(前期规划!$G$17:$K$17,MATCH($B$43,前期规划!$G$10:$K$10,0))-SUM(J69:$J69),
INDEX(前期规划!$Y$11:$BB$53,MATCH(节奏预期!$B69,前期规划!$Q$11:$Q$53,0),MATCH(节奏预期!$B$43&amp;节奏预期!I$5,前期规划!$Y$8:$BB$8,0))))</f>
        <v>20</v>
      </c>
      <c r="J69" s="97">
        <f>INDEX(前期规划!$Y$11:$BB$53,MATCH(节奏预期!$B69,前期规划!$Q$11:$Q$53,0),MATCH(节奏预期!$B$43&amp;节奏预期!J$5,前期规划!$Y$8:$BB$8,0))</f>
        <v>0</v>
      </c>
      <c r="K69" s="24">
        <f>MIN(求节点(装备产销验证!$B$6:$B$165,装备产销验证!AJ$6:AJ$165,$D69)/40/IF(RIGHT(K$5,1)="+",1,(MAX(W$6:W69)+1)),1)</f>
        <v>1</v>
      </c>
      <c r="L69" s="24">
        <f>MIN(求节点(装备产销验证!$B$6:$B$165,装备产销验证!AK$6:AK$165,$D69)/40/IF(RIGHT(L$5,1)="+",1,(MAX(X$6:X69)+1)),1)</f>
        <v>1</v>
      </c>
      <c r="M69" s="24">
        <f>MIN(求节点(装备产销验证!$B$6:$B$165,装备产销验证!AL$6:AL$165,$D69)/40/IF(RIGHT(M$5,1)="+",1,(MAX(Y$6:Y69)+1)),1)</f>
        <v>0.65322268128224581</v>
      </c>
      <c r="N69" s="24">
        <f>MIN(求节点(装备产销验证!$B$6:$B$165,装备产销验证!AM$6:AM$165,$D69)/40/IF(RIGHT(N$5,1)="+",1,(MAX(Z$6:Z69)+1)),1)</f>
        <v>0.86520771901334492</v>
      </c>
      <c r="O69" s="24">
        <f>MIN(求节点(装备产销验证!$B$6:$B$165,装备产销验证!AN$6:AN$165,$D69)/40/IF(RIGHT(O$5,1)="+",1,(MAX(AA$6:AA69)+1)),1)</f>
        <v>9.9066408728720273E-2</v>
      </c>
      <c r="P69" s="24">
        <f>MIN(求节点(装备产销验证!$B$6:$B$165,装备产销验证!AO$6:AO$165,$D69)/40/IF(RIGHT(P$5,1)="+",1,(MAX(AB$6:AB69)+1)),1)</f>
        <v>0.18021867309642964</v>
      </c>
      <c r="Q69" s="79">
        <f>IF(E69=0,0,MIN(INDEX(前期规划!$C$48:$C$53,MATCH(Q$5,前期规划!$B$48:$B$53,0)),INDEX(前期规划!$BC$11:$BG$53,MATCH($B69,前期规划!$Q$11:$Q$53,0),MATCH(节奏预期!$B$43,前期规划!$BC$10:$BG$10,0))))</f>
        <v>0</v>
      </c>
      <c r="R69" s="79">
        <f>IF(F69=0,0,MIN(INDEX(前期规划!$C$48:$C$53,MATCH(R$5,前期规划!$B$48:$B$53,0)),INDEX(前期规划!$BC$11:$BG$53,MATCH($B69,前期规划!$Q$11:$Q$53,0),MATCH(节奏预期!$B$43,前期规划!$BC$10:$BG$10,0))))</f>
        <v>0</v>
      </c>
      <c r="S69" s="79">
        <f>IF(G69=0,0,MIN(INDEX(前期规划!$C$48:$C$53,MATCH(S$5,前期规划!$B$48:$B$53,0)),INDEX(前期规划!$BC$11:$BG$53,MATCH($B69,前期规划!$Q$11:$Q$53,0),MATCH(节奏预期!$B$43,前期规划!$BC$10:$BG$10,0))))</f>
        <v>0</v>
      </c>
      <c r="T69" s="79">
        <f>IF(H69=0,0,MIN(INDEX(前期规划!$C$48:$C$53,MATCH(T$5,前期规划!$B$48:$B$53,0)),INDEX(前期规划!$BC$11:$BG$53,MATCH($B69,前期规划!$Q$11:$Q$53,0),MATCH(节奏预期!$B$43,前期规划!$BC$10:$BG$10,0))))</f>
        <v>0</v>
      </c>
      <c r="U69" s="79">
        <f>IF(I69=0,0,MIN(INDEX(前期规划!$C$48:$C$53,MATCH(U$5,前期规划!$B$48:$B$53,0)),INDEX(前期规划!$BC$11:$BG$53,MATCH($B69,前期规划!$Q$11:$Q$53,0),MATCH(节奏预期!$B$43,前期规划!$BC$10:$BG$10,0))))</f>
        <v>80</v>
      </c>
      <c r="V69" s="79">
        <f>IF(J69=0,0,MIN(INDEX(前期规划!$C$48:$C$53,MATCH(V$5,前期规划!$B$48:$B$53,0)),INDEX(前期规划!$BC$11:$BG$53,MATCH($B69,前期规划!$Q$11:$Q$53,0),MATCH(节奏预期!$B$43,前期规划!$BC$10:$BG$10,0))))</f>
        <v>0</v>
      </c>
      <c r="W69" s="109">
        <f>IF(Q69=0,0,IF(Q69&gt;MAX(装备突破!D$6:D$22),MAX(装备突破!D$6:D$22),IF(Q69=0,0,IF(Q69&lt;装备突破!D$6,0,IFERROR(MATCH(Q69,装备突破!D$6:D$22,0)-1,MATCH(Q69,装备突破!D$6:D$22,1))))))</f>
        <v>0</v>
      </c>
      <c r="X69" s="109">
        <f>IF(R69=0,0,IF(R69&gt;MAX(装备突破!E$6:E$22),MAX(装备突破!E$6:E$22),IF(R69=0,0,IF(R69&lt;装备突破!E$6,0,IFERROR(MATCH(R69,装备突破!E$6:E$22,0)-1,MATCH(R69,装备突破!E$6:E$22,1))))))</f>
        <v>0</v>
      </c>
      <c r="Y69" s="109">
        <f>IF(S69=0,0,IF(S69&gt;MAX(装备突破!F$6:F$22),MAX(装备突破!F$6:F$22),IF(S69=0,0,IF(S69&lt;装备突破!F$6,0,IFERROR(MATCH(S69,装备突破!F$6:F$22,0)-1,MATCH(S69,装备突破!F$6:F$22,1))))))</f>
        <v>0</v>
      </c>
      <c r="Z69" s="109">
        <f>IF(T69=0,0,IF(T69&gt;MAX(装备突破!G$6:G$22),MAX(装备突破!G$6:G$22),IF(T69=0,0,IF(T69&lt;装备突破!G$6,0,IFERROR(MATCH(T69,装备突破!G$6:G$22,0)-1,MATCH(T69,装备突破!G$6:G$22,1))))))</f>
        <v>0</v>
      </c>
      <c r="AA69" s="109">
        <f>IF(U69=0,0,IF(U69&gt;MAX(装备突破!H$6:H$22),MAX(装备突破!H$6:H$22),IF(U69=0,0,IF(U69&lt;装备突破!H$6,0,IFERROR(MATCH(U69,装备突破!H$6:H$22,0)-1,MATCH(U69,装备突破!H$6:H$22,1))))))</f>
        <v>7</v>
      </c>
      <c r="AB69" s="109">
        <f>IF(V69=0,0,IF(V69&gt;MAX(装备突破!I$6:I$22),MAX(装备突破!I$6:I$22),IF(V69=0,0,IF(V69&lt;装备突破!I$6,0,IFERROR(MATCH(V69,装备突破!I$6:I$22,0)-1,MATCH(V69,装备突破!I$6:I$22,1))))))</f>
        <v>0</v>
      </c>
    </row>
    <row r="70" spans="1:28" s="37" customFormat="1" x14ac:dyDescent="0.15">
      <c r="A70" s="34">
        <v>28</v>
      </c>
      <c r="B70" s="76">
        <f t="shared" si="2"/>
        <v>750</v>
      </c>
      <c r="C70" s="76">
        <f t="shared" si="4"/>
        <v>30</v>
      </c>
      <c r="D70" s="97">
        <f>求节点(节奏总纲!$Q$4:$Q$163,节奏总纲!$O$4:$O$163,B70)</f>
        <v>97.80337151143047</v>
      </c>
      <c r="E70" s="97">
        <f>IF(SUM(F70:$J70)&gt;=INDEX(前期规划!$G$17:$K$17,MATCH($B$43,前期规划!$G$10:$K$10,0)),0,
IF(SUM(F70:$J70)+INDEX(前期规划!$Y$11:$BB$53,MATCH(节奏预期!$B70,前期规划!$Q$11:$Q$53,0),MATCH(节奏预期!$B$43&amp;节奏预期!E$5,前期规划!$Y$8:$BB$8,0))&gt;=INDEX(前期规划!$G$17:$K$17,MATCH($B$43,前期规划!$G$10:$K$10,0)),INDEX(前期规划!$G$17:$K$17,MATCH($B$43,前期规划!$G$10:$K$10,0))-SUM(F70:$J70),
INDEX(前期规划!$Y$11:$BB$53,MATCH(节奏预期!$B70,前期规划!$Q$11:$Q$53,0),MATCH(节奏预期!$B$43&amp;节奏预期!E$5,前期规划!$Y$8:$BB$8,0))))</f>
        <v>0</v>
      </c>
      <c r="F70" s="97">
        <f>IF(SUM(G70:$J70)&gt;=INDEX(前期规划!$G$17:$K$17,MATCH($B$43,前期规划!$G$10:$K$10,0)),0,
IF(SUM(G70:$J70)+INDEX(前期规划!$Y$11:$BB$53,MATCH(节奏预期!$B70,前期规划!$Q$11:$Q$53,0),MATCH(节奏预期!$B$43&amp;节奏预期!F$5,前期规划!$Y$8:$BB$8,0))&gt;=INDEX(前期规划!$G$17:$K$17,MATCH($B$43,前期规划!$G$10:$K$10,0)),INDEX(前期规划!$G$17:$K$17,MATCH($B$43,前期规划!$G$10:$K$10,0))-SUM(G70:$J70),
INDEX(前期规划!$Y$11:$BB$53,MATCH(节奏预期!$B70,前期规划!$Q$11:$Q$53,0),MATCH(节奏预期!$B$43&amp;节奏预期!F$5,前期规划!$Y$8:$BB$8,0))))</f>
        <v>0</v>
      </c>
      <c r="G70" s="97">
        <f>IF(SUM(H70:$J70)&gt;=INDEX(前期规划!$G$17:$K$17,MATCH($B$43,前期规划!$G$10:$K$10,0)),0,
IF(SUM(H70:$J70)+INDEX(前期规划!$Y$11:$BB$53,MATCH(节奏预期!$B70,前期规划!$Q$11:$Q$53,0),MATCH(节奏预期!$B$43&amp;节奏预期!G$5,前期规划!$Y$8:$BB$8,0))&gt;=INDEX(前期规划!$G$17:$K$17,MATCH($B$43,前期规划!$G$10:$K$10,0)),INDEX(前期规划!$G$17:$K$17,MATCH($B$43,前期规划!$G$10:$K$10,0))-SUM(H70:$J70),
INDEX(前期规划!$Y$11:$BB$53,MATCH(节奏预期!$B70,前期规划!$Q$11:$Q$53,0),MATCH(节奏预期!$B$43&amp;节奏预期!G$5,前期规划!$Y$8:$BB$8,0))))</f>
        <v>0</v>
      </c>
      <c r="H70" s="97">
        <f>IF(SUM(I70:$J70)&gt;=INDEX(前期规划!$G$17:$K$17,MATCH($B$43,前期规划!$G$10:$K$10,0)),0,
IF(SUM(I70:$J70)+INDEX(前期规划!$Y$11:$BB$53,MATCH(节奏预期!$B70,前期规划!$Q$11:$Q$53,0),MATCH(节奏预期!$B$43&amp;节奏预期!H$5,前期规划!$Y$8:$BB$8,0))&gt;=INDEX(前期规划!$G$17:$K$17,MATCH($B$43,前期规划!$G$10:$K$10,0)),INDEX(前期规划!$G$17:$K$17,MATCH($B$43,前期规划!$G$10:$K$10,0))-SUM(I70:$J70),
INDEX(前期规划!$Y$11:$BB$53,MATCH(节奏预期!$B70,前期规划!$Q$11:$Q$53,0),MATCH(节奏预期!$B$43&amp;节奏预期!H$5,前期规划!$Y$8:$BB$8,0))))</f>
        <v>0</v>
      </c>
      <c r="I70" s="97">
        <f>IF(SUM(J70:$J70)&gt;=INDEX(前期规划!$G$17:$K$17,MATCH($B$43,前期规划!$G$10:$K$10,0)),0,
IF(SUM(J70:$J70)+INDEX(前期规划!$Y$11:$BB$53,MATCH(节奏预期!$B70,前期规划!$Q$11:$Q$53,0),MATCH(节奏预期!$B$43&amp;节奏预期!I$5,前期规划!$Y$8:$BB$8,0))&gt;=INDEX(前期规划!$G$17:$K$17,MATCH($B$43,前期规划!$G$10:$K$10,0)),INDEX(前期规划!$G$17:$K$17,MATCH($B$43,前期规划!$G$10:$K$10,0))-SUM(J70:$J70),
INDEX(前期规划!$Y$11:$BB$53,MATCH(节奏预期!$B70,前期规划!$Q$11:$Q$53,0),MATCH(节奏预期!$B$43&amp;节奏预期!I$5,前期规划!$Y$8:$BB$8,0))))</f>
        <v>19.318181818181817</v>
      </c>
      <c r="J70" s="97">
        <f>INDEX(前期规划!$Y$11:$BB$53,MATCH(节奏预期!$B70,前期规划!$Q$11:$Q$53,0),MATCH(节奏预期!$B$43&amp;节奏预期!J$5,前期规划!$Y$8:$BB$8,0))</f>
        <v>0.68181818181818188</v>
      </c>
      <c r="K70" s="24">
        <f>MIN(求节点(装备产销验证!$B$6:$B$165,装备产销验证!AJ$6:AJ$165,$D70)/40/IF(RIGHT(K$5,1)="+",1,(MAX(W$6:W70)+1)),1)</f>
        <v>1</v>
      </c>
      <c r="L70" s="24">
        <f>MIN(求节点(装备产销验证!$B$6:$B$165,装备产销验证!AK$6:AK$165,$D70)/40/IF(RIGHT(L$5,1)="+",1,(MAX(X$6:X70)+1)),1)</f>
        <v>1</v>
      </c>
      <c r="M70" s="24">
        <f>MIN(求节点(装备产销验证!$B$6:$B$165,装备产销验证!AL$6:AL$165,$D70)/40/IF(RIGHT(M$5,1)="+",1,(MAX(Y$6:Y70)+1)),1)</f>
        <v>0.69600052903142118</v>
      </c>
      <c r="N70" s="24">
        <f>MIN(求节点(装备产销验证!$B$6:$B$165,装备产销验证!AM$6:AM$165,$D70)/40/IF(RIGHT(N$5,1)="+",1,(MAX(Z$6:Z70)+1)),1)</f>
        <v>0.94989173847160235</v>
      </c>
      <c r="O70" s="24">
        <f>MIN(求节点(装备产销验证!$B$6:$B$165,装备产销验证!AN$6:AN$165,$D70)/40/IF(RIGHT(O$5,1)="+",1,(MAX(AA$6:AA70)+1)),1)</f>
        <v>0.10204251915375004</v>
      </c>
      <c r="P70" s="24">
        <f>MIN(求节点(装备产销验证!$B$6:$B$165,装备产销验证!AO$6:AO$165,$D70)/40/IF(RIGHT(P$5,1)="+",1,(MAX(AB$6:AB70)+1)),1)</f>
        <v>0.18552751318585717</v>
      </c>
      <c r="Q70" s="79">
        <f>IF(E70=0,0,MIN(INDEX(前期规划!$C$48:$C$53,MATCH(Q$5,前期规划!$B$48:$B$53,0)),INDEX(前期规划!$BC$11:$BG$53,MATCH($B70,前期规划!$Q$11:$Q$53,0),MATCH(节奏预期!$B$43,前期规划!$BC$10:$BG$10,0))))</f>
        <v>0</v>
      </c>
      <c r="R70" s="79">
        <f>IF(F70=0,0,MIN(INDEX(前期规划!$C$48:$C$53,MATCH(R$5,前期规划!$B$48:$B$53,0)),INDEX(前期规划!$BC$11:$BG$53,MATCH($B70,前期规划!$Q$11:$Q$53,0),MATCH(节奏预期!$B$43,前期规划!$BC$10:$BG$10,0))))</f>
        <v>0</v>
      </c>
      <c r="S70" s="79">
        <f>IF(G70=0,0,MIN(INDEX(前期规划!$C$48:$C$53,MATCH(S$5,前期规划!$B$48:$B$53,0)),INDEX(前期规划!$BC$11:$BG$53,MATCH($B70,前期规划!$Q$11:$Q$53,0),MATCH(节奏预期!$B$43,前期规划!$BC$10:$BG$10,0))))</f>
        <v>0</v>
      </c>
      <c r="T70" s="79">
        <f>IF(H70=0,0,MIN(INDEX(前期规划!$C$48:$C$53,MATCH(T$5,前期规划!$B$48:$B$53,0)),INDEX(前期规划!$BC$11:$BG$53,MATCH($B70,前期规划!$Q$11:$Q$53,0),MATCH(节奏预期!$B$43,前期规划!$BC$10:$BG$10,0))))</f>
        <v>0</v>
      </c>
      <c r="U70" s="79">
        <f>IF(I70=0,0,MIN(INDEX(前期规划!$C$48:$C$53,MATCH(U$5,前期规划!$B$48:$B$53,0)),INDEX(前期规划!$BC$11:$BG$53,MATCH($B70,前期规划!$Q$11:$Q$53,0),MATCH(节奏预期!$B$43,前期规划!$BC$10:$BG$10,0))))</f>
        <v>80</v>
      </c>
      <c r="V70" s="79">
        <f>IF(J70=0,0,MIN(INDEX(前期规划!$C$48:$C$53,MATCH(V$5,前期规划!$B$48:$B$53,0)),INDEX(前期规划!$BC$11:$BG$53,MATCH($B70,前期规划!$Q$11:$Q$53,0),MATCH(节奏预期!$B$43,前期规划!$BC$10:$BG$10,0))))</f>
        <v>80</v>
      </c>
      <c r="W70" s="109">
        <f>IF(Q70=0,0,IF(Q70&gt;MAX(装备突破!D$6:D$22),MAX(装备突破!D$6:D$22),IF(Q70=0,0,IF(Q70&lt;装备突破!D$6,0,IFERROR(MATCH(Q70,装备突破!D$6:D$22,0)-1,MATCH(Q70,装备突破!D$6:D$22,1))))))</f>
        <v>0</v>
      </c>
      <c r="X70" s="109">
        <f>IF(R70=0,0,IF(R70&gt;MAX(装备突破!E$6:E$22),MAX(装备突破!E$6:E$22),IF(R70=0,0,IF(R70&lt;装备突破!E$6,0,IFERROR(MATCH(R70,装备突破!E$6:E$22,0)-1,MATCH(R70,装备突破!E$6:E$22,1))))))</f>
        <v>0</v>
      </c>
      <c r="Y70" s="109">
        <f>IF(S70=0,0,IF(S70&gt;MAX(装备突破!F$6:F$22),MAX(装备突破!F$6:F$22),IF(S70=0,0,IF(S70&lt;装备突破!F$6,0,IFERROR(MATCH(S70,装备突破!F$6:F$22,0)-1,MATCH(S70,装备突破!F$6:F$22,1))))))</f>
        <v>0</v>
      </c>
      <c r="Z70" s="109">
        <f>IF(T70=0,0,IF(T70&gt;MAX(装备突破!G$6:G$22),MAX(装备突破!G$6:G$22),IF(T70=0,0,IF(T70&lt;装备突破!G$6,0,IFERROR(MATCH(T70,装备突破!G$6:G$22,0)-1,MATCH(T70,装备突破!G$6:G$22,1))))))</f>
        <v>0</v>
      </c>
      <c r="AA70" s="109">
        <f>IF(U70=0,0,IF(U70&gt;MAX(装备突破!H$6:H$22),MAX(装备突破!H$6:H$22),IF(U70=0,0,IF(U70&lt;装备突破!H$6,0,IFERROR(MATCH(U70,装备突破!H$6:H$22,0)-1,MATCH(U70,装备突破!H$6:H$22,1))))))</f>
        <v>7</v>
      </c>
      <c r="AB70" s="109">
        <f>IF(V70=0,0,IF(V70&gt;MAX(装备突破!I$6:I$22),MAX(装备突破!I$6:I$22),IF(V70=0,0,IF(V70&lt;装备突破!I$6,0,IFERROR(MATCH(V70,装备突破!I$6:I$22,0)-1,MATCH(V70,装备突破!I$6:I$22,1))))))</f>
        <v>7</v>
      </c>
    </row>
    <row r="71" spans="1:28" s="37" customFormat="1" x14ac:dyDescent="0.15">
      <c r="A71" s="34">
        <v>29</v>
      </c>
      <c r="B71" s="76">
        <f t="shared" si="2"/>
        <v>780</v>
      </c>
      <c r="C71" s="76">
        <f t="shared" si="4"/>
        <v>30</v>
      </c>
      <c r="D71" s="97">
        <f>求节点(节奏总纲!$Q$4:$Q$163,节奏总纲!$O$4:$O$163,B71)</f>
        <v>98.349886009806795</v>
      </c>
      <c r="E71" s="97">
        <f>IF(SUM(F71:$J71)&gt;=INDEX(前期规划!$G$17:$K$17,MATCH($B$43,前期规划!$G$10:$K$10,0)),0,
IF(SUM(F71:$J71)+INDEX(前期规划!$Y$11:$BB$53,MATCH(节奏预期!$B71,前期规划!$Q$11:$Q$53,0),MATCH(节奏预期!$B$43&amp;节奏预期!E$5,前期规划!$Y$8:$BB$8,0))&gt;=INDEX(前期规划!$G$17:$K$17,MATCH($B$43,前期规划!$G$10:$K$10,0)),INDEX(前期规划!$G$17:$K$17,MATCH($B$43,前期规划!$G$10:$K$10,0))-SUM(F71:$J71),
INDEX(前期规划!$Y$11:$BB$53,MATCH(节奏预期!$B71,前期规划!$Q$11:$Q$53,0),MATCH(节奏预期!$B$43&amp;节奏预期!E$5,前期规划!$Y$8:$BB$8,0))))</f>
        <v>0</v>
      </c>
      <c r="F71" s="97">
        <f>IF(SUM(G71:$J71)&gt;=INDEX(前期规划!$G$17:$K$17,MATCH($B$43,前期规划!$G$10:$K$10,0)),0,
IF(SUM(G71:$J71)+INDEX(前期规划!$Y$11:$BB$53,MATCH(节奏预期!$B71,前期规划!$Q$11:$Q$53,0),MATCH(节奏预期!$B$43&amp;节奏预期!F$5,前期规划!$Y$8:$BB$8,0))&gt;=INDEX(前期规划!$G$17:$K$17,MATCH($B$43,前期规划!$G$10:$K$10,0)),INDEX(前期规划!$G$17:$K$17,MATCH($B$43,前期规划!$G$10:$K$10,0))-SUM(G71:$J71),
INDEX(前期规划!$Y$11:$BB$53,MATCH(节奏预期!$B71,前期规划!$Q$11:$Q$53,0),MATCH(节奏预期!$B$43&amp;节奏预期!F$5,前期规划!$Y$8:$BB$8,0))))</f>
        <v>0</v>
      </c>
      <c r="G71" s="97">
        <f>IF(SUM(H71:$J71)&gt;=INDEX(前期规划!$G$17:$K$17,MATCH($B$43,前期规划!$G$10:$K$10,0)),0,
IF(SUM(H71:$J71)+INDEX(前期规划!$Y$11:$BB$53,MATCH(节奏预期!$B71,前期规划!$Q$11:$Q$53,0),MATCH(节奏预期!$B$43&amp;节奏预期!G$5,前期规划!$Y$8:$BB$8,0))&gt;=INDEX(前期规划!$G$17:$K$17,MATCH($B$43,前期规划!$G$10:$K$10,0)),INDEX(前期规划!$G$17:$K$17,MATCH($B$43,前期规划!$G$10:$K$10,0))-SUM(H71:$J71),
INDEX(前期规划!$Y$11:$BB$53,MATCH(节奏预期!$B71,前期规划!$Q$11:$Q$53,0),MATCH(节奏预期!$B$43&amp;节奏预期!G$5,前期规划!$Y$8:$BB$8,0))))</f>
        <v>0</v>
      </c>
      <c r="H71" s="97">
        <f>IF(SUM(I71:$J71)&gt;=INDEX(前期规划!$G$17:$K$17,MATCH($B$43,前期规划!$G$10:$K$10,0)),0,
IF(SUM(I71:$J71)+INDEX(前期规划!$Y$11:$BB$53,MATCH(节奏预期!$B71,前期规划!$Q$11:$Q$53,0),MATCH(节奏预期!$B$43&amp;节奏预期!H$5,前期规划!$Y$8:$BB$8,0))&gt;=INDEX(前期规划!$G$17:$K$17,MATCH($B$43,前期规划!$G$10:$K$10,0)),INDEX(前期规划!$G$17:$K$17,MATCH($B$43,前期规划!$G$10:$K$10,0))-SUM(I71:$J71),
INDEX(前期规划!$Y$11:$BB$53,MATCH(节奏预期!$B71,前期规划!$Q$11:$Q$53,0),MATCH(节奏预期!$B$43&amp;节奏预期!H$5,前期规划!$Y$8:$BB$8,0))))</f>
        <v>0</v>
      </c>
      <c r="I71" s="97">
        <f>IF(SUM(J71:$J71)&gt;=INDEX(前期规划!$G$17:$K$17,MATCH($B$43,前期规划!$G$10:$K$10,0)),0,
IF(SUM(J71:$J71)+INDEX(前期规划!$Y$11:$BB$53,MATCH(节奏预期!$B71,前期规划!$Q$11:$Q$53,0),MATCH(节奏预期!$B$43&amp;节奏预期!I$5,前期规划!$Y$8:$BB$8,0))&gt;=INDEX(前期规划!$G$17:$K$17,MATCH($B$43,前期规划!$G$10:$K$10,0)),INDEX(前期规划!$G$17:$K$17,MATCH($B$43,前期规划!$G$10:$K$10,0))-SUM(J71:$J71),
INDEX(前期规划!$Y$11:$BB$53,MATCH(节奏预期!$B71,前期规划!$Q$11:$Q$53,0),MATCH(节奏预期!$B$43&amp;节奏预期!I$5,前期规划!$Y$8:$BB$8,0))))</f>
        <v>18.636363636363637</v>
      </c>
      <c r="J71" s="97">
        <f>INDEX(前期规划!$Y$11:$BB$53,MATCH(节奏预期!$B71,前期规划!$Q$11:$Q$53,0),MATCH(节奏预期!$B$43&amp;节奏预期!J$5,前期规划!$Y$8:$BB$8,0))</f>
        <v>1.3636363636363638</v>
      </c>
      <c r="K71" s="24">
        <f>MIN(求节点(装备产销验证!$B$6:$B$165,装备产销验证!AJ$6:AJ$165,$D71)/40/IF(RIGHT(K$5,1)="+",1,(MAX(W$6:W71)+1)),1)</f>
        <v>1</v>
      </c>
      <c r="L71" s="24">
        <f>MIN(求节点(装备产销验证!$B$6:$B$165,装备产销验证!AK$6:AK$165,$D71)/40/IF(RIGHT(L$5,1)="+",1,(MAX(X$6:X71)+1)),1)</f>
        <v>1</v>
      </c>
      <c r="M71" s="24">
        <f>MIN(求节点(装备产销验证!$B$6:$B$165,装备产销验证!AL$6:AL$165,$D71)/40/IF(RIGHT(M$5,1)="+",1,(MAX(Y$6:Y71)+1)),1)</f>
        <v>0.73923065942520783</v>
      </c>
      <c r="N71" s="24">
        <f>MIN(求节点(装备产销验证!$B$6:$B$165,装备产销验证!AM$6:AM$165,$D71)/40/IF(RIGHT(N$5,1)="+",1,(MAX(Z$6:Z71)+1)),1)</f>
        <v>1</v>
      </c>
      <c r="O71" s="24">
        <f>MIN(求节点(装备产销验证!$B$6:$B$165,装备产销验证!AN$6:AN$165,$D71)/40/IF(RIGHT(O$5,1)="+",1,(MAX(AA$6:AA71)+1)),1)</f>
        <v>0.10493593713571321</v>
      </c>
      <c r="P71" s="24">
        <f>MIN(求节点(装备产销验证!$B$6:$B$165,装备产销验证!AO$6:AO$165,$D71)/40/IF(RIGHT(P$5,1)="+",1,(MAX(AB$6:AB71)+1)),1)</f>
        <v>0.19065337425232887</v>
      </c>
      <c r="Q71" s="79">
        <f>IF(E71=0,0,MIN(INDEX(前期规划!$C$48:$C$53,MATCH(Q$5,前期规划!$B$48:$B$53,0)),INDEX(前期规划!$BC$11:$BG$53,MATCH($B71,前期规划!$Q$11:$Q$53,0),MATCH(节奏预期!$B$43,前期规划!$BC$10:$BG$10,0))))</f>
        <v>0</v>
      </c>
      <c r="R71" s="79">
        <f>IF(F71=0,0,MIN(INDEX(前期规划!$C$48:$C$53,MATCH(R$5,前期规划!$B$48:$B$53,0)),INDEX(前期规划!$BC$11:$BG$53,MATCH($B71,前期规划!$Q$11:$Q$53,0),MATCH(节奏预期!$B$43,前期规划!$BC$10:$BG$10,0))))</f>
        <v>0</v>
      </c>
      <c r="S71" s="79">
        <f>IF(G71=0,0,MIN(INDEX(前期规划!$C$48:$C$53,MATCH(S$5,前期规划!$B$48:$B$53,0)),INDEX(前期规划!$BC$11:$BG$53,MATCH($B71,前期规划!$Q$11:$Q$53,0),MATCH(节奏预期!$B$43,前期规划!$BC$10:$BG$10,0))))</f>
        <v>0</v>
      </c>
      <c r="T71" s="79">
        <f>IF(H71=0,0,MIN(INDEX(前期规划!$C$48:$C$53,MATCH(T$5,前期规划!$B$48:$B$53,0)),INDEX(前期规划!$BC$11:$BG$53,MATCH($B71,前期规划!$Q$11:$Q$53,0),MATCH(节奏预期!$B$43,前期规划!$BC$10:$BG$10,0))))</f>
        <v>0</v>
      </c>
      <c r="U71" s="79">
        <f>IF(I71=0,0,MIN(INDEX(前期规划!$C$48:$C$53,MATCH(U$5,前期规划!$B$48:$B$53,0)),INDEX(前期规划!$BC$11:$BG$53,MATCH($B71,前期规划!$Q$11:$Q$53,0),MATCH(节奏预期!$B$43,前期规划!$BC$10:$BG$10,0))))</f>
        <v>80</v>
      </c>
      <c r="V71" s="79">
        <f>IF(J71=0,0,MIN(INDEX(前期规划!$C$48:$C$53,MATCH(V$5,前期规划!$B$48:$B$53,0)),INDEX(前期规划!$BC$11:$BG$53,MATCH($B71,前期规划!$Q$11:$Q$53,0),MATCH(节奏预期!$B$43,前期规划!$BC$10:$BG$10,0))))</f>
        <v>80</v>
      </c>
      <c r="W71" s="109">
        <f>IF(Q71=0,0,IF(Q71&gt;MAX(装备突破!D$6:D$22),MAX(装备突破!D$6:D$22),IF(Q71=0,0,IF(Q71&lt;装备突破!D$6,0,IFERROR(MATCH(Q71,装备突破!D$6:D$22,0)-1,MATCH(Q71,装备突破!D$6:D$22,1))))))</f>
        <v>0</v>
      </c>
      <c r="X71" s="109">
        <f>IF(R71=0,0,IF(R71&gt;MAX(装备突破!E$6:E$22),MAX(装备突破!E$6:E$22),IF(R71=0,0,IF(R71&lt;装备突破!E$6,0,IFERROR(MATCH(R71,装备突破!E$6:E$22,0)-1,MATCH(R71,装备突破!E$6:E$22,1))))))</f>
        <v>0</v>
      </c>
      <c r="Y71" s="109">
        <f>IF(S71=0,0,IF(S71&gt;MAX(装备突破!F$6:F$22),MAX(装备突破!F$6:F$22),IF(S71=0,0,IF(S71&lt;装备突破!F$6,0,IFERROR(MATCH(S71,装备突破!F$6:F$22,0)-1,MATCH(S71,装备突破!F$6:F$22,1))))))</f>
        <v>0</v>
      </c>
      <c r="Z71" s="109">
        <f>IF(T71=0,0,IF(T71&gt;MAX(装备突破!G$6:G$22),MAX(装备突破!G$6:G$22),IF(T71=0,0,IF(T71&lt;装备突破!G$6,0,IFERROR(MATCH(T71,装备突破!G$6:G$22,0)-1,MATCH(T71,装备突破!G$6:G$22,1))))))</f>
        <v>0</v>
      </c>
      <c r="AA71" s="109">
        <f>IF(U71=0,0,IF(U71&gt;MAX(装备突破!H$6:H$22),MAX(装备突破!H$6:H$22),IF(U71=0,0,IF(U71&lt;装备突破!H$6,0,IFERROR(MATCH(U71,装备突破!H$6:H$22,0)-1,MATCH(U71,装备突破!H$6:H$22,1))))))</f>
        <v>7</v>
      </c>
      <c r="AB71" s="109">
        <f>IF(V71=0,0,IF(V71&gt;MAX(装备突破!I$6:I$22),MAX(装备突破!I$6:I$22),IF(V71=0,0,IF(V71&lt;装备突破!I$6,0,IFERROR(MATCH(V71,装备突破!I$6:I$22,0)-1,MATCH(V71,装备突破!I$6:I$22,1))))))</f>
        <v>7</v>
      </c>
    </row>
    <row r="72" spans="1:28" s="37" customFormat="1" x14ac:dyDescent="0.15">
      <c r="A72" s="34">
        <v>30</v>
      </c>
      <c r="B72" s="76">
        <f t="shared" si="2"/>
        <v>810</v>
      </c>
      <c r="C72" s="76">
        <f t="shared" si="4"/>
        <v>30</v>
      </c>
      <c r="D72" s="97">
        <f>求节点(节奏总纲!$Q$4:$Q$163,节奏总纲!$O$4:$O$163,B72)</f>
        <v>98.884061520742236</v>
      </c>
      <c r="E72" s="97">
        <f>IF(SUM(F72:$J72)&gt;=INDEX(前期规划!$G$17:$K$17,MATCH($B$43,前期规划!$G$10:$K$10,0)),0,
IF(SUM(F72:$J72)+INDEX(前期规划!$Y$11:$BB$53,MATCH(节奏预期!$B72,前期规划!$Q$11:$Q$53,0),MATCH(节奏预期!$B$43&amp;节奏预期!E$5,前期规划!$Y$8:$BB$8,0))&gt;=INDEX(前期规划!$G$17:$K$17,MATCH($B$43,前期规划!$G$10:$K$10,0)),INDEX(前期规划!$G$17:$K$17,MATCH($B$43,前期规划!$G$10:$K$10,0))-SUM(F72:$J72),
INDEX(前期规划!$Y$11:$BB$53,MATCH(节奏预期!$B72,前期规划!$Q$11:$Q$53,0),MATCH(节奏预期!$B$43&amp;节奏预期!E$5,前期规划!$Y$8:$BB$8,0))))</f>
        <v>0</v>
      </c>
      <c r="F72" s="97">
        <f>IF(SUM(G72:$J72)&gt;=INDEX(前期规划!$G$17:$K$17,MATCH($B$43,前期规划!$G$10:$K$10,0)),0,
IF(SUM(G72:$J72)+INDEX(前期规划!$Y$11:$BB$53,MATCH(节奏预期!$B72,前期规划!$Q$11:$Q$53,0),MATCH(节奏预期!$B$43&amp;节奏预期!F$5,前期规划!$Y$8:$BB$8,0))&gt;=INDEX(前期规划!$G$17:$K$17,MATCH($B$43,前期规划!$G$10:$K$10,0)),INDEX(前期规划!$G$17:$K$17,MATCH($B$43,前期规划!$G$10:$K$10,0))-SUM(G72:$J72),
INDEX(前期规划!$Y$11:$BB$53,MATCH(节奏预期!$B72,前期规划!$Q$11:$Q$53,0),MATCH(节奏预期!$B$43&amp;节奏预期!F$5,前期规划!$Y$8:$BB$8,0))))</f>
        <v>0</v>
      </c>
      <c r="G72" s="97">
        <f>IF(SUM(H72:$J72)&gt;=INDEX(前期规划!$G$17:$K$17,MATCH($B$43,前期规划!$G$10:$K$10,0)),0,
IF(SUM(H72:$J72)+INDEX(前期规划!$Y$11:$BB$53,MATCH(节奏预期!$B72,前期规划!$Q$11:$Q$53,0),MATCH(节奏预期!$B$43&amp;节奏预期!G$5,前期规划!$Y$8:$BB$8,0))&gt;=INDEX(前期规划!$G$17:$K$17,MATCH($B$43,前期规划!$G$10:$K$10,0)),INDEX(前期规划!$G$17:$K$17,MATCH($B$43,前期规划!$G$10:$K$10,0))-SUM(H72:$J72),
INDEX(前期规划!$Y$11:$BB$53,MATCH(节奏预期!$B72,前期规划!$Q$11:$Q$53,0),MATCH(节奏预期!$B$43&amp;节奏预期!G$5,前期规划!$Y$8:$BB$8,0))))</f>
        <v>0</v>
      </c>
      <c r="H72" s="97">
        <f>IF(SUM(I72:$J72)&gt;=INDEX(前期规划!$G$17:$K$17,MATCH($B$43,前期规划!$G$10:$K$10,0)),0,
IF(SUM(I72:$J72)+INDEX(前期规划!$Y$11:$BB$53,MATCH(节奏预期!$B72,前期规划!$Q$11:$Q$53,0),MATCH(节奏预期!$B$43&amp;节奏预期!H$5,前期规划!$Y$8:$BB$8,0))&gt;=INDEX(前期规划!$G$17:$K$17,MATCH($B$43,前期规划!$G$10:$K$10,0)),INDEX(前期规划!$G$17:$K$17,MATCH($B$43,前期规划!$G$10:$K$10,0))-SUM(I72:$J72),
INDEX(前期规划!$Y$11:$BB$53,MATCH(节奏预期!$B72,前期规划!$Q$11:$Q$53,0),MATCH(节奏预期!$B$43&amp;节奏预期!H$5,前期规划!$Y$8:$BB$8,0))))</f>
        <v>0</v>
      </c>
      <c r="I72" s="97">
        <f>IF(SUM(J72:$J72)&gt;=INDEX(前期规划!$G$17:$K$17,MATCH($B$43,前期规划!$G$10:$K$10,0)),0,
IF(SUM(J72:$J72)+INDEX(前期规划!$Y$11:$BB$53,MATCH(节奏预期!$B72,前期规划!$Q$11:$Q$53,0),MATCH(节奏预期!$B$43&amp;节奏预期!I$5,前期规划!$Y$8:$BB$8,0))&gt;=INDEX(前期规划!$G$17:$K$17,MATCH($B$43,前期规划!$G$10:$K$10,0)),INDEX(前期规划!$G$17:$K$17,MATCH($B$43,前期规划!$G$10:$K$10,0))-SUM(J72:$J72),
INDEX(前期规划!$Y$11:$BB$53,MATCH(节奏预期!$B72,前期规划!$Q$11:$Q$53,0),MATCH(节奏预期!$B$43&amp;节奏预期!I$5,前期规划!$Y$8:$BB$8,0))))</f>
        <v>17.954545454545453</v>
      </c>
      <c r="J72" s="97">
        <f>INDEX(前期规划!$Y$11:$BB$53,MATCH(节奏预期!$B72,前期规划!$Q$11:$Q$53,0),MATCH(节奏预期!$B$43&amp;节奏预期!J$5,前期规划!$Y$8:$BB$8,0))</f>
        <v>2.0454545454545454</v>
      </c>
      <c r="K72" s="24">
        <f>MIN(求节点(装备产销验证!$B$6:$B$165,装备产销验证!AJ$6:AJ$165,$D72)/40/IF(RIGHT(K$5,1)="+",1,(MAX(W$6:W72)+1)),1)</f>
        <v>1</v>
      </c>
      <c r="L72" s="24">
        <f>MIN(求节点(装备产销验证!$B$6:$B$165,装备产销验证!AK$6:AK$165,$D72)/40/IF(RIGHT(L$5,1)="+",1,(MAX(X$6:X72)+1)),1)</f>
        <v>1</v>
      </c>
      <c r="M72" s="24">
        <f>MIN(求节点(装备产销验证!$B$6:$B$165,装备产销验证!AL$6:AL$165,$D72)/40/IF(RIGHT(M$5,1)="+",1,(MAX(Y$6:Y72)+1)),1)</f>
        <v>0.78269901295626965</v>
      </c>
      <c r="N72" s="24">
        <f>MIN(求节点(装备产销验证!$B$6:$B$165,装备产销验证!AM$6:AM$165,$D72)/40/IF(RIGHT(N$5,1)="+",1,(MAX(Z$6:Z72)+1)),1)</f>
        <v>1</v>
      </c>
      <c r="O72" s="24">
        <f>MIN(求节点(装备产销验证!$B$6:$B$165,装备产销验证!AN$6:AN$165,$D72)/40/IF(RIGHT(O$5,1)="+",1,(MAX(AA$6:AA72)+1)),1)</f>
        <v>0.10778579993498058</v>
      </c>
      <c r="P72" s="24">
        <f>MIN(求节点(装备产销验证!$B$6:$B$165,装备产销验证!AO$6:AO$165,$D72)/40/IF(RIGHT(P$5,1)="+",1,(MAX(AB$6:AB72)+1)),1)</f>
        <v>0.19568285789326095</v>
      </c>
      <c r="Q72" s="79">
        <f>IF(E72=0,0,MIN(INDEX(前期规划!$C$48:$C$53,MATCH(Q$5,前期规划!$B$48:$B$53,0)),INDEX(前期规划!$BC$11:$BG$53,MATCH($B72,前期规划!$Q$11:$Q$53,0),MATCH(节奏预期!$B$43,前期规划!$BC$10:$BG$10,0))))</f>
        <v>0</v>
      </c>
      <c r="R72" s="79">
        <f>IF(F72=0,0,MIN(INDEX(前期规划!$C$48:$C$53,MATCH(R$5,前期规划!$B$48:$B$53,0)),INDEX(前期规划!$BC$11:$BG$53,MATCH($B72,前期规划!$Q$11:$Q$53,0),MATCH(节奏预期!$B$43,前期规划!$BC$10:$BG$10,0))))</f>
        <v>0</v>
      </c>
      <c r="S72" s="79">
        <f>IF(G72=0,0,MIN(INDEX(前期规划!$C$48:$C$53,MATCH(S$5,前期规划!$B$48:$B$53,0)),INDEX(前期规划!$BC$11:$BG$53,MATCH($B72,前期规划!$Q$11:$Q$53,0),MATCH(节奏预期!$B$43,前期规划!$BC$10:$BG$10,0))))</f>
        <v>0</v>
      </c>
      <c r="T72" s="79">
        <f>IF(H72=0,0,MIN(INDEX(前期规划!$C$48:$C$53,MATCH(T$5,前期规划!$B$48:$B$53,0)),INDEX(前期规划!$BC$11:$BG$53,MATCH($B72,前期规划!$Q$11:$Q$53,0),MATCH(节奏预期!$B$43,前期规划!$BC$10:$BG$10,0))))</f>
        <v>0</v>
      </c>
      <c r="U72" s="79">
        <f>IF(I72=0,0,MIN(INDEX(前期规划!$C$48:$C$53,MATCH(U$5,前期规划!$B$48:$B$53,0)),INDEX(前期规划!$BC$11:$BG$53,MATCH($B72,前期规划!$Q$11:$Q$53,0),MATCH(节奏预期!$B$43,前期规划!$BC$10:$BG$10,0))))</f>
        <v>80</v>
      </c>
      <c r="V72" s="79">
        <f>IF(J72=0,0,MIN(INDEX(前期规划!$C$48:$C$53,MATCH(V$5,前期规划!$B$48:$B$53,0)),INDEX(前期规划!$BC$11:$BG$53,MATCH($B72,前期规划!$Q$11:$Q$53,0),MATCH(节奏预期!$B$43,前期规划!$BC$10:$BG$10,0))))</f>
        <v>80</v>
      </c>
      <c r="W72" s="109">
        <f>IF(Q72=0,0,IF(Q72&gt;MAX(装备突破!D$6:D$22),MAX(装备突破!D$6:D$22),IF(Q72=0,0,IF(Q72&lt;装备突破!D$6,0,IFERROR(MATCH(Q72,装备突破!D$6:D$22,0)-1,MATCH(Q72,装备突破!D$6:D$22,1))))))</f>
        <v>0</v>
      </c>
      <c r="X72" s="109">
        <f>IF(R72=0,0,IF(R72&gt;MAX(装备突破!E$6:E$22),MAX(装备突破!E$6:E$22),IF(R72=0,0,IF(R72&lt;装备突破!E$6,0,IFERROR(MATCH(R72,装备突破!E$6:E$22,0)-1,MATCH(R72,装备突破!E$6:E$22,1))))))</f>
        <v>0</v>
      </c>
      <c r="Y72" s="109">
        <f>IF(S72=0,0,IF(S72&gt;MAX(装备突破!F$6:F$22),MAX(装备突破!F$6:F$22),IF(S72=0,0,IF(S72&lt;装备突破!F$6,0,IFERROR(MATCH(S72,装备突破!F$6:F$22,0)-1,MATCH(S72,装备突破!F$6:F$22,1))))))</f>
        <v>0</v>
      </c>
      <c r="Z72" s="109">
        <f>IF(T72=0,0,IF(T72&gt;MAX(装备突破!G$6:G$22),MAX(装备突破!G$6:G$22),IF(T72=0,0,IF(T72&lt;装备突破!G$6,0,IFERROR(MATCH(T72,装备突破!G$6:G$22,0)-1,MATCH(T72,装备突破!G$6:G$22,1))))))</f>
        <v>0</v>
      </c>
      <c r="AA72" s="109">
        <f>IF(U72=0,0,IF(U72&gt;MAX(装备突破!H$6:H$22),MAX(装备突破!H$6:H$22),IF(U72=0,0,IF(U72&lt;装备突破!H$6,0,IFERROR(MATCH(U72,装备突破!H$6:H$22,0)-1,MATCH(U72,装备突破!H$6:H$22,1))))))</f>
        <v>7</v>
      </c>
      <c r="AB72" s="109">
        <f>IF(V72=0,0,IF(V72&gt;MAX(装备突破!I$6:I$22),MAX(装备突破!I$6:I$22),IF(V72=0,0,IF(V72&lt;装备突破!I$6,0,IFERROR(MATCH(V72,装备突破!I$6:I$22,0)-1,MATCH(V72,装备突破!I$6:I$22,1))))))</f>
        <v>7</v>
      </c>
    </row>
    <row r="73" spans="1:28" s="37" customFormat="1" x14ac:dyDescent="0.15">
      <c r="A73" s="34">
        <v>31</v>
      </c>
      <c r="B73" s="76">
        <f t="shared" si="2"/>
        <v>840</v>
      </c>
      <c r="C73" s="76">
        <f t="shared" si="4"/>
        <v>30</v>
      </c>
      <c r="D73" s="97">
        <f>求节点(节奏总纲!$Q$4:$Q$163,节奏总纲!$O$4:$O$163,B73)</f>
        <v>99.398994483715043</v>
      </c>
      <c r="E73" s="97">
        <f>IF(SUM(F73:$J73)&gt;=INDEX(前期规划!$G$17:$K$17,MATCH($B$43,前期规划!$G$10:$K$10,0)),0,
IF(SUM(F73:$J73)+INDEX(前期规划!$Y$11:$BB$53,MATCH(节奏预期!$B73,前期规划!$Q$11:$Q$53,0),MATCH(节奏预期!$B$43&amp;节奏预期!E$5,前期规划!$Y$8:$BB$8,0))&gt;=INDEX(前期规划!$G$17:$K$17,MATCH($B$43,前期规划!$G$10:$K$10,0)),INDEX(前期规划!$G$17:$K$17,MATCH($B$43,前期规划!$G$10:$K$10,0))-SUM(F73:$J73),
INDEX(前期规划!$Y$11:$BB$53,MATCH(节奏预期!$B73,前期规划!$Q$11:$Q$53,0),MATCH(节奏预期!$B$43&amp;节奏预期!E$5,前期规划!$Y$8:$BB$8,0))))</f>
        <v>0</v>
      </c>
      <c r="F73" s="97">
        <f>IF(SUM(G73:$J73)&gt;=INDEX(前期规划!$G$17:$K$17,MATCH($B$43,前期规划!$G$10:$K$10,0)),0,
IF(SUM(G73:$J73)+INDEX(前期规划!$Y$11:$BB$53,MATCH(节奏预期!$B73,前期规划!$Q$11:$Q$53,0),MATCH(节奏预期!$B$43&amp;节奏预期!F$5,前期规划!$Y$8:$BB$8,0))&gt;=INDEX(前期规划!$G$17:$K$17,MATCH($B$43,前期规划!$G$10:$K$10,0)),INDEX(前期规划!$G$17:$K$17,MATCH($B$43,前期规划!$G$10:$K$10,0))-SUM(G73:$J73),
INDEX(前期规划!$Y$11:$BB$53,MATCH(节奏预期!$B73,前期规划!$Q$11:$Q$53,0),MATCH(节奏预期!$B$43&amp;节奏预期!F$5,前期规划!$Y$8:$BB$8,0))))</f>
        <v>0</v>
      </c>
      <c r="G73" s="97">
        <f>IF(SUM(H73:$J73)&gt;=INDEX(前期规划!$G$17:$K$17,MATCH($B$43,前期规划!$G$10:$K$10,0)),0,
IF(SUM(H73:$J73)+INDEX(前期规划!$Y$11:$BB$53,MATCH(节奏预期!$B73,前期规划!$Q$11:$Q$53,0),MATCH(节奏预期!$B$43&amp;节奏预期!G$5,前期规划!$Y$8:$BB$8,0))&gt;=INDEX(前期规划!$G$17:$K$17,MATCH($B$43,前期规划!$G$10:$K$10,0)),INDEX(前期规划!$G$17:$K$17,MATCH($B$43,前期规划!$G$10:$K$10,0))-SUM(H73:$J73),
INDEX(前期规划!$Y$11:$BB$53,MATCH(节奏预期!$B73,前期规划!$Q$11:$Q$53,0),MATCH(节奏预期!$B$43&amp;节奏预期!G$5,前期规划!$Y$8:$BB$8,0))))</f>
        <v>0</v>
      </c>
      <c r="H73" s="97">
        <f>IF(SUM(I73:$J73)&gt;=INDEX(前期规划!$G$17:$K$17,MATCH($B$43,前期规划!$G$10:$K$10,0)),0,
IF(SUM(I73:$J73)+INDEX(前期规划!$Y$11:$BB$53,MATCH(节奏预期!$B73,前期规划!$Q$11:$Q$53,0),MATCH(节奏预期!$B$43&amp;节奏预期!H$5,前期规划!$Y$8:$BB$8,0))&gt;=INDEX(前期规划!$G$17:$K$17,MATCH($B$43,前期规划!$G$10:$K$10,0)),INDEX(前期规划!$G$17:$K$17,MATCH($B$43,前期规划!$G$10:$K$10,0))-SUM(I73:$J73),
INDEX(前期规划!$Y$11:$BB$53,MATCH(节奏预期!$B73,前期规划!$Q$11:$Q$53,0),MATCH(节奏预期!$B$43&amp;节奏预期!H$5,前期规划!$Y$8:$BB$8,0))))</f>
        <v>0</v>
      </c>
      <c r="I73" s="97">
        <f>IF(SUM(J73:$J73)&gt;=INDEX(前期规划!$G$17:$K$17,MATCH($B$43,前期规划!$G$10:$K$10,0)),0,
IF(SUM(J73:$J73)+INDEX(前期规划!$Y$11:$BB$53,MATCH(节奏预期!$B73,前期规划!$Q$11:$Q$53,0),MATCH(节奏预期!$B$43&amp;节奏预期!I$5,前期规划!$Y$8:$BB$8,0))&gt;=INDEX(前期规划!$G$17:$K$17,MATCH($B$43,前期规划!$G$10:$K$10,0)),INDEX(前期规划!$G$17:$K$17,MATCH($B$43,前期规划!$G$10:$K$10,0))-SUM(J73:$J73),
INDEX(前期规划!$Y$11:$BB$53,MATCH(节奏预期!$B73,前期规划!$Q$11:$Q$53,0),MATCH(节奏预期!$B$43&amp;节奏预期!I$5,前期规划!$Y$8:$BB$8,0))))</f>
        <v>17.272727272727273</v>
      </c>
      <c r="J73" s="97">
        <f>INDEX(前期规划!$Y$11:$BB$53,MATCH(节奏预期!$B73,前期规划!$Q$11:$Q$53,0),MATCH(节奏预期!$B$43&amp;节奏预期!J$5,前期规划!$Y$8:$BB$8,0))</f>
        <v>2.7272727272727275</v>
      </c>
      <c r="K73" s="24">
        <f>MIN(求节点(装备产销验证!$B$6:$B$165,装备产销验证!AJ$6:AJ$165,$D73)/40/IF(RIGHT(K$5,1)="+",1,(MAX(W$6:W73)+1)),1)</f>
        <v>1</v>
      </c>
      <c r="L73" s="24">
        <f>MIN(求节点(装备产销验证!$B$6:$B$165,装备产销验证!AK$6:AK$165,$D73)/40/IF(RIGHT(L$5,1)="+",1,(MAX(X$6:X73)+1)),1)</f>
        <v>1</v>
      </c>
      <c r="M73" s="24">
        <f>MIN(求节点(装备产销验证!$B$6:$B$165,装备产销验证!AL$6:AL$165,$D73)/40/IF(RIGHT(M$5,1)="+",1,(MAX(Y$6:Y73)+1)),1)</f>
        <v>0.82675853250086973</v>
      </c>
      <c r="N73" s="24">
        <f>MIN(求节点(装备产销验证!$B$6:$B$165,装备产销验证!AM$6:AM$165,$D73)/40/IF(RIGHT(N$5,1)="+",1,(MAX(Z$6:Z73)+1)),1)</f>
        <v>1</v>
      </c>
      <c r="O73" s="24">
        <f>MIN(求节点(装备产销验证!$B$6:$B$165,装备产销验证!AN$6:AN$165,$D73)/40/IF(RIGHT(O$5,1)="+",1,(MAX(AA$6:AA73)+1)),1)</f>
        <v>0.11056773879024037</v>
      </c>
      <c r="P73" s="24">
        <f>MIN(求节点(装备产销验证!$B$6:$B$165,装备产销验证!AO$6:AO$165,$D73)/40/IF(RIGHT(P$5,1)="+",1,(MAX(AB$6:AB73)+1)),1)</f>
        <v>0.20056204174319753</v>
      </c>
      <c r="Q73" s="79">
        <f>IF(E73=0,0,MIN(INDEX(前期规划!$C$48:$C$53,MATCH(Q$5,前期规划!$B$48:$B$53,0)),INDEX(前期规划!$BC$11:$BG$53,MATCH($B73,前期规划!$Q$11:$Q$53,0),MATCH(节奏预期!$B$43,前期规划!$BC$10:$BG$10,0))))</f>
        <v>0</v>
      </c>
      <c r="R73" s="79">
        <f>IF(F73=0,0,MIN(INDEX(前期规划!$C$48:$C$53,MATCH(R$5,前期规划!$B$48:$B$53,0)),INDEX(前期规划!$BC$11:$BG$53,MATCH($B73,前期规划!$Q$11:$Q$53,0),MATCH(节奏预期!$B$43,前期规划!$BC$10:$BG$10,0))))</f>
        <v>0</v>
      </c>
      <c r="S73" s="79">
        <f>IF(G73=0,0,MIN(INDEX(前期规划!$C$48:$C$53,MATCH(S$5,前期规划!$B$48:$B$53,0)),INDEX(前期规划!$BC$11:$BG$53,MATCH($B73,前期规划!$Q$11:$Q$53,0),MATCH(节奏预期!$B$43,前期规划!$BC$10:$BG$10,0))))</f>
        <v>0</v>
      </c>
      <c r="T73" s="79">
        <f>IF(H73=0,0,MIN(INDEX(前期规划!$C$48:$C$53,MATCH(T$5,前期规划!$B$48:$B$53,0)),INDEX(前期规划!$BC$11:$BG$53,MATCH($B73,前期规划!$Q$11:$Q$53,0),MATCH(节奏预期!$B$43,前期规划!$BC$10:$BG$10,0))))</f>
        <v>0</v>
      </c>
      <c r="U73" s="79">
        <f>IF(I73=0,0,MIN(INDEX(前期规划!$C$48:$C$53,MATCH(U$5,前期规划!$B$48:$B$53,0)),INDEX(前期规划!$BC$11:$BG$53,MATCH($B73,前期规划!$Q$11:$Q$53,0),MATCH(节奏预期!$B$43,前期规划!$BC$10:$BG$10,0))))</f>
        <v>80</v>
      </c>
      <c r="V73" s="79">
        <f>IF(J73=0,0,MIN(INDEX(前期规划!$C$48:$C$53,MATCH(V$5,前期规划!$B$48:$B$53,0)),INDEX(前期规划!$BC$11:$BG$53,MATCH($B73,前期规划!$Q$11:$Q$53,0),MATCH(节奏预期!$B$43,前期规划!$BC$10:$BG$10,0))))</f>
        <v>80</v>
      </c>
      <c r="W73" s="109">
        <f>IF(Q73=0,0,IF(Q73&gt;MAX(装备突破!D$6:D$22),MAX(装备突破!D$6:D$22),IF(Q73=0,0,IF(Q73&lt;装备突破!D$6,0,IFERROR(MATCH(Q73,装备突破!D$6:D$22,0)-1,MATCH(Q73,装备突破!D$6:D$22,1))))))</f>
        <v>0</v>
      </c>
      <c r="X73" s="109">
        <f>IF(R73=0,0,IF(R73&gt;MAX(装备突破!E$6:E$22),MAX(装备突破!E$6:E$22),IF(R73=0,0,IF(R73&lt;装备突破!E$6,0,IFERROR(MATCH(R73,装备突破!E$6:E$22,0)-1,MATCH(R73,装备突破!E$6:E$22,1))))))</f>
        <v>0</v>
      </c>
      <c r="Y73" s="109">
        <f>IF(S73=0,0,IF(S73&gt;MAX(装备突破!F$6:F$22),MAX(装备突破!F$6:F$22),IF(S73=0,0,IF(S73&lt;装备突破!F$6,0,IFERROR(MATCH(S73,装备突破!F$6:F$22,0)-1,MATCH(S73,装备突破!F$6:F$22,1))))))</f>
        <v>0</v>
      </c>
      <c r="Z73" s="109">
        <f>IF(T73=0,0,IF(T73&gt;MAX(装备突破!G$6:G$22),MAX(装备突破!G$6:G$22),IF(T73=0,0,IF(T73&lt;装备突破!G$6,0,IFERROR(MATCH(T73,装备突破!G$6:G$22,0)-1,MATCH(T73,装备突破!G$6:G$22,1))))))</f>
        <v>0</v>
      </c>
      <c r="AA73" s="109">
        <f>IF(U73=0,0,IF(U73&gt;MAX(装备突破!H$6:H$22),MAX(装备突破!H$6:H$22),IF(U73=0,0,IF(U73&lt;装备突破!H$6,0,IFERROR(MATCH(U73,装备突破!H$6:H$22,0)-1,MATCH(U73,装备突破!H$6:H$22,1))))))</f>
        <v>7</v>
      </c>
      <c r="AB73" s="109">
        <f>IF(V73=0,0,IF(V73&gt;MAX(装备突破!I$6:I$22),MAX(装备突破!I$6:I$22),IF(V73=0,0,IF(V73&lt;装备突破!I$6,0,IFERROR(MATCH(V73,装备突破!I$6:I$22,0)-1,MATCH(V73,装备突破!I$6:I$22,1))))))</f>
        <v>7</v>
      </c>
    </row>
    <row r="74" spans="1:28" s="37" customFormat="1" x14ac:dyDescent="0.15">
      <c r="A74" s="34">
        <v>32</v>
      </c>
      <c r="B74" s="76">
        <f t="shared" si="2"/>
        <v>870</v>
      </c>
      <c r="C74" s="76">
        <f t="shared" si="4"/>
        <v>30</v>
      </c>
      <c r="D74" s="97">
        <f>求节点(节奏总纲!$Q$4:$Q$163,节奏总纲!$O$4:$O$163,B74)</f>
        <v>99.908593266357428</v>
      </c>
      <c r="E74" s="97">
        <f>IF(SUM(F74:$J74)&gt;=INDEX(前期规划!$G$17:$K$17,MATCH($B$43,前期规划!$G$10:$K$10,0)),0,
IF(SUM(F74:$J74)+INDEX(前期规划!$Y$11:$BB$53,MATCH(节奏预期!$B74,前期规划!$Q$11:$Q$53,0),MATCH(节奏预期!$B$43&amp;节奏预期!E$5,前期规划!$Y$8:$BB$8,0))&gt;=INDEX(前期规划!$G$17:$K$17,MATCH($B$43,前期规划!$G$10:$K$10,0)),INDEX(前期规划!$G$17:$K$17,MATCH($B$43,前期规划!$G$10:$K$10,0))-SUM(F74:$J74),
INDEX(前期规划!$Y$11:$BB$53,MATCH(节奏预期!$B74,前期规划!$Q$11:$Q$53,0),MATCH(节奏预期!$B$43&amp;节奏预期!E$5,前期规划!$Y$8:$BB$8,0))))</f>
        <v>0</v>
      </c>
      <c r="F74" s="97">
        <f>IF(SUM(G74:$J74)&gt;=INDEX(前期规划!$G$17:$K$17,MATCH($B$43,前期规划!$G$10:$K$10,0)),0,
IF(SUM(G74:$J74)+INDEX(前期规划!$Y$11:$BB$53,MATCH(节奏预期!$B74,前期规划!$Q$11:$Q$53,0),MATCH(节奏预期!$B$43&amp;节奏预期!F$5,前期规划!$Y$8:$BB$8,0))&gt;=INDEX(前期规划!$G$17:$K$17,MATCH($B$43,前期规划!$G$10:$K$10,0)),INDEX(前期规划!$G$17:$K$17,MATCH($B$43,前期规划!$G$10:$K$10,0))-SUM(G74:$J74),
INDEX(前期规划!$Y$11:$BB$53,MATCH(节奏预期!$B74,前期规划!$Q$11:$Q$53,0),MATCH(节奏预期!$B$43&amp;节奏预期!F$5,前期规划!$Y$8:$BB$8,0))))</f>
        <v>0</v>
      </c>
      <c r="G74" s="97">
        <f>IF(SUM(H74:$J74)&gt;=INDEX(前期规划!$G$17:$K$17,MATCH($B$43,前期规划!$G$10:$K$10,0)),0,
IF(SUM(H74:$J74)+INDEX(前期规划!$Y$11:$BB$53,MATCH(节奏预期!$B74,前期规划!$Q$11:$Q$53,0),MATCH(节奏预期!$B$43&amp;节奏预期!G$5,前期规划!$Y$8:$BB$8,0))&gt;=INDEX(前期规划!$G$17:$K$17,MATCH($B$43,前期规划!$G$10:$K$10,0)),INDEX(前期规划!$G$17:$K$17,MATCH($B$43,前期规划!$G$10:$K$10,0))-SUM(H74:$J74),
INDEX(前期规划!$Y$11:$BB$53,MATCH(节奏预期!$B74,前期规划!$Q$11:$Q$53,0),MATCH(节奏预期!$B$43&amp;节奏预期!G$5,前期规划!$Y$8:$BB$8,0))))</f>
        <v>0</v>
      </c>
      <c r="H74" s="97">
        <f>IF(SUM(I74:$J74)&gt;=INDEX(前期规划!$G$17:$K$17,MATCH($B$43,前期规划!$G$10:$K$10,0)),0,
IF(SUM(I74:$J74)+INDEX(前期规划!$Y$11:$BB$53,MATCH(节奏预期!$B74,前期规划!$Q$11:$Q$53,0),MATCH(节奏预期!$B$43&amp;节奏预期!H$5,前期规划!$Y$8:$BB$8,0))&gt;=INDEX(前期规划!$G$17:$K$17,MATCH($B$43,前期规划!$G$10:$K$10,0)),INDEX(前期规划!$G$17:$K$17,MATCH($B$43,前期规划!$G$10:$K$10,0))-SUM(I74:$J74),
INDEX(前期规划!$Y$11:$BB$53,MATCH(节奏预期!$B74,前期规划!$Q$11:$Q$53,0),MATCH(节奏预期!$B$43&amp;节奏预期!H$5,前期规划!$Y$8:$BB$8,0))))</f>
        <v>0</v>
      </c>
      <c r="I74" s="97">
        <f>IF(SUM(J74:$J74)&gt;=INDEX(前期规划!$G$17:$K$17,MATCH($B$43,前期规划!$G$10:$K$10,0)),0,
IF(SUM(J74:$J74)+INDEX(前期规划!$Y$11:$BB$53,MATCH(节奏预期!$B74,前期规划!$Q$11:$Q$53,0),MATCH(节奏预期!$B$43&amp;节奏预期!I$5,前期规划!$Y$8:$BB$8,0))&gt;=INDEX(前期规划!$G$17:$K$17,MATCH($B$43,前期规划!$G$10:$K$10,0)),INDEX(前期规划!$G$17:$K$17,MATCH($B$43,前期规划!$G$10:$K$10,0))-SUM(J74:$J74),
INDEX(前期规划!$Y$11:$BB$53,MATCH(节奏预期!$B74,前期规划!$Q$11:$Q$53,0),MATCH(节奏预期!$B$43&amp;节奏预期!I$5,前期规划!$Y$8:$BB$8,0))))</f>
        <v>16.59090909090909</v>
      </c>
      <c r="J74" s="97">
        <f>INDEX(前期规划!$Y$11:$BB$53,MATCH(节奏预期!$B74,前期规划!$Q$11:$Q$53,0),MATCH(节奏预期!$B$43&amp;节奏预期!J$5,前期规划!$Y$8:$BB$8,0))</f>
        <v>3.4090909090909092</v>
      </c>
      <c r="K74" s="24">
        <f>MIN(求节点(装备产销验证!$B$6:$B$165,装备产销验证!AJ$6:AJ$165,$D74)/40/IF(RIGHT(K$5,1)="+",1,(MAX(W$6:W74)+1)),1)</f>
        <v>1</v>
      </c>
      <c r="L74" s="24">
        <f>MIN(求节点(装备产销验证!$B$6:$B$165,装备产销验证!AK$6:AK$165,$D74)/40/IF(RIGHT(L$5,1)="+",1,(MAX(X$6:X74)+1)),1)</f>
        <v>1</v>
      </c>
      <c r="M74" s="24">
        <f>MIN(求节点(装备产销验证!$B$6:$B$165,装备产销验证!AL$6:AL$165,$D74)/40/IF(RIGHT(M$5,1)="+",1,(MAX(Y$6:Y74)+1)),1)</f>
        <v>0.87098192775088934</v>
      </c>
      <c r="N74" s="24">
        <f>MIN(求节点(装备产销验证!$B$6:$B$165,装备产销验证!AM$6:AM$165,$D74)/40/IF(RIGHT(N$5,1)="+",1,(MAX(Z$6:Z74)+1)),1)</f>
        <v>1</v>
      </c>
      <c r="O74" s="24">
        <f>MIN(求节点(装备产销验证!$B$6:$B$165,装备产销验证!AN$6:AN$165,$D74)/40/IF(RIGHT(O$5,1)="+",1,(MAX(AA$6:AA74)+1)),1)</f>
        <v>0.11333084861273415</v>
      </c>
      <c r="P74" s="24">
        <f>MIN(求节点(装备产销验证!$B$6:$B$165,装备产销验证!AO$6:AO$165,$D74)/40/IF(RIGHT(P$5,1)="+",1,(MAX(AB$6:AB74)+1)),1)</f>
        <v>0.20539956135041781</v>
      </c>
      <c r="Q74" s="79">
        <f>IF(E74=0,0,MIN(INDEX(前期规划!$C$48:$C$53,MATCH(Q$5,前期规划!$B$48:$B$53,0)),INDEX(前期规划!$BC$11:$BG$53,MATCH($B74,前期规划!$Q$11:$Q$53,0),MATCH(节奏预期!$B$43,前期规划!$BC$10:$BG$10,0))))</f>
        <v>0</v>
      </c>
      <c r="R74" s="79">
        <f>IF(F74=0,0,MIN(INDEX(前期规划!$C$48:$C$53,MATCH(R$5,前期规划!$B$48:$B$53,0)),INDEX(前期规划!$BC$11:$BG$53,MATCH($B74,前期规划!$Q$11:$Q$53,0),MATCH(节奏预期!$B$43,前期规划!$BC$10:$BG$10,0))))</f>
        <v>0</v>
      </c>
      <c r="S74" s="79">
        <f>IF(G74=0,0,MIN(INDEX(前期规划!$C$48:$C$53,MATCH(S$5,前期规划!$B$48:$B$53,0)),INDEX(前期规划!$BC$11:$BG$53,MATCH($B74,前期规划!$Q$11:$Q$53,0),MATCH(节奏预期!$B$43,前期规划!$BC$10:$BG$10,0))))</f>
        <v>0</v>
      </c>
      <c r="T74" s="79">
        <f>IF(H74=0,0,MIN(INDEX(前期规划!$C$48:$C$53,MATCH(T$5,前期规划!$B$48:$B$53,0)),INDEX(前期规划!$BC$11:$BG$53,MATCH($B74,前期规划!$Q$11:$Q$53,0),MATCH(节奏预期!$B$43,前期规划!$BC$10:$BG$10,0))))</f>
        <v>0</v>
      </c>
      <c r="U74" s="79">
        <f>IF(I74=0,0,MIN(INDEX(前期规划!$C$48:$C$53,MATCH(U$5,前期规划!$B$48:$B$53,0)),INDEX(前期规划!$BC$11:$BG$53,MATCH($B74,前期规划!$Q$11:$Q$53,0),MATCH(节奏预期!$B$43,前期规划!$BC$10:$BG$10,0))))</f>
        <v>80</v>
      </c>
      <c r="V74" s="79">
        <f>IF(J74=0,0,MIN(INDEX(前期规划!$C$48:$C$53,MATCH(V$5,前期规划!$B$48:$B$53,0)),INDEX(前期规划!$BC$11:$BG$53,MATCH($B74,前期规划!$Q$11:$Q$53,0),MATCH(节奏预期!$B$43,前期规划!$BC$10:$BG$10,0))))</f>
        <v>80</v>
      </c>
      <c r="W74" s="109">
        <f>IF(Q74=0,0,IF(Q74&gt;MAX(装备突破!D$6:D$22),MAX(装备突破!D$6:D$22),IF(Q74=0,0,IF(Q74&lt;装备突破!D$6,0,IFERROR(MATCH(Q74,装备突破!D$6:D$22,0)-1,MATCH(Q74,装备突破!D$6:D$22,1))))))</f>
        <v>0</v>
      </c>
      <c r="X74" s="109">
        <f>IF(R74=0,0,IF(R74&gt;MAX(装备突破!E$6:E$22),MAX(装备突破!E$6:E$22),IF(R74=0,0,IF(R74&lt;装备突破!E$6,0,IFERROR(MATCH(R74,装备突破!E$6:E$22,0)-1,MATCH(R74,装备突破!E$6:E$22,1))))))</f>
        <v>0</v>
      </c>
      <c r="Y74" s="109">
        <f>IF(S74=0,0,IF(S74&gt;MAX(装备突破!F$6:F$22),MAX(装备突破!F$6:F$22),IF(S74=0,0,IF(S74&lt;装备突破!F$6,0,IFERROR(MATCH(S74,装备突破!F$6:F$22,0)-1,MATCH(S74,装备突破!F$6:F$22,1))))))</f>
        <v>0</v>
      </c>
      <c r="Z74" s="109">
        <f>IF(T74=0,0,IF(T74&gt;MAX(装备突破!G$6:G$22),MAX(装备突破!G$6:G$22),IF(T74=0,0,IF(T74&lt;装备突破!G$6,0,IFERROR(MATCH(T74,装备突破!G$6:G$22,0)-1,MATCH(T74,装备突破!G$6:G$22,1))))))</f>
        <v>0</v>
      </c>
      <c r="AA74" s="109">
        <f>IF(U74=0,0,IF(U74&gt;MAX(装备突破!H$6:H$22),MAX(装备突破!H$6:H$22),IF(U74=0,0,IF(U74&lt;装备突破!H$6,0,IFERROR(MATCH(U74,装备突破!H$6:H$22,0)-1,MATCH(U74,装备突破!H$6:H$22,1))))))</f>
        <v>7</v>
      </c>
      <c r="AB74" s="109">
        <f>IF(V74=0,0,IF(V74&gt;MAX(装备突破!I$6:I$22),MAX(装备突破!I$6:I$22),IF(V74=0,0,IF(V74&lt;装备突破!I$6,0,IFERROR(MATCH(V74,装备突破!I$6:I$22,0)-1,MATCH(V74,装备突破!I$6:I$22,1))))))</f>
        <v>7</v>
      </c>
    </row>
    <row r="75" spans="1:28" s="37" customFormat="1" x14ac:dyDescent="0.15">
      <c r="A75" s="34">
        <v>33</v>
      </c>
      <c r="B75" s="76">
        <f t="shared" si="2"/>
        <v>900</v>
      </c>
      <c r="C75" s="76">
        <f t="shared" si="4"/>
        <v>30</v>
      </c>
      <c r="D75" s="97">
        <f>求节点(节奏总纲!$Q$4:$Q$163,节奏总纲!$O$4:$O$163,B75)</f>
        <v>100.38607135362956</v>
      </c>
      <c r="E75" s="97">
        <f>IF(SUM(F75:$J75)&gt;=INDEX(前期规划!$G$17:$K$17,MATCH($B$43,前期规划!$G$10:$K$10,0)),0,
IF(SUM(F75:$J75)+INDEX(前期规划!$Y$11:$BB$53,MATCH(节奏预期!$B75,前期规划!$Q$11:$Q$53,0),MATCH(节奏预期!$B$43&amp;节奏预期!E$5,前期规划!$Y$8:$BB$8,0))&gt;=INDEX(前期规划!$G$17:$K$17,MATCH($B$43,前期规划!$G$10:$K$10,0)),INDEX(前期规划!$G$17:$K$17,MATCH($B$43,前期规划!$G$10:$K$10,0))-SUM(F75:$J75),
INDEX(前期规划!$Y$11:$BB$53,MATCH(节奏预期!$B75,前期规划!$Q$11:$Q$53,0),MATCH(节奏预期!$B$43&amp;节奏预期!E$5,前期规划!$Y$8:$BB$8,0))))</f>
        <v>0</v>
      </c>
      <c r="F75" s="97">
        <f>IF(SUM(G75:$J75)&gt;=INDEX(前期规划!$G$17:$K$17,MATCH($B$43,前期规划!$G$10:$K$10,0)),0,
IF(SUM(G75:$J75)+INDEX(前期规划!$Y$11:$BB$53,MATCH(节奏预期!$B75,前期规划!$Q$11:$Q$53,0),MATCH(节奏预期!$B$43&amp;节奏预期!F$5,前期规划!$Y$8:$BB$8,0))&gt;=INDEX(前期规划!$G$17:$K$17,MATCH($B$43,前期规划!$G$10:$K$10,0)),INDEX(前期规划!$G$17:$K$17,MATCH($B$43,前期规划!$G$10:$K$10,0))-SUM(G75:$J75),
INDEX(前期规划!$Y$11:$BB$53,MATCH(节奏预期!$B75,前期规划!$Q$11:$Q$53,0),MATCH(节奏预期!$B$43&amp;节奏预期!F$5,前期规划!$Y$8:$BB$8,0))))</f>
        <v>0</v>
      </c>
      <c r="G75" s="97">
        <f>IF(SUM(H75:$J75)&gt;=INDEX(前期规划!$G$17:$K$17,MATCH($B$43,前期规划!$G$10:$K$10,0)),0,
IF(SUM(H75:$J75)+INDEX(前期规划!$Y$11:$BB$53,MATCH(节奏预期!$B75,前期规划!$Q$11:$Q$53,0),MATCH(节奏预期!$B$43&amp;节奏预期!G$5,前期规划!$Y$8:$BB$8,0))&gt;=INDEX(前期规划!$G$17:$K$17,MATCH($B$43,前期规划!$G$10:$K$10,0)),INDEX(前期规划!$G$17:$K$17,MATCH($B$43,前期规划!$G$10:$K$10,0))-SUM(H75:$J75),
INDEX(前期规划!$Y$11:$BB$53,MATCH(节奏预期!$B75,前期规划!$Q$11:$Q$53,0),MATCH(节奏预期!$B$43&amp;节奏预期!G$5,前期规划!$Y$8:$BB$8,0))))</f>
        <v>0</v>
      </c>
      <c r="H75" s="97">
        <f>IF(SUM(I75:$J75)&gt;=INDEX(前期规划!$G$17:$K$17,MATCH($B$43,前期规划!$G$10:$K$10,0)),0,
IF(SUM(I75:$J75)+INDEX(前期规划!$Y$11:$BB$53,MATCH(节奏预期!$B75,前期规划!$Q$11:$Q$53,0),MATCH(节奏预期!$B$43&amp;节奏预期!H$5,前期规划!$Y$8:$BB$8,0))&gt;=INDEX(前期规划!$G$17:$K$17,MATCH($B$43,前期规划!$G$10:$K$10,0)),INDEX(前期规划!$G$17:$K$17,MATCH($B$43,前期规划!$G$10:$K$10,0))-SUM(I75:$J75),
INDEX(前期规划!$Y$11:$BB$53,MATCH(节奏预期!$B75,前期规划!$Q$11:$Q$53,0),MATCH(节奏预期!$B$43&amp;节奏预期!H$5,前期规划!$Y$8:$BB$8,0))))</f>
        <v>0</v>
      </c>
      <c r="I75" s="97">
        <f>IF(SUM(J75:$J75)&gt;=INDEX(前期规划!$G$17:$K$17,MATCH($B$43,前期规划!$G$10:$K$10,0)),0,
IF(SUM(J75:$J75)+INDEX(前期规划!$Y$11:$BB$53,MATCH(节奏预期!$B75,前期规划!$Q$11:$Q$53,0),MATCH(节奏预期!$B$43&amp;节奏预期!I$5,前期规划!$Y$8:$BB$8,0))&gt;=INDEX(前期规划!$G$17:$K$17,MATCH($B$43,前期规划!$G$10:$K$10,0)),INDEX(前期规划!$G$17:$K$17,MATCH($B$43,前期规划!$G$10:$K$10,0))-SUM(J75:$J75),
INDEX(前期规划!$Y$11:$BB$53,MATCH(节奏预期!$B75,前期规划!$Q$11:$Q$53,0),MATCH(节奏预期!$B$43&amp;节奏预期!I$5,前期规划!$Y$8:$BB$8,0))))</f>
        <v>15.90909090909091</v>
      </c>
      <c r="J75" s="97">
        <f>INDEX(前期规划!$Y$11:$BB$53,MATCH(节奏预期!$B75,前期规划!$Q$11:$Q$53,0),MATCH(节奏预期!$B$43&amp;节奏预期!J$5,前期规划!$Y$8:$BB$8,0))</f>
        <v>4.0909090909090908</v>
      </c>
      <c r="K75" s="24">
        <f>MIN(求节点(装备产销验证!$B$6:$B$165,装备产销验证!AJ$6:AJ$165,$D75)/40/IF(RIGHT(K$5,1)="+",1,(MAX(W$6:W75)+1)),1)</f>
        <v>1</v>
      </c>
      <c r="L75" s="24">
        <f>MIN(求节点(装备产销验证!$B$6:$B$165,装备产销验证!AK$6:AK$165,$D75)/40/IF(RIGHT(L$5,1)="+",1,(MAX(X$6:X75)+1)),1)</f>
        <v>1</v>
      </c>
      <c r="M75" s="24">
        <f>MIN(求节点(装备产销验证!$B$6:$B$165,装备产销验证!AL$6:AL$165,$D75)/40/IF(RIGHT(M$5,1)="+",1,(MAX(Y$6:Y75)+1)),1)</f>
        <v>0.91575599229970039</v>
      </c>
      <c r="N75" s="24">
        <f>MIN(求节点(装备产销验证!$B$6:$B$165,装备产销验证!AM$6:AM$165,$D75)/40/IF(RIGHT(N$5,1)="+",1,(MAX(Z$6:Z75)+1)),1)</f>
        <v>1</v>
      </c>
      <c r="O75" s="24">
        <f>MIN(求节点(装备产销验证!$B$6:$B$165,装备产销验证!AN$6:AN$165,$D75)/40/IF(RIGHT(O$5,1)="+",1,(MAX(AA$6:AA75)+1)),1)</f>
        <v>0.11598057613689353</v>
      </c>
      <c r="P75" s="24">
        <f>MIN(求节点(装备产销验证!$B$6:$B$165,装备产销验证!AO$6:AO$165,$D75)/40/IF(RIGHT(P$5,1)="+",1,(MAX(AB$6:AB75)+1)),1)</f>
        <v>0.20998619246770661</v>
      </c>
      <c r="Q75" s="79">
        <f>IF(E75=0,0,MIN(INDEX(前期规划!$C$48:$C$53,MATCH(Q$5,前期规划!$B$48:$B$53,0)),INDEX(前期规划!$BC$11:$BG$53,MATCH($B75,前期规划!$Q$11:$Q$53,0),MATCH(节奏预期!$B$43,前期规划!$BC$10:$BG$10,0))))</f>
        <v>0</v>
      </c>
      <c r="R75" s="79">
        <f>IF(F75=0,0,MIN(INDEX(前期规划!$C$48:$C$53,MATCH(R$5,前期规划!$B$48:$B$53,0)),INDEX(前期规划!$BC$11:$BG$53,MATCH($B75,前期规划!$Q$11:$Q$53,0),MATCH(节奏预期!$B$43,前期规划!$BC$10:$BG$10,0))))</f>
        <v>0</v>
      </c>
      <c r="S75" s="79">
        <f>IF(G75=0,0,MIN(INDEX(前期规划!$C$48:$C$53,MATCH(S$5,前期规划!$B$48:$B$53,0)),INDEX(前期规划!$BC$11:$BG$53,MATCH($B75,前期规划!$Q$11:$Q$53,0),MATCH(节奏预期!$B$43,前期规划!$BC$10:$BG$10,0))))</f>
        <v>0</v>
      </c>
      <c r="T75" s="79">
        <f>IF(H75=0,0,MIN(INDEX(前期规划!$C$48:$C$53,MATCH(T$5,前期规划!$B$48:$B$53,0)),INDEX(前期规划!$BC$11:$BG$53,MATCH($B75,前期规划!$Q$11:$Q$53,0),MATCH(节奏预期!$B$43,前期规划!$BC$10:$BG$10,0))))</f>
        <v>0</v>
      </c>
      <c r="U75" s="79">
        <f>IF(I75=0,0,MIN(INDEX(前期规划!$C$48:$C$53,MATCH(U$5,前期规划!$B$48:$B$53,0)),INDEX(前期规划!$BC$11:$BG$53,MATCH($B75,前期规划!$Q$11:$Q$53,0),MATCH(节奏预期!$B$43,前期规划!$BC$10:$BG$10,0))))</f>
        <v>80</v>
      </c>
      <c r="V75" s="79">
        <f>IF(J75=0,0,MIN(INDEX(前期规划!$C$48:$C$53,MATCH(V$5,前期规划!$B$48:$B$53,0)),INDEX(前期规划!$BC$11:$BG$53,MATCH($B75,前期规划!$Q$11:$Q$53,0),MATCH(节奏预期!$B$43,前期规划!$BC$10:$BG$10,0))))</f>
        <v>80</v>
      </c>
      <c r="W75" s="109">
        <f>IF(Q75=0,0,IF(Q75&gt;MAX(装备突破!D$6:D$22),MAX(装备突破!D$6:D$22),IF(Q75=0,0,IF(Q75&lt;装备突破!D$6,0,IFERROR(MATCH(Q75,装备突破!D$6:D$22,0)-1,MATCH(Q75,装备突破!D$6:D$22,1))))))</f>
        <v>0</v>
      </c>
      <c r="X75" s="109">
        <f>IF(R75=0,0,IF(R75&gt;MAX(装备突破!E$6:E$22),MAX(装备突破!E$6:E$22),IF(R75=0,0,IF(R75&lt;装备突破!E$6,0,IFERROR(MATCH(R75,装备突破!E$6:E$22,0)-1,MATCH(R75,装备突破!E$6:E$22,1))))))</f>
        <v>0</v>
      </c>
      <c r="Y75" s="109">
        <f>IF(S75=0,0,IF(S75&gt;MAX(装备突破!F$6:F$22),MAX(装备突破!F$6:F$22),IF(S75=0,0,IF(S75&lt;装备突破!F$6,0,IFERROR(MATCH(S75,装备突破!F$6:F$22,0)-1,MATCH(S75,装备突破!F$6:F$22,1))))))</f>
        <v>0</v>
      </c>
      <c r="Z75" s="109">
        <f>IF(T75=0,0,IF(T75&gt;MAX(装备突破!G$6:G$22),MAX(装备突破!G$6:G$22),IF(T75=0,0,IF(T75&lt;装备突破!G$6,0,IFERROR(MATCH(T75,装备突破!G$6:G$22,0)-1,MATCH(T75,装备突破!G$6:G$22,1))))))</f>
        <v>0</v>
      </c>
      <c r="AA75" s="109">
        <f>IF(U75=0,0,IF(U75&gt;MAX(装备突破!H$6:H$22),MAX(装备突破!H$6:H$22),IF(U75=0,0,IF(U75&lt;装备突破!H$6,0,IFERROR(MATCH(U75,装备突破!H$6:H$22,0)-1,MATCH(U75,装备突破!H$6:H$22,1))))))</f>
        <v>7</v>
      </c>
      <c r="AB75" s="109">
        <f>IF(V75=0,0,IF(V75&gt;MAX(装备突破!I$6:I$22),MAX(装备突破!I$6:I$22),IF(V75=0,0,IF(V75&lt;装备突破!I$6,0,IFERROR(MATCH(V75,装备突破!I$6:I$22,0)-1,MATCH(V75,装备突破!I$6:I$22,1))))))</f>
        <v>7</v>
      </c>
    </row>
    <row r="76" spans="1:28" s="37" customFormat="1" x14ac:dyDescent="0.15">
      <c r="A76" s="34">
        <v>34</v>
      </c>
      <c r="B76" s="76">
        <f t="shared" si="2"/>
        <v>930</v>
      </c>
      <c r="C76" s="76">
        <f t="shared" si="4"/>
        <v>30</v>
      </c>
      <c r="D76" s="97">
        <f>求节点(节奏总纲!$Q$4:$Q$163,节奏总纲!$O$4:$O$163,B76)</f>
        <v>100.85652862868599</v>
      </c>
      <c r="E76" s="97">
        <f>IF(SUM(F76:$J76)&gt;=INDEX(前期规划!$G$17:$K$17,MATCH($B$43,前期规划!$G$10:$K$10,0)),0,
IF(SUM(F76:$J76)+INDEX(前期规划!$Y$11:$BB$53,MATCH(节奏预期!$B76,前期规划!$Q$11:$Q$53,0),MATCH(节奏预期!$B$43&amp;节奏预期!E$5,前期规划!$Y$8:$BB$8,0))&gt;=INDEX(前期规划!$G$17:$K$17,MATCH($B$43,前期规划!$G$10:$K$10,0)),INDEX(前期规划!$G$17:$K$17,MATCH($B$43,前期规划!$G$10:$K$10,0))-SUM(F76:$J76),
INDEX(前期规划!$Y$11:$BB$53,MATCH(节奏预期!$B76,前期规划!$Q$11:$Q$53,0),MATCH(节奏预期!$B$43&amp;节奏预期!E$5,前期规划!$Y$8:$BB$8,0))))</f>
        <v>0</v>
      </c>
      <c r="F76" s="97">
        <f>IF(SUM(G76:$J76)&gt;=INDEX(前期规划!$G$17:$K$17,MATCH($B$43,前期规划!$G$10:$K$10,0)),0,
IF(SUM(G76:$J76)+INDEX(前期规划!$Y$11:$BB$53,MATCH(节奏预期!$B76,前期规划!$Q$11:$Q$53,0),MATCH(节奏预期!$B$43&amp;节奏预期!F$5,前期规划!$Y$8:$BB$8,0))&gt;=INDEX(前期规划!$G$17:$K$17,MATCH($B$43,前期规划!$G$10:$K$10,0)),INDEX(前期规划!$G$17:$K$17,MATCH($B$43,前期规划!$G$10:$K$10,0))-SUM(G76:$J76),
INDEX(前期规划!$Y$11:$BB$53,MATCH(节奏预期!$B76,前期规划!$Q$11:$Q$53,0),MATCH(节奏预期!$B$43&amp;节奏预期!F$5,前期规划!$Y$8:$BB$8,0))))</f>
        <v>0</v>
      </c>
      <c r="G76" s="97">
        <f>IF(SUM(H76:$J76)&gt;=INDEX(前期规划!$G$17:$K$17,MATCH($B$43,前期规划!$G$10:$K$10,0)),0,
IF(SUM(H76:$J76)+INDEX(前期规划!$Y$11:$BB$53,MATCH(节奏预期!$B76,前期规划!$Q$11:$Q$53,0),MATCH(节奏预期!$B$43&amp;节奏预期!G$5,前期规划!$Y$8:$BB$8,0))&gt;=INDEX(前期规划!$G$17:$K$17,MATCH($B$43,前期规划!$G$10:$K$10,0)),INDEX(前期规划!$G$17:$K$17,MATCH($B$43,前期规划!$G$10:$K$10,0))-SUM(H76:$J76),
INDEX(前期规划!$Y$11:$BB$53,MATCH(节奏预期!$B76,前期规划!$Q$11:$Q$53,0),MATCH(节奏预期!$B$43&amp;节奏预期!G$5,前期规划!$Y$8:$BB$8,0))))</f>
        <v>0</v>
      </c>
      <c r="H76" s="97">
        <f>IF(SUM(I76:$J76)&gt;=INDEX(前期规划!$G$17:$K$17,MATCH($B$43,前期规划!$G$10:$K$10,0)),0,
IF(SUM(I76:$J76)+INDEX(前期规划!$Y$11:$BB$53,MATCH(节奏预期!$B76,前期规划!$Q$11:$Q$53,0),MATCH(节奏预期!$B$43&amp;节奏预期!H$5,前期规划!$Y$8:$BB$8,0))&gt;=INDEX(前期规划!$G$17:$K$17,MATCH($B$43,前期规划!$G$10:$K$10,0)),INDEX(前期规划!$G$17:$K$17,MATCH($B$43,前期规划!$G$10:$K$10,0))-SUM(I76:$J76),
INDEX(前期规划!$Y$11:$BB$53,MATCH(节奏预期!$B76,前期规划!$Q$11:$Q$53,0),MATCH(节奏预期!$B$43&amp;节奏预期!H$5,前期规划!$Y$8:$BB$8,0))))</f>
        <v>0</v>
      </c>
      <c r="I76" s="97">
        <f>IF(SUM(J76:$J76)&gt;=INDEX(前期规划!$G$17:$K$17,MATCH($B$43,前期规划!$G$10:$K$10,0)),0,
IF(SUM(J76:$J76)+INDEX(前期规划!$Y$11:$BB$53,MATCH(节奏预期!$B76,前期规划!$Q$11:$Q$53,0),MATCH(节奏预期!$B$43&amp;节奏预期!I$5,前期规划!$Y$8:$BB$8,0))&gt;=INDEX(前期规划!$G$17:$K$17,MATCH($B$43,前期规划!$G$10:$K$10,0)),INDEX(前期规划!$G$17:$K$17,MATCH($B$43,前期规划!$G$10:$K$10,0))-SUM(J76:$J76),
INDEX(前期规划!$Y$11:$BB$53,MATCH(节奏预期!$B76,前期规划!$Q$11:$Q$53,0),MATCH(节奏预期!$B$43&amp;节奏预期!I$5,前期规划!$Y$8:$BB$8,0))))</f>
        <v>15.227272727272727</v>
      </c>
      <c r="J76" s="97">
        <f>INDEX(前期规划!$Y$11:$BB$53,MATCH(节奏预期!$B76,前期规划!$Q$11:$Q$53,0),MATCH(节奏预期!$B$43&amp;节奏预期!J$5,前期规划!$Y$8:$BB$8,0))</f>
        <v>4.7727272727272725</v>
      </c>
      <c r="K76" s="24">
        <f>MIN(求节点(装备产销验证!$B$6:$B$165,装备产销验证!AJ$6:AJ$165,$D76)/40/IF(RIGHT(K$5,1)="+",1,(MAX(W$6:W76)+1)),1)</f>
        <v>1</v>
      </c>
      <c r="L76" s="24">
        <f>MIN(求节点(装备产销验证!$B$6:$B$165,装备产销验证!AK$6:AK$165,$D76)/40/IF(RIGHT(L$5,1)="+",1,(MAX(X$6:X76)+1)),1)</f>
        <v>1</v>
      </c>
      <c r="M76" s="24">
        <f>MIN(求节点(装备产销验证!$B$6:$B$165,装备产销验证!AL$6:AL$165,$D76)/40/IF(RIGHT(M$5,1)="+",1,(MAX(Y$6:Y76)+1)),1)</f>
        <v>0.96065041992580991</v>
      </c>
      <c r="N76" s="24">
        <f>MIN(求节点(装备产销验证!$B$6:$B$165,装备产销验证!AM$6:AM$165,$D76)/40/IF(RIGHT(N$5,1)="+",1,(MAX(Z$6:Z76)+1)),1)</f>
        <v>1</v>
      </c>
      <c r="O76" s="24">
        <f>MIN(求节点(装备产销验证!$B$6:$B$165,装备产销验证!AN$6:AN$165,$D76)/40/IF(RIGHT(O$5,1)="+",1,(MAX(AA$6:AA76)+1)),1)</f>
        <v>0.11860552101497331</v>
      </c>
      <c r="P76" s="24">
        <f>MIN(求节点(装备产销验证!$B$6:$B$165,装备产销验证!AO$6:AO$165,$D76)/40/IF(RIGHT(P$5,1)="+",1,(MAX(AB$6:AB76)+1)),1)</f>
        <v>0.21451798538941511</v>
      </c>
      <c r="Q76" s="79">
        <f>IF(E76=0,0,MIN(INDEX(前期规划!$C$48:$C$53,MATCH(Q$5,前期规划!$B$48:$B$53,0)),INDEX(前期规划!$BC$11:$BG$53,MATCH($B76,前期规划!$Q$11:$Q$53,0),MATCH(节奏预期!$B$43,前期规划!$BC$10:$BG$10,0))))</f>
        <v>0</v>
      </c>
      <c r="R76" s="79">
        <f>IF(F76=0,0,MIN(INDEX(前期规划!$C$48:$C$53,MATCH(R$5,前期规划!$B$48:$B$53,0)),INDEX(前期规划!$BC$11:$BG$53,MATCH($B76,前期规划!$Q$11:$Q$53,0),MATCH(节奏预期!$B$43,前期规划!$BC$10:$BG$10,0))))</f>
        <v>0</v>
      </c>
      <c r="S76" s="79">
        <f>IF(G76=0,0,MIN(INDEX(前期规划!$C$48:$C$53,MATCH(S$5,前期规划!$B$48:$B$53,0)),INDEX(前期规划!$BC$11:$BG$53,MATCH($B76,前期规划!$Q$11:$Q$53,0),MATCH(节奏预期!$B$43,前期规划!$BC$10:$BG$10,0))))</f>
        <v>0</v>
      </c>
      <c r="T76" s="79">
        <f>IF(H76=0,0,MIN(INDEX(前期规划!$C$48:$C$53,MATCH(T$5,前期规划!$B$48:$B$53,0)),INDEX(前期规划!$BC$11:$BG$53,MATCH($B76,前期规划!$Q$11:$Q$53,0),MATCH(节奏预期!$B$43,前期规划!$BC$10:$BG$10,0))))</f>
        <v>0</v>
      </c>
      <c r="U76" s="79">
        <f>IF(I76=0,0,MIN(INDEX(前期规划!$C$48:$C$53,MATCH(U$5,前期规划!$B$48:$B$53,0)),INDEX(前期规划!$BC$11:$BG$53,MATCH($B76,前期规划!$Q$11:$Q$53,0),MATCH(节奏预期!$B$43,前期规划!$BC$10:$BG$10,0))))</f>
        <v>80</v>
      </c>
      <c r="V76" s="79">
        <f>IF(J76=0,0,MIN(INDEX(前期规划!$C$48:$C$53,MATCH(V$5,前期规划!$B$48:$B$53,0)),INDEX(前期规划!$BC$11:$BG$53,MATCH($B76,前期规划!$Q$11:$Q$53,0),MATCH(节奏预期!$B$43,前期规划!$BC$10:$BG$10,0))))</f>
        <v>80</v>
      </c>
      <c r="W76" s="109">
        <f>IF(Q76=0,0,IF(Q76&gt;MAX(装备突破!D$6:D$22),MAX(装备突破!D$6:D$22),IF(Q76=0,0,IF(Q76&lt;装备突破!D$6,0,IFERROR(MATCH(Q76,装备突破!D$6:D$22,0)-1,MATCH(Q76,装备突破!D$6:D$22,1))))))</f>
        <v>0</v>
      </c>
      <c r="X76" s="109">
        <f>IF(R76=0,0,IF(R76&gt;MAX(装备突破!E$6:E$22),MAX(装备突破!E$6:E$22),IF(R76=0,0,IF(R76&lt;装备突破!E$6,0,IFERROR(MATCH(R76,装备突破!E$6:E$22,0)-1,MATCH(R76,装备突破!E$6:E$22,1))))))</f>
        <v>0</v>
      </c>
      <c r="Y76" s="109">
        <f>IF(S76=0,0,IF(S76&gt;MAX(装备突破!F$6:F$22),MAX(装备突破!F$6:F$22),IF(S76=0,0,IF(S76&lt;装备突破!F$6,0,IFERROR(MATCH(S76,装备突破!F$6:F$22,0)-1,MATCH(S76,装备突破!F$6:F$22,1))))))</f>
        <v>0</v>
      </c>
      <c r="Z76" s="109">
        <f>IF(T76=0,0,IF(T76&gt;MAX(装备突破!G$6:G$22),MAX(装备突破!G$6:G$22),IF(T76=0,0,IF(T76&lt;装备突破!G$6,0,IFERROR(MATCH(T76,装备突破!G$6:G$22,0)-1,MATCH(T76,装备突破!G$6:G$22,1))))))</f>
        <v>0</v>
      </c>
      <c r="AA76" s="109">
        <f>IF(U76=0,0,IF(U76&gt;MAX(装备突破!H$6:H$22),MAX(装备突破!H$6:H$22),IF(U76=0,0,IF(U76&lt;装备突破!H$6,0,IFERROR(MATCH(U76,装备突破!H$6:H$22,0)-1,MATCH(U76,装备突破!H$6:H$22,1))))))</f>
        <v>7</v>
      </c>
      <c r="AB76" s="109">
        <f>IF(V76=0,0,IF(V76&gt;MAX(装备突破!I$6:I$22),MAX(装备突破!I$6:I$22),IF(V76=0,0,IF(V76&lt;装备突破!I$6,0,IFERROR(MATCH(V76,装备突破!I$6:I$22,0)-1,MATCH(V76,装备突破!I$6:I$22,1))))))</f>
        <v>7</v>
      </c>
    </row>
    <row r="77" spans="1:28" s="37" customFormat="1" x14ac:dyDescent="0.15">
      <c r="A77" s="34">
        <v>35</v>
      </c>
      <c r="B77" s="76">
        <f t="shared" si="2"/>
        <v>960</v>
      </c>
      <c r="C77" s="76">
        <f t="shared" si="4"/>
        <v>30</v>
      </c>
      <c r="D77" s="97">
        <f>求节点(节奏总纲!$Q$4:$Q$163,节奏总纲!$O$4:$O$163,B77)</f>
        <v>101.32021107700993</v>
      </c>
      <c r="E77" s="97">
        <f>IF(SUM(F77:$J77)&gt;=INDEX(前期规划!$G$17:$K$17,MATCH($B$43,前期规划!$G$10:$K$10,0)),0,
IF(SUM(F77:$J77)+INDEX(前期规划!$Y$11:$BB$53,MATCH(节奏预期!$B77,前期规划!$Q$11:$Q$53,0),MATCH(节奏预期!$B$43&amp;节奏预期!E$5,前期规划!$Y$8:$BB$8,0))&gt;=INDEX(前期规划!$G$17:$K$17,MATCH($B$43,前期规划!$G$10:$K$10,0)),INDEX(前期规划!$G$17:$K$17,MATCH($B$43,前期规划!$G$10:$K$10,0))-SUM(F77:$J77),
INDEX(前期规划!$Y$11:$BB$53,MATCH(节奏预期!$B77,前期规划!$Q$11:$Q$53,0),MATCH(节奏预期!$B$43&amp;节奏预期!E$5,前期规划!$Y$8:$BB$8,0))))</f>
        <v>0</v>
      </c>
      <c r="F77" s="97">
        <f>IF(SUM(G77:$J77)&gt;=INDEX(前期规划!$G$17:$K$17,MATCH($B$43,前期规划!$G$10:$K$10,0)),0,
IF(SUM(G77:$J77)+INDEX(前期规划!$Y$11:$BB$53,MATCH(节奏预期!$B77,前期规划!$Q$11:$Q$53,0),MATCH(节奏预期!$B$43&amp;节奏预期!F$5,前期规划!$Y$8:$BB$8,0))&gt;=INDEX(前期规划!$G$17:$K$17,MATCH($B$43,前期规划!$G$10:$K$10,0)),INDEX(前期规划!$G$17:$K$17,MATCH($B$43,前期规划!$G$10:$K$10,0))-SUM(G77:$J77),
INDEX(前期规划!$Y$11:$BB$53,MATCH(节奏预期!$B77,前期规划!$Q$11:$Q$53,0),MATCH(节奏预期!$B$43&amp;节奏预期!F$5,前期规划!$Y$8:$BB$8,0))))</f>
        <v>0</v>
      </c>
      <c r="G77" s="97">
        <f>IF(SUM(H77:$J77)&gt;=INDEX(前期规划!$G$17:$K$17,MATCH($B$43,前期规划!$G$10:$K$10,0)),0,
IF(SUM(H77:$J77)+INDEX(前期规划!$Y$11:$BB$53,MATCH(节奏预期!$B77,前期规划!$Q$11:$Q$53,0),MATCH(节奏预期!$B$43&amp;节奏预期!G$5,前期规划!$Y$8:$BB$8,0))&gt;=INDEX(前期规划!$G$17:$K$17,MATCH($B$43,前期规划!$G$10:$K$10,0)),INDEX(前期规划!$G$17:$K$17,MATCH($B$43,前期规划!$G$10:$K$10,0))-SUM(H77:$J77),
INDEX(前期规划!$Y$11:$BB$53,MATCH(节奏预期!$B77,前期规划!$Q$11:$Q$53,0),MATCH(节奏预期!$B$43&amp;节奏预期!G$5,前期规划!$Y$8:$BB$8,0))))</f>
        <v>0</v>
      </c>
      <c r="H77" s="97">
        <f>IF(SUM(I77:$J77)&gt;=INDEX(前期规划!$G$17:$K$17,MATCH($B$43,前期规划!$G$10:$K$10,0)),0,
IF(SUM(I77:$J77)+INDEX(前期规划!$Y$11:$BB$53,MATCH(节奏预期!$B77,前期规划!$Q$11:$Q$53,0),MATCH(节奏预期!$B$43&amp;节奏预期!H$5,前期规划!$Y$8:$BB$8,0))&gt;=INDEX(前期规划!$G$17:$K$17,MATCH($B$43,前期规划!$G$10:$K$10,0)),INDEX(前期规划!$G$17:$K$17,MATCH($B$43,前期规划!$G$10:$K$10,0))-SUM(I77:$J77),
INDEX(前期规划!$Y$11:$BB$53,MATCH(节奏预期!$B77,前期规划!$Q$11:$Q$53,0),MATCH(节奏预期!$B$43&amp;节奏预期!H$5,前期规划!$Y$8:$BB$8,0))))</f>
        <v>0</v>
      </c>
      <c r="I77" s="97">
        <f>IF(SUM(J77:$J77)&gt;=INDEX(前期规划!$G$17:$K$17,MATCH($B$43,前期规划!$G$10:$K$10,0)),0,
IF(SUM(J77:$J77)+INDEX(前期规划!$Y$11:$BB$53,MATCH(节奏预期!$B77,前期规划!$Q$11:$Q$53,0),MATCH(节奏预期!$B$43&amp;节奏预期!I$5,前期规划!$Y$8:$BB$8,0))&gt;=INDEX(前期规划!$G$17:$K$17,MATCH($B$43,前期规划!$G$10:$K$10,0)),INDEX(前期规划!$G$17:$K$17,MATCH($B$43,前期规划!$G$10:$K$10,0))-SUM(J77:$J77),
INDEX(前期规划!$Y$11:$BB$53,MATCH(节奏预期!$B77,前期规划!$Q$11:$Q$53,0),MATCH(节奏预期!$B$43&amp;节奏预期!I$5,前期规划!$Y$8:$BB$8,0))))</f>
        <v>14.545454545454545</v>
      </c>
      <c r="J77" s="97">
        <f>INDEX(前期规划!$Y$11:$BB$53,MATCH(节奏预期!$B77,前期规划!$Q$11:$Q$53,0),MATCH(节奏预期!$B$43&amp;节奏预期!J$5,前期规划!$Y$8:$BB$8,0))</f>
        <v>5.454545454545455</v>
      </c>
      <c r="K77" s="24">
        <f>MIN(求节点(装备产销验证!$B$6:$B$165,装备产销验证!AJ$6:AJ$165,$D77)/40/IF(RIGHT(K$5,1)="+",1,(MAX(W$6:W77)+1)),1)</f>
        <v>1</v>
      </c>
      <c r="L77" s="24">
        <f>MIN(求节点(装备产销验证!$B$6:$B$165,装备产销验证!AK$6:AK$165,$D77)/40/IF(RIGHT(L$5,1)="+",1,(MAX(X$6:X77)+1)),1)</f>
        <v>1</v>
      </c>
      <c r="M77" s="24">
        <f>MIN(求节点(装备产销验证!$B$6:$B$165,装备产销验证!AL$6:AL$165,$D77)/40/IF(RIGHT(M$5,1)="+",1,(MAX(Y$6:Y77)+1)),1)</f>
        <v>1</v>
      </c>
      <c r="N77" s="24">
        <f>MIN(求节点(装备产销验证!$B$6:$B$165,装备产销验证!AM$6:AM$165,$D77)/40/IF(RIGHT(N$5,1)="+",1,(MAX(Z$6:Z77)+1)),1)</f>
        <v>1</v>
      </c>
      <c r="O77" s="24">
        <f>MIN(求节点(装备产销验证!$B$6:$B$165,装备产销验证!AN$6:AN$165,$D77)/40/IF(RIGHT(O$5,1)="+",1,(MAX(AA$6:AA77)+1)),1)</f>
        <v>0.12120655154696273</v>
      </c>
      <c r="P77" s="24">
        <f>MIN(求节点(装备产销验证!$B$6:$B$165,装备产销验证!AO$6:AO$165,$D77)/40/IF(RIGHT(P$5,1)="+",1,(MAX(AB$6:AB77)+1)),1)</f>
        <v>0.2189968614602002</v>
      </c>
      <c r="Q77" s="79">
        <f>IF(E77=0,0,MIN(INDEX(前期规划!$C$48:$C$53,MATCH(Q$5,前期规划!$B$48:$B$53,0)),INDEX(前期规划!$BC$11:$BG$53,MATCH($B77,前期规划!$Q$11:$Q$53,0),MATCH(节奏预期!$B$43,前期规划!$BC$10:$BG$10,0))))</f>
        <v>0</v>
      </c>
      <c r="R77" s="79">
        <f>IF(F77=0,0,MIN(INDEX(前期规划!$C$48:$C$53,MATCH(R$5,前期规划!$B$48:$B$53,0)),INDEX(前期规划!$BC$11:$BG$53,MATCH($B77,前期规划!$Q$11:$Q$53,0),MATCH(节奏预期!$B$43,前期规划!$BC$10:$BG$10,0))))</f>
        <v>0</v>
      </c>
      <c r="S77" s="79">
        <f>IF(G77=0,0,MIN(INDEX(前期规划!$C$48:$C$53,MATCH(S$5,前期规划!$B$48:$B$53,0)),INDEX(前期规划!$BC$11:$BG$53,MATCH($B77,前期规划!$Q$11:$Q$53,0),MATCH(节奏预期!$B$43,前期规划!$BC$10:$BG$10,0))))</f>
        <v>0</v>
      </c>
      <c r="T77" s="79">
        <f>IF(H77=0,0,MIN(INDEX(前期规划!$C$48:$C$53,MATCH(T$5,前期规划!$B$48:$B$53,0)),INDEX(前期规划!$BC$11:$BG$53,MATCH($B77,前期规划!$Q$11:$Q$53,0),MATCH(节奏预期!$B$43,前期规划!$BC$10:$BG$10,0))))</f>
        <v>0</v>
      </c>
      <c r="U77" s="79">
        <f>IF(I77=0,0,MIN(INDEX(前期规划!$C$48:$C$53,MATCH(U$5,前期规划!$B$48:$B$53,0)),INDEX(前期规划!$BC$11:$BG$53,MATCH($B77,前期规划!$Q$11:$Q$53,0),MATCH(节奏预期!$B$43,前期规划!$BC$10:$BG$10,0))))</f>
        <v>80</v>
      </c>
      <c r="V77" s="79">
        <f>IF(J77=0,0,MIN(INDEX(前期规划!$C$48:$C$53,MATCH(V$5,前期规划!$B$48:$B$53,0)),INDEX(前期规划!$BC$11:$BG$53,MATCH($B77,前期规划!$Q$11:$Q$53,0),MATCH(节奏预期!$B$43,前期规划!$BC$10:$BG$10,0))))</f>
        <v>80</v>
      </c>
      <c r="W77" s="109">
        <f>IF(Q77=0,0,IF(Q77&gt;MAX(装备突破!D$6:D$22),MAX(装备突破!D$6:D$22),IF(Q77=0,0,IF(Q77&lt;装备突破!D$6,0,IFERROR(MATCH(Q77,装备突破!D$6:D$22,0)-1,MATCH(Q77,装备突破!D$6:D$22,1))))))</f>
        <v>0</v>
      </c>
      <c r="X77" s="109">
        <f>IF(R77=0,0,IF(R77&gt;MAX(装备突破!E$6:E$22),MAX(装备突破!E$6:E$22),IF(R77=0,0,IF(R77&lt;装备突破!E$6,0,IFERROR(MATCH(R77,装备突破!E$6:E$22,0)-1,MATCH(R77,装备突破!E$6:E$22,1))))))</f>
        <v>0</v>
      </c>
      <c r="Y77" s="109">
        <f>IF(S77=0,0,IF(S77&gt;MAX(装备突破!F$6:F$22),MAX(装备突破!F$6:F$22),IF(S77=0,0,IF(S77&lt;装备突破!F$6,0,IFERROR(MATCH(S77,装备突破!F$6:F$22,0)-1,MATCH(S77,装备突破!F$6:F$22,1))))))</f>
        <v>0</v>
      </c>
      <c r="Z77" s="109">
        <f>IF(T77=0,0,IF(T77&gt;MAX(装备突破!G$6:G$22),MAX(装备突破!G$6:G$22),IF(T77=0,0,IF(T77&lt;装备突破!G$6,0,IFERROR(MATCH(T77,装备突破!G$6:G$22,0)-1,MATCH(T77,装备突破!G$6:G$22,1))))))</f>
        <v>0</v>
      </c>
      <c r="AA77" s="109">
        <f>IF(U77=0,0,IF(U77&gt;MAX(装备突破!H$6:H$22),MAX(装备突破!H$6:H$22),IF(U77=0,0,IF(U77&lt;装备突破!H$6,0,IFERROR(MATCH(U77,装备突破!H$6:H$22,0)-1,MATCH(U77,装备突破!H$6:H$22,1))))))</f>
        <v>7</v>
      </c>
      <c r="AB77" s="109">
        <f>IF(V77=0,0,IF(V77&gt;MAX(装备突破!I$6:I$22),MAX(装备突破!I$6:I$22),IF(V77=0,0,IF(V77&lt;装备突破!I$6,0,IFERROR(MATCH(V77,装备突破!I$6:I$22,0)-1,MATCH(V77,装备突破!I$6:I$22,1))))))</f>
        <v>7</v>
      </c>
    </row>
    <row r="78" spans="1:28" s="37" customFormat="1" x14ac:dyDescent="0.15">
      <c r="A78" s="34">
        <v>36</v>
      </c>
      <c r="B78" s="76">
        <f t="shared" si="2"/>
        <v>990</v>
      </c>
      <c r="C78" s="76">
        <f t="shared" si="4"/>
        <v>30</v>
      </c>
      <c r="D78" s="97">
        <f>求节点(节奏总纲!$Q$4:$Q$163,节奏总纲!$O$4:$O$163,B78)</f>
        <v>101.78092093944987</v>
      </c>
      <c r="E78" s="97">
        <f>IF(SUM(F78:$J78)&gt;=INDEX(前期规划!$G$17:$K$17,MATCH($B$43,前期规划!$G$10:$K$10,0)),0,
IF(SUM(F78:$J78)+INDEX(前期规划!$Y$11:$BB$53,MATCH(节奏预期!$B78,前期规划!$Q$11:$Q$53,0),MATCH(节奏预期!$B$43&amp;节奏预期!E$5,前期规划!$Y$8:$BB$8,0))&gt;=INDEX(前期规划!$G$17:$K$17,MATCH($B$43,前期规划!$G$10:$K$10,0)),INDEX(前期规划!$G$17:$K$17,MATCH($B$43,前期规划!$G$10:$K$10,0))-SUM(F78:$J78),
INDEX(前期规划!$Y$11:$BB$53,MATCH(节奏预期!$B78,前期规划!$Q$11:$Q$53,0),MATCH(节奏预期!$B$43&amp;节奏预期!E$5,前期规划!$Y$8:$BB$8,0))))</f>
        <v>0</v>
      </c>
      <c r="F78" s="97">
        <f>IF(SUM(G78:$J78)&gt;=INDEX(前期规划!$G$17:$K$17,MATCH($B$43,前期规划!$G$10:$K$10,0)),0,
IF(SUM(G78:$J78)+INDEX(前期规划!$Y$11:$BB$53,MATCH(节奏预期!$B78,前期规划!$Q$11:$Q$53,0),MATCH(节奏预期!$B$43&amp;节奏预期!F$5,前期规划!$Y$8:$BB$8,0))&gt;=INDEX(前期规划!$G$17:$K$17,MATCH($B$43,前期规划!$G$10:$K$10,0)),INDEX(前期规划!$G$17:$K$17,MATCH($B$43,前期规划!$G$10:$K$10,0))-SUM(G78:$J78),
INDEX(前期规划!$Y$11:$BB$53,MATCH(节奏预期!$B78,前期规划!$Q$11:$Q$53,0),MATCH(节奏预期!$B$43&amp;节奏预期!F$5,前期规划!$Y$8:$BB$8,0))))</f>
        <v>0</v>
      </c>
      <c r="G78" s="97">
        <f>IF(SUM(H78:$J78)&gt;=INDEX(前期规划!$G$17:$K$17,MATCH($B$43,前期规划!$G$10:$K$10,0)),0,
IF(SUM(H78:$J78)+INDEX(前期规划!$Y$11:$BB$53,MATCH(节奏预期!$B78,前期规划!$Q$11:$Q$53,0),MATCH(节奏预期!$B$43&amp;节奏预期!G$5,前期规划!$Y$8:$BB$8,0))&gt;=INDEX(前期规划!$G$17:$K$17,MATCH($B$43,前期规划!$G$10:$K$10,0)),INDEX(前期规划!$G$17:$K$17,MATCH($B$43,前期规划!$G$10:$K$10,0))-SUM(H78:$J78),
INDEX(前期规划!$Y$11:$BB$53,MATCH(节奏预期!$B78,前期规划!$Q$11:$Q$53,0),MATCH(节奏预期!$B$43&amp;节奏预期!G$5,前期规划!$Y$8:$BB$8,0))))</f>
        <v>0</v>
      </c>
      <c r="H78" s="97">
        <f>IF(SUM(I78:$J78)&gt;=INDEX(前期规划!$G$17:$K$17,MATCH($B$43,前期规划!$G$10:$K$10,0)),0,
IF(SUM(I78:$J78)+INDEX(前期规划!$Y$11:$BB$53,MATCH(节奏预期!$B78,前期规划!$Q$11:$Q$53,0),MATCH(节奏预期!$B$43&amp;节奏预期!H$5,前期规划!$Y$8:$BB$8,0))&gt;=INDEX(前期规划!$G$17:$K$17,MATCH($B$43,前期规划!$G$10:$K$10,0)),INDEX(前期规划!$G$17:$K$17,MATCH($B$43,前期规划!$G$10:$K$10,0))-SUM(I78:$J78),
INDEX(前期规划!$Y$11:$BB$53,MATCH(节奏预期!$B78,前期规划!$Q$11:$Q$53,0),MATCH(节奏预期!$B$43&amp;节奏预期!H$5,前期规划!$Y$8:$BB$8,0))))</f>
        <v>0</v>
      </c>
      <c r="I78" s="97">
        <f>IF(SUM(J78:$J78)&gt;=INDEX(前期规划!$G$17:$K$17,MATCH($B$43,前期规划!$G$10:$K$10,0)),0,
IF(SUM(J78:$J78)+INDEX(前期规划!$Y$11:$BB$53,MATCH(节奏预期!$B78,前期规划!$Q$11:$Q$53,0),MATCH(节奏预期!$B$43&amp;节奏预期!I$5,前期规划!$Y$8:$BB$8,0))&gt;=INDEX(前期规划!$G$17:$K$17,MATCH($B$43,前期规划!$G$10:$K$10,0)),INDEX(前期规划!$G$17:$K$17,MATCH($B$43,前期规划!$G$10:$K$10,0))-SUM(J78:$J78),
INDEX(前期规划!$Y$11:$BB$53,MATCH(节奏预期!$B78,前期规划!$Q$11:$Q$53,0),MATCH(节奏预期!$B$43&amp;节奏预期!I$5,前期规划!$Y$8:$BB$8,0))))</f>
        <v>13.863636363636363</v>
      </c>
      <c r="J78" s="97">
        <f>INDEX(前期规划!$Y$11:$BB$53,MATCH(节奏预期!$B78,前期规划!$Q$11:$Q$53,0),MATCH(节奏预期!$B$43&amp;节奏预期!J$5,前期规划!$Y$8:$BB$8,0))</f>
        <v>6.1363636363636367</v>
      </c>
      <c r="K78" s="24">
        <f>MIN(求节点(装备产销验证!$B$6:$B$165,装备产销验证!AJ$6:AJ$165,$D78)/40/IF(RIGHT(K$5,1)="+",1,(MAX(W$6:W78)+1)),1)</f>
        <v>1</v>
      </c>
      <c r="L78" s="24">
        <f>MIN(求节点(装备产销验证!$B$6:$B$165,装备产销验证!AK$6:AK$165,$D78)/40/IF(RIGHT(L$5,1)="+",1,(MAX(X$6:X78)+1)),1)</f>
        <v>1</v>
      </c>
      <c r="M78" s="24">
        <f>MIN(求节点(装备产销验证!$B$6:$B$165,装备产销验证!AL$6:AL$165,$D78)/40/IF(RIGHT(M$5,1)="+",1,(MAX(Y$6:Y78)+1)),1)</f>
        <v>1</v>
      </c>
      <c r="N78" s="24">
        <f>MIN(求节点(装备产销验证!$B$6:$B$165,装备产销验证!AM$6:AM$165,$D78)/40/IF(RIGHT(N$5,1)="+",1,(MAX(Z$6:Z78)+1)),1)</f>
        <v>1</v>
      </c>
      <c r="O78" s="24">
        <f>MIN(求节点(装备产销验证!$B$6:$B$165,装备产销验证!AN$6:AN$165,$D78)/40/IF(RIGHT(O$5,1)="+",1,(MAX(AA$6:AA78)+1)),1)</f>
        <v>0.12379708919840773</v>
      </c>
      <c r="P78" s="24">
        <f>MIN(求节点(装备产销验证!$B$6:$B$165,装备产销验证!AO$6:AO$165,$D78)/40/IF(RIGHT(P$5,1)="+",1,(MAX(AB$6:AB78)+1)),1)</f>
        <v>0.22345251924212101</v>
      </c>
      <c r="Q78" s="79">
        <f>IF(E78=0,0,MIN(INDEX(前期规划!$C$48:$C$53,MATCH(Q$5,前期规划!$B$48:$B$53,0)),INDEX(前期规划!$BC$11:$BG$53,MATCH($B78,前期规划!$Q$11:$Q$53,0),MATCH(节奏预期!$B$43,前期规划!$BC$10:$BG$10,0))))</f>
        <v>0</v>
      </c>
      <c r="R78" s="79">
        <f>IF(F78=0,0,MIN(INDEX(前期规划!$C$48:$C$53,MATCH(R$5,前期规划!$B$48:$B$53,0)),INDEX(前期规划!$BC$11:$BG$53,MATCH($B78,前期规划!$Q$11:$Q$53,0),MATCH(节奏预期!$B$43,前期规划!$BC$10:$BG$10,0))))</f>
        <v>0</v>
      </c>
      <c r="S78" s="79">
        <f>IF(G78=0,0,MIN(INDEX(前期规划!$C$48:$C$53,MATCH(S$5,前期规划!$B$48:$B$53,0)),INDEX(前期规划!$BC$11:$BG$53,MATCH($B78,前期规划!$Q$11:$Q$53,0),MATCH(节奏预期!$B$43,前期规划!$BC$10:$BG$10,0))))</f>
        <v>0</v>
      </c>
      <c r="T78" s="79">
        <f>IF(H78=0,0,MIN(INDEX(前期规划!$C$48:$C$53,MATCH(T$5,前期规划!$B$48:$B$53,0)),INDEX(前期规划!$BC$11:$BG$53,MATCH($B78,前期规划!$Q$11:$Q$53,0),MATCH(节奏预期!$B$43,前期规划!$BC$10:$BG$10,0))))</f>
        <v>0</v>
      </c>
      <c r="U78" s="79">
        <f>IF(I78=0,0,MIN(INDEX(前期规划!$C$48:$C$53,MATCH(U$5,前期规划!$B$48:$B$53,0)),INDEX(前期规划!$BC$11:$BG$53,MATCH($B78,前期规划!$Q$11:$Q$53,0),MATCH(节奏预期!$B$43,前期规划!$BC$10:$BG$10,0))))</f>
        <v>80</v>
      </c>
      <c r="V78" s="79">
        <f>IF(J78=0,0,MIN(INDEX(前期规划!$C$48:$C$53,MATCH(V$5,前期规划!$B$48:$B$53,0)),INDEX(前期规划!$BC$11:$BG$53,MATCH($B78,前期规划!$Q$11:$Q$53,0),MATCH(节奏预期!$B$43,前期规划!$BC$10:$BG$10,0))))</f>
        <v>80</v>
      </c>
      <c r="W78" s="109">
        <f>IF(Q78=0,0,IF(Q78&gt;MAX(装备突破!D$6:D$22),MAX(装备突破!D$6:D$22),IF(Q78=0,0,IF(Q78&lt;装备突破!D$6,0,IFERROR(MATCH(Q78,装备突破!D$6:D$22,0)-1,MATCH(Q78,装备突破!D$6:D$22,1))))))</f>
        <v>0</v>
      </c>
      <c r="X78" s="109">
        <f>IF(R78=0,0,IF(R78&gt;MAX(装备突破!E$6:E$22),MAX(装备突破!E$6:E$22),IF(R78=0,0,IF(R78&lt;装备突破!E$6,0,IFERROR(MATCH(R78,装备突破!E$6:E$22,0)-1,MATCH(R78,装备突破!E$6:E$22,1))))))</f>
        <v>0</v>
      </c>
      <c r="Y78" s="109">
        <f>IF(S78=0,0,IF(S78&gt;MAX(装备突破!F$6:F$22),MAX(装备突破!F$6:F$22),IF(S78=0,0,IF(S78&lt;装备突破!F$6,0,IFERROR(MATCH(S78,装备突破!F$6:F$22,0)-1,MATCH(S78,装备突破!F$6:F$22,1))))))</f>
        <v>0</v>
      </c>
      <c r="Z78" s="109">
        <f>IF(T78=0,0,IF(T78&gt;MAX(装备突破!G$6:G$22),MAX(装备突破!G$6:G$22),IF(T78=0,0,IF(T78&lt;装备突破!G$6,0,IFERROR(MATCH(T78,装备突破!G$6:G$22,0)-1,MATCH(T78,装备突破!G$6:G$22,1))))))</f>
        <v>0</v>
      </c>
      <c r="AA78" s="109">
        <f>IF(U78=0,0,IF(U78&gt;MAX(装备突破!H$6:H$22),MAX(装备突破!H$6:H$22),IF(U78=0,0,IF(U78&lt;装备突破!H$6,0,IFERROR(MATCH(U78,装备突破!H$6:H$22,0)-1,MATCH(U78,装备突破!H$6:H$22,1))))))</f>
        <v>7</v>
      </c>
      <c r="AB78" s="109">
        <f>IF(V78=0,0,IF(V78&gt;MAX(装备突破!I$6:I$22),MAX(装备突破!I$6:I$22),IF(V78=0,0,IF(V78&lt;装备突破!I$6,0,IFERROR(MATCH(V78,装备突破!I$6:I$22,0)-1,MATCH(V78,装备突破!I$6:I$22,1))))))</f>
        <v>7</v>
      </c>
    </row>
    <row r="79" spans="1:28" s="37" customFormat="1" x14ac:dyDescent="0.15">
      <c r="A79" s="34">
        <v>37</v>
      </c>
      <c r="B79" s="76">
        <f t="shared" si="2"/>
        <v>1020</v>
      </c>
      <c r="C79" s="76">
        <f t="shared" si="4"/>
        <v>30</v>
      </c>
      <c r="D79" s="97">
        <f>求节点(节奏总纲!$Q$4:$Q$163,节奏总纲!$O$4:$O$163,B79)</f>
        <v>102.22764429032095</v>
      </c>
      <c r="E79" s="97">
        <f>IF(SUM(F79:$J79)&gt;=INDEX(前期规划!$G$17:$K$17,MATCH($B$43,前期规划!$G$10:$K$10,0)),0,
IF(SUM(F79:$J79)+INDEX(前期规划!$Y$11:$BB$53,MATCH(节奏预期!$B79,前期规划!$Q$11:$Q$53,0),MATCH(节奏预期!$B$43&amp;节奏预期!E$5,前期规划!$Y$8:$BB$8,0))&gt;=INDEX(前期规划!$G$17:$K$17,MATCH($B$43,前期规划!$G$10:$K$10,0)),INDEX(前期规划!$G$17:$K$17,MATCH($B$43,前期规划!$G$10:$K$10,0))-SUM(F79:$J79),
INDEX(前期规划!$Y$11:$BB$53,MATCH(节奏预期!$B79,前期规划!$Q$11:$Q$53,0),MATCH(节奏预期!$B$43&amp;节奏预期!E$5,前期规划!$Y$8:$BB$8,0))))</f>
        <v>0</v>
      </c>
      <c r="F79" s="97">
        <f>IF(SUM(G79:$J79)&gt;=INDEX(前期规划!$G$17:$K$17,MATCH($B$43,前期规划!$G$10:$K$10,0)),0,
IF(SUM(G79:$J79)+INDEX(前期规划!$Y$11:$BB$53,MATCH(节奏预期!$B79,前期规划!$Q$11:$Q$53,0),MATCH(节奏预期!$B$43&amp;节奏预期!F$5,前期规划!$Y$8:$BB$8,0))&gt;=INDEX(前期规划!$G$17:$K$17,MATCH($B$43,前期规划!$G$10:$K$10,0)),INDEX(前期规划!$G$17:$K$17,MATCH($B$43,前期规划!$G$10:$K$10,0))-SUM(G79:$J79),
INDEX(前期规划!$Y$11:$BB$53,MATCH(节奏预期!$B79,前期规划!$Q$11:$Q$53,0),MATCH(节奏预期!$B$43&amp;节奏预期!F$5,前期规划!$Y$8:$BB$8,0))))</f>
        <v>0</v>
      </c>
      <c r="G79" s="97">
        <f>IF(SUM(H79:$J79)&gt;=INDEX(前期规划!$G$17:$K$17,MATCH($B$43,前期规划!$G$10:$K$10,0)),0,
IF(SUM(H79:$J79)+INDEX(前期规划!$Y$11:$BB$53,MATCH(节奏预期!$B79,前期规划!$Q$11:$Q$53,0),MATCH(节奏预期!$B$43&amp;节奏预期!G$5,前期规划!$Y$8:$BB$8,0))&gt;=INDEX(前期规划!$G$17:$K$17,MATCH($B$43,前期规划!$G$10:$K$10,0)),INDEX(前期规划!$G$17:$K$17,MATCH($B$43,前期规划!$G$10:$K$10,0))-SUM(H79:$J79),
INDEX(前期规划!$Y$11:$BB$53,MATCH(节奏预期!$B79,前期规划!$Q$11:$Q$53,0),MATCH(节奏预期!$B$43&amp;节奏预期!G$5,前期规划!$Y$8:$BB$8,0))))</f>
        <v>0</v>
      </c>
      <c r="H79" s="97">
        <f>IF(SUM(I79:$J79)&gt;=INDEX(前期规划!$G$17:$K$17,MATCH($B$43,前期规划!$G$10:$K$10,0)),0,
IF(SUM(I79:$J79)+INDEX(前期规划!$Y$11:$BB$53,MATCH(节奏预期!$B79,前期规划!$Q$11:$Q$53,0),MATCH(节奏预期!$B$43&amp;节奏预期!H$5,前期规划!$Y$8:$BB$8,0))&gt;=INDEX(前期规划!$G$17:$K$17,MATCH($B$43,前期规划!$G$10:$K$10,0)),INDEX(前期规划!$G$17:$K$17,MATCH($B$43,前期规划!$G$10:$K$10,0))-SUM(I79:$J79),
INDEX(前期规划!$Y$11:$BB$53,MATCH(节奏预期!$B79,前期规划!$Q$11:$Q$53,0),MATCH(节奏预期!$B$43&amp;节奏预期!H$5,前期规划!$Y$8:$BB$8,0))))</f>
        <v>0</v>
      </c>
      <c r="I79" s="97">
        <f>IF(SUM(J79:$J79)&gt;=INDEX(前期规划!$G$17:$K$17,MATCH($B$43,前期规划!$G$10:$K$10,0)),0,
IF(SUM(J79:$J79)+INDEX(前期规划!$Y$11:$BB$53,MATCH(节奏预期!$B79,前期规划!$Q$11:$Q$53,0),MATCH(节奏预期!$B$43&amp;节奏预期!I$5,前期规划!$Y$8:$BB$8,0))&gt;=INDEX(前期规划!$G$17:$K$17,MATCH($B$43,前期规划!$G$10:$K$10,0)),INDEX(前期规划!$G$17:$K$17,MATCH($B$43,前期规划!$G$10:$K$10,0))-SUM(J79:$J79),
INDEX(前期规划!$Y$11:$BB$53,MATCH(节奏预期!$B79,前期规划!$Q$11:$Q$53,0),MATCH(节奏预期!$B$43&amp;节奏预期!I$5,前期规划!$Y$8:$BB$8,0))))</f>
        <v>13.181818181818182</v>
      </c>
      <c r="J79" s="97">
        <f>INDEX(前期规划!$Y$11:$BB$53,MATCH(节奏预期!$B79,前期规划!$Q$11:$Q$53,0),MATCH(节奏预期!$B$43&amp;节奏预期!J$5,前期规划!$Y$8:$BB$8,0))</f>
        <v>6.8181818181818183</v>
      </c>
      <c r="K79" s="24">
        <f>MIN(求节点(装备产销验证!$B$6:$B$165,装备产销验证!AJ$6:AJ$165,$D79)/40/IF(RIGHT(K$5,1)="+",1,(MAX(W$6:W79)+1)),1)</f>
        <v>1</v>
      </c>
      <c r="L79" s="24">
        <f>MIN(求节点(装备产销验证!$B$6:$B$165,装备产销验证!AK$6:AK$165,$D79)/40/IF(RIGHT(L$5,1)="+",1,(MAX(X$6:X79)+1)),1)</f>
        <v>1</v>
      </c>
      <c r="M79" s="24">
        <f>MIN(求节点(装备产销验证!$B$6:$B$165,装备产销验证!AL$6:AL$165,$D79)/40/IF(RIGHT(M$5,1)="+",1,(MAX(Y$6:Y79)+1)),1)</f>
        <v>1</v>
      </c>
      <c r="N79" s="24">
        <f>MIN(求节点(装备产销验证!$B$6:$B$165,装备产销验证!AM$6:AM$165,$D79)/40/IF(RIGHT(N$5,1)="+",1,(MAX(Z$6:Z79)+1)),1)</f>
        <v>1</v>
      </c>
      <c r="O79" s="24">
        <f>MIN(求节点(装备产销验证!$B$6:$B$165,装备产销验证!AN$6:AN$165,$D79)/40/IF(RIGHT(O$5,1)="+",1,(MAX(AA$6:AA79)+1)),1)</f>
        <v>0.12633825609965327</v>
      </c>
      <c r="P79" s="24">
        <f>MIN(求节点(装备产销验证!$B$6:$B$165,装备产销验证!AO$6:AO$165,$D79)/40/IF(RIGHT(P$5,1)="+",1,(MAX(AB$6:AB79)+1)),1)</f>
        <v>0.22779893110870689</v>
      </c>
      <c r="Q79" s="79">
        <f>IF(E79=0,0,MIN(INDEX(前期规划!$C$48:$C$53,MATCH(Q$5,前期规划!$B$48:$B$53,0)),INDEX(前期规划!$BC$11:$BG$53,MATCH($B79,前期规划!$Q$11:$Q$53,0),MATCH(节奏预期!$B$43,前期规划!$BC$10:$BG$10,0))))</f>
        <v>0</v>
      </c>
      <c r="R79" s="79">
        <f>IF(F79=0,0,MIN(INDEX(前期规划!$C$48:$C$53,MATCH(R$5,前期规划!$B$48:$B$53,0)),INDEX(前期规划!$BC$11:$BG$53,MATCH($B79,前期规划!$Q$11:$Q$53,0),MATCH(节奏预期!$B$43,前期规划!$BC$10:$BG$10,0))))</f>
        <v>0</v>
      </c>
      <c r="S79" s="79">
        <f>IF(G79=0,0,MIN(INDEX(前期规划!$C$48:$C$53,MATCH(S$5,前期规划!$B$48:$B$53,0)),INDEX(前期规划!$BC$11:$BG$53,MATCH($B79,前期规划!$Q$11:$Q$53,0),MATCH(节奏预期!$B$43,前期规划!$BC$10:$BG$10,0))))</f>
        <v>0</v>
      </c>
      <c r="T79" s="79">
        <f>IF(H79=0,0,MIN(INDEX(前期规划!$C$48:$C$53,MATCH(T$5,前期规划!$B$48:$B$53,0)),INDEX(前期规划!$BC$11:$BG$53,MATCH($B79,前期规划!$Q$11:$Q$53,0),MATCH(节奏预期!$B$43,前期规划!$BC$10:$BG$10,0))))</f>
        <v>0</v>
      </c>
      <c r="U79" s="79">
        <f>IF(I79=0,0,MIN(INDEX(前期规划!$C$48:$C$53,MATCH(U$5,前期规划!$B$48:$B$53,0)),INDEX(前期规划!$BC$11:$BG$53,MATCH($B79,前期规划!$Q$11:$Q$53,0),MATCH(节奏预期!$B$43,前期规划!$BC$10:$BG$10,0))))</f>
        <v>80</v>
      </c>
      <c r="V79" s="79">
        <f>IF(J79=0,0,MIN(INDEX(前期规划!$C$48:$C$53,MATCH(V$5,前期规划!$B$48:$B$53,0)),INDEX(前期规划!$BC$11:$BG$53,MATCH($B79,前期规划!$Q$11:$Q$53,0),MATCH(节奏预期!$B$43,前期规划!$BC$10:$BG$10,0))))</f>
        <v>80</v>
      </c>
      <c r="W79" s="109">
        <f>IF(Q79=0,0,IF(Q79&gt;MAX(装备突破!D$6:D$22),MAX(装备突破!D$6:D$22),IF(Q79=0,0,IF(Q79&lt;装备突破!D$6,0,IFERROR(MATCH(Q79,装备突破!D$6:D$22,0)-1,MATCH(Q79,装备突破!D$6:D$22,1))))))</f>
        <v>0</v>
      </c>
      <c r="X79" s="109">
        <f>IF(R79=0,0,IF(R79&gt;MAX(装备突破!E$6:E$22),MAX(装备突破!E$6:E$22),IF(R79=0,0,IF(R79&lt;装备突破!E$6,0,IFERROR(MATCH(R79,装备突破!E$6:E$22,0)-1,MATCH(R79,装备突破!E$6:E$22,1))))))</f>
        <v>0</v>
      </c>
      <c r="Y79" s="109">
        <f>IF(S79=0,0,IF(S79&gt;MAX(装备突破!F$6:F$22),MAX(装备突破!F$6:F$22),IF(S79=0,0,IF(S79&lt;装备突破!F$6,0,IFERROR(MATCH(S79,装备突破!F$6:F$22,0)-1,MATCH(S79,装备突破!F$6:F$22,1))))))</f>
        <v>0</v>
      </c>
      <c r="Z79" s="109">
        <f>IF(T79=0,0,IF(T79&gt;MAX(装备突破!G$6:G$22),MAX(装备突破!G$6:G$22),IF(T79=0,0,IF(T79&lt;装备突破!G$6,0,IFERROR(MATCH(T79,装备突破!G$6:G$22,0)-1,MATCH(T79,装备突破!G$6:G$22,1))))))</f>
        <v>0</v>
      </c>
      <c r="AA79" s="109">
        <f>IF(U79=0,0,IF(U79&gt;MAX(装备突破!H$6:H$22),MAX(装备突破!H$6:H$22),IF(U79=0,0,IF(U79&lt;装备突破!H$6,0,IFERROR(MATCH(U79,装备突破!H$6:H$22,0)-1,MATCH(U79,装备突破!H$6:H$22,1))))))</f>
        <v>7</v>
      </c>
      <c r="AB79" s="109">
        <f>IF(V79=0,0,IF(V79&gt;MAX(装备突破!I$6:I$22),MAX(装备突破!I$6:I$22),IF(V79=0,0,IF(V79&lt;装备突破!I$6,0,IFERROR(MATCH(V79,装备突破!I$6:I$22,0)-1,MATCH(V79,装备突破!I$6:I$22,1))))))</f>
        <v>7</v>
      </c>
    </row>
    <row r="80" spans="1:28" s="37" customFormat="1" x14ac:dyDescent="0.15">
      <c r="A80" s="34">
        <v>38</v>
      </c>
      <c r="B80" s="76">
        <f t="shared" si="2"/>
        <v>1050</v>
      </c>
      <c r="C80" s="76">
        <f t="shared" si="4"/>
        <v>30</v>
      </c>
      <c r="D80" s="97">
        <f>求节点(节奏总纲!$Q$4:$Q$163,节奏总纲!$O$4:$O$163,B80)</f>
        <v>102.66168651034729</v>
      </c>
      <c r="E80" s="97">
        <f>IF(SUM(F80:$J80)&gt;=INDEX(前期规划!$G$17:$K$17,MATCH($B$43,前期规划!$G$10:$K$10,0)),0,
IF(SUM(F80:$J80)+INDEX(前期规划!$Y$11:$BB$53,MATCH(节奏预期!$B80,前期规划!$Q$11:$Q$53,0),MATCH(节奏预期!$B$43&amp;节奏预期!E$5,前期规划!$Y$8:$BB$8,0))&gt;=INDEX(前期规划!$G$17:$K$17,MATCH($B$43,前期规划!$G$10:$K$10,0)),INDEX(前期规划!$G$17:$K$17,MATCH($B$43,前期规划!$G$10:$K$10,0))-SUM(F80:$J80),
INDEX(前期规划!$Y$11:$BB$53,MATCH(节奏预期!$B80,前期规划!$Q$11:$Q$53,0),MATCH(节奏预期!$B$43&amp;节奏预期!E$5,前期规划!$Y$8:$BB$8,0))))</f>
        <v>0</v>
      </c>
      <c r="F80" s="97">
        <f>IF(SUM(G80:$J80)&gt;=INDEX(前期规划!$G$17:$K$17,MATCH($B$43,前期规划!$G$10:$K$10,0)),0,
IF(SUM(G80:$J80)+INDEX(前期规划!$Y$11:$BB$53,MATCH(节奏预期!$B80,前期规划!$Q$11:$Q$53,0),MATCH(节奏预期!$B$43&amp;节奏预期!F$5,前期规划!$Y$8:$BB$8,0))&gt;=INDEX(前期规划!$G$17:$K$17,MATCH($B$43,前期规划!$G$10:$K$10,0)),INDEX(前期规划!$G$17:$K$17,MATCH($B$43,前期规划!$G$10:$K$10,0))-SUM(G80:$J80),
INDEX(前期规划!$Y$11:$BB$53,MATCH(节奏预期!$B80,前期规划!$Q$11:$Q$53,0),MATCH(节奏预期!$B$43&amp;节奏预期!F$5,前期规划!$Y$8:$BB$8,0))))</f>
        <v>0</v>
      </c>
      <c r="G80" s="97">
        <f>IF(SUM(H80:$J80)&gt;=INDEX(前期规划!$G$17:$K$17,MATCH($B$43,前期规划!$G$10:$K$10,0)),0,
IF(SUM(H80:$J80)+INDEX(前期规划!$Y$11:$BB$53,MATCH(节奏预期!$B80,前期规划!$Q$11:$Q$53,0),MATCH(节奏预期!$B$43&amp;节奏预期!G$5,前期规划!$Y$8:$BB$8,0))&gt;=INDEX(前期规划!$G$17:$K$17,MATCH($B$43,前期规划!$G$10:$K$10,0)),INDEX(前期规划!$G$17:$K$17,MATCH($B$43,前期规划!$G$10:$K$10,0))-SUM(H80:$J80),
INDEX(前期规划!$Y$11:$BB$53,MATCH(节奏预期!$B80,前期规划!$Q$11:$Q$53,0),MATCH(节奏预期!$B$43&amp;节奏预期!G$5,前期规划!$Y$8:$BB$8,0))))</f>
        <v>0</v>
      </c>
      <c r="H80" s="97">
        <f>IF(SUM(I80:$J80)&gt;=INDEX(前期规划!$G$17:$K$17,MATCH($B$43,前期规划!$G$10:$K$10,0)),0,
IF(SUM(I80:$J80)+INDEX(前期规划!$Y$11:$BB$53,MATCH(节奏预期!$B80,前期规划!$Q$11:$Q$53,0),MATCH(节奏预期!$B$43&amp;节奏预期!H$5,前期规划!$Y$8:$BB$8,0))&gt;=INDEX(前期规划!$G$17:$K$17,MATCH($B$43,前期规划!$G$10:$K$10,0)),INDEX(前期规划!$G$17:$K$17,MATCH($B$43,前期规划!$G$10:$K$10,0))-SUM(I80:$J80),
INDEX(前期规划!$Y$11:$BB$53,MATCH(节奏预期!$B80,前期规划!$Q$11:$Q$53,0),MATCH(节奏预期!$B$43&amp;节奏预期!H$5,前期规划!$Y$8:$BB$8,0))))</f>
        <v>0</v>
      </c>
      <c r="I80" s="97">
        <f>IF(SUM(J80:$J80)&gt;=INDEX(前期规划!$G$17:$K$17,MATCH($B$43,前期规划!$G$10:$K$10,0)),0,
IF(SUM(J80:$J80)+INDEX(前期规划!$Y$11:$BB$53,MATCH(节奏预期!$B80,前期规划!$Q$11:$Q$53,0),MATCH(节奏预期!$B$43&amp;节奏预期!I$5,前期规划!$Y$8:$BB$8,0))&gt;=INDEX(前期规划!$G$17:$K$17,MATCH($B$43,前期规划!$G$10:$K$10,0)),INDEX(前期规划!$G$17:$K$17,MATCH($B$43,前期规划!$G$10:$K$10,0))-SUM(J80:$J80),
INDEX(前期规划!$Y$11:$BB$53,MATCH(节奏预期!$B80,前期规划!$Q$11:$Q$53,0),MATCH(节奏预期!$B$43&amp;节奏预期!I$5,前期规划!$Y$8:$BB$8,0))))</f>
        <v>12.5</v>
      </c>
      <c r="J80" s="97">
        <f>INDEX(前期规划!$Y$11:$BB$53,MATCH(节奏预期!$B80,前期规划!$Q$11:$Q$53,0),MATCH(节奏预期!$B$43&amp;节奏预期!J$5,前期规划!$Y$8:$BB$8,0))</f>
        <v>7.5</v>
      </c>
      <c r="K80" s="24">
        <f>MIN(求节点(装备产销验证!$B$6:$B$165,装备产销验证!AJ$6:AJ$165,$D80)/40/IF(RIGHT(K$5,1)="+",1,(MAX(W$6:W80)+1)),1)</f>
        <v>1</v>
      </c>
      <c r="L80" s="24">
        <f>MIN(求节点(装备产销验证!$B$6:$B$165,装备产销验证!AK$6:AK$165,$D80)/40/IF(RIGHT(L$5,1)="+",1,(MAX(X$6:X80)+1)),1)</f>
        <v>1</v>
      </c>
      <c r="M80" s="24">
        <f>MIN(求节点(装备产销验证!$B$6:$B$165,装备产销验证!AL$6:AL$165,$D80)/40/IF(RIGHT(M$5,1)="+",1,(MAX(Y$6:Y80)+1)),1)</f>
        <v>1</v>
      </c>
      <c r="N80" s="24">
        <f>MIN(求节点(装备产销验证!$B$6:$B$165,装备产销验证!AM$6:AM$165,$D80)/40/IF(RIGHT(N$5,1)="+",1,(MAX(Z$6:Z80)+1)),1)</f>
        <v>1</v>
      </c>
      <c r="O80" s="24">
        <f>MIN(求节点(装备产销验证!$B$6:$B$165,装备产销验证!AN$6:AN$165,$D80)/40/IF(RIGHT(O$5,1)="+",1,(MAX(AA$6:AA80)+1)),1)</f>
        <v>0.12883466009199901</v>
      </c>
      <c r="P80" s="24">
        <f>MIN(求节点(装备产销验证!$B$6:$B$165,装备产销验证!AO$6:AO$165,$D80)/40/IF(RIGHT(P$5,1)="+",1,(MAX(AB$6:AB80)+1)),1)</f>
        <v>0.23204629313432296</v>
      </c>
      <c r="Q80" s="79">
        <f>IF(E80=0,0,MIN(INDEX(前期规划!$C$48:$C$53,MATCH(Q$5,前期规划!$B$48:$B$53,0)),INDEX(前期规划!$BC$11:$BG$53,MATCH($B80,前期规划!$Q$11:$Q$53,0),MATCH(节奏预期!$B$43,前期规划!$BC$10:$BG$10,0))))</f>
        <v>0</v>
      </c>
      <c r="R80" s="79">
        <f>IF(F80=0,0,MIN(INDEX(前期规划!$C$48:$C$53,MATCH(R$5,前期规划!$B$48:$B$53,0)),INDEX(前期规划!$BC$11:$BG$53,MATCH($B80,前期规划!$Q$11:$Q$53,0),MATCH(节奏预期!$B$43,前期规划!$BC$10:$BG$10,0))))</f>
        <v>0</v>
      </c>
      <c r="S80" s="79">
        <f>IF(G80=0,0,MIN(INDEX(前期规划!$C$48:$C$53,MATCH(S$5,前期规划!$B$48:$B$53,0)),INDEX(前期规划!$BC$11:$BG$53,MATCH($B80,前期规划!$Q$11:$Q$53,0),MATCH(节奏预期!$B$43,前期规划!$BC$10:$BG$10,0))))</f>
        <v>0</v>
      </c>
      <c r="T80" s="79">
        <f>IF(H80=0,0,MIN(INDEX(前期规划!$C$48:$C$53,MATCH(T$5,前期规划!$B$48:$B$53,0)),INDEX(前期规划!$BC$11:$BG$53,MATCH($B80,前期规划!$Q$11:$Q$53,0),MATCH(节奏预期!$B$43,前期规划!$BC$10:$BG$10,0))))</f>
        <v>0</v>
      </c>
      <c r="U80" s="79">
        <f>IF(I80=0,0,MIN(INDEX(前期规划!$C$48:$C$53,MATCH(U$5,前期规划!$B$48:$B$53,0)),INDEX(前期规划!$BC$11:$BG$53,MATCH($B80,前期规划!$Q$11:$Q$53,0),MATCH(节奏预期!$B$43,前期规划!$BC$10:$BG$10,0))))</f>
        <v>80</v>
      </c>
      <c r="V80" s="79">
        <f>IF(J80=0,0,MIN(INDEX(前期规划!$C$48:$C$53,MATCH(V$5,前期规划!$B$48:$B$53,0)),INDEX(前期规划!$BC$11:$BG$53,MATCH($B80,前期规划!$Q$11:$Q$53,0),MATCH(节奏预期!$B$43,前期规划!$BC$10:$BG$10,0))))</f>
        <v>80</v>
      </c>
      <c r="W80" s="109">
        <f>IF(Q80=0,0,IF(Q80&gt;MAX(装备突破!D$6:D$22),MAX(装备突破!D$6:D$22),IF(Q80=0,0,IF(Q80&lt;装备突破!D$6,0,IFERROR(MATCH(Q80,装备突破!D$6:D$22,0)-1,MATCH(Q80,装备突破!D$6:D$22,1))))))</f>
        <v>0</v>
      </c>
      <c r="X80" s="109">
        <f>IF(R80=0,0,IF(R80&gt;MAX(装备突破!E$6:E$22),MAX(装备突破!E$6:E$22),IF(R80=0,0,IF(R80&lt;装备突破!E$6,0,IFERROR(MATCH(R80,装备突破!E$6:E$22,0)-1,MATCH(R80,装备突破!E$6:E$22,1))))))</f>
        <v>0</v>
      </c>
      <c r="Y80" s="109">
        <f>IF(S80=0,0,IF(S80&gt;MAX(装备突破!F$6:F$22),MAX(装备突破!F$6:F$22),IF(S80=0,0,IF(S80&lt;装备突破!F$6,0,IFERROR(MATCH(S80,装备突破!F$6:F$22,0)-1,MATCH(S80,装备突破!F$6:F$22,1))))))</f>
        <v>0</v>
      </c>
      <c r="Z80" s="109">
        <f>IF(T80=0,0,IF(T80&gt;MAX(装备突破!G$6:G$22),MAX(装备突破!G$6:G$22),IF(T80=0,0,IF(T80&lt;装备突破!G$6,0,IFERROR(MATCH(T80,装备突破!G$6:G$22,0)-1,MATCH(T80,装备突破!G$6:G$22,1))))))</f>
        <v>0</v>
      </c>
      <c r="AA80" s="109">
        <f>IF(U80=0,0,IF(U80&gt;MAX(装备突破!H$6:H$22),MAX(装备突破!H$6:H$22),IF(U80=0,0,IF(U80&lt;装备突破!H$6,0,IFERROR(MATCH(U80,装备突破!H$6:H$22,0)-1,MATCH(U80,装备突破!H$6:H$22,1))))))</f>
        <v>7</v>
      </c>
      <c r="AB80" s="109">
        <f>IF(V80=0,0,IF(V80&gt;MAX(装备突破!I$6:I$22),MAX(装备突破!I$6:I$22),IF(V80=0,0,IF(V80&lt;装备突破!I$6,0,IFERROR(MATCH(V80,装备突破!I$6:I$22,0)-1,MATCH(V80,装备突破!I$6:I$22,1))))))</f>
        <v>7</v>
      </c>
    </row>
    <row r="81" spans="1:28" s="37" customFormat="1" x14ac:dyDescent="0.15">
      <c r="A81" s="34">
        <v>39</v>
      </c>
      <c r="B81" s="76">
        <f t="shared" si="2"/>
        <v>1080</v>
      </c>
      <c r="C81" s="76">
        <f t="shared" si="4"/>
        <v>30</v>
      </c>
      <c r="D81" s="97">
        <f>求节点(节奏总纲!$Q$4:$Q$163,节奏总纲!$O$4:$O$163,B81)</f>
        <v>103.0855164716305</v>
      </c>
      <c r="E81" s="97">
        <f>IF(SUM(F81:$J81)&gt;=INDEX(前期规划!$G$17:$K$17,MATCH($B$43,前期规划!$G$10:$K$10,0)),0,
IF(SUM(F81:$J81)+INDEX(前期规划!$Y$11:$BB$53,MATCH(节奏预期!$B81,前期规划!$Q$11:$Q$53,0),MATCH(节奏预期!$B$43&amp;节奏预期!E$5,前期规划!$Y$8:$BB$8,0))&gt;=INDEX(前期规划!$G$17:$K$17,MATCH($B$43,前期规划!$G$10:$K$10,0)),INDEX(前期规划!$G$17:$K$17,MATCH($B$43,前期规划!$G$10:$K$10,0))-SUM(F81:$J81),
INDEX(前期规划!$Y$11:$BB$53,MATCH(节奏预期!$B81,前期规划!$Q$11:$Q$53,0),MATCH(节奏预期!$B$43&amp;节奏预期!E$5,前期规划!$Y$8:$BB$8,0))))</f>
        <v>0</v>
      </c>
      <c r="F81" s="97">
        <f>IF(SUM(G81:$J81)&gt;=INDEX(前期规划!$G$17:$K$17,MATCH($B$43,前期规划!$G$10:$K$10,0)),0,
IF(SUM(G81:$J81)+INDEX(前期规划!$Y$11:$BB$53,MATCH(节奏预期!$B81,前期规划!$Q$11:$Q$53,0),MATCH(节奏预期!$B$43&amp;节奏预期!F$5,前期规划!$Y$8:$BB$8,0))&gt;=INDEX(前期规划!$G$17:$K$17,MATCH($B$43,前期规划!$G$10:$K$10,0)),INDEX(前期规划!$G$17:$K$17,MATCH($B$43,前期规划!$G$10:$K$10,0))-SUM(G81:$J81),
INDEX(前期规划!$Y$11:$BB$53,MATCH(节奏预期!$B81,前期规划!$Q$11:$Q$53,0),MATCH(节奏预期!$B$43&amp;节奏预期!F$5,前期规划!$Y$8:$BB$8,0))))</f>
        <v>0</v>
      </c>
      <c r="G81" s="97">
        <f>IF(SUM(H81:$J81)&gt;=INDEX(前期规划!$G$17:$K$17,MATCH($B$43,前期规划!$G$10:$K$10,0)),0,
IF(SUM(H81:$J81)+INDEX(前期规划!$Y$11:$BB$53,MATCH(节奏预期!$B81,前期规划!$Q$11:$Q$53,0),MATCH(节奏预期!$B$43&amp;节奏预期!G$5,前期规划!$Y$8:$BB$8,0))&gt;=INDEX(前期规划!$G$17:$K$17,MATCH($B$43,前期规划!$G$10:$K$10,0)),INDEX(前期规划!$G$17:$K$17,MATCH($B$43,前期规划!$G$10:$K$10,0))-SUM(H81:$J81),
INDEX(前期规划!$Y$11:$BB$53,MATCH(节奏预期!$B81,前期规划!$Q$11:$Q$53,0),MATCH(节奏预期!$B$43&amp;节奏预期!G$5,前期规划!$Y$8:$BB$8,0))))</f>
        <v>0</v>
      </c>
      <c r="H81" s="97">
        <f>IF(SUM(I81:$J81)&gt;=INDEX(前期规划!$G$17:$K$17,MATCH($B$43,前期规划!$G$10:$K$10,0)),0,
IF(SUM(I81:$J81)+INDEX(前期规划!$Y$11:$BB$53,MATCH(节奏预期!$B81,前期规划!$Q$11:$Q$53,0),MATCH(节奏预期!$B$43&amp;节奏预期!H$5,前期规划!$Y$8:$BB$8,0))&gt;=INDEX(前期规划!$G$17:$K$17,MATCH($B$43,前期规划!$G$10:$K$10,0)),INDEX(前期规划!$G$17:$K$17,MATCH($B$43,前期规划!$G$10:$K$10,0))-SUM(I81:$J81),
INDEX(前期规划!$Y$11:$BB$53,MATCH(节奏预期!$B81,前期规划!$Q$11:$Q$53,0),MATCH(节奏预期!$B$43&amp;节奏预期!H$5,前期规划!$Y$8:$BB$8,0))))</f>
        <v>0</v>
      </c>
      <c r="I81" s="97">
        <f>IF(SUM(J81:$J81)&gt;=INDEX(前期规划!$G$17:$K$17,MATCH($B$43,前期规划!$G$10:$K$10,0)),0,
IF(SUM(J81:$J81)+INDEX(前期规划!$Y$11:$BB$53,MATCH(节奏预期!$B81,前期规划!$Q$11:$Q$53,0),MATCH(节奏预期!$B$43&amp;节奏预期!I$5,前期规划!$Y$8:$BB$8,0))&gt;=INDEX(前期规划!$G$17:$K$17,MATCH($B$43,前期规划!$G$10:$K$10,0)),INDEX(前期规划!$G$17:$K$17,MATCH($B$43,前期规划!$G$10:$K$10,0))-SUM(J81:$J81),
INDEX(前期规划!$Y$11:$BB$53,MATCH(节奏预期!$B81,前期规划!$Q$11:$Q$53,0),MATCH(节奏预期!$B$43&amp;节奏预期!I$5,前期规划!$Y$8:$BB$8,0))))</f>
        <v>11.818181818181818</v>
      </c>
      <c r="J81" s="97">
        <f>INDEX(前期规划!$Y$11:$BB$53,MATCH(节奏预期!$B81,前期规划!$Q$11:$Q$53,0),MATCH(节奏预期!$B$43&amp;节奏预期!J$5,前期规划!$Y$8:$BB$8,0))</f>
        <v>8.1818181818181817</v>
      </c>
      <c r="K81" s="24">
        <f>MIN(求节点(装备产销验证!$B$6:$B$165,装备产销验证!AJ$6:AJ$165,$D81)/40/IF(RIGHT(K$5,1)="+",1,(MAX(W$6:W81)+1)),1)</f>
        <v>1</v>
      </c>
      <c r="L81" s="24">
        <f>MIN(求节点(装备产销验证!$B$6:$B$165,装备产销验证!AK$6:AK$165,$D81)/40/IF(RIGHT(L$5,1)="+",1,(MAX(X$6:X81)+1)),1)</f>
        <v>1</v>
      </c>
      <c r="M81" s="24">
        <f>MIN(求节点(装备产销验证!$B$6:$B$165,装备产销验证!AL$6:AL$165,$D81)/40/IF(RIGHT(M$5,1)="+",1,(MAX(Y$6:Y81)+1)),1)</f>
        <v>1</v>
      </c>
      <c r="N81" s="24">
        <f>MIN(求节点(装备产销验证!$B$6:$B$165,装备产销验证!AM$6:AM$165,$D81)/40/IF(RIGHT(N$5,1)="+",1,(MAX(Z$6:Z81)+1)),1)</f>
        <v>1</v>
      </c>
      <c r="O81" s="24">
        <f>MIN(求节点(装备产销验证!$B$6:$B$165,装备产销验证!AN$6:AN$165,$D81)/40/IF(RIGHT(O$5,1)="+",1,(MAX(AA$6:AA81)+1)),1)</f>
        <v>0.13101896713203515</v>
      </c>
      <c r="P81" s="24">
        <f>MIN(求节点(装备产销验证!$B$6:$B$165,装备产销验证!AO$6:AO$165,$D81)/40/IF(RIGHT(P$5,1)="+",1,(MAX(AB$6:AB81)+1)),1)</f>
        <v>0.2356030576484455</v>
      </c>
      <c r="Q81" s="79">
        <f>IF(E81=0,0,MIN(INDEX(前期规划!$C$48:$C$53,MATCH(Q$5,前期规划!$B$48:$B$53,0)),INDEX(前期规划!$BC$11:$BG$53,MATCH($B81,前期规划!$Q$11:$Q$53,0),MATCH(节奏预期!$B$43,前期规划!$BC$10:$BG$10,0))))</f>
        <v>0</v>
      </c>
      <c r="R81" s="79">
        <f>IF(F81=0,0,MIN(INDEX(前期规划!$C$48:$C$53,MATCH(R$5,前期规划!$B$48:$B$53,0)),INDEX(前期规划!$BC$11:$BG$53,MATCH($B81,前期规划!$Q$11:$Q$53,0),MATCH(节奏预期!$B$43,前期规划!$BC$10:$BG$10,0))))</f>
        <v>0</v>
      </c>
      <c r="S81" s="79">
        <f>IF(G81=0,0,MIN(INDEX(前期规划!$C$48:$C$53,MATCH(S$5,前期规划!$B$48:$B$53,0)),INDEX(前期规划!$BC$11:$BG$53,MATCH($B81,前期规划!$Q$11:$Q$53,0),MATCH(节奏预期!$B$43,前期规划!$BC$10:$BG$10,0))))</f>
        <v>0</v>
      </c>
      <c r="T81" s="79">
        <f>IF(H81=0,0,MIN(INDEX(前期规划!$C$48:$C$53,MATCH(T$5,前期规划!$B$48:$B$53,0)),INDEX(前期规划!$BC$11:$BG$53,MATCH($B81,前期规划!$Q$11:$Q$53,0),MATCH(节奏预期!$B$43,前期规划!$BC$10:$BG$10,0))))</f>
        <v>0</v>
      </c>
      <c r="U81" s="79">
        <f>IF(I81=0,0,MIN(INDEX(前期规划!$C$48:$C$53,MATCH(U$5,前期规划!$B$48:$B$53,0)),INDEX(前期规划!$BC$11:$BG$53,MATCH($B81,前期规划!$Q$11:$Q$53,0),MATCH(节奏预期!$B$43,前期规划!$BC$10:$BG$10,0))))</f>
        <v>80</v>
      </c>
      <c r="V81" s="79">
        <f>IF(J81=0,0,MIN(INDEX(前期规划!$C$48:$C$53,MATCH(V$5,前期规划!$B$48:$B$53,0)),INDEX(前期规划!$BC$11:$BG$53,MATCH($B81,前期规划!$Q$11:$Q$53,0),MATCH(节奏预期!$B$43,前期规划!$BC$10:$BG$10,0))))</f>
        <v>80</v>
      </c>
      <c r="W81" s="109">
        <f>IF(Q81=0,0,IF(Q81&gt;MAX(装备突破!D$6:D$22),MAX(装备突破!D$6:D$22),IF(Q81=0,0,IF(Q81&lt;装备突破!D$6,0,IFERROR(MATCH(Q81,装备突破!D$6:D$22,0)-1,MATCH(Q81,装备突破!D$6:D$22,1))))))</f>
        <v>0</v>
      </c>
      <c r="X81" s="109">
        <f>IF(R81=0,0,IF(R81&gt;MAX(装备突破!E$6:E$22),MAX(装备突破!E$6:E$22),IF(R81=0,0,IF(R81&lt;装备突破!E$6,0,IFERROR(MATCH(R81,装备突破!E$6:E$22,0)-1,MATCH(R81,装备突破!E$6:E$22,1))))))</f>
        <v>0</v>
      </c>
      <c r="Y81" s="109">
        <f>IF(S81=0,0,IF(S81&gt;MAX(装备突破!F$6:F$22),MAX(装备突破!F$6:F$22),IF(S81=0,0,IF(S81&lt;装备突破!F$6,0,IFERROR(MATCH(S81,装备突破!F$6:F$22,0)-1,MATCH(S81,装备突破!F$6:F$22,1))))))</f>
        <v>0</v>
      </c>
      <c r="Z81" s="109">
        <f>IF(T81=0,0,IF(T81&gt;MAX(装备突破!G$6:G$22),MAX(装备突破!G$6:G$22),IF(T81=0,0,IF(T81&lt;装备突破!G$6,0,IFERROR(MATCH(T81,装备突破!G$6:G$22,0)-1,MATCH(T81,装备突破!G$6:G$22,1))))))</f>
        <v>0</v>
      </c>
      <c r="AA81" s="109">
        <f>IF(U81=0,0,IF(U81&gt;MAX(装备突破!H$6:H$22),MAX(装备突破!H$6:H$22),IF(U81=0,0,IF(U81&lt;装备突破!H$6,0,IFERROR(MATCH(U81,装备突破!H$6:H$22,0)-1,MATCH(U81,装备突破!H$6:H$22,1))))))</f>
        <v>7</v>
      </c>
      <c r="AB81" s="109">
        <f>IF(V81=0,0,IF(V81&gt;MAX(装备突破!I$6:I$22),MAX(装备突破!I$6:I$22),IF(V81=0,0,IF(V81&lt;装备突破!I$6,0,IFERROR(MATCH(V81,装备突破!I$6:I$22,0)-1,MATCH(V81,装备突破!I$6:I$22,1))))))</f>
        <v>7</v>
      </c>
    </row>
    <row r="82" spans="1:28" x14ac:dyDescent="0.15">
      <c r="A82" s="34"/>
      <c r="B82" s="37"/>
      <c r="K82" s="37"/>
      <c r="L82" s="37"/>
      <c r="M82" s="37"/>
      <c r="O82" s="37"/>
      <c r="P82" s="37"/>
      <c r="Q82" s="37"/>
      <c r="R82" s="37"/>
      <c r="S82" s="37"/>
      <c r="U82" s="37"/>
      <c r="V82" s="37"/>
    </row>
    <row r="83" spans="1:28" x14ac:dyDescent="0.15">
      <c r="A83" s="34">
        <v>1</v>
      </c>
      <c r="B83" s="185" t="s">
        <v>125</v>
      </c>
      <c r="C83" s="185"/>
      <c r="D83" s="185"/>
      <c r="E83" s="185"/>
      <c r="F83" s="185"/>
      <c r="G83" s="185"/>
      <c r="H83" s="185"/>
      <c r="I83" s="185"/>
      <c r="J83" s="185"/>
      <c r="K83" s="185"/>
      <c r="L83" s="185"/>
      <c r="M83" s="185"/>
      <c r="N83" s="185"/>
      <c r="O83" s="185"/>
      <c r="P83" s="185"/>
      <c r="Q83" s="185"/>
      <c r="R83" s="185"/>
      <c r="S83" s="185"/>
      <c r="T83" s="185"/>
      <c r="U83" s="185"/>
      <c r="V83" s="185"/>
      <c r="W83" s="185"/>
      <c r="X83" s="185"/>
      <c r="Y83" s="185"/>
      <c r="Z83" s="185"/>
      <c r="AA83" s="185"/>
      <c r="AB83" s="185"/>
    </row>
    <row r="84" spans="1:28" x14ac:dyDescent="0.15">
      <c r="A84" s="34">
        <v>2</v>
      </c>
      <c r="B84" s="35"/>
      <c r="C84" s="35"/>
      <c r="D84" s="98"/>
      <c r="E84" s="186" t="s">
        <v>122</v>
      </c>
      <c r="F84" s="186"/>
      <c r="G84" s="186"/>
      <c r="H84" s="186"/>
      <c r="I84" s="186"/>
      <c r="J84" s="186"/>
      <c r="K84" s="185" t="s">
        <v>165</v>
      </c>
      <c r="L84" s="185"/>
      <c r="M84" s="185"/>
      <c r="N84" s="185"/>
      <c r="O84" s="185"/>
      <c r="P84" s="185"/>
      <c r="Q84" s="185" t="s">
        <v>120</v>
      </c>
      <c r="R84" s="185"/>
      <c r="S84" s="185"/>
      <c r="T84" s="185"/>
      <c r="U84" s="185"/>
      <c r="V84" s="185"/>
      <c r="W84" s="187" t="s">
        <v>135</v>
      </c>
      <c r="X84" s="187"/>
      <c r="Y84" s="187"/>
      <c r="Z84" s="187"/>
      <c r="AA84" s="187"/>
      <c r="AB84" s="187"/>
    </row>
    <row r="85" spans="1:28" x14ac:dyDescent="0.15">
      <c r="A85" s="34">
        <v>3</v>
      </c>
      <c r="B85" s="70" t="s">
        <v>250</v>
      </c>
      <c r="C85" s="70" t="s">
        <v>253</v>
      </c>
      <c r="D85" s="97" t="s">
        <v>252</v>
      </c>
      <c r="E85" s="97" t="s">
        <v>128</v>
      </c>
      <c r="F85" s="97" t="s">
        <v>129</v>
      </c>
      <c r="G85" s="97" t="s">
        <v>130</v>
      </c>
      <c r="H85" s="97" t="s">
        <v>285</v>
      </c>
      <c r="I85" s="97" t="s">
        <v>131</v>
      </c>
      <c r="J85" s="97" t="s">
        <v>267</v>
      </c>
      <c r="K85" s="36" t="s">
        <v>128</v>
      </c>
      <c r="L85" s="36" t="s">
        <v>129</v>
      </c>
      <c r="M85" s="36" t="s">
        <v>130</v>
      </c>
      <c r="N85" s="80" t="s">
        <v>285</v>
      </c>
      <c r="O85" s="36" t="s">
        <v>131</v>
      </c>
      <c r="P85" s="36" t="s">
        <v>267</v>
      </c>
      <c r="Q85" s="36" t="s">
        <v>128</v>
      </c>
      <c r="R85" s="36" t="s">
        <v>129</v>
      </c>
      <c r="S85" s="36" t="s">
        <v>130</v>
      </c>
      <c r="T85" s="80" t="s">
        <v>285</v>
      </c>
      <c r="U85" s="36" t="s">
        <v>131</v>
      </c>
      <c r="V85" s="36" t="s">
        <v>267</v>
      </c>
      <c r="W85" s="55" t="s">
        <v>128</v>
      </c>
      <c r="X85" s="55" t="s">
        <v>129</v>
      </c>
      <c r="Y85" s="55" t="s">
        <v>130</v>
      </c>
      <c r="Z85" s="80" t="s">
        <v>285</v>
      </c>
      <c r="AA85" s="55" t="s">
        <v>131</v>
      </c>
      <c r="AB85" s="55" t="s">
        <v>267</v>
      </c>
    </row>
    <row r="86" spans="1:28" x14ac:dyDescent="0.15">
      <c r="A86" s="34">
        <v>4</v>
      </c>
      <c r="B86" s="76">
        <f>B46</f>
        <v>30</v>
      </c>
      <c r="C86" s="70">
        <v>0</v>
      </c>
      <c r="D86" s="97">
        <f>求节点(节奏总纲!$R$4:$R$163,节奏总纲!$O$4:$O$163,B86)</f>
        <v>54.213705787583436</v>
      </c>
      <c r="E86" s="97">
        <f>IF(SUM(F86:$J86)&gt;=INDEX(前期规划!$G$17:$K$17,MATCH($B$83,前期规划!$G$10:$K$10,0)),0,
IF(SUM(F86:$J86)+INDEX(前期规划!$Y$11:$BB$53,MATCH(节奏预期!$B86,前期规划!$Q$11:$Q$53,0),MATCH(节奏预期!$B$83&amp;节奏预期!E$5,前期规划!$Y$8:$BB$8,0))&gt;=INDEX(前期规划!$G$17:$K$17,MATCH($B$83,前期规划!$G$10:$K$10,0)),INDEX(前期规划!$G$17:$K$17,MATCH($B$83,前期规划!$G$10:$K$10,0))-SUM(F86:$J86),
INDEX(前期规划!$Y$11:$BB$53,MATCH(节奏预期!$B86,前期规划!$Q$11:$Q$53,0),MATCH(节奏预期!$B$83&amp;节奏预期!E$5,前期规划!$Y$8:$BB$8,0))))</f>
        <v>0</v>
      </c>
      <c r="F86" s="97">
        <f>IF(SUM(G86:$J86)&gt;=INDEX(前期规划!$G$17:$K$17,MATCH($B$83,前期规划!$G$10:$K$10,0)),0,
IF(SUM(G86:$J86)+INDEX(前期规划!$Y$11:$BB$53,MATCH(节奏预期!$B86,前期规划!$Q$11:$Q$53,0),MATCH(节奏预期!$B$83&amp;节奏预期!F$5,前期规划!$Y$8:$BB$8,0))&gt;=INDEX(前期规划!$G$17:$K$17,MATCH($B$83,前期规划!$G$10:$K$10,0)),INDEX(前期规划!$G$17:$K$17,MATCH($B$83,前期规划!$G$10:$K$10,0))-SUM(G86:$J86),
INDEX(前期规划!$Y$11:$BB$53,MATCH(节奏预期!$B86,前期规划!$Q$11:$Q$53,0),MATCH(节奏预期!$B$83&amp;节奏预期!F$5,前期规划!$Y$8:$BB$8,0))))</f>
        <v>0</v>
      </c>
      <c r="G86" s="97">
        <f>IF(SUM(H86:$J86)&gt;=INDEX(前期规划!$G$17:$K$17,MATCH($B$83,前期规划!$G$10:$K$10,0)),0,
IF(SUM(H86:$J86)+INDEX(前期规划!$Y$11:$BB$53,MATCH(节奏预期!$B86,前期规划!$Q$11:$Q$53,0),MATCH(节奏预期!$B$83&amp;节奏预期!G$5,前期规划!$Y$8:$BB$8,0))&gt;=INDEX(前期规划!$G$17:$K$17,MATCH($B$83,前期规划!$G$10:$K$10,0)),INDEX(前期规划!$G$17:$K$17,MATCH($B$83,前期规划!$G$10:$K$10,0))-SUM(H86:$J86),
INDEX(前期规划!$Y$11:$BB$53,MATCH(节奏预期!$B86,前期规划!$Q$11:$Q$53,0),MATCH(节奏预期!$B$83&amp;节奏预期!G$5,前期规划!$Y$8:$BB$8,0))))</f>
        <v>0</v>
      </c>
      <c r="H86" s="97">
        <f>IF(SUM(I86:$J86)&gt;=INDEX(前期规划!$G$17:$K$17,MATCH($B$83,前期规划!$G$10:$K$10,0)),0,
IF(SUM(I86:$J86)+INDEX(前期规划!$Y$11:$BB$53,MATCH(节奏预期!$B86,前期规划!$Q$11:$Q$53,0),MATCH(节奏预期!$B$83&amp;节奏预期!H$5,前期规划!$Y$8:$BB$8,0))&gt;=INDEX(前期规划!$G$17:$K$17,MATCH($B$83,前期规划!$G$10:$K$10,0)),INDEX(前期规划!$G$17:$K$17,MATCH($B$83,前期规划!$G$10:$K$10,0))-SUM(I86:$J86),
INDEX(前期规划!$Y$11:$BB$53,MATCH(节奏预期!$B86,前期规划!$Q$11:$Q$53,0),MATCH(节奏预期!$B$83&amp;节奏预期!H$5,前期规划!$Y$8:$BB$8,0))))</f>
        <v>0</v>
      </c>
      <c r="I86" s="97">
        <f>IF(SUM(J86:$J86)&gt;=INDEX(前期规划!$G$17:$K$17,MATCH($B$83,前期规划!$G$10:$K$10,0)),0,
IF(SUM(J86:$J86)+INDEX(前期规划!$Y$11:$BB$53,MATCH(节奏预期!$B86,前期规划!$Q$11:$Q$53,0),MATCH(节奏预期!$B$83&amp;节奏预期!I$5,前期规划!$Y$8:$BB$8,0))&gt;=INDEX(前期规划!$G$17:$K$17,MATCH($B$83,前期规划!$G$10:$K$10,0)),INDEX(前期规划!$G$17:$K$17,MATCH($B$83,前期规划!$G$10:$K$10,0))-SUM(J86:$J86),
INDEX(前期规划!$Y$11:$BB$53,MATCH(节奏预期!$B86,前期规划!$Q$11:$Q$53,0),MATCH(节奏预期!$B$83&amp;节奏预期!I$5,前期规划!$Y$8:$BB$8,0))))</f>
        <v>0</v>
      </c>
      <c r="J86" s="97">
        <f>INDEX(前期规划!$Y$11:$BB$53,MATCH(节奏预期!$B86,前期规划!$Q$11:$Q$53,0),MATCH(节奏预期!$B$83&amp;节奏预期!J$5,前期规划!$Y$8:$BB$8,0))</f>
        <v>0</v>
      </c>
      <c r="K86" s="24">
        <f>MIN(求节点(装备产销验证!$B$6:$B$165,装备产销验证!BE$6:BE$165,$D86)/40/IF(RIGHT(K$5,1)="+",1,(MAX(W$6:W86)+1)),1)</f>
        <v>0.16494806156721467</v>
      </c>
      <c r="L86" s="24">
        <f>MIN(求节点(装备产销验证!$B$6:$B$165,装备产销验证!BF$6:BF$165,$D86)/40/IF(RIGHT(L$5,1)="+",1,(MAX(X$6:X86)+1)),1)</f>
        <v>7.4371937126960028E-3</v>
      </c>
      <c r="M86" s="24">
        <f>MIN(求节点(装备产销验证!$B$6:$B$165,装备产销验证!BG$6:BG$165,$D86)/40/IF(RIGHT(M$5,1)="+",1,(MAX(Y$6:Y86)+1)),1)</f>
        <v>3.8279294703760488E-4</v>
      </c>
      <c r="N86" s="24">
        <f>MIN(求节点(装备产销验证!$B$6:$B$165,装备产销验证!BH$6:BH$165,$D86)/40/IF(RIGHT(N$5,1)="+",1,(MAX(Z$6:Z86)+1)),1)</f>
        <v>1.4354735513910184E-3</v>
      </c>
      <c r="O86" s="24">
        <f>MIN(求节点(装备产销验证!$B$6:$B$165,装备产销验证!BI$6:BI$165,$D86)/40/IF(RIGHT(O$5,1)="+",1,(MAX(AA$6:AA86)+1)),1)</f>
        <v>0</v>
      </c>
      <c r="P86" s="24">
        <f>MIN(求节点(装备产销验证!$B$6:$B$165,装备产销验证!BJ$6:BJ$165,$D86)/40/IF(RIGHT(P$5,1)="+",1,(MAX(AB$6:AB86)+1)),1)</f>
        <v>0</v>
      </c>
      <c r="Q86" s="69">
        <f>IF(E86=0,0,MIN(INDEX(前期规划!$C$48:$C$53,MATCH(Q$5,前期规划!$B$48:$B$53,0)),INDEX(前期规划!$BC$11:$BG$53,MATCH($B86,前期规划!$Q$11:$Q$53,0),MATCH(节奏预期!$B$83,前期规划!$BC$10:$BG$10,0))))</f>
        <v>0</v>
      </c>
      <c r="R86" s="79">
        <f>IF(F86=0,0,MIN(INDEX(前期规划!$C$48:$C$53,MATCH(R$5,前期规划!$B$48:$B$53,0)),INDEX(前期规划!$BC$11:$BG$53,MATCH($B86,前期规划!$Q$11:$Q$53,0),MATCH(节奏预期!$B$83,前期规划!$BC$10:$BG$10,0))))</f>
        <v>0</v>
      </c>
      <c r="S86" s="79">
        <f>IF(G86=0,0,MIN(INDEX(前期规划!$C$48:$C$53,MATCH(S$5,前期规划!$B$48:$B$53,0)),INDEX(前期规划!$BC$11:$BG$53,MATCH($B86,前期规划!$Q$11:$Q$53,0),MATCH(节奏预期!$B$83,前期规划!$BC$10:$BG$10,0))))</f>
        <v>0</v>
      </c>
      <c r="T86" s="79">
        <f>IF(H86=0,0,MIN(INDEX(前期规划!$C$48:$C$53,MATCH(T$5,前期规划!$B$48:$B$53,0)),INDEX(前期规划!$BC$11:$BG$53,MATCH($B86,前期规划!$Q$11:$Q$53,0),MATCH(节奏预期!$B$83,前期规划!$BC$10:$BG$10,0))))</f>
        <v>0</v>
      </c>
      <c r="U86" s="79">
        <f>IF(I86=0,0,MIN(INDEX(前期规划!$C$48:$C$53,MATCH(U$5,前期规划!$B$48:$B$53,0)),INDEX(前期规划!$BC$11:$BG$53,MATCH($B86,前期规划!$Q$11:$Q$53,0),MATCH(节奏预期!$B$83,前期规划!$BC$10:$BG$10,0))))</f>
        <v>0</v>
      </c>
      <c r="V86" s="79">
        <f>IF(J86=0,0,MIN(INDEX(前期规划!$C$48:$C$53,MATCH(V$5,前期规划!$B$48:$B$53,0)),INDEX(前期规划!$BC$11:$BG$53,MATCH($B86,前期规划!$Q$11:$Q$53,0),MATCH(节奏预期!$B$83,前期规划!$BC$10:$BG$10,0))))</f>
        <v>0</v>
      </c>
      <c r="W86" s="109">
        <f>IF(Q86=0,0,IF(Q86&gt;MAX(装备突破!D$6:D$22),MAX(装备突破!D$6:D$22),IF(Q86=0,0,IF(Q86&lt;装备突破!D$6,0,IFERROR(MATCH(Q86,装备突破!D$6:D$22,0)-1,MATCH(Q86,装备突破!D$6:D$22,1))))))</f>
        <v>0</v>
      </c>
      <c r="X86" s="109">
        <f>IF(R86=0,0,IF(R86&gt;MAX(装备突破!E$6:E$22),MAX(装备突破!E$6:E$22),IF(R86=0,0,IF(R86&lt;装备突破!E$6,0,IFERROR(MATCH(R86,装备突破!E$6:E$22,0)-1,MATCH(R86,装备突破!E$6:E$22,1))))))</f>
        <v>0</v>
      </c>
      <c r="Y86" s="109">
        <f>IF(S86=0,0,IF(S86&gt;MAX(装备突破!F$6:F$22),MAX(装备突破!F$6:F$22),IF(S86=0,0,IF(S86&lt;装备突破!F$6,0,IFERROR(MATCH(S86,装备突破!F$6:F$22,0)-1,MATCH(S86,装备突破!F$6:F$22,1))))))</f>
        <v>0</v>
      </c>
      <c r="Z86" s="109">
        <f>IF(T86=0,0,IF(T86&gt;MAX(装备突破!G$6:G$22),MAX(装备突破!G$6:G$22),IF(T86=0,0,IF(T86&lt;装备突破!G$6,0,IFERROR(MATCH(T86,装备突破!G$6:G$22,0)-1,MATCH(T86,装备突破!G$6:G$22,1))))))</f>
        <v>0</v>
      </c>
      <c r="AA86" s="109">
        <f>IF(U86=0,0,IF(U86&gt;MAX(装备突破!H$6:H$22),MAX(装备突破!H$6:H$22),IF(U86=0,0,IF(U86&lt;装备突破!H$6,0,IFERROR(MATCH(U86,装备突破!H$6:H$22,0)-1,MATCH(U86,装备突破!H$6:H$22,1))))))</f>
        <v>0</v>
      </c>
      <c r="AB86" s="109">
        <f>IF(V86=0,0,IF(V86&gt;MAX(装备突破!I$6:I$22),MAX(装备突破!I$6:I$22),IF(V86=0,0,IF(V86&lt;装备突破!I$6,0,IFERROR(MATCH(V86,装备突破!I$6:I$22,0)-1,MATCH(V86,装备突破!I$6:I$22,1))))))</f>
        <v>0</v>
      </c>
    </row>
    <row r="87" spans="1:28" x14ac:dyDescent="0.15">
      <c r="A87" s="34">
        <v>5</v>
      </c>
      <c r="B87" s="76">
        <f t="shared" ref="B87:B121" si="5">B47</f>
        <v>60</v>
      </c>
      <c r="C87" s="70">
        <f>B87-B86</f>
        <v>30</v>
      </c>
      <c r="D87" s="97">
        <f>求节点(节奏总纲!$R$4:$R$163,节奏总纲!$O$4:$O$163,B87)</f>
        <v>64.14304723627319</v>
      </c>
      <c r="E87" s="97">
        <f>IF(SUM(F87:$J87)&gt;=INDEX(前期规划!$G$17:$K$17,MATCH($B$83,前期规划!$G$10:$K$10,0)),0,
IF(SUM(F87:$J87)+INDEX(前期规划!$Y$11:$BB$53,MATCH(节奏预期!$B87,前期规划!$Q$11:$Q$53,0),MATCH(节奏预期!$B$83&amp;节奏预期!E$5,前期规划!$Y$8:$BB$8,0))&gt;=INDEX(前期规划!$G$17:$K$17,MATCH($B$83,前期规划!$G$10:$K$10,0)),INDEX(前期规划!$G$17:$K$17,MATCH($B$83,前期规划!$G$10:$K$10,0))-SUM(F87:$J87),
INDEX(前期规划!$Y$11:$BB$53,MATCH(节奏预期!$B87,前期规划!$Q$11:$Q$53,0),MATCH(节奏预期!$B$83&amp;节奏预期!E$5,前期规划!$Y$8:$BB$8,0))))</f>
        <v>8.3333333333333321</v>
      </c>
      <c r="F87" s="97">
        <f>IF(SUM(G87:$J87)&gt;=INDEX(前期规划!$G$17:$K$17,MATCH($B$83,前期规划!$G$10:$K$10,0)),0,
IF(SUM(G87:$J87)+INDEX(前期规划!$Y$11:$BB$53,MATCH(节奏预期!$B87,前期规划!$Q$11:$Q$53,0),MATCH(节奏预期!$B$83&amp;节奏预期!F$5,前期规划!$Y$8:$BB$8,0))&gt;=INDEX(前期规划!$G$17:$K$17,MATCH($B$83,前期规划!$G$10:$K$10,0)),INDEX(前期规划!$G$17:$K$17,MATCH($B$83,前期规划!$G$10:$K$10,0))-SUM(G87:$J87),
INDEX(前期规划!$Y$11:$BB$53,MATCH(节奏预期!$B87,前期规划!$Q$11:$Q$53,0),MATCH(节奏预期!$B$83&amp;节奏预期!F$5,前期规划!$Y$8:$BB$8,0))))</f>
        <v>16.666666666666668</v>
      </c>
      <c r="G87" s="97">
        <f>IF(SUM(H87:$J87)&gt;=INDEX(前期规划!$G$17:$K$17,MATCH($B$83,前期规划!$G$10:$K$10,0)),0,
IF(SUM(H87:$J87)+INDEX(前期规划!$Y$11:$BB$53,MATCH(节奏预期!$B87,前期规划!$Q$11:$Q$53,0),MATCH(节奏预期!$B$83&amp;节奏预期!G$5,前期规划!$Y$8:$BB$8,0))&gt;=INDEX(前期规划!$G$17:$K$17,MATCH($B$83,前期规划!$G$10:$K$10,0)),INDEX(前期规划!$G$17:$K$17,MATCH($B$83,前期规划!$G$10:$K$10,0))-SUM(H87:$J87),
INDEX(前期规划!$Y$11:$BB$53,MATCH(节奏预期!$B87,前期规划!$Q$11:$Q$53,0),MATCH(节奏预期!$B$83&amp;节奏预期!G$5,前期规划!$Y$8:$BB$8,0))))</f>
        <v>0</v>
      </c>
      <c r="H87" s="97">
        <f>IF(SUM(I87:$J87)&gt;=INDEX(前期规划!$G$17:$K$17,MATCH($B$83,前期规划!$G$10:$K$10,0)),0,
IF(SUM(I87:$J87)+INDEX(前期规划!$Y$11:$BB$53,MATCH(节奏预期!$B87,前期规划!$Q$11:$Q$53,0),MATCH(节奏预期!$B$83&amp;节奏预期!H$5,前期规划!$Y$8:$BB$8,0))&gt;=INDEX(前期规划!$G$17:$K$17,MATCH($B$83,前期规划!$G$10:$K$10,0)),INDEX(前期规划!$G$17:$K$17,MATCH($B$83,前期规划!$G$10:$K$10,0))-SUM(I87:$J87),
INDEX(前期规划!$Y$11:$BB$53,MATCH(节奏预期!$B87,前期规划!$Q$11:$Q$53,0),MATCH(节奏预期!$B$83&amp;节奏预期!H$5,前期规划!$Y$8:$BB$8,0))))</f>
        <v>0</v>
      </c>
      <c r="I87" s="97">
        <f>IF(SUM(J87:$J87)&gt;=INDEX(前期规划!$G$17:$K$17,MATCH($B$83,前期规划!$G$10:$K$10,0)),0,
IF(SUM(J87:$J87)+INDEX(前期规划!$Y$11:$BB$53,MATCH(节奏预期!$B87,前期规划!$Q$11:$Q$53,0),MATCH(节奏预期!$B$83&amp;节奏预期!I$5,前期规划!$Y$8:$BB$8,0))&gt;=INDEX(前期规划!$G$17:$K$17,MATCH($B$83,前期规划!$G$10:$K$10,0)),INDEX(前期规划!$G$17:$K$17,MATCH($B$83,前期规划!$G$10:$K$10,0))-SUM(J87:$J87),
INDEX(前期规划!$Y$11:$BB$53,MATCH(节奏预期!$B87,前期规划!$Q$11:$Q$53,0),MATCH(节奏预期!$B$83&amp;节奏预期!I$5,前期规划!$Y$8:$BB$8,0))))</f>
        <v>0</v>
      </c>
      <c r="J87" s="97">
        <f>INDEX(前期规划!$Y$11:$BB$53,MATCH(节奏预期!$B87,前期规划!$Q$11:$Q$53,0),MATCH(节奏预期!$B$83&amp;节奏预期!J$5,前期规划!$Y$8:$BB$8,0))</f>
        <v>0</v>
      </c>
      <c r="K87" s="24">
        <f>MIN(求节点(装备产销验证!$B$6:$B$165,装备产销验证!BE$6:BE$165,$D87)/40/IF(RIGHT(K$5,1)="+",1,(MAX(W$6:W87)+1)),1)</f>
        <v>0.97177676061135754</v>
      </c>
      <c r="L87" s="24">
        <f>MIN(求节点(装备产销验证!$B$6:$B$165,装备产销验证!BF$6:BF$165,$D87)/40/IF(RIGHT(L$5,1)="+",1,(MAX(X$6:X87)+1)),1)</f>
        <v>0.15544932245634105</v>
      </c>
      <c r="M87" s="24">
        <f>MIN(求节点(装备产销验证!$B$6:$B$165,装备产销验证!BG$6:BG$165,$D87)/40/IF(RIGHT(M$5,1)="+",1,(MAX(Y$6:Y87)+1)),1)</f>
        <v>2.2650872362347745E-2</v>
      </c>
      <c r="N87" s="24">
        <f>MIN(求节点(装备产销验证!$B$6:$B$165,装备产销验证!BH$6:BH$165,$D87)/40/IF(RIGHT(N$5,1)="+",1,(MAX(Z$6:Z87)+1)),1)</f>
        <v>8.4516915146560484E-2</v>
      </c>
      <c r="O87" s="24">
        <f>MIN(求节点(装备产销验证!$B$6:$B$165,装备产销验证!BI$6:BI$165,$D87)/40/IF(RIGHT(O$5,1)="+",1,(MAX(AA$6:AA87)+1)),1)</f>
        <v>2.2496497933508403E-4</v>
      </c>
      <c r="P87" s="24">
        <f>MIN(求节点(装备产销验证!$B$6:$B$165,装备产销验证!BJ$6:BJ$165,$D87)/40/IF(RIGHT(P$5,1)="+",1,(MAX(AB$6:AB87)+1)),1)</f>
        <v>1.9996887052007467E-4</v>
      </c>
      <c r="Q87" s="79">
        <f>IF(E87=0,0,MIN(INDEX(前期规划!$C$48:$C$53,MATCH(Q$5,前期规划!$B$48:$B$53,0)),INDEX(前期规划!$BC$11:$BG$53,MATCH($B87,前期规划!$Q$11:$Q$53,0),MATCH(节奏预期!$B$83,前期规划!$BC$10:$BG$10,0))))</f>
        <v>20</v>
      </c>
      <c r="R87" s="79">
        <f>IF(F87=0,0,MIN(INDEX(前期规划!$C$48:$C$53,MATCH(R$5,前期规划!$B$48:$B$53,0)),INDEX(前期规划!$BC$11:$BG$53,MATCH($B87,前期规划!$Q$11:$Q$53,0),MATCH(节奏预期!$B$83,前期规划!$BC$10:$BG$10,0))))</f>
        <v>20</v>
      </c>
      <c r="S87" s="79">
        <f>IF(G87=0,0,MIN(INDEX(前期规划!$C$48:$C$53,MATCH(S$5,前期规划!$B$48:$B$53,0)),INDEX(前期规划!$BC$11:$BG$53,MATCH($B87,前期规划!$Q$11:$Q$53,0),MATCH(节奏预期!$B$83,前期规划!$BC$10:$BG$10,0))))</f>
        <v>0</v>
      </c>
      <c r="T87" s="79">
        <f>IF(H87=0,0,MIN(INDEX(前期规划!$C$48:$C$53,MATCH(T$5,前期规划!$B$48:$B$53,0)),INDEX(前期规划!$BC$11:$BG$53,MATCH($B87,前期规划!$Q$11:$Q$53,0),MATCH(节奏预期!$B$83,前期规划!$BC$10:$BG$10,0))))</f>
        <v>0</v>
      </c>
      <c r="U87" s="79">
        <f>IF(I87=0,0,MIN(INDEX(前期规划!$C$48:$C$53,MATCH(U$5,前期规划!$B$48:$B$53,0)),INDEX(前期规划!$BC$11:$BG$53,MATCH($B87,前期规划!$Q$11:$Q$53,0),MATCH(节奏预期!$B$83,前期规划!$BC$10:$BG$10,0))))</f>
        <v>0</v>
      </c>
      <c r="V87" s="79">
        <f>IF(J87=0,0,MIN(INDEX(前期规划!$C$48:$C$53,MATCH(V$5,前期规划!$B$48:$B$53,0)),INDEX(前期规划!$BC$11:$BG$53,MATCH($B87,前期规划!$Q$11:$Q$53,0),MATCH(节奏预期!$B$83,前期规划!$BC$10:$BG$10,0))))</f>
        <v>0</v>
      </c>
      <c r="W87" s="109">
        <f>IF(Q87=0,0,IF(Q87&gt;MAX(装备突破!D$6:D$22),MAX(装备突破!D$6:D$22),IF(Q87=0,0,IF(Q87&lt;装备突破!D$6,0,IFERROR(MATCH(Q87,装备突破!D$6:D$22,0)-1,MATCH(Q87,装备突破!D$6:D$22,1))))))</f>
        <v>1</v>
      </c>
      <c r="X87" s="109">
        <f>IF(R87=0,0,IF(R87&gt;MAX(装备突破!E$6:E$22),MAX(装备突破!E$6:E$22),IF(R87=0,0,IF(R87&lt;装备突破!E$6,0,IFERROR(MATCH(R87,装备突破!E$6:E$22,0)-1,MATCH(R87,装备突破!E$6:E$22,1))))))</f>
        <v>1</v>
      </c>
      <c r="Y87" s="109">
        <f>IF(S87=0,0,IF(S87&gt;MAX(装备突破!F$6:F$22),MAX(装备突破!F$6:F$22),IF(S87=0,0,IF(S87&lt;装备突破!F$6,0,IFERROR(MATCH(S87,装备突破!F$6:F$22,0)-1,MATCH(S87,装备突破!F$6:F$22,1))))))</f>
        <v>0</v>
      </c>
      <c r="Z87" s="109">
        <f>IF(T87=0,0,IF(T87&gt;MAX(装备突破!G$6:G$22),MAX(装备突破!G$6:G$22),IF(T87=0,0,IF(T87&lt;装备突破!G$6,0,IFERROR(MATCH(T87,装备突破!G$6:G$22,0)-1,MATCH(T87,装备突破!G$6:G$22,1))))))</f>
        <v>0</v>
      </c>
      <c r="AA87" s="109">
        <f>IF(U87=0,0,IF(U87&gt;MAX(装备突破!H$6:H$22),MAX(装备突破!H$6:H$22),IF(U87=0,0,IF(U87&lt;装备突破!H$6,0,IFERROR(MATCH(U87,装备突破!H$6:H$22,0)-1,MATCH(U87,装备突破!H$6:H$22,1))))))</f>
        <v>0</v>
      </c>
      <c r="AB87" s="109">
        <f>IF(V87=0,0,IF(V87&gt;MAX(装备突破!I$6:I$22),MAX(装备突破!I$6:I$22),IF(V87=0,0,IF(V87&lt;装备突破!I$6,0,IFERROR(MATCH(V87,装备突破!I$6:I$22,0)-1,MATCH(V87,装备突破!I$6:I$22,1))))))</f>
        <v>0</v>
      </c>
    </row>
    <row r="88" spans="1:28" x14ac:dyDescent="0.15">
      <c r="A88" s="34">
        <v>6</v>
      </c>
      <c r="B88" s="76">
        <f t="shared" si="5"/>
        <v>90</v>
      </c>
      <c r="C88" s="70">
        <f t="shared" ref="C88:C104" si="6">B88-B87</f>
        <v>30</v>
      </c>
      <c r="D88" s="97">
        <f>求节点(节奏总纲!$R$4:$R$163,节奏总纲!$O$4:$O$163,B88)</f>
        <v>69.982855616450394</v>
      </c>
      <c r="E88" s="97">
        <f>IF(SUM(F88:$J88)&gt;=INDEX(前期规划!$G$17:$K$17,MATCH($B$83,前期规划!$G$10:$K$10,0)),0,
IF(SUM(F88:$J88)+INDEX(前期规划!$Y$11:$BB$53,MATCH(节奏预期!$B88,前期规划!$Q$11:$Q$53,0),MATCH(节奏预期!$B$83&amp;节奏预期!E$5,前期规划!$Y$8:$BB$8,0))&gt;=INDEX(前期规划!$G$17:$K$17,MATCH($B$83,前期规划!$G$10:$K$10,0)),INDEX(前期规划!$G$17:$K$17,MATCH($B$83,前期规划!$G$10:$K$10,0))-SUM(F88:$J88),
INDEX(前期规划!$Y$11:$BB$53,MATCH(节奏预期!$B88,前期规划!$Q$11:$Q$53,0),MATCH(节奏预期!$B$83&amp;节奏预期!E$5,前期规划!$Y$8:$BB$8,0))))</f>
        <v>0</v>
      </c>
      <c r="F88" s="97">
        <f>IF(SUM(G88:$J88)&gt;=INDEX(前期规划!$G$17:$K$17,MATCH($B$83,前期规划!$G$10:$K$10,0)),0,
IF(SUM(G88:$J88)+INDEX(前期规划!$Y$11:$BB$53,MATCH(节奏预期!$B88,前期规划!$Q$11:$Q$53,0),MATCH(节奏预期!$B$83&amp;节奏预期!F$5,前期规划!$Y$8:$BB$8,0))&gt;=INDEX(前期规划!$G$17:$K$17,MATCH($B$83,前期规划!$G$10:$K$10,0)),INDEX(前期规划!$G$17:$K$17,MATCH($B$83,前期规划!$G$10:$K$10,0))-SUM(G88:$J88),
INDEX(前期规划!$Y$11:$BB$53,MATCH(节奏预期!$B88,前期规划!$Q$11:$Q$53,0),MATCH(节奏预期!$B$83&amp;节奏预期!F$5,前期规划!$Y$8:$BB$8,0))))</f>
        <v>16.666666666666668</v>
      </c>
      <c r="G88" s="97">
        <f>IF(SUM(H88:$J88)&gt;=INDEX(前期规划!$G$17:$K$17,MATCH($B$83,前期规划!$G$10:$K$10,0)),0,
IF(SUM(H88:$J88)+INDEX(前期规划!$Y$11:$BB$53,MATCH(节奏预期!$B88,前期规划!$Q$11:$Q$53,0),MATCH(节奏预期!$B$83&amp;节奏预期!G$5,前期规划!$Y$8:$BB$8,0))&gt;=INDEX(前期规划!$G$17:$K$17,MATCH($B$83,前期规划!$G$10:$K$10,0)),INDEX(前期规划!$G$17:$K$17,MATCH($B$83,前期规划!$G$10:$K$10,0))-SUM(H88:$J88),
INDEX(前期规划!$Y$11:$BB$53,MATCH(节奏预期!$B88,前期规划!$Q$11:$Q$53,0),MATCH(节奏预期!$B$83&amp;节奏预期!G$5,前期规划!$Y$8:$BB$8,0))))</f>
        <v>8.3333333333333321</v>
      </c>
      <c r="H88" s="97">
        <f>IF(SUM(I88:$J88)&gt;=INDEX(前期规划!$G$17:$K$17,MATCH($B$83,前期规划!$G$10:$K$10,0)),0,
IF(SUM(I88:$J88)+INDEX(前期规划!$Y$11:$BB$53,MATCH(节奏预期!$B88,前期规划!$Q$11:$Q$53,0),MATCH(节奏预期!$B$83&amp;节奏预期!H$5,前期规划!$Y$8:$BB$8,0))&gt;=INDEX(前期规划!$G$17:$K$17,MATCH($B$83,前期规划!$G$10:$K$10,0)),INDEX(前期规划!$G$17:$K$17,MATCH($B$83,前期规划!$G$10:$K$10,0))-SUM(I88:$J88),
INDEX(前期规划!$Y$11:$BB$53,MATCH(节奏预期!$B88,前期规划!$Q$11:$Q$53,0),MATCH(节奏预期!$B$83&amp;节奏预期!H$5,前期规划!$Y$8:$BB$8,0))))</f>
        <v>0</v>
      </c>
      <c r="I88" s="97">
        <f>IF(SUM(J88:$J88)&gt;=INDEX(前期规划!$G$17:$K$17,MATCH($B$83,前期规划!$G$10:$K$10,0)),0,
IF(SUM(J88:$J88)+INDEX(前期规划!$Y$11:$BB$53,MATCH(节奏预期!$B88,前期规划!$Q$11:$Q$53,0),MATCH(节奏预期!$B$83&amp;节奏预期!I$5,前期规划!$Y$8:$BB$8,0))&gt;=INDEX(前期规划!$G$17:$K$17,MATCH($B$83,前期规划!$G$10:$K$10,0)),INDEX(前期规划!$G$17:$K$17,MATCH($B$83,前期规划!$G$10:$K$10,0))-SUM(J88:$J88),
INDEX(前期规划!$Y$11:$BB$53,MATCH(节奏预期!$B88,前期规划!$Q$11:$Q$53,0),MATCH(节奏预期!$B$83&amp;节奏预期!I$5,前期规划!$Y$8:$BB$8,0))))</f>
        <v>0</v>
      </c>
      <c r="J88" s="97">
        <f>INDEX(前期规划!$Y$11:$BB$53,MATCH(节奏预期!$B88,前期规划!$Q$11:$Q$53,0),MATCH(节奏预期!$B$83&amp;节奏预期!J$5,前期规划!$Y$8:$BB$8,0))</f>
        <v>0</v>
      </c>
      <c r="K88" s="24">
        <f>MIN(求节点(装备产销验证!$B$6:$B$165,装备产销验证!BE$6:BE$165,$D88)/40/IF(RIGHT(K$5,1)="+",1,(MAX(W$6:W88)+1)),1)</f>
        <v>1</v>
      </c>
      <c r="L88" s="24">
        <f>MIN(求节点(装备产销验证!$B$6:$B$165,装备产销验证!BF$6:BF$165,$D88)/40/IF(RIGHT(L$5,1)="+",1,(MAX(X$6:X88)+1)),1)</f>
        <v>0.31975230402921107</v>
      </c>
      <c r="M88" s="24">
        <f>MIN(求节点(装备产销验证!$B$6:$B$165,装备产销验证!BG$6:BG$165,$D88)/40/IF(RIGHT(M$5,1)="+",1,(MAX(Y$6:Y88)+1)),1)</f>
        <v>3.7635448406311334E-2</v>
      </c>
      <c r="N88" s="24">
        <f>MIN(求节点(装备产销验证!$B$6:$B$165,装备产销验证!BH$6:BH$165,$D88)/40/IF(RIGHT(N$5,1)="+",1,(MAX(Z$6:Z88)+1)),1)</f>
        <v>0.12084181697952068</v>
      </c>
      <c r="O88" s="24">
        <f>MIN(求节点(装备产销验证!$B$6:$B$165,装备产销验证!BI$6:BI$165,$D88)/40/IF(RIGHT(O$5,1)="+",1,(MAX(AA$6:AA88)+1)),1)</f>
        <v>1.091969553276469E-2</v>
      </c>
      <c r="P88" s="24">
        <f>MIN(求节点(装备产销验证!$B$6:$B$165,装备产销验证!BJ$6:BJ$165,$D88)/40/IF(RIGHT(P$5,1)="+",1,(MAX(AB$6:AB88)+1)),1)</f>
        <v>9.7063960291241692E-3</v>
      </c>
      <c r="Q88" s="79">
        <f>IF(E88=0,0,MIN(INDEX(前期规划!$C$48:$C$53,MATCH(Q$5,前期规划!$B$48:$B$53,0)),INDEX(前期规划!$BC$11:$BG$53,MATCH($B88,前期规划!$Q$11:$Q$53,0),MATCH(节奏预期!$B$83,前期规划!$BC$10:$BG$10,0))))</f>
        <v>0</v>
      </c>
      <c r="R88" s="79">
        <f>IF(F88=0,0,MIN(INDEX(前期规划!$C$48:$C$53,MATCH(R$5,前期规划!$B$48:$B$53,0)),INDEX(前期规划!$BC$11:$BG$53,MATCH($B88,前期规划!$Q$11:$Q$53,0),MATCH(节奏预期!$B$83,前期规划!$BC$10:$BG$10,0))))</f>
        <v>36.666666666666671</v>
      </c>
      <c r="S88" s="79">
        <f>IF(G88=0,0,MIN(INDEX(前期规划!$C$48:$C$53,MATCH(S$5,前期规划!$B$48:$B$53,0)),INDEX(前期规划!$BC$11:$BG$53,MATCH($B88,前期规划!$Q$11:$Q$53,0),MATCH(节奏预期!$B$83,前期规划!$BC$10:$BG$10,0))))</f>
        <v>36.666666666666671</v>
      </c>
      <c r="T88" s="79">
        <f>IF(H88=0,0,MIN(INDEX(前期规划!$C$48:$C$53,MATCH(T$5,前期规划!$B$48:$B$53,0)),INDEX(前期规划!$BC$11:$BG$53,MATCH($B88,前期规划!$Q$11:$Q$53,0),MATCH(节奏预期!$B$83,前期规划!$BC$10:$BG$10,0))))</f>
        <v>0</v>
      </c>
      <c r="U88" s="79">
        <f>IF(I88=0,0,MIN(INDEX(前期规划!$C$48:$C$53,MATCH(U$5,前期规划!$B$48:$B$53,0)),INDEX(前期规划!$BC$11:$BG$53,MATCH($B88,前期规划!$Q$11:$Q$53,0),MATCH(节奏预期!$B$83,前期规划!$BC$10:$BG$10,0))))</f>
        <v>0</v>
      </c>
      <c r="V88" s="79">
        <f>IF(J88=0,0,MIN(INDEX(前期规划!$C$48:$C$53,MATCH(V$5,前期规划!$B$48:$B$53,0)),INDEX(前期规划!$BC$11:$BG$53,MATCH($B88,前期规划!$Q$11:$Q$53,0),MATCH(节奏预期!$B$83,前期规划!$BC$10:$BG$10,0))))</f>
        <v>0</v>
      </c>
      <c r="W88" s="109">
        <f>IF(Q88=0,0,IF(Q88&gt;MAX(装备突破!D$6:D$22),MAX(装备突破!D$6:D$22),IF(Q88=0,0,IF(Q88&lt;装备突破!D$6,0,IFERROR(MATCH(Q88,装备突破!D$6:D$22,0)-1,MATCH(Q88,装备突破!D$6:D$22,1))))))</f>
        <v>0</v>
      </c>
      <c r="X88" s="109">
        <f>IF(R88=0,0,IF(R88&gt;MAX(装备突破!E$6:E$22),MAX(装备突破!E$6:E$22),IF(R88=0,0,IF(R88&lt;装备突破!E$6,0,IFERROR(MATCH(R88,装备突破!E$6:E$22,0)-1,MATCH(R88,装备突破!E$6:E$22,1))))))</f>
        <v>3</v>
      </c>
      <c r="Y88" s="109">
        <f>IF(S88=0,0,IF(S88&gt;MAX(装备突破!F$6:F$22),MAX(装备突破!F$6:F$22),IF(S88=0,0,IF(S88&lt;装备突破!F$6,0,IFERROR(MATCH(S88,装备突破!F$6:F$22,0)-1,MATCH(S88,装备突破!F$6:F$22,1))))))</f>
        <v>3</v>
      </c>
      <c r="Z88" s="109">
        <f>IF(T88=0,0,IF(T88&gt;MAX(装备突破!G$6:G$22),MAX(装备突破!G$6:G$22),IF(T88=0,0,IF(T88&lt;装备突破!G$6,0,IFERROR(MATCH(T88,装备突破!G$6:G$22,0)-1,MATCH(T88,装备突破!G$6:G$22,1))))))</f>
        <v>0</v>
      </c>
      <c r="AA88" s="109">
        <f>IF(U88=0,0,IF(U88&gt;MAX(装备突破!H$6:H$22),MAX(装备突破!H$6:H$22),IF(U88=0,0,IF(U88&lt;装备突破!H$6,0,IFERROR(MATCH(U88,装备突破!H$6:H$22,0)-1,MATCH(U88,装备突破!H$6:H$22,1))))))</f>
        <v>0</v>
      </c>
      <c r="AB88" s="109">
        <f>IF(V88=0,0,IF(V88&gt;MAX(装备突破!I$6:I$22),MAX(装备突破!I$6:I$22),IF(V88=0,0,IF(V88&lt;装备突破!I$6,0,IFERROR(MATCH(V88,装备突破!I$6:I$22,0)-1,MATCH(V88,装备突破!I$6:I$22,1))))))</f>
        <v>0</v>
      </c>
    </row>
    <row r="89" spans="1:28" x14ac:dyDescent="0.15">
      <c r="A89" s="34">
        <v>7</v>
      </c>
      <c r="B89" s="76">
        <f t="shared" si="5"/>
        <v>120</v>
      </c>
      <c r="C89" s="70">
        <f t="shared" si="6"/>
        <v>30</v>
      </c>
      <c r="D89" s="97">
        <f>求节点(节奏总纲!$R$4:$R$163,节奏总纲!$O$4:$O$163,B89)</f>
        <v>74.149428238300118</v>
      </c>
      <c r="E89" s="97">
        <f>IF(SUM(F89:$J89)&gt;=INDEX(前期规划!$G$17:$K$17,MATCH($B$83,前期规划!$G$10:$K$10,0)),0,
IF(SUM(F89:$J89)+INDEX(前期规划!$Y$11:$BB$53,MATCH(节奏预期!$B89,前期规划!$Q$11:$Q$53,0),MATCH(节奏预期!$B$83&amp;节奏预期!E$5,前期规划!$Y$8:$BB$8,0))&gt;=INDEX(前期规划!$G$17:$K$17,MATCH($B$83,前期规划!$G$10:$K$10,0)),INDEX(前期规划!$G$17:$K$17,MATCH($B$83,前期规划!$G$10:$K$10,0))-SUM(F89:$J89),
INDEX(前期规划!$Y$11:$BB$53,MATCH(节奏预期!$B89,前期规划!$Q$11:$Q$53,0),MATCH(节奏预期!$B$83&amp;节奏预期!E$5,前期规划!$Y$8:$BB$8,0))))</f>
        <v>0</v>
      </c>
      <c r="F89" s="97">
        <f>IF(SUM(G89:$J89)&gt;=INDEX(前期规划!$G$17:$K$17,MATCH($B$83,前期规划!$G$10:$K$10,0)),0,
IF(SUM(G89:$J89)+INDEX(前期规划!$Y$11:$BB$53,MATCH(节奏预期!$B89,前期规划!$Q$11:$Q$53,0),MATCH(节奏预期!$B$83&amp;节奏预期!F$5,前期规划!$Y$8:$BB$8,0))&gt;=INDEX(前期规划!$G$17:$K$17,MATCH($B$83,前期规划!$G$10:$K$10,0)),INDEX(前期规划!$G$17:$K$17,MATCH($B$83,前期规划!$G$10:$K$10,0))-SUM(G89:$J89),
INDEX(前期规划!$Y$11:$BB$53,MATCH(节奏预期!$B89,前期规划!$Q$11:$Q$53,0),MATCH(节奏预期!$B$83&amp;节奏预期!F$5,前期规划!$Y$8:$BB$8,0))))</f>
        <v>2.7777777777777786</v>
      </c>
      <c r="G89" s="97">
        <f>IF(SUM(H89:$J89)&gt;=INDEX(前期规划!$G$17:$K$17,MATCH($B$83,前期规划!$G$10:$K$10,0)),0,
IF(SUM(H89:$J89)+INDEX(前期规划!$Y$11:$BB$53,MATCH(节奏预期!$B89,前期规划!$Q$11:$Q$53,0),MATCH(节奏预期!$B$83&amp;节奏预期!G$5,前期规划!$Y$8:$BB$8,0))&gt;=INDEX(前期规划!$G$17:$K$17,MATCH($B$83,前期规划!$G$10:$K$10,0)),INDEX(前期规划!$G$17:$K$17,MATCH($B$83,前期规划!$G$10:$K$10,0))-SUM(H89:$J89),
INDEX(前期规划!$Y$11:$BB$53,MATCH(节奏预期!$B89,前期规划!$Q$11:$Q$53,0),MATCH(节奏预期!$B$83&amp;节奏预期!G$5,前期规划!$Y$8:$BB$8,0))))</f>
        <v>22.222222222222221</v>
      </c>
      <c r="H89" s="97">
        <f>IF(SUM(I89:$J89)&gt;=INDEX(前期规划!$G$17:$K$17,MATCH($B$83,前期规划!$G$10:$K$10,0)),0,
IF(SUM(I89:$J89)+INDEX(前期规划!$Y$11:$BB$53,MATCH(节奏预期!$B89,前期规划!$Q$11:$Q$53,0),MATCH(节奏预期!$B$83&amp;节奏预期!H$5,前期规划!$Y$8:$BB$8,0))&gt;=INDEX(前期规划!$G$17:$K$17,MATCH($B$83,前期规划!$G$10:$K$10,0)),INDEX(前期规划!$G$17:$K$17,MATCH($B$83,前期规划!$G$10:$K$10,0))-SUM(I89:$J89),
INDEX(前期规划!$Y$11:$BB$53,MATCH(节奏预期!$B89,前期规划!$Q$11:$Q$53,0),MATCH(节奏预期!$B$83&amp;节奏预期!H$5,前期规划!$Y$8:$BB$8,0))))</f>
        <v>0</v>
      </c>
      <c r="I89" s="97">
        <f>IF(SUM(J89:$J89)&gt;=INDEX(前期规划!$G$17:$K$17,MATCH($B$83,前期规划!$G$10:$K$10,0)),0,
IF(SUM(J89:$J89)+INDEX(前期规划!$Y$11:$BB$53,MATCH(节奏预期!$B89,前期规划!$Q$11:$Q$53,0),MATCH(节奏预期!$B$83&amp;节奏预期!I$5,前期规划!$Y$8:$BB$8,0))&gt;=INDEX(前期规划!$G$17:$K$17,MATCH($B$83,前期规划!$G$10:$K$10,0)),INDEX(前期规划!$G$17:$K$17,MATCH($B$83,前期规划!$G$10:$K$10,0))-SUM(J89:$J89),
INDEX(前期规划!$Y$11:$BB$53,MATCH(节奏预期!$B89,前期规划!$Q$11:$Q$53,0),MATCH(节奏预期!$B$83&amp;节奏预期!I$5,前期规划!$Y$8:$BB$8,0))))</f>
        <v>0</v>
      </c>
      <c r="J89" s="97">
        <f>INDEX(前期规划!$Y$11:$BB$53,MATCH(节奏预期!$B89,前期规划!$Q$11:$Q$53,0),MATCH(节奏预期!$B$83&amp;节奏预期!J$5,前期规划!$Y$8:$BB$8,0))</f>
        <v>0</v>
      </c>
      <c r="K89" s="24">
        <f>MIN(求节点(装备产销验证!$B$6:$B$165,装备产销验证!BE$6:BE$165,$D89)/40/IF(RIGHT(K$5,1)="+",1,(MAX(W$6:W89)+1)),1)</f>
        <v>1</v>
      </c>
      <c r="L89" s="24">
        <f>MIN(求节点(装备产销验证!$B$6:$B$165,装备产销验证!BF$6:BF$165,$D89)/40/IF(RIGHT(L$5,1)="+",1,(MAX(X$6:X89)+1)),1)</f>
        <v>0.51402780568059048</v>
      </c>
      <c r="M89" s="24">
        <f>MIN(求节点(装备产销验证!$B$6:$B$165,装备产销验证!BG$6:BG$165,$D89)/40/IF(RIGHT(M$5,1)="+",1,(MAX(Y$6:Y89)+1)),1)</f>
        <v>5.1820565601669276E-2</v>
      </c>
      <c r="N89" s="24">
        <f>MIN(求节点(装备产销验证!$B$6:$B$165,装备产销验证!BH$6:BH$165,$D89)/40/IF(RIGHT(N$5,1)="+",1,(MAX(Z$6:Z89)+1)),1)</f>
        <v>0.1533334495401853</v>
      </c>
      <c r="O89" s="24">
        <f>MIN(求节点(装备产销验证!$B$6:$B$165,装备产销验证!BI$6:BI$165,$D89)/40/IF(RIGHT(O$5,1)="+",1,(MAX(AA$6:AA89)+1)),1)</f>
        <v>2.0550692968074425E-2</v>
      </c>
      <c r="P89" s="24">
        <f>MIN(求节点(装备产销验证!$B$6:$B$165,装备产销验证!BJ$6:BJ$165,$D89)/40/IF(RIGHT(P$5,1)="+",1,(MAX(AB$6:AB89)+1)),1)</f>
        <v>1.8686630802894486E-2</v>
      </c>
      <c r="Q89" s="79">
        <f>IF(E89=0,0,MIN(INDEX(前期规划!$C$48:$C$53,MATCH(Q$5,前期规划!$B$48:$B$53,0)),INDEX(前期规划!$BC$11:$BG$53,MATCH($B89,前期规划!$Q$11:$Q$53,0),MATCH(节奏预期!$B$83,前期规划!$BC$10:$BG$10,0))))</f>
        <v>0</v>
      </c>
      <c r="R89" s="79">
        <f>IF(F89=0,0,MIN(INDEX(前期规划!$C$48:$C$53,MATCH(R$5,前期规划!$B$48:$B$53,0)),INDEX(前期规划!$BC$11:$BG$53,MATCH($B89,前期规划!$Q$11:$Q$53,0),MATCH(节奏预期!$B$83,前期规划!$BC$10:$BG$10,0))))</f>
        <v>40</v>
      </c>
      <c r="S89" s="79">
        <f>IF(G89=0,0,MIN(INDEX(前期规划!$C$48:$C$53,MATCH(S$5,前期规划!$B$48:$B$53,0)),INDEX(前期规划!$BC$11:$BG$53,MATCH($B89,前期规划!$Q$11:$Q$53,0),MATCH(节奏预期!$B$83,前期规划!$BC$10:$BG$10,0))))</f>
        <v>43.333333333333336</v>
      </c>
      <c r="T89" s="79">
        <f>IF(H89=0,0,MIN(INDEX(前期规划!$C$48:$C$53,MATCH(T$5,前期规划!$B$48:$B$53,0)),INDEX(前期规划!$BC$11:$BG$53,MATCH($B89,前期规划!$Q$11:$Q$53,0),MATCH(节奏预期!$B$83,前期规划!$BC$10:$BG$10,0))))</f>
        <v>0</v>
      </c>
      <c r="U89" s="79">
        <f>IF(I89=0,0,MIN(INDEX(前期规划!$C$48:$C$53,MATCH(U$5,前期规划!$B$48:$B$53,0)),INDEX(前期规划!$BC$11:$BG$53,MATCH($B89,前期规划!$Q$11:$Q$53,0),MATCH(节奏预期!$B$83,前期规划!$BC$10:$BG$10,0))))</f>
        <v>0</v>
      </c>
      <c r="V89" s="79">
        <f>IF(J89=0,0,MIN(INDEX(前期规划!$C$48:$C$53,MATCH(V$5,前期规划!$B$48:$B$53,0)),INDEX(前期规划!$BC$11:$BG$53,MATCH($B89,前期规划!$Q$11:$Q$53,0),MATCH(节奏预期!$B$83,前期规划!$BC$10:$BG$10,0))))</f>
        <v>0</v>
      </c>
      <c r="W89" s="109">
        <f>IF(Q89=0,0,IF(Q89&gt;MAX(装备突破!D$6:D$22),MAX(装备突破!D$6:D$22),IF(Q89=0,0,IF(Q89&lt;装备突破!D$6,0,IFERROR(MATCH(Q89,装备突破!D$6:D$22,0)-1,MATCH(Q89,装备突破!D$6:D$22,1))))))</f>
        <v>0</v>
      </c>
      <c r="X89" s="109">
        <f>IF(R89=0,0,IF(R89&gt;MAX(装备突破!E$6:E$22),MAX(装备突破!E$6:E$22),IF(R89=0,0,IF(R89&lt;装备突破!E$6,0,IFERROR(MATCH(R89,装备突破!E$6:E$22,0)-1,MATCH(R89,装备突破!E$6:E$22,1))))))</f>
        <v>3</v>
      </c>
      <c r="Y89" s="109">
        <f>IF(S89=0,0,IF(S89&gt;MAX(装备突破!F$6:F$22),MAX(装备突破!F$6:F$22),IF(S89=0,0,IF(S89&lt;装备突破!F$6,0,IFERROR(MATCH(S89,装备突破!F$6:F$22,0)-1,MATCH(S89,装备突破!F$6:F$22,1))))))</f>
        <v>4</v>
      </c>
      <c r="Z89" s="109">
        <f>IF(T89=0,0,IF(T89&gt;MAX(装备突破!G$6:G$22),MAX(装备突破!G$6:G$22),IF(T89=0,0,IF(T89&lt;装备突破!G$6,0,IFERROR(MATCH(T89,装备突破!G$6:G$22,0)-1,MATCH(T89,装备突破!G$6:G$22,1))))))</f>
        <v>0</v>
      </c>
      <c r="AA89" s="109">
        <f>IF(U89=0,0,IF(U89&gt;MAX(装备突破!H$6:H$22),MAX(装备突破!H$6:H$22),IF(U89=0,0,IF(U89&lt;装备突破!H$6,0,IFERROR(MATCH(U89,装备突破!H$6:H$22,0)-1,MATCH(U89,装备突破!H$6:H$22,1))))))</f>
        <v>0</v>
      </c>
      <c r="AB89" s="109">
        <f>IF(V89=0,0,IF(V89&gt;MAX(装备突破!I$6:I$22),MAX(装备突破!I$6:I$22),IF(V89=0,0,IF(V89&lt;装备突破!I$6,0,IFERROR(MATCH(V89,装备突破!I$6:I$22,0)-1,MATCH(V89,装备突破!I$6:I$22,1))))))</f>
        <v>0</v>
      </c>
    </row>
    <row r="90" spans="1:28" x14ac:dyDescent="0.15">
      <c r="A90" s="34">
        <v>8</v>
      </c>
      <c r="B90" s="76">
        <f t="shared" si="5"/>
        <v>150</v>
      </c>
      <c r="C90" s="70">
        <f t="shared" si="6"/>
        <v>30</v>
      </c>
      <c r="D90" s="97">
        <f>求节点(节奏总纲!$R$4:$R$163,节奏总纲!$O$4:$O$163,B90)</f>
        <v>77.324097991611154</v>
      </c>
      <c r="E90" s="97">
        <f>IF(SUM(F90:$J90)&gt;=INDEX(前期规划!$G$17:$K$17,MATCH($B$83,前期规划!$G$10:$K$10,0)),0,
IF(SUM(F90:$J90)+INDEX(前期规划!$Y$11:$BB$53,MATCH(节奏预期!$B90,前期规划!$Q$11:$Q$53,0),MATCH(节奏预期!$B$83&amp;节奏预期!E$5,前期规划!$Y$8:$BB$8,0))&gt;=INDEX(前期规划!$G$17:$K$17,MATCH($B$83,前期规划!$G$10:$K$10,0)),INDEX(前期规划!$G$17:$K$17,MATCH($B$83,前期规划!$G$10:$K$10,0))-SUM(F90:$J90),
INDEX(前期规划!$Y$11:$BB$53,MATCH(节奏预期!$B90,前期规划!$Q$11:$Q$53,0),MATCH(节奏预期!$B$83&amp;节奏预期!E$5,前期规划!$Y$8:$BB$8,0))))</f>
        <v>0</v>
      </c>
      <c r="F90" s="97">
        <f>IF(SUM(G90:$J90)&gt;=INDEX(前期规划!$G$17:$K$17,MATCH($B$83,前期规划!$G$10:$K$10,0)),0,
IF(SUM(G90:$J90)+INDEX(前期规划!$Y$11:$BB$53,MATCH(节奏预期!$B90,前期规划!$Q$11:$Q$53,0),MATCH(节奏预期!$B$83&amp;节奏预期!F$5,前期规划!$Y$8:$BB$8,0))&gt;=INDEX(前期规划!$G$17:$K$17,MATCH($B$83,前期规划!$G$10:$K$10,0)),INDEX(前期规划!$G$17:$K$17,MATCH($B$83,前期规划!$G$10:$K$10,0))-SUM(G90:$J90),
INDEX(前期规划!$Y$11:$BB$53,MATCH(节奏预期!$B90,前期规划!$Q$11:$Q$53,0),MATCH(节奏预期!$B$83&amp;节奏预期!F$5,前期规划!$Y$8:$BB$8,0))))</f>
        <v>0</v>
      </c>
      <c r="G90" s="97">
        <f>IF(SUM(H90:$J90)&gt;=INDEX(前期规划!$G$17:$K$17,MATCH($B$83,前期规划!$G$10:$K$10,0)),0,
IF(SUM(H90:$J90)+INDEX(前期规划!$Y$11:$BB$53,MATCH(节奏预期!$B90,前期规划!$Q$11:$Q$53,0),MATCH(节奏预期!$B$83&amp;节奏预期!G$5,前期规划!$Y$8:$BB$8,0))&gt;=INDEX(前期规划!$G$17:$K$17,MATCH($B$83,前期规划!$G$10:$K$10,0)),INDEX(前期规划!$G$17:$K$17,MATCH($B$83,前期规划!$G$10:$K$10,0))-SUM(H90:$J90),
INDEX(前期规划!$Y$11:$BB$53,MATCH(节奏预期!$B90,前期规划!$Q$11:$Q$53,0),MATCH(节奏预期!$B$83&amp;节奏预期!G$5,前期规划!$Y$8:$BB$8,0))))</f>
        <v>13.888888888888889</v>
      </c>
      <c r="H90" s="97">
        <f>IF(SUM(I90:$J90)&gt;=INDEX(前期规划!$G$17:$K$17,MATCH($B$83,前期规划!$G$10:$K$10,0)),0,
IF(SUM(I90:$J90)+INDEX(前期规划!$Y$11:$BB$53,MATCH(节奏预期!$B90,前期规划!$Q$11:$Q$53,0),MATCH(节奏预期!$B$83&amp;节奏预期!H$5,前期规划!$Y$8:$BB$8,0))&gt;=INDEX(前期规划!$G$17:$K$17,MATCH($B$83,前期规划!$G$10:$K$10,0)),INDEX(前期规划!$G$17:$K$17,MATCH($B$83,前期规划!$G$10:$K$10,0))-SUM(I90:$J90),
INDEX(前期规划!$Y$11:$BB$53,MATCH(节奏预期!$B90,前期规划!$Q$11:$Q$53,0),MATCH(节奏预期!$B$83&amp;节奏预期!H$5,前期规划!$Y$8:$BB$8,0))))</f>
        <v>11.111111111111111</v>
      </c>
      <c r="I90" s="97">
        <f>IF(SUM(J90:$J90)&gt;=INDEX(前期规划!$G$17:$K$17,MATCH($B$83,前期规划!$G$10:$K$10,0)),0,
IF(SUM(J90:$J90)+INDEX(前期规划!$Y$11:$BB$53,MATCH(节奏预期!$B90,前期规划!$Q$11:$Q$53,0),MATCH(节奏预期!$B$83&amp;节奏预期!I$5,前期规划!$Y$8:$BB$8,0))&gt;=INDEX(前期规划!$G$17:$K$17,MATCH($B$83,前期规划!$G$10:$K$10,0)),INDEX(前期规划!$G$17:$K$17,MATCH($B$83,前期规划!$G$10:$K$10,0))-SUM(J90:$J90),
INDEX(前期规划!$Y$11:$BB$53,MATCH(节奏预期!$B90,前期规划!$Q$11:$Q$53,0),MATCH(节奏预期!$B$83&amp;节奏预期!I$5,前期规划!$Y$8:$BB$8,0))))</f>
        <v>0</v>
      </c>
      <c r="J90" s="97">
        <f>INDEX(前期规划!$Y$11:$BB$53,MATCH(节奏预期!$B90,前期规划!$Q$11:$Q$53,0),MATCH(节奏预期!$B$83&amp;节奏预期!J$5,前期规划!$Y$8:$BB$8,0))</f>
        <v>0</v>
      </c>
      <c r="K90" s="24">
        <f>MIN(求节点(装备产销验证!$B$6:$B$165,装备产销验证!BE$6:BE$165,$D90)/40/IF(RIGHT(K$5,1)="+",1,(MAX(W$6:W90)+1)),1)</f>
        <v>1</v>
      </c>
      <c r="L90" s="24">
        <f>MIN(求节点(装备产销验证!$B$6:$B$165,装备产销验证!BF$6:BF$165,$D90)/40/IF(RIGHT(L$5,1)="+",1,(MAX(X$6:X90)+1)),1)</f>
        <v>0.68684904253392953</v>
      </c>
      <c r="M90" s="24">
        <f>MIN(求节点(装备产销验证!$B$6:$B$165,装备产销验证!BG$6:BG$165,$D90)/40/IF(RIGHT(M$5,1)="+",1,(MAX(Y$6:Y90)+1)),1)</f>
        <v>7.3234260635640411E-2</v>
      </c>
      <c r="N90" s="24">
        <f>MIN(求节点(装备产销验证!$B$6:$B$165,装备产销验证!BH$6:BH$165,$D90)/40/IF(RIGHT(N$5,1)="+",1,(MAX(Z$6:Z90)+1)),1)</f>
        <v>0.19198456733446218</v>
      </c>
      <c r="O90" s="24">
        <f>MIN(求节点(装备产销验证!$B$6:$B$165,装备产销验证!BI$6:BI$165,$D90)/40/IF(RIGHT(O$5,1)="+",1,(MAX(AA$6:AA90)+1)),1)</f>
        <v>2.994952407879891E-2</v>
      </c>
      <c r="P90" s="24">
        <f>MIN(求节点(装备产销验证!$B$6:$B$165,装备产销验证!BJ$6:BJ$165,$D90)/40/IF(RIGHT(P$5,1)="+",1,(MAX(AB$6:AB90)+1)),1)</f>
        <v>3.7241187337124435E-2</v>
      </c>
      <c r="Q90" s="79">
        <f>IF(E90=0,0,MIN(INDEX(前期规划!$C$48:$C$53,MATCH(Q$5,前期规划!$B$48:$B$53,0)),INDEX(前期规划!$BC$11:$BG$53,MATCH($B90,前期规划!$Q$11:$Q$53,0),MATCH(节奏预期!$B$83,前期规划!$BC$10:$BG$10,0))))</f>
        <v>0</v>
      </c>
      <c r="R90" s="79">
        <f>IF(F90=0,0,MIN(INDEX(前期规划!$C$48:$C$53,MATCH(R$5,前期规划!$B$48:$B$53,0)),INDEX(前期规划!$BC$11:$BG$53,MATCH($B90,前期规划!$Q$11:$Q$53,0),MATCH(节奏预期!$B$83,前期规划!$BC$10:$BG$10,0))))</f>
        <v>0</v>
      </c>
      <c r="S90" s="79">
        <f>IF(G90=0,0,MIN(INDEX(前期规划!$C$48:$C$53,MATCH(S$5,前期规划!$B$48:$B$53,0)),INDEX(前期规划!$BC$11:$BG$53,MATCH($B90,前期规划!$Q$11:$Q$53,0),MATCH(节奏预期!$B$83,前期规划!$BC$10:$BG$10,0))))</f>
        <v>47.5</v>
      </c>
      <c r="T90" s="79">
        <f>IF(H90=0,0,MIN(INDEX(前期规划!$C$48:$C$53,MATCH(T$5,前期规划!$B$48:$B$53,0)),INDEX(前期规划!$BC$11:$BG$53,MATCH($B90,前期规划!$Q$11:$Q$53,0),MATCH(节奏预期!$B$83,前期规划!$BC$10:$BG$10,0))))</f>
        <v>47.5</v>
      </c>
      <c r="U90" s="79">
        <f>IF(I90=0,0,MIN(INDEX(前期规划!$C$48:$C$53,MATCH(U$5,前期规划!$B$48:$B$53,0)),INDEX(前期规划!$BC$11:$BG$53,MATCH($B90,前期规划!$Q$11:$Q$53,0),MATCH(节奏预期!$B$83,前期规划!$BC$10:$BG$10,0))))</f>
        <v>0</v>
      </c>
      <c r="V90" s="79">
        <f>IF(J90=0,0,MIN(INDEX(前期规划!$C$48:$C$53,MATCH(V$5,前期规划!$B$48:$B$53,0)),INDEX(前期规划!$BC$11:$BG$53,MATCH($B90,前期规划!$Q$11:$Q$53,0),MATCH(节奏预期!$B$83,前期规划!$BC$10:$BG$10,0))))</f>
        <v>0</v>
      </c>
      <c r="W90" s="109">
        <f>IF(Q90=0,0,IF(Q90&gt;MAX(装备突破!D$6:D$22),MAX(装备突破!D$6:D$22),IF(Q90=0,0,IF(Q90&lt;装备突破!D$6,0,IFERROR(MATCH(Q90,装备突破!D$6:D$22,0)-1,MATCH(Q90,装备突破!D$6:D$22,1))))))</f>
        <v>0</v>
      </c>
      <c r="X90" s="109">
        <f>IF(R90=0,0,IF(R90&gt;MAX(装备突破!E$6:E$22),MAX(装备突破!E$6:E$22),IF(R90=0,0,IF(R90&lt;装备突破!E$6,0,IFERROR(MATCH(R90,装备突破!E$6:E$22,0)-1,MATCH(R90,装备突破!E$6:E$22,1))))))</f>
        <v>0</v>
      </c>
      <c r="Y90" s="109">
        <f>IF(S90=0,0,IF(S90&gt;MAX(装备突破!F$6:F$22),MAX(装备突破!F$6:F$22),IF(S90=0,0,IF(S90&lt;装备突破!F$6,0,IFERROR(MATCH(S90,装备突破!F$6:F$22,0)-1,MATCH(S90,装备突破!F$6:F$22,1))))))</f>
        <v>4</v>
      </c>
      <c r="Z90" s="109">
        <f>IF(T90=0,0,IF(T90&gt;MAX(装备突破!G$6:G$22),MAX(装备突破!G$6:G$22),IF(T90=0,0,IF(T90&lt;装备突破!G$6,0,IFERROR(MATCH(T90,装备突破!G$6:G$22,0)-1,MATCH(T90,装备突破!G$6:G$22,1))))))</f>
        <v>4</v>
      </c>
      <c r="AA90" s="109">
        <f>IF(U90=0,0,IF(U90&gt;MAX(装备突破!H$6:H$22),MAX(装备突破!H$6:H$22),IF(U90=0,0,IF(U90&lt;装备突破!H$6,0,IFERROR(MATCH(U90,装备突破!H$6:H$22,0)-1,MATCH(U90,装备突破!H$6:H$22,1))))))</f>
        <v>0</v>
      </c>
      <c r="AB90" s="109">
        <f>IF(V90=0,0,IF(V90&gt;MAX(装备突破!I$6:I$22),MAX(装备突破!I$6:I$22),IF(V90=0,0,IF(V90&lt;装备突破!I$6,0,IFERROR(MATCH(V90,装备突破!I$6:I$22,0)-1,MATCH(V90,装备突破!I$6:I$22,1))))))</f>
        <v>0</v>
      </c>
    </row>
    <row r="91" spans="1:28" x14ac:dyDescent="0.15">
      <c r="A91" s="34">
        <v>9</v>
      </c>
      <c r="B91" s="76">
        <f t="shared" si="5"/>
        <v>180</v>
      </c>
      <c r="C91" s="70">
        <f t="shared" si="6"/>
        <v>30</v>
      </c>
      <c r="D91" s="97">
        <f>求节点(节奏总纲!$R$4:$R$163,节奏总纲!$O$4:$O$163,B91)</f>
        <v>79.97103607409106</v>
      </c>
      <c r="E91" s="97">
        <f>IF(SUM(F91:$J91)&gt;=INDEX(前期规划!$G$17:$K$17,MATCH($B$83,前期规划!$G$10:$K$10,0)),0,
IF(SUM(F91:$J91)+INDEX(前期规划!$Y$11:$BB$53,MATCH(节奏预期!$B91,前期规划!$Q$11:$Q$53,0),MATCH(节奏预期!$B$83&amp;节奏预期!E$5,前期规划!$Y$8:$BB$8,0))&gt;=INDEX(前期规划!$G$17:$K$17,MATCH($B$83,前期规划!$G$10:$K$10,0)),INDEX(前期规划!$G$17:$K$17,MATCH($B$83,前期规划!$G$10:$K$10,0))-SUM(F91:$J91),
INDEX(前期规划!$Y$11:$BB$53,MATCH(节奏预期!$B91,前期规划!$Q$11:$Q$53,0),MATCH(节奏预期!$B$83&amp;节奏预期!E$5,前期规划!$Y$8:$BB$8,0))))</f>
        <v>0</v>
      </c>
      <c r="F91" s="97">
        <f>IF(SUM(G91:$J91)&gt;=INDEX(前期规划!$G$17:$K$17,MATCH($B$83,前期规划!$G$10:$K$10,0)),0,
IF(SUM(G91:$J91)+INDEX(前期规划!$Y$11:$BB$53,MATCH(节奏预期!$B91,前期规划!$Q$11:$Q$53,0),MATCH(节奏预期!$B$83&amp;节奏预期!F$5,前期规划!$Y$8:$BB$8,0))&gt;=INDEX(前期规划!$G$17:$K$17,MATCH($B$83,前期规划!$G$10:$K$10,0)),INDEX(前期规划!$G$17:$K$17,MATCH($B$83,前期规划!$G$10:$K$10,0))-SUM(G91:$J91),
INDEX(前期规划!$Y$11:$BB$53,MATCH(节奏预期!$B91,前期规划!$Q$11:$Q$53,0),MATCH(节奏预期!$B$83&amp;节奏预期!F$5,前期规划!$Y$8:$BB$8,0))))</f>
        <v>0</v>
      </c>
      <c r="G91" s="97">
        <f>IF(SUM(H91:$J91)&gt;=INDEX(前期规划!$G$17:$K$17,MATCH($B$83,前期规划!$G$10:$K$10,0)),0,
IF(SUM(H91:$J91)+INDEX(前期规划!$Y$11:$BB$53,MATCH(节奏预期!$B91,前期规划!$Q$11:$Q$53,0),MATCH(节奏预期!$B$83&amp;节奏预期!G$5,前期规划!$Y$8:$BB$8,0))&gt;=INDEX(前期规划!$G$17:$K$17,MATCH($B$83,前期规划!$G$10:$K$10,0)),INDEX(前期规划!$G$17:$K$17,MATCH($B$83,前期规划!$G$10:$K$10,0))-SUM(H91:$J91),
INDEX(前期规划!$Y$11:$BB$53,MATCH(节奏预期!$B91,前期规划!$Q$11:$Q$53,0),MATCH(节奏预期!$B$83&amp;节奏预期!G$5,前期规划!$Y$8:$BB$8,0))))</f>
        <v>0</v>
      </c>
      <c r="H91" s="97">
        <f>IF(SUM(I91:$J91)&gt;=INDEX(前期规划!$G$17:$K$17,MATCH($B$83,前期规划!$G$10:$K$10,0)),0,
IF(SUM(I91:$J91)+INDEX(前期规划!$Y$11:$BB$53,MATCH(节奏预期!$B91,前期规划!$Q$11:$Q$53,0),MATCH(节奏预期!$B$83&amp;节奏预期!H$5,前期规划!$Y$8:$BB$8,0))&gt;=INDEX(前期规划!$G$17:$K$17,MATCH($B$83,前期规划!$G$10:$K$10,0)),INDEX(前期规划!$G$17:$K$17,MATCH($B$83,前期规划!$G$10:$K$10,0))-SUM(I91:$J91),
INDEX(前期规划!$Y$11:$BB$53,MATCH(节奏预期!$B91,前期规划!$Q$11:$Q$53,0),MATCH(节奏预期!$B$83&amp;节奏预期!H$5,前期规划!$Y$8:$BB$8,0))))</f>
        <v>25</v>
      </c>
      <c r="I91" s="97">
        <f>IF(SUM(J91:$J91)&gt;=INDEX(前期规划!$G$17:$K$17,MATCH($B$83,前期规划!$G$10:$K$10,0)),0,
IF(SUM(J91:$J91)+INDEX(前期规划!$Y$11:$BB$53,MATCH(节奏预期!$B91,前期规划!$Q$11:$Q$53,0),MATCH(节奏预期!$B$83&amp;节奏预期!I$5,前期规划!$Y$8:$BB$8,0))&gt;=INDEX(前期规划!$G$17:$K$17,MATCH($B$83,前期规划!$G$10:$K$10,0)),INDEX(前期规划!$G$17:$K$17,MATCH($B$83,前期规划!$G$10:$K$10,0))-SUM(J91:$J91),
INDEX(前期规划!$Y$11:$BB$53,MATCH(节奏预期!$B91,前期规划!$Q$11:$Q$53,0),MATCH(节奏预期!$B$83&amp;节奏预期!I$5,前期规划!$Y$8:$BB$8,0))))</f>
        <v>0</v>
      </c>
      <c r="J91" s="97">
        <f>INDEX(前期规划!$Y$11:$BB$53,MATCH(节奏预期!$B91,前期规划!$Q$11:$Q$53,0),MATCH(节奏预期!$B$83&amp;节奏预期!J$5,前期规划!$Y$8:$BB$8,0))</f>
        <v>0</v>
      </c>
      <c r="K91" s="24">
        <f>MIN(求节点(装备产销验证!$B$6:$B$165,装备产销验证!BE$6:BE$165,$D91)/40/IF(RIGHT(K$5,1)="+",1,(MAX(W$6:W91)+1)),1)</f>
        <v>1</v>
      </c>
      <c r="L91" s="24">
        <f>MIN(求节点(装备产销验证!$B$6:$B$165,装备产销验证!BF$6:BF$165,$D91)/40/IF(RIGHT(L$5,1)="+",1,(MAX(X$6:X91)+1)),1)</f>
        <v>0.83506505495620631</v>
      </c>
      <c r="M91" s="24">
        <f>MIN(求节点(装备产销验证!$B$6:$B$165,装备产销验证!BG$6:BG$165,$D91)/40/IF(RIGHT(M$5,1)="+",1,(MAX(Y$6:Y91)+1)),1)</f>
        <v>0.10002555605594085</v>
      </c>
      <c r="N91" s="24">
        <f>MIN(求节点(装备产销验证!$B$6:$B$165,装备产销验证!BH$6:BH$165,$D91)/40/IF(RIGHT(N$5,1)="+",1,(MAX(Z$6:Z91)+1)),1)</f>
        <v>0.23337681493053081</v>
      </c>
      <c r="O91" s="24">
        <f>MIN(求节点(装备产销验证!$B$6:$B$165,装备产销验证!BI$6:BI$165,$D91)/40/IF(RIGHT(O$5,1)="+",1,(MAX(AA$6:AA91)+1)),1)</f>
        <v>3.9229376955651887E-2</v>
      </c>
      <c r="P91" s="24">
        <f>MIN(求节点(装备产销验证!$B$6:$B$165,装备产销验证!BJ$6:BJ$165,$D91)/40/IF(RIGHT(P$5,1)="+",1,(MAX(AB$6:AB91)+1)),1)</f>
        <v>5.5860436256118251E-2</v>
      </c>
      <c r="Q91" s="79">
        <f>IF(E91=0,0,MIN(INDEX(前期规划!$C$48:$C$53,MATCH(Q$5,前期规划!$B$48:$B$53,0)),INDEX(前期规划!$BC$11:$BG$53,MATCH($B91,前期规划!$Q$11:$Q$53,0),MATCH(节奏预期!$B$83,前期规划!$BC$10:$BG$10,0))))</f>
        <v>0</v>
      </c>
      <c r="R91" s="79">
        <f>IF(F91=0,0,MIN(INDEX(前期规划!$C$48:$C$53,MATCH(R$5,前期规划!$B$48:$B$53,0)),INDEX(前期规划!$BC$11:$BG$53,MATCH($B91,前期规划!$Q$11:$Q$53,0),MATCH(节奏预期!$B$83,前期规划!$BC$10:$BG$10,0))))</f>
        <v>0</v>
      </c>
      <c r="S91" s="79">
        <f>IF(G91=0,0,MIN(INDEX(前期规划!$C$48:$C$53,MATCH(S$5,前期规划!$B$48:$B$53,0)),INDEX(前期规划!$BC$11:$BG$53,MATCH($B91,前期规划!$Q$11:$Q$53,0),MATCH(节奏预期!$B$83,前期规划!$BC$10:$BG$10,0))))</f>
        <v>0</v>
      </c>
      <c r="T91" s="79">
        <f>IF(H91=0,0,MIN(INDEX(前期规划!$C$48:$C$53,MATCH(T$5,前期规划!$B$48:$B$53,0)),INDEX(前期规划!$BC$11:$BG$53,MATCH($B91,前期规划!$Q$11:$Q$53,0),MATCH(节奏预期!$B$83,前期规划!$BC$10:$BG$10,0))))</f>
        <v>51.666666666666671</v>
      </c>
      <c r="U91" s="79">
        <f>IF(I91=0,0,MIN(INDEX(前期规划!$C$48:$C$53,MATCH(U$5,前期规划!$B$48:$B$53,0)),INDEX(前期规划!$BC$11:$BG$53,MATCH($B91,前期规划!$Q$11:$Q$53,0),MATCH(节奏预期!$B$83,前期规划!$BC$10:$BG$10,0))))</f>
        <v>0</v>
      </c>
      <c r="V91" s="79">
        <f>IF(J91=0,0,MIN(INDEX(前期规划!$C$48:$C$53,MATCH(V$5,前期规划!$B$48:$B$53,0)),INDEX(前期规划!$BC$11:$BG$53,MATCH($B91,前期规划!$Q$11:$Q$53,0),MATCH(节奏预期!$B$83,前期规划!$BC$10:$BG$10,0))))</f>
        <v>0</v>
      </c>
      <c r="W91" s="109">
        <f>IF(Q91=0,0,IF(Q91&gt;MAX(装备突破!D$6:D$22),MAX(装备突破!D$6:D$22),IF(Q91=0,0,IF(Q91&lt;装备突破!D$6,0,IFERROR(MATCH(Q91,装备突破!D$6:D$22,0)-1,MATCH(Q91,装备突破!D$6:D$22,1))))))</f>
        <v>0</v>
      </c>
      <c r="X91" s="109">
        <f>IF(R91=0,0,IF(R91&gt;MAX(装备突破!E$6:E$22),MAX(装备突破!E$6:E$22),IF(R91=0,0,IF(R91&lt;装备突破!E$6,0,IFERROR(MATCH(R91,装备突破!E$6:E$22,0)-1,MATCH(R91,装备突破!E$6:E$22,1))))))</f>
        <v>0</v>
      </c>
      <c r="Y91" s="109">
        <f>IF(S91=0,0,IF(S91&gt;MAX(装备突破!F$6:F$22),MAX(装备突破!F$6:F$22),IF(S91=0,0,IF(S91&lt;装备突破!F$6,0,IFERROR(MATCH(S91,装备突破!F$6:F$22,0)-1,MATCH(S91,装备突破!F$6:F$22,1))))))</f>
        <v>0</v>
      </c>
      <c r="Z91" s="109">
        <f>IF(T91=0,0,IF(T91&gt;MAX(装备突破!G$6:G$22),MAX(装备突破!G$6:G$22),IF(T91=0,0,IF(T91&lt;装备突破!G$6,0,IFERROR(MATCH(T91,装备突破!G$6:G$22,0)-1,MATCH(T91,装备突破!G$6:G$22,1))))))</f>
        <v>5</v>
      </c>
      <c r="AA91" s="109">
        <f>IF(U91=0,0,IF(U91&gt;MAX(装备突破!H$6:H$22),MAX(装备突破!H$6:H$22),IF(U91=0,0,IF(U91&lt;装备突破!H$6,0,IFERROR(MATCH(U91,装备突破!H$6:H$22,0)-1,MATCH(U91,装备突破!H$6:H$22,1))))))</f>
        <v>0</v>
      </c>
      <c r="AB91" s="109">
        <f>IF(V91=0,0,IF(V91&gt;MAX(装备突破!I$6:I$22),MAX(装备突破!I$6:I$22),IF(V91=0,0,IF(V91&lt;装备突破!I$6,0,IFERROR(MATCH(V91,装备突破!I$6:I$22,0)-1,MATCH(V91,装备突破!I$6:I$22,1))))))</f>
        <v>0</v>
      </c>
    </row>
    <row r="92" spans="1:28" x14ac:dyDescent="0.15">
      <c r="A92" s="34">
        <v>10</v>
      </c>
      <c r="B92" s="76">
        <f t="shared" si="5"/>
        <v>210</v>
      </c>
      <c r="C92" s="70">
        <f t="shared" si="6"/>
        <v>30</v>
      </c>
      <c r="D92" s="97">
        <f>求节点(节奏总纲!$R$4:$R$163,节奏总纲!$O$4:$O$163,B92)</f>
        <v>82.238672852681816</v>
      </c>
      <c r="E92" s="97">
        <f>IF(SUM(F92:$J92)&gt;=INDEX(前期规划!$G$17:$K$17,MATCH($B$83,前期规划!$G$10:$K$10,0)),0,
IF(SUM(F92:$J92)+INDEX(前期规划!$Y$11:$BB$53,MATCH(节奏预期!$B92,前期规划!$Q$11:$Q$53,0),MATCH(节奏预期!$B$83&amp;节奏预期!E$5,前期规划!$Y$8:$BB$8,0))&gt;=INDEX(前期规划!$G$17:$K$17,MATCH($B$83,前期规划!$G$10:$K$10,0)),INDEX(前期规划!$G$17:$K$17,MATCH($B$83,前期规划!$G$10:$K$10,0))-SUM(F92:$J92),
INDEX(前期规划!$Y$11:$BB$53,MATCH(节奏预期!$B92,前期规划!$Q$11:$Q$53,0),MATCH(节奏预期!$B$83&amp;节奏预期!E$5,前期规划!$Y$8:$BB$8,0))))</f>
        <v>0</v>
      </c>
      <c r="F92" s="97">
        <f>IF(SUM(G92:$J92)&gt;=INDEX(前期规划!$G$17:$K$17,MATCH($B$83,前期规划!$G$10:$K$10,0)),0,
IF(SUM(G92:$J92)+INDEX(前期规划!$Y$11:$BB$53,MATCH(节奏预期!$B92,前期规划!$Q$11:$Q$53,0),MATCH(节奏预期!$B$83&amp;节奏预期!F$5,前期规划!$Y$8:$BB$8,0))&gt;=INDEX(前期规划!$G$17:$K$17,MATCH($B$83,前期规划!$G$10:$K$10,0)),INDEX(前期规划!$G$17:$K$17,MATCH($B$83,前期规划!$G$10:$K$10,0))-SUM(G92:$J92),
INDEX(前期规划!$Y$11:$BB$53,MATCH(节奏预期!$B92,前期规划!$Q$11:$Q$53,0),MATCH(节奏预期!$B$83&amp;节奏预期!F$5,前期规划!$Y$8:$BB$8,0))))</f>
        <v>0</v>
      </c>
      <c r="G92" s="97">
        <f>IF(SUM(H92:$J92)&gt;=INDEX(前期规划!$G$17:$K$17,MATCH($B$83,前期规划!$G$10:$K$10,0)),0,
IF(SUM(H92:$J92)+INDEX(前期规划!$Y$11:$BB$53,MATCH(节奏预期!$B92,前期规划!$Q$11:$Q$53,0),MATCH(节奏预期!$B$83&amp;节奏预期!G$5,前期规划!$Y$8:$BB$8,0))&gt;=INDEX(前期规划!$G$17:$K$17,MATCH($B$83,前期规划!$G$10:$K$10,0)),INDEX(前期规划!$G$17:$K$17,MATCH($B$83,前期规划!$G$10:$K$10,0))-SUM(H92:$J92),
INDEX(前期规划!$Y$11:$BB$53,MATCH(节奏预期!$B92,前期规划!$Q$11:$Q$53,0),MATCH(节奏预期!$B$83&amp;节奏预期!G$5,前期规划!$Y$8:$BB$8,0))))</f>
        <v>0</v>
      </c>
      <c r="H92" s="97">
        <f>IF(SUM(I92:$J92)&gt;=INDEX(前期规划!$G$17:$K$17,MATCH($B$83,前期规划!$G$10:$K$10,0)),0,
IF(SUM(I92:$J92)+INDEX(前期规划!$Y$11:$BB$53,MATCH(节奏预期!$B92,前期规划!$Q$11:$Q$53,0),MATCH(节奏预期!$B$83&amp;节奏预期!H$5,前期规划!$Y$8:$BB$8,0))&gt;=INDEX(前期规划!$G$17:$K$17,MATCH($B$83,前期规划!$G$10:$K$10,0)),INDEX(前期规划!$G$17:$K$17,MATCH($B$83,前期规划!$G$10:$K$10,0))-SUM(I92:$J92),
INDEX(前期规划!$Y$11:$BB$53,MATCH(节奏预期!$B92,前期规划!$Q$11:$Q$53,0),MATCH(节奏预期!$B$83&amp;节奏预期!H$5,前期规划!$Y$8:$BB$8,0))))</f>
        <v>22.916666666666668</v>
      </c>
      <c r="I92" s="97">
        <f>IF(SUM(J92:$J92)&gt;=INDEX(前期规划!$G$17:$K$17,MATCH($B$83,前期规划!$G$10:$K$10,0)),0,
IF(SUM(J92:$J92)+INDEX(前期规划!$Y$11:$BB$53,MATCH(节奏预期!$B92,前期规划!$Q$11:$Q$53,0),MATCH(节奏预期!$B$83&amp;节奏预期!I$5,前期规划!$Y$8:$BB$8,0))&gt;=INDEX(前期规划!$G$17:$K$17,MATCH($B$83,前期规划!$G$10:$K$10,0)),INDEX(前期规划!$G$17:$K$17,MATCH($B$83,前期规划!$G$10:$K$10,0))-SUM(J92:$J92),
INDEX(前期规划!$Y$11:$BB$53,MATCH(节奏预期!$B92,前期规划!$Q$11:$Q$53,0),MATCH(节奏预期!$B$83&amp;节奏预期!I$5,前期规划!$Y$8:$BB$8,0))))</f>
        <v>2.083333333333333</v>
      </c>
      <c r="J92" s="97">
        <f>INDEX(前期规划!$Y$11:$BB$53,MATCH(节奏预期!$B92,前期规划!$Q$11:$Q$53,0),MATCH(节奏预期!$B$83&amp;节奏预期!J$5,前期规划!$Y$8:$BB$8,0))</f>
        <v>0</v>
      </c>
      <c r="K92" s="24">
        <f>MIN(求节点(装备产销验证!$B$6:$B$165,装备产销验证!BE$6:BE$165,$D92)/40/IF(RIGHT(K$5,1)="+",1,(MAX(W$6:W92)+1)),1)</f>
        <v>1</v>
      </c>
      <c r="L92" s="24">
        <f>MIN(求节点(装备产销验证!$B$6:$B$165,装备产销验证!BF$6:BF$165,$D92)/40/IF(RIGHT(L$5,1)="+",1,(MAX(X$6:X92)+1)),1)</f>
        <v>0.96181123099949772</v>
      </c>
      <c r="M92" s="24">
        <f>MIN(求节点(装备产销验证!$B$6:$B$165,装备产销验证!BG$6:BG$165,$D92)/40/IF(RIGHT(M$5,1)="+",1,(MAX(Y$6:Y92)+1)),1)</f>
        <v>0.13330402780995146</v>
      </c>
      <c r="N92" s="24">
        <f>MIN(求节点(装备产销验证!$B$6:$B$165,装备产销验证!BH$6:BH$165,$D92)/40/IF(RIGHT(N$5,1)="+",1,(MAX(Z$6:Z92)+1)),1)</f>
        <v>0.28094719568548016</v>
      </c>
      <c r="O92" s="24">
        <f>MIN(求节点(装备产销验证!$B$6:$B$165,装备产销验证!BI$6:BI$165,$D92)/40/IF(RIGHT(O$5,1)="+",1,(MAX(AA$6:AA92)+1)),1)</f>
        <v>4.9416616405658753E-2</v>
      </c>
      <c r="P92" s="24">
        <f>MIN(求节点(装备产销验证!$B$6:$B$165,装备产销验证!BJ$6:BJ$165,$D92)/40/IF(RIGHT(P$5,1)="+",1,(MAX(AB$6:AB92)+1)),1)</f>
        <v>7.6487519294431303E-2</v>
      </c>
      <c r="Q92" s="79">
        <f>IF(E92=0,0,MIN(INDEX(前期规划!$C$48:$C$53,MATCH(Q$5,前期规划!$B$48:$B$53,0)),INDEX(前期规划!$BC$11:$BG$53,MATCH($B92,前期规划!$Q$11:$Q$53,0),MATCH(节奏预期!$B$83,前期规划!$BC$10:$BG$10,0))))</f>
        <v>0</v>
      </c>
      <c r="R92" s="79">
        <f>IF(F92=0,0,MIN(INDEX(前期规划!$C$48:$C$53,MATCH(R$5,前期规划!$B$48:$B$53,0)),INDEX(前期规划!$BC$11:$BG$53,MATCH($B92,前期规划!$Q$11:$Q$53,0),MATCH(节奏预期!$B$83,前期规划!$BC$10:$BG$10,0))))</f>
        <v>0</v>
      </c>
      <c r="S92" s="79">
        <f>IF(G92=0,0,MIN(INDEX(前期规划!$C$48:$C$53,MATCH(S$5,前期规划!$B$48:$B$53,0)),INDEX(前期规划!$BC$11:$BG$53,MATCH($B92,前期规划!$Q$11:$Q$53,0),MATCH(节奏预期!$B$83,前期规划!$BC$10:$BG$10,0))))</f>
        <v>0</v>
      </c>
      <c r="T92" s="79">
        <f>IF(H92=0,0,MIN(INDEX(前期规划!$C$48:$C$53,MATCH(T$5,前期规划!$B$48:$B$53,0)),INDEX(前期规划!$BC$11:$BG$53,MATCH($B92,前期规划!$Q$11:$Q$53,0),MATCH(节奏预期!$B$83,前期规划!$BC$10:$BG$10,0))))</f>
        <v>55.833333333333336</v>
      </c>
      <c r="U92" s="79">
        <f>IF(I92=0,0,MIN(INDEX(前期规划!$C$48:$C$53,MATCH(U$5,前期规划!$B$48:$B$53,0)),INDEX(前期规划!$BC$11:$BG$53,MATCH($B92,前期规划!$Q$11:$Q$53,0),MATCH(节奏预期!$B$83,前期规划!$BC$10:$BG$10,0))))</f>
        <v>55.833333333333336</v>
      </c>
      <c r="V92" s="79">
        <f>IF(J92=0,0,MIN(INDEX(前期规划!$C$48:$C$53,MATCH(V$5,前期规划!$B$48:$B$53,0)),INDEX(前期规划!$BC$11:$BG$53,MATCH($B92,前期规划!$Q$11:$Q$53,0),MATCH(节奏预期!$B$83,前期规划!$BC$10:$BG$10,0))))</f>
        <v>0</v>
      </c>
      <c r="W92" s="109">
        <f>IF(Q92=0,0,IF(Q92&gt;MAX(装备突破!D$6:D$22),MAX(装备突破!D$6:D$22),IF(Q92=0,0,IF(Q92&lt;装备突破!D$6,0,IFERROR(MATCH(Q92,装备突破!D$6:D$22,0)-1,MATCH(Q92,装备突破!D$6:D$22,1))))))</f>
        <v>0</v>
      </c>
      <c r="X92" s="109">
        <f>IF(R92=0,0,IF(R92&gt;MAX(装备突破!E$6:E$22),MAX(装备突破!E$6:E$22),IF(R92=0,0,IF(R92&lt;装备突破!E$6,0,IFERROR(MATCH(R92,装备突破!E$6:E$22,0)-1,MATCH(R92,装备突破!E$6:E$22,1))))))</f>
        <v>0</v>
      </c>
      <c r="Y92" s="109">
        <f>IF(S92=0,0,IF(S92&gt;MAX(装备突破!F$6:F$22),MAX(装备突破!F$6:F$22),IF(S92=0,0,IF(S92&lt;装备突破!F$6,0,IFERROR(MATCH(S92,装备突破!F$6:F$22,0)-1,MATCH(S92,装备突破!F$6:F$22,1))))))</f>
        <v>0</v>
      </c>
      <c r="Z92" s="109">
        <f>IF(T92=0,0,IF(T92&gt;MAX(装备突破!G$6:G$22),MAX(装备突破!G$6:G$22),IF(T92=0,0,IF(T92&lt;装备突破!G$6,0,IFERROR(MATCH(T92,装备突破!G$6:G$22,0)-1,MATCH(T92,装备突破!G$6:G$22,1))))))</f>
        <v>5</v>
      </c>
      <c r="AA92" s="109">
        <f>IF(U92=0,0,IF(U92&gt;MAX(装备突破!H$6:H$22),MAX(装备突破!H$6:H$22),IF(U92=0,0,IF(U92&lt;装备突破!H$6,0,IFERROR(MATCH(U92,装备突破!H$6:H$22,0)-1,MATCH(U92,装备突破!H$6:H$22,1))))))</f>
        <v>5</v>
      </c>
      <c r="AB92" s="109">
        <f>IF(V92=0,0,IF(V92&gt;MAX(装备突破!I$6:I$22),MAX(装备突破!I$6:I$22),IF(V92=0,0,IF(V92&lt;装备突破!I$6,0,IFERROR(MATCH(V92,装备突破!I$6:I$22,0)-1,MATCH(V92,装备突破!I$6:I$22,1))))))</f>
        <v>0</v>
      </c>
    </row>
    <row r="93" spans="1:28" x14ac:dyDescent="0.15">
      <c r="A93" s="34">
        <v>11</v>
      </c>
      <c r="B93" s="76">
        <f t="shared" si="5"/>
        <v>240</v>
      </c>
      <c r="C93" s="70">
        <f t="shared" si="6"/>
        <v>30</v>
      </c>
      <c r="D93" s="97">
        <f>求节点(节奏总纲!$R$4:$R$163,节奏总纲!$O$4:$O$163,B93)</f>
        <v>84.163908914135135</v>
      </c>
      <c r="E93" s="97">
        <f>IF(SUM(F93:$J93)&gt;=INDEX(前期规划!$G$17:$K$17,MATCH($B$83,前期规划!$G$10:$K$10,0)),0,
IF(SUM(F93:$J93)+INDEX(前期规划!$Y$11:$BB$53,MATCH(节奏预期!$B93,前期规划!$Q$11:$Q$53,0),MATCH(节奏预期!$B$83&amp;节奏预期!E$5,前期规划!$Y$8:$BB$8,0))&gt;=INDEX(前期规划!$G$17:$K$17,MATCH($B$83,前期规划!$G$10:$K$10,0)),INDEX(前期规划!$G$17:$K$17,MATCH($B$83,前期规划!$G$10:$K$10,0))-SUM(F93:$J93),
INDEX(前期规划!$Y$11:$BB$53,MATCH(节奏预期!$B93,前期规划!$Q$11:$Q$53,0),MATCH(节奏预期!$B$83&amp;节奏预期!E$5,前期规划!$Y$8:$BB$8,0))))</f>
        <v>0</v>
      </c>
      <c r="F93" s="97">
        <f>IF(SUM(G93:$J93)&gt;=INDEX(前期规划!$G$17:$K$17,MATCH($B$83,前期规划!$G$10:$K$10,0)),0,
IF(SUM(G93:$J93)+INDEX(前期规划!$Y$11:$BB$53,MATCH(节奏预期!$B93,前期规划!$Q$11:$Q$53,0),MATCH(节奏预期!$B$83&amp;节奏预期!F$5,前期规划!$Y$8:$BB$8,0))&gt;=INDEX(前期规划!$G$17:$K$17,MATCH($B$83,前期规划!$G$10:$K$10,0)),INDEX(前期规划!$G$17:$K$17,MATCH($B$83,前期规划!$G$10:$K$10,0))-SUM(G93:$J93),
INDEX(前期规划!$Y$11:$BB$53,MATCH(节奏预期!$B93,前期规划!$Q$11:$Q$53,0),MATCH(节奏预期!$B$83&amp;节奏预期!F$5,前期规划!$Y$8:$BB$8,0))))</f>
        <v>0</v>
      </c>
      <c r="G93" s="97">
        <f>IF(SUM(H93:$J93)&gt;=INDEX(前期规划!$G$17:$K$17,MATCH($B$83,前期规划!$G$10:$K$10,0)),0,
IF(SUM(H93:$J93)+INDEX(前期规划!$Y$11:$BB$53,MATCH(节奏预期!$B93,前期规划!$Q$11:$Q$53,0),MATCH(节奏预期!$B$83&amp;节奏预期!G$5,前期规划!$Y$8:$BB$8,0))&gt;=INDEX(前期规划!$G$17:$K$17,MATCH($B$83,前期规划!$G$10:$K$10,0)),INDEX(前期规划!$G$17:$K$17,MATCH($B$83,前期规划!$G$10:$K$10,0))-SUM(H93:$J93),
INDEX(前期规划!$Y$11:$BB$53,MATCH(节奏预期!$B93,前期规划!$Q$11:$Q$53,0),MATCH(节奏预期!$B$83&amp;节奏预期!G$5,前期规划!$Y$8:$BB$8,0))))</f>
        <v>0</v>
      </c>
      <c r="H93" s="97">
        <f>IF(SUM(I93:$J93)&gt;=INDEX(前期规划!$G$17:$K$17,MATCH($B$83,前期规划!$G$10:$K$10,0)),0,
IF(SUM(I93:$J93)+INDEX(前期规划!$Y$11:$BB$53,MATCH(节奏预期!$B93,前期规划!$Q$11:$Q$53,0),MATCH(节奏预期!$B$83&amp;节奏预期!H$5,前期规划!$Y$8:$BB$8,0))&gt;=INDEX(前期规划!$G$17:$K$17,MATCH($B$83,前期规划!$G$10:$K$10,0)),INDEX(前期规划!$G$17:$K$17,MATCH($B$83,前期规划!$G$10:$K$10,0))-SUM(I93:$J93),
INDEX(前期规划!$Y$11:$BB$53,MATCH(节奏预期!$B93,前期规划!$Q$11:$Q$53,0),MATCH(节奏预期!$B$83&amp;节奏预期!H$5,前期规划!$Y$8:$BB$8,0))))</f>
        <v>20.833333333333336</v>
      </c>
      <c r="I93" s="97">
        <f>IF(SUM(J93:$J93)&gt;=INDEX(前期规划!$G$17:$K$17,MATCH($B$83,前期规划!$G$10:$K$10,0)),0,
IF(SUM(J93:$J93)+INDEX(前期规划!$Y$11:$BB$53,MATCH(节奏预期!$B93,前期规划!$Q$11:$Q$53,0),MATCH(节奏预期!$B$83&amp;节奏预期!I$5,前期规划!$Y$8:$BB$8,0))&gt;=INDEX(前期规划!$G$17:$K$17,MATCH($B$83,前期规划!$G$10:$K$10,0)),INDEX(前期规划!$G$17:$K$17,MATCH($B$83,前期规划!$G$10:$K$10,0))-SUM(J93:$J93),
INDEX(前期规划!$Y$11:$BB$53,MATCH(节奏预期!$B93,前期规划!$Q$11:$Q$53,0),MATCH(节奏预期!$B$83&amp;节奏预期!I$5,前期规划!$Y$8:$BB$8,0))))</f>
        <v>4.1666666666666661</v>
      </c>
      <c r="J93" s="97">
        <f>INDEX(前期规划!$Y$11:$BB$53,MATCH(节奏预期!$B93,前期规划!$Q$11:$Q$53,0),MATCH(节奏预期!$B$83&amp;节奏预期!J$5,前期规划!$Y$8:$BB$8,0))</f>
        <v>0</v>
      </c>
      <c r="K93" s="24">
        <f>MIN(求节点(装备产销验证!$B$6:$B$165,装备产销验证!BE$6:BE$165,$D93)/40/IF(RIGHT(K$5,1)="+",1,(MAX(W$6:W93)+1)),1)</f>
        <v>1</v>
      </c>
      <c r="L93" s="24">
        <f>MIN(求节点(装备产销验证!$B$6:$B$165,装备产销验证!BF$6:BF$165,$D93)/40/IF(RIGHT(L$5,1)="+",1,(MAX(X$6:X93)+1)),1)</f>
        <v>1</v>
      </c>
      <c r="M93" s="24">
        <f>MIN(求节点(装备产销验证!$B$6:$B$165,装备产销验证!BG$6:BG$165,$D93)/40/IF(RIGHT(M$5,1)="+",1,(MAX(Y$6:Y93)+1)),1)</f>
        <v>0.17030977406784004</v>
      </c>
      <c r="N93" s="24">
        <f>MIN(求节点(装备产销验证!$B$6:$B$165,装备产销验证!BH$6:BH$165,$D93)/40/IF(RIGHT(N$5,1)="+",1,(MAX(Z$6:Z93)+1)),1)</f>
        <v>0.33018835632247961</v>
      </c>
      <c r="O93" s="24">
        <f>MIN(求节点(装备产销验证!$B$6:$B$165,装备产销验证!BI$6:BI$165,$D93)/40/IF(RIGHT(O$5,1)="+",1,(MAX(AA$6:AA93)+1)),1)</f>
        <v>5.9462881173745485E-2</v>
      </c>
      <c r="P93" s="24">
        <f>MIN(求节点(装备产销验证!$B$6:$B$165,装备产销验证!BJ$6:BJ$165,$D93)/40/IF(RIGHT(P$5,1)="+",1,(MAX(AB$6:AB93)+1)),1)</f>
        <v>9.6802658355729626E-2</v>
      </c>
      <c r="Q93" s="79">
        <f>IF(E93=0,0,MIN(INDEX(前期规划!$C$48:$C$53,MATCH(Q$5,前期规划!$B$48:$B$53,0)),INDEX(前期规划!$BC$11:$BG$53,MATCH($B93,前期规划!$Q$11:$Q$53,0),MATCH(节奏预期!$B$83,前期规划!$BC$10:$BG$10,0))))</f>
        <v>0</v>
      </c>
      <c r="R93" s="79">
        <f>IF(F93=0,0,MIN(INDEX(前期规划!$C$48:$C$53,MATCH(R$5,前期规划!$B$48:$B$53,0)),INDEX(前期规划!$BC$11:$BG$53,MATCH($B93,前期规划!$Q$11:$Q$53,0),MATCH(节奏预期!$B$83,前期规划!$BC$10:$BG$10,0))))</f>
        <v>0</v>
      </c>
      <c r="S93" s="79">
        <f>IF(G93=0,0,MIN(INDEX(前期规划!$C$48:$C$53,MATCH(S$5,前期规划!$B$48:$B$53,0)),INDEX(前期规划!$BC$11:$BG$53,MATCH($B93,前期规划!$Q$11:$Q$53,0),MATCH(节奏预期!$B$83,前期规划!$BC$10:$BG$10,0))))</f>
        <v>0</v>
      </c>
      <c r="T93" s="79">
        <f>IF(H93=0,0,MIN(INDEX(前期规划!$C$48:$C$53,MATCH(T$5,前期规划!$B$48:$B$53,0)),INDEX(前期规划!$BC$11:$BG$53,MATCH($B93,前期规划!$Q$11:$Q$53,0),MATCH(节奏预期!$B$83,前期规划!$BC$10:$BG$10,0))))</f>
        <v>60</v>
      </c>
      <c r="U93" s="79">
        <f>IF(I93=0,0,MIN(INDEX(前期规划!$C$48:$C$53,MATCH(U$5,前期规划!$B$48:$B$53,0)),INDEX(前期规划!$BC$11:$BG$53,MATCH($B93,前期规划!$Q$11:$Q$53,0),MATCH(节奏预期!$B$83,前期规划!$BC$10:$BG$10,0))))</f>
        <v>60</v>
      </c>
      <c r="V93" s="79">
        <f>IF(J93=0,0,MIN(INDEX(前期规划!$C$48:$C$53,MATCH(V$5,前期规划!$B$48:$B$53,0)),INDEX(前期规划!$BC$11:$BG$53,MATCH($B93,前期规划!$Q$11:$Q$53,0),MATCH(节奏预期!$B$83,前期规划!$BC$10:$BG$10,0))))</f>
        <v>0</v>
      </c>
      <c r="W93" s="109">
        <f>IF(Q93=0,0,IF(Q93&gt;MAX(装备突破!D$6:D$22),MAX(装备突破!D$6:D$22),IF(Q93=0,0,IF(Q93&lt;装备突破!D$6,0,IFERROR(MATCH(Q93,装备突破!D$6:D$22,0)-1,MATCH(Q93,装备突破!D$6:D$22,1))))))</f>
        <v>0</v>
      </c>
      <c r="X93" s="109">
        <f>IF(R93=0,0,IF(R93&gt;MAX(装备突破!E$6:E$22),MAX(装备突破!E$6:E$22),IF(R93=0,0,IF(R93&lt;装备突破!E$6,0,IFERROR(MATCH(R93,装备突破!E$6:E$22,0)-1,MATCH(R93,装备突破!E$6:E$22,1))))))</f>
        <v>0</v>
      </c>
      <c r="Y93" s="109">
        <f>IF(S93=0,0,IF(S93&gt;MAX(装备突破!F$6:F$22),MAX(装备突破!F$6:F$22),IF(S93=0,0,IF(S93&lt;装备突破!F$6,0,IFERROR(MATCH(S93,装备突破!F$6:F$22,0)-1,MATCH(S93,装备突破!F$6:F$22,1))))))</f>
        <v>0</v>
      </c>
      <c r="Z93" s="109">
        <f>IF(T93=0,0,IF(T93&gt;MAX(装备突破!G$6:G$22),MAX(装备突破!G$6:G$22),IF(T93=0,0,IF(T93&lt;装备突破!G$6,0,IFERROR(MATCH(T93,装备突破!G$6:G$22,0)-1,MATCH(T93,装备突破!G$6:G$22,1))))))</f>
        <v>5</v>
      </c>
      <c r="AA93" s="109">
        <f>IF(U93=0,0,IF(U93&gt;MAX(装备突破!H$6:H$22),MAX(装备突破!H$6:H$22),IF(U93=0,0,IF(U93&lt;装备突破!H$6,0,IFERROR(MATCH(U93,装备突破!H$6:H$22,0)-1,MATCH(U93,装备突破!H$6:H$22,1))))))</f>
        <v>5</v>
      </c>
      <c r="AB93" s="109">
        <f>IF(V93=0,0,IF(V93&gt;MAX(装备突破!I$6:I$22),MAX(装备突破!I$6:I$22),IF(V93=0,0,IF(V93&lt;装备突破!I$6,0,IFERROR(MATCH(V93,装备突破!I$6:I$22,0)-1,MATCH(V93,装备突破!I$6:I$22,1))))))</f>
        <v>0</v>
      </c>
    </row>
    <row r="94" spans="1:28" x14ac:dyDescent="0.15">
      <c r="A94" s="34">
        <v>12</v>
      </c>
      <c r="B94" s="76">
        <f t="shared" si="5"/>
        <v>270</v>
      </c>
      <c r="C94" s="70">
        <f t="shared" si="6"/>
        <v>30</v>
      </c>
      <c r="D94" s="97">
        <f>求节点(节奏总纲!$R$4:$R$163,节奏总纲!$O$4:$O$163,B94)</f>
        <v>85.878108880436827</v>
      </c>
      <c r="E94" s="97">
        <f>IF(SUM(F94:$J94)&gt;=INDEX(前期规划!$G$17:$K$17,MATCH($B$83,前期规划!$G$10:$K$10,0)),0,
IF(SUM(F94:$J94)+INDEX(前期规划!$Y$11:$BB$53,MATCH(节奏预期!$B94,前期规划!$Q$11:$Q$53,0),MATCH(节奏预期!$B$83&amp;节奏预期!E$5,前期规划!$Y$8:$BB$8,0))&gt;=INDEX(前期规划!$G$17:$K$17,MATCH($B$83,前期规划!$G$10:$K$10,0)),INDEX(前期规划!$G$17:$K$17,MATCH($B$83,前期规划!$G$10:$K$10,0))-SUM(F94:$J94),
INDEX(前期规划!$Y$11:$BB$53,MATCH(节奏预期!$B94,前期规划!$Q$11:$Q$53,0),MATCH(节奏预期!$B$83&amp;节奏预期!E$5,前期规划!$Y$8:$BB$8,0))))</f>
        <v>0</v>
      </c>
      <c r="F94" s="97">
        <f>IF(SUM(G94:$J94)&gt;=INDEX(前期规划!$G$17:$K$17,MATCH($B$83,前期规划!$G$10:$K$10,0)),0,
IF(SUM(G94:$J94)+INDEX(前期规划!$Y$11:$BB$53,MATCH(节奏预期!$B94,前期规划!$Q$11:$Q$53,0),MATCH(节奏预期!$B$83&amp;节奏预期!F$5,前期规划!$Y$8:$BB$8,0))&gt;=INDEX(前期规划!$G$17:$K$17,MATCH($B$83,前期规划!$G$10:$K$10,0)),INDEX(前期规划!$G$17:$K$17,MATCH($B$83,前期规划!$G$10:$K$10,0))-SUM(G94:$J94),
INDEX(前期规划!$Y$11:$BB$53,MATCH(节奏预期!$B94,前期规划!$Q$11:$Q$53,0),MATCH(节奏预期!$B$83&amp;节奏预期!F$5,前期规划!$Y$8:$BB$8,0))))</f>
        <v>0</v>
      </c>
      <c r="G94" s="97">
        <f>IF(SUM(H94:$J94)&gt;=INDEX(前期规划!$G$17:$K$17,MATCH($B$83,前期规划!$G$10:$K$10,0)),0,
IF(SUM(H94:$J94)+INDEX(前期规划!$Y$11:$BB$53,MATCH(节奏预期!$B94,前期规划!$Q$11:$Q$53,0),MATCH(节奏预期!$B$83&amp;节奏预期!G$5,前期规划!$Y$8:$BB$8,0))&gt;=INDEX(前期规划!$G$17:$K$17,MATCH($B$83,前期规划!$G$10:$K$10,0)),INDEX(前期规划!$G$17:$K$17,MATCH($B$83,前期规划!$G$10:$K$10,0))-SUM(H94:$J94),
INDEX(前期规划!$Y$11:$BB$53,MATCH(节奏预期!$B94,前期规划!$Q$11:$Q$53,0),MATCH(节奏预期!$B$83&amp;节奏预期!G$5,前期规划!$Y$8:$BB$8,0))))</f>
        <v>0</v>
      </c>
      <c r="H94" s="97">
        <f>IF(SUM(I94:$J94)&gt;=INDEX(前期规划!$G$17:$K$17,MATCH($B$83,前期规划!$G$10:$K$10,0)),0,
IF(SUM(I94:$J94)+INDEX(前期规划!$Y$11:$BB$53,MATCH(节奏预期!$B94,前期规划!$Q$11:$Q$53,0),MATCH(节奏预期!$B$83&amp;节奏预期!H$5,前期规划!$Y$8:$BB$8,0))&gt;=INDEX(前期规划!$G$17:$K$17,MATCH($B$83,前期规划!$G$10:$K$10,0)),INDEX(前期规划!$G$17:$K$17,MATCH($B$83,前期规划!$G$10:$K$10,0))-SUM(I94:$J94),
INDEX(前期规划!$Y$11:$BB$53,MATCH(节奏预期!$B94,前期规划!$Q$11:$Q$53,0),MATCH(节奏预期!$B$83&amp;节奏预期!H$5,前期规划!$Y$8:$BB$8,0))))</f>
        <v>18.75</v>
      </c>
      <c r="I94" s="97">
        <f>IF(SUM(J94:$J94)&gt;=INDEX(前期规划!$G$17:$K$17,MATCH($B$83,前期规划!$G$10:$K$10,0)),0,
IF(SUM(J94:$J94)+INDEX(前期规划!$Y$11:$BB$53,MATCH(节奏预期!$B94,前期规划!$Q$11:$Q$53,0),MATCH(节奏预期!$B$83&amp;节奏预期!I$5,前期规划!$Y$8:$BB$8,0))&gt;=INDEX(前期规划!$G$17:$K$17,MATCH($B$83,前期规划!$G$10:$K$10,0)),INDEX(前期规划!$G$17:$K$17,MATCH($B$83,前期规划!$G$10:$K$10,0))-SUM(J94:$J94),
INDEX(前期规划!$Y$11:$BB$53,MATCH(节奏预期!$B94,前期规划!$Q$11:$Q$53,0),MATCH(节奏预期!$B$83&amp;节奏预期!I$5,前期规划!$Y$8:$BB$8,0))))</f>
        <v>6.25</v>
      </c>
      <c r="J94" s="97">
        <f>INDEX(前期规划!$Y$11:$BB$53,MATCH(节奏预期!$B94,前期规划!$Q$11:$Q$53,0),MATCH(节奏预期!$B$83&amp;节奏预期!J$5,前期规划!$Y$8:$BB$8,0))</f>
        <v>0</v>
      </c>
      <c r="K94" s="24">
        <f>MIN(求节点(装备产销验证!$B$6:$B$165,装备产销验证!BE$6:BE$165,$D94)/40/IF(RIGHT(K$5,1)="+",1,(MAX(W$6:W94)+1)),1)</f>
        <v>1</v>
      </c>
      <c r="L94" s="24">
        <f>MIN(求节点(装备产销验证!$B$6:$B$165,装备产销验证!BF$6:BF$165,$D94)/40/IF(RIGHT(L$5,1)="+",1,(MAX(X$6:X94)+1)),1)</f>
        <v>1</v>
      </c>
      <c r="M94" s="24">
        <f>MIN(求节点(装备产销验证!$B$6:$B$165,装备产销验证!BG$6:BG$165,$D94)/40/IF(RIGHT(M$5,1)="+",1,(MAX(Y$6:Y94)+1)),1)</f>
        <v>0.21098956153866077</v>
      </c>
      <c r="N94" s="24">
        <f>MIN(求节点(装备产销验证!$B$6:$B$165,装备产销验证!BH$6:BH$165,$D94)/40/IF(RIGHT(N$5,1)="+",1,(MAX(Z$6:Z94)+1)),1)</f>
        <v>0.38161974390461839</v>
      </c>
      <c r="O94" s="24">
        <f>MIN(求节点(装备产销验证!$B$6:$B$165,装备产销验证!BI$6:BI$165,$D94)/40/IF(RIGHT(O$5,1)="+",1,(MAX(AA$6:AA94)+1)),1)</f>
        <v>6.9561701202461301E-2</v>
      </c>
      <c r="P94" s="24">
        <f>MIN(求节点(装备产销验证!$B$6:$B$165,装备产销验证!BJ$6:BJ$165,$D94)/40/IF(RIGHT(P$5,1)="+",1,(MAX(AB$6:AB94)+1)),1)</f>
        <v>0.11723408990863267</v>
      </c>
      <c r="Q94" s="79">
        <f>IF(E94=0,0,MIN(INDEX(前期规划!$C$48:$C$53,MATCH(Q$5,前期规划!$B$48:$B$53,0)),INDEX(前期规划!$BC$11:$BG$53,MATCH($B94,前期规划!$Q$11:$Q$53,0),MATCH(节奏预期!$B$83,前期规划!$BC$10:$BG$10,0))))</f>
        <v>0</v>
      </c>
      <c r="R94" s="79">
        <f>IF(F94=0,0,MIN(INDEX(前期规划!$C$48:$C$53,MATCH(R$5,前期规划!$B$48:$B$53,0)),INDEX(前期规划!$BC$11:$BG$53,MATCH($B94,前期规划!$Q$11:$Q$53,0),MATCH(节奏预期!$B$83,前期规划!$BC$10:$BG$10,0))))</f>
        <v>0</v>
      </c>
      <c r="S94" s="79">
        <f>IF(G94=0,0,MIN(INDEX(前期规划!$C$48:$C$53,MATCH(S$5,前期规划!$B$48:$B$53,0)),INDEX(前期规划!$BC$11:$BG$53,MATCH($B94,前期规划!$Q$11:$Q$53,0),MATCH(节奏预期!$B$83,前期规划!$BC$10:$BG$10,0))))</f>
        <v>0</v>
      </c>
      <c r="T94" s="79">
        <f>IF(H94=0,0,MIN(INDEX(前期规划!$C$48:$C$53,MATCH(T$5,前期规划!$B$48:$B$53,0)),INDEX(前期规划!$BC$11:$BG$53,MATCH($B94,前期规划!$Q$11:$Q$53,0),MATCH(节奏预期!$B$83,前期规划!$BC$10:$BG$10,0))))</f>
        <v>62.5</v>
      </c>
      <c r="U94" s="79">
        <f>IF(I94=0,0,MIN(INDEX(前期规划!$C$48:$C$53,MATCH(U$5,前期规划!$B$48:$B$53,0)),INDEX(前期规划!$BC$11:$BG$53,MATCH($B94,前期规划!$Q$11:$Q$53,0),MATCH(节奏预期!$B$83,前期规划!$BC$10:$BG$10,0))))</f>
        <v>62.5</v>
      </c>
      <c r="V94" s="79">
        <f>IF(J94=0,0,MIN(INDEX(前期规划!$C$48:$C$53,MATCH(V$5,前期规划!$B$48:$B$53,0)),INDEX(前期规划!$BC$11:$BG$53,MATCH($B94,前期规划!$Q$11:$Q$53,0),MATCH(节奏预期!$B$83,前期规划!$BC$10:$BG$10,0))))</f>
        <v>0</v>
      </c>
      <c r="W94" s="109">
        <f>IF(Q94=0,0,IF(Q94&gt;MAX(装备突破!D$6:D$22),MAX(装备突破!D$6:D$22),IF(Q94=0,0,IF(Q94&lt;装备突破!D$6,0,IFERROR(MATCH(Q94,装备突破!D$6:D$22,0)-1,MATCH(Q94,装备突破!D$6:D$22,1))))))</f>
        <v>0</v>
      </c>
      <c r="X94" s="109">
        <f>IF(R94=0,0,IF(R94&gt;MAX(装备突破!E$6:E$22),MAX(装备突破!E$6:E$22),IF(R94=0,0,IF(R94&lt;装备突破!E$6,0,IFERROR(MATCH(R94,装备突破!E$6:E$22,0)-1,MATCH(R94,装备突破!E$6:E$22,1))))))</f>
        <v>0</v>
      </c>
      <c r="Y94" s="109">
        <f>IF(S94=0,0,IF(S94&gt;MAX(装备突破!F$6:F$22),MAX(装备突破!F$6:F$22),IF(S94=0,0,IF(S94&lt;装备突破!F$6,0,IFERROR(MATCH(S94,装备突破!F$6:F$22,0)-1,MATCH(S94,装备突破!F$6:F$22,1))))))</f>
        <v>0</v>
      </c>
      <c r="Z94" s="109">
        <f>IF(T94=0,0,IF(T94&gt;MAX(装备突破!G$6:G$22),MAX(装备突破!G$6:G$22),IF(T94=0,0,IF(T94&lt;装备突破!G$6,0,IFERROR(MATCH(T94,装备突破!G$6:G$22,0)-1,MATCH(T94,装备突破!G$6:G$22,1))))))</f>
        <v>6</v>
      </c>
      <c r="AA94" s="109">
        <f>IF(U94=0,0,IF(U94&gt;MAX(装备突破!H$6:H$22),MAX(装备突破!H$6:H$22),IF(U94=0,0,IF(U94&lt;装备突破!H$6,0,IFERROR(MATCH(U94,装备突破!H$6:H$22,0)-1,MATCH(U94,装备突破!H$6:H$22,1))))))</f>
        <v>6</v>
      </c>
      <c r="AB94" s="109">
        <f>IF(V94=0,0,IF(V94&gt;MAX(装备突破!I$6:I$22),MAX(装备突破!I$6:I$22),IF(V94=0,0,IF(V94&lt;装备突破!I$6,0,IFERROR(MATCH(V94,装备突破!I$6:I$22,0)-1,MATCH(V94,装备突破!I$6:I$22,1))))))</f>
        <v>0</v>
      </c>
    </row>
    <row r="95" spans="1:28" s="37" customFormat="1" x14ac:dyDescent="0.15">
      <c r="A95" s="34">
        <v>13</v>
      </c>
      <c r="B95" s="76">
        <f t="shared" si="5"/>
        <v>300</v>
      </c>
      <c r="C95" s="70">
        <f t="shared" si="6"/>
        <v>30</v>
      </c>
      <c r="D95" s="97">
        <f>求节点(节奏总纲!$R$4:$R$163,节奏总纲!$O$4:$O$163,B95)</f>
        <v>87.370536081129359</v>
      </c>
      <c r="E95" s="97">
        <f>IF(SUM(F95:$J95)&gt;=INDEX(前期规划!$G$17:$K$17,MATCH($B$83,前期规划!$G$10:$K$10,0)),0,
IF(SUM(F95:$J95)+INDEX(前期规划!$Y$11:$BB$53,MATCH(节奏预期!$B95,前期规划!$Q$11:$Q$53,0),MATCH(节奏预期!$B$83&amp;节奏预期!E$5,前期规划!$Y$8:$BB$8,0))&gt;=INDEX(前期规划!$G$17:$K$17,MATCH($B$83,前期规划!$G$10:$K$10,0)),INDEX(前期规划!$G$17:$K$17,MATCH($B$83,前期规划!$G$10:$K$10,0))-SUM(F95:$J95),
INDEX(前期规划!$Y$11:$BB$53,MATCH(节奏预期!$B95,前期规划!$Q$11:$Q$53,0),MATCH(节奏预期!$B$83&amp;节奏预期!E$5,前期规划!$Y$8:$BB$8,0))))</f>
        <v>0</v>
      </c>
      <c r="F95" s="97">
        <f>IF(SUM(G95:$J95)&gt;=INDEX(前期规划!$G$17:$K$17,MATCH($B$83,前期规划!$G$10:$K$10,0)),0,
IF(SUM(G95:$J95)+INDEX(前期规划!$Y$11:$BB$53,MATCH(节奏预期!$B95,前期规划!$Q$11:$Q$53,0),MATCH(节奏预期!$B$83&amp;节奏预期!F$5,前期规划!$Y$8:$BB$8,0))&gt;=INDEX(前期规划!$G$17:$K$17,MATCH($B$83,前期规划!$G$10:$K$10,0)),INDEX(前期规划!$G$17:$K$17,MATCH($B$83,前期规划!$G$10:$K$10,0))-SUM(G95:$J95),
INDEX(前期规划!$Y$11:$BB$53,MATCH(节奏预期!$B95,前期规划!$Q$11:$Q$53,0),MATCH(节奏预期!$B$83&amp;节奏预期!F$5,前期规划!$Y$8:$BB$8,0))))</f>
        <v>0</v>
      </c>
      <c r="G95" s="97">
        <f>IF(SUM(H95:$J95)&gt;=INDEX(前期规划!$G$17:$K$17,MATCH($B$83,前期规划!$G$10:$K$10,0)),0,
IF(SUM(H95:$J95)+INDEX(前期规划!$Y$11:$BB$53,MATCH(节奏预期!$B95,前期规划!$Q$11:$Q$53,0),MATCH(节奏预期!$B$83&amp;节奏预期!G$5,前期规划!$Y$8:$BB$8,0))&gt;=INDEX(前期规划!$G$17:$K$17,MATCH($B$83,前期规划!$G$10:$K$10,0)),INDEX(前期规划!$G$17:$K$17,MATCH($B$83,前期规划!$G$10:$K$10,0))-SUM(H95:$J95),
INDEX(前期规划!$Y$11:$BB$53,MATCH(节奏预期!$B95,前期规划!$Q$11:$Q$53,0),MATCH(节奏预期!$B$83&amp;节奏预期!G$5,前期规划!$Y$8:$BB$8,0))))</f>
        <v>0</v>
      </c>
      <c r="H95" s="97">
        <f>IF(SUM(I95:$J95)&gt;=INDEX(前期规划!$G$17:$K$17,MATCH($B$83,前期规划!$G$10:$K$10,0)),0,
IF(SUM(I95:$J95)+INDEX(前期规划!$Y$11:$BB$53,MATCH(节奏预期!$B95,前期规划!$Q$11:$Q$53,0),MATCH(节奏预期!$B$83&amp;节奏预期!H$5,前期规划!$Y$8:$BB$8,0))&gt;=INDEX(前期规划!$G$17:$K$17,MATCH($B$83,前期规划!$G$10:$K$10,0)),INDEX(前期规划!$G$17:$K$17,MATCH($B$83,前期规划!$G$10:$K$10,0))-SUM(I95:$J95),
INDEX(前期规划!$Y$11:$BB$53,MATCH(节奏预期!$B95,前期规划!$Q$11:$Q$53,0),MATCH(节奏预期!$B$83&amp;节奏预期!H$5,前期规划!$Y$8:$BB$8,0))))</f>
        <v>16.666666666666668</v>
      </c>
      <c r="I95" s="97">
        <f>IF(SUM(J95:$J95)&gt;=INDEX(前期规划!$G$17:$K$17,MATCH($B$83,前期规划!$G$10:$K$10,0)),0,
IF(SUM(J95:$J95)+INDEX(前期规划!$Y$11:$BB$53,MATCH(节奏预期!$B95,前期规划!$Q$11:$Q$53,0),MATCH(节奏预期!$B$83&amp;节奏预期!I$5,前期规划!$Y$8:$BB$8,0))&gt;=INDEX(前期规划!$G$17:$K$17,MATCH($B$83,前期规划!$G$10:$K$10,0)),INDEX(前期规划!$G$17:$K$17,MATCH($B$83,前期规划!$G$10:$K$10,0))-SUM(J95:$J95),
INDEX(前期规划!$Y$11:$BB$53,MATCH(节奏预期!$B95,前期规划!$Q$11:$Q$53,0),MATCH(节奏预期!$B$83&amp;节奏预期!I$5,前期规划!$Y$8:$BB$8,0))))</f>
        <v>8.3333333333333321</v>
      </c>
      <c r="J95" s="97">
        <f>INDEX(前期规划!$Y$11:$BB$53,MATCH(节奏预期!$B95,前期规划!$Q$11:$Q$53,0),MATCH(节奏预期!$B$83&amp;节奏预期!J$5,前期规划!$Y$8:$BB$8,0))</f>
        <v>0</v>
      </c>
      <c r="K95" s="24">
        <f>MIN(求节点(装备产销验证!$B$6:$B$165,装备产销验证!BE$6:BE$165,$D95)/40/IF(RIGHT(K$5,1)="+",1,(MAX(W$6:W95)+1)),1)</f>
        <v>1</v>
      </c>
      <c r="L95" s="24">
        <f>MIN(求节点(装备产销验证!$B$6:$B$165,装备产销验证!BF$6:BF$165,$D95)/40/IF(RIGHT(L$5,1)="+",1,(MAX(X$6:X95)+1)),1)</f>
        <v>1</v>
      </c>
      <c r="M95" s="24">
        <f>MIN(求节点(装备产销验证!$B$6:$B$165,装备产销验证!BG$6:BG$165,$D95)/40/IF(RIGHT(M$5,1)="+",1,(MAX(Y$6:Y95)+1)),1)</f>
        <v>0.25474436063635736</v>
      </c>
      <c r="N95" s="24">
        <f>MIN(求节点(装备产销验证!$B$6:$B$165,装备产销验证!BH$6:BH$165,$D95)/40/IF(RIGHT(N$5,1)="+",1,(MAX(Z$6:Z95)+1)),1)</f>
        <v>0.43450665576385045</v>
      </c>
      <c r="O95" s="24">
        <f>MIN(求节点(装备产销验证!$B$6:$B$165,装备产销验证!BI$6:BI$165,$D95)/40/IF(RIGHT(O$5,1)="+",1,(MAX(AA$6:AA95)+1)),1)</f>
        <v>7.9571403761922663E-2</v>
      </c>
      <c r="P95" s="24">
        <f>MIN(求节点(装备产销验证!$B$6:$B$165,装备产销验证!BJ$6:BJ$165,$D95)/40/IF(RIGHT(P$5,1)="+",1,(MAX(AB$6:AB95)+1)),1)</f>
        <v>0.13746832535935571</v>
      </c>
      <c r="Q95" s="79">
        <f>IF(E95=0,0,MIN(INDEX(前期规划!$C$48:$C$53,MATCH(Q$5,前期规划!$B$48:$B$53,0)),INDEX(前期规划!$BC$11:$BG$53,MATCH($B95,前期规划!$Q$11:$Q$53,0),MATCH(节奏预期!$B$83,前期规划!$BC$10:$BG$10,0))))</f>
        <v>0</v>
      </c>
      <c r="R95" s="79">
        <f>IF(F95=0,0,MIN(INDEX(前期规划!$C$48:$C$53,MATCH(R$5,前期规划!$B$48:$B$53,0)),INDEX(前期规划!$BC$11:$BG$53,MATCH($B95,前期规划!$Q$11:$Q$53,0),MATCH(节奏预期!$B$83,前期规划!$BC$10:$BG$10,0))))</f>
        <v>0</v>
      </c>
      <c r="S95" s="79">
        <f>IF(G95=0,0,MIN(INDEX(前期规划!$C$48:$C$53,MATCH(S$5,前期规划!$B$48:$B$53,0)),INDEX(前期规划!$BC$11:$BG$53,MATCH($B95,前期规划!$Q$11:$Q$53,0),MATCH(节奏预期!$B$83,前期规划!$BC$10:$BG$10,0))))</f>
        <v>0</v>
      </c>
      <c r="T95" s="79">
        <f>IF(H95=0,0,MIN(INDEX(前期规划!$C$48:$C$53,MATCH(T$5,前期规划!$B$48:$B$53,0)),INDEX(前期规划!$BC$11:$BG$53,MATCH($B95,前期规划!$Q$11:$Q$53,0),MATCH(节奏预期!$B$83,前期规划!$BC$10:$BG$10,0))))</f>
        <v>65</v>
      </c>
      <c r="U95" s="79">
        <f>IF(I95=0,0,MIN(INDEX(前期规划!$C$48:$C$53,MATCH(U$5,前期规划!$B$48:$B$53,0)),INDEX(前期规划!$BC$11:$BG$53,MATCH($B95,前期规划!$Q$11:$Q$53,0),MATCH(节奏预期!$B$83,前期规划!$BC$10:$BG$10,0))))</f>
        <v>65</v>
      </c>
      <c r="V95" s="79">
        <f>IF(J95=0,0,MIN(INDEX(前期规划!$C$48:$C$53,MATCH(V$5,前期规划!$B$48:$B$53,0)),INDEX(前期规划!$BC$11:$BG$53,MATCH($B95,前期规划!$Q$11:$Q$53,0),MATCH(节奏预期!$B$83,前期规划!$BC$10:$BG$10,0))))</f>
        <v>0</v>
      </c>
      <c r="W95" s="109">
        <f>IF(Q95=0,0,IF(Q95&gt;MAX(装备突破!D$6:D$22),MAX(装备突破!D$6:D$22),IF(Q95=0,0,IF(Q95&lt;装备突破!D$6,0,IFERROR(MATCH(Q95,装备突破!D$6:D$22,0)-1,MATCH(Q95,装备突破!D$6:D$22,1))))))</f>
        <v>0</v>
      </c>
      <c r="X95" s="109">
        <f>IF(R95=0,0,IF(R95&gt;MAX(装备突破!E$6:E$22),MAX(装备突破!E$6:E$22),IF(R95=0,0,IF(R95&lt;装备突破!E$6,0,IFERROR(MATCH(R95,装备突破!E$6:E$22,0)-1,MATCH(R95,装备突破!E$6:E$22,1))))))</f>
        <v>0</v>
      </c>
      <c r="Y95" s="109">
        <f>IF(S95=0,0,IF(S95&gt;MAX(装备突破!F$6:F$22),MAX(装备突破!F$6:F$22),IF(S95=0,0,IF(S95&lt;装备突破!F$6,0,IFERROR(MATCH(S95,装备突破!F$6:F$22,0)-1,MATCH(S95,装备突破!F$6:F$22,1))))))</f>
        <v>0</v>
      </c>
      <c r="Z95" s="109">
        <f>IF(T95=0,0,IF(T95&gt;MAX(装备突破!G$6:G$22),MAX(装备突破!G$6:G$22),IF(T95=0,0,IF(T95&lt;装备突破!G$6,0,IFERROR(MATCH(T95,装备突破!G$6:G$22,0)-1,MATCH(T95,装备突破!G$6:G$22,1))))))</f>
        <v>6</v>
      </c>
      <c r="AA95" s="109">
        <f>IF(U95=0,0,IF(U95&gt;MAX(装备突破!H$6:H$22),MAX(装备突破!H$6:H$22),IF(U95=0,0,IF(U95&lt;装备突破!H$6,0,IFERROR(MATCH(U95,装备突破!H$6:H$22,0)-1,MATCH(U95,装备突破!H$6:H$22,1))))))</f>
        <v>6</v>
      </c>
      <c r="AB95" s="109">
        <f>IF(V95=0,0,IF(V95&gt;MAX(装备突破!I$6:I$22),MAX(装备突破!I$6:I$22),IF(V95=0,0,IF(V95&lt;装备突破!I$6,0,IFERROR(MATCH(V95,装备突破!I$6:I$22,0)-1,MATCH(V95,装备突破!I$6:I$22,1))))))</f>
        <v>0</v>
      </c>
    </row>
    <row r="96" spans="1:28" s="37" customFormat="1" x14ac:dyDescent="0.15">
      <c r="A96" s="34">
        <v>14</v>
      </c>
      <c r="B96" s="76">
        <f t="shared" si="5"/>
        <v>330</v>
      </c>
      <c r="C96" s="70">
        <f t="shared" si="6"/>
        <v>30</v>
      </c>
      <c r="D96" s="97">
        <f>求节点(节奏总纲!$R$4:$R$163,节奏总纲!$O$4:$O$163,B96)</f>
        <v>88.867864050862167</v>
      </c>
      <c r="E96" s="97">
        <f>IF(SUM(F96:$J96)&gt;=INDEX(前期规划!$G$17:$K$17,MATCH($B$83,前期规划!$G$10:$K$10,0)),0,
IF(SUM(F96:$J96)+INDEX(前期规划!$Y$11:$BB$53,MATCH(节奏预期!$B96,前期规划!$Q$11:$Q$53,0),MATCH(节奏预期!$B$83&amp;节奏预期!E$5,前期规划!$Y$8:$BB$8,0))&gt;=INDEX(前期规划!$G$17:$K$17,MATCH($B$83,前期规划!$G$10:$K$10,0)),INDEX(前期规划!$G$17:$K$17,MATCH($B$83,前期规划!$G$10:$K$10,0))-SUM(F96:$J96),
INDEX(前期规划!$Y$11:$BB$53,MATCH(节奏预期!$B96,前期规划!$Q$11:$Q$53,0),MATCH(节奏预期!$B$83&amp;节奏预期!E$5,前期规划!$Y$8:$BB$8,0))))</f>
        <v>0</v>
      </c>
      <c r="F96" s="97">
        <f>IF(SUM(G96:$J96)&gt;=INDEX(前期规划!$G$17:$K$17,MATCH($B$83,前期规划!$G$10:$K$10,0)),0,
IF(SUM(G96:$J96)+INDEX(前期规划!$Y$11:$BB$53,MATCH(节奏预期!$B96,前期规划!$Q$11:$Q$53,0),MATCH(节奏预期!$B$83&amp;节奏预期!F$5,前期规划!$Y$8:$BB$8,0))&gt;=INDEX(前期规划!$G$17:$K$17,MATCH($B$83,前期规划!$G$10:$K$10,0)),INDEX(前期规划!$G$17:$K$17,MATCH($B$83,前期规划!$G$10:$K$10,0))-SUM(G96:$J96),
INDEX(前期规划!$Y$11:$BB$53,MATCH(节奏预期!$B96,前期规划!$Q$11:$Q$53,0),MATCH(节奏预期!$B$83&amp;节奏预期!F$5,前期规划!$Y$8:$BB$8,0))))</f>
        <v>0</v>
      </c>
      <c r="G96" s="97">
        <f>IF(SUM(H96:$J96)&gt;=INDEX(前期规划!$G$17:$K$17,MATCH($B$83,前期规划!$G$10:$K$10,0)),0,
IF(SUM(H96:$J96)+INDEX(前期规划!$Y$11:$BB$53,MATCH(节奏预期!$B96,前期规划!$Q$11:$Q$53,0),MATCH(节奏预期!$B$83&amp;节奏预期!G$5,前期规划!$Y$8:$BB$8,0))&gt;=INDEX(前期规划!$G$17:$K$17,MATCH($B$83,前期规划!$G$10:$K$10,0)),INDEX(前期规划!$G$17:$K$17,MATCH($B$83,前期规划!$G$10:$K$10,0))-SUM(H96:$J96),
INDEX(前期规划!$Y$11:$BB$53,MATCH(节奏预期!$B96,前期规划!$Q$11:$Q$53,0),MATCH(节奏预期!$B$83&amp;节奏预期!G$5,前期规划!$Y$8:$BB$8,0))))</f>
        <v>0</v>
      </c>
      <c r="H96" s="97">
        <f>IF(SUM(I96:$J96)&gt;=INDEX(前期规划!$G$17:$K$17,MATCH($B$83,前期规划!$G$10:$K$10,0)),0,
IF(SUM(I96:$J96)+INDEX(前期规划!$Y$11:$BB$53,MATCH(节奏预期!$B96,前期规划!$Q$11:$Q$53,0),MATCH(节奏预期!$B$83&amp;节奏预期!H$5,前期规划!$Y$8:$BB$8,0))&gt;=INDEX(前期规划!$G$17:$K$17,MATCH($B$83,前期规划!$G$10:$K$10,0)),INDEX(前期规划!$G$17:$K$17,MATCH($B$83,前期规划!$G$10:$K$10,0))-SUM(I96:$J96),
INDEX(前期规划!$Y$11:$BB$53,MATCH(节奏预期!$B96,前期规划!$Q$11:$Q$53,0),MATCH(节奏预期!$B$83&amp;节奏预期!H$5,前期规划!$Y$8:$BB$8,0))))</f>
        <v>14.583333333333336</v>
      </c>
      <c r="I96" s="97">
        <f>IF(SUM(J96:$J96)&gt;=INDEX(前期规划!$G$17:$K$17,MATCH($B$83,前期规划!$G$10:$K$10,0)),0,
IF(SUM(J96:$J96)+INDEX(前期规划!$Y$11:$BB$53,MATCH(节奏预期!$B96,前期规划!$Q$11:$Q$53,0),MATCH(节奏预期!$B$83&amp;节奏预期!I$5,前期规划!$Y$8:$BB$8,0))&gt;=INDEX(前期规划!$G$17:$K$17,MATCH($B$83,前期规划!$G$10:$K$10,0)),INDEX(前期规划!$G$17:$K$17,MATCH($B$83,前期规划!$G$10:$K$10,0))-SUM(J96:$J96),
INDEX(前期规划!$Y$11:$BB$53,MATCH(节奏预期!$B96,前期规划!$Q$11:$Q$53,0),MATCH(节奏预期!$B$83&amp;节奏预期!I$5,前期规划!$Y$8:$BB$8,0))))</f>
        <v>10.416666666666664</v>
      </c>
      <c r="J96" s="97">
        <f>INDEX(前期规划!$Y$11:$BB$53,MATCH(节奏预期!$B96,前期规划!$Q$11:$Q$53,0),MATCH(节奏预期!$B$83&amp;节奏预期!J$5,前期规划!$Y$8:$BB$8,0))</f>
        <v>0</v>
      </c>
      <c r="K96" s="24">
        <f>MIN(求节点(装备产销验证!$B$6:$B$165,装备产销验证!BE$6:BE$165,$D96)/40/IF(RIGHT(K$5,1)="+",1,(MAX(W$6:W96)+1)),1)</f>
        <v>1</v>
      </c>
      <c r="L96" s="24">
        <f>MIN(求节点(装备产销验证!$B$6:$B$165,装备产销验证!BF$6:BF$165,$D96)/40/IF(RIGHT(L$5,1)="+",1,(MAX(X$6:X96)+1)),1)</f>
        <v>1</v>
      </c>
      <c r="M96" s="24">
        <f>MIN(求节点(装备产销验证!$B$6:$B$165,装备产销验证!BG$6:BG$165,$D96)/40/IF(RIGHT(M$5,1)="+",1,(MAX(Y$6:Y96)+1)),1)</f>
        <v>0.30144237828126397</v>
      </c>
      <c r="N96" s="24">
        <f>MIN(求节点(装备产销验证!$B$6:$B$165,装备产销验证!BH$6:BH$165,$D96)/40/IF(RIGHT(N$5,1)="+",1,(MAX(Z$6:Z96)+1)),1)</f>
        <v>0.48940419832186172</v>
      </c>
      <c r="O96" s="24">
        <f>MIN(求节点(装备产销验证!$B$6:$B$165,装备产销验证!BI$6:BI$165,$D96)/40/IF(RIGHT(O$5,1)="+",1,(MAX(AA$6:AA96)+1)),1)</f>
        <v>8.9713473343875055E-2</v>
      </c>
      <c r="P96" s="24">
        <f>MIN(求节点(装备产销验证!$B$6:$B$165,装备产销验证!BJ$6:BJ$165,$D96)/40/IF(RIGHT(P$5,1)="+",1,(MAX(AB$6:AB96)+1)),1)</f>
        <v>0.15799545805133547</v>
      </c>
      <c r="Q96" s="79">
        <f>IF(E96=0,0,MIN(INDEX(前期规划!$C$48:$C$53,MATCH(Q$5,前期规划!$B$48:$B$53,0)),INDEX(前期规划!$BC$11:$BG$53,MATCH($B96,前期规划!$Q$11:$Q$53,0),MATCH(节奏预期!$B$83,前期规划!$BC$10:$BG$10,0))))</f>
        <v>0</v>
      </c>
      <c r="R96" s="79">
        <f>IF(F96=0,0,MIN(INDEX(前期规划!$C$48:$C$53,MATCH(R$5,前期规划!$B$48:$B$53,0)),INDEX(前期规划!$BC$11:$BG$53,MATCH($B96,前期规划!$Q$11:$Q$53,0),MATCH(节奏预期!$B$83,前期规划!$BC$10:$BG$10,0))))</f>
        <v>0</v>
      </c>
      <c r="S96" s="79">
        <f>IF(G96=0,0,MIN(INDEX(前期规划!$C$48:$C$53,MATCH(S$5,前期规划!$B$48:$B$53,0)),INDEX(前期规划!$BC$11:$BG$53,MATCH($B96,前期规划!$Q$11:$Q$53,0),MATCH(节奏预期!$B$83,前期规划!$BC$10:$BG$10,0))))</f>
        <v>0</v>
      </c>
      <c r="T96" s="79">
        <f>IF(H96=0,0,MIN(INDEX(前期规划!$C$48:$C$53,MATCH(T$5,前期规划!$B$48:$B$53,0)),INDEX(前期规划!$BC$11:$BG$53,MATCH($B96,前期规划!$Q$11:$Q$53,0),MATCH(节奏预期!$B$83,前期规划!$BC$10:$BG$10,0))))</f>
        <v>67.5</v>
      </c>
      <c r="U96" s="79">
        <f>IF(I96=0,0,MIN(INDEX(前期规划!$C$48:$C$53,MATCH(U$5,前期规划!$B$48:$B$53,0)),INDEX(前期规划!$BC$11:$BG$53,MATCH($B96,前期规划!$Q$11:$Q$53,0),MATCH(节奏预期!$B$83,前期规划!$BC$10:$BG$10,0))))</f>
        <v>67.5</v>
      </c>
      <c r="V96" s="79">
        <f>IF(J96=0,0,MIN(INDEX(前期规划!$C$48:$C$53,MATCH(V$5,前期规划!$B$48:$B$53,0)),INDEX(前期规划!$BC$11:$BG$53,MATCH($B96,前期规划!$Q$11:$Q$53,0),MATCH(节奏预期!$B$83,前期规划!$BC$10:$BG$10,0))))</f>
        <v>0</v>
      </c>
      <c r="W96" s="109">
        <f>IF(Q96=0,0,IF(Q96&gt;MAX(装备突破!D$6:D$22),MAX(装备突破!D$6:D$22),IF(Q96=0,0,IF(Q96&lt;装备突破!D$6,0,IFERROR(MATCH(Q96,装备突破!D$6:D$22,0)-1,MATCH(Q96,装备突破!D$6:D$22,1))))))</f>
        <v>0</v>
      </c>
      <c r="X96" s="109">
        <f>IF(R96=0,0,IF(R96&gt;MAX(装备突破!E$6:E$22),MAX(装备突破!E$6:E$22),IF(R96=0,0,IF(R96&lt;装备突破!E$6,0,IFERROR(MATCH(R96,装备突破!E$6:E$22,0)-1,MATCH(R96,装备突破!E$6:E$22,1))))))</f>
        <v>0</v>
      </c>
      <c r="Y96" s="109">
        <f>IF(S96=0,0,IF(S96&gt;MAX(装备突破!F$6:F$22),MAX(装备突破!F$6:F$22),IF(S96=0,0,IF(S96&lt;装备突破!F$6,0,IFERROR(MATCH(S96,装备突破!F$6:F$22,0)-1,MATCH(S96,装备突破!F$6:F$22,1))))))</f>
        <v>0</v>
      </c>
      <c r="Z96" s="109">
        <f>IF(T96=0,0,IF(T96&gt;MAX(装备突破!G$6:G$22),MAX(装备突破!G$6:G$22),IF(T96=0,0,IF(T96&lt;装备突破!G$6,0,IFERROR(MATCH(T96,装备突破!G$6:G$22,0)-1,MATCH(T96,装备突破!G$6:G$22,1))))))</f>
        <v>6</v>
      </c>
      <c r="AA96" s="109">
        <f>IF(U96=0,0,IF(U96&gt;MAX(装备突破!H$6:H$22),MAX(装备突破!H$6:H$22),IF(U96=0,0,IF(U96&lt;装备突破!H$6,0,IFERROR(MATCH(U96,装备突破!H$6:H$22,0)-1,MATCH(U96,装备突破!H$6:H$22,1))))))</f>
        <v>6</v>
      </c>
      <c r="AB96" s="109">
        <f>IF(V96=0,0,IF(V96&gt;MAX(装备突破!I$6:I$22),MAX(装备突破!I$6:I$22),IF(V96=0,0,IF(V96&lt;装备突破!I$6,0,IFERROR(MATCH(V96,装备突破!I$6:I$22,0)-1,MATCH(V96,装备突破!I$6:I$22,1))))))</f>
        <v>0</v>
      </c>
    </row>
    <row r="97" spans="1:28" s="37" customFormat="1" x14ac:dyDescent="0.15">
      <c r="A97" s="34">
        <v>15</v>
      </c>
      <c r="B97" s="76">
        <f t="shared" si="5"/>
        <v>360</v>
      </c>
      <c r="C97" s="70">
        <f t="shared" si="6"/>
        <v>30</v>
      </c>
      <c r="D97" s="97">
        <f>求节点(节奏总纲!$R$4:$R$163,节奏总纲!$O$4:$O$163,B97)</f>
        <v>90.241691698216215</v>
      </c>
      <c r="E97" s="97">
        <f>IF(SUM(F97:$J97)&gt;=INDEX(前期规划!$G$17:$K$17,MATCH($B$83,前期规划!$G$10:$K$10,0)),0,
IF(SUM(F97:$J97)+INDEX(前期规划!$Y$11:$BB$53,MATCH(节奏预期!$B97,前期规划!$Q$11:$Q$53,0),MATCH(节奏预期!$B$83&amp;节奏预期!E$5,前期规划!$Y$8:$BB$8,0))&gt;=INDEX(前期规划!$G$17:$K$17,MATCH($B$83,前期规划!$G$10:$K$10,0)),INDEX(前期规划!$G$17:$K$17,MATCH($B$83,前期规划!$G$10:$K$10,0))-SUM(F97:$J97),
INDEX(前期规划!$Y$11:$BB$53,MATCH(节奏预期!$B97,前期规划!$Q$11:$Q$53,0),MATCH(节奏预期!$B$83&amp;节奏预期!E$5,前期规划!$Y$8:$BB$8,0))))</f>
        <v>0</v>
      </c>
      <c r="F97" s="97">
        <f>IF(SUM(G97:$J97)&gt;=INDEX(前期规划!$G$17:$K$17,MATCH($B$83,前期规划!$G$10:$K$10,0)),0,
IF(SUM(G97:$J97)+INDEX(前期规划!$Y$11:$BB$53,MATCH(节奏预期!$B97,前期规划!$Q$11:$Q$53,0),MATCH(节奏预期!$B$83&amp;节奏预期!F$5,前期规划!$Y$8:$BB$8,0))&gt;=INDEX(前期规划!$G$17:$K$17,MATCH($B$83,前期规划!$G$10:$K$10,0)),INDEX(前期规划!$G$17:$K$17,MATCH($B$83,前期规划!$G$10:$K$10,0))-SUM(G97:$J97),
INDEX(前期规划!$Y$11:$BB$53,MATCH(节奏预期!$B97,前期规划!$Q$11:$Q$53,0),MATCH(节奏预期!$B$83&amp;节奏预期!F$5,前期规划!$Y$8:$BB$8,0))))</f>
        <v>0</v>
      </c>
      <c r="G97" s="97">
        <f>IF(SUM(H97:$J97)&gt;=INDEX(前期规划!$G$17:$K$17,MATCH($B$83,前期规划!$G$10:$K$10,0)),0,
IF(SUM(H97:$J97)+INDEX(前期规划!$Y$11:$BB$53,MATCH(节奏预期!$B97,前期规划!$Q$11:$Q$53,0),MATCH(节奏预期!$B$83&amp;节奏预期!G$5,前期规划!$Y$8:$BB$8,0))&gt;=INDEX(前期规划!$G$17:$K$17,MATCH($B$83,前期规划!$G$10:$K$10,0)),INDEX(前期规划!$G$17:$K$17,MATCH($B$83,前期规划!$G$10:$K$10,0))-SUM(H97:$J97),
INDEX(前期规划!$Y$11:$BB$53,MATCH(节奏预期!$B97,前期规划!$Q$11:$Q$53,0),MATCH(节奏预期!$B$83&amp;节奏预期!G$5,前期规划!$Y$8:$BB$8,0))))</f>
        <v>0</v>
      </c>
      <c r="H97" s="97">
        <f>IF(SUM(I97:$J97)&gt;=INDEX(前期规划!$G$17:$K$17,MATCH($B$83,前期规划!$G$10:$K$10,0)),0,
IF(SUM(I97:$J97)+INDEX(前期规划!$Y$11:$BB$53,MATCH(节奏预期!$B97,前期规划!$Q$11:$Q$53,0),MATCH(节奏预期!$B$83&amp;节奏预期!H$5,前期规划!$Y$8:$BB$8,0))&gt;=INDEX(前期规划!$G$17:$K$17,MATCH($B$83,前期规划!$G$10:$K$10,0)),INDEX(前期规划!$G$17:$K$17,MATCH($B$83,前期规划!$G$10:$K$10,0))-SUM(I97:$J97),
INDEX(前期规划!$Y$11:$BB$53,MATCH(节奏预期!$B97,前期规划!$Q$11:$Q$53,0),MATCH(节奏预期!$B$83&amp;节奏预期!H$5,前期规划!$Y$8:$BB$8,0))))</f>
        <v>12.5</v>
      </c>
      <c r="I97" s="97">
        <f>IF(SUM(J97:$J97)&gt;=INDEX(前期规划!$G$17:$K$17,MATCH($B$83,前期规划!$G$10:$K$10,0)),0,
IF(SUM(J97:$J97)+INDEX(前期规划!$Y$11:$BB$53,MATCH(节奏预期!$B97,前期规划!$Q$11:$Q$53,0),MATCH(节奏预期!$B$83&amp;节奏预期!I$5,前期规划!$Y$8:$BB$8,0))&gt;=INDEX(前期规划!$G$17:$K$17,MATCH($B$83,前期规划!$G$10:$K$10,0)),INDEX(前期规划!$G$17:$K$17,MATCH($B$83,前期规划!$G$10:$K$10,0))-SUM(J97:$J97),
INDEX(前期规划!$Y$11:$BB$53,MATCH(节奏预期!$B97,前期规划!$Q$11:$Q$53,0),MATCH(节奏预期!$B$83&amp;节奏预期!I$5,前期规划!$Y$8:$BB$8,0))))</f>
        <v>12.5</v>
      </c>
      <c r="J97" s="97">
        <f>INDEX(前期规划!$Y$11:$BB$53,MATCH(节奏预期!$B97,前期规划!$Q$11:$Q$53,0),MATCH(节奏预期!$B$83&amp;节奏预期!J$5,前期规划!$Y$8:$BB$8,0))</f>
        <v>0</v>
      </c>
      <c r="K97" s="24">
        <f>MIN(求节点(装备产销验证!$B$6:$B$165,装备产销验证!BE$6:BE$165,$D97)/40/IF(RIGHT(K$5,1)="+",1,(MAX(W$6:W97)+1)),1)</f>
        <v>1</v>
      </c>
      <c r="L97" s="24">
        <f>MIN(求节点(装备产销验证!$B$6:$B$165,装备产销验证!BF$6:BF$165,$D97)/40/IF(RIGHT(L$5,1)="+",1,(MAX(X$6:X97)+1)),1)</f>
        <v>1</v>
      </c>
      <c r="M97" s="24">
        <f>MIN(求节点(装备产销验证!$B$6:$B$165,装备产销验证!BG$6:BG$165,$D97)/40/IF(RIGHT(M$5,1)="+",1,(MAX(Y$6:Y97)+1)),1)</f>
        <v>0.35051100411959801</v>
      </c>
      <c r="N97" s="24">
        <f>MIN(求节点(装备产销验证!$B$6:$B$165,装备产销验证!BH$6:BH$165,$D97)/40/IF(RIGHT(N$5,1)="+",1,(MAX(Z$6:Z97)+1)),1)</f>
        <v>0.54692993512556631</v>
      </c>
      <c r="O97" s="24">
        <f>MIN(求节点(装备产销验证!$B$6:$B$165,装备产销验证!BI$6:BI$165,$D97)/40/IF(RIGHT(O$5,1)="+",1,(MAX(AA$6:AA97)+1)),1)</f>
        <v>9.9579048445216645E-2</v>
      </c>
      <c r="P97" s="24">
        <f>MIN(求节点(装备产销验证!$B$6:$B$165,装备产销验证!BJ$6:BJ$165,$D97)/40/IF(RIGHT(P$5,1)="+",1,(MAX(AB$6:AB97)+1)),1)</f>
        <v>0.17791077316919771</v>
      </c>
      <c r="Q97" s="79">
        <f>IF(E97=0,0,MIN(INDEX(前期规划!$C$48:$C$53,MATCH(Q$5,前期规划!$B$48:$B$53,0)),INDEX(前期规划!$BC$11:$BG$53,MATCH($B97,前期规划!$Q$11:$Q$53,0),MATCH(节奏预期!$B$83,前期规划!$BC$10:$BG$10,0))))</f>
        <v>0</v>
      </c>
      <c r="R97" s="79">
        <f>IF(F97=0,0,MIN(INDEX(前期规划!$C$48:$C$53,MATCH(R$5,前期规划!$B$48:$B$53,0)),INDEX(前期规划!$BC$11:$BG$53,MATCH($B97,前期规划!$Q$11:$Q$53,0),MATCH(节奏预期!$B$83,前期规划!$BC$10:$BG$10,0))))</f>
        <v>0</v>
      </c>
      <c r="S97" s="79">
        <f>IF(G97=0,0,MIN(INDEX(前期规划!$C$48:$C$53,MATCH(S$5,前期规划!$B$48:$B$53,0)),INDEX(前期规划!$BC$11:$BG$53,MATCH($B97,前期规划!$Q$11:$Q$53,0),MATCH(节奏预期!$B$83,前期规划!$BC$10:$BG$10,0))))</f>
        <v>0</v>
      </c>
      <c r="T97" s="79">
        <f>IF(H97=0,0,MIN(INDEX(前期规划!$C$48:$C$53,MATCH(T$5,前期规划!$B$48:$B$53,0)),INDEX(前期规划!$BC$11:$BG$53,MATCH($B97,前期规划!$Q$11:$Q$53,0),MATCH(节奏预期!$B$83,前期规划!$BC$10:$BG$10,0))))</f>
        <v>70</v>
      </c>
      <c r="U97" s="79">
        <f>IF(I97=0,0,MIN(INDEX(前期规划!$C$48:$C$53,MATCH(U$5,前期规划!$B$48:$B$53,0)),INDEX(前期规划!$BC$11:$BG$53,MATCH($B97,前期规划!$Q$11:$Q$53,0),MATCH(节奏预期!$B$83,前期规划!$BC$10:$BG$10,0))))</f>
        <v>70</v>
      </c>
      <c r="V97" s="79">
        <f>IF(J97=0,0,MIN(INDEX(前期规划!$C$48:$C$53,MATCH(V$5,前期规划!$B$48:$B$53,0)),INDEX(前期规划!$BC$11:$BG$53,MATCH($B97,前期规划!$Q$11:$Q$53,0),MATCH(节奏预期!$B$83,前期规划!$BC$10:$BG$10,0))))</f>
        <v>0</v>
      </c>
      <c r="W97" s="109">
        <f>IF(Q97=0,0,IF(Q97&gt;MAX(装备突破!D$6:D$22),MAX(装备突破!D$6:D$22),IF(Q97=0,0,IF(Q97&lt;装备突破!D$6,0,IFERROR(MATCH(Q97,装备突破!D$6:D$22,0)-1,MATCH(Q97,装备突破!D$6:D$22,1))))))</f>
        <v>0</v>
      </c>
      <c r="X97" s="109">
        <f>IF(R97=0,0,IF(R97&gt;MAX(装备突破!E$6:E$22),MAX(装备突破!E$6:E$22),IF(R97=0,0,IF(R97&lt;装备突破!E$6,0,IFERROR(MATCH(R97,装备突破!E$6:E$22,0)-1,MATCH(R97,装备突破!E$6:E$22,1))))))</f>
        <v>0</v>
      </c>
      <c r="Y97" s="109">
        <f>IF(S97=0,0,IF(S97&gt;MAX(装备突破!F$6:F$22),MAX(装备突破!F$6:F$22),IF(S97=0,0,IF(S97&lt;装备突破!F$6,0,IFERROR(MATCH(S97,装备突破!F$6:F$22,0)-1,MATCH(S97,装备突破!F$6:F$22,1))))))</f>
        <v>0</v>
      </c>
      <c r="Z97" s="109">
        <f>IF(T97=0,0,IF(T97&gt;MAX(装备突破!G$6:G$22),MAX(装备突破!G$6:G$22),IF(T97=0,0,IF(T97&lt;装备突破!G$6,0,IFERROR(MATCH(T97,装备突破!G$6:G$22,0)-1,MATCH(T97,装备突破!G$6:G$22,1))))))</f>
        <v>6</v>
      </c>
      <c r="AA97" s="109">
        <f>IF(U97=0,0,IF(U97&gt;MAX(装备突破!H$6:H$22),MAX(装备突破!H$6:H$22),IF(U97=0,0,IF(U97&lt;装备突破!H$6,0,IFERROR(MATCH(U97,装备突破!H$6:H$22,0)-1,MATCH(U97,装备突破!H$6:H$22,1))))))</f>
        <v>6</v>
      </c>
      <c r="AB97" s="109">
        <f>IF(V97=0,0,IF(V97&gt;MAX(装备突破!I$6:I$22),MAX(装备突破!I$6:I$22),IF(V97=0,0,IF(V97&lt;装备突破!I$6,0,IFERROR(MATCH(V97,装备突破!I$6:I$22,0)-1,MATCH(V97,装备突破!I$6:I$22,1))))))</f>
        <v>0</v>
      </c>
    </row>
    <row r="98" spans="1:28" s="37" customFormat="1" x14ac:dyDescent="0.15">
      <c r="A98" s="34">
        <v>16</v>
      </c>
      <c r="B98" s="76">
        <f t="shared" si="5"/>
        <v>390</v>
      </c>
      <c r="C98" s="70">
        <f t="shared" si="6"/>
        <v>30</v>
      </c>
      <c r="D98" s="97">
        <f>求节点(节奏总纲!$R$4:$R$163,节奏总纲!$O$4:$O$163,B98)</f>
        <v>91.433267438759643</v>
      </c>
      <c r="E98" s="97">
        <f>IF(SUM(F98:$J98)&gt;=INDEX(前期规划!$G$17:$K$17,MATCH($B$83,前期规划!$G$10:$K$10,0)),0,
IF(SUM(F98:$J98)+INDEX(前期规划!$Y$11:$BB$53,MATCH(节奏预期!$B98,前期规划!$Q$11:$Q$53,0),MATCH(节奏预期!$B$83&amp;节奏预期!E$5,前期规划!$Y$8:$BB$8,0))&gt;=INDEX(前期规划!$G$17:$K$17,MATCH($B$83,前期规划!$G$10:$K$10,0)),INDEX(前期规划!$G$17:$K$17,MATCH($B$83,前期规划!$G$10:$K$10,0))-SUM(F98:$J98),
INDEX(前期规划!$Y$11:$BB$53,MATCH(节奏预期!$B98,前期规划!$Q$11:$Q$53,0),MATCH(节奏预期!$B$83&amp;节奏预期!E$5,前期规划!$Y$8:$BB$8,0))))</f>
        <v>0</v>
      </c>
      <c r="F98" s="97">
        <f>IF(SUM(G98:$J98)&gt;=INDEX(前期规划!$G$17:$K$17,MATCH($B$83,前期规划!$G$10:$K$10,0)),0,
IF(SUM(G98:$J98)+INDEX(前期规划!$Y$11:$BB$53,MATCH(节奏预期!$B98,前期规划!$Q$11:$Q$53,0),MATCH(节奏预期!$B$83&amp;节奏预期!F$5,前期规划!$Y$8:$BB$8,0))&gt;=INDEX(前期规划!$G$17:$K$17,MATCH($B$83,前期规划!$G$10:$K$10,0)),INDEX(前期规划!$G$17:$K$17,MATCH($B$83,前期规划!$G$10:$K$10,0))-SUM(G98:$J98),
INDEX(前期规划!$Y$11:$BB$53,MATCH(节奏预期!$B98,前期规划!$Q$11:$Q$53,0),MATCH(节奏预期!$B$83&amp;节奏预期!F$5,前期规划!$Y$8:$BB$8,0))))</f>
        <v>0</v>
      </c>
      <c r="G98" s="97">
        <f>IF(SUM(H98:$J98)&gt;=INDEX(前期规划!$G$17:$K$17,MATCH($B$83,前期规划!$G$10:$K$10,0)),0,
IF(SUM(H98:$J98)+INDEX(前期规划!$Y$11:$BB$53,MATCH(节奏预期!$B98,前期规划!$Q$11:$Q$53,0),MATCH(节奏预期!$B$83&amp;节奏预期!G$5,前期规划!$Y$8:$BB$8,0))&gt;=INDEX(前期规划!$G$17:$K$17,MATCH($B$83,前期规划!$G$10:$K$10,0)),INDEX(前期规划!$G$17:$K$17,MATCH($B$83,前期规划!$G$10:$K$10,0))-SUM(H98:$J98),
INDEX(前期规划!$Y$11:$BB$53,MATCH(节奏预期!$B98,前期规划!$Q$11:$Q$53,0),MATCH(节奏预期!$B$83&amp;节奏预期!G$5,前期规划!$Y$8:$BB$8,0))))</f>
        <v>0</v>
      </c>
      <c r="H98" s="97">
        <f>IF(SUM(I98:$J98)&gt;=INDEX(前期规划!$G$17:$K$17,MATCH($B$83,前期规划!$G$10:$K$10,0)),0,
IF(SUM(I98:$J98)+INDEX(前期规划!$Y$11:$BB$53,MATCH(节奏预期!$B98,前期规划!$Q$11:$Q$53,0),MATCH(节奏预期!$B$83&amp;节奏预期!H$5,前期规划!$Y$8:$BB$8,0))&gt;=INDEX(前期规划!$G$17:$K$17,MATCH($B$83,前期规划!$G$10:$K$10,0)),INDEX(前期规划!$G$17:$K$17,MATCH($B$83,前期规划!$G$10:$K$10,0))-SUM(I98:$J98),
INDEX(前期规划!$Y$11:$BB$53,MATCH(节奏预期!$B98,前期规划!$Q$11:$Q$53,0),MATCH(节奏预期!$B$83&amp;节奏预期!H$5,前期规划!$Y$8:$BB$8,0))))</f>
        <v>10.416666666666668</v>
      </c>
      <c r="I98" s="97">
        <f>IF(SUM(J98:$J98)&gt;=INDEX(前期规划!$G$17:$K$17,MATCH($B$83,前期规划!$G$10:$K$10,0)),0,
IF(SUM(J98:$J98)+INDEX(前期规划!$Y$11:$BB$53,MATCH(节奏预期!$B98,前期规划!$Q$11:$Q$53,0),MATCH(节奏预期!$B$83&amp;节奏预期!I$5,前期规划!$Y$8:$BB$8,0))&gt;=INDEX(前期规划!$G$17:$K$17,MATCH($B$83,前期规划!$G$10:$K$10,0)),INDEX(前期规划!$G$17:$K$17,MATCH($B$83,前期规划!$G$10:$K$10,0))-SUM(J98:$J98),
INDEX(前期规划!$Y$11:$BB$53,MATCH(节奏预期!$B98,前期规划!$Q$11:$Q$53,0),MATCH(节奏预期!$B$83&amp;节奏预期!I$5,前期规划!$Y$8:$BB$8,0))))</f>
        <v>14.583333333333332</v>
      </c>
      <c r="J98" s="97">
        <f>INDEX(前期规划!$Y$11:$BB$53,MATCH(节奏预期!$B98,前期规划!$Q$11:$Q$53,0),MATCH(节奏预期!$B$83&amp;节奏预期!J$5,前期规划!$Y$8:$BB$8,0))</f>
        <v>0</v>
      </c>
      <c r="K98" s="24">
        <f>MIN(求节点(装备产销验证!$B$6:$B$165,装备产销验证!BE$6:BE$165,$D98)/40/IF(RIGHT(K$5,1)="+",1,(MAX(W$6:W98)+1)),1)</f>
        <v>1</v>
      </c>
      <c r="L98" s="24">
        <f>MIN(求节点(装备产销验证!$B$6:$B$165,装备产销验证!BF$6:BF$165,$D98)/40/IF(RIGHT(L$5,1)="+",1,(MAX(X$6:X98)+1)),1)</f>
        <v>1</v>
      </c>
      <c r="M98" s="24">
        <f>MIN(求节点(装备产销验证!$B$6:$B$165,装备产销验证!BG$6:BG$165,$D98)/40/IF(RIGHT(M$5,1)="+",1,(MAX(Y$6:Y98)+1)),1)</f>
        <v>0.39920135081623276</v>
      </c>
      <c r="N98" s="24">
        <f>MIN(求节点(装备产销验证!$B$6:$B$165,装备产销验证!BH$6:BH$165,$D98)/40/IF(RIGHT(N$5,1)="+",1,(MAX(Z$6:Z98)+1)),1)</f>
        <v>0.61402927095554971</v>
      </c>
      <c r="O98" s="24">
        <f>MIN(求节点(装备产销验证!$B$6:$B$165,装备产销验证!BI$6:BI$165,$D98)/40/IF(RIGHT(O$5,1)="+",1,(MAX(AA$6:AA98)+1)),1)</f>
        <v>0.1084082348041818</v>
      </c>
      <c r="P98" s="24">
        <f>MIN(求节点(装备产销验证!$B$6:$B$165,装备产销验证!BJ$6:BJ$165,$D98)/40/IF(RIGHT(P$5,1)="+",1,(MAX(AB$6:AB98)+1)),1)</f>
        <v>0.19553280255924826</v>
      </c>
      <c r="Q98" s="79">
        <f>IF(E98=0,0,MIN(INDEX(前期规划!$C$48:$C$53,MATCH(Q$5,前期规划!$B$48:$B$53,0)),INDEX(前期规划!$BC$11:$BG$53,MATCH($B98,前期规划!$Q$11:$Q$53,0),MATCH(节奏预期!$B$83,前期规划!$BC$10:$BG$10,0))))</f>
        <v>0</v>
      </c>
      <c r="R98" s="79">
        <f>IF(F98=0,0,MIN(INDEX(前期规划!$C$48:$C$53,MATCH(R$5,前期规划!$B$48:$B$53,0)),INDEX(前期规划!$BC$11:$BG$53,MATCH($B98,前期规划!$Q$11:$Q$53,0),MATCH(节奏预期!$B$83,前期规划!$BC$10:$BG$10,0))))</f>
        <v>0</v>
      </c>
      <c r="S98" s="79">
        <f>IF(G98=0,0,MIN(INDEX(前期规划!$C$48:$C$53,MATCH(S$5,前期规划!$B$48:$B$53,0)),INDEX(前期规划!$BC$11:$BG$53,MATCH($B98,前期规划!$Q$11:$Q$53,0),MATCH(节奏预期!$B$83,前期规划!$BC$10:$BG$10,0))))</f>
        <v>0</v>
      </c>
      <c r="T98" s="79">
        <f>IF(H98=0,0,MIN(INDEX(前期规划!$C$48:$C$53,MATCH(T$5,前期规划!$B$48:$B$53,0)),INDEX(前期规划!$BC$11:$BG$53,MATCH($B98,前期规划!$Q$11:$Q$53,0),MATCH(节奏预期!$B$83,前期规划!$BC$10:$BG$10,0))))</f>
        <v>72.5</v>
      </c>
      <c r="U98" s="79">
        <f>IF(I98=0,0,MIN(INDEX(前期规划!$C$48:$C$53,MATCH(U$5,前期规划!$B$48:$B$53,0)),INDEX(前期规划!$BC$11:$BG$53,MATCH($B98,前期规划!$Q$11:$Q$53,0),MATCH(节奏预期!$B$83,前期规划!$BC$10:$BG$10,0))))</f>
        <v>72.5</v>
      </c>
      <c r="V98" s="79">
        <f>IF(J98=0,0,MIN(INDEX(前期规划!$C$48:$C$53,MATCH(V$5,前期规划!$B$48:$B$53,0)),INDEX(前期规划!$BC$11:$BG$53,MATCH($B98,前期规划!$Q$11:$Q$53,0),MATCH(节奏预期!$B$83,前期规划!$BC$10:$BG$10,0))))</f>
        <v>0</v>
      </c>
      <c r="W98" s="109">
        <f>IF(Q98=0,0,IF(Q98&gt;MAX(装备突破!D$6:D$22),MAX(装备突破!D$6:D$22),IF(Q98=0,0,IF(Q98&lt;装备突破!D$6,0,IFERROR(MATCH(Q98,装备突破!D$6:D$22,0)-1,MATCH(Q98,装备突破!D$6:D$22,1))))))</f>
        <v>0</v>
      </c>
      <c r="X98" s="109">
        <f>IF(R98=0,0,IF(R98&gt;MAX(装备突破!E$6:E$22),MAX(装备突破!E$6:E$22),IF(R98=0,0,IF(R98&lt;装备突破!E$6,0,IFERROR(MATCH(R98,装备突破!E$6:E$22,0)-1,MATCH(R98,装备突破!E$6:E$22,1))))))</f>
        <v>0</v>
      </c>
      <c r="Y98" s="109">
        <f>IF(S98=0,0,IF(S98&gt;MAX(装备突破!F$6:F$22),MAX(装备突破!F$6:F$22),IF(S98=0,0,IF(S98&lt;装备突破!F$6,0,IFERROR(MATCH(S98,装备突破!F$6:F$22,0)-1,MATCH(S98,装备突破!F$6:F$22,1))))))</f>
        <v>0</v>
      </c>
      <c r="Z98" s="109">
        <f>IF(T98=0,0,IF(T98&gt;MAX(装备突破!G$6:G$22),MAX(装备突破!G$6:G$22),IF(T98=0,0,IF(T98&lt;装备突破!G$6,0,IFERROR(MATCH(T98,装备突破!G$6:G$22,0)-1,MATCH(T98,装备突破!G$6:G$22,1))))))</f>
        <v>7</v>
      </c>
      <c r="AA98" s="109">
        <f>IF(U98=0,0,IF(U98&gt;MAX(装备突破!H$6:H$22),MAX(装备突破!H$6:H$22),IF(U98=0,0,IF(U98&lt;装备突破!H$6,0,IFERROR(MATCH(U98,装备突破!H$6:H$22,0)-1,MATCH(U98,装备突破!H$6:H$22,1))))))</f>
        <v>7</v>
      </c>
      <c r="AB98" s="109">
        <f>IF(V98=0,0,IF(V98&gt;MAX(装备突破!I$6:I$22),MAX(装备突破!I$6:I$22),IF(V98=0,0,IF(V98&lt;装备突破!I$6,0,IFERROR(MATCH(V98,装备突破!I$6:I$22,0)-1,MATCH(V98,装备突破!I$6:I$22,1))))))</f>
        <v>0</v>
      </c>
    </row>
    <row r="99" spans="1:28" s="37" customFormat="1" x14ac:dyDescent="0.15">
      <c r="A99" s="34">
        <v>17</v>
      </c>
      <c r="B99" s="76">
        <f t="shared" si="5"/>
        <v>420</v>
      </c>
      <c r="C99" s="70">
        <f t="shared" si="6"/>
        <v>30</v>
      </c>
      <c r="D99" s="97">
        <f>求节点(节奏总纲!$R$4:$R$163,节奏总纲!$O$4:$O$163,B99)</f>
        <v>92.520930542961992</v>
      </c>
      <c r="E99" s="97">
        <f>IF(SUM(F99:$J99)&gt;=INDEX(前期规划!$G$17:$K$17,MATCH($B$83,前期规划!$G$10:$K$10,0)),0,
IF(SUM(F99:$J99)+INDEX(前期规划!$Y$11:$BB$53,MATCH(节奏预期!$B99,前期规划!$Q$11:$Q$53,0),MATCH(节奏预期!$B$83&amp;节奏预期!E$5,前期规划!$Y$8:$BB$8,0))&gt;=INDEX(前期规划!$G$17:$K$17,MATCH($B$83,前期规划!$G$10:$K$10,0)),INDEX(前期规划!$G$17:$K$17,MATCH($B$83,前期规划!$G$10:$K$10,0))-SUM(F99:$J99),
INDEX(前期规划!$Y$11:$BB$53,MATCH(节奏预期!$B99,前期规划!$Q$11:$Q$53,0),MATCH(节奏预期!$B$83&amp;节奏预期!E$5,前期规划!$Y$8:$BB$8,0))))</f>
        <v>0</v>
      </c>
      <c r="F99" s="97">
        <f>IF(SUM(G99:$J99)&gt;=INDEX(前期规划!$G$17:$K$17,MATCH($B$83,前期规划!$G$10:$K$10,0)),0,
IF(SUM(G99:$J99)+INDEX(前期规划!$Y$11:$BB$53,MATCH(节奏预期!$B99,前期规划!$Q$11:$Q$53,0),MATCH(节奏预期!$B$83&amp;节奏预期!F$5,前期规划!$Y$8:$BB$8,0))&gt;=INDEX(前期规划!$G$17:$K$17,MATCH($B$83,前期规划!$G$10:$K$10,0)),INDEX(前期规划!$G$17:$K$17,MATCH($B$83,前期规划!$G$10:$K$10,0))-SUM(G99:$J99),
INDEX(前期规划!$Y$11:$BB$53,MATCH(节奏预期!$B99,前期规划!$Q$11:$Q$53,0),MATCH(节奏预期!$B$83&amp;节奏预期!F$5,前期规划!$Y$8:$BB$8,0))))</f>
        <v>0</v>
      </c>
      <c r="G99" s="97">
        <f>IF(SUM(H99:$J99)&gt;=INDEX(前期规划!$G$17:$K$17,MATCH($B$83,前期规划!$G$10:$K$10,0)),0,
IF(SUM(H99:$J99)+INDEX(前期规划!$Y$11:$BB$53,MATCH(节奏预期!$B99,前期规划!$Q$11:$Q$53,0),MATCH(节奏预期!$B$83&amp;节奏预期!G$5,前期规划!$Y$8:$BB$8,0))&gt;=INDEX(前期规划!$G$17:$K$17,MATCH($B$83,前期规划!$G$10:$K$10,0)),INDEX(前期规划!$G$17:$K$17,MATCH($B$83,前期规划!$G$10:$K$10,0))-SUM(H99:$J99),
INDEX(前期规划!$Y$11:$BB$53,MATCH(节奏预期!$B99,前期规划!$Q$11:$Q$53,0),MATCH(节奏预期!$B$83&amp;节奏预期!G$5,前期规划!$Y$8:$BB$8,0))))</f>
        <v>0</v>
      </c>
      <c r="H99" s="97">
        <f>IF(SUM(I99:$J99)&gt;=INDEX(前期规划!$G$17:$K$17,MATCH($B$83,前期规划!$G$10:$K$10,0)),0,
IF(SUM(I99:$J99)+INDEX(前期规划!$Y$11:$BB$53,MATCH(节奏预期!$B99,前期规划!$Q$11:$Q$53,0),MATCH(节奏预期!$B$83&amp;节奏预期!H$5,前期规划!$Y$8:$BB$8,0))&gt;=INDEX(前期规划!$G$17:$K$17,MATCH($B$83,前期规划!$G$10:$K$10,0)),INDEX(前期规划!$G$17:$K$17,MATCH($B$83,前期规划!$G$10:$K$10,0))-SUM(I99:$J99),
INDEX(前期规划!$Y$11:$BB$53,MATCH(节奏预期!$B99,前期规划!$Q$11:$Q$53,0),MATCH(节奏预期!$B$83&amp;节奏预期!H$5,前期规划!$Y$8:$BB$8,0))))</f>
        <v>8.3333333333333357</v>
      </c>
      <c r="I99" s="97">
        <f>IF(SUM(J99:$J99)&gt;=INDEX(前期规划!$G$17:$K$17,MATCH($B$83,前期规划!$G$10:$K$10,0)),0,
IF(SUM(J99:$J99)+INDEX(前期规划!$Y$11:$BB$53,MATCH(节奏预期!$B99,前期规划!$Q$11:$Q$53,0),MATCH(节奏预期!$B$83&amp;节奏预期!I$5,前期规划!$Y$8:$BB$8,0))&gt;=INDEX(前期规划!$G$17:$K$17,MATCH($B$83,前期规划!$G$10:$K$10,0)),INDEX(前期规划!$G$17:$K$17,MATCH($B$83,前期规划!$G$10:$K$10,0))-SUM(J99:$J99),
INDEX(前期规划!$Y$11:$BB$53,MATCH(节奏预期!$B99,前期规划!$Q$11:$Q$53,0),MATCH(节奏预期!$B$83&amp;节奏预期!I$5,前期规划!$Y$8:$BB$8,0))))</f>
        <v>16.666666666666664</v>
      </c>
      <c r="J99" s="97">
        <f>INDEX(前期规划!$Y$11:$BB$53,MATCH(节奏预期!$B99,前期规划!$Q$11:$Q$53,0),MATCH(节奏预期!$B$83&amp;节奏预期!J$5,前期规划!$Y$8:$BB$8,0))</f>
        <v>0</v>
      </c>
      <c r="K99" s="24">
        <f>MIN(求节点(装备产销验证!$B$6:$B$165,装备产销验证!BE$6:BE$165,$D99)/40/IF(RIGHT(K$5,1)="+",1,(MAX(W$6:W99)+1)),1)</f>
        <v>1</v>
      </c>
      <c r="L99" s="24">
        <f>MIN(求节点(装备产销验证!$B$6:$B$165,装备产销验证!BF$6:BF$165,$D99)/40/IF(RIGHT(L$5,1)="+",1,(MAX(X$6:X99)+1)),1)</f>
        <v>1</v>
      </c>
      <c r="M99" s="24">
        <f>MIN(求节点(装备产销验证!$B$6:$B$165,装备产销验证!BG$6:BG$165,$D99)/40/IF(RIGHT(M$5,1)="+",1,(MAX(Y$6:Y99)+1)),1)</f>
        <v>0.44792268065159491</v>
      </c>
      <c r="N99" s="24">
        <f>MIN(求节点(装备产销验证!$B$6:$B$165,装备产销验证!BH$6:BH$165,$D99)/40/IF(RIGHT(N$5,1)="+",1,(MAX(Z$6:Z99)+1)),1)</f>
        <v>0.69122325572480403</v>
      </c>
      <c r="O99" s="24">
        <f>MIN(求节点(装备产销验证!$B$6:$B$165,装备产销验证!BI$6:BI$165,$D99)/40/IF(RIGHT(O$5,1)="+",1,(MAX(AA$6:AA99)+1)),1)</f>
        <v>0.11660206086813299</v>
      </c>
      <c r="P99" s="24">
        <f>MIN(求节点(装备产销验证!$B$6:$B$165,装备产销验证!BJ$6:BJ$165,$D99)/40/IF(RIGHT(P$5,1)="+",1,(MAX(AB$6:AB99)+1)),1)</f>
        <v>0.21174892831777853</v>
      </c>
      <c r="Q99" s="79">
        <f>IF(E99=0,0,MIN(INDEX(前期规划!$C$48:$C$53,MATCH(Q$5,前期规划!$B$48:$B$53,0)),INDEX(前期规划!$BC$11:$BG$53,MATCH($B99,前期规划!$Q$11:$Q$53,0),MATCH(节奏预期!$B$83,前期规划!$BC$10:$BG$10,0))))</f>
        <v>0</v>
      </c>
      <c r="R99" s="79">
        <f>IF(F99=0,0,MIN(INDEX(前期规划!$C$48:$C$53,MATCH(R$5,前期规划!$B$48:$B$53,0)),INDEX(前期规划!$BC$11:$BG$53,MATCH($B99,前期规划!$Q$11:$Q$53,0),MATCH(节奏预期!$B$83,前期规划!$BC$10:$BG$10,0))))</f>
        <v>0</v>
      </c>
      <c r="S99" s="79">
        <f>IF(G99=0,0,MIN(INDEX(前期规划!$C$48:$C$53,MATCH(S$5,前期规划!$B$48:$B$53,0)),INDEX(前期规划!$BC$11:$BG$53,MATCH($B99,前期规划!$Q$11:$Q$53,0),MATCH(节奏预期!$B$83,前期规划!$BC$10:$BG$10,0))))</f>
        <v>0</v>
      </c>
      <c r="T99" s="79">
        <f>IF(H99=0,0,MIN(INDEX(前期规划!$C$48:$C$53,MATCH(T$5,前期规划!$B$48:$B$53,0)),INDEX(前期规划!$BC$11:$BG$53,MATCH($B99,前期规划!$Q$11:$Q$53,0),MATCH(节奏预期!$B$83,前期规划!$BC$10:$BG$10,0))))</f>
        <v>75</v>
      </c>
      <c r="U99" s="79">
        <f>IF(I99=0,0,MIN(INDEX(前期规划!$C$48:$C$53,MATCH(U$5,前期规划!$B$48:$B$53,0)),INDEX(前期规划!$BC$11:$BG$53,MATCH($B99,前期规划!$Q$11:$Q$53,0),MATCH(节奏预期!$B$83,前期规划!$BC$10:$BG$10,0))))</f>
        <v>75</v>
      </c>
      <c r="V99" s="79">
        <f>IF(J99=0,0,MIN(INDEX(前期规划!$C$48:$C$53,MATCH(V$5,前期规划!$B$48:$B$53,0)),INDEX(前期规划!$BC$11:$BG$53,MATCH($B99,前期规划!$Q$11:$Q$53,0),MATCH(节奏预期!$B$83,前期规划!$BC$10:$BG$10,0))))</f>
        <v>0</v>
      </c>
      <c r="W99" s="109">
        <f>IF(Q99=0,0,IF(Q99&gt;MAX(装备突破!D$6:D$22),MAX(装备突破!D$6:D$22),IF(Q99=0,0,IF(Q99&lt;装备突破!D$6,0,IFERROR(MATCH(Q99,装备突破!D$6:D$22,0)-1,MATCH(Q99,装备突破!D$6:D$22,1))))))</f>
        <v>0</v>
      </c>
      <c r="X99" s="109">
        <f>IF(R99=0,0,IF(R99&gt;MAX(装备突破!E$6:E$22),MAX(装备突破!E$6:E$22),IF(R99=0,0,IF(R99&lt;装备突破!E$6,0,IFERROR(MATCH(R99,装备突破!E$6:E$22,0)-1,MATCH(R99,装备突破!E$6:E$22,1))))))</f>
        <v>0</v>
      </c>
      <c r="Y99" s="109">
        <f>IF(S99=0,0,IF(S99&gt;MAX(装备突破!F$6:F$22),MAX(装备突破!F$6:F$22),IF(S99=0,0,IF(S99&lt;装备突破!F$6,0,IFERROR(MATCH(S99,装备突破!F$6:F$22,0)-1,MATCH(S99,装备突破!F$6:F$22,1))))))</f>
        <v>0</v>
      </c>
      <c r="Z99" s="109">
        <f>IF(T99=0,0,IF(T99&gt;MAX(装备突破!G$6:G$22),MAX(装备突破!G$6:G$22),IF(T99=0,0,IF(T99&lt;装备突破!G$6,0,IFERROR(MATCH(T99,装备突破!G$6:G$22,0)-1,MATCH(T99,装备突破!G$6:G$22,1))))))</f>
        <v>7</v>
      </c>
      <c r="AA99" s="109">
        <f>IF(U99=0,0,IF(U99&gt;MAX(装备突破!H$6:H$22),MAX(装备突破!H$6:H$22),IF(U99=0,0,IF(U99&lt;装备突破!H$6,0,IFERROR(MATCH(U99,装备突破!H$6:H$22,0)-1,MATCH(U99,装备突破!H$6:H$22,1))))))</f>
        <v>7</v>
      </c>
      <c r="AB99" s="109">
        <f>IF(V99=0,0,IF(V99&gt;MAX(装备突破!I$6:I$22),MAX(装备突破!I$6:I$22),IF(V99=0,0,IF(V99&lt;装备突破!I$6,0,IFERROR(MATCH(V99,装备突破!I$6:I$22,0)-1,MATCH(V99,装备突破!I$6:I$22,1))))))</f>
        <v>0</v>
      </c>
    </row>
    <row r="100" spans="1:28" s="37" customFormat="1" x14ac:dyDescent="0.15">
      <c r="A100" s="34">
        <v>18</v>
      </c>
      <c r="B100" s="76">
        <f t="shared" si="5"/>
        <v>450</v>
      </c>
      <c r="C100" s="70">
        <f t="shared" si="6"/>
        <v>30</v>
      </c>
      <c r="D100" s="97">
        <f>求节点(节奏总纲!$R$4:$R$163,节奏总纲!$O$4:$O$163,B100)</f>
        <v>93.53735314119001</v>
      </c>
      <c r="E100" s="97">
        <f>IF(SUM(F100:$J100)&gt;=INDEX(前期规划!$G$17:$K$17,MATCH($B$83,前期规划!$G$10:$K$10,0)),0,
IF(SUM(F100:$J100)+INDEX(前期规划!$Y$11:$BB$53,MATCH(节奏预期!$B100,前期规划!$Q$11:$Q$53,0),MATCH(节奏预期!$B$83&amp;节奏预期!E$5,前期规划!$Y$8:$BB$8,0))&gt;=INDEX(前期规划!$G$17:$K$17,MATCH($B$83,前期规划!$G$10:$K$10,0)),INDEX(前期规划!$G$17:$K$17,MATCH($B$83,前期规划!$G$10:$K$10,0))-SUM(F100:$J100),
INDEX(前期规划!$Y$11:$BB$53,MATCH(节奏预期!$B100,前期规划!$Q$11:$Q$53,0),MATCH(节奏预期!$B$83&amp;节奏预期!E$5,前期规划!$Y$8:$BB$8,0))))</f>
        <v>0</v>
      </c>
      <c r="F100" s="97">
        <f>IF(SUM(G100:$J100)&gt;=INDEX(前期规划!$G$17:$K$17,MATCH($B$83,前期规划!$G$10:$K$10,0)),0,
IF(SUM(G100:$J100)+INDEX(前期规划!$Y$11:$BB$53,MATCH(节奏预期!$B100,前期规划!$Q$11:$Q$53,0),MATCH(节奏预期!$B$83&amp;节奏预期!F$5,前期规划!$Y$8:$BB$8,0))&gt;=INDEX(前期规划!$G$17:$K$17,MATCH($B$83,前期规划!$G$10:$K$10,0)),INDEX(前期规划!$G$17:$K$17,MATCH($B$83,前期规划!$G$10:$K$10,0))-SUM(G100:$J100),
INDEX(前期规划!$Y$11:$BB$53,MATCH(节奏预期!$B100,前期规划!$Q$11:$Q$53,0),MATCH(节奏预期!$B$83&amp;节奏预期!F$5,前期规划!$Y$8:$BB$8,0))))</f>
        <v>0</v>
      </c>
      <c r="G100" s="97">
        <f>IF(SUM(H100:$J100)&gt;=INDEX(前期规划!$G$17:$K$17,MATCH($B$83,前期规划!$G$10:$K$10,0)),0,
IF(SUM(H100:$J100)+INDEX(前期规划!$Y$11:$BB$53,MATCH(节奏预期!$B100,前期规划!$Q$11:$Q$53,0),MATCH(节奏预期!$B$83&amp;节奏预期!G$5,前期规划!$Y$8:$BB$8,0))&gt;=INDEX(前期规划!$G$17:$K$17,MATCH($B$83,前期规划!$G$10:$K$10,0)),INDEX(前期规划!$G$17:$K$17,MATCH($B$83,前期规划!$G$10:$K$10,0))-SUM(H100:$J100),
INDEX(前期规划!$Y$11:$BB$53,MATCH(节奏预期!$B100,前期规划!$Q$11:$Q$53,0),MATCH(节奏预期!$B$83&amp;节奏预期!G$5,前期规划!$Y$8:$BB$8,0))))</f>
        <v>0</v>
      </c>
      <c r="H100" s="97">
        <f>IF(SUM(I100:$J100)&gt;=INDEX(前期规划!$G$17:$K$17,MATCH($B$83,前期规划!$G$10:$K$10,0)),0,
IF(SUM(I100:$J100)+INDEX(前期规划!$Y$11:$BB$53,MATCH(节奏预期!$B100,前期规划!$Q$11:$Q$53,0),MATCH(节奏预期!$B$83&amp;节奏预期!H$5,前期规划!$Y$8:$BB$8,0))&gt;=INDEX(前期规划!$G$17:$K$17,MATCH($B$83,前期规划!$G$10:$K$10,0)),INDEX(前期规划!$G$17:$K$17,MATCH($B$83,前期规划!$G$10:$K$10,0))-SUM(I100:$J100),
INDEX(前期规划!$Y$11:$BB$53,MATCH(节奏预期!$B100,前期规划!$Q$11:$Q$53,0),MATCH(节奏预期!$B$83&amp;节奏预期!H$5,前期规划!$Y$8:$BB$8,0))))</f>
        <v>6.25</v>
      </c>
      <c r="I100" s="97">
        <f>IF(SUM(J100:$J100)&gt;=INDEX(前期规划!$G$17:$K$17,MATCH($B$83,前期规划!$G$10:$K$10,0)),0,
IF(SUM(J100:$J100)+INDEX(前期规划!$Y$11:$BB$53,MATCH(节奏预期!$B100,前期规划!$Q$11:$Q$53,0),MATCH(节奏预期!$B$83&amp;节奏预期!I$5,前期规划!$Y$8:$BB$8,0))&gt;=INDEX(前期规划!$G$17:$K$17,MATCH($B$83,前期规划!$G$10:$K$10,0)),INDEX(前期规划!$G$17:$K$17,MATCH($B$83,前期规划!$G$10:$K$10,0))-SUM(J100:$J100),
INDEX(前期规划!$Y$11:$BB$53,MATCH(节奏预期!$B100,前期规划!$Q$11:$Q$53,0),MATCH(节奏预期!$B$83&amp;节奏预期!I$5,前期规划!$Y$8:$BB$8,0))))</f>
        <v>18.75</v>
      </c>
      <c r="J100" s="97">
        <f>INDEX(前期规划!$Y$11:$BB$53,MATCH(节奏预期!$B100,前期规划!$Q$11:$Q$53,0),MATCH(节奏预期!$B$83&amp;节奏预期!J$5,前期规划!$Y$8:$BB$8,0))</f>
        <v>0</v>
      </c>
      <c r="K100" s="24">
        <f>MIN(求节点(装备产销验证!$B$6:$B$165,装备产销验证!BE$6:BE$165,$D100)/40/IF(RIGHT(K$5,1)="+",1,(MAX(W$6:W100)+1)),1)</f>
        <v>1</v>
      </c>
      <c r="L100" s="24">
        <f>MIN(求节点(装备产销验证!$B$6:$B$165,装备产销验证!BF$6:BF$165,$D100)/40/IF(RIGHT(L$5,1)="+",1,(MAX(X$6:X100)+1)),1)</f>
        <v>1</v>
      </c>
      <c r="M100" s="24">
        <f>MIN(求节点(装备产销验证!$B$6:$B$165,装备产销验证!BG$6:BG$165,$D100)/40/IF(RIGHT(M$5,1)="+",1,(MAX(Y$6:Y100)+1)),1)</f>
        <v>0.49693080315110089</v>
      </c>
      <c r="N100" s="24">
        <f>MIN(求节点(装备产销验证!$B$6:$B$165,装备产销验证!BH$6:BH$165,$D100)/40/IF(RIGHT(N$5,1)="+",1,(MAX(Z$6:Z100)+1)),1)</f>
        <v>0.77853338661930205</v>
      </c>
      <c r="O100" s="24">
        <f>MIN(求节点(装备产销验证!$B$6:$B$165,装备产销验证!BI$6:BI$165,$D100)/40/IF(RIGHT(O$5,1)="+",1,(MAX(AA$6:AA100)+1)),1)</f>
        <v>0.12435394125099959</v>
      </c>
      <c r="P100" s="24">
        <f>MIN(求节点(装备产销验证!$B$6:$B$165,装备产销验证!BJ$6:BJ$165,$D100)/40/IF(RIGHT(P$5,1)="+",1,(MAX(AB$6:AB100)+1)),1)</f>
        <v>0.2269871317181642</v>
      </c>
      <c r="Q100" s="79">
        <f>IF(E100=0,0,MIN(INDEX(前期规划!$C$48:$C$53,MATCH(Q$5,前期规划!$B$48:$B$53,0)),INDEX(前期规划!$BC$11:$BG$53,MATCH($B100,前期规划!$Q$11:$Q$53,0),MATCH(节奏预期!$B$83,前期规划!$BC$10:$BG$10,0))))</f>
        <v>0</v>
      </c>
      <c r="R100" s="79">
        <f>IF(F100=0,0,MIN(INDEX(前期规划!$C$48:$C$53,MATCH(R$5,前期规划!$B$48:$B$53,0)),INDEX(前期规划!$BC$11:$BG$53,MATCH($B100,前期规划!$Q$11:$Q$53,0),MATCH(节奏预期!$B$83,前期规划!$BC$10:$BG$10,0))))</f>
        <v>0</v>
      </c>
      <c r="S100" s="79">
        <f>IF(G100=0,0,MIN(INDEX(前期规划!$C$48:$C$53,MATCH(S$5,前期规划!$B$48:$B$53,0)),INDEX(前期规划!$BC$11:$BG$53,MATCH($B100,前期规划!$Q$11:$Q$53,0),MATCH(节奏预期!$B$83,前期规划!$BC$10:$BG$10,0))))</f>
        <v>0</v>
      </c>
      <c r="T100" s="79">
        <f>IF(H100=0,0,MIN(INDEX(前期规划!$C$48:$C$53,MATCH(T$5,前期规划!$B$48:$B$53,0)),INDEX(前期规划!$BC$11:$BG$53,MATCH($B100,前期规划!$Q$11:$Q$53,0),MATCH(节奏预期!$B$83,前期规划!$BC$10:$BG$10,0))))</f>
        <v>77.5</v>
      </c>
      <c r="U100" s="79">
        <f>IF(I100=0,0,MIN(INDEX(前期规划!$C$48:$C$53,MATCH(U$5,前期规划!$B$48:$B$53,0)),INDEX(前期规划!$BC$11:$BG$53,MATCH($B100,前期规划!$Q$11:$Q$53,0),MATCH(节奏预期!$B$83,前期规划!$BC$10:$BG$10,0))))</f>
        <v>77.5</v>
      </c>
      <c r="V100" s="79">
        <f>IF(J100=0,0,MIN(INDEX(前期规划!$C$48:$C$53,MATCH(V$5,前期规划!$B$48:$B$53,0)),INDEX(前期规划!$BC$11:$BG$53,MATCH($B100,前期规划!$Q$11:$Q$53,0),MATCH(节奏预期!$B$83,前期规划!$BC$10:$BG$10,0))))</f>
        <v>0</v>
      </c>
      <c r="W100" s="109">
        <f>IF(Q100=0,0,IF(Q100&gt;MAX(装备突破!D$6:D$22),MAX(装备突破!D$6:D$22),IF(Q100=0,0,IF(Q100&lt;装备突破!D$6,0,IFERROR(MATCH(Q100,装备突破!D$6:D$22,0)-1,MATCH(Q100,装备突破!D$6:D$22,1))))))</f>
        <v>0</v>
      </c>
      <c r="X100" s="109">
        <f>IF(R100=0,0,IF(R100&gt;MAX(装备突破!E$6:E$22),MAX(装备突破!E$6:E$22),IF(R100=0,0,IF(R100&lt;装备突破!E$6,0,IFERROR(MATCH(R100,装备突破!E$6:E$22,0)-1,MATCH(R100,装备突破!E$6:E$22,1))))))</f>
        <v>0</v>
      </c>
      <c r="Y100" s="109">
        <f>IF(S100=0,0,IF(S100&gt;MAX(装备突破!F$6:F$22),MAX(装备突破!F$6:F$22),IF(S100=0,0,IF(S100&lt;装备突破!F$6,0,IFERROR(MATCH(S100,装备突破!F$6:F$22,0)-1,MATCH(S100,装备突破!F$6:F$22,1))))))</f>
        <v>0</v>
      </c>
      <c r="Z100" s="109">
        <f>IF(T100=0,0,IF(T100&gt;MAX(装备突破!G$6:G$22),MAX(装备突破!G$6:G$22),IF(T100=0,0,IF(T100&lt;装备突破!G$6,0,IFERROR(MATCH(T100,装备突破!G$6:G$22,0)-1,MATCH(T100,装备突破!G$6:G$22,1))))))</f>
        <v>7</v>
      </c>
      <c r="AA100" s="109">
        <f>IF(U100=0,0,IF(U100&gt;MAX(装备突破!H$6:H$22),MAX(装备突破!H$6:H$22),IF(U100=0,0,IF(U100&lt;装备突破!H$6,0,IFERROR(MATCH(U100,装备突破!H$6:H$22,0)-1,MATCH(U100,装备突破!H$6:H$22,1))))))</f>
        <v>7</v>
      </c>
      <c r="AB100" s="109">
        <f>IF(V100=0,0,IF(V100&gt;MAX(装备突破!I$6:I$22),MAX(装备突破!I$6:I$22),IF(V100=0,0,IF(V100&lt;装备突破!I$6,0,IFERROR(MATCH(V100,装备突破!I$6:I$22,0)-1,MATCH(V100,装备突破!I$6:I$22,1))))))</f>
        <v>0</v>
      </c>
    </row>
    <row r="101" spans="1:28" x14ac:dyDescent="0.15">
      <c r="A101" s="34">
        <v>19</v>
      </c>
      <c r="B101" s="76">
        <f t="shared" si="5"/>
        <v>480</v>
      </c>
      <c r="C101" s="70">
        <f t="shared" si="6"/>
        <v>30</v>
      </c>
      <c r="D101" s="97">
        <f>求节点(节奏总纲!$R$4:$R$163,节奏总纲!$O$4:$O$163,B101)</f>
        <v>94.499876682726793</v>
      </c>
      <c r="E101" s="97">
        <f>IF(SUM(F101:$J101)&gt;=INDEX(前期规划!$G$17:$K$17,MATCH($B$83,前期规划!$G$10:$K$10,0)),0,
IF(SUM(F101:$J101)+INDEX(前期规划!$Y$11:$BB$53,MATCH(节奏预期!$B101,前期规划!$Q$11:$Q$53,0),MATCH(节奏预期!$B$83&amp;节奏预期!E$5,前期规划!$Y$8:$BB$8,0))&gt;=INDEX(前期规划!$G$17:$K$17,MATCH($B$83,前期规划!$G$10:$K$10,0)),INDEX(前期规划!$G$17:$K$17,MATCH($B$83,前期规划!$G$10:$K$10,0))-SUM(F101:$J101),
INDEX(前期规划!$Y$11:$BB$53,MATCH(节奏预期!$B101,前期规划!$Q$11:$Q$53,0),MATCH(节奏预期!$B$83&amp;节奏预期!E$5,前期规划!$Y$8:$BB$8,0))))</f>
        <v>0</v>
      </c>
      <c r="F101" s="97">
        <f>IF(SUM(G101:$J101)&gt;=INDEX(前期规划!$G$17:$K$17,MATCH($B$83,前期规划!$G$10:$K$10,0)),0,
IF(SUM(G101:$J101)+INDEX(前期规划!$Y$11:$BB$53,MATCH(节奏预期!$B101,前期规划!$Q$11:$Q$53,0),MATCH(节奏预期!$B$83&amp;节奏预期!F$5,前期规划!$Y$8:$BB$8,0))&gt;=INDEX(前期规划!$G$17:$K$17,MATCH($B$83,前期规划!$G$10:$K$10,0)),INDEX(前期规划!$G$17:$K$17,MATCH($B$83,前期规划!$G$10:$K$10,0))-SUM(G101:$J101),
INDEX(前期规划!$Y$11:$BB$53,MATCH(节奏预期!$B101,前期规划!$Q$11:$Q$53,0),MATCH(节奏预期!$B$83&amp;节奏预期!F$5,前期规划!$Y$8:$BB$8,0))))</f>
        <v>0</v>
      </c>
      <c r="G101" s="97">
        <f>IF(SUM(H101:$J101)&gt;=INDEX(前期规划!$G$17:$K$17,MATCH($B$83,前期规划!$G$10:$K$10,0)),0,
IF(SUM(H101:$J101)+INDEX(前期规划!$Y$11:$BB$53,MATCH(节奏预期!$B101,前期规划!$Q$11:$Q$53,0),MATCH(节奏预期!$B$83&amp;节奏预期!G$5,前期规划!$Y$8:$BB$8,0))&gt;=INDEX(前期规划!$G$17:$K$17,MATCH($B$83,前期规划!$G$10:$K$10,0)),INDEX(前期规划!$G$17:$K$17,MATCH($B$83,前期规划!$G$10:$K$10,0))-SUM(H101:$J101),
INDEX(前期规划!$Y$11:$BB$53,MATCH(节奏预期!$B101,前期规划!$Q$11:$Q$53,0),MATCH(节奏预期!$B$83&amp;节奏预期!G$5,前期规划!$Y$8:$BB$8,0))))</f>
        <v>0</v>
      </c>
      <c r="H101" s="97">
        <f>IF(SUM(I101:$J101)&gt;=INDEX(前期规划!$G$17:$K$17,MATCH($B$83,前期规划!$G$10:$K$10,0)),0,
IF(SUM(I101:$J101)+INDEX(前期规划!$Y$11:$BB$53,MATCH(节奏预期!$B101,前期规划!$Q$11:$Q$53,0),MATCH(节奏预期!$B$83&amp;节奏预期!H$5,前期规划!$Y$8:$BB$8,0))&gt;=INDEX(前期规划!$G$17:$K$17,MATCH($B$83,前期规划!$G$10:$K$10,0)),INDEX(前期规划!$G$17:$K$17,MATCH($B$83,前期规划!$G$10:$K$10,0))-SUM(I101:$J101),
INDEX(前期规划!$Y$11:$BB$53,MATCH(节奏预期!$B101,前期规划!$Q$11:$Q$53,0),MATCH(节奏预期!$B$83&amp;节奏预期!H$5,前期规划!$Y$8:$BB$8,0))))</f>
        <v>4.1666666666666714</v>
      </c>
      <c r="I101" s="97">
        <f>IF(SUM(J101:$J101)&gt;=INDEX(前期规划!$G$17:$K$17,MATCH($B$83,前期规划!$G$10:$K$10,0)),0,
IF(SUM(J101:$J101)+INDEX(前期规划!$Y$11:$BB$53,MATCH(节奏预期!$B101,前期规划!$Q$11:$Q$53,0),MATCH(节奏预期!$B$83&amp;节奏预期!I$5,前期规划!$Y$8:$BB$8,0))&gt;=INDEX(前期规划!$G$17:$K$17,MATCH($B$83,前期规划!$G$10:$K$10,0)),INDEX(前期规划!$G$17:$K$17,MATCH($B$83,前期规划!$G$10:$K$10,0))-SUM(J101:$J101),
INDEX(前期规划!$Y$11:$BB$53,MATCH(节奏预期!$B101,前期规划!$Q$11:$Q$53,0),MATCH(节奏预期!$B$83&amp;节奏预期!I$5,前期规划!$Y$8:$BB$8,0))))</f>
        <v>20.833333333333329</v>
      </c>
      <c r="J101" s="97">
        <f>INDEX(前期规划!$Y$11:$BB$53,MATCH(节奏预期!$B101,前期规划!$Q$11:$Q$53,0),MATCH(节奏预期!$B$83&amp;节奏预期!J$5,前期规划!$Y$8:$BB$8,0))</f>
        <v>0</v>
      </c>
      <c r="K101" s="24">
        <f>MIN(求节点(装备产销验证!$B$6:$B$165,装备产销验证!BE$6:BE$165,$D101)/40/IF(RIGHT(K$5,1)="+",1,(MAX(W$6:W101)+1)),1)</f>
        <v>1</v>
      </c>
      <c r="L101" s="24">
        <f>MIN(求节点(装备产销验证!$B$6:$B$165,装备产销验证!BF$6:BF$165,$D101)/40/IF(RIGHT(L$5,1)="+",1,(MAX(X$6:X101)+1)),1)</f>
        <v>1</v>
      </c>
      <c r="M101" s="24">
        <f>MIN(求节点(装备产销验证!$B$6:$B$165,装备产销验证!BG$6:BG$165,$D101)/40/IF(RIGHT(M$5,1)="+",1,(MAX(Y$6:Y101)+1)),1)</f>
        <v>0.54634352726135371</v>
      </c>
      <c r="N101" s="24">
        <f>MIN(求节点(装备产销验证!$B$6:$B$165,装备产销验证!BH$6:BH$165,$D101)/40/IF(RIGHT(N$5,1)="+",1,(MAX(Z$6:Z101)+1)),1)</f>
        <v>0.87568608343836252</v>
      </c>
      <c r="O101" s="24">
        <f>MIN(求节点(装备产销验证!$B$6:$B$165,装备产销验证!BI$6:BI$165,$D101)/40/IF(RIGHT(O$5,1)="+",1,(MAX(AA$6:AA101)+1)),1)</f>
        <v>0.13177145489975284</v>
      </c>
      <c r="P101" s="24">
        <f>MIN(求节点(装备产销验证!$B$6:$B$165,装备产销验证!BJ$6:BJ$165,$D101)/40/IF(RIGHT(P$5,1)="+",1,(MAX(AB$6:AB101)+1)),1)</f>
        <v>0.24148545979200114</v>
      </c>
      <c r="Q101" s="79">
        <f>IF(E101=0,0,MIN(INDEX(前期规划!$C$48:$C$53,MATCH(Q$5,前期规划!$B$48:$B$53,0)),INDEX(前期规划!$BC$11:$BG$53,MATCH($B101,前期规划!$Q$11:$Q$53,0),MATCH(节奏预期!$B$83,前期规划!$BC$10:$BG$10,0))))</f>
        <v>0</v>
      </c>
      <c r="R101" s="79">
        <f>IF(F101=0,0,MIN(INDEX(前期规划!$C$48:$C$53,MATCH(R$5,前期规划!$B$48:$B$53,0)),INDEX(前期规划!$BC$11:$BG$53,MATCH($B101,前期规划!$Q$11:$Q$53,0),MATCH(节奏预期!$B$83,前期规划!$BC$10:$BG$10,0))))</f>
        <v>0</v>
      </c>
      <c r="S101" s="79">
        <f>IF(G101=0,0,MIN(INDEX(前期规划!$C$48:$C$53,MATCH(S$5,前期规划!$B$48:$B$53,0)),INDEX(前期规划!$BC$11:$BG$53,MATCH($B101,前期规划!$Q$11:$Q$53,0),MATCH(节奏预期!$B$83,前期规划!$BC$10:$BG$10,0))))</f>
        <v>0</v>
      </c>
      <c r="T101" s="79">
        <f>IF(H101=0,0,MIN(INDEX(前期规划!$C$48:$C$53,MATCH(T$5,前期规划!$B$48:$B$53,0)),INDEX(前期规划!$BC$11:$BG$53,MATCH($B101,前期规划!$Q$11:$Q$53,0),MATCH(节奏预期!$B$83,前期规划!$BC$10:$BG$10,0))))</f>
        <v>80</v>
      </c>
      <c r="U101" s="79">
        <f>IF(I101=0,0,MIN(INDEX(前期规划!$C$48:$C$53,MATCH(U$5,前期规划!$B$48:$B$53,0)),INDEX(前期规划!$BC$11:$BG$53,MATCH($B101,前期规划!$Q$11:$Q$53,0),MATCH(节奏预期!$B$83,前期规划!$BC$10:$BG$10,0))))</f>
        <v>80</v>
      </c>
      <c r="V101" s="79">
        <f>IF(J101=0,0,MIN(INDEX(前期规划!$C$48:$C$53,MATCH(V$5,前期规划!$B$48:$B$53,0)),INDEX(前期规划!$BC$11:$BG$53,MATCH($B101,前期规划!$Q$11:$Q$53,0),MATCH(节奏预期!$B$83,前期规划!$BC$10:$BG$10,0))))</f>
        <v>0</v>
      </c>
      <c r="W101" s="109">
        <f>IF(Q101=0,0,IF(Q101&gt;MAX(装备突破!D$6:D$22),MAX(装备突破!D$6:D$22),IF(Q101=0,0,IF(Q101&lt;装备突破!D$6,0,IFERROR(MATCH(Q101,装备突破!D$6:D$22,0)-1,MATCH(Q101,装备突破!D$6:D$22,1))))))</f>
        <v>0</v>
      </c>
      <c r="X101" s="109">
        <f>IF(R101=0,0,IF(R101&gt;MAX(装备突破!E$6:E$22),MAX(装备突破!E$6:E$22),IF(R101=0,0,IF(R101&lt;装备突破!E$6,0,IFERROR(MATCH(R101,装备突破!E$6:E$22,0)-1,MATCH(R101,装备突破!E$6:E$22,1))))))</f>
        <v>0</v>
      </c>
      <c r="Y101" s="109">
        <f>IF(S101=0,0,IF(S101&gt;MAX(装备突破!F$6:F$22),MAX(装备突破!F$6:F$22),IF(S101=0,0,IF(S101&lt;装备突破!F$6,0,IFERROR(MATCH(S101,装备突破!F$6:F$22,0)-1,MATCH(S101,装备突破!F$6:F$22,1))))))</f>
        <v>0</v>
      </c>
      <c r="Z101" s="109">
        <f>IF(T101=0,0,IF(T101&gt;MAX(装备突破!G$6:G$22),MAX(装备突破!G$6:G$22),IF(T101=0,0,IF(T101&lt;装备突破!G$6,0,IFERROR(MATCH(T101,装备突破!G$6:G$22,0)-1,MATCH(T101,装备突破!G$6:G$22,1))))))</f>
        <v>7</v>
      </c>
      <c r="AA101" s="109">
        <f>IF(U101=0,0,IF(U101&gt;MAX(装备突破!H$6:H$22),MAX(装备突破!H$6:H$22),IF(U101=0,0,IF(U101&lt;装备突破!H$6,0,IFERROR(MATCH(U101,装备突破!H$6:H$22,0)-1,MATCH(U101,装备突破!H$6:H$22,1))))))</f>
        <v>7</v>
      </c>
      <c r="AB101" s="109">
        <f>IF(V101=0,0,IF(V101&gt;MAX(装备突破!I$6:I$22),MAX(装备突破!I$6:I$22),IF(V101=0,0,IF(V101&lt;装备突破!I$6,0,IFERROR(MATCH(V101,装备突破!I$6:I$22,0)-1,MATCH(V101,装备突破!I$6:I$22,1))))))</f>
        <v>0</v>
      </c>
    </row>
    <row r="102" spans="1:28" x14ac:dyDescent="0.15">
      <c r="A102" s="34">
        <v>20</v>
      </c>
      <c r="B102" s="76">
        <f t="shared" si="5"/>
        <v>510</v>
      </c>
      <c r="C102" s="70">
        <f t="shared" si="6"/>
        <v>30</v>
      </c>
      <c r="D102" s="97">
        <f>求节点(节奏总纲!$R$4:$R$163,节奏总纲!$O$4:$O$163,B102)</f>
        <v>95.412755681471069</v>
      </c>
      <c r="E102" s="97">
        <f>IF(SUM(F102:$J102)&gt;=INDEX(前期规划!$G$17:$K$17,MATCH($B$83,前期规划!$G$10:$K$10,0)),0,
IF(SUM(F102:$J102)+INDEX(前期规划!$Y$11:$BB$53,MATCH(节奏预期!$B102,前期规划!$Q$11:$Q$53,0),MATCH(节奏预期!$B$83&amp;节奏预期!E$5,前期规划!$Y$8:$BB$8,0))&gt;=INDEX(前期规划!$G$17:$K$17,MATCH($B$83,前期规划!$G$10:$K$10,0)),INDEX(前期规划!$G$17:$K$17,MATCH($B$83,前期规划!$G$10:$K$10,0))-SUM(F102:$J102),
INDEX(前期规划!$Y$11:$BB$53,MATCH(节奏预期!$B102,前期规划!$Q$11:$Q$53,0),MATCH(节奏预期!$B$83&amp;节奏预期!E$5,前期规划!$Y$8:$BB$8,0))))</f>
        <v>0</v>
      </c>
      <c r="F102" s="97">
        <f>IF(SUM(G102:$J102)&gt;=INDEX(前期规划!$G$17:$K$17,MATCH($B$83,前期规划!$G$10:$K$10,0)),0,
IF(SUM(G102:$J102)+INDEX(前期规划!$Y$11:$BB$53,MATCH(节奏预期!$B102,前期规划!$Q$11:$Q$53,0),MATCH(节奏预期!$B$83&amp;节奏预期!F$5,前期规划!$Y$8:$BB$8,0))&gt;=INDEX(前期规划!$G$17:$K$17,MATCH($B$83,前期规划!$G$10:$K$10,0)),INDEX(前期规划!$G$17:$K$17,MATCH($B$83,前期规划!$G$10:$K$10,0))-SUM(G102:$J102),
INDEX(前期规划!$Y$11:$BB$53,MATCH(节奏预期!$B102,前期规划!$Q$11:$Q$53,0),MATCH(节奏预期!$B$83&amp;节奏预期!F$5,前期规划!$Y$8:$BB$8,0))))</f>
        <v>0</v>
      </c>
      <c r="G102" s="97">
        <f>IF(SUM(H102:$J102)&gt;=INDEX(前期规划!$G$17:$K$17,MATCH($B$83,前期规划!$G$10:$K$10,0)),0,
IF(SUM(H102:$J102)+INDEX(前期规划!$Y$11:$BB$53,MATCH(节奏预期!$B102,前期规划!$Q$11:$Q$53,0),MATCH(节奏预期!$B$83&amp;节奏预期!G$5,前期规划!$Y$8:$BB$8,0))&gt;=INDEX(前期规划!$G$17:$K$17,MATCH($B$83,前期规划!$G$10:$K$10,0)),INDEX(前期规划!$G$17:$K$17,MATCH($B$83,前期规划!$G$10:$K$10,0))-SUM(H102:$J102),
INDEX(前期规划!$Y$11:$BB$53,MATCH(节奏预期!$B102,前期规划!$Q$11:$Q$53,0),MATCH(节奏预期!$B$83&amp;节奏预期!G$5,前期规划!$Y$8:$BB$8,0))))</f>
        <v>0</v>
      </c>
      <c r="H102" s="97">
        <f>IF(SUM(I102:$J102)&gt;=INDEX(前期规划!$G$17:$K$17,MATCH($B$83,前期规划!$G$10:$K$10,0)),0,
IF(SUM(I102:$J102)+INDEX(前期规划!$Y$11:$BB$53,MATCH(节奏预期!$B102,前期规划!$Q$11:$Q$53,0),MATCH(节奏预期!$B$83&amp;节奏预期!H$5,前期规划!$Y$8:$BB$8,0))&gt;=INDEX(前期规划!$G$17:$K$17,MATCH($B$83,前期规划!$G$10:$K$10,0)),INDEX(前期规划!$G$17:$K$17,MATCH($B$83,前期规划!$G$10:$K$10,0))-SUM(I102:$J102),
INDEX(前期规划!$Y$11:$BB$53,MATCH(节奏预期!$B102,前期规划!$Q$11:$Q$53,0),MATCH(节奏预期!$B$83&amp;节奏预期!H$5,前期规划!$Y$8:$BB$8,0))))</f>
        <v>2.0833333333333357</v>
      </c>
      <c r="I102" s="97">
        <f>IF(SUM(J102:$J102)&gt;=INDEX(前期规划!$G$17:$K$17,MATCH($B$83,前期规划!$G$10:$K$10,0)),0,
IF(SUM(J102:$J102)+INDEX(前期规划!$Y$11:$BB$53,MATCH(节奏预期!$B102,前期规划!$Q$11:$Q$53,0),MATCH(节奏预期!$B$83&amp;节奏预期!I$5,前期规划!$Y$8:$BB$8,0))&gt;=INDEX(前期规划!$G$17:$K$17,MATCH($B$83,前期规划!$G$10:$K$10,0)),INDEX(前期规划!$G$17:$K$17,MATCH($B$83,前期规划!$G$10:$K$10,0))-SUM(J102:$J102),
INDEX(前期规划!$Y$11:$BB$53,MATCH(节奏预期!$B102,前期规划!$Q$11:$Q$53,0),MATCH(节奏预期!$B$83&amp;节奏预期!I$5,前期规划!$Y$8:$BB$8,0))))</f>
        <v>22.916666666666664</v>
      </c>
      <c r="J102" s="97">
        <f>INDEX(前期规划!$Y$11:$BB$53,MATCH(节奏预期!$B102,前期规划!$Q$11:$Q$53,0),MATCH(节奏预期!$B$83&amp;节奏预期!J$5,前期规划!$Y$8:$BB$8,0))</f>
        <v>0</v>
      </c>
      <c r="K102" s="24">
        <f>MIN(求节点(装备产销验证!$B$6:$B$165,装备产销验证!BE$6:BE$165,$D102)/40/IF(RIGHT(K$5,1)="+",1,(MAX(W$6:W102)+1)),1)</f>
        <v>1</v>
      </c>
      <c r="L102" s="24">
        <f>MIN(求节点(装备产销验证!$B$6:$B$165,装备产销验证!BF$6:BF$165,$D102)/40/IF(RIGHT(L$5,1)="+",1,(MAX(X$6:X102)+1)),1)</f>
        <v>1</v>
      </c>
      <c r="M102" s="24">
        <f>MIN(求节点(装备产销验证!$B$6:$B$165,装备产销验证!BG$6:BG$165,$D102)/40/IF(RIGHT(M$5,1)="+",1,(MAX(Y$6:Y102)+1)),1)</f>
        <v>0.59615446997412647</v>
      </c>
      <c r="N102" s="24">
        <f>MIN(求节点(装备产销验证!$B$6:$B$165,装备产销验证!BH$6:BH$165,$D102)/40/IF(RIGHT(N$5,1)="+",1,(MAX(Z$6:Z102)+1)),1)</f>
        <v>0.98220255658012123</v>
      </c>
      <c r="O102" s="24">
        <f>MIN(求节点(装备产销验证!$B$6:$B$165,装备产销验证!BI$6:BI$165,$D102)/40/IF(RIGHT(O$5,1)="+",1,(MAX(AA$6:AA102)+1)),1)</f>
        <v>0.13888099500204543</v>
      </c>
      <c r="P102" s="24">
        <f>MIN(求节点(装备产销验证!$B$6:$B$165,装备产销验证!BJ$6:BJ$165,$D102)/40/IF(RIGHT(P$5,1)="+",1,(MAX(AB$6:AB102)+1)),1)</f>
        <v>0.25530231448643581</v>
      </c>
      <c r="Q102" s="79">
        <f>IF(E102=0,0,MIN(INDEX(前期规划!$C$48:$C$53,MATCH(Q$5,前期规划!$B$48:$B$53,0)),INDEX(前期规划!$BC$11:$BG$53,MATCH($B102,前期规划!$Q$11:$Q$53,0),MATCH(节奏预期!$B$83,前期规划!$BC$10:$BG$10,0))))</f>
        <v>0</v>
      </c>
      <c r="R102" s="79">
        <f>IF(F102=0,0,MIN(INDEX(前期规划!$C$48:$C$53,MATCH(R$5,前期规划!$B$48:$B$53,0)),INDEX(前期规划!$BC$11:$BG$53,MATCH($B102,前期规划!$Q$11:$Q$53,0),MATCH(节奏预期!$B$83,前期规划!$BC$10:$BG$10,0))))</f>
        <v>0</v>
      </c>
      <c r="S102" s="79">
        <f>IF(G102=0,0,MIN(INDEX(前期规划!$C$48:$C$53,MATCH(S$5,前期规划!$B$48:$B$53,0)),INDEX(前期规划!$BC$11:$BG$53,MATCH($B102,前期规划!$Q$11:$Q$53,0),MATCH(节奏预期!$B$83,前期规划!$BC$10:$BG$10,0))))</f>
        <v>0</v>
      </c>
      <c r="T102" s="79">
        <f>IF(H102=0,0,MIN(INDEX(前期规划!$C$48:$C$53,MATCH(T$5,前期规划!$B$48:$B$53,0)),INDEX(前期规划!$BC$11:$BG$53,MATCH($B102,前期规划!$Q$11:$Q$53,0),MATCH(节奏预期!$B$83,前期规划!$BC$10:$BG$10,0))))</f>
        <v>80</v>
      </c>
      <c r="U102" s="79">
        <f>IF(I102=0,0,MIN(INDEX(前期规划!$C$48:$C$53,MATCH(U$5,前期规划!$B$48:$B$53,0)),INDEX(前期规划!$BC$11:$BG$53,MATCH($B102,前期规划!$Q$11:$Q$53,0),MATCH(节奏预期!$B$83,前期规划!$BC$10:$BG$10,0))))</f>
        <v>80</v>
      </c>
      <c r="V102" s="79">
        <f>IF(J102=0,0,MIN(INDEX(前期规划!$C$48:$C$53,MATCH(V$5,前期规划!$B$48:$B$53,0)),INDEX(前期规划!$BC$11:$BG$53,MATCH($B102,前期规划!$Q$11:$Q$53,0),MATCH(节奏预期!$B$83,前期规划!$BC$10:$BG$10,0))))</f>
        <v>0</v>
      </c>
      <c r="W102" s="109">
        <f>IF(Q102=0,0,IF(Q102&gt;MAX(装备突破!D$6:D$22),MAX(装备突破!D$6:D$22),IF(Q102=0,0,IF(Q102&lt;装备突破!D$6,0,IFERROR(MATCH(Q102,装备突破!D$6:D$22,0)-1,MATCH(Q102,装备突破!D$6:D$22,1))))))</f>
        <v>0</v>
      </c>
      <c r="X102" s="109">
        <f>IF(R102=0,0,IF(R102&gt;MAX(装备突破!E$6:E$22),MAX(装备突破!E$6:E$22),IF(R102=0,0,IF(R102&lt;装备突破!E$6,0,IFERROR(MATCH(R102,装备突破!E$6:E$22,0)-1,MATCH(R102,装备突破!E$6:E$22,1))))))</f>
        <v>0</v>
      </c>
      <c r="Y102" s="109">
        <f>IF(S102=0,0,IF(S102&gt;MAX(装备突破!F$6:F$22),MAX(装备突破!F$6:F$22),IF(S102=0,0,IF(S102&lt;装备突破!F$6,0,IFERROR(MATCH(S102,装备突破!F$6:F$22,0)-1,MATCH(S102,装备突破!F$6:F$22,1))))))</f>
        <v>0</v>
      </c>
      <c r="Z102" s="109">
        <f>IF(T102=0,0,IF(T102&gt;MAX(装备突破!G$6:G$22),MAX(装备突破!G$6:G$22),IF(T102=0,0,IF(T102&lt;装备突破!G$6,0,IFERROR(MATCH(T102,装备突破!G$6:G$22,0)-1,MATCH(T102,装备突破!G$6:G$22,1))))))</f>
        <v>7</v>
      </c>
      <c r="AA102" s="109">
        <f>IF(U102=0,0,IF(U102&gt;MAX(装备突破!H$6:H$22),MAX(装备突破!H$6:H$22),IF(U102=0,0,IF(U102&lt;装备突破!H$6,0,IFERROR(MATCH(U102,装备突破!H$6:H$22,0)-1,MATCH(U102,装备突破!H$6:H$22,1))))))</f>
        <v>7</v>
      </c>
      <c r="AB102" s="109">
        <f>IF(V102=0,0,IF(V102&gt;MAX(装备突破!I$6:I$22),MAX(装备突破!I$6:I$22),IF(V102=0,0,IF(V102&lt;装备突破!I$6,0,IFERROR(MATCH(V102,装备突破!I$6:I$22,0)-1,MATCH(V102,装备突破!I$6:I$22,1))))))</f>
        <v>0</v>
      </c>
    </row>
    <row r="103" spans="1:28" x14ac:dyDescent="0.15">
      <c r="A103" s="34">
        <v>21</v>
      </c>
      <c r="B103" s="76">
        <f t="shared" si="5"/>
        <v>540</v>
      </c>
      <c r="C103" s="70">
        <f t="shared" si="6"/>
        <v>30</v>
      </c>
      <c r="D103" s="97">
        <f>求节点(节奏总纲!$R$4:$R$163,节奏总纲!$O$4:$O$163,B103)</f>
        <v>96.254819565842766</v>
      </c>
      <c r="E103" s="97">
        <f>IF(SUM(F103:$J103)&gt;=INDEX(前期规划!$G$17:$K$17,MATCH($B$83,前期规划!$G$10:$K$10,0)),0,
IF(SUM(F103:$J103)+INDEX(前期规划!$Y$11:$BB$53,MATCH(节奏预期!$B103,前期规划!$Q$11:$Q$53,0),MATCH(节奏预期!$B$83&amp;节奏预期!E$5,前期规划!$Y$8:$BB$8,0))&gt;=INDEX(前期规划!$G$17:$K$17,MATCH($B$83,前期规划!$G$10:$K$10,0)),INDEX(前期规划!$G$17:$K$17,MATCH($B$83,前期规划!$G$10:$K$10,0))-SUM(F103:$J103),
INDEX(前期规划!$Y$11:$BB$53,MATCH(节奏预期!$B103,前期规划!$Q$11:$Q$53,0),MATCH(节奏预期!$B$83&amp;节奏预期!E$5,前期规划!$Y$8:$BB$8,0))))</f>
        <v>0</v>
      </c>
      <c r="F103" s="97">
        <f>IF(SUM(G103:$J103)&gt;=INDEX(前期规划!$G$17:$K$17,MATCH($B$83,前期规划!$G$10:$K$10,0)),0,
IF(SUM(G103:$J103)+INDEX(前期规划!$Y$11:$BB$53,MATCH(节奏预期!$B103,前期规划!$Q$11:$Q$53,0),MATCH(节奏预期!$B$83&amp;节奏预期!F$5,前期规划!$Y$8:$BB$8,0))&gt;=INDEX(前期规划!$G$17:$K$17,MATCH($B$83,前期规划!$G$10:$K$10,0)),INDEX(前期规划!$G$17:$K$17,MATCH($B$83,前期规划!$G$10:$K$10,0))-SUM(G103:$J103),
INDEX(前期规划!$Y$11:$BB$53,MATCH(节奏预期!$B103,前期规划!$Q$11:$Q$53,0),MATCH(节奏预期!$B$83&amp;节奏预期!F$5,前期规划!$Y$8:$BB$8,0))))</f>
        <v>0</v>
      </c>
      <c r="G103" s="97">
        <f>IF(SUM(H103:$J103)&gt;=INDEX(前期规划!$G$17:$K$17,MATCH($B$83,前期规划!$G$10:$K$10,0)),0,
IF(SUM(H103:$J103)+INDEX(前期规划!$Y$11:$BB$53,MATCH(节奏预期!$B103,前期规划!$Q$11:$Q$53,0),MATCH(节奏预期!$B$83&amp;节奏预期!G$5,前期规划!$Y$8:$BB$8,0))&gt;=INDEX(前期规划!$G$17:$K$17,MATCH($B$83,前期规划!$G$10:$K$10,0)),INDEX(前期规划!$G$17:$K$17,MATCH($B$83,前期规划!$G$10:$K$10,0))-SUM(H103:$J103),
INDEX(前期规划!$Y$11:$BB$53,MATCH(节奏预期!$B103,前期规划!$Q$11:$Q$53,0),MATCH(节奏预期!$B$83&amp;节奏预期!G$5,前期规划!$Y$8:$BB$8,0))))</f>
        <v>0</v>
      </c>
      <c r="H103" s="97">
        <f>IF(SUM(I103:$J103)&gt;=INDEX(前期规划!$G$17:$K$17,MATCH($B$83,前期规划!$G$10:$K$10,0)),0,
IF(SUM(I103:$J103)+INDEX(前期规划!$Y$11:$BB$53,MATCH(节奏预期!$B103,前期规划!$Q$11:$Q$53,0),MATCH(节奏预期!$B$83&amp;节奏预期!H$5,前期规划!$Y$8:$BB$8,0))&gt;=INDEX(前期规划!$G$17:$K$17,MATCH($B$83,前期规划!$G$10:$K$10,0)),INDEX(前期规划!$G$17:$K$17,MATCH($B$83,前期规划!$G$10:$K$10,0))-SUM(I103:$J103),
INDEX(前期规划!$Y$11:$BB$53,MATCH(节奏预期!$B103,前期规划!$Q$11:$Q$53,0),MATCH(节奏预期!$B$83&amp;节奏预期!H$5,前期规划!$Y$8:$BB$8,0))))</f>
        <v>0</v>
      </c>
      <c r="I103" s="97">
        <f>IF(SUM(J103:$J103)&gt;=INDEX(前期规划!$G$17:$K$17,MATCH($B$83,前期规划!$G$10:$K$10,0)),0,
IF(SUM(J103:$J103)+INDEX(前期规划!$Y$11:$BB$53,MATCH(节奏预期!$B103,前期规划!$Q$11:$Q$53,0),MATCH(节奏预期!$B$83&amp;节奏预期!I$5,前期规划!$Y$8:$BB$8,0))&gt;=INDEX(前期规划!$G$17:$K$17,MATCH($B$83,前期规划!$G$10:$K$10,0)),INDEX(前期规划!$G$17:$K$17,MATCH($B$83,前期规划!$G$10:$K$10,0))-SUM(J103:$J103),
INDEX(前期规划!$Y$11:$BB$53,MATCH(节奏预期!$B103,前期规划!$Q$11:$Q$53,0),MATCH(节奏预期!$B$83&amp;节奏预期!I$5,前期规划!$Y$8:$BB$8,0))))</f>
        <v>25</v>
      </c>
      <c r="J103" s="97">
        <f>INDEX(前期规划!$Y$11:$BB$53,MATCH(节奏预期!$B103,前期规划!$Q$11:$Q$53,0),MATCH(节奏预期!$B$83&amp;节奏预期!J$5,前期规划!$Y$8:$BB$8,0))</f>
        <v>0</v>
      </c>
      <c r="K103" s="24">
        <f>MIN(求节点(装备产销验证!$B$6:$B$165,装备产销验证!BE$6:BE$165,$D103)/40/IF(RIGHT(K$5,1)="+",1,(MAX(W$6:W103)+1)),1)</f>
        <v>1</v>
      </c>
      <c r="L103" s="24">
        <f>MIN(求节点(装备产销验证!$B$6:$B$165,装备产销验证!BF$6:BF$165,$D103)/40/IF(RIGHT(L$5,1)="+",1,(MAX(X$6:X103)+1)),1)</f>
        <v>1</v>
      </c>
      <c r="M103" s="24">
        <f>MIN(求节点(装备产销验证!$B$6:$B$165,装备产销验证!BG$6:BG$165,$D103)/40/IF(RIGHT(M$5,1)="+",1,(MAX(Y$6:Y103)+1)),1)</f>
        <v>0.64608135677555178</v>
      </c>
      <c r="N103" s="24">
        <f>MIN(求节点(装备产销验证!$B$6:$B$165,装备产销验证!BH$6:BH$165,$D103)/40/IF(RIGHT(N$5,1)="+",1,(MAX(Z$6:Z103)+1)),1)</f>
        <v>1</v>
      </c>
      <c r="O103" s="24">
        <f>MIN(求节点(装备产销验证!$B$6:$B$165,装备产销验证!BI$6:BI$165,$D103)/40/IF(RIGHT(O$5,1)="+",1,(MAX(AA$6:AA103)+1)),1)</f>
        <v>0.14555122837111875</v>
      </c>
      <c r="P103" s="24">
        <f>MIN(求节点(装备产销验证!$B$6:$B$165,装备产销验证!BJ$6:BJ$165,$D103)/40/IF(RIGHT(P$5,1)="+",1,(MAX(AB$6:AB103)+1)),1)</f>
        <v>0.26814708619672573</v>
      </c>
      <c r="Q103" s="79">
        <f>IF(E103=0,0,MIN(INDEX(前期规划!$C$48:$C$53,MATCH(Q$5,前期规划!$B$48:$B$53,0)),INDEX(前期规划!$BC$11:$BG$53,MATCH($B103,前期规划!$Q$11:$Q$53,0),MATCH(节奏预期!$B$83,前期规划!$BC$10:$BG$10,0))))</f>
        <v>0</v>
      </c>
      <c r="R103" s="79">
        <f>IF(F103=0,0,MIN(INDEX(前期规划!$C$48:$C$53,MATCH(R$5,前期规划!$B$48:$B$53,0)),INDEX(前期规划!$BC$11:$BG$53,MATCH($B103,前期规划!$Q$11:$Q$53,0),MATCH(节奏预期!$B$83,前期规划!$BC$10:$BG$10,0))))</f>
        <v>0</v>
      </c>
      <c r="S103" s="79">
        <f>IF(G103=0,0,MIN(INDEX(前期规划!$C$48:$C$53,MATCH(S$5,前期规划!$B$48:$B$53,0)),INDEX(前期规划!$BC$11:$BG$53,MATCH($B103,前期规划!$Q$11:$Q$53,0),MATCH(节奏预期!$B$83,前期规划!$BC$10:$BG$10,0))))</f>
        <v>0</v>
      </c>
      <c r="T103" s="79">
        <f>IF(H103=0,0,MIN(INDEX(前期规划!$C$48:$C$53,MATCH(T$5,前期规划!$B$48:$B$53,0)),INDEX(前期规划!$BC$11:$BG$53,MATCH($B103,前期规划!$Q$11:$Q$53,0),MATCH(节奏预期!$B$83,前期规划!$BC$10:$BG$10,0))))</f>
        <v>0</v>
      </c>
      <c r="U103" s="79">
        <f>IF(I103=0,0,MIN(INDEX(前期规划!$C$48:$C$53,MATCH(U$5,前期规划!$B$48:$B$53,0)),INDEX(前期规划!$BC$11:$BG$53,MATCH($B103,前期规划!$Q$11:$Q$53,0),MATCH(节奏预期!$B$83,前期规划!$BC$10:$BG$10,0))))</f>
        <v>80</v>
      </c>
      <c r="V103" s="79">
        <f>IF(J103=0,0,MIN(INDEX(前期规划!$C$48:$C$53,MATCH(V$5,前期规划!$B$48:$B$53,0)),INDEX(前期规划!$BC$11:$BG$53,MATCH($B103,前期规划!$Q$11:$Q$53,0),MATCH(节奏预期!$B$83,前期规划!$BC$10:$BG$10,0))))</f>
        <v>0</v>
      </c>
      <c r="W103" s="109">
        <f>IF(Q103=0,0,IF(Q103&gt;MAX(装备突破!D$6:D$22),MAX(装备突破!D$6:D$22),IF(Q103=0,0,IF(Q103&lt;装备突破!D$6,0,IFERROR(MATCH(Q103,装备突破!D$6:D$22,0)-1,MATCH(Q103,装备突破!D$6:D$22,1))))))</f>
        <v>0</v>
      </c>
      <c r="X103" s="109">
        <f>IF(R103=0,0,IF(R103&gt;MAX(装备突破!E$6:E$22),MAX(装备突破!E$6:E$22),IF(R103=0,0,IF(R103&lt;装备突破!E$6,0,IFERROR(MATCH(R103,装备突破!E$6:E$22,0)-1,MATCH(R103,装备突破!E$6:E$22,1))))))</f>
        <v>0</v>
      </c>
      <c r="Y103" s="109">
        <f>IF(S103=0,0,IF(S103&gt;MAX(装备突破!F$6:F$22),MAX(装备突破!F$6:F$22),IF(S103=0,0,IF(S103&lt;装备突破!F$6,0,IFERROR(MATCH(S103,装备突破!F$6:F$22,0)-1,MATCH(S103,装备突破!F$6:F$22,1))))))</f>
        <v>0</v>
      </c>
      <c r="Z103" s="109">
        <f>IF(T103=0,0,IF(T103&gt;MAX(装备突破!G$6:G$22),MAX(装备突破!G$6:G$22),IF(T103=0,0,IF(T103&lt;装备突破!G$6,0,IFERROR(MATCH(T103,装备突破!G$6:G$22,0)-1,MATCH(T103,装备突破!G$6:G$22,1))))))</f>
        <v>0</v>
      </c>
      <c r="AA103" s="109">
        <f>IF(U103=0,0,IF(U103&gt;MAX(装备突破!H$6:H$22),MAX(装备突破!H$6:H$22),IF(U103=0,0,IF(U103&lt;装备突破!H$6,0,IFERROR(MATCH(U103,装备突破!H$6:H$22,0)-1,MATCH(U103,装备突破!H$6:H$22,1))))))</f>
        <v>7</v>
      </c>
      <c r="AB103" s="109">
        <f>IF(V103=0,0,IF(V103&gt;MAX(装备突破!I$6:I$22),MAX(装备突破!I$6:I$22),IF(V103=0,0,IF(V103&lt;装备突破!I$6,0,IFERROR(MATCH(V103,装备突破!I$6:I$22,0)-1,MATCH(V103,装备突破!I$6:I$22,1))))))</f>
        <v>0</v>
      </c>
    </row>
    <row r="104" spans="1:28" x14ac:dyDescent="0.15">
      <c r="A104" s="34">
        <v>22</v>
      </c>
      <c r="B104" s="76">
        <f t="shared" si="5"/>
        <v>570</v>
      </c>
      <c r="C104" s="70">
        <f t="shared" si="6"/>
        <v>30</v>
      </c>
      <c r="D104" s="97">
        <f>求节点(节奏总纲!$R$4:$R$163,节奏总纲!$O$4:$O$163,B104)</f>
        <v>97.015787500523516</v>
      </c>
      <c r="E104" s="97">
        <f>IF(SUM(F104:$J104)&gt;=INDEX(前期规划!$G$17:$K$17,MATCH($B$83,前期规划!$G$10:$K$10,0)),0,
IF(SUM(F104:$J104)+INDEX(前期规划!$Y$11:$BB$53,MATCH(节奏预期!$B104,前期规划!$Q$11:$Q$53,0),MATCH(节奏预期!$B$83&amp;节奏预期!E$5,前期规划!$Y$8:$BB$8,0))&gt;=INDEX(前期规划!$G$17:$K$17,MATCH($B$83,前期规划!$G$10:$K$10,0)),INDEX(前期规划!$G$17:$K$17,MATCH($B$83,前期规划!$G$10:$K$10,0))-SUM(F104:$J104),
INDEX(前期规划!$Y$11:$BB$53,MATCH(节奏预期!$B104,前期规划!$Q$11:$Q$53,0),MATCH(节奏预期!$B$83&amp;节奏预期!E$5,前期规划!$Y$8:$BB$8,0))))</f>
        <v>0</v>
      </c>
      <c r="F104" s="97">
        <f>IF(SUM(G104:$J104)&gt;=INDEX(前期规划!$G$17:$K$17,MATCH($B$83,前期规划!$G$10:$K$10,0)),0,
IF(SUM(G104:$J104)+INDEX(前期规划!$Y$11:$BB$53,MATCH(节奏预期!$B104,前期规划!$Q$11:$Q$53,0),MATCH(节奏预期!$B$83&amp;节奏预期!F$5,前期规划!$Y$8:$BB$8,0))&gt;=INDEX(前期规划!$G$17:$K$17,MATCH($B$83,前期规划!$G$10:$K$10,0)),INDEX(前期规划!$G$17:$K$17,MATCH($B$83,前期规划!$G$10:$K$10,0))-SUM(G104:$J104),
INDEX(前期规划!$Y$11:$BB$53,MATCH(节奏预期!$B104,前期规划!$Q$11:$Q$53,0),MATCH(节奏预期!$B$83&amp;节奏预期!F$5,前期规划!$Y$8:$BB$8,0))))</f>
        <v>0</v>
      </c>
      <c r="G104" s="97">
        <f>IF(SUM(H104:$J104)&gt;=INDEX(前期规划!$G$17:$K$17,MATCH($B$83,前期规划!$G$10:$K$10,0)),0,
IF(SUM(H104:$J104)+INDEX(前期规划!$Y$11:$BB$53,MATCH(节奏预期!$B104,前期规划!$Q$11:$Q$53,0),MATCH(节奏预期!$B$83&amp;节奏预期!G$5,前期规划!$Y$8:$BB$8,0))&gt;=INDEX(前期规划!$G$17:$K$17,MATCH($B$83,前期规划!$G$10:$K$10,0)),INDEX(前期规划!$G$17:$K$17,MATCH($B$83,前期规划!$G$10:$K$10,0))-SUM(H104:$J104),
INDEX(前期规划!$Y$11:$BB$53,MATCH(节奏预期!$B104,前期规划!$Q$11:$Q$53,0),MATCH(节奏预期!$B$83&amp;节奏预期!G$5,前期规划!$Y$8:$BB$8,0))))</f>
        <v>0</v>
      </c>
      <c r="H104" s="97">
        <f>IF(SUM(I104:$J104)&gt;=INDEX(前期规划!$G$17:$K$17,MATCH($B$83,前期规划!$G$10:$K$10,0)),0,
IF(SUM(I104:$J104)+INDEX(前期规划!$Y$11:$BB$53,MATCH(节奏预期!$B104,前期规划!$Q$11:$Q$53,0),MATCH(节奏预期!$B$83&amp;节奏预期!H$5,前期规划!$Y$8:$BB$8,0))&gt;=INDEX(前期规划!$G$17:$K$17,MATCH($B$83,前期规划!$G$10:$K$10,0)),INDEX(前期规划!$G$17:$K$17,MATCH($B$83,前期规划!$G$10:$K$10,0))-SUM(I104:$J104),
INDEX(前期规划!$Y$11:$BB$53,MATCH(节奏预期!$B104,前期规划!$Q$11:$Q$53,0),MATCH(节奏预期!$B$83&amp;节奏预期!H$5,前期规划!$Y$8:$BB$8,0))))</f>
        <v>0</v>
      </c>
      <c r="I104" s="97">
        <f>IF(SUM(J104:$J104)&gt;=INDEX(前期规划!$G$17:$K$17,MATCH($B$83,前期规划!$G$10:$K$10,0)),0,
IF(SUM(J104:$J104)+INDEX(前期规划!$Y$11:$BB$53,MATCH(节奏预期!$B104,前期规划!$Q$11:$Q$53,0),MATCH(节奏预期!$B$83&amp;节奏预期!I$5,前期规划!$Y$8:$BB$8,0))&gt;=INDEX(前期规划!$G$17:$K$17,MATCH($B$83,前期规划!$G$10:$K$10,0)),INDEX(前期规划!$G$17:$K$17,MATCH($B$83,前期规划!$G$10:$K$10,0))-SUM(J104:$J104),
INDEX(前期规划!$Y$11:$BB$53,MATCH(节奏预期!$B104,前期规划!$Q$11:$Q$53,0),MATCH(节奏预期!$B$83&amp;节奏预期!I$5,前期规划!$Y$8:$BB$8,0))))</f>
        <v>23.863636363636363</v>
      </c>
      <c r="J104" s="97">
        <f>INDEX(前期规划!$Y$11:$BB$53,MATCH(节奏预期!$B104,前期规划!$Q$11:$Q$53,0),MATCH(节奏预期!$B$83&amp;节奏预期!J$5,前期规划!$Y$8:$BB$8,0))</f>
        <v>1.1363636363636365</v>
      </c>
      <c r="K104" s="24">
        <f>MIN(求节点(装备产销验证!$B$6:$B$165,装备产销验证!BE$6:BE$165,$D104)/40/IF(RIGHT(K$5,1)="+",1,(MAX(W$6:W104)+1)),1)</f>
        <v>1</v>
      </c>
      <c r="L104" s="24">
        <f>MIN(求节点(装备产销验证!$B$6:$B$165,装备产销验证!BF$6:BF$165,$D104)/40/IF(RIGHT(L$5,1)="+",1,(MAX(X$6:X104)+1)),1)</f>
        <v>1</v>
      </c>
      <c r="M104" s="24">
        <f>MIN(求节点(装备产销验证!$B$6:$B$165,装备产销验证!BG$6:BG$165,$D104)/40/IF(RIGHT(M$5,1)="+",1,(MAX(Y$6:Y104)+1)),1)</f>
        <v>0.6958494000761869</v>
      </c>
      <c r="N104" s="24">
        <f>MIN(求节点(装备产销验证!$B$6:$B$165,装备产销验证!BH$6:BH$165,$D104)/40/IF(RIGHT(N$5,1)="+",1,(MAX(Z$6:Z104)+1)),1)</f>
        <v>1</v>
      </c>
      <c r="O104" s="24">
        <f>MIN(求节点(装备产销验证!$B$6:$B$165,装备产销验证!BI$6:BI$165,$D104)/40/IF(RIGHT(O$5,1)="+",1,(MAX(AA$6:AA104)+1)),1)</f>
        <v>0.15171837709432676</v>
      </c>
      <c r="P104" s="24">
        <f>MIN(求节点(装备产销验证!$B$6:$B$165,装备产销验证!BJ$6:BJ$165,$D104)/40/IF(RIGHT(P$5,1)="+",1,(MAX(AB$6:AB104)+1)),1)</f>
        <v>0.27987864932893064</v>
      </c>
      <c r="Q104" s="79">
        <f>IF(E104=0,0,MIN(INDEX(前期规划!$C$48:$C$53,MATCH(Q$5,前期规划!$B$48:$B$53,0)),INDEX(前期规划!$BC$11:$BG$53,MATCH($B104,前期规划!$Q$11:$Q$53,0),MATCH(节奏预期!$B$83,前期规划!$BC$10:$BG$10,0))))</f>
        <v>0</v>
      </c>
      <c r="R104" s="79">
        <f>IF(F104=0,0,MIN(INDEX(前期规划!$C$48:$C$53,MATCH(R$5,前期规划!$B$48:$B$53,0)),INDEX(前期规划!$BC$11:$BG$53,MATCH($B104,前期规划!$Q$11:$Q$53,0),MATCH(节奏预期!$B$83,前期规划!$BC$10:$BG$10,0))))</f>
        <v>0</v>
      </c>
      <c r="S104" s="79">
        <f>IF(G104=0,0,MIN(INDEX(前期规划!$C$48:$C$53,MATCH(S$5,前期规划!$B$48:$B$53,0)),INDEX(前期规划!$BC$11:$BG$53,MATCH($B104,前期规划!$Q$11:$Q$53,0),MATCH(节奏预期!$B$83,前期规划!$BC$10:$BG$10,0))))</f>
        <v>0</v>
      </c>
      <c r="T104" s="79">
        <f>IF(H104=0,0,MIN(INDEX(前期规划!$C$48:$C$53,MATCH(T$5,前期规划!$B$48:$B$53,0)),INDEX(前期规划!$BC$11:$BG$53,MATCH($B104,前期规划!$Q$11:$Q$53,0),MATCH(节奏预期!$B$83,前期规划!$BC$10:$BG$10,0))))</f>
        <v>0</v>
      </c>
      <c r="U104" s="79">
        <f>IF(I104=0,0,MIN(INDEX(前期规划!$C$48:$C$53,MATCH(U$5,前期规划!$B$48:$B$53,0)),INDEX(前期规划!$BC$11:$BG$53,MATCH($B104,前期规划!$Q$11:$Q$53,0),MATCH(节奏预期!$B$83,前期规划!$BC$10:$BG$10,0))))</f>
        <v>80</v>
      </c>
      <c r="V104" s="79">
        <f>IF(J104=0,0,MIN(INDEX(前期规划!$C$48:$C$53,MATCH(V$5,前期规划!$B$48:$B$53,0)),INDEX(前期规划!$BC$11:$BG$53,MATCH($B104,前期规划!$Q$11:$Q$53,0),MATCH(节奏预期!$B$83,前期规划!$BC$10:$BG$10,0))))</f>
        <v>80</v>
      </c>
      <c r="W104" s="109">
        <f>IF(Q104=0,0,IF(Q104&gt;MAX(装备突破!D$6:D$22),MAX(装备突破!D$6:D$22),IF(Q104=0,0,IF(Q104&lt;装备突破!D$6,0,IFERROR(MATCH(Q104,装备突破!D$6:D$22,0)-1,MATCH(Q104,装备突破!D$6:D$22,1))))))</f>
        <v>0</v>
      </c>
      <c r="X104" s="109">
        <f>IF(R104=0,0,IF(R104&gt;MAX(装备突破!E$6:E$22),MAX(装备突破!E$6:E$22),IF(R104=0,0,IF(R104&lt;装备突破!E$6,0,IFERROR(MATCH(R104,装备突破!E$6:E$22,0)-1,MATCH(R104,装备突破!E$6:E$22,1))))))</f>
        <v>0</v>
      </c>
      <c r="Y104" s="109">
        <f>IF(S104=0,0,IF(S104&gt;MAX(装备突破!F$6:F$22),MAX(装备突破!F$6:F$22),IF(S104=0,0,IF(S104&lt;装备突破!F$6,0,IFERROR(MATCH(S104,装备突破!F$6:F$22,0)-1,MATCH(S104,装备突破!F$6:F$22,1))))))</f>
        <v>0</v>
      </c>
      <c r="Z104" s="109">
        <f>IF(T104=0,0,IF(T104&gt;MAX(装备突破!G$6:G$22),MAX(装备突破!G$6:G$22),IF(T104=0,0,IF(T104&lt;装备突破!G$6,0,IFERROR(MATCH(T104,装备突破!G$6:G$22,0)-1,MATCH(T104,装备突破!G$6:G$22,1))))))</f>
        <v>0</v>
      </c>
      <c r="AA104" s="109">
        <f>IF(U104=0,0,IF(U104&gt;MAX(装备突破!H$6:H$22),MAX(装备突破!H$6:H$22),IF(U104=0,0,IF(U104&lt;装备突破!H$6,0,IFERROR(MATCH(U104,装备突破!H$6:H$22,0)-1,MATCH(U104,装备突破!H$6:H$22,1))))))</f>
        <v>7</v>
      </c>
      <c r="AB104" s="109">
        <f>IF(V104=0,0,IF(V104&gt;MAX(装备突破!I$6:I$22),MAX(装备突破!I$6:I$22),IF(V104=0,0,IF(V104&lt;装备突破!I$6,0,IFERROR(MATCH(V104,装备突破!I$6:I$22,0)-1,MATCH(V104,装备突破!I$6:I$22,1))))))</f>
        <v>7</v>
      </c>
    </row>
    <row r="105" spans="1:28" s="37" customFormat="1" x14ac:dyDescent="0.15">
      <c r="A105" s="34">
        <v>23</v>
      </c>
      <c r="B105" s="76">
        <f t="shared" si="5"/>
        <v>600</v>
      </c>
      <c r="C105" s="76">
        <f t="shared" ref="C105:C121" si="7">B105-B104</f>
        <v>30</v>
      </c>
      <c r="D105" s="97">
        <f>求节点(节奏总纲!$R$4:$R$163,节奏总纲!$O$4:$O$163,B105)</f>
        <v>97.702742999048837</v>
      </c>
      <c r="E105" s="97">
        <f>IF(SUM(F105:$J105)&gt;=INDEX(前期规划!$G$17:$K$17,MATCH($B$83,前期规划!$G$10:$K$10,0)),0,
IF(SUM(F105:$J105)+INDEX(前期规划!$Y$11:$BB$53,MATCH(节奏预期!$B105,前期规划!$Q$11:$Q$53,0),MATCH(节奏预期!$B$83&amp;节奏预期!E$5,前期规划!$Y$8:$BB$8,0))&gt;=INDEX(前期规划!$G$17:$K$17,MATCH($B$83,前期规划!$G$10:$K$10,0)),INDEX(前期规划!$G$17:$K$17,MATCH($B$83,前期规划!$G$10:$K$10,0))-SUM(F105:$J105),
INDEX(前期规划!$Y$11:$BB$53,MATCH(节奏预期!$B105,前期规划!$Q$11:$Q$53,0),MATCH(节奏预期!$B$83&amp;节奏预期!E$5,前期规划!$Y$8:$BB$8,0))))</f>
        <v>0</v>
      </c>
      <c r="F105" s="97">
        <f>IF(SUM(G105:$J105)&gt;=INDEX(前期规划!$G$17:$K$17,MATCH($B$83,前期规划!$G$10:$K$10,0)),0,
IF(SUM(G105:$J105)+INDEX(前期规划!$Y$11:$BB$53,MATCH(节奏预期!$B105,前期规划!$Q$11:$Q$53,0),MATCH(节奏预期!$B$83&amp;节奏预期!F$5,前期规划!$Y$8:$BB$8,0))&gt;=INDEX(前期规划!$G$17:$K$17,MATCH($B$83,前期规划!$G$10:$K$10,0)),INDEX(前期规划!$G$17:$K$17,MATCH($B$83,前期规划!$G$10:$K$10,0))-SUM(G105:$J105),
INDEX(前期规划!$Y$11:$BB$53,MATCH(节奏预期!$B105,前期规划!$Q$11:$Q$53,0),MATCH(节奏预期!$B$83&amp;节奏预期!F$5,前期规划!$Y$8:$BB$8,0))))</f>
        <v>0</v>
      </c>
      <c r="G105" s="97">
        <f>IF(SUM(H105:$J105)&gt;=INDEX(前期规划!$G$17:$K$17,MATCH($B$83,前期规划!$G$10:$K$10,0)),0,
IF(SUM(H105:$J105)+INDEX(前期规划!$Y$11:$BB$53,MATCH(节奏预期!$B105,前期规划!$Q$11:$Q$53,0),MATCH(节奏预期!$B$83&amp;节奏预期!G$5,前期规划!$Y$8:$BB$8,0))&gt;=INDEX(前期规划!$G$17:$K$17,MATCH($B$83,前期规划!$G$10:$K$10,0)),INDEX(前期规划!$G$17:$K$17,MATCH($B$83,前期规划!$G$10:$K$10,0))-SUM(H105:$J105),
INDEX(前期规划!$Y$11:$BB$53,MATCH(节奏预期!$B105,前期规划!$Q$11:$Q$53,0),MATCH(节奏预期!$B$83&amp;节奏预期!G$5,前期规划!$Y$8:$BB$8,0))))</f>
        <v>0</v>
      </c>
      <c r="H105" s="97">
        <f>IF(SUM(I105:$J105)&gt;=INDEX(前期规划!$G$17:$K$17,MATCH($B$83,前期规划!$G$10:$K$10,0)),0,
IF(SUM(I105:$J105)+INDEX(前期规划!$Y$11:$BB$53,MATCH(节奏预期!$B105,前期规划!$Q$11:$Q$53,0),MATCH(节奏预期!$B$83&amp;节奏预期!H$5,前期规划!$Y$8:$BB$8,0))&gt;=INDEX(前期规划!$G$17:$K$17,MATCH($B$83,前期规划!$G$10:$K$10,0)),INDEX(前期规划!$G$17:$K$17,MATCH($B$83,前期规划!$G$10:$K$10,0))-SUM(I105:$J105),
INDEX(前期规划!$Y$11:$BB$53,MATCH(节奏预期!$B105,前期规划!$Q$11:$Q$53,0),MATCH(节奏预期!$B$83&amp;节奏预期!H$5,前期规划!$Y$8:$BB$8,0))))</f>
        <v>0</v>
      </c>
      <c r="I105" s="97">
        <f>IF(SUM(J105:$J105)&gt;=INDEX(前期规划!$G$17:$K$17,MATCH($B$83,前期规划!$G$10:$K$10,0)),0,
IF(SUM(J105:$J105)+INDEX(前期规划!$Y$11:$BB$53,MATCH(节奏预期!$B105,前期规划!$Q$11:$Q$53,0),MATCH(节奏预期!$B$83&amp;节奏预期!I$5,前期规划!$Y$8:$BB$8,0))&gt;=INDEX(前期规划!$G$17:$K$17,MATCH($B$83,前期规划!$G$10:$K$10,0)),INDEX(前期规划!$G$17:$K$17,MATCH($B$83,前期规划!$G$10:$K$10,0))-SUM(J105:$J105),
INDEX(前期规划!$Y$11:$BB$53,MATCH(节奏预期!$B105,前期规划!$Q$11:$Q$53,0),MATCH(节奏预期!$B$83&amp;节奏预期!I$5,前期规划!$Y$8:$BB$8,0))))</f>
        <v>22.727272727272727</v>
      </c>
      <c r="J105" s="97">
        <f>INDEX(前期规划!$Y$11:$BB$53,MATCH(节奏预期!$B105,前期规划!$Q$11:$Q$53,0),MATCH(节奏预期!$B$83&amp;节奏预期!J$5,前期规划!$Y$8:$BB$8,0))</f>
        <v>2.2727272727272729</v>
      </c>
      <c r="K105" s="24">
        <f>MIN(求节点(装备产销验证!$B$6:$B$165,装备产销验证!BE$6:BE$165,$D105)/40/IF(RIGHT(K$5,1)="+",1,(MAX(W$6:W105)+1)),1)</f>
        <v>1</v>
      </c>
      <c r="L105" s="24">
        <f>MIN(求节点(装备产销验证!$B$6:$B$165,装备产销验证!BF$6:BF$165,$D105)/40/IF(RIGHT(L$5,1)="+",1,(MAX(X$6:X105)+1)),1)</f>
        <v>1</v>
      </c>
      <c r="M105" s="24">
        <f>MIN(求节点(装备产销验证!$B$6:$B$165,装备产销验证!BG$6:BG$165,$D105)/40/IF(RIGHT(M$5,1)="+",1,(MAX(Y$6:Y105)+1)),1)</f>
        <v>0.74580780420826442</v>
      </c>
      <c r="N105" s="24">
        <f>MIN(求节点(装备产销验证!$B$6:$B$165,装备产销验证!BH$6:BH$165,$D105)/40/IF(RIGHT(N$5,1)="+",1,(MAX(Z$6:Z105)+1)),1)</f>
        <v>1</v>
      </c>
      <c r="O105" s="24">
        <f>MIN(求节点(装备产销验证!$B$6:$B$165,装备产销验证!BI$6:BI$165,$D105)/40/IF(RIGHT(O$5,1)="+",1,(MAX(AA$6:AA105)+1)),1)</f>
        <v>0.15742638426515412</v>
      </c>
      <c r="P105" s="24">
        <f>MIN(求节点(装备产销验证!$B$6:$B$165,装备产销验证!BJ$6:BJ$165,$D105)/40/IF(RIGHT(P$5,1)="+",1,(MAX(AB$6:AB105)+1)),1)</f>
        <v>0.29059423966437842</v>
      </c>
      <c r="Q105" s="79">
        <f>IF(E105=0,0,MIN(INDEX(前期规划!$C$48:$C$53,MATCH(Q$5,前期规划!$B$48:$B$53,0)),INDEX(前期规划!$BC$11:$BG$53,MATCH($B105,前期规划!$Q$11:$Q$53,0),MATCH(节奏预期!$B$83,前期规划!$BC$10:$BG$10,0))))</f>
        <v>0</v>
      </c>
      <c r="R105" s="79">
        <f>IF(F105=0,0,MIN(INDEX(前期规划!$C$48:$C$53,MATCH(R$5,前期规划!$B$48:$B$53,0)),INDEX(前期规划!$BC$11:$BG$53,MATCH($B105,前期规划!$Q$11:$Q$53,0),MATCH(节奏预期!$B$83,前期规划!$BC$10:$BG$10,0))))</f>
        <v>0</v>
      </c>
      <c r="S105" s="79">
        <f>IF(G105=0,0,MIN(INDEX(前期规划!$C$48:$C$53,MATCH(S$5,前期规划!$B$48:$B$53,0)),INDEX(前期规划!$BC$11:$BG$53,MATCH($B105,前期规划!$Q$11:$Q$53,0),MATCH(节奏预期!$B$83,前期规划!$BC$10:$BG$10,0))))</f>
        <v>0</v>
      </c>
      <c r="T105" s="79">
        <f>IF(H105=0,0,MIN(INDEX(前期规划!$C$48:$C$53,MATCH(T$5,前期规划!$B$48:$B$53,0)),INDEX(前期规划!$BC$11:$BG$53,MATCH($B105,前期规划!$Q$11:$Q$53,0),MATCH(节奏预期!$B$83,前期规划!$BC$10:$BG$10,0))))</f>
        <v>0</v>
      </c>
      <c r="U105" s="79">
        <f>IF(I105=0,0,MIN(INDEX(前期规划!$C$48:$C$53,MATCH(U$5,前期规划!$B$48:$B$53,0)),INDEX(前期规划!$BC$11:$BG$53,MATCH($B105,前期规划!$Q$11:$Q$53,0),MATCH(节奏预期!$B$83,前期规划!$BC$10:$BG$10,0))))</f>
        <v>80</v>
      </c>
      <c r="V105" s="79">
        <f>IF(J105=0,0,MIN(INDEX(前期规划!$C$48:$C$53,MATCH(V$5,前期规划!$B$48:$B$53,0)),INDEX(前期规划!$BC$11:$BG$53,MATCH($B105,前期规划!$Q$11:$Q$53,0),MATCH(节奏预期!$B$83,前期规划!$BC$10:$BG$10,0))))</f>
        <v>80</v>
      </c>
      <c r="W105" s="109">
        <f>IF(Q105=0,0,IF(Q105&gt;MAX(装备突破!D$6:D$22),MAX(装备突破!D$6:D$22),IF(Q105=0,0,IF(Q105&lt;装备突破!D$6,0,IFERROR(MATCH(Q105,装备突破!D$6:D$22,0)-1,MATCH(Q105,装备突破!D$6:D$22,1))))))</f>
        <v>0</v>
      </c>
      <c r="X105" s="109">
        <f>IF(R105=0,0,IF(R105&gt;MAX(装备突破!E$6:E$22),MAX(装备突破!E$6:E$22),IF(R105=0,0,IF(R105&lt;装备突破!E$6,0,IFERROR(MATCH(R105,装备突破!E$6:E$22,0)-1,MATCH(R105,装备突破!E$6:E$22,1))))))</f>
        <v>0</v>
      </c>
      <c r="Y105" s="109">
        <f>IF(S105=0,0,IF(S105&gt;MAX(装备突破!F$6:F$22),MAX(装备突破!F$6:F$22),IF(S105=0,0,IF(S105&lt;装备突破!F$6,0,IFERROR(MATCH(S105,装备突破!F$6:F$22,0)-1,MATCH(S105,装备突破!F$6:F$22,1))))))</f>
        <v>0</v>
      </c>
      <c r="Z105" s="109">
        <f>IF(T105=0,0,IF(T105&gt;MAX(装备突破!G$6:G$22),MAX(装备突破!G$6:G$22),IF(T105=0,0,IF(T105&lt;装备突破!G$6,0,IFERROR(MATCH(T105,装备突破!G$6:G$22,0)-1,MATCH(T105,装备突破!G$6:G$22,1))))))</f>
        <v>0</v>
      </c>
      <c r="AA105" s="109">
        <f>IF(U105=0,0,IF(U105&gt;MAX(装备突破!H$6:H$22),MAX(装备突破!H$6:H$22),IF(U105=0,0,IF(U105&lt;装备突破!H$6,0,IFERROR(MATCH(U105,装备突破!H$6:H$22,0)-1,MATCH(U105,装备突破!H$6:H$22,1))))))</f>
        <v>7</v>
      </c>
      <c r="AB105" s="109">
        <f>IF(V105=0,0,IF(V105&gt;MAX(装备突破!I$6:I$22),MAX(装备突破!I$6:I$22),IF(V105=0,0,IF(V105&lt;装备突破!I$6,0,IFERROR(MATCH(V105,装备突破!I$6:I$22,0)-1,MATCH(V105,装备突破!I$6:I$22,1))))))</f>
        <v>7</v>
      </c>
    </row>
    <row r="106" spans="1:28" s="37" customFormat="1" x14ac:dyDescent="0.15">
      <c r="A106" s="34">
        <v>24</v>
      </c>
      <c r="B106" s="76">
        <f t="shared" si="5"/>
        <v>630</v>
      </c>
      <c r="C106" s="76">
        <f t="shared" si="7"/>
        <v>30</v>
      </c>
      <c r="D106" s="97">
        <f>求节点(节奏总纲!$R$4:$R$163,节奏总纲!$O$4:$O$163,B106)</f>
        <v>98.372659236345726</v>
      </c>
      <c r="E106" s="97">
        <f>IF(SUM(F106:$J106)&gt;=INDEX(前期规划!$G$17:$K$17,MATCH($B$83,前期规划!$G$10:$K$10,0)),0,
IF(SUM(F106:$J106)+INDEX(前期规划!$Y$11:$BB$53,MATCH(节奏预期!$B106,前期规划!$Q$11:$Q$53,0),MATCH(节奏预期!$B$83&amp;节奏预期!E$5,前期规划!$Y$8:$BB$8,0))&gt;=INDEX(前期规划!$G$17:$K$17,MATCH($B$83,前期规划!$G$10:$K$10,0)),INDEX(前期规划!$G$17:$K$17,MATCH($B$83,前期规划!$G$10:$K$10,0))-SUM(F106:$J106),
INDEX(前期规划!$Y$11:$BB$53,MATCH(节奏预期!$B106,前期规划!$Q$11:$Q$53,0),MATCH(节奏预期!$B$83&amp;节奏预期!E$5,前期规划!$Y$8:$BB$8,0))))</f>
        <v>0</v>
      </c>
      <c r="F106" s="97">
        <f>IF(SUM(G106:$J106)&gt;=INDEX(前期规划!$G$17:$K$17,MATCH($B$83,前期规划!$G$10:$K$10,0)),0,
IF(SUM(G106:$J106)+INDEX(前期规划!$Y$11:$BB$53,MATCH(节奏预期!$B106,前期规划!$Q$11:$Q$53,0),MATCH(节奏预期!$B$83&amp;节奏预期!F$5,前期规划!$Y$8:$BB$8,0))&gt;=INDEX(前期规划!$G$17:$K$17,MATCH($B$83,前期规划!$G$10:$K$10,0)),INDEX(前期规划!$G$17:$K$17,MATCH($B$83,前期规划!$G$10:$K$10,0))-SUM(G106:$J106),
INDEX(前期规划!$Y$11:$BB$53,MATCH(节奏预期!$B106,前期规划!$Q$11:$Q$53,0),MATCH(节奏预期!$B$83&amp;节奏预期!F$5,前期规划!$Y$8:$BB$8,0))))</f>
        <v>0</v>
      </c>
      <c r="G106" s="97">
        <f>IF(SUM(H106:$J106)&gt;=INDEX(前期规划!$G$17:$K$17,MATCH($B$83,前期规划!$G$10:$K$10,0)),0,
IF(SUM(H106:$J106)+INDEX(前期规划!$Y$11:$BB$53,MATCH(节奏预期!$B106,前期规划!$Q$11:$Q$53,0),MATCH(节奏预期!$B$83&amp;节奏预期!G$5,前期规划!$Y$8:$BB$8,0))&gt;=INDEX(前期规划!$G$17:$K$17,MATCH($B$83,前期规划!$G$10:$K$10,0)),INDEX(前期规划!$G$17:$K$17,MATCH($B$83,前期规划!$G$10:$K$10,0))-SUM(H106:$J106),
INDEX(前期规划!$Y$11:$BB$53,MATCH(节奏预期!$B106,前期规划!$Q$11:$Q$53,0),MATCH(节奏预期!$B$83&amp;节奏预期!G$5,前期规划!$Y$8:$BB$8,0))))</f>
        <v>0</v>
      </c>
      <c r="H106" s="97">
        <f>IF(SUM(I106:$J106)&gt;=INDEX(前期规划!$G$17:$K$17,MATCH($B$83,前期规划!$G$10:$K$10,0)),0,
IF(SUM(I106:$J106)+INDEX(前期规划!$Y$11:$BB$53,MATCH(节奏预期!$B106,前期规划!$Q$11:$Q$53,0),MATCH(节奏预期!$B$83&amp;节奏预期!H$5,前期规划!$Y$8:$BB$8,0))&gt;=INDEX(前期规划!$G$17:$K$17,MATCH($B$83,前期规划!$G$10:$K$10,0)),INDEX(前期规划!$G$17:$K$17,MATCH($B$83,前期规划!$G$10:$K$10,0))-SUM(I106:$J106),
INDEX(前期规划!$Y$11:$BB$53,MATCH(节奏预期!$B106,前期规划!$Q$11:$Q$53,0),MATCH(节奏预期!$B$83&amp;节奏预期!H$5,前期规划!$Y$8:$BB$8,0))))</f>
        <v>0</v>
      </c>
      <c r="I106" s="97">
        <f>IF(SUM(J106:$J106)&gt;=INDEX(前期规划!$G$17:$K$17,MATCH($B$83,前期规划!$G$10:$K$10,0)),0,
IF(SUM(J106:$J106)+INDEX(前期规划!$Y$11:$BB$53,MATCH(节奏预期!$B106,前期规划!$Q$11:$Q$53,0),MATCH(节奏预期!$B$83&amp;节奏预期!I$5,前期规划!$Y$8:$BB$8,0))&gt;=INDEX(前期规划!$G$17:$K$17,MATCH($B$83,前期规划!$G$10:$K$10,0)),INDEX(前期规划!$G$17:$K$17,MATCH($B$83,前期规划!$G$10:$K$10,0))-SUM(J106:$J106),
INDEX(前期规划!$Y$11:$BB$53,MATCH(节奏预期!$B106,前期规划!$Q$11:$Q$53,0),MATCH(节奏预期!$B$83&amp;节奏预期!I$5,前期规划!$Y$8:$BB$8,0))))</f>
        <v>21.59090909090909</v>
      </c>
      <c r="J106" s="97">
        <f>INDEX(前期规划!$Y$11:$BB$53,MATCH(节奏预期!$B106,前期规划!$Q$11:$Q$53,0),MATCH(节奏预期!$B$83&amp;节奏预期!J$5,前期规划!$Y$8:$BB$8,0))</f>
        <v>3.4090909090909092</v>
      </c>
      <c r="K106" s="24">
        <f>MIN(求节点(装备产销验证!$B$6:$B$165,装备产销验证!BE$6:BE$165,$D106)/40/IF(RIGHT(K$5,1)="+",1,(MAX(W$6:W106)+1)),1)</f>
        <v>1</v>
      </c>
      <c r="L106" s="24">
        <f>MIN(求节点(装备产销验证!$B$6:$B$165,装备产销验证!BF$6:BF$165,$D106)/40/IF(RIGHT(L$5,1)="+",1,(MAX(X$6:X106)+1)),1)</f>
        <v>1</v>
      </c>
      <c r="M106" s="24">
        <f>MIN(求节点(装备产销验证!$B$6:$B$165,装备产销验证!BG$6:BG$165,$D106)/40/IF(RIGHT(M$5,1)="+",1,(MAX(Y$6:Y106)+1)),1)</f>
        <v>0.79613963135879351</v>
      </c>
      <c r="N106" s="24">
        <f>MIN(求节点(装备产销验证!$B$6:$B$165,装备产销验证!BH$6:BH$165,$D106)/40/IF(RIGHT(N$5,1)="+",1,(MAX(Z$6:Z106)+1)),1)</f>
        <v>1</v>
      </c>
      <c r="O106" s="24">
        <f>MIN(求节点(装备产销验证!$B$6:$B$165,装备产销验证!BI$6:BI$165,$D106)/40/IF(RIGHT(O$5,1)="+",1,(MAX(AA$6:AA106)+1)),1)</f>
        <v>0.16302868713467439</v>
      </c>
      <c r="P106" s="24">
        <f>MIN(求节点(装备产销验证!$B$6:$B$165,装备产销验证!BJ$6:BJ$165,$D106)/40/IF(RIGHT(P$5,1)="+",1,(MAX(AB$6:AB106)+1)),1)</f>
        <v>0.3010759311203382</v>
      </c>
      <c r="Q106" s="79">
        <f>IF(E106=0,0,MIN(INDEX(前期规划!$C$48:$C$53,MATCH(Q$5,前期规划!$B$48:$B$53,0)),INDEX(前期规划!$BC$11:$BG$53,MATCH($B106,前期规划!$Q$11:$Q$53,0),MATCH(节奏预期!$B$83,前期规划!$BC$10:$BG$10,0))))</f>
        <v>0</v>
      </c>
      <c r="R106" s="79">
        <f>IF(F106=0,0,MIN(INDEX(前期规划!$C$48:$C$53,MATCH(R$5,前期规划!$B$48:$B$53,0)),INDEX(前期规划!$BC$11:$BG$53,MATCH($B106,前期规划!$Q$11:$Q$53,0),MATCH(节奏预期!$B$83,前期规划!$BC$10:$BG$10,0))))</f>
        <v>0</v>
      </c>
      <c r="S106" s="79">
        <f>IF(G106=0,0,MIN(INDEX(前期规划!$C$48:$C$53,MATCH(S$5,前期规划!$B$48:$B$53,0)),INDEX(前期规划!$BC$11:$BG$53,MATCH($B106,前期规划!$Q$11:$Q$53,0),MATCH(节奏预期!$B$83,前期规划!$BC$10:$BG$10,0))))</f>
        <v>0</v>
      </c>
      <c r="T106" s="79">
        <f>IF(H106=0,0,MIN(INDEX(前期规划!$C$48:$C$53,MATCH(T$5,前期规划!$B$48:$B$53,0)),INDEX(前期规划!$BC$11:$BG$53,MATCH($B106,前期规划!$Q$11:$Q$53,0),MATCH(节奏预期!$B$83,前期规划!$BC$10:$BG$10,0))))</f>
        <v>0</v>
      </c>
      <c r="U106" s="79">
        <f>IF(I106=0,0,MIN(INDEX(前期规划!$C$48:$C$53,MATCH(U$5,前期规划!$B$48:$B$53,0)),INDEX(前期规划!$BC$11:$BG$53,MATCH($B106,前期规划!$Q$11:$Q$53,0),MATCH(节奏预期!$B$83,前期规划!$BC$10:$BG$10,0))))</f>
        <v>80</v>
      </c>
      <c r="V106" s="79">
        <f>IF(J106=0,0,MIN(INDEX(前期规划!$C$48:$C$53,MATCH(V$5,前期规划!$B$48:$B$53,0)),INDEX(前期规划!$BC$11:$BG$53,MATCH($B106,前期规划!$Q$11:$Q$53,0),MATCH(节奏预期!$B$83,前期规划!$BC$10:$BG$10,0))))</f>
        <v>80</v>
      </c>
      <c r="W106" s="109">
        <f>IF(Q106=0,0,IF(Q106&gt;MAX(装备突破!D$6:D$22),MAX(装备突破!D$6:D$22),IF(Q106=0,0,IF(Q106&lt;装备突破!D$6,0,IFERROR(MATCH(Q106,装备突破!D$6:D$22,0)-1,MATCH(Q106,装备突破!D$6:D$22,1))))))</f>
        <v>0</v>
      </c>
      <c r="X106" s="109">
        <f>IF(R106=0,0,IF(R106&gt;MAX(装备突破!E$6:E$22),MAX(装备突破!E$6:E$22),IF(R106=0,0,IF(R106&lt;装备突破!E$6,0,IFERROR(MATCH(R106,装备突破!E$6:E$22,0)-1,MATCH(R106,装备突破!E$6:E$22,1))))))</f>
        <v>0</v>
      </c>
      <c r="Y106" s="109">
        <f>IF(S106=0,0,IF(S106&gt;MAX(装备突破!F$6:F$22),MAX(装备突破!F$6:F$22),IF(S106=0,0,IF(S106&lt;装备突破!F$6,0,IFERROR(MATCH(S106,装备突破!F$6:F$22,0)-1,MATCH(S106,装备突破!F$6:F$22,1))))))</f>
        <v>0</v>
      </c>
      <c r="Z106" s="109">
        <f>IF(T106=0,0,IF(T106&gt;MAX(装备突破!G$6:G$22),MAX(装备突破!G$6:G$22),IF(T106=0,0,IF(T106&lt;装备突破!G$6,0,IFERROR(MATCH(T106,装备突破!G$6:G$22,0)-1,MATCH(T106,装备突破!G$6:G$22,1))))))</f>
        <v>0</v>
      </c>
      <c r="AA106" s="109">
        <f>IF(U106=0,0,IF(U106&gt;MAX(装备突破!H$6:H$22),MAX(装备突破!H$6:H$22),IF(U106=0,0,IF(U106&lt;装备突破!H$6,0,IFERROR(MATCH(U106,装备突破!H$6:H$22,0)-1,MATCH(U106,装备突破!H$6:H$22,1))))))</f>
        <v>7</v>
      </c>
      <c r="AB106" s="109">
        <f>IF(V106=0,0,IF(V106&gt;MAX(装备突破!I$6:I$22),MAX(装备突破!I$6:I$22),IF(V106=0,0,IF(V106&lt;装备突破!I$6,0,IFERROR(MATCH(V106,装备突破!I$6:I$22,0)-1,MATCH(V106,装备突破!I$6:I$22,1))))))</f>
        <v>7</v>
      </c>
    </row>
    <row r="107" spans="1:28" s="37" customFormat="1" x14ac:dyDescent="0.15">
      <c r="A107" s="34">
        <v>25</v>
      </c>
      <c r="B107" s="76">
        <f t="shared" si="5"/>
        <v>660</v>
      </c>
      <c r="C107" s="76">
        <f t="shared" si="7"/>
        <v>30</v>
      </c>
      <c r="D107" s="97">
        <f>求节点(节奏总纲!$R$4:$R$163,节奏总纲!$O$4:$O$163,B107)</f>
        <v>99.028118033845786</v>
      </c>
      <c r="E107" s="97">
        <f>IF(SUM(F107:$J107)&gt;=INDEX(前期规划!$G$17:$K$17,MATCH($B$83,前期规划!$G$10:$K$10,0)),0,
IF(SUM(F107:$J107)+INDEX(前期规划!$Y$11:$BB$53,MATCH(节奏预期!$B107,前期规划!$Q$11:$Q$53,0),MATCH(节奏预期!$B$83&amp;节奏预期!E$5,前期规划!$Y$8:$BB$8,0))&gt;=INDEX(前期规划!$G$17:$K$17,MATCH($B$83,前期规划!$G$10:$K$10,0)),INDEX(前期规划!$G$17:$K$17,MATCH($B$83,前期规划!$G$10:$K$10,0))-SUM(F107:$J107),
INDEX(前期规划!$Y$11:$BB$53,MATCH(节奏预期!$B107,前期规划!$Q$11:$Q$53,0),MATCH(节奏预期!$B$83&amp;节奏预期!E$5,前期规划!$Y$8:$BB$8,0))))</f>
        <v>0</v>
      </c>
      <c r="F107" s="97">
        <f>IF(SUM(G107:$J107)&gt;=INDEX(前期规划!$G$17:$K$17,MATCH($B$83,前期规划!$G$10:$K$10,0)),0,
IF(SUM(G107:$J107)+INDEX(前期规划!$Y$11:$BB$53,MATCH(节奏预期!$B107,前期规划!$Q$11:$Q$53,0),MATCH(节奏预期!$B$83&amp;节奏预期!F$5,前期规划!$Y$8:$BB$8,0))&gt;=INDEX(前期规划!$G$17:$K$17,MATCH($B$83,前期规划!$G$10:$K$10,0)),INDEX(前期规划!$G$17:$K$17,MATCH($B$83,前期规划!$G$10:$K$10,0))-SUM(G107:$J107),
INDEX(前期规划!$Y$11:$BB$53,MATCH(节奏预期!$B107,前期规划!$Q$11:$Q$53,0),MATCH(节奏预期!$B$83&amp;节奏预期!F$5,前期规划!$Y$8:$BB$8,0))))</f>
        <v>0</v>
      </c>
      <c r="G107" s="97">
        <f>IF(SUM(H107:$J107)&gt;=INDEX(前期规划!$G$17:$K$17,MATCH($B$83,前期规划!$G$10:$K$10,0)),0,
IF(SUM(H107:$J107)+INDEX(前期规划!$Y$11:$BB$53,MATCH(节奏预期!$B107,前期规划!$Q$11:$Q$53,0),MATCH(节奏预期!$B$83&amp;节奏预期!G$5,前期规划!$Y$8:$BB$8,0))&gt;=INDEX(前期规划!$G$17:$K$17,MATCH($B$83,前期规划!$G$10:$K$10,0)),INDEX(前期规划!$G$17:$K$17,MATCH($B$83,前期规划!$G$10:$K$10,0))-SUM(H107:$J107),
INDEX(前期规划!$Y$11:$BB$53,MATCH(节奏预期!$B107,前期规划!$Q$11:$Q$53,0),MATCH(节奏预期!$B$83&amp;节奏预期!G$5,前期规划!$Y$8:$BB$8,0))))</f>
        <v>0</v>
      </c>
      <c r="H107" s="97">
        <f>IF(SUM(I107:$J107)&gt;=INDEX(前期规划!$G$17:$K$17,MATCH($B$83,前期规划!$G$10:$K$10,0)),0,
IF(SUM(I107:$J107)+INDEX(前期规划!$Y$11:$BB$53,MATCH(节奏预期!$B107,前期规划!$Q$11:$Q$53,0),MATCH(节奏预期!$B$83&amp;节奏预期!H$5,前期规划!$Y$8:$BB$8,0))&gt;=INDEX(前期规划!$G$17:$K$17,MATCH($B$83,前期规划!$G$10:$K$10,0)),INDEX(前期规划!$G$17:$K$17,MATCH($B$83,前期规划!$G$10:$K$10,0))-SUM(I107:$J107),
INDEX(前期规划!$Y$11:$BB$53,MATCH(节奏预期!$B107,前期规划!$Q$11:$Q$53,0),MATCH(节奏预期!$B$83&amp;节奏预期!H$5,前期规划!$Y$8:$BB$8,0))))</f>
        <v>0</v>
      </c>
      <c r="I107" s="97">
        <f>IF(SUM(J107:$J107)&gt;=INDEX(前期规划!$G$17:$K$17,MATCH($B$83,前期规划!$G$10:$K$10,0)),0,
IF(SUM(J107:$J107)+INDEX(前期规划!$Y$11:$BB$53,MATCH(节奏预期!$B107,前期规划!$Q$11:$Q$53,0),MATCH(节奏预期!$B$83&amp;节奏预期!I$5,前期规划!$Y$8:$BB$8,0))&gt;=INDEX(前期规划!$G$17:$K$17,MATCH($B$83,前期规划!$G$10:$K$10,0)),INDEX(前期规划!$G$17:$K$17,MATCH($B$83,前期规划!$G$10:$K$10,0))-SUM(J107:$J107),
INDEX(前期规划!$Y$11:$BB$53,MATCH(节奏预期!$B107,前期规划!$Q$11:$Q$53,0),MATCH(节奏预期!$B$83&amp;节奏预期!I$5,前期规划!$Y$8:$BB$8,0))))</f>
        <v>20.454545454545453</v>
      </c>
      <c r="J107" s="97">
        <f>INDEX(前期规划!$Y$11:$BB$53,MATCH(节奏预期!$B107,前期规划!$Q$11:$Q$53,0),MATCH(节奏预期!$B$83&amp;节奏预期!J$5,前期规划!$Y$8:$BB$8,0))</f>
        <v>4.5454545454545459</v>
      </c>
      <c r="K107" s="24">
        <f>MIN(求节点(装备产销验证!$B$6:$B$165,装备产销验证!BE$6:BE$165,$D107)/40/IF(RIGHT(K$5,1)="+",1,(MAX(W$6:W107)+1)),1)</f>
        <v>1</v>
      </c>
      <c r="L107" s="24">
        <f>MIN(求节点(装备产销验证!$B$6:$B$165,装备产销验证!BF$6:BF$165,$D107)/40/IF(RIGHT(L$5,1)="+",1,(MAX(X$6:X107)+1)),1)</f>
        <v>1</v>
      </c>
      <c r="M107" s="24">
        <f>MIN(求节点(装备产销验证!$B$6:$B$165,装备产销验证!BG$6:BG$165,$D107)/40/IF(RIGHT(M$5,1)="+",1,(MAX(Y$6:Y107)+1)),1)</f>
        <v>0.84678484784552821</v>
      </c>
      <c r="N107" s="24">
        <f>MIN(求节点(装备产销验证!$B$6:$B$165,装备产销验证!BH$6:BH$165,$D107)/40/IF(RIGHT(N$5,1)="+",1,(MAX(Z$6:Z107)+1)),1)</f>
        <v>1</v>
      </c>
      <c r="O107" s="24">
        <f>MIN(求节点(装备产销验证!$B$6:$B$165,装备产销验证!BI$6:BI$165,$D107)/40/IF(RIGHT(O$5,1)="+",1,(MAX(AA$6:AA107)+1)),1)</f>
        <v>0.16854130222067376</v>
      </c>
      <c r="P107" s="24">
        <f>MIN(求节点(装备产销验证!$B$6:$B$165,装备产销验证!BJ$6:BJ$165,$D107)/40/IF(RIGHT(P$5,1)="+",1,(MAX(AB$6:AB107)+1)),1)</f>
        <v>0.31135916450212398</v>
      </c>
      <c r="Q107" s="79">
        <f>IF(E107=0,0,MIN(INDEX(前期规划!$C$48:$C$53,MATCH(Q$5,前期规划!$B$48:$B$53,0)),INDEX(前期规划!$BC$11:$BG$53,MATCH($B107,前期规划!$Q$11:$Q$53,0),MATCH(节奏预期!$B$83,前期规划!$BC$10:$BG$10,0))))</f>
        <v>0</v>
      </c>
      <c r="R107" s="79">
        <f>IF(F107=0,0,MIN(INDEX(前期规划!$C$48:$C$53,MATCH(R$5,前期规划!$B$48:$B$53,0)),INDEX(前期规划!$BC$11:$BG$53,MATCH($B107,前期规划!$Q$11:$Q$53,0),MATCH(节奏预期!$B$83,前期规划!$BC$10:$BG$10,0))))</f>
        <v>0</v>
      </c>
      <c r="S107" s="79">
        <f>IF(G107=0,0,MIN(INDEX(前期规划!$C$48:$C$53,MATCH(S$5,前期规划!$B$48:$B$53,0)),INDEX(前期规划!$BC$11:$BG$53,MATCH($B107,前期规划!$Q$11:$Q$53,0),MATCH(节奏预期!$B$83,前期规划!$BC$10:$BG$10,0))))</f>
        <v>0</v>
      </c>
      <c r="T107" s="79">
        <f>IF(H107=0,0,MIN(INDEX(前期规划!$C$48:$C$53,MATCH(T$5,前期规划!$B$48:$B$53,0)),INDEX(前期规划!$BC$11:$BG$53,MATCH($B107,前期规划!$Q$11:$Q$53,0),MATCH(节奏预期!$B$83,前期规划!$BC$10:$BG$10,0))))</f>
        <v>0</v>
      </c>
      <c r="U107" s="79">
        <f>IF(I107=0,0,MIN(INDEX(前期规划!$C$48:$C$53,MATCH(U$5,前期规划!$B$48:$B$53,0)),INDEX(前期规划!$BC$11:$BG$53,MATCH($B107,前期规划!$Q$11:$Q$53,0),MATCH(节奏预期!$B$83,前期规划!$BC$10:$BG$10,0))))</f>
        <v>80</v>
      </c>
      <c r="V107" s="79">
        <f>IF(J107=0,0,MIN(INDEX(前期规划!$C$48:$C$53,MATCH(V$5,前期规划!$B$48:$B$53,0)),INDEX(前期规划!$BC$11:$BG$53,MATCH($B107,前期规划!$Q$11:$Q$53,0),MATCH(节奏预期!$B$83,前期规划!$BC$10:$BG$10,0))))</f>
        <v>80</v>
      </c>
      <c r="W107" s="109">
        <f>IF(Q107=0,0,IF(Q107&gt;MAX(装备突破!D$6:D$22),MAX(装备突破!D$6:D$22),IF(Q107=0,0,IF(Q107&lt;装备突破!D$6,0,IFERROR(MATCH(Q107,装备突破!D$6:D$22,0)-1,MATCH(Q107,装备突破!D$6:D$22,1))))))</f>
        <v>0</v>
      </c>
      <c r="X107" s="109">
        <f>IF(R107=0,0,IF(R107&gt;MAX(装备突破!E$6:E$22),MAX(装备突破!E$6:E$22),IF(R107=0,0,IF(R107&lt;装备突破!E$6,0,IFERROR(MATCH(R107,装备突破!E$6:E$22,0)-1,MATCH(R107,装备突破!E$6:E$22,1))))))</f>
        <v>0</v>
      </c>
      <c r="Y107" s="109">
        <f>IF(S107=0,0,IF(S107&gt;MAX(装备突破!F$6:F$22),MAX(装备突破!F$6:F$22),IF(S107=0,0,IF(S107&lt;装备突破!F$6,0,IFERROR(MATCH(S107,装备突破!F$6:F$22,0)-1,MATCH(S107,装备突破!F$6:F$22,1))))))</f>
        <v>0</v>
      </c>
      <c r="Z107" s="109">
        <f>IF(T107=0,0,IF(T107&gt;MAX(装备突破!G$6:G$22),MAX(装备突破!G$6:G$22),IF(T107=0,0,IF(T107&lt;装备突破!G$6,0,IFERROR(MATCH(T107,装备突破!G$6:G$22,0)-1,MATCH(T107,装备突破!G$6:G$22,1))))))</f>
        <v>0</v>
      </c>
      <c r="AA107" s="109">
        <f>IF(U107=0,0,IF(U107&gt;MAX(装备突破!H$6:H$22),MAX(装备突破!H$6:H$22),IF(U107=0,0,IF(U107&lt;装备突破!H$6,0,IFERROR(MATCH(U107,装备突破!H$6:H$22,0)-1,MATCH(U107,装备突破!H$6:H$22,1))))))</f>
        <v>7</v>
      </c>
      <c r="AB107" s="109">
        <f>IF(V107=0,0,IF(V107&gt;MAX(装备突破!I$6:I$22),MAX(装备突破!I$6:I$22),IF(V107=0,0,IF(V107&lt;装备突破!I$6,0,IFERROR(MATCH(V107,装备突破!I$6:I$22,0)-1,MATCH(V107,装备突破!I$6:I$22,1))))))</f>
        <v>7</v>
      </c>
    </row>
    <row r="108" spans="1:28" s="37" customFormat="1" x14ac:dyDescent="0.15">
      <c r="A108" s="34">
        <v>26</v>
      </c>
      <c r="B108" s="76">
        <f t="shared" si="5"/>
        <v>690</v>
      </c>
      <c r="C108" s="76">
        <f t="shared" si="7"/>
        <v>30</v>
      </c>
      <c r="D108" s="97">
        <f>求节点(节奏总纲!$R$4:$R$163,节奏总纲!$O$4:$O$163,B108)</f>
        <v>99.652608463687599</v>
      </c>
      <c r="E108" s="97">
        <f>IF(SUM(F108:$J108)&gt;=INDEX(前期规划!$G$17:$K$17,MATCH($B$83,前期规划!$G$10:$K$10,0)),0,
IF(SUM(F108:$J108)+INDEX(前期规划!$Y$11:$BB$53,MATCH(节奏预期!$B108,前期规划!$Q$11:$Q$53,0),MATCH(节奏预期!$B$83&amp;节奏预期!E$5,前期规划!$Y$8:$BB$8,0))&gt;=INDEX(前期规划!$G$17:$K$17,MATCH($B$83,前期规划!$G$10:$K$10,0)),INDEX(前期规划!$G$17:$K$17,MATCH($B$83,前期规划!$G$10:$K$10,0))-SUM(F108:$J108),
INDEX(前期规划!$Y$11:$BB$53,MATCH(节奏预期!$B108,前期规划!$Q$11:$Q$53,0),MATCH(节奏预期!$B$83&amp;节奏预期!E$5,前期规划!$Y$8:$BB$8,0))))</f>
        <v>0</v>
      </c>
      <c r="F108" s="97">
        <f>IF(SUM(G108:$J108)&gt;=INDEX(前期规划!$G$17:$K$17,MATCH($B$83,前期规划!$G$10:$K$10,0)),0,
IF(SUM(G108:$J108)+INDEX(前期规划!$Y$11:$BB$53,MATCH(节奏预期!$B108,前期规划!$Q$11:$Q$53,0),MATCH(节奏预期!$B$83&amp;节奏预期!F$5,前期规划!$Y$8:$BB$8,0))&gt;=INDEX(前期规划!$G$17:$K$17,MATCH($B$83,前期规划!$G$10:$K$10,0)),INDEX(前期规划!$G$17:$K$17,MATCH($B$83,前期规划!$G$10:$K$10,0))-SUM(G108:$J108),
INDEX(前期规划!$Y$11:$BB$53,MATCH(节奏预期!$B108,前期规划!$Q$11:$Q$53,0),MATCH(节奏预期!$B$83&amp;节奏预期!F$5,前期规划!$Y$8:$BB$8,0))))</f>
        <v>0</v>
      </c>
      <c r="G108" s="97">
        <f>IF(SUM(H108:$J108)&gt;=INDEX(前期规划!$G$17:$K$17,MATCH($B$83,前期规划!$G$10:$K$10,0)),0,
IF(SUM(H108:$J108)+INDEX(前期规划!$Y$11:$BB$53,MATCH(节奏预期!$B108,前期规划!$Q$11:$Q$53,0),MATCH(节奏预期!$B$83&amp;节奏预期!G$5,前期规划!$Y$8:$BB$8,0))&gt;=INDEX(前期规划!$G$17:$K$17,MATCH($B$83,前期规划!$G$10:$K$10,0)),INDEX(前期规划!$G$17:$K$17,MATCH($B$83,前期规划!$G$10:$K$10,0))-SUM(H108:$J108),
INDEX(前期规划!$Y$11:$BB$53,MATCH(节奏预期!$B108,前期规划!$Q$11:$Q$53,0),MATCH(节奏预期!$B$83&amp;节奏预期!G$5,前期规划!$Y$8:$BB$8,0))))</f>
        <v>0</v>
      </c>
      <c r="H108" s="97">
        <f>IF(SUM(I108:$J108)&gt;=INDEX(前期规划!$G$17:$K$17,MATCH($B$83,前期规划!$G$10:$K$10,0)),0,
IF(SUM(I108:$J108)+INDEX(前期规划!$Y$11:$BB$53,MATCH(节奏预期!$B108,前期规划!$Q$11:$Q$53,0),MATCH(节奏预期!$B$83&amp;节奏预期!H$5,前期规划!$Y$8:$BB$8,0))&gt;=INDEX(前期规划!$G$17:$K$17,MATCH($B$83,前期规划!$G$10:$K$10,0)),INDEX(前期规划!$G$17:$K$17,MATCH($B$83,前期规划!$G$10:$K$10,0))-SUM(I108:$J108),
INDEX(前期规划!$Y$11:$BB$53,MATCH(节奏预期!$B108,前期规划!$Q$11:$Q$53,0),MATCH(节奏预期!$B$83&amp;节奏预期!H$5,前期规划!$Y$8:$BB$8,0))))</f>
        <v>0</v>
      </c>
      <c r="I108" s="97">
        <f>IF(SUM(J108:$J108)&gt;=INDEX(前期规划!$G$17:$K$17,MATCH($B$83,前期规划!$G$10:$K$10,0)),0,
IF(SUM(J108:$J108)+INDEX(前期规划!$Y$11:$BB$53,MATCH(节奏预期!$B108,前期规划!$Q$11:$Q$53,0),MATCH(节奏预期!$B$83&amp;节奏预期!I$5,前期规划!$Y$8:$BB$8,0))&gt;=INDEX(前期规划!$G$17:$K$17,MATCH($B$83,前期规划!$G$10:$K$10,0)),INDEX(前期规划!$G$17:$K$17,MATCH($B$83,前期规划!$G$10:$K$10,0))-SUM(J108:$J108),
INDEX(前期规划!$Y$11:$BB$53,MATCH(节奏预期!$B108,前期规划!$Q$11:$Q$53,0),MATCH(节奏预期!$B$83&amp;节奏预期!I$5,前期规划!$Y$8:$BB$8,0))))</f>
        <v>19.318181818181817</v>
      </c>
      <c r="J108" s="97">
        <f>INDEX(前期规划!$Y$11:$BB$53,MATCH(节奏预期!$B108,前期规划!$Q$11:$Q$53,0),MATCH(节奏预期!$B$83&amp;节奏预期!J$5,前期规划!$Y$8:$BB$8,0))</f>
        <v>5.6818181818181825</v>
      </c>
      <c r="K108" s="24">
        <f>MIN(求节点(装备产销验证!$B$6:$B$165,装备产销验证!BE$6:BE$165,$D108)/40/IF(RIGHT(K$5,1)="+",1,(MAX(W$6:W108)+1)),1)</f>
        <v>1</v>
      </c>
      <c r="L108" s="24">
        <f>MIN(求节点(装备产销验证!$B$6:$B$165,装备产销验证!BF$6:BF$165,$D108)/40/IF(RIGHT(L$5,1)="+",1,(MAX(X$6:X108)+1)),1)</f>
        <v>1</v>
      </c>
      <c r="M108" s="24">
        <f>MIN(求节点(装备产销验证!$B$6:$B$165,装备产销验证!BG$6:BG$165,$D108)/40/IF(RIGHT(M$5,1)="+",1,(MAX(Y$6:Y108)+1)),1)</f>
        <v>0.89803553623250743</v>
      </c>
      <c r="N108" s="24">
        <f>MIN(求节点(装备产销验证!$B$6:$B$165,装备产销验证!BH$6:BH$165,$D108)/40/IF(RIGHT(N$5,1)="+",1,(MAX(Z$6:Z108)+1)),1)</f>
        <v>1</v>
      </c>
      <c r="O108" s="24">
        <f>MIN(求节点(装备产销验证!$B$6:$B$165,装备产销验证!BI$6:BI$165,$D108)/40/IF(RIGHT(O$5,1)="+",1,(MAX(AA$6:AA108)+1)),1)</f>
        <v>0.17386180277646845</v>
      </c>
      <c r="P108" s="24">
        <f>MIN(求节点(装备产销验证!$B$6:$B$165,装备产销验证!BJ$6:BJ$165,$D108)/40/IF(RIGHT(P$5,1)="+",1,(MAX(AB$6:AB108)+1)),1)</f>
        <v>0.32121729339154204</v>
      </c>
      <c r="Q108" s="79">
        <f>IF(E108=0,0,MIN(INDEX(前期规划!$C$48:$C$53,MATCH(Q$5,前期规划!$B$48:$B$53,0)),INDEX(前期规划!$BC$11:$BG$53,MATCH($B108,前期规划!$Q$11:$Q$53,0),MATCH(节奏预期!$B$83,前期规划!$BC$10:$BG$10,0))))</f>
        <v>0</v>
      </c>
      <c r="R108" s="79">
        <f>IF(F108=0,0,MIN(INDEX(前期规划!$C$48:$C$53,MATCH(R$5,前期规划!$B$48:$B$53,0)),INDEX(前期规划!$BC$11:$BG$53,MATCH($B108,前期规划!$Q$11:$Q$53,0),MATCH(节奏预期!$B$83,前期规划!$BC$10:$BG$10,0))))</f>
        <v>0</v>
      </c>
      <c r="S108" s="79">
        <f>IF(G108=0,0,MIN(INDEX(前期规划!$C$48:$C$53,MATCH(S$5,前期规划!$B$48:$B$53,0)),INDEX(前期规划!$BC$11:$BG$53,MATCH($B108,前期规划!$Q$11:$Q$53,0),MATCH(节奏预期!$B$83,前期规划!$BC$10:$BG$10,0))))</f>
        <v>0</v>
      </c>
      <c r="T108" s="79">
        <f>IF(H108=0,0,MIN(INDEX(前期规划!$C$48:$C$53,MATCH(T$5,前期规划!$B$48:$B$53,0)),INDEX(前期规划!$BC$11:$BG$53,MATCH($B108,前期规划!$Q$11:$Q$53,0),MATCH(节奏预期!$B$83,前期规划!$BC$10:$BG$10,0))))</f>
        <v>0</v>
      </c>
      <c r="U108" s="79">
        <f>IF(I108=0,0,MIN(INDEX(前期规划!$C$48:$C$53,MATCH(U$5,前期规划!$B$48:$B$53,0)),INDEX(前期规划!$BC$11:$BG$53,MATCH($B108,前期规划!$Q$11:$Q$53,0),MATCH(节奏预期!$B$83,前期规划!$BC$10:$BG$10,0))))</f>
        <v>80</v>
      </c>
      <c r="V108" s="79">
        <f>IF(J108=0,0,MIN(INDEX(前期规划!$C$48:$C$53,MATCH(V$5,前期规划!$B$48:$B$53,0)),INDEX(前期规划!$BC$11:$BG$53,MATCH($B108,前期规划!$Q$11:$Q$53,0),MATCH(节奏预期!$B$83,前期规划!$BC$10:$BG$10,0))))</f>
        <v>80</v>
      </c>
      <c r="W108" s="109">
        <f>IF(Q108=0,0,IF(Q108&gt;MAX(装备突破!D$6:D$22),MAX(装备突破!D$6:D$22),IF(Q108=0,0,IF(Q108&lt;装备突破!D$6,0,IFERROR(MATCH(Q108,装备突破!D$6:D$22,0)-1,MATCH(Q108,装备突破!D$6:D$22,1))))))</f>
        <v>0</v>
      </c>
      <c r="X108" s="109">
        <f>IF(R108=0,0,IF(R108&gt;MAX(装备突破!E$6:E$22),MAX(装备突破!E$6:E$22),IF(R108=0,0,IF(R108&lt;装备突破!E$6,0,IFERROR(MATCH(R108,装备突破!E$6:E$22,0)-1,MATCH(R108,装备突破!E$6:E$22,1))))))</f>
        <v>0</v>
      </c>
      <c r="Y108" s="109">
        <f>IF(S108=0,0,IF(S108&gt;MAX(装备突破!F$6:F$22),MAX(装备突破!F$6:F$22),IF(S108=0,0,IF(S108&lt;装备突破!F$6,0,IFERROR(MATCH(S108,装备突破!F$6:F$22,0)-1,MATCH(S108,装备突破!F$6:F$22,1))))))</f>
        <v>0</v>
      </c>
      <c r="Z108" s="109">
        <f>IF(T108=0,0,IF(T108&gt;MAX(装备突破!G$6:G$22),MAX(装备突破!G$6:G$22),IF(T108=0,0,IF(T108&lt;装备突破!G$6,0,IFERROR(MATCH(T108,装备突破!G$6:G$22,0)-1,MATCH(T108,装备突破!G$6:G$22,1))))))</f>
        <v>0</v>
      </c>
      <c r="AA108" s="109">
        <f>IF(U108=0,0,IF(U108&gt;MAX(装备突破!H$6:H$22),MAX(装备突破!H$6:H$22),IF(U108=0,0,IF(U108&lt;装备突破!H$6,0,IFERROR(MATCH(U108,装备突破!H$6:H$22,0)-1,MATCH(U108,装备突破!H$6:H$22,1))))))</f>
        <v>7</v>
      </c>
      <c r="AB108" s="109">
        <f>IF(V108=0,0,IF(V108&gt;MAX(装备突破!I$6:I$22),MAX(装备突破!I$6:I$22),IF(V108=0,0,IF(V108&lt;装备突破!I$6,0,IFERROR(MATCH(V108,装备突破!I$6:I$22,0)-1,MATCH(V108,装备突破!I$6:I$22,1))))))</f>
        <v>7</v>
      </c>
    </row>
    <row r="109" spans="1:28" s="37" customFormat="1" x14ac:dyDescent="0.15">
      <c r="A109" s="34">
        <v>27</v>
      </c>
      <c r="B109" s="76">
        <f t="shared" si="5"/>
        <v>720</v>
      </c>
      <c r="C109" s="76">
        <f t="shared" si="7"/>
        <v>30</v>
      </c>
      <c r="D109" s="97">
        <f>求节点(节奏总纲!$R$4:$R$163,节奏总纲!$O$4:$O$163,B109)</f>
        <v>100.26856904007842</v>
      </c>
      <c r="E109" s="97">
        <f>IF(SUM(F109:$J109)&gt;=INDEX(前期规划!$G$17:$K$17,MATCH($B$83,前期规划!$G$10:$K$10,0)),0,
IF(SUM(F109:$J109)+INDEX(前期规划!$Y$11:$BB$53,MATCH(节奏预期!$B109,前期规划!$Q$11:$Q$53,0),MATCH(节奏预期!$B$83&amp;节奏预期!E$5,前期规划!$Y$8:$BB$8,0))&gt;=INDEX(前期规划!$G$17:$K$17,MATCH($B$83,前期规划!$G$10:$K$10,0)),INDEX(前期规划!$G$17:$K$17,MATCH($B$83,前期规划!$G$10:$K$10,0))-SUM(F109:$J109),
INDEX(前期规划!$Y$11:$BB$53,MATCH(节奏预期!$B109,前期规划!$Q$11:$Q$53,0),MATCH(节奏预期!$B$83&amp;节奏预期!E$5,前期规划!$Y$8:$BB$8,0))))</f>
        <v>0</v>
      </c>
      <c r="F109" s="97">
        <f>IF(SUM(G109:$J109)&gt;=INDEX(前期规划!$G$17:$K$17,MATCH($B$83,前期规划!$G$10:$K$10,0)),0,
IF(SUM(G109:$J109)+INDEX(前期规划!$Y$11:$BB$53,MATCH(节奏预期!$B109,前期规划!$Q$11:$Q$53,0),MATCH(节奏预期!$B$83&amp;节奏预期!F$5,前期规划!$Y$8:$BB$8,0))&gt;=INDEX(前期规划!$G$17:$K$17,MATCH($B$83,前期规划!$G$10:$K$10,0)),INDEX(前期规划!$G$17:$K$17,MATCH($B$83,前期规划!$G$10:$K$10,0))-SUM(G109:$J109),
INDEX(前期规划!$Y$11:$BB$53,MATCH(节奏预期!$B109,前期规划!$Q$11:$Q$53,0),MATCH(节奏预期!$B$83&amp;节奏预期!F$5,前期规划!$Y$8:$BB$8,0))))</f>
        <v>0</v>
      </c>
      <c r="G109" s="97">
        <f>IF(SUM(H109:$J109)&gt;=INDEX(前期规划!$G$17:$K$17,MATCH($B$83,前期规划!$G$10:$K$10,0)),0,
IF(SUM(H109:$J109)+INDEX(前期规划!$Y$11:$BB$53,MATCH(节奏预期!$B109,前期规划!$Q$11:$Q$53,0),MATCH(节奏预期!$B$83&amp;节奏预期!G$5,前期规划!$Y$8:$BB$8,0))&gt;=INDEX(前期规划!$G$17:$K$17,MATCH($B$83,前期规划!$G$10:$K$10,0)),INDEX(前期规划!$G$17:$K$17,MATCH($B$83,前期规划!$G$10:$K$10,0))-SUM(H109:$J109),
INDEX(前期规划!$Y$11:$BB$53,MATCH(节奏预期!$B109,前期规划!$Q$11:$Q$53,0),MATCH(节奏预期!$B$83&amp;节奏预期!G$5,前期规划!$Y$8:$BB$8,0))))</f>
        <v>0</v>
      </c>
      <c r="H109" s="97">
        <f>IF(SUM(I109:$J109)&gt;=INDEX(前期规划!$G$17:$K$17,MATCH($B$83,前期规划!$G$10:$K$10,0)),0,
IF(SUM(I109:$J109)+INDEX(前期规划!$Y$11:$BB$53,MATCH(节奏预期!$B109,前期规划!$Q$11:$Q$53,0),MATCH(节奏预期!$B$83&amp;节奏预期!H$5,前期规划!$Y$8:$BB$8,0))&gt;=INDEX(前期规划!$G$17:$K$17,MATCH($B$83,前期规划!$G$10:$K$10,0)),INDEX(前期规划!$G$17:$K$17,MATCH($B$83,前期规划!$G$10:$K$10,0))-SUM(I109:$J109),
INDEX(前期规划!$Y$11:$BB$53,MATCH(节奏预期!$B109,前期规划!$Q$11:$Q$53,0),MATCH(节奏预期!$B$83&amp;节奏预期!H$5,前期规划!$Y$8:$BB$8,0))))</f>
        <v>0</v>
      </c>
      <c r="I109" s="97">
        <f>IF(SUM(J109:$J109)&gt;=INDEX(前期规划!$G$17:$K$17,MATCH($B$83,前期规划!$G$10:$K$10,0)),0,
IF(SUM(J109:$J109)+INDEX(前期规划!$Y$11:$BB$53,MATCH(节奏预期!$B109,前期规划!$Q$11:$Q$53,0),MATCH(节奏预期!$B$83&amp;节奏预期!I$5,前期规划!$Y$8:$BB$8,0))&gt;=INDEX(前期规划!$G$17:$K$17,MATCH($B$83,前期规划!$G$10:$K$10,0)),INDEX(前期规划!$G$17:$K$17,MATCH($B$83,前期规划!$G$10:$K$10,0))-SUM(J109:$J109),
INDEX(前期规划!$Y$11:$BB$53,MATCH(节奏预期!$B109,前期规划!$Q$11:$Q$53,0),MATCH(节奏预期!$B$83&amp;节奏预期!I$5,前期规划!$Y$8:$BB$8,0))))</f>
        <v>18.18181818181818</v>
      </c>
      <c r="J109" s="97">
        <f>INDEX(前期规划!$Y$11:$BB$53,MATCH(节奏预期!$B109,前期规划!$Q$11:$Q$53,0),MATCH(节奏预期!$B$83&amp;节奏预期!J$5,前期规划!$Y$8:$BB$8,0))</f>
        <v>6.8181818181818183</v>
      </c>
      <c r="K109" s="24">
        <f>MIN(求节点(装备产销验证!$B$6:$B$165,装备产销验证!BE$6:BE$165,$D109)/40/IF(RIGHT(K$5,1)="+",1,(MAX(W$6:W109)+1)),1)</f>
        <v>1</v>
      </c>
      <c r="L109" s="24">
        <f>MIN(求节点(装备产销验证!$B$6:$B$165,装备产销验证!BF$6:BF$165,$D109)/40/IF(RIGHT(L$5,1)="+",1,(MAX(X$6:X109)+1)),1)</f>
        <v>1</v>
      </c>
      <c r="M109" s="24">
        <f>MIN(求节点(装备产销验证!$B$6:$B$165,装备产销验证!BG$6:BG$165,$D109)/40/IF(RIGHT(M$5,1)="+",1,(MAX(Y$6:Y109)+1)),1)</f>
        <v>0.94962694677515436</v>
      </c>
      <c r="N109" s="24">
        <f>MIN(求节点(装备产销验证!$B$6:$B$165,装备产销验证!BH$6:BH$165,$D109)/40/IF(RIGHT(N$5,1)="+",1,(MAX(Z$6:Z109)+1)),1)</f>
        <v>1</v>
      </c>
      <c r="O109" s="24">
        <f>MIN(求节点(装备产销验证!$B$6:$B$165,装备产销验证!BI$6:BI$165,$D109)/40/IF(RIGHT(O$5,1)="+",1,(MAX(AA$6:AA109)+1)),1)</f>
        <v>0.17912938776349516</v>
      </c>
      <c r="P109" s="24">
        <f>MIN(求节点(装备产销验证!$B$6:$B$165,装备产销验证!BJ$6:BJ$165,$D109)/40/IF(RIGHT(P$5,1)="+",1,(MAX(AB$6:AB109)+1)),1)</f>
        <v>0.33095833251177137</v>
      </c>
      <c r="Q109" s="79">
        <f>IF(E109=0,0,MIN(INDEX(前期规划!$C$48:$C$53,MATCH(Q$5,前期规划!$B$48:$B$53,0)),INDEX(前期规划!$BC$11:$BG$53,MATCH($B109,前期规划!$Q$11:$Q$53,0),MATCH(节奏预期!$B$83,前期规划!$BC$10:$BG$10,0))))</f>
        <v>0</v>
      </c>
      <c r="R109" s="79">
        <f>IF(F109=0,0,MIN(INDEX(前期规划!$C$48:$C$53,MATCH(R$5,前期规划!$B$48:$B$53,0)),INDEX(前期规划!$BC$11:$BG$53,MATCH($B109,前期规划!$Q$11:$Q$53,0),MATCH(节奏预期!$B$83,前期规划!$BC$10:$BG$10,0))))</f>
        <v>0</v>
      </c>
      <c r="S109" s="79">
        <f>IF(G109=0,0,MIN(INDEX(前期规划!$C$48:$C$53,MATCH(S$5,前期规划!$B$48:$B$53,0)),INDEX(前期规划!$BC$11:$BG$53,MATCH($B109,前期规划!$Q$11:$Q$53,0),MATCH(节奏预期!$B$83,前期规划!$BC$10:$BG$10,0))))</f>
        <v>0</v>
      </c>
      <c r="T109" s="79">
        <f>IF(H109=0,0,MIN(INDEX(前期规划!$C$48:$C$53,MATCH(T$5,前期规划!$B$48:$B$53,0)),INDEX(前期规划!$BC$11:$BG$53,MATCH($B109,前期规划!$Q$11:$Q$53,0),MATCH(节奏预期!$B$83,前期规划!$BC$10:$BG$10,0))))</f>
        <v>0</v>
      </c>
      <c r="U109" s="79">
        <f>IF(I109=0,0,MIN(INDEX(前期规划!$C$48:$C$53,MATCH(U$5,前期规划!$B$48:$B$53,0)),INDEX(前期规划!$BC$11:$BG$53,MATCH($B109,前期规划!$Q$11:$Q$53,0),MATCH(节奏预期!$B$83,前期规划!$BC$10:$BG$10,0))))</f>
        <v>80</v>
      </c>
      <c r="V109" s="79">
        <f>IF(J109=0,0,MIN(INDEX(前期规划!$C$48:$C$53,MATCH(V$5,前期规划!$B$48:$B$53,0)),INDEX(前期规划!$BC$11:$BG$53,MATCH($B109,前期规划!$Q$11:$Q$53,0),MATCH(节奏预期!$B$83,前期规划!$BC$10:$BG$10,0))))</f>
        <v>80</v>
      </c>
      <c r="W109" s="109">
        <f>IF(Q109=0,0,IF(Q109&gt;MAX(装备突破!D$6:D$22),MAX(装备突破!D$6:D$22),IF(Q109=0,0,IF(Q109&lt;装备突破!D$6,0,IFERROR(MATCH(Q109,装备突破!D$6:D$22,0)-1,MATCH(Q109,装备突破!D$6:D$22,1))))))</f>
        <v>0</v>
      </c>
      <c r="X109" s="109">
        <f>IF(R109=0,0,IF(R109&gt;MAX(装备突破!E$6:E$22),MAX(装备突破!E$6:E$22),IF(R109=0,0,IF(R109&lt;装备突破!E$6,0,IFERROR(MATCH(R109,装备突破!E$6:E$22,0)-1,MATCH(R109,装备突破!E$6:E$22,1))))))</f>
        <v>0</v>
      </c>
      <c r="Y109" s="109">
        <f>IF(S109=0,0,IF(S109&gt;MAX(装备突破!F$6:F$22),MAX(装备突破!F$6:F$22),IF(S109=0,0,IF(S109&lt;装备突破!F$6,0,IFERROR(MATCH(S109,装备突破!F$6:F$22,0)-1,MATCH(S109,装备突破!F$6:F$22,1))))))</f>
        <v>0</v>
      </c>
      <c r="Z109" s="109">
        <f>IF(T109=0,0,IF(T109&gt;MAX(装备突破!G$6:G$22),MAX(装备突破!G$6:G$22),IF(T109=0,0,IF(T109&lt;装备突破!G$6,0,IFERROR(MATCH(T109,装备突破!G$6:G$22,0)-1,MATCH(T109,装备突破!G$6:G$22,1))))))</f>
        <v>0</v>
      </c>
      <c r="AA109" s="109">
        <f>IF(U109=0,0,IF(U109&gt;MAX(装备突破!H$6:H$22),MAX(装备突破!H$6:H$22),IF(U109=0,0,IF(U109&lt;装备突破!H$6,0,IFERROR(MATCH(U109,装备突破!H$6:H$22,0)-1,MATCH(U109,装备突破!H$6:H$22,1))))))</f>
        <v>7</v>
      </c>
      <c r="AB109" s="109">
        <f>IF(V109=0,0,IF(V109&gt;MAX(装备突破!I$6:I$22),MAX(装备突破!I$6:I$22),IF(V109=0,0,IF(V109&lt;装备突破!I$6,0,IFERROR(MATCH(V109,装备突破!I$6:I$22,0)-1,MATCH(V109,装备突破!I$6:I$22,1))))))</f>
        <v>7</v>
      </c>
    </row>
    <row r="110" spans="1:28" s="37" customFormat="1" x14ac:dyDescent="0.15">
      <c r="A110" s="34">
        <v>28</v>
      </c>
      <c r="B110" s="76">
        <f t="shared" si="5"/>
        <v>750</v>
      </c>
      <c r="C110" s="76">
        <f t="shared" si="7"/>
        <v>30</v>
      </c>
      <c r="D110" s="97">
        <f>求节点(节奏总纲!$R$4:$R$163,节奏总纲!$O$4:$O$163,B110)</f>
        <v>100.87383596534305</v>
      </c>
      <c r="E110" s="97">
        <f>IF(SUM(F110:$J110)&gt;=INDEX(前期规划!$G$17:$K$17,MATCH($B$83,前期规划!$G$10:$K$10,0)),0,
IF(SUM(F110:$J110)+INDEX(前期规划!$Y$11:$BB$53,MATCH(节奏预期!$B110,前期规划!$Q$11:$Q$53,0),MATCH(节奏预期!$B$83&amp;节奏预期!E$5,前期规划!$Y$8:$BB$8,0))&gt;=INDEX(前期规划!$G$17:$K$17,MATCH($B$83,前期规划!$G$10:$K$10,0)),INDEX(前期规划!$G$17:$K$17,MATCH($B$83,前期规划!$G$10:$K$10,0))-SUM(F110:$J110),
INDEX(前期规划!$Y$11:$BB$53,MATCH(节奏预期!$B110,前期规划!$Q$11:$Q$53,0),MATCH(节奏预期!$B$83&amp;节奏预期!E$5,前期规划!$Y$8:$BB$8,0))))</f>
        <v>0</v>
      </c>
      <c r="F110" s="97">
        <f>IF(SUM(G110:$J110)&gt;=INDEX(前期规划!$G$17:$K$17,MATCH($B$83,前期规划!$G$10:$K$10,0)),0,
IF(SUM(G110:$J110)+INDEX(前期规划!$Y$11:$BB$53,MATCH(节奏预期!$B110,前期规划!$Q$11:$Q$53,0),MATCH(节奏预期!$B$83&amp;节奏预期!F$5,前期规划!$Y$8:$BB$8,0))&gt;=INDEX(前期规划!$G$17:$K$17,MATCH($B$83,前期规划!$G$10:$K$10,0)),INDEX(前期规划!$G$17:$K$17,MATCH($B$83,前期规划!$G$10:$K$10,0))-SUM(G110:$J110),
INDEX(前期规划!$Y$11:$BB$53,MATCH(节奏预期!$B110,前期规划!$Q$11:$Q$53,0),MATCH(节奏预期!$B$83&amp;节奏预期!F$5,前期规划!$Y$8:$BB$8,0))))</f>
        <v>0</v>
      </c>
      <c r="G110" s="97">
        <f>IF(SUM(H110:$J110)&gt;=INDEX(前期规划!$G$17:$K$17,MATCH($B$83,前期规划!$G$10:$K$10,0)),0,
IF(SUM(H110:$J110)+INDEX(前期规划!$Y$11:$BB$53,MATCH(节奏预期!$B110,前期规划!$Q$11:$Q$53,0),MATCH(节奏预期!$B$83&amp;节奏预期!G$5,前期规划!$Y$8:$BB$8,0))&gt;=INDEX(前期规划!$G$17:$K$17,MATCH($B$83,前期规划!$G$10:$K$10,0)),INDEX(前期规划!$G$17:$K$17,MATCH($B$83,前期规划!$G$10:$K$10,0))-SUM(H110:$J110),
INDEX(前期规划!$Y$11:$BB$53,MATCH(节奏预期!$B110,前期规划!$Q$11:$Q$53,0),MATCH(节奏预期!$B$83&amp;节奏预期!G$5,前期规划!$Y$8:$BB$8,0))))</f>
        <v>0</v>
      </c>
      <c r="H110" s="97">
        <f>IF(SUM(I110:$J110)&gt;=INDEX(前期规划!$G$17:$K$17,MATCH($B$83,前期规划!$G$10:$K$10,0)),0,
IF(SUM(I110:$J110)+INDEX(前期规划!$Y$11:$BB$53,MATCH(节奏预期!$B110,前期规划!$Q$11:$Q$53,0),MATCH(节奏预期!$B$83&amp;节奏预期!H$5,前期规划!$Y$8:$BB$8,0))&gt;=INDEX(前期规划!$G$17:$K$17,MATCH($B$83,前期规划!$G$10:$K$10,0)),INDEX(前期规划!$G$17:$K$17,MATCH($B$83,前期规划!$G$10:$K$10,0))-SUM(I110:$J110),
INDEX(前期规划!$Y$11:$BB$53,MATCH(节奏预期!$B110,前期规划!$Q$11:$Q$53,0),MATCH(节奏预期!$B$83&amp;节奏预期!H$5,前期规划!$Y$8:$BB$8,0))))</f>
        <v>0</v>
      </c>
      <c r="I110" s="97">
        <f>IF(SUM(J110:$J110)&gt;=INDEX(前期规划!$G$17:$K$17,MATCH($B$83,前期规划!$G$10:$K$10,0)),0,
IF(SUM(J110:$J110)+INDEX(前期规划!$Y$11:$BB$53,MATCH(节奏预期!$B110,前期规划!$Q$11:$Q$53,0),MATCH(节奏预期!$B$83&amp;节奏预期!I$5,前期规划!$Y$8:$BB$8,0))&gt;=INDEX(前期规划!$G$17:$K$17,MATCH($B$83,前期规划!$G$10:$K$10,0)),INDEX(前期规划!$G$17:$K$17,MATCH($B$83,前期规划!$G$10:$K$10,0))-SUM(J110:$J110),
INDEX(前期规划!$Y$11:$BB$53,MATCH(节奏预期!$B110,前期规划!$Q$11:$Q$53,0),MATCH(节奏预期!$B$83&amp;节奏预期!I$5,前期规划!$Y$8:$BB$8,0))))</f>
        <v>17.045454545454547</v>
      </c>
      <c r="J110" s="97">
        <f>INDEX(前期规划!$Y$11:$BB$53,MATCH(节奏预期!$B110,前期规划!$Q$11:$Q$53,0),MATCH(节奏预期!$B$83&amp;节奏预期!J$5,前期规划!$Y$8:$BB$8,0))</f>
        <v>7.954545454545455</v>
      </c>
      <c r="K110" s="24">
        <f>MIN(求节点(装备产销验证!$B$6:$B$165,装备产销验证!BE$6:BE$165,$D110)/40/IF(RIGHT(K$5,1)="+",1,(MAX(W$6:W110)+1)),1)</f>
        <v>1</v>
      </c>
      <c r="L110" s="24">
        <f>MIN(求节点(装备产销验证!$B$6:$B$165,装备产销验证!BF$6:BF$165,$D110)/40/IF(RIGHT(L$5,1)="+",1,(MAX(X$6:X110)+1)),1)</f>
        <v>1</v>
      </c>
      <c r="M110" s="24">
        <f>MIN(求节点(装备产销验证!$B$6:$B$165,装备产销验证!BG$6:BG$165,$D110)/40/IF(RIGHT(M$5,1)="+",1,(MAX(Y$6:Y110)+1)),1)</f>
        <v>1</v>
      </c>
      <c r="N110" s="24">
        <f>MIN(求节点(装备产销验证!$B$6:$B$165,装备产销验证!BH$6:BH$165,$D110)/40/IF(RIGHT(N$5,1)="+",1,(MAX(Z$6:Z110)+1)),1)</f>
        <v>1</v>
      </c>
      <c r="O110" s="24">
        <f>MIN(求节点(装备产销验证!$B$6:$B$165,装备产销验证!BI$6:BI$165,$D110)/40/IF(RIGHT(O$5,1)="+",1,(MAX(AA$6:AA110)+1)),1)</f>
        <v>0.18433063390486648</v>
      </c>
      <c r="P110" s="24">
        <f>MIN(求节点(装备产销验证!$B$6:$B$165,装备产销验证!BJ$6:BJ$165,$D110)/40/IF(RIGHT(P$5,1)="+",1,(MAX(AB$6:AB110)+1)),1)</f>
        <v>0.34055257929267813</v>
      </c>
      <c r="Q110" s="79">
        <f>IF(E110=0,0,MIN(INDEX(前期规划!$C$48:$C$53,MATCH(Q$5,前期规划!$B$48:$B$53,0)),INDEX(前期规划!$BC$11:$BG$53,MATCH($B110,前期规划!$Q$11:$Q$53,0),MATCH(节奏预期!$B$83,前期规划!$BC$10:$BG$10,0))))</f>
        <v>0</v>
      </c>
      <c r="R110" s="79">
        <f>IF(F110=0,0,MIN(INDEX(前期规划!$C$48:$C$53,MATCH(R$5,前期规划!$B$48:$B$53,0)),INDEX(前期规划!$BC$11:$BG$53,MATCH($B110,前期规划!$Q$11:$Q$53,0),MATCH(节奏预期!$B$83,前期规划!$BC$10:$BG$10,0))))</f>
        <v>0</v>
      </c>
      <c r="S110" s="79">
        <f>IF(G110=0,0,MIN(INDEX(前期规划!$C$48:$C$53,MATCH(S$5,前期规划!$B$48:$B$53,0)),INDEX(前期规划!$BC$11:$BG$53,MATCH($B110,前期规划!$Q$11:$Q$53,0),MATCH(节奏预期!$B$83,前期规划!$BC$10:$BG$10,0))))</f>
        <v>0</v>
      </c>
      <c r="T110" s="79">
        <f>IF(H110=0,0,MIN(INDEX(前期规划!$C$48:$C$53,MATCH(T$5,前期规划!$B$48:$B$53,0)),INDEX(前期规划!$BC$11:$BG$53,MATCH($B110,前期规划!$Q$11:$Q$53,0),MATCH(节奏预期!$B$83,前期规划!$BC$10:$BG$10,0))))</f>
        <v>0</v>
      </c>
      <c r="U110" s="79">
        <f>IF(I110=0,0,MIN(INDEX(前期规划!$C$48:$C$53,MATCH(U$5,前期规划!$B$48:$B$53,0)),INDEX(前期规划!$BC$11:$BG$53,MATCH($B110,前期规划!$Q$11:$Q$53,0),MATCH(节奏预期!$B$83,前期规划!$BC$10:$BG$10,0))))</f>
        <v>80</v>
      </c>
      <c r="V110" s="79">
        <f>IF(J110=0,0,MIN(INDEX(前期规划!$C$48:$C$53,MATCH(V$5,前期规划!$B$48:$B$53,0)),INDEX(前期规划!$BC$11:$BG$53,MATCH($B110,前期规划!$Q$11:$Q$53,0),MATCH(节奏预期!$B$83,前期规划!$BC$10:$BG$10,0))))</f>
        <v>80</v>
      </c>
      <c r="W110" s="109">
        <f>IF(Q110=0,0,IF(Q110&gt;MAX(装备突破!D$6:D$22),MAX(装备突破!D$6:D$22),IF(Q110=0,0,IF(Q110&lt;装备突破!D$6,0,IFERROR(MATCH(Q110,装备突破!D$6:D$22,0)-1,MATCH(Q110,装备突破!D$6:D$22,1))))))</f>
        <v>0</v>
      </c>
      <c r="X110" s="109">
        <f>IF(R110=0,0,IF(R110&gt;MAX(装备突破!E$6:E$22),MAX(装备突破!E$6:E$22),IF(R110=0,0,IF(R110&lt;装备突破!E$6,0,IFERROR(MATCH(R110,装备突破!E$6:E$22,0)-1,MATCH(R110,装备突破!E$6:E$22,1))))))</f>
        <v>0</v>
      </c>
      <c r="Y110" s="109">
        <f>IF(S110=0,0,IF(S110&gt;MAX(装备突破!F$6:F$22),MAX(装备突破!F$6:F$22),IF(S110=0,0,IF(S110&lt;装备突破!F$6,0,IFERROR(MATCH(S110,装备突破!F$6:F$22,0)-1,MATCH(S110,装备突破!F$6:F$22,1))))))</f>
        <v>0</v>
      </c>
      <c r="Z110" s="109">
        <f>IF(T110=0,0,IF(T110&gt;MAX(装备突破!G$6:G$22),MAX(装备突破!G$6:G$22),IF(T110=0,0,IF(T110&lt;装备突破!G$6,0,IFERROR(MATCH(T110,装备突破!G$6:G$22,0)-1,MATCH(T110,装备突破!G$6:G$22,1))))))</f>
        <v>0</v>
      </c>
      <c r="AA110" s="109">
        <f>IF(U110=0,0,IF(U110&gt;MAX(装备突破!H$6:H$22),MAX(装备突破!H$6:H$22),IF(U110=0,0,IF(U110&lt;装备突破!H$6,0,IFERROR(MATCH(U110,装备突破!H$6:H$22,0)-1,MATCH(U110,装备突破!H$6:H$22,1))))))</f>
        <v>7</v>
      </c>
      <c r="AB110" s="109">
        <f>IF(V110=0,0,IF(V110&gt;MAX(装备突破!I$6:I$22),MAX(装备突破!I$6:I$22),IF(V110=0,0,IF(V110&lt;装备突破!I$6,0,IFERROR(MATCH(V110,装备突破!I$6:I$22,0)-1,MATCH(V110,装备突破!I$6:I$22,1))))))</f>
        <v>7</v>
      </c>
    </row>
    <row r="111" spans="1:28" s="37" customFormat="1" x14ac:dyDescent="0.15">
      <c r="A111" s="34">
        <v>29</v>
      </c>
      <c r="B111" s="76">
        <f t="shared" si="5"/>
        <v>780</v>
      </c>
      <c r="C111" s="76">
        <f t="shared" si="7"/>
        <v>30</v>
      </c>
      <c r="D111" s="97">
        <f>求节点(节奏总纲!$R$4:$R$163,节奏总纲!$O$4:$O$163,B111)</f>
        <v>101.47512451488986</v>
      </c>
      <c r="E111" s="97">
        <f>IF(SUM(F111:$J111)&gt;=INDEX(前期规划!$G$17:$K$17,MATCH($B$83,前期规划!$G$10:$K$10,0)),0,
IF(SUM(F111:$J111)+INDEX(前期规划!$Y$11:$BB$53,MATCH(节奏预期!$B111,前期规划!$Q$11:$Q$53,0),MATCH(节奏预期!$B$83&amp;节奏预期!E$5,前期规划!$Y$8:$BB$8,0))&gt;=INDEX(前期规划!$G$17:$K$17,MATCH($B$83,前期规划!$G$10:$K$10,0)),INDEX(前期规划!$G$17:$K$17,MATCH($B$83,前期规划!$G$10:$K$10,0))-SUM(F111:$J111),
INDEX(前期规划!$Y$11:$BB$53,MATCH(节奏预期!$B111,前期规划!$Q$11:$Q$53,0),MATCH(节奏预期!$B$83&amp;节奏预期!E$5,前期规划!$Y$8:$BB$8,0))))</f>
        <v>0</v>
      </c>
      <c r="F111" s="97">
        <f>IF(SUM(G111:$J111)&gt;=INDEX(前期规划!$G$17:$K$17,MATCH($B$83,前期规划!$G$10:$K$10,0)),0,
IF(SUM(G111:$J111)+INDEX(前期规划!$Y$11:$BB$53,MATCH(节奏预期!$B111,前期规划!$Q$11:$Q$53,0),MATCH(节奏预期!$B$83&amp;节奏预期!F$5,前期规划!$Y$8:$BB$8,0))&gt;=INDEX(前期规划!$G$17:$K$17,MATCH($B$83,前期规划!$G$10:$K$10,0)),INDEX(前期规划!$G$17:$K$17,MATCH($B$83,前期规划!$G$10:$K$10,0))-SUM(G111:$J111),
INDEX(前期规划!$Y$11:$BB$53,MATCH(节奏预期!$B111,前期规划!$Q$11:$Q$53,0),MATCH(节奏预期!$B$83&amp;节奏预期!F$5,前期规划!$Y$8:$BB$8,0))))</f>
        <v>0</v>
      </c>
      <c r="G111" s="97">
        <f>IF(SUM(H111:$J111)&gt;=INDEX(前期规划!$G$17:$K$17,MATCH($B$83,前期规划!$G$10:$K$10,0)),0,
IF(SUM(H111:$J111)+INDEX(前期规划!$Y$11:$BB$53,MATCH(节奏预期!$B111,前期规划!$Q$11:$Q$53,0),MATCH(节奏预期!$B$83&amp;节奏预期!G$5,前期规划!$Y$8:$BB$8,0))&gt;=INDEX(前期规划!$G$17:$K$17,MATCH($B$83,前期规划!$G$10:$K$10,0)),INDEX(前期规划!$G$17:$K$17,MATCH($B$83,前期规划!$G$10:$K$10,0))-SUM(H111:$J111),
INDEX(前期规划!$Y$11:$BB$53,MATCH(节奏预期!$B111,前期规划!$Q$11:$Q$53,0),MATCH(节奏预期!$B$83&amp;节奏预期!G$5,前期规划!$Y$8:$BB$8,0))))</f>
        <v>0</v>
      </c>
      <c r="H111" s="97">
        <f>IF(SUM(I111:$J111)&gt;=INDEX(前期规划!$G$17:$K$17,MATCH($B$83,前期规划!$G$10:$K$10,0)),0,
IF(SUM(I111:$J111)+INDEX(前期规划!$Y$11:$BB$53,MATCH(节奏预期!$B111,前期规划!$Q$11:$Q$53,0),MATCH(节奏预期!$B$83&amp;节奏预期!H$5,前期规划!$Y$8:$BB$8,0))&gt;=INDEX(前期规划!$G$17:$K$17,MATCH($B$83,前期规划!$G$10:$K$10,0)),INDEX(前期规划!$G$17:$K$17,MATCH($B$83,前期规划!$G$10:$K$10,0))-SUM(I111:$J111),
INDEX(前期规划!$Y$11:$BB$53,MATCH(节奏预期!$B111,前期规划!$Q$11:$Q$53,0),MATCH(节奏预期!$B$83&amp;节奏预期!H$5,前期规划!$Y$8:$BB$8,0))))</f>
        <v>0</v>
      </c>
      <c r="I111" s="97">
        <f>IF(SUM(J111:$J111)&gt;=INDEX(前期规划!$G$17:$K$17,MATCH($B$83,前期规划!$G$10:$K$10,0)),0,
IF(SUM(J111:$J111)+INDEX(前期规划!$Y$11:$BB$53,MATCH(节奏预期!$B111,前期规划!$Q$11:$Q$53,0),MATCH(节奏预期!$B$83&amp;节奏预期!I$5,前期规划!$Y$8:$BB$8,0))&gt;=INDEX(前期规划!$G$17:$K$17,MATCH($B$83,前期规划!$G$10:$K$10,0)),INDEX(前期规划!$G$17:$K$17,MATCH($B$83,前期规划!$G$10:$K$10,0))-SUM(J111:$J111),
INDEX(前期规划!$Y$11:$BB$53,MATCH(节奏预期!$B111,前期规划!$Q$11:$Q$53,0),MATCH(节奏预期!$B$83&amp;节奏预期!I$5,前期规划!$Y$8:$BB$8,0))))</f>
        <v>15.909090909090908</v>
      </c>
      <c r="J111" s="97">
        <f>INDEX(前期规划!$Y$11:$BB$53,MATCH(节奏预期!$B111,前期规划!$Q$11:$Q$53,0),MATCH(节奏预期!$B$83&amp;节奏预期!J$5,前期规划!$Y$8:$BB$8,0))</f>
        <v>9.0909090909090917</v>
      </c>
      <c r="K111" s="24">
        <f>MIN(求节点(装备产销验证!$B$6:$B$165,装备产销验证!BE$6:BE$165,$D111)/40/IF(RIGHT(K$5,1)="+",1,(MAX(W$6:W111)+1)),1)</f>
        <v>1</v>
      </c>
      <c r="L111" s="24">
        <f>MIN(求节点(装备产销验证!$B$6:$B$165,装备产销验证!BF$6:BF$165,$D111)/40/IF(RIGHT(L$5,1)="+",1,(MAX(X$6:X111)+1)),1)</f>
        <v>1</v>
      </c>
      <c r="M111" s="24">
        <f>MIN(求节点(装备产销验证!$B$6:$B$165,装备产销验证!BG$6:BG$165,$D111)/40/IF(RIGHT(M$5,1)="+",1,(MAX(Y$6:Y111)+1)),1)</f>
        <v>1</v>
      </c>
      <c r="N111" s="24">
        <f>MIN(求节点(装备产销验证!$B$6:$B$165,装备产销验证!BH$6:BH$165,$D111)/40/IF(RIGHT(N$5,1)="+",1,(MAX(Z$6:Z111)+1)),1)</f>
        <v>1</v>
      </c>
      <c r="O111" s="24">
        <f>MIN(求节点(装备产销验证!$B$6:$B$165,装备产销验证!BI$6:BI$165,$D111)/40/IF(RIGHT(O$5,1)="+",1,(MAX(AA$6:AA111)+1)),1)</f>
        <v>0.18981472247848666</v>
      </c>
      <c r="P111" s="24">
        <f>MIN(求节点(装备产销验证!$B$6:$B$165,装备产销验证!BJ$6:BJ$165,$D111)/40/IF(RIGHT(P$5,1)="+",1,(MAX(AB$6:AB111)+1)),1)</f>
        <v>0.35036556809185249</v>
      </c>
      <c r="Q111" s="79">
        <f>IF(E111=0,0,MIN(INDEX(前期规划!$C$48:$C$53,MATCH(Q$5,前期规划!$B$48:$B$53,0)),INDEX(前期规划!$BC$11:$BG$53,MATCH($B111,前期规划!$Q$11:$Q$53,0),MATCH(节奏预期!$B$83,前期规划!$BC$10:$BG$10,0))))</f>
        <v>0</v>
      </c>
      <c r="R111" s="79">
        <f>IF(F111=0,0,MIN(INDEX(前期规划!$C$48:$C$53,MATCH(R$5,前期规划!$B$48:$B$53,0)),INDEX(前期规划!$BC$11:$BG$53,MATCH($B111,前期规划!$Q$11:$Q$53,0),MATCH(节奏预期!$B$83,前期规划!$BC$10:$BG$10,0))))</f>
        <v>0</v>
      </c>
      <c r="S111" s="79">
        <f>IF(G111=0,0,MIN(INDEX(前期规划!$C$48:$C$53,MATCH(S$5,前期规划!$B$48:$B$53,0)),INDEX(前期规划!$BC$11:$BG$53,MATCH($B111,前期规划!$Q$11:$Q$53,0),MATCH(节奏预期!$B$83,前期规划!$BC$10:$BG$10,0))))</f>
        <v>0</v>
      </c>
      <c r="T111" s="79">
        <f>IF(H111=0,0,MIN(INDEX(前期规划!$C$48:$C$53,MATCH(T$5,前期规划!$B$48:$B$53,0)),INDEX(前期规划!$BC$11:$BG$53,MATCH($B111,前期规划!$Q$11:$Q$53,0),MATCH(节奏预期!$B$83,前期规划!$BC$10:$BG$10,0))))</f>
        <v>0</v>
      </c>
      <c r="U111" s="79">
        <f>IF(I111=0,0,MIN(INDEX(前期规划!$C$48:$C$53,MATCH(U$5,前期规划!$B$48:$B$53,0)),INDEX(前期规划!$BC$11:$BG$53,MATCH($B111,前期规划!$Q$11:$Q$53,0),MATCH(节奏预期!$B$83,前期规划!$BC$10:$BG$10,0))))</f>
        <v>80</v>
      </c>
      <c r="V111" s="79">
        <f>IF(J111=0,0,MIN(INDEX(前期规划!$C$48:$C$53,MATCH(V$5,前期规划!$B$48:$B$53,0)),INDEX(前期规划!$BC$11:$BG$53,MATCH($B111,前期规划!$Q$11:$Q$53,0),MATCH(节奏预期!$B$83,前期规划!$BC$10:$BG$10,0))))</f>
        <v>80</v>
      </c>
      <c r="W111" s="109">
        <f>IF(Q111=0,0,IF(Q111&gt;MAX(装备突破!D$6:D$22),MAX(装备突破!D$6:D$22),IF(Q111=0,0,IF(Q111&lt;装备突破!D$6,0,IFERROR(MATCH(Q111,装备突破!D$6:D$22,0)-1,MATCH(Q111,装备突破!D$6:D$22,1))))))</f>
        <v>0</v>
      </c>
      <c r="X111" s="109">
        <f>IF(R111=0,0,IF(R111&gt;MAX(装备突破!E$6:E$22),MAX(装备突破!E$6:E$22),IF(R111=0,0,IF(R111&lt;装备突破!E$6,0,IFERROR(MATCH(R111,装备突破!E$6:E$22,0)-1,MATCH(R111,装备突破!E$6:E$22,1))))))</f>
        <v>0</v>
      </c>
      <c r="Y111" s="109">
        <f>IF(S111=0,0,IF(S111&gt;MAX(装备突破!F$6:F$22),MAX(装备突破!F$6:F$22),IF(S111=0,0,IF(S111&lt;装备突破!F$6,0,IFERROR(MATCH(S111,装备突破!F$6:F$22,0)-1,MATCH(S111,装备突破!F$6:F$22,1))))))</f>
        <v>0</v>
      </c>
      <c r="Z111" s="109">
        <f>IF(T111=0,0,IF(T111&gt;MAX(装备突破!G$6:G$22),MAX(装备突破!G$6:G$22),IF(T111=0,0,IF(T111&lt;装备突破!G$6,0,IFERROR(MATCH(T111,装备突破!G$6:G$22,0)-1,MATCH(T111,装备突破!G$6:G$22,1))))))</f>
        <v>0</v>
      </c>
      <c r="AA111" s="109">
        <f>IF(U111=0,0,IF(U111&gt;MAX(装备突破!H$6:H$22),MAX(装备突破!H$6:H$22),IF(U111=0,0,IF(U111&lt;装备突破!H$6,0,IFERROR(MATCH(U111,装备突破!H$6:H$22,0)-1,MATCH(U111,装备突破!H$6:H$22,1))))))</f>
        <v>7</v>
      </c>
      <c r="AB111" s="109">
        <f>IF(V111=0,0,IF(V111&gt;MAX(装备突破!I$6:I$22),MAX(装备突破!I$6:I$22),IF(V111=0,0,IF(V111&lt;装备突破!I$6,0,IFERROR(MATCH(V111,装备突破!I$6:I$22,0)-1,MATCH(V111,装备突破!I$6:I$22,1))))))</f>
        <v>7</v>
      </c>
    </row>
    <row r="112" spans="1:28" s="37" customFormat="1" x14ac:dyDescent="0.15">
      <c r="A112" s="34">
        <v>30</v>
      </c>
      <c r="B112" s="76">
        <f t="shared" si="5"/>
        <v>810</v>
      </c>
      <c r="C112" s="76">
        <f t="shared" si="7"/>
        <v>30</v>
      </c>
      <c r="D112" s="97">
        <f>求节点(节奏总纲!$R$4:$R$163,节奏总纲!$O$4:$O$163,B112)</f>
        <v>102.06815191552525</v>
      </c>
      <c r="E112" s="97">
        <f>IF(SUM(F112:$J112)&gt;=INDEX(前期规划!$G$17:$K$17,MATCH($B$83,前期规划!$G$10:$K$10,0)),0,
IF(SUM(F112:$J112)+INDEX(前期规划!$Y$11:$BB$53,MATCH(节奏预期!$B112,前期规划!$Q$11:$Q$53,0),MATCH(节奏预期!$B$83&amp;节奏预期!E$5,前期规划!$Y$8:$BB$8,0))&gt;=INDEX(前期规划!$G$17:$K$17,MATCH($B$83,前期规划!$G$10:$K$10,0)),INDEX(前期规划!$G$17:$K$17,MATCH($B$83,前期规划!$G$10:$K$10,0))-SUM(F112:$J112),
INDEX(前期规划!$Y$11:$BB$53,MATCH(节奏预期!$B112,前期规划!$Q$11:$Q$53,0),MATCH(节奏预期!$B$83&amp;节奏预期!E$5,前期规划!$Y$8:$BB$8,0))))</f>
        <v>0</v>
      </c>
      <c r="F112" s="97">
        <f>IF(SUM(G112:$J112)&gt;=INDEX(前期规划!$G$17:$K$17,MATCH($B$83,前期规划!$G$10:$K$10,0)),0,
IF(SUM(G112:$J112)+INDEX(前期规划!$Y$11:$BB$53,MATCH(节奏预期!$B112,前期规划!$Q$11:$Q$53,0),MATCH(节奏预期!$B$83&amp;节奏预期!F$5,前期规划!$Y$8:$BB$8,0))&gt;=INDEX(前期规划!$G$17:$K$17,MATCH($B$83,前期规划!$G$10:$K$10,0)),INDEX(前期规划!$G$17:$K$17,MATCH($B$83,前期规划!$G$10:$K$10,0))-SUM(G112:$J112),
INDEX(前期规划!$Y$11:$BB$53,MATCH(节奏预期!$B112,前期规划!$Q$11:$Q$53,0),MATCH(节奏预期!$B$83&amp;节奏预期!F$5,前期规划!$Y$8:$BB$8,0))))</f>
        <v>0</v>
      </c>
      <c r="G112" s="97">
        <f>IF(SUM(H112:$J112)&gt;=INDEX(前期规划!$G$17:$K$17,MATCH($B$83,前期规划!$G$10:$K$10,0)),0,
IF(SUM(H112:$J112)+INDEX(前期规划!$Y$11:$BB$53,MATCH(节奏预期!$B112,前期规划!$Q$11:$Q$53,0),MATCH(节奏预期!$B$83&amp;节奏预期!G$5,前期规划!$Y$8:$BB$8,0))&gt;=INDEX(前期规划!$G$17:$K$17,MATCH($B$83,前期规划!$G$10:$K$10,0)),INDEX(前期规划!$G$17:$K$17,MATCH($B$83,前期规划!$G$10:$K$10,0))-SUM(H112:$J112),
INDEX(前期规划!$Y$11:$BB$53,MATCH(节奏预期!$B112,前期规划!$Q$11:$Q$53,0),MATCH(节奏预期!$B$83&amp;节奏预期!G$5,前期规划!$Y$8:$BB$8,0))))</f>
        <v>0</v>
      </c>
      <c r="H112" s="97">
        <f>IF(SUM(I112:$J112)&gt;=INDEX(前期规划!$G$17:$K$17,MATCH($B$83,前期规划!$G$10:$K$10,0)),0,
IF(SUM(I112:$J112)+INDEX(前期规划!$Y$11:$BB$53,MATCH(节奏预期!$B112,前期规划!$Q$11:$Q$53,0),MATCH(节奏预期!$B$83&amp;节奏预期!H$5,前期规划!$Y$8:$BB$8,0))&gt;=INDEX(前期规划!$G$17:$K$17,MATCH($B$83,前期规划!$G$10:$K$10,0)),INDEX(前期规划!$G$17:$K$17,MATCH($B$83,前期规划!$G$10:$K$10,0))-SUM(I112:$J112),
INDEX(前期规划!$Y$11:$BB$53,MATCH(节奏预期!$B112,前期规划!$Q$11:$Q$53,0),MATCH(节奏预期!$B$83&amp;节奏预期!H$5,前期规划!$Y$8:$BB$8,0))))</f>
        <v>0</v>
      </c>
      <c r="I112" s="97">
        <f>IF(SUM(J112:$J112)&gt;=INDEX(前期规划!$G$17:$K$17,MATCH($B$83,前期规划!$G$10:$K$10,0)),0,
IF(SUM(J112:$J112)+INDEX(前期规划!$Y$11:$BB$53,MATCH(节奏预期!$B112,前期规划!$Q$11:$Q$53,0),MATCH(节奏预期!$B$83&amp;节奏预期!I$5,前期规划!$Y$8:$BB$8,0))&gt;=INDEX(前期规划!$G$17:$K$17,MATCH($B$83,前期规划!$G$10:$K$10,0)),INDEX(前期规划!$G$17:$K$17,MATCH($B$83,前期规划!$G$10:$K$10,0))-SUM(J112:$J112),
INDEX(前期规划!$Y$11:$BB$53,MATCH(节奏预期!$B112,前期规划!$Q$11:$Q$53,0),MATCH(节奏预期!$B$83&amp;节奏预期!I$5,前期规划!$Y$8:$BB$8,0))))</f>
        <v>14.772727272727273</v>
      </c>
      <c r="J112" s="97">
        <f>INDEX(前期规划!$Y$11:$BB$53,MATCH(节奏预期!$B112,前期规划!$Q$11:$Q$53,0),MATCH(节奏预期!$B$83&amp;节奏预期!J$5,前期规划!$Y$8:$BB$8,0))</f>
        <v>10.227272727272727</v>
      </c>
      <c r="K112" s="24">
        <f>MIN(求节点(装备产销验证!$B$6:$B$165,装备产销验证!BE$6:BE$165,$D112)/40/IF(RIGHT(K$5,1)="+",1,(MAX(W$6:W112)+1)),1)</f>
        <v>1</v>
      </c>
      <c r="L112" s="24">
        <f>MIN(求节点(装备产销验证!$B$6:$B$165,装备产销验证!BF$6:BF$165,$D112)/40/IF(RIGHT(L$5,1)="+",1,(MAX(X$6:X112)+1)),1)</f>
        <v>1</v>
      </c>
      <c r="M112" s="24">
        <f>MIN(求节点(装备产销验证!$B$6:$B$165,装备产销验证!BG$6:BG$165,$D112)/40/IF(RIGHT(M$5,1)="+",1,(MAX(Y$6:Y112)+1)),1)</f>
        <v>1</v>
      </c>
      <c r="N112" s="24">
        <f>MIN(求节点(装备产销验证!$B$6:$B$165,装备产销验证!BH$6:BH$165,$D112)/40/IF(RIGHT(N$5,1)="+",1,(MAX(Z$6:Z112)+1)),1)</f>
        <v>1</v>
      </c>
      <c r="O112" s="24">
        <f>MIN(求节点(装备产销验证!$B$6:$B$165,装备产销验证!BI$6:BI$165,$D112)/40/IF(RIGHT(O$5,1)="+",1,(MAX(AA$6:AA112)+1)),1)</f>
        <v>0.19548357691654042</v>
      </c>
      <c r="P112" s="24">
        <f>MIN(求节点(装备产销验证!$B$6:$B$165,装备产销验证!BJ$6:BJ$165,$D112)/40/IF(RIGHT(P$5,1)="+",1,(MAX(AB$6:AB112)+1)),1)</f>
        <v>0.36027494631496904</v>
      </c>
      <c r="Q112" s="79">
        <f>IF(E112=0,0,MIN(INDEX(前期规划!$C$48:$C$53,MATCH(Q$5,前期规划!$B$48:$B$53,0)),INDEX(前期规划!$BC$11:$BG$53,MATCH($B112,前期规划!$Q$11:$Q$53,0),MATCH(节奏预期!$B$83,前期规划!$BC$10:$BG$10,0))))</f>
        <v>0</v>
      </c>
      <c r="R112" s="79">
        <f>IF(F112=0,0,MIN(INDEX(前期规划!$C$48:$C$53,MATCH(R$5,前期规划!$B$48:$B$53,0)),INDEX(前期规划!$BC$11:$BG$53,MATCH($B112,前期规划!$Q$11:$Q$53,0),MATCH(节奏预期!$B$83,前期规划!$BC$10:$BG$10,0))))</f>
        <v>0</v>
      </c>
      <c r="S112" s="79">
        <f>IF(G112=0,0,MIN(INDEX(前期规划!$C$48:$C$53,MATCH(S$5,前期规划!$B$48:$B$53,0)),INDEX(前期规划!$BC$11:$BG$53,MATCH($B112,前期规划!$Q$11:$Q$53,0),MATCH(节奏预期!$B$83,前期规划!$BC$10:$BG$10,0))))</f>
        <v>0</v>
      </c>
      <c r="T112" s="79">
        <f>IF(H112=0,0,MIN(INDEX(前期规划!$C$48:$C$53,MATCH(T$5,前期规划!$B$48:$B$53,0)),INDEX(前期规划!$BC$11:$BG$53,MATCH($B112,前期规划!$Q$11:$Q$53,0),MATCH(节奏预期!$B$83,前期规划!$BC$10:$BG$10,0))))</f>
        <v>0</v>
      </c>
      <c r="U112" s="79">
        <f>IF(I112=0,0,MIN(INDEX(前期规划!$C$48:$C$53,MATCH(U$5,前期规划!$B$48:$B$53,0)),INDEX(前期规划!$BC$11:$BG$53,MATCH($B112,前期规划!$Q$11:$Q$53,0),MATCH(节奏预期!$B$83,前期规划!$BC$10:$BG$10,0))))</f>
        <v>80</v>
      </c>
      <c r="V112" s="79">
        <f>IF(J112=0,0,MIN(INDEX(前期规划!$C$48:$C$53,MATCH(V$5,前期规划!$B$48:$B$53,0)),INDEX(前期规划!$BC$11:$BG$53,MATCH($B112,前期规划!$Q$11:$Q$53,0),MATCH(节奏预期!$B$83,前期规划!$BC$10:$BG$10,0))))</f>
        <v>80</v>
      </c>
      <c r="W112" s="109">
        <f>IF(Q112=0,0,IF(Q112&gt;MAX(装备突破!D$6:D$22),MAX(装备突破!D$6:D$22),IF(Q112=0,0,IF(Q112&lt;装备突破!D$6,0,IFERROR(MATCH(Q112,装备突破!D$6:D$22,0)-1,MATCH(Q112,装备突破!D$6:D$22,1))))))</f>
        <v>0</v>
      </c>
      <c r="X112" s="109">
        <f>IF(R112=0,0,IF(R112&gt;MAX(装备突破!E$6:E$22),MAX(装备突破!E$6:E$22),IF(R112=0,0,IF(R112&lt;装备突破!E$6,0,IFERROR(MATCH(R112,装备突破!E$6:E$22,0)-1,MATCH(R112,装备突破!E$6:E$22,1))))))</f>
        <v>0</v>
      </c>
      <c r="Y112" s="109">
        <f>IF(S112=0,0,IF(S112&gt;MAX(装备突破!F$6:F$22),MAX(装备突破!F$6:F$22),IF(S112=0,0,IF(S112&lt;装备突破!F$6,0,IFERROR(MATCH(S112,装备突破!F$6:F$22,0)-1,MATCH(S112,装备突破!F$6:F$22,1))))))</f>
        <v>0</v>
      </c>
      <c r="Z112" s="109">
        <f>IF(T112=0,0,IF(T112&gt;MAX(装备突破!G$6:G$22),MAX(装备突破!G$6:G$22),IF(T112=0,0,IF(T112&lt;装备突破!G$6,0,IFERROR(MATCH(T112,装备突破!G$6:G$22,0)-1,MATCH(T112,装备突破!G$6:G$22,1))))))</f>
        <v>0</v>
      </c>
      <c r="AA112" s="109">
        <f>IF(U112=0,0,IF(U112&gt;MAX(装备突破!H$6:H$22),MAX(装备突破!H$6:H$22),IF(U112=0,0,IF(U112&lt;装备突破!H$6,0,IFERROR(MATCH(U112,装备突破!H$6:H$22,0)-1,MATCH(U112,装备突破!H$6:H$22,1))))))</f>
        <v>7</v>
      </c>
      <c r="AB112" s="109">
        <f>IF(V112=0,0,IF(V112&gt;MAX(装备突破!I$6:I$22),MAX(装备突破!I$6:I$22),IF(V112=0,0,IF(V112&lt;装备突破!I$6,0,IFERROR(MATCH(V112,装备突破!I$6:I$22,0)-1,MATCH(V112,装备突破!I$6:I$22,1))))))</f>
        <v>7</v>
      </c>
    </row>
    <row r="113" spans="1:28" s="37" customFormat="1" x14ac:dyDescent="0.15">
      <c r="A113" s="34">
        <v>31</v>
      </c>
      <c r="B113" s="76">
        <f t="shared" si="5"/>
        <v>840</v>
      </c>
      <c r="C113" s="76">
        <f t="shared" si="7"/>
        <v>30</v>
      </c>
      <c r="D113" s="97">
        <f>求节点(节奏总纲!$R$4:$R$163,节奏总纲!$O$4:$O$163,B113)</f>
        <v>102.61094151224314</v>
      </c>
      <c r="E113" s="97">
        <f>IF(SUM(F113:$J113)&gt;=INDEX(前期规划!$G$17:$K$17,MATCH($B$83,前期规划!$G$10:$K$10,0)),0,
IF(SUM(F113:$J113)+INDEX(前期规划!$Y$11:$BB$53,MATCH(节奏预期!$B113,前期规划!$Q$11:$Q$53,0),MATCH(节奏预期!$B$83&amp;节奏预期!E$5,前期规划!$Y$8:$BB$8,0))&gt;=INDEX(前期规划!$G$17:$K$17,MATCH($B$83,前期规划!$G$10:$K$10,0)),INDEX(前期规划!$G$17:$K$17,MATCH($B$83,前期规划!$G$10:$K$10,0))-SUM(F113:$J113),
INDEX(前期规划!$Y$11:$BB$53,MATCH(节奏预期!$B113,前期规划!$Q$11:$Q$53,0),MATCH(节奏预期!$B$83&amp;节奏预期!E$5,前期规划!$Y$8:$BB$8,0))))</f>
        <v>0</v>
      </c>
      <c r="F113" s="97">
        <f>IF(SUM(G113:$J113)&gt;=INDEX(前期规划!$G$17:$K$17,MATCH($B$83,前期规划!$G$10:$K$10,0)),0,
IF(SUM(G113:$J113)+INDEX(前期规划!$Y$11:$BB$53,MATCH(节奏预期!$B113,前期规划!$Q$11:$Q$53,0),MATCH(节奏预期!$B$83&amp;节奏预期!F$5,前期规划!$Y$8:$BB$8,0))&gt;=INDEX(前期规划!$G$17:$K$17,MATCH($B$83,前期规划!$G$10:$K$10,0)),INDEX(前期规划!$G$17:$K$17,MATCH($B$83,前期规划!$G$10:$K$10,0))-SUM(G113:$J113),
INDEX(前期规划!$Y$11:$BB$53,MATCH(节奏预期!$B113,前期规划!$Q$11:$Q$53,0),MATCH(节奏预期!$B$83&amp;节奏预期!F$5,前期规划!$Y$8:$BB$8,0))))</f>
        <v>0</v>
      </c>
      <c r="G113" s="97">
        <f>IF(SUM(H113:$J113)&gt;=INDEX(前期规划!$G$17:$K$17,MATCH($B$83,前期规划!$G$10:$K$10,0)),0,
IF(SUM(H113:$J113)+INDEX(前期规划!$Y$11:$BB$53,MATCH(节奏预期!$B113,前期规划!$Q$11:$Q$53,0),MATCH(节奏预期!$B$83&amp;节奏预期!G$5,前期规划!$Y$8:$BB$8,0))&gt;=INDEX(前期规划!$G$17:$K$17,MATCH($B$83,前期规划!$G$10:$K$10,0)),INDEX(前期规划!$G$17:$K$17,MATCH($B$83,前期规划!$G$10:$K$10,0))-SUM(H113:$J113),
INDEX(前期规划!$Y$11:$BB$53,MATCH(节奏预期!$B113,前期规划!$Q$11:$Q$53,0),MATCH(节奏预期!$B$83&amp;节奏预期!G$5,前期规划!$Y$8:$BB$8,0))))</f>
        <v>0</v>
      </c>
      <c r="H113" s="97">
        <f>IF(SUM(I113:$J113)&gt;=INDEX(前期规划!$G$17:$K$17,MATCH($B$83,前期规划!$G$10:$K$10,0)),0,
IF(SUM(I113:$J113)+INDEX(前期规划!$Y$11:$BB$53,MATCH(节奏预期!$B113,前期规划!$Q$11:$Q$53,0),MATCH(节奏预期!$B$83&amp;节奏预期!H$5,前期规划!$Y$8:$BB$8,0))&gt;=INDEX(前期规划!$G$17:$K$17,MATCH($B$83,前期规划!$G$10:$K$10,0)),INDEX(前期规划!$G$17:$K$17,MATCH($B$83,前期规划!$G$10:$K$10,0))-SUM(I113:$J113),
INDEX(前期规划!$Y$11:$BB$53,MATCH(节奏预期!$B113,前期规划!$Q$11:$Q$53,0),MATCH(节奏预期!$B$83&amp;节奏预期!H$5,前期规划!$Y$8:$BB$8,0))))</f>
        <v>0</v>
      </c>
      <c r="I113" s="97">
        <f>IF(SUM(J113:$J113)&gt;=INDEX(前期规划!$G$17:$K$17,MATCH($B$83,前期规划!$G$10:$K$10,0)),0,
IF(SUM(J113:$J113)+INDEX(前期规划!$Y$11:$BB$53,MATCH(节奏预期!$B113,前期规划!$Q$11:$Q$53,0),MATCH(节奏预期!$B$83&amp;节奏预期!I$5,前期规划!$Y$8:$BB$8,0))&gt;=INDEX(前期规划!$G$17:$K$17,MATCH($B$83,前期规划!$G$10:$K$10,0)),INDEX(前期规划!$G$17:$K$17,MATCH($B$83,前期规划!$G$10:$K$10,0))-SUM(J113:$J113),
INDEX(前期规划!$Y$11:$BB$53,MATCH(节奏预期!$B113,前期规划!$Q$11:$Q$53,0),MATCH(节奏预期!$B$83&amp;节奏预期!I$5,前期规划!$Y$8:$BB$8,0))))</f>
        <v>13.636363636363635</v>
      </c>
      <c r="J113" s="97">
        <f>INDEX(前期规划!$Y$11:$BB$53,MATCH(节奏预期!$B113,前期规划!$Q$11:$Q$53,0),MATCH(节奏预期!$B$83&amp;节奏预期!J$5,前期规划!$Y$8:$BB$8,0))</f>
        <v>11.363636363636365</v>
      </c>
      <c r="K113" s="24">
        <f>MIN(求节点(装备产销验证!$B$6:$B$165,装备产销验证!BE$6:BE$165,$D113)/40/IF(RIGHT(K$5,1)="+",1,(MAX(W$6:W113)+1)),1)</f>
        <v>1</v>
      </c>
      <c r="L113" s="24">
        <f>MIN(求节点(装备产销验证!$B$6:$B$165,装备产销验证!BF$6:BF$165,$D113)/40/IF(RIGHT(L$5,1)="+",1,(MAX(X$6:X113)+1)),1)</f>
        <v>1</v>
      </c>
      <c r="M113" s="24">
        <f>MIN(求节点(装备产销验证!$B$6:$B$165,装备产销验证!BG$6:BG$165,$D113)/40/IF(RIGHT(M$5,1)="+",1,(MAX(Y$6:Y113)+1)),1)</f>
        <v>1</v>
      </c>
      <c r="N113" s="24">
        <f>MIN(求节点(装备产销验证!$B$6:$B$165,装备产销验证!BH$6:BH$165,$D113)/40/IF(RIGHT(N$5,1)="+",1,(MAX(Z$6:Z113)+1)),1)</f>
        <v>1</v>
      </c>
      <c r="O113" s="24">
        <f>MIN(求节点(装备产销验证!$B$6:$B$165,装备产销验证!BI$6:BI$165,$D113)/40/IF(RIGHT(O$5,1)="+",1,(MAX(AA$6:AA113)+1)),1)</f>
        <v>0.20192049306447296</v>
      </c>
      <c r="P113" s="24">
        <f>MIN(求节点(装备产销验证!$B$6:$B$165,装备产销验证!BJ$6:BJ$165,$D113)/40/IF(RIGHT(P$5,1)="+",1,(MAX(AB$6:AB113)+1)),1)</f>
        <v>0.37045445462607185</v>
      </c>
      <c r="Q113" s="79">
        <f>IF(E113=0,0,MIN(INDEX(前期规划!$C$48:$C$53,MATCH(Q$5,前期规划!$B$48:$B$53,0)),INDEX(前期规划!$BC$11:$BG$53,MATCH($B113,前期规划!$Q$11:$Q$53,0),MATCH(节奏预期!$B$83,前期规划!$BC$10:$BG$10,0))))</f>
        <v>0</v>
      </c>
      <c r="R113" s="79">
        <f>IF(F113=0,0,MIN(INDEX(前期规划!$C$48:$C$53,MATCH(R$5,前期规划!$B$48:$B$53,0)),INDEX(前期规划!$BC$11:$BG$53,MATCH($B113,前期规划!$Q$11:$Q$53,0),MATCH(节奏预期!$B$83,前期规划!$BC$10:$BG$10,0))))</f>
        <v>0</v>
      </c>
      <c r="S113" s="79">
        <f>IF(G113=0,0,MIN(INDEX(前期规划!$C$48:$C$53,MATCH(S$5,前期规划!$B$48:$B$53,0)),INDEX(前期规划!$BC$11:$BG$53,MATCH($B113,前期规划!$Q$11:$Q$53,0),MATCH(节奏预期!$B$83,前期规划!$BC$10:$BG$10,0))))</f>
        <v>0</v>
      </c>
      <c r="T113" s="79">
        <f>IF(H113=0,0,MIN(INDEX(前期规划!$C$48:$C$53,MATCH(T$5,前期规划!$B$48:$B$53,0)),INDEX(前期规划!$BC$11:$BG$53,MATCH($B113,前期规划!$Q$11:$Q$53,0),MATCH(节奏预期!$B$83,前期规划!$BC$10:$BG$10,0))))</f>
        <v>0</v>
      </c>
      <c r="U113" s="79">
        <f>IF(I113=0,0,MIN(INDEX(前期规划!$C$48:$C$53,MATCH(U$5,前期规划!$B$48:$B$53,0)),INDEX(前期规划!$BC$11:$BG$53,MATCH($B113,前期规划!$Q$11:$Q$53,0),MATCH(节奏预期!$B$83,前期规划!$BC$10:$BG$10,0))))</f>
        <v>80</v>
      </c>
      <c r="V113" s="79">
        <f>IF(J113=0,0,MIN(INDEX(前期规划!$C$48:$C$53,MATCH(V$5,前期规划!$B$48:$B$53,0)),INDEX(前期规划!$BC$11:$BG$53,MATCH($B113,前期规划!$Q$11:$Q$53,0),MATCH(节奏预期!$B$83,前期规划!$BC$10:$BG$10,0))))</f>
        <v>80</v>
      </c>
      <c r="W113" s="109">
        <f>IF(Q113=0,0,IF(Q113&gt;MAX(装备突破!D$6:D$22),MAX(装备突破!D$6:D$22),IF(Q113=0,0,IF(Q113&lt;装备突破!D$6,0,IFERROR(MATCH(Q113,装备突破!D$6:D$22,0)-1,MATCH(Q113,装备突破!D$6:D$22,1))))))</f>
        <v>0</v>
      </c>
      <c r="X113" s="109">
        <f>IF(R113=0,0,IF(R113&gt;MAX(装备突破!E$6:E$22),MAX(装备突破!E$6:E$22),IF(R113=0,0,IF(R113&lt;装备突破!E$6,0,IFERROR(MATCH(R113,装备突破!E$6:E$22,0)-1,MATCH(R113,装备突破!E$6:E$22,1))))))</f>
        <v>0</v>
      </c>
      <c r="Y113" s="109">
        <f>IF(S113=0,0,IF(S113&gt;MAX(装备突破!F$6:F$22),MAX(装备突破!F$6:F$22),IF(S113=0,0,IF(S113&lt;装备突破!F$6,0,IFERROR(MATCH(S113,装备突破!F$6:F$22,0)-1,MATCH(S113,装备突破!F$6:F$22,1))))))</f>
        <v>0</v>
      </c>
      <c r="Z113" s="109">
        <f>IF(T113=0,0,IF(T113&gt;MAX(装备突破!G$6:G$22),MAX(装备突破!G$6:G$22),IF(T113=0,0,IF(T113&lt;装备突破!G$6,0,IFERROR(MATCH(T113,装备突破!G$6:G$22,0)-1,MATCH(T113,装备突破!G$6:G$22,1))))))</f>
        <v>0</v>
      </c>
      <c r="AA113" s="109">
        <f>IF(U113=0,0,IF(U113&gt;MAX(装备突破!H$6:H$22),MAX(装备突破!H$6:H$22),IF(U113=0,0,IF(U113&lt;装备突破!H$6,0,IFERROR(MATCH(U113,装备突破!H$6:H$22,0)-1,MATCH(U113,装备突破!H$6:H$22,1))))))</f>
        <v>7</v>
      </c>
      <c r="AB113" s="109">
        <f>IF(V113=0,0,IF(V113&gt;MAX(装备突破!I$6:I$22),MAX(装备突破!I$6:I$22),IF(V113=0,0,IF(V113&lt;装备突破!I$6,0,IFERROR(MATCH(V113,装备突破!I$6:I$22,0)-1,MATCH(V113,装备突破!I$6:I$22,1))))))</f>
        <v>7</v>
      </c>
    </row>
    <row r="114" spans="1:28" s="37" customFormat="1" x14ac:dyDescent="0.15">
      <c r="A114" s="34">
        <v>32</v>
      </c>
      <c r="B114" s="76">
        <f t="shared" si="5"/>
        <v>870</v>
      </c>
      <c r="C114" s="76">
        <f t="shared" si="7"/>
        <v>30</v>
      </c>
      <c r="D114" s="97">
        <f>求节点(节奏总纲!$R$4:$R$163,节奏总纲!$O$4:$O$163,B114)</f>
        <v>103.13295362811732</v>
      </c>
      <c r="E114" s="97">
        <f>IF(SUM(F114:$J114)&gt;=INDEX(前期规划!$G$17:$K$17,MATCH($B$83,前期规划!$G$10:$K$10,0)),0,
IF(SUM(F114:$J114)+INDEX(前期规划!$Y$11:$BB$53,MATCH(节奏预期!$B114,前期规划!$Q$11:$Q$53,0),MATCH(节奏预期!$B$83&amp;节奏预期!E$5,前期规划!$Y$8:$BB$8,0))&gt;=INDEX(前期规划!$G$17:$K$17,MATCH($B$83,前期规划!$G$10:$K$10,0)),INDEX(前期规划!$G$17:$K$17,MATCH($B$83,前期规划!$G$10:$K$10,0))-SUM(F114:$J114),
INDEX(前期规划!$Y$11:$BB$53,MATCH(节奏预期!$B114,前期规划!$Q$11:$Q$53,0),MATCH(节奏预期!$B$83&amp;节奏预期!E$5,前期规划!$Y$8:$BB$8,0))))</f>
        <v>0</v>
      </c>
      <c r="F114" s="97">
        <f>IF(SUM(G114:$J114)&gt;=INDEX(前期规划!$G$17:$K$17,MATCH($B$83,前期规划!$G$10:$K$10,0)),0,
IF(SUM(G114:$J114)+INDEX(前期规划!$Y$11:$BB$53,MATCH(节奏预期!$B114,前期规划!$Q$11:$Q$53,0),MATCH(节奏预期!$B$83&amp;节奏预期!F$5,前期规划!$Y$8:$BB$8,0))&gt;=INDEX(前期规划!$G$17:$K$17,MATCH($B$83,前期规划!$G$10:$K$10,0)),INDEX(前期规划!$G$17:$K$17,MATCH($B$83,前期规划!$G$10:$K$10,0))-SUM(G114:$J114),
INDEX(前期规划!$Y$11:$BB$53,MATCH(节奏预期!$B114,前期规划!$Q$11:$Q$53,0),MATCH(节奏预期!$B$83&amp;节奏预期!F$5,前期规划!$Y$8:$BB$8,0))))</f>
        <v>0</v>
      </c>
      <c r="G114" s="97">
        <f>IF(SUM(H114:$J114)&gt;=INDEX(前期规划!$G$17:$K$17,MATCH($B$83,前期规划!$G$10:$K$10,0)),0,
IF(SUM(H114:$J114)+INDEX(前期规划!$Y$11:$BB$53,MATCH(节奏预期!$B114,前期规划!$Q$11:$Q$53,0),MATCH(节奏预期!$B$83&amp;节奏预期!G$5,前期规划!$Y$8:$BB$8,0))&gt;=INDEX(前期规划!$G$17:$K$17,MATCH($B$83,前期规划!$G$10:$K$10,0)),INDEX(前期规划!$G$17:$K$17,MATCH($B$83,前期规划!$G$10:$K$10,0))-SUM(H114:$J114),
INDEX(前期规划!$Y$11:$BB$53,MATCH(节奏预期!$B114,前期规划!$Q$11:$Q$53,0),MATCH(节奏预期!$B$83&amp;节奏预期!G$5,前期规划!$Y$8:$BB$8,0))))</f>
        <v>0</v>
      </c>
      <c r="H114" s="97">
        <f>IF(SUM(I114:$J114)&gt;=INDEX(前期规划!$G$17:$K$17,MATCH($B$83,前期规划!$G$10:$K$10,0)),0,
IF(SUM(I114:$J114)+INDEX(前期规划!$Y$11:$BB$53,MATCH(节奏预期!$B114,前期规划!$Q$11:$Q$53,0),MATCH(节奏预期!$B$83&amp;节奏预期!H$5,前期规划!$Y$8:$BB$8,0))&gt;=INDEX(前期规划!$G$17:$K$17,MATCH($B$83,前期规划!$G$10:$K$10,0)),INDEX(前期规划!$G$17:$K$17,MATCH($B$83,前期规划!$G$10:$K$10,0))-SUM(I114:$J114),
INDEX(前期规划!$Y$11:$BB$53,MATCH(节奏预期!$B114,前期规划!$Q$11:$Q$53,0),MATCH(节奏预期!$B$83&amp;节奏预期!H$5,前期规划!$Y$8:$BB$8,0))))</f>
        <v>0</v>
      </c>
      <c r="I114" s="97">
        <f>IF(SUM(J114:$J114)&gt;=INDEX(前期规划!$G$17:$K$17,MATCH($B$83,前期规划!$G$10:$K$10,0)),0,
IF(SUM(J114:$J114)+INDEX(前期规划!$Y$11:$BB$53,MATCH(节奏预期!$B114,前期规划!$Q$11:$Q$53,0),MATCH(节奏预期!$B$83&amp;节奏预期!I$5,前期规划!$Y$8:$BB$8,0))&gt;=INDEX(前期规划!$G$17:$K$17,MATCH($B$83,前期规划!$G$10:$K$10,0)),INDEX(前期规划!$G$17:$K$17,MATCH($B$83,前期规划!$G$10:$K$10,0))-SUM(J114:$J114),
INDEX(前期规划!$Y$11:$BB$53,MATCH(节奏预期!$B114,前期规划!$Q$11:$Q$53,0),MATCH(节奏预期!$B$83&amp;节奏预期!I$5,前期规划!$Y$8:$BB$8,0))))</f>
        <v>12.5</v>
      </c>
      <c r="J114" s="97">
        <f>INDEX(前期规划!$Y$11:$BB$53,MATCH(节奏预期!$B114,前期规划!$Q$11:$Q$53,0),MATCH(节奏预期!$B$83&amp;节奏预期!J$5,前期规划!$Y$8:$BB$8,0))</f>
        <v>12.5</v>
      </c>
      <c r="K114" s="24">
        <f>MIN(求节点(装备产销验证!$B$6:$B$165,装备产销验证!BE$6:BE$165,$D114)/40/IF(RIGHT(K$5,1)="+",1,(MAX(W$6:W114)+1)),1)</f>
        <v>1</v>
      </c>
      <c r="L114" s="24">
        <f>MIN(求节点(装备产销验证!$B$6:$B$165,装备产销验证!BF$6:BF$165,$D114)/40/IF(RIGHT(L$5,1)="+",1,(MAX(X$6:X114)+1)),1)</f>
        <v>1</v>
      </c>
      <c r="M114" s="24">
        <f>MIN(求节点(装备产销验证!$B$6:$B$165,装备产销验证!BG$6:BG$165,$D114)/40/IF(RIGHT(M$5,1)="+",1,(MAX(Y$6:Y114)+1)),1)</f>
        <v>1</v>
      </c>
      <c r="N114" s="24">
        <f>MIN(求节点(装备产销验证!$B$6:$B$165,装备产销验证!BH$6:BH$165,$D114)/40/IF(RIGHT(N$5,1)="+",1,(MAX(Z$6:Z114)+1)),1)</f>
        <v>1</v>
      </c>
      <c r="O114" s="24">
        <f>MIN(求节点(装备产销验证!$B$6:$B$165,装备产销验证!BI$6:BI$165,$D114)/40/IF(RIGHT(O$5,1)="+",1,(MAX(AA$6:AA114)+1)),1)</f>
        <v>0.20857822529284759</v>
      </c>
      <c r="P114" s="24">
        <f>MIN(求节点(装备产销验证!$B$6:$B$165,装备产销验证!BJ$6:BJ$165,$D114)/40/IF(RIGHT(P$5,1)="+",1,(MAX(AB$6:AB114)+1)),1)</f>
        <v>0.38065960326632525</v>
      </c>
      <c r="Q114" s="79">
        <f>IF(E114=0,0,MIN(INDEX(前期规划!$C$48:$C$53,MATCH(Q$5,前期规划!$B$48:$B$53,0)),INDEX(前期规划!$BC$11:$BG$53,MATCH($B114,前期规划!$Q$11:$Q$53,0),MATCH(节奏预期!$B$83,前期规划!$BC$10:$BG$10,0))))</f>
        <v>0</v>
      </c>
      <c r="R114" s="79">
        <f>IF(F114=0,0,MIN(INDEX(前期规划!$C$48:$C$53,MATCH(R$5,前期规划!$B$48:$B$53,0)),INDEX(前期规划!$BC$11:$BG$53,MATCH($B114,前期规划!$Q$11:$Q$53,0),MATCH(节奏预期!$B$83,前期规划!$BC$10:$BG$10,0))))</f>
        <v>0</v>
      </c>
      <c r="S114" s="79">
        <f>IF(G114=0,0,MIN(INDEX(前期规划!$C$48:$C$53,MATCH(S$5,前期规划!$B$48:$B$53,0)),INDEX(前期规划!$BC$11:$BG$53,MATCH($B114,前期规划!$Q$11:$Q$53,0),MATCH(节奏预期!$B$83,前期规划!$BC$10:$BG$10,0))))</f>
        <v>0</v>
      </c>
      <c r="T114" s="79">
        <f>IF(H114=0,0,MIN(INDEX(前期规划!$C$48:$C$53,MATCH(T$5,前期规划!$B$48:$B$53,0)),INDEX(前期规划!$BC$11:$BG$53,MATCH($B114,前期规划!$Q$11:$Q$53,0),MATCH(节奏预期!$B$83,前期规划!$BC$10:$BG$10,0))))</f>
        <v>0</v>
      </c>
      <c r="U114" s="79">
        <f>IF(I114=0,0,MIN(INDEX(前期规划!$C$48:$C$53,MATCH(U$5,前期规划!$B$48:$B$53,0)),INDEX(前期规划!$BC$11:$BG$53,MATCH($B114,前期规划!$Q$11:$Q$53,0),MATCH(节奏预期!$B$83,前期规划!$BC$10:$BG$10,0))))</f>
        <v>80</v>
      </c>
      <c r="V114" s="79">
        <f>IF(J114=0,0,MIN(INDEX(前期规划!$C$48:$C$53,MATCH(V$5,前期规划!$B$48:$B$53,0)),INDEX(前期规划!$BC$11:$BG$53,MATCH($B114,前期规划!$Q$11:$Q$53,0),MATCH(节奏预期!$B$83,前期规划!$BC$10:$BG$10,0))))</f>
        <v>80</v>
      </c>
      <c r="W114" s="109">
        <f>IF(Q114=0,0,IF(Q114&gt;MAX(装备突破!D$6:D$22),MAX(装备突破!D$6:D$22),IF(Q114=0,0,IF(Q114&lt;装备突破!D$6,0,IFERROR(MATCH(Q114,装备突破!D$6:D$22,0)-1,MATCH(Q114,装备突破!D$6:D$22,1))))))</f>
        <v>0</v>
      </c>
      <c r="X114" s="109">
        <f>IF(R114=0,0,IF(R114&gt;MAX(装备突破!E$6:E$22),MAX(装备突破!E$6:E$22),IF(R114=0,0,IF(R114&lt;装备突破!E$6,0,IFERROR(MATCH(R114,装备突破!E$6:E$22,0)-1,MATCH(R114,装备突破!E$6:E$22,1))))))</f>
        <v>0</v>
      </c>
      <c r="Y114" s="109">
        <f>IF(S114=0,0,IF(S114&gt;MAX(装备突破!F$6:F$22),MAX(装备突破!F$6:F$22),IF(S114=0,0,IF(S114&lt;装备突破!F$6,0,IFERROR(MATCH(S114,装备突破!F$6:F$22,0)-1,MATCH(S114,装备突破!F$6:F$22,1))))))</f>
        <v>0</v>
      </c>
      <c r="Z114" s="109">
        <f>IF(T114=0,0,IF(T114&gt;MAX(装备突破!G$6:G$22),MAX(装备突破!G$6:G$22),IF(T114=0,0,IF(T114&lt;装备突破!G$6,0,IFERROR(MATCH(T114,装备突破!G$6:G$22,0)-1,MATCH(T114,装备突破!G$6:G$22,1))))))</f>
        <v>0</v>
      </c>
      <c r="AA114" s="109">
        <f>IF(U114=0,0,IF(U114&gt;MAX(装备突破!H$6:H$22),MAX(装备突破!H$6:H$22),IF(U114=0,0,IF(U114&lt;装备突破!H$6,0,IFERROR(MATCH(U114,装备突破!H$6:H$22,0)-1,MATCH(U114,装备突破!H$6:H$22,1))))))</f>
        <v>7</v>
      </c>
      <c r="AB114" s="109">
        <f>IF(V114=0,0,IF(V114&gt;MAX(装备突破!I$6:I$22),MAX(装备突破!I$6:I$22),IF(V114=0,0,IF(V114&lt;装备突破!I$6,0,IFERROR(MATCH(V114,装备突破!I$6:I$22,0)-1,MATCH(V114,装备突破!I$6:I$22,1))))))</f>
        <v>7</v>
      </c>
    </row>
    <row r="115" spans="1:28" s="37" customFormat="1" x14ac:dyDescent="0.15">
      <c r="A115" s="34">
        <v>33</v>
      </c>
      <c r="B115" s="76">
        <f t="shared" si="5"/>
        <v>900</v>
      </c>
      <c r="C115" s="76">
        <f t="shared" si="7"/>
        <v>30</v>
      </c>
      <c r="D115" s="97">
        <f>求节点(节奏总纲!$R$4:$R$163,节奏总纲!$O$4:$O$163,B115)</f>
        <v>103.60238266350056</v>
      </c>
      <c r="E115" s="97">
        <f>IF(SUM(F115:$J115)&gt;=INDEX(前期规划!$G$17:$K$17,MATCH($B$83,前期规划!$G$10:$K$10,0)),0,
IF(SUM(F115:$J115)+INDEX(前期规划!$Y$11:$BB$53,MATCH(节奏预期!$B115,前期规划!$Q$11:$Q$53,0),MATCH(节奏预期!$B$83&amp;节奏预期!E$5,前期规划!$Y$8:$BB$8,0))&gt;=INDEX(前期规划!$G$17:$K$17,MATCH($B$83,前期规划!$G$10:$K$10,0)),INDEX(前期规划!$G$17:$K$17,MATCH($B$83,前期规划!$G$10:$K$10,0))-SUM(F115:$J115),
INDEX(前期规划!$Y$11:$BB$53,MATCH(节奏预期!$B115,前期规划!$Q$11:$Q$53,0),MATCH(节奏预期!$B$83&amp;节奏预期!E$5,前期规划!$Y$8:$BB$8,0))))</f>
        <v>0</v>
      </c>
      <c r="F115" s="97">
        <f>IF(SUM(G115:$J115)&gt;=INDEX(前期规划!$G$17:$K$17,MATCH($B$83,前期规划!$G$10:$K$10,0)),0,
IF(SUM(G115:$J115)+INDEX(前期规划!$Y$11:$BB$53,MATCH(节奏预期!$B115,前期规划!$Q$11:$Q$53,0),MATCH(节奏预期!$B$83&amp;节奏预期!F$5,前期规划!$Y$8:$BB$8,0))&gt;=INDEX(前期规划!$G$17:$K$17,MATCH($B$83,前期规划!$G$10:$K$10,0)),INDEX(前期规划!$G$17:$K$17,MATCH($B$83,前期规划!$G$10:$K$10,0))-SUM(G115:$J115),
INDEX(前期规划!$Y$11:$BB$53,MATCH(节奏预期!$B115,前期规划!$Q$11:$Q$53,0),MATCH(节奏预期!$B$83&amp;节奏预期!F$5,前期规划!$Y$8:$BB$8,0))))</f>
        <v>0</v>
      </c>
      <c r="G115" s="97">
        <f>IF(SUM(H115:$J115)&gt;=INDEX(前期规划!$G$17:$K$17,MATCH($B$83,前期规划!$G$10:$K$10,0)),0,
IF(SUM(H115:$J115)+INDEX(前期规划!$Y$11:$BB$53,MATCH(节奏预期!$B115,前期规划!$Q$11:$Q$53,0),MATCH(节奏预期!$B$83&amp;节奏预期!G$5,前期规划!$Y$8:$BB$8,0))&gt;=INDEX(前期规划!$G$17:$K$17,MATCH($B$83,前期规划!$G$10:$K$10,0)),INDEX(前期规划!$G$17:$K$17,MATCH($B$83,前期规划!$G$10:$K$10,0))-SUM(H115:$J115),
INDEX(前期规划!$Y$11:$BB$53,MATCH(节奏预期!$B115,前期规划!$Q$11:$Q$53,0),MATCH(节奏预期!$B$83&amp;节奏预期!G$5,前期规划!$Y$8:$BB$8,0))))</f>
        <v>0</v>
      </c>
      <c r="H115" s="97">
        <f>IF(SUM(I115:$J115)&gt;=INDEX(前期规划!$G$17:$K$17,MATCH($B$83,前期规划!$G$10:$K$10,0)),0,
IF(SUM(I115:$J115)+INDEX(前期规划!$Y$11:$BB$53,MATCH(节奏预期!$B115,前期规划!$Q$11:$Q$53,0),MATCH(节奏预期!$B$83&amp;节奏预期!H$5,前期规划!$Y$8:$BB$8,0))&gt;=INDEX(前期规划!$G$17:$K$17,MATCH($B$83,前期规划!$G$10:$K$10,0)),INDEX(前期规划!$G$17:$K$17,MATCH($B$83,前期规划!$G$10:$K$10,0))-SUM(I115:$J115),
INDEX(前期规划!$Y$11:$BB$53,MATCH(节奏预期!$B115,前期规划!$Q$11:$Q$53,0),MATCH(节奏预期!$B$83&amp;节奏预期!H$5,前期规划!$Y$8:$BB$8,0))))</f>
        <v>0</v>
      </c>
      <c r="I115" s="97">
        <f>IF(SUM(J115:$J115)&gt;=INDEX(前期规划!$G$17:$K$17,MATCH($B$83,前期规划!$G$10:$K$10,0)),0,
IF(SUM(J115:$J115)+INDEX(前期规划!$Y$11:$BB$53,MATCH(节奏预期!$B115,前期规划!$Q$11:$Q$53,0),MATCH(节奏预期!$B$83&amp;节奏预期!I$5,前期规划!$Y$8:$BB$8,0))&gt;=INDEX(前期规划!$G$17:$K$17,MATCH($B$83,前期规划!$G$10:$K$10,0)),INDEX(前期规划!$G$17:$K$17,MATCH($B$83,前期规划!$G$10:$K$10,0))-SUM(J115:$J115),
INDEX(前期规划!$Y$11:$BB$53,MATCH(节奏预期!$B115,前期规划!$Q$11:$Q$53,0),MATCH(节奏预期!$B$83&amp;节奏预期!I$5,前期规划!$Y$8:$BB$8,0))))</f>
        <v>11.363636363636363</v>
      </c>
      <c r="J115" s="97">
        <f>INDEX(前期规划!$Y$11:$BB$53,MATCH(节奏预期!$B115,前期规划!$Q$11:$Q$53,0),MATCH(节奏预期!$B$83&amp;节奏预期!J$5,前期规划!$Y$8:$BB$8,0))</f>
        <v>13.636363636363637</v>
      </c>
      <c r="K115" s="24">
        <f>MIN(求节点(装备产销验证!$B$6:$B$165,装备产销验证!BE$6:BE$165,$D115)/40/IF(RIGHT(K$5,1)="+",1,(MAX(W$6:W115)+1)),1)</f>
        <v>1</v>
      </c>
      <c r="L115" s="24">
        <f>MIN(求节点(装备产销验证!$B$6:$B$165,装备产销验证!BF$6:BF$165,$D115)/40/IF(RIGHT(L$5,1)="+",1,(MAX(X$6:X115)+1)),1)</f>
        <v>1</v>
      </c>
      <c r="M115" s="24">
        <f>MIN(求节点(装备产销验证!$B$6:$B$165,装备产销验证!BG$6:BG$165,$D115)/40/IF(RIGHT(M$5,1)="+",1,(MAX(Y$6:Y115)+1)),1)</f>
        <v>1</v>
      </c>
      <c r="N115" s="24">
        <f>MIN(求节点(装备产销验证!$B$6:$B$165,装备产销验证!BH$6:BH$165,$D115)/40/IF(RIGHT(N$5,1)="+",1,(MAX(Z$6:Z115)+1)),1)</f>
        <v>1</v>
      </c>
      <c r="O115" s="24">
        <f>MIN(求节点(装备产销验证!$B$6:$B$165,装备产销验证!BI$6:BI$165,$D115)/40/IF(RIGHT(O$5,1)="+",1,(MAX(AA$6:AA115)+1)),1)</f>
        <v>0.21579479282078989</v>
      </c>
      <c r="P115" s="24">
        <f>MIN(求节点(装备产销验证!$B$6:$B$165,装备产销验证!BJ$6:BJ$165,$D115)/40/IF(RIGHT(P$5,1)="+",1,(MAX(AB$6:AB115)+1)),1)</f>
        <v>0.39092964175062034</v>
      </c>
      <c r="Q115" s="79">
        <f>IF(E115=0,0,MIN(INDEX(前期规划!$C$48:$C$53,MATCH(Q$5,前期规划!$B$48:$B$53,0)),INDEX(前期规划!$BC$11:$BG$53,MATCH($B115,前期规划!$Q$11:$Q$53,0),MATCH(节奏预期!$B$83,前期规划!$BC$10:$BG$10,0))))</f>
        <v>0</v>
      </c>
      <c r="R115" s="79">
        <f>IF(F115=0,0,MIN(INDEX(前期规划!$C$48:$C$53,MATCH(R$5,前期规划!$B$48:$B$53,0)),INDEX(前期规划!$BC$11:$BG$53,MATCH($B115,前期规划!$Q$11:$Q$53,0),MATCH(节奏预期!$B$83,前期规划!$BC$10:$BG$10,0))))</f>
        <v>0</v>
      </c>
      <c r="S115" s="79">
        <f>IF(G115=0,0,MIN(INDEX(前期规划!$C$48:$C$53,MATCH(S$5,前期规划!$B$48:$B$53,0)),INDEX(前期规划!$BC$11:$BG$53,MATCH($B115,前期规划!$Q$11:$Q$53,0),MATCH(节奏预期!$B$83,前期规划!$BC$10:$BG$10,0))))</f>
        <v>0</v>
      </c>
      <c r="T115" s="79">
        <f>IF(H115=0,0,MIN(INDEX(前期规划!$C$48:$C$53,MATCH(T$5,前期规划!$B$48:$B$53,0)),INDEX(前期规划!$BC$11:$BG$53,MATCH($B115,前期规划!$Q$11:$Q$53,0),MATCH(节奏预期!$B$83,前期规划!$BC$10:$BG$10,0))))</f>
        <v>0</v>
      </c>
      <c r="U115" s="79">
        <f>IF(I115=0,0,MIN(INDEX(前期规划!$C$48:$C$53,MATCH(U$5,前期规划!$B$48:$B$53,0)),INDEX(前期规划!$BC$11:$BG$53,MATCH($B115,前期规划!$Q$11:$Q$53,0),MATCH(节奏预期!$B$83,前期规划!$BC$10:$BG$10,0))))</f>
        <v>80</v>
      </c>
      <c r="V115" s="79">
        <f>IF(J115=0,0,MIN(INDEX(前期规划!$C$48:$C$53,MATCH(V$5,前期规划!$B$48:$B$53,0)),INDEX(前期规划!$BC$11:$BG$53,MATCH($B115,前期规划!$Q$11:$Q$53,0),MATCH(节奏预期!$B$83,前期规划!$BC$10:$BG$10,0))))</f>
        <v>80</v>
      </c>
      <c r="W115" s="109">
        <f>IF(Q115=0,0,IF(Q115&gt;MAX(装备突破!D$6:D$22),MAX(装备突破!D$6:D$22),IF(Q115=0,0,IF(Q115&lt;装备突破!D$6,0,IFERROR(MATCH(Q115,装备突破!D$6:D$22,0)-1,MATCH(Q115,装备突破!D$6:D$22,1))))))</f>
        <v>0</v>
      </c>
      <c r="X115" s="109">
        <f>IF(R115=0,0,IF(R115&gt;MAX(装备突破!E$6:E$22),MAX(装备突破!E$6:E$22),IF(R115=0,0,IF(R115&lt;装备突破!E$6,0,IFERROR(MATCH(R115,装备突破!E$6:E$22,0)-1,MATCH(R115,装备突破!E$6:E$22,1))))))</f>
        <v>0</v>
      </c>
      <c r="Y115" s="109">
        <f>IF(S115=0,0,IF(S115&gt;MAX(装备突破!F$6:F$22),MAX(装备突破!F$6:F$22),IF(S115=0,0,IF(S115&lt;装备突破!F$6,0,IFERROR(MATCH(S115,装备突破!F$6:F$22,0)-1,MATCH(S115,装备突破!F$6:F$22,1))))))</f>
        <v>0</v>
      </c>
      <c r="Z115" s="109">
        <f>IF(T115=0,0,IF(T115&gt;MAX(装备突破!G$6:G$22),MAX(装备突破!G$6:G$22),IF(T115=0,0,IF(T115&lt;装备突破!G$6,0,IFERROR(MATCH(T115,装备突破!G$6:G$22,0)-1,MATCH(T115,装备突破!G$6:G$22,1))))))</f>
        <v>0</v>
      </c>
      <c r="AA115" s="109">
        <f>IF(U115=0,0,IF(U115&gt;MAX(装备突破!H$6:H$22),MAX(装备突破!H$6:H$22),IF(U115=0,0,IF(U115&lt;装备突破!H$6,0,IFERROR(MATCH(U115,装备突破!H$6:H$22,0)-1,MATCH(U115,装备突破!H$6:H$22,1))))))</f>
        <v>7</v>
      </c>
      <c r="AB115" s="109">
        <f>IF(V115=0,0,IF(V115&gt;MAX(装备突破!I$6:I$22),MAX(装备突破!I$6:I$22),IF(V115=0,0,IF(V115&lt;装备突破!I$6,0,IFERROR(MATCH(V115,装备突破!I$6:I$22,0)-1,MATCH(V115,装备突破!I$6:I$22,1))))))</f>
        <v>7</v>
      </c>
    </row>
    <row r="116" spans="1:28" s="37" customFormat="1" x14ac:dyDescent="0.15">
      <c r="A116" s="34">
        <v>34</v>
      </c>
      <c r="B116" s="76">
        <f t="shared" si="5"/>
        <v>930</v>
      </c>
      <c r="C116" s="76">
        <f t="shared" si="7"/>
        <v>30</v>
      </c>
      <c r="D116" s="97">
        <f>求节点(节奏总纲!$R$4:$R$163,节奏总纲!$O$4:$O$163,B116)</f>
        <v>104.06771720217134</v>
      </c>
      <c r="E116" s="97">
        <f>IF(SUM(F116:$J116)&gt;=INDEX(前期规划!$G$17:$K$17,MATCH($B$83,前期规划!$G$10:$K$10,0)),0,
IF(SUM(F116:$J116)+INDEX(前期规划!$Y$11:$BB$53,MATCH(节奏预期!$B116,前期规划!$Q$11:$Q$53,0),MATCH(节奏预期!$B$83&amp;节奏预期!E$5,前期规划!$Y$8:$BB$8,0))&gt;=INDEX(前期规划!$G$17:$K$17,MATCH($B$83,前期规划!$G$10:$K$10,0)),INDEX(前期规划!$G$17:$K$17,MATCH($B$83,前期规划!$G$10:$K$10,0))-SUM(F116:$J116),
INDEX(前期规划!$Y$11:$BB$53,MATCH(节奏预期!$B116,前期规划!$Q$11:$Q$53,0),MATCH(节奏预期!$B$83&amp;节奏预期!E$5,前期规划!$Y$8:$BB$8,0))))</f>
        <v>0</v>
      </c>
      <c r="F116" s="97">
        <f>IF(SUM(G116:$J116)&gt;=INDEX(前期规划!$G$17:$K$17,MATCH($B$83,前期规划!$G$10:$K$10,0)),0,
IF(SUM(G116:$J116)+INDEX(前期规划!$Y$11:$BB$53,MATCH(节奏预期!$B116,前期规划!$Q$11:$Q$53,0),MATCH(节奏预期!$B$83&amp;节奏预期!F$5,前期规划!$Y$8:$BB$8,0))&gt;=INDEX(前期规划!$G$17:$K$17,MATCH($B$83,前期规划!$G$10:$K$10,0)),INDEX(前期规划!$G$17:$K$17,MATCH($B$83,前期规划!$G$10:$K$10,0))-SUM(G116:$J116),
INDEX(前期规划!$Y$11:$BB$53,MATCH(节奏预期!$B116,前期规划!$Q$11:$Q$53,0),MATCH(节奏预期!$B$83&amp;节奏预期!F$5,前期规划!$Y$8:$BB$8,0))))</f>
        <v>0</v>
      </c>
      <c r="G116" s="97">
        <f>IF(SUM(H116:$J116)&gt;=INDEX(前期规划!$G$17:$K$17,MATCH($B$83,前期规划!$G$10:$K$10,0)),0,
IF(SUM(H116:$J116)+INDEX(前期规划!$Y$11:$BB$53,MATCH(节奏预期!$B116,前期规划!$Q$11:$Q$53,0),MATCH(节奏预期!$B$83&amp;节奏预期!G$5,前期规划!$Y$8:$BB$8,0))&gt;=INDEX(前期规划!$G$17:$K$17,MATCH($B$83,前期规划!$G$10:$K$10,0)),INDEX(前期规划!$G$17:$K$17,MATCH($B$83,前期规划!$G$10:$K$10,0))-SUM(H116:$J116),
INDEX(前期规划!$Y$11:$BB$53,MATCH(节奏预期!$B116,前期规划!$Q$11:$Q$53,0),MATCH(节奏预期!$B$83&amp;节奏预期!G$5,前期规划!$Y$8:$BB$8,0))))</f>
        <v>0</v>
      </c>
      <c r="H116" s="97">
        <f>IF(SUM(I116:$J116)&gt;=INDEX(前期规划!$G$17:$K$17,MATCH($B$83,前期规划!$G$10:$K$10,0)),0,
IF(SUM(I116:$J116)+INDEX(前期规划!$Y$11:$BB$53,MATCH(节奏预期!$B116,前期规划!$Q$11:$Q$53,0),MATCH(节奏预期!$B$83&amp;节奏预期!H$5,前期规划!$Y$8:$BB$8,0))&gt;=INDEX(前期规划!$G$17:$K$17,MATCH($B$83,前期规划!$G$10:$K$10,0)),INDEX(前期规划!$G$17:$K$17,MATCH($B$83,前期规划!$G$10:$K$10,0))-SUM(I116:$J116),
INDEX(前期规划!$Y$11:$BB$53,MATCH(节奏预期!$B116,前期规划!$Q$11:$Q$53,0),MATCH(节奏预期!$B$83&amp;节奏预期!H$5,前期规划!$Y$8:$BB$8,0))))</f>
        <v>0</v>
      </c>
      <c r="I116" s="97">
        <f>IF(SUM(J116:$J116)&gt;=INDEX(前期规划!$G$17:$K$17,MATCH($B$83,前期规划!$G$10:$K$10,0)),0,
IF(SUM(J116:$J116)+INDEX(前期规划!$Y$11:$BB$53,MATCH(节奏预期!$B116,前期规划!$Q$11:$Q$53,0),MATCH(节奏预期!$B$83&amp;节奏预期!I$5,前期规划!$Y$8:$BB$8,0))&gt;=INDEX(前期规划!$G$17:$K$17,MATCH($B$83,前期规划!$G$10:$K$10,0)),INDEX(前期规划!$G$17:$K$17,MATCH($B$83,前期规划!$G$10:$K$10,0))-SUM(J116:$J116),
INDEX(前期规划!$Y$11:$BB$53,MATCH(节奏预期!$B116,前期规划!$Q$11:$Q$53,0),MATCH(节奏预期!$B$83&amp;节奏预期!I$5,前期规划!$Y$8:$BB$8,0))))</f>
        <v>10.227272727272727</v>
      </c>
      <c r="J116" s="97">
        <f>INDEX(前期规划!$Y$11:$BB$53,MATCH(节奏预期!$B116,前期规划!$Q$11:$Q$53,0),MATCH(节奏预期!$B$83&amp;节奏预期!J$5,前期规划!$Y$8:$BB$8,0))</f>
        <v>14.772727272727273</v>
      </c>
      <c r="K116" s="24">
        <f>MIN(求节点(装备产销验证!$B$6:$B$165,装备产销验证!BE$6:BE$165,$D116)/40/IF(RIGHT(K$5,1)="+",1,(MAX(W$6:W116)+1)),1)</f>
        <v>1</v>
      </c>
      <c r="L116" s="24">
        <f>MIN(求节点(装备产销验证!$B$6:$B$165,装备产销验证!BF$6:BF$165,$D116)/40/IF(RIGHT(L$5,1)="+",1,(MAX(X$6:X116)+1)),1)</f>
        <v>1</v>
      </c>
      <c r="M116" s="24">
        <f>MIN(求节点(装备产销验证!$B$6:$B$165,装备产销验证!BG$6:BG$165,$D116)/40/IF(RIGHT(M$5,1)="+",1,(MAX(Y$6:Y116)+1)),1)</f>
        <v>1</v>
      </c>
      <c r="N116" s="24">
        <f>MIN(求节点(装备产销验证!$B$6:$B$165,装备产销验证!BH$6:BH$165,$D116)/40/IF(RIGHT(N$5,1)="+",1,(MAX(Z$6:Z116)+1)),1)</f>
        <v>1</v>
      </c>
      <c r="O116" s="24">
        <f>MIN(求节点(装备产销验证!$B$6:$B$165,装备产销验证!BI$6:BI$165,$D116)/40/IF(RIGHT(O$5,1)="+",1,(MAX(AA$6:AA116)+1)),1)</f>
        <v>0.22317484764822343</v>
      </c>
      <c r="P116" s="24">
        <f>MIN(求节点(装备产销验证!$B$6:$B$165,装备产销验证!BJ$6:BJ$165,$D116)/40/IF(RIGHT(P$5,1)="+",1,(MAX(AB$6:AB116)+1)),1)</f>
        <v>0.40131137512704579</v>
      </c>
      <c r="Q116" s="79">
        <f>IF(E116=0,0,MIN(INDEX(前期规划!$C$48:$C$53,MATCH(Q$5,前期规划!$B$48:$B$53,0)),INDEX(前期规划!$BC$11:$BG$53,MATCH($B116,前期规划!$Q$11:$Q$53,0),MATCH(节奏预期!$B$83,前期规划!$BC$10:$BG$10,0))))</f>
        <v>0</v>
      </c>
      <c r="R116" s="79">
        <f>IF(F116=0,0,MIN(INDEX(前期规划!$C$48:$C$53,MATCH(R$5,前期规划!$B$48:$B$53,0)),INDEX(前期规划!$BC$11:$BG$53,MATCH($B116,前期规划!$Q$11:$Q$53,0),MATCH(节奏预期!$B$83,前期规划!$BC$10:$BG$10,0))))</f>
        <v>0</v>
      </c>
      <c r="S116" s="79">
        <f>IF(G116=0,0,MIN(INDEX(前期规划!$C$48:$C$53,MATCH(S$5,前期规划!$B$48:$B$53,0)),INDEX(前期规划!$BC$11:$BG$53,MATCH($B116,前期规划!$Q$11:$Q$53,0),MATCH(节奏预期!$B$83,前期规划!$BC$10:$BG$10,0))))</f>
        <v>0</v>
      </c>
      <c r="T116" s="79">
        <f>IF(H116=0,0,MIN(INDEX(前期规划!$C$48:$C$53,MATCH(T$5,前期规划!$B$48:$B$53,0)),INDEX(前期规划!$BC$11:$BG$53,MATCH($B116,前期规划!$Q$11:$Q$53,0),MATCH(节奏预期!$B$83,前期规划!$BC$10:$BG$10,0))))</f>
        <v>0</v>
      </c>
      <c r="U116" s="79">
        <f>IF(I116=0,0,MIN(INDEX(前期规划!$C$48:$C$53,MATCH(U$5,前期规划!$B$48:$B$53,0)),INDEX(前期规划!$BC$11:$BG$53,MATCH($B116,前期规划!$Q$11:$Q$53,0),MATCH(节奏预期!$B$83,前期规划!$BC$10:$BG$10,0))))</f>
        <v>80</v>
      </c>
      <c r="V116" s="79">
        <f>IF(J116=0,0,MIN(INDEX(前期规划!$C$48:$C$53,MATCH(V$5,前期规划!$B$48:$B$53,0)),INDEX(前期规划!$BC$11:$BG$53,MATCH($B116,前期规划!$Q$11:$Q$53,0),MATCH(节奏预期!$B$83,前期规划!$BC$10:$BG$10,0))))</f>
        <v>80</v>
      </c>
      <c r="W116" s="109">
        <f>IF(Q116=0,0,IF(Q116&gt;MAX(装备突破!D$6:D$22),MAX(装备突破!D$6:D$22),IF(Q116=0,0,IF(Q116&lt;装备突破!D$6,0,IFERROR(MATCH(Q116,装备突破!D$6:D$22,0)-1,MATCH(Q116,装备突破!D$6:D$22,1))))))</f>
        <v>0</v>
      </c>
      <c r="X116" s="109">
        <f>IF(R116=0,0,IF(R116&gt;MAX(装备突破!E$6:E$22),MAX(装备突破!E$6:E$22),IF(R116=0,0,IF(R116&lt;装备突破!E$6,0,IFERROR(MATCH(R116,装备突破!E$6:E$22,0)-1,MATCH(R116,装备突破!E$6:E$22,1))))))</f>
        <v>0</v>
      </c>
      <c r="Y116" s="109">
        <f>IF(S116=0,0,IF(S116&gt;MAX(装备突破!F$6:F$22),MAX(装备突破!F$6:F$22),IF(S116=0,0,IF(S116&lt;装备突破!F$6,0,IFERROR(MATCH(S116,装备突破!F$6:F$22,0)-1,MATCH(S116,装备突破!F$6:F$22,1))))))</f>
        <v>0</v>
      </c>
      <c r="Z116" s="109">
        <f>IF(T116=0,0,IF(T116&gt;MAX(装备突破!G$6:G$22),MAX(装备突破!G$6:G$22),IF(T116=0,0,IF(T116&lt;装备突破!G$6,0,IFERROR(MATCH(T116,装备突破!G$6:G$22,0)-1,MATCH(T116,装备突破!G$6:G$22,1))))))</f>
        <v>0</v>
      </c>
      <c r="AA116" s="109">
        <f>IF(U116=0,0,IF(U116&gt;MAX(装备突破!H$6:H$22),MAX(装备突破!H$6:H$22),IF(U116=0,0,IF(U116&lt;装备突破!H$6,0,IFERROR(MATCH(U116,装备突破!H$6:H$22,0)-1,MATCH(U116,装备突破!H$6:H$22,1))))))</f>
        <v>7</v>
      </c>
      <c r="AB116" s="109">
        <f>IF(V116=0,0,IF(V116&gt;MAX(装备突破!I$6:I$22),MAX(装备突破!I$6:I$22),IF(V116=0,0,IF(V116&lt;装备突破!I$6,0,IFERROR(MATCH(V116,装备突破!I$6:I$22,0)-1,MATCH(V116,装备突破!I$6:I$22,1))))))</f>
        <v>7</v>
      </c>
    </row>
    <row r="117" spans="1:28" s="37" customFormat="1" x14ac:dyDescent="0.15">
      <c r="A117" s="34">
        <v>35</v>
      </c>
      <c r="B117" s="76">
        <f t="shared" si="5"/>
        <v>960</v>
      </c>
      <c r="C117" s="76">
        <f t="shared" si="7"/>
        <v>30</v>
      </c>
      <c r="D117" s="97">
        <f>求节点(节奏总纲!$R$4:$R$163,节奏总纲!$O$4:$O$163,B117)</f>
        <v>104.51038074290696</v>
      </c>
      <c r="E117" s="97">
        <f>IF(SUM(F117:$J117)&gt;=INDEX(前期规划!$G$17:$K$17,MATCH($B$83,前期规划!$G$10:$K$10,0)),0,
IF(SUM(F117:$J117)+INDEX(前期规划!$Y$11:$BB$53,MATCH(节奏预期!$B117,前期规划!$Q$11:$Q$53,0),MATCH(节奏预期!$B$83&amp;节奏预期!E$5,前期规划!$Y$8:$BB$8,0))&gt;=INDEX(前期规划!$G$17:$K$17,MATCH($B$83,前期规划!$G$10:$K$10,0)),INDEX(前期规划!$G$17:$K$17,MATCH($B$83,前期规划!$G$10:$K$10,0))-SUM(F117:$J117),
INDEX(前期规划!$Y$11:$BB$53,MATCH(节奏预期!$B117,前期规划!$Q$11:$Q$53,0),MATCH(节奏预期!$B$83&amp;节奏预期!E$5,前期规划!$Y$8:$BB$8,0))))</f>
        <v>0</v>
      </c>
      <c r="F117" s="97">
        <f>IF(SUM(G117:$J117)&gt;=INDEX(前期规划!$G$17:$K$17,MATCH($B$83,前期规划!$G$10:$K$10,0)),0,
IF(SUM(G117:$J117)+INDEX(前期规划!$Y$11:$BB$53,MATCH(节奏预期!$B117,前期规划!$Q$11:$Q$53,0),MATCH(节奏预期!$B$83&amp;节奏预期!F$5,前期规划!$Y$8:$BB$8,0))&gt;=INDEX(前期规划!$G$17:$K$17,MATCH($B$83,前期规划!$G$10:$K$10,0)),INDEX(前期规划!$G$17:$K$17,MATCH($B$83,前期规划!$G$10:$K$10,0))-SUM(G117:$J117),
INDEX(前期规划!$Y$11:$BB$53,MATCH(节奏预期!$B117,前期规划!$Q$11:$Q$53,0),MATCH(节奏预期!$B$83&amp;节奏预期!F$5,前期规划!$Y$8:$BB$8,0))))</f>
        <v>0</v>
      </c>
      <c r="G117" s="97">
        <f>IF(SUM(H117:$J117)&gt;=INDEX(前期规划!$G$17:$K$17,MATCH($B$83,前期规划!$G$10:$K$10,0)),0,
IF(SUM(H117:$J117)+INDEX(前期规划!$Y$11:$BB$53,MATCH(节奏预期!$B117,前期规划!$Q$11:$Q$53,0),MATCH(节奏预期!$B$83&amp;节奏预期!G$5,前期规划!$Y$8:$BB$8,0))&gt;=INDEX(前期规划!$G$17:$K$17,MATCH($B$83,前期规划!$G$10:$K$10,0)),INDEX(前期规划!$G$17:$K$17,MATCH($B$83,前期规划!$G$10:$K$10,0))-SUM(H117:$J117),
INDEX(前期规划!$Y$11:$BB$53,MATCH(节奏预期!$B117,前期规划!$Q$11:$Q$53,0),MATCH(节奏预期!$B$83&amp;节奏预期!G$5,前期规划!$Y$8:$BB$8,0))))</f>
        <v>0</v>
      </c>
      <c r="H117" s="97">
        <f>IF(SUM(I117:$J117)&gt;=INDEX(前期规划!$G$17:$K$17,MATCH($B$83,前期规划!$G$10:$K$10,0)),0,
IF(SUM(I117:$J117)+INDEX(前期规划!$Y$11:$BB$53,MATCH(节奏预期!$B117,前期规划!$Q$11:$Q$53,0),MATCH(节奏预期!$B$83&amp;节奏预期!H$5,前期规划!$Y$8:$BB$8,0))&gt;=INDEX(前期规划!$G$17:$K$17,MATCH($B$83,前期规划!$G$10:$K$10,0)),INDEX(前期规划!$G$17:$K$17,MATCH($B$83,前期规划!$G$10:$K$10,0))-SUM(I117:$J117),
INDEX(前期规划!$Y$11:$BB$53,MATCH(节奏预期!$B117,前期规划!$Q$11:$Q$53,0),MATCH(节奏预期!$B$83&amp;节奏预期!H$5,前期规划!$Y$8:$BB$8,0))))</f>
        <v>0</v>
      </c>
      <c r="I117" s="97">
        <f>IF(SUM(J117:$J117)&gt;=INDEX(前期规划!$G$17:$K$17,MATCH($B$83,前期规划!$G$10:$K$10,0)),0,
IF(SUM(J117:$J117)+INDEX(前期规划!$Y$11:$BB$53,MATCH(节奏预期!$B117,前期规划!$Q$11:$Q$53,0),MATCH(节奏预期!$B$83&amp;节奏预期!I$5,前期规划!$Y$8:$BB$8,0))&gt;=INDEX(前期规划!$G$17:$K$17,MATCH($B$83,前期规划!$G$10:$K$10,0)),INDEX(前期规划!$G$17:$K$17,MATCH($B$83,前期规划!$G$10:$K$10,0))-SUM(J117:$J117),
INDEX(前期规划!$Y$11:$BB$53,MATCH(节奏预期!$B117,前期规划!$Q$11:$Q$53,0),MATCH(节奏预期!$B$83&amp;节奏预期!I$5,前期规划!$Y$8:$BB$8,0))))</f>
        <v>9.0909090909090899</v>
      </c>
      <c r="J117" s="97">
        <f>INDEX(前期规划!$Y$11:$BB$53,MATCH(节奏预期!$B117,前期规划!$Q$11:$Q$53,0),MATCH(节奏预期!$B$83&amp;节奏预期!J$5,前期规划!$Y$8:$BB$8,0))</f>
        <v>15.90909090909091</v>
      </c>
      <c r="K117" s="24">
        <f>MIN(求节点(装备产销验证!$B$6:$B$165,装备产销验证!BE$6:BE$165,$D117)/40/IF(RIGHT(K$5,1)="+",1,(MAX(W$6:W117)+1)),1)</f>
        <v>1</v>
      </c>
      <c r="L117" s="24">
        <f>MIN(求节点(装备产销验证!$B$6:$B$165,装备产销验证!BF$6:BF$165,$D117)/40/IF(RIGHT(L$5,1)="+",1,(MAX(X$6:X117)+1)),1)</f>
        <v>1</v>
      </c>
      <c r="M117" s="24">
        <f>MIN(求节点(装备产销验证!$B$6:$B$165,装备产销验证!BG$6:BG$165,$D117)/40/IF(RIGHT(M$5,1)="+",1,(MAX(Y$6:Y117)+1)),1)</f>
        <v>1</v>
      </c>
      <c r="N117" s="24">
        <f>MIN(求节点(装备产销验证!$B$6:$B$165,装备产销验证!BH$6:BH$165,$D117)/40/IF(RIGHT(N$5,1)="+",1,(MAX(Z$6:Z117)+1)),1)</f>
        <v>1</v>
      </c>
      <c r="O117" s="24">
        <f>MIN(求节点(装备产销验证!$B$6:$B$165,装备产销验证!BI$6:BI$165,$D117)/40/IF(RIGHT(O$5,1)="+",1,(MAX(AA$6:AA117)+1)),1)</f>
        <v>0.23146012245493081</v>
      </c>
      <c r="P117" s="24">
        <f>MIN(求节点(装备产销验证!$B$6:$B$165,装备产销验证!BJ$6:BJ$165,$D117)/40/IF(RIGHT(P$5,1)="+",1,(MAX(AB$6:AB117)+1)),1)</f>
        <v>0.41231155683709791</v>
      </c>
      <c r="Q117" s="79">
        <f>IF(E117=0,0,MIN(INDEX(前期规划!$C$48:$C$53,MATCH(Q$5,前期规划!$B$48:$B$53,0)),INDEX(前期规划!$BC$11:$BG$53,MATCH($B117,前期规划!$Q$11:$Q$53,0),MATCH(节奏预期!$B$83,前期规划!$BC$10:$BG$10,0))))</f>
        <v>0</v>
      </c>
      <c r="R117" s="79">
        <f>IF(F117=0,0,MIN(INDEX(前期规划!$C$48:$C$53,MATCH(R$5,前期规划!$B$48:$B$53,0)),INDEX(前期规划!$BC$11:$BG$53,MATCH($B117,前期规划!$Q$11:$Q$53,0),MATCH(节奏预期!$B$83,前期规划!$BC$10:$BG$10,0))))</f>
        <v>0</v>
      </c>
      <c r="S117" s="79">
        <f>IF(G117=0,0,MIN(INDEX(前期规划!$C$48:$C$53,MATCH(S$5,前期规划!$B$48:$B$53,0)),INDEX(前期规划!$BC$11:$BG$53,MATCH($B117,前期规划!$Q$11:$Q$53,0),MATCH(节奏预期!$B$83,前期规划!$BC$10:$BG$10,0))))</f>
        <v>0</v>
      </c>
      <c r="T117" s="79">
        <f>IF(H117=0,0,MIN(INDEX(前期规划!$C$48:$C$53,MATCH(T$5,前期规划!$B$48:$B$53,0)),INDEX(前期规划!$BC$11:$BG$53,MATCH($B117,前期规划!$Q$11:$Q$53,0),MATCH(节奏预期!$B$83,前期规划!$BC$10:$BG$10,0))))</f>
        <v>0</v>
      </c>
      <c r="U117" s="79">
        <f>IF(I117=0,0,MIN(INDEX(前期规划!$C$48:$C$53,MATCH(U$5,前期规划!$B$48:$B$53,0)),INDEX(前期规划!$BC$11:$BG$53,MATCH($B117,前期规划!$Q$11:$Q$53,0),MATCH(节奏预期!$B$83,前期规划!$BC$10:$BG$10,0))))</f>
        <v>80</v>
      </c>
      <c r="V117" s="79">
        <f>IF(J117=0,0,MIN(INDEX(前期规划!$C$48:$C$53,MATCH(V$5,前期规划!$B$48:$B$53,0)),INDEX(前期规划!$BC$11:$BG$53,MATCH($B117,前期规划!$Q$11:$Q$53,0),MATCH(节奏预期!$B$83,前期规划!$BC$10:$BG$10,0))))</f>
        <v>80</v>
      </c>
      <c r="W117" s="109">
        <f>IF(Q117=0,0,IF(Q117&gt;MAX(装备突破!D$6:D$22),MAX(装备突破!D$6:D$22),IF(Q117=0,0,IF(Q117&lt;装备突破!D$6,0,IFERROR(MATCH(Q117,装备突破!D$6:D$22,0)-1,MATCH(Q117,装备突破!D$6:D$22,1))))))</f>
        <v>0</v>
      </c>
      <c r="X117" s="109">
        <f>IF(R117=0,0,IF(R117&gt;MAX(装备突破!E$6:E$22),MAX(装备突破!E$6:E$22),IF(R117=0,0,IF(R117&lt;装备突破!E$6,0,IFERROR(MATCH(R117,装备突破!E$6:E$22,0)-1,MATCH(R117,装备突破!E$6:E$22,1))))))</f>
        <v>0</v>
      </c>
      <c r="Y117" s="109">
        <f>IF(S117=0,0,IF(S117&gt;MAX(装备突破!F$6:F$22),MAX(装备突破!F$6:F$22),IF(S117=0,0,IF(S117&lt;装备突破!F$6,0,IFERROR(MATCH(S117,装备突破!F$6:F$22,0)-1,MATCH(S117,装备突破!F$6:F$22,1))))))</f>
        <v>0</v>
      </c>
      <c r="Z117" s="109">
        <f>IF(T117=0,0,IF(T117&gt;MAX(装备突破!G$6:G$22),MAX(装备突破!G$6:G$22),IF(T117=0,0,IF(T117&lt;装备突破!G$6,0,IFERROR(MATCH(T117,装备突破!G$6:G$22,0)-1,MATCH(T117,装备突破!G$6:G$22,1))))))</f>
        <v>0</v>
      </c>
      <c r="AA117" s="109">
        <f>IF(U117=0,0,IF(U117&gt;MAX(装备突破!H$6:H$22),MAX(装备突破!H$6:H$22),IF(U117=0,0,IF(U117&lt;装备突破!H$6,0,IFERROR(MATCH(U117,装备突破!H$6:H$22,0)-1,MATCH(U117,装备突破!H$6:H$22,1))))))</f>
        <v>7</v>
      </c>
      <c r="AB117" s="109">
        <f>IF(V117=0,0,IF(V117&gt;MAX(装备突破!I$6:I$22),MAX(装备突破!I$6:I$22),IF(V117=0,0,IF(V117&lt;装备突破!I$6,0,IFERROR(MATCH(V117,装备突破!I$6:I$22,0)-1,MATCH(V117,装备突破!I$6:I$22,1))))))</f>
        <v>7</v>
      </c>
    </row>
    <row r="118" spans="1:28" s="37" customFormat="1" x14ac:dyDescent="0.15">
      <c r="A118" s="34">
        <v>36</v>
      </c>
      <c r="B118" s="76">
        <f t="shared" si="5"/>
        <v>990</v>
      </c>
      <c r="C118" s="76">
        <f t="shared" si="7"/>
        <v>30</v>
      </c>
      <c r="D118" s="97">
        <f>求节点(节奏总纲!$R$4:$R$163,节奏总纲!$O$4:$O$163,B118)</f>
        <v>104.95304428364258</v>
      </c>
      <c r="E118" s="97">
        <f>IF(SUM(F118:$J118)&gt;=INDEX(前期规划!$G$17:$K$17,MATCH($B$83,前期规划!$G$10:$K$10,0)),0,
IF(SUM(F118:$J118)+INDEX(前期规划!$Y$11:$BB$53,MATCH(节奏预期!$B118,前期规划!$Q$11:$Q$53,0),MATCH(节奏预期!$B$83&amp;节奏预期!E$5,前期规划!$Y$8:$BB$8,0))&gt;=INDEX(前期规划!$G$17:$K$17,MATCH($B$83,前期规划!$G$10:$K$10,0)),INDEX(前期规划!$G$17:$K$17,MATCH($B$83,前期规划!$G$10:$K$10,0))-SUM(F118:$J118),
INDEX(前期规划!$Y$11:$BB$53,MATCH(节奏预期!$B118,前期规划!$Q$11:$Q$53,0),MATCH(节奏预期!$B$83&amp;节奏预期!E$5,前期规划!$Y$8:$BB$8,0))))</f>
        <v>0</v>
      </c>
      <c r="F118" s="97">
        <f>IF(SUM(G118:$J118)&gt;=INDEX(前期规划!$G$17:$K$17,MATCH($B$83,前期规划!$G$10:$K$10,0)),0,
IF(SUM(G118:$J118)+INDEX(前期规划!$Y$11:$BB$53,MATCH(节奏预期!$B118,前期规划!$Q$11:$Q$53,0),MATCH(节奏预期!$B$83&amp;节奏预期!F$5,前期规划!$Y$8:$BB$8,0))&gt;=INDEX(前期规划!$G$17:$K$17,MATCH($B$83,前期规划!$G$10:$K$10,0)),INDEX(前期规划!$G$17:$K$17,MATCH($B$83,前期规划!$G$10:$K$10,0))-SUM(G118:$J118),
INDEX(前期规划!$Y$11:$BB$53,MATCH(节奏预期!$B118,前期规划!$Q$11:$Q$53,0),MATCH(节奏预期!$B$83&amp;节奏预期!F$5,前期规划!$Y$8:$BB$8,0))))</f>
        <v>0</v>
      </c>
      <c r="G118" s="97">
        <f>IF(SUM(H118:$J118)&gt;=INDEX(前期规划!$G$17:$K$17,MATCH($B$83,前期规划!$G$10:$K$10,0)),0,
IF(SUM(H118:$J118)+INDEX(前期规划!$Y$11:$BB$53,MATCH(节奏预期!$B118,前期规划!$Q$11:$Q$53,0),MATCH(节奏预期!$B$83&amp;节奏预期!G$5,前期规划!$Y$8:$BB$8,0))&gt;=INDEX(前期规划!$G$17:$K$17,MATCH($B$83,前期规划!$G$10:$K$10,0)),INDEX(前期规划!$G$17:$K$17,MATCH($B$83,前期规划!$G$10:$K$10,0))-SUM(H118:$J118),
INDEX(前期规划!$Y$11:$BB$53,MATCH(节奏预期!$B118,前期规划!$Q$11:$Q$53,0),MATCH(节奏预期!$B$83&amp;节奏预期!G$5,前期规划!$Y$8:$BB$8,0))))</f>
        <v>0</v>
      </c>
      <c r="H118" s="97">
        <f>IF(SUM(I118:$J118)&gt;=INDEX(前期规划!$G$17:$K$17,MATCH($B$83,前期规划!$G$10:$K$10,0)),0,
IF(SUM(I118:$J118)+INDEX(前期规划!$Y$11:$BB$53,MATCH(节奏预期!$B118,前期规划!$Q$11:$Q$53,0),MATCH(节奏预期!$B$83&amp;节奏预期!H$5,前期规划!$Y$8:$BB$8,0))&gt;=INDEX(前期规划!$G$17:$K$17,MATCH($B$83,前期规划!$G$10:$K$10,0)),INDEX(前期规划!$G$17:$K$17,MATCH($B$83,前期规划!$G$10:$K$10,0))-SUM(I118:$J118),
INDEX(前期规划!$Y$11:$BB$53,MATCH(节奏预期!$B118,前期规划!$Q$11:$Q$53,0),MATCH(节奏预期!$B$83&amp;节奏预期!H$5,前期规划!$Y$8:$BB$8,0))))</f>
        <v>0</v>
      </c>
      <c r="I118" s="97">
        <f>IF(SUM(J118:$J118)&gt;=INDEX(前期规划!$G$17:$K$17,MATCH($B$83,前期规划!$G$10:$K$10,0)),0,
IF(SUM(J118:$J118)+INDEX(前期规划!$Y$11:$BB$53,MATCH(节奏预期!$B118,前期规划!$Q$11:$Q$53,0),MATCH(节奏预期!$B$83&amp;节奏预期!I$5,前期规划!$Y$8:$BB$8,0))&gt;=INDEX(前期规划!$G$17:$K$17,MATCH($B$83,前期规划!$G$10:$K$10,0)),INDEX(前期规划!$G$17:$K$17,MATCH($B$83,前期规划!$G$10:$K$10,0))-SUM(J118:$J118),
INDEX(前期规划!$Y$11:$BB$53,MATCH(节奏预期!$B118,前期规划!$Q$11:$Q$53,0),MATCH(节奏预期!$B$83&amp;节奏预期!I$5,前期规划!$Y$8:$BB$8,0))))</f>
        <v>7.9545454545454533</v>
      </c>
      <c r="J118" s="97">
        <f>INDEX(前期规划!$Y$11:$BB$53,MATCH(节奏预期!$B118,前期规划!$Q$11:$Q$53,0),MATCH(节奏预期!$B$83&amp;节奏预期!J$5,前期规划!$Y$8:$BB$8,0))</f>
        <v>17.045454545454547</v>
      </c>
      <c r="K118" s="24">
        <f>MIN(求节点(装备产销验证!$B$6:$B$165,装备产销验证!BE$6:BE$165,$D118)/40/IF(RIGHT(K$5,1)="+",1,(MAX(W$6:W118)+1)),1)</f>
        <v>1</v>
      </c>
      <c r="L118" s="24">
        <f>MIN(求节点(装备产销验证!$B$6:$B$165,装备产销验证!BF$6:BF$165,$D118)/40/IF(RIGHT(L$5,1)="+",1,(MAX(X$6:X118)+1)),1)</f>
        <v>1</v>
      </c>
      <c r="M118" s="24">
        <f>MIN(求节点(装备产销验证!$B$6:$B$165,装备产销验证!BG$6:BG$165,$D118)/40/IF(RIGHT(M$5,1)="+",1,(MAX(Y$6:Y118)+1)),1)</f>
        <v>1</v>
      </c>
      <c r="N118" s="24">
        <f>MIN(求节点(装备产销验证!$B$6:$B$165,装备产销验证!BH$6:BH$165,$D118)/40/IF(RIGHT(N$5,1)="+",1,(MAX(Z$6:Z118)+1)),1)</f>
        <v>1</v>
      </c>
      <c r="O118" s="24">
        <f>MIN(求节点(装备产销验证!$B$6:$B$165,装备产销验证!BI$6:BI$165,$D118)/40/IF(RIGHT(O$5,1)="+",1,(MAX(AA$6:AA118)+1)),1)</f>
        <v>0.23974539726163821</v>
      </c>
      <c r="P118" s="24">
        <f>MIN(求节点(装备产销验证!$B$6:$B$165,装备产销验证!BJ$6:BJ$165,$D118)/40/IF(RIGHT(P$5,1)="+",1,(MAX(AB$6:AB118)+1)),1)</f>
        <v>0.42331173854714993</v>
      </c>
      <c r="Q118" s="79">
        <f>IF(E118=0,0,MIN(INDEX(前期规划!$C$48:$C$53,MATCH(Q$5,前期规划!$B$48:$B$53,0)),INDEX(前期规划!$BC$11:$BG$53,MATCH($B118,前期规划!$Q$11:$Q$53,0),MATCH(节奏预期!$B$83,前期规划!$BC$10:$BG$10,0))))</f>
        <v>0</v>
      </c>
      <c r="R118" s="79">
        <f>IF(F118=0,0,MIN(INDEX(前期规划!$C$48:$C$53,MATCH(R$5,前期规划!$B$48:$B$53,0)),INDEX(前期规划!$BC$11:$BG$53,MATCH($B118,前期规划!$Q$11:$Q$53,0),MATCH(节奏预期!$B$83,前期规划!$BC$10:$BG$10,0))))</f>
        <v>0</v>
      </c>
      <c r="S118" s="79">
        <f>IF(G118=0,0,MIN(INDEX(前期规划!$C$48:$C$53,MATCH(S$5,前期规划!$B$48:$B$53,0)),INDEX(前期规划!$BC$11:$BG$53,MATCH($B118,前期规划!$Q$11:$Q$53,0),MATCH(节奏预期!$B$83,前期规划!$BC$10:$BG$10,0))))</f>
        <v>0</v>
      </c>
      <c r="T118" s="79">
        <f>IF(H118=0,0,MIN(INDEX(前期规划!$C$48:$C$53,MATCH(T$5,前期规划!$B$48:$B$53,0)),INDEX(前期规划!$BC$11:$BG$53,MATCH($B118,前期规划!$Q$11:$Q$53,0),MATCH(节奏预期!$B$83,前期规划!$BC$10:$BG$10,0))))</f>
        <v>0</v>
      </c>
      <c r="U118" s="79">
        <f>IF(I118=0,0,MIN(INDEX(前期规划!$C$48:$C$53,MATCH(U$5,前期规划!$B$48:$B$53,0)),INDEX(前期规划!$BC$11:$BG$53,MATCH($B118,前期规划!$Q$11:$Q$53,0),MATCH(节奏预期!$B$83,前期规划!$BC$10:$BG$10,0))))</f>
        <v>80</v>
      </c>
      <c r="V118" s="79">
        <f>IF(J118=0,0,MIN(INDEX(前期规划!$C$48:$C$53,MATCH(V$5,前期规划!$B$48:$B$53,0)),INDEX(前期规划!$BC$11:$BG$53,MATCH($B118,前期规划!$Q$11:$Q$53,0),MATCH(节奏预期!$B$83,前期规划!$BC$10:$BG$10,0))))</f>
        <v>80</v>
      </c>
      <c r="W118" s="109">
        <f>IF(Q118=0,0,IF(Q118&gt;MAX(装备突破!D$6:D$22),MAX(装备突破!D$6:D$22),IF(Q118=0,0,IF(Q118&lt;装备突破!D$6,0,IFERROR(MATCH(Q118,装备突破!D$6:D$22,0)-1,MATCH(Q118,装备突破!D$6:D$22,1))))))</f>
        <v>0</v>
      </c>
      <c r="X118" s="109">
        <f>IF(R118=0,0,IF(R118&gt;MAX(装备突破!E$6:E$22),MAX(装备突破!E$6:E$22),IF(R118=0,0,IF(R118&lt;装备突破!E$6,0,IFERROR(MATCH(R118,装备突破!E$6:E$22,0)-1,MATCH(R118,装备突破!E$6:E$22,1))))))</f>
        <v>0</v>
      </c>
      <c r="Y118" s="109">
        <f>IF(S118=0,0,IF(S118&gt;MAX(装备突破!F$6:F$22),MAX(装备突破!F$6:F$22),IF(S118=0,0,IF(S118&lt;装备突破!F$6,0,IFERROR(MATCH(S118,装备突破!F$6:F$22,0)-1,MATCH(S118,装备突破!F$6:F$22,1))))))</f>
        <v>0</v>
      </c>
      <c r="Z118" s="109">
        <f>IF(T118=0,0,IF(T118&gt;MAX(装备突破!G$6:G$22),MAX(装备突破!G$6:G$22),IF(T118=0,0,IF(T118&lt;装备突破!G$6,0,IFERROR(MATCH(T118,装备突破!G$6:G$22,0)-1,MATCH(T118,装备突破!G$6:G$22,1))))))</f>
        <v>0</v>
      </c>
      <c r="AA118" s="109">
        <f>IF(U118=0,0,IF(U118&gt;MAX(装备突破!H$6:H$22),MAX(装备突破!H$6:H$22),IF(U118=0,0,IF(U118&lt;装备突破!H$6,0,IFERROR(MATCH(U118,装备突破!H$6:H$22,0)-1,MATCH(U118,装备突破!H$6:H$22,1))))))</f>
        <v>7</v>
      </c>
      <c r="AB118" s="109">
        <f>IF(V118=0,0,IF(V118&gt;MAX(装备突破!I$6:I$22),MAX(装备突破!I$6:I$22),IF(V118=0,0,IF(V118&lt;装备突破!I$6,0,IFERROR(MATCH(V118,装备突破!I$6:I$22,0)-1,MATCH(V118,装备突破!I$6:I$22,1))))))</f>
        <v>7</v>
      </c>
    </row>
    <row r="119" spans="1:28" s="37" customFormat="1" x14ac:dyDescent="0.15">
      <c r="A119" s="34">
        <v>37</v>
      </c>
      <c r="B119" s="76">
        <f t="shared" si="5"/>
        <v>1020</v>
      </c>
      <c r="C119" s="76">
        <f t="shared" si="7"/>
        <v>30</v>
      </c>
      <c r="D119" s="97">
        <f>求节点(节奏总纲!$R$4:$R$163,节奏总纲!$O$4:$O$163,B119)</f>
        <v>105.37513360458028</v>
      </c>
      <c r="E119" s="97">
        <f>IF(SUM(F119:$J119)&gt;=INDEX(前期规划!$G$17:$K$17,MATCH($B$83,前期规划!$G$10:$K$10,0)),0,
IF(SUM(F119:$J119)+INDEX(前期规划!$Y$11:$BB$53,MATCH(节奏预期!$B119,前期规划!$Q$11:$Q$53,0),MATCH(节奏预期!$B$83&amp;节奏预期!E$5,前期规划!$Y$8:$BB$8,0))&gt;=INDEX(前期规划!$G$17:$K$17,MATCH($B$83,前期规划!$G$10:$K$10,0)),INDEX(前期规划!$G$17:$K$17,MATCH($B$83,前期规划!$G$10:$K$10,0))-SUM(F119:$J119),
INDEX(前期规划!$Y$11:$BB$53,MATCH(节奏预期!$B119,前期规划!$Q$11:$Q$53,0),MATCH(节奏预期!$B$83&amp;节奏预期!E$5,前期规划!$Y$8:$BB$8,0))))</f>
        <v>0</v>
      </c>
      <c r="F119" s="97">
        <f>IF(SUM(G119:$J119)&gt;=INDEX(前期规划!$G$17:$K$17,MATCH($B$83,前期规划!$G$10:$K$10,0)),0,
IF(SUM(G119:$J119)+INDEX(前期规划!$Y$11:$BB$53,MATCH(节奏预期!$B119,前期规划!$Q$11:$Q$53,0),MATCH(节奏预期!$B$83&amp;节奏预期!F$5,前期规划!$Y$8:$BB$8,0))&gt;=INDEX(前期规划!$G$17:$K$17,MATCH($B$83,前期规划!$G$10:$K$10,0)),INDEX(前期规划!$G$17:$K$17,MATCH($B$83,前期规划!$G$10:$K$10,0))-SUM(G119:$J119),
INDEX(前期规划!$Y$11:$BB$53,MATCH(节奏预期!$B119,前期规划!$Q$11:$Q$53,0),MATCH(节奏预期!$B$83&amp;节奏预期!F$5,前期规划!$Y$8:$BB$8,0))))</f>
        <v>0</v>
      </c>
      <c r="G119" s="97">
        <f>IF(SUM(H119:$J119)&gt;=INDEX(前期规划!$G$17:$K$17,MATCH($B$83,前期规划!$G$10:$K$10,0)),0,
IF(SUM(H119:$J119)+INDEX(前期规划!$Y$11:$BB$53,MATCH(节奏预期!$B119,前期规划!$Q$11:$Q$53,0),MATCH(节奏预期!$B$83&amp;节奏预期!G$5,前期规划!$Y$8:$BB$8,0))&gt;=INDEX(前期规划!$G$17:$K$17,MATCH($B$83,前期规划!$G$10:$K$10,0)),INDEX(前期规划!$G$17:$K$17,MATCH($B$83,前期规划!$G$10:$K$10,0))-SUM(H119:$J119),
INDEX(前期规划!$Y$11:$BB$53,MATCH(节奏预期!$B119,前期规划!$Q$11:$Q$53,0),MATCH(节奏预期!$B$83&amp;节奏预期!G$5,前期规划!$Y$8:$BB$8,0))))</f>
        <v>0</v>
      </c>
      <c r="H119" s="97">
        <f>IF(SUM(I119:$J119)&gt;=INDEX(前期规划!$G$17:$K$17,MATCH($B$83,前期规划!$G$10:$K$10,0)),0,
IF(SUM(I119:$J119)+INDEX(前期规划!$Y$11:$BB$53,MATCH(节奏预期!$B119,前期规划!$Q$11:$Q$53,0),MATCH(节奏预期!$B$83&amp;节奏预期!H$5,前期规划!$Y$8:$BB$8,0))&gt;=INDEX(前期规划!$G$17:$K$17,MATCH($B$83,前期规划!$G$10:$K$10,0)),INDEX(前期规划!$G$17:$K$17,MATCH($B$83,前期规划!$G$10:$K$10,0))-SUM(I119:$J119),
INDEX(前期规划!$Y$11:$BB$53,MATCH(节奏预期!$B119,前期规划!$Q$11:$Q$53,0),MATCH(节奏预期!$B$83&amp;节奏预期!H$5,前期规划!$Y$8:$BB$8,0))))</f>
        <v>0</v>
      </c>
      <c r="I119" s="97">
        <f>IF(SUM(J119:$J119)&gt;=INDEX(前期规划!$G$17:$K$17,MATCH($B$83,前期规划!$G$10:$K$10,0)),0,
IF(SUM(J119:$J119)+INDEX(前期规划!$Y$11:$BB$53,MATCH(节奏预期!$B119,前期规划!$Q$11:$Q$53,0),MATCH(节奏预期!$B$83&amp;节奏预期!I$5,前期规划!$Y$8:$BB$8,0))&gt;=INDEX(前期规划!$G$17:$K$17,MATCH($B$83,前期规划!$G$10:$K$10,0)),INDEX(前期规划!$G$17:$K$17,MATCH($B$83,前期规划!$G$10:$K$10,0))-SUM(J119:$J119),
INDEX(前期规划!$Y$11:$BB$53,MATCH(节奏预期!$B119,前期规划!$Q$11:$Q$53,0),MATCH(节奏预期!$B$83&amp;节奏预期!I$5,前期规划!$Y$8:$BB$8,0))))</f>
        <v>6.8181818181818166</v>
      </c>
      <c r="J119" s="97">
        <f>INDEX(前期规划!$Y$11:$BB$53,MATCH(节奏预期!$B119,前期规划!$Q$11:$Q$53,0),MATCH(节奏预期!$B$83&amp;节奏预期!J$5,前期规划!$Y$8:$BB$8,0))</f>
        <v>18.181818181818183</v>
      </c>
      <c r="K119" s="24">
        <f>MIN(求节点(装备产销验证!$B$6:$B$165,装备产销验证!BE$6:BE$165,$D119)/40/IF(RIGHT(K$5,1)="+",1,(MAX(W$6:W119)+1)),1)</f>
        <v>1</v>
      </c>
      <c r="L119" s="24">
        <f>MIN(求节点(装备产销验证!$B$6:$B$165,装备产销验证!BF$6:BF$165,$D119)/40/IF(RIGHT(L$5,1)="+",1,(MAX(X$6:X119)+1)),1)</f>
        <v>1</v>
      </c>
      <c r="M119" s="24">
        <f>MIN(求节点(装备产销验证!$B$6:$B$165,装备产销验证!BG$6:BG$165,$D119)/40/IF(RIGHT(M$5,1)="+",1,(MAX(Y$6:Y119)+1)),1)</f>
        <v>1</v>
      </c>
      <c r="N119" s="24">
        <f>MIN(求节点(装备产销验证!$B$6:$B$165,装备产销验证!BH$6:BH$165,$D119)/40/IF(RIGHT(N$5,1)="+",1,(MAX(Z$6:Z119)+1)),1)</f>
        <v>1</v>
      </c>
      <c r="O119" s="24">
        <f>MIN(求节点(装备产销验证!$B$6:$B$165,装备产销验证!BI$6:BI$165,$D119)/40/IF(RIGHT(O$5,1)="+",1,(MAX(AA$6:AA119)+1)),1)</f>
        <v>0.24900681086913093</v>
      </c>
      <c r="P119" s="24">
        <f>MIN(求节点(装备产销验证!$B$6:$B$165,装备产销验证!BJ$6:BJ$165,$D119)/40/IF(RIGHT(P$5,1)="+",1,(MAX(AB$6:AB119)+1)),1)</f>
        <v>0.43501062789581779</v>
      </c>
      <c r="Q119" s="79">
        <f>IF(E119=0,0,MIN(INDEX(前期规划!$C$48:$C$53,MATCH(Q$5,前期规划!$B$48:$B$53,0)),INDEX(前期规划!$BC$11:$BG$53,MATCH($B119,前期规划!$Q$11:$Q$53,0),MATCH(节奏预期!$B$83,前期规划!$BC$10:$BG$10,0))))</f>
        <v>0</v>
      </c>
      <c r="R119" s="79">
        <f>IF(F119=0,0,MIN(INDEX(前期规划!$C$48:$C$53,MATCH(R$5,前期规划!$B$48:$B$53,0)),INDEX(前期规划!$BC$11:$BG$53,MATCH($B119,前期规划!$Q$11:$Q$53,0),MATCH(节奏预期!$B$83,前期规划!$BC$10:$BG$10,0))))</f>
        <v>0</v>
      </c>
      <c r="S119" s="79">
        <f>IF(G119=0,0,MIN(INDEX(前期规划!$C$48:$C$53,MATCH(S$5,前期规划!$B$48:$B$53,0)),INDEX(前期规划!$BC$11:$BG$53,MATCH($B119,前期规划!$Q$11:$Q$53,0),MATCH(节奏预期!$B$83,前期规划!$BC$10:$BG$10,0))))</f>
        <v>0</v>
      </c>
      <c r="T119" s="79">
        <f>IF(H119=0,0,MIN(INDEX(前期规划!$C$48:$C$53,MATCH(T$5,前期规划!$B$48:$B$53,0)),INDEX(前期规划!$BC$11:$BG$53,MATCH($B119,前期规划!$Q$11:$Q$53,0),MATCH(节奏预期!$B$83,前期规划!$BC$10:$BG$10,0))))</f>
        <v>0</v>
      </c>
      <c r="U119" s="79">
        <f>IF(I119=0,0,MIN(INDEX(前期规划!$C$48:$C$53,MATCH(U$5,前期规划!$B$48:$B$53,0)),INDEX(前期规划!$BC$11:$BG$53,MATCH($B119,前期规划!$Q$11:$Q$53,0),MATCH(节奏预期!$B$83,前期规划!$BC$10:$BG$10,0))))</f>
        <v>80</v>
      </c>
      <c r="V119" s="79">
        <f>IF(J119=0,0,MIN(INDEX(前期规划!$C$48:$C$53,MATCH(V$5,前期规划!$B$48:$B$53,0)),INDEX(前期规划!$BC$11:$BG$53,MATCH($B119,前期规划!$Q$11:$Q$53,0),MATCH(节奏预期!$B$83,前期规划!$BC$10:$BG$10,0))))</f>
        <v>80</v>
      </c>
      <c r="W119" s="109">
        <f>IF(Q119=0,0,IF(Q119&gt;MAX(装备突破!D$6:D$22),MAX(装备突破!D$6:D$22),IF(Q119=0,0,IF(Q119&lt;装备突破!D$6,0,IFERROR(MATCH(Q119,装备突破!D$6:D$22,0)-1,MATCH(Q119,装备突破!D$6:D$22,1))))))</f>
        <v>0</v>
      </c>
      <c r="X119" s="109">
        <f>IF(R119=0,0,IF(R119&gt;MAX(装备突破!E$6:E$22),MAX(装备突破!E$6:E$22),IF(R119=0,0,IF(R119&lt;装备突破!E$6,0,IFERROR(MATCH(R119,装备突破!E$6:E$22,0)-1,MATCH(R119,装备突破!E$6:E$22,1))))))</f>
        <v>0</v>
      </c>
      <c r="Y119" s="109">
        <f>IF(S119=0,0,IF(S119&gt;MAX(装备突破!F$6:F$22),MAX(装备突破!F$6:F$22),IF(S119=0,0,IF(S119&lt;装备突破!F$6,0,IFERROR(MATCH(S119,装备突破!F$6:F$22,0)-1,MATCH(S119,装备突破!F$6:F$22,1))))))</f>
        <v>0</v>
      </c>
      <c r="Z119" s="109">
        <f>IF(T119=0,0,IF(T119&gt;MAX(装备突破!G$6:G$22),MAX(装备突破!G$6:G$22),IF(T119=0,0,IF(T119&lt;装备突破!G$6,0,IFERROR(MATCH(T119,装备突破!G$6:G$22,0)-1,MATCH(T119,装备突破!G$6:G$22,1))))))</f>
        <v>0</v>
      </c>
      <c r="AA119" s="109">
        <f>IF(U119=0,0,IF(U119&gt;MAX(装备突破!H$6:H$22),MAX(装备突破!H$6:H$22),IF(U119=0,0,IF(U119&lt;装备突破!H$6,0,IFERROR(MATCH(U119,装备突破!H$6:H$22,0)-1,MATCH(U119,装备突破!H$6:H$22,1))))))</f>
        <v>7</v>
      </c>
      <c r="AB119" s="109">
        <f>IF(V119=0,0,IF(V119&gt;MAX(装备突破!I$6:I$22),MAX(装备突破!I$6:I$22),IF(V119=0,0,IF(V119&lt;装备突破!I$6,0,IFERROR(MATCH(V119,装备突破!I$6:I$22,0)-1,MATCH(V119,装备突破!I$6:I$22,1))))))</f>
        <v>7</v>
      </c>
    </row>
    <row r="120" spans="1:28" s="37" customFormat="1" x14ac:dyDescent="0.15">
      <c r="A120" s="34">
        <v>38</v>
      </c>
      <c r="B120" s="76">
        <f t="shared" si="5"/>
        <v>1050</v>
      </c>
      <c r="C120" s="76">
        <f t="shared" si="7"/>
        <v>30</v>
      </c>
      <c r="D120" s="97">
        <f>求节点(节奏总纲!$R$4:$R$163,节奏总纲!$O$4:$O$163,B120)</f>
        <v>105.79478153525581</v>
      </c>
      <c r="E120" s="97">
        <f>IF(SUM(F120:$J120)&gt;=INDEX(前期规划!$G$17:$K$17,MATCH($B$83,前期规划!$G$10:$K$10,0)),0,
IF(SUM(F120:$J120)+INDEX(前期规划!$Y$11:$BB$53,MATCH(节奏预期!$B120,前期规划!$Q$11:$Q$53,0),MATCH(节奏预期!$B$83&amp;节奏预期!E$5,前期规划!$Y$8:$BB$8,0))&gt;=INDEX(前期规划!$G$17:$K$17,MATCH($B$83,前期规划!$G$10:$K$10,0)),INDEX(前期规划!$G$17:$K$17,MATCH($B$83,前期规划!$G$10:$K$10,0))-SUM(F120:$J120),
INDEX(前期规划!$Y$11:$BB$53,MATCH(节奏预期!$B120,前期规划!$Q$11:$Q$53,0),MATCH(节奏预期!$B$83&amp;节奏预期!E$5,前期规划!$Y$8:$BB$8,0))))</f>
        <v>0</v>
      </c>
      <c r="F120" s="97">
        <f>IF(SUM(G120:$J120)&gt;=INDEX(前期规划!$G$17:$K$17,MATCH($B$83,前期规划!$G$10:$K$10,0)),0,
IF(SUM(G120:$J120)+INDEX(前期规划!$Y$11:$BB$53,MATCH(节奏预期!$B120,前期规划!$Q$11:$Q$53,0),MATCH(节奏预期!$B$83&amp;节奏预期!F$5,前期规划!$Y$8:$BB$8,0))&gt;=INDEX(前期规划!$G$17:$K$17,MATCH($B$83,前期规划!$G$10:$K$10,0)),INDEX(前期规划!$G$17:$K$17,MATCH($B$83,前期规划!$G$10:$K$10,0))-SUM(G120:$J120),
INDEX(前期规划!$Y$11:$BB$53,MATCH(节奏预期!$B120,前期规划!$Q$11:$Q$53,0),MATCH(节奏预期!$B$83&amp;节奏预期!F$5,前期规划!$Y$8:$BB$8,0))))</f>
        <v>0</v>
      </c>
      <c r="G120" s="97">
        <f>IF(SUM(H120:$J120)&gt;=INDEX(前期规划!$G$17:$K$17,MATCH($B$83,前期规划!$G$10:$K$10,0)),0,
IF(SUM(H120:$J120)+INDEX(前期规划!$Y$11:$BB$53,MATCH(节奏预期!$B120,前期规划!$Q$11:$Q$53,0),MATCH(节奏预期!$B$83&amp;节奏预期!G$5,前期规划!$Y$8:$BB$8,0))&gt;=INDEX(前期规划!$G$17:$K$17,MATCH($B$83,前期规划!$G$10:$K$10,0)),INDEX(前期规划!$G$17:$K$17,MATCH($B$83,前期规划!$G$10:$K$10,0))-SUM(H120:$J120),
INDEX(前期规划!$Y$11:$BB$53,MATCH(节奏预期!$B120,前期规划!$Q$11:$Q$53,0),MATCH(节奏预期!$B$83&amp;节奏预期!G$5,前期规划!$Y$8:$BB$8,0))))</f>
        <v>0</v>
      </c>
      <c r="H120" s="97">
        <f>IF(SUM(I120:$J120)&gt;=INDEX(前期规划!$G$17:$K$17,MATCH($B$83,前期规划!$G$10:$K$10,0)),0,
IF(SUM(I120:$J120)+INDEX(前期规划!$Y$11:$BB$53,MATCH(节奏预期!$B120,前期规划!$Q$11:$Q$53,0),MATCH(节奏预期!$B$83&amp;节奏预期!H$5,前期规划!$Y$8:$BB$8,0))&gt;=INDEX(前期规划!$G$17:$K$17,MATCH($B$83,前期规划!$G$10:$K$10,0)),INDEX(前期规划!$G$17:$K$17,MATCH($B$83,前期规划!$G$10:$K$10,0))-SUM(I120:$J120),
INDEX(前期规划!$Y$11:$BB$53,MATCH(节奏预期!$B120,前期规划!$Q$11:$Q$53,0),MATCH(节奏预期!$B$83&amp;节奏预期!H$5,前期规划!$Y$8:$BB$8,0))))</f>
        <v>0</v>
      </c>
      <c r="I120" s="97">
        <f>IF(SUM(J120:$J120)&gt;=INDEX(前期规划!$G$17:$K$17,MATCH($B$83,前期规划!$G$10:$K$10,0)),0,
IF(SUM(J120:$J120)+INDEX(前期规划!$Y$11:$BB$53,MATCH(节奏预期!$B120,前期规划!$Q$11:$Q$53,0),MATCH(节奏预期!$B$83&amp;节奏预期!I$5,前期规划!$Y$8:$BB$8,0))&gt;=INDEX(前期规划!$G$17:$K$17,MATCH($B$83,前期规划!$G$10:$K$10,0)),INDEX(前期规划!$G$17:$K$17,MATCH($B$83,前期规划!$G$10:$K$10,0))-SUM(J120:$J120),
INDEX(前期规划!$Y$11:$BB$53,MATCH(节奏预期!$B120,前期规划!$Q$11:$Q$53,0),MATCH(节奏预期!$B$83&amp;节奏预期!I$5,前期规划!$Y$8:$BB$8,0))))</f>
        <v>5.6818181818181799</v>
      </c>
      <c r="J120" s="97">
        <f>INDEX(前期规划!$Y$11:$BB$53,MATCH(节奏预期!$B120,前期规划!$Q$11:$Q$53,0),MATCH(节奏预期!$B$83&amp;节奏预期!J$5,前期规划!$Y$8:$BB$8,0))</f>
        <v>19.31818181818182</v>
      </c>
      <c r="K120" s="24">
        <f>MIN(求节点(装备产销验证!$B$6:$B$165,装备产销验证!BE$6:BE$165,$D120)/40/IF(RIGHT(K$5,1)="+",1,(MAX(W$6:W120)+1)),1)</f>
        <v>1</v>
      </c>
      <c r="L120" s="24">
        <f>MIN(求节点(装备产销验证!$B$6:$B$165,装备产销验证!BF$6:BF$165,$D120)/40/IF(RIGHT(L$5,1)="+",1,(MAX(X$6:X120)+1)),1)</f>
        <v>1</v>
      </c>
      <c r="M120" s="24">
        <f>MIN(求节点(装备产销验证!$B$6:$B$165,装备产销验证!BG$6:BG$165,$D120)/40/IF(RIGHT(M$5,1)="+",1,(MAX(Y$6:Y120)+1)),1)</f>
        <v>1</v>
      </c>
      <c r="N120" s="24">
        <f>MIN(求节点(装备产销验证!$B$6:$B$165,装备产销验证!BH$6:BH$165,$D120)/40/IF(RIGHT(N$5,1)="+",1,(MAX(Z$6:Z120)+1)),1)</f>
        <v>1</v>
      </c>
      <c r="O120" s="24">
        <f>MIN(求节点(装备产销验证!$B$6:$B$165,装备产销验证!BI$6:BI$165,$D120)/40/IF(RIGHT(O$5,1)="+",1,(MAX(AA$6:AA120)+1)),1)</f>
        <v>0.25838405563747374</v>
      </c>
      <c r="P120" s="24">
        <f>MIN(求节点(装备产销验证!$B$6:$B$165,装备产销验证!BJ$6:BJ$165,$D120)/40/IF(RIGHT(P$5,1)="+",1,(MAX(AB$6:AB120)+1)),1)</f>
        <v>0.44679242770436139</v>
      </c>
      <c r="Q120" s="79">
        <f>IF(E120=0,0,MIN(INDEX(前期规划!$C$48:$C$53,MATCH(Q$5,前期规划!$B$48:$B$53,0)),INDEX(前期规划!$BC$11:$BG$53,MATCH($B120,前期规划!$Q$11:$Q$53,0),MATCH(节奏预期!$B$83,前期规划!$BC$10:$BG$10,0))))</f>
        <v>0</v>
      </c>
      <c r="R120" s="79">
        <f>IF(F120=0,0,MIN(INDEX(前期规划!$C$48:$C$53,MATCH(R$5,前期规划!$B$48:$B$53,0)),INDEX(前期规划!$BC$11:$BG$53,MATCH($B120,前期规划!$Q$11:$Q$53,0),MATCH(节奏预期!$B$83,前期规划!$BC$10:$BG$10,0))))</f>
        <v>0</v>
      </c>
      <c r="S120" s="79">
        <f>IF(G120=0,0,MIN(INDEX(前期规划!$C$48:$C$53,MATCH(S$5,前期规划!$B$48:$B$53,0)),INDEX(前期规划!$BC$11:$BG$53,MATCH($B120,前期规划!$Q$11:$Q$53,0),MATCH(节奏预期!$B$83,前期规划!$BC$10:$BG$10,0))))</f>
        <v>0</v>
      </c>
      <c r="T120" s="79">
        <f>IF(H120=0,0,MIN(INDEX(前期规划!$C$48:$C$53,MATCH(T$5,前期规划!$B$48:$B$53,0)),INDEX(前期规划!$BC$11:$BG$53,MATCH($B120,前期规划!$Q$11:$Q$53,0),MATCH(节奏预期!$B$83,前期规划!$BC$10:$BG$10,0))))</f>
        <v>0</v>
      </c>
      <c r="U120" s="79">
        <f>IF(I120=0,0,MIN(INDEX(前期规划!$C$48:$C$53,MATCH(U$5,前期规划!$B$48:$B$53,0)),INDEX(前期规划!$BC$11:$BG$53,MATCH($B120,前期规划!$Q$11:$Q$53,0),MATCH(节奏预期!$B$83,前期规划!$BC$10:$BG$10,0))))</f>
        <v>80</v>
      </c>
      <c r="V120" s="79">
        <f>IF(J120=0,0,MIN(INDEX(前期规划!$C$48:$C$53,MATCH(V$5,前期规划!$B$48:$B$53,0)),INDEX(前期规划!$BC$11:$BG$53,MATCH($B120,前期规划!$Q$11:$Q$53,0),MATCH(节奏预期!$B$83,前期规划!$BC$10:$BG$10,0))))</f>
        <v>80</v>
      </c>
      <c r="W120" s="109">
        <f>IF(Q120=0,0,IF(Q120&gt;MAX(装备突破!D$6:D$22),MAX(装备突破!D$6:D$22),IF(Q120=0,0,IF(Q120&lt;装备突破!D$6,0,IFERROR(MATCH(Q120,装备突破!D$6:D$22,0)-1,MATCH(Q120,装备突破!D$6:D$22,1))))))</f>
        <v>0</v>
      </c>
      <c r="X120" s="109">
        <f>IF(R120=0,0,IF(R120&gt;MAX(装备突破!E$6:E$22),MAX(装备突破!E$6:E$22),IF(R120=0,0,IF(R120&lt;装备突破!E$6,0,IFERROR(MATCH(R120,装备突破!E$6:E$22,0)-1,MATCH(R120,装备突破!E$6:E$22,1))))))</f>
        <v>0</v>
      </c>
      <c r="Y120" s="109">
        <f>IF(S120=0,0,IF(S120&gt;MAX(装备突破!F$6:F$22),MAX(装备突破!F$6:F$22),IF(S120=0,0,IF(S120&lt;装备突破!F$6,0,IFERROR(MATCH(S120,装备突破!F$6:F$22,0)-1,MATCH(S120,装备突破!F$6:F$22,1))))))</f>
        <v>0</v>
      </c>
      <c r="Z120" s="109">
        <f>IF(T120=0,0,IF(T120&gt;MAX(装备突破!G$6:G$22),MAX(装备突破!G$6:G$22),IF(T120=0,0,IF(T120&lt;装备突破!G$6,0,IFERROR(MATCH(T120,装备突破!G$6:G$22,0)-1,MATCH(T120,装备突破!G$6:G$22,1))))))</f>
        <v>0</v>
      </c>
      <c r="AA120" s="109">
        <f>IF(U120=0,0,IF(U120&gt;MAX(装备突破!H$6:H$22),MAX(装备突破!H$6:H$22),IF(U120=0,0,IF(U120&lt;装备突破!H$6,0,IFERROR(MATCH(U120,装备突破!H$6:H$22,0)-1,MATCH(U120,装备突破!H$6:H$22,1))))))</f>
        <v>7</v>
      </c>
      <c r="AB120" s="109">
        <f>IF(V120=0,0,IF(V120&gt;MAX(装备突破!I$6:I$22),MAX(装备突破!I$6:I$22),IF(V120=0,0,IF(V120&lt;装备突破!I$6,0,IFERROR(MATCH(V120,装备突破!I$6:I$22,0)-1,MATCH(V120,装备突破!I$6:I$22,1))))))</f>
        <v>7</v>
      </c>
    </row>
    <row r="121" spans="1:28" s="37" customFormat="1" x14ac:dyDescent="0.15">
      <c r="A121" s="34">
        <v>39</v>
      </c>
      <c r="B121" s="76">
        <f t="shared" si="5"/>
        <v>1080</v>
      </c>
      <c r="C121" s="76">
        <f t="shared" si="7"/>
        <v>30</v>
      </c>
      <c r="D121" s="97">
        <f>求节点(节奏总纲!$R$4:$R$163,节奏总纲!$O$4:$O$163,B121)</f>
        <v>106.19917644067874</v>
      </c>
      <c r="E121" s="97">
        <f>IF(SUM(F121:$J121)&gt;=INDEX(前期规划!$G$17:$K$17,MATCH($B$83,前期规划!$G$10:$K$10,0)),0,
IF(SUM(F121:$J121)+INDEX(前期规划!$Y$11:$BB$53,MATCH(节奏预期!$B121,前期规划!$Q$11:$Q$53,0),MATCH(节奏预期!$B$83&amp;节奏预期!E$5,前期规划!$Y$8:$BB$8,0))&gt;=INDEX(前期规划!$G$17:$K$17,MATCH($B$83,前期规划!$G$10:$K$10,0)),INDEX(前期规划!$G$17:$K$17,MATCH($B$83,前期规划!$G$10:$K$10,0))-SUM(F121:$J121),
INDEX(前期规划!$Y$11:$BB$53,MATCH(节奏预期!$B121,前期规划!$Q$11:$Q$53,0),MATCH(节奏预期!$B$83&amp;节奏预期!E$5,前期规划!$Y$8:$BB$8,0))))</f>
        <v>0</v>
      </c>
      <c r="F121" s="97">
        <f>IF(SUM(G121:$J121)&gt;=INDEX(前期规划!$G$17:$K$17,MATCH($B$83,前期规划!$G$10:$K$10,0)),0,
IF(SUM(G121:$J121)+INDEX(前期规划!$Y$11:$BB$53,MATCH(节奏预期!$B121,前期规划!$Q$11:$Q$53,0),MATCH(节奏预期!$B$83&amp;节奏预期!F$5,前期规划!$Y$8:$BB$8,0))&gt;=INDEX(前期规划!$G$17:$K$17,MATCH($B$83,前期规划!$G$10:$K$10,0)),INDEX(前期规划!$G$17:$K$17,MATCH($B$83,前期规划!$G$10:$K$10,0))-SUM(G121:$J121),
INDEX(前期规划!$Y$11:$BB$53,MATCH(节奏预期!$B121,前期规划!$Q$11:$Q$53,0),MATCH(节奏预期!$B$83&amp;节奏预期!F$5,前期规划!$Y$8:$BB$8,0))))</f>
        <v>0</v>
      </c>
      <c r="G121" s="97">
        <f>IF(SUM(H121:$J121)&gt;=INDEX(前期规划!$G$17:$K$17,MATCH($B$83,前期规划!$G$10:$K$10,0)),0,
IF(SUM(H121:$J121)+INDEX(前期规划!$Y$11:$BB$53,MATCH(节奏预期!$B121,前期规划!$Q$11:$Q$53,0),MATCH(节奏预期!$B$83&amp;节奏预期!G$5,前期规划!$Y$8:$BB$8,0))&gt;=INDEX(前期规划!$G$17:$K$17,MATCH($B$83,前期规划!$G$10:$K$10,0)),INDEX(前期规划!$G$17:$K$17,MATCH($B$83,前期规划!$G$10:$K$10,0))-SUM(H121:$J121),
INDEX(前期规划!$Y$11:$BB$53,MATCH(节奏预期!$B121,前期规划!$Q$11:$Q$53,0),MATCH(节奏预期!$B$83&amp;节奏预期!G$5,前期规划!$Y$8:$BB$8,0))))</f>
        <v>0</v>
      </c>
      <c r="H121" s="97">
        <f>IF(SUM(I121:$J121)&gt;=INDEX(前期规划!$G$17:$K$17,MATCH($B$83,前期规划!$G$10:$K$10,0)),0,
IF(SUM(I121:$J121)+INDEX(前期规划!$Y$11:$BB$53,MATCH(节奏预期!$B121,前期规划!$Q$11:$Q$53,0),MATCH(节奏预期!$B$83&amp;节奏预期!H$5,前期规划!$Y$8:$BB$8,0))&gt;=INDEX(前期规划!$G$17:$K$17,MATCH($B$83,前期规划!$G$10:$K$10,0)),INDEX(前期规划!$G$17:$K$17,MATCH($B$83,前期规划!$G$10:$K$10,0))-SUM(I121:$J121),
INDEX(前期规划!$Y$11:$BB$53,MATCH(节奏预期!$B121,前期规划!$Q$11:$Q$53,0),MATCH(节奏预期!$B$83&amp;节奏预期!H$5,前期规划!$Y$8:$BB$8,0))))</f>
        <v>0</v>
      </c>
      <c r="I121" s="97">
        <f>IF(SUM(J121:$J121)&gt;=INDEX(前期规划!$G$17:$K$17,MATCH($B$83,前期规划!$G$10:$K$10,0)),0,
IF(SUM(J121:$J121)+INDEX(前期规划!$Y$11:$BB$53,MATCH(节奏预期!$B121,前期规划!$Q$11:$Q$53,0),MATCH(节奏预期!$B$83&amp;节奏预期!I$5,前期规划!$Y$8:$BB$8,0))&gt;=INDEX(前期规划!$G$17:$K$17,MATCH($B$83,前期规划!$G$10:$K$10,0)),INDEX(前期规划!$G$17:$K$17,MATCH($B$83,前期规划!$G$10:$K$10,0))-SUM(J121:$J121),
INDEX(前期规划!$Y$11:$BB$53,MATCH(节奏预期!$B121,前期规划!$Q$11:$Q$53,0),MATCH(节奏预期!$B$83&amp;节奏预期!I$5,前期规划!$Y$8:$BB$8,0))))</f>
        <v>4.5454545454545467</v>
      </c>
      <c r="J121" s="97">
        <f>INDEX(前期规划!$Y$11:$BB$53,MATCH(节奏预期!$B121,前期规划!$Q$11:$Q$53,0),MATCH(节奏预期!$B$83&amp;节奏预期!J$5,前期规划!$Y$8:$BB$8,0))</f>
        <v>20.454545454545453</v>
      </c>
      <c r="K121" s="24">
        <f>MIN(求节点(装备产销验证!$B$6:$B$165,装备产销验证!BE$6:BE$165,$D121)/40/IF(RIGHT(K$5,1)="+",1,(MAX(W$6:W121)+1)),1)</f>
        <v>1</v>
      </c>
      <c r="L121" s="24">
        <f>MIN(求节点(装备产销验证!$B$6:$B$165,装备产销验证!BF$6:BF$165,$D121)/40/IF(RIGHT(L$5,1)="+",1,(MAX(X$6:X121)+1)),1)</f>
        <v>1</v>
      </c>
      <c r="M121" s="24">
        <f>MIN(求节点(装备产销验证!$B$6:$B$165,装备产销验证!BG$6:BG$165,$D121)/40/IF(RIGHT(M$5,1)="+",1,(MAX(Y$6:Y121)+1)),1)</f>
        <v>1</v>
      </c>
      <c r="N121" s="24">
        <f>MIN(求节点(装备产销验证!$B$6:$B$165,装备产销验证!BH$6:BH$165,$D121)/40/IF(RIGHT(N$5,1)="+",1,(MAX(Z$6:Z121)+1)),1)</f>
        <v>1</v>
      </c>
      <c r="O121" s="24">
        <f>MIN(求节点(装备产销验证!$B$6:$B$165,装备产销验证!BI$6:BI$165,$D121)/40/IF(RIGHT(O$5,1)="+",1,(MAX(AA$6:AA121)+1)),1)</f>
        <v>0.26730810054096604</v>
      </c>
      <c r="P121" s="24">
        <f>MIN(求节点(装备产销验证!$B$6:$B$165,装备产销验证!BJ$6:BJ$165,$D121)/40/IF(RIGHT(P$5,1)="+",1,(MAX(AB$6:AB121)+1)),1)</f>
        <v>0.45673613453000661</v>
      </c>
      <c r="Q121" s="79">
        <f>IF(E121=0,0,MIN(INDEX(前期规划!$C$48:$C$53,MATCH(Q$5,前期规划!$B$48:$B$53,0)),INDEX(前期规划!$BC$11:$BG$53,MATCH($B121,前期规划!$Q$11:$Q$53,0),MATCH(节奏预期!$B$83,前期规划!$BC$10:$BG$10,0))))</f>
        <v>0</v>
      </c>
      <c r="R121" s="79">
        <f>IF(F121=0,0,MIN(INDEX(前期规划!$C$48:$C$53,MATCH(R$5,前期规划!$B$48:$B$53,0)),INDEX(前期规划!$BC$11:$BG$53,MATCH($B121,前期规划!$Q$11:$Q$53,0),MATCH(节奏预期!$B$83,前期规划!$BC$10:$BG$10,0))))</f>
        <v>0</v>
      </c>
      <c r="S121" s="79">
        <f>IF(G121=0,0,MIN(INDEX(前期规划!$C$48:$C$53,MATCH(S$5,前期规划!$B$48:$B$53,0)),INDEX(前期规划!$BC$11:$BG$53,MATCH($B121,前期规划!$Q$11:$Q$53,0),MATCH(节奏预期!$B$83,前期规划!$BC$10:$BG$10,0))))</f>
        <v>0</v>
      </c>
      <c r="T121" s="79">
        <f>IF(H121=0,0,MIN(INDEX(前期规划!$C$48:$C$53,MATCH(T$5,前期规划!$B$48:$B$53,0)),INDEX(前期规划!$BC$11:$BG$53,MATCH($B121,前期规划!$Q$11:$Q$53,0),MATCH(节奏预期!$B$83,前期规划!$BC$10:$BG$10,0))))</f>
        <v>0</v>
      </c>
      <c r="U121" s="79">
        <f>IF(I121=0,0,MIN(INDEX(前期规划!$C$48:$C$53,MATCH(U$5,前期规划!$B$48:$B$53,0)),INDEX(前期规划!$BC$11:$BG$53,MATCH($B121,前期规划!$Q$11:$Q$53,0),MATCH(节奏预期!$B$83,前期规划!$BC$10:$BG$10,0))))</f>
        <v>80</v>
      </c>
      <c r="V121" s="79">
        <f>IF(J121=0,0,MIN(INDEX(前期规划!$C$48:$C$53,MATCH(V$5,前期规划!$B$48:$B$53,0)),INDEX(前期规划!$BC$11:$BG$53,MATCH($B121,前期规划!$Q$11:$Q$53,0),MATCH(节奏预期!$B$83,前期规划!$BC$10:$BG$10,0))))</f>
        <v>80</v>
      </c>
      <c r="W121" s="109">
        <f>IF(Q121=0,0,IF(Q121&gt;MAX(装备突破!D$6:D$22),MAX(装备突破!D$6:D$22),IF(Q121=0,0,IF(Q121&lt;装备突破!D$6,0,IFERROR(MATCH(Q121,装备突破!D$6:D$22,0)-1,MATCH(Q121,装备突破!D$6:D$22,1))))))</f>
        <v>0</v>
      </c>
      <c r="X121" s="109">
        <f>IF(R121=0,0,IF(R121&gt;MAX(装备突破!E$6:E$22),MAX(装备突破!E$6:E$22),IF(R121=0,0,IF(R121&lt;装备突破!E$6,0,IFERROR(MATCH(R121,装备突破!E$6:E$22,0)-1,MATCH(R121,装备突破!E$6:E$22,1))))))</f>
        <v>0</v>
      </c>
      <c r="Y121" s="109">
        <f>IF(S121=0,0,IF(S121&gt;MAX(装备突破!F$6:F$22),MAX(装备突破!F$6:F$22),IF(S121=0,0,IF(S121&lt;装备突破!F$6,0,IFERROR(MATCH(S121,装备突破!F$6:F$22,0)-1,MATCH(S121,装备突破!F$6:F$22,1))))))</f>
        <v>0</v>
      </c>
      <c r="Z121" s="109">
        <f>IF(T121=0,0,IF(T121&gt;MAX(装备突破!G$6:G$22),MAX(装备突破!G$6:G$22),IF(T121=0,0,IF(T121&lt;装备突破!G$6,0,IFERROR(MATCH(T121,装备突破!G$6:G$22,0)-1,MATCH(T121,装备突破!G$6:G$22,1))))))</f>
        <v>0</v>
      </c>
      <c r="AA121" s="109">
        <f>IF(U121=0,0,IF(U121&gt;MAX(装备突破!H$6:H$22),MAX(装备突破!H$6:H$22),IF(U121=0,0,IF(U121&lt;装备突破!H$6,0,IFERROR(MATCH(U121,装备突破!H$6:H$22,0)-1,MATCH(U121,装备突破!H$6:H$22,1))))))</f>
        <v>7</v>
      </c>
      <c r="AB121" s="109">
        <f>IF(V121=0,0,IF(V121&gt;MAX(装备突破!I$6:I$22),MAX(装备突破!I$6:I$22),IF(V121=0,0,IF(V121&lt;装备突破!I$6,0,IFERROR(MATCH(V121,装备突破!I$6:I$22,0)-1,MATCH(V121,装备突破!I$6:I$22,1))))))</f>
        <v>7</v>
      </c>
    </row>
    <row r="122" spans="1:28" x14ac:dyDescent="0.15">
      <c r="A122" s="34"/>
      <c r="B122" s="37"/>
      <c r="K122" s="37"/>
      <c r="L122" s="37"/>
      <c r="M122" s="37"/>
      <c r="O122" s="37"/>
      <c r="P122" s="37"/>
      <c r="Q122" s="37"/>
      <c r="R122" s="37"/>
      <c r="S122" s="37"/>
      <c r="U122" s="37"/>
      <c r="V122" s="37"/>
    </row>
    <row r="123" spans="1:28" x14ac:dyDescent="0.15">
      <c r="A123" s="34">
        <v>1</v>
      </c>
      <c r="B123" s="185" t="s">
        <v>126</v>
      </c>
      <c r="C123" s="185"/>
      <c r="D123" s="185"/>
      <c r="E123" s="185"/>
      <c r="F123" s="185"/>
      <c r="G123" s="185"/>
      <c r="H123" s="185"/>
      <c r="I123" s="185"/>
      <c r="J123" s="185"/>
      <c r="K123" s="185"/>
      <c r="L123" s="185"/>
      <c r="M123" s="185"/>
      <c r="N123" s="185"/>
      <c r="O123" s="185"/>
      <c r="P123" s="185"/>
      <c r="Q123" s="185"/>
      <c r="R123" s="185"/>
      <c r="S123" s="185"/>
      <c r="T123" s="185"/>
      <c r="U123" s="185"/>
      <c r="V123" s="185"/>
      <c r="W123" s="185"/>
      <c r="X123" s="185"/>
      <c r="Y123" s="185"/>
      <c r="Z123" s="185"/>
      <c r="AA123" s="185"/>
      <c r="AB123" s="185"/>
    </row>
    <row r="124" spans="1:28" x14ac:dyDescent="0.15">
      <c r="A124" s="34">
        <v>2</v>
      </c>
      <c r="B124" s="35"/>
      <c r="C124" s="35"/>
      <c r="D124" s="98"/>
      <c r="E124" s="186" t="s">
        <v>122</v>
      </c>
      <c r="F124" s="186"/>
      <c r="G124" s="186"/>
      <c r="H124" s="186"/>
      <c r="I124" s="186"/>
      <c r="J124" s="186"/>
      <c r="K124" s="185" t="s">
        <v>165</v>
      </c>
      <c r="L124" s="185"/>
      <c r="M124" s="185"/>
      <c r="N124" s="185"/>
      <c r="O124" s="185"/>
      <c r="P124" s="185"/>
      <c r="Q124" s="185" t="s">
        <v>120</v>
      </c>
      <c r="R124" s="185"/>
      <c r="S124" s="185"/>
      <c r="T124" s="185"/>
      <c r="U124" s="185"/>
      <c r="V124" s="185"/>
      <c r="W124" s="187" t="s">
        <v>135</v>
      </c>
      <c r="X124" s="187"/>
      <c r="Y124" s="187"/>
      <c r="Z124" s="187"/>
      <c r="AA124" s="187"/>
      <c r="AB124" s="187"/>
    </row>
    <row r="125" spans="1:28" x14ac:dyDescent="0.15">
      <c r="A125" s="34">
        <v>3</v>
      </c>
      <c r="B125" s="70" t="s">
        <v>250</v>
      </c>
      <c r="C125" s="70" t="s">
        <v>253</v>
      </c>
      <c r="D125" s="97" t="s">
        <v>252</v>
      </c>
      <c r="E125" s="97" t="s">
        <v>128</v>
      </c>
      <c r="F125" s="97" t="s">
        <v>129</v>
      </c>
      <c r="G125" s="97" t="s">
        <v>130</v>
      </c>
      <c r="H125" s="97" t="s">
        <v>285</v>
      </c>
      <c r="I125" s="97" t="s">
        <v>131</v>
      </c>
      <c r="J125" s="97" t="s">
        <v>267</v>
      </c>
      <c r="K125" s="36" t="s">
        <v>128</v>
      </c>
      <c r="L125" s="36" t="s">
        <v>129</v>
      </c>
      <c r="M125" s="36" t="s">
        <v>130</v>
      </c>
      <c r="N125" s="80" t="s">
        <v>285</v>
      </c>
      <c r="O125" s="36" t="s">
        <v>131</v>
      </c>
      <c r="P125" s="36" t="s">
        <v>267</v>
      </c>
      <c r="Q125" s="36" t="s">
        <v>128</v>
      </c>
      <c r="R125" s="36" t="s">
        <v>129</v>
      </c>
      <c r="S125" s="36" t="s">
        <v>130</v>
      </c>
      <c r="T125" s="80" t="s">
        <v>285</v>
      </c>
      <c r="U125" s="36" t="s">
        <v>131</v>
      </c>
      <c r="V125" s="36" t="s">
        <v>267</v>
      </c>
      <c r="W125" s="55" t="s">
        <v>128</v>
      </c>
      <c r="X125" s="55" t="s">
        <v>129</v>
      </c>
      <c r="Y125" s="55" t="s">
        <v>130</v>
      </c>
      <c r="Z125" s="80" t="s">
        <v>285</v>
      </c>
      <c r="AA125" s="55" t="s">
        <v>131</v>
      </c>
      <c r="AB125" s="55" t="s">
        <v>267</v>
      </c>
    </row>
    <row r="126" spans="1:28" x14ac:dyDescent="0.15">
      <c r="A126" s="34">
        <v>4</v>
      </c>
      <c r="B126" s="76">
        <f>B86</f>
        <v>30</v>
      </c>
      <c r="C126" s="70">
        <v>0</v>
      </c>
      <c r="D126" s="97">
        <f>求节点(节奏总纲!$S$4:$S$163,节奏总纲!$O$4:$O$163,B126)</f>
        <v>58.701446767877648</v>
      </c>
      <c r="E126" s="97">
        <f>IF(SUM(F126:$J126)&gt;=INDEX(前期规划!$G$17:$K$17,MATCH($B$123,前期规划!$G$10:$K$10,0)),0,
IF(SUM(F126:$J126)+INDEX(前期规划!$Y$11:$BB$53,MATCH(节奏预期!$B126,前期规划!$Q$11:$Q$53,0),MATCH(节奏预期!$B$123&amp;节奏预期!E$5,前期规划!$Y$8:$BB$8,0))&gt;=INDEX(前期规划!$G$17:$K$17,MATCH($B$123,前期规划!$G$10:$K$10,0)),INDEX(前期规划!$G$17:$K$17,MATCH($B$123,前期规划!$G$10:$K$10,0))-SUM(F126:$J126),
INDEX(前期规划!$Y$11:$BB$53,MATCH(节奏预期!$B126,前期规划!$Q$11:$Q$53,0),MATCH(节奏预期!$B$123&amp;节奏预期!E$5,前期规划!$Y$8:$BB$8,0))))</f>
        <v>22.5</v>
      </c>
      <c r="F126" s="97">
        <f>IF(SUM(G126:$J126)&gt;=INDEX(前期规划!$G$17:$K$17,MATCH($B$123,前期规划!$G$10:$K$10,0)),0,
IF(SUM(G126:$J126)+INDEX(前期规划!$Y$11:$BB$53,MATCH(节奏预期!$B126,前期规划!$Q$11:$Q$53,0),MATCH(节奏预期!$B$123&amp;节奏预期!F$5,前期规划!$Y$8:$BB$8,0))&gt;=INDEX(前期规划!$G$17:$K$17,MATCH($B$123,前期规划!$G$10:$K$10,0)),INDEX(前期规划!$G$17:$K$17,MATCH($B$123,前期规划!$G$10:$K$10,0))-SUM(G126:$J126),
INDEX(前期规划!$Y$11:$BB$53,MATCH(节奏预期!$B126,前期规划!$Q$11:$Q$53,0),MATCH(节奏预期!$B$123&amp;节奏预期!F$5,前期规划!$Y$8:$BB$8,0))))</f>
        <v>7.5</v>
      </c>
      <c r="G126" s="97">
        <f>IF(SUM(H126:$J126)&gt;=INDEX(前期规划!$G$17:$K$17,MATCH($B$123,前期规划!$G$10:$K$10,0)),0,
IF(SUM(H126:$J126)+INDEX(前期规划!$Y$11:$BB$53,MATCH(节奏预期!$B126,前期规划!$Q$11:$Q$53,0),MATCH(节奏预期!$B$123&amp;节奏预期!G$5,前期规划!$Y$8:$BB$8,0))&gt;=INDEX(前期规划!$G$17:$K$17,MATCH($B$123,前期规划!$G$10:$K$10,0)),INDEX(前期规划!$G$17:$K$17,MATCH($B$123,前期规划!$G$10:$K$10,0))-SUM(H126:$J126),
INDEX(前期规划!$Y$11:$BB$53,MATCH(节奏预期!$B126,前期规划!$Q$11:$Q$53,0),MATCH(节奏预期!$B$123&amp;节奏预期!G$5,前期规划!$Y$8:$BB$8,0))))</f>
        <v>0</v>
      </c>
      <c r="H126" s="97">
        <f>IF(SUM(I126:$J126)&gt;=INDEX(前期规划!$G$17:$K$17,MATCH($B$123,前期规划!$G$10:$K$10,0)),0,
IF(SUM(I126:$J126)+INDEX(前期规划!$Y$11:$BB$53,MATCH(节奏预期!$B126,前期规划!$Q$11:$Q$53,0),MATCH(节奏预期!$B$123&amp;节奏预期!H$5,前期规划!$Y$8:$BB$8,0))&gt;=INDEX(前期规划!$G$17:$K$17,MATCH($B$123,前期规划!$G$10:$K$10,0)),INDEX(前期规划!$G$17:$K$17,MATCH($B$123,前期规划!$G$10:$K$10,0))-SUM(I126:$J126),
INDEX(前期规划!$Y$11:$BB$53,MATCH(节奏预期!$B126,前期规划!$Q$11:$Q$53,0),MATCH(节奏预期!$B$123&amp;节奏预期!H$5,前期规划!$Y$8:$BB$8,0))))</f>
        <v>0</v>
      </c>
      <c r="I126" s="97">
        <f>IF(SUM(J126:$J126)&gt;=INDEX(前期规划!$G$17:$K$17,MATCH($B$123,前期规划!$G$10:$K$10,0)),0,
IF(SUM(J126:$J126)+INDEX(前期规划!$Y$11:$BB$53,MATCH(节奏预期!$B126,前期规划!$Q$11:$Q$53,0),MATCH(节奏预期!$B$123&amp;节奏预期!I$5,前期规划!$Y$8:$BB$8,0))&gt;=INDEX(前期规划!$G$17:$K$17,MATCH($B$123,前期规划!$G$10:$K$10,0)),INDEX(前期规划!$G$17:$K$17,MATCH($B$123,前期规划!$G$10:$K$10,0))-SUM(J126:$J126),
INDEX(前期规划!$Y$11:$BB$53,MATCH(节奏预期!$B126,前期规划!$Q$11:$Q$53,0),MATCH(节奏预期!$B$123&amp;节奏预期!I$5,前期规划!$Y$8:$BB$8,0))))</f>
        <v>0</v>
      </c>
      <c r="J126" s="97">
        <f>INDEX(前期规划!$Y$11:$BB$53,MATCH(节奏预期!$B126,前期规划!$Q$11:$Q$53,0),MATCH(节奏预期!$B$123&amp;节奏预期!J$5,前期规划!$Y$8:$BB$8,0))</f>
        <v>0</v>
      </c>
      <c r="K126" s="24">
        <f>MIN(求节点(装备产销验证!$B$6:$B$165,装备产销验证!BZ$6:BZ$165,$D126)/40/IF(RIGHT(K$5,1)="+",1,(MAX(W$6:W126)+1)),1)</f>
        <v>0.37923176883214349</v>
      </c>
      <c r="L126" s="24">
        <f>MIN(求节点(装备产销验证!$B$6:$B$165,装备产销验证!CA$6:CA$165,$D126)/40/IF(RIGHT(L$5,1)="+",1,(MAX(X$6:X126)+1)),1)</f>
        <v>3.6026802653020815E-2</v>
      </c>
      <c r="M126" s="24">
        <f>MIN(求节点(装备产销验证!$B$6:$B$165,装备产销验证!CB$6:CB$165,$D126)/40/IF(RIGHT(M$5,1)="+",1,(MAX(Y$6:Y126)+1)),1)</f>
        <v>1.5863655362894778E-3</v>
      </c>
      <c r="N126" s="24">
        <f>MIN(求节点(装备产销验证!$B$6:$B$165,装备产销验证!CC$6:CC$165,$D126)/40/IF(RIGHT(N$5,1)="+",1,(MAX(Z$6:Z126)+1)),1)</f>
        <v>5.9488707610855403E-3</v>
      </c>
      <c r="O126" s="24">
        <f>MIN(求节点(装备产销验证!$B$6:$B$165,装备产销验证!CD$6:CD$165,$D126)/40/IF(RIGHT(O$5,1)="+",1,(MAX(AA$6:AA126)+1)),1)</f>
        <v>0</v>
      </c>
      <c r="P126" s="24">
        <f>MIN(求节点(装备产销验证!$B$6:$B$165,装备产销验证!CE$6:CE$165,$D126)/40/IF(RIGHT(P$5,1)="+",1,(MAX(AB$6:AB126)+1)),1)</f>
        <v>0</v>
      </c>
      <c r="Q126" s="137">
        <f>IF(E126=0,0,MIN(INDEX(前期规划!$C$48:$C$53,MATCH(Q$5,前期规划!$B$48:$B$53,0)),INDEX(前期规划!$BC$11:$BG$53,MATCH($B126,前期规划!$Q$11:$Q$53,0),MATCH(节奏预期!$B$123,前期规划!$BC$10:$BG$10,0))))</f>
        <v>11.666666666666666</v>
      </c>
      <c r="R126" s="137">
        <f>IF(F126=0,0,MIN(INDEX(前期规划!$C$48:$C$53,MATCH(R$5,前期规划!$B$48:$B$53,0)),INDEX(前期规划!$BC$11:$BG$53,MATCH($B126,前期规划!$Q$11:$Q$53,0),MATCH(节奏预期!$B$123,前期规划!$BC$10:$BG$10,0))))</f>
        <v>11.666666666666666</v>
      </c>
      <c r="S126" s="137">
        <f>IF(G126=0,0,MIN(INDEX(前期规划!$C$48:$C$53,MATCH(S$5,前期规划!$B$48:$B$53,0)),INDEX(前期规划!$BC$11:$BG$53,MATCH($B126,前期规划!$Q$11:$Q$53,0),MATCH(节奏预期!$B$123,前期规划!$BC$10:$BG$10,0))))</f>
        <v>0</v>
      </c>
      <c r="T126" s="137">
        <f>IF(H126=0,0,MIN(INDEX(前期规划!$C$48:$C$53,MATCH(T$5,前期规划!$B$48:$B$53,0)),INDEX(前期规划!$BC$11:$BG$53,MATCH($B126,前期规划!$Q$11:$Q$53,0),MATCH(节奏预期!$B$123,前期规划!$BC$10:$BG$10,0))))</f>
        <v>0</v>
      </c>
      <c r="U126" s="137">
        <f>IF(I126=0,0,MIN(INDEX(前期规划!$C$48:$C$53,MATCH(U$5,前期规划!$B$48:$B$53,0)),INDEX(前期规划!$BC$11:$BG$53,MATCH($B126,前期规划!$Q$11:$Q$53,0),MATCH(节奏预期!$B$123,前期规划!$BC$10:$BG$10,0))))</f>
        <v>0</v>
      </c>
      <c r="V126" s="69">
        <f>IF(J126=0,0,MIN(INDEX(前期规划!$C$48:$C$53,MATCH(V$5,前期规划!$B$48:$B$53,0)),INDEX(前期规划!$BC$11:$BG$53,MATCH($B126,前期规划!$Q$11:$Q$53,0),MATCH(节奏预期!$B$123,前期规划!$BC$10:$BG$10,0))))</f>
        <v>0</v>
      </c>
      <c r="W126" s="109">
        <f>IF(Q126=0,0,IF(Q126&gt;MAX(装备突破!D$6:D$22),MAX(装备突破!D$6:D$22),IF(Q126=0,0,IF(Q126&lt;装备突破!D$6,0,IFERROR(MATCH(Q126,装备突破!D$6:D$22,0)-1,MATCH(Q126,装备突破!D$6:D$22,1))))))</f>
        <v>1</v>
      </c>
      <c r="X126" s="109">
        <f>IF(R126=0,0,IF(R126&gt;MAX(装备突破!E$6:E$22),MAX(装备突破!E$6:E$22),IF(R126=0,0,IF(R126&lt;装备突破!E$6,0,IFERROR(MATCH(R126,装备突破!E$6:E$22,0)-1,MATCH(R126,装备突破!E$6:E$22,1))))))</f>
        <v>1</v>
      </c>
      <c r="Y126" s="109">
        <f>IF(S126=0,0,IF(S126&gt;MAX(装备突破!F$6:F$22),MAX(装备突破!F$6:F$22),IF(S126=0,0,IF(S126&lt;装备突破!F$6,0,IFERROR(MATCH(S126,装备突破!F$6:F$22,0)-1,MATCH(S126,装备突破!F$6:F$22,1))))))</f>
        <v>0</v>
      </c>
      <c r="Z126" s="109">
        <f>IF(T126=0,0,IF(T126&gt;MAX(装备突破!G$6:G$22),MAX(装备突破!G$6:G$22),IF(T126=0,0,IF(T126&lt;装备突破!G$6,0,IFERROR(MATCH(T126,装备突破!G$6:G$22,0)-1,MATCH(T126,装备突破!G$6:G$22,1))))))</f>
        <v>0</v>
      </c>
      <c r="AA126" s="109">
        <f>IF(U126=0,0,IF(U126&gt;MAX(装备突破!H$6:H$22),MAX(装备突破!H$6:H$22),IF(U126=0,0,IF(U126&lt;装备突破!H$6,0,IFERROR(MATCH(U126,装备突破!H$6:H$22,0)-1,MATCH(U126,装备突破!H$6:H$22,1))))))</f>
        <v>0</v>
      </c>
      <c r="AB126" s="109">
        <f>IF(V126=0,0,IF(V126&gt;MAX(装备突破!I$6:I$22),MAX(装备突破!I$6:I$22),IF(V126=0,0,IF(V126&lt;装备突破!I$6,0,IFERROR(MATCH(V126,装备突破!I$6:I$22,0)-1,MATCH(V126,装备突破!I$6:I$22,1))))))</f>
        <v>0</v>
      </c>
    </row>
    <row r="127" spans="1:28" x14ac:dyDescent="0.15">
      <c r="A127" s="34">
        <v>5</v>
      </c>
      <c r="B127" s="76">
        <f t="shared" ref="B127:B161" si="8">B87</f>
        <v>60</v>
      </c>
      <c r="C127" s="70">
        <f>B127-B126</f>
        <v>30</v>
      </c>
      <c r="D127" s="97">
        <f>求节点(节奏总纲!$S$4:$S$163,节奏总纲!$O$4:$O$163,B127)</f>
        <v>68.627579426319684</v>
      </c>
      <c r="E127" s="97">
        <f>IF(SUM(F127:$J127)&gt;=INDEX(前期规划!$G$17:$K$17,MATCH($B$123,前期规划!$G$10:$K$10,0)),0,
IF(SUM(F127:$J127)+INDEX(前期规划!$Y$11:$BB$53,MATCH(节奏预期!$B127,前期规划!$Q$11:$Q$53,0),MATCH(节奏预期!$B$123&amp;节奏预期!E$5,前期规划!$Y$8:$BB$8,0))&gt;=INDEX(前期规划!$G$17:$K$17,MATCH($B$123,前期规划!$G$10:$K$10,0)),INDEX(前期规划!$G$17:$K$17,MATCH($B$123,前期规划!$G$10:$K$10,0))-SUM(F127:$J127),
INDEX(前期规划!$Y$11:$BB$53,MATCH(节奏预期!$B127,前期规划!$Q$11:$Q$53,0),MATCH(节奏预期!$B$123&amp;节奏预期!E$5,前期规划!$Y$8:$BB$8,0))))</f>
        <v>0</v>
      </c>
      <c r="F127" s="97">
        <f>IF(SUM(G127:$J127)&gt;=INDEX(前期规划!$G$17:$K$17,MATCH($B$123,前期规划!$G$10:$K$10,0)),0,
IF(SUM(G127:$J127)+INDEX(前期规划!$Y$11:$BB$53,MATCH(节奏预期!$B127,前期规划!$Q$11:$Q$53,0),MATCH(节奏预期!$B$123&amp;节奏预期!F$5,前期规划!$Y$8:$BB$8,0))&gt;=INDEX(前期规划!$G$17:$K$17,MATCH($B$123,前期规划!$G$10:$K$10,0)),INDEX(前期规划!$G$17:$K$17,MATCH($B$123,前期规划!$G$10:$K$10,0))-SUM(G127:$J127),
INDEX(前期规划!$Y$11:$BB$53,MATCH(节奏预期!$B127,前期规划!$Q$11:$Q$53,0),MATCH(节奏预期!$B$123&amp;节奏预期!F$5,前期规划!$Y$8:$BB$8,0))))</f>
        <v>20</v>
      </c>
      <c r="G127" s="97">
        <f>IF(SUM(H127:$J127)&gt;=INDEX(前期规划!$G$17:$K$17,MATCH($B$123,前期规划!$G$10:$K$10,0)),0,
IF(SUM(H127:$J127)+INDEX(前期规划!$Y$11:$BB$53,MATCH(节奏预期!$B127,前期规划!$Q$11:$Q$53,0),MATCH(节奏预期!$B$123&amp;节奏预期!G$5,前期规划!$Y$8:$BB$8,0))&gt;=INDEX(前期规划!$G$17:$K$17,MATCH($B$123,前期规划!$G$10:$K$10,0)),INDEX(前期规划!$G$17:$K$17,MATCH($B$123,前期规划!$G$10:$K$10,0))-SUM(H127:$J127),
INDEX(前期规划!$Y$11:$BB$53,MATCH(节奏预期!$B127,前期规划!$Q$11:$Q$53,0),MATCH(节奏预期!$B$123&amp;节奏预期!G$5,前期规划!$Y$8:$BB$8,0))))</f>
        <v>10</v>
      </c>
      <c r="H127" s="97">
        <f>IF(SUM(I127:$J127)&gt;=INDEX(前期规划!$G$17:$K$17,MATCH($B$123,前期规划!$G$10:$K$10,0)),0,
IF(SUM(I127:$J127)+INDEX(前期规划!$Y$11:$BB$53,MATCH(节奏预期!$B127,前期规划!$Q$11:$Q$53,0),MATCH(节奏预期!$B$123&amp;节奏预期!H$5,前期规划!$Y$8:$BB$8,0))&gt;=INDEX(前期规划!$G$17:$K$17,MATCH($B$123,前期规划!$G$10:$K$10,0)),INDEX(前期规划!$G$17:$K$17,MATCH($B$123,前期规划!$G$10:$K$10,0))-SUM(I127:$J127),
INDEX(前期规划!$Y$11:$BB$53,MATCH(节奏预期!$B127,前期规划!$Q$11:$Q$53,0),MATCH(节奏预期!$B$123&amp;节奏预期!H$5,前期规划!$Y$8:$BB$8,0))))</f>
        <v>0</v>
      </c>
      <c r="I127" s="97">
        <f>IF(SUM(J127:$J127)&gt;=INDEX(前期规划!$G$17:$K$17,MATCH($B$123,前期规划!$G$10:$K$10,0)),0,
IF(SUM(J127:$J127)+INDEX(前期规划!$Y$11:$BB$53,MATCH(节奏预期!$B127,前期规划!$Q$11:$Q$53,0),MATCH(节奏预期!$B$123&amp;节奏预期!I$5,前期规划!$Y$8:$BB$8,0))&gt;=INDEX(前期规划!$G$17:$K$17,MATCH($B$123,前期规划!$G$10:$K$10,0)),INDEX(前期规划!$G$17:$K$17,MATCH($B$123,前期规划!$G$10:$K$10,0))-SUM(J127:$J127),
INDEX(前期规划!$Y$11:$BB$53,MATCH(节奏预期!$B127,前期规划!$Q$11:$Q$53,0),MATCH(节奏预期!$B$123&amp;节奏预期!I$5,前期规划!$Y$8:$BB$8,0))))</f>
        <v>0</v>
      </c>
      <c r="J127" s="97">
        <f>INDEX(前期规划!$Y$11:$BB$53,MATCH(节奏预期!$B127,前期规划!$Q$11:$Q$53,0),MATCH(节奏预期!$B$123&amp;节奏预期!J$5,前期规划!$Y$8:$BB$8,0))</f>
        <v>0</v>
      </c>
      <c r="K127" s="24">
        <f>MIN(求节点(装备产销验证!$B$6:$B$165,装备产销验证!BZ$6:BZ$165,$D127)/40/IF(RIGHT(K$5,1)="+",1,(MAX(W$6:W127)+1)),1)</f>
        <v>0.86370168002368364</v>
      </c>
      <c r="L127" s="24">
        <f>MIN(求节点(装备产销验证!$B$6:$B$165,装备产销验证!CA$6:CA$165,$D127)/40/IF(RIGHT(L$5,1)="+",1,(MAX(X$6:X127)+1)),1)</f>
        <v>0.35530141191966508</v>
      </c>
      <c r="M127" s="24">
        <f>MIN(求节点(装备产销验证!$B$6:$B$165,装备产销验证!CB$6:CB$165,$D127)/40/IF(RIGHT(M$5,1)="+",1,(MAX(Y$6:Y127)+1)),1)</f>
        <v>7.5852347901923772E-2</v>
      </c>
      <c r="N127" s="24">
        <f>MIN(求节点(装备产销验证!$B$6:$B$165,装备产销验证!CC$6:CC$165,$D127)/40/IF(RIGHT(N$5,1)="+",1,(MAX(Z$6:Z127)+1)),1)</f>
        <v>0.28170349155574603</v>
      </c>
      <c r="O127" s="24">
        <f>MIN(求节点(装备产销验证!$B$6:$B$165,装备产销验证!CD$6:CD$165,$D127)/40/IF(RIGHT(O$5,1)="+",1,(MAX(AA$6:AA127)+1)),1)</f>
        <v>1.8905057678462816E-3</v>
      </c>
      <c r="P127" s="24">
        <f>MIN(求节点(装备产销验证!$B$6:$B$165,装备产销验证!CE$6:CE$165,$D127)/40/IF(RIGHT(P$5,1)="+",1,(MAX(AB$6:AB127)+1)),1)</f>
        <v>1.6804495714189168E-3</v>
      </c>
      <c r="Q127" s="137">
        <f>IF(E127=0,0,MIN(INDEX(前期规划!$C$48:$C$53,MATCH(Q$5,前期规划!$B$48:$B$53,0)),INDEX(前期规划!$BC$11:$BG$53,MATCH($B127,前期规划!$Q$11:$Q$53,0),MATCH(节奏预期!$B$123,前期规划!$BC$10:$BG$10,0))))</f>
        <v>0</v>
      </c>
      <c r="R127" s="137">
        <f>IF(F127=0,0,MIN(INDEX(前期规划!$C$48:$C$53,MATCH(R$5,前期规划!$B$48:$B$53,0)),INDEX(前期规划!$BC$11:$BG$53,MATCH($B127,前期规划!$Q$11:$Q$53,0),MATCH(节奏预期!$B$123,前期规划!$BC$10:$BG$10,0))))</f>
        <v>36.666666666666671</v>
      </c>
      <c r="S127" s="137">
        <f>IF(G127=0,0,MIN(INDEX(前期规划!$C$48:$C$53,MATCH(S$5,前期规划!$B$48:$B$53,0)),INDEX(前期规划!$BC$11:$BG$53,MATCH($B127,前期规划!$Q$11:$Q$53,0),MATCH(节奏预期!$B$123,前期规划!$BC$10:$BG$10,0))))</f>
        <v>36.666666666666671</v>
      </c>
      <c r="T127" s="137">
        <f>IF(H127=0,0,MIN(INDEX(前期规划!$C$48:$C$53,MATCH(T$5,前期规划!$B$48:$B$53,0)),INDEX(前期规划!$BC$11:$BG$53,MATCH($B127,前期规划!$Q$11:$Q$53,0),MATCH(节奏预期!$B$123,前期规划!$BC$10:$BG$10,0))))</f>
        <v>0</v>
      </c>
      <c r="U127" s="137">
        <f>IF(I127=0,0,MIN(INDEX(前期规划!$C$48:$C$53,MATCH(U$5,前期规划!$B$48:$B$53,0)),INDEX(前期规划!$BC$11:$BG$53,MATCH($B127,前期规划!$Q$11:$Q$53,0),MATCH(节奏预期!$B$123,前期规划!$BC$10:$BG$10,0))))</f>
        <v>0</v>
      </c>
      <c r="V127" s="137">
        <f>IF(J127=0,0,MIN(INDEX(前期规划!$C$48:$C$53,MATCH(V$5,前期规划!$B$48:$B$53,0)),INDEX(前期规划!$BC$11:$BG$53,MATCH($B127,前期规划!$Q$11:$Q$53,0),MATCH(节奏预期!$B$123,前期规划!$BC$10:$BG$10,0))))</f>
        <v>0</v>
      </c>
      <c r="W127" s="109">
        <f>IF(Q127=0,0,IF(Q127&gt;MAX(装备突破!D$6:D$22),MAX(装备突破!D$6:D$22),IF(Q127=0,0,IF(Q127&lt;装备突破!D$6,0,IFERROR(MATCH(Q127,装备突破!D$6:D$22,0)-1,MATCH(Q127,装备突破!D$6:D$22,1))))))</f>
        <v>0</v>
      </c>
      <c r="X127" s="109">
        <f>IF(R127=0,0,IF(R127&gt;MAX(装备突破!E$6:E$22),MAX(装备突破!E$6:E$22),IF(R127=0,0,IF(R127&lt;装备突破!E$6,0,IFERROR(MATCH(R127,装备突破!E$6:E$22,0)-1,MATCH(R127,装备突破!E$6:E$22,1))))))</f>
        <v>3</v>
      </c>
      <c r="Y127" s="109">
        <f>IF(S127=0,0,IF(S127&gt;MAX(装备突破!F$6:F$22),MAX(装备突破!F$6:F$22),IF(S127=0,0,IF(S127&lt;装备突破!F$6,0,IFERROR(MATCH(S127,装备突破!F$6:F$22,0)-1,MATCH(S127,装备突破!F$6:F$22,1))))))</f>
        <v>3</v>
      </c>
      <c r="Z127" s="109">
        <f>IF(T127=0,0,IF(T127&gt;MAX(装备突破!G$6:G$22),MAX(装备突破!G$6:G$22),IF(T127=0,0,IF(T127&lt;装备突破!G$6,0,IFERROR(MATCH(T127,装备突破!G$6:G$22,0)-1,MATCH(T127,装备突破!G$6:G$22,1))))))</f>
        <v>0</v>
      </c>
      <c r="AA127" s="109">
        <f>IF(U127=0,0,IF(U127&gt;MAX(装备突破!H$6:H$22),MAX(装备突破!H$6:H$22),IF(U127=0,0,IF(U127&lt;装备突破!H$6,0,IFERROR(MATCH(U127,装备突破!H$6:H$22,0)-1,MATCH(U127,装备突破!H$6:H$22,1))))))</f>
        <v>0</v>
      </c>
      <c r="AB127" s="109">
        <f>IF(V127=0,0,IF(V127&gt;MAX(装备突破!I$6:I$22),MAX(装备突破!I$6:I$22),IF(V127=0,0,IF(V127&lt;装备突破!I$6,0,IFERROR(MATCH(V127,装备突破!I$6:I$22,0)-1,MATCH(V127,装备突破!I$6:I$22,1))))))</f>
        <v>0</v>
      </c>
    </row>
    <row r="128" spans="1:28" x14ac:dyDescent="0.15">
      <c r="A128" s="34">
        <v>6</v>
      </c>
      <c r="B128" s="76">
        <f t="shared" si="8"/>
        <v>90</v>
      </c>
      <c r="C128" s="70">
        <f t="shared" ref="C128:C144" si="9">B128-B127</f>
        <v>30</v>
      </c>
      <c r="D128" s="97">
        <f>求节点(节奏总纲!$S$4:$S$163,节奏总纲!$O$4:$O$163,B128)</f>
        <v>74.493385467679886</v>
      </c>
      <c r="E128" s="97">
        <f>IF(SUM(F128:$J128)&gt;=INDEX(前期规划!$G$17:$K$17,MATCH($B$123,前期规划!$G$10:$K$10,0)),0,
IF(SUM(F128:$J128)+INDEX(前期规划!$Y$11:$BB$53,MATCH(节奏预期!$B128,前期规划!$Q$11:$Q$53,0),MATCH(节奏预期!$B$123&amp;节奏预期!E$5,前期规划!$Y$8:$BB$8,0))&gt;=INDEX(前期规划!$G$17:$K$17,MATCH($B$123,前期规划!$G$10:$K$10,0)),INDEX(前期规划!$G$17:$K$17,MATCH($B$123,前期规划!$G$10:$K$10,0))-SUM(F128:$J128),
INDEX(前期规划!$Y$11:$BB$53,MATCH(节奏预期!$B128,前期规划!$Q$11:$Q$53,0),MATCH(节奏预期!$B$123&amp;节奏预期!E$5,前期规划!$Y$8:$BB$8,0))))</f>
        <v>0</v>
      </c>
      <c r="F128" s="97">
        <f>IF(SUM(G128:$J128)&gt;=INDEX(前期规划!$G$17:$K$17,MATCH($B$123,前期规划!$G$10:$K$10,0)),0,
IF(SUM(G128:$J128)+INDEX(前期规划!$Y$11:$BB$53,MATCH(节奏预期!$B128,前期规划!$Q$11:$Q$53,0),MATCH(节奏预期!$B$123&amp;节奏预期!F$5,前期规划!$Y$8:$BB$8,0))&gt;=INDEX(前期规划!$G$17:$K$17,MATCH($B$123,前期规划!$G$10:$K$10,0)),INDEX(前期规划!$G$17:$K$17,MATCH($B$123,前期规划!$G$10:$K$10,0))-SUM(G128:$J128),
INDEX(前期规划!$Y$11:$BB$53,MATCH(节奏预期!$B128,前期规划!$Q$11:$Q$53,0),MATCH(节奏预期!$B$123&amp;节奏预期!F$5,前期规划!$Y$8:$BB$8,0))))</f>
        <v>0</v>
      </c>
      <c r="G128" s="97">
        <f>IF(SUM(H128:$J128)&gt;=INDEX(前期规划!$G$17:$K$17,MATCH($B$123,前期规划!$G$10:$K$10,0)),0,
IF(SUM(H128:$J128)+INDEX(前期规划!$Y$11:$BB$53,MATCH(节奏预期!$B128,前期规划!$Q$11:$Q$53,0),MATCH(节奏预期!$B$123&amp;节奏预期!G$5,前期规划!$Y$8:$BB$8,0))&gt;=INDEX(前期规划!$G$17:$K$17,MATCH($B$123,前期规划!$G$10:$K$10,0)),INDEX(前期规划!$G$17:$K$17,MATCH($B$123,前期规划!$G$10:$K$10,0))-SUM(H128:$J128),
INDEX(前期规划!$Y$11:$BB$53,MATCH(节奏预期!$B128,前期规划!$Q$11:$Q$53,0),MATCH(节奏预期!$B$123&amp;节奏预期!G$5,前期规划!$Y$8:$BB$8,0))))</f>
        <v>25</v>
      </c>
      <c r="H128" s="97">
        <f>IF(SUM(I128:$J128)&gt;=INDEX(前期规划!$G$17:$K$17,MATCH($B$123,前期规划!$G$10:$K$10,0)),0,
IF(SUM(I128:$J128)+INDEX(前期规划!$Y$11:$BB$53,MATCH(节奏预期!$B128,前期规划!$Q$11:$Q$53,0),MATCH(节奏预期!$B$123&amp;节奏预期!H$5,前期规划!$Y$8:$BB$8,0))&gt;=INDEX(前期规划!$G$17:$K$17,MATCH($B$123,前期规划!$G$10:$K$10,0)),INDEX(前期规划!$G$17:$K$17,MATCH($B$123,前期规划!$G$10:$K$10,0))-SUM(I128:$J128),
INDEX(前期规划!$Y$11:$BB$53,MATCH(节奏预期!$B128,前期规划!$Q$11:$Q$53,0),MATCH(节奏预期!$B$123&amp;节奏预期!H$5,前期规划!$Y$8:$BB$8,0))))</f>
        <v>5</v>
      </c>
      <c r="I128" s="97">
        <f>IF(SUM(J128:$J128)&gt;=INDEX(前期规划!$G$17:$K$17,MATCH($B$123,前期规划!$G$10:$K$10,0)),0,
IF(SUM(J128:$J128)+INDEX(前期规划!$Y$11:$BB$53,MATCH(节奏预期!$B128,前期规划!$Q$11:$Q$53,0),MATCH(节奏预期!$B$123&amp;节奏预期!I$5,前期规划!$Y$8:$BB$8,0))&gt;=INDEX(前期规划!$G$17:$K$17,MATCH($B$123,前期规划!$G$10:$K$10,0)),INDEX(前期规划!$G$17:$K$17,MATCH($B$123,前期规划!$G$10:$K$10,0))-SUM(J128:$J128),
INDEX(前期规划!$Y$11:$BB$53,MATCH(节奏预期!$B128,前期规划!$Q$11:$Q$53,0),MATCH(节奏预期!$B$123&amp;节奏预期!I$5,前期规划!$Y$8:$BB$8,0))))</f>
        <v>0</v>
      </c>
      <c r="J128" s="97">
        <f>INDEX(前期规划!$Y$11:$BB$53,MATCH(节奏预期!$B128,前期规划!$Q$11:$Q$53,0),MATCH(节奏预期!$B$123&amp;节奏预期!J$5,前期规划!$Y$8:$BB$8,0))</f>
        <v>0</v>
      </c>
      <c r="K128" s="24">
        <f>MIN(求节点(装备产销验证!$B$6:$B$165,装备产销验证!BZ$6:BZ$165,$D128)/40/IF(RIGHT(K$5,1)="+",1,(MAX(W$6:W128)+1)),1)</f>
        <v>1</v>
      </c>
      <c r="L128" s="24">
        <f>MIN(求节点(装备产销验证!$B$6:$B$165,装备产销验证!CA$6:CA$165,$D128)/40/IF(RIGHT(L$5,1)="+",1,(MAX(X$6:X128)+1)),1)</f>
        <v>0.55438253133870607</v>
      </c>
      <c r="M128" s="24">
        <f>MIN(求节点(装备产销验证!$B$6:$B$165,装备产销验证!CB$6:CB$165,$D128)/40/IF(RIGHT(M$5,1)="+",1,(MAX(Y$6:Y128)+1)),1)</f>
        <v>0.12581601984575524</v>
      </c>
      <c r="N128" s="24">
        <f>MIN(求节点(装备产销验证!$B$6:$B$165,装备产销验证!CC$6:CC$165,$D128)/40/IF(RIGHT(N$5,1)="+",1,(MAX(Z$6:Z128)+1)),1)</f>
        <v>0.39250952635005742</v>
      </c>
      <c r="O128" s="24">
        <f>MIN(求节点(装备产销验证!$B$6:$B$165,装备产销验证!CD$6:CD$165,$D128)/40/IF(RIGHT(O$5,1)="+",1,(MAX(AA$6:AA128)+1)),1)</f>
        <v>3.2771821177461767E-2</v>
      </c>
      <c r="P128" s="24">
        <f>MIN(求节点(装备产销验证!$B$6:$B$165,装备产销验证!CE$6:CE$165,$D128)/40/IF(RIGHT(P$5,1)="+",1,(MAX(AB$6:AB128)+1)),1)</f>
        <v>2.9130507713299347E-2</v>
      </c>
      <c r="Q128" s="137">
        <f>IF(E128=0,0,MIN(INDEX(前期规划!$C$48:$C$53,MATCH(Q$5,前期规划!$B$48:$B$53,0)),INDEX(前期规划!$BC$11:$BG$53,MATCH($B128,前期规划!$Q$11:$Q$53,0),MATCH(节奏预期!$B$123,前期规划!$BC$10:$BG$10,0))))</f>
        <v>0</v>
      </c>
      <c r="R128" s="137">
        <f>IF(F128=0,0,MIN(INDEX(前期规划!$C$48:$C$53,MATCH(R$5,前期规划!$B$48:$B$53,0)),INDEX(前期规划!$BC$11:$BG$53,MATCH($B128,前期规划!$Q$11:$Q$53,0),MATCH(节奏预期!$B$123,前期规划!$BC$10:$BG$10,0))))</f>
        <v>0</v>
      </c>
      <c r="S128" s="137">
        <f>IF(G128=0,0,MIN(INDEX(前期规划!$C$48:$C$53,MATCH(S$5,前期规划!$B$48:$B$53,0)),INDEX(前期规划!$BC$11:$BG$53,MATCH($B128,前期规划!$Q$11:$Q$53,0),MATCH(节奏预期!$B$123,前期规划!$BC$10:$BG$10,0))))</f>
        <v>45.416666666666664</v>
      </c>
      <c r="T128" s="137">
        <f>IF(H128=0,0,MIN(INDEX(前期规划!$C$48:$C$53,MATCH(T$5,前期规划!$B$48:$B$53,0)),INDEX(前期规划!$BC$11:$BG$53,MATCH($B128,前期规划!$Q$11:$Q$53,0),MATCH(节奏预期!$B$123,前期规划!$BC$10:$BG$10,0))))</f>
        <v>45.416666666666664</v>
      </c>
      <c r="U128" s="137">
        <f>IF(I128=0,0,MIN(INDEX(前期规划!$C$48:$C$53,MATCH(U$5,前期规划!$B$48:$B$53,0)),INDEX(前期规划!$BC$11:$BG$53,MATCH($B128,前期规划!$Q$11:$Q$53,0),MATCH(节奏预期!$B$123,前期规划!$BC$10:$BG$10,0))))</f>
        <v>0</v>
      </c>
      <c r="V128" s="137">
        <f>IF(J128=0,0,MIN(INDEX(前期规划!$C$48:$C$53,MATCH(V$5,前期规划!$B$48:$B$53,0)),INDEX(前期规划!$BC$11:$BG$53,MATCH($B128,前期规划!$Q$11:$Q$53,0),MATCH(节奏预期!$B$123,前期规划!$BC$10:$BG$10,0))))</f>
        <v>0</v>
      </c>
      <c r="W128" s="109">
        <f>IF(Q128=0,0,IF(Q128&gt;MAX(装备突破!D$6:D$22),MAX(装备突破!D$6:D$22),IF(Q128=0,0,IF(Q128&lt;装备突破!D$6,0,IFERROR(MATCH(Q128,装备突破!D$6:D$22,0)-1,MATCH(Q128,装备突破!D$6:D$22,1))))))</f>
        <v>0</v>
      </c>
      <c r="X128" s="109">
        <f>IF(R128=0,0,IF(R128&gt;MAX(装备突破!E$6:E$22),MAX(装备突破!E$6:E$22),IF(R128=0,0,IF(R128&lt;装备突破!E$6,0,IFERROR(MATCH(R128,装备突破!E$6:E$22,0)-1,MATCH(R128,装备突破!E$6:E$22,1))))))</f>
        <v>0</v>
      </c>
      <c r="Y128" s="109">
        <f>IF(S128=0,0,IF(S128&gt;MAX(装备突破!F$6:F$22),MAX(装备突破!F$6:F$22),IF(S128=0,0,IF(S128&lt;装备突破!F$6,0,IFERROR(MATCH(S128,装备突破!F$6:F$22,0)-1,MATCH(S128,装备突破!F$6:F$22,1))))))</f>
        <v>4</v>
      </c>
      <c r="Z128" s="109">
        <f>IF(T128=0,0,IF(T128&gt;MAX(装备突破!G$6:G$22),MAX(装备突破!G$6:G$22),IF(T128=0,0,IF(T128&lt;装备突破!G$6,0,IFERROR(MATCH(T128,装备突破!G$6:G$22,0)-1,MATCH(T128,装备突破!G$6:G$22,1))))))</f>
        <v>4</v>
      </c>
      <c r="AA128" s="109">
        <f>IF(U128=0,0,IF(U128&gt;MAX(装备突破!H$6:H$22),MAX(装备突破!H$6:H$22),IF(U128=0,0,IF(U128&lt;装备突破!H$6,0,IFERROR(MATCH(U128,装备突破!H$6:H$22,0)-1,MATCH(U128,装备突破!H$6:H$22,1))))))</f>
        <v>0</v>
      </c>
      <c r="AB128" s="109">
        <f>IF(V128=0,0,IF(V128&gt;MAX(装备突破!I$6:I$22),MAX(装备突破!I$6:I$22),IF(V128=0,0,IF(V128&lt;装备突破!I$6,0,IFERROR(MATCH(V128,装备突破!I$6:I$22,0)-1,MATCH(V128,装备突破!I$6:I$22,1))))))</f>
        <v>0</v>
      </c>
    </row>
    <row r="129" spans="1:28" x14ac:dyDescent="0.15">
      <c r="A129" s="34">
        <v>7</v>
      </c>
      <c r="B129" s="76">
        <f t="shared" si="8"/>
        <v>120</v>
      </c>
      <c r="C129" s="70">
        <f t="shared" si="9"/>
        <v>30</v>
      </c>
      <c r="D129" s="97">
        <f>求节点(节奏总纲!$S$4:$S$163,节奏总纲!$O$4:$O$163,B129)</f>
        <v>78.608065926757661</v>
      </c>
      <c r="E129" s="97">
        <f>IF(SUM(F129:$J129)&gt;=INDEX(前期规划!$G$17:$K$17,MATCH($B$123,前期规划!$G$10:$K$10,0)),0,
IF(SUM(F129:$J129)+INDEX(前期规划!$Y$11:$BB$53,MATCH(节奏预期!$B129,前期规划!$Q$11:$Q$53,0),MATCH(节奏预期!$B$123&amp;节奏预期!E$5,前期规划!$Y$8:$BB$8,0))&gt;=INDEX(前期规划!$G$17:$K$17,MATCH($B$123,前期规划!$G$10:$K$10,0)),INDEX(前期规划!$G$17:$K$17,MATCH($B$123,前期规划!$G$10:$K$10,0))-SUM(F129:$J129),
INDEX(前期规划!$Y$11:$BB$53,MATCH(节奏预期!$B129,前期规划!$Q$11:$Q$53,0),MATCH(节奏预期!$B$123&amp;节奏预期!E$5,前期规划!$Y$8:$BB$8,0))))</f>
        <v>0</v>
      </c>
      <c r="F129" s="97">
        <f>IF(SUM(G129:$J129)&gt;=INDEX(前期规划!$G$17:$K$17,MATCH($B$123,前期规划!$G$10:$K$10,0)),0,
IF(SUM(G129:$J129)+INDEX(前期规划!$Y$11:$BB$53,MATCH(节奏预期!$B129,前期规划!$Q$11:$Q$53,0),MATCH(节奏预期!$B$123&amp;节奏预期!F$5,前期规划!$Y$8:$BB$8,0))&gt;=INDEX(前期规划!$G$17:$K$17,MATCH($B$123,前期规划!$G$10:$K$10,0)),INDEX(前期规划!$G$17:$K$17,MATCH($B$123,前期规划!$G$10:$K$10,0))-SUM(G129:$J129),
INDEX(前期规划!$Y$11:$BB$53,MATCH(节奏预期!$B129,前期规划!$Q$11:$Q$53,0),MATCH(节奏预期!$B$123&amp;节奏预期!F$5,前期规划!$Y$8:$BB$8,0))))</f>
        <v>0</v>
      </c>
      <c r="G129" s="97">
        <f>IF(SUM(H129:$J129)&gt;=INDEX(前期规划!$G$17:$K$17,MATCH($B$123,前期规划!$G$10:$K$10,0)),0,
IF(SUM(H129:$J129)+INDEX(前期规划!$Y$11:$BB$53,MATCH(节奏预期!$B129,前期规划!$Q$11:$Q$53,0),MATCH(节奏预期!$B$123&amp;节奏预期!G$5,前期规划!$Y$8:$BB$8,0))&gt;=INDEX(前期规划!$G$17:$K$17,MATCH($B$123,前期规划!$G$10:$K$10,0)),INDEX(前期规划!$G$17:$K$17,MATCH($B$123,前期规划!$G$10:$K$10,0))-SUM(H129:$J129),
INDEX(前期规划!$Y$11:$BB$53,MATCH(节奏预期!$B129,前期规划!$Q$11:$Q$53,0),MATCH(节奏预期!$B$123&amp;节奏预期!G$5,前期规划!$Y$8:$BB$8,0))))</f>
        <v>0</v>
      </c>
      <c r="H129" s="97">
        <f>IF(SUM(I129:$J129)&gt;=INDEX(前期规划!$G$17:$K$17,MATCH($B$123,前期规划!$G$10:$K$10,0)),0,
IF(SUM(I129:$J129)+INDEX(前期规划!$Y$11:$BB$53,MATCH(节奏预期!$B129,前期规划!$Q$11:$Q$53,0),MATCH(节奏预期!$B$123&amp;节奏预期!H$5,前期规划!$Y$8:$BB$8,0))&gt;=INDEX(前期规划!$G$17:$K$17,MATCH($B$123,前期规划!$G$10:$K$10,0)),INDEX(前期规划!$G$17:$K$17,MATCH($B$123,前期规划!$G$10:$K$10,0))-SUM(I129:$J129),
INDEX(前期规划!$Y$11:$BB$53,MATCH(节奏预期!$B129,前期规划!$Q$11:$Q$53,0),MATCH(节奏预期!$B$123&amp;节奏预期!H$5,前期规划!$Y$8:$BB$8,0))))</f>
        <v>30</v>
      </c>
      <c r="I129" s="97">
        <f>IF(SUM(J129:$J129)&gt;=INDEX(前期规划!$G$17:$K$17,MATCH($B$123,前期规划!$G$10:$K$10,0)),0,
IF(SUM(J129:$J129)+INDEX(前期规划!$Y$11:$BB$53,MATCH(节奏预期!$B129,前期规划!$Q$11:$Q$53,0),MATCH(节奏预期!$B$123&amp;节奏预期!I$5,前期规划!$Y$8:$BB$8,0))&gt;=INDEX(前期规划!$G$17:$K$17,MATCH($B$123,前期规划!$G$10:$K$10,0)),INDEX(前期规划!$G$17:$K$17,MATCH($B$123,前期规划!$G$10:$K$10,0))-SUM(J129:$J129),
INDEX(前期规划!$Y$11:$BB$53,MATCH(节奏预期!$B129,前期规划!$Q$11:$Q$53,0),MATCH(节奏预期!$B$123&amp;节奏预期!I$5,前期规划!$Y$8:$BB$8,0))))</f>
        <v>0</v>
      </c>
      <c r="J129" s="97">
        <f>INDEX(前期规划!$Y$11:$BB$53,MATCH(节奏预期!$B129,前期规划!$Q$11:$Q$53,0),MATCH(节奏预期!$B$123&amp;节奏预期!J$5,前期规划!$Y$8:$BB$8,0))</f>
        <v>0</v>
      </c>
      <c r="K129" s="24">
        <f>MIN(求节点(装备产销验证!$B$6:$B$165,装备产销验证!BZ$6:BZ$165,$D129)/40/IF(RIGHT(K$5,1)="+",1,(MAX(W$6:W129)+1)),1)</f>
        <v>1</v>
      </c>
      <c r="L129" s="24">
        <f>MIN(求节点(装备产销验证!$B$6:$B$165,装备产销验证!CA$6:CA$165,$D129)/40/IF(RIGHT(L$5,1)="+",1,(MAX(X$6:X129)+1)),1)</f>
        <v>0.70517587993742081</v>
      </c>
      <c r="M129" s="24">
        <f>MIN(求节点(装备产销验证!$B$6:$B$165,装备产销验证!CB$6:CB$165,$D129)/40/IF(RIGHT(M$5,1)="+",1,(MAX(Y$6:Y129)+1)),1)</f>
        <v>0.18244623234135723</v>
      </c>
      <c r="N129" s="24">
        <f>MIN(求节点(装备产销验证!$B$6:$B$165,装备产销验证!CC$6:CC$165,$D129)/40/IF(RIGHT(N$5,1)="+",1,(MAX(Z$6:Z129)+1)),1)</f>
        <v>0.49845738520964955</v>
      </c>
      <c r="O129" s="24">
        <f>MIN(求节点(装备产销验证!$B$6:$B$165,装备产销验证!CD$6:CD$165,$D129)/40/IF(RIGHT(O$5,1)="+",1,(MAX(AA$6:AA129)+1)),1)</f>
        <v>6.226647936528569E-2</v>
      </c>
      <c r="P129" s="24">
        <f>MIN(求节点(装备产销验证!$B$6:$B$165,装备产销验证!CE$6:CE$165,$D129)/40/IF(RIGHT(P$5,1)="+",1,(MAX(AB$6:AB129)+1)),1)</f>
        <v>5.7790071487248552E-2</v>
      </c>
      <c r="Q129" s="137">
        <f>IF(E129=0,0,MIN(INDEX(前期规划!$C$48:$C$53,MATCH(Q$5,前期规划!$B$48:$B$53,0)),INDEX(前期规划!$BC$11:$BG$53,MATCH($B129,前期规划!$Q$11:$Q$53,0),MATCH(节奏预期!$B$123,前期规划!$BC$10:$BG$10,0))))</f>
        <v>0</v>
      </c>
      <c r="R129" s="137">
        <f>IF(F129=0,0,MIN(INDEX(前期规划!$C$48:$C$53,MATCH(R$5,前期规划!$B$48:$B$53,0)),INDEX(前期规划!$BC$11:$BG$53,MATCH($B129,前期规划!$Q$11:$Q$53,0),MATCH(节奏预期!$B$123,前期规划!$BC$10:$BG$10,0))))</f>
        <v>0</v>
      </c>
      <c r="S129" s="137">
        <f>IF(G129=0,0,MIN(INDEX(前期规划!$C$48:$C$53,MATCH(S$5,前期规划!$B$48:$B$53,0)),INDEX(前期规划!$BC$11:$BG$53,MATCH($B129,前期规划!$Q$11:$Q$53,0),MATCH(节奏预期!$B$123,前期规划!$BC$10:$BG$10,0))))</f>
        <v>0</v>
      </c>
      <c r="T129" s="137">
        <f>IF(H129=0,0,MIN(INDEX(前期规划!$C$48:$C$53,MATCH(T$5,前期规划!$B$48:$B$53,0)),INDEX(前期规划!$BC$11:$BG$53,MATCH($B129,前期规划!$Q$11:$Q$53,0),MATCH(节奏预期!$B$123,前期规划!$BC$10:$BG$10,0))))</f>
        <v>51.666666666666671</v>
      </c>
      <c r="U129" s="137">
        <f>IF(I129=0,0,MIN(INDEX(前期规划!$C$48:$C$53,MATCH(U$5,前期规划!$B$48:$B$53,0)),INDEX(前期规划!$BC$11:$BG$53,MATCH($B129,前期规划!$Q$11:$Q$53,0),MATCH(节奏预期!$B$123,前期规划!$BC$10:$BG$10,0))))</f>
        <v>0</v>
      </c>
      <c r="V129" s="137">
        <f>IF(J129=0,0,MIN(INDEX(前期规划!$C$48:$C$53,MATCH(V$5,前期规划!$B$48:$B$53,0)),INDEX(前期规划!$BC$11:$BG$53,MATCH($B129,前期规划!$Q$11:$Q$53,0),MATCH(节奏预期!$B$123,前期规划!$BC$10:$BG$10,0))))</f>
        <v>0</v>
      </c>
      <c r="W129" s="109">
        <f>IF(Q129=0,0,IF(Q129&gt;MAX(装备突破!D$6:D$22),MAX(装备突破!D$6:D$22),IF(Q129=0,0,IF(Q129&lt;装备突破!D$6,0,IFERROR(MATCH(Q129,装备突破!D$6:D$22,0)-1,MATCH(Q129,装备突破!D$6:D$22,1))))))</f>
        <v>0</v>
      </c>
      <c r="X129" s="109">
        <f>IF(R129=0,0,IF(R129&gt;MAX(装备突破!E$6:E$22),MAX(装备突破!E$6:E$22),IF(R129=0,0,IF(R129&lt;装备突破!E$6,0,IFERROR(MATCH(R129,装备突破!E$6:E$22,0)-1,MATCH(R129,装备突破!E$6:E$22,1))))))</f>
        <v>0</v>
      </c>
      <c r="Y129" s="109">
        <f>IF(S129=0,0,IF(S129&gt;MAX(装备突破!F$6:F$22),MAX(装备突破!F$6:F$22),IF(S129=0,0,IF(S129&lt;装备突破!F$6,0,IFERROR(MATCH(S129,装备突破!F$6:F$22,0)-1,MATCH(S129,装备突破!F$6:F$22,1))))))</f>
        <v>0</v>
      </c>
      <c r="Z129" s="109">
        <f>IF(T129=0,0,IF(T129&gt;MAX(装备突破!G$6:G$22),MAX(装备突破!G$6:G$22),IF(T129=0,0,IF(T129&lt;装备突破!G$6,0,IFERROR(MATCH(T129,装备突破!G$6:G$22,0)-1,MATCH(T129,装备突破!G$6:G$22,1))))))</f>
        <v>5</v>
      </c>
      <c r="AA129" s="109">
        <f>IF(U129=0,0,IF(U129&gt;MAX(装备突破!H$6:H$22),MAX(装备突破!H$6:H$22),IF(U129=0,0,IF(U129&lt;装备突破!H$6,0,IFERROR(MATCH(U129,装备突破!H$6:H$22,0)-1,MATCH(U129,装备突破!H$6:H$22,1))))))</f>
        <v>0</v>
      </c>
      <c r="AB129" s="109">
        <f>IF(V129=0,0,IF(V129&gt;MAX(装备突破!I$6:I$22),MAX(装备突破!I$6:I$22),IF(V129=0,0,IF(V129&lt;装备突破!I$6,0,IFERROR(MATCH(V129,装备突破!I$6:I$22,0)-1,MATCH(V129,装备突破!I$6:I$22,1))))))</f>
        <v>0</v>
      </c>
    </row>
    <row r="130" spans="1:28" x14ac:dyDescent="0.15">
      <c r="A130" s="34">
        <v>8</v>
      </c>
      <c r="B130" s="76">
        <f t="shared" si="8"/>
        <v>150</v>
      </c>
      <c r="C130" s="70">
        <f t="shared" si="9"/>
        <v>30</v>
      </c>
      <c r="D130" s="97">
        <f>求节点(节奏总纲!$S$4:$S$163,节奏总纲!$O$4:$O$163,B130)</f>
        <v>81.919202803497143</v>
      </c>
      <c r="E130" s="97">
        <f>IF(SUM(F130:$J130)&gt;=INDEX(前期规划!$G$17:$K$17,MATCH($B$123,前期规划!$G$10:$K$10,0)),0,
IF(SUM(F130:$J130)+INDEX(前期规划!$Y$11:$BB$53,MATCH(节奏预期!$B130,前期规划!$Q$11:$Q$53,0),MATCH(节奏预期!$B$123&amp;节奏预期!E$5,前期规划!$Y$8:$BB$8,0))&gt;=INDEX(前期规划!$G$17:$K$17,MATCH($B$123,前期规划!$G$10:$K$10,0)),INDEX(前期规划!$G$17:$K$17,MATCH($B$123,前期规划!$G$10:$K$10,0))-SUM(F130:$J130),
INDEX(前期规划!$Y$11:$BB$53,MATCH(节奏预期!$B130,前期规划!$Q$11:$Q$53,0),MATCH(节奏预期!$B$123&amp;节奏预期!E$5,前期规划!$Y$8:$BB$8,0))))</f>
        <v>0</v>
      </c>
      <c r="F130" s="97">
        <f>IF(SUM(G130:$J130)&gt;=INDEX(前期规划!$G$17:$K$17,MATCH($B$123,前期规划!$G$10:$K$10,0)),0,
IF(SUM(G130:$J130)+INDEX(前期规划!$Y$11:$BB$53,MATCH(节奏预期!$B130,前期规划!$Q$11:$Q$53,0),MATCH(节奏预期!$B$123&amp;节奏预期!F$5,前期规划!$Y$8:$BB$8,0))&gt;=INDEX(前期规划!$G$17:$K$17,MATCH($B$123,前期规划!$G$10:$K$10,0)),INDEX(前期规划!$G$17:$K$17,MATCH($B$123,前期规划!$G$10:$K$10,0))-SUM(G130:$J130),
INDEX(前期规划!$Y$11:$BB$53,MATCH(节奏预期!$B130,前期规划!$Q$11:$Q$53,0),MATCH(节奏预期!$B$123&amp;节奏预期!F$5,前期规划!$Y$8:$BB$8,0))))</f>
        <v>0</v>
      </c>
      <c r="G130" s="97">
        <f>IF(SUM(H130:$J130)&gt;=INDEX(前期规划!$G$17:$K$17,MATCH($B$123,前期规划!$G$10:$K$10,0)),0,
IF(SUM(H130:$J130)+INDEX(前期规划!$Y$11:$BB$53,MATCH(节奏预期!$B130,前期规划!$Q$11:$Q$53,0),MATCH(节奏预期!$B$123&amp;节奏预期!G$5,前期规划!$Y$8:$BB$8,0))&gt;=INDEX(前期规划!$G$17:$K$17,MATCH($B$123,前期规划!$G$10:$K$10,0)),INDEX(前期规划!$G$17:$K$17,MATCH($B$123,前期规划!$G$10:$K$10,0))-SUM(H130:$J130),
INDEX(前期规划!$Y$11:$BB$53,MATCH(节奏预期!$B130,前期规划!$Q$11:$Q$53,0),MATCH(节奏预期!$B$123&amp;节奏预期!G$5,前期规划!$Y$8:$BB$8,0))))</f>
        <v>0</v>
      </c>
      <c r="H130" s="97">
        <f>IF(SUM(I130:$J130)&gt;=INDEX(前期规划!$G$17:$K$17,MATCH($B$123,前期规划!$G$10:$K$10,0)),0,
IF(SUM(I130:$J130)+INDEX(前期规划!$Y$11:$BB$53,MATCH(节奏预期!$B130,前期规划!$Q$11:$Q$53,0),MATCH(节奏预期!$B$123&amp;节奏预期!H$5,前期规划!$Y$8:$BB$8,0))&gt;=INDEX(前期规划!$G$17:$K$17,MATCH($B$123,前期规划!$G$10:$K$10,0)),INDEX(前期规划!$G$17:$K$17,MATCH($B$123,前期规划!$G$10:$K$10,0))-SUM(I130:$J130),
INDEX(前期规划!$Y$11:$BB$53,MATCH(节奏预期!$B130,前期规划!$Q$11:$Q$53,0),MATCH(节奏预期!$B$123&amp;节奏预期!H$5,前期规划!$Y$8:$BB$8,0))))</f>
        <v>26.25</v>
      </c>
      <c r="I130" s="97">
        <f>IF(SUM(J130:$J130)&gt;=INDEX(前期规划!$G$17:$K$17,MATCH($B$123,前期规划!$G$10:$K$10,0)),0,
IF(SUM(J130:$J130)+INDEX(前期规划!$Y$11:$BB$53,MATCH(节奏预期!$B130,前期规划!$Q$11:$Q$53,0),MATCH(节奏预期!$B$123&amp;节奏预期!I$5,前期规划!$Y$8:$BB$8,0))&gt;=INDEX(前期规划!$G$17:$K$17,MATCH($B$123,前期规划!$G$10:$K$10,0)),INDEX(前期规划!$G$17:$K$17,MATCH($B$123,前期规划!$G$10:$K$10,0))-SUM(J130:$J130),
INDEX(前期规划!$Y$11:$BB$53,MATCH(节奏预期!$B130,前期规划!$Q$11:$Q$53,0),MATCH(节奏预期!$B$123&amp;节奏预期!I$5,前期规划!$Y$8:$BB$8,0))))</f>
        <v>3.75</v>
      </c>
      <c r="J130" s="97">
        <f>INDEX(前期规划!$Y$11:$BB$53,MATCH(节奏预期!$B130,前期规划!$Q$11:$Q$53,0),MATCH(节奏预期!$B$123&amp;节奏预期!J$5,前期规划!$Y$8:$BB$8,0))</f>
        <v>0</v>
      </c>
      <c r="K130" s="24">
        <f>MIN(求节点(装备产销验证!$B$6:$B$165,装备产销验证!BZ$6:BZ$165,$D130)/40/IF(RIGHT(K$5,1)="+",1,(MAX(W$6:W130)+1)),1)</f>
        <v>1</v>
      </c>
      <c r="L130" s="24">
        <f>MIN(求节点(装备产销验证!$B$6:$B$165,装备产销验证!CA$6:CA$165,$D130)/40/IF(RIGHT(L$5,1)="+",1,(MAX(X$6:X130)+1)),1)</f>
        <v>0.82328856045280541</v>
      </c>
      <c r="M130" s="24">
        <f>MIN(求节点(装备产销验证!$B$6:$B$165,装备产销验证!CB$6:CB$165,$D130)/40/IF(RIGHT(M$5,1)="+",1,(MAX(Y$6:Y130)+1)),1)</f>
        <v>0.24851892494397468</v>
      </c>
      <c r="N130" s="24">
        <f>MIN(求节点(装备产销验证!$B$6:$B$165,装备产销验证!CC$6:CC$165,$D130)/40/IF(RIGHT(N$5,1)="+",1,(MAX(Z$6:Z130)+1)),1)</f>
        <v>0.61288537424940448</v>
      </c>
      <c r="O130" s="24">
        <f>MIN(求节点(装备产销验证!$B$6:$B$165,装备产销验证!CD$6:CD$165,$D130)/40/IF(RIGHT(O$5,1)="+",1,(MAX(AA$6:AA130)+1)),1)</f>
        <v>8.978313565642923E-2</v>
      </c>
      <c r="P130" s="24">
        <f>MIN(求节点(装备产销验证!$B$6:$B$165,装备产销验证!CE$6:CE$165,$D130)/40/IF(RIGHT(P$5,1)="+",1,(MAX(AB$6:AB130)+1)),1)</f>
        <v>0.11393420152652803</v>
      </c>
      <c r="Q130" s="137">
        <f>IF(E130=0,0,MIN(INDEX(前期规划!$C$48:$C$53,MATCH(Q$5,前期规划!$B$48:$B$53,0)),INDEX(前期规划!$BC$11:$BG$53,MATCH($B130,前期规划!$Q$11:$Q$53,0),MATCH(节奏预期!$B$123,前期规划!$BC$10:$BG$10,0))))</f>
        <v>0</v>
      </c>
      <c r="R130" s="137">
        <f>IF(F130=0,0,MIN(INDEX(前期规划!$C$48:$C$53,MATCH(R$5,前期规划!$B$48:$B$53,0)),INDEX(前期规划!$BC$11:$BG$53,MATCH($B130,前期规划!$Q$11:$Q$53,0),MATCH(节奏预期!$B$123,前期规划!$BC$10:$BG$10,0))))</f>
        <v>0</v>
      </c>
      <c r="S130" s="137">
        <f>IF(G130=0,0,MIN(INDEX(前期规划!$C$48:$C$53,MATCH(S$5,前期规划!$B$48:$B$53,0)),INDEX(前期规划!$BC$11:$BG$53,MATCH($B130,前期规划!$Q$11:$Q$53,0),MATCH(节奏预期!$B$123,前期规划!$BC$10:$BG$10,0))))</f>
        <v>0</v>
      </c>
      <c r="T130" s="137">
        <f>IF(H130=0,0,MIN(INDEX(前期规划!$C$48:$C$53,MATCH(T$5,前期规划!$B$48:$B$53,0)),INDEX(前期规划!$BC$11:$BG$53,MATCH($B130,前期规划!$Q$11:$Q$53,0),MATCH(节奏预期!$B$123,前期规划!$BC$10:$BG$10,0))))</f>
        <v>57.916666666666671</v>
      </c>
      <c r="U130" s="137">
        <f>IF(I130=0,0,MIN(INDEX(前期规划!$C$48:$C$53,MATCH(U$5,前期规划!$B$48:$B$53,0)),INDEX(前期规划!$BC$11:$BG$53,MATCH($B130,前期规划!$Q$11:$Q$53,0),MATCH(节奏预期!$B$123,前期规划!$BC$10:$BG$10,0))))</f>
        <v>57.916666666666671</v>
      </c>
      <c r="V130" s="137">
        <f>IF(J130=0,0,MIN(INDEX(前期规划!$C$48:$C$53,MATCH(V$5,前期规划!$B$48:$B$53,0)),INDEX(前期规划!$BC$11:$BG$53,MATCH($B130,前期规划!$Q$11:$Q$53,0),MATCH(节奏预期!$B$123,前期规划!$BC$10:$BG$10,0))))</f>
        <v>0</v>
      </c>
      <c r="W130" s="109">
        <f>IF(Q130=0,0,IF(Q130&gt;MAX(装备突破!D$6:D$22),MAX(装备突破!D$6:D$22),IF(Q130=0,0,IF(Q130&lt;装备突破!D$6,0,IFERROR(MATCH(Q130,装备突破!D$6:D$22,0)-1,MATCH(Q130,装备突破!D$6:D$22,1))))))</f>
        <v>0</v>
      </c>
      <c r="X130" s="109">
        <f>IF(R130=0,0,IF(R130&gt;MAX(装备突破!E$6:E$22),MAX(装备突破!E$6:E$22),IF(R130=0,0,IF(R130&lt;装备突破!E$6,0,IFERROR(MATCH(R130,装备突破!E$6:E$22,0)-1,MATCH(R130,装备突破!E$6:E$22,1))))))</f>
        <v>0</v>
      </c>
      <c r="Y130" s="109">
        <f>IF(S130=0,0,IF(S130&gt;MAX(装备突破!F$6:F$22),MAX(装备突破!F$6:F$22),IF(S130=0,0,IF(S130&lt;装备突破!F$6,0,IFERROR(MATCH(S130,装备突破!F$6:F$22,0)-1,MATCH(S130,装备突破!F$6:F$22,1))))))</f>
        <v>0</v>
      </c>
      <c r="Z130" s="109">
        <f>IF(T130=0,0,IF(T130&gt;MAX(装备突破!G$6:G$22),MAX(装备突破!G$6:G$22),IF(T130=0,0,IF(T130&lt;装备突破!G$6,0,IFERROR(MATCH(T130,装备突破!G$6:G$22,0)-1,MATCH(T130,装备突破!G$6:G$22,1))))))</f>
        <v>5</v>
      </c>
      <c r="AA130" s="109">
        <f>IF(U130=0,0,IF(U130&gt;MAX(装备突破!H$6:H$22),MAX(装备突破!H$6:H$22),IF(U130=0,0,IF(U130&lt;装备突破!H$6,0,IFERROR(MATCH(U130,装备突破!H$6:H$22,0)-1,MATCH(U130,装备突破!H$6:H$22,1))))))</f>
        <v>5</v>
      </c>
      <c r="AB130" s="109">
        <f>IF(V130=0,0,IF(V130&gt;MAX(装备突破!I$6:I$22),MAX(装备突破!I$6:I$22),IF(V130=0,0,IF(V130&lt;装备突破!I$6,0,IFERROR(MATCH(V130,装备突破!I$6:I$22,0)-1,MATCH(V130,装备突破!I$6:I$22,1))))))</f>
        <v>0</v>
      </c>
    </row>
    <row r="131" spans="1:28" x14ac:dyDescent="0.15">
      <c r="A131" s="34">
        <v>9</v>
      </c>
      <c r="B131" s="76">
        <f t="shared" si="8"/>
        <v>180</v>
      </c>
      <c r="C131" s="70">
        <f t="shared" si="9"/>
        <v>30</v>
      </c>
      <c r="D131" s="97">
        <f>求节点(节奏总纲!$S$4:$S$163,节奏总纲!$O$4:$O$163,B131)</f>
        <v>84.557504671530296</v>
      </c>
      <c r="E131" s="97">
        <f>IF(SUM(F131:$J131)&gt;=INDEX(前期规划!$G$17:$K$17,MATCH($B$123,前期规划!$G$10:$K$10,0)),0,
IF(SUM(F131:$J131)+INDEX(前期规划!$Y$11:$BB$53,MATCH(节奏预期!$B131,前期规划!$Q$11:$Q$53,0),MATCH(节奏预期!$B$123&amp;节奏预期!E$5,前期规划!$Y$8:$BB$8,0))&gt;=INDEX(前期规划!$G$17:$K$17,MATCH($B$123,前期规划!$G$10:$K$10,0)),INDEX(前期规划!$G$17:$K$17,MATCH($B$123,前期规划!$G$10:$K$10,0))-SUM(F131:$J131),
INDEX(前期规划!$Y$11:$BB$53,MATCH(节奏预期!$B131,前期规划!$Q$11:$Q$53,0),MATCH(节奏预期!$B$123&amp;节奏预期!E$5,前期规划!$Y$8:$BB$8,0))))</f>
        <v>0</v>
      </c>
      <c r="F131" s="97">
        <f>IF(SUM(G131:$J131)&gt;=INDEX(前期规划!$G$17:$K$17,MATCH($B$123,前期规划!$G$10:$K$10,0)),0,
IF(SUM(G131:$J131)+INDEX(前期规划!$Y$11:$BB$53,MATCH(节奏预期!$B131,前期规划!$Q$11:$Q$53,0),MATCH(节奏预期!$B$123&amp;节奏预期!F$5,前期规划!$Y$8:$BB$8,0))&gt;=INDEX(前期规划!$G$17:$K$17,MATCH($B$123,前期规划!$G$10:$K$10,0)),INDEX(前期规划!$G$17:$K$17,MATCH($B$123,前期规划!$G$10:$K$10,0))-SUM(G131:$J131),
INDEX(前期规划!$Y$11:$BB$53,MATCH(节奏预期!$B131,前期规划!$Q$11:$Q$53,0),MATCH(节奏预期!$B$123&amp;节奏预期!F$5,前期规划!$Y$8:$BB$8,0))))</f>
        <v>0</v>
      </c>
      <c r="G131" s="97">
        <f>IF(SUM(H131:$J131)&gt;=INDEX(前期规划!$G$17:$K$17,MATCH($B$123,前期规划!$G$10:$K$10,0)),0,
IF(SUM(H131:$J131)+INDEX(前期规划!$Y$11:$BB$53,MATCH(节奏预期!$B131,前期规划!$Q$11:$Q$53,0),MATCH(节奏预期!$B$123&amp;节奏预期!G$5,前期规划!$Y$8:$BB$8,0))&gt;=INDEX(前期规划!$G$17:$K$17,MATCH($B$123,前期规划!$G$10:$K$10,0)),INDEX(前期规划!$G$17:$K$17,MATCH($B$123,前期规划!$G$10:$K$10,0))-SUM(H131:$J131),
INDEX(前期规划!$Y$11:$BB$53,MATCH(节奏预期!$B131,前期规划!$Q$11:$Q$53,0),MATCH(节奏预期!$B$123&amp;节奏预期!G$5,前期规划!$Y$8:$BB$8,0))))</f>
        <v>0</v>
      </c>
      <c r="H131" s="97">
        <f>IF(SUM(I131:$J131)&gt;=INDEX(前期规划!$G$17:$K$17,MATCH($B$123,前期规划!$G$10:$K$10,0)),0,
IF(SUM(I131:$J131)+INDEX(前期规划!$Y$11:$BB$53,MATCH(节奏预期!$B131,前期规划!$Q$11:$Q$53,0),MATCH(节奏预期!$B$123&amp;节奏预期!H$5,前期规划!$Y$8:$BB$8,0))&gt;=INDEX(前期规划!$G$17:$K$17,MATCH($B$123,前期规划!$G$10:$K$10,0)),INDEX(前期规划!$G$17:$K$17,MATCH($B$123,前期规划!$G$10:$K$10,0))-SUM(I131:$J131),
INDEX(前期规划!$Y$11:$BB$53,MATCH(节奏预期!$B131,前期规划!$Q$11:$Q$53,0),MATCH(节奏预期!$B$123&amp;节奏预期!H$5,前期规划!$Y$8:$BB$8,0))))</f>
        <v>22.5</v>
      </c>
      <c r="I131" s="97">
        <f>IF(SUM(J131:$J131)&gt;=INDEX(前期规划!$G$17:$K$17,MATCH($B$123,前期规划!$G$10:$K$10,0)),0,
IF(SUM(J131:$J131)+INDEX(前期规划!$Y$11:$BB$53,MATCH(节奏预期!$B131,前期规划!$Q$11:$Q$53,0),MATCH(节奏预期!$B$123&amp;节奏预期!I$5,前期规划!$Y$8:$BB$8,0))&gt;=INDEX(前期规划!$G$17:$K$17,MATCH($B$123,前期规划!$G$10:$K$10,0)),INDEX(前期规划!$G$17:$K$17,MATCH($B$123,前期规划!$G$10:$K$10,0))-SUM(J131:$J131),
INDEX(前期规划!$Y$11:$BB$53,MATCH(节奏预期!$B131,前期规划!$Q$11:$Q$53,0),MATCH(节奏预期!$B$123&amp;节奏预期!I$5,前期规划!$Y$8:$BB$8,0))))</f>
        <v>7.5</v>
      </c>
      <c r="J131" s="97">
        <f>INDEX(前期规划!$Y$11:$BB$53,MATCH(节奏预期!$B131,前期规划!$Q$11:$Q$53,0),MATCH(节奏预期!$B$123&amp;节奏预期!J$5,前期规划!$Y$8:$BB$8,0))</f>
        <v>0</v>
      </c>
      <c r="K131" s="24">
        <f>MIN(求节点(装备产销验证!$B$6:$B$165,装备产销验证!BZ$6:BZ$165,$D131)/40/IF(RIGHT(K$5,1)="+",1,(MAX(W$6:W131)+1)),1)</f>
        <v>1</v>
      </c>
      <c r="L131" s="24">
        <f>MIN(求节点(装备产销验证!$B$6:$B$165,装备产销验证!CA$6:CA$165,$D131)/40/IF(RIGHT(L$5,1)="+",1,(MAX(X$6:X131)+1)),1)</f>
        <v>0.91456595799031137</v>
      </c>
      <c r="M131" s="24">
        <f>MIN(求节点(装备产销验证!$B$6:$B$165,装备产销验证!CB$6:CB$165,$D131)/40/IF(RIGHT(M$5,1)="+",1,(MAX(Y$6:Y131)+1)),1)</f>
        <v>0.32200222745027418</v>
      </c>
      <c r="N131" s="24">
        <f>MIN(求节点(装备产销验证!$B$6:$B$165,装备产销验证!CC$6:CC$165,$D131)/40/IF(RIGHT(N$5,1)="+",1,(MAX(Z$6:Z131)+1)),1)</f>
        <v>0.73357851534467367</v>
      </c>
      <c r="O131" s="24">
        <f>MIN(求节点(装备产销验证!$B$6:$B$165,装备产销验证!CD$6:CD$165,$D131)/40/IF(RIGHT(O$5,1)="+",1,(MAX(AA$6:AA131)+1)),1)</f>
        <v>0.11784852677621498</v>
      </c>
      <c r="P131" s="24">
        <f>MIN(求节点(装备产销验证!$B$6:$B$165,装备产销验证!CE$6:CE$165,$D131)/40/IF(RIGHT(P$5,1)="+",1,(MAX(AB$6:AB131)+1)),1)</f>
        <v>0.17340133381275943</v>
      </c>
      <c r="Q131" s="137">
        <f>IF(E131=0,0,MIN(INDEX(前期规划!$C$48:$C$53,MATCH(Q$5,前期规划!$B$48:$B$53,0)),INDEX(前期规划!$BC$11:$BG$53,MATCH($B131,前期规划!$Q$11:$Q$53,0),MATCH(节奏预期!$B$123,前期规划!$BC$10:$BG$10,0))))</f>
        <v>0</v>
      </c>
      <c r="R131" s="137">
        <f>IF(F131=0,0,MIN(INDEX(前期规划!$C$48:$C$53,MATCH(R$5,前期规划!$B$48:$B$53,0)),INDEX(前期规划!$BC$11:$BG$53,MATCH($B131,前期规划!$Q$11:$Q$53,0),MATCH(节奏预期!$B$123,前期规划!$BC$10:$BG$10,0))))</f>
        <v>0</v>
      </c>
      <c r="S131" s="137">
        <f>IF(G131=0,0,MIN(INDEX(前期规划!$C$48:$C$53,MATCH(S$5,前期规划!$B$48:$B$53,0)),INDEX(前期规划!$BC$11:$BG$53,MATCH($B131,前期规划!$Q$11:$Q$53,0),MATCH(节奏预期!$B$123,前期规划!$BC$10:$BG$10,0))))</f>
        <v>0</v>
      </c>
      <c r="T131" s="137">
        <f>IF(H131=0,0,MIN(INDEX(前期规划!$C$48:$C$53,MATCH(T$5,前期规划!$B$48:$B$53,0)),INDEX(前期规划!$BC$11:$BG$53,MATCH($B131,前期规划!$Q$11:$Q$53,0),MATCH(节奏预期!$B$123,前期规划!$BC$10:$BG$10,0))))</f>
        <v>62.5</v>
      </c>
      <c r="U131" s="137">
        <f>IF(I131=0,0,MIN(INDEX(前期规划!$C$48:$C$53,MATCH(U$5,前期规划!$B$48:$B$53,0)),INDEX(前期规划!$BC$11:$BG$53,MATCH($B131,前期规划!$Q$11:$Q$53,0),MATCH(节奏预期!$B$123,前期规划!$BC$10:$BG$10,0))))</f>
        <v>62.5</v>
      </c>
      <c r="V131" s="137">
        <f>IF(J131=0,0,MIN(INDEX(前期规划!$C$48:$C$53,MATCH(V$5,前期规划!$B$48:$B$53,0)),INDEX(前期规划!$BC$11:$BG$53,MATCH($B131,前期规划!$Q$11:$Q$53,0),MATCH(节奏预期!$B$123,前期规划!$BC$10:$BG$10,0))))</f>
        <v>0</v>
      </c>
      <c r="W131" s="109">
        <f>IF(Q131=0,0,IF(Q131&gt;MAX(装备突破!D$6:D$22),MAX(装备突破!D$6:D$22),IF(Q131=0,0,IF(Q131&lt;装备突破!D$6,0,IFERROR(MATCH(Q131,装备突破!D$6:D$22,0)-1,MATCH(Q131,装备突破!D$6:D$22,1))))))</f>
        <v>0</v>
      </c>
      <c r="X131" s="109">
        <f>IF(R131=0,0,IF(R131&gt;MAX(装备突破!E$6:E$22),MAX(装备突破!E$6:E$22),IF(R131=0,0,IF(R131&lt;装备突破!E$6,0,IFERROR(MATCH(R131,装备突破!E$6:E$22,0)-1,MATCH(R131,装备突破!E$6:E$22,1))))))</f>
        <v>0</v>
      </c>
      <c r="Y131" s="109">
        <f>IF(S131=0,0,IF(S131&gt;MAX(装备突破!F$6:F$22),MAX(装备突破!F$6:F$22),IF(S131=0,0,IF(S131&lt;装备突破!F$6,0,IFERROR(MATCH(S131,装备突破!F$6:F$22,0)-1,MATCH(S131,装备突破!F$6:F$22,1))))))</f>
        <v>0</v>
      </c>
      <c r="Z131" s="109">
        <f>IF(T131=0,0,IF(T131&gt;MAX(装备突破!G$6:G$22),MAX(装备突破!G$6:G$22),IF(T131=0,0,IF(T131&lt;装备突破!G$6,0,IFERROR(MATCH(T131,装备突破!G$6:G$22,0)-1,MATCH(T131,装备突破!G$6:G$22,1))))))</f>
        <v>6</v>
      </c>
      <c r="AA131" s="109">
        <f>IF(U131=0,0,IF(U131&gt;MAX(装备突破!H$6:H$22),MAX(装备突破!H$6:H$22),IF(U131=0,0,IF(U131&lt;装备突破!H$6,0,IFERROR(MATCH(U131,装备突破!H$6:H$22,0)-1,MATCH(U131,装备突破!H$6:H$22,1))))))</f>
        <v>6</v>
      </c>
      <c r="AB131" s="109">
        <f>IF(V131=0,0,IF(V131&gt;MAX(装备突破!I$6:I$22),MAX(装备突破!I$6:I$22),IF(V131=0,0,IF(V131&lt;装备突破!I$6,0,IFERROR(MATCH(V131,装备突破!I$6:I$22,0)-1,MATCH(V131,装备突破!I$6:I$22,1))))))</f>
        <v>0</v>
      </c>
    </row>
    <row r="132" spans="1:28" x14ac:dyDescent="0.15">
      <c r="A132" s="34">
        <v>10</v>
      </c>
      <c r="B132" s="76">
        <f t="shared" si="8"/>
        <v>210</v>
      </c>
      <c r="C132" s="70">
        <f t="shared" si="9"/>
        <v>30</v>
      </c>
      <c r="D132" s="97">
        <f>求节点(节奏总纲!$S$4:$S$163,节奏总纲!$O$4:$O$163,B132)</f>
        <v>86.804267332174788</v>
      </c>
      <c r="E132" s="97">
        <f>IF(SUM(F132:$J132)&gt;=INDEX(前期规划!$G$17:$K$17,MATCH($B$123,前期规划!$G$10:$K$10,0)),0,
IF(SUM(F132:$J132)+INDEX(前期规划!$Y$11:$BB$53,MATCH(节奏预期!$B132,前期规划!$Q$11:$Q$53,0),MATCH(节奏预期!$B$123&amp;节奏预期!E$5,前期规划!$Y$8:$BB$8,0))&gt;=INDEX(前期规划!$G$17:$K$17,MATCH($B$123,前期规划!$G$10:$K$10,0)),INDEX(前期规划!$G$17:$K$17,MATCH($B$123,前期规划!$G$10:$K$10,0))-SUM(F132:$J132),
INDEX(前期规划!$Y$11:$BB$53,MATCH(节奏预期!$B132,前期规划!$Q$11:$Q$53,0),MATCH(节奏预期!$B$123&amp;节奏预期!E$5,前期规划!$Y$8:$BB$8,0))))</f>
        <v>0</v>
      </c>
      <c r="F132" s="97">
        <f>IF(SUM(G132:$J132)&gt;=INDEX(前期规划!$G$17:$K$17,MATCH($B$123,前期规划!$G$10:$K$10,0)),0,
IF(SUM(G132:$J132)+INDEX(前期规划!$Y$11:$BB$53,MATCH(节奏预期!$B132,前期规划!$Q$11:$Q$53,0),MATCH(节奏预期!$B$123&amp;节奏预期!F$5,前期规划!$Y$8:$BB$8,0))&gt;=INDEX(前期规划!$G$17:$K$17,MATCH($B$123,前期规划!$G$10:$K$10,0)),INDEX(前期规划!$G$17:$K$17,MATCH($B$123,前期规划!$G$10:$K$10,0))-SUM(G132:$J132),
INDEX(前期规划!$Y$11:$BB$53,MATCH(节奏预期!$B132,前期规划!$Q$11:$Q$53,0),MATCH(节奏预期!$B$123&amp;节奏预期!F$5,前期规划!$Y$8:$BB$8,0))))</f>
        <v>0</v>
      </c>
      <c r="G132" s="97">
        <f>IF(SUM(H132:$J132)&gt;=INDEX(前期规划!$G$17:$K$17,MATCH($B$123,前期规划!$G$10:$K$10,0)),0,
IF(SUM(H132:$J132)+INDEX(前期规划!$Y$11:$BB$53,MATCH(节奏预期!$B132,前期规划!$Q$11:$Q$53,0),MATCH(节奏预期!$B$123&amp;节奏预期!G$5,前期规划!$Y$8:$BB$8,0))&gt;=INDEX(前期规划!$G$17:$K$17,MATCH($B$123,前期规划!$G$10:$K$10,0)),INDEX(前期规划!$G$17:$K$17,MATCH($B$123,前期规划!$G$10:$K$10,0))-SUM(H132:$J132),
INDEX(前期规划!$Y$11:$BB$53,MATCH(节奏预期!$B132,前期规划!$Q$11:$Q$53,0),MATCH(节奏预期!$B$123&amp;节奏预期!G$5,前期规划!$Y$8:$BB$8,0))))</f>
        <v>0</v>
      </c>
      <c r="H132" s="97">
        <f>IF(SUM(I132:$J132)&gt;=INDEX(前期规划!$G$17:$K$17,MATCH($B$123,前期规划!$G$10:$K$10,0)),0,
IF(SUM(I132:$J132)+INDEX(前期规划!$Y$11:$BB$53,MATCH(节奏预期!$B132,前期规划!$Q$11:$Q$53,0),MATCH(节奏预期!$B$123&amp;节奏预期!H$5,前期规划!$Y$8:$BB$8,0))&gt;=INDEX(前期规划!$G$17:$K$17,MATCH($B$123,前期规划!$G$10:$K$10,0)),INDEX(前期规划!$G$17:$K$17,MATCH($B$123,前期规划!$G$10:$K$10,0))-SUM(I132:$J132),
INDEX(前期规划!$Y$11:$BB$53,MATCH(节奏预期!$B132,前期规划!$Q$11:$Q$53,0),MATCH(节奏预期!$B$123&amp;节奏预期!H$5,前期规划!$Y$8:$BB$8,0))))</f>
        <v>18.75</v>
      </c>
      <c r="I132" s="97">
        <f>IF(SUM(J132:$J132)&gt;=INDEX(前期规划!$G$17:$K$17,MATCH($B$123,前期规划!$G$10:$K$10,0)),0,
IF(SUM(J132:$J132)+INDEX(前期规划!$Y$11:$BB$53,MATCH(节奏预期!$B132,前期规划!$Q$11:$Q$53,0),MATCH(节奏预期!$B$123&amp;节奏预期!I$5,前期规划!$Y$8:$BB$8,0))&gt;=INDEX(前期规划!$G$17:$K$17,MATCH($B$123,前期规划!$G$10:$K$10,0)),INDEX(前期规划!$G$17:$K$17,MATCH($B$123,前期规划!$G$10:$K$10,0))-SUM(J132:$J132),
INDEX(前期规划!$Y$11:$BB$53,MATCH(节奏预期!$B132,前期规划!$Q$11:$Q$53,0),MATCH(节奏预期!$B$123&amp;节奏预期!I$5,前期规划!$Y$8:$BB$8,0))))</f>
        <v>11.25</v>
      </c>
      <c r="J132" s="97">
        <f>INDEX(前期规划!$Y$11:$BB$53,MATCH(节奏预期!$B132,前期规划!$Q$11:$Q$53,0),MATCH(节奏预期!$B$123&amp;节奏预期!J$5,前期规划!$Y$8:$BB$8,0))</f>
        <v>0</v>
      </c>
      <c r="K132" s="24">
        <f>MIN(求节点(装备产销验证!$B$6:$B$165,装备产销验证!BZ$6:BZ$165,$D132)/40/IF(RIGHT(K$5,1)="+",1,(MAX(W$6:W132)+1)),1)</f>
        <v>1</v>
      </c>
      <c r="L132" s="24">
        <f>MIN(求节点(装备产销验证!$B$6:$B$165,装备产销验证!CA$6:CA$165,$D132)/40/IF(RIGHT(L$5,1)="+",1,(MAX(X$6:X132)+1)),1)</f>
        <v>0.98766944185105232</v>
      </c>
      <c r="M132" s="24">
        <f>MIN(求节点(装备产销验证!$B$6:$B$165,装备产销验证!CB$6:CB$165,$D132)/40/IF(RIGHT(M$5,1)="+",1,(MAX(Y$6:Y132)+1)),1)</f>
        <v>0.3999405446199526</v>
      </c>
      <c r="N132" s="24">
        <f>MIN(求节点(装备产销验证!$B$6:$B$165,装备产销验证!CC$6:CC$165,$D132)/40/IF(RIGHT(N$5,1)="+",1,(MAX(Z$6:Z132)+1)),1)</f>
        <v>0.85911358807658866</v>
      </c>
      <c r="O132" s="24">
        <f>MIN(求节点(装备产销验证!$B$6:$B$165,装备产销验证!CD$6:CD$165,$D132)/40/IF(RIGHT(O$5,1)="+",1,(MAX(AA$6:AA132)+1)),1)</f>
        <v>0.14589627227252006</v>
      </c>
      <c r="P132" s="24">
        <f>MIN(求节点(装备产销验证!$B$6:$B$165,装备产销验证!CE$6:CE$165,$D132)/40/IF(RIGHT(P$5,1)="+",1,(MAX(AB$6:AB132)+1)),1)</f>
        <v>0.23278980762599039</v>
      </c>
      <c r="Q132" s="137">
        <f>IF(E132=0,0,MIN(INDEX(前期规划!$C$48:$C$53,MATCH(Q$5,前期规划!$B$48:$B$53,0)),INDEX(前期规划!$BC$11:$BG$53,MATCH($B132,前期规划!$Q$11:$Q$53,0),MATCH(节奏预期!$B$123,前期规划!$BC$10:$BG$10,0))))</f>
        <v>0</v>
      </c>
      <c r="R132" s="137">
        <f>IF(F132=0,0,MIN(INDEX(前期规划!$C$48:$C$53,MATCH(R$5,前期规划!$B$48:$B$53,0)),INDEX(前期规划!$BC$11:$BG$53,MATCH($B132,前期规划!$Q$11:$Q$53,0),MATCH(节奏预期!$B$123,前期规划!$BC$10:$BG$10,0))))</f>
        <v>0</v>
      </c>
      <c r="S132" s="137">
        <f>IF(G132=0,0,MIN(INDEX(前期规划!$C$48:$C$53,MATCH(S$5,前期规划!$B$48:$B$53,0)),INDEX(前期规划!$BC$11:$BG$53,MATCH($B132,前期规划!$Q$11:$Q$53,0),MATCH(节奏预期!$B$123,前期规划!$BC$10:$BG$10,0))))</f>
        <v>0</v>
      </c>
      <c r="T132" s="137">
        <f>IF(H132=0,0,MIN(INDEX(前期规划!$C$48:$C$53,MATCH(T$5,前期规划!$B$48:$B$53,0)),INDEX(前期规划!$BC$11:$BG$53,MATCH($B132,前期规划!$Q$11:$Q$53,0),MATCH(节奏预期!$B$123,前期规划!$BC$10:$BG$10,0))))</f>
        <v>66.25</v>
      </c>
      <c r="U132" s="137">
        <f>IF(I132=0,0,MIN(INDEX(前期规划!$C$48:$C$53,MATCH(U$5,前期规划!$B$48:$B$53,0)),INDEX(前期规划!$BC$11:$BG$53,MATCH($B132,前期规划!$Q$11:$Q$53,0),MATCH(节奏预期!$B$123,前期规划!$BC$10:$BG$10,0))))</f>
        <v>66.25</v>
      </c>
      <c r="V132" s="137">
        <f>IF(J132=0,0,MIN(INDEX(前期规划!$C$48:$C$53,MATCH(V$5,前期规划!$B$48:$B$53,0)),INDEX(前期规划!$BC$11:$BG$53,MATCH($B132,前期规划!$Q$11:$Q$53,0),MATCH(节奏预期!$B$123,前期规划!$BC$10:$BG$10,0))))</f>
        <v>0</v>
      </c>
      <c r="W132" s="109">
        <f>IF(Q132=0,0,IF(Q132&gt;MAX(装备突破!D$6:D$22),MAX(装备突破!D$6:D$22),IF(Q132=0,0,IF(Q132&lt;装备突破!D$6,0,IFERROR(MATCH(Q132,装备突破!D$6:D$22,0)-1,MATCH(Q132,装备突破!D$6:D$22,1))))))</f>
        <v>0</v>
      </c>
      <c r="X132" s="109">
        <f>IF(R132=0,0,IF(R132&gt;MAX(装备突破!E$6:E$22),MAX(装备突破!E$6:E$22),IF(R132=0,0,IF(R132&lt;装备突破!E$6,0,IFERROR(MATCH(R132,装备突破!E$6:E$22,0)-1,MATCH(R132,装备突破!E$6:E$22,1))))))</f>
        <v>0</v>
      </c>
      <c r="Y132" s="109">
        <f>IF(S132=0,0,IF(S132&gt;MAX(装备突破!F$6:F$22),MAX(装备突破!F$6:F$22),IF(S132=0,0,IF(S132&lt;装备突破!F$6,0,IFERROR(MATCH(S132,装备突破!F$6:F$22,0)-1,MATCH(S132,装备突破!F$6:F$22,1))))))</f>
        <v>0</v>
      </c>
      <c r="Z132" s="109">
        <f>IF(T132=0,0,IF(T132&gt;MAX(装备突破!G$6:G$22),MAX(装备突破!G$6:G$22),IF(T132=0,0,IF(T132&lt;装备突破!G$6,0,IFERROR(MATCH(T132,装备突破!G$6:G$22,0)-1,MATCH(T132,装备突破!G$6:G$22,1))))))</f>
        <v>6</v>
      </c>
      <c r="AA132" s="109">
        <f>IF(U132=0,0,IF(U132&gt;MAX(装备突破!H$6:H$22),MAX(装备突破!H$6:H$22),IF(U132=0,0,IF(U132&lt;装备突破!H$6,0,IFERROR(MATCH(U132,装备突破!H$6:H$22,0)-1,MATCH(U132,装备突破!H$6:H$22,1))))))</f>
        <v>6</v>
      </c>
      <c r="AB132" s="109">
        <f>IF(V132=0,0,IF(V132&gt;MAX(装备突破!I$6:I$22),MAX(装备突破!I$6:I$22),IF(V132=0,0,IF(V132&lt;装备突破!I$6,0,IFERROR(MATCH(V132,装备突破!I$6:I$22,0)-1,MATCH(V132,装备突破!I$6:I$22,1))))))</f>
        <v>0</v>
      </c>
    </row>
    <row r="133" spans="1:28" x14ac:dyDescent="0.15">
      <c r="A133" s="34">
        <v>11</v>
      </c>
      <c r="B133" s="76">
        <f t="shared" si="8"/>
        <v>240</v>
      </c>
      <c r="C133" s="70">
        <f t="shared" si="9"/>
        <v>30</v>
      </c>
      <c r="D133" s="97">
        <f>求节点(节奏总纲!$S$4:$S$163,节奏总纲!$O$4:$O$163,B133)</f>
        <v>88.978258962579233</v>
      </c>
      <c r="E133" s="97">
        <f>IF(SUM(F133:$J133)&gt;=INDEX(前期规划!$G$17:$K$17,MATCH($B$123,前期规划!$G$10:$K$10,0)),0,
IF(SUM(F133:$J133)+INDEX(前期规划!$Y$11:$BB$53,MATCH(节奏预期!$B133,前期规划!$Q$11:$Q$53,0),MATCH(节奏预期!$B$123&amp;节奏预期!E$5,前期规划!$Y$8:$BB$8,0))&gt;=INDEX(前期规划!$G$17:$K$17,MATCH($B$123,前期规划!$G$10:$K$10,0)),INDEX(前期规划!$G$17:$K$17,MATCH($B$123,前期规划!$G$10:$K$10,0))-SUM(F133:$J133),
INDEX(前期规划!$Y$11:$BB$53,MATCH(节奏预期!$B133,前期规划!$Q$11:$Q$53,0),MATCH(节奏预期!$B$123&amp;节奏预期!E$5,前期规划!$Y$8:$BB$8,0))))</f>
        <v>0</v>
      </c>
      <c r="F133" s="97">
        <f>IF(SUM(G133:$J133)&gt;=INDEX(前期规划!$G$17:$K$17,MATCH($B$123,前期规划!$G$10:$K$10,0)),0,
IF(SUM(G133:$J133)+INDEX(前期规划!$Y$11:$BB$53,MATCH(节奏预期!$B133,前期规划!$Q$11:$Q$53,0),MATCH(节奏预期!$B$123&amp;节奏预期!F$5,前期规划!$Y$8:$BB$8,0))&gt;=INDEX(前期规划!$G$17:$K$17,MATCH($B$123,前期规划!$G$10:$K$10,0)),INDEX(前期规划!$G$17:$K$17,MATCH($B$123,前期规划!$G$10:$K$10,0))-SUM(G133:$J133),
INDEX(前期规划!$Y$11:$BB$53,MATCH(节奏预期!$B133,前期规划!$Q$11:$Q$53,0),MATCH(节奏预期!$B$123&amp;节奏预期!F$5,前期规划!$Y$8:$BB$8,0))))</f>
        <v>0</v>
      </c>
      <c r="G133" s="97">
        <f>IF(SUM(H133:$J133)&gt;=INDEX(前期规划!$G$17:$K$17,MATCH($B$123,前期规划!$G$10:$K$10,0)),0,
IF(SUM(H133:$J133)+INDEX(前期规划!$Y$11:$BB$53,MATCH(节奏预期!$B133,前期规划!$Q$11:$Q$53,0),MATCH(节奏预期!$B$123&amp;节奏预期!G$5,前期规划!$Y$8:$BB$8,0))&gt;=INDEX(前期规划!$G$17:$K$17,MATCH($B$123,前期规划!$G$10:$K$10,0)),INDEX(前期规划!$G$17:$K$17,MATCH($B$123,前期规划!$G$10:$K$10,0))-SUM(H133:$J133),
INDEX(前期规划!$Y$11:$BB$53,MATCH(节奏预期!$B133,前期规划!$Q$11:$Q$53,0),MATCH(节奏预期!$B$123&amp;节奏预期!G$5,前期规划!$Y$8:$BB$8,0))))</f>
        <v>0</v>
      </c>
      <c r="H133" s="97">
        <f>IF(SUM(I133:$J133)&gt;=INDEX(前期规划!$G$17:$K$17,MATCH($B$123,前期规划!$G$10:$K$10,0)),0,
IF(SUM(I133:$J133)+INDEX(前期规划!$Y$11:$BB$53,MATCH(节奏预期!$B133,前期规划!$Q$11:$Q$53,0),MATCH(节奏预期!$B$123&amp;节奏预期!H$5,前期规划!$Y$8:$BB$8,0))&gt;=INDEX(前期规划!$G$17:$K$17,MATCH($B$123,前期规划!$G$10:$K$10,0)),INDEX(前期规划!$G$17:$K$17,MATCH($B$123,前期规划!$G$10:$K$10,0))-SUM(I133:$J133),
INDEX(前期规划!$Y$11:$BB$53,MATCH(节奏预期!$B133,前期规划!$Q$11:$Q$53,0),MATCH(节奏预期!$B$123&amp;节奏预期!H$5,前期规划!$Y$8:$BB$8,0))))</f>
        <v>15</v>
      </c>
      <c r="I133" s="97">
        <f>IF(SUM(J133:$J133)&gt;=INDEX(前期规划!$G$17:$K$17,MATCH($B$123,前期规划!$G$10:$K$10,0)),0,
IF(SUM(J133:$J133)+INDEX(前期规划!$Y$11:$BB$53,MATCH(节奏预期!$B133,前期规划!$Q$11:$Q$53,0),MATCH(节奏预期!$B$123&amp;节奏预期!I$5,前期规划!$Y$8:$BB$8,0))&gt;=INDEX(前期规划!$G$17:$K$17,MATCH($B$123,前期规划!$G$10:$K$10,0)),INDEX(前期规划!$G$17:$K$17,MATCH($B$123,前期规划!$G$10:$K$10,0))-SUM(J133:$J133),
INDEX(前期规划!$Y$11:$BB$53,MATCH(节奏预期!$B133,前期规划!$Q$11:$Q$53,0),MATCH(节奏预期!$B$123&amp;节奏预期!I$5,前期规划!$Y$8:$BB$8,0))))</f>
        <v>15</v>
      </c>
      <c r="J133" s="97">
        <f>INDEX(前期规划!$Y$11:$BB$53,MATCH(节奏预期!$B133,前期规划!$Q$11:$Q$53,0),MATCH(节奏预期!$B$123&amp;节奏预期!J$5,前期规划!$Y$8:$BB$8,0))</f>
        <v>0</v>
      </c>
      <c r="K133" s="24">
        <f>MIN(求节点(装备产销验证!$B$6:$B$165,装备产销验证!BZ$6:BZ$165,$D133)/40/IF(RIGHT(K$5,1)="+",1,(MAX(W$6:W133)+1)),1)</f>
        <v>1</v>
      </c>
      <c r="L133" s="24">
        <f>MIN(求节点(装备产销验证!$B$6:$B$165,装备产销验证!CA$6:CA$165,$D133)/40/IF(RIGHT(L$5,1)="+",1,(MAX(X$6:X133)+1)),1)</f>
        <v>1</v>
      </c>
      <c r="M133" s="24">
        <f>MIN(求节点(装备产销验证!$B$6:$B$165,装备产销验证!CB$6:CB$165,$D133)/40/IF(RIGHT(M$5,1)="+",1,(MAX(Y$6:Y133)+1)),1)</f>
        <v>0.48102822334529727</v>
      </c>
      <c r="N133" s="24">
        <f>MIN(求节点(装备产销验证!$B$6:$B$165,装备产销验证!CC$6:CC$165,$D133)/40/IF(RIGHT(N$5,1)="+",1,(MAX(Z$6:Z133)+1)),1)</f>
        <v>1</v>
      </c>
      <c r="O133" s="24">
        <f>MIN(求节点(装备产销验证!$B$6:$B$165,装备产销验证!CD$6:CD$165,$D133)/40/IF(RIGHT(O$5,1)="+",1,(MAX(AA$6:AA133)+1)),1)</f>
        <v>0.17453076031965981</v>
      </c>
      <c r="P133" s="24">
        <f>MIN(求节点(装备产销验证!$B$6:$B$165,装备产销验证!CE$6:CE$165,$D133)/40/IF(RIGHT(P$5,1)="+",1,(MAX(AB$6:AB133)+1)),1)</f>
        <v>0.2933606078336492</v>
      </c>
      <c r="Q133" s="137">
        <f>IF(E133=0,0,MIN(INDEX(前期规划!$C$48:$C$53,MATCH(Q$5,前期规划!$B$48:$B$53,0)),INDEX(前期规划!$BC$11:$BG$53,MATCH($B133,前期规划!$Q$11:$Q$53,0),MATCH(节奏预期!$B$123,前期规划!$BC$10:$BG$10,0))))</f>
        <v>0</v>
      </c>
      <c r="R133" s="137">
        <f>IF(F133=0,0,MIN(INDEX(前期规划!$C$48:$C$53,MATCH(R$5,前期规划!$B$48:$B$53,0)),INDEX(前期规划!$BC$11:$BG$53,MATCH($B133,前期规划!$Q$11:$Q$53,0),MATCH(节奏预期!$B$123,前期规划!$BC$10:$BG$10,0))))</f>
        <v>0</v>
      </c>
      <c r="S133" s="137">
        <f>IF(G133=0,0,MIN(INDEX(前期规划!$C$48:$C$53,MATCH(S$5,前期规划!$B$48:$B$53,0)),INDEX(前期规划!$BC$11:$BG$53,MATCH($B133,前期规划!$Q$11:$Q$53,0),MATCH(节奏预期!$B$123,前期规划!$BC$10:$BG$10,0))))</f>
        <v>0</v>
      </c>
      <c r="T133" s="137">
        <f>IF(H133=0,0,MIN(INDEX(前期规划!$C$48:$C$53,MATCH(T$5,前期规划!$B$48:$B$53,0)),INDEX(前期规划!$BC$11:$BG$53,MATCH($B133,前期规划!$Q$11:$Q$53,0),MATCH(节奏预期!$B$123,前期规划!$BC$10:$BG$10,0))))</f>
        <v>70</v>
      </c>
      <c r="U133" s="137">
        <f>IF(I133=0,0,MIN(INDEX(前期规划!$C$48:$C$53,MATCH(U$5,前期规划!$B$48:$B$53,0)),INDEX(前期规划!$BC$11:$BG$53,MATCH($B133,前期规划!$Q$11:$Q$53,0),MATCH(节奏预期!$B$123,前期规划!$BC$10:$BG$10,0))))</f>
        <v>70</v>
      </c>
      <c r="V133" s="137">
        <f>IF(J133=0,0,MIN(INDEX(前期规划!$C$48:$C$53,MATCH(V$5,前期规划!$B$48:$B$53,0)),INDEX(前期规划!$BC$11:$BG$53,MATCH($B133,前期规划!$Q$11:$Q$53,0),MATCH(节奏预期!$B$123,前期规划!$BC$10:$BG$10,0))))</f>
        <v>0</v>
      </c>
      <c r="W133" s="109">
        <f>IF(Q133=0,0,IF(Q133&gt;MAX(装备突破!D$6:D$22),MAX(装备突破!D$6:D$22),IF(Q133=0,0,IF(Q133&lt;装备突破!D$6,0,IFERROR(MATCH(Q133,装备突破!D$6:D$22,0)-1,MATCH(Q133,装备突破!D$6:D$22,1))))))</f>
        <v>0</v>
      </c>
      <c r="X133" s="109">
        <f>IF(R133=0,0,IF(R133&gt;MAX(装备突破!E$6:E$22),MAX(装备突破!E$6:E$22),IF(R133=0,0,IF(R133&lt;装备突破!E$6,0,IFERROR(MATCH(R133,装备突破!E$6:E$22,0)-1,MATCH(R133,装备突破!E$6:E$22,1))))))</f>
        <v>0</v>
      </c>
      <c r="Y133" s="109">
        <f>IF(S133=0,0,IF(S133&gt;MAX(装备突破!F$6:F$22),MAX(装备突破!F$6:F$22),IF(S133=0,0,IF(S133&lt;装备突破!F$6,0,IFERROR(MATCH(S133,装备突破!F$6:F$22,0)-1,MATCH(S133,装备突破!F$6:F$22,1))))))</f>
        <v>0</v>
      </c>
      <c r="Z133" s="109">
        <f>IF(T133=0,0,IF(T133&gt;MAX(装备突破!G$6:G$22),MAX(装备突破!G$6:G$22),IF(T133=0,0,IF(T133&lt;装备突破!G$6,0,IFERROR(MATCH(T133,装备突破!G$6:G$22,0)-1,MATCH(T133,装备突破!G$6:G$22,1))))))</f>
        <v>6</v>
      </c>
      <c r="AA133" s="109">
        <f>IF(U133=0,0,IF(U133&gt;MAX(装备突破!H$6:H$22),MAX(装备突破!H$6:H$22),IF(U133=0,0,IF(U133&lt;装备突破!H$6,0,IFERROR(MATCH(U133,装备突破!H$6:H$22,0)-1,MATCH(U133,装备突破!H$6:H$22,1))))))</f>
        <v>6</v>
      </c>
      <c r="AB133" s="109">
        <f>IF(V133=0,0,IF(V133&gt;MAX(装备突破!I$6:I$22),MAX(装备突破!I$6:I$22),IF(V133=0,0,IF(V133&lt;装备突破!I$6,0,IFERROR(MATCH(V133,装备突破!I$6:I$22,0)-1,MATCH(V133,装备突破!I$6:I$22,1))))))</f>
        <v>0</v>
      </c>
    </row>
    <row r="134" spans="1:28" x14ac:dyDescent="0.15">
      <c r="A134" s="34">
        <v>12</v>
      </c>
      <c r="B134" s="76">
        <f t="shared" si="8"/>
        <v>270</v>
      </c>
      <c r="C134" s="70">
        <f t="shared" si="9"/>
        <v>30</v>
      </c>
      <c r="D134" s="97">
        <f>求节点(节奏总纲!$S$4:$S$163,节奏总纲!$O$4:$O$163,B134)</f>
        <v>90.852534040676616</v>
      </c>
      <c r="E134" s="97">
        <f>IF(SUM(F134:$J134)&gt;=INDEX(前期规划!$G$17:$K$17,MATCH($B$123,前期规划!$G$10:$K$10,0)),0,
IF(SUM(F134:$J134)+INDEX(前期规划!$Y$11:$BB$53,MATCH(节奏预期!$B134,前期规划!$Q$11:$Q$53,0),MATCH(节奏预期!$B$123&amp;节奏预期!E$5,前期规划!$Y$8:$BB$8,0))&gt;=INDEX(前期规划!$G$17:$K$17,MATCH($B$123,前期规划!$G$10:$K$10,0)),INDEX(前期规划!$G$17:$K$17,MATCH($B$123,前期规划!$G$10:$K$10,0))-SUM(F134:$J134),
INDEX(前期规划!$Y$11:$BB$53,MATCH(节奏预期!$B134,前期规划!$Q$11:$Q$53,0),MATCH(节奏预期!$B$123&amp;节奏预期!E$5,前期规划!$Y$8:$BB$8,0))))</f>
        <v>0</v>
      </c>
      <c r="F134" s="97">
        <f>IF(SUM(G134:$J134)&gt;=INDEX(前期规划!$G$17:$K$17,MATCH($B$123,前期规划!$G$10:$K$10,0)),0,
IF(SUM(G134:$J134)+INDEX(前期规划!$Y$11:$BB$53,MATCH(节奏预期!$B134,前期规划!$Q$11:$Q$53,0),MATCH(节奏预期!$B$123&amp;节奏预期!F$5,前期规划!$Y$8:$BB$8,0))&gt;=INDEX(前期规划!$G$17:$K$17,MATCH($B$123,前期规划!$G$10:$K$10,0)),INDEX(前期规划!$G$17:$K$17,MATCH($B$123,前期规划!$G$10:$K$10,0))-SUM(G134:$J134),
INDEX(前期规划!$Y$11:$BB$53,MATCH(节奏预期!$B134,前期规划!$Q$11:$Q$53,0),MATCH(节奏预期!$B$123&amp;节奏预期!F$5,前期规划!$Y$8:$BB$8,0))))</f>
        <v>0</v>
      </c>
      <c r="G134" s="97">
        <f>IF(SUM(H134:$J134)&gt;=INDEX(前期规划!$G$17:$K$17,MATCH($B$123,前期规划!$G$10:$K$10,0)),0,
IF(SUM(H134:$J134)+INDEX(前期规划!$Y$11:$BB$53,MATCH(节奏预期!$B134,前期规划!$Q$11:$Q$53,0),MATCH(节奏预期!$B$123&amp;节奏预期!G$5,前期规划!$Y$8:$BB$8,0))&gt;=INDEX(前期规划!$G$17:$K$17,MATCH($B$123,前期规划!$G$10:$K$10,0)),INDEX(前期规划!$G$17:$K$17,MATCH($B$123,前期规划!$G$10:$K$10,0))-SUM(H134:$J134),
INDEX(前期规划!$Y$11:$BB$53,MATCH(节奏预期!$B134,前期规划!$Q$11:$Q$53,0),MATCH(节奏预期!$B$123&amp;节奏预期!G$5,前期规划!$Y$8:$BB$8,0))))</f>
        <v>0</v>
      </c>
      <c r="H134" s="97">
        <f>IF(SUM(I134:$J134)&gt;=INDEX(前期规划!$G$17:$K$17,MATCH($B$123,前期规划!$G$10:$K$10,0)),0,
IF(SUM(I134:$J134)+INDEX(前期规划!$Y$11:$BB$53,MATCH(节奏预期!$B134,前期规划!$Q$11:$Q$53,0),MATCH(节奏预期!$B$123&amp;节奏预期!H$5,前期规划!$Y$8:$BB$8,0))&gt;=INDEX(前期规划!$G$17:$K$17,MATCH($B$123,前期规划!$G$10:$K$10,0)),INDEX(前期规划!$G$17:$K$17,MATCH($B$123,前期规划!$G$10:$K$10,0))-SUM(I134:$J134),
INDEX(前期规划!$Y$11:$BB$53,MATCH(节奏预期!$B134,前期规划!$Q$11:$Q$53,0),MATCH(节奏预期!$B$123&amp;节奏预期!H$5,前期规划!$Y$8:$BB$8,0))))</f>
        <v>11.25</v>
      </c>
      <c r="I134" s="97">
        <f>IF(SUM(J134:$J134)&gt;=INDEX(前期规划!$G$17:$K$17,MATCH($B$123,前期规划!$G$10:$K$10,0)),0,
IF(SUM(J134:$J134)+INDEX(前期规划!$Y$11:$BB$53,MATCH(节奏预期!$B134,前期规划!$Q$11:$Q$53,0),MATCH(节奏预期!$B$123&amp;节奏预期!I$5,前期规划!$Y$8:$BB$8,0))&gt;=INDEX(前期规划!$G$17:$K$17,MATCH($B$123,前期规划!$G$10:$K$10,0)),INDEX(前期规划!$G$17:$K$17,MATCH($B$123,前期规划!$G$10:$K$10,0))-SUM(J134:$J134),
INDEX(前期规划!$Y$11:$BB$53,MATCH(节奏预期!$B134,前期规划!$Q$11:$Q$53,0),MATCH(节奏预期!$B$123&amp;节奏预期!I$5,前期规划!$Y$8:$BB$8,0))))</f>
        <v>18.75</v>
      </c>
      <c r="J134" s="97">
        <f>INDEX(前期规划!$Y$11:$BB$53,MATCH(节奏预期!$B134,前期规划!$Q$11:$Q$53,0),MATCH(节奏预期!$B$123&amp;节奏预期!J$5,前期规划!$Y$8:$BB$8,0))</f>
        <v>0</v>
      </c>
      <c r="K134" s="24">
        <f>MIN(求节点(装备产销验证!$B$6:$B$165,装备产销验证!BZ$6:BZ$165,$D134)/40/IF(RIGHT(K$5,1)="+",1,(MAX(W$6:W134)+1)),1)</f>
        <v>1</v>
      </c>
      <c r="L134" s="24">
        <f>MIN(求节点(装备产销验证!$B$6:$B$165,装备产销验证!CA$6:CA$165,$D134)/40/IF(RIGHT(L$5,1)="+",1,(MAX(X$6:X134)+1)),1)</f>
        <v>1</v>
      </c>
      <c r="M134" s="24">
        <f>MIN(求节点(装备产销验证!$B$6:$B$165,装备产销验证!CB$6:CB$165,$D134)/40/IF(RIGHT(M$5,1)="+",1,(MAX(Y$6:Y134)+1)),1)</f>
        <v>0.56433242194697342</v>
      </c>
      <c r="N134" s="24">
        <f>MIN(求节点(装备产销验证!$B$6:$B$165,装备产销验证!CC$6:CC$165,$D134)/40/IF(RIGHT(N$5,1)="+",1,(MAX(Z$6:Z134)+1)),1)</f>
        <v>1</v>
      </c>
      <c r="O134" s="24">
        <f>MIN(求节点(装备产销验证!$B$6:$B$165,装备产销验证!CD$6:CD$165,$D134)/40/IF(RIGHT(O$5,1)="+",1,(MAX(AA$6:AA134)+1)),1)</f>
        <v>0.20344634477626805</v>
      </c>
      <c r="P134" s="24">
        <f>MIN(求节点(装备产销验证!$B$6:$B$165,装备产销验证!CE$6:CE$165,$D134)/40/IF(RIGHT(P$5,1)="+",1,(MAX(AB$6:AB134)+1)),1)</f>
        <v>0.35461984126320684</v>
      </c>
      <c r="Q134" s="137">
        <f>IF(E134=0,0,MIN(INDEX(前期规划!$C$48:$C$53,MATCH(Q$5,前期规划!$B$48:$B$53,0)),INDEX(前期规划!$BC$11:$BG$53,MATCH($B134,前期规划!$Q$11:$Q$53,0),MATCH(节奏预期!$B$123,前期规划!$BC$10:$BG$10,0))))</f>
        <v>0</v>
      </c>
      <c r="R134" s="137">
        <f>IF(F134=0,0,MIN(INDEX(前期规划!$C$48:$C$53,MATCH(R$5,前期规划!$B$48:$B$53,0)),INDEX(前期规划!$BC$11:$BG$53,MATCH($B134,前期规划!$Q$11:$Q$53,0),MATCH(节奏预期!$B$123,前期规划!$BC$10:$BG$10,0))))</f>
        <v>0</v>
      </c>
      <c r="S134" s="137">
        <f>IF(G134=0,0,MIN(INDEX(前期规划!$C$48:$C$53,MATCH(S$5,前期规划!$B$48:$B$53,0)),INDEX(前期规划!$BC$11:$BG$53,MATCH($B134,前期规划!$Q$11:$Q$53,0),MATCH(节奏预期!$B$123,前期规划!$BC$10:$BG$10,0))))</f>
        <v>0</v>
      </c>
      <c r="T134" s="137">
        <f>IF(H134=0,0,MIN(INDEX(前期规划!$C$48:$C$53,MATCH(T$5,前期规划!$B$48:$B$53,0)),INDEX(前期规划!$BC$11:$BG$53,MATCH($B134,前期规划!$Q$11:$Q$53,0),MATCH(节奏预期!$B$123,前期规划!$BC$10:$BG$10,0))))</f>
        <v>73.75</v>
      </c>
      <c r="U134" s="137">
        <f>IF(I134=0,0,MIN(INDEX(前期规划!$C$48:$C$53,MATCH(U$5,前期规划!$B$48:$B$53,0)),INDEX(前期规划!$BC$11:$BG$53,MATCH($B134,前期规划!$Q$11:$Q$53,0),MATCH(节奏预期!$B$123,前期规划!$BC$10:$BG$10,0))))</f>
        <v>73.75</v>
      </c>
      <c r="V134" s="137">
        <f>IF(J134=0,0,MIN(INDEX(前期规划!$C$48:$C$53,MATCH(V$5,前期规划!$B$48:$B$53,0)),INDEX(前期规划!$BC$11:$BG$53,MATCH($B134,前期规划!$Q$11:$Q$53,0),MATCH(节奏预期!$B$123,前期规划!$BC$10:$BG$10,0))))</f>
        <v>0</v>
      </c>
      <c r="W134" s="109">
        <f>IF(Q134=0,0,IF(Q134&gt;MAX(装备突破!D$6:D$22),MAX(装备突破!D$6:D$22),IF(Q134=0,0,IF(Q134&lt;装备突破!D$6,0,IFERROR(MATCH(Q134,装备突破!D$6:D$22,0)-1,MATCH(Q134,装备突破!D$6:D$22,1))))))</f>
        <v>0</v>
      </c>
      <c r="X134" s="109">
        <f>IF(R134=0,0,IF(R134&gt;MAX(装备突破!E$6:E$22),MAX(装备突破!E$6:E$22),IF(R134=0,0,IF(R134&lt;装备突破!E$6,0,IFERROR(MATCH(R134,装备突破!E$6:E$22,0)-1,MATCH(R134,装备突破!E$6:E$22,1))))))</f>
        <v>0</v>
      </c>
      <c r="Y134" s="109">
        <f>IF(S134=0,0,IF(S134&gt;MAX(装备突破!F$6:F$22),MAX(装备突破!F$6:F$22),IF(S134=0,0,IF(S134&lt;装备突破!F$6,0,IFERROR(MATCH(S134,装备突破!F$6:F$22,0)-1,MATCH(S134,装备突破!F$6:F$22,1))))))</f>
        <v>0</v>
      </c>
      <c r="Z134" s="109">
        <f>IF(T134=0,0,IF(T134&gt;MAX(装备突破!G$6:G$22),MAX(装备突破!G$6:G$22),IF(T134=0,0,IF(T134&lt;装备突破!G$6,0,IFERROR(MATCH(T134,装备突破!G$6:G$22,0)-1,MATCH(T134,装备突破!G$6:G$22,1))))))</f>
        <v>7</v>
      </c>
      <c r="AA134" s="109">
        <f>IF(U134=0,0,IF(U134&gt;MAX(装备突破!H$6:H$22),MAX(装备突破!H$6:H$22),IF(U134=0,0,IF(U134&lt;装备突破!H$6,0,IFERROR(MATCH(U134,装备突破!H$6:H$22,0)-1,MATCH(U134,装备突破!H$6:H$22,1))))))</f>
        <v>7</v>
      </c>
      <c r="AB134" s="109">
        <f>IF(V134=0,0,IF(V134&gt;MAX(装备突破!I$6:I$22),MAX(装备突破!I$6:I$22),IF(V134=0,0,IF(V134&lt;装备突破!I$6,0,IFERROR(MATCH(V134,装备突破!I$6:I$22,0)-1,MATCH(V134,装备突破!I$6:I$22,1))))))</f>
        <v>0</v>
      </c>
    </row>
    <row r="135" spans="1:28" s="37" customFormat="1" x14ac:dyDescent="0.15">
      <c r="A135" s="34">
        <v>13</v>
      </c>
      <c r="B135" s="76">
        <f t="shared" si="8"/>
        <v>300</v>
      </c>
      <c r="C135" s="70">
        <f t="shared" si="9"/>
        <v>30</v>
      </c>
      <c r="D135" s="97">
        <f>求节点(节奏总纲!$S$4:$S$163,节奏总纲!$O$4:$O$163,B135)</f>
        <v>92.422409073065808</v>
      </c>
      <c r="E135" s="97">
        <f>IF(SUM(F135:$J135)&gt;=INDEX(前期规划!$G$17:$K$17,MATCH($B$123,前期规划!$G$10:$K$10,0)),0,
IF(SUM(F135:$J135)+INDEX(前期规划!$Y$11:$BB$53,MATCH(节奏预期!$B135,前期规划!$Q$11:$Q$53,0),MATCH(节奏预期!$B$123&amp;节奏预期!E$5,前期规划!$Y$8:$BB$8,0))&gt;=INDEX(前期规划!$G$17:$K$17,MATCH($B$123,前期规划!$G$10:$K$10,0)),INDEX(前期规划!$G$17:$K$17,MATCH($B$123,前期规划!$G$10:$K$10,0))-SUM(F135:$J135),
INDEX(前期规划!$Y$11:$BB$53,MATCH(节奏预期!$B135,前期规划!$Q$11:$Q$53,0),MATCH(节奏预期!$B$123&amp;节奏预期!E$5,前期规划!$Y$8:$BB$8,0))))</f>
        <v>0</v>
      </c>
      <c r="F135" s="97">
        <f>IF(SUM(G135:$J135)&gt;=INDEX(前期规划!$G$17:$K$17,MATCH($B$123,前期规划!$G$10:$K$10,0)),0,
IF(SUM(G135:$J135)+INDEX(前期规划!$Y$11:$BB$53,MATCH(节奏预期!$B135,前期规划!$Q$11:$Q$53,0),MATCH(节奏预期!$B$123&amp;节奏预期!F$5,前期规划!$Y$8:$BB$8,0))&gt;=INDEX(前期规划!$G$17:$K$17,MATCH($B$123,前期规划!$G$10:$K$10,0)),INDEX(前期规划!$G$17:$K$17,MATCH($B$123,前期规划!$G$10:$K$10,0))-SUM(G135:$J135),
INDEX(前期规划!$Y$11:$BB$53,MATCH(节奏预期!$B135,前期规划!$Q$11:$Q$53,0),MATCH(节奏预期!$B$123&amp;节奏预期!F$5,前期规划!$Y$8:$BB$8,0))))</f>
        <v>0</v>
      </c>
      <c r="G135" s="97">
        <f>IF(SUM(H135:$J135)&gt;=INDEX(前期规划!$G$17:$K$17,MATCH($B$123,前期规划!$G$10:$K$10,0)),0,
IF(SUM(H135:$J135)+INDEX(前期规划!$Y$11:$BB$53,MATCH(节奏预期!$B135,前期规划!$Q$11:$Q$53,0),MATCH(节奏预期!$B$123&amp;节奏预期!G$5,前期规划!$Y$8:$BB$8,0))&gt;=INDEX(前期规划!$G$17:$K$17,MATCH($B$123,前期规划!$G$10:$K$10,0)),INDEX(前期规划!$G$17:$K$17,MATCH($B$123,前期规划!$G$10:$K$10,0))-SUM(H135:$J135),
INDEX(前期规划!$Y$11:$BB$53,MATCH(节奏预期!$B135,前期规划!$Q$11:$Q$53,0),MATCH(节奏预期!$B$123&amp;节奏预期!G$5,前期规划!$Y$8:$BB$8,0))))</f>
        <v>0</v>
      </c>
      <c r="H135" s="97">
        <f>IF(SUM(I135:$J135)&gt;=INDEX(前期规划!$G$17:$K$17,MATCH($B$123,前期规划!$G$10:$K$10,0)),0,
IF(SUM(I135:$J135)+INDEX(前期规划!$Y$11:$BB$53,MATCH(节奏预期!$B135,前期规划!$Q$11:$Q$53,0),MATCH(节奏预期!$B$123&amp;节奏预期!H$5,前期规划!$Y$8:$BB$8,0))&gt;=INDEX(前期规划!$G$17:$K$17,MATCH($B$123,前期规划!$G$10:$K$10,0)),INDEX(前期规划!$G$17:$K$17,MATCH($B$123,前期规划!$G$10:$K$10,0))-SUM(I135:$J135),
INDEX(前期规划!$Y$11:$BB$53,MATCH(节奏预期!$B135,前期规划!$Q$11:$Q$53,0),MATCH(节奏预期!$B$123&amp;节奏预期!H$5,前期规划!$Y$8:$BB$8,0))))</f>
        <v>7.5</v>
      </c>
      <c r="I135" s="97">
        <f>IF(SUM(J135:$J135)&gt;=INDEX(前期规划!$G$17:$K$17,MATCH($B$123,前期规划!$G$10:$K$10,0)),0,
IF(SUM(J135:$J135)+INDEX(前期规划!$Y$11:$BB$53,MATCH(节奏预期!$B135,前期规划!$Q$11:$Q$53,0),MATCH(节奏预期!$B$123&amp;节奏预期!I$5,前期规划!$Y$8:$BB$8,0))&gt;=INDEX(前期规划!$G$17:$K$17,MATCH($B$123,前期规划!$G$10:$K$10,0)),INDEX(前期规划!$G$17:$K$17,MATCH($B$123,前期规划!$G$10:$K$10,0))-SUM(J135:$J135),
INDEX(前期规划!$Y$11:$BB$53,MATCH(节奏预期!$B135,前期规划!$Q$11:$Q$53,0),MATCH(节奏预期!$B$123&amp;节奏预期!I$5,前期规划!$Y$8:$BB$8,0))))</f>
        <v>22.5</v>
      </c>
      <c r="J135" s="97">
        <f>INDEX(前期规划!$Y$11:$BB$53,MATCH(节奏预期!$B135,前期规划!$Q$11:$Q$53,0),MATCH(节奏预期!$B$123&amp;节奏预期!J$5,前期规划!$Y$8:$BB$8,0))</f>
        <v>0</v>
      </c>
      <c r="K135" s="24">
        <f>MIN(求节点(装备产销验证!$B$6:$B$165,装备产销验证!BZ$6:BZ$165,$D135)/40/IF(RIGHT(K$5,1)="+",1,(MAX(W$6:W135)+1)),1)</f>
        <v>1</v>
      </c>
      <c r="L135" s="24">
        <f>MIN(求节点(装备产销验证!$B$6:$B$165,装备产销验证!CA$6:CA$165,$D135)/40/IF(RIGHT(L$5,1)="+",1,(MAX(X$6:X135)+1)),1)</f>
        <v>1</v>
      </c>
      <c r="M135" s="24">
        <f>MIN(求节点(装备产销验证!$B$6:$B$165,装备产销验证!CB$6:CB$165,$D135)/40/IF(RIGHT(M$5,1)="+",1,(MAX(Y$6:Y135)+1)),1)</f>
        <v>0.64850772646510979</v>
      </c>
      <c r="N135" s="24">
        <f>MIN(求节点(装备产销验证!$B$6:$B$165,装备产销验证!CC$6:CC$165,$D135)/40/IF(RIGHT(N$5,1)="+",1,(MAX(Z$6:Z135)+1)),1)</f>
        <v>1</v>
      </c>
      <c r="O135" s="24">
        <f>MIN(求节点(装备产销验证!$B$6:$B$165,装备产销验证!CD$6:CD$165,$D135)/40/IF(RIGHT(O$5,1)="+",1,(MAX(AA$6:AA135)+1)),1)</f>
        <v>0.23203786804119267</v>
      </c>
      <c r="P135" s="24">
        <f>MIN(求节点(装备产销验证!$B$6:$B$165,装备产销验证!CE$6:CE$165,$D135)/40/IF(RIGHT(P$5,1)="+",1,(MAX(AB$6:AB135)+1)),1)</f>
        <v>0.41518409003703216</v>
      </c>
      <c r="Q135" s="137">
        <f>IF(E135=0,0,MIN(INDEX(前期规划!$C$48:$C$53,MATCH(Q$5,前期规划!$B$48:$B$53,0)),INDEX(前期规划!$BC$11:$BG$53,MATCH($B135,前期规划!$Q$11:$Q$53,0),MATCH(节奏预期!$B$123,前期规划!$BC$10:$BG$10,0))))</f>
        <v>0</v>
      </c>
      <c r="R135" s="137">
        <f>IF(F135=0,0,MIN(INDEX(前期规划!$C$48:$C$53,MATCH(R$5,前期规划!$B$48:$B$53,0)),INDEX(前期规划!$BC$11:$BG$53,MATCH($B135,前期规划!$Q$11:$Q$53,0),MATCH(节奏预期!$B$123,前期规划!$BC$10:$BG$10,0))))</f>
        <v>0</v>
      </c>
      <c r="S135" s="137">
        <f>IF(G135=0,0,MIN(INDEX(前期规划!$C$48:$C$53,MATCH(S$5,前期规划!$B$48:$B$53,0)),INDEX(前期规划!$BC$11:$BG$53,MATCH($B135,前期规划!$Q$11:$Q$53,0),MATCH(节奏预期!$B$123,前期规划!$BC$10:$BG$10,0))))</f>
        <v>0</v>
      </c>
      <c r="T135" s="137">
        <f>IF(H135=0,0,MIN(INDEX(前期规划!$C$48:$C$53,MATCH(T$5,前期规划!$B$48:$B$53,0)),INDEX(前期规划!$BC$11:$BG$53,MATCH($B135,前期规划!$Q$11:$Q$53,0),MATCH(节奏预期!$B$123,前期规划!$BC$10:$BG$10,0))))</f>
        <v>77.5</v>
      </c>
      <c r="U135" s="137">
        <f>IF(I135=0,0,MIN(INDEX(前期规划!$C$48:$C$53,MATCH(U$5,前期规划!$B$48:$B$53,0)),INDEX(前期规划!$BC$11:$BG$53,MATCH($B135,前期规划!$Q$11:$Q$53,0),MATCH(节奏预期!$B$123,前期规划!$BC$10:$BG$10,0))))</f>
        <v>77.5</v>
      </c>
      <c r="V135" s="137">
        <f>IF(J135=0,0,MIN(INDEX(前期规划!$C$48:$C$53,MATCH(V$5,前期规划!$B$48:$B$53,0)),INDEX(前期规划!$BC$11:$BG$53,MATCH($B135,前期规划!$Q$11:$Q$53,0),MATCH(节奏预期!$B$123,前期规划!$BC$10:$BG$10,0))))</f>
        <v>0</v>
      </c>
      <c r="W135" s="109">
        <f>IF(Q135=0,0,IF(Q135&gt;MAX(装备突破!D$6:D$22),MAX(装备突破!D$6:D$22),IF(Q135=0,0,IF(Q135&lt;装备突破!D$6,0,IFERROR(MATCH(Q135,装备突破!D$6:D$22,0)-1,MATCH(Q135,装备突破!D$6:D$22,1))))))</f>
        <v>0</v>
      </c>
      <c r="X135" s="109">
        <f>IF(R135=0,0,IF(R135&gt;MAX(装备突破!E$6:E$22),MAX(装备突破!E$6:E$22),IF(R135=0,0,IF(R135&lt;装备突破!E$6,0,IFERROR(MATCH(R135,装备突破!E$6:E$22,0)-1,MATCH(R135,装备突破!E$6:E$22,1))))))</f>
        <v>0</v>
      </c>
      <c r="Y135" s="109">
        <f>IF(S135=0,0,IF(S135&gt;MAX(装备突破!F$6:F$22),MAX(装备突破!F$6:F$22),IF(S135=0,0,IF(S135&lt;装备突破!F$6,0,IFERROR(MATCH(S135,装备突破!F$6:F$22,0)-1,MATCH(S135,装备突破!F$6:F$22,1))))))</f>
        <v>0</v>
      </c>
      <c r="Z135" s="109">
        <f>IF(T135=0,0,IF(T135&gt;MAX(装备突破!G$6:G$22),MAX(装备突破!G$6:G$22),IF(T135=0,0,IF(T135&lt;装备突破!G$6,0,IFERROR(MATCH(T135,装备突破!G$6:G$22,0)-1,MATCH(T135,装备突破!G$6:G$22,1))))))</f>
        <v>7</v>
      </c>
      <c r="AA135" s="109">
        <f>IF(U135=0,0,IF(U135&gt;MAX(装备突破!H$6:H$22),MAX(装备突破!H$6:H$22),IF(U135=0,0,IF(U135&lt;装备突破!H$6,0,IFERROR(MATCH(U135,装备突破!H$6:H$22,0)-1,MATCH(U135,装备突破!H$6:H$22,1))))))</f>
        <v>7</v>
      </c>
      <c r="AB135" s="109">
        <f>IF(V135=0,0,IF(V135&gt;MAX(装备突破!I$6:I$22),MAX(装备突破!I$6:I$22),IF(V135=0,0,IF(V135&lt;装备突破!I$6,0,IFERROR(MATCH(V135,装备突破!I$6:I$22,0)-1,MATCH(V135,装备突破!I$6:I$22,1))))))</f>
        <v>0</v>
      </c>
    </row>
    <row r="136" spans="1:28" s="37" customFormat="1" x14ac:dyDescent="0.15">
      <c r="A136" s="34">
        <v>14</v>
      </c>
      <c r="B136" s="76">
        <f t="shared" si="8"/>
        <v>330</v>
      </c>
      <c r="C136" s="70">
        <f t="shared" si="9"/>
        <v>30</v>
      </c>
      <c r="D136" s="97">
        <f>求节点(节奏总纲!$S$4:$S$163,节奏总纲!$O$4:$O$163,B136)</f>
        <v>93.872202479304192</v>
      </c>
      <c r="E136" s="97">
        <f>IF(SUM(F136:$J136)&gt;=INDEX(前期规划!$G$17:$K$17,MATCH($B$123,前期规划!$G$10:$K$10,0)),0,
IF(SUM(F136:$J136)+INDEX(前期规划!$Y$11:$BB$53,MATCH(节奏预期!$B136,前期规划!$Q$11:$Q$53,0),MATCH(节奏预期!$B$123&amp;节奏预期!E$5,前期规划!$Y$8:$BB$8,0))&gt;=INDEX(前期规划!$G$17:$K$17,MATCH($B$123,前期规划!$G$10:$K$10,0)),INDEX(前期规划!$G$17:$K$17,MATCH($B$123,前期规划!$G$10:$K$10,0))-SUM(F136:$J136),
INDEX(前期规划!$Y$11:$BB$53,MATCH(节奏预期!$B136,前期规划!$Q$11:$Q$53,0),MATCH(节奏预期!$B$123&amp;节奏预期!E$5,前期规划!$Y$8:$BB$8,0))))</f>
        <v>0</v>
      </c>
      <c r="F136" s="97">
        <f>IF(SUM(G136:$J136)&gt;=INDEX(前期规划!$G$17:$K$17,MATCH($B$123,前期规划!$G$10:$K$10,0)),0,
IF(SUM(G136:$J136)+INDEX(前期规划!$Y$11:$BB$53,MATCH(节奏预期!$B136,前期规划!$Q$11:$Q$53,0),MATCH(节奏预期!$B$123&amp;节奏预期!F$5,前期规划!$Y$8:$BB$8,0))&gt;=INDEX(前期规划!$G$17:$K$17,MATCH($B$123,前期规划!$G$10:$K$10,0)),INDEX(前期规划!$G$17:$K$17,MATCH($B$123,前期规划!$G$10:$K$10,0))-SUM(G136:$J136),
INDEX(前期规划!$Y$11:$BB$53,MATCH(节奏预期!$B136,前期规划!$Q$11:$Q$53,0),MATCH(节奏预期!$B$123&amp;节奏预期!F$5,前期规划!$Y$8:$BB$8,0))))</f>
        <v>0</v>
      </c>
      <c r="G136" s="97">
        <f>IF(SUM(H136:$J136)&gt;=INDEX(前期规划!$G$17:$K$17,MATCH($B$123,前期规划!$G$10:$K$10,0)),0,
IF(SUM(H136:$J136)+INDEX(前期规划!$Y$11:$BB$53,MATCH(节奏预期!$B136,前期规划!$Q$11:$Q$53,0),MATCH(节奏预期!$B$123&amp;节奏预期!G$5,前期规划!$Y$8:$BB$8,0))&gt;=INDEX(前期规划!$G$17:$K$17,MATCH($B$123,前期规划!$G$10:$K$10,0)),INDEX(前期规划!$G$17:$K$17,MATCH($B$123,前期规划!$G$10:$K$10,0))-SUM(H136:$J136),
INDEX(前期规划!$Y$11:$BB$53,MATCH(节奏预期!$B136,前期规划!$Q$11:$Q$53,0),MATCH(节奏预期!$B$123&amp;节奏预期!G$5,前期规划!$Y$8:$BB$8,0))))</f>
        <v>0</v>
      </c>
      <c r="H136" s="97">
        <f>IF(SUM(I136:$J136)&gt;=INDEX(前期规划!$G$17:$K$17,MATCH($B$123,前期规划!$G$10:$K$10,0)),0,
IF(SUM(I136:$J136)+INDEX(前期规划!$Y$11:$BB$53,MATCH(节奏预期!$B136,前期规划!$Q$11:$Q$53,0),MATCH(节奏预期!$B$123&amp;节奏预期!H$5,前期规划!$Y$8:$BB$8,0))&gt;=INDEX(前期规划!$G$17:$K$17,MATCH($B$123,前期规划!$G$10:$K$10,0)),INDEX(前期规划!$G$17:$K$17,MATCH($B$123,前期规划!$G$10:$K$10,0))-SUM(I136:$J136),
INDEX(前期规划!$Y$11:$BB$53,MATCH(节奏预期!$B136,前期规划!$Q$11:$Q$53,0),MATCH(节奏预期!$B$123&amp;节奏预期!H$5,前期规划!$Y$8:$BB$8,0))))</f>
        <v>3.75</v>
      </c>
      <c r="I136" s="97">
        <f>IF(SUM(J136:$J136)&gt;=INDEX(前期规划!$G$17:$K$17,MATCH($B$123,前期规划!$G$10:$K$10,0)),0,
IF(SUM(J136:$J136)+INDEX(前期规划!$Y$11:$BB$53,MATCH(节奏预期!$B136,前期规划!$Q$11:$Q$53,0),MATCH(节奏预期!$B$123&amp;节奏预期!I$5,前期规划!$Y$8:$BB$8,0))&gt;=INDEX(前期规划!$G$17:$K$17,MATCH($B$123,前期规划!$G$10:$K$10,0)),INDEX(前期规划!$G$17:$K$17,MATCH($B$123,前期规划!$G$10:$K$10,0))-SUM(J136:$J136),
INDEX(前期规划!$Y$11:$BB$53,MATCH(节奏预期!$B136,前期规划!$Q$11:$Q$53,0),MATCH(节奏预期!$B$123&amp;节奏预期!I$5,前期规划!$Y$8:$BB$8,0))))</f>
        <v>26.25</v>
      </c>
      <c r="J136" s="97">
        <f>INDEX(前期规划!$Y$11:$BB$53,MATCH(节奏预期!$B136,前期规划!$Q$11:$Q$53,0),MATCH(节奏预期!$B$123&amp;节奏预期!J$5,前期规划!$Y$8:$BB$8,0))</f>
        <v>0</v>
      </c>
      <c r="K136" s="24">
        <f>MIN(求节点(装备产销验证!$B$6:$B$165,装备产销验证!BZ$6:BZ$165,$D136)/40/IF(RIGHT(K$5,1)="+",1,(MAX(W$6:W136)+1)),1)</f>
        <v>1</v>
      </c>
      <c r="L136" s="24">
        <f>MIN(求节点(装备产销验证!$B$6:$B$165,装备产销验证!CA$6:CA$165,$D136)/40/IF(RIGHT(L$5,1)="+",1,(MAX(X$6:X136)+1)),1)</f>
        <v>1</v>
      </c>
      <c r="M136" s="24">
        <f>MIN(求节点(装备产销验证!$B$6:$B$165,装备产销验证!CB$6:CB$165,$D136)/40/IF(RIGHT(M$5,1)="+",1,(MAX(Y$6:Y136)+1)),1)</f>
        <v>0.73362466417855088</v>
      </c>
      <c r="N136" s="24">
        <f>MIN(求节点(装备产销验证!$B$6:$B$165,装备产销验证!CC$6:CC$165,$D136)/40/IF(RIGHT(N$5,1)="+",1,(MAX(Z$6:Z136)+1)),1)</f>
        <v>1</v>
      </c>
      <c r="O136" s="24">
        <f>MIN(求节点(装备产销验证!$B$6:$B$165,装备产销验证!CD$6:CD$165,$D136)/40/IF(RIGHT(O$5,1)="+",1,(MAX(AA$6:AA136)+1)),1)</f>
        <v>0.26050458373237367</v>
      </c>
      <c r="P136" s="24">
        <f>MIN(求节点(装备产销验证!$B$6:$B$165,装备产销验证!CE$6:CE$165,$D136)/40/IF(RIGHT(P$5,1)="+",1,(MAX(AB$6:AB136)+1)),1)</f>
        <v>0.47543073113663858</v>
      </c>
      <c r="Q136" s="137">
        <f>IF(E136=0,0,MIN(INDEX(前期规划!$C$48:$C$53,MATCH(Q$5,前期规划!$B$48:$B$53,0)),INDEX(前期规划!$BC$11:$BG$53,MATCH($B136,前期规划!$Q$11:$Q$53,0),MATCH(节奏预期!$B$123,前期规划!$BC$10:$BG$10,0))))</f>
        <v>0</v>
      </c>
      <c r="R136" s="137">
        <f>IF(F136=0,0,MIN(INDEX(前期规划!$C$48:$C$53,MATCH(R$5,前期规划!$B$48:$B$53,0)),INDEX(前期规划!$BC$11:$BG$53,MATCH($B136,前期规划!$Q$11:$Q$53,0),MATCH(节奏预期!$B$123,前期规划!$BC$10:$BG$10,0))))</f>
        <v>0</v>
      </c>
      <c r="S136" s="137">
        <f>IF(G136=0,0,MIN(INDEX(前期规划!$C$48:$C$53,MATCH(S$5,前期规划!$B$48:$B$53,0)),INDEX(前期规划!$BC$11:$BG$53,MATCH($B136,前期规划!$Q$11:$Q$53,0),MATCH(节奏预期!$B$123,前期规划!$BC$10:$BG$10,0))))</f>
        <v>0</v>
      </c>
      <c r="T136" s="137">
        <f>IF(H136=0,0,MIN(INDEX(前期规划!$C$48:$C$53,MATCH(T$5,前期规划!$B$48:$B$53,0)),INDEX(前期规划!$BC$11:$BG$53,MATCH($B136,前期规划!$Q$11:$Q$53,0),MATCH(节奏预期!$B$123,前期规划!$BC$10:$BG$10,0))))</f>
        <v>80</v>
      </c>
      <c r="U136" s="137">
        <f>IF(I136=0,0,MIN(INDEX(前期规划!$C$48:$C$53,MATCH(U$5,前期规划!$B$48:$B$53,0)),INDEX(前期规划!$BC$11:$BG$53,MATCH($B136,前期规划!$Q$11:$Q$53,0),MATCH(节奏预期!$B$123,前期规划!$BC$10:$BG$10,0))))</f>
        <v>80</v>
      </c>
      <c r="V136" s="137">
        <f>IF(J136=0,0,MIN(INDEX(前期规划!$C$48:$C$53,MATCH(V$5,前期规划!$B$48:$B$53,0)),INDEX(前期规划!$BC$11:$BG$53,MATCH($B136,前期规划!$Q$11:$Q$53,0),MATCH(节奏预期!$B$123,前期规划!$BC$10:$BG$10,0))))</f>
        <v>0</v>
      </c>
      <c r="W136" s="109">
        <f>IF(Q136=0,0,IF(Q136&gt;MAX(装备突破!D$6:D$22),MAX(装备突破!D$6:D$22),IF(Q136=0,0,IF(Q136&lt;装备突破!D$6,0,IFERROR(MATCH(Q136,装备突破!D$6:D$22,0)-1,MATCH(Q136,装备突破!D$6:D$22,1))))))</f>
        <v>0</v>
      </c>
      <c r="X136" s="109">
        <f>IF(R136=0,0,IF(R136&gt;MAX(装备突破!E$6:E$22),MAX(装备突破!E$6:E$22),IF(R136=0,0,IF(R136&lt;装备突破!E$6,0,IFERROR(MATCH(R136,装备突破!E$6:E$22,0)-1,MATCH(R136,装备突破!E$6:E$22,1))))))</f>
        <v>0</v>
      </c>
      <c r="Y136" s="109">
        <f>IF(S136=0,0,IF(S136&gt;MAX(装备突破!F$6:F$22),MAX(装备突破!F$6:F$22),IF(S136=0,0,IF(S136&lt;装备突破!F$6,0,IFERROR(MATCH(S136,装备突破!F$6:F$22,0)-1,MATCH(S136,装备突破!F$6:F$22,1))))))</f>
        <v>0</v>
      </c>
      <c r="Z136" s="109">
        <f>IF(T136=0,0,IF(T136&gt;MAX(装备突破!G$6:G$22),MAX(装备突破!G$6:G$22),IF(T136=0,0,IF(T136&lt;装备突破!G$6,0,IFERROR(MATCH(T136,装备突破!G$6:G$22,0)-1,MATCH(T136,装备突破!G$6:G$22,1))))))</f>
        <v>7</v>
      </c>
      <c r="AA136" s="109">
        <f>IF(U136=0,0,IF(U136&gt;MAX(装备突破!H$6:H$22),MAX(装备突破!H$6:H$22),IF(U136=0,0,IF(U136&lt;装备突破!H$6,0,IFERROR(MATCH(U136,装备突破!H$6:H$22,0)-1,MATCH(U136,装备突破!H$6:H$22,1))))))</f>
        <v>7</v>
      </c>
      <c r="AB136" s="109">
        <f>IF(V136=0,0,IF(V136&gt;MAX(装备突破!I$6:I$22),MAX(装备突破!I$6:I$22),IF(V136=0,0,IF(V136&lt;装备突破!I$6,0,IFERROR(MATCH(V136,装备突破!I$6:I$22,0)-1,MATCH(V136,装备突破!I$6:I$22,1))))))</f>
        <v>0</v>
      </c>
    </row>
    <row r="137" spans="1:28" s="37" customFormat="1" x14ac:dyDescent="0.15">
      <c r="A137" s="34">
        <v>15</v>
      </c>
      <c r="B137" s="76">
        <f t="shared" si="8"/>
        <v>360</v>
      </c>
      <c r="C137" s="70">
        <f t="shared" si="9"/>
        <v>30</v>
      </c>
      <c r="D137" s="97">
        <f>求节点(节奏总纲!$S$4:$S$163,节奏总纲!$O$4:$O$163,B137)</f>
        <v>95.182038399947245</v>
      </c>
      <c r="E137" s="97">
        <f>IF(SUM(F137:$J137)&gt;=INDEX(前期规划!$G$17:$K$17,MATCH($B$123,前期规划!$G$10:$K$10,0)),0,
IF(SUM(F137:$J137)+INDEX(前期规划!$Y$11:$BB$53,MATCH(节奏预期!$B137,前期规划!$Q$11:$Q$53,0),MATCH(节奏预期!$B$123&amp;节奏预期!E$5,前期规划!$Y$8:$BB$8,0))&gt;=INDEX(前期规划!$G$17:$K$17,MATCH($B$123,前期规划!$G$10:$K$10,0)),INDEX(前期规划!$G$17:$K$17,MATCH($B$123,前期规划!$G$10:$K$10,0))-SUM(F137:$J137),
INDEX(前期规划!$Y$11:$BB$53,MATCH(节奏预期!$B137,前期规划!$Q$11:$Q$53,0),MATCH(节奏预期!$B$123&amp;节奏预期!E$5,前期规划!$Y$8:$BB$8,0))))</f>
        <v>0</v>
      </c>
      <c r="F137" s="97">
        <f>IF(SUM(G137:$J137)&gt;=INDEX(前期规划!$G$17:$K$17,MATCH($B$123,前期规划!$G$10:$K$10,0)),0,
IF(SUM(G137:$J137)+INDEX(前期规划!$Y$11:$BB$53,MATCH(节奏预期!$B137,前期规划!$Q$11:$Q$53,0),MATCH(节奏预期!$B$123&amp;节奏预期!F$5,前期规划!$Y$8:$BB$8,0))&gt;=INDEX(前期规划!$G$17:$K$17,MATCH($B$123,前期规划!$G$10:$K$10,0)),INDEX(前期规划!$G$17:$K$17,MATCH($B$123,前期规划!$G$10:$K$10,0))-SUM(G137:$J137),
INDEX(前期规划!$Y$11:$BB$53,MATCH(节奏预期!$B137,前期规划!$Q$11:$Q$53,0),MATCH(节奏预期!$B$123&amp;节奏预期!F$5,前期规划!$Y$8:$BB$8,0))))</f>
        <v>0</v>
      </c>
      <c r="G137" s="97">
        <f>IF(SUM(H137:$J137)&gt;=INDEX(前期规划!$G$17:$K$17,MATCH($B$123,前期规划!$G$10:$K$10,0)),0,
IF(SUM(H137:$J137)+INDEX(前期规划!$Y$11:$BB$53,MATCH(节奏预期!$B137,前期规划!$Q$11:$Q$53,0),MATCH(节奏预期!$B$123&amp;节奏预期!G$5,前期规划!$Y$8:$BB$8,0))&gt;=INDEX(前期规划!$G$17:$K$17,MATCH($B$123,前期规划!$G$10:$K$10,0)),INDEX(前期规划!$G$17:$K$17,MATCH($B$123,前期规划!$G$10:$K$10,0))-SUM(H137:$J137),
INDEX(前期规划!$Y$11:$BB$53,MATCH(节奏预期!$B137,前期规划!$Q$11:$Q$53,0),MATCH(节奏预期!$B$123&amp;节奏预期!G$5,前期规划!$Y$8:$BB$8,0))))</f>
        <v>0</v>
      </c>
      <c r="H137" s="97">
        <f>IF(SUM(I137:$J137)&gt;=INDEX(前期规划!$G$17:$K$17,MATCH($B$123,前期规划!$G$10:$K$10,0)),0,
IF(SUM(I137:$J137)+INDEX(前期规划!$Y$11:$BB$53,MATCH(节奏预期!$B137,前期规划!$Q$11:$Q$53,0),MATCH(节奏预期!$B$123&amp;节奏预期!H$5,前期规划!$Y$8:$BB$8,0))&gt;=INDEX(前期规划!$G$17:$K$17,MATCH($B$123,前期规划!$G$10:$K$10,0)),INDEX(前期规划!$G$17:$K$17,MATCH($B$123,前期规划!$G$10:$K$10,0))-SUM(I137:$J137),
INDEX(前期规划!$Y$11:$BB$53,MATCH(节奏预期!$B137,前期规划!$Q$11:$Q$53,0),MATCH(节奏预期!$B$123&amp;节奏预期!H$5,前期规划!$Y$8:$BB$8,0))))</f>
        <v>0</v>
      </c>
      <c r="I137" s="97">
        <f>IF(SUM(J137:$J137)&gt;=INDEX(前期规划!$G$17:$K$17,MATCH($B$123,前期规划!$G$10:$K$10,0)),0,
IF(SUM(J137:$J137)+INDEX(前期规划!$Y$11:$BB$53,MATCH(节奏预期!$B137,前期规划!$Q$11:$Q$53,0),MATCH(节奏预期!$B$123&amp;节奏预期!I$5,前期规划!$Y$8:$BB$8,0))&gt;=INDEX(前期规划!$G$17:$K$17,MATCH($B$123,前期规划!$G$10:$K$10,0)),INDEX(前期规划!$G$17:$K$17,MATCH($B$123,前期规划!$G$10:$K$10,0))-SUM(J137:$J137),
INDEX(前期规划!$Y$11:$BB$53,MATCH(节奏预期!$B137,前期规划!$Q$11:$Q$53,0),MATCH(节奏预期!$B$123&amp;节奏预期!I$5,前期规划!$Y$8:$BB$8,0))))</f>
        <v>30</v>
      </c>
      <c r="J137" s="97">
        <f>INDEX(前期规划!$Y$11:$BB$53,MATCH(节奏预期!$B137,前期规划!$Q$11:$Q$53,0),MATCH(节奏预期!$B$123&amp;节奏预期!J$5,前期规划!$Y$8:$BB$8,0))</f>
        <v>0</v>
      </c>
      <c r="K137" s="24">
        <f>MIN(求节点(装备产销验证!$B$6:$B$165,装备产销验证!BZ$6:BZ$165,$D137)/40/IF(RIGHT(K$5,1)="+",1,(MAX(W$6:W137)+1)),1)</f>
        <v>1</v>
      </c>
      <c r="L137" s="24">
        <f>MIN(求节点(装备产销验证!$B$6:$B$165,装备产销验证!CA$6:CA$165,$D137)/40/IF(RIGHT(L$5,1)="+",1,(MAX(X$6:X137)+1)),1)</f>
        <v>1</v>
      </c>
      <c r="M137" s="24">
        <f>MIN(求节点(装备产销验证!$B$6:$B$165,装备产销验证!CB$6:CB$165,$D137)/40/IF(RIGHT(M$5,1)="+",1,(MAX(Y$6:Y137)+1)),1)</f>
        <v>0.81917829270783982</v>
      </c>
      <c r="N137" s="24">
        <f>MIN(求节点(装备产销验证!$B$6:$B$165,装备产销验证!CC$6:CC$165,$D137)/40/IF(RIGHT(N$5,1)="+",1,(MAX(Z$6:Z137)+1)),1)</f>
        <v>1</v>
      </c>
      <c r="O137" s="24">
        <f>MIN(求节点(装备产销验证!$B$6:$B$165,装备产销验证!CD$6:CD$165,$D137)/40/IF(RIGHT(O$5,1)="+",1,(MAX(AA$6:AA137)+1)),1)</f>
        <v>0.28849706026937727</v>
      </c>
      <c r="P137" s="24">
        <f>MIN(求节点(装备产销验证!$B$6:$B$165,装备产销验证!CE$6:CE$165,$D137)/40/IF(RIGHT(P$5,1)="+",1,(MAX(AB$6:AB137)+1)),1)</f>
        <v>0.53469175956013737</v>
      </c>
      <c r="Q137" s="137">
        <f>IF(E137=0,0,MIN(INDEX(前期规划!$C$48:$C$53,MATCH(Q$5,前期规划!$B$48:$B$53,0)),INDEX(前期规划!$BC$11:$BG$53,MATCH($B137,前期规划!$Q$11:$Q$53,0),MATCH(节奏预期!$B$123,前期规划!$BC$10:$BG$10,0))))</f>
        <v>0</v>
      </c>
      <c r="R137" s="137">
        <f>IF(F137=0,0,MIN(INDEX(前期规划!$C$48:$C$53,MATCH(R$5,前期规划!$B$48:$B$53,0)),INDEX(前期规划!$BC$11:$BG$53,MATCH($B137,前期规划!$Q$11:$Q$53,0),MATCH(节奏预期!$B$123,前期规划!$BC$10:$BG$10,0))))</f>
        <v>0</v>
      </c>
      <c r="S137" s="137">
        <f>IF(G137=0,0,MIN(INDEX(前期规划!$C$48:$C$53,MATCH(S$5,前期规划!$B$48:$B$53,0)),INDEX(前期规划!$BC$11:$BG$53,MATCH($B137,前期规划!$Q$11:$Q$53,0),MATCH(节奏预期!$B$123,前期规划!$BC$10:$BG$10,0))))</f>
        <v>0</v>
      </c>
      <c r="T137" s="137">
        <f>IF(H137=0,0,MIN(INDEX(前期规划!$C$48:$C$53,MATCH(T$5,前期规划!$B$48:$B$53,0)),INDEX(前期规划!$BC$11:$BG$53,MATCH($B137,前期规划!$Q$11:$Q$53,0),MATCH(节奏预期!$B$123,前期规划!$BC$10:$BG$10,0))))</f>
        <v>0</v>
      </c>
      <c r="U137" s="137">
        <f>IF(I137=0,0,MIN(INDEX(前期规划!$C$48:$C$53,MATCH(U$5,前期规划!$B$48:$B$53,0)),INDEX(前期规划!$BC$11:$BG$53,MATCH($B137,前期规划!$Q$11:$Q$53,0),MATCH(节奏预期!$B$123,前期规划!$BC$10:$BG$10,0))))</f>
        <v>80</v>
      </c>
      <c r="V137" s="137">
        <f>IF(J137=0,0,MIN(INDEX(前期规划!$C$48:$C$53,MATCH(V$5,前期规划!$B$48:$B$53,0)),INDEX(前期规划!$BC$11:$BG$53,MATCH($B137,前期规划!$Q$11:$Q$53,0),MATCH(节奏预期!$B$123,前期规划!$BC$10:$BG$10,0))))</f>
        <v>0</v>
      </c>
      <c r="W137" s="109">
        <f>IF(Q137=0,0,IF(Q137&gt;MAX(装备突破!D$6:D$22),MAX(装备突破!D$6:D$22),IF(Q137=0,0,IF(Q137&lt;装备突破!D$6,0,IFERROR(MATCH(Q137,装备突破!D$6:D$22,0)-1,MATCH(Q137,装备突破!D$6:D$22,1))))))</f>
        <v>0</v>
      </c>
      <c r="X137" s="109">
        <f>IF(R137=0,0,IF(R137&gt;MAX(装备突破!E$6:E$22),MAX(装备突破!E$6:E$22),IF(R137=0,0,IF(R137&lt;装备突破!E$6,0,IFERROR(MATCH(R137,装备突破!E$6:E$22,0)-1,MATCH(R137,装备突破!E$6:E$22,1))))))</f>
        <v>0</v>
      </c>
      <c r="Y137" s="109">
        <f>IF(S137=0,0,IF(S137&gt;MAX(装备突破!F$6:F$22),MAX(装备突破!F$6:F$22),IF(S137=0,0,IF(S137&lt;装备突破!F$6,0,IFERROR(MATCH(S137,装备突破!F$6:F$22,0)-1,MATCH(S137,装备突破!F$6:F$22,1))))))</f>
        <v>0</v>
      </c>
      <c r="Z137" s="109">
        <f>IF(T137=0,0,IF(T137&gt;MAX(装备突破!G$6:G$22),MAX(装备突破!G$6:G$22),IF(T137=0,0,IF(T137&lt;装备突破!G$6,0,IFERROR(MATCH(T137,装备突破!G$6:G$22,0)-1,MATCH(T137,装备突破!G$6:G$22,1))))))</f>
        <v>0</v>
      </c>
      <c r="AA137" s="109">
        <f>IF(U137=0,0,IF(U137&gt;MAX(装备突破!H$6:H$22),MAX(装备突破!H$6:H$22),IF(U137=0,0,IF(U137&lt;装备突破!H$6,0,IFERROR(MATCH(U137,装备突破!H$6:H$22,0)-1,MATCH(U137,装备突破!H$6:H$22,1))))))</f>
        <v>7</v>
      </c>
      <c r="AB137" s="109">
        <f>IF(V137=0,0,IF(V137&gt;MAX(装备突破!I$6:I$22),MAX(装备突破!I$6:I$22),IF(V137=0,0,IF(V137&lt;装备突破!I$6,0,IFERROR(MATCH(V137,装备突破!I$6:I$22,0)-1,MATCH(V137,装备突破!I$6:I$22,1))))))</f>
        <v>0</v>
      </c>
    </row>
    <row r="138" spans="1:28" s="37" customFormat="1" x14ac:dyDescent="0.15">
      <c r="A138" s="34">
        <v>16</v>
      </c>
      <c r="B138" s="76">
        <f t="shared" si="8"/>
        <v>390</v>
      </c>
      <c r="C138" s="70">
        <f t="shared" si="9"/>
        <v>30</v>
      </c>
      <c r="D138" s="97">
        <f>求节点(节奏总纲!$S$4:$S$163,节奏总纲!$O$4:$O$163,B138)</f>
        <v>96.319437483957898</v>
      </c>
      <c r="E138" s="97">
        <f>IF(SUM(F138:$J138)&gt;=INDEX(前期规划!$G$17:$K$17,MATCH($B$123,前期规划!$G$10:$K$10,0)),0,
IF(SUM(F138:$J138)+INDEX(前期规划!$Y$11:$BB$53,MATCH(节奏预期!$B138,前期规划!$Q$11:$Q$53,0),MATCH(节奏预期!$B$123&amp;节奏预期!E$5,前期规划!$Y$8:$BB$8,0))&gt;=INDEX(前期规划!$G$17:$K$17,MATCH($B$123,前期规划!$G$10:$K$10,0)),INDEX(前期规划!$G$17:$K$17,MATCH($B$123,前期规划!$G$10:$K$10,0))-SUM(F138:$J138),
INDEX(前期规划!$Y$11:$BB$53,MATCH(节奏预期!$B138,前期规划!$Q$11:$Q$53,0),MATCH(节奏预期!$B$123&amp;节奏预期!E$5,前期规划!$Y$8:$BB$8,0))))</f>
        <v>0</v>
      </c>
      <c r="F138" s="97">
        <f>IF(SUM(G138:$J138)&gt;=INDEX(前期规划!$G$17:$K$17,MATCH($B$123,前期规划!$G$10:$K$10,0)),0,
IF(SUM(G138:$J138)+INDEX(前期规划!$Y$11:$BB$53,MATCH(节奏预期!$B138,前期规划!$Q$11:$Q$53,0),MATCH(节奏预期!$B$123&amp;节奏预期!F$5,前期规划!$Y$8:$BB$8,0))&gt;=INDEX(前期规划!$G$17:$K$17,MATCH($B$123,前期规划!$G$10:$K$10,0)),INDEX(前期规划!$G$17:$K$17,MATCH($B$123,前期规划!$G$10:$K$10,0))-SUM(G138:$J138),
INDEX(前期规划!$Y$11:$BB$53,MATCH(节奏预期!$B138,前期规划!$Q$11:$Q$53,0),MATCH(节奏预期!$B$123&amp;节奏预期!F$5,前期规划!$Y$8:$BB$8,0))))</f>
        <v>0</v>
      </c>
      <c r="G138" s="97">
        <f>IF(SUM(H138:$J138)&gt;=INDEX(前期规划!$G$17:$K$17,MATCH($B$123,前期规划!$G$10:$K$10,0)),0,
IF(SUM(H138:$J138)+INDEX(前期规划!$Y$11:$BB$53,MATCH(节奏预期!$B138,前期规划!$Q$11:$Q$53,0),MATCH(节奏预期!$B$123&amp;节奏预期!G$5,前期规划!$Y$8:$BB$8,0))&gt;=INDEX(前期规划!$G$17:$K$17,MATCH($B$123,前期规划!$G$10:$K$10,0)),INDEX(前期规划!$G$17:$K$17,MATCH($B$123,前期规划!$G$10:$K$10,0))-SUM(H138:$J138),
INDEX(前期规划!$Y$11:$BB$53,MATCH(节奏预期!$B138,前期规划!$Q$11:$Q$53,0),MATCH(节奏预期!$B$123&amp;节奏预期!G$5,前期规划!$Y$8:$BB$8,0))))</f>
        <v>0</v>
      </c>
      <c r="H138" s="97">
        <f>IF(SUM(I138:$J138)&gt;=INDEX(前期规划!$G$17:$K$17,MATCH($B$123,前期规划!$G$10:$K$10,0)),0,
IF(SUM(I138:$J138)+INDEX(前期规划!$Y$11:$BB$53,MATCH(节奏预期!$B138,前期规划!$Q$11:$Q$53,0),MATCH(节奏预期!$B$123&amp;节奏预期!H$5,前期规划!$Y$8:$BB$8,0))&gt;=INDEX(前期规划!$G$17:$K$17,MATCH($B$123,前期规划!$G$10:$K$10,0)),INDEX(前期规划!$G$17:$K$17,MATCH($B$123,前期规划!$G$10:$K$10,0))-SUM(I138:$J138),
INDEX(前期规划!$Y$11:$BB$53,MATCH(节奏预期!$B138,前期规划!$Q$11:$Q$53,0),MATCH(节奏预期!$B$123&amp;节奏预期!H$5,前期规划!$Y$8:$BB$8,0))))</f>
        <v>0</v>
      </c>
      <c r="I138" s="97">
        <f>IF(SUM(J138:$J138)&gt;=INDEX(前期规划!$G$17:$K$17,MATCH($B$123,前期规划!$G$10:$K$10,0)),0,
IF(SUM(J138:$J138)+INDEX(前期规划!$Y$11:$BB$53,MATCH(节奏预期!$B138,前期规划!$Q$11:$Q$53,0),MATCH(节奏预期!$B$123&amp;节奏预期!I$5,前期规划!$Y$8:$BB$8,0))&gt;=INDEX(前期规划!$G$17:$K$17,MATCH($B$123,前期规划!$G$10:$K$10,0)),INDEX(前期规划!$G$17:$K$17,MATCH($B$123,前期规划!$G$10:$K$10,0))-SUM(J138:$J138),
INDEX(前期规划!$Y$11:$BB$53,MATCH(节奏预期!$B138,前期规划!$Q$11:$Q$53,0),MATCH(节奏预期!$B$123&amp;节奏预期!I$5,前期规划!$Y$8:$BB$8,0))))</f>
        <v>27.954545454545453</v>
      </c>
      <c r="J138" s="97">
        <f>INDEX(前期规划!$Y$11:$BB$53,MATCH(节奏预期!$B138,前期规划!$Q$11:$Q$53,0),MATCH(节奏预期!$B$123&amp;节奏预期!J$5,前期规划!$Y$8:$BB$8,0))</f>
        <v>2.0454545454545459</v>
      </c>
      <c r="K138" s="24">
        <f>MIN(求节点(装备产销验证!$B$6:$B$165,装备产销验证!BZ$6:BZ$165,$D138)/40/IF(RIGHT(K$5,1)="+",1,(MAX(W$6:W138)+1)),1)</f>
        <v>1</v>
      </c>
      <c r="L138" s="24">
        <f>MIN(求节点(装备产销验证!$B$6:$B$165,装备产销验证!CA$6:CA$165,$D138)/40/IF(RIGHT(L$5,1)="+",1,(MAX(X$6:X138)+1)),1)</f>
        <v>1</v>
      </c>
      <c r="M138" s="24">
        <f>MIN(求节点(装备产销验证!$B$6:$B$165,装备产销验证!CB$6:CB$165,$D138)/40/IF(RIGHT(M$5,1)="+",1,(MAX(Y$6:Y138)+1)),1)</f>
        <v>0.90052454139243032</v>
      </c>
      <c r="N138" s="24">
        <f>MIN(求节点(装备产销验证!$B$6:$B$165,装备产销验证!CC$6:CC$165,$D138)/40/IF(RIGHT(N$5,1)="+",1,(MAX(Z$6:Z138)+1)),1)</f>
        <v>1</v>
      </c>
      <c r="O138" s="24">
        <f>MIN(求节点(装备产销验证!$B$6:$B$165,装备产销验证!CD$6:CD$165,$D138)/40/IF(RIGHT(O$5,1)="+",1,(MAX(AA$6:AA138)+1)),1)</f>
        <v>0.31326392813298198</v>
      </c>
      <c r="P138" s="24">
        <f>MIN(求节点(装备产销验证!$B$6:$B$165,装备产销验证!CE$6:CE$165,$D138)/40/IF(RIGHT(P$5,1)="+",1,(MAX(AB$6:AB138)+1)),1)</f>
        <v>0.58691693996985184</v>
      </c>
      <c r="Q138" s="137">
        <f>IF(E138=0,0,MIN(INDEX(前期规划!$C$48:$C$53,MATCH(Q$5,前期规划!$B$48:$B$53,0)),INDEX(前期规划!$BC$11:$BG$53,MATCH($B138,前期规划!$Q$11:$Q$53,0),MATCH(节奏预期!$B$123,前期规划!$BC$10:$BG$10,0))))</f>
        <v>0</v>
      </c>
      <c r="R138" s="137">
        <f>IF(F138=0,0,MIN(INDEX(前期规划!$C$48:$C$53,MATCH(R$5,前期规划!$B$48:$B$53,0)),INDEX(前期规划!$BC$11:$BG$53,MATCH($B138,前期规划!$Q$11:$Q$53,0),MATCH(节奏预期!$B$123,前期规划!$BC$10:$BG$10,0))))</f>
        <v>0</v>
      </c>
      <c r="S138" s="137">
        <f>IF(G138=0,0,MIN(INDEX(前期规划!$C$48:$C$53,MATCH(S$5,前期规划!$B$48:$B$53,0)),INDEX(前期规划!$BC$11:$BG$53,MATCH($B138,前期规划!$Q$11:$Q$53,0),MATCH(节奏预期!$B$123,前期规划!$BC$10:$BG$10,0))))</f>
        <v>0</v>
      </c>
      <c r="T138" s="137">
        <f>IF(H138=0,0,MIN(INDEX(前期规划!$C$48:$C$53,MATCH(T$5,前期规划!$B$48:$B$53,0)),INDEX(前期规划!$BC$11:$BG$53,MATCH($B138,前期规划!$Q$11:$Q$53,0),MATCH(节奏预期!$B$123,前期规划!$BC$10:$BG$10,0))))</f>
        <v>0</v>
      </c>
      <c r="U138" s="137">
        <f>IF(I138=0,0,MIN(INDEX(前期规划!$C$48:$C$53,MATCH(U$5,前期规划!$B$48:$B$53,0)),INDEX(前期规划!$BC$11:$BG$53,MATCH($B138,前期规划!$Q$11:$Q$53,0),MATCH(节奏预期!$B$123,前期规划!$BC$10:$BG$10,0))))</f>
        <v>80</v>
      </c>
      <c r="V138" s="137">
        <f>IF(J138=0,0,MIN(INDEX(前期规划!$C$48:$C$53,MATCH(V$5,前期规划!$B$48:$B$53,0)),INDEX(前期规划!$BC$11:$BG$53,MATCH($B138,前期规划!$Q$11:$Q$53,0),MATCH(节奏预期!$B$123,前期规划!$BC$10:$BG$10,0))))</f>
        <v>80</v>
      </c>
      <c r="W138" s="109">
        <f>IF(Q138=0,0,IF(Q138&gt;MAX(装备突破!D$6:D$22),MAX(装备突破!D$6:D$22),IF(Q138=0,0,IF(Q138&lt;装备突破!D$6,0,IFERROR(MATCH(Q138,装备突破!D$6:D$22,0)-1,MATCH(Q138,装备突破!D$6:D$22,1))))))</f>
        <v>0</v>
      </c>
      <c r="X138" s="109">
        <f>IF(R138=0,0,IF(R138&gt;MAX(装备突破!E$6:E$22),MAX(装备突破!E$6:E$22),IF(R138=0,0,IF(R138&lt;装备突破!E$6,0,IFERROR(MATCH(R138,装备突破!E$6:E$22,0)-1,MATCH(R138,装备突破!E$6:E$22,1))))))</f>
        <v>0</v>
      </c>
      <c r="Y138" s="109">
        <f>IF(S138=0,0,IF(S138&gt;MAX(装备突破!F$6:F$22),MAX(装备突破!F$6:F$22),IF(S138=0,0,IF(S138&lt;装备突破!F$6,0,IFERROR(MATCH(S138,装备突破!F$6:F$22,0)-1,MATCH(S138,装备突破!F$6:F$22,1))))))</f>
        <v>0</v>
      </c>
      <c r="Z138" s="109">
        <f>IF(T138=0,0,IF(T138&gt;MAX(装备突破!G$6:G$22),MAX(装备突破!G$6:G$22),IF(T138=0,0,IF(T138&lt;装备突破!G$6,0,IFERROR(MATCH(T138,装备突破!G$6:G$22,0)-1,MATCH(T138,装备突破!G$6:G$22,1))))))</f>
        <v>0</v>
      </c>
      <c r="AA138" s="109">
        <f>IF(U138=0,0,IF(U138&gt;MAX(装备突破!H$6:H$22),MAX(装备突破!H$6:H$22),IF(U138=0,0,IF(U138&lt;装备突破!H$6,0,IFERROR(MATCH(U138,装备突破!H$6:H$22,0)-1,MATCH(U138,装备突破!H$6:H$22,1))))))</f>
        <v>7</v>
      </c>
      <c r="AB138" s="109">
        <f>IF(V138=0,0,IF(V138&gt;MAX(装备突破!I$6:I$22),MAX(装备突破!I$6:I$22),IF(V138=0,0,IF(V138&lt;装备突破!I$6,0,IFERROR(MATCH(V138,装备突破!I$6:I$22,0)-1,MATCH(V138,装备突破!I$6:I$22,1))))))</f>
        <v>7</v>
      </c>
    </row>
    <row r="139" spans="1:28" s="37" customFormat="1" x14ac:dyDescent="0.15">
      <c r="A139" s="34">
        <v>17</v>
      </c>
      <c r="B139" s="76">
        <f t="shared" si="8"/>
        <v>420</v>
      </c>
      <c r="C139" s="70">
        <f t="shared" si="9"/>
        <v>30</v>
      </c>
      <c r="D139" s="97">
        <f>求节点(节奏总纲!$S$4:$S$163,节奏总纲!$O$4:$O$163,B139)</f>
        <v>97.317333988949088</v>
      </c>
      <c r="E139" s="97">
        <f>IF(SUM(F139:$J139)&gt;=INDEX(前期规划!$G$17:$K$17,MATCH($B$123,前期规划!$G$10:$K$10,0)),0,
IF(SUM(F139:$J139)+INDEX(前期规划!$Y$11:$BB$53,MATCH(节奏预期!$B139,前期规划!$Q$11:$Q$53,0),MATCH(节奏预期!$B$123&amp;节奏预期!E$5,前期规划!$Y$8:$BB$8,0))&gt;=INDEX(前期规划!$G$17:$K$17,MATCH($B$123,前期规划!$G$10:$K$10,0)),INDEX(前期规划!$G$17:$K$17,MATCH($B$123,前期规划!$G$10:$K$10,0))-SUM(F139:$J139),
INDEX(前期规划!$Y$11:$BB$53,MATCH(节奏预期!$B139,前期规划!$Q$11:$Q$53,0),MATCH(节奏预期!$B$123&amp;节奏预期!E$5,前期规划!$Y$8:$BB$8,0))))</f>
        <v>0</v>
      </c>
      <c r="F139" s="97">
        <f>IF(SUM(G139:$J139)&gt;=INDEX(前期规划!$G$17:$K$17,MATCH($B$123,前期规划!$G$10:$K$10,0)),0,
IF(SUM(G139:$J139)+INDEX(前期规划!$Y$11:$BB$53,MATCH(节奏预期!$B139,前期规划!$Q$11:$Q$53,0),MATCH(节奏预期!$B$123&amp;节奏预期!F$5,前期规划!$Y$8:$BB$8,0))&gt;=INDEX(前期规划!$G$17:$K$17,MATCH($B$123,前期规划!$G$10:$K$10,0)),INDEX(前期规划!$G$17:$K$17,MATCH($B$123,前期规划!$G$10:$K$10,0))-SUM(G139:$J139),
INDEX(前期规划!$Y$11:$BB$53,MATCH(节奏预期!$B139,前期规划!$Q$11:$Q$53,0),MATCH(节奏预期!$B$123&amp;节奏预期!F$5,前期规划!$Y$8:$BB$8,0))))</f>
        <v>0</v>
      </c>
      <c r="G139" s="97">
        <f>IF(SUM(H139:$J139)&gt;=INDEX(前期规划!$G$17:$K$17,MATCH($B$123,前期规划!$G$10:$K$10,0)),0,
IF(SUM(H139:$J139)+INDEX(前期规划!$Y$11:$BB$53,MATCH(节奏预期!$B139,前期规划!$Q$11:$Q$53,0),MATCH(节奏预期!$B$123&amp;节奏预期!G$5,前期规划!$Y$8:$BB$8,0))&gt;=INDEX(前期规划!$G$17:$K$17,MATCH($B$123,前期规划!$G$10:$K$10,0)),INDEX(前期规划!$G$17:$K$17,MATCH($B$123,前期规划!$G$10:$K$10,0))-SUM(H139:$J139),
INDEX(前期规划!$Y$11:$BB$53,MATCH(节奏预期!$B139,前期规划!$Q$11:$Q$53,0),MATCH(节奏预期!$B$123&amp;节奏预期!G$5,前期规划!$Y$8:$BB$8,0))))</f>
        <v>0</v>
      </c>
      <c r="H139" s="97">
        <f>IF(SUM(I139:$J139)&gt;=INDEX(前期规划!$G$17:$K$17,MATCH($B$123,前期规划!$G$10:$K$10,0)),0,
IF(SUM(I139:$J139)+INDEX(前期规划!$Y$11:$BB$53,MATCH(节奏预期!$B139,前期规划!$Q$11:$Q$53,0),MATCH(节奏预期!$B$123&amp;节奏预期!H$5,前期规划!$Y$8:$BB$8,0))&gt;=INDEX(前期规划!$G$17:$K$17,MATCH($B$123,前期规划!$G$10:$K$10,0)),INDEX(前期规划!$G$17:$K$17,MATCH($B$123,前期规划!$G$10:$K$10,0))-SUM(I139:$J139),
INDEX(前期规划!$Y$11:$BB$53,MATCH(节奏预期!$B139,前期规划!$Q$11:$Q$53,0),MATCH(节奏预期!$B$123&amp;节奏预期!H$5,前期规划!$Y$8:$BB$8,0))))</f>
        <v>0</v>
      </c>
      <c r="I139" s="97">
        <f>IF(SUM(J139:$J139)&gt;=INDEX(前期规划!$G$17:$K$17,MATCH($B$123,前期规划!$G$10:$K$10,0)),0,
IF(SUM(J139:$J139)+INDEX(前期规划!$Y$11:$BB$53,MATCH(节奏预期!$B139,前期规划!$Q$11:$Q$53,0),MATCH(节奏预期!$B$123&amp;节奏预期!I$5,前期规划!$Y$8:$BB$8,0))&gt;=INDEX(前期规划!$G$17:$K$17,MATCH($B$123,前期规划!$G$10:$K$10,0)),INDEX(前期规划!$G$17:$K$17,MATCH($B$123,前期规划!$G$10:$K$10,0))-SUM(J139:$J139),
INDEX(前期规划!$Y$11:$BB$53,MATCH(节奏预期!$B139,前期规划!$Q$11:$Q$53,0),MATCH(节奏预期!$B$123&amp;节奏预期!I$5,前期规划!$Y$8:$BB$8,0))))</f>
        <v>25.909090909090907</v>
      </c>
      <c r="J139" s="97">
        <f>INDEX(前期规划!$Y$11:$BB$53,MATCH(节奏预期!$B139,前期规划!$Q$11:$Q$53,0),MATCH(节奏预期!$B$123&amp;节奏预期!J$5,前期规划!$Y$8:$BB$8,0))</f>
        <v>4.0909090909090917</v>
      </c>
      <c r="K139" s="24">
        <f>MIN(求节点(装备产销验证!$B$6:$B$165,装备产销验证!BZ$6:BZ$165,$D139)/40/IF(RIGHT(K$5,1)="+",1,(MAX(W$6:W139)+1)),1)</f>
        <v>1</v>
      </c>
      <c r="L139" s="24">
        <f>MIN(求节点(装备产销验证!$B$6:$B$165,装备产销验证!CA$6:CA$165,$D139)/40/IF(RIGHT(L$5,1)="+",1,(MAX(X$6:X139)+1)),1)</f>
        <v>1</v>
      </c>
      <c r="M139" s="24">
        <f>MIN(求节点(装备产销验证!$B$6:$B$165,装备产销验证!CB$6:CB$165,$D139)/40/IF(RIGHT(M$5,1)="+",1,(MAX(Y$6:Y139)+1)),1)</f>
        <v>0.97817988357801833</v>
      </c>
      <c r="N139" s="24">
        <f>MIN(求节点(装备产销验证!$B$6:$B$165,装备产销验证!CC$6:CC$165,$D139)/40/IF(RIGHT(N$5,1)="+",1,(MAX(Z$6:Z139)+1)),1)</f>
        <v>1</v>
      </c>
      <c r="O139" s="24">
        <f>MIN(求节点(装备产销验证!$B$6:$B$165,装备产销验证!CD$6:CD$165,$D139)/40/IF(RIGHT(O$5,1)="+",1,(MAX(AA$6:AA139)+1)),1)</f>
        <v>0.33526037817176502</v>
      </c>
      <c r="P139" s="24">
        <f>MIN(求节点(装备产销验证!$B$6:$B$165,装备产销验证!CE$6:CE$165,$D139)/40/IF(RIGHT(P$5,1)="+",1,(MAX(AB$6:AB139)+1)),1)</f>
        <v>0.63299671193295548</v>
      </c>
      <c r="Q139" s="137">
        <f>IF(E139=0,0,MIN(INDEX(前期规划!$C$48:$C$53,MATCH(Q$5,前期规划!$B$48:$B$53,0)),INDEX(前期规划!$BC$11:$BG$53,MATCH($B139,前期规划!$Q$11:$Q$53,0),MATCH(节奏预期!$B$123,前期规划!$BC$10:$BG$10,0))))</f>
        <v>0</v>
      </c>
      <c r="R139" s="137">
        <f>IF(F139=0,0,MIN(INDEX(前期规划!$C$48:$C$53,MATCH(R$5,前期规划!$B$48:$B$53,0)),INDEX(前期规划!$BC$11:$BG$53,MATCH($B139,前期规划!$Q$11:$Q$53,0),MATCH(节奏预期!$B$123,前期规划!$BC$10:$BG$10,0))))</f>
        <v>0</v>
      </c>
      <c r="S139" s="137">
        <f>IF(G139=0,0,MIN(INDEX(前期规划!$C$48:$C$53,MATCH(S$5,前期规划!$B$48:$B$53,0)),INDEX(前期规划!$BC$11:$BG$53,MATCH($B139,前期规划!$Q$11:$Q$53,0),MATCH(节奏预期!$B$123,前期规划!$BC$10:$BG$10,0))))</f>
        <v>0</v>
      </c>
      <c r="T139" s="137">
        <f>IF(H139=0,0,MIN(INDEX(前期规划!$C$48:$C$53,MATCH(T$5,前期规划!$B$48:$B$53,0)),INDEX(前期规划!$BC$11:$BG$53,MATCH($B139,前期规划!$Q$11:$Q$53,0),MATCH(节奏预期!$B$123,前期规划!$BC$10:$BG$10,0))))</f>
        <v>0</v>
      </c>
      <c r="U139" s="137">
        <f>IF(I139=0,0,MIN(INDEX(前期规划!$C$48:$C$53,MATCH(U$5,前期规划!$B$48:$B$53,0)),INDEX(前期规划!$BC$11:$BG$53,MATCH($B139,前期规划!$Q$11:$Q$53,0),MATCH(节奏预期!$B$123,前期规划!$BC$10:$BG$10,0))))</f>
        <v>80</v>
      </c>
      <c r="V139" s="137">
        <f>IF(J139=0,0,MIN(INDEX(前期规划!$C$48:$C$53,MATCH(V$5,前期规划!$B$48:$B$53,0)),INDEX(前期规划!$BC$11:$BG$53,MATCH($B139,前期规划!$Q$11:$Q$53,0),MATCH(节奏预期!$B$123,前期规划!$BC$10:$BG$10,0))))</f>
        <v>80</v>
      </c>
      <c r="W139" s="109">
        <f>IF(Q139=0,0,IF(Q139&gt;MAX(装备突破!D$6:D$22),MAX(装备突破!D$6:D$22),IF(Q139=0,0,IF(Q139&lt;装备突破!D$6,0,IFERROR(MATCH(Q139,装备突破!D$6:D$22,0)-1,MATCH(Q139,装备突破!D$6:D$22,1))))))</f>
        <v>0</v>
      </c>
      <c r="X139" s="109">
        <f>IF(R139=0,0,IF(R139&gt;MAX(装备突破!E$6:E$22),MAX(装备突破!E$6:E$22),IF(R139=0,0,IF(R139&lt;装备突破!E$6,0,IFERROR(MATCH(R139,装备突破!E$6:E$22,0)-1,MATCH(R139,装备突破!E$6:E$22,1))))))</f>
        <v>0</v>
      </c>
      <c r="Y139" s="109">
        <f>IF(S139=0,0,IF(S139&gt;MAX(装备突破!F$6:F$22),MAX(装备突破!F$6:F$22),IF(S139=0,0,IF(S139&lt;装备突破!F$6,0,IFERROR(MATCH(S139,装备突破!F$6:F$22,0)-1,MATCH(S139,装备突破!F$6:F$22,1))))))</f>
        <v>0</v>
      </c>
      <c r="Z139" s="109">
        <f>IF(T139=0,0,IF(T139&gt;MAX(装备突破!G$6:G$22),MAX(装备突破!G$6:G$22),IF(T139=0,0,IF(T139&lt;装备突破!G$6,0,IFERROR(MATCH(T139,装备突破!G$6:G$22,0)-1,MATCH(T139,装备突破!G$6:G$22,1))))))</f>
        <v>0</v>
      </c>
      <c r="AA139" s="109">
        <f>IF(U139=0,0,IF(U139&gt;MAX(装备突破!H$6:H$22),MAX(装备突破!H$6:H$22),IF(U139=0,0,IF(U139&lt;装备突破!H$6,0,IFERROR(MATCH(U139,装备突破!H$6:H$22,0)-1,MATCH(U139,装备突破!H$6:H$22,1))))))</f>
        <v>7</v>
      </c>
      <c r="AB139" s="109">
        <f>IF(V139=0,0,IF(V139&gt;MAX(装备突破!I$6:I$22),MAX(装备突破!I$6:I$22),IF(V139=0,0,IF(V139&lt;装备突破!I$6,0,IFERROR(MATCH(V139,装备突破!I$6:I$22,0)-1,MATCH(V139,装备突破!I$6:I$22,1))))))</f>
        <v>7</v>
      </c>
    </row>
    <row r="140" spans="1:28" s="37" customFormat="1" x14ac:dyDescent="0.15">
      <c r="A140" s="34">
        <v>18</v>
      </c>
      <c r="B140" s="76">
        <f t="shared" si="8"/>
        <v>450</v>
      </c>
      <c r="C140" s="70">
        <f t="shared" si="9"/>
        <v>30</v>
      </c>
      <c r="D140" s="97">
        <f>求节点(节奏总纲!$S$4:$S$163,节奏总纲!$O$4:$O$163,B140)</f>
        <v>98.241177598875836</v>
      </c>
      <c r="E140" s="97">
        <f>IF(SUM(F140:$J140)&gt;=INDEX(前期规划!$G$17:$K$17,MATCH($B$123,前期规划!$G$10:$K$10,0)),0,
IF(SUM(F140:$J140)+INDEX(前期规划!$Y$11:$BB$53,MATCH(节奏预期!$B140,前期规划!$Q$11:$Q$53,0),MATCH(节奏预期!$B$123&amp;节奏预期!E$5,前期规划!$Y$8:$BB$8,0))&gt;=INDEX(前期规划!$G$17:$K$17,MATCH($B$123,前期规划!$G$10:$K$10,0)),INDEX(前期规划!$G$17:$K$17,MATCH($B$123,前期规划!$G$10:$K$10,0))-SUM(F140:$J140),
INDEX(前期规划!$Y$11:$BB$53,MATCH(节奏预期!$B140,前期规划!$Q$11:$Q$53,0),MATCH(节奏预期!$B$123&amp;节奏预期!E$5,前期规划!$Y$8:$BB$8,0))))</f>
        <v>0</v>
      </c>
      <c r="F140" s="97">
        <f>IF(SUM(G140:$J140)&gt;=INDEX(前期规划!$G$17:$K$17,MATCH($B$123,前期规划!$G$10:$K$10,0)),0,
IF(SUM(G140:$J140)+INDEX(前期规划!$Y$11:$BB$53,MATCH(节奏预期!$B140,前期规划!$Q$11:$Q$53,0),MATCH(节奏预期!$B$123&amp;节奏预期!F$5,前期规划!$Y$8:$BB$8,0))&gt;=INDEX(前期规划!$G$17:$K$17,MATCH($B$123,前期规划!$G$10:$K$10,0)),INDEX(前期规划!$G$17:$K$17,MATCH($B$123,前期规划!$G$10:$K$10,0))-SUM(G140:$J140),
INDEX(前期规划!$Y$11:$BB$53,MATCH(节奏预期!$B140,前期规划!$Q$11:$Q$53,0),MATCH(节奏预期!$B$123&amp;节奏预期!F$5,前期规划!$Y$8:$BB$8,0))))</f>
        <v>0</v>
      </c>
      <c r="G140" s="97">
        <f>IF(SUM(H140:$J140)&gt;=INDEX(前期规划!$G$17:$K$17,MATCH($B$123,前期规划!$G$10:$K$10,0)),0,
IF(SUM(H140:$J140)+INDEX(前期规划!$Y$11:$BB$53,MATCH(节奏预期!$B140,前期规划!$Q$11:$Q$53,0),MATCH(节奏预期!$B$123&amp;节奏预期!G$5,前期规划!$Y$8:$BB$8,0))&gt;=INDEX(前期规划!$G$17:$K$17,MATCH($B$123,前期规划!$G$10:$K$10,0)),INDEX(前期规划!$G$17:$K$17,MATCH($B$123,前期规划!$G$10:$K$10,0))-SUM(H140:$J140),
INDEX(前期规划!$Y$11:$BB$53,MATCH(节奏预期!$B140,前期规划!$Q$11:$Q$53,0),MATCH(节奏预期!$B$123&amp;节奏预期!G$5,前期规划!$Y$8:$BB$8,0))))</f>
        <v>0</v>
      </c>
      <c r="H140" s="97">
        <f>IF(SUM(I140:$J140)&gt;=INDEX(前期规划!$G$17:$K$17,MATCH($B$123,前期规划!$G$10:$K$10,0)),0,
IF(SUM(I140:$J140)+INDEX(前期规划!$Y$11:$BB$53,MATCH(节奏预期!$B140,前期规划!$Q$11:$Q$53,0),MATCH(节奏预期!$B$123&amp;节奏预期!H$5,前期规划!$Y$8:$BB$8,0))&gt;=INDEX(前期规划!$G$17:$K$17,MATCH($B$123,前期规划!$G$10:$K$10,0)),INDEX(前期规划!$G$17:$K$17,MATCH($B$123,前期规划!$G$10:$K$10,0))-SUM(I140:$J140),
INDEX(前期规划!$Y$11:$BB$53,MATCH(节奏预期!$B140,前期规划!$Q$11:$Q$53,0),MATCH(节奏预期!$B$123&amp;节奏预期!H$5,前期规划!$Y$8:$BB$8,0))))</f>
        <v>0</v>
      </c>
      <c r="I140" s="97">
        <f>IF(SUM(J140:$J140)&gt;=INDEX(前期规划!$G$17:$K$17,MATCH($B$123,前期规划!$G$10:$K$10,0)),0,
IF(SUM(J140:$J140)+INDEX(前期规划!$Y$11:$BB$53,MATCH(节奏预期!$B140,前期规划!$Q$11:$Q$53,0),MATCH(节奏预期!$B$123&amp;节奏预期!I$5,前期规划!$Y$8:$BB$8,0))&gt;=INDEX(前期规划!$G$17:$K$17,MATCH($B$123,前期规划!$G$10:$K$10,0)),INDEX(前期规划!$G$17:$K$17,MATCH($B$123,前期规划!$G$10:$K$10,0))-SUM(J140:$J140),
INDEX(前期规划!$Y$11:$BB$53,MATCH(节奏预期!$B140,前期规划!$Q$11:$Q$53,0),MATCH(节奏预期!$B$123&amp;节奏预期!I$5,前期规划!$Y$8:$BB$8,0))))</f>
        <v>23.863636363636363</v>
      </c>
      <c r="J140" s="97">
        <f>INDEX(前期规划!$Y$11:$BB$53,MATCH(节奏预期!$B140,前期规划!$Q$11:$Q$53,0),MATCH(节奏预期!$B$123&amp;节奏预期!J$5,前期规划!$Y$8:$BB$8,0))</f>
        <v>6.1363636363636367</v>
      </c>
      <c r="K140" s="24">
        <f>MIN(求节点(装备产销验证!$B$6:$B$165,装备产销验证!BZ$6:BZ$165,$D140)/40/IF(RIGHT(K$5,1)="+",1,(MAX(W$6:W140)+1)),1)</f>
        <v>1</v>
      </c>
      <c r="L140" s="24">
        <f>MIN(求节点(装备产销验证!$B$6:$B$165,装备产销验证!CA$6:CA$165,$D140)/40/IF(RIGHT(L$5,1)="+",1,(MAX(X$6:X140)+1)),1)</f>
        <v>1</v>
      </c>
      <c r="M140" s="24">
        <f>MIN(求节点(装备产销验证!$B$6:$B$165,装备产销验证!CB$6:CB$165,$D140)/40/IF(RIGHT(M$5,1)="+",1,(MAX(Y$6:Y140)+1)),1)</f>
        <v>1</v>
      </c>
      <c r="N140" s="24">
        <f>MIN(求节点(装备产销验证!$B$6:$B$165,装备产销验证!CC$6:CC$165,$D140)/40/IF(RIGHT(N$5,1)="+",1,(MAX(Z$6:Z140)+1)),1)</f>
        <v>1</v>
      </c>
      <c r="O140" s="24">
        <f>MIN(求节点(装备产销验证!$B$6:$B$165,装备产销验证!CD$6:CD$165,$D140)/40/IF(RIGHT(O$5,1)="+",1,(MAX(AA$6:AA140)+1)),1)</f>
        <v>0.35577947557787432</v>
      </c>
      <c r="P140" s="24">
        <f>MIN(求节点(装备产销验证!$B$6:$B$165,装备产销验证!CE$6:CE$165,$D140)/40/IF(RIGHT(P$5,1)="+",1,(MAX(AB$6:AB140)+1)),1)</f>
        <v>0.67579471198988217</v>
      </c>
      <c r="Q140" s="137">
        <f>IF(E140=0,0,MIN(INDEX(前期规划!$C$48:$C$53,MATCH(Q$5,前期规划!$B$48:$B$53,0)),INDEX(前期规划!$BC$11:$BG$53,MATCH($B140,前期规划!$Q$11:$Q$53,0),MATCH(节奏预期!$B$123,前期规划!$BC$10:$BG$10,0))))</f>
        <v>0</v>
      </c>
      <c r="R140" s="137">
        <f>IF(F140=0,0,MIN(INDEX(前期规划!$C$48:$C$53,MATCH(R$5,前期规划!$B$48:$B$53,0)),INDEX(前期规划!$BC$11:$BG$53,MATCH($B140,前期规划!$Q$11:$Q$53,0),MATCH(节奏预期!$B$123,前期规划!$BC$10:$BG$10,0))))</f>
        <v>0</v>
      </c>
      <c r="S140" s="137">
        <f>IF(G140=0,0,MIN(INDEX(前期规划!$C$48:$C$53,MATCH(S$5,前期规划!$B$48:$B$53,0)),INDEX(前期规划!$BC$11:$BG$53,MATCH($B140,前期规划!$Q$11:$Q$53,0),MATCH(节奏预期!$B$123,前期规划!$BC$10:$BG$10,0))))</f>
        <v>0</v>
      </c>
      <c r="T140" s="137">
        <f>IF(H140=0,0,MIN(INDEX(前期规划!$C$48:$C$53,MATCH(T$5,前期规划!$B$48:$B$53,0)),INDEX(前期规划!$BC$11:$BG$53,MATCH($B140,前期规划!$Q$11:$Q$53,0),MATCH(节奏预期!$B$123,前期规划!$BC$10:$BG$10,0))))</f>
        <v>0</v>
      </c>
      <c r="U140" s="137">
        <f>IF(I140=0,0,MIN(INDEX(前期规划!$C$48:$C$53,MATCH(U$5,前期规划!$B$48:$B$53,0)),INDEX(前期规划!$BC$11:$BG$53,MATCH($B140,前期规划!$Q$11:$Q$53,0),MATCH(节奏预期!$B$123,前期规划!$BC$10:$BG$10,0))))</f>
        <v>80</v>
      </c>
      <c r="V140" s="137">
        <f>IF(J140=0,0,MIN(INDEX(前期规划!$C$48:$C$53,MATCH(V$5,前期规划!$B$48:$B$53,0)),INDEX(前期规划!$BC$11:$BG$53,MATCH($B140,前期规划!$Q$11:$Q$53,0),MATCH(节奏预期!$B$123,前期规划!$BC$10:$BG$10,0))))</f>
        <v>80</v>
      </c>
      <c r="W140" s="109">
        <f>IF(Q140=0,0,IF(Q140&gt;MAX(装备突破!D$6:D$22),MAX(装备突破!D$6:D$22),IF(Q140=0,0,IF(Q140&lt;装备突破!D$6,0,IFERROR(MATCH(Q140,装备突破!D$6:D$22,0)-1,MATCH(Q140,装备突破!D$6:D$22,1))))))</f>
        <v>0</v>
      </c>
      <c r="X140" s="109">
        <f>IF(R140=0,0,IF(R140&gt;MAX(装备突破!E$6:E$22),MAX(装备突破!E$6:E$22),IF(R140=0,0,IF(R140&lt;装备突破!E$6,0,IFERROR(MATCH(R140,装备突破!E$6:E$22,0)-1,MATCH(R140,装备突破!E$6:E$22,1))))))</f>
        <v>0</v>
      </c>
      <c r="Y140" s="109">
        <f>IF(S140=0,0,IF(S140&gt;MAX(装备突破!F$6:F$22),MAX(装备突破!F$6:F$22),IF(S140=0,0,IF(S140&lt;装备突破!F$6,0,IFERROR(MATCH(S140,装备突破!F$6:F$22,0)-1,MATCH(S140,装备突破!F$6:F$22,1))))))</f>
        <v>0</v>
      </c>
      <c r="Z140" s="109">
        <f>IF(T140=0,0,IF(T140&gt;MAX(装备突破!G$6:G$22),MAX(装备突破!G$6:G$22),IF(T140=0,0,IF(T140&lt;装备突破!G$6,0,IFERROR(MATCH(T140,装备突破!G$6:G$22,0)-1,MATCH(T140,装备突破!G$6:G$22,1))))))</f>
        <v>0</v>
      </c>
      <c r="AA140" s="109">
        <f>IF(U140=0,0,IF(U140&gt;MAX(装备突破!H$6:H$22),MAX(装备突破!H$6:H$22),IF(U140=0,0,IF(U140&lt;装备突破!H$6,0,IFERROR(MATCH(U140,装备突破!H$6:H$22,0)-1,MATCH(U140,装备突破!H$6:H$22,1))))))</f>
        <v>7</v>
      </c>
      <c r="AB140" s="109">
        <f>IF(V140=0,0,IF(V140&gt;MAX(装备突破!I$6:I$22),MAX(装备突破!I$6:I$22),IF(V140=0,0,IF(V140&lt;装备突破!I$6,0,IFERROR(MATCH(V140,装备突破!I$6:I$22,0)-1,MATCH(V140,装备突破!I$6:I$22,1))))))</f>
        <v>7</v>
      </c>
    </row>
    <row r="141" spans="1:28" x14ac:dyDescent="0.15">
      <c r="A141" s="34">
        <v>19</v>
      </c>
      <c r="B141" s="76">
        <f t="shared" si="8"/>
        <v>480</v>
      </c>
      <c r="C141" s="70">
        <f t="shared" si="9"/>
        <v>30</v>
      </c>
      <c r="D141" s="97">
        <f>求节点(节奏总纲!$S$4:$S$163,节奏总纲!$O$4:$O$163,B141)</f>
        <v>99.140144664710178</v>
      </c>
      <c r="E141" s="97">
        <f>IF(SUM(F141:$J141)&gt;=INDEX(前期规划!$G$17:$K$17,MATCH($B$123,前期规划!$G$10:$K$10,0)),0,
IF(SUM(F141:$J141)+INDEX(前期规划!$Y$11:$BB$53,MATCH(节奏预期!$B141,前期规划!$Q$11:$Q$53,0),MATCH(节奏预期!$B$123&amp;节奏预期!E$5,前期规划!$Y$8:$BB$8,0))&gt;=INDEX(前期规划!$G$17:$K$17,MATCH($B$123,前期规划!$G$10:$K$10,0)),INDEX(前期规划!$G$17:$K$17,MATCH($B$123,前期规划!$G$10:$K$10,0))-SUM(F141:$J141),
INDEX(前期规划!$Y$11:$BB$53,MATCH(节奏预期!$B141,前期规划!$Q$11:$Q$53,0),MATCH(节奏预期!$B$123&amp;节奏预期!E$5,前期规划!$Y$8:$BB$8,0))))</f>
        <v>0</v>
      </c>
      <c r="F141" s="97">
        <f>IF(SUM(G141:$J141)&gt;=INDEX(前期规划!$G$17:$K$17,MATCH($B$123,前期规划!$G$10:$K$10,0)),0,
IF(SUM(G141:$J141)+INDEX(前期规划!$Y$11:$BB$53,MATCH(节奏预期!$B141,前期规划!$Q$11:$Q$53,0),MATCH(节奏预期!$B$123&amp;节奏预期!F$5,前期规划!$Y$8:$BB$8,0))&gt;=INDEX(前期规划!$G$17:$K$17,MATCH($B$123,前期规划!$G$10:$K$10,0)),INDEX(前期规划!$G$17:$K$17,MATCH($B$123,前期规划!$G$10:$K$10,0))-SUM(G141:$J141),
INDEX(前期规划!$Y$11:$BB$53,MATCH(节奏预期!$B141,前期规划!$Q$11:$Q$53,0),MATCH(节奏预期!$B$123&amp;节奏预期!F$5,前期规划!$Y$8:$BB$8,0))))</f>
        <v>0</v>
      </c>
      <c r="G141" s="97">
        <f>IF(SUM(H141:$J141)&gt;=INDEX(前期规划!$G$17:$K$17,MATCH($B$123,前期规划!$G$10:$K$10,0)),0,
IF(SUM(H141:$J141)+INDEX(前期规划!$Y$11:$BB$53,MATCH(节奏预期!$B141,前期规划!$Q$11:$Q$53,0),MATCH(节奏预期!$B$123&amp;节奏预期!G$5,前期规划!$Y$8:$BB$8,0))&gt;=INDEX(前期规划!$G$17:$K$17,MATCH($B$123,前期规划!$G$10:$K$10,0)),INDEX(前期规划!$G$17:$K$17,MATCH($B$123,前期规划!$G$10:$K$10,0))-SUM(H141:$J141),
INDEX(前期规划!$Y$11:$BB$53,MATCH(节奏预期!$B141,前期规划!$Q$11:$Q$53,0),MATCH(节奏预期!$B$123&amp;节奏预期!G$5,前期规划!$Y$8:$BB$8,0))))</f>
        <v>0</v>
      </c>
      <c r="H141" s="97">
        <f>IF(SUM(I141:$J141)&gt;=INDEX(前期规划!$G$17:$K$17,MATCH($B$123,前期规划!$G$10:$K$10,0)),0,
IF(SUM(I141:$J141)+INDEX(前期规划!$Y$11:$BB$53,MATCH(节奏预期!$B141,前期规划!$Q$11:$Q$53,0),MATCH(节奏预期!$B$123&amp;节奏预期!H$5,前期规划!$Y$8:$BB$8,0))&gt;=INDEX(前期规划!$G$17:$K$17,MATCH($B$123,前期规划!$G$10:$K$10,0)),INDEX(前期规划!$G$17:$K$17,MATCH($B$123,前期规划!$G$10:$K$10,0))-SUM(I141:$J141),
INDEX(前期规划!$Y$11:$BB$53,MATCH(节奏预期!$B141,前期规划!$Q$11:$Q$53,0),MATCH(节奏预期!$B$123&amp;节奏预期!H$5,前期规划!$Y$8:$BB$8,0))))</f>
        <v>0</v>
      </c>
      <c r="I141" s="97">
        <f>IF(SUM(J141:$J141)&gt;=INDEX(前期规划!$G$17:$K$17,MATCH($B$123,前期规划!$G$10:$K$10,0)),0,
IF(SUM(J141:$J141)+INDEX(前期规划!$Y$11:$BB$53,MATCH(节奏预期!$B141,前期规划!$Q$11:$Q$53,0),MATCH(节奏预期!$B$123&amp;节奏预期!I$5,前期规划!$Y$8:$BB$8,0))&gt;=INDEX(前期规划!$G$17:$K$17,MATCH($B$123,前期规划!$G$10:$K$10,0)),INDEX(前期规划!$G$17:$K$17,MATCH($B$123,前期规划!$G$10:$K$10,0))-SUM(J141:$J141),
INDEX(前期规划!$Y$11:$BB$53,MATCH(节奏预期!$B141,前期规划!$Q$11:$Q$53,0),MATCH(节奏预期!$B$123&amp;节奏预期!I$5,前期规划!$Y$8:$BB$8,0))))</f>
        <v>21.818181818181817</v>
      </c>
      <c r="J141" s="97">
        <f>INDEX(前期规划!$Y$11:$BB$53,MATCH(节奏预期!$B141,前期规划!$Q$11:$Q$53,0),MATCH(节奏预期!$B$123&amp;节奏预期!J$5,前期规划!$Y$8:$BB$8,0))</f>
        <v>8.1818181818181834</v>
      </c>
      <c r="K141" s="24">
        <f>MIN(求节点(装备产销验证!$B$6:$B$165,装备产销验证!BZ$6:BZ$165,$D141)/40/IF(RIGHT(K$5,1)="+",1,(MAX(W$6:W141)+1)),1)</f>
        <v>1</v>
      </c>
      <c r="L141" s="24">
        <f>MIN(求节点(装备产销验证!$B$6:$B$165,装备产销验证!CA$6:CA$165,$D141)/40/IF(RIGHT(L$5,1)="+",1,(MAX(X$6:X141)+1)),1)</f>
        <v>1</v>
      </c>
      <c r="M141" s="24">
        <f>MIN(求节点(装备产销验证!$B$6:$B$165,装备产销验证!CB$6:CB$165,$D141)/40/IF(RIGHT(M$5,1)="+",1,(MAX(Y$6:Y141)+1)),1)</f>
        <v>1</v>
      </c>
      <c r="N141" s="24">
        <f>MIN(求节点(装备产销验证!$B$6:$B$165,装备产销验证!CC$6:CC$165,$D141)/40/IF(RIGHT(N$5,1)="+",1,(MAX(Z$6:Z141)+1)),1)</f>
        <v>1</v>
      </c>
      <c r="O141" s="24">
        <f>MIN(求节点(装备产销验证!$B$6:$B$165,装备产销验证!CD$6:CD$165,$D141)/40/IF(RIGHT(O$5,1)="+",1,(MAX(AA$6:AA141)+1)),1)</f>
        <v>0.37582602732877401</v>
      </c>
      <c r="P141" s="24">
        <f>MIN(求节点(装备产销验证!$B$6:$B$165,装备产销验证!CE$6:CE$165,$D141)/40/IF(RIGHT(P$5,1)="+",1,(MAX(AB$6:AB141)+1)),1)</f>
        <v>0.71751137108491436</v>
      </c>
      <c r="Q141" s="137">
        <f>IF(E141=0,0,MIN(INDEX(前期规划!$C$48:$C$53,MATCH(Q$5,前期规划!$B$48:$B$53,0)),INDEX(前期规划!$BC$11:$BG$53,MATCH($B141,前期规划!$Q$11:$Q$53,0),MATCH(节奏预期!$B$123,前期规划!$BC$10:$BG$10,0))))</f>
        <v>0</v>
      </c>
      <c r="R141" s="137">
        <f>IF(F141=0,0,MIN(INDEX(前期规划!$C$48:$C$53,MATCH(R$5,前期规划!$B$48:$B$53,0)),INDEX(前期规划!$BC$11:$BG$53,MATCH($B141,前期规划!$Q$11:$Q$53,0),MATCH(节奏预期!$B$123,前期规划!$BC$10:$BG$10,0))))</f>
        <v>0</v>
      </c>
      <c r="S141" s="137">
        <f>IF(G141=0,0,MIN(INDEX(前期规划!$C$48:$C$53,MATCH(S$5,前期规划!$B$48:$B$53,0)),INDEX(前期规划!$BC$11:$BG$53,MATCH($B141,前期规划!$Q$11:$Q$53,0),MATCH(节奏预期!$B$123,前期规划!$BC$10:$BG$10,0))))</f>
        <v>0</v>
      </c>
      <c r="T141" s="137">
        <f>IF(H141=0,0,MIN(INDEX(前期规划!$C$48:$C$53,MATCH(T$5,前期规划!$B$48:$B$53,0)),INDEX(前期规划!$BC$11:$BG$53,MATCH($B141,前期规划!$Q$11:$Q$53,0),MATCH(节奏预期!$B$123,前期规划!$BC$10:$BG$10,0))))</f>
        <v>0</v>
      </c>
      <c r="U141" s="137">
        <f>IF(I141=0,0,MIN(INDEX(前期规划!$C$48:$C$53,MATCH(U$5,前期规划!$B$48:$B$53,0)),INDEX(前期规划!$BC$11:$BG$53,MATCH($B141,前期规划!$Q$11:$Q$53,0),MATCH(节奏预期!$B$123,前期规划!$BC$10:$BG$10,0))))</f>
        <v>80</v>
      </c>
      <c r="V141" s="137">
        <f>IF(J141=0,0,MIN(INDEX(前期规划!$C$48:$C$53,MATCH(V$5,前期规划!$B$48:$B$53,0)),INDEX(前期规划!$BC$11:$BG$53,MATCH($B141,前期规划!$Q$11:$Q$53,0),MATCH(节奏预期!$B$123,前期规划!$BC$10:$BG$10,0))))</f>
        <v>80</v>
      </c>
      <c r="W141" s="109">
        <f>IF(Q141=0,0,IF(Q141&gt;MAX(装备突破!D$6:D$22),MAX(装备突破!D$6:D$22),IF(Q141=0,0,IF(Q141&lt;装备突破!D$6,0,IFERROR(MATCH(Q141,装备突破!D$6:D$22,0)-1,MATCH(Q141,装备突破!D$6:D$22,1))))))</f>
        <v>0</v>
      </c>
      <c r="X141" s="109">
        <f>IF(R141=0,0,IF(R141&gt;MAX(装备突破!E$6:E$22),MAX(装备突破!E$6:E$22),IF(R141=0,0,IF(R141&lt;装备突破!E$6,0,IFERROR(MATCH(R141,装备突破!E$6:E$22,0)-1,MATCH(R141,装备突破!E$6:E$22,1))))))</f>
        <v>0</v>
      </c>
      <c r="Y141" s="109">
        <f>IF(S141=0,0,IF(S141&gt;MAX(装备突破!F$6:F$22),MAX(装备突破!F$6:F$22),IF(S141=0,0,IF(S141&lt;装备突破!F$6,0,IFERROR(MATCH(S141,装备突破!F$6:F$22,0)-1,MATCH(S141,装备突破!F$6:F$22,1))))))</f>
        <v>0</v>
      </c>
      <c r="Z141" s="109">
        <f>IF(T141=0,0,IF(T141&gt;MAX(装备突破!G$6:G$22),MAX(装备突破!G$6:G$22),IF(T141=0,0,IF(T141&lt;装备突破!G$6,0,IFERROR(MATCH(T141,装备突破!G$6:G$22,0)-1,MATCH(T141,装备突破!G$6:G$22,1))))))</f>
        <v>0</v>
      </c>
      <c r="AA141" s="109">
        <f>IF(U141=0,0,IF(U141&gt;MAX(装备突破!H$6:H$22),MAX(装备突破!H$6:H$22),IF(U141=0,0,IF(U141&lt;装备突破!H$6,0,IFERROR(MATCH(U141,装备突破!H$6:H$22,0)-1,MATCH(U141,装备突破!H$6:H$22,1))))))</f>
        <v>7</v>
      </c>
      <c r="AB141" s="109">
        <f>IF(V141=0,0,IF(V141&gt;MAX(装备突破!I$6:I$22),MAX(装备突破!I$6:I$22),IF(V141=0,0,IF(V141&lt;装备突破!I$6,0,IFERROR(MATCH(V141,装备突破!I$6:I$22,0)-1,MATCH(V141,装备突破!I$6:I$22,1))))))</f>
        <v>7</v>
      </c>
    </row>
    <row r="142" spans="1:28" x14ac:dyDescent="0.15">
      <c r="A142" s="34">
        <v>20</v>
      </c>
      <c r="B142" s="76">
        <f t="shared" si="8"/>
        <v>510</v>
      </c>
      <c r="C142" s="70">
        <f t="shared" si="9"/>
        <v>30</v>
      </c>
      <c r="D142" s="97">
        <f>求节点(节奏总纲!$S$4:$S$163,节奏总纲!$O$4:$O$163,B142)</f>
        <v>100.05251752250267</v>
      </c>
      <c r="E142" s="97">
        <f>IF(SUM(F142:$J142)&gt;=INDEX(前期规划!$G$17:$K$17,MATCH($B$123,前期规划!$G$10:$K$10,0)),0,
IF(SUM(F142:$J142)+INDEX(前期规划!$Y$11:$BB$53,MATCH(节奏预期!$B142,前期规划!$Q$11:$Q$53,0),MATCH(节奏预期!$B$123&amp;节奏预期!E$5,前期规划!$Y$8:$BB$8,0))&gt;=INDEX(前期规划!$G$17:$K$17,MATCH($B$123,前期规划!$G$10:$K$10,0)),INDEX(前期规划!$G$17:$K$17,MATCH($B$123,前期规划!$G$10:$K$10,0))-SUM(F142:$J142),
INDEX(前期规划!$Y$11:$BB$53,MATCH(节奏预期!$B142,前期规划!$Q$11:$Q$53,0),MATCH(节奏预期!$B$123&amp;节奏预期!E$5,前期规划!$Y$8:$BB$8,0))))</f>
        <v>0</v>
      </c>
      <c r="F142" s="97">
        <f>IF(SUM(G142:$J142)&gt;=INDEX(前期规划!$G$17:$K$17,MATCH($B$123,前期规划!$G$10:$K$10,0)),0,
IF(SUM(G142:$J142)+INDEX(前期规划!$Y$11:$BB$53,MATCH(节奏预期!$B142,前期规划!$Q$11:$Q$53,0),MATCH(节奏预期!$B$123&amp;节奏预期!F$5,前期规划!$Y$8:$BB$8,0))&gt;=INDEX(前期规划!$G$17:$K$17,MATCH($B$123,前期规划!$G$10:$K$10,0)),INDEX(前期规划!$G$17:$K$17,MATCH($B$123,前期规划!$G$10:$K$10,0))-SUM(G142:$J142),
INDEX(前期规划!$Y$11:$BB$53,MATCH(节奏预期!$B142,前期规划!$Q$11:$Q$53,0),MATCH(节奏预期!$B$123&amp;节奏预期!F$5,前期规划!$Y$8:$BB$8,0))))</f>
        <v>0</v>
      </c>
      <c r="G142" s="97">
        <f>IF(SUM(H142:$J142)&gt;=INDEX(前期规划!$G$17:$K$17,MATCH($B$123,前期规划!$G$10:$K$10,0)),0,
IF(SUM(H142:$J142)+INDEX(前期规划!$Y$11:$BB$53,MATCH(节奏预期!$B142,前期规划!$Q$11:$Q$53,0),MATCH(节奏预期!$B$123&amp;节奏预期!G$5,前期规划!$Y$8:$BB$8,0))&gt;=INDEX(前期规划!$G$17:$K$17,MATCH($B$123,前期规划!$G$10:$K$10,0)),INDEX(前期规划!$G$17:$K$17,MATCH($B$123,前期规划!$G$10:$K$10,0))-SUM(H142:$J142),
INDEX(前期规划!$Y$11:$BB$53,MATCH(节奏预期!$B142,前期规划!$Q$11:$Q$53,0),MATCH(节奏预期!$B$123&amp;节奏预期!G$5,前期规划!$Y$8:$BB$8,0))))</f>
        <v>0</v>
      </c>
      <c r="H142" s="97">
        <f>IF(SUM(I142:$J142)&gt;=INDEX(前期规划!$G$17:$K$17,MATCH($B$123,前期规划!$G$10:$K$10,0)),0,
IF(SUM(I142:$J142)+INDEX(前期规划!$Y$11:$BB$53,MATCH(节奏预期!$B142,前期规划!$Q$11:$Q$53,0),MATCH(节奏预期!$B$123&amp;节奏预期!H$5,前期规划!$Y$8:$BB$8,0))&gt;=INDEX(前期规划!$G$17:$K$17,MATCH($B$123,前期规划!$G$10:$K$10,0)),INDEX(前期规划!$G$17:$K$17,MATCH($B$123,前期规划!$G$10:$K$10,0))-SUM(I142:$J142),
INDEX(前期规划!$Y$11:$BB$53,MATCH(节奏预期!$B142,前期规划!$Q$11:$Q$53,0),MATCH(节奏预期!$B$123&amp;节奏预期!H$5,前期规划!$Y$8:$BB$8,0))))</f>
        <v>0</v>
      </c>
      <c r="I142" s="97">
        <f>IF(SUM(J142:$J142)&gt;=INDEX(前期规划!$G$17:$K$17,MATCH($B$123,前期规划!$G$10:$K$10,0)),0,
IF(SUM(J142:$J142)+INDEX(前期规划!$Y$11:$BB$53,MATCH(节奏预期!$B142,前期规划!$Q$11:$Q$53,0),MATCH(节奏预期!$B$123&amp;节奏预期!I$5,前期规划!$Y$8:$BB$8,0))&gt;=INDEX(前期规划!$G$17:$K$17,MATCH($B$123,前期规划!$G$10:$K$10,0)),INDEX(前期规划!$G$17:$K$17,MATCH($B$123,前期规划!$G$10:$K$10,0))-SUM(J142:$J142),
INDEX(前期规划!$Y$11:$BB$53,MATCH(节奏预期!$B142,前期规划!$Q$11:$Q$53,0),MATCH(节奏预期!$B$123&amp;节奏预期!I$5,前期规划!$Y$8:$BB$8,0))))</f>
        <v>19.772727272727273</v>
      </c>
      <c r="J142" s="97">
        <f>INDEX(前期规划!$Y$11:$BB$53,MATCH(节奏预期!$B142,前期规划!$Q$11:$Q$53,0),MATCH(节奏预期!$B$123&amp;节奏预期!J$5,前期规划!$Y$8:$BB$8,0))</f>
        <v>10.227272727272727</v>
      </c>
      <c r="K142" s="24">
        <f>MIN(求节点(装备产销验证!$B$6:$B$165,装备产销验证!BZ$6:BZ$165,$D142)/40/IF(RIGHT(K$5,1)="+",1,(MAX(W$6:W142)+1)),1)</f>
        <v>1</v>
      </c>
      <c r="L142" s="24">
        <f>MIN(求节点(装备产销验证!$B$6:$B$165,装备产销验证!CA$6:CA$165,$D142)/40/IF(RIGHT(L$5,1)="+",1,(MAX(X$6:X142)+1)),1)</f>
        <v>1</v>
      </c>
      <c r="M142" s="24">
        <f>MIN(求节点(装备产销验证!$B$6:$B$165,装备产销验证!CB$6:CB$165,$D142)/40/IF(RIGHT(M$5,1)="+",1,(MAX(Y$6:Y142)+1)),1)</f>
        <v>1</v>
      </c>
      <c r="N142" s="24">
        <f>MIN(求节点(装备产销验证!$B$6:$B$165,装备产销验证!CC$6:CC$165,$D142)/40/IF(RIGHT(N$5,1)="+",1,(MAX(Z$6:Z142)+1)),1)</f>
        <v>1</v>
      </c>
      <c r="O142" s="24">
        <f>MIN(求节点(装备产销验证!$B$6:$B$165,装备产销验证!CD$6:CD$165,$D142)/40/IF(RIGHT(O$5,1)="+",1,(MAX(AA$6:AA142)+1)),1)</f>
        <v>0.39633137681174729</v>
      </c>
      <c r="P142" s="24">
        <f>MIN(求节点(装备产销验证!$B$6:$B$165,装备产销验证!CE$6:CE$165,$D142)/40/IF(RIGHT(P$5,1)="+",1,(MAX(AB$6:AB142)+1)),1)</f>
        <v>0.75999222043813119</v>
      </c>
      <c r="Q142" s="137">
        <f>IF(E142=0,0,MIN(INDEX(前期规划!$C$48:$C$53,MATCH(Q$5,前期规划!$B$48:$B$53,0)),INDEX(前期规划!$BC$11:$BG$53,MATCH($B142,前期规划!$Q$11:$Q$53,0),MATCH(节奏预期!$B$123,前期规划!$BC$10:$BG$10,0))))</f>
        <v>0</v>
      </c>
      <c r="R142" s="137">
        <f>IF(F142=0,0,MIN(INDEX(前期规划!$C$48:$C$53,MATCH(R$5,前期规划!$B$48:$B$53,0)),INDEX(前期规划!$BC$11:$BG$53,MATCH($B142,前期规划!$Q$11:$Q$53,0),MATCH(节奏预期!$B$123,前期规划!$BC$10:$BG$10,0))))</f>
        <v>0</v>
      </c>
      <c r="S142" s="137">
        <f>IF(G142=0,0,MIN(INDEX(前期规划!$C$48:$C$53,MATCH(S$5,前期规划!$B$48:$B$53,0)),INDEX(前期规划!$BC$11:$BG$53,MATCH($B142,前期规划!$Q$11:$Q$53,0),MATCH(节奏预期!$B$123,前期规划!$BC$10:$BG$10,0))))</f>
        <v>0</v>
      </c>
      <c r="T142" s="137">
        <f>IF(H142=0,0,MIN(INDEX(前期规划!$C$48:$C$53,MATCH(T$5,前期规划!$B$48:$B$53,0)),INDEX(前期规划!$BC$11:$BG$53,MATCH($B142,前期规划!$Q$11:$Q$53,0),MATCH(节奏预期!$B$123,前期规划!$BC$10:$BG$10,0))))</f>
        <v>0</v>
      </c>
      <c r="U142" s="137">
        <f>IF(I142=0,0,MIN(INDEX(前期规划!$C$48:$C$53,MATCH(U$5,前期规划!$B$48:$B$53,0)),INDEX(前期规划!$BC$11:$BG$53,MATCH($B142,前期规划!$Q$11:$Q$53,0),MATCH(节奏预期!$B$123,前期规划!$BC$10:$BG$10,0))))</f>
        <v>80</v>
      </c>
      <c r="V142" s="137">
        <f>IF(J142=0,0,MIN(INDEX(前期规划!$C$48:$C$53,MATCH(V$5,前期规划!$B$48:$B$53,0)),INDEX(前期规划!$BC$11:$BG$53,MATCH($B142,前期规划!$Q$11:$Q$53,0),MATCH(节奏预期!$B$123,前期规划!$BC$10:$BG$10,0))))</f>
        <v>80</v>
      </c>
      <c r="W142" s="109">
        <f>IF(Q142=0,0,IF(Q142&gt;MAX(装备突破!D$6:D$22),MAX(装备突破!D$6:D$22),IF(Q142=0,0,IF(Q142&lt;装备突破!D$6,0,IFERROR(MATCH(Q142,装备突破!D$6:D$22,0)-1,MATCH(Q142,装备突破!D$6:D$22,1))))))</f>
        <v>0</v>
      </c>
      <c r="X142" s="109">
        <f>IF(R142=0,0,IF(R142&gt;MAX(装备突破!E$6:E$22),MAX(装备突破!E$6:E$22),IF(R142=0,0,IF(R142&lt;装备突破!E$6,0,IFERROR(MATCH(R142,装备突破!E$6:E$22,0)-1,MATCH(R142,装备突破!E$6:E$22,1))))))</f>
        <v>0</v>
      </c>
      <c r="Y142" s="109">
        <f>IF(S142=0,0,IF(S142&gt;MAX(装备突破!F$6:F$22),MAX(装备突破!F$6:F$22),IF(S142=0,0,IF(S142&lt;装备突破!F$6,0,IFERROR(MATCH(S142,装备突破!F$6:F$22,0)-1,MATCH(S142,装备突破!F$6:F$22,1))))))</f>
        <v>0</v>
      </c>
      <c r="Z142" s="109">
        <f>IF(T142=0,0,IF(T142&gt;MAX(装备突破!G$6:G$22),MAX(装备突破!G$6:G$22),IF(T142=0,0,IF(T142&lt;装备突破!G$6,0,IFERROR(MATCH(T142,装备突破!G$6:G$22,0)-1,MATCH(T142,装备突破!G$6:G$22,1))))))</f>
        <v>0</v>
      </c>
      <c r="AA142" s="109">
        <f>IF(U142=0,0,IF(U142&gt;MAX(装备突破!H$6:H$22),MAX(装备突破!H$6:H$22),IF(U142=0,0,IF(U142&lt;装备突破!H$6,0,IFERROR(MATCH(U142,装备突破!H$6:H$22,0)-1,MATCH(U142,装备突破!H$6:H$22,1))))))</f>
        <v>7</v>
      </c>
      <c r="AB142" s="109">
        <f>IF(V142=0,0,IF(V142&gt;MAX(装备突破!I$6:I$22),MAX(装备突破!I$6:I$22),IF(V142=0,0,IF(V142&lt;装备突破!I$6,0,IFERROR(MATCH(V142,装备突破!I$6:I$22,0)-1,MATCH(V142,装备突破!I$6:I$22,1))))))</f>
        <v>7</v>
      </c>
    </row>
    <row r="143" spans="1:28" x14ac:dyDescent="0.15">
      <c r="A143" s="34">
        <v>21</v>
      </c>
      <c r="B143" s="76">
        <f t="shared" si="8"/>
        <v>540</v>
      </c>
      <c r="C143" s="70">
        <f t="shared" si="9"/>
        <v>30</v>
      </c>
      <c r="D143" s="97">
        <f>求节点(节奏总纲!$S$4:$S$163,节奏总纲!$O$4:$O$163,B143)</f>
        <v>100.94083826848818</v>
      </c>
      <c r="E143" s="97">
        <f>IF(SUM(F143:$J143)&gt;=INDEX(前期规划!$G$17:$K$17,MATCH($B$123,前期规划!$G$10:$K$10,0)),0,
IF(SUM(F143:$J143)+INDEX(前期规划!$Y$11:$BB$53,MATCH(节奏预期!$B143,前期规划!$Q$11:$Q$53,0),MATCH(节奏预期!$B$123&amp;节奏预期!E$5,前期规划!$Y$8:$BB$8,0))&gt;=INDEX(前期规划!$G$17:$K$17,MATCH($B$123,前期规划!$G$10:$K$10,0)),INDEX(前期规划!$G$17:$K$17,MATCH($B$123,前期规划!$G$10:$K$10,0))-SUM(F143:$J143),
INDEX(前期规划!$Y$11:$BB$53,MATCH(节奏预期!$B143,前期规划!$Q$11:$Q$53,0),MATCH(节奏预期!$B$123&amp;节奏预期!E$5,前期规划!$Y$8:$BB$8,0))))</f>
        <v>0</v>
      </c>
      <c r="F143" s="97">
        <f>IF(SUM(G143:$J143)&gt;=INDEX(前期规划!$G$17:$K$17,MATCH($B$123,前期规划!$G$10:$K$10,0)),0,
IF(SUM(G143:$J143)+INDEX(前期规划!$Y$11:$BB$53,MATCH(节奏预期!$B143,前期规划!$Q$11:$Q$53,0),MATCH(节奏预期!$B$123&amp;节奏预期!F$5,前期规划!$Y$8:$BB$8,0))&gt;=INDEX(前期规划!$G$17:$K$17,MATCH($B$123,前期规划!$G$10:$K$10,0)),INDEX(前期规划!$G$17:$K$17,MATCH($B$123,前期规划!$G$10:$K$10,0))-SUM(G143:$J143),
INDEX(前期规划!$Y$11:$BB$53,MATCH(节奏预期!$B143,前期规划!$Q$11:$Q$53,0),MATCH(节奏预期!$B$123&amp;节奏预期!F$5,前期规划!$Y$8:$BB$8,0))))</f>
        <v>0</v>
      </c>
      <c r="G143" s="97">
        <f>IF(SUM(H143:$J143)&gt;=INDEX(前期规划!$G$17:$K$17,MATCH($B$123,前期规划!$G$10:$K$10,0)),0,
IF(SUM(H143:$J143)+INDEX(前期规划!$Y$11:$BB$53,MATCH(节奏预期!$B143,前期规划!$Q$11:$Q$53,0),MATCH(节奏预期!$B$123&amp;节奏预期!G$5,前期规划!$Y$8:$BB$8,0))&gt;=INDEX(前期规划!$G$17:$K$17,MATCH($B$123,前期规划!$G$10:$K$10,0)),INDEX(前期规划!$G$17:$K$17,MATCH($B$123,前期规划!$G$10:$K$10,0))-SUM(H143:$J143),
INDEX(前期规划!$Y$11:$BB$53,MATCH(节奏预期!$B143,前期规划!$Q$11:$Q$53,0),MATCH(节奏预期!$B$123&amp;节奏预期!G$5,前期规划!$Y$8:$BB$8,0))))</f>
        <v>0</v>
      </c>
      <c r="H143" s="97">
        <f>IF(SUM(I143:$J143)&gt;=INDEX(前期规划!$G$17:$K$17,MATCH($B$123,前期规划!$G$10:$K$10,0)),0,
IF(SUM(I143:$J143)+INDEX(前期规划!$Y$11:$BB$53,MATCH(节奏预期!$B143,前期规划!$Q$11:$Q$53,0),MATCH(节奏预期!$B$123&amp;节奏预期!H$5,前期规划!$Y$8:$BB$8,0))&gt;=INDEX(前期规划!$G$17:$K$17,MATCH($B$123,前期规划!$G$10:$K$10,0)),INDEX(前期规划!$G$17:$K$17,MATCH($B$123,前期规划!$G$10:$K$10,0))-SUM(I143:$J143),
INDEX(前期规划!$Y$11:$BB$53,MATCH(节奏预期!$B143,前期规划!$Q$11:$Q$53,0),MATCH(节奏预期!$B$123&amp;节奏预期!H$5,前期规划!$Y$8:$BB$8,0))))</f>
        <v>0</v>
      </c>
      <c r="I143" s="97">
        <f>IF(SUM(J143:$J143)&gt;=INDEX(前期规划!$G$17:$K$17,MATCH($B$123,前期规划!$G$10:$K$10,0)),0,
IF(SUM(J143:$J143)+INDEX(前期规划!$Y$11:$BB$53,MATCH(节奏预期!$B143,前期规划!$Q$11:$Q$53,0),MATCH(节奏预期!$B$123&amp;节奏预期!I$5,前期规划!$Y$8:$BB$8,0))&gt;=INDEX(前期规划!$G$17:$K$17,MATCH($B$123,前期规划!$G$10:$K$10,0)),INDEX(前期规划!$G$17:$K$17,MATCH($B$123,前期规划!$G$10:$K$10,0))-SUM(J143:$J143),
INDEX(前期规划!$Y$11:$BB$53,MATCH(节奏预期!$B143,前期规划!$Q$11:$Q$53,0),MATCH(节奏预期!$B$123&amp;节奏预期!I$5,前期规划!$Y$8:$BB$8,0))))</f>
        <v>17.727272727272727</v>
      </c>
      <c r="J143" s="97">
        <f>INDEX(前期规划!$Y$11:$BB$53,MATCH(节奏预期!$B143,前期规划!$Q$11:$Q$53,0),MATCH(节奏预期!$B$123&amp;节奏预期!J$5,前期规划!$Y$8:$BB$8,0))</f>
        <v>12.272727272727273</v>
      </c>
      <c r="K143" s="24">
        <f>MIN(求节点(装备产销验证!$B$6:$B$165,装备产销验证!BZ$6:BZ$165,$D143)/40/IF(RIGHT(K$5,1)="+",1,(MAX(W$6:W143)+1)),1)</f>
        <v>1</v>
      </c>
      <c r="L143" s="24">
        <f>MIN(求节点(装备产销验证!$B$6:$B$165,装备产销验证!CA$6:CA$165,$D143)/40/IF(RIGHT(L$5,1)="+",1,(MAX(X$6:X143)+1)),1)</f>
        <v>1</v>
      </c>
      <c r="M143" s="24">
        <f>MIN(求节点(装备产销验证!$B$6:$B$165,装备产销验证!CB$6:CB$165,$D143)/40/IF(RIGHT(M$5,1)="+",1,(MAX(Y$6:Y143)+1)),1)</f>
        <v>1</v>
      </c>
      <c r="N143" s="24">
        <f>MIN(求节点(装备产销验证!$B$6:$B$165,装备产销验证!CC$6:CC$165,$D143)/40/IF(RIGHT(N$5,1)="+",1,(MAX(Z$6:Z143)+1)),1)</f>
        <v>1</v>
      </c>
      <c r="O143" s="24">
        <f>MIN(求节点(装备产销验证!$B$6:$B$165,装备产销验证!CD$6:CD$165,$D143)/40/IF(RIGHT(O$5,1)="+",1,(MAX(AA$6:AA143)+1)),1)</f>
        <v>0.41744072659235698</v>
      </c>
      <c r="P143" s="24">
        <f>MIN(求节点(装备产销验证!$B$6:$B$165,装备产销验证!CE$6:CE$165,$D143)/40/IF(RIGHT(P$5,1)="+",1,(MAX(AB$6:AB143)+1)),1)</f>
        <v>0.80237057468763617</v>
      </c>
      <c r="Q143" s="137">
        <f>IF(E143=0,0,MIN(INDEX(前期规划!$C$48:$C$53,MATCH(Q$5,前期规划!$B$48:$B$53,0)),INDEX(前期规划!$BC$11:$BG$53,MATCH($B143,前期规划!$Q$11:$Q$53,0),MATCH(节奏预期!$B$123,前期规划!$BC$10:$BG$10,0))))</f>
        <v>0</v>
      </c>
      <c r="R143" s="137">
        <f>IF(F143=0,0,MIN(INDEX(前期规划!$C$48:$C$53,MATCH(R$5,前期规划!$B$48:$B$53,0)),INDEX(前期规划!$BC$11:$BG$53,MATCH($B143,前期规划!$Q$11:$Q$53,0),MATCH(节奏预期!$B$123,前期规划!$BC$10:$BG$10,0))))</f>
        <v>0</v>
      </c>
      <c r="S143" s="137">
        <f>IF(G143=0,0,MIN(INDEX(前期规划!$C$48:$C$53,MATCH(S$5,前期规划!$B$48:$B$53,0)),INDEX(前期规划!$BC$11:$BG$53,MATCH($B143,前期规划!$Q$11:$Q$53,0),MATCH(节奏预期!$B$123,前期规划!$BC$10:$BG$10,0))))</f>
        <v>0</v>
      </c>
      <c r="T143" s="137">
        <f>IF(H143=0,0,MIN(INDEX(前期规划!$C$48:$C$53,MATCH(T$5,前期规划!$B$48:$B$53,0)),INDEX(前期规划!$BC$11:$BG$53,MATCH($B143,前期规划!$Q$11:$Q$53,0),MATCH(节奏预期!$B$123,前期规划!$BC$10:$BG$10,0))))</f>
        <v>0</v>
      </c>
      <c r="U143" s="137">
        <f>IF(I143=0,0,MIN(INDEX(前期规划!$C$48:$C$53,MATCH(U$5,前期规划!$B$48:$B$53,0)),INDEX(前期规划!$BC$11:$BG$53,MATCH($B143,前期规划!$Q$11:$Q$53,0),MATCH(节奏预期!$B$123,前期规划!$BC$10:$BG$10,0))))</f>
        <v>80</v>
      </c>
      <c r="V143" s="137">
        <f>IF(J143=0,0,MIN(INDEX(前期规划!$C$48:$C$53,MATCH(V$5,前期规划!$B$48:$B$53,0)),INDEX(前期规划!$BC$11:$BG$53,MATCH($B143,前期规划!$Q$11:$Q$53,0),MATCH(节奏预期!$B$123,前期规划!$BC$10:$BG$10,0))))</f>
        <v>80</v>
      </c>
      <c r="W143" s="109">
        <f>IF(Q143=0,0,IF(Q143&gt;MAX(装备突破!D$6:D$22),MAX(装备突破!D$6:D$22),IF(Q143=0,0,IF(Q143&lt;装备突破!D$6,0,IFERROR(MATCH(Q143,装备突破!D$6:D$22,0)-1,MATCH(Q143,装备突破!D$6:D$22,1))))))</f>
        <v>0</v>
      </c>
      <c r="X143" s="109">
        <f>IF(R143=0,0,IF(R143&gt;MAX(装备突破!E$6:E$22),MAX(装备突破!E$6:E$22),IF(R143=0,0,IF(R143&lt;装备突破!E$6,0,IFERROR(MATCH(R143,装备突破!E$6:E$22,0)-1,MATCH(R143,装备突破!E$6:E$22,1))))))</f>
        <v>0</v>
      </c>
      <c r="Y143" s="109">
        <f>IF(S143=0,0,IF(S143&gt;MAX(装备突破!F$6:F$22),MAX(装备突破!F$6:F$22),IF(S143=0,0,IF(S143&lt;装备突破!F$6,0,IFERROR(MATCH(S143,装备突破!F$6:F$22,0)-1,MATCH(S143,装备突破!F$6:F$22,1))))))</f>
        <v>0</v>
      </c>
      <c r="Z143" s="109">
        <f>IF(T143=0,0,IF(T143&gt;MAX(装备突破!G$6:G$22),MAX(装备突破!G$6:G$22),IF(T143=0,0,IF(T143&lt;装备突破!G$6,0,IFERROR(MATCH(T143,装备突破!G$6:G$22,0)-1,MATCH(T143,装备突破!G$6:G$22,1))))))</f>
        <v>0</v>
      </c>
      <c r="AA143" s="109">
        <f>IF(U143=0,0,IF(U143&gt;MAX(装备突破!H$6:H$22),MAX(装备突破!H$6:H$22),IF(U143=0,0,IF(U143&lt;装备突破!H$6,0,IFERROR(MATCH(U143,装备突破!H$6:H$22,0)-1,MATCH(U143,装备突破!H$6:H$22,1))))))</f>
        <v>7</v>
      </c>
      <c r="AB143" s="109">
        <f>IF(V143=0,0,IF(V143&gt;MAX(装备突破!I$6:I$22),MAX(装备突破!I$6:I$22),IF(V143=0,0,IF(V143&lt;装备突破!I$6,0,IFERROR(MATCH(V143,装备突破!I$6:I$22,0)-1,MATCH(V143,装备突破!I$6:I$22,1))))))</f>
        <v>7</v>
      </c>
    </row>
    <row r="144" spans="1:28" x14ac:dyDescent="0.15">
      <c r="A144" s="34">
        <v>22</v>
      </c>
      <c r="B144" s="76">
        <f t="shared" si="8"/>
        <v>570</v>
      </c>
      <c r="C144" s="70">
        <f t="shared" si="9"/>
        <v>30</v>
      </c>
      <c r="D144" s="97">
        <f>求节点(节奏总纲!$S$4:$S$163,节奏总纲!$O$4:$O$163,B144)</f>
        <v>101.77786869907547</v>
      </c>
      <c r="E144" s="97">
        <f>IF(SUM(F144:$J144)&gt;=INDEX(前期规划!$G$17:$K$17,MATCH($B$123,前期规划!$G$10:$K$10,0)),0,
IF(SUM(F144:$J144)+INDEX(前期规划!$Y$11:$BB$53,MATCH(节奏预期!$B144,前期规划!$Q$11:$Q$53,0),MATCH(节奏预期!$B$123&amp;节奏预期!E$5,前期规划!$Y$8:$BB$8,0))&gt;=INDEX(前期规划!$G$17:$K$17,MATCH($B$123,前期规划!$G$10:$K$10,0)),INDEX(前期规划!$G$17:$K$17,MATCH($B$123,前期规划!$G$10:$K$10,0))-SUM(F144:$J144),
INDEX(前期规划!$Y$11:$BB$53,MATCH(节奏预期!$B144,前期规划!$Q$11:$Q$53,0),MATCH(节奏预期!$B$123&amp;节奏预期!E$5,前期规划!$Y$8:$BB$8,0))))</f>
        <v>0</v>
      </c>
      <c r="F144" s="97">
        <f>IF(SUM(G144:$J144)&gt;=INDEX(前期规划!$G$17:$K$17,MATCH($B$123,前期规划!$G$10:$K$10,0)),0,
IF(SUM(G144:$J144)+INDEX(前期规划!$Y$11:$BB$53,MATCH(节奏预期!$B144,前期规划!$Q$11:$Q$53,0),MATCH(节奏预期!$B$123&amp;节奏预期!F$5,前期规划!$Y$8:$BB$8,0))&gt;=INDEX(前期规划!$G$17:$K$17,MATCH($B$123,前期规划!$G$10:$K$10,0)),INDEX(前期规划!$G$17:$K$17,MATCH($B$123,前期规划!$G$10:$K$10,0))-SUM(G144:$J144),
INDEX(前期规划!$Y$11:$BB$53,MATCH(节奏预期!$B144,前期规划!$Q$11:$Q$53,0),MATCH(节奏预期!$B$123&amp;节奏预期!F$5,前期规划!$Y$8:$BB$8,0))))</f>
        <v>0</v>
      </c>
      <c r="G144" s="97">
        <f>IF(SUM(H144:$J144)&gt;=INDEX(前期规划!$G$17:$K$17,MATCH($B$123,前期规划!$G$10:$K$10,0)),0,
IF(SUM(H144:$J144)+INDEX(前期规划!$Y$11:$BB$53,MATCH(节奏预期!$B144,前期规划!$Q$11:$Q$53,0),MATCH(节奏预期!$B$123&amp;节奏预期!G$5,前期规划!$Y$8:$BB$8,0))&gt;=INDEX(前期规划!$G$17:$K$17,MATCH($B$123,前期规划!$G$10:$K$10,0)),INDEX(前期规划!$G$17:$K$17,MATCH($B$123,前期规划!$G$10:$K$10,0))-SUM(H144:$J144),
INDEX(前期规划!$Y$11:$BB$53,MATCH(节奏预期!$B144,前期规划!$Q$11:$Q$53,0),MATCH(节奏预期!$B$123&amp;节奏预期!G$5,前期规划!$Y$8:$BB$8,0))))</f>
        <v>0</v>
      </c>
      <c r="H144" s="97">
        <f>IF(SUM(I144:$J144)&gt;=INDEX(前期规划!$G$17:$K$17,MATCH($B$123,前期规划!$G$10:$K$10,0)),0,
IF(SUM(I144:$J144)+INDEX(前期规划!$Y$11:$BB$53,MATCH(节奏预期!$B144,前期规划!$Q$11:$Q$53,0),MATCH(节奏预期!$B$123&amp;节奏预期!H$5,前期规划!$Y$8:$BB$8,0))&gt;=INDEX(前期规划!$G$17:$K$17,MATCH($B$123,前期规划!$G$10:$K$10,0)),INDEX(前期规划!$G$17:$K$17,MATCH($B$123,前期规划!$G$10:$K$10,0))-SUM(I144:$J144),
INDEX(前期规划!$Y$11:$BB$53,MATCH(节奏预期!$B144,前期规划!$Q$11:$Q$53,0),MATCH(节奏预期!$B$123&amp;节奏预期!H$5,前期规划!$Y$8:$BB$8,0))))</f>
        <v>0</v>
      </c>
      <c r="I144" s="97">
        <f>IF(SUM(J144:$J144)&gt;=INDEX(前期规划!$G$17:$K$17,MATCH($B$123,前期规划!$G$10:$K$10,0)),0,
IF(SUM(J144:$J144)+INDEX(前期规划!$Y$11:$BB$53,MATCH(节奏预期!$B144,前期规划!$Q$11:$Q$53,0),MATCH(节奏预期!$B$123&amp;节奏预期!I$5,前期规划!$Y$8:$BB$8,0))&gt;=INDEX(前期规划!$G$17:$K$17,MATCH($B$123,前期规划!$G$10:$K$10,0)),INDEX(前期规划!$G$17:$K$17,MATCH($B$123,前期规划!$G$10:$K$10,0))-SUM(J144:$J144),
INDEX(前期规划!$Y$11:$BB$53,MATCH(节奏预期!$B144,前期规划!$Q$11:$Q$53,0),MATCH(节奏预期!$B$123&amp;节奏预期!I$5,前期规划!$Y$8:$BB$8,0))))</f>
        <v>15.681818181818183</v>
      </c>
      <c r="J144" s="97">
        <f>INDEX(前期规划!$Y$11:$BB$53,MATCH(节奏预期!$B144,前期规划!$Q$11:$Q$53,0),MATCH(节奏预期!$B$123&amp;节奏预期!J$5,前期规划!$Y$8:$BB$8,0))</f>
        <v>14.318181818181817</v>
      </c>
      <c r="K144" s="24">
        <f>MIN(求节点(装备产销验证!$B$6:$B$165,装备产销验证!BZ$6:BZ$165,$D144)/40/IF(RIGHT(K$5,1)="+",1,(MAX(W$6:W144)+1)),1)</f>
        <v>1</v>
      </c>
      <c r="L144" s="24">
        <f>MIN(求节点(装备产销验证!$B$6:$B$165,装备产销验证!CA$6:CA$165,$D144)/40/IF(RIGHT(L$5,1)="+",1,(MAX(X$6:X144)+1)),1)</f>
        <v>1</v>
      </c>
      <c r="M144" s="24">
        <f>MIN(求节点(装备产销验证!$B$6:$B$165,装备产销验证!CB$6:CB$165,$D144)/40/IF(RIGHT(M$5,1)="+",1,(MAX(Y$6:Y144)+1)),1)</f>
        <v>1</v>
      </c>
      <c r="N144" s="24">
        <f>MIN(求节点(装备产销验证!$B$6:$B$165,装备产销验证!CC$6:CC$165,$D144)/40/IF(RIGHT(N$5,1)="+",1,(MAX(Z$6:Z144)+1)),1)</f>
        <v>1</v>
      </c>
      <c r="O144" s="24">
        <f>MIN(求节点(装备产销验证!$B$6:$B$165,装备产销验证!CD$6:CD$165,$D144)/40/IF(RIGHT(O$5,1)="+",1,(MAX(AA$6:AA144)+1)),1)</f>
        <v>0.43848576187905397</v>
      </c>
      <c r="P144" s="24">
        <f>MIN(求节点(装备产销验证!$B$6:$B$165,装备产销验证!CE$6:CE$165,$D144)/40/IF(RIGHT(P$5,1)="+",1,(MAX(AB$6:AB144)+1)),1)</f>
        <v>0.84332829518271668</v>
      </c>
      <c r="Q144" s="137">
        <f>IF(E144=0,0,MIN(INDEX(前期规划!$C$48:$C$53,MATCH(Q$5,前期规划!$B$48:$B$53,0)),INDEX(前期规划!$BC$11:$BG$53,MATCH($B144,前期规划!$Q$11:$Q$53,0),MATCH(节奏预期!$B$123,前期规划!$BC$10:$BG$10,0))))</f>
        <v>0</v>
      </c>
      <c r="R144" s="137">
        <f>IF(F144=0,0,MIN(INDEX(前期规划!$C$48:$C$53,MATCH(R$5,前期规划!$B$48:$B$53,0)),INDEX(前期规划!$BC$11:$BG$53,MATCH($B144,前期规划!$Q$11:$Q$53,0),MATCH(节奏预期!$B$123,前期规划!$BC$10:$BG$10,0))))</f>
        <v>0</v>
      </c>
      <c r="S144" s="137">
        <f>IF(G144=0,0,MIN(INDEX(前期规划!$C$48:$C$53,MATCH(S$5,前期规划!$B$48:$B$53,0)),INDEX(前期规划!$BC$11:$BG$53,MATCH($B144,前期规划!$Q$11:$Q$53,0),MATCH(节奏预期!$B$123,前期规划!$BC$10:$BG$10,0))))</f>
        <v>0</v>
      </c>
      <c r="T144" s="137">
        <f>IF(H144=0,0,MIN(INDEX(前期规划!$C$48:$C$53,MATCH(T$5,前期规划!$B$48:$B$53,0)),INDEX(前期规划!$BC$11:$BG$53,MATCH($B144,前期规划!$Q$11:$Q$53,0),MATCH(节奏预期!$B$123,前期规划!$BC$10:$BG$10,0))))</f>
        <v>0</v>
      </c>
      <c r="U144" s="137">
        <f>IF(I144=0,0,MIN(INDEX(前期规划!$C$48:$C$53,MATCH(U$5,前期规划!$B$48:$B$53,0)),INDEX(前期规划!$BC$11:$BG$53,MATCH($B144,前期规划!$Q$11:$Q$53,0),MATCH(节奏预期!$B$123,前期规划!$BC$10:$BG$10,0))))</f>
        <v>80</v>
      </c>
      <c r="V144" s="137">
        <f>IF(J144=0,0,MIN(INDEX(前期规划!$C$48:$C$53,MATCH(V$5,前期规划!$B$48:$B$53,0)),INDEX(前期规划!$BC$11:$BG$53,MATCH($B144,前期规划!$Q$11:$Q$53,0),MATCH(节奏预期!$B$123,前期规划!$BC$10:$BG$10,0))))</f>
        <v>80</v>
      </c>
      <c r="W144" s="109">
        <f>IF(Q144=0,0,IF(Q144&gt;MAX(装备突破!D$6:D$22),MAX(装备突破!D$6:D$22),IF(Q144=0,0,IF(Q144&lt;装备突破!D$6,0,IFERROR(MATCH(Q144,装备突破!D$6:D$22,0)-1,MATCH(Q144,装备突破!D$6:D$22,1))))))</f>
        <v>0</v>
      </c>
      <c r="X144" s="109">
        <f>IF(R144=0,0,IF(R144&gt;MAX(装备突破!E$6:E$22),MAX(装备突破!E$6:E$22),IF(R144=0,0,IF(R144&lt;装备突破!E$6,0,IFERROR(MATCH(R144,装备突破!E$6:E$22,0)-1,MATCH(R144,装备突破!E$6:E$22,1))))))</f>
        <v>0</v>
      </c>
      <c r="Y144" s="109">
        <f>IF(S144=0,0,IF(S144&gt;MAX(装备突破!F$6:F$22),MAX(装备突破!F$6:F$22),IF(S144=0,0,IF(S144&lt;装备突破!F$6,0,IFERROR(MATCH(S144,装备突破!F$6:F$22,0)-1,MATCH(S144,装备突破!F$6:F$22,1))))))</f>
        <v>0</v>
      </c>
      <c r="Z144" s="109">
        <f>IF(T144=0,0,IF(T144&gt;MAX(装备突破!G$6:G$22),MAX(装备突破!G$6:G$22),IF(T144=0,0,IF(T144&lt;装备突破!G$6,0,IFERROR(MATCH(T144,装备突破!G$6:G$22,0)-1,MATCH(T144,装备突破!G$6:G$22,1))))))</f>
        <v>0</v>
      </c>
      <c r="AA144" s="109">
        <f>IF(U144=0,0,IF(U144&gt;MAX(装备突破!H$6:H$22),MAX(装备突破!H$6:H$22),IF(U144=0,0,IF(U144&lt;装备突破!H$6,0,IFERROR(MATCH(U144,装备突破!H$6:H$22,0)-1,MATCH(U144,装备突破!H$6:H$22,1))))))</f>
        <v>7</v>
      </c>
      <c r="AB144" s="109">
        <f>IF(V144=0,0,IF(V144&gt;MAX(装备突破!I$6:I$22),MAX(装备突破!I$6:I$22),IF(V144=0,0,IF(V144&lt;装备突破!I$6,0,IFERROR(MATCH(V144,装备突破!I$6:I$22,0)-1,MATCH(V144,装备突破!I$6:I$22,1))))))</f>
        <v>7</v>
      </c>
    </row>
    <row r="145" spans="1:28" s="37" customFormat="1" x14ac:dyDescent="0.15">
      <c r="A145" s="34">
        <v>23</v>
      </c>
      <c r="B145" s="76">
        <f t="shared" si="8"/>
        <v>600</v>
      </c>
      <c r="C145" s="76">
        <f t="shared" ref="C145:C158" si="10">B145-B144</f>
        <v>30</v>
      </c>
      <c r="D145" s="97">
        <f>求节点(节奏总纲!$S$4:$S$163,节奏总纲!$O$4:$O$163,B145)</f>
        <v>102.53646170914388</v>
      </c>
      <c r="E145" s="97">
        <f>IF(SUM(F145:$J145)&gt;=INDEX(前期规划!$G$17:$K$17,MATCH($B$123,前期规划!$G$10:$K$10,0)),0,
IF(SUM(F145:$J145)+INDEX(前期规划!$Y$11:$BB$53,MATCH(节奏预期!$B145,前期规划!$Q$11:$Q$53,0),MATCH(节奏预期!$B$123&amp;节奏预期!E$5,前期规划!$Y$8:$BB$8,0))&gt;=INDEX(前期规划!$G$17:$K$17,MATCH($B$123,前期规划!$G$10:$K$10,0)),INDEX(前期规划!$G$17:$K$17,MATCH($B$123,前期规划!$G$10:$K$10,0))-SUM(F145:$J145),
INDEX(前期规划!$Y$11:$BB$53,MATCH(节奏预期!$B145,前期规划!$Q$11:$Q$53,0),MATCH(节奏预期!$B$123&amp;节奏预期!E$5,前期规划!$Y$8:$BB$8,0))))</f>
        <v>0</v>
      </c>
      <c r="F145" s="97">
        <f>IF(SUM(G145:$J145)&gt;=INDEX(前期规划!$G$17:$K$17,MATCH($B$123,前期规划!$G$10:$K$10,0)),0,
IF(SUM(G145:$J145)+INDEX(前期规划!$Y$11:$BB$53,MATCH(节奏预期!$B145,前期规划!$Q$11:$Q$53,0),MATCH(节奏预期!$B$123&amp;节奏预期!F$5,前期规划!$Y$8:$BB$8,0))&gt;=INDEX(前期规划!$G$17:$K$17,MATCH($B$123,前期规划!$G$10:$K$10,0)),INDEX(前期规划!$G$17:$K$17,MATCH($B$123,前期规划!$G$10:$K$10,0))-SUM(G145:$J145),
INDEX(前期规划!$Y$11:$BB$53,MATCH(节奏预期!$B145,前期规划!$Q$11:$Q$53,0),MATCH(节奏预期!$B$123&amp;节奏预期!F$5,前期规划!$Y$8:$BB$8,0))))</f>
        <v>0</v>
      </c>
      <c r="G145" s="97">
        <f>IF(SUM(H145:$J145)&gt;=INDEX(前期规划!$G$17:$K$17,MATCH($B$123,前期规划!$G$10:$K$10,0)),0,
IF(SUM(H145:$J145)+INDEX(前期规划!$Y$11:$BB$53,MATCH(节奏预期!$B145,前期规划!$Q$11:$Q$53,0),MATCH(节奏预期!$B$123&amp;节奏预期!G$5,前期规划!$Y$8:$BB$8,0))&gt;=INDEX(前期规划!$G$17:$K$17,MATCH($B$123,前期规划!$G$10:$K$10,0)),INDEX(前期规划!$G$17:$K$17,MATCH($B$123,前期规划!$G$10:$K$10,0))-SUM(H145:$J145),
INDEX(前期规划!$Y$11:$BB$53,MATCH(节奏预期!$B145,前期规划!$Q$11:$Q$53,0),MATCH(节奏预期!$B$123&amp;节奏预期!G$5,前期规划!$Y$8:$BB$8,0))))</f>
        <v>0</v>
      </c>
      <c r="H145" s="97">
        <f>IF(SUM(I145:$J145)&gt;=INDEX(前期规划!$G$17:$K$17,MATCH($B$123,前期规划!$G$10:$K$10,0)),0,
IF(SUM(I145:$J145)+INDEX(前期规划!$Y$11:$BB$53,MATCH(节奏预期!$B145,前期规划!$Q$11:$Q$53,0),MATCH(节奏预期!$B$123&amp;节奏预期!H$5,前期规划!$Y$8:$BB$8,0))&gt;=INDEX(前期规划!$G$17:$K$17,MATCH($B$123,前期规划!$G$10:$K$10,0)),INDEX(前期规划!$G$17:$K$17,MATCH($B$123,前期规划!$G$10:$K$10,0))-SUM(I145:$J145),
INDEX(前期规划!$Y$11:$BB$53,MATCH(节奏预期!$B145,前期规划!$Q$11:$Q$53,0),MATCH(节奏预期!$B$123&amp;节奏预期!H$5,前期规划!$Y$8:$BB$8,0))))</f>
        <v>0</v>
      </c>
      <c r="I145" s="97">
        <f>IF(SUM(J145:$J145)&gt;=INDEX(前期规划!$G$17:$K$17,MATCH($B$123,前期规划!$G$10:$K$10,0)),0,
IF(SUM(J145:$J145)+INDEX(前期规划!$Y$11:$BB$53,MATCH(节奏预期!$B145,前期规划!$Q$11:$Q$53,0),MATCH(节奏预期!$B$123&amp;节奏预期!I$5,前期规划!$Y$8:$BB$8,0))&gt;=INDEX(前期规划!$G$17:$K$17,MATCH($B$123,前期规划!$G$10:$K$10,0)),INDEX(前期规划!$G$17:$K$17,MATCH($B$123,前期规划!$G$10:$K$10,0))-SUM(J145:$J145),
INDEX(前期规划!$Y$11:$BB$53,MATCH(节奏预期!$B145,前期规划!$Q$11:$Q$53,0),MATCH(节奏预期!$B$123&amp;节奏预期!I$5,前期规划!$Y$8:$BB$8,0))))</f>
        <v>13.636363636363633</v>
      </c>
      <c r="J145" s="97">
        <f>INDEX(前期规划!$Y$11:$BB$53,MATCH(节奏预期!$B145,前期规划!$Q$11:$Q$53,0),MATCH(节奏预期!$B$123&amp;节奏预期!J$5,前期规划!$Y$8:$BB$8,0))</f>
        <v>16.363636363636367</v>
      </c>
      <c r="K145" s="24">
        <f>MIN(求节点(装备产销验证!$B$6:$B$165,装备产销验证!BZ$6:BZ$165,$D145)/40/IF(RIGHT(K$5,1)="+",1,(MAX(W$6:W145)+1)),1)</f>
        <v>1</v>
      </c>
      <c r="L145" s="24">
        <f>MIN(求节点(装备产销验证!$B$6:$B$165,装备产销验证!CA$6:CA$165,$D145)/40/IF(RIGHT(L$5,1)="+",1,(MAX(X$6:X145)+1)),1)</f>
        <v>1</v>
      </c>
      <c r="M145" s="24">
        <f>MIN(求节点(装备产销验证!$B$6:$B$165,装备产销验证!CB$6:CB$165,$D145)/40/IF(RIGHT(M$5,1)="+",1,(MAX(Y$6:Y145)+1)),1)</f>
        <v>1</v>
      </c>
      <c r="N145" s="24">
        <f>MIN(求节点(装备产销验证!$B$6:$B$165,装备产销验证!CC$6:CC$165,$D145)/40/IF(RIGHT(N$5,1)="+",1,(MAX(Z$6:Z145)+1)),1)</f>
        <v>1</v>
      </c>
      <c r="O145" s="24">
        <f>MIN(求节点(装备产销验证!$B$6:$B$165,装备产销验证!CD$6:CD$165,$D145)/40/IF(RIGHT(O$5,1)="+",1,(MAX(AA$6:AA145)+1)),1)</f>
        <v>0.45882414404194211</v>
      </c>
      <c r="P145" s="24">
        <f>MIN(求节点(装备产销验证!$B$6:$B$165,装备产销验证!CE$6:CE$165,$D145)/40/IF(RIGHT(P$5,1)="+",1,(MAX(AB$6:AB145)+1)),1)</f>
        <v>0.88157275489116849</v>
      </c>
      <c r="Q145" s="137">
        <f>IF(E145=0,0,MIN(INDEX(前期规划!$C$48:$C$53,MATCH(Q$5,前期规划!$B$48:$B$53,0)),INDEX(前期规划!$BC$11:$BG$53,MATCH($B145,前期规划!$Q$11:$Q$53,0),MATCH(节奏预期!$B$123,前期规划!$BC$10:$BG$10,0))))</f>
        <v>0</v>
      </c>
      <c r="R145" s="137">
        <f>IF(F145=0,0,MIN(INDEX(前期规划!$C$48:$C$53,MATCH(R$5,前期规划!$B$48:$B$53,0)),INDEX(前期规划!$BC$11:$BG$53,MATCH($B145,前期规划!$Q$11:$Q$53,0),MATCH(节奏预期!$B$123,前期规划!$BC$10:$BG$10,0))))</f>
        <v>0</v>
      </c>
      <c r="S145" s="137">
        <f>IF(G145=0,0,MIN(INDEX(前期规划!$C$48:$C$53,MATCH(S$5,前期规划!$B$48:$B$53,0)),INDEX(前期规划!$BC$11:$BG$53,MATCH($B145,前期规划!$Q$11:$Q$53,0),MATCH(节奏预期!$B$123,前期规划!$BC$10:$BG$10,0))))</f>
        <v>0</v>
      </c>
      <c r="T145" s="137">
        <f>IF(H145=0,0,MIN(INDEX(前期规划!$C$48:$C$53,MATCH(T$5,前期规划!$B$48:$B$53,0)),INDEX(前期规划!$BC$11:$BG$53,MATCH($B145,前期规划!$Q$11:$Q$53,0),MATCH(节奏预期!$B$123,前期规划!$BC$10:$BG$10,0))))</f>
        <v>0</v>
      </c>
      <c r="U145" s="137">
        <f>IF(I145=0,0,MIN(INDEX(前期规划!$C$48:$C$53,MATCH(U$5,前期规划!$B$48:$B$53,0)),INDEX(前期规划!$BC$11:$BG$53,MATCH($B145,前期规划!$Q$11:$Q$53,0),MATCH(节奏预期!$B$123,前期规划!$BC$10:$BG$10,0))))</f>
        <v>80</v>
      </c>
      <c r="V145" s="137">
        <f>IF(J145=0,0,MIN(INDEX(前期规划!$C$48:$C$53,MATCH(V$5,前期规划!$B$48:$B$53,0)),INDEX(前期规划!$BC$11:$BG$53,MATCH($B145,前期规划!$Q$11:$Q$53,0),MATCH(节奏预期!$B$123,前期规划!$BC$10:$BG$10,0))))</f>
        <v>80</v>
      </c>
      <c r="W145" s="109">
        <f>IF(Q145=0,0,IF(Q145&gt;MAX(装备突破!D$6:D$22),MAX(装备突破!D$6:D$22),IF(Q145=0,0,IF(Q145&lt;装备突破!D$6,0,IFERROR(MATCH(Q145,装备突破!D$6:D$22,0)-1,MATCH(Q145,装备突破!D$6:D$22,1))))))</f>
        <v>0</v>
      </c>
      <c r="X145" s="109">
        <f>IF(R145=0,0,IF(R145&gt;MAX(装备突破!E$6:E$22),MAX(装备突破!E$6:E$22),IF(R145=0,0,IF(R145&lt;装备突破!E$6,0,IFERROR(MATCH(R145,装备突破!E$6:E$22,0)-1,MATCH(R145,装备突破!E$6:E$22,1))))))</f>
        <v>0</v>
      </c>
      <c r="Y145" s="109">
        <f>IF(S145=0,0,IF(S145&gt;MAX(装备突破!F$6:F$22),MAX(装备突破!F$6:F$22),IF(S145=0,0,IF(S145&lt;装备突破!F$6,0,IFERROR(MATCH(S145,装备突破!F$6:F$22,0)-1,MATCH(S145,装备突破!F$6:F$22,1))))))</f>
        <v>0</v>
      </c>
      <c r="Z145" s="109">
        <f>IF(T145=0,0,IF(T145&gt;MAX(装备突破!G$6:G$22),MAX(装备突破!G$6:G$22),IF(T145=0,0,IF(T145&lt;装备突破!G$6,0,IFERROR(MATCH(T145,装备突破!G$6:G$22,0)-1,MATCH(T145,装备突破!G$6:G$22,1))))))</f>
        <v>0</v>
      </c>
      <c r="AA145" s="109">
        <f>IF(U145=0,0,IF(U145&gt;MAX(装备突破!H$6:H$22),MAX(装备突破!H$6:H$22),IF(U145=0,0,IF(U145&lt;装备突破!H$6,0,IFERROR(MATCH(U145,装备突破!H$6:H$22,0)-1,MATCH(U145,装备突破!H$6:H$22,1))))))</f>
        <v>7</v>
      </c>
      <c r="AB145" s="109">
        <f>IF(V145=0,0,IF(V145&gt;MAX(装备突破!I$6:I$22),MAX(装备突破!I$6:I$22),IF(V145=0,0,IF(V145&lt;装备突破!I$6,0,IFERROR(MATCH(V145,装备突破!I$6:I$22,0)-1,MATCH(V145,装备突破!I$6:I$22,1))))))</f>
        <v>7</v>
      </c>
    </row>
    <row r="146" spans="1:28" s="37" customFormat="1" x14ac:dyDescent="0.15">
      <c r="A146" s="34">
        <v>24</v>
      </c>
      <c r="B146" s="76">
        <f t="shared" si="8"/>
        <v>630</v>
      </c>
      <c r="C146" s="76">
        <f t="shared" si="10"/>
        <v>30</v>
      </c>
      <c r="D146" s="97">
        <f>求节点(节奏总纲!$S$4:$S$163,节奏总纲!$O$4:$O$163,B146)</f>
        <v>103.23842055659513</v>
      </c>
      <c r="E146" s="97">
        <f>IF(SUM(F146:$J146)&gt;=INDEX(前期规划!$G$17:$K$17,MATCH($B$123,前期规划!$G$10:$K$10,0)),0,
IF(SUM(F146:$J146)+INDEX(前期规划!$Y$11:$BB$53,MATCH(节奏预期!$B146,前期规划!$Q$11:$Q$53,0),MATCH(节奏预期!$B$123&amp;节奏预期!E$5,前期规划!$Y$8:$BB$8,0))&gt;=INDEX(前期规划!$G$17:$K$17,MATCH($B$123,前期规划!$G$10:$K$10,0)),INDEX(前期规划!$G$17:$K$17,MATCH($B$123,前期规划!$G$10:$K$10,0))-SUM(F146:$J146),
INDEX(前期规划!$Y$11:$BB$53,MATCH(节奏预期!$B146,前期规划!$Q$11:$Q$53,0),MATCH(节奏预期!$B$123&amp;节奏预期!E$5,前期规划!$Y$8:$BB$8,0))))</f>
        <v>0</v>
      </c>
      <c r="F146" s="97">
        <f>IF(SUM(G146:$J146)&gt;=INDEX(前期规划!$G$17:$K$17,MATCH($B$123,前期规划!$G$10:$K$10,0)),0,
IF(SUM(G146:$J146)+INDEX(前期规划!$Y$11:$BB$53,MATCH(节奏预期!$B146,前期规划!$Q$11:$Q$53,0),MATCH(节奏预期!$B$123&amp;节奏预期!F$5,前期规划!$Y$8:$BB$8,0))&gt;=INDEX(前期规划!$G$17:$K$17,MATCH($B$123,前期规划!$G$10:$K$10,0)),INDEX(前期规划!$G$17:$K$17,MATCH($B$123,前期规划!$G$10:$K$10,0))-SUM(G146:$J146),
INDEX(前期规划!$Y$11:$BB$53,MATCH(节奏预期!$B146,前期规划!$Q$11:$Q$53,0),MATCH(节奏预期!$B$123&amp;节奏预期!F$5,前期规划!$Y$8:$BB$8,0))))</f>
        <v>0</v>
      </c>
      <c r="G146" s="97">
        <f>IF(SUM(H146:$J146)&gt;=INDEX(前期规划!$G$17:$K$17,MATCH($B$123,前期规划!$G$10:$K$10,0)),0,
IF(SUM(H146:$J146)+INDEX(前期规划!$Y$11:$BB$53,MATCH(节奏预期!$B146,前期规划!$Q$11:$Q$53,0),MATCH(节奏预期!$B$123&amp;节奏预期!G$5,前期规划!$Y$8:$BB$8,0))&gt;=INDEX(前期规划!$G$17:$K$17,MATCH($B$123,前期规划!$G$10:$K$10,0)),INDEX(前期规划!$G$17:$K$17,MATCH($B$123,前期规划!$G$10:$K$10,0))-SUM(H146:$J146),
INDEX(前期规划!$Y$11:$BB$53,MATCH(节奏预期!$B146,前期规划!$Q$11:$Q$53,0),MATCH(节奏预期!$B$123&amp;节奏预期!G$5,前期规划!$Y$8:$BB$8,0))))</f>
        <v>0</v>
      </c>
      <c r="H146" s="97">
        <f>IF(SUM(I146:$J146)&gt;=INDEX(前期规划!$G$17:$K$17,MATCH($B$123,前期规划!$G$10:$K$10,0)),0,
IF(SUM(I146:$J146)+INDEX(前期规划!$Y$11:$BB$53,MATCH(节奏预期!$B146,前期规划!$Q$11:$Q$53,0),MATCH(节奏预期!$B$123&amp;节奏预期!H$5,前期规划!$Y$8:$BB$8,0))&gt;=INDEX(前期规划!$G$17:$K$17,MATCH($B$123,前期规划!$G$10:$K$10,0)),INDEX(前期规划!$G$17:$K$17,MATCH($B$123,前期规划!$G$10:$K$10,0))-SUM(I146:$J146),
INDEX(前期规划!$Y$11:$BB$53,MATCH(节奏预期!$B146,前期规划!$Q$11:$Q$53,0),MATCH(节奏预期!$B$123&amp;节奏预期!H$5,前期规划!$Y$8:$BB$8,0))))</f>
        <v>0</v>
      </c>
      <c r="I146" s="97">
        <f>IF(SUM(J146:$J146)&gt;=INDEX(前期规划!$G$17:$K$17,MATCH($B$123,前期规划!$G$10:$K$10,0)),0,
IF(SUM(J146:$J146)+INDEX(前期规划!$Y$11:$BB$53,MATCH(节奏预期!$B146,前期规划!$Q$11:$Q$53,0),MATCH(节奏预期!$B$123&amp;节奏预期!I$5,前期规划!$Y$8:$BB$8,0))&gt;=INDEX(前期规划!$G$17:$K$17,MATCH($B$123,前期规划!$G$10:$K$10,0)),INDEX(前期规划!$G$17:$K$17,MATCH($B$123,前期规划!$G$10:$K$10,0))-SUM(J146:$J146),
INDEX(前期规划!$Y$11:$BB$53,MATCH(节奏预期!$B146,前期规划!$Q$11:$Q$53,0),MATCH(节奏预期!$B$123&amp;节奏预期!I$5,前期规划!$Y$8:$BB$8,0))))</f>
        <v>11.59090909090909</v>
      </c>
      <c r="J146" s="97">
        <f>INDEX(前期规划!$Y$11:$BB$53,MATCH(节奏预期!$B146,前期规划!$Q$11:$Q$53,0),MATCH(节奏预期!$B$123&amp;节奏预期!J$5,前期规划!$Y$8:$BB$8,0))</f>
        <v>18.40909090909091</v>
      </c>
      <c r="K146" s="24">
        <f>MIN(求节点(装备产销验证!$B$6:$B$165,装备产销验证!BZ$6:BZ$165,$D146)/40/IF(RIGHT(K$5,1)="+",1,(MAX(W$6:W146)+1)),1)</f>
        <v>1</v>
      </c>
      <c r="L146" s="24">
        <f>MIN(求节点(装备产销验证!$B$6:$B$165,装备产销验证!CA$6:CA$165,$D146)/40/IF(RIGHT(L$5,1)="+",1,(MAX(X$6:X146)+1)),1)</f>
        <v>1</v>
      </c>
      <c r="M146" s="24">
        <f>MIN(求节点(装备产销验证!$B$6:$B$165,装备产销验证!CB$6:CB$165,$D146)/40/IF(RIGHT(M$5,1)="+",1,(MAX(Y$6:Y146)+1)),1)</f>
        <v>1</v>
      </c>
      <c r="N146" s="24">
        <f>MIN(求节点(装备产销验证!$B$6:$B$165,装备产销验证!CC$6:CC$165,$D146)/40/IF(RIGHT(N$5,1)="+",1,(MAX(Z$6:Z146)+1)),1)</f>
        <v>1</v>
      </c>
      <c r="O146" s="24">
        <f>MIN(求节点(装备产销验证!$B$6:$B$165,装备产销验证!CD$6:CD$165,$D146)/40/IF(RIGHT(O$5,1)="+",1,(MAX(AA$6:AA146)+1)),1)</f>
        <v>0.47875750362876712</v>
      </c>
      <c r="P146" s="24">
        <f>MIN(求节点(装备产销验证!$B$6:$B$165,装备产销验证!CE$6:CE$165,$D146)/40/IF(RIGHT(P$5,1)="+",1,(MAX(AB$6:AB146)+1)),1)</f>
        <v>0.91795167217763862</v>
      </c>
      <c r="Q146" s="137">
        <f>IF(E146=0,0,MIN(INDEX(前期规划!$C$48:$C$53,MATCH(Q$5,前期规划!$B$48:$B$53,0)),INDEX(前期规划!$BC$11:$BG$53,MATCH($B146,前期规划!$Q$11:$Q$53,0),MATCH(节奏预期!$B$123,前期规划!$BC$10:$BG$10,0))))</f>
        <v>0</v>
      </c>
      <c r="R146" s="137">
        <f>IF(F146=0,0,MIN(INDEX(前期规划!$C$48:$C$53,MATCH(R$5,前期规划!$B$48:$B$53,0)),INDEX(前期规划!$BC$11:$BG$53,MATCH($B146,前期规划!$Q$11:$Q$53,0),MATCH(节奏预期!$B$123,前期规划!$BC$10:$BG$10,0))))</f>
        <v>0</v>
      </c>
      <c r="S146" s="137">
        <f>IF(G146=0,0,MIN(INDEX(前期规划!$C$48:$C$53,MATCH(S$5,前期规划!$B$48:$B$53,0)),INDEX(前期规划!$BC$11:$BG$53,MATCH($B146,前期规划!$Q$11:$Q$53,0),MATCH(节奏预期!$B$123,前期规划!$BC$10:$BG$10,0))))</f>
        <v>0</v>
      </c>
      <c r="T146" s="137">
        <f>IF(H146=0,0,MIN(INDEX(前期规划!$C$48:$C$53,MATCH(T$5,前期规划!$B$48:$B$53,0)),INDEX(前期规划!$BC$11:$BG$53,MATCH($B146,前期规划!$Q$11:$Q$53,0),MATCH(节奏预期!$B$123,前期规划!$BC$10:$BG$10,0))))</f>
        <v>0</v>
      </c>
      <c r="U146" s="137">
        <f>IF(I146=0,0,MIN(INDEX(前期规划!$C$48:$C$53,MATCH(U$5,前期规划!$B$48:$B$53,0)),INDEX(前期规划!$BC$11:$BG$53,MATCH($B146,前期规划!$Q$11:$Q$53,0),MATCH(节奏预期!$B$123,前期规划!$BC$10:$BG$10,0))))</f>
        <v>80</v>
      </c>
      <c r="V146" s="137">
        <f>IF(J146=0,0,MIN(INDEX(前期规划!$C$48:$C$53,MATCH(V$5,前期规划!$B$48:$B$53,0)),INDEX(前期规划!$BC$11:$BG$53,MATCH($B146,前期规划!$Q$11:$Q$53,0),MATCH(节奏预期!$B$123,前期规划!$BC$10:$BG$10,0))))</f>
        <v>80</v>
      </c>
      <c r="W146" s="109">
        <f>IF(Q146=0,0,IF(Q146&gt;MAX(装备突破!D$6:D$22),MAX(装备突破!D$6:D$22),IF(Q146=0,0,IF(Q146&lt;装备突破!D$6,0,IFERROR(MATCH(Q146,装备突破!D$6:D$22,0)-1,MATCH(Q146,装备突破!D$6:D$22,1))))))</f>
        <v>0</v>
      </c>
      <c r="X146" s="109">
        <f>IF(R146=0,0,IF(R146&gt;MAX(装备突破!E$6:E$22),MAX(装备突破!E$6:E$22),IF(R146=0,0,IF(R146&lt;装备突破!E$6,0,IFERROR(MATCH(R146,装备突破!E$6:E$22,0)-1,MATCH(R146,装备突破!E$6:E$22,1))))))</f>
        <v>0</v>
      </c>
      <c r="Y146" s="109">
        <f>IF(S146=0,0,IF(S146&gt;MAX(装备突破!F$6:F$22),MAX(装备突破!F$6:F$22),IF(S146=0,0,IF(S146&lt;装备突破!F$6,0,IFERROR(MATCH(S146,装备突破!F$6:F$22,0)-1,MATCH(S146,装备突破!F$6:F$22,1))))))</f>
        <v>0</v>
      </c>
      <c r="Z146" s="109">
        <f>IF(T146=0,0,IF(T146&gt;MAX(装备突破!G$6:G$22),MAX(装备突破!G$6:G$22),IF(T146=0,0,IF(T146&lt;装备突破!G$6,0,IFERROR(MATCH(T146,装备突破!G$6:G$22,0)-1,MATCH(T146,装备突破!G$6:G$22,1))))))</f>
        <v>0</v>
      </c>
      <c r="AA146" s="109">
        <f>IF(U146=0,0,IF(U146&gt;MAX(装备突破!H$6:H$22),MAX(装备突破!H$6:H$22),IF(U146=0,0,IF(U146&lt;装备突破!H$6,0,IFERROR(MATCH(U146,装备突破!H$6:H$22,0)-1,MATCH(U146,装备突破!H$6:H$22,1))))))</f>
        <v>7</v>
      </c>
      <c r="AB146" s="109">
        <f>IF(V146=0,0,IF(V146&gt;MAX(装备突破!I$6:I$22),MAX(装备突破!I$6:I$22),IF(V146=0,0,IF(V146&lt;装备突破!I$6,0,IFERROR(MATCH(V146,装备突破!I$6:I$22,0)-1,MATCH(V146,装备突破!I$6:I$22,1))))))</f>
        <v>7</v>
      </c>
    </row>
    <row r="147" spans="1:28" s="37" customFormat="1" x14ac:dyDescent="0.15">
      <c r="A147" s="34">
        <v>25</v>
      </c>
      <c r="B147" s="76">
        <f t="shared" si="8"/>
        <v>660</v>
      </c>
      <c r="C147" s="76">
        <f t="shared" si="10"/>
        <v>30</v>
      </c>
      <c r="D147" s="97">
        <f>求节点(节奏总纲!$S$4:$S$163,节奏总纲!$O$4:$O$163,B147)</f>
        <v>103.88940348646028</v>
      </c>
      <c r="E147" s="97">
        <f>IF(SUM(F147:$J147)&gt;=INDEX(前期规划!$G$17:$K$17,MATCH($B$123,前期规划!$G$10:$K$10,0)),0,
IF(SUM(F147:$J147)+INDEX(前期规划!$Y$11:$BB$53,MATCH(节奏预期!$B147,前期规划!$Q$11:$Q$53,0),MATCH(节奏预期!$B$123&amp;节奏预期!E$5,前期规划!$Y$8:$BB$8,0))&gt;=INDEX(前期规划!$G$17:$K$17,MATCH($B$123,前期规划!$G$10:$K$10,0)),INDEX(前期规划!$G$17:$K$17,MATCH($B$123,前期规划!$G$10:$K$10,0))-SUM(F147:$J147),
INDEX(前期规划!$Y$11:$BB$53,MATCH(节奏预期!$B147,前期规划!$Q$11:$Q$53,0),MATCH(节奏预期!$B$123&amp;节奏预期!E$5,前期规划!$Y$8:$BB$8,0))))</f>
        <v>0</v>
      </c>
      <c r="F147" s="97">
        <f>IF(SUM(G147:$J147)&gt;=INDEX(前期规划!$G$17:$K$17,MATCH($B$123,前期规划!$G$10:$K$10,0)),0,
IF(SUM(G147:$J147)+INDEX(前期规划!$Y$11:$BB$53,MATCH(节奏预期!$B147,前期规划!$Q$11:$Q$53,0),MATCH(节奏预期!$B$123&amp;节奏预期!F$5,前期规划!$Y$8:$BB$8,0))&gt;=INDEX(前期规划!$G$17:$K$17,MATCH($B$123,前期规划!$G$10:$K$10,0)),INDEX(前期规划!$G$17:$K$17,MATCH($B$123,前期规划!$G$10:$K$10,0))-SUM(G147:$J147),
INDEX(前期规划!$Y$11:$BB$53,MATCH(节奏预期!$B147,前期规划!$Q$11:$Q$53,0),MATCH(节奏预期!$B$123&amp;节奏预期!F$5,前期规划!$Y$8:$BB$8,0))))</f>
        <v>0</v>
      </c>
      <c r="G147" s="97">
        <f>IF(SUM(H147:$J147)&gt;=INDEX(前期规划!$G$17:$K$17,MATCH($B$123,前期规划!$G$10:$K$10,0)),0,
IF(SUM(H147:$J147)+INDEX(前期规划!$Y$11:$BB$53,MATCH(节奏预期!$B147,前期规划!$Q$11:$Q$53,0),MATCH(节奏预期!$B$123&amp;节奏预期!G$5,前期规划!$Y$8:$BB$8,0))&gt;=INDEX(前期规划!$G$17:$K$17,MATCH($B$123,前期规划!$G$10:$K$10,0)),INDEX(前期规划!$G$17:$K$17,MATCH($B$123,前期规划!$G$10:$K$10,0))-SUM(H147:$J147),
INDEX(前期规划!$Y$11:$BB$53,MATCH(节奏预期!$B147,前期规划!$Q$11:$Q$53,0),MATCH(节奏预期!$B$123&amp;节奏预期!G$5,前期规划!$Y$8:$BB$8,0))))</f>
        <v>0</v>
      </c>
      <c r="H147" s="97">
        <f>IF(SUM(I147:$J147)&gt;=INDEX(前期规划!$G$17:$K$17,MATCH($B$123,前期规划!$G$10:$K$10,0)),0,
IF(SUM(I147:$J147)+INDEX(前期规划!$Y$11:$BB$53,MATCH(节奏预期!$B147,前期规划!$Q$11:$Q$53,0),MATCH(节奏预期!$B$123&amp;节奏预期!H$5,前期规划!$Y$8:$BB$8,0))&gt;=INDEX(前期规划!$G$17:$K$17,MATCH($B$123,前期规划!$G$10:$K$10,0)),INDEX(前期规划!$G$17:$K$17,MATCH($B$123,前期规划!$G$10:$K$10,0))-SUM(I147:$J147),
INDEX(前期规划!$Y$11:$BB$53,MATCH(节奏预期!$B147,前期规划!$Q$11:$Q$53,0),MATCH(节奏预期!$B$123&amp;节奏预期!H$5,前期规划!$Y$8:$BB$8,0))))</f>
        <v>0</v>
      </c>
      <c r="I147" s="97">
        <f>IF(SUM(J147:$J147)&gt;=INDEX(前期规划!$G$17:$K$17,MATCH($B$123,前期规划!$G$10:$K$10,0)),0,
IF(SUM(J147:$J147)+INDEX(前期规划!$Y$11:$BB$53,MATCH(节奏预期!$B147,前期规划!$Q$11:$Q$53,0),MATCH(节奏预期!$B$123&amp;节奏预期!I$5,前期规划!$Y$8:$BB$8,0))&gt;=INDEX(前期规划!$G$17:$K$17,MATCH($B$123,前期规划!$G$10:$K$10,0)),INDEX(前期规划!$G$17:$K$17,MATCH($B$123,前期规划!$G$10:$K$10,0))-SUM(J147:$J147),
INDEX(前期规划!$Y$11:$BB$53,MATCH(节奏预期!$B147,前期规划!$Q$11:$Q$53,0),MATCH(节奏预期!$B$123&amp;节奏预期!I$5,前期规划!$Y$8:$BB$8,0))))</f>
        <v>9.5454545454545467</v>
      </c>
      <c r="J147" s="97">
        <f>INDEX(前期规划!$Y$11:$BB$53,MATCH(节奏预期!$B147,前期规划!$Q$11:$Q$53,0),MATCH(节奏预期!$B$123&amp;节奏预期!J$5,前期规划!$Y$8:$BB$8,0))</f>
        <v>20.454545454545453</v>
      </c>
      <c r="K147" s="24">
        <f>MIN(求节点(装备产销验证!$B$6:$B$165,装备产销验证!BZ$6:BZ$165,$D147)/40/IF(RIGHT(K$5,1)="+",1,(MAX(W$6:W147)+1)),1)</f>
        <v>1</v>
      </c>
      <c r="L147" s="24">
        <f>MIN(求节点(装备产销验证!$B$6:$B$165,装备产销验证!CA$6:CA$165,$D147)/40/IF(RIGHT(L$5,1)="+",1,(MAX(X$6:X147)+1)),1)</f>
        <v>1</v>
      </c>
      <c r="M147" s="24">
        <f>MIN(求节点(装备产销验证!$B$6:$B$165,装备产销验证!CB$6:CB$165,$D147)/40/IF(RIGHT(M$5,1)="+",1,(MAX(Y$6:Y147)+1)),1)</f>
        <v>1</v>
      </c>
      <c r="N147" s="24">
        <f>MIN(求节点(装备产销验证!$B$6:$B$165,装备产销验证!CC$6:CC$165,$D147)/40/IF(RIGHT(N$5,1)="+",1,(MAX(Z$6:Z147)+1)),1)</f>
        <v>1</v>
      </c>
      <c r="O147" s="24">
        <f>MIN(求节点(装备产销验证!$B$6:$B$165,装备产销验证!CD$6:CD$165,$D147)/40/IF(RIGHT(O$5,1)="+",1,(MAX(AA$6:AA147)+1)),1)</f>
        <v>0.4984315033264336</v>
      </c>
      <c r="P147" s="24">
        <f>MIN(求节点(装备产销验证!$B$6:$B$165,装备产销验证!CE$6:CE$165,$D147)/40/IF(RIGHT(P$5,1)="+",1,(MAX(AB$6:AB147)+1)),1)</f>
        <v>0.95274493975315644</v>
      </c>
      <c r="Q147" s="137">
        <f>IF(E147=0,0,MIN(INDEX(前期规划!$C$48:$C$53,MATCH(Q$5,前期规划!$B$48:$B$53,0)),INDEX(前期规划!$BC$11:$BG$53,MATCH($B147,前期规划!$Q$11:$Q$53,0),MATCH(节奏预期!$B$123,前期规划!$BC$10:$BG$10,0))))</f>
        <v>0</v>
      </c>
      <c r="R147" s="137">
        <f>IF(F147=0,0,MIN(INDEX(前期规划!$C$48:$C$53,MATCH(R$5,前期规划!$B$48:$B$53,0)),INDEX(前期规划!$BC$11:$BG$53,MATCH($B147,前期规划!$Q$11:$Q$53,0),MATCH(节奏预期!$B$123,前期规划!$BC$10:$BG$10,0))))</f>
        <v>0</v>
      </c>
      <c r="S147" s="137">
        <f>IF(G147=0,0,MIN(INDEX(前期规划!$C$48:$C$53,MATCH(S$5,前期规划!$B$48:$B$53,0)),INDEX(前期规划!$BC$11:$BG$53,MATCH($B147,前期规划!$Q$11:$Q$53,0),MATCH(节奏预期!$B$123,前期规划!$BC$10:$BG$10,0))))</f>
        <v>0</v>
      </c>
      <c r="T147" s="137">
        <f>IF(H147=0,0,MIN(INDEX(前期规划!$C$48:$C$53,MATCH(T$5,前期规划!$B$48:$B$53,0)),INDEX(前期规划!$BC$11:$BG$53,MATCH($B147,前期规划!$Q$11:$Q$53,0),MATCH(节奏预期!$B$123,前期规划!$BC$10:$BG$10,0))))</f>
        <v>0</v>
      </c>
      <c r="U147" s="137">
        <f>IF(I147=0,0,MIN(INDEX(前期规划!$C$48:$C$53,MATCH(U$5,前期规划!$B$48:$B$53,0)),INDEX(前期规划!$BC$11:$BG$53,MATCH($B147,前期规划!$Q$11:$Q$53,0),MATCH(节奏预期!$B$123,前期规划!$BC$10:$BG$10,0))))</f>
        <v>80</v>
      </c>
      <c r="V147" s="137">
        <f>IF(J147=0,0,MIN(INDEX(前期规划!$C$48:$C$53,MATCH(V$5,前期规划!$B$48:$B$53,0)),INDEX(前期规划!$BC$11:$BG$53,MATCH($B147,前期规划!$Q$11:$Q$53,0),MATCH(节奏预期!$B$123,前期规划!$BC$10:$BG$10,0))))</f>
        <v>80</v>
      </c>
      <c r="W147" s="109">
        <f>IF(Q147=0,0,IF(Q147&gt;MAX(装备突破!D$6:D$22),MAX(装备突破!D$6:D$22),IF(Q147=0,0,IF(Q147&lt;装备突破!D$6,0,IFERROR(MATCH(Q147,装备突破!D$6:D$22,0)-1,MATCH(Q147,装备突破!D$6:D$22,1))))))</f>
        <v>0</v>
      </c>
      <c r="X147" s="109">
        <f>IF(R147=0,0,IF(R147&gt;MAX(装备突破!E$6:E$22),MAX(装备突破!E$6:E$22),IF(R147=0,0,IF(R147&lt;装备突破!E$6,0,IFERROR(MATCH(R147,装备突破!E$6:E$22,0)-1,MATCH(R147,装备突破!E$6:E$22,1))))))</f>
        <v>0</v>
      </c>
      <c r="Y147" s="109">
        <f>IF(S147=0,0,IF(S147&gt;MAX(装备突破!F$6:F$22),MAX(装备突破!F$6:F$22),IF(S147=0,0,IF(S147&lt;装备突破!F$6,0,IFERROR(MATCH(S147,装备突破!F$6:F$22,0)-1,MATCH(S147,装备突破!F$6:F$22,1))))))</f>
        <v>0</v>
      </c>
      <c r="Z147" s="109">
        <f>IF(T147=0,0,IF(T147&gt;MAX(装备突破!G$6:G$22),MAX(装备突破!G$6:G$22),IF(T147=0,0,IF(T147&lt;装备突破!G$6,0,IFERROR(MATCH(T147,装备突破!G$6:G$22,0)-1,MATCH(T147,装备突破!G$6:G$22,1))))))</f>
        <v>0</v>
      </c>
      <c r="AA147" s="109">
        <f>IF(U147=0,0,IF(U147&gt;MAX(装备突破!H$6:H$22),MAX(装备突破!H$6:H$22),IF(U147=0,0,IF(U147&lt;装备突破!H$6,0,IFERROR(MATCH(U147,装备突破!H$6:H$22,0)-1,MATCH(U147,装备突破!H$6:H$22,1))))))</f>
        <v>7</v>
      </c>
      <c r="AB147" s="109">
        <f>IF(V147=0,0,IF(V147&gt;MAX(装备突破!I$6:I$22),MAX(装备突破!I$6:I$22),IF(V147=0,0,IF(V147&lt;装备突破!I$6,0,IFERROR(MATCH(V147,装备突破!I$6:I$22,0)-1,MATCH(V147,装备突破!I$6:I$22,1))))))</f>
        <v>7</v>
      </c>
    </row>
    <row r="148" spans="1:28" s="37" customFormat="1" x14ac:dyDescent="0.15">
      <c r="A148" s="34">
        <v>26</v>
      </c>
      <c r="B148" s="76">
        <f t="shared" si="8"/>
        <v>690</v>
      </c>
      <c r="C148" s="76">
        <f t="shared" si="10"/>
        <v>30</v>
      </c>
      <c r="D148" s="97">
        <f>求节点(节奏总纲!$S$4:$S$163,节奏总纲!$O$4:$O$163,B148)</f>
        <v>104.51351964158098</v>
      </c>
      <c r="E148" s="97">
        <f>IF(SUM(F148:$J148)&gt;=INDEX(前期规划!$G$17:$K$17,MATCH($B$123,前期规划!$G$10:$K$10,0)),0,
IF(SUM(F148:$J148)+INDEX(前期规划!$Y$11:$BB$53,MATCH(节奏预期!$B148,前期规划!$Q$11:$Q$53,0),MATCH(节奏预期!$B$123&amp;节奏预期!E$5,前期规划!$Y$8:$BB$8,0))&gt;=INDEX(前期规划!$G$17:$K$17,MATCH($B$123,前期规划!$G$10:$K$10,0)),INDEX(前期规划!$G$17:$K$17,MATCH($B$123,前期规划!$G$10:$K$10,0))-SUM(F148:$J148),
INDEX(前期规划!$Y$11:$BB$53,MATCH(节奏预期!$B148,前期规划!$Q$11:$Q$53,0),MATCH(节奏预期!$B$123&amp;节奏预期!E$5,前期规划!$Y$8:$BB$8,0))))</f>
        <v>0</v>
      </c>
      <c r="F148" s="97">
        <f>IF(SUM(G148:$J148)&gt;=INDEX(前期规划!$G$17:$K$17,MATCH($B$123,前期规划!$G$10:$K$10,0)),0,
IF(SUM(G148:$J148)+INDEX(前期规划!$Y$11:$BB$53,MATCH(节奏预期!$B148,前期规划!$Q$11:$Q$53,0),MATCH(节奏预期!$B$123&amp;节奏预期!F$5,前期规划!$Y$8:$BB$8,0))&gt;=INDEX(前期规划!$G$17:$K$17,MATCH($B$123,前期规划!$G$10:$K$10,0)),INDEX(前期规划!$G$17:$K$17,MATCH($B$123,前期规划!$G$10:$K$10,0))-SUM(G148:$J148),
INDEX(前期规划!$Y$11:$BB$53,MATCH(节奏预期!$B148,前期规划!$Q$11:$Q$53,0),MATCH(节奏预期!$B$123&amp;节奏预期!F$5,前期规划!$Y$8:$BB$8,0))))</f>
        <v>0</v>
      </c>
      <c r="G148" s="97">
        <f>IF(SUM(H148:$J148)&gt;=INDEX(前期规划!$G$17:$K$17,MATCH($B$123,前期规划!$G$10:$K$10,0)),0,
IF(SUM(H148:$J148)+INDEX(前期规划!$Y$11:$BB$53,MATCH(节奏预期!$B148,前期规划!$Q$11:$Q$53,0),MATCH(节奏预期!$B$123&amp;节奏预期!G$5,前期规划!$Y$8:$BB$8,0))&gt;=INDEX(前期规划!$G$17:$K$17,MATCH($B$123,前期规划!$G$10:$K$10,0)),INDEX(前期规划!$G$17:$K$17,MATCH($B$123,前期规划!$G$10:$K$10,0))-SUM(H148:$J148),
INDEX(前期规划!$Y$11:$BB$53,MATCH(节奏预期!$B148,前期规划!$Q$11:$Q$53,0),MATCH(节奏预期!$B$123&amp;节奏预期!G$5,前期规划!$Y$8:$BB$8,0))))</f>
        <v>0</v>
      </c>
      <c r="H148" s="97">
        <f>IF(SUM(I148:$J148)&gt;=INDEX(前期规划!$G$17:$K$17,MATCH($B$123,前期规划!$G$10:$K$10,0)),0,
IF(SUM(I148:$J148)+INDEX(前期规划!$Y$11:$BB$53,MATCH(节奏预期!$B148,前期规划!$Q$11:$Q$53,0),MATCH(节奏预期!$B$123&amp;节奏预期!H$5,前期规划!$Y$8:$BB$8,0))&gt;=INDEX(前期规划!$G$17:$K$17,MATCH($B$123,前期规划!$G$10:$K$10,0)),INDEX(前期规划!$G$17:$K$17,MATCH($B$123,前期规划!$G$10:$K$10,0))-SUM(I148:$J148),
INDEX(前期规划!$Y$11:$BB$53,MATCH(节奏预期!$B148,前期规划!$Q$11:$Q$53,0),MATCH(节奏预期!$B$123&amp;节奏预期!H$5,前期规划!$Y$8:$BB$8,0))))</f>
        <v>0</v>
      </c>
      <c r="I148" s="97">
        <f>IF(SUM(J148:$J148)&gt;=INDEX(前期规划!$G$17:$K$17,MATCH($B$123,前期规划!$G$10:$K$10,0)),0,
IF(SUM(J148:$J148)+INDEX(前期规划!$Y$11:$BB$53,MATCH(节奏预期!$B148,前期规划!$Q$11:$Q$53,0),MATCH(节奏预期!$B$123&amp;节奏预期!I$5,前期规划!$Y$8:$BB$8,0))&gt;=INDEX(前期规划!$G$17:$K$17,MATCH($B$123,前期规划!$G$10:$K$10,0)),INDEX(前期规划!$G$17:$K$17,MATCH($B$123,前期规划!$G$10:$K$10,0))-SUM(J148:$J148),
INDEX(前期规划!$Y$11:$BB$53,MATCH(节奏预期!$B148,前期规划!$Q$11:$Q$53,0),MATCH(节奏预期!$B$123&amp;节奏预期!I$5,前期规划!$Y$8:$BB$8,0))))</f>
        <v>7.5</v>
      </c>
      <c r="J148" s="97">
        <f>INDEX(前期规划!$Y$11:$BB$53,MATCH(节奏预期!$B148,前期规划!$Q$11:$Q$53,0),MATCH(节奏预期!$B$123&amp;节奏预期!J$5,前期规划!$Y$8:$BB$8,0))</f>
        <v>22.5</v>
      </c>
      <c r="K148" s="24">
        <f>MIN(求节点(装备产销验证!$B$6:$B$165,装备产销验证!BZ$6:BZ$165,$D148)/40/IF(RIGHT(K$5,1)="+",1,(MAX(W$6:W148)+1)),1)</f>
        <v>1</v>
      </c>
      <c r="L148" s="24">
        <f>MIN(求节点(装备产销验证!$B$6:$B$165,装备产销验证!CA$6:CA$165,$D148)/40/IF(RIGHT(L$5,1)="+",1,(MAX(X$6:X148)+1)),1)</f>
        <v>1</v>
      </c>
      <c r="M148" s="24">
        <f>MIN(求节点(装备产销验证!$B$6:$B$165,装备产销验证!CB$6:CB$165,$D148)/40/IF(RIGHT(M$5,1)="+",1,(MAX(Y$6:Y148)+1)),1)</f>
        <v>1</v>
      </c>
      <c r="N148" s="24">
        <f>MIN(求节点(装备产销验证!$B$6:$B$165,装备产销验证!CC$6:CC$165,$D148)/40/IF(RIGHT(N$5,1)="+",1,(MAX(Z$6:Z148)+1)),1)</f>
        <v>1</v>
      </c>
      <c r="O148" s="24">
        <f>MIN(求节点(装备产销验证!$B$6:$B$165,装备产销验证!CD$6:CD$165,$D148)/40/IF(RIGHT(O$5,1)="+",1,(MAX(AA$6:AA148)+1)),1)</f>
        <v>0.51853280879522867</v>
      </c>
      <c r="P148" s="24">
        <f>MIN(求节点(装备产销验证!$B$6:$B$165,装备产销验证!CE$6:CE$165,$D148)/40/IF(RIGHT(P$5,1)="+",1,(MAX(AB$6:AB148)+1)),1)</f>
        <v>0.98720382742321833</v>
      </c>
      <c r="Q148" s="137">
        <f>IF(E148=0,0,MIN(INDEX(前期规划!$C$48:$C$53,MATCH(Q$5,前期规划!$B$48:$B$53,0)),INDEX(前期规划!$BC$11:$BG$53,MATCH($B148,前期规划!$Q$11:$Q$53,0),MATCH(节奏预期!$B$123,前期规划!$BC$10:$BG$10,0))))</f>
        <v>0</v>
      </c>
      <c r="R148" s="137">
        <f>IF(F148=0,0,MIN(INDEX(前期规划!$C$48:$C$53,MATCH(R$5,前期规划!$B$48:$B$53,0)),INDEX(前期规划!$BC$11:$BG$53,MATCH($B148,前期规划!$Q$11:$Q$53,0),MATCH(节奏预期!$B$123,前期规划!$BC$10:$BG$10,0))))</f>
        <v>0</v>
      </c>
      <c r="S148" s="137">
        <f>IF(G148=0,0,MIN(INDEX(前期规划!$C$48:$C$53,MATCH(S$5,前期规划!$B$48:$B$53,0)),INDEX(前期规划!$BC$11:$BG$53,MATCH($B148,前期规划!$Q$11:$Q$53,0),MATCH(节奏预期!$B$123,前期规划!$BC$10:$BG$10,0))))</f>
        <v>0</v>
      </c>
      <c r="T148" s="137">
        <f>IF(H148=0,0,MIN(INDEX(前期规划!$C$48:$C$53,MATCH(T$5,前期规划!$B$48:$B$53,0)),INDEX(前期规划!$BC$11:$BG$53,MATCH($B148,前期规划!$Q$11:$Q$53,0),MATCH(节奏预期!$B$123,前期规划!$BC$10:$BG$10,0))))</f>
        <v>0</v>
      </c>
      <c r="U148" s="137">
        <f>IF(I148=0,0,MIN(INDEX(前期规划!$C$48:$C$53,MATCH(U$5,前期规划!$B$48:$B$53,0)),INDEX(前期规划!$BC$11:$BG$53,MATCH($B148,前期规划!$Q$11:$Q$53,0),MATCH(节奏预期!$B$123,前期规划!$BC$10:$BG$10,0))))</f>
        <v>80</v>
      </c>
      <c r="V148" s="137">
        <f>IF(J148=0,0,MIN(INDEX(前期规划!$C$48:$C$53,MATCH(V$5,前期规划!$B$48:$B$53,0)),INDEX(前期规划!$BC$11:$BG$53,MATCH($B148,前期规划!$Q$11:$Q$53,0),MATCH(节奏预期!$B$123,前期规划!$BC$10:$BG$10,0))))</f>
        <v>80</v>
      </c>
      <c r="W148" s="109">
        <f>IF(Q148=0,0,IF(Q148&gt;MAX(装备突破!D$6:D$22),MAX(装备突破!D$6:D$22),IF(Q148=0,0,IF(Q148&lt;装备突破!D$6,0,IFERROR(MATCH(Q148,装备突破!D$6:D$22,0)-1,MATCH(Q148,装备突破!D$6:D$22,1))))))</f>
        <v>0</v>
      </c>
      <c r="X148" s="109">
        <f>IF(R148=0,0,IF(R148&gt;MAX(装备突破!E$6:E$22),MAX(装备突破!E$6:E$22),IF(R148=0,0,IF(R148&lt;装备突破!E$6,0,IFERROR(MATCH(R148,装备突破!E$6:E$22,0)-1,MATCH(R148,装备突破!E$6:E$22,1))))))</f>
        <v>0</v>
      </c>
      <c r="Y148" s="109">
        <f>IF(S148=0,0,IF(S148&gt;MAX(装备突破!F$6:F$22),MAX(装备突破!F$6:F$22),IF(S148=0,0,IF(S148&lt;装备突破!F$6,0,IFERROR(MATCH(S148,装备突破!F$6:F$22,0)-1,MATCH(S148,装备突破!F$6:F$22,1))))))</f>
        <v>0</v>
      </c>
      <c r="Z148" s="109">
        <f>IF(T148=0,0,IF(T148&gt;MAX(装备突破!G$6:G$22),MAX(装备突破!G$6:G$22),IF(T148=0,0,IF(T148&lt;装备突破!G$6,0,IFERROR(MATCH(T148,装备突破!G$6:G$22,0)-1,MATCH(T148,装备突破!G$6:G$22,1))))))</f>
        <v>0</v>
      </c>
      <c r="AA148" s="109">
        <f>IF(U148=0,0,IF(U148&gt;MAX(装备突破!H$6:H$22),MAX(装备突破!H$6:H$22),IF(U148=0,0,IF(U148&lt;装备突破!H$6,0,IFERROR(MATCH(U148,装备突破!H$6:H$22,0)-1,MATCH(U148,装备突破!H$6:H$22,1))))))</f>
        <v>7</v>
      </c>
      <c r="AB148" s="109">
        <f>IF(V148=0,0,IF(V148&gt;MAX(装备突破!I$6:I$22),MAX(装备突破!I$6:I$22),IF(V148=0,0,IF(V148&lt;装备突破!I$6,0,IFERROR(MATCH(V148,装备突破!I$6:I$22,0)-1,MATCH(V148,装备突破!I$6:I$22,1))))))</f>
        <v>7</v>
      </c>
    </row>
    <row r="149" spans="1:28" s="37" customFormat="1" x14ac:dyDescent="0.15">
      <c r="A149" s="34">
        <v>27</v>
      </c>
      <c r="B149" s="76">
        <f t="shared" si="8"/>
        <v>720</v>
      </c>
      <c r="C149" s="76">
        <f t="shared" si="10"/>
        <v>30</v>
      </c>
      <c r="D149" s="97">
        <f>求节点(节奏总纲!$S$4:$S$163,节奏总纲!$O$4:$O$163,B149)</f>
        <v>105.12617440644733</v>
      </c>
      <c r="E149" s="97">
        <f>IF(SUM(F149:$J149)&gt;=INDEX(前期规划!$G$17:$K$17,MATCH($B$123,前期规划!$G$10:$K$10,0)),0,
IF(SUM(F149:$J149)+INDEX(前期规划!$Y$11:$BB$53,MATCH(节奏预期!$B149,前期规划!$Q$11:$Q$53,0),MATCH(节奏预期!$B$123&amp;节奏预期!E$5,前期规划!$Y$8:$BB$8,0))&gt;=INDEX(前期规划!$G$17:$K$17,MATCH($B$123,前期规划!$G$10:$K$10,0)),INDEX(前期规划!$G$17:$K$17,MATCH($B$123,前期规划!$G$10:$K$10,0))-SUM(F149:$J149),
INDEX(前期规划!$Y$11:$BB$53,MATCH(节奏预期!$B149,前期规划!$Q$11:$Q$53,0),MATCH(节奏预期!$B$123&amp;节奏预期!E$5,前期规划!$Y$8:$BB$8,0))))</f>
        <v>0</v>
      </c>
      <c r="F149" s="97">
        <f>IF(SUM(G149:$J149)&gt;=INDEX(前期规划!$G$17:$K$17,MATCH($B$123,前期规划!$G$10:$K$10,0)),0,
IF(SUM(G149:$J149)+INDEX(前期规划!$Y$11:$BB$53,MATCH(节奏预期!$B149,前期规划!$Q$11:$Q$53,0),MATCH(节奏预期!$B$123&amp;节奏预期!F$5,前期规划!$Y$8:$BB$8,0))&gt;=INDEX(前期规划!$G$17:$K$17,MATCH($B$123,前期规划!$G$10:$K$10,0)),INDEX(前期规划!$G$17:$K$17,MATCH($B$123,前期规划!$G$10:$K$10,0))-SUM(G149:$J149),
INDEX(前期规划!$Y$11:$BB$53,MATCH(节奏预期!$B149,前期规划!$Q$11:$Q$53,0),MATCH(节奏预期!$B$123&amp;节奏预期!F$5,前期规划!$Y$8:$BB$8,0))))</f>
        <v>0</v>
      </c>
      <c r="G149" s="97">
        <f>IF(SUM(H149:$J149)&gt;=INDEX(前期规划!$G$17:$K$17,MATCH($B$123,前期规划!$G$10:$K$10,0)),0,
IF(SUM(H149:$J149)+INDEX(前期规划!$Y$11:$BB$53,MATCH(节奏预期!$B149,前期规划!$Q$11:$Q$53,0),MATCH(节奏预期!$B$123&amp;节奏预期!G$5,前期规划!$Y$8:$BB$8,0))&gt;=INDEX(前期规划!$G$17:$K$17,MATCH($B$123,前期规划!$G$10:$K$10,0)),INDEX(前期规划!$G$17:$K$17,MATCH($B$123,前期规划!$G$10:$K$10,0))-SUM(H149:$J149),
INDEX(前期规划!$Y$11:$BB$53,MATCH(节奏预期!$B149,前期规划!$Q$11:$Q$53,0),MATCH(节奏预期!$B$123&amp;节奏预期!G$5,前期规划!$Y$8:$BB$8,0))))</f>
        <v>0</v>
      </c>
      <c r="H149" s="97">
        <f>IF(SUM(I149:$J149)&gt;=INDEX(前期规划!$G$17:$K$17,MATCH($B$123,前期规划!$G$10:$K$10,0)),0,
IF(SUM(I149:$J149)+INDEX(前期规划!$Y$11:$BB$53,MATCH(节奏预期!$B149,前期规划!$Q$11:$Q$53,0),MATCH(节奏预期!$B$123&amp;节奏预期!H$5,前期规划!$Y$8:$BB$8,0))&gt;=INDEX(前期规划!$G$17:$K$17,MATCH($B$123,前期规划!$G$10:$K$10,0)),INDEX(前期规划!$G$17:$K$17,MATCH($B$123,前期规划!$G$10:$K$10,0))-SUM(I149:$J149),
INDEX(前期规划!$Y$11:$BB$53,MATCH(节奏预期!$B149,前期规划!$Q$11:$Q$53,0),MATCH(节奏预期!$B$123&amp;节奏预期!H$5,前期规划!$Y$8:$BB$8,0))))</f>
        <v>0</v>
      </c>
      <c r="I149" s="97">
        <f>IF(SUM(J149:$J149)&gt;=INDEX(前期规划!$G$17:$K$17,MATCH($B$123,前期规划!$G$10:$K$10,0)),0,
IF(SUM(J149:$J149)+INDEX(前期规划!$Y$11:$BB$53,MATCH(节奏预期!$B149,前期规划!$Q$11:$Q$53,0),MATCH(节奏预期!$B$123&amp;节奏预期!I$5,前期规划!$Y$8:$BB$8,0))&gt;=INDEX(前期规划!$G$17:$K$17,MATCH($B$123,前期规划!$G$10:$K$10,0)),INDEX(前期规划!$G$17:$K$17,MATCH($B$123,前期规划!$G$10:$K$10,0))-SUM(J149:$J149),
INDEX(前期规划!$Y$11:$BB$53,MATCH(节奏预期!$B149,前期规划!$Q$11:$Q$53,0),MATCH(节奏预期!$B$123&amp;节奏预期!I$5,前期规划!$Y$8:$BB$8,0))))</f>
        <v>5.4545454545454533</v>
      </c>
      <c r="J149" s="97">
        <f>INDEX(前期规划!$Y$11:$BB$53,MATCH(节奏预期!$B149,前期规划!$Q$11:$Q$53,0),MATCH(节奏预期!$B$123&amp;节奏预期!J$5,前期规划!$Y$8:$BB$8,0))</f>
        <v>24.545454545454547</v>
      </c>
      <c r="K149" s="24">
        <f>MIN(求节点(装备产销验证!$B$6:$B$165,装备产销验证!BZ$6:BZ$165,$D149)/40/IF(RIGHT(K$5,1)="+",1,(MAX(W$6:W149)+1)),1)</f>
        <v>1</v>
      </c>
      <c r="L149" s="24">
        <f>MIN(求节点(装备产销验证!$B$6:$B$165,装备产销验证!CA$6:CA$165,$D149)/40/IF(RIGHT(L$5,1)="+",1,(MAX(X$6:X149)+1)),1)</f>
        <v>1</v>
      </c>
      <c r="M149" s="24">
        <f>MIN(求节点(装备产销验证!$B$6:$B$165,装备产销验证!CB$6:CB$165,$D149)/40/IF(RIGHT(M$5,1)="+",1,(MAX(Y$6:Y149)+1)),1)</f>
        <v>1</v>
      </c>
      <c r="N149" s="24">
        <f>MIN(求节点(装备产销验证!$B$6:$B$165,装备产销验证!CC$6:CC$165,$D149)/40/IF(RIGHT(N$5,1)="+",1,(MAX(Z$6:Z149)+1)),1)</f>
        <v>1</v>
      </c>
      <c r="O149" s="24">
        <f>MIN(求节点(装备产销验证!$B$6:$B$165,装备产销验证!CD$6:CD$165,$D149)/40/IF(RIGHT(O$5,1)="+",1,(MAX(AA$6:AA149)+1)),1)</f>
        <v>0.53885041739066808</v>
      </c>
      <c r="P149" s="24">
        <f>MIN(求节点(装备产销验证!$B$6:$B$165,装备产销验证!CE$6:CE$165,$D149)/40/IF(RIGHT(P$5,1)="+",1,(MAX(AB$6:AB149)+1)),1)</f>
        <v>1</v>
      </c>
      <c r="Q149" s="137">
        <f>IF(E149=0,0,MIN(INDEX(前期规划!$C$48:$C$53,MATCH(Q$5,前期规划!$B$48:$B$53,0)),INDEX(前期规划!$BC$11:$BG$53,MATCH($B149,前期规划!$Q$11:$Q$53,0),MATCH(节奏预期!$B$123,前期规划!$BC$10:$BG$10,0))))</f>
        <v>0</v>
      </c>
      <c r="R149" s="137">
        <f>IF(F149=0,0,MIN(INDEX(前期规划!$C$48:$C$53,MATCH(R$5,前期规划!$B$48:$B$53,0)),INDEX(前期规划!$BC$11:$BG$53,MATCH($B149,前期规划!$Q$11:$Q$53,0),MATCH(节奏预期!$B$123,前期规划!$BC$10:$BG$10,0))))</f>
        <v>0</v>
      </c>
      <c r="S149" s="137">
        <f>IF(G149=0,0,MIN(INDEX(前期规划!$C$48:$C$53,MATCH(S$5,前期规划!$B$48:$B$53,0)),INDEX(前期规划!$BC$11:$BG$53,MATCH($B149,前期规划!$Q$11:$Q$53,0),MATCH(节奏预期!$B$123,前期规划!$BC$10:$BG$10,0))))</f>
        <v>0</v>
      </c>
      <c r="T149" s="137">
        <f>IF(H149=0,0,MIN(INDEX(前期规划!$C$48:$C$53,MATCH(T$5,前期规划!$B$48:$B$53,0)),INDEX(前期规划!$BC$11:$BG$53,MATCH($B149,前期规划!$Q$11:$Q$53,0),MATCH(节奏预期!$B$123,前期规划!$BC$10:$BG$10,0))))</f>
        <v>0</v>
      </c>
      <c r="U149" s="137">
        <f>IF(I149=0,0,MIN(INDEX(前期规划!$C$48:$C$53,MATCH(U$5,前期规划!$B$48:$B$53,0)),INDEX(前期规划!$BC$11:$BG$53,MATCH($B149,前期规划!$Q$11:$Q$53,0),MATCH(节奏预期!$B$123,前期规划!$BC$10:$BG$10,0))))</f>
        <v>80</v>
      </c>
      <c r="V149" s="137">
        <f>IF(J149=0,0,MIN(INDEX(前期规划!$C$48:$C$53,MATCH(V$5,前期规划!$B$48:$B$53,0)),INDEX(前期规划!$BC$11:$BG$53,MATCH($B149,前期规划!$Q$11:$Q$53,0),MATCH(节奏预期!$B$123,前期规划!$BC$10:$BG$10,0))))</f>
        <v>80</v>
      </c>
      <c r="W149" s="109">
        <f>IF(Q149=0,0,IF(Q149&gt;MAX(装备突破!D$6:D$22),MAX(装备突破!D$6:D$22),IF(Q149=0,0,IF(Q149&lt;装备突破!D$6,0,IFERROR(MATCH(Q149,装备突破!D$6:D$22,0)-1,MATCH(Q149,装备突破!D$6:D$22,1))))))</f>
        <v>0</v>
      </c>
      <c r="X149" s="109">
        <f>IF(R149=0,0,IF(R149&gt;MAX(装备突破!E$6:E$22),MAX(装备突破!E$6:E$22),IF(R149=0,0,IF(R149&lt;装备突破!E$6,0,IFERROR(MATCH(R149,装备突破!E$6:E$22,0)-1,MATCH(R149,装备突破!E$6:E$22,1))))))</f>
        <v>0</v>
      </c>
      <c r="Y149" s="109">
        <f>IF(S149=0,0,IF(S149&gt;MAX(装备突破!F$6:F$22),MAX(装备突破!F$6:F$22),IF(S149=0,0,IF(S149&lt;装备突破!F$6,0,IFERROR(MATCH(S149,装备突破!F$6:F$22,0)-1,MATCH(S149,装备突破!F$6:F$22,1))))))</f>
        <v>0</v>
      </c>
      <c r="Z149" s="109">
        <f>IF(T149=0,0,IF(T149&gt;MAX(装备突破!G$6:G$22),MAX(装备突破!G$6:G$22),IF(T149=0,0,IF(T149&lt;装备突破!G$6,0,IFERROR(MATCH(T149,装备突破!G$6:G$22,0)-1,MATCH(T149,装备突破!G$6:G$22,1))))))</f>
        <v>0</v>
      </c>
      <c r="AA149" s="109">
        <f>IF(U149=0,0,IF(U149&gt;MAX(装备突破!H$6:H$22),MAX(装备突破!H$6:H$22),IF(U149=0,0,IF(U149&lt;装备突破!H$6,0,IFERROR(MATCH(U149,装备突破!H$6:H$22,0)-1,MATCH(U149,装备突破!H$6:H$22,1))))))</f>
        <v>7</v>
      </c>
      <c r="AB149" s="109">
        <f>IF(V149=0,0,IF(V149&gt;MAX(装备突破!I$6:I$22),MAX(装备突破!I$6:I$22),IF(V149=0,0,IF(V149&lt;装备突破!I$6,0,IFERROR(MATCH(V149,装备突破!I$6:I$22,0)-1,MATCH(V149,装备突破!I$6:I$22,1))))))</f>
        <v>7</v>
      </c>
    </row>
    <row r="150" spans="1:28" s="37" customFormat="1" x14ac:dyDescent="0.15">
      <c r="A150" s="34">
        <v>28</v>
      </c>
      <c r="B150" s="76">
        <f t="shared" si="8"/>
        <v>750</v>
      </c>
      <c r="C150" s="76">
        <f t="shared" si="10"/>
        <v>30</v>
      </c>
      <c r="D150" s="97">
        <f>求节点(节奏总纲!$S$4:$S$163,节奏总纲!$O$4:$O$163,B150)</f>
        <v>105.71687639838416</v>
      </c>
      <c r="E150" s="97">
        <f>IF(SUM(F150:$J150)&gt;=INDEX(前期规划!$G$17:$K$17,MATCH($B$123,前期规划!$G$10:$K$10,0)),0,
IF(SUM(F150:$J150)+INDEX(前期规划!$Y$11:$BB$53,MATCH(节奏预期!$B150,前期规划!$Q$11:$Q$53,0),MATCH(节奏预期!$B$123&amp;节奏预期!E$5,前期规划!$Y$8:$BB$8,0))&gt;=INDEX(前期规划!$G$17:$K$17,MATCH($B$123,前期规划!$G$10:$K$10,0)),INDEX(前期规划!$G$17:$K$17,MATCH($B$123,前期规划!$G$10:$K$10,0))-SUM(F150:$J150),
INDEX(前期规划!$Y$11:$BB$53,MATCH(节奏预期!$B150,前期规划!$Q$11:$Q$53,0),MATCH(节奏预期!$B$123&amp;节奏预期!E$5,前期规划!$Y$8:$BB$8,0))))</f>
        <v>0</v>
      </c>
      <c r="F150" s="97">
        <f>IF(SUM(G150:$J150)&gt;=INDEX(前期规划!$G$17:$K$17,MATCH($B$123,前期规划!$G$10:$K$10,0)),0,
IF(SUM(G150:$J150)+INDEX(前期规划!$Y$11:$BB$53,MATCH(节奏预期!$B150,前期规划!$Q$11:$Q$53,0),MATCH(节奏预期!$B$123&amp;节奏预期!F$5,前期规划!$Y$8:$BB$8,0))&gt;=INDEX(前期规划!$G$17:$K$17,MATCH($B$123,前期规划!$G$10:$K$10,0)),INDEX(前期规划!$G$17:$K$17,MATCH($B$123,前期规划!$G$10:$K$10,0))-SUM(G150:$J150),
INDEX(前期规划!$Y$11:$BB$53,MATCH(节奏预期!$B150,前期规划!$Q$11:$Q$53,0),MATCH(节奏预期!$B$123&amp;节奏预期!F$5,前期规划!$Y$8:$BB$8,0))))</f>
        <v>0</v>
      </c>
      <c r="G150" s="97">
        <f>IF(SUM(H150:$J150)&gt;=INDEX(前期规划!$G$17:$K$17,MATCH($B$123,前期规划!$G$10:$K$10,0)),0,
IF(SUM(H150:$J150)+INDEX(前期规划!$Y$11:$BB$53,MATCH(节奏预期!$B150,前期规划!$Q$11:$Q$53,0),MATCH(节奏预期!$B$123&amp;节奏预期!G$5,前期规划!$Y$8:$BB$8,0))&gt;=INDEX(前期规划!$G$17:$K$17,MATCH($B$123,前期规划!$G$10:$K$10,0)),INDEX(前期规划!$G$17:$K$17,MATCH($B$123,前期规划!$G$10:$K$10,0))-SUM(H150:$J150),
INDEX(前期规划!$Y$11:$BB$53,MATCH(节奏预期!$B150,前期规划!$Q$11:$Q$53,0),MATCH(节奏预期!$B$123&amp;节奏预期!G$5,前期规划!$Y$8:$BB$8,0))))</f>
        <v>0</v>
      </c>
      <c r="H150" s="97">
        <f>IF(SUM(I150:$J150)&gt;=INDEX(前期规划!$G$17:$K$17,MATCH($B$123,前期规划!$G$10:$K$10,0)),0,
IF(SUM(I150:$J150)+INDEX(前期规划!$Y$11:$BB$53,MATCH(节奏预期!$B150,前期规划!$Q$11:$Q$53,0),MATCH(节奏预期!$B$123&amp;节奏预期!H$5,前期规划!$Y$8:$BB$8,0))&gt;=INDEX(前期规划!$G$17:$K$17,MATCH($B$123,前期规划!$G$10:$K$10,0)),INDEX(前期规划!$G$17:$K$17,MATCH($B$123,前期规划!$G$10:$K$10,0))-SUM(I150:$J150),
INDEX(前期规划!$Y$11:$BB$53,MATCH(节奏预期!$B150,前期规划!$Q$11:$Q$53,0),MATCH(节奏预期!$B$123&amp;节奏预期!H$5,前期规划!$Y$8:$BB$8,0))))</f>
        <v>0</v>
      </c>
      <c r="I150" s="97">
        <f>IF(SUM(J150:$J150)&gt;=INDEX(前期规划!$G$17:$K$17,MATCH($B$123,前期规划!$G$10:$K$10,0)),0,
IF(SUM(J150:$J150)+INDEX(前期规划!$Y$11:$BB$53,MATCH(节奏预期!$B150,前期规划!$Q$11:$Q$53,0),MATCH(节奏预期!$B$123&amp;节奏预期!I$5,前期规划!$Y$8:$BB$8,0))&gt;=INDEX(前期规划!$G$17:$K$17,MATCH($B$123,前期规划!$G$10:$K$10,0)),INDEX(前期规划!$G$17:$K$17,MATCH($B$123,前期规划!$G$10:$K$10,0))-SUM(J150:$J150),
INDEX(前期规划!$Y$11:$BB$53,MATCH(节奏预期!$B150,前期规划!$Q$11:$Q$53,0),MATCH(节奏预期!$B$123&amp;节奏预期!I$5,前期规划!$Y$8:$BB$8,0))))</f>
        <v>3.4090909090909101</v>
      </c>
      <c r="J150" s="97">
        <f>INDEX(前期规划!$Y$11:$BB$53,MATCH(节奏预期!$B150,前期规划!$Q$11:$Q$53,0),MATCH(节奏预期!$B$123&amp;节奏预期!J$5,前期规划!$Y$8:$BB$8,0))</f>
        <v>26.59090909090909</v>
      </c>
      <c r="K150" s="24">
        <f>MIN(求节点(装备产销验证!$B$6:$B$165,装备产销验证!BZ$6:BZ$165,$D150)/40/IF(RIGHT(K$5,1)="+",1,(MAX(W$6:W150)+1)),1)</f>
        <v>1</v>
      </c>
      <c r="L150" s="24">
        <f>MIN(求节点(装备产销验证!$B$6:$B$165,装备产销验证!CA$6:CA$165,$D150)/40/IF(RIGHT(L$5,1)="+",1,(MAX(X$6:X150)+1)),1)</f>
        <v>1</v>
      </c>
      <c r="M150" s="24">
        <f>MIN(求节点(装备产销验证!$B$6:$B$165,装备产销验证!CB$6:CB$165,$D150)/40/IF(RIGHT(M$5,1)="+",1,(MAX(Y$6:Y150)+1)),1)</f>
        <v>1</v>
      </c>
      <c r="N150" s="24">
        <f>MIN(求节点(装备产销验证!$B$6:$B$165,装备产销验证!CC$6:CC$165,$D150)/40/IF(RIGHT(N$5,1)="+",1,(MAX(Z$6:Z150)+1)),1)</f>
        <v>1</v>
      </c>
      <c r="O150" s="24">
        <f>MIN(求节点(装备产销验证!$B$6:$B$165,装备产销验证!CD$6:CD$165,$D150)/40/IF(RIGHT(O$5,1)="+",1,(MAX(AA$6:AA150)+1)),1)</f>
        <v>0.55964240380048891</v>
      </c>
      <c r="P150" s="24">
        <f>MIN(求节点(装备产销验证!$B$6:$B$165,装备产销验证!CE$6:CE$165,$D150)/40/IF(RIGHT(P$5,1)="+",1,(MAX(AB$6:AB150)+1)),1)</f>
        <v>1</v>
      </c>
      <c r="Q150" s="137">
        <f>IF(E150=0,0,MIN(INDEX(前期规划!$C$48:$C$53,MATCH(Q$5,前期规划!$B$48:$B$53,0)),INDEX(前期规划!$BC$11:$BG$53,MATCH($B150,前期规划!$Q$11:$Q$53,0),MATCH(节奏预期!$B$123,前期规划!$BC$10:$BG$10,0))))</f>
        <v>0</v>
      </c>
      <c r="R150" s="137">
        <f>IF(F150=0,0,MIN(INDEX(前期规划!$C$48:$C$53,MATCH(R$5,前期规划!$B$48:$B$53,0)),INDEX(前期规划!$BC$11:$BG$53,MATCH($B150,前期规划!$Q$11:$Q$53,0),MATCH(节奏预期!$B$123,前期规划!$BC$10:$BG$10,0))))</f>
        <v>0</v>
      </c>
      <c r="S150" s="137">
        <f>IF(G150=0,0,MIN(INDEX(前期规划!$C$48:$C$53,MATCH(S$5,前期规划!$B$48:$B$53,0)),INDEX(前期规划!$BC$11:$BG$53,MATCH($B150,前期规划!$Q$11:$Q$53,0),MATCH(节奏预期!$B$123,前期规划!$BC$10:$BG$10,0))))</f>
        <v>0</v>
      </c>
      <c r="T150" s="137">
        <f>IF(H150=0,0,MIN(INDEX(前期规划!$C$48:$C$53,MATCH(T$5,前期规划!$B$48:$B$53,0)),INDEX(前期规划!$BC$11:$BG$53,MATCH($B150,前期规划!$Q$11:$Q$53,0),MATCH(节奏预期!$B$123,前期规划!$BC$10:$BG$10,0))))</f>
        <v>0</v>
      </c>
      <c r="U150" s="137">
        <f>IF(I150=0,0,MIN(INDEX(前期规划!$C$48:$C$53,MATCH(U$5,前期规划!$B$48:$B$53,0)),INDEX(前期规划!$BC$11:$BG$53,MATCH($B150,前期规划!$Q$11:$Q$53,0),MATCH(节奏预期!$B$123,前期规划!$BC$10:$BG$10,0))))</f>
        <v>80</v>
      </c>
      <c r="V150" s="137">
        <f>IF(J150=0,0,MIN(INDEX(前期规划!$C$48:$C$53,MATCH(V$5,前期规划!$B$48:$B$53,0)),INDEX(前期规划!$BC$11:$BG$53,MATCH($B150,前期规划!$Q$11:$Q$53,0),MATCH(节奏预期!$B$123,前期规划!$BC$10:$BG$10,0))))</f>
        <v>80</v>
      </c>
      <c r="W150" s="109">
        <f>IF(Q150=0,0,IF(Q150&gt;MAX(装备突破!D$6:D$22),MAX(装备突破!D$6:D$22),IF(Q150=0,0,IF(Q150&lt;装备突破!D$6,0,IFERROR(MATCH(Q150,装备突破!D$6:D$22,0)-1,MATCH(Q150,装备突破!D$6:D$22,1))))))</f>
        <v>0</v>
      </c>
      <c r="X150" s="109">
        <f>IF(R150=0,0,IF(R150&gt;MAX(装备突破!E$6:E$22),MAX(装备突破!E$6:E$22),IF(R150=0,0,IF(R150&lt;装备突破!E$6,0,IFERROR(MATCH(R150,装备突破!E$6:E$22,0)-1,MATCH(R150,装备突破!E$6:E$22,1))))))</f>
        <v>0</v>
      </c>
      <c r="Y150" s="109">
        <f>IF(S150=0,0,IF(S150&gt;MAX(装备突破!F$6:F$22),MAX(装备突破!F$6:F$22),IF(S150=0,0,IF(S150&lt;装备突破!F$6,0,IFERROR(MATCH(S150,装备突破!F$6:F$22,0)-1,MATCH(S150,装备突破!F$6:F$22,1))))))</f>
        <v>0</v>
      </c>
      <c r="Z150" s="109">
        <f>IF(T150=0,0,IF(T150&gt;MAX(装备突破!G$6:G$22),MAX(装备突破!G$6:G$22),IF(T150=0,0,IF(T150&lt;装备突破!G$6,0,IFERROR(MATCH(T150,装备突破!G$6:G$22,0)-1,MATCH(T150,装备突破!G$6:G$22,1))))))</f>
        <v>0</v>
      </c>
      <c r="AA150" s="109">
        <f>IF(U150=0,0,IF(U150&gt;MAX(装备突破!H$6:H$22),MAX(装备突破!H$6:H$22),IF(U150=0,0,IF(U150&lt;装备突破!H$6,0,IFERROR(MATCH(U150,装备突破!H$6:H$22,0)-1,MATCH(U150,装备突破!H$6:H$22,1))))))</f>
        <v>7</v>
      </c>
      <c r="AB150" s="109">
        <f>IF(V150=0,0,IF(V150&gt;MAX(装备突破!I$6:I$22),MAX(装备突破!I$6:I$22),IF(V150=0,0,IF(V150&lt;装备突破!I$6,0,IFERROR(MATCH(V150,装备突破!I$6:I$22,0)-1,MATCH(V150,装备突破!I$6:I$22,1))))))</f>
        <v>7</v>
      </c>
    </row>
    <row r="151" spans="1:28" s="37" customFormat="1" x14ac:dyDescent="0.15">
      <c r="A151" s="34">
        <v>29</v>
      </c>
      <c r="B151" s="76">
        <f t="shared" si="8"/>
        <v>780</v>
      </c>
      <c r="C151" s="76">
        <f t="shared" si="10"/>
        <v>30</v>
      </c>
      <c r="D151" s="97">
        <f>求节点(节奏总纲!$S$4:$S$163,节奏总纲!$O$4:$O$163,B151)</f>
        <v>106.30192050618264</v>
      </c>
      <c r="E151" s="97">
        <f>IF(SUM(F151:$J151)&gt;=INDEX(前期规划!$G$17:$K$17,MATCH($B$123,前期规划!$G$10:$K$10,0)),0,
IF(SUM(F151:$J151)+INDEX(前期规划!$Y$11:$BB$53,MATCH(节奏预期!$B151,前期规划!$Q$11:$Q$53,0),MATCH(节奏预期!$B$123&amp;节奏预期!E$5,前期规划!$Y$8:$BB$8,0))&gt;=INDEX(前期规划!$G$17:$K$17,MATCH($B$123,前期规划!$G$10:$K$10,0)),INDEX(前期规划!$G$17:$K$17,MATCH($B$123,前期规划!$G$10:$K$10,0))-SUM(F151:$J151),
INDEX(前期规划!$Y$11:$BB$53,MATCH(节奏预期!$B151,前期规划!$Q$11:$Q$53,0),MATCH(节奏预期!$B$123&amp;节奏预期!E$5,前期规划!$Y$8:$BB$8,0))))</f>
        <v>0</v>
      </c>
      <c r="F151" s="97">
        <f>IF(SUM(G151:$J151)&gt;=INDEX(前期规划!$G$17:$K$17,MATCH($B$123,前期规划!$G$10:$K$10,0)),0,
IF(SUM(G151:$J151)+INDEX(前期规划!$Y$11:$BB$53,MATCH(节奏预期!$B151,前期规划!$Q$11:$Q$53,0),MATCH(节奏预期!$B$123&amp;节奏预期!F$5,前期规划!$Y$8:$BB$8,0))&gt;=INDEX(前期规划!$G$17:$K$17,MATCH($B$123,前期规划!$G$10:$K$10,0)),INDEX(前期规划!$G$17:$K$17,MATCH($B$123,前期规划!$G$10:$K$10,0))-SUM(G151:$J151),
INDEX(前期规划!$Y$11:$BB$53,MATCH(节奏预期!$B151,前期规划!$Q$11:$Q$53,0),MATCH(节奏预期!$B$123&amp;节奏预期!F$5,前期规划!$Y$8:$BB$8,0))))</f>
        <v>0</v>
      </c>
      <c r="G151" s="97">
        <f>IF(SUM(H151:$J151)&gt;=INDEX(前期规划!$G$17:$K$17,MATCH($B$123,前期规划!$G$10:$K$10,0)),0,
IF(SUM(H151:$J151)+INDEX(前期规划!$Y$11:$BB$53,MATCH(节奏预期!$B151,前期规划!$Q$11:$Q$53,0),MATCH(节奏预期!$B$123&amp;节奏预期!G$5,前期规划!$Y$8:$BB$8,0))&gt;=INDEX(前期规划!$G$17:$K$17,MATCH($B$123,前期规划!$G$10:$K$10,0)),INDEX(前期规划!$G$17:$K$17,MATCH($B$123,前期规划!$G$10:$K$10,0))-SUM(H151:$J151),
INDEX(前期规划!$Y$11:$BB$53,MATCH(节奏预期!$B151,前期规划!$Q$11:$Q$53,0),MATCH(节奏预期!$B$123&amp;节奏预期!G$5,前期规划!$Y$8:$BB$8,0))))</f>
        <v>0</v>
      </c>
      <c r="H151" s="97">
        <f>IF(SUM(I151:$J151)&gt;=INDEX(前期规划!$G$17:$K$17,MATCH($B$123,前期规划!$G$10:$K$10,0)),0,
IF(SUM(I151:$J151)+INDEX(前期规划!$Y$11:$BB$53,MATCH(节奏预期!$B151,前期规划!$Q$11:$Q$53,0),MATCH(节奏预期!$B$123&amp;节奏预期!H$5,前期规划!$Y$8:$BB$8,0))&gt;=INDEX(前期规划!$G$17:$K$17,MATCH($B$123,前期规划!$G$10:$K$10,0)),INDEX(前期规划!$G$17:$K$17,MATCH($B$123,前期规划!$G$10:$K$10,0))-SUM(I151:$J151),
INDEX(前期规划!$Y$11:$BB$53,MATCH(节奏预期!$B151,前期规划!$Q$11:$Q$53,0),MATCH(节奏预期!$B$123&amp;节奏预期!H$5,前期规划!$Y$8:$BB$8,0))))</f>
        <v>0</v>
      </c>
      <c r="I151" s="97">
        <f>IF(SUM(J151:$J151)&gt;=INDEX(前期规划!$G$17:$K$17,MATCH($B$123,前期规划!$G$10:$K$10,0)),0,
IF(SUM(J151:$J151)+INDEX(前期规划!$Y$11:$BB$53,MATCH(节奏预期!$B151,前期规划!$Q$11:$Q$53,0),MATCH(节奏预期!$B$123&amp;节奏预期!I$5,前期规划!$Y$8:$BB$8,0))&gt;=INDEX(前期规划!$G$17:$K$17,MATCH($B$123,前期规划!$G$10:$K$10,0)),INDEX(前期规划!$G$17:$K$17,MATCH($B$123,前期规划!$G$10:$K$10,0))-SUM(J151:$J151),
INDEX(前期规划!$Y$11:$BB$53,MATCH(节奏预期!$B151,前期规划!$Q$11:$Q$53,0),MATCH(节奏预期!$B$123&amp;节奏预期!I$5,前期规划!$Y$8:$BB$8,0))))</f>
        <v>1.3636363636363669</v>
      </c>
      <c r="J151" s="97">
        <f>INDEX(前期规划!$Y$11:$BB$53,MATCH(节奏预期!$B151,前期规划!$Q$11:$Q$53,0),MATCH(节奏预期!$B$123&amp;节奏预期!J$5,前期规划!$Y$8:$BB$8,0))</f>
        <v>28.636363636363633</v>
      </c>
      <c r="K151" s="24">
        <f>MIN(求节点(装备产销验证!$B$6:$B$165,装备产销验证!BZ$6:BZ$165,$D151)/40/IF(RIGHT(K$5,1)="+",1,(MAX(W$6:W151)+1)),1)</f>
        <v>1</v>
      </c>
      <c r="L151" s="24">
        <f>MIN(求节点(装备产销验证!$B$6:$B$165,装备产销验证!CA$6:CA$165,$D151)/40/IF(RIGHT(L$5,1)="+",1,(MAX(X$6:X151)+1)),1)</f>
        <v>1</v>
      </c>
      <c r="M151" s="24">
        <f>MIN(求节点(装备产销验证!$B$6:$B$165,装备产销验证!CB$6:CB$165,$D151)/40/IF(RIGHT(M$5,1)="+",1,(MAX(Y$6:Y151)+1)),1)</f>
        <v>1</v>
      </c>
      <c r="N151" s="24">
        <f>MIN(求节点(装备产销验证!$B$6:$B$165,装备产销验证!CC$6:CC$165,$D151)/40/IF(RIGHT(N$5,1)="+",1,(MAX(Z$6:Z151)+1)),1)</f>
        <v>1</v>
      </c>
      <c r="O151" s="24">
        <f>MIN(求节点(装备产销验证!$B$6:$B$165,装备产销验证!CD$6:CD$165,$D151)/40/IF(RIGHT(O$5,1)="+",1,(MAX(AA$6:AA151)+1)),1)</f>
        <v>0.5809793217846122</v>
      </c>
      <c r="P151" s="24">
        <f>MIN(求节点(装备产销验证!$B$6:$B$165,装备产销验证!CE$6:CE$165,$D151)/40/IF(RIGHT(P$5,1)="+",1,(MAX(AB$6:AB151)+1)),1)</f>
        <v>1</v>
      </c>
      <c r="Q151" s="137">
        <f>IF(E151=0,0,MIN(INDEX(前期规划!$C$48:$C$53,MATCH(Q$5,前期规划!$B$48:$B$53,0)),INDEX(前期规划!$BC$11:$BG$53,MATCH($B151,前期规划!$Q$11:$Q$53,0),MATCH(节奏预期!$B$123,前期规划!$BC$10:$BG$10,0))))</f>
        <v>0</v>
      </c>
      <c r="R151" s="137">
        <f>IF(F151=0,0,MIN(INDEX(前期规划!$C$48:$C$53,MATCH(R$5,前期规划!$B$48:$B$53,0)),INDEX(前期规划!$BC$11:$BG$53,MATCH($B151,前期规划!$Q$11:$Q$53,0),MATCH(节奏预期!$B$123,前期规划!$BC$10:$BG$10,0))))</f>
        <v>0</v>
      </c>
      <c r="S151" s="137">
        <f>IF(G151=0,0,MIN(INDEX(前期规划!$C$48:$C$53,MATCH(S$5,前期规划!$B$48:$B$53,0)),INDEX(前期规划!$BC$11:$BG$53,MATCH($B151,前期规划!$Q$11:$Q$53,0),MATCH(节奏预期!$B$123,前期规划!$BC$10:$BG$10,0))))</f>
        <v>0</v>
      </c>
      <c r="T151" s="137">
        <f>IF(H151=0,0,MIN(INDEX(前期规划!$C$48:$C$53,MATCH(T$5,前期规划!$B$48:$B$53,0)),INDEX(前期规划!$BC$11:$BG$53,MATCH($B151,前期规划!$Q$11:$Q$53,0),MATCH(节奏预期!$B$123,前期规划!$BC$10:$BG$10,0))))</f>
        <v>0</v>
      </c>
      <c r="U151" s="137">
        <f>IF(I151=0,0,MIN(INDEX(前期规划!$C$48:$C$53,MATCH(U$5,前期规划!$B$48:$B$53,0)),INDEX(前期规划!$BC$11:$BG$53,MATCH($B151,前期规划!$Q$11:$Q$53,0),MATCH(节奏预期!$B$123,前期规划!$BC$10:$BG$10,0))))</f>
        <v>80</v>
      </c>
      <c r="V151" s="137">
        <f>IF(J151=0,0,MIN(INDEX(前期规划!$C$48:$C$53,MATCH(V$5,前期规划!$B$48:$B$53,0)),INDEX(前期规划!$BC$11:$BG$53,MATCH($B151,前期规划!$Q$11:$Q$53,0),MATCH(节奏预期!$B$123,前期规划!$BC$10:$BG$10,0))))</f>
        <v>80</v>
      </c>
      <c r="W151" s="109">
        <f>IF(Q151=0,0,IF(Q151&gt;MAX(装备突破!D$6:D$22),MAX(装备突破!D$6:D$22),IF(Q151=0,0,IF(Q151&lt;装备突破!D$6,0,IFERROR(MATCH(Q151,装备突破!D$6:D$22,0)-1,MATCH(Q151,装备突破!D$6:D$22,1))))))</f>
        <v>0</v>
      </c>
      <c r="X151" s="109">
        <f>IF(R151=0,0,IF(R151&gt;MAX(装备突破!E$6:E$22),MAX(装备突破!E$6:E$22),IF(R151=0,0,IF(R151&lt;装备突破!E$6,0,IFERROR(MATCH(R151,装备突破!E$6:E$22,0)-1,MATCH(R151,装备突破!E$6:E$22,1))))))</f>
        <v>0</v>
      </c>
      <c r="Y151" s="109">
        <f>IF(S151=0,0,IF(S151&gt;MAX(装备突破!F$6:F$22),MAX(装备突破!F$6:F$22),IF(S151=0,0,IF(S151&lt;装备突破!F$6,0,IFERROR(MATCH(S151,装备突破!F$6:F$22,0)-1,MATCH(S151,装备突破!F$6:F$22,1))))))</f>
        <v>0</v>
      </c>
      <c r="Z151" s="109">
        <f>IF(T151=0,0,IF(T151&gt;MAX(装备突破!G$6:G$22),MAX(装备突破!G$6:G$22),IF(T151=0,0,IF(T151&lt;装备突破!G$6,0,IFERROR(MATCH(T151,装备突破!G$6:G$22,0)-1,MATCH(T151,装备突破!G$6:G$22,1))))))</f>
        <v>0</v>
      </c>
      <c r="AA151" s="109">
        <f>IF(U151=0,0,IF(U151&gt;MAX(装备突破!H$6:H$22),MAX(装备突破!H$6:H$22),IF(U151=0,0,IF(U151&lt;装备突破!H$6,0,IFERROR(MATCH(U151,装备突破!H$6:H$22,0)-1,MATCH(U151,装备突破!H$6:H$22,1))))))</f>
        <v>7</v>
      </c>
      <c r="AB151" s="109">
        <f>IF(V151=0,0,IF(V151&gt;MAX(装备突破!I$6:I$22),MAX(装备突破!I$6:I$22),IF(V151=0,0,IF(V151&lt;装备突破!I$6,0,IFERROR(MATCH(V151,装备突破!I$6:I$22,0)-1,MATCH(V151,装备突破!I$6:I$22,1))))))</f>
        <v>7</v>
      </c>
    </row>
    <row r="152" spans="1:28" s="37" customFormat="1" x14ac:dyDescent="0.15">
      <c r="A152" s="34">
        <v>30</v>
      </c>
      <c r="B152" s="76">
        <f t="shared" si="8"/>
        <v>810</v>
      </c>
      <c r="C152" s="76">
        <f t="shared" si="10"/>
        <v>30</v>
      </c>
      <c r="D152" s="97">
        <f>求节点(节奏总纲!$S$4:$S$163,节奏总纲!$O$4:$O$163,B152)</f>
        <v>106.8817565740629</v>
      </c>
      <c r="E152" s="97">
        <f>IF(SUM(F152:$J152)&gt;=INDEX(前期规划!$G$17:$K$17,MATCH($B$123,前期规划!$G$10:$K$10,0)),0,
IF(SUM(F152:$J152)+INDEX(前期规划!$Y$11:$BB$53,MATCH(节奏预期!$B152,前期规划!$Q$11:$Q$53,0),MATCH(节奏预期!$B$123&amp;节奏预期!E$5,前期规划!$Y$8:$BB$8,0))&gt;=INDEX(前期规划!$G$17:$K$17,MATCH($B$123,前期规划!$G$10:$K$10,0)),INDEX(前期规划!$G$17:$K$17,MATCH($B$123,前期规划!$G$10:$K$10,0))-SUM(F152:$J152),
INDEX(前期规划!$Y$11:$BB$53,MATCH(节奏预期!$B152,前期规划!$Q$11:$Q$53,0),MATCH(节奏预期!$B$123&amp;节奏预期!E$5,前期规划!$Y$8:$BB$8,0))))</f>
        <v>0</v>
      </c>
      <c r="F152" s="97">
        <f>IF(SUM(G152:$J152)&gt;=INDEX(前期规划!$G$17:$K$17,MATCH($B$123,前期规划!$G$10:$K$10,0)),0,
IF(SUM(G152:$J152)+INDEX(前期规划!$Y$11:$BB$53,MATCH(节奏预期!$B152,前期规划!$Q$11:$Q$53,0),MATCH(节奏预期!$B$123&amp;节奏预期!F$5,前期规划!$Y$8:$BB$8,0))&gt;=INDEX(前期规划!$G$17:$K$17,MATCH($B$123,前期规划!$G$10:$K$10,0)),INDEX(前期规划!$G$17:$K$17,MATCH($B$123,前期规划!$G$10:$K$10,0))-SUM(G152:$J152),
INDEX(前期规划!$Y$11:$BB$53,MATCH(节奏预期!$B152,前期规划!$Q$11:$Q$53,0),MATCH(节奏预期!$B$123&amp;节奏预期!F$5,前期规划!$Y$8:$BB$8,0))))</f>
        <v>0</v>
      </c>
      <c r="G152" s="97">
        <f>IF(SUM(H152:$J152)&gt;=INDEX(前期规划!$G$17:$K$17,MATCH($B$123,前期规划!$G$10:$K$10,0)),0,
IF(SUM(H152:$J152)+INDEX(前期规划!$Y$11:$BB$53,MATCH(节奏预期!$B152,前期规划!$Q$11:$Q$53,0),MATCH(节奏预期!$B$123&amp;节奏预期!G$5,前期规划!$Y$8:$BB$8,0))&gt;=INDEX(前期规划!$G$17:$K$17,MATCH($B$123,前期规划!$G$10:$K$10,0)),INDEX(前期规划!$G$17:$K$17,MATCH($B$123,前期规划!$G$10:$K$10,0))-SUM(H152:$J152),
INDEX(前期规划!$Y$11:$BB$53,MATCH(节奏预期!$B152,前期规划!$Q$11:$Q$53,0),MATCH(节奏预期!$B$123&amp;节奏预期!G$5,前期规划!$Y$8:$BB$8,0))))</f>
        <v>0</v>
      </c>
      <c r="H152" s="97">
        <f>IF(SUM(I152:$J152)&gt;=INDEX(前期规划!$G$17:$K$17,MATCH($B$123,前期规划!$G$10:$K$10,0)),0,
IF(SUM(I152:$J152)+INDEX(前期规划!$Y$11:$BB$53,MATCH(节奏预期!$B152,前期规划!$Q$11:$Q$53,0),MATCH(节奏预期!$B$123&amp;节奏预期!H$5,前期规划!$Y$8:$BB$8,0))&gt;=INDEX(前期规划!$G$17:$K$17,MATCH($B$123,前期规划!$G$10:$K$10,0)),INDEX(前期规划!$G$17:$K$17,MATCH($B$123,前期规划!$G$10:$K$10,0))-SUM(I152:$J152),
INDEX(前期规划!$Y$11:$BB$53,MATCH(节奏预期!$B152,前期规划!$Q$11:$Q$53,0),MATCH(节奏预期!$B$123&amp;节奏预期!H$5,前期规划!$Y$8:$BB$8,0))))</f>
        <v>0</v>
      </c>
      <c r="I152" s="97">
        <f>IF(SUM(J152:$J152)&gt;=INDEX(前期规划!$G$17:$K$17,MATCH($B$123,前期规划!$G$10:$K$10,0)),0,
IF(SUM(J152:$J152)+INDEX(前期规划!$Y$11:$BB$53,MATCH(节奏预期!$B152,前期规划!$Q$11:$Q$53,0),MATCH(节奏预期!$B$123&amp;节奏预期!I$5,前期规划!$Y$8:$BB$8,0))&gt;=INDEX(前期规划!$G$17:$K$17,MATCH($B$123,前期规划!$G$10:$K$10,0)),INDEX(前期规划!$G$17:$K$17,MATCH($B$123,前期规划!$G$10:$K$10,0))-SUM(J152:$J152),
INDEX(前期规划!$Y$11:$BB$53,MATCH(节奏预期!$B152,前期规划!$Q$11:$Q$53,0),MATCH(节奏预期!$B$123&amp;节奏预期!I$5,前期规划!$Y$8:$BB$8,0))))</f>
        <v>0</v>
      </c>
      <c r="J152" s="97">
        <f>INDEX(前期规划!$Y$11:$BB$53,MATCH(节奏预期!$B152,前期规划!$Q$11:$Q$53,0),MATCH(节奏预期!$B$123&amp;节奏预期!J$5,前期规划!$Y$8:$BB$8,0))</f>
        <v>30</v>
      </c>
      <c r="K152" s="24">
        <f>MIN(求节点(装备产销验证!$B$6:$B$165,装备产销验证!BZ$6:BZ$165,$D152)/40/IF(RIGHT(K$5,1)="+",1,(MAX(W$6:W152)+1)),1)</f>
        <v>1</v>
      </c>
      <c r="L152" s="24">
        <f>MIN(求节点(装备产销验证!$B$6:$B$165,装备产销验证!CA$6:CA$165,$D152)/40/IF(RIGHT(L$5,1)="+",1,(MAX(X$6:X152)+1)),1)</f>
        <v>1</v>
      </c>
      <c r="M152" s="24">
        <f>MIN(求节点(装备产销验证!$B$6:$B$165,装备产销验证!CB$6:CB$165,$D152)/40/IF(RIGHT(M$5,1)="+",1,(MAX(Y$6:Y152)+1)),1)</f>
        <v>1</v>
      </c>
      <c r="N152" s="24">
        <f>MIN(求节点(装备产销验证!$B$6:$B$165,装备产销验证!CC$6:CC$165,$D152)/40/IF(RIGHT(N$5,1)="+",1,(MAX(Z$6:Z152)+1)),1)</f>
        <v>1</v>
      </c>
      <c r="O152" s="24">
        <f>MIN(求节点(装备产销验证!$B$6:$B$165,装备产销验证!CD$6:CD$165,$D152)/40/IF(RIGHT(O$5,1)="+",1,(MAX(AA$6:AA152)+1)),1)</f>
        <v>0.60281784519618398</v>
      </c>
      <c r="P152" s="24">
        <f>MIN(求节点(装备产销验证!$B$6:$B$165,装备产销验证!CE$6:CE$165,$D152)/40/IF(RIGHT(P$5,1)="+",1,(MAX(AB$6:AB152)+1)),1)</f>
        <v>1</v>
      </c>
      <c r="Q152" s="137">
        <f>IF(E152=0,0,MIN(INDEX(前期规划!$C$48:$C$53,MATCH(Q$5,前期规划!$B$48:$B$53,0)),INDEX(前期规划!$BC$11:$BG$53,MATCH($B152,前期规划!$Q$11:$Q$53,0),MATCH(节奏预期!$B$123,前期规划!$BC$10:$BG$10,0))))</f>
        <v>0</v>
      </c>
      <c r="R152" s="137">
        <f>IF(F152=0,0,MIN(INDEX(前期规划!$C$48:$C$53,MATCH(R$5,前期规划!$B$48:$B$53,0)),INDEX(前期规划!$BC$11:$BG$53,MATCH($B152,前期规划!$Q$11:$Q$53,0),MATCH(节奏预期!$B$123,前期规划!$BC$10:$BG$10,0))))</f>
        <v>0</v>
      </c>
      <c r="S152" s="137">
        <f>IF(G152=0,0,MIN(INDEX(前期规划!$C$48:$C$53,MATCH(S$5,前期规划!$B$48:$B$53,0)),INDEX(前期规划!$BC$11:$BG$53,MATCH($B152,前期规划!$Q$11:$Q$53,0),MATCH(节奏预期!$B$123,前期规划!$BC$10:$BG$10,0))))</f>
        <v>0</v>
      </c>
      <c r="T152" s="137">
        <f>IF(H152=0,0,MIN(INDEX(前期规划!$C$48:$C$53,MATCH(T$5,前期规划!$B$48:$B$53,0)),INDEX(前期规划!$BC$11:$BG$53,MATCH($B152,前期规划!$Q$11:$Q$53,0),MATCH(节奏预期!$B$123,前期规划!$BC$10:$BG$10,0))))</f>
        <v>0</v>
      </c>
      <c r="U152" s="137">
        <f>IF(I152=0,0,MIN(INDEX(前期规划!$C$48:$C$53,MATCH(U$5,前期规划!$B$48:$B$53,0)),INDEX(前期规划!$BC$11:$BG$53,MATCH($B152,前期规划!$Q$11:$Q$53,0),MATCH(节奏预期!$B$123,前期规划!$BC$10:$BG$10,0))))</f>
        <v>0</v>
      </c>
      <c r="V152" s="137">
        <f>IF(J152=0,0,MIN(INDEX(前期规划!$C$48:$C$53,MATCH(V$5,前期规划!$B$48:$B$53,0)),INDEX(前期规划!$BC$11:$BG$53,MATCH($B152,前期规划!$Q$11:$Q$53,0),MATCH(节奏预期!$B$123,前期规划!$BC$10:$BG$10,0))))</f>
        <v>80</v>
      </c>
      <c r="W152" s="109">
        <f>IF(Q152=0,0,IF(Q152&gt;MAX(装备突破!D$6:D$22),MAX(装备突破!D$6:D$22),IF(Q152=0,0,IF(Q152&lt;装备突破!D$6,0,IFERROR(MATCH(Q152,装备突破!D$6:D$22,0)-1,MATCH(Q152,装备突破!D$6:D$22,1))))))</f>
        <v>0</v>
      </c>
      <c r="X152" s="109">
        <f>IF(R152=0,0,IF(R152&gt;MAX(装备突破!E$6:E$22),MAX(装备突破!E$6:E$22),IF(R152=0,0,IF(R152&lt;装备突破!E$6,0,IFERROR(MATCH(R152,装备突破!E$6:E$22,0)-1,MATCH(R152,装备突破!E$6:E$22,1))))))</f>
        <v>0</v>
      </c>
      <c r="Y152" s="109">
        <f>IF(S152=0,0,IF(S152&gt;MAX(装备突破!F$6:F$22),MAX(装备突破!F$6:F$22),IF(S152=0,0,IF(S152&lt;装备突破!F$6,0,IFERROR(MATCH(S152,装备突破!F$6:F$22,0)-1,MATCH(S152,装备突破!F$6:F$22,1))))))</f>
        <v>0</v>
      </c>
      <c r="Z152" s="109">
        <f>IF(T152=0,0,IF(T152&gt;MAX(装备突破!G$6:G$22),MAX(装备突破!G$6:G$22),IF(T152=0,0,IF(T152&lt;装备突破!G$6,0,IFERROR(MATCH(T152,装备突破!G$6:G$22,0)-1,MATCH(T152,装备突破!G$6:G$22,1))))))</f>
        <v>0</v>
      </c>
      <c r="AA152" s="109">
        <f>IF(U152=0,0,IF(U152&gt;MAX(装备突破!H$6:H$22),MAX(装备突破!H$6:H$22),IF(U152=0,0,IF(U152&lt;装备突破!H$6,0,IFERROR(MATCH(U152,装备突破!H$6:H$22,0)-1,MATCH(U152,装备突破!H$6:H$22,1))))))</f>
        <v>0</v>
      </c>
      <c r="AB152" s="109">
        <f>IF(V152=0,0,IF(V152&gt;MAX(装备突破!I$6:I$22),MAX(装备突破!I$6:I$22),IF(V152=0,0,IF(V152&lt;装备突破!I$6,0,IFERROR(MATCH(V152,装备突破!I$6:I$22,0)-1,MATCH(V152,装备突破!I$6:I$22,1))))))</f>
        <v>7</v>
      </c>
    </row>
    <row r="153" spans="1:28" s="37" customFormat="1" x14ac:dyDescent="0.15">
      <c r="A153" s="34">
        <v>31</v>
      </c>
      <c r="B153" s="76">
        <f t="shared" si="8"/>
        <v>840</v>
      </c>
      <c r="C153" s="76">
        <f t="shared" si="10"/>
        <v>30</v>
      </c>
      <c r="D153" s="97">
        <f>求节点(节奏总纲!$S$4:$S$163,节奏总纲!$O$4:$O$163,B153)</f>
        <v>107.429678558787</v>
      </c>
      <c r="E153" s="97">
        <f>IF(SUM(F153:$J153)&gt;=INDEX(前期规划!$G$17:$K$17,MATCH($B$123,前期规划!$G$10:$K$10,0)),0,
IF(SUM(F153:$J153)+INDEX(前期规划!$Y$11:$BB$53,MATCH(节奏预期!$B153,前期规划!$Q$11:$Q$53,0),MATCH(节奏预期!$B$123&amp;节奏预期!E$5,前期规划!$Y$8:$BB$8,0))&gt;=INDEX(前期规划!$G$17:$K$17,MATCH($B$123,前期规划!$G$10:$K$10,0)),INDEX(前期规划!$G$17:$K$17,MATCH($B$123,前期规划!$G$10:$K$10,0))-SUM(F153:$J153),
INDEX(前期规划!$Y$11:$BB$53,MATCH(节奏预期!$B153,前期规划!$Q$11:$Q$53,0),MATCH(节奏预期!$B$123&amp;节奏预期!E$5,前期规划!$Y$8:$BB$8,0))))</f>
        <v>0</v>
      </c>
      <c r="F153" s="97">
        <f>IF(SUM(G153:$J153)&gt;=INDEX(前期规划!$G$17:$K$17,MATCH($B$123,前期规划!$G$10:$K$10,0)),0,
IF(SUM(G153:$J153)+INDEX(前期规划!$Y$11:$BB$53,MATCH(节奏预期!$B153,前期规划!$Q$11:$Q$53,0),MATCH(节奏预期!$B$123&amp;节奏预期!F$5,前期规划!$Y$8:$BB$8,0))&gt;=INDEX(前期规划!$G$17:$K$17,MATCH($B$123,前期规划!$G$10:$K$10,0)),INDEX(前期规划!$G$17:$K$17,MATCH($B$123,前期规划!$G$10:$K$10,0))-SUM(G153:$J153),
INDEX(前期规划!$Y$11:$BB$53,MATCH(节奏预期!$B153,前期规划!$Q$11:$Q$53,0),MATCH(节奏预期!$B$123&amp;节奏预期!F$5,前期规划!$Y$8:$BB$8,0))))</f>
        <v>0</v>
      </c>
      <c r="G153" s="97">
        <f>IF(SUM(H153:$J153)&gt;=INDEX(前期规划!$G$17:$K$17,MATCH($B$123,前期规划!$G$10:$K$10,0)),0,
IF(SUM(H153:$J153)+INDEX(前期规划!$Y$11:$BB$53,MATCH(节奏预期!$B153,前期规划!$Q$11:$Q$53,0),MATCH(节奏预期!$B$123&amp;节奏预期!G$5,前期规划!$Y$8:$BB$8,0))&gt;=INDEX(前期规划!$G$17:$K$17,MATCH($B$123,前期规划!$G$10:$K$10,0)),INDEX(前期规划!$G$17:$K$17,MATCH($B$123,前期规划!$G$10:$K$10,0))-SUM(H153:$J153),
INDEX(前期规划!$Y$11:$BB$53,MATCH(节奏预期!$B153,前期规划!$Q$11:$Q$53,0),MATCH(节奏预期!$B$123&amp;节奏预期!G$5,前期规划!$Y$8:$BB$8,0))))</f>
        <v>0</v>
      </c>
      <c r="H153" s="97">
        <f>IF(SUM(I153:$J153)&gt;=INDEX(前期规划!$G$17:$K$17,MATCH($B$123,前期规划!$G$10:$K$10,0)),0,
IF(SUM(I153:$J153)+INDEX(前期规划!$Y$11:$BB$53,MATCH(节奏预期!$B153,前期规划!$Q$11:$Q$53,0),MATCH(节奏预期!$B$123&amp;节奏预期!H$5,前期规划!$Y$8:$BB$8,0))&gt;=INDEX(前期规划!$G$17:$K$17,MATCH($B$123,前期规划!$G$10:$K$10,0)),INDEX(前期规划!$G$17:$K$17,MATCH($B$123,前期规划!$G$10:$K$10,0))-SUM(I153:$J153),
INDEX(前期规划!$Y$11:$BB$53,MATCH(节奏预期!$B153,前期规划!$Q$11:$Q$53,0),MATCH(节奏预期!$B$123&amp;节奏预期!H$5,前期规划!$Y$8:$BB$8,0))))</f>
        <v>0</v>
      </c>
      <c r="I153" s="97">
        <f>IF(SUM(J153:$J153)&gt;=INDEX(前期规划!$G$17:$K$17,MATCH($B$123,前期规划!$G$10:$K$10,0)),0,
IF(SUM(J153:$J153)+INDEX(前期规划!$Y$11:$BB$53,MATCH(节奏预期!$B153,前期规划!$Q$11:$Q$53,0),MATCH(节奏预期!$B$123&amp;节奏预期!I$5,前期规划!$Y$8:$BB$8,0))&gt;=INDEX(前期规划!$G$17:$K$17,MATCH($B$123,前期规划!$G$10:$K$10,0)),INDEX(前期规划!$G$17:$K$17,MATCH($B$123,前期规划!$G$10:$K$10,0))-SUM(J153:$J153),
INDEX(前期规划!$Y$11:$BB$53,MATCH(节奏预期!$B153,前期规划!$Q$11:$Q$53,0),MATCH(节奏预期!$B$123&amp;节奏预期!I$5,前期规划!$Y$8:$BB$8,0))))</f>
        <v>0</v>
      </c>
      <c r="J153" s="97">
        <f>INDEX(前期规划!$Y$11:$BB$53,MATCH(节奏预期!$B153,前期规划!$Q$11:$Q$53,0),MATCH(节奏预期!$B$123&amp;节奏预期!J$5,前期规划!$Y$8:$BB$8,0))</f>
        <v>30</v>
      </c>
      <c r="K153" s="24">
        <f>MIN(求节点(装备产销验证!$B$6:$B$165,装备产销验证!BZ$6:BZ$165,$D153)/40/IF(RIGHT(K$5,1)="+",1,(MAX(W$6:W153)+1)),1)</f>
        <v>1</v>
      </c>
      <c r="L153" s="24">
        <f>MIN(求节点(装备产销验证!$B$6:$B$165,装备产销验证!CA$6:CA$165,$D153)/40/IF(RIGHT(L$5,1)="+",1,(MAX(X$6:X153)+1)),1)</f>
        <v>1</v>
      </c>
      <c r="M153" s="24">
        <f>MIN(求节点(装备产销验证!$B$6:$B$165,装备产销验证!CB$6:CB$165,$D153)/40/IF(RIGHT(M$5,1)="+",1,(MAX(Y$6:Y153)+1)),1)</f>
        <v>1</v>
      </c>
      <c r="N153" s="24">
        <f>MIN(求节点(装备产销验证!$B$6:$B$165,装备产销验证!CC$6:CC$165,$D153)/40/IF(RIGHT(N$5,1)="+",1,(MAX(Z$6:Z153)+1)),1)</f>
        <v>1</v>
      </c>
      <c r="O153" s="24">
        <f>MIN(求节点(装备产销验证!$B$6:$B$165,装备产销验证!CD$6:CD$165,$D153)/40/IF(RIGHT(O$5,1)="+",1,(MAX(AA$6:AA153)+1)),1)</f>
        <v>0.62480157175547668</v>
      </c>
      <c r="P153" s="24">
        <f>MIN(求节点(装备产销验证!$B$6:$B$165,装备产销验证!CE$6:CE$165,$D153)/40/IF(RIGHT(P$5,1)="+",1,(MAX(AB$6:AB153)+1)),1)</f>
        <v>1</v>
      </c>
      <c r="Q153" s="137">
        <f>IF(E153=0,0,MIN(INDEX(前期规划!$C$48:$C$53,MATCH(Q$5,前期规划!$B$48:$B$53,0)),INDEX(前期规划!$BC$11:$BG$53,MATCH($B153,前期规划!$Q$11:$Q$53,0),MATCH(节奏预期!$B$123,前期规划!$BC$10:$BG$10,0))))</f>
        <v>0</v>
      </c>
      <c r="R153" s="137">
        <f>IF(F153=0,0,MIN(INDEX(前期规划!$C$48:$C$53,MATCH(R$5,前期规划!$B$48:$B$53,0)),INDEX(前期规划!$BC$11:$BG$53,MATCH($B153,前期规划!$Q$11:$Q$53,0),MATCH(节奏预期!$B$123,前期规划!$BC$10:$BG$10,0))))</f>
        <v>0</v>
      </c>
      <c r="S153" s="137">
        <f>IF(G153=0,0,MIN(INDEX(前期规划!$C$48:$C$53,MATCH(S$5,前期规划!$B$48:$B$53,0)),INDEX(前期规划!$BC$11:$BG$53,MATCH($B153,前期规划!$Q$11:$Q$53,0),MATCH(节奏预期!$B$123,前期规划!$BC$10:$BG$10,0))))</f>
        <v>0</v>
      </c>
      <c r="T153" s="137">
        <f>IF(H153=0,0,MIN(INDEX(前期规划!$C$48:$C$53,MATCH(T$5,前期规划!$B$48:$B$53,0)),INDEX(前期规划!$BC$11:$BG$53,MATCH($B153,前期规划!$Q$11:$Q$53,0),MATCH(节奏预期!$B$123,前期规划!$BC$10:$BG$10,0))))</f>
        <v>0</v>
      </c>
      <c r="U153" s="137">
        <f>IF(I153=0,0,MIN(INDEX(前期规划!$C$48:$C$53,MATCH(U$5,前期规划!$B$48:$B$53,0)),INDEX(前期规划!$BC$11:$BG$53,MATCH($B153,前期规划!$Q$11:$Q$53,0),MATCH(节奏预期!$B$123,前期规划!$BC$10:$BG$10,0))))</f>
        <v>0</v>
      </c>
      <c r="V153" s="137">
        <f>IF(J153=0,0,MIN(INDEX(前期规划!$C$48:$C$53,MATCH(V$5,前期规划!$B$48:$B$53,0)),INDEX(前期规划!$BC$11:$BG$53,MATCH($B153,前期规划!$Q$11:$Q$53,0),MATCH(节奏预期!$B$123,前期规划!$BC$10:$BG$10,0))))</f>
        <v>80</v>
      </c>
      <c r="W153" s="109">
        <f>IF(Q153=0,0,IF(Q153&gt;MAX(装备突破!D$6:D$22),MAX(装备突破!D$6:D$22),IF(Q153=0,0,IF(Q153&lt;装备突破!D$6,0,IFERROR(MATCH(Q153,装备突破!D$6:D$22,0)-1,MATCH(Q153,装备突破!D$6:D$22,1))))))</f>
        <v>0</v>
      </c>
      <c r="X153" s="109">
        <f>IF(R153=0,0,IF(R153&gt;MAX(装备突破!E$6:E$22),MAX(装备突破!E$6:E$22),IF(R153=0,0,IF(R153&lt;装备突破!E$6,0,IFERROR(MATCH(R153,装备突破!E$6:E$22,0)-1,MATCH(R153,装备突破!E$6:E$22,1))))))</f>
        <v>0</v>
      </c>
      <c r="Y153" s="109">
        <f>IF(S153=0,0,IF(S153&gt;MAX(装备突破!F$6:F$22),MAX(装备突破!F$6:F$22),IF(S153=0,0,IF(S153&lt;装备突破!F$6,0,IFERROR(MATCH(S153,装备突破!F$6:F$22,0)-1,MATCH(S153,装备突破!F$6:F$22,1))))))</f>
        <v>0</v>
      </c>
      <c r="Z153" s="109">
        <f>IF(T153=0,0,IF(T153&gt;MAX(装备突破!G$6:G$22),MAX(装备突破!G$6:G$22),IF(T153=0,0,IF(T153&lt;装备突破!G$6,0,IFERROR(MATCH(T153,装备突破!G$6:G$22,0)-1,MATCH(T153,装备突破!G$6:G$22,1))))))</f>
        <v>0</v>
      </c>
      <c r="AA153" s="109">
        <f>IF(U153=0,0,IF(U153&gt;MAX(装备突破!H$6:H$22),MAX(装备突破!H$6:H$22),IF(U153=0,0,IF(U153&lt;装备突破!H$6,0,IFERROR(MATCH(U153,装备突破!H$6:H$22,0)-1,MATCH(U153,装备突破!H$6:H$22,1))))))</f>
        <v>0</v>
      </c>
      <c r="AB153" s="109">
        <f>IF(V153=0,0,IF(V153&gt;MAX(装备突破!I$6:I$22),MAX(装备突破!I$6:I$22),IF(V153=0,0,IF(V153&lt;装备突破!I$6,0,IFERROR(MATCH(V153,装备突破!I$6:I$22,0)-1,MATCH(V153,装备突破!I$6:I$22,1))))))</f>
        <v>7</v>
      </c>
    </row>
    <row r="154" spans="1:28" s="37" customFormat="1" x14ac:dyDescent="0.15">
      <c r="A154" s="34">
        <v>32</v>
      </c>
      <c r="B154" s="76">
        <f t="shared" si="8"/>
        <v>870</v>
      </c>
      <c r="C154" s="76">
        <f t="shared" si="10"/>
        <v>30</v>
      </c>
      <c r="D154" s="97">
        <f>求节点(节奏总纲!$S$4:$S$163,节奏总纲!$O$4:$O$163,B154)</f>
        <v>107.96942530373228</v>
      </c>
      <c r="E154" s="97">
        <f>IF(SUM(F154:$J154)&gt;=INDEX(前期规划!$G$17:$K$17,MATCH($B$123,前期规划!$G$10:$K$10,0)),0,
IF(SUM(F154:$J154)+INDEX(前期规划!$Y$11:$BB$53,MATCH(节奏预期!$B154,前期规划!$Q$11:$Q$53,0),MATCH(节奏预期!$B$123&amp;节奏预期!E$5,前期规划!$Y$8:$BB$8,0))&gt;=INDEX(前期规划!$G$17:$K$17,MATCH($B$123,前期规划!$G$10:$K$10,0)),INDEX(前期规划!$G$17:$K$17,MATCH($B$123,前期规划!$G$10:$K$10,0))-SUM(F154:$J154),
INDEX(前期规划!$Y$11:$BB$53,MATCH(节奏预期!$B154,前期规划!$Q$11:$Q$53,0),MATCH(节奏预期!$B$123&amp;节奏预期!E$5,前期规划!$Y$8:$BB$8,0))))</f>
        <v>0</v>
      </c>
      <c r="F154" s="97">
        <f>IF(SUM(G154:$J154)&gt;=INDEX(前期规划!$G$17:$K$17,MATCH($B$123,前期规划!$G$10:$K$10,0)),0,
IF(SUM(G154:$J154)+INDEX(前期规划!$Y$11:$BB$53,MATCH(节奏预期!$B154,前期规划!$Q$11:$Q$53,0),MATCH(节奏预期!$B$123&amp;节奏预期!F$5,前期规划!$Y$8:$BB$8,0))&gt;=INDEX(前期规划!$G$17:$K$17,MATCH($B$123,前期规划!$G$10:$K$10,0)),INDEX(前期规划!$G$17:$K$17,MATCH($B$123,前期规划!$G$10:$K$10,0))-SUM(G154:$J154),
INDEX(前期规划!$Y$11:$BB$53,MATCH(节奏预期!$B154,前期规划!$Q$11:$Q$53,0),MATCH(节奏预期!$B$123&amp;节奏预期!F$5,前期规划!$Y$8:$BB$8,0))))</f>
        <v>0</v>
      </c>
      <c r="G154" s="97">
        <f>IF(SUM(H154:$J154)&gt;=INDEX(前期规划!$G$17:$K$17,MATCH($B$123,前期规划!$G$10:$K$10,0)),0,
IF(SUM(H154:$J154)+INDEX(前期规划!$Y$11:$BB$53,MATCH(节奏预期!$B154,前期规划!$Q$11:$Q$53,0),MATCH(节奏预期!$B$123&amp;节奏预期!G$5,前期规划!$Y$8:$BB$8,0))&gt;=INDEX(前期规划!$G$17:$K$17,MATCH($B$123,前期规划!$G$10:$K$10,0)),INDEX(前期规划!$G$17:$K$17,MATCH($B$123,前期规划!$G$10:$K$10,0))-SUM(H154:$J154),
INDEX(前期规划!$Y$11:$BB$53,MATCH(节奏预期!$B154,前期规划!$Q$11:$Q$53,0),MATCH(节奏预期!$B$123&amp;节奏预期!G$5,前期规划!$Y$8:$BB$8,0))))</f>
        <v>0</v>
      </c>
      <c r="H154" s="97">
        <f>IF(SUM(I154:$J154)&gt;=INDEX(前期规划!$G$17:$K$17,MATCH($B$123,前期规划!$G$10:$K$10,0)),0,
IF(SUM(I154:$J154)+INDEX(前期规划!$Y$11:$BB$53,MATCH(节奏预期!$B154,前期规划!$Q$11:$Q$53,0),MATCH(节奏预期!$B$123&amp;节奏预期!H$5,前期规划!$Y$8:$BB$8,0))&gt;=INDEX(前期规划!$G$17:$K$17,MATCH($B$123,前期规划!$G$10:$K$10,0)),INDEX(前期规划!$G$17:$K$17,MATCH($B$123,前期规划!$G$10:$K$10,0))-SUM(I154:$J154),
INDEX(前期规划!$Y$11:$BB$53,MATCH(节奏预期!$B154,前期规划!$Q$11:$Q$53,0),MATCH(节奏预期!$B$123&amp;节奏预期!H$5,前期规划!$Y$8:$BB$8,0))))</f>
        <v>0</v>
      </c>
      <c r="I154" s="97">
        <f>IF(SUM(J154:$J154)&gt;=INDEX(前期规划!$G$17:$K$17,MATCH($B$123,前期规划!$G$10:$K$10,0)),0,
IF(SUM(J154:$J154)+INDEX(前期规划!$Y$11:$BB$53,MATCH(节奏预期!$B154,前期规划!$Q$11:$Q$53,0),MATCH(节奏预期!$B$123&amp;节奏预期!I$5,前期规划!$Y$8:$BB$8,0))&gt;=INDEX(前期规划!$G$17:$K$17,MATCH($B$123,前期规划!$G$10:$K$10,0)),INDEX(前期规划!$G$17:$K$17,MATCH($B$123,前期规划!$G$10:$K$10,0))-SUM(J154:$J154),
INDEX(前期规划!$Y$11:$BB$53,MATCH(节奏预期!$B154,前期规划!$Q$11:$Q$53,0),MATCH(节奏预期!$B$123&amp;节奏预期!I$5,前期规划!$Y$8:$BB$8,0))))</f>
        <v>0</v>
      </c>
      <c r="J154" s="97">
        <f>INDEX(前期规划!$Y$11:$BB$53,MATCH(节奏预期!$B154,前期规划!$Q$11:$Q$53,0),MATCH(节奏预期!$B$123&amp;节奏预期!J$5,前期规划!$Y$8:$BB$8,0))</f>
        <v>30</v>
      </c>
      <c r="K154" s="24">
        <f>MIN(求节点(装备产销验证!$B$6:$B$165,装备产销验证!BZ$6:BZ$165,$D154)/40/IF(RIGHT(K$5,1)="+",1,(MAX(W$6:W154)+1)),1)</f>
        <v>1</v>
      </c>
      <c r="L154" s="24">
        <f>MIN(求节点(装备产销验证!$B$6:$B$165,装备产销验证!CA$6:CA$165,$D154)/40/IF(RIGHT(L$5,1)="+",1,(MAX(X$6:X154)+1)),1)</f>
        <v>1</v>
      </c>
      <c r="M154" s="24">
        <f>MIN(求节点(装备产销验证!$B$6:$B$165,装备产销验证!CB$6:CB$165,$D154)/40/IF(RIGHT(M$5,1)="+",1,(MAX(Y$6:Y154)+1)),1)</f>
        <v>1</v>
      </c>
      <c r="N154" s="24">
        <f>MIN(求节点(装备产销验证!$B$6:$B$165,装备产销验证!CC$6:CC$165,$D154)/40/IF(RIGHT(N$5,1)="+",1,(MAX(Z$6:Z154)+1)),1)</f>
        <v>1</v>
      </c>
      <c r="O154" s="24">
        <f>MIN(求节点(装备产销验证!$B$6:$B$165,装备产销验证!CD$6:CD$165,$D154)/40/IF(RIGHT(O$5,1)="+",1,(MAX(AA$6:AA154)+1)),1)</f>
        <v>0.64682249413654658</v>
      </c>
      <c r="P154" s="24">
        <f>MIN(求节点(装备产销验证!$B$6:$B$165,装备产销验证!CE$6:CE$165,$D154)/40/IF(RIGHT(P$5,1)="+",1,(MAX(AB$6:AB154)+1)),1)</f>
        <v>1</v>
      </c>
      <c r="Q154" s="137">
        <f>IF(E154=0,0,MIN(INDEX(前期规划!$C$48:$C$53,MATCH(Q$5,前期规划!$B$48:$B$53,0)),INDEX(前期规划!$BC$11:$BG$53,MATCH($B154,前期规划!$Q$11:$Q$53,0),MATCH(节奏预期!$B$123,前期规划!$BC$10:$BG$10,0))))</f>
        <v>0</v>
      </c>
      <c r="R154" s="137">
        <f>IF(F154=0,0,MIN(INDEX(前期规划!$C$48:$C$53,MATCH(R$5,前期规划!$B$48:$B$53,0)),INDEX(前期规划!$BC$11:$BG$53,MATCH($B154,前期规划!$Q$11:$Q$53,0),MATCH(节奏预期!$B$123,前期规划!$BC$10:$BG$10,0))))</f>
        <v>0</v>
      </c>
      <c r="S154" s="137">
        <f>IF(G154=0,0,MIN(INDEX(前期规划!$C$48:$C$53,MATCH(S$5,前期规划!$B$48:$B$53,0)),INDEX(前期规划!$BC$11:$BG$53,MATCH($B154,前期规划!$Q$11:$Q$53,0),MATCH(节奏预期!$B$123,前期规划!$BC$10:$BG$10,0))))</f>
        <v>0</v>
      </c>
      <c r="T154" s="137">
        <f>IF(H154=0,0,MIN(INDEX(前期规划!$C$48:$C$53,MATCH(T$5,前期规划!$B$48:$B$53,0)),INDEX(前期规划!$BC$11:$BG$53,MATCH($B154,前期规划!$Q$11:$Q$53,0),MATCH(节奏预期!$B$123,前期规划!$BC$10:$BG$10,0))))</f>
        <v>0</v>
      </c>
      <c r="U154" s="137">
        <f>IF(I154=0,0,MIN(INDEX(前期规划!$C$48:$C$53,MATCH(U$5,前期规划!$B$48:$B$53,0)),INDEX(前期规划!$BC$11:$BG$53,MATCH($B154,前期规划!$Q$11:$Q$53,0),MATCH(节奏预期!$B$123,前期规划!$BC$10:$BG$10,0))))</f>
        <v>0</v>
      </c>
      <c r="V154" s="137">
        <f>IF(J154=0,0,MIN(INDEX(前期规划!$C$48:$C$53,MATCH(V$5,前期规划!$B$48:$B$53,0)),INDEX(前期规划!$BC$11:$BG$53,MATCH($B154,前期规划!$Q$11:$Q$53,0),MATCH(节奏预期!$B$123,前期规划!$BC$10:$BG$10,0))))</f>
        <v>80</v>
      </c>
      <c r="W154" s="109">
        <f>IF(Q154=0,0,IF(Q154&gt;MAX(装备突破!D$6:D$22),MAX(装备突破!D$6:D$22),IF(Q154=0,0,IF(Q154&lt;装备突破!D$6,0,IFERROR(MATCH(Q154,装备突破!D$6:D$22,0)-1,MATCH(Q154,装备突破!D$6:D$22,1))))))</f>
        <v>0</v>
      </c>
      <c r="X154" s="109">
        <f>IF(R154=0,0,IF(R154&gt;MAX(装备突破!E$6:E$22),MAX(装备突破!E$6:E$22),IF(R154=0,0,IF(R154&lt;装备突破!E$6,0,IFERROR(MATCH(R154,装备突破!E$6:E$22,0)-1,MATCH(R154,装备突破!E$6:E$22,1))))))</f>
        <v>0</v>
      </c>
      <c r="Y154" s="109">
        <f>IF(S154=0,0,IF(S154&gt;MAX(装备突破!F$6:F$22),MAX(装备突破!F$6:F$22),IF(S154=0,0,IF(S154&lt;装备突破!F$6,0,IFERROR(MATCH(S154,装备突破!F$6:F$22,0)-1,MATCH(S154,装备突破!F$6:F$22,1))))))</f>
        <v>0</v>
      </c>
      <c r="Z154" s="109">
        <f>IF(T154=0,0,IF(T154&gt;MAX(装备突破!G$6:G$22),MAX(装备突破!G$6:G$22),IF(T154=0,0,IF(T154&lt;装备突破!G$6,0,IFERROR(MATCH(T154,装备突破!G$6:G$22,0)-1,MATCH(T154,装备突破!G$6:G$22,1))))))</f>
        <v>0</v>
      </c>
      <c r="AA154" s="109">
        <f>IF(U154=0,0,IF(U154&gt;MAX(装备突破!H$6:H$22),MAX(装备突破!H$6:H$22),IF(U154=0,0,IF(U154&lt;装备突破!H$6,0,IFERROR(MATCH(U154,装备突破!H$6:H$22,0)-1,MATCH(U154,装备突破!H$6:H$22,1))))))</f>
        <v>0</v>
      </c>
      <c r="AB154" s="109">
        <f>IF(V154=0,0,IF(V154&gt;MAX(装备突破!I$6:I$22),MAX(装备突破!I$6:I$22),IF(V154=0,0,IF(V154&lt;装备突破!I$6,0,IFERROR(MATCH(V154,装备突破!I$6:I$22,0)-1,MATCH(V154,装备突破!I$6:I$22,1))))))</f>
        <v>7</v>
      </c>
    </row>
    <row r="155" spans="1:28" s="37" customFormat="1" x14ac:dyDescent="0.15">
      <c r="A155" s="34">
        <v>33</v>
      </c>
      <c r="B155" s="76">
        <f t="shared" si="8"/>
        <v>900</v>
      </c>
      <c r="C155" s="76">
        <f t="shared" si="10"/>
        <v>30</v>
      </c>
      <c r="D155" s="97">
        <f>求节点(节奏总纲!$S$4:$S$163,节奏总纲!$O$4:$O$163,B155)</f>
        <v>108.47075735973553</v>
      </c>
      <c r="E155" s="97">
        <f>IF(SUM(F155:$J155)&gt;=INDEX(前期规划!$G$17:$K$17,MATCH($B$123,前期规划!$G$10:$K$10,0)),0,
IF(SUM(F155:$J155)+INDEX(前期规划!$Y$11:$BB$53,MATCH(节奏预期!$B155,前期规划!$Q$11:$Q$53,0),MATCH(节奏预期!$B$123&amp;节奏预期!E$5,前期规划!$Y$8:$BB$8,0))&gt;=INDEX(前期规划!$G$17:$K$17,MATCH($B$123,前期规划!$G$10:$K$10,0)),INDEX(前期规划!$G$17:$K$17,MATCH($B$123,前期规划!$G$10:$K$10,0))-SUM(F155:$J155),
INDEX(前期规划!$Y$11:$BB$53,MATCH(节奏预期!$B155,前期规划!$Q$11:$Q$53,0),MATCH(节奏预期!$B$123&amp;节奏预期!E$5,前期规划!$Y$8:$BB$8,0))))</f>
        <v>0</v>
      </c>
      <c r="F155" s="97">
        <f>IF(SUM(G155:$J155)&gt;=INDEX(前期规划!$G$17:$K$17,MATCH($B$123,前期规划!$G$10:$K$10,0)),0,
IF(SUM(G155:$J155)+INDEX(前期规划!$Y$11:$BB$53,MATCH(节奏预期!$B155,前期规划!$Q$11:$Q$53,0),MATCH(节奏预期!$B$123&amp;节奏预期!F$5,前期规划!$Y$8:$BB$8,0))&gt;=INDEX(前期规划!$G$17:$K$17,MATCH($B$123,前期规划!$G$10:$K$10,0)),INDEX(前期规划!$G$17:$K$17,MATCH($B$123,前期规划!$G$10:$K$10,0))-SUM(G155:$J155),
INDEX(前期规划!$Y$11:$BB$53,MATCH(节奏预期!$B155,前期规划!$Q$11:$Q$53,0),MATCH(节奏预期!$B$123&amp;节奏预期!F$5,前期规划!$Y$8:$BB$8,0))))</f>
        <v>0</v>
      </c>
      <c r="G155" s="97">
        <f>IF(SUM(H155:$J155)&gt;=INDEX(前期规划!$G$17:$K$17,MATCH($B$123,前期规划!$G$10:$K$10,0)),0,
IF(SUM(H155:$J155)+INDEX(前期规划!$Y$11:$BB$53,MATCH(节奏预期!$B155,前期规划!$Q$11:$Q$53,0),MATCH(节奏预期!$B$123&amp;节奏预期!G$5,前期规划!$Y$8:$BB$8,0))&gt;=INDEX(前期规划!$G$17:$K$17,MATCH($B$123,前期规划!$G$10:$K$10,0)),INDEX(前期规划!$G$17:$K$17,MATCH($B$123,前期规划!$G$10:$K$10,0))-SUM(H155:$J155),
INDEX(前期规划!$Y$11:$BB$53,MATCH(节奏预期!$B155,前期规划!$Q$11:$Q$53,0),MATCH(节奏预期!$B$123&amp;节奏预期!G$5,前期规划!$Y$8:$BB$8,0))))</f>
        <v>0</v>
      </c>
      <c r="H155" s="97">
        <f>IF(SUM(I155:$J155)&gt;=INDEX(前期规划!$G$17:$K$17,MATCH($B$123,前期规划!$G$10:$K$10,0)),0,
IF(SUM(I155:$J155)+INDEX(前期规划!$Y$11:$BB$53,MATCH(节奏预期!$B155,前期规划!$Q$11:$Q$53,0),MATCH(节奏预期!$B$123&amp;节奏预期!H$5,前期规划!$Y$8:$BB$8,0))&gt;=INDEX(前期规划!$G$17:$K$17,MATCH($B$123,前期规划!$G$10:$K$10,0)),INDEX(前期规划!$G$17:$K$17,MATCH($B$123,前期规划!$G$10:$K$10,0))-SUM(I155:$J155),
INDEX(前期规划!$Y$11:$BB$53,MATCH(节奏预期!$B155,前期规划!$Q$11:$Q$53,0),MATCH(节奏预期!$B$123&amp;节奏预期!H$5,前期规划!$Y$8:$BB$8,0))))</f>
        <v>0</v>
      </c>
      <c r="I155" s="97">
        <f>IF(SUM(J155:$J155)&gt;=INDEX(前期规划!$G$17:$K$17,MATCH($B$123,前期规划!$G$10:$K$10,0)),0,
IF(SUM(J155:$J155)+INDEX(前期规划!$Y$11:$BB$53,MATCH(节奏预期!$B155,前期规划!$Q$11:$Q$53,0),MATCH(节奏预期!$B$123&amp;节奏预期!I$5,前期规划!$Y$8:$BB$8,0))&gt;=INDEX(前期规划!$G$17:$K$17,MATCH($B$123,前期规划!$G$10:$K$10,0)),INDEX(前期规划!$G$17:$K$17,MATCH($B$123,前期规划!$G$10:$K$10,0))-SUM(J155:$J155),
INDEX(前期规划!$Y$11:$BB$53,MATCH(节奏预期!$B155,前期规划!$Q$11:$Q$53,0),MATCH(节奏预期!$B$123&amp;节奏预期!I$5,前期规划!$Y$8:$BB$8,0))))</f>
        <v>0</v>
      </c>
      <c r="J155" s="97">
        <f>INDEX(前期规划!$Y$11:$BB$53,MATCH(节奏预期!$B155,前期规划!$Q$11:$Q$53,0),MATCH(节奏预期!$B$123&amp;节奏预期!J$5,前期规划!$Y$8:$BB$8,0))</f>
        <v>30</v>
      </c>
      <c r="K155" s="24">
        <f>MIN(求节点(装备产销验证!$B$6:$B$165,装备产销验证!BZ$6:BZ$165,$D155)/40/IF(RIGHT(K$5,1)="+",1,(MAX(W$6:W155)+1)),1)</f>
        <v>1</v>
      </c>
      <c r="L155" s="24">
        <f>MIN(求节点(装备产销验证!$B$6:$B$165,装备产销验证!CA$6:CA$165,$D155)/40/IF(RIGHT(L$5,1)="+",1,(MAX(X$6:X155)+1)),1)</f>
        <v>1</v>
      </c>
      <c r="M155" s="24">
        <f>MIN(求节点(装备产销验证!$B$6:$B$165,装备产销验证!CB$6:CB$165,$D155)/40/IF(RIGHT(M$5,1)="+",1,(MAX(Y$6:Y155)+1)),1)</f>
        <v>1</v>
      </c>
      <c r="N155" s="24">
        <f>MIN(求节点(装备产销验证!$B$6:$B$165,装备产销验证!CC$6:CC$165,$D155)/40/IF(RIGHT(N$5,1)="+",1,(MAX(Z$6:Z155)+1)),1)</f>
        <v>1</v>
      </c>
      <c r="O155" s="24">
        <f>MIN(求节点(装备产销验证!$B$6:$B$165,装备产销验证!CD$6:CD$165,$D155)/40/IF(RIGHT(O$5,1)="+",1,(MAX(AA$6:AA155)+1)),1)</f>
        <v>0.66917336760506341</v>
      </c>
      <c r="P155" s="24">
        <f>MIN(求节点(装备产销验证!$B$6:$B$165,装备产销验证!CE$6:CE$165,$D155)/40/IF(RIGHT(P$5,1)="+",1,(MAX(AB$6:AB155)+1)),1)</f>
        <v>1</v>
      </c>
      <c r="Q155" s="137">
        <f>IF(E155=0,0,MIN(INDEX(前期规划!$C$48:$C$53,MATCH(Q$5,前期规划!$B$48:$B$53,0)),INDEX(前期规划!$BC$11:$BG$53,MATCH($B155,前期规划!$Q$11:$Q$53,0),MATCH(节奏预期!$B$123,前期规划!$BC$10:$BG$10,0))))</f>
        <v>0</v>
      </c>
      <c r="R155" s="137">
        <f>IF(F155=0,0,MIN(INDEX(前期规划!$C$48:$C$53,MATCH(R$5,前期规划!$B$48:$B$53,0)),INDEX(前期规划!$BC$11:$BG$53,MATCH($B155,前期规划!$Q$11:$Q$53,0),MATCH(节奏预期!$B$123,前期规划!$BC$10:$BG$10,0))))</f>
        <v>0</v>
      </c>
      <c r="S155" s="137">
        <f>IF(G155=0,0,MIN(INDEX(前期规划!$C$48:$C$53,MATCH(S$5,前期规划!$B$48:$B$53,0)),INDEX(前期规划!$BC$11:$BG$53,MATCH($B155,前期规划!$Q$11:$Q$53,0),MATCH(节奏预期!$B$123,前期规划!$BC$10:$BG$10,0))))</f>
        <v>0</v>
      </c>
      <c r="T155" s="137">
        <f>IF(H155=0,0,MIN(INDEX(前期规划!$C$48:$C$53,MATCH(T$5,前期规划!$B$48:$B$53,0)),INDEX(前期规划!$BC$11:$BG$53,MATCH($B155,前期规划!$Q$11:$Q$53,0),MATCH(节奏预期!$B$123,前期规划!$BC$10:$BG$10,0))))</f>
        <v>0</v>
      </c>
      <c r="U155" s="137">
        <f>IF(I155=0,0,MIN(INDEX(前期规划!$C$48:$C$53,MATCH(U$5,前期规划!$B$48:$B$53,0)),INDEX(前期规划!$BC$11:$BG$53,MATCH($B155,前期规划!$Q$11:$Q$53,0),MATCH(节奏预期!$B$123,前期规划!$BC$10:$BG$10,0))))</f>
        <v>0</v>
      </c>
      <c r="V155" s="137">
        <f>IF(J155=0,0,MIN(INDEX(前期规划!$C$48:$C$53,MATCH(V$5,前期规划!$B$48:$B$53,0)),INDEX(前期规划!$BC$11:$BG$53,MATCH($B155,前期规划!$Q$11:$Q$53,0),MATCH(节奏预期!$B$123,前期规划!$BC$10:$BG$10,0))))</f>
        <v>80</v>
      </c>
      <c r="W155" s="109">
        <f>IF(Q155=0,0,IF(Q155&gt;MAX(装备突破!D$6:D$22),MAX(装备突破!D$6:D$22),IF(Q155=0,0,IF(Q155&lt;装备突破!D$6,0,IFERROR(MATCH(Q155,装备突破!D$6:D$22,0)-1,MATCH(Q155,装备突破!D$6:D$22,1))))))</f>
        <v>0</v>
      </c>
      <c r="X155" s="109">
        <f>IF(R155=0,0,IF(R155&gt;MAX(装备突破!E$6:E$22),MAX(装备突破!E$6:E$22),IF(R155=0,0,IF(R155&lt;装备突破!E$6,0,IFERROR(MATCH(R155,装备突破!E$6:E$22,0)-1,MATCH(R155,装备突破!E$6:E$22,1))))))</f>
        <v>0</v>
      </c>
      <c r="Y155" s="109">
        <f>IF(S155=0,0,IF(S155&gt;MAX(装备突破!F$6:F$22),MAX(装备突破!F$6:F$22),IF(S155=0,0,IF(S155&lt;装备突破!F$6,0,IFERROR(MATCH(S155,装备突破!F$6:F$22,0)-1,MATCH(S155,装备突破!F$6:F$22,1))))))</f>
        <v>0</v>
      </c>
      <c r="Z155" s="109">
        <f>IF(T155=0,0,IF(T155&gt;MAX(装备突破!G$6:G$22),MAX(装备突破!G$6:G$22),IF(T155=0,0,IF(T155&lt;装备突破!G$6,0,IFERROR(MATCH(T155,装备突破!G$6:G$22,0)-1,MATCH(T155,装备突破!G$6:G$22,1))))))</f>
        <v>0</v>
      </c>
      <c r="AA155" s="109">
        <f>IF(U155=0,0,IF(U155&gt;MAX(装备突破!H$6:H$22),MAX(装备突破!H$6:H$22),IF(U155=0,0,IF(U155&lt;装备突破!H$6,0,IFERROR(MATCH(U155,装备突破!H$6:H$22,0)-1,MATCH(U155,装备突破!H$6:H$22,1))))))</f>
        <v>0</v>
      </c>
      <c r="AB155" s="109">
        <f>IF(V155=0,0,IF(V155&gt;MAX(装备突破!I$6:I$22),MAX(装备突破!I$6:I$22),IF(V155=0,0,IF(V155&lt;装备突破!I$6,0,IFERROR(MATCH(V155,装备突破!I$6:I$22,0)-1,MATCH(V155,装备突破!I$6:I$22,1))))))</f>
        <v>7</v>
      </c>
    </row>
    <row r="156" spans="1:28" s="37" customFormat="1" x14ac:dyDescent="0.15">
      <c r="A156" s="34">
        <v>34</v>
      </c>
      <c r="B156" s="76">
        <f t="shared" si="8"/>
        <v>930</v>
      </c>
      <c r="C156" s="76">
        <f t="shared" si="10"/>
        <v>30</v>
      </c>
      <c r="D156" s="97">
        <f>求节点(节奏总纲!$S$4:$S$163,节奏总纲!$O$4:$O$163,B156)</f>
        <v>108.96978269554532</v>
      </c>
      <c r="E156" s="97">
        <f>IF(SUM(F156:$J156)&gt;=INDEX(前期规划!$G$17:$K$17,MATCH($B$123,前期规划!$G$10:$K$10,0)),0,
IF(SUM(F156:$J156)+INDEX(前期规划!$Y$11:$BB$53,MATCH(节奏预期!$B156,前期规划!$Q$11:$Q$53,0),MATCH(节奏预期!$B$123&amp;节奏预期!E$5,前期规划!$Y$8:$BB$8,0))&gt;=INDEX(前期规划!$G$17:$K$17,MATCH($B$123,前期规划!$G$10:$K$10,0)),INDEX(前期规划!$G$17:$K$17,MATCH($B$123,前期规划!$G$10:$K$10,0))-SUM(F156:$J156),
INDEX(前期规划!$Y$11:$BB$53,MATCH(节奏预期!$B156,前期规划!$Q$11:$Q$53,0),MATCH(节奏预期!$B$123&amp;节奏预期!E$5,前期规划!$Y$8:$BB$8,0))))</f>
        <v>0</v>
      </c>
      <c r="F156" s="97">
        <f>IF(SUM(G156:$J156)&gt;=INDEX(前期规划!$G$17:$K$17,MATCH($B$123,前期规划!$G$10:$K$10,0)),0,
IF(SUM(G156:$J156)+INDEX(前期规划!$Y$11:$BB$53,MATCH(节奏预期!$B156,前期规划!$Q$11:$Q$53,0),MATCH(节奏预期!$B$123&amp;节奏预期!F$5,前期规划!$Y$8:$BB$8,0))&gt;=INDEX(前期规划!$G$17:$K$17,MATCH($B$123,前期规划!$G$10:$K$10,0)),INDEX(前期规划!$G$17:$K$17,MATCH($B$123,前期规划!$G$10:$K$10,0))-SUM(G156:$J156),
INDEX(前期规划!$Y$11:$BB$53,MATCH(节奏预期!$B156,前期规划!$Q$11:$Q$53,0),MATCH(节奏预期!$B$123&amp;节奏预期!F$5,前期规划!$Y$8:$BB$8,0))))</f>
        <v>0</v>
      </c>
      <c r="G156" s="97">
        <f>IF(SUM(H156:$J156)&gt;=INDEX(前期规划!$G$17:$K$17,MATCH($B$123,前期规划!$G$10:$K$10,0)),0,
IF(SUM(H156:$J156)+INDEX(前期规划!$Y$11:$BB$53,MATCH(节奏预期!$B156,前期规划!$Q$11:$Q$53,0),MATCH(节奏预期!$B$123&amp;节奏预期!G$5,前期规划!$Y$8:$BB$8,0))&gt;=INDEX(前期规划!$G$17:$K$17,MATCH($B$123,前期规划!$G$10:$K$10,0)),INDEX(前期规划!$G$17:$K$17,MATCH($B$123,前期规划!$G$10:$K$10,0))-SUM(H156:$J156),
INDEX(前期规划!$Y$11:$BB$53,MATCH(节奏预期!$B156,前期规划!$Q$11:$Q$53,0),MATCH(节奏预期!$B$123&amp;节奏预期!G$5,前期规划!$Y$8:$BB$8,0))))</f>
        <v>0</v>
      </c>
      <c r="H156" s="97">
        <f>IF(SUM(I156:$J156)&gt;=INDEX(前期规划!$G$17:$K$17,MATCH($B$123,前期规划!$G$10:$K$10,0)),0,
IF(SUM(I156:$J156)+INDEX(前期规划!$Y$11:$BB$53,MATCH(节奏预期!$B156,前期规划!$Q$11:$Q$53,0),MATCH(节奏预期!$B$123&amp;节奏预期!H$5,前期规划!$Y$8:$BB$8,0))&gt;=INDEX(前期规划!$G$17:$K$17,MATCH($B$123,前期规划!$G$10:$K$10,0)),INDEX(前期规划!$G$17:$K$17,MATCH($B$123,前期规划!$G$10:$K$10,0))-SUM(I156:$J156),
INDEX(前期规划!$Y$11:$BB$53,MATCH(节奏预期!$B156,前期规划!$Q$11:$Q$53,0),MATCH(节奏预期!$B$123&amp;节奏预期!H$5,前期规划!$Y$8:$BB$8,0))))</f>
        <v>0</v>
      </c>
      <c r="I156" s="97">
        <f>IF(SUM(J156:$J156)&gt;=INDEX(前期规划!$G$17:$K$17,MATCH($B$123,前期规划!$G$10:$K$10,0)),0,
IF(SUM(J156:$J156)+INDEX(前期规划!$Y$11:$BB$53,MATCH(节奏预期!$B156,前期规划!$Q$11:$Q$53,0),MATCH(节奏预期!$B$123&amp;节奏预期!I$5,前期规划!$Y$8:$BB$8,0))&gt;=INDEX(前期规划!$G$17:$K$17,MATCH($B$123,前期规划!$G$10:$K$10,0)),INDEX(前期规划!$G$17:$K$17,MATCH($B$123,前期规划!$G$10:$K$10,0))-SUM(J156:$J156),
INDEX(前期规划!$Y$11:$BB$53,MATCH(节奏预期!$B156,前期规划!$Q$11:$Q$53,0),MATCH(节奏预期!$B$123&amp;节奏预期!I$5,前期规划!$Y$8:$BB$8,0))))</f>
        <v>0</v>
      </c>
      <c r="J156" s="97">
        <f>INDEX(前期规划!$Y$11:$BB$53,MATCH(节奏预期!$B156,前期规划!$Q$11:$Q$53,0),MATCH(节奏预期!$B$123&amp;节奏预期!J$5,前期规划!$Y$8:$BB$8,0))</f>
        <v>30</v>
      </c>
      <c r="K156" s="24">
        <f>MIN(求节点(装备产销验证!$B$6:$B$165,装备产销验证!BZ$6:BZ$165,$D156)/40/IF(RIGHT(K$5,1)="+",1,(MAX(W$6:W156)+1)),1)</f>
        <v>1</v>
      </c>
      <c r="L156" s="24">
        <f>MIN(求节点(装备产销验证!$B$6:$B$165,装备产销验证!CA$6:CA$165,$D156)/40/IF(RIGHT(L$5,1)="+",1,(MAX(X$6:X156)+1)),1)</f>
        <v>1</v>
      </c>
      <c r="M156" s="24">
        <f>MIN(求节点(装备产销验证!$B$6:$B$165,装备产销验证!CB$6:CB$165,$D156)/40/IF(RIGHT(M$5,1)="+",1,(MAX(Y$6:Y156)+1)),1)</f>
        <v>1</v>
      </c>
      <c r="N156" s="24">
        <f>MIN(求节点(装备产销验证!$B$6:$B$165,装备产销验证!CC$6:CC$165,$D156)/40/IF(RIGHT(N$5,1)="+",1,(MAX(Z$6:Z156)+1)),1)</f>
        <v>1</v>
      </c>
      <c r="O156" s="24">
        <f>MIN(求节点(装备产销验证!$B$6:$B$165,装备产销验证!CD$6:CD$165,$D156)/40/IF(RIGHT(O$5,1)="+",1,(MAX(AA$6:AA156)+1)),1)</f>
        <v>0.69154405393311902</v>
      </c>
      <c r="P156" s="24">
        <f>MIN(求节点(装备产销验证!$B$6:$B$165,装备产销验证!CE$6:CE$165,$D156)/40/IF(RIGHT(P$5,1)="+",1,(MAX(AB$6:AB156)+1)),1)</f>
        <v>1</v>
      </c>
      <c r="Q156" s="137">
        <f>IF(E156=0,0,MIN(INDEX(前期规划!$C$48:$C$53,MATCH(Q$5,前期规划!$B$48:$B$53,0)),INDEX(前期规划!$BC$11:$BG$53,MATCH($B156,前期规划!$Q$11:$Q$53,0),MATCH(节奏预期!$B$123,前期规划!$BC$10:$BG$10,0))))</f>
        <v>0</v>
      </c>
      <c r="R156" s="137">
        <f>IF(F156=0,0,MIN(INDEX(前期规划!$C$48:$C$53,MATCH(R$5,前期规划!$B$48:$B$53,0)),INDEX(前期规划!$BC$11:$BG$53,MATCH($B156,前期规划!$Q$11:$Q$53,0),MATCH(节奏预期!$B$123,前期规划!$BC$10:$BG$10,0))))</f>
        <v>0</v>
      </c>
      <c r="S156" s="137">
        <f>IF(G156=0,0,MIN(INDEX(前期规划!$C$48:$C$53,MATCH(S$5,前期规划!$B$48:$B$53,0)),INDEX(前期规划!$BC$11:$BG$53,MATCH($B156,前期规划!$Q$11:$Q$53,0),MATCH(节奏预期!$B$123,前期规划!$BC$10:$BG$10,0))))</f>
        <v>0</v>
      </c>
      <c r="T156" s="137">
        <f>IF(H156=0,0,MIN(INDEX(前期规划!$C$48:$C$53,MATCH(T$5,前期规划!$B$48:$B$53,0)),INDEX(前期规划!$BC$11:$BG$53,MATCH($B156,前期规划!$Q$11:$Q$53,0),MATCH(节奏预期!$B$123,前期规划!$BC$10:$BG$10,0))))</f>
        <v>0</v>
      </c>
      <c r="U156" s="137">
        <f>IF(I156=0,0,MIN(INDEX(前期规划!$C$48:$C$53,MATCH(U$5,前期规划!$B$48:$B$53,0)),INDEX(前期规划!$BC$11:$BG$53,MATCH($B156,前期规划!$Q$11:$Q$53,0),MATCH(节奏预期!$B$123,前期规划!$BC$10:$BG$10,0))))</f>
        <v>0</v>
      </c>
      <c r="V156" s="137">
        <f>IF(J156=0,0,MIN(INDEX(前期规划!$C$48:$C$53,MATCH(V$5,前期规划!$B$48:$B$53,0)),INDEX(前期规划!$BC$11:$BG$53,MATCH($B156,前期规划!$Q$11:$Q$53,0),MATCH(节奏预期!$B$123,前期规划!$BC$10:$BG$10,0))))</f>
        <v>80</v>
      </c>
      <c r="W156" s="109">
        <f>IF(Q156=0,0,IF(Q156&gt;MAX(装备突破!D$6:D$22),MAX(装备突破!D$6:D$22),IF(Q156=0,0,IF(Q156&lt;装备突破!D$6,0,IFERROR(MATCH(Q156,装备突破!D$6:D$22,0)-1,MATCH(Q156,装备突破!D$6:D$22,1))))))</f>
        <v>0</v>
      </c>
      <c r="X156" s="109">
        <f>IF(R156=0,0,IF(R156&gt;MAX(装备突破!E$6:E$22),MAX(装备突破!E$6:E$22),IF(R156=0,0,IF(R156&lt;装备突破!E$6,0,IFERROR(MATCH(R156,装备突破!E$6:E$22,0)-1,MATCH(R156,装备突破!E$6:E$22,1))))))</f>
        <v>0</v>
      </c>
      <c r="Y156" s="109">
        <f>IF(S156=0,0,IF(S156&gt;MAX(装备突破!F$6:F$22),MAX(装备突破!F$6:F$22),IF(S156=0,0,IF(S156&lt;装备突破!F$6,0,IFERROR(MATCH(S156,装备突破!F$6:F$22,0)-1,MATCH(S156,装备突破!F$6:F$22,1))))))</f>
        <v>0</v>
      </c>
      <c r="Z156" s="109">
        <f>IF(T156=0,0,IF(T156&gt;MAX(装备突破!G$6:G$22),MAX(装备突破!G$6:G$22),IF(T156=0,0,IF(T156&lt;装备突破!G$6,0,IFERROR(MATCH(T156,装备突破!G$6:G$22,0)-1,MATCH(T156,装备突破!G$6:G$22,1))))))</f>
        <v>0</v>
      </c>
      <c r="AA156" s="109">
        <f>IF(U156=0,0,IF(U156&gt;MAX(装备突破!H$6:H$22),MAX(装备突破!H$6:H$22),IF(U156=0,0,IF(U156&lt;装备突破!H$6,0,IFERROR(MATCH(U156,装备突破!H$6:H$22,0)-1,MATCH(U156,装备突破!H$6:H$22,1))))))</f>
        <v>0</v>
      </c>
      <c r="AB156" s="109">
        <f>IF(V156=0,0,IF(V156&gt;MAX(装备突破!I$6:I$22),MAX(装备突破!I$6:I$22),IF(V156=0,0,IF(V156&lt;装备突破!I$6,0,IFERROR(MATCH(V156,装备突破!I$6:I$22,0)-1,MATCH(V156,装备突破!I$6:I$22,1))))))</f>
        <v>7</v>
      </c>
    </row>
    <row r="157" spans="1:28" s="37" customFormat="1" x14ac:dyDescent="0.15">
      <c r="A157" s="34">
        <v>35</v>
      </c>
      <c r="B157" s="76">
        <f t="shared" si="8"/>
        <v>960</v>
      </c>
      <c r="C157" s="76">
        <f t="shared" si="10"/>
        <v>30</v>
      </c>
      <c r="D157" s="97">
        <f>求节点(节奏总纲!$S$4:$S$163,节奏总纲!$O$4:$O$163,B157)</f>
        <v>109.40507492934512</v>
      </c>
      <c r="E157" s="97">
        <f>IF(SUM(F157:$J157)&gt;=INDEX(前期规划!$G$17:$K$17,MATCH($B$123,前期规划!$G$10:$K$10,0)),0,
IF(SUM(F157:$J157)+INDEX(前期规划!$Y$11:$BB$53,MATCH(节奏预期!$B157,前期规划!$Q$11:$Q$53,0),MATCH(节奏预期!$B$123&amp;节奏预期!E$5,前期规划!$Y$8:$BB$8,0))&gt;=INDEX(前期规划!$G$17:$K$17,MATCH($B$123,前期规划!$G$10:$K$10,0)),INDEX(前期规划!$G$17:$K$17,MATCH($B$123,前期规划!$G$10:$K$10,0))-SUM(F157:$J157),
INDEX(前期规划!$Y$11:$BB$53,MATCH(节奏预期!$B157,前期规划!$Q$11:$Q$53,0),MATCH(节奏预期!$B$123&amp;节奏预期!E$5,前期规划!$Y$8:$BB$8,0))))</f>
        <v>0</v>
      </c>
      <c r="F157" s="97">
        <f>IF(SUM(G157:$J157)&gt;=INDEX(前期规划!$G$17:$K$17,MATCH($B$123,前期规划!$G$10:$K$10,0)),0,
IF(SUM(G157:$J157)+INDEX(前期规划!$Y$11:$BB$53,MATCH(节奏预期!$B157,前期规划!$Q$11:$Q$53,0),MATCH(节奏预期!$B$123&amp;节奏预期!F$5,前期规划!$Y$8:$BB$8,0))&gt;=INDEX(前期规划!$G$17:$K$17,MATCH($B$123,前期规划!$G$10:$K$10,0)),INDEX(前期规划!$G$17:$K$17,MATCH($B$123,前期规划!$G$10:$K$10,0))-SUM(G157:$J157),
INDEX(前期规划!$Y$11:$BB$53,MATCH(节奏预期!$B157,前期规划!$Q$11:$Q$53,0),MATCH(节奏预期!$B$123&amp;节奏预期!F$5,前期规划!$Y$8:$BB$8,0))))</f>
        <v>0</v>
      </c>
      <c r="G157" s="97">
        <f>IF(SUM(H157:$J157)&gt;=INDEX(前期规划!$G$17:$K$17,MATCH($B$123,前期规划!$G$10:$K$10,0)),0,
IF(SUM(H157:$J157)+INDEX(前期规划!$Y$11:$BB$53,MATCH(节奏预期!$B157,前期规划!$Q$11:$Q$53,0),MATCH(节奏预期!$B$123&amp;节奏预期!G$5,前期规划!$Y$8:$BB$8,0))&gt;=INDEX(前期规划!$G$17:$K$17,MATCH($B$123,前期规划!$G$10:$K$10,0)),INDEX(前期规划!$G$17:$K$17,MATCH($B$123,前期规划!$G$10:$K$10,0))-SUM(H157:$J157),
INDEX(前期规划!$Y$11:$BB$53,MATCH(节奏预期!$B157,前期规划!$Q$11:$Q$53,0),MATCH(节奏预期!$B$123&amp;节奏预期!G$5,前期规划!$Y$8:$BB$8,0))))</f>
        <v>0</v>
      </c>
      <c r="H157" s="97">
        <f>IF(SUM(I157:$J157)&gt;=INDEX(前期规划!$G$17:$K$17,MATCH($B$123,前期规划!$G$10:$K$10,0)),0,
IF(SUM(I157:$J157)+INDEX(前期规划!$Y$11:$BB$53,MATCH(节奏预期!$B157,前期规划!$Q$11:$Q$53,0),MATCH(节奏预期!$B$123&amp;节奏预期!H$5,前期规划!$Y$8:$BB$8,0))&gt;=INDEX(前期规划!$G$17:$K$17,MATCH($B$123,前期规划!$G$10:$K$10,0)),INDEX(前期规划!$G$17:$K$17,MATCH($B$123,前期规划!$G$10:$K$10,0))-SUM(I157:$J157),
INDEX(前期规划!$Y$11:$BB$53,MATCH(节奏预期!$B157,前期规划!$Q$11:$Q$53,0),MATCH(节奏预期!$B$123&amp;节奏预期!H$5,前期规划!$Y$8:$BB$8,0))))</f>
        <v>0</v>
      </c>
      <c r="I157" s="97">
        <f>IF(SUM(J157:$J157)&gt;=INDEX(前期规划!$G$17:$K$17,MATCH($B$123,前期规划!$G$10:$K$10,0)),0,
IF(SUM(J157:$J157)+INDEX(前期规划!$Y$11:$BB$53,MATCH(节奏预期!$B157,前期规划!$Q$11:$Q$53,0),MATCH(节奏预期!$B$123&amp;节奏预期!I$5,前期规划!$Y$8:$BB$8,0))&gt;=INDEX(前期规划!$G$17:$K$17,MATCH($B$123,前期规划!$G$10:$K$10,0)),INDEX(前期规划!$G$17:$K$17,MATCH($B$123,前期规划!$G$10:$K$10,0))-SUM(J157:$J157),
INDEX(前期规划!$Y$11:$BB$53,MATCH(节奏预期!$B157,前期规划!$Q$11:$Q$53,0),MATCH(节奏预期!$B$123&amp;节奏预期!I$5,前期规划!$Y$8:$BB$8,0))))</f>
        <v>0</v>
      </c>
      <c r="J157" s="97">
        <f>INDEX(前期规划!$Y$11:$BB$53,MATCH(节奏预期!$B157,前期规划!$Q$11:$Q$53,0),MATCH(节奏预期!$B$123&amp;节奏预期!J$5,前期规划!$Y$8:$BB$8,0))</f>
        <v>30</v>
      </c>
      <c r="K157" s="24">
        <f>MIN(求节点(装备产销验证!$B$6:$B$165,装备产销验证!BZ$6:BZ$165,$D157)/40/IF(RIGHT(K$5,1)="+",1,(MAX(W$6:W157)+1)),1)</f>
        <v>1</v>
      </c>
      <c r="L157" s="24">
        <f>MIN(求节点(装备产销验证!$B$6:$B$165,装备产销验证!CA$6:CA$165,$D157)/40/IF(RIGHT(L$5,1)="+",1,(MAX(X$6:X157)+1)),1)</f>
        <v>1</v>
      </c>
      <c r="M157" s="24">
        <f>MIN(求节点(装备产销验证!$B$6:$B$165,装备产销验证!CB$6:CB$165,$D157)/40/IF(RIGHT(M$5,1)="+",1,(MAX(Y$6:Y157)+1)),1)</f>
        <v>1</v>
      </c>
      <c r="N157" s="24">
        <f>MIN(求节点(装备产销验证!$B$6:$B$165,装备产销验证!CC$6:CC$165,$D157)/40/IF(RIGHT(N$5,1)="+",1,(MAX(Z$6:Z157)+1)),1)</f>
        <v>1</v>
      </c>
      <c r="O157" s="24">
        <f>MIN(求节点(装备产销验证!$B$6:$B$165,装备产销验证!CD$6:CD$165,$D157)/40/IF(RIGHT(O$5,1)="+",1,(MAX(AA$6:AA157)+1)),1)</f>
        <v>0.71369735619926233</v>
      </c>
      <c r="P157" s="24">
        <f>MIN(求节点(装备产销验证!$B$6:$B$165,装备产销验证!CE$6:CE$165,$D157)/40/IF(RIGHT(P$5,1)="+",1,(MAX(AB$6:AB157)+1)),1)</f>
        <v>1</v>
      </c>
      <c r="Q157" s="137">
        <f>IF(E157=0,0,MIN(INDEX(前期规划!$C$48:$C$53,MATCH(Q$5,前期规划!$B$48:$B$53,0)),INDEX(前期规划!$BC$11:$BG$53,MATCH($B157,前期规划!$Q$11:$Q$53,0),MATCH(节奏预期!$B$123,前期规划!$BC$10:$BG$10,0))))</f>
        <v>0</v>
      </c>
      <c r="R157" s="137">
        <f>IF(F157=0,0,MIN(INDEX(前期规划!$C$48:$C$53,MATCH(R$5,前期规划!$B$48:$B$53,0)),INDEX(前期规划!$BC$11:$BG$53,MATCH($B157,前期规划!$Q$11:$Q$53,0),MATCH(节奏预期!$B$123,前期规划!$BC$10:$BG$10,0))))</f>
        <v>0</v>
      </c>
      <c r="S157" s="137">
        <f>IF(G157=0,0,MIN(INDEX(前期规划!$C$48:$C$53,MATCH(S$5,前期规划!$B$48:$B$53,0)),INDEX(前期规划!$BC$11:$BG$53,MATCH($B157,前期规划!$Q$11:$Q$53,0),MATCH(节奏预期!$B$123,前期规划!$BC$10:$BG$10,0))))</f>
        <v>0</v>
      </c>
      <c r="T157" s="137">
        <f>IF(H157=0,0,MIN(INDEX(前期规划!$C$48:$C$53,MATCH(T$5,前期规划!$B$48:$B$53,0)),INDEX(前期规划!$BC$11:$BG$53,MATCH($B157,前期规划!$Q$11:$Q$53,0),MATCH(节奏预期!$B$123,前期规划!$BC$10:$BG$10,0))))</f>
        <v>0</v>
      </c>
      <c r="U157" s="137">
        <f>IF(I157=0,0,MIN(INDEX(前期规划!$C$48:$C$53,MATCH(U$5,前期规划!$B$48:$B$53,0)),INDEX(前期规划!$BC$11:$BG$53,MATCH($B157,前期规划!$Q$11:$Q$53,0),MATCH(节奏预期!$B$123,前期规划!$BC$10:$BG$10,0))))</f>
        <v>0</v>
      </c>
      <c r="V157" s="137">
        <f>IF(J157=0,0,MIN(INDEX(前期规划!$C$48:$C$53,MATCH(V$5,前期规划!$B$48:$B$53,0)),INDEX(前期规划!$BC$11:$BG$53,MATCH($B157,前期规划!$Q$11:$Q$53,0),MATCH(节奏预期!$B$123,前期规划!$BC$10:$BG$10,0))))</f>
        <v>80</v>
      </c>
      <c r="W157" s="109">
        <f>IF(Q157=0,0,IF(Q157&gt;MAX(装备突破!D$6:D$22),MAX(装备突破!D$6:D$22),IF(Q157=0,0,IF(Q157&lt;装备突破!D$6,0,IFERROR(MATCH(Q157,装备突破!D$6:D$22,0)-1,MATCH(Q157,装备突破!D$6:D$22,1))))))</f>
        <v>0</v>
      </c>
      <c r="X157" s="109">
        <f>IF(R157=0,0,IF(R157&gt;MAX(装备突破!E$6:E$22),MAX(装备突破!E$6:E$22),IF(R157=0,0,IF(R157&lt;装备突破!E$6,0,IFERROR(MATCH(R157,装备突破!E$6:E$22,0)-1,MATCH(R157,装备突破!E$6:E$22,1))))))</f>
        <v>0</v>
      </c>
      <c r="Y157" s="109">
        <f>IF(S157=0,0,IF(S157&gt;MAX(装备突破!F$6:F$22),MAX(装备突破!F$6:F$22),IF(S157=0,0,IF(S157&lt;装备突破!F$6,0,IFERROR(MATCH(S157,装备突破!F$6:F$22,0)-1,MATCH(S157,装备突破!F$6:F$22,1))))))</f>
        <v>0</v>
      </c>
      <c r="Z157" s="109">
        <f>IF(T157=0,0,IF(T157&gt;MAX(装备突破!G$6:G$22),MAX(装备突破!G$6:G$22),IF(T157=0,0,IF(T157&lt;装备突破!G$6,0,IFERROR(MATCH(T157,装备突破!G$6:G$22,0)-1,MATCH(T157,装备突破!G$6:G$22,1))))))</f>
        <v>0</v>
      </c>
      <c r="AA157" s="109">
        <f>IF(U157=0,0,IF(U157&gt;MAX(装备突破!H$6:H$22),MAX(装备突破!H$6:H$22),IF(U157=0,0,IF(U157&lt;装备突破!H$6,0,IFERROR(MATCH(U157,装备突破!H$6:H$22,0)-1,MATCH(U157,装备突破!H$6:H$22,1))))))</f>
        <v>0</v>
      </c>
      <c r="AB157" s="109">
        <f>IF(V157=0,0,IF(V157&gt;MAX(装备突破!I$6:I$22),MAX(装备突破!I$6:I$22),IF(V157=0,0,IF(V157&lt;装备突破!I$6,0,IFERROR(MATCH(V157,装备突破!I$6:I$22,0)-1,MATCH(V157,装备突破!I$6:I$22,1))))))</f>
        <v>7</v>
      </c>
    </row>
    <row r="158" spans="1:28" s="37" customFormat="1" x14ac:dyDescent="0.15">
      <c r="A158" s="34">
        <v>36</v>
      </c>
      <c r="B158" s="76">
        <f t="shared" si="8"/>
        <v>990</v>
      </c>
      <c r="C158" s="76">
        <f t="shared" si="10"/>
        <v>30</v>
      </c>
      <c r="D158" s="97">
        <f>求节点(节奏总纲!$S$4:$S$163,节奏总纲!$O$4:$O$163,B158)</f>
        <v>109.83625920760988</v>
      </c>
      <c r="E158" s="97">
        <f>IF(SUM(F158:$J158)&gt;=INDEX(前期规划!$G$17:$K$17,MATCH($B$123,前期规划!$G$10:$K$10,0)),0,
IF(SUM(F158:$J158)+INDEX(前期规划!$Y$11:$BB$53,MATCH(节奏预期!$B158,前期规划!$Q$11:$Q$53,0),MATCH(节奏预期!$B$123&amp;节奏预期!E$5,前期规划!$Y$8:$BB$8,0))&gt;=INDEX(前期规划!$G$17:$K$17,MATCH($B$123,前期规划!$G$10:$K$10,0)),INDEX(前期规划!$G$17:$K$17,MATCH($B$123,前期规划!$G$10:$K$10,0))-SUM(F158:$J158),
INDEX(前期规划!$Y$11:$BB$53,MATCH(节奏预期!$B158,前期规划!$Q$11:$Q$53,0),MATCH(节奏预期!$B$123&amp;节奏预期!E$5,前期规划!$Y$8:$BB$8,0))))</f>
        <v>0</v>
      </c>
      <c r="F158" s="97">
        <f>IF(SUM(G158:$J158)&gt;=INDEX(前期规划!$G$17:$K$17,MATCH($B$123,前期规划!$G$10:$K$10,0)),0,
IF(SUM(G158:$J158)+INDEX(前期规划!$Y$11:$BB$53,MATCH(节奏预期!$B158,前期规划!$Q$11:$Q$53,0),MATCH(节奏预期!$B$123&amp;节奏预期!F$5,前期规划!$Y$8:$BB$8,0))&gt;=INDEX(前期规划!$G$17:$K$17,MATCH($B$123,前期规划!$G$10:$K$10,0)),INDEX(前期规划!$G$17:$K$17,MATCH($B$123,前期规划!$G$10:$K$10,0))-SUM(G158:$J158),
INDEX(前期规划!$Y$11:$BB$53,MATCH(节奏预期!$B158,前期规划!$Q$11:$Q$53,0),MATCH(节奏预期!$B$123&amp;节奏预期!F$5,前期规划!$Y$8:$BB$8,0))))</f>
        <v>0</v>
      </c>
      <c r="G158" s="97">
        <f>IF(SUM(H158:$J158)&gt;=INDEX(前期规划!$G$17:$K$17,MATCH($B$123,前期规划!$G$10:$K$10,0)),0,
IF(SUM(H158:$J158)+INDEX(前期规划!$Y$11:$BB$53,MATCH(节奏预期!$B158,前期规划!$Q$11:$Q$53,0),MATCH(节奏预期!$B$123&amp;节奏预期!G$5,前期规划!$Y$8:$BB$8,0))&gt;=INDEX(前期规划!$G$17:$K$17,MATCH($B$123,前期规划!$G$10:$K$10,0)),INDEX(前期规划!$G$17:$K$17,MATCH($B$123,前期规划!$G$10:$K$10,0))-SUM(H158:$J158),
INDEX(前期规划!$Y$11:$BB$53,MATCH(节奏预期!$B158,前期规划!$Q$11:$Q$53,0),MATCH(节奏预期!$B$123&amp;节奏预期!G$5,前期规划!$Y$8:$BB$8,0))))</f>
        <v>0</v>
      </c>
      <c r="H158" s="97">
        <f>IF(SUM(I158:$J158)&gt;=INDEX(前期规划!$G$17:$K$17,MATCH($B$123,前期规划!$G$10:$K$10,0)),0,
IF(SUM(I158:$J158)+INDEX(前期规划!$Y$11:$BB$53,MATCH(节奏预期!$B158,前期规划!$Q$11:$Q$53,0),MATCH(节奏预期!$B$123&amp;节奏预期!H$5,前期规划!$Y$8:$BB$8,0))&gt;=INDEX(前期规划!$G$17:$K$17,MATCH($B$123,前期规划!$G$10:$K$10,0)),INDEX(前期规划!$G$17:$K$17,MATCH($B$123,前期规划!$G$10:$K$10,0))-SUM(I158:$J158),
INDEX(前期规划!$Y$11:$BB$53,MATCH(节奏预期!$B158,前期规划!$Q$11:$Q$53,0),MATCH(节奏预期!$B$123&amp;节奏预期!H$5,前期规划!$Y$8:$BB$8,0))))</f>
        <v>0</v>
      </c>
      <c r="I158" s="97">
        <f>IF(SUM(J158:$J158)&gt;=INDEX(前期规划!$G$17:$K$17,MATCH($B$123,前期规划!$G$10:$K$10,0)),0,
IF(SUM(J158:$J158)+INDEX(前期规划!$Y$11:$BB$53,MATCH(节奏预期!$B158,前期规划!$Q$11:$Q$53,0),MATCH(节奏预期!$B$123&amp;节奏预期!I$5,前期规划!$Y$8:$BB$8,0))&gt;=INDEX(前期规划!$G$17:$K$17,MATCH($B$123,前期规划!$G$10:$K$10,0)),INDEX(前期规划!$G$17:$K$17,MATCH($B$123,前期规划!$G$10:$K$10,0))-SUM(J158:$J158),
INDEX(前期规划!$Y$11:$BB$53,MATCH(节奏预期!$B158,前期规划!$Q$11:$Q$53,0),MATCH(节奏预期!$B$123&amp;节奏预期!I$5,前期规划!$Y$8:$BB$8,0))))</f>
        <v>0</v>
      </c>
      <c r="J158" s="97">
        <f>INDEX(前期规划!$Y$11:$BB$53,MATCH(节奏预期!$B158,前期规划!$Q$11:$Q$53,0),MATCH(节奏预期!$B$123&amp;节奏预期!J$5,前期规划!$Y$8:$BB$8,0))</f>
        <v>30</v>
      </c>
      <c r="K158" s="24">
        <f>MIN(求节点(装备产销验证!$B$6:$B$165,装备产销验证!BZ$6:BZ$165,$D158)/40/IF(RIGHT(K$5,1)="+",1,(MAX(W$6:W158)+1)),1)</f>
        <v>1</v>
      </c>
      <c r="L158" s="24">
        <f>MIN(求节点(装备产销验证!$B$6:$B$165,装备产销验证!CA$6:CA$165,$D158)/40/IF(RIGHT(L$5,1)="+",1,(MAX(X$6:X158)+1)),1)</f>
        <v>1</v>
      </c>
      <c r="M158" s="24">
        <f>MIN(求节点(装备产销验证!$B$6:$B$165,装备产销验证!CB$6:CB$165,$D158)/40/IF(RIGHT(M$5,1)="+",1,(MAX(Y$6:Y158)+1)),1)</f>
        <v>1</v>
      </c>
      <c r="N158" s="24">
        <f>MIN(求节点(装备产销验证!$B$6:$B$165,装备产销验证!CC$6:CC$165,$D158)/40/IF(RIGHT(N$5,1)="+",1,(MAX(Z$6:Z158)+1)),1)</f>
        <v>1</v>
      </c>
      <c r="O158" s="24">
        <f>MIN(求节点(装备产销验证!$B$6:$B$165,装备产销验证!CD$6:CD$165,$D158)/40/IF(RIGHT(O$5,1)="+",1,(MAX(AA$6:AA158)+1)),1)</f>
        <v>0.73583664684456518</v>
      </c>
      <c r="P158" s="24">
        <f>MIN(求节点(装备产销验证!$B$6:$B$165,装备产销验证!CE$6:CE$165,$D158)/40/IF(RIGHT(P$5,1)="+",1,(MAX(AB$6:AB158)+1)),1)</f>
        <v>1</v>
      </c>
      <c r="Q158" s="137">
        <f>IF(E158=0,0,MIN(INDEX(前期规划!$C$48:$C$53,MATCH(Q$5,前期规划!$B$48:$B$53,0)),INDEX(前期规划!$BC$11:$BG$53,MATCH($B158,前期规划!$Q$11:$Q$53,0),MATCH(节奏预期!$B$123,前期规划!$BC$10:$BG$10,0))))</f>
        <v>0</v>
      </c>
      <c r="R158" s="137">
        <f>IF(F158=0,0,MIN(INDEX(前期规划!$C$48:$C$53,MATCH(R$5,前期规划!$B$48:$B$53,0)),INDEX(前期规划!$BC$11:$BG$53,MATCH($B158,前期规划!$Q$11:$Q$53,0),MATCH(节奏预期!$B$123,前期规划!$BC$10:$BG$10,0))))</f>
        <v>0</v>
      </c>
      <c r="S158" s="137">
        <f>IF(G158=0,0,MIN(INDEX(前期规划!$C$48:$C$53,MATCH(S$5,前期规划!$B$48:$B$53,0)),INDEX(前期规划!$BC$11:$BG$53,MATCH($B158,前期规划!$Q$11:$Q$53,0),MATCH(节奏预期!$B$123,前期规划!$BC$10:$BG$10,0))))</f>
        <v>0</v>
      </c>
      <c r="T158" s="137">
        <f>IF(H158=0,0,MIN(INDEX(前期规划!$C$48:$C$53,MATCH(T$5,前期规划!$B$48:$B$53,0)),INDEX(前期规划!$BC$11:$BG$53,MATCH($B158,前期规划!$Q$11:$Q$53,0),MATCH(节奏预期!$B$123,前期规划!$BC$10:$BG$10,0))))</f>
        <v>0</v>
      </c>
      <c r="U158" s="137">
        <f>IF(I158=0,0,MIN(INDEX(前期规划!$C$48:$C$53,MATCH(U$5,前期规划!$B$48:$B$53,0)),INDEX(前期规划!$BC$11:$BG$53,MATCH($B158,前期规划!$Q$11:$Q$53,0),MATCH(节奏预期!$B$123,前期规划!$BC$10:$BG$10,0))))</f>
        <v>0</v>
      </c>
      <c r="V158" s="137">
        <f>IF(J158=0,0,MIN(INDEX(前期规划!$C$48:$C$53,MATCH(V$5,前期规划!$B$48:$B$53,0)),INDEX(前期规划!$BC$11:$BG$53,MATCH($B158,前期规划!$Q$11:$Q$53,0),MATCH(节奏预期!$B$123,前期规划!$BC$10:$BG$10,0))))</f>
        <v>80</v>
      </c>
      <c r="W158" s="109">
        <f>IF(Q158=0,0,IF(Q158&gt;MAX(装备突破!D$6:D$22),MAX(装备突破!D$6:D$22),IF(Q158=0,0,IF(Q158&lt;装备突破!D$6,0,IFERROR(MATCH(Q158,装备突破!D$6:D$22,0)-1,MATCH(Q158,装备突破!D$6:D$22,1))))))</f>
        <v>0</v>
      </c>
      <c r="X158" s="109">
        <f>IF(R158=0,0,IF(R158&gt;MAX(装备突破!E$6:E$22),MAX(装备突破!E$6:E$22),IF(R158=0,0,IF(R158&lt;装备突破!E$6,0,IFERROR(MATCH(R158,装备突破!E$6:E$22,0)-1,MATCH(R158,装备突破!E$6:E$22,1))))))</f>
        <v>0</v>
      </c>
      <c r="Y158" s="109">
        <f>IF(S158=0,0,IF(S158&gt;MAX(装备突破!F$6:F$22),MAX(装备突破!F$6:F$22),IF(S158=0,0,IF(S158&lt;装备突破!F$6,0,IFERROR(MATCH(S158,装备突破!F$6:F$22,0)-1,MATCH(S158,装备突破!F$6:F$22,1))))))</f>
        <v>0</v>
      </c>
      <c r="Z158" s="109">
        <f>IF(T158=0,0,IF(T158&gt;MAX(装备突破!G$6:G$22),MAX(装备突破!G$6:G$22),IF(T158=0,0,IF(T158&lt;装备突破!G$6,0,IFERROR(MATCH(T158,装备突破!G$6:G$22,0)-1,MATCH(T158,装备突破!G$6:G$22,1))))))</f>
        <v>0</v>
      </c>
      <c r="AA158" s="109">
        <f>IF(U158=0,0,IF(U158&gt;MAX(装备突破!H$6:H$22),MAX(装备突破!H$6:H$22),IF(U158=0,0,IF(U158&lt;装备突破!H$6,0,IFERROR(MATCH(U158,装备突破!H$6:H$22,0)-1,MATCH(U158,装备突破!H$6:H$22,1))))))</f>
        <v>0</v>
      </c>
      <c r="AB158" s="109">
        <f>IF(V158=0,0,IF(V158&gt;MAX(装备突破!I$6:I$22),MAX(装备突破!I$6:I$22),IF(V158=0,0,IF(V158&lt;装备突破!I$6,0,IFERROR(MATCH(V158,装备突破!I$6:I$22,0)-1,MATCH(V158,装备突破!I$6:I$22,1))))))</f>
        <v>7</v>
      </c>
    </row>
    <row r="159" spans="1:28" s="37" customFormat="1" x14ac:dyDescent="0.15">
      <c r="A159" s="34">
        <v>37</v>
      </c>
      <c r="B159" s="76">
        <f t="shared" si="8"/>
        <v>1020</v>
      </c>
      <c r="C159" s="76">
        <f t="shared" ref="C159:C161" si="11">B159-B158</f>
        <v>30</v>
      </c>
      <c r="D159" s="97">
        <f>求节点(节奏总纲!$S$4:$S$163,节奏总纲!$O$4:$O$163,B159)</f>
        <v>110.24744313604209</v>
      </c>
      <c r="E159" s="97">
        <f>IF(SUM(F159:$J159)&gt;=INDEX(前期规划!$G$17:$K$17,MATCH($B$123,前期规划!$G$10:$K$10,0)),0,
IF(SUM(F159:$J159)+INDEX(前期规划!$Y$11:$BB$53,MATCH(节奏预期!$B159,前期规划!$Q$11:$Q$53,0),MATCH(节奏预期!$B$123&amp;节奏预期!E$5,前期规划!$Y$8:$BB$8,0))&gt;=INDEX(前期规划!$G$17:$K$17,MATCH($B$123,前期规划!$G$10:$K$10,0)),INDEX(前期规划!$G$17:$K$17,MATCH($B$123,前期规划!$G$10:$K$10,0))-SUM(F159:$J159),
INDEX(前期规划!$Y$11:$BB$53,MATCH(节奏预期!$B159,前期规划!$Q$11:$Q$53,0),MATCH(节奏预期!$B$123&amp;节奏预期!E$5,前期规划!$Y$8:$BB$8,0))))</f>
        <v>0</v>
      </c>
      <c r="F159" s="97">
        <f>IF(SUM(G159:$J159)&gt;=INDEX(前期规划!$G$17:$K$17,MATCH($B$123,前期规划!$G$10:$K$10,0)),0,
IF(SUM(G159:$J159)+INDEX(前期规划!$Y$11:$BB$53,MATCH(节奏预期!$B159,前期规划!$Q$11:$Q$53,0),MATCH(节奏预期!$B$123&amp;节奏预期!F$5,前期规划!$Y$8:$BB$8,0))&gt;=INDEX(前期规划!$G$17:$K$17,MATCH($B$123,前期规划!$G$10:$K$10,0)),INDEX(前期规划!$G$17:$K$17,MATCH($B$123,前期规划!$G$10:$K$10,0))-SUM(G159:$J159),
INDEX(前期规划!$Y$11:$BB$53,MATCH(节奏预期!$B159,前期规划!$Q$11:$Q$53,0),MATCH(节奏预期!$B$123&amp;节奏预期!F$5,前期规划!$Y$8:$BB$8,0))))</f>
        <v>0</v>
      </c>
      <c r="G159" s="97">
        <f>IF(SUM(H159:$J159)&gt;=INDEX(前期规划!$G$17:$K$17,MATCH($B$123,前期规划!$G$10:$K$10,0)),0,
IF(SUM(H159:$J159)+INDEX(前期规划!$Y$11:$BB$53,MATCH(节奏预期!$B159,前期规划!$Q$11:$Q$53,0),MATCH(节奏预期!$B$123&amp;节奏预期!G$5,前期规划!$Y$8:$BB$8,0))&gt;=INDEX(前期规划!$G$17:$K$17,MATCH($B$123,前期规划!$G$10:$K$10,0)),INDEX(前期规划!$G$17:$K$17,MATCH($B$123,前期规划!$G$10:$K$10,0))-SUM(H159:$J159),
INDEX(前期规划!$Y$11:$BB$53,MATCH(节奏预期!$B159,前期规划!$Q$11:$Q$53,0),MATCH(节奏预期!$B$123&amp;节奏预期!G$5,前期规划!$Y$8:$BB$8,0))))</f>
        <v>0</v>
      </c>
      <c r="H159" s="97">
        <f>IF(SUM(I159:$J159)&gt;=INDEX(前期规划!$G$17:$K$17,MATCH($B$123,前期规划!$G$10:$K$10,0)),0,
IF(SUM(I159:$J159)+INDEX(前期规划!$Y$11:$BB$53,MATCH(节奏预期!$B159,前期规划!$Q$11:$Q$53,0),MATCH(节奏预期!$B$123&amp;节奏预期!H$5,前期规划!$Y$8:$BB$8,0))&gt;=INDEX(前期规划!$G$17:$K$17,MATCH($B$123,前期规划!$G$10:$K$10,0)),INDEX(前期规划!$G$17:$K$17,MATCH($B$123,前期规划!$G$10:$K$10,0))-SUM(I159:$J159),
INDEX(前期规划!$Y$11:$BB$53,MATCH(节奏预期!$B159,前期规划!$Q$11:$Q$53,0),MATCH(节奏预期!$B$123&amp;节奏预期!H$5,前期规划!$Y$8:$BB$8,0))))</f>
        <v>0</v>
      </c>
      <c r="I159" s="97">
        <f>IF(SUM(J159:$J159)&gt;=INDEX(前期规划!$G$17:$K$17,MATCH($B$123,前期规划!$G$10:$K$10,0)),0,
IF(SUM(J159:$J159)+INDEX(前期规划!$Y$11:$BB$53,MATCH(节奏预期!$B159,前期规划!$Q$11:$Q$53,0),MATCH(节奏预期!$B$123&amp;节奏预期!I$5,前期规划!$Y$8:$BB$8,0))&gt;=INDEX(前期规划!$G$17:$K$17,MATCH($B$123,前期规划!$G$10:$K$10,0)),INDEX(前期规划!$G$17:$K$17,MATCH($B$123,前期规划!$G$10:$K$10,0))-SUM(J159:$J159),
INDEX(前期规划!$Y$11:$BB$53,MATCH(节奏预期!$B159,前期规划!$Q$11:$Q$53,0),MATCH(节奏预期!$B$123&amp;节奏预期!I$5,前期规划!$Y$8:$BB$8,0))))</f>
        <v>0</v>
      </c>
      <c r="J159" s="97">
        <f>INDEX(前期规划!$Y$11:$BB$53,MATCH(节奏预期!$B159,前期规划!$Q$11:$Q$53,0),MATCH(节奏预期!$B$123&amp;节奏预期!J$5,前期规划!$Y$8:$BB$8,0))</f>
        <v>30</v>
      </c>
      <c r="K159" s="24">
        <f>MIN(求节点(装备产销验证!$B$6:$B$165,装备产销验证!BZ$6:BZ$165,$D159)/40/IF(RIGHT(K$5,1)="+",1,(MAX(W$6:W159)+1)),1)</f>
        <v>1</v>
      </c>
      <c r="L159" s="24">
        <f>MIN(求节点(装备产销验证!$B$6:$B$165,装备产销验证!CA$6:CA$165,$D159)/40/IF(RIGHT(L$5,1)="+",1,(MAX(X$6:X159)+1)),1)</f>
        <v>1</v>
      </c>
      <c r="M159" s="24">
        <f>MIN(求节点(装备产销验证!$B$6:$B$165,装备产销验证!CB$6:CB$165,$D159)/40/IF(RIGHT(M$5,1)="+",1,(MAX(Y$6:Y159)+1)),1)</f>
        <v>1</v>
      </c>
      <c r="N159" s="24">
        <f>MIN(求节点(装备产销验证!$B$6:$B$165,装备产销验证!CC$6:CC$165,$D159)/40/IF(RIGHT(N$5,1)="+",1,(MAX(Z$6:Z159)+1)),1)</f>
        <v>1</v>
      </c>
      <c r="O159" s="24">
        <f>MIN(求节点(装备产销验证!$B$6:$B$165,装备产销验证!CD$6:CD$165,$D159)/40/IF(RIGHT(O$5,1)="+",1,(MAX(AA$6:AA159)+1)),1)</f>
        <v>0.75828390665334044</v>
      </c>
      <c r="P159" s="24">
        <f>MIN(求节点(装备产销验证!$B$6:$B$165,装备产销验证!CE$6:CE$165,$D159)/40/IF(RIGHT(P$5,1)="+",1,(MAX(AB$6:AB159)+1)),1)</f>
        <v>1</v>
      </c>
      <c r="Q159" s="137">
        <f>IF(E159=0,0,MIN(INDEX(前期规划!$C$48:$C$53,MATCH(Q$5,前期规划!$B$48:$B$53,0)),INDEX(前期规划!$BC$11:$BG$53,MATCH($B159,前期规划!$Q$11:$Q$53,0),MATCH(节奏预期!$B$123,前期规划!$BC$10:$BG$10,0))))</f>
        <v>0</v>
      </c>
      <c r="R159" s="137">
        <f>IF(F159=0,0,MIN(INDEX(前期规划!$C$48:$C$53,MATCH(R$5,前期规划!$B$48:$B$53,0)),INDEX(前期规划!$BC$11:$BG$53,MATCH($B159,前期规划!$Q$11:$Q$53,0),MATCH(节奏预期!$B$123,前期规划!$BC$10:$BG$10,0))))</f>
        <v>0</v>
      </c>
      <c r="S159" s="137">
        <f>IF(G159=0,0,MIN(INDEX(前期规划!$C$48:$C$53,MATCH(S$5,前期规划!$B$48:$B$53,0)),INDEX(前期规划!$BC$11:$BG$53,MATCH($B159,前期规划!$Q$11:$Q$53,0),MATCH(节奏预期!$B$123,前期规划!$BC$10:$BG$10,0))))</f>
        <v>0</v>
      </c>
      <c r="T159" s="137">
        <f>IF(H159=0,0,MIN(INDEX(前期规划!$C$48:$C$53,MATCH(T$5,前期规划!$B$48:$B$53,0)),INDEX(前期规划!$BC$11:$BG$53,MATCH($B159,前期规划!$Q$11:$Q$53,0),MATCH(节奏预期!$B$123,前期规划!$BC$10:$BG$10,0))))</f>
        <v>0</v>
      </c>
      <c r="U159" s="137">
        <f>IF(I159=0,0,MIN(INDEX(前期规划!$C$48:$C$53,MATCH(U$5,前期规划!$B$48:$B$53,0)),INDEX(前期规划!$BC$11:$BG$53,MATCH($B159,前期规划!$Q$11:$Q$53,0),MATCH(节奏预期!$B$123,前期规划!$BC$10:$BG$10,0))))</f>
        <v>0</v>
      </c>
      <c r="V159" s="137">
        <f>IF(J159=0,0,MIN(INDEX(前期规划!$C$48:$C$53,MATCH(V$5,前期规划!$B$48:$B$53,0)),INDEX(前期规划!$BC$11:$BG$53,MATCH($B159,前期规划!$Q$11:$Q$53,0),MATCH(节奏预期!$B$123,前期规划!$BC$10:$BG$10,0))))</f>
        <v>80</v>
      </c>
      <c r="W159" s="109">
        <f>IF(Q159=0,0,IF(Q159&gt;MAX(装备突破!D$6:D$22),MAX(装备突破!D$6:D$22),IF(Q159=0,0,IF(Q159&lt;装备突破!D$6,0,IFERROR(MATCH(Q159,装备突破!D$6:D$22,0)-1,MATCH(Q159,装备突破!D$6:D$22,1))))))</f>
        <v>0</v>
      </c>
      <c r="X159" s="109">
        <f>IF(R159=0,0,IF(R159&gt;MAX(装备突破!E$6:E$22),MAX(装备突破!E$6:E$22),IF(R159=0,0,IF(R159&lt;装备突破!E$6,0,IFERROR(MATCH(R159,装备突破!E$6:E$22,0)-1,MATCH(R159,装备突破!E$6:E$22,1))))))</f>
        <v>0</v>
      </c>
      <c r="Y159" s="109">
        <f>IF(S159=0,0,IF(S159&gt;MAX(装备突破!F$6:F$22),MAX(装备突破!F$6:F$22),IF(S159=0,0,IF(S159&lt;装备突破!F$6,0,IFERROR(MATCH(S159,装备突破!F$6:F$22,0)-1,MATCH(S159,装备突破!F$6:F$22,1))))))</f>
        <v>0</v>
      </c>
      <c r="Z159" s="109">
        <f>IF(T159=0,0,IF(T159&gt;MAX(装备突破!G$6:G$22),MAX(装备突破!G$6:G$22),IF(T159=0,0,IF(T159&lt;装备突破!G$6,0,IFERROR(MATCH(T159,装备突破!G$6:G$22,0)-1,MATCH(T159,装备突破!G$6:G$22,1))))))</f>
        <v>0</v>
      </c>
      <c r="AA159" s="109">
        <f>IF(U159=0,0,IF(U159&gt;MAX(装备突破!H$6:H$22),MAX(装备突破!H$6:H$22),IF(U159=0,0,IF(U159&lt;装备突破!H$6,0,IFERROR(MATCH(U159,装备突破!H$6:H$22,0)-1,MATCH(U159,装备突破!H$6:H$22,1))))))</f>
        <v>0</v>
      </c>
      <c r="AB159" s="109">
        <f>IF(V159=0,0,IF(V159&gt;MAX(装备突破!I$6:I$22),MAX(装备突破!I$6:I$22),IF(V159=0,0,IF(V159&lt;装备突破!I$6,0,IFERROR(MATCH(V159,装备突破!I$6:I$22,0)-1,MATCH(V159,装备突破!I$6:I$22,1))))))</f>
        <v>7</v>
      </c>
    </row>
    <row r="160" spans="1:28" s="37" customFormat="1" x14ac:dyDescent="0.15">
      <c r="A160" s="34">
        <v>38</v>
      </c>
      <c r="B160" s="76">
        <f t="shared" si="8"/>
        <v>1050</v>
      </c>
      <c r="C160" s="76">
        <f t="shared" si="11"/>
        <v>30</v>
      </c>
      <c r="D160" s="97">
        <f>求节点(节奏总纲!$S$4:$S$163,节奏总纲!$O$4:$O$163,B160)</f>
        <v>110.6463819611062</v>
      </c>
      <c r="E160" s="97">
        <f>IF(SUM(F160:$J160)&gt;=INDEX(前期规划!$G$17:$K$17,MATCH($B$123,前期规划!$G$10:$K$10,0)),0,
IF(SUM(F160:$J160)+INDEX(前期规划!$Y$11:$BB$53,MATCH(节奏预期!$B160,前期规划!$Q$11:$Q$53,0),MATCH(节奏预期!$B$123&amp;节奏预期!E$5,前期规划!$Y$8:$BB$8,0))&gt;=INDEX(前期规划!$G$17:$K$17,MATCH($B$123,前期规划!$G$10:$K$10,0)),INDEX(前期规划!$G$17:$K$17,MATCH($B$123,前期规划!$G$10:$K$10,0))-SUM(F160:$J160),
INDEX(前期规划!$Y$11:$BB$53,MATCH(节奏预期!$B160,前期规划!$Q$11:$Q$53,0),MATCH(节奏预期!$B$123&amp;节奏预期!E$5,前期规划!$Y$8:$BB$8,0))))</f>
        <v>0</v>
      </c>
      <c r="F160" s="97">
        <f>IF(SUM(G160:$J160)&gt;=INDEX(前期规划!$G$17:$K$17,MATCH($B$123,前期规划!$G$10:$K$10,0)),0,
IF(SUM(G160:$J160)+INDEX(前期规划!$Y$11:$BB$53,MATCH(节奏预期!$B160,前期规划!$Q$11:$Q$53,0),MATCH(节奏预期!$B$123&amp;节奏预期!F$5,前期规划!$Y$8:$BB$8,0))&gt;=INDEX(前期规划!$G$17:$K$17,MATCH($B$123,前期规划!$G$10:$K$10,0)),INDEX(前期规划!$G$17:$K$17,MATCH($B$123,前期规划!$G$10:$K$10,0))-SUM(G160:$J160),
INDEX(前期规划!$Y$11:$BB$53,MATCH(节奏预期!$B160,前期规划!$Q$11:$Q$53,0),MATCH(节奏预期!$B$123&amp;节奏预期!F$5,前期规划!$Y$8:$BB$8,0))))</f>
        <v>0</v>
      </c>
      <c r="G160" s="97">
        <f>IF(SUM(H160:$J160)&gt;=INDEX(前期规划!$G$17:$K$17,MATCH($B$123,前期规划!$G$10:$K$10,0)),0,
IF(SUM(H160:$J160)+INDEX(前期规划!$Y$11:$BB$53,MATCH(节奏预期!$B160,前期规划!$Q$11:$Q$53,0),MATCH(节奏预期!$B$123&amp;节奏预期!G$5,前期规划!$Y$8:$BB$8,0))&gt;=INDEX(前期规划!$G$17:$K$17,MATCH($B$123,前期规划!$G$10:$K$10,0)),INDEX(前期规划!$G$17:$K$17,MATCH($B$123,前期规划!$G$10:$K$10,0))-SUM(H160:$J160),
INDEX(前期规划!$Y$11:$BB$53,MATCH(节奏预期!$B160,前期规划!$Q$11:$Q$53,0),MATCH(节奏预期!$B$123&amp;节奏预期!G$5,前期规划!$Y$8:$BB$8,0))))</f>
        <v>0</v>
      </c>
      <c r="H160" s="97">
        <f>IF(SUM(I160:$J160)&gt;=INDEX(前期规划!$G$17:$K$17,MATCH($B$123,前期规划!$G$10:$K$10,0)),0,
IF(SUM(I160:$J160)+INDEX(前期规划!$Y$11:$BB$53,MATCH(节奏预期!$B160,前期规划!$Q$11:$Q$53,0),MATCH(节奏预期!$B$123&amp;节奏预期!H$5,前期规划!$Y$8:$BB$8,0))&gt;=INDEX(前期规划!$G$17:$K$17,MATCH($B$123,前期规划!$G$10:$K$10,0)),INDEX(前期规划!$G$17:$K$17,MATCH($B$123,前期规划!$G$10:$K$10,0))-SUM(I160:$J160),
INDEX(前期规划!$Y$11:$BB$53,MATCH(节奏预期!$B160,前期规划!$Q$11:$Q$53,0),MATCH(节奏预期!$B$123&amp;节奏预期!H$5,前期规划!$Y$8:$BB$8,0))))</f>
        <v>0</v>
      </c>
      <c r="I160" s="97">
        <f>IF(SUM(J160:$J160)&gt;=INDEX(前期规划!$G$17:$K$17,MATCH($B$123,前期规划!$G$10:$K$10,0)),0,
IF(SUM(J160:$J160)+INDEX(前期规划!$Y$11:$BB$53,MATCH(节奏预期!$B160,前期规划!$Q$11:$Q$53,0),MATCH(节奏预期!$B$123&amp;节奏预期!I$5,前期规划!$Y$8:$BB$8,0))&gt;=INDEX(前期规划!$G$17:$K$17,MATCH($B$123,前期规划!$G$10:$K$10,0)),INDEX(前期规划!$G$17:$K$17,MATCH($B$123,前期规划!$G$10:$K$10,0))-SUM(J160:$J160),
INDEX(前期规划!$Y$11:$BB$53,MATCH(节奏预期!$B160,前期规划!$Q$11:$Q$53,0),MATCH(节奏预期!$B$123&amp;节奏预期!I$5,前期规划!$Y$8:$BB$8,0))))</f>
        <v>0</v>
      </c>
      <c r="J160" s="97">
        <f>INDEX(前期规划!$Y$11:$BB$53,MATCH(节奏预期!$B160,前期规划!$Q$11:$Q$53,0),MATCH(节奏预期!$B$123&amp;节奏预期!J$5,前期规划!$Y$8:$BB$8,0))</f>
        <v>30</v>
      </c>
      <c r="K160" s="24">
        <f>MIN(求节点(装备产销验证!$B$6:$B$165,装备产销验证!BZ$6:BZ$165,$D160)/40/IF(RIGHT(K$5,1)="+",1,(MAX(W$6:W160)+1)),1)</f>
        <v>1</v>
      </c>
      <c r="L160" s="24">
        <f>MIN(求节点(装备产销验证!$B$6:$B$165,装备产销验证!CA$6:CA$165,$D160)/40/IF(RIGHT(L$5,1)="+",1,(MAX(X$6:X160)+1)),1)</f>
        <v>1</v>
      </c>
      <c r="M160" s="24">
        <f>MIN(求节点(装备产销验证!$B$6:$B$165,装备产销验证!CB$6:CB$165,$D160)/40/IF(RIGHT(M$5,1)="+",1,(MAX(Y$6:Y160)+1)),1)</f>
        <v>1</v>
      </c>
      <c r="N160" s="24">
        <f>MIN(求节点(装备产销验证!$B$6:$B$165,装备产销验证!CC$6:CC$165,$D160)/40/IF(RIGHT(N$5,1)="+",1,(MAX(Z$6:Z160)+1)),1)</f>
        <v>1</v>
      </c>
      <c r="O160" s="24">
        <f>MIN(求节点(装备产销验证!$B$6:$B$165,装备产销验证!CD$6:CD$165,$D160)/40/IF(RIGHT(O$5,1)="+",1,(MAX(AA$6:AA160)+1)),1)</f>
        <v>0.7809197188760727</v>
      </c>
      <c r="P160" s="24">
        <f>MIN(求节点(装备产销验证!$B$6:$B$165,装备产销验证!CE$6:CE$165,$D160)/40/IF(RIGHT(P$5,1)="+",1,(MAX(AB$6:AB160)+1)),1)</f>
        <v>1</v>
      </c>
      <c r="Q160" s="137">
        <f>IF(E160=0,0,MIN(INDEX(前期规划!$C$48:$C$53,MATCH(Q$5,前期规划!$B$48:$B$53,0)),INDEX(前期规划!$BC$11:$BG$53,MATCH($B160,前期规划!$Q$11:$Q$53,0),MATCH(节奏预期!$B$123,前期规划!$BC$10:$BG$10,0))))</f>
        <v>0</v>
      </c>
      <c r="R160" s="137">
        <f>IF(F160=0,0,MIN(INDEX(前期规划!$C$48:$C$53,MATCH(R$5,前期规划!$B$48:$B$53,0)),INDEX(前期规划!$BC$11:$BG$53,MATCH($B160,前期规划!$Q$11:$Q$53,0),MATCH(节奏预期!$B$123,前期规划!$BC$10:$BG$10,0))))</f>
        <v>0</v>
      </c>
      <c r="S160" s="137">
        <f>IF(G160=0,0,MIN(INDEX(前期规划!$C$48:$C$53,MATCH(S$5,前期规划!$B$48:$B$53,0)),INDEX(前期规划!$BC$11:$BG$53,MATCH($B160,前期规划!$Q$11:$Q$53,0),MATCH(节奏预期!$B$123,前期规划!$BC$10:$BG$10,0))))</f>
        <v>0</v>
      </c>
      <c r="T160" s="137">
        <f>IF(H160=0,0,MIN(INDEX(前期规划!$C$48:$C$53,MATCH(T$5,前期规划!$B$48:$B$53,0)),INDEX(前期规划!$BC$11:$BG$53,MATCH($B160,前期规划!$Q$11:$Q$53,0),MATCH(节奏预期!$B$123,前期规划!$BC$10:$BG$10,0))))</f>
        <v>0</v>
      </c>
      <c r="U160" s="137">
        <f>IF(I160=0,0,MIN(INDEX(前期规划!$C$48:$C$53,MATCH(U$5,前期规划!$B$48:$B$53,0)),INDEX(前期规划!$BC$11:$BG$53,MATCH($B160,前期规划!$Q$11:$Q$53,0),MATCH(节奏预期!$B$123,前期规划!$BC$10:$BG$10,0))))</f>
        <v>0</v>
      </c>
      <c r="V160" s="137">
        <f>IF(J160=0,0,MIN(INDEX(前期规划!$C$48:$C$53,MATCH(V$5,前期规划!$B$48:$B$53,0)),INDEX(前期规划!$BC$11:$BG$53,MATCH($B160,前期规划!$Q$11:$Q$53,0),MATCH(节奏预期!$B$123,前期规划!$BC$10:$BG$10,0))))</f>
        <v>80</v>
      </c>
      <c r="W160" s="109">
        <f>IF(Q160=0,0,IF(Q160&gt;MAX(装备突破!D$6:D$22),MAX(装备突破!D$6:D$22),IF(Q160=0,0,IF(Q160&lt;装备突破!D$6,0,IFERROR(MATCH(Q160,装备突破!D$6:D$22,0)-1,MATCH(Q160,装备突破!D$6:D$22,1))))))</f>
        <v>0</v>
      </c>
      <c r="X160" s="109">
        <f>IF(R160=0,0,IF(R160&gt;MAX(装备突破!E$6:E$22),MAX(装备突破!E$6:E$22),IF(R160=0,0,IF(R160&lt;装备突破!E$6,0,IFERROR(MATCH(R160,装备突破!E$6:E$22,0)-1,MATCH(R160,装备突破!E$6:E$22,1))))))</f>
        <v>0</v>
      </c>
      <c r="Y160" s="109">
        <f>IF(S160=0,0,IF(S160&gt;MAX(装备突破!F$6:F$22),MAX(装备突破!F$6:F$22),IF(S160=0,0,IF(S160&lt;装备突破!F$6,0,IFERROR(MATCH(S160,装备突破!F$6:F$22,0)-1,MATCH(S160,装备突破!F$6:F$22,1))))))</f>
        <v>0</v>
      </c>
      <c r="Z160" s="109">
        <f>IF(T160=0,0,IF(T160&gt;MAX(装备突破!G$6:G$22),MAX(装备突破!G$6:G$22),IF(T160=0,0,IF(T160&lt;装备突破!G$6,0,IFERROR(MATCH(T160,装备突破!G$6:G$22,0)-1,MATCH(T160,装备突破!G$6:G$22,1))))))</f>
        <v>0</v>
      </c>
      <c r="AA160" s="109">
        <f>IF(U160=0,0,IF(U160&gt;MAX(装备突破!H$6:H$22),MAX(装备突破!H$6:H$22),IF(U160=0,0,IF(U160&lt;装备突破!H$6,0,IFERROR(MATCH(U160,装备突破!H$6:H$22,0)-1,MATCH(U160,装备突破!H$6:H$22,1))))))</f>
        <v>0</v>
      </c>
      <c r="AB160" s="109">
        <f>IF(V160=0,0,IF(V160&gt;MAX(装备突破!I$6:I$22),MAX(装备突破!I$6:I$22),IF(V160=0,0,IF(V160&lt;装备突破!I$6,0,IFERROR(MATCH(V160,装备突破!I$6:I$22,0)-1,MATCH(V160,装备突破!I$6:I$22,1))))))</f>
        <v>7</v>
      </c>
    </row>
    <row r="161" spans="1:28" s="37" customFormat="1" x14ac:dyDescent="0.15">
      <c r="A161" s="34">
        <v>39</v>
      </c>
      <c r="B161" s="76">
        <f t="shared" si="8"/>
        <v>1080</v>
      </c>
      <c r="C161" s="76">
        <f t="shared" si="11"/>
        <v>30</v>
      </c>
      <c r="D161" s="97">
        <f>求节点(节奏总纲!$S$4:$S$163,节奏总纲!$O$4:$O$163,B161)</f>
        <v>111.04329568134416</v>
      </c>
      <c r="E161" s="97">
        <f>IF(SUM(F161:$J161)&gt;=INDEX(前期规划!$G$17:$K$17,MATCH($B$123,前期规划!$G$10:$K$10,0)),0,
IF(SUM(F161:$J161)+INDEX(前期规划!$Y$11:$BB$53,MATCH(节奏预期!$B161,前期规划!$Q$11:$Q$53,0),MATCH(节奏预期!$B$123&amp;节奏预期!E$5,前期规划!$Y$8:$BB$8,0))&gt;=INDEX(前期规划!$G$17:$K$17,MATCH($B$123,前期规划!$G$10:$K$10,0)),INDEX(前期规划!$G$17:$K$17,MATCH($B$123,前期规划!$G$10:$K$10,0))-SUM(F161:$J161),
INDEX(前期规划!$Y$11:$BB$53,MATCH(节奏预期!$B161,前期规划!$Q$11:$Q$53,0),MATCH(节奏预期!$B$123&amp;节奏预期!E$5,前期规划!$Y$8:$BB$8,0))))</f>
        <v>0</v>
      </c>
      <c r="F161" s="97">
        <f>IF(SUM(G161:$J161)&gt;=INDEX(前期规划!$G$17:$K$17,MATCH($B$123,前期规划!$G$10:$K$10,0)),0,
IF(SUM(G161:$J161)+INDEX(前期规划!$Y$11:$BB$53,MATCH(节奏预期!$B161,前期规划!$Q$11:$Q$53,0),MATCH(节奏预期!$B$123&amp;节奏预期!F$5,前期规划!$Y$8:$BB$8,0))&gt;=INDEX(前期规划!$G$17:$K$17,MATCH($B$123,前期规划!$G$10:$K$10,0)),INDEX(前期规划!$G$17:$K$17,MATCH($B$123,前期规划!$G$10:$K$10,0))-SUM(G161:$J161),
INDEX(前期规划!$Y$11:$BB$53,MATCH(节奏预期!$B161,前期规划!$Q$11:$Q$53,0),MATCH(节奏预期!$B$123&amp;节奏预期!F$5,前期规划!$Y$8:$BB$8,0))))</f>
        <v>0</v>
      </c>
      <c r="G161" s="97">
        <f>IF(SUM(H161:$J161)&gt;=INDEX(前期规划!$G$17:$K$17,MATCH($B$123,前期规划!$G$10:$K$10,0)),0,
IF(SUM(H161:$J161)+INDEX(前期规划!$Y$11:$BB$53,MATCH(节奏预期!$B161,前期规划!$Q$11:$Q$53,0),MATCH(节奏预期!$B$123&amp;节奏预期!G$5,前期规划!$Y$8:$BB$8,0))&gt;=INDEX(前期规划!$G$17:$K$17,MATCH($B$123,前期规划!$G$10:$K$10,0)),INDEX(前期规划!$G$17:$K$17,MATCH($B$123,前期规划!$G$10:$K$10,0))-SUM(H161:$J161),
INDEX(前期规划!$Y$11:$BB$53,MATCH(节奏预期!$B161,前期规划!$Q$11:$Q$53,0),MATCH(节奏预期!$B$123&amp;节奏预期!G$5,前期规划!$Y$8:$BB$8,0))))</f>
        <v>0</v>
      </c>
      <c r="H161" s="97">
        <f>IF(SUM(I161:$J161)&gt;=INDEX(前期规划!$G$17:$K$17,MATCH($B$123,前期规划!$G$10:$K$10,0)),0,
IF(SUM(I161:$J161)+INDEX(前期规划!$Y$11:$BB$53,MATCH(节奏预期!$B161,前期规划!$Q$11:$Q$53,0),MATCH(节奏预期!$B$123&amp;节奏预期!H$5,前期规划!$Y$8:$BB$8,0))&gt;=INDEX(前期规划!$G$17:$K$17,MATCH($B$123,前期规划!$G$10:$K$10,0)),INDEX(前期规划!$G$17:$K$17,MATCH($B$123,前期规划!$G$10:$K$10,0))-SUM(I161:$J161),
INDEX(前期规划!$Y$11:$BB$53,MATCH(节奏预期!$B161,前期规划!$Q$11:$Q$53,0),MATCH(节奏预期!$B$123&amp;节奏预期!H$5,前期规划!$Y$8:$BB$8,0))))</f>
        <v>0</v>
      </c>
      <c r="I161" s="97">
        <f>IF(SUM(J161:$J161)&gt;=INDEX(前期规划!$G$17:$K$17,MATCH($B$123,前期规划!$G$10:$K$10,0)),0,
IF(SUM(J161:$J161)+INDEX(前期规划!$Y$11:$BB$53,MATCH(节奏预期!$B161,前期规划!$Q$11:$Q$53,0),MATCH(节奏预期!$B$123&amp;节奏预期!I$5,前期规划!$Y$8:$BB$8,0))&gt;=INDEX(前期规划!$G$17:$K$17,MATCH($B$123,前期规划!$G$10:$K$10,0)),INDEX(前期规划!$G$17:$K$17,MATCH($B$123,前期规划!$G$10:$K$10,0))-SUM(J161:$J161),
INDEX(前期规划!$Y$11:$BB$53,MATCH(节奏预期!$B161,前期规划!$Q$11:$Q$53,0),MATCH(节奏预期!$B$123&amp;节奏预期!I$5,前期规划!$Y$8:$BB$8,0))))</f>
        <v>0</v>
      </c>
      <c r="J161" s="97">
        <f>INDEX(前期规划!$Y$11:$BB$53,MATCH(节奏预期!$B161,前期规划!$Q$11:$Q$53,0),MATCH(节奏预期!$B$123&amp;节奏预期!J$5,前期规划!$Y$8:$BB$8,0))</f>
        <v>30</v>
      </c>
      <c r="K161" s="24">
        <f>MIN(求节点(装备产销验证!$B$6:$B$165,装备产销验证!BZ$6:BZ$165,$D161)/40/IF(RIGHT(K$5,1)="+",1,(MAX(W$6:W161)+1)),1)</f>
        <v>1</v>
      </c>
      <c r="L161" s="24">
        <f>MIN(求节点(装备产销验证!$B$6:$B$165,装备产销验证!CA$6:CA$165,$D161)/40/IF(RIGHT(L$5,1)="+",1,(MAX(X$6:X161)+1)),1)</f>
        <v>1</v>
      </c>
      <c r="M161" s="24">
        <f>MIN(求节点(装备产销验证!$B$6:$B$165,装备产销验证!CB$6:CB$165,$D161)/40/IF(RIGHT(M$5,1)="+",1,(MAX(Y$6:Y161)+1)),1)</f>
        <v>1</v>
      </c>
      <c r="N161" s="24">
        <f>MIN(求节点(装备产销验证!$B$6:$B$165,装备产销验证!CC$6:CC$165,$D161)/40/IF(RIGHT(N$5,1)="+",1,(MAX(Z$6:Z161)+1)),1)</f>
        <v>1</v>
      </c>
      <c r="O161" s="24">
        <f>MIN(求节点(装备产销验证!$B$6:$B$165,装备产销验证!CD$6:CD$165,$D161)/40/IF(RIGHT(O$5,1)="+",1,(MAX(AA$6:AA161)+1)),1)</f>
        <v>0.80268682437039751</v>
      </c>
      <c r="P161" s="24">
        <f>MIN(求节点(装备产销验证!$B$6:$B$165,装备产销验证!CE$6:CE$165,$D161)/40/IF(RIGHT(P$5,1)="+",1,(MAX(AB$6:AB161)+1)),1)</f>
        <v>1</v>
      </c>
      <c r="Q161" s="137">
        <f>IF(E161=0,0,MIN(INDEX(前期规划!$C$48:$C$53,MATCH(Q$5,前期规划!$B$48:$B$53,0)),INDEX(前期规划!$BC$11:$BG$53,MATCH($B161,前期规划!$Q$11:$Q$53,0),MATCH(节奏预期!$B$123,前期规划!$BC$10:$BG$10,0))))</f>
        <v>0</v>
      </c>
      <c r="R161" s="137">
        <f>IF(F161=0,0,MIN(INDEX(前期规划!$C$48:$C$53,MATCH(R$5,前期规划!$B$48:$B$53,0)),INDEX(前期规划!$BC$11:$BG$53,MATCH($B161,前期规划!$Q$11:$Q$53,0),MATCH(节奏预期!$B$123,前期规划!$BC$10:$BG$10,0))))</f>
        <v>0</v>
      </c>
      <c r="S161" s="137">
        <f>IF(G161=0,0,MIN(INDEX(前期规划!$C$48:$C$53,MATCH(S$5,前期规划!$B$48:$B$53,0)),INDEX(前期规划!$BC$11:$BG$53,MATCH($B161,前期规划!$Q$11:$Q$53,0),MATCH(节奏预期!$B$123,前期规划!$BC$10:$BG$10,0))))</f>
        <v>0</v>
      </c>
      <c r="T161" s="137">
        <f>IF(H161=0,0,MIN(INDEX(前期规划!$C$48:$C$53,MATCH(T$5,前期规划!$B$48:$B$53,0)),INDEX(前期规划!$BC$11:$BG$53,MATCH($B161,前期规划!$Q$11:$Q$53,0),MATCH(节奏预期!$B$123,前期规划!$BC$10:$BG$10,0))))</f>
        <v>0</v>
      </c>
      <c r="U161" s="137">
        <f>IF(I161=0,0,MIN(INDEX(前期规划!$C$48:$C$53,MATCH(U$5,前期规划!$B$48:$B$53,0)),INDEX(前期规划!$BC$11:$BG$53,MATCH($B161,前期规划!$Q$11:$Q$53,0),MATCH(节奏预期!$B$123,前期规划!$BC$10:$BG$10,0))))</f>
        <v>0</v>
      </c>
      <c r="V161" s="137">
        <f>IF(J161=0,0,MIN(INDEX(前期规划!$C$48:$C$53,MATCH(V$5,前期规划!$B$48:$B$53,0)),INDEX(前期规划!$BC$11:$BG$53,MATCH($B161,前期规划!$Q$11:$Q$53,0),MATCH(节奏预期!$B$123,前期规划!$BC$10:$BG$10,0))))</f>
        <v>80</v>
      </c>
      <c r="W161" s="109">
        <f>IF(Q161=0,0,IF(Q161&gt;MAX(装备突破!D$6:D$22),MAX(装备突破!D$6:D$22),IF(Q161=0,0,IF(Q161&lt;装备突破!D$6,0,IFERROR(MATCH(Q161,装备突破!D$6:D$22,0)-1,MATCH(Q161,装备突破!D$6:D$22,1))))))</f>
        <v>0</v>
      </c>
      <c r="X161" s="109">
        <f>IF(R161=0,0,IF(R161&gt;MAX(装备突破!E$6:E$22),MAX(装备突破!E$6:E$22),IF(R161=0,0,IF(R161&lt;装备突破!E$6,0,IFERROR(MATCH(R161,装备突破!E$6:E$22,0)-1,MATCH(R161,装备突破!E$6:E$22,1))))))</f>
        <v>0</v>
      </c>
      <c r="Y161" s="109">
        <f>IF(S161=0,0,IF(S161&gt;MAX(装备突破!F$6:F$22),MAX(装备突破!F$6:F$22),IF(S161=0,0,IF(S161&lt;装备突破!F$6,0,IFERROR(MATCH(S161,装备突破!F$6:F$22,0)-1,MATCH(S161,装备突破!F$6:F$22,1))))))</f>
        <v>0</v>
      </c>
      <c r="Z161" s="109">
        <f>IF(T161=0,0,IF(T161&gt;MAX(装备突破!G$6:G$22),MAX(装备突破!G$6:G$22),IF(T161=0,0,IF(T161&lt;装备突破!G$6,0,IFERROR(MATCH(T161,装备突破!G$6:G$22,0)-1,MATCH(T161,装备突破!G$6:G$22,1))))))</f>
        <v>0</v>
      </c>
      <c r="AA161" s="109">
        <f>IF(U161=0,0,IF(U161&gt;MAX(装备突破!H$6:H$22),MAX(装备突破!H$6:H$22),IF(U161=0,0,IF(U161&lt;装备突破!H$6,0,IFERROR(MATCH(U161,装备突破!H$6:H$22,0)-1,MATCH(U161,装备突破!H$6:H$22,1))))))</f>
        <v>0</v>
      </c>
      <c r="AB161" s="109">
        <f>IF(V161=0,0,IF(V161&gt;MAX(装备突破!I$6:I$22),MAX(装备突破!I$6:I$22),IF(V161=0,0,IF(V161&lt;装备突破!I$6,0,IFERROR(MATCH(V161,装备突破!I$6:I$22,0)-1,MATCH(V161,装备突破!I$6:I$22,1))))))</f>
        <v>7</v>
      </c>
    </row>
    <row r="162" spans="1:28" x14ac:dyDescent="0.15">
      <c r="A162" s="34"/>
      <c r="B162" s="37"/>
      <c r="K162" s="37"/>
      <c r="L162" s="37"/>
      <c r="M162" s="37"/>
      <c r="O162" s="37"/>
      <c r="P162" s="37"/>
      <c r="Q162" s="37"/>
      <c r="R162" s="37"/>
      <c r="S162" s="37"/>
      <c r="U162" s="37"/>
      <c r="V162" s="37"/>
    </row>
    <row r="163" spans="1:28" x14ac:dyDescent="0.15">
      <c r="A163" s="34">
        <v>1</v>
      </c>
      <c r="B163" s="185" t="s">
        <v>123</v>
      </c>
      <c r="C163" s="185"/>
      <c r="D163" s="185"/>
      <c r="E163" s="185"/>
      <c r="F163" s="185"/>
      <c r="G163" s="185"/>
      <c r="H163" s="185"/>
      <c r="I163" s="185"/>
      <c r="J163" s="185"/>
      <c r="K163" s="185"/>
      <c r="L163" s="185"/>
      <c r="M163" s="185"/>
      <c r="N163" s="185"/>
      <c r="O163" s="185"/>
      <c r="P163" s="185"/>
      <c r="Q163" s="185"/>
      <c r="R163" s="185"/>
      <c r="S163" s="185"/>
      <c r="T163" s="185"/>
      <c r="U163" s="185"/>
      <c r="V163" s="185"/>
      <c r="W163" s="185"/>
      <c r="X163" s="185"/>
      <c r="Y163" s="185"/>
      <c r="Z163" s="185"/>
      <c r="AA163" s="185"/>
      <c r="AB163" s="185"/>
    </row>
    <row r="164" spans="1:28" x14ac:dyDescent="0.15">
      <c r="A164" s="34">
        <v>2</v>
      </c>
      <c r="B164" s="35"/>
      <c r="C164" s="35"/>
      <c r="D164" s="98"/>
      <c r="E164" s="186" t="s">
        <v>122</v>
      </c>
      <c r="F164" s="186"/>
      <c r="G164" s="186"/>
      <c r="H164" s="186"/>
      <c r="I164" s="186"/>
      <c r="J164" s="186"/>
      <c r="K164" s="185" t="s">
        <v>165</v>
      </c>
      <c r="L164" s="185"/>
      <c r="M164" s="185"/>
      <c r="N164" s="185"/>
      <c r="O164" s="185"/>
      <c r="P164" s="185"/>
      <c r="Q164" s="185" t="s">
        <v>120</v>
      </c>
      <c r="R164" s="185"/>
      <c r="S164" s="185"/>
      <c r="T164" s="185"/>
      <c r="U164" s="185"/>
      <c r="V164" s="185"/>
      <c r="W164" s="187" t="s">
        <v>135</v>
      </c>
      <c r="X164" s="187"/>
      <c r="Y164" s="187"/>
      <c r="Z164" s="187"/>
      <c r="AA164" s="187"/>
      <c r="AB164" s="187"/>
    </row>
    <row r="165" spans="1:28" x14ac:dyDescent="0.15">
      <c r="A165" s="34">
        <v>3</v>
      </c>
      <c r="B165" s="70" t="s">
        <v>250</v>
      </c>
      <c r="C165" s="70" t="s">
        <v>253</v>
      </c>
      <c r="D165" s="97" t="s">
        <v>252</v>
      </c>
      <c r="E165" s="97" t="s">
        <v>128</v>
      </c>
      <c r="F165" s="97" t="s">
        <v>129</v>
      </c>
      <c r="G165" s="97" t="s">
        <v>130</v>
      </c>
      <c r="H165" s="97" t="s">
        <v>285</v>
      </c>
      <c r="I165" s="97" t="s">
        <v>131</v>
      </c>
      <c r="J165" s="97" t="s">
        <v>267</v>
      </c>
      <c r="K165" s="36" t="s">
        <v>128</v>
      </c>
      <c r="L165" s="36" t="s">
        <v>129</v>
      </c>
      <c r="M165" s="36" t="s">
        <v>130</v>
      </c>
      <c r="N165" s="80" t="s">
        <v>285</v>
      </c>
      <c r="O165" s="36" t="s">
        <v>131</v>
      </c>
      <c r="P165" s="36" t="s">
        <v>267</v>
      </c>
      <c r="Q165" s="36" t="s">
        <v>128</v>
      </c>
      <c r="R165" s="36" t="s">
        <v>129</v>
      </c>
      <c r="S165" s="36" t="s">
        <v>130</v>
      </c>
      <c r="T165" s="80" t="s">
        <v>285</v>
      </c>
      <c r="U165" s="36" t="s">
        <v>131</v>
      </c>
      <c r="V165" s="36" t="s">
        <v>267</v>
      </c>
      <c r="W165" s="55" t="s">
        <v>128</v>
      </c>
      <c r="X165" s="55" t="s">
        <v>129</v>
      </c>
      <c r="Y165" s="55" t="s">
        <v>130</v>
      </c>
      <c r="Z165" s="80" t="s">
        <v>285</v>
      </c>
      <c r="AA165" s="55" t="s">
        <v>131</v>
      </c>
      <c r="AB165" s="55" t="s">
        <v>267</v>
      </c>
    </row>
    <row r="166" spans="1:28" x14ac:dyDescent="0.15">
      <c r="A166" s="34">
        <v>4</v>
      </c>
      <c r="B166" s="76">
        <f>B126</f>
        <v>30</v>
      </c>
      <c r="C166" s="70">
        <v>0</v>
      </c>
      <c r="D166" s="97">
        <f>求节点(节奏总纲!$T$4:$T$163,节奏总纲!$O$4:$O$163,B166)</f>
        <v>67.097551508592701</v>
      </c>
      <c r="E166" s="97">
        <f>IF(SUM(F166:$J166)&gt;=INDEX(前期规划!$G$17:$K$17,MATCH($B$163,前期规划!$G$10:$K$10,0)),0,
IF(SUM(F166:$J166)+INDEX(前期规划!$Y$11:$BB$53,MATCH(节奏预期!$B166,前期规划!$Q$11:$Q$53,0),MATCH(节奏预期!$B$163&amp;节奏预期!E$5,前期规划!$Y$8:$BB$8,0))&gt;=INDEX(前期规划!$G$17:$K$17,MATCH($B$163,前期规划!$G$10:$K$10,0)),INDEX(前期规划!$G$17:$K$17,MATCH($B$163,前期规划!$G$10:$K$10,0))-SUM(F166:$J166),
INDEX(前期规划!$Y$11:$BB$53,MATCH(节奏预期!$B166,前期规划!$Q$11:$Q$53,0),MATCH(节奏预期!$B$163&amp;节奏预期!E$5,前期规划!$Y$8:$BB$8,0))))</f>
        <v>0</v>
      </c>
      <c r="F166" s="97">
        <f>IF(SUM(G166:$J166)&gt;=INDEX(前期规划!$G$17:$K$17,MATCH($B$163,前期规划!$G$10:$K$10,0)),0,
IF(SUM(G166:$J166)+INDEX(前期规划!$Y$11:$BB$53,MATCH(节奏预期!$B166,前期规划!$Q$11:$Q$53,0),MATCH(节奏预期!$B$163&amp;节奏预期!F$5,前期规划!$Y$8:$BB$8,0))&gt;=INDEX(前期规划!$G$17:$K$17,MATCH($B$163,前期规划!$G$10:$K$10,0)),INDEX(前期规划!$G$17:$K$17,MATCH($B$163,前期规划!$G$10:$K$10,0))-SUM(G166:$J166),
INDEX(前期规划!$Y$11:$BB$53,MATCH(节奏预期!$B166,前期规划!$Q$11:$Q$53,0),MATCH(节奏预期!$B$163&amp;节奏预期!F$5,前期规划!$Y$8:$BB$8,0))))</f>
        <v>26.666666666666664</v>
      </c>
      <c r="G166" s="97">
        <f>IF(SUM(H166:$J166)&gt;=INDEX(前期规划!$G$17:$K$17,MATCH($B$163,前期规划!$G$10:$K$10,0)),0,
IF(SUM(H166:$J166)+INDEX(前期规划!$Y$11:$BB$53,MATCH(节奏预期!$B166,前期规划!$Q$11:$Q$53,0),MATCH(节奏预期!$B$163&amp;节奏预期!G$5,前期规划!$Y$8:$BB$8,0))&gt;=INDEX(前期规划!$G$17:$K$17,MATCH($B$163,前期规划!$G$10:$K$10,0)),INDEX(前期规划!$G$17:$K$17,MATCH($B$163,前期规划!$G$10:$K$10,0))-SUM(H166:$J166),
INDEX(前期规划!$Y$11:$BB$53,MATCH(节奏预期!$B166,前期规划!$Q$11:$Q$53,0),MATCH(节奏预期!$B$163&amp;节奏预期!G$5,前期规划!$Y$8:$BB$8,0))))</f>
        <v>13.333333333333334</v>
      </c>
      <c r="H166" s="97">
        <f>IF(SUM(I166:$J166)&gt;=INDEX(前期规划!$G$17:$K$17,MATCH($B$163,前期规划!$G$10:$K$10,0)),0,
IF(SUM(I166:$J166)+INDEX(前期规划!$Y$11:$BB$53,MATCH(节奏预期!$B166,前期规划!$Q$11:$Q$53,0),MATCH(节奏预期!$B$163&amp;节奏预期!H$5,前期规划!$Y$8:$BB$8,0))&gt;=INDEX(前期规划!$G$17:$K$17,MATCH($B$163,前期规划!$G$10:$K$10,0)),INDEX(前期规划!$G$17:$K$17,MATCH($B$163,前期规划!$G$10:$K$10,0))-SUM(I166:$J166),
INDEX(前期规划!$Y$11:$BB$53,MATCH(节奏预期!$B166,前期规划!$Q$11:$Q$53,0),MATCH(节奏预期!$B$163&amp;节奏预期!H$5,前期规划!$Y$8:$BB$8,0))))</f>
        <v>0</v>
      </c>
      <c r="I166" s="97">
        <f>IF(SUM(J166:$J166)&gt;=INDEX(前期规划!$G$17:$K$17,MATCH($B$163,前期规划!$G$10:$K$10,0)),0,
IF(SUM(J166:$J166)+INDEX(前期规划!$Y$11:$BB$53,MATCH(节奏预期!$B166,前期规划!$Q$11:$Q$53,0),MATCH(节奏预期!$B$163&amp;节奏预期!I$5,前期规划!$Y$8:$BB$8,0))&gt;=INDEX(前期规划!$G$17:$K$17,MATCH($B$163,前期规划!$G$10:$K$10,0)),INDEX(前期规划!$G$17:$K$17,MATCH($B$163,前期规划!$G$10:$K$10,0))-SUM(J166:$J166),
INDEX(前期规划!$Y$11:$BB$53,MATCH(节奏预期!$B166,前期规划!$Q$11:$Q$53,0),MATCH(节奏预期!$B$163&amp;节奏预期!I$5,前期规划!$Y$8:$BB$8,0))))</f>
        <v>0</v>
      </c>
      <c r="J166" s="97">
        <f>INDEX(前期规划!$Y$11:$BB$53,MATCH(节奏预期!$B166,前期规划!$Q$11:$Q$53,0),MATCH(节奏预期!$B$163&amp;节奏预期!J$5,前期规划!$Y$8:$BB$8,0))</f>
        <v>0</v>
      </c>
      <c r="K166" s="24">
        <f>MIN(求节点(装备产销验证!$B$6:$B$165,装备产销验证!CU$6:CU$165,$D166)/40/IF(RIGHT(K$5,1)="+",1,(MAX(W$6:W166)+1)),1)</f>
        <v>0.42420304014569288</v>
      </c>
      <c r="L166" s="24">
        <f>MIN(求节点(装备产销验证!$B$6:$B$165,装备产销验证!CV$6:CV$165,$D166)/40/IF(RIGHT(L$5,1)="+",1,(MAX(X$6:X166)+1)),1)</f>
        <v>9.2685882060084768E-2</v>
      </c>
      <c r="M166" s="24">
        <f>MIN(求节点(装备产销验证!$B$6:$B$165,装备产销验证!CW$6:CW$165,$D166)/40/IF(RIGHT(M$5,1)="+",1,(MAX(Y$6:Y166)+1)),1)</f>
        <v>2.0796246336340315E-3</v>
      </c>
      <c r="N166" s="24">
        <f>MIN(求节点(装备产销验证!$B$6:$B$165,装备产销验证!CX$6:CX$165,$D166)/40/IF(RIGHT(N$5,1)="+",1,(MAX(Z$6:Z166)+1)),1)</f>
        <v>7.7985923761276178E-3</v>
      </c>
      <c r="O166" s="24">
        <f>MIN(求节点(装备产销验证!$B$6:$B$165,装备产销验证!CY$6:CY$165,$D166)/40/IF(RIGHT(O$5,1)="+",1,(MAX(AA$6:AA166)+1)),1)</f>
        <v>0</v>
      </c>
      <c r="P166" s="24">
        <f>MIN(求节点(装备产销验证!$B$6:$B$165,装备产销验证!CZ$6:CZ$165,$D166)/40/IF(RIGHT(P$5,1)="+",1,(MAX(AB$6:AB166)+1)),1)</f>
        <v>0</v>
      </c>
      <c r="Q166" s="69">
        <f>IF(E166=0,0,MIN(INDEX(前期规划!$C$48:$C$53,MATCH(Q$5,前期规划!$B$48:$B$53,0)),INDEX(前期规划!$BC$11:$BG$53,MATCH($B166,前期规划!$Q$11:$Q$53,0),MATCH(节奏预期!$B$163,前期规划!$BC$10:$BG$10,0))))</f>
        <v>0</v>
      </c>
      <c r="R166" s="137">
        <f>IF(F166=0,0,MIN(INDEX(前期规划!$C$48:$C$53,MATCH(R$5,前期规划!$B$48:$B$53,0)),INDEX(前期规划!$BC$11:$BG$53,MATCH($B166,前期规划!$Q$11:$Q$53,0),MATCH(节奏预期!$B$163,前期规划!$BC$10:$BG$10,0))))</f>
        <v>36.666666666666671</v>
      </c>
      <c r="S166" s="137">
        <f>IF(G166=0,0,MIN(INDEX(前期规划!$C$48:$C$53,MATCH(S$5,前期规划!$B$48:$B$53,0)),INDEX(前期规划!$BC$11:$BG$53,MATCH($B166,前期规划!$Q$11:$Q$53,0),MATCH(节奏预期!$B$163,前期规划!$BC$10:$BG$10,0))))</f>
        <v>36.666666666666671</v>
      </c>
      <c r="T166" s="137">
        <f>IF(H166=0,0,MIN(INDEX(前期规划!$C$48:$C$53,MATCH(T$5,前期规划!$B$48:$B$53,0)),INDEX(前期规划!$BC$11:$BG$53,MATCH($B166,前期规划!$Q$11:$Q$53,0),MATCH(节奏预期!$B$163,前期规划!$BC$10:$BG$10,0))))</f>
        <v>0</v>
      </c>
      <c r="U166" s="137">
        <f>IF(I166=0,0,MIN(INDEX(前期规划!$C$48:$C$53,MATCH(U$5,前期规划!$B$48:$B$53,0)),INDEX(前期规划!$BC$11:$BG$53,MATCH($B166,前期规划!$Q$11:$Q$53,0),MATCH(节奏预期!$B$163,前期规划!$BC$10:$BG$10,0))))</f>
        <v>0</v>
      </c>
      <c r="V166" s="137">
        <f>IF(J166=0,0,MIN(INDEX(前期规划!$C$48:$C$53,MATCH(V$5,前期规划!$B$48:$B$53,0)),INDEX(前期规划!$BC$11:$BG$53,MATCH($B166,前期规划!$Q$11:$Q$53,0),MATCH(节奏预期!$B$163,前期规划!$BC$10:$BG$10,0))))</f>
        <v>0</v>
      </c>
      <c r="W166" s="109">
        <f>IF(Q166=0,0,IF(Q166&gt;MAX(装备突破!D$6:D$22),MAX(装备突破!D$6:D$22),IF(Q166=0,0,IF(Q166&lt;装备突破!D$6,0,IFERROR(MATCH(Q166,装备突破!D$6:D$22,0)-1,MATCH(Q166,装备突破!D$6:D$22,1))))))</f>
        <v>0</v>
      </c>
      <c r="X166" s="109">
        <f>IF(R166=0,0,IF(R166&gt;MAX(装备突破!E$6:E$22),MAX(装备突破!E$6:E$22),IF(R166=0,0,IF(R166&lt;装备突破!E$6,0,IFERROR(MATCH(R166,装备突破!E$6:E$22,0)-1,MATCH(R166,装备突破!E$6:E$22,1))))))</f>
        <v>3</v>
      </c>
      <c r="Y166" s="109">
        <f>IF(S166=0,0,IF(S166&gt;MAX(装备突破!F$6:F$22),MAX(装备突破!F$6:F$22),IF(S166=0,0,IF(S166&lt;装备突破!F$6,0,IFERROR(MATCH(S166,装备突破!F$6:F$22,0)-1,MATCH(S166,装备突破!F$6:F$22,1))))))</f>
        <v>3</v>
      </c>
      <c r="Z166" s="109">
        <f>IF(T166=0,0,IF(T166&gt;MAX(装备突破!G$6:G$22),MAX(装备突破!G$6:G$22),IF(T166=0,0,IF(T166&lt;装备突破!G$6,0,IFERROR(MATCH(T166,装备突破!G$6:G$22,0)-1,MATCH(T166,装备突破!G$6:G$22,1))))))</f>
        <v>0</v>
      </c>
      <c r="AA166" s="109">
        <f>IF(U166=0,0,IF(U166&gt;MAX(装备突破!H$6:H$22),MAX(装备突破!H$6:H$22),IF(U166=0,0,IF(U166&lt;装备突破!H$6,0,IFERROR(MATCH(U166,装备突破!H$6:H$22,0)-1,MATCH(U166,装备突破!H$6:H$22,1))))))</f>
        <v>0</v>
      </c>
      <c r="AB166" s="109">
        <f>IF(V166=0,0,IF(V166&gt;MAX(装备突破!I$6:I$22),MAX(装备突破!I$6:I$22),IF(V166=0,0,IF(V166&lt;装备突破!I$6,0,IFERROR(MATCH(V166,装备突破!I$6:I$22,0)-1,MATCH(V166,装备突破!I$6:I$22,1))))))</f>
        <v>0</v>
      </c>
    </row>
    <row r="167" spans="1:28" x14ac:dyDescent="0.15">
      <c r="A167" s="34">
        <v>5</v>
      </c>
      <c r="B167" s="76">
        <f t="shared" ref="B167:B201" si="12">B127</f>
        <v>60</v>
      </c>
      <c r="C167" s="70">
        <f>B167-B166</f>
        <v>30</v>
      </c>
      <c r="D167" s="97">
        <f>求节点(节奏总纲!$T$4:$T$163,节奏总纲!$O$4:$O$163,B167)</f>
        <v>77.112805903056142</v>
      </c>
      <c r="E167" s="97">
        <f>IF(SUM(F167:$J167)&gt;=INDEX(前期规划!$G$17:$K$17,MATCH($B$163,前期规划!$G$10:$K$10,0)),0,
IF(SUM(F167:$J167)+INDEX(前期规划!$Y$11:$BB$53,MATCH(节奏预期!$B167,前期规划!$Q$11:$Q$53,0),MATCH(节奏预期!$B$163&amp;节奏预期!E$5,前期规划!$Y$8:$BB$8,0))&gt;=INDEX(前期规划!$G$17:$K$17,MATCH($B$163,前期规划!$G$10:$K$10,0)),INDEX(前期规划!$G$17:$K$17,MATCH($B$163,前期规划!$G$10:$K$10,0))-SUM(F167:$J167),
INDEX(前期规划!$Y$11:$BB$53,MATCH(节奏预期!$B167,前期规划!$Q$11:$Q$53,0),MATCH(节奏预期!$B$163&amp;节奏预期!E$5,前期规划!$Y$8:$BB$8,0))))</f>
        <v>0</v>
      </c>
      <c r="F167" s="97">
        <f>IF(SUM(G167:$J167)&gt;=INDEX(前期规划!$G$17:$K$17,MATCH($B$163,前期规划!$G$10:$K$10,0)),0,
IF(SUM(G167:$J167)+INDEX(前期规划!$Y$11:$BB$53,MATCH(节奏预期!$B167,前期规划!$Q$11:$Q$53,0),MATCH(节奏预期!$B$163&amp;节奏预期!F$5,前期规划!$Y$8:$BB$8,0))&gt;=INDEX(前期规划!$G$17:$K$17,MATCH($B$163,前期规划!$G$10:$K$10,0)),INDEX(前期规划!$G$17:$K$17,MATCH($B$163,前期规划!$G$10:$K$10,0))-SUM(G167:$J167),
INDEX(前期规划!$Y$11:$BB$53,MATCH(节奏预期!$B167,前期规划!$Q$11:$Q$53,0),MATCH(节奏预期!$B$163&amp;节奏预期!F$5,前期规划!$Y$8:$BB$8,0))))</f>
        <v>0</v>
      </c>
      <c r="G167" s="97">
        <f>IF(SUM(H167:$J167)&gt;=INDEX(前期规划!$G$17:$K$17,MATCH($B$163,前期规划!$G$10:$K$10,0)),0,
IF(SUM(H167:$J167)+INDEX(前期规划!$Y$11:$BB$53,MATCH(节奏预期!$B167,前期规划!$Q$11:$Q$53,0),MATCH(节奏预期!$B$163&amp;节奏预期!G$5,前期规划!$Y$8:$BB$8,0))&gt;=INDEX(前期规划!$G$17:$K$17,MATCH($B$163,前期规划!$G$10:$K$10,0)),INDEX(前期规划!$G$17:$K$17,MATCH($B$163,前期规划!$G$10:$K$10,0))-SUM(H167:$J167),
INDEX(前期规划!$Y$11:$BB$53,MATCH(节奏预期!$B167,前期规划!$Q$11:$Q$53,0),MATCH(节奏预期!$B$163&amp;节奏预期!G$5,前期规划!$Y$8:$BB$8,0))))</f>
        <v>0</v>
      </c>
      <c r="H167" s="97">
        <f>IF(SUM(I167:$J167)&gt;=INDEX(前期规划!$G$17:$K$17,MATCH($B$163,前期规划!$G$10:$K$10,0)),0,
IF(SUM(I167:$J167)+INDEX(前期规划!$Y$11:$BB$53,MATCH(节奏预期!$B167,前期规划!$Q$11:$Q$53,0),MATCH(节奏预期!$B$163&amp;节奏预期!H$5,前期规划!$Y$8:$BB$8,0))&gt;=INDEX(前期规划!$G$17:$K$17,MATCH($B$163,前期规划!$G$10:$K$10,0)),INDEX(前期规划!$G$17:$K$17,MATCH($B$163,前期规划!$G$10:$K$10,0))-SUM(I167:$J167),
INDEX(前期规划!$Y$11:$BB$53,MATCH(节奏预期!$B167,前期规划!$Q$11:$Q$53,0),MATCH(节奏预期!$B$163&amp;节奏预期!H$5,前期规划!$Y$8:$BB$8,0))))</f>
        <v>40</v>
      </c>
      <c r="I167" s="97">
        <f>IF(SUM(J167:$J167)&gt;=INDEX(前期规划!$G$17:$K$17,MATCH($B$163,前期规划!$G$10:$K$10,0)),0,
IF(SUM(J167:$J167)+INDEX(前期规划!$Y$11:$BB$53,MATCH(节奏预期!$B167,前期规划!$Q$11:$Q$53,0),MATCH(节奏预期!$B$163&amp;节奏预期!I$5,前期规划!$Y$8:$BB$8,0))&gt;=INDEX(前期规划!$G$17:$K$17,MATCH($B$163,前期规划!$G$10:$K$10,0)),INDEX(前期规划!$G$17:$K$17,MATCH($B$163,前期规划!$G$10:$K$10,0))-SUM(J167:$J167),
INDEX(前期规划!$Y$11:$BB$53,MATCH(节奏预期!$B167,前期规划!$Q$11:$Q$53,0),MATCH(节奏预期!$B$163&amp;节奏预期!I$5,前期规划!$Y$8:$BB$8,0))))</f>
        <v>0</v>
      </c>
      <c r="J167" s="97">
        <f>INDEX(前期规划!$Y$11:$BB$53,MATCH(节奏预期!$B167,前期规划!$Q$11:$Q$53,0),MATCH(节奏预期!$B$163&amp;节奏预期!J$5,前期规划!$Y$8:$BB$8,0))</f>
        <v>0</v>
      </c>
      <c r="K167" s="24">
        <f>MIN(求节点(装备产销验证!$B$6:$B$165,装备产销验证!CU$6:CU$165,$D167)/40/IF(RIGHT(K$5,1)="+",1,(MAX(W$6:W167)+1)),1)</f>
        <v>0.70268492541058436</v>
      </c>
      <c r="L167" s="24">
        <f>MIN(求节点(装备产销验证!$B$6:$B$165,装备产销验证!CV$6:CV$165,$D167)/40/IF(RIGHT(L$5,1)="+",1,(MAX(X$6:X167)+1)),1)</f>
        <v>0.78658914071436903</v>
      </c>
      <c r="M167" s="24">
        <f>MIN(求节点(装备产销验证!$B$6:$B$165,装备产销验证!CW$6:CW$165,$D167)/40/IF(RIGHT(M$5,1)="+",1,(MAX(Y$6:Y167)+1)),1)</f>
        <v>0.24493801534551496</v>
      </c>
      <c r="N167" s="24">
        <f>MIN(求节点(装备产销验证!$B$6:$B$165,装备产销验证!CX$6:CX$165,$D167)/40/IF(RIGHT(N$5,1)="+",1,(MAX(Z$6:Z167)+1)),1)</f>
        <v>0.88965221260205563</v>
      </c>
      <c r="O167" s="24">
        <f>MIN(求节点(装备产销验证!$B$6:$B$165,装备产销验证!CY$6:CY$165,$D167)/40/IF(RIGHT(O$5,1)="+",1,(MAX(AA$6:AA167)+1)),1)</f>
        <v>2.0667896935646227E-3</v>
      </c>
      <c r="P167" s="24">
        <f>MIN(求节点(装备产销验证!$B$6:$B$165,装备产销验证!CZ$6:CZ$165,$D167)/40/IF(RIGHT(P$5,1)="+",1,(MAX(AB$6:AB167)+1)),1)</f>
        <v>1.8371463942796647E-3</v>
      </c>
      <c r="Q167" s="137">
        <f>IF(E167=0,0,MIN(INDEX(前期规划!$C$48:$C$53,MATCH(Q$5,前期规划!$B$48:$B$53,0)),INDEX(前期规划!$BC$11:$BG$53,MATCH($B167,前期规划!$Q$11:$Q$53,0),MATCH(节奏预期!$B$163,前期规划!$BC$10:$BG$10,0))))</f>
        <v>0</v>
      </c>
      <c r="R167" s="137">
        <f>IF(F167=0,0,MIN(INDEX(前期规划!$C$48:$C$53,MATCH(R$5,前期规划!$B$48:$B$53,0)),INDEX(前期规划!$BC$11:$BG$53,MATCH($B167,前期规划!$Q$11:$Q$53,0),MATCH(节奏预期!$B$163,前期规划!$BC$10:$BG$10,0))))</f>
        <v>0</v>
      </c>
      <c r="S167" s="137">
        <f>IF(G167=0,0,MIN(INDEX(前期规划!$C$48:$C$53,MATCH(S$5,前期规划!$B$48:$B$53,0)),INDEX(前期规划!$BC$11:$BG$53,MATCH($B167,前期规划!$Q$11:$Q$53,0),MATCH(节奏预期!$B$163,前期规划!$BC$10:$BG$10,0))))</f>
        <v>0</v>
      </c>
      <c r="T167" s="137">
        <f>IF(H167=0,0,MIN(INDEX(前期规划!$C$48:$C$53,MATCH(T$5,前期规划!$B$48:$B$53,0)),INDEX(前期规划!$BC$11:$BG$53,MATCH($B167,前期规划!$Q$11:$Q$53,0),MATCH(节奏预期!$B$163,前期规划!$BC$10:$BG$10,0))))</f>
        <v>51.666666666666671</v>
      </c>
      <c r="U167" s="137">
        <f>IF(I167=0,0,MIN(INDEX(前期规划!$C$48:$C$53,MATCH(U$5,前期规划!$B$48:$B$53,0)),INDEX(前期规划!$BC$11:$BG$53,MATCH($B167,前期规划!$Q$11:$Q$53,0),MATCH(节奏预期!$B$163,前期规划!$BC$10:$BG$10,0))))</f>
        <v>0</v>
      </c>
      <c r="V167" s="137">
        <f>IF(J167=0,0,MIN(INDEX(前期规划!$C$48:$C$53,MATCH(V$5,前期规划!$B$48:$B$53,0)),INDEX(前期规划!$BC$11:$BG$53,MATCH($B167,前期规划!$Q$11:$Q$53,0),MATCH(节奏预期!$B$163,前期规划!$BC$10:$BG$10,0))))</f>
        <v>0</v>
      </c>
      <c r="W167" s="109">
        <f>IF(Q167=0,0,IF(Q167&gt;MAX(装备突破!D$6:D$22),MAX(装备突破!D$6:D$22),IF(Q167=0,0,IF(Q167&lt;装备突破!D$6,0,IFERROR(MATCH(Q167,装备突破!D$6:D$22,0)-1,MATCH(Q167,装备突破!D$6:D$22,1))))))</f>
        <v>0</v>
      </c>
      <c r="X167" s="109">
        <f>IF(R167=0,0,IF(R167&gt;MAX(装备突破!E$6:E$22),MAX(装备突破!E$6:E$22),IF(R167=0,0,IF(R167&lt;装备突破!E$6,0,IFERROR(MATCH(R167,装备突破!E$6:E$22,0)-1,MATCH(R167,装备突破!E$6:E$22,1))))))</f>
        <v>0</v>
      </c>
      <c r="Y167" s="109">
        <f>IF(S167=0,0,IF(S167&gt;MAX(装备突破!F$6:F$22),MAX(装备突破!F$6:F$22),IF(S167=0,0,IF(S167&lt;装备突破!F$6,0,IFERROR(MATCH(S167,装备突破!F$6:F$22,0)-1,MATCH(S167,装备突破!F$6:F$22,1))))))</f>
        <v>0</v>
      </c>
      <c r="Z167" s="109">
        <f>IF(T167=0,0,IF(T167&gt;MAX(装备突破!G$6:G$22),MAX(装备突破!G$6:G$22),IF(T167=0,0,IF(T167&lt;装备突破!G$6,0,IFERROR(MATCH(T167,装备突破!G$6:G$22,0)-1,MATCH(T167,装备突破!G$6:G$22,1))))))</f>
        <v>5</v>
      </c>
      <c r="AA167" s="109">
        <f>IF(U167=0,0,IF(U167&gt;MAX(装备突破!H$6:H$22),MAX(装备突破!H$6:H$22),IF(U167=0,0,IF(U167&lt;装备突破!H$6,0,IFERROR(MATCH(U167,装备突破!H$6:H$22,0)-1,MATCH(U167,装备突破!H$6:H$22,1))))))</f>
        <v>0</v>
      </c>
      <c r="AB167" s="109">
        <f>IF(V167=0,0,IF(V167&gt;MAX(装备突破!I$6:I$22),MAX(装备突破!I$6:I$22),IF(V167=0,0,IF(V167&lt;装备突破!I$6,0,IFERROR(MATCH(V167,装备突破!I$6:I$22,0)-1,MATCH(V167,装备突破!I$6:I$22,1))))))</f>
        <v>0</v>
      </c>
    </row>
    <row r="168" spans="1:28" x14ac:dyDescent="0.15">
      <c r="A168" s="34">
        <v>6</v>
      </c>
      <c r="B168" s="76">
        <f t="shared" si="12"/>
        <v>90</v>
      </c>
      <c r="C168" s="70">
        <f t="shared" ref="C168:C184" si="13">B168-B167</f>
        <v>30</v>
      </c>
      <c r="D168" s="97">
        <f>求节点(节奏总纲!$T$4:$T$163,节奏总纲!$O$4:$O$163,B168)</f>
        <v>83.124894550960335</v>
      </c>
      <c r="E168" s="97">
        <f>IF(SUM(F168:$J168)&gt;=INDEX(前期规划!$G$17:$K$17,MATCH($B$163,前期规划!$G$10:$K$10,0)),0,
IF(SUM(F168:$J168)+INDEX(前期规划!$Y$11:$BB$53,MATCH(节奏预期!$B168,前期规划!$Q$11:$Q$53,0),MATCH(节奏预期!$B$163&amp;节奏预期!E$5,前期规划!$Y$8:$BB$8,0))&gt;=INDEX(前期规划!$G$17:$K$17,MATCH($B$163,前期规划!$G$10:$K$10,0)),INDEX(前期规划!$G$17:$K$17,MATCH($B$163,前期规划!$G$10:$K$10,0))-SUM(F168:$J168),
INDEX(前期规划!$Y$11:$BB$53,MATCH(节奏预期!$B168,前期规划!$Q$11:$Q$53,0),MATCH(节奏预期!$B$163&amp;节奏预期!E$5,前期规划!$Y$8:$BB$8,0))))</f>
        <v>0</v>
      </c>
      <c r="F168" s="97">
        <f>IF(SUM(G168:$J168)&gt;=INDEX(前期规划!$G$17:$K$17,MATCH($B$163,前期规划!$G$10:$K$10,0)),0,
IF(SUM(G168:$J168)+INDEX(前期规划!$Y$11:$BB$53,MATCH(节奏预期!$B168,前期规划!$Q$11:$Q$53,0),MATCH(节奏预期!$B$163&amp;节奏预期!F$5,前期规划!$Y$8:$BB$8,0))&gt;=INDEX(前期规划!$G$17:$K$17,MATCH($B$163,前期规划!$G$10:$K$10,0)),INDEX(前期规划!$G$17:$K$17,MATCH($B$163,前期规划!$G$10:$K$10,0))-SUM(G168:$J168),
INDEX(前期规划!$Y$11:$BB$53,MATCH(节奏预期!$B168,前期规划!$Q$11:$Q$53,0),MATCH(节奏预期!$B$163&amp;节奏预期!F$5,前期规划!$Y$8:$BB$8,0))))</f>
        <v>0</v>
      </c>
      <c r="G168" s="97">
        <f>IF(SUM(H168:$J168)&gt;=INDEX(前期规划!$G$17:$K$17,MATCH($B$163,前期规划!$G$10:$K$10,0)),0,
IF(SUM(H168:$J168)+INDEX(前期规划!$Y$11:$BB$53,MATCH(节奏预期!$B168,前期规划!$Q$11:$Q$53,0),MATCH(节奏预期!$B$163&amp;节奏预期!G$5,前期规划!$Y$8:$BB$8,0))&gt;=INDEX(前期规划!$G$17:$K$17,MATCH($B$163,前期规划!$G$10:$K$10,0)),INDEX(前期规划!$G$17:$K$17,MATCH($B$163,前期规划!$G$10:$K$10,0))-SUM(H168:$J168),
INDEX(前期规划!$Y$11:$BB$53,MATCH(节奏预期!$B168,前期规划!$Q$11:$Q$53,0),MATCH(节奏预期!$B$163&amp;节奏预期!G$5,前期规划!$Y$8:$BB$8,0))))</f>
        <v>0</v>
      </c>
      <c r="H168" s="97">
        <f>IF(SUM(I168:$J168)&gt;=INDEX(前期规划!$G$17:$K$17,MATCH($B$163,前期规划!$G$10:$K$10,0)),0,
IF(SUM(I168:$J168)+INDEX(前期规划!$Y$11:$BB$53,MATCH(节奏预期!$B168,前期规划!$Q$11:$Q$53,0),MATCH(节奏预期!$B$163&amp;节奏预期!H$5,前期规划!$Y$8:$BB$8,0))&gt;=INDEX(前期规划!$G$17:$K$17,MATCH($B$163,前期规划!$G$10:$K$10,0)),INDEX(前期规划!$G$17:$K$17,MATCH($B$163,前期规划!$G$10:$K$10,0))-SUM(I168:$J168),
INDEX(前期规划!$Y$11:$BB$53,MATCH(节奏预期!$B168,前期规划!$Q$11:$Q$53,0),MATCH(节奏预期!$B$163&amp;节奏预期!H$5,前期规划!$Y$8:$BB$8,0))))</f>
        <v>30</v>
      </c>
      <c r="I168" s="97">
        <f>IF(SUM(J168:$J168)&gt;=INDEX(前期规划!$G$17:$K$17,MATCH($B$163,前期规划!$G$10:$K$10,0)),0,
IF(SUM(J168:$J168)+INDEX(前期规划!$Y$11:$BB$53,MATCH(节奏预期!$B168,前期规划!$Q$11:$Q$53,0),MATCH(节奏预期!$B$163&amp;节奏预期!I$5,前期规划!$Y$8:$BB$8,0))&gt;=INDEX(前期规划!$G$17:$K$17,MATCH($B$163,前期规划!$G$10:$K$10,0)),INDEX(前期规划!$G$17:$K$17,MATCH($B$163,前期规划!$G$10:$K$10,0))-SUM(J168:$J168),
INDEX(前期规划!$Y$11:$BB$53,MATCH(节奏预期!$B168,前期规划!$Q$11:$Q$53,0),MATCH(节奏预期!$B$163&amp;节奏预期!I$5,前期规划!$Y$8:$BB$8,0))))</f>
        <v>10</v>
      </c>
      <c r="J168" s="97">
        <f>INDEX(前期规划!$Y$11:$BB$53,MATCH(节奏预期!$B168,前期规划!$Q$11:$Q$53,0),MATCH(节奏预期!$B$163&amp;节奏预期!J$5,前期规划!$Y$8:$BB$8,0))</f>
        <v>0</v>
      </c>
      <c r="K168" s="24">
        <f>MIN(求节点(装备产销验证!$B$6:$B$165,装备产销验证!CU$6:CU$165,$D168)/40/IF(RIGHT(K$5,1)="+",1,(MAX(W$6:W168)+1)),1)</f>
        <v>0.76042217059941797</v>
      </c>
      <c r="L168" s="24">
        <f>MIN(求节点(装备产销验证!$B$6:$B$165,装备产销验证!CV$6:CV$165,$D168)/40/IF(RIGHT(L$5,1)="+",1,(MAX(X$6:X168)+1)),1)</f>
        <v>0.95657985047349658</v>
      </c>
      <c r="M168" s="24">
        <f>MIN(求节点(装备产销验证!$B$6:$B$165,装备产销验证!CW$6:CW$165,$D168)/40/IF(RIGHT(M$5,1)="+",1,(MAX(Y$6:Y168)+1)),1)</f>
        <v>0.40760900854893317</v>
      </c>
      <c r="N168" s="24">
        <f>MIN(求节点(装备产销验证!$B$6:$B$165,装备产销验证!CX$6:CX$165,$D168)/40/IF(RIGHT(N$5,1)="+",1,(MAX(Z$6:Z168)+1)),1)</f>
        <v>1</v>
      </c>
      <c r="O168" s="24">
        <f>MIN(求节点(装备产销验证!$B$6:$B$165,装备产销验证!CY$6:CY$165,$D168)/40/IF(RIGHT(O$5,1)="+",1,(MAX(AA$6:AA168)+1)),1)</f>
        <v>0.1008023297859344</v>
      </c>
      <c r="P168" s="24">
        <f>MIN(求节点(装备产销验证!$B$6:$B$165,装备产销验证!CZ$6:CZ$165,$D168)/40/IF(RIGHT(P$5,1)="+",1,(MAX(AB$6:AB168)+1)),1)</f>
        <v>8.9602070920830584E-2</v>
      </c>
      <c r="Q168" s="137">
        <f>IF(E168=0,0,MIN(INDEX(前期规划!$C$48:$C$53,MATCH(Q$5,前期规划!$B$48:$B$53,0)),INDEX(前期规划!$BC$11:$BG$53,MATCH($B168,前期规划!$Q$11:$Q$53,0),MATCH(节奏预期!$B$163,前期规划!$BC$10:$BG$10,0))))</f>
        <v>0</v>
      </c>
      <c r="R168" s="137">
        <f>IF(F168=0,0,MIN(INDEX(前期规划!$C$48:$C$53,MATCH(R$5,前期规划!$B$48:$B$53,0)),INDEX(前期规划!$BC$11:$BG$53,MATCH($B168,前期规划!$Q$11:$Q$53,0),MATCH(节奏预期!$B$163,前期规划!$BC$10:$BG$10,0))))</f>
        <v>0</v>
      </c>
      <c r="S168" s="137">
        <f>IF(G168=0,0,MIN(INDEX(前期规划!$C$48:$C$53,MATCH(S$5,前期规划!$B$48:$B$53,0)),INDEX(前期规划!$BC$11:$BG$53,MATCH($B168,前期规划!$Q$11:$Q$53,0),MATCH(节奏预期!$B$163,前期规划!$BC$10:$BG$10,0))))</f>
        <v>0</v>
      </c>
      <c r="T168" s="137">
        <f>IF(H168=0,0,MIN(INDEX(前期规划!$C$48:$C$53,MATCH(T$5,前期规划!$B$48:$B$53,0)),INDEX(前期规划!$BC$11:$BG$53,MATCH($B168,前期规划!$Q$11:$Q$53,0),MATCH(节奏预期!$B$163,前期规划!$BC$10:$BG$10,0))))</f>
        <v>62.5</v>
      </c>
      <c r="U168" s="137">
        <f>IF(I168=0,0,MIN(INDEX(前期规划!$C$48:$C$53,MATCH(U$5,前期规划!$B$48:$B$53,0)),INDEX(前期规划!$BC$11:$BG$53,MATCH($B168,前期规划!$Q$11:$Q$53,0),MATCH(节奏预期!$B$163,前期规划!$BC$10:$BG$10,0))))</f>
        <v>62.5</v>
      </c>
      <c r="V168" s="137">
        <f>IF(J168=0,0,MIN(INDEX(前期规划!$C$48:$C$53,MATCH(V$5,前期规划!$B$48:$B$53,0)),INDEX(前期规划!$BC$11:$BG$53,MATCH($B168,前期规划!$Q$11:$Q$53,0),MATCH(节奏预期!$B$163,前期规划!$BC$10:$BG$10,0))))</f>
        <v>0</v>
      </c>
      <c r="W168" s="109">
        <f>IF(Q168=0,0,IF(Q168&gt;MAX(装备突破!D$6:D$22),MAX(装备突破!D$6:D$22),IF(Q168=0,0,IF(Q168&lt;装备突破!D$6,0,IFERROR(MATCH(Q168,装备突破!D$6:D$22,0)-1,MATCH(Q168,装备突破!D$6:D$22,1))))))</f>
        <v>0</v>
      </c>
      <c r="X168" s="109">
        <f>IF(R168=0,0,IF(R168&gt;MAX(装备突破!E$6:E$22),MAX(装备突破!E$6:E$22),IF(R168=0,0,IF(R168&lt;装备突破!E$6,0,IFERROR(MATCH(R168,装备突破!E$6:E$22,0)-1,MATCH(R168,装备突破!E$6:E$22,1))))))</f>
        <v>0</v>
      </c>
      <c r="Y168" s="109">
        <f>IF(S168=0,0,IF(S168&gt;MAX(装备突破!F$6:F$22),MAX(装备突破!F$6:F$22),IF(S168=0,0,IF(S168&lt;装备突破!F$6,0,IFERROR(MATCH(S168,装备突破!F$6:F$22,0)-1,MATCH(S168,装备突破!F$6:F$22,1))))))</f>
        <v>0</v>
      </c>
      <c r="Z168" s="109">
        <f>IF(T168=0,0,IF(T168&gt;MAX(装备突破!G$6:G$22),MAX(装备突破!G$6:G$22),IF(T168=0,0,IF(T168&lt;装备突破!G$6,0,IFERROR(MATCH(T168,装备突破!G$6:G$22,0)-1,MATCH(T168,装备突破!G$6:G$22,1))))))</f>
        <v>6</v>
      </c>
      <c r="AA168" s="109">
        <f>IF(U168=0,0,IF(U168&gt;MAX(装备突破!H$6:H$22),MAX(装备突破!H$6:H$22),IF(U168=0,0,IF(U168&lt;装备突破!H$6,0,IFERROR(MATCH(U168,装备突破!H$6:H$22,0)-1,MATCH(U168,装备突破!H$6:H$22,1))))))</f>
        <v>6</v>
      </c>
      <c r="AB168" s="109">
        <f>IF(V168=0,0,IF(V168&gt;MAX(装备突破!I$6:I$22),MAX(装备突破!I$6:I$22),IF(V168=0,0,IF(V168&lt;装备突破!I$6,0,IFERROR(MATCH(V168,装备突破!I$6:I$22,0)-1,MATCH(V168,装备突破!I$6:I$22,1))))))</f>
        <v>0</v>
      </c>
    </row>
    <row r="169" spans="1:28" x14ac:dyDescent="0.15">
      <c r="A169" s="34">
        <v>7</v>
      </c>
      <c r="B169" s="76">
        <f t="shared" si="12"/>
        <v>120</v>
      </c>
      <c r="C169" s="70">
        <f t="shared" si="13"/>
        <v>30</v>
      </c>
      <c r="D169" s="97">
        <f>求节点(节奏总纲!$T$4:$T$163,节奏总纲!$O$4:$O$163,B169)</f>
        <v>87.571414295961461</v>
      </c>
      <c r="E169" s="97">
        <f>IF(SUM(F169:$J169)&gt;=INDEX(前期规划!$G$17:$K$17,MATCH($B$163,前期规划!$G$10:$K$10,0)),0,
IF(SUM(F169:$J169)+INDEX(前期规划!$Y$11:$BB$53,MATCH(节奏预期!$B169,前期规划!$Q$11:$Q$53,0),MATCH(节奏预期!$B$163&amp;节奏预期!E$5,前期规划!$Y$8:$BB$8,0))&gt;=INDEX(前期规划!$G$17:$K$17,MATCH($B$163,前期规划!$G$10:$K$10,0)),INDEX(前期规划!$G$17:$K$17,MATCH($B$163,前期规划!$G$10:$K$10,0))-SUM(F169:$J169),
INDEX(前期规划!$Y$11:$BB$53,MATCH(节奏预期!$B169,前期规划!$Q$11:$Q$53,0),MATCH(节奏预期!$B$163&amp;节奏预期!E$5,前期规划!$Y$8:$BB$8,0))))</f>
        <v>0</v>
      </c>
      <c r="F169" s="97">
        <f>IF(SUM(G169:$J169)&gt;=INDEX(前期规划!$G$17:$K$17,MATCH($B$163,前期规划!$G$10:$K$10,0)),0,
IF(SUM(G169:$J169)+INDEX(前期规划!$Y$11:$BB$53,MATCH(节奏预期!$B169,前期规划!$Q$11:$Q$53,0),MATCH(节奏预期!$B$163&amp;节奏预期!F$5,前期规划!$Y$8:$BB$8,0))&gt;=INDEX(前期规划!$G$17:$K$17,MATCH($B$163,前期规划!$G$10:$K$10,0)),INDEX(前期规划!$G$17:$K$17,MATCH($B$163,前期规划!$G$10:$K$10,0))-SUM(G169:$J169),
INDEX(前期规划!$Y$11:$BB$53,MATCH(节奏预期!$B169,前期规划!$Q$11:$Q$53,0),MATCH(节奏预期!$B$163&amp;节奏预期!F$5,前期规划!$Y$8:$BB$8,0))))</f>
        <v>0</v>
      </c>
      <c r="G169" s="97">
        <f>IF(SUM(H169:$J169)&gt;=INDEX(前期规划!$G$17:$K$17,MATCH($B$163,前期规划!$G$10:$K$10,0)),0,
IF(SUM(H169:$J169)+INDEX(前期规划!$Y$11:$BB$53,MATCH(节奏预期!$B169,前期规划!$Q$11:$Q$53,0),MATCH(节奏预期!$B$163&amp;节奏预期!G$5,前期规划!$Y$8:$BB$8,0))&gt;=INDEX(前期规划!$G$17:$K$17,MATCH($B$163,前期规划!$G$10:$K$10,0)),INDEX(前期规划!$G$17:$K$17,MATCH($B$163,前期规划!$G$10:$K$10,0))-SUM(H169:$J169),
INDEX(前期规划!$Y$11:$BB$53,MATCH(节奏预期!$B169,前期规划!$Q$11:$Q$53,0),MATCH(节奏预期!$B$163&amp;节奏预期!G$5,前期规划!$Y$8:$BB$8,0))))</f>
        <v>0</v>
      </c>
      <c r="H169" s="97">
        <f>IF(SUM(I169:$J169)&gt;=INDEX(前期规划!$G$17:$K$17,MATCH($B$163,前期规划!$G$10:$K$10,0)),0,
IF(SUM(I169:$J169)+INDEX(前期规划!$Y$11:$BB$53,MATCH(节奏预期!$B169,前期规划!$Q$11:$Q$53,0),MATCH(节奏预期!$B$163&amp;节奏预期!H$5,前期规划!$Y$8:$BB$8,0))&gt;=INDEX(前期规划!$G$17:$K$17,MATCH($B$163,前期规划!$G$10:$K$10,0)),INDEX(前期规划!$G$17:$K$17,MATCH($B$163,前期规划!$G$10:$K$10,0))-SUM(I169:$J169),
INDEX(前期规划!$Y$11:$BB$53,MATCH(节奏预期!$B169,前期规划!$Q$11:$Q$53,0),MATCH(节奏预期!$B$163&amp;节奏预期!H$5,前期规划!$Y$8:$BB$8,0))))</f>
        <v>20</v>
      </c>
      <c r="I169" s="97">
        <f>IF(SUM(J169:$J169)&gt;=INDEX(前期规划!$G$17:$K$17,MATCH($B$163,前期规划!$G$10:$K$10,0)),0,
IF(SUM(J169:$J169)+INDEX(前期规划!$Y$11:$BB$53,MATCH(节奏预期!$B169,前期规划!$Q$11:$Q$53,0),MATCH(节奏预期!$B$163&amp;节奏预期!I$5,前期规划!$Y$8:$BB$8,0))&gt;=INDEX(前期规划!$G$17:$K$17,MATCH($B$163,前期规划!$G$10:$K$10,0)),INDEX(前期规划!$G$17:$K$17,MATCH($B$163,前期规划!$G$10:$K$10,0))-SUM(J169:$J169),
INDEX(前期规划!$Y$11:$BB$53,MATCH(节奏预期!$B169,前期规划!$Q$11:$Q$53,0),MATCH(节奏预期!$B$163&amp;节奏预期!I$5,前期规划!$Y$8:$BB$8,0))))</f>
        <v>20</v>
      </c>
      <c r="J169" s="97">
        <f>INDEX(前期规划!$Y$11:$BB$53,MATCH(节奏预期!$B169,前期规划!$Q$11:$Q$53,0),MATCH(节奏预期!$B$163&amp;节奏预期!J$5,前期规划!$Y$8:$BB$8,0))</f>
        <v>0</v>
      </c>
      <c r="K169" s="24">
        <f>MIN(求节点(装备产销验证!$B$6:$B$165,装备产销验证!CU$6:CU$165,$D169)/40/IF(RIGHT(K$5,1)="+",1,(MAX(W$6:W169)+1)),1)</f>
        <v>0.7703622662825893</v>
      </c>
      <c r="L169" s="24">
        <f>MIN(求节点(装备产销验证!$B$6:$B$165,装备产销验证!CV$6:CV$165,$D169)/40/IF(RIGHT(L$5,1)="+",1,(MAX(X$6:X169)+1)),1)</f>
        <v>1</v>
      </c>
      <c r="M169" s="24">
        <f>MIN(求节点(装备产销验证!$B$6:$B$165,装备产销验证!CW$6:CW$165,$D169)/40/IF(RIGHT(M$5,1)="+",1,(MAX(Y$6:Y169)+1)),1)</f>
        <v>0.57238549343820666</v>
      </c>
      <c r="N169" s="24">
        <f>MIN(求节点(装备产销验证!$B$6:$B$165,装备产销验证!CX$6:CX$165,$D169)/40/IF(RIGHT(N$5,1)="+",1,(MAX(Z$6:Z169)+1)),1)</f>
        <v>1</v>
      </c>
      <c r="O169" s="24">
        <f>MIN(求节点(装备产销验证!$B$6:$B$165,装备产销验证!CY$6:CY$165,$D169)/40/IF(RIGHT(O$5,1)="+",1,(MAX(AA$6:AA169)+1)),1)</f>
        <v>0.19434774409896666</v>
      </c>
      <c r="P169" s="24">
        <f>MIN(求节点(装备产销验证!$B$6:$B$165,装备产销验证!CZ$6:CZ$165,$D169)/40/IF(RIGHT(P$5,1)="+",1,(MAX(AB$6:AB169)+1)),1)</f>
        <v>0.17970816286260155</v>
      </c>
      <c r="Q169" s="137">
        <f>IF(E169=0,0,MIN(INDEX(前期规划!$C$48:$C$53,MATCH(Q$5,前期规划!$B$48:$B$53,0)),INDEX(前期规划!$BC$11:$BG$53,MATCH($B169,前期规划!$Q$11:$Q$53,0),MATCH(节奏预期!$B$163,前期规划!$BC$10:$BG$10,0))))</f>
        <v>0</v>
      </c>
      <c r="R169" s="137">
        <f>IF(F169=0,0,MIN(INDEX(前期规划!$C$48:$C$53,MATCH(R$5,前期规划!$B$48:$B$53,0)),INDEX(前期规划!$BC$11:$BG$53,MATCH($B169,前期规划!$Q$11:$Q$53,0),MATCH(节奏预期!$B$163,前期规划!$BC$10:$BG$10,0))))</f>
        <v>0</v>
      </c>
      <c r="S169" s="137">
        <f>IF(G169=0,0,MIN(INDEX(前期规划!$C$48:$C$53,MATCH(S$5,前期规划!$B$48:$B$53,0)),INDEX(前期规划!$BC$11:$BG$53,MATCH($B169,前期规划!$Q$11:$Q$53,0),MATCH(节奏预期!$B$163,前期规划!$BC$10:$BG$10,0))))</f>
        <v>0</v>
      </c>
      <c r="T169" s="137">
        <f>IF(H169=0,0,MIN(INDEX(前期规划!$C$48:$C$53,MATCH(T$5,前期规划!$B$48:$B$53,0)),INDEX(前期规划!$BC$11:$BG$53,MATCH($B169,前期规划!$Q$11:$Q$53,0),MATCH(节奏预期!$B$163,前期规划!$BC$10:$BG$10,0))))</f>
        <v>70</v>
      </c>
      <c r="U169" s="137">
        <f>IF(I169=0,0,MIN(INDEX(前期规划!$C$48:$C$53,MATCH(U$5,前期规划!$B$48:$B$53,0)),INDEX(前期规划!$BC$11:$BG$53,MATCH($B169,前期规划!$Q$11:$Q$53,0),MATCH(节奏预期!$B$163,前期规划!$BC$10:$BG$10,0))))</f>
        <v>70</v>
      </c>
      <c r="V169" s="137">
        <f>IF(J169=0,0,MIN(INDEX(前期规划!$C$48:$C$53,MATCH(V$5,前期规划!$B$48:$B$53,0)),INDEX(前期规划!$BC$11:$BG$53,MATCH($B169,前期规划!$Q$11:$Q$53,0),MATCH(节奏预期!$B$163,前期规划!$BC$10:$BG$10,0))))</f>
        <v>0</v>
      </c>
      <c r="W169" s="109">
        <f>IF(Q169=0,0,IF(Q169&gt;MAX(装备突破!D$6:D$22),MAX(装备突破!D$6:D$22),IF(Q169=0,0,IF(Q169&lt;装备突破!D$6,0,IFERROR(MATCH(Q169,装备突破!D$6:D$22,0)-1,MATCH(Q169,装备突破!D$6:D$22,1))))))</f>
        <v>0</v>
      </c>
      <c r="X169" s="109">
        <f>IF(R169=0,0,IF(R169&gt;MAX(装备突破!E$6:E$22),MAX(装备突破!E$6:E$22),IF(R169=0,0,IF(R169&lt;装备突破!E$6,0,IFERROR(MATCH(R169,装备突破!E$6:E$22,0)-1,MATCH(R169,装备突破!E$6:E$22,1))))))</f>
        <v>0</v>
      </c>
      <c r="Y169" s="109">
        <f>IF(S169=0,0,IF(S169&gt;MAX(装备突破!F$6:F$22),MAX(装备突破!F$6:F$22),IF(S169=0,0,IF(S169&lt;装备突破!F$6,0,IFERROR(MATCH(S169,装备突破!F$6:F$22,0)-1,MATCH(S169,装备突破!F$6:F$22,1))))))</f>
        <v>0</v>
      </c>
      <c r="Z169" s="109">
        <f>IF(T169=0,0,IF(T169&gt;MAX(装备突破!G$6:G$22),MAX(装备突破!G$6:G$22),IF(T169=0,0,IF(T169&lt;装备突破!G$6,0,IFERROR(MATCH(T169,装备突破!G$6:G$22,0)-1,MATCH(T169,装备突破!G$6:G$22,1))))))</f>
        <v>6</v>
      </c>
      <c r="AA169" s="109">
        <f>IF(U169=0,0,IF(U169&gt;MAX(装备突破!H$6:H$22),MAX(装备突破!H$6:H$22),IF(U169=0,0,IF(U169&lt;装备突破!H$6,0,IFERROR(MATCH(U169,装备突破!H$6:H$22,0)-1,MATCH(U169,装备突破!H$6:H$22,1))))))</f>
        <v>6</v>
      </c>
      <c r="AB169" s="109">
        <f>IF(V169=0,0,IF(V169&gt;MAX(装备突破!I$6:I$22),MAX(装备突破!I$6:I$22),IF(V169=0,0,IF(V169&lt;装备突破!I$6,0,IFERROR(MATCH(V169,装备突破!I$6:I$22,0)-1,MATCH(V169,装备突破!I$6:I$22,1))))))</f>
        <v>0</v>
      </c>
    </row>
    <row r="170" spans="1:28" x14ac:dyDescent="0.15">
      <c r="A170" s="34">
        <v>8</v>
      </c>
      <c r="B170" s="76">
        <f t="shared" si="12"/>
        <v>150</v>
      </c>
      <c r="C170" s="70">
        <f t="shared" si="13"/>
        <v>30</v>
      </c>
      <c r="D170" s="97">
        <f>求节点(节奏总纲!$T$4:$T$163,节奏总纲!$O$4:$O$163,B170)</f>
        <v>91.216133577135096</v>
      </c>
      <c r="E170" s="97">
        <f>IF(SUM(F170:$J170)&gt;=INDEX(前期规划!$G$17:$K$17,MATCH($B$163,前期规划!$G$10:$K$10,0)),0,
IF(SUM(F170:$J170)+INDEX(前期规划!$Y$11:$BB$53,MATCH(节奏预期!$B170,前期规划!$Q$11:$Q$53,0),MATCH(节奏预期!$B$163&amp;节奏预期!E$5,前期规划!$Y$8:$BB$8,0))&gt;=INDEX(前期规划!$G$17:$K$17,MATCH($B$163,前期规划!$G$10:$K$10,0)),INDEX(前期规划!$G$17:$K$17,MATCH($B$163,前期规划!$G$10:$K$10,0))-SUM(F170:$J170),
INDEX(前期规划!$Y$11:$BB$53,MATCH(节奏预期!$B170,前期规划!$Q$11:$Q$53,0),MATCH(节奏预期!$B$163&amp;节奏预期!E$5,前期规划!$Y$8:$BB$8,0))))</f>
        <v>0</v>
      </c>
      <c r="F170" s="97">
        <f>IF(SUM(G170:$J170)&gt;=INDEX(前期规划!$G$17:$K$17,MATCH($B$163,前期规划!$G$10:$K$10,0)),0,
IF(SUM(G170:$J170)+INDEX(前期规划!$Y$11:$BB$53,MATCH(节奏预期!$B170,前期规划!$Q$11:$Q$53,0),MATCH(节奏预期!$B$163&amp;节奏预期!F$5,前期规划!$Y$8:$BB$8,0))&gt;=INDEX(前期规划!$G$17:$K$17,MATCH($B$163,前期规划!$G$10:$K$10,0)),INDEX(前期规划!$G$17:$K$17,MATCH($B$163,前期规划!$G$10:$K$10,0))-SUM(G170:$J170),
INDEX(前期规划!$Y$11:$BB$53,MATCH(节奏预期!$B170,前期规划!$Q$11:$Q$53,0),MATCH(节奏预期!$B$163&amp;节奏预期!F$5,前期规划!$Y$8:$BB$8,0))))</f>
        <v>0</v>
      </c>
      <c r="G170" s="97">
        <f>IF(SUM(H170:$J170)&gt;=INDEX(前期规划!$G$17:$K$17,MATCH($B$163,前期规划!$G$10:$K$10,0)),0,
IF(SUM(H170:$J170)+INDEX(前期规划!$Y$11:$BB$53,MATCH(节奏预期!$B170,前期规划!$Q$11:$Q$53,0),MATCH(节奏预期!$B$163&amp;节奏预期!G$5,前期规划!$Y$8:$BB$8,0))&gt;=INDEX(前期规划!$G$17:$K$17,MATCH($B$163,前期规划!$G$10:$K$10,0)),INDEX(前期规划!$G$17:$K$17,MATCH($B$163,前期规划!$G$10:$K$10,0))-SUM(H170:$J170),
INDEX(前期规划!$Y$11:$BB$53,MATCH(节奏预期!$B170,前期规划!$Q$11:$Q$53,0),MATCH(节奏预期!$B$163&amp;节奏预期!G$5,前期规划!$Y$8:$BB$8,0))))</f>
        <v>0</v>
      </c>
      <c r="H170" s="97">
        <f>IF(SUM(I170:$J170)&gt;=INDEX(前期规划!$G$17:$K$17,MATCH($B$163,前期规划!$G$10:$K$10,0)),0,
IF(SUM(I170:$J170)+INDEX(前期规划!$Y$11:$BB$53,MATCH(节奏预期!$B170,前期规划!$Q$11:$Q$53,0),MATCH(节奏预期!$B$163&amp;节奏预期!H$5,前期规划!$Y$8:$BB$8,0))&gt;=INDEX(前期规划!$G$17:$K$17,MATCH($B$163,前期规划!$G$10:$K$10,0)),INDEX(前期规划!$G$17:$K$17,MATCH($B$163,前期规划!$G$10:$K$10,0))-SUM(I170:$J170),
INDEX(前期规划!$Y$11:$BB$53,MATCH(节奏预期!$B170,前期规划!$Q$11:$Q$53,0),MATCH(节奏预期!$B$163&amp;节奏预期!H$5,前期规划!$Y$8:$BB$8,0))))</f>
        <v>10</v>
      </c>
      <c r="I170" s="97">
        <f>IF(SUM(J170:$J170)&gt;=INDEX(前期规划!$G$17:$K$17,MATCH($B$163,前期规划!$G$10:$K$10,0)),0,
IF(SUM(J170:$J170)+INDEX(前期规划!$Y$11:$BB$53,MATCH(节奏预期!$B170,前期规划!$Q$11:$Q$53,0),MATCH(节奏预期!$B$163&amp;节奏预期!I$5,前期规划!$Y$8:$BB$8,0))&gt;=INDEX(前期规划!$G$17:$K$17,MATCH($B$163,前期规划!$G$10:$K$10,0)),INDEX(前期规划!$G$17:$K$17,MATCH($B$163,前期规划!$G$10:$K$10,0))-SUM(J170:$J170),
INDEX(前期规划!$Y$11:$BB$53,MATCH(节奏预期!$B170,前期规划!$Q$11:$Q$53,0),MATCH(节奏预期!$B$163&amp;节奏预期!I$5,前期规划!$Y$8:$BB$8,0))))</f>
        <v>30</v>
      </c>
      <c r="J170" s="97">
        <f>INDEX(前期规划!$Y$11:$BB$53,MATCH(节奏预期!$B170,前期规划!$Q$11:$Q$53,0),MATCH(节奏预期!$B$163&amp;节奏预期!J$5,前期规划!$Y$8:$BB$8,0))</f>
        <v>0</v>
      </c>
      <c r="K170" s="24">
        <f>MIN(求节点(装备产销验证!$B$6:$B$165,装备产销验证!CU$6:CU$165,$D170)/40/IF(RIGHT(K$5,1)="+",1,(MAX(W$6:W170)+1)),1)</f>
        <v>0.7703622662825893</v>
      </c>
      <c r="L170" s="24">
        <f>MIN(求节点(装备产销验证!$B$6:$B$165,装备产销验证!CV$6:CV$165,$D170)/40/IF(RIGHT(L$5,1)="+",1,(MAX(X$6:X170)+1)),1)</f>
        <v>1</v>
      </c>
      <c r="M170" s="24">
        <f>MIN(求节点(装备产销验证!$B$6:$B$165,装备产销验证!CW$6:CW$165,$D170)/40/IF(RIGHT(M$5,1)="+",1,(MAX(Y$6:Y170)+1)),1)</f>
        <v>0.74127663704466806</v>
      </c>
      <c r="N170" s="24">
        <f>MIN(求节点(装备产销验证!$B$6:$B$165,装备产销验证!CX$6:CX$165,$D170)/40/IF(RIGHT(N$5,1)="+",1,(MAX(Z$6:Z170)+1)),1)</f>
        <v>1</v>
      </c>
      <c r="O170" s="24">
        <f>MIN(求节点(装备产销验证!$B$6:$B$165,装备产销验证!CY$6:CY$165,$D170)/40/IF(RIGHT(O$5,1)="+",1,(MAX(AA$6:AA170)+1)),1)</f>
        <v>0.27716630797881481</v>
      </c>
      <c r="P170" s="24">
        <f>MIN(求节点(装备产销验证!$B$6:$B$165,装备产销验证!CZ$6:CZ$165,$D170)/40/IF(RIGHT(P$5,1)="+",1,(MAX(AB$6:AB170)+1)),1)</f>
        <v>0.35130022456884918</v>
      </c>
      <c r="Q170" s="137">
        <f>IF(E170=0,0,MIN(INDEX(前期规划!$C$48:$C$53,MATCH(Q$5,前期规划!$B$48:$B$53,0)),INDEX(前期规划!$BC$11:$BG$53,MATCH($B170,前期规划!$Q$11:$Q$53,0),MATCH(节奏预期!$B$163,前期规划!$BC$10:$BG$10,0))))</f>
        <v>0</v>
      </c>
      <c r="R170" s="137">
        <f>IF(F170=0,0,MIN(INDEX(前期规划!$C$48:$C$53,MATCH(R$5,前期规划!$B$48:$B$53,0)),INDEX(前期规划!$BC$11:$BG$53,MATCH($B170,前期规划!$Q$11:$Q$53,0),MATCH(节奏预期!$B$163,前期规划!$BC$10:$BG$10,0))))</f>
        <v>0</v>
      </c>
      <c r="S170" s="137">
        <f>IF(G170=0,0,MIN(INDEX(前期规划!$C$48:$C$53,MATCH(S$5,前期规划!$B$48:$B$53,0)),INDEX(前期规划!$BC$11:$BG$53,MATCH($B170,前期规划!$Q$11:$Q$53,0),MATCH(节奏预期!$B$163,前期规划!$BC$10:$BG$10,0))))</f>
        <v>0</v>
      </c>
      <c r="T170" s="137">
        <f>IF(H170=0,0,MIN(INDEX(前期规划!$C$48:$C$53,MATCH(T$5,前期规划!$B$48:$B$53,0)),INDEX(前期规划!$BC$11:$BG$53,MATCH($B170,前期规划!$Q$11:$Q$53,0),MATCH(节奏预期!$B$163,前期规划!$BC$10:$BG$10,0))))</f>
        <v>77.5</v>
      </c>
      <c r="U170" s="137">
        <f>IF(I170=0,0,MIN(INDEX(前期规划!$C$48:$C$53,MATCH(U$5,前期规划!$B$48:$B$53,0)),INDEX(前期规划!$BC$11:$BG$53,MATCH($B170,前期规划!$Q$11:$Q$53,0),MATCH(节奏预期!$B$163,前期规划!$BC$10:$BG$10,0))))</f>
        <v>77.5</v>
      </c>
      <c r="V170" s="137">
        <f>IF(J170=0,0,MIN(INDEX(前期规划!$C$48:$C$53,MATCH(V$5,前期规划!$B$48:$B$53,0)),INDEX(前期规划!$BC$11:$BG$53,MATCH($B170,前期规划!$Q$11:$Q$53,0),MATCH(节奏预期!$B$163,前期规划!$BC$10:$BG$10,0))))</f>
        <v>0</v>
      </c>
      <c r="W170" s="109">
        <f>IF(Q170=0,0,IF(Q170&gt;MAX(装备突破!D$6:D$22),MAX(装备突破!D$6:D$22),IF(Q170=0,0,IF(Q170&lt;装备突破!D$6,0,IFERROR(MATCH(Q170,装备突破!D$6:D$22,0)-1,MATCH(Q170,装备突破!D$6:D$22,1))))))</f>
        <v>0</v>
      </c>
      <c r="X170" s="109">
        <f>IF(R170=0,0,IF(R170&gt;MAX(装备突破!E$6:E$22),MAX(装备突破!E$6:E$22),IF(R170=0,0,IF(R170&lt;装备突破!E$6,0,IFERROR(MATCH(R170,装备突破!E$6:E$22,0)-1,MATCH(R170,装备突破!E$6:E$22,1))))))</f>
        <v>0</v>
      </c>
      <c r="Y170" s="109">
        <f>IF(S170=0,0,IF(S170&gt;MAX(装备突破!F$6:F$22),MAX(装备突破!F$6:F$22),IF(S170=0,0,IF(S170&lt;装备突破!F$6,0,IFERROR(MATCH(S170,装备突破!F$6:F$22,0)-1,MATCH(S170,装备突破!F$6:F$22,1))))))</f>
        <v>0</v>
      </c>
      <c r="Z170" s="109">
        <f>IF(T170=0,0,IF(T170&gt;MAX(装备突破!G$6:G$22),MAX(装备突破!G$6:G$22),IF(T170=0,0,IF(T170&lt;装备突破!G$6,0,IFERROR(MATCH(T170,装备突破!G$6:G$22,0)-1,MATCH(T170,装备突破!G$6:G$22,1))))))</f>
        <v>7</v>
      </c>
      <c r="AA170" s="109">
        <f>IF(U170=0,0,IF(U170&gt;MAX(装备突破!H$6:H$22),MAX(装备突破!H$6:H$22),IF(U170=0,0,IF(U170&lt;装备突破!H$6,0,IFERROR(MATCH(U170,装备突破!H$6:H$22,0)-1,MATCH(U170,装备突破!H$6:H$22,1))))))</f>
        <v>7</v>
      </c>
      <c r="AB170" s="109">
        <f>IF(V170=0,0,IF(V170&gt;MAX(装备突破!I$6:I$22),MAX(装备突破!I$6:I$22),IF(V170=0,0,IF(V170&lt;装备突破!I$6,0,IFERROR(MATCH(V170,装备突破!I$6:I$22,0)-1,MATCH(V170,装备突破!I$6:I$22,1))))))</f>
        <v>0</v>
      </c>
    </row>
    <row r="171" spans="1:28" x14ac:dyDescent="0.15">
      <c r="A171" s="34">
        <v>9</v>
      </c>
      <c r="B171" s="76">
        <f t="shared" si="12"/>
        <v>180</v>
      </c>
      <c r="C171" s="70">
        <f t="shared" si="13"/>
        <v>30</v>
      </c>
      <c r="D171" s="97">
        <f>求节点(节奏总纲!$T$4:$T$163,节奏总纲!$O$4:$O$163,B171)</f>
        <v>94.027056817114342</v>
      </c>
      <c r="E171" s="97">
        <f>IF(SUM(F171:$J171)&gt;=INDEX(前期规划!$G$17:$K$17,MATCH($B$163,前期规划!$G$10:$K$10,0)),0,
IF(SUM(F171:$J171)+INDEX(前期规划!$Y$11:$BB$53,MATCH(节奏预期!$B171,前期规划!$Q$11:$Q$53,0),MATCH(节奏预期!$B$163&amp;节奏预期!E$5,前期规划!$Y$8:$BB$8,0))&gt;=INDEX(前期规划!$G$17:$K$17,MATCH($B$163,前期规划!$G$10:$K$10,0)),INDEX(前期规划!$G$17:$K$17,MATCH($B$163,前期规划!$G$10:$K$10,0))-SUM(F171:$J171),
INDEX(前期规划!$Y$11:$BB$53,MATCH(节奏预期!$B171,前期规划!$Q$11:$Q$53,0),MATCH(节奏预期!$B$163&amp;节奏预期!E$5,前期规划!$Y$8:$BB$8,0))))</f>
        <v>0</v>
      </c>
      <c r="F171" s="97">
        <f>IF(SUM(G171:$J171)&gt;=INDEX(前期规划!$G$17:$K$17,MATCH($B$163,前期规划!$G$10:$K$10,0)),0,
IF(SUM(G171:$J171)+INDEX(前期规划!$Y$11:$BB$53,MATCH(节奏预期!$B171,前期规划!$Q$11:$Q$53,0),MATCH(节奏预期!$B$163&amp;节奏预期!F$5,前期规划!$Y$8:$BB$8,0))&gt;=INDEX(前期规划!$G$17:$K$17,MATCH($B$163,前期规划!$G$10:$K$10,0)),INDEX(前期规划!$G$17:$K$17,MATCH($B$163,前期规划!$G$10:$K$10,0))-SUM(G171:$J171),
INDEX(前期规划!$Y$11:$BB$53,MATCH(节奏预期!$B171,前期规划!$Q$11:$Q$53,0),MATCH(节奏预期!$B$163&amp;节奏预期!F$5,前期规划!$Y$8:$BB$8,0))))</f>
        <v>0</v>
      </c>
      <c r="G171" s="97">
        <f>IF(SUM(H171:$J171)&gt;=INDEX(前期规划!$G$17:$K$17,MATCH($B$163,前期规划!$G$10:$K$10,0)),0,
IF(SUM(H171:$J171)+INDEX(前期规划!$Y$11:$BB$53,MATCH(节奏预期!$B171,前期规划!$Q$11:$Q$53,0),MATCH(节奏预期!$B$163&amp;节奏预期!G$5,前期规划!$Y$8:$BB$8,0))&gt;=INDEX(前期规划!$G$17:$K$17,MATCH($B$163,前期规划!$G$10:$K$10,0)),INDEX(前期规划!$G$17:$K$17,MATCH($B$163,前期规划!$G$10:$K$10,0))-SUM(H171:$J171),
INDEX(前期规划!$Y$11:$BB$53,MATCH(节奏预期!$B171,前期规划!$Q$11:$Q$53,0),MATCH(节奏预期!$B$163&amp;节奏预期!G$5,前期规划!$Y$8:$BB$8,0))))</f>
        <v>0</v>
      </c>
      <c r="H171" s="97">
        <f>IF(SUM(I171:$J171)&gt;=INDEX(前期规划!$G$17:$K$17,MATCH($B$163,前期规划!$G$10:$K$10,0)),0,
IF(SUM(I171:$J171)+INDEX(前期规划!$Y$11:$BB$53,MATCH(节奏预期!$B171,前期规划!$Q$11:$Q$53,0),MATCH(节奏预期!$B$163&amp;节奏预期!H$5,前期规划!$Y$8:$BB$8,0))&gt;=INDEX(前期规划!$G$17:$K$17,MATCH($B$163,前期规划!$G$10:$K$10,0)),INDEX(前期规划!$G$17:$K$17,MATCH($B$163,前期规划!$G$10:$K$10,0))-SUM(I171:$J171),
INDEX(前期规划!$Y$11:$BB$53,MATCH(节奏预期!$B171,前期规划!$Q$11:$Q$53,0),MATCH(节奏预期!$B$163&amp;节奏预期!H$5,前期规划!$Y$8:$BB$8,0))))</f>
        <v>0</v>
      </c>
      <c r="I171" s="97">
        <f>IF(SUM(J171:$J171)&gt;=INDEX(前期规划!$G$17:$K$17,MATCH($B$163,前期规划!$G$10:$K$10,0)),0,
IF(SUM(J171:$J171)+INDEX(前期规划!$Y$11:$BB$53,MATCH(节奏预期!$B171,前期规划!$Q$11:$Q$53,0),MATCH(节奏预期!$B$163&amp;节奏预期!I$5,前期规划!$Y$8:$BB$8,0))&gt;=INDEX(前期规划!$G$17:$K$17,MATCH($B$163,前期规划!$G$10:$K$10,0)),INDEX(前期规划!$G$17:$K$17,MATCH($B$163,前期规划!$G$10:$K$10,0))-SUM(J171:$J171),
INDEX(前期规划!$Y$11:$BB$53,MATCH(节奏预期!$B171,前期规划!$Q$11:$Q$53,0),MATCH(节奏预期!$B$163&amp;节奏预期!I$5,前期规划!$Y$8:$BB$8,0))))</f>
        <v>40</v>
      </c>
      <c r="J171" s="97">
        <f>INDEX(前期规划!$Y$11:$BB$53,MATCH(节奏预期!$B171,前期规划!$Q$11:$Q$53,0),MATCH(节奏预期!$B$163&amp;节奏预期!J$5,前期规划!$Y$8:$BB$8,0))</f>
        <v>0</v>
      </c>
      <c r="K171" s="24">
        <f>MIN(求节点(装备产销验证!$B$6:$B$165,装备产销验证!CU$6:CU$165,$D171)/40/IF(RIGHT(K$5,1)="+",1,(MAX(W$6:W171)+1)),1)</f>
        <v>0.7703622662825893</v>
      </c>
      <c r="L171" s="24">
        <f>MIN(求节点(装备产销验证!$B$6:$B$165,装备产销验证!CV$6:CV$165,$D171)/40/IF(RIGHT(L$5,1)="+",1,(MAX(X$6:X171)+1)),1)</f>
        <v>1</v>
      </c>
      <c r="M171" s="24">
        <f>MIN(求节点(装备产销验证!$B$6:$B$165,装备产销验证!CW$6:CW$165,$D171)/40/IF(RIGHT(M$5,1)="+",1,(MAX(Y$6:Y171)+1)),1)</f>
        <v>0.91151835278114191</v>
      </c>
      <c r="N171" s="24">
        <f>MIN(求节点(装备产销验证!$B$6:$B$165,装备产销验证!CX$6:CX$165,$D171)/40/IF(RIGHT(N$5,1)="+",1,(MAX(Z$6:Z171)+1)),1)</f>
        <v>1</v>
      </c>
      <c r="O171" s="24">
        <f>MIN(求节点(装备产销验证!$B$6:$B$165,装备产销验证!CY$6:CY$165,$D171)/40/IF(RIGHT(O$5,1)="+",1,(MAX(AA$6:AA171)+1)),1)</f>
        <v>0.35840834981029762</v>
      </c>
      <c r="P171" s="24">
        <f>MIN(求节点(装备产销验证!$B$6:$B$165,装备产销验证!CZ$6:CZ$165,$D171)/40/IF(RIGHT(P$5,1)="+",1,(MAX(AB$6:AB171)+1)),1)</f>
        <v>0.52591838391045043</v>
      </c>
      <c r="Q171" s="137">
        <f>IF(E171=0,0,MIN(INDEX(前期规划!$C$48:$C$53,MATCH(Q$5,前期规划!$B$48:$B$53,0)),INDEX(前期规划!$BC$11:$BG$53,MATCH($B171,前期规划!$Q$11:$Q$53,0),MATCH(节奏预期!$B$163,前期规划!$BC$10:$BG$10,0))))</f>
        <v>0</v>
      </c>
      <c r="R171" s="137">
        <f>IF(F171=0,0,MIN(INDEX(前期规划!$C$48:$C$53,MATCH(R$5,前期规划!$B$48:$B$53,0)),INDEX(前期规划!$BC$11:$BG$53,MATCH($B171,前期规划!$Q$11:$Q$53,0),MATCH(节奏预期!$B$163,前期规划!$BC$10:$BG$10,0))))</f>
        <v>0</v>
      </c>
      <c r="S171" s="137">
        <f>IF(G171=0,0,MIN(INDEX(前期规划!$C$48:$C$53,MATCH(S$5,前期规划!$B$48:$B$53,0)),INDEX(前期规划!$BC$11:$BG$53,MATCH($B171,前期规划!$Q$11:$Q$53,0),MATCH(节奏预期!$B$163,前期规划!$BC$10:$BG$10,0))))</f>
        <v>0</v>
      </c>
      <c r="T171" s="137">
        <f>IF(H171=0,0,MIN(INDEX(前期规划!$C$48:$C$53,MATCH(T$5,前期规划!$B$48:$B$53,0)),INDEX(前期规划!$BC$11:$BG$53,MATCH($B171,前期规划!$Q$11:$Q$53,0),MATCH(节奏预期!$B$163,前期规划!$BC$10:$BG$10,0))))</f>
        <v>0</v>
      </c>
      <c r="U171" s="137">
        <f>IF(I171=0,0,MIN(INDEX(前期规划!$C$48:$C$53,MATCH(U$5,前期规划!$B$48:$B$53,0)),INDEX(前期规划!$BC$11:$BG$53,MATCH($B171,前期规划!$Q$11:$Q$53,0),MATCH(节奏预期!$B$163,前期规划!$BC$10:$BG$10,0))))</f>
        <v>80</v>
      </c>
      <c r="V171" s="137">
        <f>IF(J171=0,0,MIN(INDEX(前期规划!$C$48:$C$53,MATCH(V$5,前期规划!$B$48:$B$53,0)),INDEX(前期规划!$BC$11:$BG$53,MATCH($B171,前期规划!$Q$11:$Q$53,0),MATCH(节奏预期!$B$163,前期规划!$BC$10:$BG$10,0))))</f>
        <v>0</v>
      </c>
      <c r="W171" s="109">
        <f>IF(Q171=0,0,IF(Q171&gt;MAX(装备突破!D$6:D$22),MAX(装备突破!D$6:D$22),IF(Q171=0,0,IF(Q171&lt;装备突破!D$6,0,IFERROR(MATCH(Q171,装备突破!D$6:D$22,0)-1,MATCH(Q171,装备突破!D$6:D$22,1))))))</f>
        <v>0</v>
      </c>
      <c r="X171" s="109">
        <f>IF(R171=0,0,IF(R171&gt;MAX(装备突破!E$6:E$22),MAX(装备突破!E$6:E$22),IF(R171=0,0,IF(R171&lt;装备突破!E$6,0,IFERROR(MATCH(R171,装备突破!E$6:E$22,0)-1,MATCH(R171,装备突破!E$6:E$22,1))))))</f>
        <v>0</v>
      </c>
      <c r="Y171" s="109">
        <f>IF(S171=0,0,IF(S171&gt;MAX(装备突破!F$6:F$22),MAX(装备突破!F$6:F$22),IF(S171=0,0,IF(S171&lt;装备突破!F$6,0,IFERROR(MATCH(S171,装备突破!F$6:F$22,0)-1,MATCH(S171,装备突破!F$6:F$22,1))))))</f>
        <v>0</v>
      </c>
      <c r="Z171" s="109">
        <f>IF(T171=0,0,IF(T171&gt;MAX(装备突破!G$6:G$22),MAX(装备突破!G$6:G$22),IF(T171=0,0,IF(T171&lt;装备突破!G$6,0,IFERROR(MATCH(T171,装备突破!G$6:G$22,0)-1,MATCH(T171,装备突破!G$6:G$22,1))))))</f>
        <v>0</v>
      </c>
      <c r="AA171" s="109">
        <f>IF(U171=0,0,IF(U171&gt;MAX(装备突破!H$6:H$22),MAX(装备突破!H$6:H$22),IF(U171=0,0,IF(U171&lt;装备突破!H$6,0,IFERROR(MATCH(U171,装备突破!H$6:H$22,0)-1,MATCH(U171,装备突破!H$6:H$22,1))))))</f>
        <v>7</v>
      </c>
      <c r="AB171" s="109">
        <f>IF(V171=0,0,IF(V171&gt;MAX(装备突破!I$6:I$22),MAX(装备突破!I$6:I$22),IF(V171=0,0,IF(V171&lt;装备突破!I$6,0,IFERROR(MATCH(V171,装备突破!I$6:I$22,0)-1,MATCH(V171,装备突破!I$6:I$22,1))))))</f>
        <v>0</v>
      </c>
    </row>
    <row r="172" spans="1:28" x14ac:dyDescent="0.15">
      <c r="A172" s="34">
        <v>10</v>
      </c>
      <c r="B172" s="76">
        <f t="shared" si="12"/>
        <v>210</v>
      </c>
      <c r="C172" s="70">
        <f t="shared" si="13"/>
        <v>30</v>
      </c>
      <c r="D172" s="97">
        <f>求节点(节奏总纲!$T$4:$T$163,节奏总纲!$O$4:$O$163,B172)</f>
        <v>96.190942965578103</v>
      </c>
      <c r="E172" s="97">
        <f>IF(SUM(F172:$J172)&gt;=INDEX(前期规划!$G$17:$K$17,MATCH($B$163,前期规划!$G$10:$K$10,0)),0,
IF(SUM(F172:$J172)+INDEX(前期规划!$Y$11:$BB$53,MATCH(节奏预期!$B172,前期规划!$Q$11:$Q$53,0),MATCH(节奏预期!$B$163&amp;节奏预期!E$5,前期规划!$Y$8:$BB$8,0))&gt;=INDEX(前期规划!$G$17:$K$17,MATCH($B$163,前期规划!$G$10:$K$10,0)),INDEX(前期规划!$G$17:$K$17,MATCH($B$163,前期规划!$G$10:$K$10,0))-SUM(F172:$J172),
INDEX(前期规划!$Y$11:$BB$53,MATCH(节奏预期!$B172,前期规划!$Q$11:$Q$53,0),MATCH(节奏预期!$B$163&amp;节奏预期!E$5,前期规划!$Y$8:$BB$8,0))))</f>
        <v>0</v>
      </c>
      <c r="F172" s="97">
        <f>IF(SUM(G172:$J172)&gt;=INDEX(前期规划!$G$17:$K$17,MATCH($B$163,前期规划!$G$10:$K$10,0)),0,
IF(SUM(G172:$J172)+INDEX(前期规划!$Y$11:$BB$53,MATCH(节奏预期!$B172,前期规划!$Q$11:$Q$53,0),MATCH(节奏预期!$B$163&amp;节奏预期!F$5,前期规划!$Y$8:$BB$8,0))&gt;=INDEX(前期规划!$G$17:$K$17,MATCH($B$163,前期规划!$G$10:$K$10,0)),INDEX(前期规划!$G$17:$K$17,MATCH($B$163,前期规划!$G$10:$K$10,0))-SUM(G172:$J172),
INDEX(前期规划!$Y$11:$BB$53,MATCH(节奏预期!$B172,前期规划!$Q$11:$Q$53,0),MATCH(节奏预期!$B$163&amp;节奏预期!F$5,前期规划!$Y$8:$BB$8,0))))</f>
        <v>0</v>
      </c>
      <c r="G172" s="97">
        <f>IF(SUM(H172:$J172)&gt;=INDEX(前期规划!$G$17:$K$17,MATCH($B$163,前期规划!$G$10:$K$10,0)),0,
IF(SUM(H172:$J172)+INDEX(前期规划!$Y$11:$BB$53,MATCH(节奏预期!$B172,前期规划!$Q$11:$Q$53,0),MATCH(节奏预期!$B$163&amp;节奏预期!G$5,前期规划!$Y$8:$BB$8,0))&gt;=INDEX(前期规划!$G$17:$K$17,MATCH($B$163,前期规划!$G$10:$K$10,0)),INDEX(前期规划!$G$17:$K$17,MATCH($B$163,前期规划!$G$10:$K$10,0))-SUM(H172:$J172),
INDEX(前期规划!$Y$11:$BB$53,MATCH(节奏预期!$B172,前期规划!$Q$11:$Q$53,0),MATCH(节奏预期!$B$163&amp;节奏预期!G$5,前期规划!$Y$8:$BB$8,0))))</f>
        <v>0</v>
      </c>
      <c r="H172" s="97">
        <f>IF(SUM(I172:$J172)&gt;=INDEX(前期规划!$G$17:$K$17,MATCH($B$163,前期规划!$G$10:$K$10,0)),0,
IF(SUM(I172:$J172)+INDEX(前期规划!$Y$11:$BB$53,MATCH(节奏预期!$B172,前期规划!$Q$11:$Q$53,0),MATCH(节奏预期!$B$163&amp;节奏预期!H$5,前期规划!$Y$8:$BB$8,0))&gt;=INDEX(前期规划!$G$17:$K$17,MATCH($B$163,前期规划!$G$10:$K$10,0)),INDEX(前期规划!$G$17:$K$17,MATCH($B$163,前期规划!$G$10:$K$10,0))-SUM(I172:$J172),
INDEX(前期规划!$Y$11:$BB$53,MATCH(节奏预期!$B172,前期规划!$Q$11:$Q$53,0),MATCH(节奏预期!$B$163&amp;节奏预期!H$5,前期规划!$Y$8:$BB$8,0))))</f>
        <v>0</v>
      </c>
      <c r="I172" s="97">
        <f>IF(SUM(J172:$J172)&gt;=INDEX(前期规划!$G$17:$K$17,MATCH($B$163,前期规划!$G$10:$K$10,0)),0,
IF(SUM(J172:$J172)+INDEX(前期规划!$Y$11:$BB$53,MATCH(节奏预期!$B172,前期规划!$Q$11:$Q$53,0),MATCH(节奏预期!$B$163&amp;节奏预期!I$5,前期规划!$Y$8:$BB$8,0))&gt;=INDEX(前期规划!$G$17:$K$17,MATCH($B$163,前期规划!$G$10:$K$10,0)),INDEX(前期规划!$G$17:$K$17,MATCH($B$163,前期规划!$G$10:$K$10,0))-SUM(J172:$J172),
INDEX(前期规划!$Y$11:$BB$53,MATCH(节奏预期!$B172,前期规划!$Q$11:$Q$53,0),MATCH(节奏预期!$B$163&amp;节奏预期!I$5,前期规划!$Y$8:$BB$8,0))))</f>
        <v>34.545454545454547</v>
      </c>
      <c r="J172" s="97">
        <f>INDEX(前期规划!$Y$11:$BB$53,MATCH(节奏预期!$B172,前期规划!$Q$11:$Q$53,0),MATCH(节奏预期!$B$163&amp;节奏预期!J$5,前期规划!$Y$8:$BB$8,0))</f>
        <v>5.454545454545455</v>
      </c>
      <c r="K172" s="24">
        <f>MIN(求节点(装备产销验证!$B$6:$B$165,装备产销验证!CU$6:CU$165,$D172)/40/IF(RIGHT(K$5,1)="+",1,(MAX(W$6:W172)+1)),1)</f>
        <v>0.7703622662825893</v>
      </c>
      <c r="L172" s="24">
        <f>MIN(求节点(装备产销验证!$B$6:$B$165,装备产销验证!CV$6:CV$165,$D172)/40/IF(RIGHT(L$5,1)="+",1,(MAX(X$6:X172)+1)),1)</f>
        <v>1</v>
      </c>
      <c r="M172" s="24">
        <f>MIN(求节点(装备产销验证!$B$6:$B$165,装备产销验证!CW$6:CW$165,$D172)/40/IF(RIGHT(M$5,1)="+",1,(MAX(Y$6:Y172)+1)),1)</f>
        <v>1</v>
      </c>
      <c r="N172" s="24">
        <f>MIN(求节点(装备产销验证!$B$6:$B$165,装备产销验证!CX$6:CX$165,$D172)/40/IF(RIGHT(N$5,1)="+",1,(MAX(Z$6:Z172)+1)),1)</f>
        <v>1</v>
      </c>
      <c r="O172" s="24">
        <f>MIN(求节点(装备产销验证!$B$6:$B$165,装备产销验证!CY$6:CY$165,$D172)/40/IF(RIGHT(O$5,1)="+",1,(MAX(AA$6:AA172)+1)),1)</f>
        <v>0.44239620251268974</v>
      </c>
      <c r="P172" s="24">
        <f>MIN(求节点(装备产销验证!$B$6:$B$165,装备产销验证!CZ$6:CZ$165,$D172)/40/IF(RIGHT(P$5,1)="+",1,(MAX(AB$6:AB172)+1)),1)</f>
        <v>0.70713139726882146</v>
      </c>
      <c r="Q172" s="137">
        <f>IF(E172=0,0,MIN(INDEX(前期规划!$C$48:$C$53,MATCH(Q$5,前期规划!$B$48:$B$53,0)),INDEX(前期规划!$BC$11:$BG$53,MATCH($B172,前期规划!$Q$11:$Q$53,0),MATCH(节奏预期!$B$163,前期规划!$BC$10:$BG$10,0))))</f>
        <v>0</v>
      </c>
      <c r="R172" s="137">
        <f>IF(F172=0,0,MIN(INDEX(前期规划!$C$48:$C$53,MATCH(R$5,前期规划!$B$48:$B$53,0)),INDEX(前期规划!$BC$11:$BG$53,MATCH($B172,前期规划!$Q$11:$Q$53,0),MATCH(节奏预期!$B$163,前期规划!$BC$10:$BG$10,0))))</f>
        <v>0</v>
      </c>
      <c r="S172" s="137">
        <f>IF(G172=0,0,MIN(INDEX(前期规划!$C$48:$C$53,MATCH(S$5,前期规划!$B$48:$B$53,0)),INDEX(前期规划!$BC$11:$BG$53,MATCH($B172,前期规划!$Q$11:$Q$53,0),MATCH(节奏预期!$B$163,前期规划!$BC$10:$BG$10,0))))</f>
        <v>0</v>
      </c>
      <c r="T172" s="137">
        <f>IF(H172=0,0,MIN(INDEX(前期规划!$C$48:$C$53,MATCH(T$5,前期规划!$B$48:$B$53,0)),INDEX(前期规划!$BC$11:$BG$53,MATCH($B172,前期规划!$Q$11:$Q$53,0),MATCH(节奏预期!$B$163,前期规划!$BC$10:$BG$10,0))))</f>
        <v>0</v>
      </c>
      <c r="U172" s="137">
        <f>IF(I172=0,0,MIN(INDEX(前期规划!$C$48:$C$53,MATCH(U$5,前期规划!$B$48:$B$53,0)),INDEX(前期规划!$BC$11:$BG$53,MATCH($B172,前期规划!$Q$11:$Q$53,0),MATCH(节奏预期!$B$163,前期规划!$BC$10:$BG$10,0))))</f>
        <v>80</v>
      </c>
      <c r="V172" s="137">
        <f>IF(J172=0,0,MIN(INDEX(前期规划!$C$48:$C$53,MATCH(V$5,前期规划!$B$48:$B$53,0)),INDEX(前期规划!$BC$11:$BG$53,MATCH($B172,前期规划!$Q$11:$Q$53,0),MATCH(节奏预期!$B$163,前期规划!$BC$10:$BG$10,0))))</f>
        <v>80</v>
      </c>
      <c r="W172" s="109">
        <f>IF(Q172=0,0,IF(Q172&gt;MAX(装备突破!D$6:D$22),MAX(装备突破!D$6:D$22),IF(Q172=0,0,IF(Q172&lt;装备突破!D$6,0,IFERROR(MATCH(Q172,装备突破!D$6:D$22,0)-1,MATCH(Q172,装备突破!D$6:D$22,1))))))</f>
        <v>0</v>
      </c>
      <c r="X172" s="109">
        <f>IF(R172=0,0,IF(R172&gt;MAX(装备突破!E$6:E$22),MAX(装备突破!E$6:E$22),IF(R172=0,0,IF(R172&lt;装备突破!E$6,0,IFERROR(MATCH(R172,装备突破!E$6:E$22,0)-1,MATCH(R172,装备突破!E$6:E$22,1))))))</f>
        <v>0</v>
      </c>
      <c r="Y172" s="109">
        <f>IF(S172=0,0,IF(S172&gt;MAX(装备突破!F$6:F$22),MAX(装备突破!F$6:F$22),IF(S172=0,0,IF(S172&lt;装备突破!F$6,0,IFERROR(MATCH(S172,装备突破!F$6:F$22,0)-1,MATCH(S172,装备突破!F$6:F$22,1))))))</f>
        <v>0</v>
      </c>
      <c r="Z172" s="109">
        <f>IF(T172=0,0,IF(T172&gt;MAX(装备突破!G$6:G$22),MAX(装备突破!G$6:G$22),IF(T172=0,0,IF(T172&lt;装备突破!G$6,0,IFERROR(MATCH(T172,装备突破!G$6:G$22,0)-1,MATCH(T172,装备突破!G$6:G$22,1))))))</f>
        <v>0</v>
      </c>
      <c r="AA172" s="109">
        <f>IF(U172=0,0,IF(U172&gt;MAX(装备突破!H$6:H$22),MAX(装备突破!H$6:H$22),IF(U172=0,0,IF(U172&lt;装备突破!H$6,0,IFERROR(MATCH(U172,装备突破!H$6:H$22,0)-1,MATCH(U172,装备突破!H$6:H$22,1))))))</f>
        <v>7</v>
      </c>
      <c r="AB172" s="109">
        <f>IF(V172=0,0,IF(V172&gt;MAX(装备突破!I$6:I$22),MAX(装备突破!I$6:I$22),IF(V172=0,0,IF(V172&lt;装备突破!I$6,0,IFERROR(MATCH(V172,装备突破!I$6:I$22,0)-1,MATCH(V172,装备突破!I$6:I$22,1))))))</f>
        <v>7</v>
      </c>
    </row>
    <row r="173" spans="1:28" x14ac:dyDescent="0.15">
      <c r="A173" s="34">
        <v>11</v>
      </c>
      <c r="B173" s="76">
        <f t="shared" si="12"/>
        <v>240</v>
      </c>
      <c r="C173" s="70">
        <f t="shared" si="13"/>
        <v>30</v>
      </c>
      <c r="D173" s="97">
        <f>求节点(节奏总纲!$T$4:$T$163,节奏总纲!$O$4:$O$163,B173)</f>
        <v>97.955584586719908</v>
      </c>
      <c r="E173" s="97">
        <f>IF(SUM(F173:$J173)&gt;=INDEX(前期规划!$G$17:$K$17,MATCH($B$163,前期规划!$G$10:$K$10,0)),0,
IF(SUM(F173:$J173)+INDEX(前期规划!$Y$11:$BB$53,MATCH(节奏预期!$B173,前期规划!$Q$11:$Q$53,0),MATCH(节奏预期!$B$163&amp;节奏预期!E$5,前期规划!$Y$8:$BB$8,0))&gt;=INDEX(前期规划!$G$17:$K$17,MATCH($B$163,前期规划!$G$10:$K$10,0)),INDEX(前期规划!$G$17:$K$17,MATCH($B$163,前期规划!$G$10:$K$10,0))-SUM(F173:$J173),
INDEX(前期规划!$Y$11:$BB$53,MATCH(节奏预期!$B173,前期规划!$Q$11:$Q$53,0),MATCH(节奏预期!$B$163&amp;节奏预期!E$5,前期规划!$Y$8:$BB$8,0))))</f>
        <v>0</v>
      </c>
      <c r="F173" s="97">
        <f>IF(SUM(G173:$J173)&gt;=INDEX(前期规划!$G$17:$K$17,MATCH($B$163,前期规划!$G$10:$K$10,0)),0,
IF(SUM(G173:$J173)+INDEX(前期规划!$Y$11:$BB$53,MATCH(节奏预期!$B173,前期规划!$Q$11:$Q$53,0),MATCH(节奏预期!$B$163&amp;节奏预期!F$5,前期规划!$Y$8:$BB$8,0))&gt;=INDEX(前期规划!$G$17:$K$17,MATCH($B$163,前期规划!$G$10:$K$10,0)),INDEX(前期规划!$G$17:$K$17,MATCH($B$163,前期规划!$G$10:$K$10,0))-SUM(G173:$J173),
INDEX(前期规划!$Y$11:$BB$53,MATCH(节奏预期!$B173,前期规划!$Q$11:$Q$53,0),MATCH(节奏预期!$B$163&amp;节奏预期!F$5,前期规划!$Y$8:$BB$8,0))))</f>
        <v>0</v>
      </c>
      <c r="G173" s="97">
        <f>IF(SUM(H173:$J173)&gt;=INDEX(前期规划!$G$17:$K$17,MATCH($B$163,前期规划!$G$10:$K$10,0)),0,
IF(SUM(H173:$J173)+INDEX(前期规划!$Y$11:$BB$53,MATCH(节奏预期!$B173,前期规划!$Q$11:$Q$53,0),MATCH(节奏预期!$B$163&amp;节奏预期!G$5,前期规划!$Y$8:$BB$8,0))&gt;=INDEX(前期规划!$G$17:$K$17,MATCH($B$163,前期规划!$G$10:$K$10,0)),INDEX(前期规划!$G$17:$K$17,MATCH($B$163,前期规划!$G$10:$K$10,0))-SUM(H173:$J173),
INDEX(前期规划!$Y$11:$BB$53,MATCH(节奏预期!$B173,前期规划!$Q$11:$Q$53,0),MATCH(节奏预期!$B$163&amp;节奏预期!G$5,前期规划!$Y$8:$BB$8,0))))</f>
        <v>0</v>
      </c>
      <c r="H173" s="97">
        <f>IF(SUM(I173:$J173)&gt;=INDEX(前期规划!$G$17:$K$17,MATCH($B$163,前期规划!$G$10:$K$10,0)),0,
IF(SUM(I173:$J173)+INDEX(前期规划!$Y$11:$BB$53,MATCH(节奏预期!$B173,前期规划!$Q$11:$Q$53,0),MATCH(节奏预期!$B$163&amp;节奏预期!H$5,前期规划!$Y$8:$BB$8,0))&gt;=INDEX(前期规划!$G$17:$K$17,MATCH($B$163,前期规划!$G$10:$K$10,0)),INDEX(前期规划!$G$17:$K$17,MATCH($B$163,前期规划!$G$10:$K$10,0))-SUM(I173:$J173),
INDEX(前期规划!$Y$11:$BB$53,MATCH(节奏预期!$B173,前期规划!$Q$11:$Q$53,0),MATCH(节奏预期!$B$163&amp;节奏预期!H$5,前期规划!$Y$8:$BB$8,0))))</f>
        <v>0</v>
      </c>
      <c r="I173" s="97">
        <f>IF(SUM(J173:$J173)&gt;=INDEX(前期规划!$G$17:$K$17,MATCH($B$163,前期规划!$G$10:$K$10,0)),0,
IF(SUM(J173:$J173)+INDEX(前期规划!$Y$11:$BB$53,MATCH(节奏预期!$B173,前期规划!$Q$11:$Q$53,0),MATCH(节奏预期!$B$163&amp;节奏预期!I$5,前期规划!$Y$8:$BB$8,0))&gt;=INDEX(前期规划!$G$17:$K$17,MATCH($B$163,前期规划!$G$10:$K$10,0)),INDEX(前期规划!$G$17:$K$17,MATCH($B$163,前期规划!$G$10:$K$10,0))-SUM(J173:$J173),
INDEX(前期规划!$Y$11:$BB$53,MATCH(节奏预期!$B173,前期规划!$Q$11:$Q$53,0),MATCH(节奏预期!$B$163&amp;节奏预期!I$5,前期规划!$Y$8:$BB$8,0))))</f>
        <v>29.09090909090909</v>
      </c>
      <c r="J173" s="97">
        <f>INDEX(前期规划!$Y$11:$BB$53,MATCH(节奏预期!$B173,前期规划!$Q$11:$Q$53,0),MATCH(节奏预期!$B$163&amp;节奏预期!J$5,前期规划!$Y$8:$BB$8,0))</f>
        <v>10.90909090909091</v>
      </c>
      <c r="K173" s="24">
        <f>MIN(求节点(装备产销验证!$B$6:$B$165,装备产销验证!CU$6:CU$165,$D173)/40/IF(RIGHT(K$5,1)="+",1,(MAX(W$6:W173)+1)),1)</f>
        <v>0.7703622662825893</v>
      </c>
      <c r="L173" s="24">
        <f>MIN(求节点(装备产销验证!$B$6:$B$165,装备产销验证!CV$6:CV$165,$D173)/40/IF(RIGHT(L$5,1)="+",1,(MAX(X$6:X173)+1)),1)</f>
        <v>1</v>
      </c>
      <c r="M173" s="24">
        <f>MIN(求节点(装备产销验证!$B$6:$B$165,装备产销验证!CW$6:CW$165,$D173)/40/IF(RIGHT(M$5,1)="+",1,(MAX(Y$6:Y173)+1)),1)</f>
        <v>1</v>
      </c>
      <c r="N173" s="24">
        <f>MIN(求节点(装备产销验证!$B$6:$B$165,装备产销验证!CX$6:CX$165,$D173)/40/IF(RIGHT(N$5,1)="+",1,(MAX(Z$6:Z173)+1)),1)</f>
        <v>1</v>
      </c>
      <c r="O173" s="24">
        <f>MIN(求节点(装备产销验证!$B$6:$B$165,装备产销验证!CY$6:CY$165,$D173)/40/IF(RIGHT(O$5,1)="+",1,(MAX(AA$6:AA173)+1)),1)</f>
        <v>0.52410953950293471</v>
      </c>
      <c r="P173" s="24">
        <f>MIN(求节点(装备产销验证!$B$6:$B$165,装备产销验证!CZ$6:CZ$165,$D173)/40/IF(RIGHT(P$5,1)="+",1,(MAX(AB$6:AB173)+1)),1)</f>
        <v>0.88324893090450607</v>
      </c>
      <c r="Q173" s="137">
        <f>IF(E173=0,0,MIN(INDEX(前期规划!$C$48:$C$53,MATCH(Q$5,前期规划!$B$48:$B$53,0)),INDEX(前期规划!$BC$11:$BG$53,MATCH($B173,前期规划!$Q$11:$Q$53,0),MATCH(节奏预期!$B$163,前期规划!$BC$10:$BG$10,0))))</f>
        <v>0</v>
      </c>
      <c r="R173" s="137">
        <f>IF(F173=0,0,MIN(INDEX(前期规划!$C$48:$C$53,MATCH(R$5,前期规划!$B$48:$B$53,0)),INDEX(前期规划!$BC$11:$BG$53,MATCH($B173,前期规划!$Q$11:$Q$53,0),MATCH(节奏预期!$B$163,前期规划!$BC$10:$BG$10,0))))</f>
        <v>0</v>
      </c>
      <c r="S173" s="137">
        <f>IF(G173=0,0,MIN(INDEX(前期规划!$C$48:$C$53,MATCH(S$5,前期规划!$B$48:$B$53,0)),INDEX(前期规划!$BC$11:$BG$53,MATCH($B173,前期规划!$Q$11:$Q$53,0),MATCH(节奏预期!$B$163,前期规划!$BC$10:$BG$10,0))))</f>
        <v>0</v>
      </c>
      <c r="T173" s="137">
        <f>IF(H173=0,0,MIN(INDEX(前期规划!$C$48:$C$53,MATCH(T$5,前期规划!$B$48:$B$53,0)),INDEX(前期规划!$BC$11:$BG$53,MATCH($B173,前期规划!$Q$11:$Q$53,0),MATCH(节奏预期!$B$163,前期规划!$BC$10:$BG$10,0))))</f>
        <v>0</v>
      </c>
      <c r="U173" s="137">
        <f>IF(I173=0,0,MIN(INDEX(前期规划!$C$48:$C$53,MATCH(U$5,前期规划!$B$48:$B$53,0)),INDEX(前期规划!$BC$11:$BG$53,MATCH($B173,前期规划!$Q$11:$Q$53,0),MATCH(节奏预期!$B$163,前期规划!$BC$10:$BG$10,0))))</f>
        <v>80</v>
      </c>
      <c r="V173" s="137">
        <f>IF(J173=0,0,MIN(INDEX(前期规划!$C$48:$C$53,MATCH(V$5,前期规划!$B$48:$B$53,0)),INDEX(前期规划!$BC$11:$BG$53,MATCH($B173,前期规划!$Q$11:$Q$53,0),MATCH(节奏预期!$B$163,前期规划!$BC$10:$BG$10,0))))</f>
        <v>80</v>
      </c>
      <c r="W173" s="109">
        <f>IF(Q173=0,0,IF(Q173&gt;MAX(装备突破!D$6:D$22),MAX(装备突破!D$6:D$22),IF(Q173=0,0,IF(Q173&lt;装备突破!D$6,0,IFERROR(MATCH(Q173,装备突破!D$6:D$22,0)-1,MATCH(Q173,装备突破!D$6:D$22,1))))))</f>
        <v>0</v>
      </c>
      <c r="X173" s="109">
        <f>IF(R173=0,0,IF(R173&gt;MAX(装备突破!E$6:E$22),MAX(装备突破!E$6:E$22),IF(R173=0,0,IF(R173&lt;装备突破!E$6,0,IFERROR(MATCH(R173,装备突破!E$6:E$22,0)-1,MATCH(R173,装备突破!E$6:E$22,1))))))</f>
        <v>0</v>
      </c>
      <c r="Y173" s="109">
        <f>IF(S173=0,0,IF(S173&gt;MAX(装备突破!F$6:F$22),MAX(装备突破!F$6:F$22),IF(S173=0,0,IF(S173&lt;装备突破!F$6,0,IFERROR(MATCH(S173,装备突破!F$6:F$22,0)-1,MATCH(S173,装备突破!F$6:F$22,1))))))</f>
        <v>0</v>
      </c>
      <c r="Z173" s="109">
        <f>IF(T173=0,0,IF(T173&gt;MAX(装备突破!G$6:G$22),MAX(装备突破!G$6:G$22),IF(T173=0,0,IF(T173&lt;装备突破!G$6,0,IFERROR(MATCH(T173,装备突破!G$6:G$22,0)-1,MATCH(T173,装备突破!G$6:G$22,1))))))</f>
        <v>0</v>
      </c>
      <c r="AA173" s="109">
        <f>IF(U173=0,0,IF(U173&gt;MAX(装备突破!H$6:H$22),MAX(装备突破!H$6:H$22),IF(U173=0,0,IF(U173&lt;装备突破!H$6,0,IFERROR(MATCH(U173,装备突破!H$6:H$22,0)-1,MATCH(U173,装备突破!H$6:H$22,1))))))</f>
        <v>7</v>
      </c>
      <c r="AB173" s="109">
        <f>IF(V173=0,0,IF(V173&gt;MAX(装备突破!I$6:I$22),MAX(装备突破!I$6:I$22),IF(V173=0,0,IF(V173&lt;装备突破!I$6,0,IFERROR(MATCH(V173,装备突破!I$6:I$22,0)-1,MATCH(V173,装备突破!I$6:I$22,1))))))</f>
        <v>7</v>
      </c>
    </row>
    <row r="174" spans="1:28" x14ac:dyDescent="0.15">
      <c r="A174" s="34">
        <v>12</v>
      </c>
      <c r="B174" s="76">
        <f t="shared" si="12"/>
        <v>270</v>
      </c>
      <c r="C174" s="70">
        <f t="shared" si="13"/>
        <v>30</v>
      </c>
      <c r="D174" s="97">
        <f>求节点(节奏总纲!$T$4:$T$163,节奏总纲!$O$4:$O$163,B174)</f>
        <v>99.721869727346999</v>
      </c>
      <c r="E174" s="97">
        <f>IF(SUM(F174:$J174)&gt;=INDEX(前期规划!$G$17:$K$17,MATCH($B$163,前期规划!$G$10:$K$10,0)),0,
IF(SUM(F174:$J174)+INDEX(前期规划!$Y$11:$BB$53,MATCH(节奏预期!$B174,前期规划!$Q$11:$Q$53,0),MATCH(节奏预期!$B$163&amp;节奏预期!E$5,前期规划!$Y$8:$BB$8,0))&gt;=INDEX(前期规划!$G$17:$K$17,MATCH($B$163,前期规划!$G$10:$K$10,0)),INDEX(前期规划!$G$17:$K$17,MATCH($B$163,前期规划!$G$10:$K$10,0))-SUM(F174:$J174),
INDEX(前期规划!$Y$11:$BB$53,MATCH(节奏预期!$B174,前期规划!$Q$11:$Q$53,0),MATCH(节奏预期!$B$163&amp;节奏预期!E$5,前期规划!$Y$8:$BB$8,0))))</f>
        <v>0</v>
      </c>
      <c r="F174" s="97">
        <f>IF(SUM(G174:$J174)&gt;=INDEX(前期规划!$G$17:$K$17,MATCH($B$163,前期规划!$G$10:$K$10,0)),0,
IF(SUM(G174:$J174)+INDEX(前期规划!$Y$11:$BB$53,MATCH(节奏预期!$B174,前期规划!$Q$11:$Q$53,0),MATCH(节奏预期!$B$163&amp;节奏预期!F$5,前期规划!$Y$8:$BB$8,0))&gt;=INDEX(前期规划!$G$17:$K$17,MATCH($B$163,前期规划!$G$10:$K$10,0)),INDEX(前期规划!$G$17:$K$17,MATCH($B$163,前期规划!$G$10:$K$10,0))-SUM(G174:$J174),
INDEX(前期规划!$Y$11:$BB$53,MATCH(节奏预期!$B174,前期规划!$Q$11:$Q$53,0),MATCH(节奏预期!$B$163&amp;节奏预期!F$5,前期规划!$Y$8:$BB$8,0))))</f>
        <v>0</v>
      </c>
      <c r="G174" s="97">
        <f>IF(SUM(H174:$J174)&gt;=INDEX(前期规划!$G$17:$K$17,MATCH($B$163,前期规划!$G$10:$K$10,0)),0,
IF(SUM(H174:$J174)+INDEX(前期规划!$Y$11:$BB$53,MATCH(节奏预期!$B174,前期规划!$Q$11:$Q$53,0),MATCH(节奏预期!$B$163&amp;节奏预期!G$5,前期规划!$Y$8:$BB$8,0))&gt;=INDEX(前期规划!$G$17:$K$17,MATCH($B$163,前期规划!$G$10:$K$10,0)),INDEX(前期规划!$G$17:$K$17,MATCH($B$163,前期规划!$G$10:$K$10,0))-SUM(H174:$J174),
INDEX(前期规划!$Y$11:$BB$53,MATCH(节奏预期!$B174,前期规划!$Q$11:$Q$53,0),MATCH(节奏预期!$B$163&amp;节奏预期!G$5,前期规划!$Y$8:$BB$8,0))))</f>
        <v>0</v>
      </c>
      <c r="H174" s="97">
        <f>IF(SUM(I174:$J174)&gt;=INDEX(前期规划!$G$17:$K$17,MATCH($B$163,前期规划!$G$10:$K$10,0)),0,
IF(SUM(I174:$J174)+INDEX(前期规划!$Y$11:$BB$53,MATCH(节奏预期!$B174,前期规划!$Q$11:$Q$53,0),MATCH(节奏预期!$B$163&amp;节奏预期!H$5,前期规划!$Y$8:$BB$8,0))&gt;=INDEX(前期规划!$G$17:$K$17,MATCH($B$163,前期规划!$G$10:$K$10,0)),INDEX(前期规划!$G$17:$K$17,MATCH($B$163,前期规划!$G$10:$K$10,0))-SUM(I174:$J174),
INDEX(前期规划!$Y$11:$BB$53,MATCH(节奏预期!$B174,前期规划!$Q$11:$Q$53,0),MATCH(节奏预期!$B$163&amp;节奏预期!H$5,前期规划!$Y$8:$BB$8,0))))</f>
        <v>0</v>
      </c>
      <c r="I174" s="97">
        <f>IF(SUM(J174:$J174)&gt;=INDEX(前期规划!$G$17:$K$17,MATCH($B$163,前期规划!$G$10:$K$10,0)),0,
IF(SUM(J174:$J174)+INDEX(前期规划!$Y$11:$BB$53,MATCH(节奏预期!$B174,前期规划!$Q$11:$Q$53,0),MATCH(节奏预期!$B$163&amp;节奏预期!I$5,前期规划!$Y$8:$BB$8,0))&gt;=INDEX(前期规划!$G$17:$K$17,MATCH($B$163,前期规划!$G$10:$K$10,0)),INDEX(前期规划!$G$17:$K$17,MATCH($B$163,前期规划!$G$10:$K$10,0))-SUM(J174:$J174),
INDEX(前期规划!$Y$11:$BB$53,MATCH(节奏预期!$B174,前期规划!$Q$11:$Q$53,0),MATCH(节奏预期!$B$163&amp;节奏预期!I$5,前期规划!$Y$8:$BB$8,0))))</f>
        <v>23.636363636363637</v>
      </c>
      <c r="J174" s="97">
        <f>INDEX(前期规划!$Y$11:$BB$53,MATCH(节奏预期!$B174,前期规划!$Q$11:$Q$53,0),MATCH(节奏预期!$B$163&amp;节奏预期!J$5,前期规划!$Y$8:$BB$8,0))</f>
        <v>16.363636363636363</v>
      </c>
      <c r="K174" s="24">
        <f>MIN(求节点(装备产销验证!$B$6:$B$165,装备产销验证!CU$6:CU$165,$D174)/40/IF(RIGHT(K$5,1)="+",1,(MAX(W$6:W174)+1)),1)</f>
        <v>0.7703622662825893</v>
      </c>
      <c r="L174" s="24">
        <f>MIN(求节点(装备产销验证!$B$6:$B$165,装备产销验证!CV$6:CV$165,$D174)/40/IF(RIGHT(L$5,1)="+",1,(MAX(X$6:X174)+1)),1)</f>
        <v>1</v>
      </c>
      <c r="M174" s="24">
        <f>MIN(求节点(装备产销验证!$B$6:$B$165,装备产销验证!CW$6:CW$165,$D174)/40/IF(RIGHT(M$5,1)="+",1,(MAX(Y$6:Y174)+1)),1)</f>
        <v>1</v>
      </c>
      <c r="N174" s="24">
        <f>MIN(求节点(装备产销验证!$B$6:$B$165,装备产销验证!CX$6:CX$165,$D174)/40/IF(RIGHT(N$5,1)="+",1,(MAX(Z$6:Z174)+1)),1)</f>
        <v>1</v>
      </c>
      <c r="O174" s="24">
        <f>MIN(求节点(装备产销验证!$B$6:$B$165,装备产销验证!CY$6:CY$165,$D174)/40/IF(RIGHT(O$5,1)="+",1,(MAX(AA$6:AA174)+1)),1)</f>
        <v>0.60900351899983751</v>
      </c>
      <c r="P174" s="24">
        <f>MIN(求节点(装备产销验证!$B$6:$B$165,装备产销验证!CZ$6:CZ$165,$D174)/40/IF(RIGHT(P$5,1)="+",1,(MAX(AB$6:AB174)+1)),1)</f>
        <v>1</v>
      </c>
      <c r="Q174" s="137">
        <f>IF(E174=0,0,MIN(INDEX(前期规划!$C$48:$C$53,MATCH(Q$5,前期规划!$B$48:$B$53,0)),INDEX(前期规划!$BC$11:$BG$53,MATCH($B174,前期规划!$Q$11:$Q$53,0),MATCH(节奏预期!$B$163,前期规划!$BC$10:$BG$10,0))))</f>
        <v>0</v>
      </c>
      <c r="R174" s="137">
        <f>IF(F174=0,0,MIN(INDEX(前期规划!$C$48:$C$53,MATCH(R$5,前期规划!$B$48:$B$53,0)),INDEX(前期规划!$BC$11:$BG$53,MATCH($B174,前期规划!$Q$11:$Q$53,0),MATCH(节奏预期!$B$163,前期规划!$BC$10:$BG$10,0))))</f>
        <v>0</v>
      </c>
      <c r="S174" s="137">
        <f>IF(G174=0,0,MIN(INDEX(前期规划!$C$48:$C$53,MATCH(S$5,前期规划!$B$48:$B$53,0)),INDEX(前期规划!$BC$11:$BG$53,MATCH($B174,前期规划!$Q$11:$Q$53,0),MATCH(节奏预期!$B$163,前期规划!$BC$10:$BG$10,0))))</f>
        <v>0</v>
      </c>
      <c r="T174" s="137">
        <f>IF(H174=0,0,MIN(INDEX(前期规划!$C$48:$C$53,MATCH(T$5,前期规划!$B$48:$B$53,0)),INDEX(前期规划!$BC$11:$BG$53,MATCH($B174,前期规划!$Q$11:$Q$53,0),MATCH(节奏预期!$B$163,前期规划!$BC$10:$BG$10,0))))</f>
        <v>0</v>
      </c>
      <c r="U174" s="137">
        <f>IF(I174=0,0,MIN(INDEX(前期规划!$C$48:$C$53,MATCH(U$5,前期规划!$B$48:$B$53,0)),INDEX(前期规划!$BC$11:$BG$53,MATCH($B174,前期规划!$Q$11:$Q$53,0),MATCH(节奏预期!$B$163,前期规划!$BC$10:$BG$10,0))))</f>
        <v>80</v>
      </c>
      <c r="V174" s="137">
        <f>IF(J174=0,0,MIN(INDEX(前期规划!$C$48:$C$53,MATCH(V$5,前期规划!$B$48:$B$53,0)),INDEX(前期规划!$BC$11:$BG$53,MATCH($B174,前期规划!$Q$11:$Q$53,0),MATCH(节奏预期!$B$163,前期规划!$BC$10:$BG$10,0))))</f>
        <v>80</v>
      </c>
      <c r="W174" s="109">
        <f>IF(Q174=0,0,IF(Q174&gt;MAX(装备突破!D$6:D$22),MAX(装备突破!D$6:D$22),IF(Q174=0,0,IF(Q174&lt;装备突破!D$6,0,IFERROR(MATCH(Q174,装备突破!D$6:D$22,0)-1,MATCH(Q174,装备突破!D$6:D$22,1))))))</f>
        <v>0</v>
      </c>
      <c r="X174" s="109">
        <f>IF(R174=0,0,IF(R174&gt;MAX(装备突破!E$6:E$22),MAX(装备突破!E$6:E$22),IF(R174=0,0,IF(R174&lt;装备突破!E$6,0,IFERROR(MATCH(R174,装备突破!E$6:E$22,0)-1,MATCH(R174,装备突破!E$6:E$22,1))))))</f>
        <v>0</v>
      </c>
      <c r="Y174" s="109">
        <f>IF(S174=0,0,IF(S174&gt;MAX(装备突破!F$6:F$22),MAX(装备突破!F$6:F$22),IF(S174=0,0,IF(S174&lt;装备突破!F$6,0,IFERROR(MATCH(S174,装备突破!F$6:F$22,0)-1,MATCH(S174,装备突破!F$6:F$22,1))))))</f>
        <v>0</v>
      </c>
      <c r="Z174" s="109">
        <f>IF(T174=0,0,IF(T174&gt;MAX(装备突破!G$6:G$22),MAX(装备突破!G$6:G$22),IF(T174=0,0,IF(T174&lt;装备突破!G$6,0,IFERROR(MATCH(T174,装备突破!G$6:G$22,0)-1,MATCH(T174,装备突破!G$6:G$22,1))))))</f>
        <v>0</v>
      </c>
      <c r="AA174" s="109">
        <f>IF(U174=0,0,IF(U174&gt;MAX(装备突破!H$6:H$22),MAX(装备突破!H$6:H$22),IF(U174=0,0,IF(U174&lt;装备突破!H$6,0,IFERROR(MATCH(U174,装备突破!H$6:H$22,0)-1,MATCH(U174,装备突破!H$6:H$22,1))))))</f>
        <v>7</v>
      </c>
      <c r="AB174" s="109">
        <f>IF(V174=0,0,IF(V174&gt;MAX(装备突破!I$6:I$22),MAX(装备突破!I$6:I$22),IF(V174=0,0,IF(V174&lt;装备突破!I$6,0,IFERROR(MATCH(V174,装备突破!I$6:I$22,0)-1,MATCH(V174,装备突破!I$6:I$22,1))))))</f>
        <v>7</v>
      </c>
    </row>
    <row r="175" spans="1:28" s="37" customFormat="1" x14ac:dyDescent="0.15">
      <c r="A175" s="34">
        <v>13</v>
      </c>
      <c r="B175" s="76">
        <f t="shared" si="12"/>
        <v>300</v>
      </c>
      <c r="C175" s="70">
        <f t="shared" si="13"/>
        <v>30</v>
      </c>
      <c r="D175" s="97">
        <f>求节点(节奏总纲!$T$4:$T$163,节奏总纲!$O$4:$O$163,B175)</f>
        <v>101.32661435104789</v>
      </c>
      <c r="E175" s="97">
        <f>IF(SUM(F175:$J175)&gt;=INDEX(前期规划!$G$17:$K$17,MATCH($B$163,前期规划!$G$10:$K$10,0)),0,
IF(SUM(F175:$J175)+INDEX(前期规划!$Y$11:$BB$53,MATCH(节奏预期!$B175,前期规划!$Q$11:$Q$53,0),MATCH(节奏预期!$B$163&amp;节奏预期!E$5,前期规划!$Y$8:$BB$8,0))&gt;=INDEX(前期规划!$G$17:$K$17,MATCH($B$163,前期规划!$G$10:$K$10,0)),INDEX(前期规划!$G$17:$K$17,MATCH($B$163,前期规划!$G$10:$K$10,0))-SUM(F175:$J175),
INDEX(前期规划!$Y$11:$BB$53,MATCH(节奏预期!$B175,前期规划!$Q$11:$Q$53,0),MATCH(节奏预期!$B$163&amp;节奏预期!E$5,前期规划!$Y$8:$BB$8,0))))</f>
        <v>0</v>
      </c>
      <c r="F175" s="97">
        <f>IF(SUM(G175:$J175)&gt;=INDEX(前期规划!$G$17:$K$17,MATCH($B$163,前期规划!$G$10:$K$10,0)),0,
IF(SUM(G175:$J175)+INDEX(前期规划!$Y$11:$BB$53,MATCH(节奏预期!$B175,前期规划!$Q$11:$Q$53,0),MATCH(节奏预期!$B$163&amp;节奏预期!F$5,前期规划!$Y$8:$BB$8,0))&gt;=INDEX(前期规划!$G$17:$K$17,MATCH($B$163,前期规划!$G$10:$K$10,0)),INDEX(前期规划!$G$17:$K$17,MATCH($B$163,前期规划!$G$10:$K$10,0))-SUM(G175:$J175),
INDEX(前期规划!$Y$11:$BB$53,MATCH(节奏预期!$B175,前期规划!$Q$11:$Q$53,0),MATCH(节奏预期!$B$163&amp;节奏预期!F$5,前期规划!$Y$8:$BB$8,0))))</f>
        <v>0</v>
      </c>
      <c r="G175" s="97">
        <f>IF(SUM(H175:$J175)&gt;=INDEX(前期规划!$G$17:$K$17,MATCH($B$163,前期规划!$G$10:$K$10,0)),0,
IF(SUM(H175:$J175)+INDEX(前期规划!$Y$11:$BB$53,MATCH(节奏预期!$B175,前期规划!$Q$11:$Q$53,0),MATCH(节奏预期!$B$163&amp;节奏预期!G$5,前期规划!$Y$8:$BB$8,0))&gt;=INDEX(前期规划!$G$17:$K$17,MATCH($B$163,前期规划!$G$10:$K$10,0)),INDEX(前期规划!$G$17:$K$17,MATCH($B$163,前期规划!$G$10:$K$10,0))-SUM(H175:$J175),
INDEX(前期规划!$Y$11:$BB$53,MATCH(节奏预期!$B175,前期规划!$Q$11:$Q$53,0),MATCH(节奏预期!$B$163&amp;节奏预期!G$5,前期规划!$Y$8:$BB$8,0))))</f>
        <v>0</v>
      </c>
      <c r="H175" s="97">
        <f>IF(SUM(I175:$J175)&gt;=INDEX(前期规划!$G$17:$K$17,MATCH($B$163,前期规划!$G$10:$K$10,0)),0,
IF(SUM(I175:$J175)+INDEX(前期规划!$Y$11:$BB$53,MATCH(节奏预期!$B175,前期规划!$Q$11:$Q$53,0),MATCH(节奏预期!$B$163&amp;节奏预期!H$5,前期规划!$Y$8:$BB$8,0))&gt;=INDEX(前期规划!$G$17:$K$17,MATCH($B$163,前期规划!$G$10:$K$10,0)),INDEX(前期规划!$G$17:$K$17,MATCH($B$163,前期规划!$G$10:$K$10,0))-SUM(I175:$J175),
INDEX(前期规划!$Y$11:$BB$53,MATCH(节奏预期!$B175,前期规划!$Q$11:$Q$53,0),MATCH(节奏预期!$B$163&amp;节奏预期!H$5,前期规划!$Y$8:$BB$8,0))))</f>
        <v>0</v>
      </c>
      <c r="I175" s="97">
        <f>IF(SUM(J175:$J175)&gt;=INDEX(前期规划!$G$17:$K$17,MATCH($B$163,前期规划!$G$10:$K$10,0)),0,
IF(SUM(J175:$J175)+INDEX(前期规划!$Y$11:$BB$53,MATCH(节奏预期!$B175,前期规划!$Q$11:$Q$53,0),MATCH(节奏预期!$B$163&amp;节奏预期!I$5,前期规划!$Y$8:$BB$8,0))&gt;=INDEX(前期规划!$G$17:$K$17,MATCH($B$163,前期规划!$G$10:$K$10,0)),INDEX(前期规划!$G$17:$K$17,MATCH($B$163,前期规划!$G$10:$K$10,0))-SUM(J175:$J175),
INDEX(前期规划!$Y$11:$BB$53,MATCH(节奏预期!$B175,前期规划!$Q$11:$Q$53,0),MATCH(节奏预期!$B$163&amp;节奏预期!I$5,前期规划!$Y$8:$BB$8,0))))</f>
        <v>18.18181818181818</v>
      </c>
      <c r="J175" s="97">
        <f>INDEX(前期规划!$Y$11:$BB$53,MATCH(节奏预期!$B175,前期规划!$Q$11:$Q$53,0),MATCH(节奏预期!$B$163&amp;节奏预期!J$5,前期规划!$Y$8:$BB$8,0))</f>
        <v>21.81818181818182</v>
      </c>
      <c r="K175" s="24">
        <f>MIN(求节点(装备产销验证!$B$6:$B$165,装备产销验证!CU$6:CU$165,$D175)/40/IF(RIGHT(K$5,1)="+",1,(MAX(W$6:W175)+1)),1)</f>
        <v>0.7703622662825893</v>
      </c>
      <c r="L175" s="24">
        <f>MIN(求节点(装备产销验证!$B$6:$B$165,装备产销验证!CV$6:CV$165,$D175)/40/IF(RIGHT(L$5,1)="+",1,(MAX(X$6:X175)+1)),1)</f>
        <v>1</v>
      </c>
      <c r="M175" s="24">
        <f>MIN(求节点(装备产销验证!$B$6:$B$165,装备产销验证!CW$6:CW$165,$D175)/40/IF(RIGHT(M$5,1)="+",1,(MAX(Y$6:Y175)+1)),1)</f>
        <v>1</v>
      </c>
      <c r="N175" s="24">
        <f>MIN(求节点(装备产销验证!$B$6:$B$165,装备产销验证!CX$6:CX$165,$D175)/40/IF(RIGHT(N$5,1)="+",1,(MAX(Z$6:Z175)+1)),1)</f>
        <v>1</v>
      </c>
      <c r="O175" s="24">
        <f>MIN(求节点(装备产销验证!$B$6:$B$165,装备产销验证!CY$6:CY$165,$D175)/40/IF(RIGHT(O$5,1)="+",1,(MAX(AA$6:AA175)+1)),1)</f>
        <v>0.69530539383563905</v>
      </c>
      <c r="P175" s="24">
        <f>MIN(求节点(装备产销验证!$B$6:$B$165,装备产销验证!CZ$6:CZ$165,$D175)/40/IF(RIGHT(P$5,1)="+",1,(MAX(AB$6:AB175)+1)),1)</f>
        <v>1</v>
      </c>
      <c r="Q175" s="137">
        <f>IF(E175=0,0,MIN(INDEX(前期规划!$C$48:$C$53,MATCH(Q$5,前期规划!$B$48:$B$53,0)),INDEX(前期规划!$BC$11:$BG$53,MATCH($B175,前期规划!$Q$11:$Q$53,0),MATCH(节奏预期!$B$163,前期规划!$BC$10:$BG$10,0))))</f>
        <v>0</v>
      </c>
      <c r="R175" s="137">
        <f>IF(F175=0,0,MIN(INDEX(前期规划!$C$48:$C$53,MATCH(R$5,前期规划!$B$48:$B$53,0)),INDEX(前期规划!$BC$11:$BG$53,MATCH($B175,前期规划!$Q$11:$Q$53,0),MATCH(节奏预期!$B$163,前期规划!$BC$10:$BG$10,0))))</f>
        <v>0</v>
      </c>
      <c r="S175" s="137">
        <f>IF(G175=0,0,MIN(INDEX(前期规划!$C$48:$C$53,MATCH(S$5,前期规划!$B$48:$B$53,0)),INDEX(前期规划!$BC$11:$BG$53,MATCH($B175,前期规划!$Q$11:$Q$53,0),MATCH(节奏预期!$B$163,前期规划!$BC$10:$BG$10,0))))</f>
        <v>0</v>
      </c>
      <c r="T175" s="137">
        <f>IF(H175=0,0,MIN(INDEX(前期规划!$C$48:$C$53,MATCH(T$5,前期规划!$B$48:$B$53,0)),INDEX(前期规划!$BC$11:$BG$53,MATCH($B175,前期规划!$Q$11:$Q$53,0),MATCH(节奏预期!$B$163,前期规划!$BC$10:$BG$10,0))))</f>
        <v>0</v>
      </c>
      <c r="U175" s="137">
        <f>IF(I175=0,0,MIN(INDEX(前期规划!$C$48:$C$53,MATCH(U$5,前期规划!$B$48:$B$53,0)),INDEX(前期规划!$BC$11:$BG$53,MATCH($B175,前期规划!$Q$11:$Q$53,0),MATCH(节奏预期!$B$163,前期规划!$BC$10:$BG$10,0))))</f>
        <v>80</v>
      </c>
      <c r="V175" s="137">
        <f>IF(J175=0,0,MIN(INDEX(前期规划!$C$48:$C$53,MATCH(V$5,前期规划!$B$48:$B$53,0)),INDEX(前期规划!$BC$11:$BG$53,MATCH($B175,前期规划!$Q$11:$Q$53,0),MATCH(节奏预期!$B$163,前期规划!$BC$10:$BG$10,0))))</f>
        <v>80</v>
      </c>
      <c r="W175" s="109">
        <f>IF(Q175=0,0,IF(Q175&gt;MAX(装备突破!D$6:D$22),MAX(装备突破!D$6:D$22),IF(Q175=0,0,IF(Q175&lt;装备突破!D$6,0,IFERROR(MATCH(Q175,装备突破!D$6:D$22,0)-1,MATCH(Q175,装备突破!D$6:D$22,1))))))</f>
        <v>0</v>
      </c>
      <c r="X175" s="109">
        <f>IF(R175=0,0,IF(R175&gt;MAX(装备突破!E$6:E$22),MAX(装备突破!E$6:E$22),IF(R175=0,0,IF(R175&lt;装备突破!E$6,0,IFERROR(MATCH(R175,装备突破!E$6:E$22,0)-1,MATCH(R175,装备突破!E$6:E$22,1))))))</f>
        <v>0</v>
      </c>
      <c r="Y175" s="109">
        <f>IF(S175=0,0,IF(S175&gt;MAX(装备突破!F$6:F$22),MAX(装备突破!F$6:F$22),IF(S175=0,0,IF(S175&lt;装备突破!F$6,0,IFERROR(MATCH(S175,装备突破!F$6:F$22,0)-1,MATCH(S175,装备突破!F$6:F$22,1))))))</f>
        <v>0</v>
      </c>
      <c r="Z175" s="109">
        <f>IF(T175=0,0,IF(T175&gt;MAX(装备突破!G$6:G$22),MAX(装备突破!G$6:G$22),IF(T175=0,0,IF(T175&lt;装备突破!G$6,0,IFERROR(MATCH(T175,装备突破!G$6:G$22,0)-1,MATCH(T175,装备突破!G$6:G$22,1))))))</f>
        <v>0</v>
      </c>
      <c r="AA175" s="109">
        <f>IF(U175=0,0,IF(U175&gt;MAX(装备突破!H$6:H$22),MAX(装备突破!H$6:H$22),IF(U175=0,0,IF(U175&lt;装备突破!H$6,0,IFERROR(MATCH(U175,装备突破!H$6:H$22,0)-1,MATCH(U175,装备突破!H$6:H$22,1))))))</f>
        <v>7</v>
      </c>
      <c r="AB175" s="109">
        <f>IF(V175=0,0,IF(V175&gt;MAX(装备突破!I$6:I$22),MAX(装备突破!I$6:I$22),IF(V175=0,0,IF(V175&lt;装备突破!I$6,0,IFERROR(MATCH(V175,装备突破!I$6:I$22,0)-1,MATCH(V175,装备突破!I$6:I$22,1))))))</f>
        <v>7</v>
      </c>
    </row>
    <row r="176" spans="1:28" s="37" customFormat="1" x14ac:dyDescent="0.15">
      <c r="A176" s="34">
        <v>14</v>
      </c>
      <c r="B176" s="76">
        <f t="shared" si="12"/>
        <v>330</v>
      </c>
      <c r="C176" s="70">
        <f t="shared" si="13"/>
        <v>30</v>
      </c>
      <c r="D176" s="97">
        <f>求节点(节奏总纲!$T$4:$T$163,节奏总纲!$O$4:$O$163,B176)</f>
        <v>102.73807018488411</v>
      </c>
      <c r="E176" s="97">
        <f>IF(SUM(F176:$J176)&gt;=INDEX(前期规划!$G$17:$K$17,MATCH($B$163,前期规划!$G$10:$K$10,0)),0,
IF(SUM(F176:$J176)+INDEX(前期规划!$Y$11:$BB$53,MATCH(节奏预期!$B176,前期规划!$Q$11:$Q$53,0),MATCH(节奏预期!$B$163&amp;节奏预期!E$5,前期规划!$Y$8:$BB$8,0))&gt;=INDEX(前期规划!$G$17:$K$17,MATCH($B$163,前期规划!$G$10:$K$10,0)),INDEX(前期规划!$G$17:$K$17,MATCH($B$163,前期规划!$G$10:$K$10,0))-SUM(F176:$J176),
INDEX(前期规划!$Y$11:$BB$53,MATCH(节奏预期!$B176,前期规划!$Q$11:$Q$53,0),MATCH(节奏预期!$B$163&amp;节奏预期!E$5,前期规划!$Y$8:$BB$8,0))))</f>
        <v>0</v>
      </c>
      <c r="F176" s="97">
        <f>IF(SUM(G176:$J176)&gt;=INDEX(前期规划!$G$17:$K$17,MATCH($B$163,前期规划!$G$10:$K$10,0)),0,
IF(SUM(G176:$J176)+INDEX(前期规划!$Y$11:$BB$53,MATCH(节奏预期!$B176,前期规划!$Q$11:$Q$53,0),MATCH(节奏预期!$B$163&amp;节奏预期!F$5,前期规划!$Y$8:$BB$8,0))&gt;=INDEX(前期规划!$G$17:$K$17,MATCH($B$163,前期规划!$G$10:$K$10,0)),INDEX(前期规划!$G$17:$K$17,MATCH($B$163,前期规划!$G$10:$K$10,0))-SUM(G176:$J176),
INDEX(前期规划!$Y$11:$BB$53,MATCH(节奏预期!$B176,前期规划!$Q$11:$Q$53,0),MATCH(节奏预期!$B$163&amp;节奏预期!F$5,前期规划!$Y$8:$BB$8,0))))</f>
        <v>0</v>
      </c>
      <c r="G176" s="97">
        <f>IF(SUM(H176:$J176)&gt;=INDEX(前期规划!$G$17:$K$17,MATCH($B$163,前期规划!$G$10:$K$10,0)),0,
IF(SUM(H176:$J176)+INDEX(前期规划!$Y$11:$BB$53,MATCH(节奏预期!$B176,前期规划!$Q$11:$Q$53,0),MATCH(节奏预期!$B$163&amp;节奏预期!G$5,前期规划!$Y$8:$BB$8,0))&gt;=INDEX(前期规划!$G$17:$K$17,MATCH($B$163,前期规划!$G$10:$K$10,0)),INDEX(前期规划!$G$17:$K$17,MATCH($B$163,前期规划!$G$10:$K$10,0))-SUM(H176:$J176),
INDEX(前期规划!$Y$11:$BB$53,MATCH(节奏预期!$B176,前期规划!$Q$11:$Q$53,0),MATCH(节奏预期!$B$163&amp;节奏预期!G$5,前期规划!$Y$8:$BB$8,0))))</f>
        <v>0</v>
      </c>
      <c r="H176" s="97">
        <f>IF(SUM(I176:$J176)&gt;=INDEX(前期规划!$G$17:$K$17,MATCH($B$163,前期规划!$G$10:$K$10,0)),0,
IF(SUM(I176:$J176)+INDEX(前期规划!$Y$11:$BB$53,MATCH(节奏预期!$B176,前期规划!$Q$11:$Q$53,0),MATCH(节奏预期!$B$163&amp;节奏预期!H$5,前期规划!$Y$8:$BB$8,0))&gt;=INDEX(前期规划!$G$17:$K$17,MATCH($B$163,前期规划!$G$10:$K$10,0)),INDEX(前期规划!$G$17:$K$17,MATCH($B$163,前期规划!$G$10:$K$10,0))-SUM(I176:$J176),
INDEX(前期规划!$Y$11:$BB$53,MATCH(节奏预期!$B176,前期规划!$Q$11:$Q$53,0),MATCH(节奏预期!$B$163&amp;节奏预期!H$5,前期规划!$Y$8:$BB$8,0))))</f>
        <v>0</v>
      </c>
      <c r="I176" s="97">
        <f>IF(SUM(J176:$J176)&gt;=INDEX(前期规划!$G$17:$K$17,MATCH($B$163,前期规划!$G$10:$K$10,0)),0,
IF(SUM(J176:$J176)+INDEX(前期规划!$Y$11:$BB$53,MATCH(节奏预期!$B176,前期规划!$Q$11:$Q$53,0),MATCH(节奏预期!$B$163&amp;节奏预期!I$5,前期规划!$Y$8:$BB$8,0))&gt;=INDEX(前期规划!$G$17:$K$17,MATCH($B$163,前期规划!$G$10:$K$10,0)),INDEX(前期规划!$G$17:$K$17,MATCH($B$163,前期规划!$G$10:$K$10,0))-SUM(J176:$J176),
INDEX(前期规划!$Y$11:$BB$53,MATCH(节奏预期!$B176,前期规划!$Q$11:$Q$53,0),MATCH(节奏预期!$B$163&amp;节奏预期!I$5,前期规划!$Y$8:$BB$8,0))))</f>
        <v>12.727272727272727</v>
      </c>
      <c r="J176" s="97">
        <f>INDEX(前期规划!$Y$11:$BB$53,MATCH(节奏预期!$B176,前期规划!$Q$11:$Q$53,0),MATCH(节奏预期!$B$163&amp;节奏预期!J$5,前期规划!$Y$8:$BB$8,0))</f>
        <v>27.272727272727273</v>
      </c>
      <c r="K176" s="24">
        <f>MIN(求节点(装备产销验证!$B$6:$B$165,装备产销验证!CU$6:CU$165,$D176)/40/IF(RIGHT(K$5,1)="+",1,(MAX(W$6:W176)+1)),1)</f>
        <v>0.7703622662825893</v>
      </c>
      <c r="L176" s="24">
        <f>MIN(求节点(装备产销验证!$B$6:$B$165,装备产销验证!CV$6:CV$165,$D176)/40/IF(RIGHT(L$5,1)="+",1,(MAX(X$6:X176)+1)),1)</f>
        <v>1</v>
      </c>
      <c r="M176" s="24">
        <f>MIN(求节点(装备产销验证!$B$6:$B$165,装备产销验证!CW$6:CW$165,$D176)/40/IF(RIGHT(M$5,1)="+",1,(MAX(Y$6:Y176)+1)),1)</f>
        <v>1</v>
      </c>
      <c r="N176" s="24">
        <f>MIN(求节点(装备产销验证!$B$6:$B$165,装备产销验证!CX$6:CX$165,$D176)/40/IF(RIGHT(N$5,1)="+",1,(MAX(Z$6:Z176)+1)),1)</f>
        <v>1</v>
      </c>
      <c r="O176" s="24">
        <f>MIN(求节点(装备产销验证!$B$6:$B$165,装备产销验证!CY$6:CY$165,$D176)/40/IF(RIGHT(O$5,1)="+",1,(MAX(AA$6:AA176)+1)),1)</f>
        <v>0.78152309356413996</v>
      </c>
      <c r="P176" s="24">
        <f>MIN(求节点(装备产销验证!$B$6:$B$165,装备产销验证!CZ$6:CZ$165,$D176)/40/IF(RIGHT(P$5,1)="+",1,(MAX(AB$6:AB176)+1)),1)</f>
        <v>1</v>
      </c>
      <c r="Q176" s="137">
        <f>IF(E176=0,0,MIN(INDEX(前期规划!$C$48:$C$53,MATCH(Q$5,前期规划!$B$48:$B$53,0)),INDEX(前期规划!$BC$11:$BG$53,MATCH($B176,前期规划!$Q$11:$Q$53,0),MATCH(节奏预期!$B$163,前期规划!$BC$10:$BG$10,0))))</f>
        <v>0</v>
      </c>
      <c r="R176" s="137">
        <f>IF(F176=0,0,MIN(INDEX(前期规划!$C$48:$C$53,MATCH(R$5,前期规划!$B$48:$B$53,0)),INDEX(前期规划!$BC$11:$BG$53,MATCH($B176,前期规划!$Q$11:$Q$53,0),MATCH(节奏预期!$B$163,前期规划!$BC$10:$BG$10,0))))</f>
        <v>0</v>
      </c>
      <c r="S176" s="137">
        <f>IF(G176=0,0,MIN(INDEX(前期规划!$C$48:$C$53,MATCH(S$5,前期规划!$B$48:$B$53,0)),INDEX(前期规划!$BC$11:$BG$53,MATCH($B176,前期规划!$Q$11:$Q$53,0),MATCH(节奏预期!$B$163,前期规划!$BC$10:$BG$10,0))))</f>
        <v>0</v>
      </c>
      <c r="T176" s="137">
        <f>IF(H176=0,0,MIN(INDEX(前期规划!$C$48:$C$53,MATCH(T$5,前期规划!$B$48:$B$53,0)),INDEX(前期规划!$BC$11:$BG$53,MATCH($B176,前期规划!$Q$11:$Q$53,0),MATCH(节奏预期!$B$163,前期规划!$BC$10:$BG$10,0))))</f>
        <v>0</v>
      </c>
      <c r="U176" s="137">
        <f>IF(I176=0,0,MIN(INDEX(前期规划!$C$48:$C$53,MATCH(U$5,前期规划!$B$48:$B$53,0)),INDEX(前期规划!$BC$11:$BG$53,MATCH($B176,前期规划!$Q$11:$Q$53,0),MATCH(节奏预期!$B$163,前期规划!$BC$10:$BG$10,0))))</f>
        <v>80</v>
      </c>
      <c r="V176" s="137">
        <f>IF(J176=0,0,MIN(INDEX(前期规划!$C$48:$C$53,MATCH(V$5,前期规划!$B$48:$B$53,0)),INDEX(前期规划!$BC$11:$BG$53,MATCH($B176,前期规划!$Q$11:$Q$53,0),MATCH(节奏预期!$B$163,前期规划!$BC$10:$BG$10,0))))</f>
        <v>80</v>
      </c>
      <c r="W176" s="109">
        <f>IF(Q176=0,0,IF(Q176&gt;MAX(装备突破!D$6:D$22),MAX(装备突破!D$6:D$22),IF(Q176=0,0,IF(Q176&lt;装备突破!D$6,0,IFERROR(MATCH(Q176,装备突破!D$6:D$22,0)-1,MATCH(Q176,装备突破!D$6:D$22,1))))))</f>
        <v>0</v>
      </c>
      <c r="X176" s="109">
        <f>IF(R176=0,0,IF(R176&gt;MAX(装备突破!E$6:E$22),MAX(装备突破!E$6:E$22),IF(R176=0,0,IF(R176&lt;装备突破!E$6,0,IFERROR(MATCH(R176,装备突破!E$6:E$22,0)-1,MATCH(R176,装备突破!E$6:E$22,1))))))</f>
        <v>0</v>
      </c>
      <c r="Y176" s="109">
        <f>IF(S176=0,0,IF(S176&gt;MAX(装备突破!F$6:F$22),MAX(装备突破!F$6:F$22),IF(S176=0,0,IF(S176&lt;装备突破!F$6,0,IFERROR(MATCH(S176,装备突破!F$6:F$22,0)-1,MATCH(S176,装备突破!F$6:F$22,1))))))</f>
        <v>0</v>
      </c>
      <c r="Z176" s="109">
        <f>IF(T176=0,0,IF(T176&gt;MAX(装备突破!G$6:G$22),MAX(装备突破!G$6:G$22),IF(T176=0,0,IF(T176&lt;装备突破!G$6,0,IFERROR(MATCH(T176,装备突破!G$6:G$22,0)-1,MATCH(T176,装备突破!G$6:G$22,1))))))</f>
        <v>0</v>
      </c>
      <c r="AA176" s="109">
        <f>IF(U176=0,0,IF(U176&gt;MAX(装备突破!H$6:H$22),MAX(装备突破!H$6:H$22),IF(U176=0,0,IF(U176&lt;装备突破!H$6,0,IFERROR(MATCH(U176,装备突破!H$6:H$22,0)-1,MATCH(U176,装备突破!H$6:H$22,1))))))</f>
        <v>7</v>
      </c>
      <c r="AB176" s="109">
        <f>IF(V176=0,0,IF(V176&gt;MAX(装备突破!I$6:I$22),MAX(装备突破!I$6:I$22),IF(V176=0,0,IF(V176&lt;装备突破!I$6,0,IFERROR(MATCH(V176,装备突破!I$6:I$22,0)-1,MATCH(V176,装备突破!I$6:I$22,1))))))</f>
        <v>7</v>
      </c>
    </row>
    <row r="177" spans="1:28" s="37" customFormat="1" x14ac:dyDescent="0.15">
      <c r="A177" s="34">
        <v>15</v>
      </c>
      <c r="B177" s="76">
        <f t="shared" si="12"/>
        <v>360</v>
      </c>
      <c r="C177" s="70">
        <f t="shared" si="13"/>
        <v>30</v>
      </c>
      <c r="D177" s="97">
        <f>求节点(节奏总纲!$T$4:$T$163,节奏总纲!$O$4:$O$163,B177)</f>
        <v>103.97984772466795</v>
      </c>
      <c r="E177" s="97">
        <f>IF(SUM(F177:$J177)&gt;=INDEX(前期规划!$G$17:$K$17,MATCH($B$163,前期规划!$G$10:$K$10,0)),0,
IF(SUM(F177:$J177)+INDEX(前期规划!$Y$11:$BB$53,MATCH(节奏预期!$B177,前期规划!$Q$11:$Q$53,0),MATCH(节奏预期!$B$163&amp;节奏预期!E$5,前期规划!$Y$8:$BB$8,0))&gt;=INDEX(前期规划!$G$17:$K$17,MATCH($B$163,前期规划!$G$10:$K$10,0)),INDEX(前期规划!$G$17:$K$17,MATCH($B$163,前期规划!$G$10:$K$10,0))-SUM(F177:$J177),
INDEX(前期规划!$Y$11:$BB$53,MATCH(节奏预期!$B177,前期规划!$Q$11:$Q$53,0),MATCH(节奏预期!$B$163&amp;节奏预期!E$5,前期规划!$Y$8:$BB$8,0))))</f>
        <v>0</v>
      </c>
      <c r="F177" s="97">
        <f>IF(SUM(G177:$J177)&gt;=INDEX(前期规划!$G$17:$K$17,MATCH($B$163,前期规划!$G$10:$K$10,0)),0,
IF(SUM(G177:$J177)+INDEX(前期规划!$Y$11:$BB$53,MATCH(节奏预期!$B177,前期规划!$Q$11:$Q$53,0),MATCH(节奏预期!$B$163&amp;节奏预期!F$5,前期规划!$Y$8:$BB$8,0))&gt;=INDEX(前期规划!$G$17:$K$17,MATCH($B$163,前期规划!$G$10:$K$10,0)),INDEX(前期规划!$G$17:$K$17,MATCH($B$163,前期规划!$G$10:$K$10,0))-SUM(G177:$J177),
INDEX(前期规划!$Y$11:$BB$53,MATCH(节奏预期!$B177,前期规划!$Q$11:$Q$53,0),MATCH(节奏预期!$B$163&amp;节奏预期!F$5,前期规划!$Y$8:$BB$8,0))))</f>
        <v>0</v>
      </c>
      <c r="G177" s="97">
        <f>IF(SUM(H177:$J177)&gt;=INDEX(前期规划!$G$17:$K$17,MATCH($B$163,前期规划!$G$10:$K$10,0)),0,
IF(SUM(H177:$J177)+INDEX(前期规划!$Y$11:$BB$53,MATCH(节奏预期!$B177,前期规划!$Q$11:$Q$53,0),MATCH(节奏预期!$B$163&amp;节奏预期!G$5,前期规划!$Y$8:$BB$8,0))&gt;=INDEX(前期规划!$G$17:$K$17,MATCH($B$163,前期规划!$G$10:$K$10,0)),INDEX(前期规划!$G$17:$K$17,MATCH($B$163,前期规划!$G$10:$K$10,0))-SUM(H177:$J177),
INDEX(前期规划!$Y$11:$BB$53,MATCH(节奏预期!$B177,前期规划!$Q$11:$Q$53,0),MATCH(节奏预期!$B$163&amp;节奏预期!G$5,前期规划!$Y$8:$BB$8,0))))</f>
        <v>0</v>
      </c>
      <c r="H177" s="97">
        <f>IF(SUM(I177:$J177)&gt;=INDEX(前期规划!$G$17:$K$17,MATCH($B$163,前期规划!$G$10:$K$10,0)),0,
IF(SUM(I177:$J177)+INDEX(前期规划!$Y$11:$BB$53,MATCH(节奏预期!$B177,前期规划!$Q$11:$Q$53,0),MATCH(节奏预期!$B$163&amp;节奏预期!H$5,前期规划!$Y$8:$BB$8,0))&gt;=INDEX(前期规划!$G$17:$K$17,MATCH($B$163,前期规划!$G$10:$K$10,0)),INDEX(前期规划!$G$17:$K$17,MATCH($B$163,前期规划!$G$10:$K$10,0))-SUM(I177:$J177),
INDEX(前期规划!$Y$11:$BB$53,MATCH(节奏预期!$B177,前期规划!$Q$11:$Q$53,0),MATCH(节奏预期!$B$163&amp;节奏预期!H$5,前期规划!$Y$8:$BB$8,0))))</f>
        <v>0</v>
      </c>
      <c r="I177" s="97">
        <f>IF(SUM(J177:$J177)&gt;=INDEX(前期规划!$G$17:$K$17,MATCH($B$163,前期规划!$G$10:$K$10,0)),0,
IF(SUM(J177:$J177)+INDEX(前期规划!$Y$11:$BB$53,MATCH(节奏预期!$B177,前期规划!$Q$11:$Q$53,0),MATCH(节奏预期!$B$163&amp;节奏预期!I$5,前期规划!$Y$8:$BB$8,0))&gt;=INDEX(前期规划!$G$17:$K$17,MATCH($B$163,前期规划!$G$10:$K$10,0)),INDEX(前期规划!$G$17:$K$17,MATCH($B$163,前期规划!$G$10:$K$10,0))-SUM(J177:$J177),
INDEX(前期规划!$Y$11:$BB$53,MATCH(节奏预期!$B177,前期规划!$Q$11:$Q$53,0),MATCH(节奏预期!$B$163&amp;节奏预期!I$5,前期规划!$Y$8:$BB$8,0))))</f>
        <v>7.2727272727272734</v>
      </c>
      <c r="J177" s="97">
        <f>INDEX(前期规划!$Y$11:$BB$53,MATCH(节奏预期!$B177,前期规划!$Q$11:$Q$53,0),MATCH(节奏预期!$B$163&amp;节奏预期!J$5,前期规划!$Y$8:$BB$8,0))</f>
        <v>32.727272727272727</v>
      </c>
      <c r="K177" s="24">
        <f>MIN(求节点(装备产销验证!$B$6:$B$165,装备产销验证!CU$6:CU$165,$D177)/40/IF(RIGHT(K$5,1)="+",1,(MAX(W$6:W177)+1)),1)</f>
        <v>0.7703622662825893</v>
      </c>
      <c r="L177" s="24">
        <f>MIN(求节点(装备产销验证!$B$6:$B$165,装备产销验证!CV$6:CV$165,$D177)/40/IF(RIGHT(L$5,1)="+",1,(MAX(X$6:X177)+1)),1)</f>
        <v>1</v>
      </c>
      <c r="M177" s="24">
        <f>MIN(求节点(装备产销验证!$B$6:$B$165,装备产销验证!CW$6:CW$165,$D177)/40/IF(RIGHT(M$5,1)="+",1,(MAX(Y$6:Y177)+1)),1)</f>
        <v>1</v>
      </c>
      <c r="N177" s="24">
        <f>MIN(求节点(装备产销验证!$B$6:$B$165,装备产销验证!CX$6:CX$165,$D177)/40/IF(RIGHT(N$5,1)="+",1,(MAX(Z$6:Z177)+1)),1)</f>
        <v>1</v>
      </c>
      <c r="O177" s="24">
        <f>MIN(求节点(装备产销验证!$B$6:$B$165,装备产销验证!CY$6:CY$165,$D177)/40/IF(RIGHT(O$5,1)="+",1,(MAX(AA$6:AA177)+1)),1)</f>
        <v>0.86354990301321721</v>
      </c>
      <c r="P177" s="24">
        <f>MIN(求节点(装备产销验证!$B$6:$B$165,装备产销验证!CZ$6:CZ$165,$D177)/40/IF(RIGHT(P$5,1)="+",1,(MAX(AB$6:AB177)+1)),1)</f>
        <v>1</v>
      </c>
      <c r="Q177" s="137">
        <f>IF(E177=0,0,MIN(INDEX(前期规划!$C$48:$C$53,MATCH(Q$5,前期规划!$B$48:$B$53,0)),INDEX(前期规划!$BC$11:$BG$53,MATCH($B177,前期规划!$Q$11:$Q$53,0),MATCH(节奏预期!$B$163,前期规划!$BC$10:$BG$10,0))))</f>
        <v>0</v>
      </c>
      <c r="R177" s="137">
        <f>IF(F177=0,0,MIN(INDEX(前期规划!$C$48:$C$53,MATCH(R$5,前期规划!$B$48:$B$53,0)),INDEX(前期规划!$BC$11:$BG$53,MATCH($B177,前期规划!$Q$11:$Q$53,0),MATCH(节奏预期!$B$163,前期规划!$BC$10:$BG$10,0))))</f>
        <v>0</v>
      </c>
      <c r="S177" s="137">
        <f>IF(G177=0,0,MIN(INDEX(前期规划!$C$48:$C$53,MATCH(S$5,前期规划!$B$48:$B$53,0)),INDEX(前期规划!$BC$11:$BG$53,MATCH($B177,前期规划!$Q$11:$Q$53,0),MATCH(节奏预期!$B$163,前期规划!$BC$10:$BG$10,0))))</f>
        <v>0</v>
      </c>
      <c r="T177" s="137">
        <f>IF(H177=0,0,MIN(INDEX(前期规划!$C$48:$C$53,MATCH(T$5,前期规划!$B$48:$B$53,0)),INDEX(前期规划!$BC$11:$BG$53,MATCH($B177,前期规划!$Q$11:$Q$53,0),MATCH(节奏预期!$B$163,前期规划!$BC$10:$BG$10,0))))</f>
        <v>0</v>
      </c>
      <c r="U177" s="137">
        <f>IF(I177=0,0,MIN(INDEX(前期规划!$C$48:$C$53,MATCH(U$5,前期规划!$B$48:$B$53,0)),INDEX(前期规划!$BC$11:$BG$53,MATCH($B177,前期规划!$Q$11:$Q$53,0),MATCH(节奏预期!$B$163,前期规划!$BC$10:$BG$10,0))))</f>
        <v>80</v>
      </c>
      <c r="V177" s="137">
        <f>IF(J177=0,0,MIN(INDEX(前期规划!$C$48:$C$53,MATCH(V$5,前期规划!$B$48:$B$53,0)),INDEX(前期规划!$BC$11:$BG$53,MATCH($B177,前期规划!$Q$11:$Q$53,0),MATCH(节奏预期!$B$163,前期规划!$BC$10:$BG$10,0))))</f>
        <v>80</v>
      </c>
      <c r="W177" s="109">
        <f>IF(Q177=0,0,IF(Q177&gt;MAX(装备突破!D$6:D$22),MAX(装备突破!D$6:D$22),IF(Q177=0,0,IF(Q177&lt;装备突破!D$6,0,IFERROR(MATCH(Q177,装备突破!D$6:D$22,0)-1,MATCH(Q177,装备突破!D$6:D$22,1))))))</f>
        <v>0</v>
      </c>
      <c r="X177" s="109">
        <f>IF(R177=0,0,IF(R177&gt;MAX(装备突破!E$6:E$22),MAX(装备突破!E$6:E$22),IF(R177=0,0,IF(R177&lt;装备突破!E$6,0,IFERROR(MATCH(R177,装备突破!E$6:E$22,0)-1,MATCH(R177,装备突破!E$6:E$22,1))))))</f>
        <v>0</v>
      </c>
      <c r="Y177" s="109">
        <f>IF(S177=0,0,IF(S177&gt;MAX(装备突破!F$6:F$22),MAX(装备突破!F$6:F$22),IF(S177=0,0,IF(S177&lt;装备突破!F$6,0,IFERROR(MATCH(S177,装备突破!F$6:F$22,0)-1,MATCH(S177,装备突破!F$6:F$22,1))))))</f>
        <v>0</v>
      </c>
      <c r="Z177" s="109">
        <f>IF(T177=0,0,IF(T177&gt;MAX(装备突破!G$6:G$22),MAX(装备突破!G$6:G$22),IF(T177=0,0,IF(T177&lt;装备突破!G$6,0,IFERROR(MATCH(T177,装备突破!G$6:G$22,0)-1,MATCH(T177,装备突破!G$6:G$22,1))))))</f>
        <v>0</v>
      </c>
      <c r="AA177" s="109">
        <f>IF(U177=0,0,IF(U177&gt;MAX(装备突破!H$6:H$22),MAX(装备突破!H$6:H$22),IF(U177=0,0,IF(U177&lt;装备突破!H$6,0,IFERROR(MATCH(U177,装备突破!H$6:H$22,0)-1,MATCH(U177,装备突破!H$6:H$22,1))))))</f>
        <v>7</v>
      </c>
      <c r="AB177" s="109">
        <f>IF(V177=0,0,IF(V177&gt;MAX(装备突破!I$6:I$22),MAX(装备突破!I$6:I$22),IF(V177=0,0,IF(V177&lt;装备突破!I$6,0,IFERROR(MATCH(V177,装备突破!I$6:I$22,0)-1,MATCH(V177,装备突破!I$6:I$22,1))))))</f>
        <v>7</v>
      </c>
    </row>
    <row r="178" spans="1:28" s="37" customFormat="1" x14ac:dyDescent="0.15">
      <c r="A178" s="34">
        <v>16</v>
      </c>
      <c r="B178" s="76">
        <f t="shared" si="12"/>
        <v>390</v>
      </c>
      <c r="C178" s="70">
        <f t="shared" si="13"/>
        <v>30</v>
      </c>
      <c r="D178" s="97">
        <f>求节点(节奏总纲!$T$4:$T$163,节奏总纲!$O$4:$O$163,B178)</f>
        <v>105.13777138249434</v>
      </c>
      <c r="E178" s="97">
        <f>IF(SUM(F178:$J178)&gt;=INDEX(前期规划!$G$17:$K$17,MATCH($B$163,前期规划!$G$10:$K$10,0)),0,
IF(SUM(F178:$J178)+INDEX(前期规划!$Y$11:$BB$53,MATCH(节奏预期!$B178,前期规划!$Q$11:$Q$53,0),MATCH(节奏预期!$B$163&amp;节奏预期!E$5,前期规划!$Y$8:$BB$8,0))&gt;=INDEX(前期规划!$G$17:$K$17,MATCH($B$163,前期规划!$G$10:$K$10,0)),INDEX(前期规划!$G$17:$K$17,MATCH($B$163,前期规划!$G$10:$K$10,0))-SUM(F178:$J178),
INDEX(前期规划!$Y$11:$BB$53,MATCH(节奏预期!$B178,前期规划!$Q$11:$Q$53,0),MATCH(节奏预期!$B$163&amp;节奏预期!E$5,前期规划!$Y$8:$BB$8,0))))</f>
        <v>0</v>
      </c>
      <c r="F178" s="97">
        <f>IF(SUM(G178:$J178)&gt;=INDEX(前期规划!$G$17:$K$17,MATCH($B$163,前期规划!$G$10:$K$10,0)),0,
IF(SUM(G178:$J178)+INDEX(前期规划!$Y$11:$BB$53,MATCH(节奏预期!$B178,前期规划!$Q$11:$Q$53,0),MATCH(节奏预期!$B$163&amp;节奏预期!F$5,前期规划!$Y$8:$BB$8,0))&gt;=INDEX(前期规划!$G$17:$K$17,MATCH($B$163,前期规划!$G$10:$K$10,0)),INDEX(前期规划!$G$17:$K$17,MATCH($B$163,前期规划!$G$10:$K$10,0))-SUM(G178:$J178),
INDEX(前期规划!$Y$11:$BB$53,MATCH(节奏预期!$B178,前期规划!$Q$11:$Q$53,0),MATCH(节奏预期!$B$163&amp;节奏预期!F$5,前期规划!$Y$8:$BB$8,0))))</f>
        <v>0</v>
      </c>
      <c r="G178" s="97">
        <f>IF(SUM(H178:$J178)&gt;=INDEX(前期规划!$G$17:$K$17,MATCH($B$163,前期规划!$G$10:$K$10,0)),0,
IF(SUM(H178:$J178)+INDEX(前期规划!$Y$11:$BB$53,MATCH(节奏预期!$B178,前期规划!$Q$11:$Q$53,0),MATCH(节奏预期!$B$163&amp;节奏预期!G$5,前期规划!$Y$8:$BB$8,0))&gt;=INDEX(前期规划!$G$17:$K$17,MATCH($B$163,前期规划!$G$10:$K$10,0)),INDEX(前期规划!$G$17:$K$17,MATCH($B$163,前期规划!$G$10:$K$10,0))-SUM(H178:$J178),
INDEX(前期规划!$Y$11:$BB$53,MATCH(节奏预期!$B178,前期规划!$Q$11:$Q$53,0),MATCH(节奏预期!$B$163&amp;节奏预期!G$5,前期规划!$Y$8:$BB$8,0))))</f>
        <v>0</v>
      </c>
      <c r="H178" s="97">
        <f>IF(SUM(I178:$J178)&gt;=INDEX(前期规划!$G$17:$K$17,MATCH($B$163,前期规划!$G$10:$K$10,0)),0,
IF(SUM(I178:$J178)+INDEX(前期规划!$Y$11:$BB$53,MATCH(节奏预期!$B178,前期规划!$Q$11:$Q$53,0),MATCH(节奏预期!$B$163&amp;节奏预期!H$5,前期规划!$Y$8:$BB$8,0))&gt;=INDEX(前期规划!$G$17:$K$17,MATCH($B$163,前期规划!$G$10:$K$10,0)),INDEX(前期规划!$G$17:$K$17,MATCH($B$163,前期规划!$G$10:$K$10,0))-SUM(I178:$J178),
INDEX(前期规划!$Y$11:$BB$53,MATCH(节奏预期!$B178,前期规划!$Q$11:$Q$53,0),MATCH(节奏预期!$B$163&amp;节奏预期!H$5,前期规划!$Y$8:$BB$8,0))))</f>
        <v>0</v>
      </c>
      <c r="I178" s="97">
        <f>IF(SUM(J178:$J178)&gt;=INDEX(前期规划!$G$17:$K$17,MATCH($B$163,前期规划!$G$10:$K$10,0)),0,
IF(SUM(J178:$J178)+INDEX(前期规划!$Y$11:$BB$53,MATCH(节奏预期!$B178,前期规划!$Q$11:$Q$53,0),MATCH(节奏预期!$B$163&amp;节奏预期!I$5,前期规划!$Y$8:$BB$8,0))&gt;=INDEX(前期规划!$G$17:$K$17,MATCH($B$163,前期规划!$G$10:$K$10,0)),INDEX(前期规划!$G$17:$K$17,MATCH($B$163,前期规划!$G$10:$K$10,0))-SUM(J178:$J178),
INDEX(前期规划!$Y$11:$BB$53,MATCH(节奏预期!$B178,前期规划!$Q$11:$Q$53,0),MATCH(节奏预期!$B$163&amp;节奏预期!I$5,前期规划!$Y$8:$BB$8,0))))</f>
        <v>1.8181818181818201</v>
      </c>
      <c r="J178" s="97">
        <f>INDEX(前期规划!$Y$11:$BB$53,MATCH(节奏预期!$B178,前期规划!$Q$11:$Q$53,0),MATCH(节奏预期!$B$163&amp;节奏预期!J$5,前期规划!$Y$8:$BB$8,0))</f>
        <v>38.18181818181818</v>
      </c>
      <c r="K178" s="24">
        <f>MIN(求节点(装备产销验证!$B$6:$B$165,装备产销验证!CU$6:CU$165,$D178)/40/IF(RIGHT(K$5,1)="+",1,(MAX(W$6:W178)+1)),1)</f>
        <v>0.7703622662825893</v>
      </c>
      <c r="L178" s="24">
        <f>MIN(求节点(装备产销验证!$B$6:$B$165,装备产销验证!CV$6:CV$165,$D178)/40/IF(RIGHT(L$5,1)="+",1,(MAX(X$6:X178)+1)),1)</f>
        <v>1</v>
      </c>
      <c r="M178" s="24">
        <f>MIN(求节点(装备产销验证!$B$6:$B$165,装备产销验证!CW$6:CW$165,$D178)/40/IF(RIGHT(M$5,1)="+",1,(MAX(Y$6:Y178)+1)),1)</f>
        <v>1</v>
      </c>
      <c r="N178" s="24">
        <f>MIN(求节点(装备产销验证!$B$6:$B$165,装备产销验证!CX$6:CX$165,$D178)/40/IF(RIGHT(N$5,1)="+",1,(MAX(Z$6:Z178)+1)),1)</f>
        <v>1</v>
      </c>
      <c r="O178" s="24">
        <f>MIN(求节点(装备产销验证!$B$6:$B$165,装备产销验证!CY$6:CY$165,$D178)/40/IF(RIGHT(O$5,1)="+",1,(MAX(AA$6:AA178)+1)),1)</f>
        <v>0.94272165725082058</v>
      </c>
      <c r="P178" s="24">
        <f>MIN(求节点(装备产销验证!$B$6:$B$165,装备产销验证!CZ$6:CZ$165,$D178)/40/IF(RIGHT(P$5,1)="+",1,(MAX(AB$6:AB178)+1)),1)</f>
        <v>1</v>
      </c>
      <c r="Q178" s="137">
        <f>IF(E178=0,0,MIN(INDEX(前期规划!$C$48:$C$53,MATCH(Q$5,前期规划!$B$48:$B$53,0)),INDEX(前期规划!$BC$11:$BG$53,MATCH($B178,前期规划!$Q$11:$Q$53,0),MATCH(节奏预期!$B$163,前期规划!$BC$10:$BG$10,0))))</f>
        <v>0</v>
      </c>
      <c r="R178" s="137">
        <f>IF(F178=0,0,MIN(INDEX(前期规划!$C$48:$C$53,MATCH(R$5,前期规划!$B$48:$B$53,0)),INDEX(前期规划!$BC$11:$BG$53,MATCH($B178,前期规划!$Q$11:$Q$53,0),MATCH(节奏预期!$B$163,前期规划!$BC$10:$BG$10,0))))</f>
        <v>0</v>
      </c>
      <c r="S178" s="137">
        <f>IF(G178=0,0,MIN(INDEX(前期规划!$C$48:$C$53,MATCH(S$5,前期规划!$B$48:$B$53,0)),INDEX(前期规划!$BC$11:$BG$53,MATCH($B178,前期规划!$Q$11:$Q$53,0),MATCH(节奏预期!$B$163,前期规划!$BC$10:$BG$10,0))))</f>
        <v>0</v>
      </c>
      <c r="T178" s="137">
        <f>IF(H178=0,0,MIN(INDEX(前期规划!$C$48:$C$53,MATCH(T$5,前期规划!$B$48:$B$53,0)),INDEX(前期规划!$BC$11:$BG$53,MATCH($B178,前期规划!$Q$11:$Q$53,0),MATCH(节奏预期!$B$163,前期规划!$BC$10:$BG$10,0))))</f>
        <v>0</v>
      </c>
      <c r="U178" s="137">
        <f>IF(I178=0,0,MIN(INDEX(前期规划!$C$48:$C$53,MATCH(U$5,前期规划!$B$48:$B$53,0)),INDEX(前期规划!$BC$11:$BG$53,MATCH($B178,前期规划!$Q$11:$Q$53,0),MATCH(节奏预期!$B$163,前期规划!$BC$10:$BG$10,0))))</f>
        <v>80</v>
      </c>
      <c r="V178" s="137">
        <f>IF(J178=0,0,MIN(INDEX(前期规划!$C$48:$C$53,MATCH(V$5,前期规划!$B$48:$B$53,0)),INDEX(前期规划!$BC$11:$BG$53,MATCH($B178,前期规划!$Q$11:$Q$53,0),MATCH(节奏预期!$B$163,前期规划!$BC$10:$BG$10,0))))</f>
        <v>80</v>
      </c>
      <c r="W178" s="109">
        <f>IF(Q178=0,0,IF(Q178&gt;MAX(装备突破!D$6:D$22),MAX(装备突破!D$6:D$22),IF(Q178=0,0,IF(Q178&lt;装备突破!D$6,0,IFERROR(MATCH(Q178,装备突破!D$6:D$22,0)-1,MATCH(Q178,装备突破!D$6:D$22,1))))))</f>
        <v>0</v>
      </c>
      <c r="X178" s="109">
        <f>IF(R178=0,0,IF(R178&gt;MAX(装备突破!E$6:E$22),MAX(装备突破!E$6:E$22),IF(R178=0,0,IF(R178&lt;装备突破!E$6,0,IFERROR(MATCH(R178,装备突破!E$6:E$22,0)-1,MATCH(R178,装备突破!E$6:E$22,1))))))</f>
        <v>0</v>
      </c>
      <c r="Y178" s="109">
        <f>IF(S178=0,0,IF(S178&gt;MAX(装备突破!F$6:F$22),MAX(装备突破!F$6:F$22),IF(S178=0,0,IF(S178&lt;装备突破!F$6,0,IFERROR(MATCH(S178,装备突破!F$6:F$22,0)-1,MATCH(S178,装备突破!F$6:F$22,1))))))</f>
        <v>0</v>
      </c>
      <c r="Z178" s="109">
        <f>IF(T178=0,0,IF(T178&gt;MAX(装备突破!G$6:G$22),MAX(装备突破!G$6:G$22),IF(T178=0,0,IF(T178&lt;装备突破!G$6,0,IFERROR(MATCH(T178,装备突破!G$6:G$22,0)-1,MATCH(T178,装备突破!G$6:G$22,1))))))</f>
        <v>0</v>
      </c>
      <c r="AA178" s="109">
        <f>IF(U178=0,0,IF(U178&gt;MAX(装备突破!H$6:H$22),MAX(装备突破!H$6:H$22),IF(U178=0,0,IF(U178&lt;装备突破!H$6,0,IFERROR(MATCH(U178,装备突破!H$6:H$22,0)-1,MATCH(U178,装备突破!H$6:H$22,1))))))</f>
        <v>7</v>
      </c>
      <c r="AB178" s="109">
        <f>IF(V178=0,0,IF(V178&gt;MAX(装备突破!I$6:I$22),MAX(装备突破!I$6:I$22),IF(V178=0,0,IF(V178&lt;装备突破!I$6,0,IFERROR(MATCH(V178,装备突破!I$6:I$22,0)-1,MATCH(V178,装备突破!I$6:I$22,1))))))</f>
        <v>7</v>
      </c>
    </row>
    <row r="179" spans="1:28" s="37" customFormat="1" x14ac:dyDescent="0.15">
      <c r="A179" s="34">
        <v>17</v>
      </c>
      <c r="B179" s="76">
        <f t="shared" si="12"/>
        <v>420</v>
      </c>
      <c r="C179" s="70">
        <f t="shared" si="13"/>
        <v>30</v>
      </c>
      <c r="D179" s="97">
        <f>求节点(节奏总纲!$T$4:$T$163,节奏总纲!$O$4:$O$163,B179)</f>
        <v>106.26808301554426</v>
      </c>
      <c r="E179" s="97">
        <f>IF(SUM(F179:$J179)&gt;=INDEX(前期规划!$G$17:$K$17,MATCH($B$163,前期规划!$G$10:$K$10,0)),0,
IF(SUM(F179:$J179)+INDEX(前期规划!$Y$11:$BB$53,MATCH(节奏预期!$B179,前期规划!$Q$11:$Q$53,0),MATCH(节奏预期!$B$163&amp;节奏预期!E$5,前期规划!$Y$8:$BB$8,0))&gt;=INDEX(前期规划!$G$17:$K$17,MATCH($B$163,前期规划!$G$10:$K$10,0)),INDEX(前期规划!$G$17:$K$17,MATCH($B$163,前期规划!$G$10:$K$10,0))-SUM(F179:$J179),
INDEX(前期规划!$Y$11:$BB$53,MATCH(节奏预期!$B179,前期规划!$Q$11:$Q$53,0),MATCH(节奏预期!$B$163&amp;节奏预期!E$5,前期规划!$Y$8:$BB$8,0))))</f>
        <v>0</v>
      </c>
      <c r="F179" s="97">
        <f>IF(SUM(G179:$J179)&gt;=INDEX(前期规划!$G$17:$K$17,MATCH($B$163,前期规划!$G$10:$K$10,0)),0,
IF(SUM(G179:$J179)+INDEX(前期规划!$Y$11:$BB$53,MATCH(节奏预期!$B179,前期规划!$Q$11:$Q$53,0),MATCH(节奏预期!$B$163&amp;节奏预期!F$5,前期规划!$Y$8:$BB$8,0))&gt;=INDEX(前期规划!$G$17:$K$17,MATCH($B$163,前期规划!$G$10:$K$10,0)),INDEX(前期规划!$G$17:$K$17,MATCH($B$163,前期规划!$G$10:$K$10,0))-SUM(G179:$J179),
INDEX(前期规划!$Y$11:$BB$53,MATCH(节奏预期!$B179,前期规划!$Q$11:$Q$53,0),MATCH(节奏预期!$B$163&amp;节奏预期!F$5,前期规划!$Y$8:$BB$8,0))))</f>
        <v>0</v>
      </c>
      <c r="G179" s="97">
        <f>IF(SUM(H179:$J179)&gt;=INDEX(前期规划!$G$17:$K$17,MATCH($B$163,前期规划!$G$10:$K$10,0)),0,
IF(SUM(H179:$J179)+INDEX(前期规划!$Y$11:$BB$53,MATCH(节奏预期!$B179,前期规划!$Q$11:$Q$53,0),MATCH(节奏预期!$B$163&amp;节奏预期!G$5,前期规划!$Y$8:$BB$8,0))&gt;=INDEX(前期规划!$G$17:$K$17,MATCH($B$163,前期规划!$G$10:$K$10,0)),INDEX(前期规划!$G$17:$K$17,MATCH($B$163,前期规划!$G$10:$K$10,0))-SUM(H179:$J179),
INDEX(前期规划!$Y$11:$BB$53,MATCH(节奏预期!$B179,前期规划!$Q$11:$Q$53,0),MATCH(节奏预期!$B$163&amp;节奏预期!G$5,前期规划!$Y$8:$BB$8,0))))</f>
        <v>0</v>
      </c>
      <c r="H179" s="97">
        <f>IF(SUM(I179:$J179)&gt;=INDEX(前期规划!$G$17:$K$17,MATCH($B$163,前期规划!$G$10:$K$10,0)),0,
IF(SUM(I179:$J179)+INDEX(前期规划!$Y$11:$BB$53,MATCH(节奏预期!$B179,前期规划!$Q$11:$Q$53,0),MATCH(节奏预期!$B$163&amp;节奏预期!H$5,前期规划!$Y$8:$BB$8,0))&gt;=INDEX(前期规划!$G$17:$K$17,MATCH($B$163,前期规划!$G$10:$K$10,0)),INDEX(前期规划!$G$17:$K$17,MATCH($B$163,前期规划!$G$10:$K$10,0))-SUM(I179:$J179),
INDEX(前期规划!$Y$11:$BB$53,MATCH(节奏预期!$B179,前期规划!$Q$11:$Q$53,0),MATCH(节奏预期!$B$163&amp;节奏预期!H$5,前期规划!$Y$8:$BB$8,0))))</f>
        <v>0</v>
      </c>
      <c r="I179" s="97">
        <f>IF(SUM(J179:$J179)&gt;=INDEX(前期规划!$G$17:$K$17,MATCH($B$163,前期规划!$G$10:$K$10,0)),0,
IF(SUM(J179:$J179)+INDEX(前期规划!$Y$11:$BB$53,MATCH(节奏预期!$B179,前期规划!$Q$11:$Q$53,0),MATCH(节奏预期!$B$163&amp;节奏预期!I$5,前期规划!$Y$8:$BB$8,0))&gt;=INDEX(前期规划!$G$17:$K$17,MATCH($B$163,前期规划!$G$10:$K$10,0)),INDEX(前期规划!$G$17:$K$17,MATCH($B$163,前期规划!$G$10:$K$10,0))-SUM(J179:$J179),
INDEX(前期规划!$Y$11:$BB$53,MATCH(节奏预期!$B179,前期规划!$Q$11:$Q$53,0),MATCH(节奏预期!$B$163&amp;节奏预期!I$5,前期规划!$Y$8:$BB$8,0))))</f>
        <v>0</v>
      </c>
      <c r="J179" s="97">
        <f>INDEX(前期规划!$Y$11:$BB$53,MATCH(节奏预期!$B179,前期规划!$Q$11:$Q$53,0),MATCH(节奏预期!$B$163&amp;节奏预期!J$5,前期规划!$Y$8:$BB$8,0))</f>
        <v>40</v>
      </c>
      <c r="K179" s="24">
        <f>MIN(求节点(装备产销验证!$B$6:$B$165,装备产销验证!CU$6:CU$165,$D179)/40/IF(RIGHT(K$5,1)="+",1,(MAX(W$6:W179)+1)),1)</f>
        <v>0.7703622662825893</v>
      </c>
      <c r="L179" s="24">
        <f>MIN(求节点(装备产销验证!$B$6:$B$165,装备产销验证!CV$6:CV$165,$D179)/40/IF(RIGHT(L$5,1)="+",1,(MAX(X$6:X179)+1)),1)</f>
        <v>1</v>
      </c>
      <c r="M179" s="24">
        <f>MIN(求节点(装备产销验证!$B$6:$B$165,装备产销验证!CW$6:CW$165,$D179)/40/IF(RIGHT(M$5,1)="+",1,(MAX(Y$6:Y179)+1)),1)</f>
        <v>1</v>
      </c>
      <c r="N179" s="24">
        <f>MIN(求节点(装备产销验证!$B$6:$B$165,装备产销验证!CX$6:CX$165,$D179)/40/IF(RIGHT(N$5,1)="+",1,(MAX(Z$6:Z179)+1)),1)</f>
        <v>1</v>
      </c>
      <c r="O179" s="24">
        <f>MIN(求节点(装备产销验证!$B$6:$B$165,装备产销验证!CY$6:CY$165,$D179)/40/IF(RIGHT(O$5,1)="+",1,(MAX(AA$6:AA179)+1)),1)</f>
        <v>1</v>
      </c>
      <c r="P179" s="24">
        <f>MIN(求节点(装备产销验证!$B$6:$B$165,装备产销验证!CZ$6:CZ$165,$D179)/40/IF(RIGHT(P$5,1)="+",1,(MAX(AB$6:AB179)+1)),1)</f>
        <v>1</v>
      </c>
      <c r="Q179" s="137">
        <f>IF(E179=0,0,MIN(INDEX(前期规划!$C$48:$C$53,MATCH(Q$5,前期规划!$B$48:$B$53,0)),INDEX(前期规划!$BC$11:$BG$53,MATCH($B179,前期规划!$Q$11:$Q$53,0),MATCH(节奏预期!$B$163,前期规划!$BC$10:$BG$10,0))))</f>
        <v>0</v>
      </c>
      <c r="R179" s="137">
        <f>IF(F179=0,0,MIN(INDEX(前期规划!$C$48:$C$53,MATCH(R$5,前期规划!$B$48:$B$53,0)),INDEX(前期规划!$BC$11:$BG$53,MATCH($B179,前期规划!$Q$11:$Q$53,0),MATCH(节奏预期!$B$163,前期规划!$BC$10:$BG$10,0))))</f>
        <v>0</v>
      </c>
      <c r="S179" s="137">
        <f>IF(G179=0,0,MIN(INDEX(前期规划!$C$48:$C$53,MATCH(S$5,前期规划!$B$48:$B$53,0)),INDEX(前期规划!$BC$11:$BG$53,MATCH($B179,前期规划!$Q$11:$Q$53,0),MATCH(节奏预期!$B$163,前期规划!$BC$10:$BG$10,0))))</f>
        <v>0</v>
      </c>
      <c r="T179" s="137">
        <f>IF(H179=0,0,MIN(INDEX(前期规划!$C$48:$C$53,MATCH(T$5,前期规划!$B$48:$B$53,0)),INDEX(前期规划!$BC$11:$BG$53,MATCH($B179,前期规划!$Q$11:$Q$53,0),MATCH(节奏预期!$B$163,前期规划!$BC$10:$BG$10,0))))</f>
        <v>0</v>
      </c>
      <c r="U179" s="137">
        <f>IF(I179=0,0,MIN(INDEX(前期规划!$C$48:$C$53,MATCH(U$5,前期规划!$B$48:$B$53,0)),INDEX(前期规划!$BC$11:$BG$53,MATCH($B179,前期规划!$Q$11:$Q$53,0),MATCH(节奏预期!$B$163,前期规划!$BC$10:$BG$10,0))))</f>
        <v>0</v>
      </c>
      <c r="V179" s="137">
        <f>IF(J179=0,0,MIN(INDEX(前期规划!$C$48:$C$53,MATCH(V$5,前期规划!$B$48:$B$53,0)),INDEX(前期规划!$BC$11:$BG$53,MATCH($B179,前期规划!$Q$11:$Q$53,0),MATCH(节奏预期!$B$163,前期规划!$BC$10:$BG$10,0))))</f>
        <v>80</v>
      </c>
      <c r="W179" s="109">
        <f>IF(Q179=0,0,IF(Q179&gt;MAX(装备突破!D$6:D$22),MAX(装备突破!D$6:D$22),IF(Q179=0,0,IF(Q179&lt;装备突破!D$6,0,IFERROR(MATCH(Q179,装备突破!D$6:D$22,0)-1,MATCH(Q179,装备突破!D$6:D$22,1))))))</f>
        <v>0</v>
      </c>
      <c r="X179" s="109">
        <f>IF(R179=0,0,IF(R179&gt;MAX(装备突破!E$6:E$22),MAX(装备突破!E$6:E$22),IF(R179=0,0,IF(R179&lt;装备突破!E$6,0,IFERROR(MATCH(R179,装备突破!E$6:E$22,0)-1,MATCH(R179,装备突破!E$6:E$22,1))))))</f>
        <v>0</v>
      </c>
      <c r="Y179" s="109">
        <f>IF(S179=0,0,IF(S179&gt;MAX(装备突破!F$6:F$22),MAX(装备突破!F$6:F$22),IF(S179=0,0,IF(S179&lt;装备突破!F$6,0,IFERROR(MATCH(S179,装备突破!F$6:F$22,0)-1,MATCH(S179,装备突破!F$6:F$22,1))))))</f>
        <v>0</v>
      </c>
      <c r="Z179" s="109">
        <f>IF(T179=0,0,IF(T179&gt;MAX(装备突破!G$6:G$22),MAX(装备突破!G$6:G$22),IF(T179=0,0,IF(T179&lt;装备突破!G$6,0,IFERROR(MATCH(T179,装备突破!G$6:G$22,0)-1,MATCH(T179,装备突破!G$6:G$22,1))))))</f>
        <v>0</v>
      </c>
      <c r="AA179" s="109">
        <f>IF(U179=0,0,IF(U179&gt;MAX(装备突破!H$6:H$22),MAX(装备突破!H$6:H$22),IF(U179=0,0,IF(U179&lt;装备突破!H$6,0,IFERROR(MATCH(U179,装备突破!H$6:H$22,0)-1,MATCH(U179,装备突破!H$6:H$22,1))))))</f>
        <v>0</v>
      </c>
      <c r="AB179" s="109">
        <f>IF(V179=0,0,IF(V179&gt;MAX(装备突破!I$6:I$22),MAX(装备突破!I$6:I$22),IF(V179=0,0,IF(V179&lt;装备突破!I$6,0,IFERROR(MATCH(V179,装备突破!I$6:I$22,0)-1,MATCH(V179,装备突破!I$6:I$22,1))))))</f>
        <v>7</v>
      </c>
    </row>
    <row r="180" spans="1:28" s="37" customFormat="1" x14ac:dyDescent="0.15">
      <c r="A180" s="34">
        <v>18</v>
      </c>
      <c r="B180" s="76">
        <f t="shared" si="12"/>
        <v>450</v>
      </c>
      <c r="C180" s="70">
        <f t="shared" si="13"/>
        <v>30</v>
      </c>
      <c r="D180" s="97">
        <f>求节点(节奏总纲!$T$4:$T$163,节奏总纲!$O$4:$O$163,B180)</f>
        <v>107.31621184751006</v>
      </c>
      <c r="E180" s="97">
        <f>IF(SUM(F180:$J180)&gt;=INDEX(前期规划!$G$17:$K$17,MATCH($B$163,前期规划!$G$10:$K$10,0)),0,
IF(SUM(F180:$J180)+INDEX(前期规划!$Y$11:$BB$53,MATCH(节奏预期!$B180,前期规划!$Q$11:$Q$53,0),MATCH(节奏预期!$B$163&amp;节奏预期!E$5,前期规划!$Y$8:$BB$8,0))&gt;=INDEX(前期规划!$G$17:$K$17,MATCH($B$163,前期规划!$G$10:$K$10,0)),INDEX(前期规划!$G$17:$K$17,MATCH($B$163,前期规划!$G$10:$K$10,0))-SUM(F180:$J180),
INDEX(前期规划!$Y$11:$BB$53,MATCH(节奏预期!$B180,前期规划!$Q$11:$Q$53,0),MATCH(节奏预期!$B$163&amp;节奏预期!E$5,前期规划!$Y$8:$BB$8,0))))</f>
        <v>0</v>
      </c>
      <c r="F180" s="97">
        <f>IF(SUM(G180:$J180)&gt;=INDEX(前期规划!$G$17:$K$17,MATCH($B$163,前期规划!$G$10:$K$10,0)),0,
IF(SUM(G180:$J180)+INDEX(前期规划!$Y$11:$BB$53,MATCH(节奏预期!$B180,前期规划!$Q$11:$Q$53,0),MATCH(节奏预期!$B$163&amp;节奏预期!F$5,前期规划!$Y$8:$BB$8,0))&gt;=INDEX(前期规划!$G$17:$K$17,MATCH($B$163,前期规划!$G$10:$K$10,0)),INDEX(前期规划!$G$17:$K$17,MATCH($B$163,前期规划!$G$10:$K$10,0))-SUM(G180:$J180),
INDEX(前期规划!$Y$11:$BB$53,MATCH(节奏预期!$B180,前期规划!$Q$11:$Q$53,0),MATCH(节奏预期!$B$163&amp;节奏预期!F$5,前期规划!$Y$8:$BB$8,0))))</f>
        <v>0</v>
      </c>
      <c r="G180" s="97">
        <f>IF(SUM(H180:$J180)&gt;=INDEX(前期规划!$G$17:$K$17,MATCH($B$163,前期规划!$G$10:$K$10,0)),0,
IF(SUM(H180:$J180)+INDEX(前期规划!$Y$11:$BB$53,MATCH(节奏预期!$B180,前期规划!$Q$11:$Q$53,0),MATCH(节奏预期!$B$163&amp;节奏预期!G$5,前期规划!$Y$8:$BB$8,0))&gt;=INDEX(前期规划!$G$17:$K$17,MATCH($B$163,前期规划!$G$10:$K$10,0)),INDEX(前期规划!$G$17:$K$17,MATCH($B$163,前期规划!$G$10:$K$10,0))-SUM(H180:$J180),
INDEX(前期规划!$Y$11:$BB$53,MATCH(节奏预期!$B180,前期规划!$Q$11:$Q$53,0),MATCH(节奏预期!$B$163&amp;节奏预期!G$5,前期规划!$Y$8:$BB$8,0))))</f>
        <v>0</v>
      </c>
      <c r="H180" s="97">
        <f>IF(SUM(I180:$J180)&gt;=INDEX(前期规划!$G$17:$K$17,MATCH($B$163,前期规划!$G$10:$K$10,0)),0,
IF(SUM(I180:$J180)+INDEX(前期规划!$Y$11:$BB$53,MATCH(节奏预期!$B180,前期规划!$Q$11:$Q$53,0),MATCH(节奏预期!$B$163&amp;节奏预期!H$5,前期规划!$Y$8:$BB$8,0))&gt;=INDEX(前期规划!$G$17:$K$17,MATCH($B$163,前期规划!$G$10:$K$10,0)),INDEX(前期规划!$G$17:$K$17,MATCH($B$163,前期规划!$G$10:$K$10,0))-SUM(I180:$J180),
INDEX(前期规划!$Y$11:$BB$53,MATCH(节奏预期!$B180,前期规划!$Q$11:$Q$53,0),MATCH(节奏预期!$B$163&amp;节奏预期!H$5,前期规划!$Y$8:$BB$8,0))))</f>
        <v>0</v>
      </c>
      <c r="I180" s="97">
        <f>IF(SUM(J180:$J180)&gt;=INDEX(前期规划!$G$17:$K$17,MATCH($B$163,前期规划!$G$10:$K$10,0)),0,
IF(SUM(J180:$J180)+INDEX(前期规划!$Y$11:$BB$53,MATCH(节奏预期!$B180,前期规划!$Q$11:$Q$53,0),MATCH(节奏预期!$B$163&amp;节奏预期!I$5,前期规划!$Y$8:$BB$8,0))&gt;=INDEX(前期规划!$G$17:$K$17,MATCH($B$163,前期规划!$G$10:$K$10,0)),INDEX(前期规划!$G$17:$K$17,MATCH($B$163,前期规划!$G$10:$K$10,0))-SUM(J180:$J180),
INDEX(前期规划!$Y$11:$BB$53,MATCH(节奏预期!$B180,前期规划!$Q$11:$Q$53,0),MATCH(节奏预期!$B$163&amp;节奏预期!I$5,前期规划!$Y$8:$BB$8,0))))</f>
        <v>0</v>
      </c>
      <c r="J180" s="97">
        <f>INDEX(前期规划!$Y$11:$BB$53,MATCH(节奏预期!$B180,前期规划!$Q$11:$Q$53,0),MATCH(节奏预期!$B$163&amp;节奏预期!J$5,前期规划!$Y$8:$BB$8,0))</f>
        <v>40</v>
      </c>
      <c r="K180" s="24">
        <f>MIN(求节点(装备产销验证!$B$6:$B$165,装备产销验证!CU$6:CU$165,$D180)/40/IF(RIGHT(K$5,1)="+",1,(MAX(W$6:W180)+1)),1)</f>
        <v>0.7703622662825893</v>
      </c>
      <c r="L180" s="24">
        <f>MIN(求节点(装备产销验证!$B$6:$B$165,装备产销验证!CV$6:CV$165,$D180)/40/IF(RIGHT(L$5,1)="+",1,(MAX(X$6:X180)+1)),1)</f>
        <v>1</v>
      </c>
      <c r="M180" s="24">
        <f>MIN(求节点(装备产销验证!$B$6:$B$165,装备产销验证!CW$6:CW$165,$D180)/40/IF(RIGHT(M$5,1)="+",1,(MAX(Y$6:Y180)+1)),1)</f>
        <v>1</v>
      </c>
      <c r="N180" s="24">
        <f>MIN(求节点(装备产销验证!$B$6:$B$165,装备产销验证!CX$6:CX$165,$D180)/40/IF(RIGHT(N$5,1)="+",1,(MAX(Z$6:Z180)+1)),1)</f>
        <v>1</v>
      </c>
      <c r="O180" s="24">
        <f>MIN(求节点(装备产销验证!$B$6:$B$165,装备产销验证!CY$6:CY$165,$D180)/40/IF(RIGHT(O$5,1)="+",1,(MAX(AA$6:AA180)+1)),1)</f>
        <v>1</v>
      </c>
      <c r="P180" s="24">
        <f>MIN(求节点(装备产销验证!$B$6:$B$165,装备产销验证!CZ$6:CZ$165,$D180)/40/IF(RIGHT(P$5,1)="+",1,(MAX(AB$6:AB180)+1)),1)</f>
        <v>1</v>
      </c>
      <c r="Q180" s="137">
        <f>IF(E180=0,0,MIN(INDEX(前期规划!$C$48:$C$53,MATCH(Q$5,前期规划!$B$48:$B$53,0)),INDEX(前期规划!$BC$11:$BG$53,MATCH($B180,前期规划!$Q$11:$Q$53,0),MATCH(节奏预期!$B$163,前期规划!$BC$10:$BG$10,0))))</f>
        <v>0</v>
      </c>
      <c r="R180" s="137">
        <f>IF(F180=0,0,MIN(INDEX(前期规划!$C$48:$C$53,MATCH(R$5,前期规划!$B$48:$B$53,0)),INDEX(前期规划!$BC$11:$BG$53,MATCH($B180,前期规划!$Q$11:$Q$53,0),MATCH(节奏预期!$B$163,前期规划!$BC$10:$BG$10,0))))</f>
        <v>0</v>
      </c>
      <c r="S180" s="137">
        <f>IF(G180=0,0,MIN(INDEX(前期规划!$C$48:$C$53,MATCH(S$5,前期规划!$B$48:$B$53,0)),INDEX(前期规划!$BC$11:$BG$53,MATCH($B180,前期规划!$Q$11:$Q$53,0),MATCH(节奏预期!$B$163,前期规划!$BC$10:$BG$10,0))))</f>
        <v>0</v>
      </c>
      <c r="T180" s="137">
        <f>IF(H180=0,0,MIN(INDEX(前期规划!$C$48:$C$53,MATCH(T$5,前期规划!$B$48:$B$53,0)),INDEX(前期规划!$BC$11:$BG$53,MATCH($B180,前期规划!$Q$11:$Q$53,0),MATCH(节奏预期!$B$163,前期规划!$BC$10:$BG$10,0))))</f>
        <v>0</v>
      </c>
      <c r="U180" s="137">
        <f>IF(I180=0,0,MIN(INDEX(前期规划!$C$48:$C$53,MATCH(U$5,前期规划!$B$48:$B$53,0)),INDEX(前期规划!$BC$11:$BG$53,MATCH($B180,前期规划!$Q$11:$Q$53,0),MATCH(节奏预期!$B$163,前期规划!$BC$10:$BG$10,0))))</f>
        <v>0</v>
      </c>
      <c r="V180" s="137">
        <f>IF(J180=0,0,MIN(INDEX(前期规划!$C$48:$C$53,MATCH(V$5,前期规划!$B$48:$B$53,0)),INDEX(前期规划!$BC$11:$BG$53,MATCH($B180,前期规划!$Q$11:$Q$53,0),MATCH(节奏预期!$B$163,前期规划!$BC$10:$BG$10,0))))</f>
        <v>80</v>
      </c>
      <c r="W180" s="109">
        <f>IF(Q180=0,0,IF(Q180&gt;MAX(装备突破!D$6:D$22),MAX(装备突破!D$6:D$22),IF(Q180=0,0,IF(Q180&lt;装备突破!D$6,0,IFERROR(MATCH(Q180,装备突破!D$6:D$22,0)-1,MATCH(Q180,装备突破!D$6:D$22,1))))))</f>
        <v>0</v>
      </c>
      <c r="X180" s="109">
        <f>IF(R180=0,0,IF(R180&gt;MAX(装备突破!E$6:E$22),MAX(装备突破!E$6:E$22),IF(R180=0,0,IF(R180&lt;装备突破!E$6,0,IFERROR(MATCH(R180,装备突破!E$6:E$22,0)-1,MATCH(R180,装备突破!E$6:E$22,1))))))</f>
        <v>0</v>
      </c>
      <c r="Y180" s="109">
        <f>IF(S180=0,0,IF(S180&gt;MAX(装备突破!F$6:F$22),MAX(装备突破!F$6:F$22),IF(S180=0,0,IF(S180&lt;装备突破!F$6,0,IFERROR(MATCH(S180,装备突破!F$6:F$22,0)-1,MATCH(S180,装备突破!F$6:F$22,1))))))</f>
        <v>0</v>
      </c>
      <c r="Z180" s="109">
        <f>IF(T180=0,0,IF(T180&gt;MAX(装备突破!G$6:G$22),MAX(装备突破!G$6:G$22),IF(T180=0,0,IF(T180&lt;装备突破!G$6,0,IFERROR(MATCH(T180,装备突破!G$6:G$22,0)-1,MATCH(T180,装备突破!G$6:G$22,1))))))</f>
        <v>0</v>
      </c>
      <c r="AA180" s="109">
        <f>IF(U180=0,0,IF(U180&gt;MAX(装备突破!H$6:H$22),MAX(装备突破!H$6:H$22),IF(U180=0,0,IF(U180&lt;装备突破!H$6,0,IFERROR(MATCH(U180,装备突破!H$6:H$22,0)-1,MATCH(U180,装备突破!H$6:H$22,1))))))</f>
        <v>0</v>
      </c>
      <c r="AB180" s="109">
        <f>IF(V180=0,0,IF(V180&gt;MAX(装备突破!I$6:I$22),MAX(装备突破!I$6:I$22),IF(V180=0,0,IF(V180&lt;装备突破!I$6,0,IFERROR(MATCH(V180,装备突破!I$6:I$22,0)-1,MATCH(V180,装备突破!I$6:I$22,1))))))</f>
        <v>7</v>
      </c>
    </row>
    <row r="181" spans="1:28" x14ac:dyDescent="0.15">
      <c r="A181" s="34">
        <v>19</v>
      </c>
      <c r="B181" s="76">
        <f t="shared" si="12"/>
        <v>480</v>
      </c>
      <c r="C181" s="70">
        <f t="shared" si="13"/>
        <v>30</v>
      </c>
      <c r="D181" s="97">
        <f>求节点(节奏总纲!$T$4:$T$163,节奏总纲!$O$4:$O$163,B181)</f>
        <v>108.26512634376826</v>
      </c>
      <c r="E181" s="97">
        <f>IF(SUM(F181:$J181)&gt;=INDEX(前期规划!$G$17:$K$17,MATCH($B$163,前期规划!$G$10:$K$10,0)),0,
IF(SUM(F181:$J181)+INDEX(前期规划!$Y$11:$BB$53,MATCH(节奏预期!$B181,前期规划!$Q$11:$Q$53,0),MATCH(节奏预期!$B$163&amp;节奏预期!E$5,前期规划!$Y$8:$BB$8,0))&gt;=INDEX(前期规划!$G$17:$K$17,MATCH($B$163,前期规划!$G$10:$K$10,0)),INDEX(前期规划!$G$17:$K$17,MATCH($B$163,前期规划!$G$10:$K$10,0))-SUM(F181:$J181),
INDEX(前期规划!$Y$11:$BB$53,MATCH(节奏预期!$B181,前期规划!$Q$11:$Q$53,0),MATCH(节奏预期!$B$163&amp;节奏预期!E$5,前期规划!$Y$8:$BB$8,0))))</f>
        <v>0</v>
      </c>
      <c r="F181" s="97">
        <f>IF(SUM(G181:$J181)&gt;=INDEX(前期规划!$G$17:$K$17,MATCH($B$163,前期规划!$G$10:$K$10,0)),0,
IF(SUM(G181:$J181)+INDEX(前期规划!$Y$11:$BB$53,MATCH(节奏预期!$B181,前期规划!$Q$11:$Q$53,0),MATCH(节奏预期!$B$163&amp;节奏预期!F$5,前期规划!$Y$8:$BB$8,0))&gt;=INDEX(前期规划!$G$17:$K$17,MATCH($B$163,前期规划!$G$10:$K$10,0)),INDEX(前期规划!$G$17:$K$17,MATCH($B$163,前期规划!$G$10:$K$10,0))-SUM(G181:$J181),
INDEX(前期规划!$Y$11:$BB$53,MATCH(节奏预期!$B181,前期规划!$Q$11:$Q$53,0),MATCH(节奏预期!$B$163&amp;节奏预期!F$5,前期规划!$Y$8:$BB$8,0))))</f>
        <v>0</v>
      </c>
      <c r="G181" s="97">
        <f>IF(SUM(H181:$J181)&gt;=INDEX(前期规划!$G$17:$K$17,MATCH($B$163,前期规划!$G$10:$K$10,0)),0,
IF(SUM(H181:$J181)+INDEX(前期规划!$Y$11:$BB$53,MATCH(节奏预期!$B181,前期规划!$Q$11:$Q$53,0),MATCH(节奏预期!$B$163&amp;节奏预期!G$5,前期规划!$Y$8:$BB$8,0))&gt;=INDEX(前期规划!$G$17:$K$17,MATCH($B$163,前期规划!$G$10:$K$10,0)),INDEX(前期规划!$G$17:$K$17,MATCH($B$163,前期规划!$G$10:$K$10,0))-SUM(H181:$J181),
INDEX(前期规划!$Y$11:$BB$53,MATCH(节奏预期!$B181,前期规划!$Q$11:$Q$53,0),MATCH(节奏预期!$B$163&amp;节奏预期!G$5,前期规划!$Y$8:$BB$8,0))))</f>
        <v>0</v>
      </c>
      <c r="H181" s="97">
        <f>IF(SUM(I181:$J181)&gt;=INDEX(前期规划!$G$17:$K$17,MATCH($B$163,前期规划!$G$10:$K$10,0)),0,
IF(SUM(I181:$J181)+INDEX(前期规划!$Y$11:$BB$53,MATCH(节奏预期!$B181,前期规划!$Q$11:$Q$53,0),MATCH(节奏预期!$B$163&amp;节奏预期!H$5,前期规划!$Y$8:$BB$8,0))&gt;=INDEX(前期规划!$G$17:$K$17,MATCH($B$163,前期规划!$G$10:$K$10,0)),INDEX(前期规划!$G$17:$K$17,MATCH($B$163,前期规划!$G$10:$K$10,0))-SUM(I181:$J181),
INDEX(前期规划!$Y$11:$BB$53,MATCH(节奏预期!$B181,前期规划!$Q$11:$Q$53,0),MATCH(节奏预期!$B$163&amp;节奏预期!H$5,前期规划!$Y$8:$BB$8,0))))</f>
        <v>0</v>
      </c>
      <c r="I181" s="97">
        <f>IF(SUM(J181:$J181)&gt;=INDEX(前期规划!$G$17:$K$17,MATCH($B$163,前期规划!$G$10:$K$10,0)),0,
IF(SUM(J181:$J181)+INDEX(前期规划!$Y$11:$BB$53,MATCH(节奏预期!$B181,前期规划!$Q$11:$Q$53,0),MATCH(节奏预期!$B$163&amp;节奏预期!I$5,前期规划!$Y$8:$BB$8,0))&gt;=INDEX(前期规划!$G$17:$K$17,MATCH($B$163,前期规划!$G$10:$K$10,0)),INDEX(前期规划!$G$17:$K$17,MATCH($B$163,前期规划!$G$10:$K$10,0))-SUM(J181:$J181),
INDEX(前期规划!$Y$11:$BB$53,MATCH(节奏预期!$B181,前期规划!$Q$11:$Q$53,0),MATCH(节奏预期!$B$163&amp;节奏预期!I$5,前期规划!$Y$8:$BB$8,0))))</f>
        <v>0</v>
      </c>
      <c r="J181" s="97">
        <f>INDEX(前期规划!$Y$11:$BB$53,MATCH(节奏预期!$B181,前期规划!$Q$11:$Q$53,0),MATCH(节奏预期!$B$163&amp;节奏预期!J$5,前期规划!$Y$8:$BB$8,0))</f>
        <v>40</v>
      </c>
      <c r="K181" s="24">
        <f>MIN(求节点(装备产销验证!$B$6:$B$165,装备产销验证!CU$6:CU$165,$D181)/40/IF(RIGHT(K$5,1)="+",1,(MAX(W$6:W181)+1)),1)</f>
        <v>0.7703622662825893</v>
      </c>
      <c r="L181" s="24">
        <f>MIN(求节点(装备产销验证!$B$6:$B$165,装备产销验证!CV$6:CV$165,$D181)/40/IF(RIGHT(L$5,1)="+",1,(MAX(X$6:X181)+1)),1)</f>
        <v>1</v>
      </c>
      <c r="M181" s="24">
        <f>MIN(求节点(装备产销验证!$B$6:$B$165,装备产销验证!CW$6:CW$165,$D181)/40/IF(RIGHT(M$5,1)="+",1,(MAX(Y$6:Y181)+1)),1)</f>
        <v>1</v>
      </c>
      <c r="N181" s="24">
        <f>MIN(求节点(装备产销验证!$B$6:$B$165,装备产销验证!CX$6:CX$165,$D181)/40/IF(RIGHT(N$5,1)="+",1,(MAX(Z$6:Z181)+1)),1)</f>
        <v>1</v>
      </c>
      <c r="O181" s="24">
        <f>MIN(求节点(装备产销验证!$B$6:$B$165,装备产销验证!CY$6:CY$165,$D181)/40/IF(RIGHT(O$5,1)="+",1,(MAX(AA$6:AA181)+1)),1)</f>
        <v>1</v>
      </c>
      <c r="P181" s="24">
        <f>MIN(求节点(装备产销验证!$B$6:$B$165,装备产销验证!CZ$6:CZ$165,$D181)/40/IF(RIGHT(P$5,1)="+",1,(MAX(AB$6:AB181)+1)),1)</f>
        <v>1</v>
      </c>
      <c r="Q181" s="137">
        <f>IF(E181=0,0,MIN(INDEX(前期规划!$C$48:$C$53,MATCH(Q$5,前期规划!$B$48:$B$53,0)),INDEX(前期规划!$BC$11:$BG$53,MATCH($B181,前期规划!$Q$11:$Q$53,0),MATCH(节奏预期!$B$163,前期规划!$BC$10:$BG$10,0))))</f>
        <v>0</v>
      </c>
      <c r="R181" s="137">
        <f>IF(F181=0,0,MIN(INDEX(前期规划!$C$48:$C$53,MATCH(R$5,前期规划!$B$48:$B$53,0)),INDEX(前期规划!$BC$11:$BG$53,MATCH($B181,前期规划!$Q$11:$Q$53,0),MATCH(节奏预期!$B$163,前期规划!$BC$10:$BG$10,0))))</f>
        <v>0</v>
      </c>
      <c r="S181" s="137">
        <f>IF(G181=0,0,MIN(INDEX(前期规划!$C$48:$C$53,MATCH(S$5,前期规划!$B$48:$B$53,0)),INDEX(前期规划!$BC$11:$BG$53,MATCH($B181,前期规划!$Q$11:$Q$53,0),MATCH(节奏预期!$B$163,前期规划!$BC$10:$BG$10,0))))</f>
        <v>0</v>
      </c>
      <c r="T181" s="137">
        <f>IF(H181=0,0,MIN(INDEX(前期规划!$C$48:$C$53,MATCH(T$5,前期规划!$B$48:$B$53,0)),INDEX(前期规划!$BC$11:$BG$53,MATCH($B181,前期规划!$Q$11:$Q$53,0),MATCH(节奏预期!$B$163,前期规划!$BC$10:$BG$10,0))))</f>
        <v>0</v>
      </c>
      <c r="U181" s="137">
        <f>IF(I181=0,0,MIN(INDEX(前期规划!$C$48:$C$53,MATCH(U$5,前期规划!$B$48:$B$53,0)),INDEX(前期规划!$BC$11:$BG$53,MATCH($B181,前期规划!$Q$11:$Q$53,0),MATCH(节奏预期!$B$163,前期规划!$BC$10:$BG$10,0))))</f>
        <v>0</v>
      </c>
      <c r="V181" s="137">
        <f>IF(J181=0,0,MIN(INDEX(前期规划!$C$48:$C$53,MATCH(V$5,前期规划!$B$48:$B$53,0)),INDEX(前期规划!$BC$11:$BG$53,MATCH($B181,前期规划!$Q$11:$Q$53,0),MATCH(节奏预期!$B$163,前期规划!$BC$10:$BG$10,0))))</f>
        <v>80</v>
      </c>
      <c r="W181" s="109">
        <f>IF(Q181=0,0,IF(Q181&gt;MAX(装备突破!D$6:D$22),MAX(装备突破!D$6:D$22),IF(Q181=0,0,IF(Q181&lt;装备突破!D$6,0,IFERROR(MATCH(Q181,装备突破!D$6:D$22,0)-1,MATCH(Q181,装备突破!D$6:D$22,1))))))</f>
        <v>0</v>
      </c>
      <c r="X181" s="109">
        <f>IF(R181=0,0,IF(R181&gt;MAX(装备突破!E$6:E$22),MAX(装备突破!E$6:E$22),IF(R181=0,0,IF(R181&lt;装备突破!E$6,0,IFERROR(MATCH(R181,装备突破!E$6:E$22,0)-1,MATCH(R181,装备突破!E$6:E$22,1))))))</f>
        <v>0</v>
      </c>
      <c r="Y181" s="109">
        <f>IF(S181=0,0,IF(S181&gt;MAX(装备突破!F$6:F$22),MAX(装备突破!F$6:F$22),IF(S181=0,0,IF(S181&lt;装备突破!F$6,0,IFERROR(MATCH(S181,装备突破!F$6:F$22,0)-1,MATCH(S181,装备突破!F$6:F$22,1))))))</f>
        <v>0</v>
      </c>
      <c r="Z181" s="109">
        <f>IF(T181=0,0,IF(T181&gt;MAX(装备突破!G$6:G$22),MAX(装备突破!G$6:G$22),IF(T181=0,0,IF(T181&lt;装备突破!G$6,0,IFERROR(MATCH(T181,装备突破!G$6:G$22,0)-1,MATCH(T181,装备突破!G$6:G$22,1))))))</f>
        <v>0</v>
      </c>
      <c r="AA181" s="109">
        <f>IF(U181=0,0,IF(U181&gt;MAX(装备突破!H$6:H$22),MAX(装备突破!H$6:H$22),IF(U181=0,0,IF(U181&lt;装备突破!H$6,0,IFERROR(MATCH(U181,装备突破!H$6:H$22,0)-1,MATCH(U181,装备突破!H$6:H$22,1))))))</f>
        <v>0</v>
      </c>
      <c r="AB181" s="109">
        <f>IF(V181=0,0,IF(V181&gt;MAX(装备突破!I$6:I$22),MAX(装备突破!I$6:I$22),IF(V181=0,0,IF(V181&lt;装备突破!I$6,0,IFERROR(MATCH(V181,装备突破!I$6:I$22,0)-1,MATCH(V181,装备突破!I$6:I$22,1))))))</f>
        <v>7</v>
      </c>
    </row>
    <row r="182" spans="1:28" x14ac:dyDescent="0.15">
      <c r="A182" s="34">
        <v>20</v>
      </c>
      <c r="B182" s="76">
        <f t="shared" si="12"/>
        <v>510</v>
      </c>
      <c r="C182" s="70">
        <f t="shared" si="13"/>
        <v>30</v>
      </c>
      <c r="D182" s="97">
        <f>求节点(节奏总纲!$T$4:$T$163,节奏总纲!$O$4:$O$163,B182)</f>
        <v>109.14460247926831</v>
      </c>
      <c r="E182" s="97">
        <f>IF(SUM(F182:$J182)&gt;=INDEX(前期规划!$G$17:$K$17,MATCH($B$163,前期规划!$G$10:$K$10,0)),0,
IF(SUM(F182:$J182)+INDEX(前期规划!$Y$11:$BB$53,MATCH(节奏预期!$B182,前期规划!$Q$11:$Q$53,0),MATCH(节奏预期!$B$163&amp;节奏预期!E$5,前期规划!$Y$8:$BB$8,0))&gt;=INDEX(前期规划!$G$17:$K$17,MATCH($B$163,前期规划!$G$10:$K$10,0)),INDEX(前期规划!$G$17:$K$17,MATCH($B$163,前期规划!$G$10:$K$10,0))-SUM(F182:$J182),
INDEX(前期规划!$Y$11:$BB$53,MATCH(节奏预期!$B182,前期规划!$Q$11:$Q$53,0),MATCH(节奏预期!$B$163&amp;节奏预期!E$5,前期规划!$Y$8:$BB$8,0))))</f>
        <v>0</v>
      </c>
      <c r="F182" s="97">
        <f>IF(SUM(G182:$J182)&gt;=INDEX(前期规划!$G$17:$K$17,MATCH($B$163,前期规划!$G$10:$K$10,0)),0,
IF(SUM(G182:$J182)+INDEX(前期规划!$Y$11:$BB$53,MATCH(节奏预期!$B182,前期规划!$Q$11:$Q$53,0),MATCH(节奏预期!$B$163&amp;节奏预期!F$5,前期规划!$Y$8:$BB$8,0))&gt;=INDEX(前期规划!$G$17:$K$17,MATCH($B$163,前期规划!$G$10:$K$10,0)),INDEX(前期规划!$G$17:$K$17,MATCH($B$163,前期规划!$G$10:$K$10,0))-SUM(G182:$J182),
INDEX(前期规划!$Y$11:$BB$53,MATCH(节奏预期!$B182,前期规划!$Q$11:$Q$53,0),MATCH(节奏预期!$B$163&amp;节奏预期!F$5,前期规划!$Y$8:$BB$8,0))))</f>
        <v>0</v>
      </c>
      <c r="G182" s="97">
        <f>IF(SUM(H182:$J182)&gt;=INDEX(前期规划!$G$17:$K$17,MATCH($B$163,前期规划!$G$10:$K$10,0)),0,
IF(SUM(H182:$J182)+INDEX(前期规划!$Y$11:$BB$53,MATCH(节奏预期!$B182,前期规划!$Q$11:$Q$53,0),MATCH(节奏预期!$B$163&amp;节奏预期!G$5,前期规划!$Y$8:$BB$8,0))&gt;=INDEX(前期规划!$G$17:$K$17,MATCH($B$163,前期规划!$G$10:$K$10,0)),INDEX(前期规划!$G$17:$K$17,MATCH($B$163,前期规划!$G$10:$K$10,0))-SUM(H182:$J182),
INDEX(前期规划!$Y$11:$BB$53,MATCH(节奏预期!$B182,前期规划!$Q$11:$Q$53,0),MATCH(节奏预期!$B$163&amp;节奏预期!G$5,前期规划!$Y$8:$BB$8,0))))</f>
        <v>0</v>
      </c>
      <c r="H182" s="97">
        <f>IF(SUM(I182:$J182)&gt;=INDEX(前期规划!$G$17:$K$17,MATCH($B$163,前期规划!$G$10:$K$10,0)),0,
IF(SUM(I182:$J182)+INDEX(前期规划!$Y$11:$BB$53,MATCH(节奏预期!$B182,前期规划!$Q$11:$Q$53,0),MATCH(节奏预期!$B$163&amp;节奏预期!H$5,前期规划!$Y$8:$BB$8,0))&gt;=INDEX(前期规划!$G$17:$K$17,MATCH($B$163,前期规划!$G$10:$K$10,0)),INDEX(前期规划!$G$17:$K$17,MATCH($B$163,前期规划!$G$10:$K$10,0))-SUM(I182:$J182),
INDEX(前期规划!$Y$11:$BB$53,MATCH(节奏预期!$B182,前期规划!$Q$11:$Q$53,0),MATCH(节奏预期!$B$163&amp;节奏预期!H$5,前期规划!$Y$8:$BB$8,0))))</f>
        <v>0</v>
      </c>
      <c r="I182" s="97">
        <f>IF(SUM(J182:$J182)&gt;=INDEX(前期规划!$G$17:$K$17,MATCH($B$163,前期规划!$G$10:$K$10,0)),0,
IF(SUM(J182:$J182)+INDEX(前期规划!$Y$11:$BB$53,MATCH(节奏预期!$B182,前期规划!$Q$11:$Q$53,0),MATCH(节奏预期!$B$163&amp;节奏预期!I$5,前期规划!$Y$8:$BB$8,0))&gt;=INDEX(前期规划!$G$17:$K$17,MATCH($B$163,前期规划!$G$10:$K$10,0)),INDEX(前期规划!$G$17:$K$17,MATCH($B$163,前期规划!$G$10:$K$10,0))-SUM(J182:$J182),
INDEX(前期规划!$Y$11:$BB$53,MATCH(节奏预期!$B182,前期规划!$Q$11:$Q$53,0),MATCH(节奏预期!$B$163&amp;节奏预期!I$5,前期规划!$Y$8:$BB$8,0))))</f>
        <v>0</v>
      </c>
      <c r="J182" s="97">
        <f>INDEX(前期规划!$Y$11:$BB$53,MATCH(节奏预期!$B182,前期规划!$Q$11:$Q$53,0),MATCH(节奏预期!$B$163&amp;节奏预期!J$5,前期规划!$Y$8:$BB$8,0))</f>
        <v>40</v>
      </c>
      <c r="K182" s="24">
        <f>MIN(求节点(装备产销验证!$B$6:$B$165,装备产销验证!CU$6:CU$165,$D182)/40/IF(RIGHT(K$5,1)="+",1,(MAX(W$6:W182)+1)),1)</f>
        <v>0.7703622662825893</v>
      </c>
      <c r="L182" s="24">
        <f>MIN(求节点(装备产销验证!$B$6:$B$165,装备产销验证!CV$6:CV$165,$D182)/40/IF(RIGHT(L$5,1)="+",1,(MAX(X$6:X182)+1)),1)</f>
        <v>1</v>
      </c>
      <c r="M182" s="24">
        <f>MIN(求节点(装备产销验证!$B$6:$B$165,装备产销验证!CW$6:CW$165,$D182)/40/IF(RIGHT(M$5,1)="+",1,(MAX(Y$6:Y182)+1)),1)</f>
        <v>1</v>
      </c>
      <c r="N182" s="24">
        <f>MIN(求节点(装备产销验证!$B$6:$B$165,装备产销验证!CX$6:CX$165,$D182)/40/IF(RIGHT(N$5,1)="+",1,(MAX(Z$6:Z182)+1)),1)</f>
        <v>1</v>
      </c>
      <c r="O182" s="24">
        <f>MIN(求节点(装备产销验证!$B$6:$B$165,装备产销验证!CY$6:CY$165,$D182)/40/IF(RIGHT(O$5,1)="+",1,(MAX(AA$6:AA182)+1)),1)</f>
        <v>1</v>
      </c>
      <c r="P182" s="24">
        <f>MIN(求节点(装备产销验证!$B$6:$B$165,装备产销验证!CZ$6:CZ$165,$D182)/40/IF(RIGHT(P$5,1)="+",1,(MAX(AB$6:AB182)+1)),1)</f>
        <v>1</v>
      </c>
      <c r="Q182" s="137">
        <f>IF(E182=0,0,MIN(INDEX(前期规划!$C$48:$C$53,MATCH(Q$5,前期规划!$B$48:$B$53,0)),INDEX(前期规划!$BC$11:$BG$53,MATCH($B182,前期规划!$Q$11:$Q$53,0),MATCH(节奏预期!$B$163,前期规划!$BC$10:$BG$10,0))))</f>
        <v>0</v>
      </c>
      <c r="R182" s="137">
        <f>IF(F182=0,0,MIN(INDEX(前期规划!$C$48:$C$53,MATCH(R$5,前期规划!$B$48:$B$53,0)),INDEX(前期规划!$BC$11:$BG$53,MATCH($B182,前期规划!$Q$11:$Q$53,0),MATCH(节奏预期!$B$163,前期规划!$BC$10:$BG$10,0))))</f>
        <v>0</v>
      </c>
      <c r="S182" s="137">
        <f>IF(G182=0,0,MIN(INDEX(前期规划!$C$48:$C$53,MATCH(S$5,前期规划!$B$48:$B$53,0)),INDEX(前期规划!$BC$11:$BG$53,MATCH($B182,前期规划!$Q$11:$Q$53,0),MATCH(节奏预期!$B$163,前期规划!$BC$10:$BG$10,0))))</f>
        <v>0</v>
      </c>
      <c r="T182" s="137">
        <f>IF(H182=0,0,MIN(INDEX(前期规划!$C$48:$C$53,MATCH(T$5,前期规划!$B$48:$B$53,0)),INDEX(前期规划!$BC$11:$BG$53,MATCH($B182,前期规划!$Q$11:$Q$53,0),MATCH(节奏预期!$B$163,前期规划!$BC$10:$BG$10,0))))</f>
        <v>0</v>
      </c>
      <c r="U182" s="137">
        <f>IF(I182=0,0,MIN(INDEX(前期规划!$C$48:$C$53,MATCH(U$5,前期规划!$B$48:$B$53,0)),INDEX(前期规划!$BC$11:$BG$53,MATCH($B182,前期规划!$Q$11:$Q$53,0),MATCH(节奏预期!$B$163,前期规划!$BC$10:$BG$10,0))))</f>
        <v>0</v>
      </c>
      <c r="V182" s="137">
        <f>IF(J182=0,0,MIN(INDEX(前期规划!$C$48:$C$53,MATCH(V$5,前期规划!$B$48:$B$53,0)),INDEX(前期规划!$BC$11:$BG$53,MATCH($B182,前期规划!$Q$11:$Q$53,0),MATCH(节奏预期!$B$163,前期规划!$BC$10:$BG$10,0))))</f>
        <v>80</v>
      </c>
      <c r="W182" s="109">
        <f>IF(Q182=0,0,IF(Q182&gt;MAX(装备突破!D$6:D$22),MAX(装备突破!D$6:D$22),IF(Q182=0,0,IF(Q182&lt;装备突破!D$6,0,IFERROR(MATCH(Q182,装备突破!D$6:D$22,0)-1,MATCH(Q182,装备突破!D$6:D$22,1))))))</f>
        <v>0</v>
      </c>
      <c r="X182" s="109">
        <f>IF(R182=0,0,IF(R182&gt;MAX(装备突破!E$6:E$22),MAX(装备突破!E$6:E$22),IF(R182=0,0,IF(R182&lt;装备突破!E$6,0,IFERROR(MATCH(R182,装备突破!E$6:E$22,0)-1,MATCH(R182,装备突破!E$6:E$22,1))))))</f>
        <v>0</v>
      </c>
      <c r="Y182" s="109">
        <f>IF(S182=0,0,IF(S182&gt;MAX(装备突破!F$6:F$22),MAX(装备突破!F$6:F$22),IF(S182=0,0,IF(S182&lt;装备突破!F$6,0,IFERROR(MATCH(S182,装备突破!F$6:F$22,0)-1,MATCH(S182,装备突破!F$6:F$22,1))))))</f>
        <v>0</v>
      </c>
      <c r="Z182" s="109">
        <f>IF(T182=0,0,IF(T182&gt;MAX(装备突破!G$6:G$22),MAX(装备突破!G$6:G$22),IF(T182=0,0,IF(T182&lt;装备突破!G$6,0,IFERROR(MATCH(T182,装备突破!G$6:G$22,0)-1,MATCH(T182,装备突破!G$6:G$22,1))))))</f>
        <v>0</v>
      </c>
      <c r="AA182" s="109">
        <f>IF(U182=0,0,IF(U182&gt;MAX(装备突破!H$6:H$22),MAX(装备突破!H$6:H$22),IF(U182=0,0,IF(U182&lt;装备突破!H$6,0,IFERROR(MATCH(U182,装备突破!H$6:H$22,0)-1,MATCH(U182,装备突破!H$6:H$22,1))))))</f>
        <v>0</v>
      </c>
      <c r="AB182" s="109">
        <f>IF(V182=0,0,IF(V182&gt;MAX(装备突破!I$6:I$22),MAX(装备突破!I$6:I$22),IF(V182=0,0,IF(V182&lt;装备突破!I$6,0,IFERROR(MATCH(V182,装备突破!I$6:I$22,0)-1,MATCH(V182,装备突破!I$6:I$22,1))))))</f>
        <v>7</v>
      </c>
    </row>
    <row r="183" spans="1:28" x14ac:dyDescent="0.15">
      <c r="A183" s="34">
        <v>21</v>
      </c>
      <c r="B183" s="76">
        <f t="shared" si="12"/>
        <v>540</v>
      </c>
      <c r="C183" s="70">
        <f t="shared" si="13"/>
        <v>30</v>
      </c>
      <c r="D183" s="97">
        <f>求节点(节奏总纲!$T$4:$T$163,节奏总纲!$O$4:$O$163,B183)</f>
        <v>109.94539652344133</v>
      </c>
      <c r="E183" s="97">
        <f>IF(SUM(F183:$J183)&gt;=INDEX(前期规划!$G$17:$K$17,MATCH($B$163,前期规划!$G$10:$K$10,0)),0,
IF(SUM(F183:$J183)+INDEX(前期规划!$Y$11:$BB$53,MATCH(节奏预期!$B183,前期规划!$Q$11:$Q$53,0),MATCH(节奏预期!$B$163&amp;节奏预期!E$5,前期规划!$Y$8:$BB$8,0))&gt;=INDEX(前期规划!$G$17:$K$17,MATCH($B$163,前期规划!$G$10:$K$10,0)),INDEX(前期规划!$G$17:$K$17,MATCH($B$163,前期规划!$G$10:$K$10,0))-SUM(F183:$J183),
INDEX(前期规划!$Y$11:$BB$53,MATCH(节奏预期!$B183,前期规划!$Q$11:$Q$53,0),MATCH(节奏预期!$B$163&amp;节奏预期!E$5,前期规划!$Y$8:$BB$8,0))))</f>
        <v>0</v>
      </c>
      <c r="F183" s="97">
        <f>IF(SUM(G183:$J183)&gt;=INDEX(前期规划!$G$17:$K$17,MATCH($B$163,前期规划!$G$10:$K$10,0)),0,
IF(SUM(G183:$J183)+INDEX(前期规划!$Y$11:$BB$53,MATCH(节奏预期!$B183,前期规划!$Q$11:$Q$53,0),MATCH(节奏预期!$B$163&amp;节奏预期!F$5,前期规划!$Y$8:$BB$8,0))&gt;=INDEX(前期规划!$G$17:$K$17,MATCH($B$163,前期规划!$G$10:$K$10,0)),INDEX(前期规划!$G$17:$K$17,MATCH($B$163,前期规划!$G$10:$K$10,0))-SUM(G183:$J183),
INDEX(前期规划!$Y$11:$BB$53,MATCH(节奏预期!$B183,前期规划!$Q$11:$Q$53,0),MATCH(节奏预期!$B$163&amp;节奏预期!F$5,前期规划!$Y$8:$BB$8,0))))</f>
        <v>0</v>
      </c>
      <c r="G183" s="97">
        <f>IF(SUM(H183:$J183)&gt;=INDEX(前期规划!$G$17:$K$17,MATCH($B$163,前期规划!$G$10:$K$10,0)),0,
IF(SUM(H183:$J183)+INDEX(前期规划!$Y$11:$BB$53,MATCH(节奏预期!$B183,前期规划!$Q$11:$Q$53,0),MATCH(节奏预期!$B$163&amp;节奏预期!G$5,前期规划!$Y$8:$BB$8,0))&gt;=INDEX(前期规划!$G$17:$K$17,MATCH($B$163,前期规划!$G$10:$K$10,0)),INDEX(前期规划!$G$17:$K$17,MATCH($B$163,前期规划!$G$10:$K$10,0))-SUM(H183:$J183),
INDEX(前期规划!$Y$11:$BB$53,MATCH(节奏预期!$B183,前期规划!$Q$11:$Q$53,0),MATCH(节奏预期!$B$163&amp;节奏预期!G$5,前期规划!$Y$8:$BB$8,0))))</f>
        <v>0</v>
      </c>
      <c r="H183" s="97">
        <f>IF(SUM(I183:$J183)&gt;=INDEX(前期规划!$G$17:$K$17,MATCH($B$163,前期规划!$G$10:$K$10,0)),0,
IF(SUM(I183:$J183)+INDEX(前期规划!$Y$11:$BB$53,MATCH(节奏预期!$B183,前期规划!$Q$11:$Q$53,0),MATCH(节奏预期!$B$163&amp;节奏预期!H$5,前期规划!$Y$8:$BB$8,0))&gt;=INDEX(前期规划!$G$17:$K$17,MATCH($B$163,前期规划!$G$10:$K$10,0)),INDEX(前期规划!$G$17:$K$17,MATCH($B$163,前期规划!$G$10:$K$10,0))-SUM(I183:$J183),
INDEX(前期规划!$Y$11:$BB$53,MATCH(节奏预期!$B183,前期规划!$Q$11:$Q$53,0),MATCH(节奏预期!$B$163&amp;节奏预期!H$5,前期规划!$Y$8:$BB$8,0))))</f>
        <v>0</v>
      </c>
      <c r="I183" s="97">
        <f>IF(SUM(J183:$J183)&gt;=INDEX(前期规划!$G$17:$K$17,MATCH($B$163,前期规划!$G$10:$K$10,0)),0,
IF(SUM(J183:$J183)+INDEX(前期规划!$Y$11:$BB$53,MATCH(节奏预期!$B183,前期规划!$Q$11:$Q$53,0),MATCH(节奏预期!$B$163&amp;节奏预期!I$5,前期规划!$Y$8:$BB$8,0))&gt;=INDEX(前期规划!$G$17:$K$17,MATCH($B$163,前期规划!$G$10:$K$10,0)),INDEX(前期规划!$G$17:$K$17,MATCH($B$163,前期规划!$G$10:$K$10,0))-SUM(J183:$J183),
INDEX(前期规划!$Y$11:$BB$53,MATCH(节奏预期!$B183,前期规划!$Q$11:$Q$53,0),MATCH(节奏预期!$B$163&amp;节奏预期!I$5,前期规划!$Y$8:$BB$8,0))))</f>
        <v>0</v>
      </c>
      <c r="J183" s="97">
        <f>INDEX(前期规划!$Y$11:$BB$53,MATCH(节奏预期!$B183,前期规划!$Q$11:$Q$53,0),MATCH(节奏预期!$B$163&amp;节奏预期!J$5,前期规划!$Y$8:$BB$8,0))</f>
        <v>40</v>
      </c>
      <c r="K183" s="24">
        <f>MIN(求节点(装备产销验证!$B$6:$B$165,装备产销验证!CU$6:CU$165,$D183)/40/IF(RIGHT(K$5,1)="+",1,(MAX(W$6:W183)+1)),1)</f>
        <v>0.7703622662825893</v>
      </c>
      <c r="L183" s="24">
        <f>MIN(求节点(装备产销验证!$B$6:$B$165,装备产销验证!CV$6:CV$165,$D183)/40/IF(RIGHT(L$5,1)="+",1,(MAX(X$6:X183)+1)),1)</f>
        <v>1</v>
      </c>
      <c r="M183" s="24">
        <f>MIN(求节点(装备产销验证!$B$6:$B$165,装备产销验证!CW$6:CW$165,$D183)/40/IF(RIGHT(M$5,1)="+",1,(MAX(Y$6:Y183)+1)),1)</f>
        <v>1</v>
      </c>
      <c r="N183" s="24">
        <f>MIN(求节点(装备产销验证!$B$6:$B$165,装备产销验证!CX$6:CX$165,$D183)/40/IF(RIGHT(N$5,1)="+",1,(MAX(Z$6:Z183)+1)),1)</f>
        <v>1</v>
      </c>
      <c r="O183" s="24">
        <f>MIN(求节点(装备产销验证!$B$6:$B$165,装备产销验证!CY$6:CY$165,$D183)/40/IF(RIGHT(O$5,1)="+",1,(MAX(AA$6:AA183)+1)),1)</f>
        <v>1</v>
      </c>
      <c r="P183" s="24">
        <f>MIN(求节点(装备产销验证!$B$6:$B$165,装备产销验证!CZ$6:CZ$165,$D183)/40/IF(RIGHT(P$5,1)="+",1,(MAX(AB$6:AB183)+1)),1)</f>
        <v>1</v>
      </c>
      <c r="Q183" s="137">
        <f>IF(E183=0,0,MIN(INDEX(前期规划!$C$48:$C$53,MATCH(Q$5,前期规划!$B$48:$B$53,0)),INDEX(前期规划!$BC$11:$BG$53,MATCH($B183,前期规划!$Q$11:$Q$53,0),MATCH(节奏预期!$B$163,前期规划!$BC$10:$BG$10,0))))</f>
        <v>0</v>
      </c>
      <c r="R183" s="137">
        <f>IF(F183=0,0,MIN(INDEX(前期规划!$C$48:$C$53,MATCH(R$5,前期规划!$B$48:$B$53,0)),INDEX(前期规划!$BC$11:$BG$53,MATCH($B183,前期规划!$Q$11:$Q$53,0),MATCH(节奏预期!$B$163,前期规划!$BC$10:$BG$10,0))))</f>
        <v>0</v>
      </c>
      <c r="S183" s="137">
        <f>IF(G183=0,0,MIN(INDEX(前期规划!$C$48:$C$53,MATCH(S$5,前期规划!$B$48:$B$53,0)),INDEX(前期规划!$BC$11:$BG$53,MATCH($B183,前期规划!$Q$11:$Q$53,0),MATCH(节奏预期!$B$163,前期规划!$BC$10:$BG$10,0))))</f>
        <v>0</v>
      </c>
      <c r="T183" s="137">
        <f>IF(H183=0,0,MIN(INDEX(前期规划!$C$48:$C$53,MATCH(T$5,前期规划!$B$48:$B$53,0)),INDEX(前期规划!$BC$11:$BG$53,MATCH($B183,前期规划!$Q$11:$Q$53,0),MATCH(节奏预期!$B$163,前期规划!$BC$10:$BG$10,0))))</f>
        <v>0</v>
      </c>
      <c r="U183" s="137">
        <f>IF(I183=0,0,MIN(INDEX(前期规划!$C$48:$C$53,MATCH(U$5,前期规划!$B$48:$B$53,0)),INDEX(前期规划!$BC$11:$BG$53,MATCH($B183,前期规划!$Q$11:$Q$53,0),MATCH(节奏预期!$B$163,前期规划!$BC$10:$BG$10,0))))</f>
        <v>0</v>
      </c>
      <c r="V183" s="137">
        <f>IF(J183=0,0,MIN(INDEX(前期规划!$C$48:$C$53,MATCH(V$5,前期规划!$B$48:$B$53,0)),INDEX(前期规划!$BC$11:$BG$53,MATCH($B183,前期规划!$Q$11:$Q$53,0),MATCH(节奏预期!$B$163,前期规划!$BC$10:$BG$10,0))))</f>
        <v>80</v>
      </c>
      <c r="W183" s="109">
        <f>IF(Q183=0,0,IF(Q183&gt;MAX(装备突破!D$6:D$22),MAX(装备突破!D$6:D$22),IF(Q183=0,0,IF(Q183&lt;装备突破!D$6,0,IFERROR(MATCH(Q183,装备突破!D$6:D$22,0)-1,MATCH(Q183,装备突破!D$6:D$22,1))))))</f>
        <v>0</v>
      </c>
      <c r="X183" s="109">
        <f>IF(R183=0,0,IF(R183&gt;MAX(装备突破!E$6:E$22),MAX(装备突破!E$6:E$22),IF(R183=0,0,IF(R183&lt;装备突破!E$6,0,IFERROR(MATCH(R183,装备突破!E$6:E$22,0)-1,MATCH(R183,装备突破!E$6:E$22,1))))))</f>
        <v>0</v>
      </c>
      <c r="Y183" s="109">
        <f>IF(S183=0,0,IF(S183&gt;MAX(装备突破!F$6:F$22),MAX(装备突破!F$6:F$22),IF(S183=0,0,IF(S183&lt;装备突破!F$6,0,IFERROR(MATCH(S183,装备突破!F$6:F$22,0)-1,MATCH(S183,装备突破!F$6:F$22,1))))))</f>
        <v>0</v>
      </c>
      <c r="Z183" s="109">
        <f>IF(T183=0,0,IF(T183&gt;MAX(装备突破!G$6:G$22),MAX(装备突破!G$6:G$22),IF(T183=0,0,IF(T183&lt;装备突破!G$6,0,IFERROR(MATCH(T183,装备突破!G$6:G$22,0)-1,MATCH(T183,装备突破!G$6:G$22,1))))))</f>
        <v>0</v>
      </c>
      <c r="AA183" s="109">
        <f>IF(U183=0,0,IF(U183&gt;MAX(装备突破!H$6:H$22),MAX(装备突破!H$6:H$22),IF(U183=0,0,IF(U183&lt;装备突破!H$6,0,IFERROR(MATCH(U183,装备突破!H$6:H$22,0)-1,MATCH(U183,装备突破!H$6:H$22,1))))))</f>
        <v>0</v>
      </c>
      <c r="AB183" s="109">
        <f>IF(V183=0,0,IF(V183&gt;MAX(装备突破!I$6:I$22),MAX(装备突破!I$6:I$22),IF(V183=0,0,IF(V183&lt;装备突破!I$6,0,IFERROR(MATCH(V183,装备突破!I$6:I$22,0)-1,MATCH(V183,装备突破!I$6:I$22,1))))))</f>
        <v>7</v>
      </c>
    </row>
    <row r="184" spans="1:28" x14ac:dyDescent="0.15">
      <c r="A184" s="34">
        <v>22</v>
      </c>
      <c r="B184" s="76">
        <f t="shared" si="12"/>
        <v>570</v>
      </c>
      <c r="C184" s="70">
        <f t="shared" si="13"/>
        <v>30</v>
      </c>
      <c r="D184" s="97">
        <f>求节点(节奏总纲!$T$4:$T$163,节奏总纲!$O$4:$O$163,B184)</f>
        <v>110.67986644817334</v>
      </c>
      <c r="E184" s="97">
        <f>IF(SUM(F184:$J184)&gt;=INDEX(前期规划!$G$17:$K$17,MATCH($B$163,前期规划!$G$10:$K$10,0)),0,
IF(SUM(F184:$J184)+INDEX(前期规划!$Y$11:$BB$53,MATCH(节奏预期!$B184,前期规划!$Q$11:$Q$53,0),MATCH(节奏预期!$B$163&amp;节奏预期!E$5,前期规划!$Y$8:$BB$8,0))&gt;=INDEX(前期规划!$G$17:$K$17,MATCH($B$163,前期规划!$G$10:$K$10,0)),INDEX(前期规划!$G$17:$K$17,MATCH($B$163,前期规划!$G$10:$K$10,0))-SUM(F184:$J184),
INDEX(前期规划!$Y$11:$BB$53,MATCH(节奏预期!$B184,前期规划!$Q$11:$Q$53,0),MATCH(节奏预期!$B$163&amp;节奏预期!E$5,前期规划!$Y$8:$BB$8,0))))</f>
        <v>0</v>
      </c>
      <c r="F184" s="97">
        <f>IF(SUM(G184:$J184)&gt;=INDEX(前期规划!$G$17:$K$17,MATCH($B$163,前期规划!$G$10:$K$10,0)),0,
IF(SUM(G184:$J184)+INDEX(前期规划!$Y$11:$BB$53,MATCH(节奏预期!$B184,前期规划!$Q$11:$Q$53,0),MATCH(节奏预期!$B$163&amp;节奏预期!F$5,前期规划!$Y$8:$BB$8,0))&gt;=INDEX(前期规划!$G$17:$K$17,MATCH($B$163,前期规划!$G$10:$K$10,0)),INDEX(前期规划!$G$17:$K$17,MATCH($B$163,前期规划!$G$10:$K$10,0))-SUM(G184:$J184),
INDEX(前期规划!$Y$11:$BB$53,MATCH(节奏预期!$B184,前期规划!$Q$11:$Q$53,0),MATCH(节奏预期!$B$163&amp;节奏预期!F$5,前期规划!$Y$8:$BB$8,0))))</f>
        <v>0</v>
      </c>
      <c r="G184" s="97">
        <f>IF(SUM(H184:$J184)&gt;=INDEX(前期规划!$G$17:$K$17,MATCH($B$163,前期规划!$G$10:$K$10,0)),0,
IF(SUM(H184:$J184)+INDEX(前期规划!$Y$11:$BB$53,MATCH(节奏预期!$B184,前期规划!$Q$11:$Q$53,0),MATCH(节奏预期!$B$163&amp;节奏预期!G$5,前期规划!$Y$8:$BB$8,0))&gt;=INDEX(前期规划!$G$17:$K$17,MATCH($B$163,前期规划!$G$10:$K$10,0)),INDEX(前期规划!$G$17:$K$17,MATCH($B$163,前期规划!$G$10:$K$10,0))-SUM(H184:$J184),
INDEX(前期规划!$Y$11:$BB$53,MATCH(节奏预期!$B184,前期规划!$Q$11:$Q$53,0),MATCH(节奏预期!$B$163&amp;节奏预期!G$5,前期规划!$Y$8:$BB$8,0))))</f>
        <v>0</v>
      </c>
      <c r="H184" s="97">
        <f>IF(SUM(I184:$J184)&gt;=INDEX(前期规划!$G$17:$K$17,MATCH($B$163,前期规划!$G$10:$K$10,0)),0,
IF(SUM(I184:$J184)+INDEX(前期规划!$Y$11:$BB$53,MATCH(节奏预期!$B184,前期规划!$Q$11:$Q$53,0),MATCH(节奏预期!$B$163&amp;节奏预期!H$5,前期规划!$Y$8:$BB$8,0))&gt;=INDEX(前期规划!$G$17:$K$17,MATCH($B$163,前期规划!$G$10:$K$10,0)),INDEX(前期规划!$G$17:$K$17,MATCH($B$163,前期规划!$G$10:$K$10,0))-SUM(I184:$J184),
INDEX(前期规划!$Y$11:$BB$53,MATCH(节奏预期!$B184,前期规划!$Q$11:$Q$53,0),MATCH(节奏预期!$B$163&amp;节奏预期!H$5,前期规划!$Y$8:$BB$8,0))))</f>
        <v>0</v>
      </c>
      <c r="I184" s="97">
        <f>IF(SUM(J184:$J184)&gt;=INDEX(前期规划!$G$17:$K$17,MATCH($B$163,前期规划!$G$10:$K$10,0)),0,
IF(SUM(J184:$J184)+INDEX(前期规划!$Y$11:$BB$53,MATCH(节奏预期!$B184,前期规划!$Q$11:$Q$53,0),MATCH(节奏预期!$B$163&amp;节奏预期!I$5,前期规划!$Y$8:$BB$8,0))&gt;=INDEX(前期规划!$G$17:$K$17,MATCH($B$163,前期规划!$G$10:$K$10,0)),INDEX(前期规划!$G$17:$K$17,MATCH($B$163,前期规划!$G$10:$K$10,0))-SUM(J184:$J184),
INDEX(前期规划!$Y$11:$BB$53,MATCH(节奏预期!$B184,前期规划!$Q$11:$Q$53,0),MATCH(节奏预期!$B$163&amp;节奏预期!I$5,前期规划!$Y$8:$BB$8,0))))</f>
        <v>0</v>
      </c>
      <c r="J184" s="97">
        <f>INDEX(前期规划!$Y$11:$BB$53,MATCH(节奏预期!$B184,前期规划!$Q$11:$Q$53,0),MATCH(节奏预期!$B$163&amp;节奏预期!J$5,前期规划!$Y$8:$BB$8,0))</f>
        <v>40</v>
      </c>
      <c r="K184" s="24">
        <f>MIN(求节点(装备产销验证!$B$6:$B$165,装备产销验证!CU$6:CU$165,$D184)/40/IF(RIGHT(K$5,1)="+",1,(MAX(W$6:W184)+1)),1)</f>
        <v>0.7703622662825893</v>
      </c>
      <c r="L184" s="24">
        <f>MIN(求节点(装备产销验证!$B$6:$B$165,装备产销验证!CV$6:CV$165,$D184)/40/IF(RIGHT(L$5,1)="+",1,(MAX(X$6:X184)+1)),1)</f>
        <v>1</v>
      </c>
      <c r="M184" s="24">
        <f>MIN(求节点(装备产销验证!$B$6:$B$165,装备产销验证!CW$6:CW$165,$D184)/40/IF(RIGHT(M$5,1)="+",1,(MAX(Y$6:Y184)+1)),1)</f>
        <v>1</v>
      </c>
      <c r="N184" s="24">
        <f>MIN(求节点(装备产销验证!$B$6:$B$165,装备产销验证!CX$6:CX$165,$D184)/40/IF(RIGHT(N$5,1)="+",1,(MAX(Z$6:Z184)+1)),1)</f>
        <v>1</v>
      </c>
      <c r="O184" s="24">
        <f>MIN(求节点(装备产销验证!$B$6:$B$165,装备产销验证!CY$6:CY$165,$D184)/40/IF(RIGHT(O$5,1)="+",1,(MAX(AA$6:AA184)+1)),1)</f>
        <v>1</v>
      </c>
      <c r="P184" s="24">
        <f>MIN(求节点(装备产销验证!$B$6:$B$165,装备产销验证!CZ$6:CZ$165,$D184)/40/IF(RIGHT(P$5,1)="+",1,(MAX(AB$6:AB184)+1)),1)</f>
        <v>1</v>
      </c>
      <c r="Q184" s="137">
        <f>IF(E184=0,0,MIN(INDEX(前期规划!$C$48:$C$53,MATCH(Q$5,前期规划!$B$48:$B$53,0)),INDEX(前期规划!$BC$11:$BG$53,MATCH($B184,前期规划!$Q$11:$Q$53,0),MATCH(节奏预期!$B$163,前期规划!$BC$10:$BG$10,0))))</f>
        <v>0</v>
      </c>
      <c r="R184" s="137">
        <f>IF(F184=0,0,MIN(INDEX(前期规划!$C$48:$C$53,MATCH(R$5,前期规划!$B$48:$B$53,0)),INDEX(前期规划!$BC$11:$BG$53,MATCH($B184,前期规划!$Q$11:$Q$53,0),MATCH(节奏预期!$B$163,前期规划!$BC$10:$BG$10,0))))</f>
        <v>0</v>
      </c>
      <c r="S184" s="137">
        <f>IF(G184=0,0,MIN(INDEX(前期规划!$C$48:$C$53,MATCH(S$5,前期规划!$B$48:$B$53,0)),INDEX(前期规划!$BC$11:$BG$53,MATCH($B184,前期规划!$Q$11:$Q$53,0),MATCH(节奏预期!$B$163,前期规划!$BC$10:$BG$10,0))))</f>
        <v>0</v>
      </c>
      <c r="T184" s="137">
        <f>IF(H184=0,0,MIN(INDEX(前期规划!$C$48:$C$53,MATCH(T$5,前期规划!$B$48:$B$53,0)),INDEX(前期规划!$BC$11:$BG$53,MATCH($B184,前期规划!$Q$11:$Q$53,0),MATCH(节奏预期!$B$163,前期规划!$BC$10:$BG$10,0))))</f>
        <v>0</v>
      </c>
      <c r="U184" s="137">
        <f>IF(I184=0,0,MIN(INDEX(前期规划!$C$48:$C$53,MATCH(U$5,前期规划!$B$48:$B$53,0)),INDEX(前期规划!$BC$11:$BG$53,MATCH($B184,前期规划!$Q$11:$Q$53,0),MATCH(节奏预期!$B$163,前期规划!$BC$10:$BG$10,0))))</f>
        <v>0</v>
      </c>
      <c r="V184" s="137">
        <f>IF(J184=0,0,MIN(INDEX(前期规划!$C$48:$C$53,MATCH(V$5,前期规划!$B$48:$B$53,0)),INDEX(前期规划!$BC$11:$BG$53,MATCH($B184,前期规划!$Q$11:$Q$53,0),MATCH(节奏预期!$B$163,前期规划!$BC$10:$BG$10,0))))</f>
        <v>80</v>
      </c>
      <c r="W184" s="109">
        <f>IF(Q184=0,0,IF(Q184&gt;MAX(装备突破!D$6:D$22),MAX(装备突破!D$6:D$22),IF(Q184=0,0,IF(Q184&lt;装备突破!D$6,0,IFERROR(MATCH(Q184,装备突破!D$6:D$22,0)-1,MATCH(Q184,装备突破!D$6:D$22,1))))))</f>
        <v>0</v>
      </c>
      <c r="X184" s="109">
        <f>IF(R184=0,0,IF(R184&gt;MAX(装备突破!E$6:E$22),MAX(装备突破!E$6:E$22),IF(R184=0,0,IF(R184&lt;装备突破!E$6,0,IFERROR(MATCH(R184,装备突破!E$6:E$22,0)-1,MATCH(R184,装备突破!E$6:E$22,1))))))</f>
        <v>0</v>
      </c>
      <c r="Y184" s="109">
        <f>IF(S184=0,0,IF(S184&gt;MAX(装备突破!F$6:F$22),MAX(装备突破!F$6:F$22),IF(S184=0,0,IF(S184&lt;装备突破!F$6,0,IFERROR(MATCH(S184,装备突破!F$6:F$22,0)-1,MATCH(S184,装备突破!F$6:F$22,1))))))</f>
        <v>0</v>
      </c>
      <c r="Z184" s="109">
        <f>IF(T184=0,0,IF(T184&gt;MAX(装备突破!G$6:G$22),MAX(装备突破!G$6:G$22),IF(T184=0,0,IF(T184&lt;装备突破!G$6,0,IFERROR(MATCH(T184,装备突破!G$6:G$22,0)-1,MATCH(T184,装备突破!G$6:G$22,1))))))</f>
        <v>0</v>
      </c>
      <c r="AA184" s="109">
        <f>IF(U184=0,0,IF(U184&gt;MAX(装备突破!H$6:H$22),MAX(装备突破!H$6:H$22),IF(U184=0,0,IF(U184&lt;装备突破!H$6,0,IFERROR(MATCH(U184,装备突破!H$6:H$22,0)-1,MATCH(U184,装备突破!H$6:H$22,1))))))</f>
        <v>0</v>
      </c>
      <c r="AB184" s="109">
        <f>IF(V184=0,0,IF(V184&gt;MAX(装备突破!I$6:I$22),MAX(装备突破!I$6:I$22),IF(V184=0,0,IF(V184&lt;装备突破!I$6,0,IFERROR(MATCH(V184,装备突破!I$6:I$22,0)-1,MATCH(V184,装备突破!I$6:I$22,1))))))</f>
        <v>7</v>
      </c>
    </row>
    <row r="185" spans="1:28" x14ac:dyDescent="0.15">
      <c r="A185" s="34">
        <v>23</v>
      </c>
      <c r="B185" s="76">
        <f t="shared" si="12"/>
        <v>600</v>
      </c>
      <c r="C185" s="76">
        <f t="shared" ref="C185:C196" si="14">B185-B184</f>
        <v>30</v>
      </c>
      <c r="D185" s="97">
        <f>求节点(节奏总纲!$T$4:$T$163,节奏总纲!$O$4:$O$163,B185)</f>
        <v>111.42099139883071</v>
      </c>
      <c r="E185" s="97">
        <f>IF(SUM(F185:$J185)&gt;=INDEX(前期规划!$G$17:$K$17,MATCH($B$163,前期规划!$G$10:$K$10,0)),0,
IF(SUM(F185:$J185)+INDEX(前期规划!$Y$11:$BB$53,MATCH(节奏预期!$B185,前期规划!$Q$11:$Q$53,0),MATCH(节奏预期!$B$163&amp;节奏预期!E$5,前期规划!$Y$8:$BB$8,0))&gt;=INDEX(前期规划!$G$17:$K$17,MATCH($B$163,前期规划!$G$10:$K$10,0)),INDEX(前期规划!$G$17:$K$17,MATCH($B$163,前期规划!$G$10:$K$10,0))-SUM(F185:$J185),
INDEX(前期规划!$Y$11:$BB$53,MATCH(节奏预期!$B185,前期规划!$Q$11:$Q$53,0),MATCH(节奏预期!$B$163&amp;节奏预期!E$5,前期规划!$Y$8:$BB$8,0))))</f>
        <v>0</v>
      </c>
      <c r="F185" s="97">
        <f>IF(SUM(G185:$J185)&gt;=INDEX(前期规划!$G$17:$K$17,MATCH($B$163,前期规划!$G$10:$K$10,0)),0,
IF(SUM(G185:$J185)+INDEX(前期规划!$Y$11:$BB$53,MATCH(节奏预期!$B185,前期规划!$Q$11:$Q$53,0),MATCH(节奏预期!$B$163&amp;节奏预期!F$5,前期规划!$Y$8:$BB$8,0))&gt;=INDEX(前期规划!$G$17:$K$17,MATCH($B$163,前期规划!$G$10:$K$10,0)),INDEX(前期规划!$G$17:$K$17,MATCH($B$163,前期规划!$G$10:$K$10,0))-SUM(G185:$J185),
INDEX(前期规划!$Y$11:$BB$53,MATCH(节奏预期!$B185,前期规划!$Q$11:$Q$53,0),MATCH(节奏预期!$B$163&amp;节奏预期!F$5,前期规划!$Y$8:$BB$8,0))))</f>
        <v>0</v>
      </c>
      <c r="G185" s="97">
        <f>IF(SUM(H185:$J185)&gt;=INDEX(前期规划!$G$17:$K$17,MATCH($B$163,前期规划!$G$10:$K$10,0)),0,
IF(SUM(H185:$J185)+INDEX(前期规划!$Y$11:$BB$53,MATCH(节奏预期!$B185,前期规划!$Q$11:$Q$53,0),MATCH(节奏预期!$B$163&amp;节奏预期!G$5,前期规划!$Y$8:$BB$8,0))&gt;=INDEX(前期规划!$G$17:$K$17,MATCH($B$163,前期规划!$G$10:$K$10,0)),INDEX(前期规划!$G$17:$K$17,MATCH($B$163,前期规划!$G$10:$K$10,0))-SUM(H185:$J185),
INDEX(前期规划!$Y$11:$BB$53,MATCH(节奏预期!$B185,前期规划!$Q$11:$Q$53,0),MATCH(节奏预期!$B$163&amp;节奏预期!G$5,前期规划!$Y$8:$BB$8,0))))</f>
        <v>0</v>
      </c>
      <c r="H185" s="97">
        <f>IF(SUM(I185:$J185)&gt;=INDEX(前期规划!$G$17:$K$17,MATCH($B$163,前期规划!$G$10:$K$10,0)),0,
IF(SUM(I185:$J185)+INDEX(前期规划!$Y$11:$BB$53,MATCH(节奏预期!$B185,前期规划!$Q$11:$Q$53,0),MATCH(节奏预期!$B$163&amp;节奏预期!H$5,前期规划!$Y$8:$BB$8,0))&gt;=INDEX(前期规划!$G$17:$K$17,MATCH($B$163,前期规划!$G$10:$K$10,0)),INDEX(前期规划!$G$17:$K$17,MATCH($B$163,前期规划!$G$10:$K$10,0))-SUM(I185:$J185),
INDEX(前期规划!$Y$11:$BB$53,MATCH(节奏预期!$B185,前期规划!$Q$11:$Q$53,0),MATCH(节奏预期!$B$163&amp;节奏预期!H$5,前期规划!$Y$8:$BB$8,0))))</f>
        <v>0</v>
      </c>
      <c r="I185" s="97">
        <f>IF(SUM(J185:$J185)&gt;=INDEX(前期规划!$G$17:$K$17,MATCH($B$163,前期规划!$G$10:$K$10,0)),0,
IF(SUM(J185:$J185)+INDEX(前期规划!$Y$11:$BB$53,MATCH(节奏预期!$B185,前期规划!$Q$11:$Q$53,0),MATCH(节奏预期!$B$163&amp;节奏预期!I$5,前期规划!$Y$8:$BB$8,0))&gt;=INDEX(前期规划!$G$17:$K$17,MATCH($B$163,前期规划!$G$10:$K$10,0)),INDEX(前期规划!$G$17:$K$17,MATCH($B$163,前期规划!$G$10:$K$10,0))-SUM(J185:$J185),
INDEX(前期规划!$Y$11:$BB$53,MATCH(节奏预期!$B185,前期规划!$Q$11:$Q$53,0),MATCH(节奏预期!$B$163&amp;节奏预期!I$5,前期规划!$Y$8:$BB$8,0))))</f>
        <v>0</v>
      </c>
      <c r="J185" s="97">
        <f>INDEX(前期规划!$Y$11:$BB$53,MATCH(节奏预期!$B185,前期规划!$Q$11:$Q$53,0),MATCH(节奏预期!$B$163&amp;节奏预期!J$5,前期规划!$Y$8:$BB$8,0))</f>
        <v>40</v>
      </c>
      <c r="K185" s="24">
        <f>MIN(求节点(装备产销验证!$B$6:$B$165,装备产销验证!CU$6:CU$165,$D185)/40/IF(RIGHT(K$5,1)="+",1,(MAX(W$6:W185)+1)),1)</f>
        <v>0.7703622662825893</v>
      </c>
      <c r="L185" s="24">
        <f>MIN(求节点(装备产销验证!$B$6:$B$165,装备产销验证!CV$6:CV$165,$D185)/40/IF(RIGHT(L$5,1)="+",1,(MAX(X$6:X185)+1)),1)</f>
        <v>1</v>
      </c>
      <c r="M185" s="24">
        <f>MIN(求节点(装备产销验证!$B$6:$B$165,装备产销验证!CW$6:CW$165,$D185)/40/IF(RIGHT(M$5,1)="+",1,(MAX(Y$6:Y185)+1)),1)</f>
        <v>1</v>
      </c>
      <c r="N185" s="24">
        <f>MIN(求节点(装备产销验证!$B$6:$B$165,装备产销验证!CX$6:CX$165,$D185)/40/IF(RIGHT(N$5,1)="+",1,(MAX(Z$6:Z185)+1)),1)</f>
        <v>1</v>
      </c>
      <c r="O185" s="24">
        <f>MIN(求节点(装备产销验证!$B$6:$B$165,装备产销验证!CY$6:CY$165,$D185)/40/IF(RIGHT(O$5,1)="+",1,(MAX(AA$6:AA185)+1)),1)</f>
        <v>1</v>
      </c>
      <c r="P185" s="24">
        <f>MIN(求节点(装备产销验证!$B$6:$B$165,装备产销验证!CZ$6:CZ$165,$D185)/40/IF(RIGHT(P$5,1)="+",1,(MAX(AB$6:AB185)+1)),1)</f>
        <v>1</v>
      </c>
      <c r="Q185" s="137">
        <f>IF(E185=0,0,MIN(INDEX(前期规划!$C$48:$C$53,MATCH(Q$5,前期规划!$B$48:$B$53,0)),INDEX(前期规划!$BC$11:$BG$53,MATCH($B185,前期规划!$Q$11:$Q$53,0),MATCH(节奏预期!$B$163,前期规划!$BC$10:$BG$10,0))))</f>
        <v>0</v>
      </c>
      <c r="R185" s="137">
        <f>IF(F185=0,0,MIN(INDEX(前期规划!$C$48:$C$53,MATCH(R$5,前期规划!$B$48:$B$53,0)),INDEX(前期规划!$BC$11:$BG$53,MATCH($B185,前期规划!$Q$11:$Q$53,0),MATCH(节奏预期!$B$163,前期规划!$BC$10:$BG$10,0))))</f>
        <v>0</v>
      </c>
      <c r="S185" s="137">
        <f>IF(G185=0,0,MIN(INDEX(前期规划!$C$48:$C$53,MATCH(S$5,前期规划!$B$48:$B$53,0)),INDEX(前期规划!$BC$11:$BG$53,MATCH($B185,前期规划!$Q$11:$Q$53,0),MATCH(节奏预期!$B$163,前期规划!$BC$10:$BG$10,0))))</f>
        <v>0</v>
      </c>
      <c r="T185" s="137">
        <f>IF(H185=0,0,MIN(INDEX(前期规划!$C$48:$C$53,MATCH(T$5,前期规划!$B$48:$B$53,0)),INDEX(前期规划!$BC$11:$BG$53,MATCH($B185,前期规划!$Q$11:$Q$53,0),MATCH(节奏预期!$B$163,前期规划!$BC$10:$BG$10,0))))</f>
        <v>0</v>
      </c>
      <c r="U185" s="137">
        <f>IF(I185=0,0,MIN(INDEX(前期规划!$C$48:$C$53,MATCH(U$5,前期规划!$B$48:$B$53,0)),INDEX(前期规划!$BC$11:$BG$53,MATCH($B185,前期规划!$Q$11:$Q$53,0),MATCH(节奏预期!$B$163,前期规划!$BC$10:$BG$10,0))))</f>
        <v>0</v>
      </c>
      <c r="V185" s="137">
        <f>IF(J185=0,0,MIN(INDEX(前期规划!$C$48:$C$53,MATCH(V$5,前期规划!$B$48:$B$53,0)),INDEX(前期规划!$BC$11:$BG$53,MATCH($B185,前期规划!$Q$11:$Q$53,0),MATCH(节奏预期!$B$163,前期规划!$BC$10:$BG$10,0))))</f>
        <v>80</v>
      </c>
      <c r="W185" s="109">
        <f>IF(Q185=0,0,IF(Q185&gt;MAX(装备突破!D$6:D$22),MAX(装备突破!D$6:D$22),IF(Q185=0,0,IF(Q185&lt;装备突破!D$6,0,IFERROR(MATCH(Q185,装备突破!D$6:D$22,0)-1,MATCH(Q185,装备突破!D$6:D$22,1))))))</f>
        <v>0</v>
      </c>
      <c r="X185" s="109">
        <f>IF(R185=0,0,IF(R185&gt;MAX(装备突破!E$6:E$22),MAX(装备突破!E$6:E$22),IF(R185=0,0,IF(R185&lt;装备突破!E$6,0,IFERROR(MATCH(R185,装备突破!E$6:E$22,0)-1,MATCH(R185,装备突破!E$6:E$22,1))))))</f>
        <v>0</v>
      </c>
      <c r="Y185" s="109">
        <f>IF(S185=0,0,IF(S185&gt;MAX(装备突破!F$6:F$22),MAX(装备突破!F$6:F$22),IF(S185=0,0,IF(S185&lt;装备突破!F$6,0,IFERROR(MATCH(S185,装备突破!F$6:F$22,0)-1,MATCH(S185,装备突破!F$6:F$22,1))))))</f>
        <v>0</v>
      </c>
      <c r="Z185" s="109">
        <f>IF(T185=0,0,IF(T185&gt;MAX(装备突破!G$6:G$22),MAX(装备突破!G$6:G$22),IF(T185=0,0,IF(T185&lt;装备突破!G$6,0,IFERROR(MATCH(T185,装备突破!G$6:G$22,0)-1,MATCH(T185,装备突破!G$6:G$22,1))))))</f>
        <v>0</v>
      </c>
      <c r="AA185" s="109">
        <f>IF(U185=0,0,IF(U185&gt;MAX(装备突破!H$6:H$22),MAX(装备突破!H$6:H$22),IF(U185=0,0,IF(U185&lt;装备突破!H$6,0,IFERROR(MATCH(U185,装备突破!H$6:H$22,0)-1,MATCH(U185,装备突破!H$6:H$22,1))))))</f>
        <v>0</v>
      </c>
      <c r="AB185" s="109">
        <f>IF(V185=0,0,IF(V185&gt;MAX(装备突破!I$6:I$22),MAX(装备突破!I$6:I$22),IF(V185=0,0,IF(V185&lt;装备突破!I$6,0,IFERROR(MATCH(V185,装备突破!I$6:I$22,0)-1,MATCH(V185,装备突破!I$6:I$22,1))))))</f>
        <v>7</v>
      </c>
    </row>
    <row r="186" spans="1:28" x14ac:dyDescent="0.15">
      <c r="A186" s="34">
        <v>24</v>
      </c>
      <c r="B186" s="76">
        <f t="shared" si="12"/>
        <v>630</v>
      </c>
      <c r="C186" s="76">
        <f t="shared" si="14"/>
        <v>30</v>
      </c>
      <c r="D186" s="97">
        <f>求节点(节奏总纲!$T$4:$T$163,节奏总纲!$O$4:$O$163,B186)</f>
        <v>112.161109878669</v>
      </c>
      <c r="E186" s="97">
        <f>IF(SUM(F186:$J186)&gt;=INDEX(前期规划!$G$17:$K$17,MATCH($B$163,前期规划!$G$10:$K$10,0)),0,
IF(SUM(F186:$J186)+INDEX(前期规划!$Y$11:$BB$53,MATCH(节奏预期!$B186,前期规划!$Q$11:$Q$53,0),MATCH(节奏预期!$B$163&amp;节奏预期!E$5,前期规划!$Y$8:$BB$8,0))&gt;=INDEX(前期规划!$G$17:$K$17,MATCH($B$163,前期规划!$G$10:$K$10,0)),INDEX(前期规划!$G$17:$K$17,MATCH($B$163,前期规划!$G$10:$K$10,0))-SUM(F186:$J186),
INDEX(前期规划!$Y$11:$BB$53,MATCH(节奏预期!$B186,前期规划!$Q$11:$Q$53,0),MATCH(节奏预期!$B$163&amp;节奏预期!E$5,前期规划!$Y$8:$BB$8,0))))</f>
        <v>0</v>
      </c>
      <c r="F186" s="97">
        <f>IF(SUM(G186:$J186)&gt;=INDEX(前期规划!$G$17:$K$17,MATCH($B$163,前期规划!$G$10:$K$10,0)),0,
IF(SUM(G186:$J186)+INDEX(前期规划!$Y$11:$BB$53,MATCH(节奏预期!$B186,前期规划!$Q$11:$Q$53,0),MATCH(节奏预期!$B$163&amp;节奏预期!F$5,前期规划!$Y$8:$BB$8,0))&gt;=INDEX(前期规划!$G$17:$K$17,MATCH($B$163,前期规划!$G$10:$K$10,0)),INDEX(前期规划!$G$17:$K$17,MATCH($B$163,前期规划!$G$10:$K$10,0))-SUM(G186:$J186),
INDEX(前期规划!$Y$11:$BB$53,MATCH(节奏预期!$B186,前期规划!$Q$11:$Q$53,0),MATCH(节奏预期!$B$163&amp;节奏预期!F$5,前期规划!$Y$8:$BB$8,0))))</f>
        <v>0</v>
      </c>
      <c r="G186" s="97">
        <f>IF(SUM(H186:$J186)&gt;=INDEX(前期规划!$G$17:$K$17,MATCH($B$163,前期规划!$G$10:$K$10,0)),0,
IF(SUM(H186:$J186)+INDEX(前期规划!$Y$11:$BB$53,MATCH(节奏预期!$B186,前期规划!$Q$11:$Q$53,0),MATCH(节奏预期!$B$163&amp;节奏预期!G$5,前期规划!$Y$8:$BB$8,0))&gt;=INDEX(前期规划!$G$17:$K$17,MATCH($B$163,前期规划!$G$10:$K$10,0)),INDEX(前期规划!$G$17:$K$17,MATCH($B$163,前期规划!$G$10:$K$10,0))-SUM(H186:$J186),
INDEX(前期规划!$Y$11:$BB$53,MATCH(节奏预期!$B186,前期规划!$Q$11:$Q$53,0),MATCH(节奏预期!$B$163&amp;节奏预期!G$5,前期规划!$Y$8:$BB$8,0))))</f>
        <v>0</v>
      </c>
      <c r="H186" s="97">
        <f>IF(SUM(I186:$J186)&gt;=INDEX(前期规划!$G$17:$K$17,MATCH($B$163,前期规划!$G$10:$K$10,0)),0,
IF(SUM(I186:$J186)+INDEX(前期规划!$Y$11:$BB$53,MATCH(节奏预期!$B186,前期规划!$Q$11:$Q$53,0),MATCH(节奏预期!$B$163&amp;节奏预期!H$5,前期规划!$Y$8:$BB$8,0))&gt;=INDEX(前期规划!$G$17:$K$17,MATCH($B$163,前期规划!$G$10:$K$10,0)),INDEX(前期规划!$G$17:$K$17,MATCH($B$163,前期规划!$G$10:$K$10,0))-SUM(I186:$J186),
INDEX(前期规划!$Y$11:$BB$53,MATCH(节奏预期!$B186,前期规划!$Q$11:$Q$53,0),MATCH(节奏预期!$B$163&amp;节奏预期!H$5,前期规划!$Y$8:$BB$8,0))))</f>
        <v>0</v>
      </c>
      <c r="I186" s="97">
        <f>IF(SUM(J186:$J186)&gt;=INDEX(前期规划!$G$17:$K$17,MATCH($B$163,前期规划!$G$10:$K$10,0)),0,
IF(SUM(J186:$J186)+INDEX(前期规划!$Y$11:$BB$53,MATCH(节奏预期!$B186,前期规划!$Q$11:$Q$53,0),MATCH(节奏预期!$B$163&amp;节奏预期!I$5,前期规划!$Y$8:$BB$8,0))&gt;=INDEX(前期规划!$G$17:$K$17,MATCH($B$163,前期规划!$G$10:$K$10,0)),INDEX(前期规划!$G$17:$K$17,MATCH($B$163,前期规划!$G$10:$K$10,0))-SUM(J186:$J186),
INDEX(前期规划!$Y$11:$BB$53,MATCH(节奏预期!$B186,前期规划!$Q$11:$Q$53,0),MATCH(节奏预期!$B$163&amp;节奏预期!I$5,前期规划!$Y$8:$BB$8,0))))</f>
        <v>0</v>
      </c>
      <c r="J186" s="97">
        <f>INDEX(前期规划!$Y$11:$BB$53,MATCH(节奏预期!$B186,前期规划!$Q$11:$Q$53,0),MATCH(节奏预期!$B$163&amp;节奏预期!J$5,前期规划!$Y$8:$BB$8,0))</f>
        <v>40</v>
      </c>
      <c r="K186" s="24">
        <f>MIN(求节点(装备产销验证!$B$6:$B$165,装备产销验证!CU$6:CU$165,$D186)/40/IF(RIGHT(K$5,1)="+",1,(MAX(W$6:W186)+1)),1)</f>
        <v>0.7703622662825893</v>
      </c>
      <c r="L186" s="24">
        <f>MIN(求节点(装备产销验证!$B$6:$B$165,装备产销验证!CV$6:CV$165,$D186)/40/IF(RIGHT(L$5,1)="+",1,(MAX(X$6:X186)+1)),1)</f>
        <v>1</v>
      </c>
      <c r="M186" s="24">
        <f>MIN(求节点(装备产销验证!$B$6:$B$165,装备产销验证!CW$6:CW$165,$D186)/40/IF(RIGHT(M$5,1)="+",1,(MAX(Y$6:Y186)+1)),1)</f>
        <v>1</v>
      </c>
      <c r="N186" s="24">
        <f>MIN(求节点(装备产销验证!$B$6:$B$165,装备产销验证!CX$6:CX$165,$D186)/40/IF(RIGHT(N$5,1)="+",1,(MAX(Z$6:Z186)+1)),1)</f>
        <v>1</v>
      </c>
      <c r="O186" s="24">
        <f>MIN(求节点(装备产销验证!$B$6:$B$165,装备产销验证!CY$6:CY$165,$D186)/40/IF(RIGHT(O$5,1)="+",1,(MAX(AA$6:AA186)+1)),1)</f>
        <v>1</v>
      </c>
      <c r="P186" s="24">
        <f>MIN(求节点(装备产销验证!$B$6:$B$165,装备产销验证!CZ$6:CZ$165,$D186)/40/IF(RIGHT(P$5,1)="+",1,(MAX(AB$6:AB186)+1)),1)</f>
        <v>1</v>
      </c>
      <c r="Q186" s="137">
        <f>IF(E186=0,0,MIN(INDEX(前期规划!$C$48:$C$53,MATCH(Q$5,前期规划!$B$48:$B$53,0)),INDEX(前期规划!$BC$11:$BG$53,MATCH($B186,前期规划!$Q$11:$Q$53,0),MATCH(节奏预期!$B$163,前期规划!$BC$10:$BG$10,0))))</f>
        <v>0</v>
      </c>
      <c r="R186" s="137">
        <f>IF(F186=0,0,MIN(INDEX(前期规划!$C$48:$C$53,MATCH(R$5,前期规划!$B$48:$B$53,0)),INDEX(前期规划!$BC$11:$BG$53,MATCH($B186,前期规划!$Q$11:$Q$53,0),MATCH(节奏预期!$B$163,前期规划!$BC$10:$BG$10,0))))</f>
        <v>0</v>
      </c>
      <c r="S186" s="137">
        <f>IF(G186=0,0,MIN(INDEX(前期规划!$C$48:$C$53,MATCH(S$5,前期规划!$B$48:$B$53,0)),INDEX(前期规划!$BC$11:$BG$53,MATCH($B186,前期规划!$Q$11:$Q$53,0),MATCH(节奏预期!$B$163,前期规划!$BC$10:$BG$10,0))))</f>
        <v>0</v>
      </c>
      <c r="T186" s="137">
        <f>IF(H186=0,0,MIN(INDEX(前期规划!$C$48:$C$53,MATCH(T$5,前期规划!$B$48:$B$53,0)),INDEX(前期规划!$BC$11:$BG$53,MATCH($B186,前期规划!$Q$11:$Q$53,0),MATCH(节奏预期!$B$163,前期规划!$BC$10:$BG$10,0))))</f>
        <v>0</v>
      </c>
      <c r="U186" s="137">
        <f>IF(I186=0,0,MIN(INDEX(前期规划!$C$48:$C$53,MATCH(U$5,前期规划!$B$48:$B$53,0)),INDEX(前期规划!$BC$11:$BG$53,MATCH($B186,前期规划!$Q$11:$Q$53,0),MATCH(节奏预期!$B$163,前期规划!$BC$10:$BG$10,0))))</f>
        <v>0</v>
      </c>
      <c r="V186" s="137">
        <f>IF(J186=0,0,MIN(INDEX(前期规划!$C$48:$C$53,MATCH(V$5,前期规划!$B$48:$B$53,0)),INDEX(前期规划!$BC$11:$BG$53,MATCH($B186,前期规划!$Q$11:$Q$53,0),MATCH(节奏预期!$B$163,前期规划!$BC$10:$BG$10,0))))</f>
        <v>80</v>
      </c>
      <c r="W186" s="109">
        <f>IF(Q186=0,0,IF(Q186&gt;MAX(装备突破!D$6:D$22),MAX(装备突破!D$6:D$22),IF(Q186=0,0,IF(Q186&lt;装备突破!D$6,0,IFERROR(MATCH(Q186,装备突破!D$6:D$22,0)-1,MATCH(Q186,装备突破!D$6:D$22,1))))))</f>
        <v>0</v>
      </c>
      <c r="X186" s="109">
        <f>IF(R186=0,0,IF(R186&gt;MAX(装备突破!E$6:E$22),MAX(装备突破!E$6:E$22),IF(R186=0,0,IF(R186&lt;装备突破!E$6,0,IFERROR(MATCH(R186,装备突破!E$6:E$22,0)-1,MATCH(R186,装备突破!E$6:E$22,1))))))</f>
        <v>0</v>
      </c>
      <c r="Y186" s="109">
        <f>IF(S186=0,0,IF(S186&gt;MAX(装备突破!F$6:F$22),MAX(装备突破!F$6:F$22),IF(S186=0,0,IF(S186&lt;装备突破!F$6,0,IFERROR(MATCH(S186,装备突破!F$6:F$22,0)-1,MATCH(S186,装备突破!F$6:F$22,1))))))</f>
        <v>0</v>
      </c>
      <c r="Z186" s="109">
        <f>IF(T186=0,0,IF(T186&gt;MAX(装备突破!G$6:G$22),MAX(装备突破!G$6:G$22),IF(T186=0,0,IF(T186&lt;装备突破!G$6,0,IFERROR(MATCH(T186,装备突破!G$6:G$22,0)-1,MATCH(T186,装备突破!G$6:G$22,1))))))</f>
        <v>0</v>
      </c>
      <c r="AA186" s="109">
        <f>IF(U186=0,0,IF(U186&gt;MAX(装备突破!H$6:H$22),MAX(装备突破!H$6:H$22),IF(U186=0,0,IF(U186&lt;装备突破!H$6,0,IFERROR(MATCH(U186,装备突破!H$6:H$22,0)-1,MATCH(U186,装备突破!H$6:H$22,1))))))</f>
        <v>0</v>
      </c>
      <c r="AB186" s="109">
        <f>IF(V186=0,0,IF(V186&gt;MAX(装备突破!I$6:I$22),MAX(装备突破!I$6:I$22),IF(V186=0,0,IF(V186&lt;装备突破!I$6,0,IFERROR(MATCH(V186,装备突破!I$6:I$22,0)-1,MATCH(V186,装备突破!I$6:I$22,1))))))</f>
        <v>7</v>
      </c>
    </row>
    <row r="187" spans="1:28" x14ac:dyDescent="0.15">
      <c r="A187" s="34">
        <v>25</v>
      </c>
      <c r="B187" s="76">
        <f t="shared" si="12"/>
        <v>660</v>
      </c>
      <c r="C187" s="76">
        <f t="shared" si="14"/>
        <v>30</v>
      </c>
      <c r="D187" s="97">
        <f>求节点(节奏总纲!$T$4:$T$163,节奏总纲!$O$4:$O$163,B187)</f>
        <v>112.86737811324367</v>
      </c>
      <c r="E187" s="97">
        <f>IF(SUM(F187:$J187)&gt;=INDEX(前期规划!$G$17:$K$17,MATCH($B$163,前期规划!$G$10:$K$10,0)),0,
IF(SUM(F187:$J187)+INDEX(前期规划!$Y$11:$BB$53,MATCH(节奏预期!$B187,前期规划!$Q$11:$Q$53,0),MATCH(节奏预期!$B$163&amp;节奏预期!E$5,前期规划!$Y$8:$BB$8,0))&gt;=INDEX(前期规划!$G$17:$K$17,MATCH($B$163,前期规划!$G$10:$K$10,0)),INDEX(前期规划!$G$17:$K$17,MATCH($B$163,前期规划!$G$10:$K$10,0))-SUM(F187:$J187),
INDEX(前期规划!$Y$11:$BB$53,MATCH(节奏预期!$B187,前期规划!$Q$11:$Q$53,0),MATCH(节奏预期!$B$163&amp;节奏预期!E$5,前期规划!$Y$8:$BB$8,0))))</f>
        <v>0</v>
      </c>
      <c r="F187" s="97">
        <f>IF(SUM(G187:$J187)&gt;=INDEX(前期规划!$G$17:$K$17,MATCH($B$163,前期规划!$G$10:$K$10,0)),0,
IF(SUM(G187:$J187)+INDEX(前期规划!$Y$11:$BB$53,MATCH(节奏预期!$B187,前期规划!$Q$11:$Q$53,0),MATCH(节奏预期!$B$163&amp;节奏预期!F$5,前期规划!$Y$8:$BB$8,0))&gt;=INDEX(前期规划!$G$17:$K$17,MATCH($B$163,前期规划!$G$10:$K$10,0)),INDEX(前期规划!$G$17:$K$17,MATCH($B$163,前期规划!$G$10:$K$10,0))-SUM(G187:$J187),
INDEX(前期规划!$Y$11:$BB$53,MATCH(节奏预期!$B187,前期规划!$Q$11:$Q$53,0),MATCH(节奏预期!$B$163&amp;节奏预期!F$5,前期规划!$Y$8:$BB$8,0))))</f>
        <v>0</v>
      </c>
      <c r="G187" s="97">
        <f>IF(SUM(H187:$J187)&gt;=INDEX(前期规划!$G$17:$K$17,MATCH($B$163,前期规划!$G$10:$K$10,0)),0,
IF(SUM(H187:$J187)+INDEX(前期规划!$Y$11:$BB$53,MATCH(节奏预期!$B187,前期规划!$Q$11:$Q$53,0),MATCH(节奏预期!$B$163&amp;节奏预期!G$5,前期规划!$Y$8:$BB$8,0))&gt;=INDEX(前期规划!$G$17:$K$17,MATCH($B$163,前期规划!$G$10:$K$10,0)),INDEX(前期规划!$G$17:$K$17,MATCH($B$163,前期规划!$G$10:$K$10,0))-SUM(H187:$J187),
INDEX(前期规划!$Y$11:$BB$53,MATCH(节奏预期!$B187,前期规划!$Q$11:$Q$53,0),MATCH(节奏预期!$B$163&amp;节奏预期!G$5,前期规划!$Y$8:$BB$8,0))))</f>
        <v>0</v>
      </c>
      <c r="H187" s="97">
        <f>IF(SUM(I187:$J187)&gt;=INDEX(前期规划!$G$17:$K$17,MATCH($B$163,前期规划!$G$10:$K$10,0)),0,
IF(SUM(I187:$J187)+INDEX(前期规划!$Y$11:$BB$53,MATCH(节奏预期!$B187,前期规划!$Q$11:$Q$53,0),MATCH(节奏预期!$B$163&amp;节奏预期!H$5,前期规划!$Y$8:$BB$8,0))&gt;=INDEX(前期规划!$G$17:$K$17,MATCH($B$163,前期规划!$G$10:$K$10,0)),INDEX(前期规划!$G$17:$K$17,MATCH($B$163,前期规划!$G$10:$K$10,0))-SUM(I187:$J187),
INDEX(前期规划!$Y$11:$BB$53,MATCH(节奏预期!$B187,前期规划!$Q$11:$Q$53,0),MATCH(节奏预期!$B$163&amp;节奏预期!H$5,前期规划!$Y$8:$BB$8,0))))</f>
        <v>0</v>
      </c>
      <c r="I187" s="97">
        <f>IF(SUM(J187:$J187)&gt;=INDEX(前期规划!$G$17:$K$17,MATCH($B$163,前期规划!$G$10:$K$10,0)),0,
IF(SUM(J187:$J187)+INDEX(前期规划!$Y$11:$BB$53,MATCH(节奏预期!$B187,前期规划!$Q$11:$Q$53,0),MATCH(节奏预期!$B$163&amp;节奏预期!I$5,前期规划!$Y$8:$BB$8,0))&gt;=INDEX(前期规划!$G$17:$K$17,MATCH($B$163,前期规划!$G$10:$K$10,0)),INDEX(前期规划!$G$17:$K$17,MATCH($B$163,前期规划!$G$10:$K$10,0))-SUM(J187:$J187),
INDEX(前期规划!$Y$11:$BB$53,MATCH(节奏预期!$B187,前期规划!$Q$11:$Q$53,0),MATCH(节奏预期!$B$163&amp;节奏预期!I$5,前期规划!$Y$8:$BB$8,0))))</f>
        <v>0</v>
      </c>
      <c r="J187" s="97">
        <f>INDEX(前期规划!$Y$11:$BB$53,MATCH(节奏预期!$B187,前期规划!$Q$11:$Q$53,0),MATCH(节奏预期!$B$163&amp;节奏预期!J$5,前期规划!$Y$8:$BB$8,0))</f>
        <v>40</v>
      </c>
      <c r="K187" s="24">
        <f>MIN(求节点(装备产销验证!$B$6:$B$165,装备产销验证!CU$6:CU$165,$D187)/40/IF(RIGHT(K$5,1)="+",1,(MAX(W$6:W187)+1)),1)</f>
        <v>0.7703622662825893</v>
      </c>
      <c r="L187" s="24">
        <f>MIN(求节点(装备产销验证!$B$6:$B$165,装备产销验证!CV$6:CV$165,$D187)/40/IF(RIGHT(L$5,1)="+",1,(MAX(X$6:X187)+1)),1)</f>
        <v>1</v>
      </c>
      <c r="M187" s="24">
        <f>MIN(求节点(装备产销验证!$B$6:$B$165,装备产销验证!CW$6:CW$165,$D187)/40/IF(RIGHT(M$5,1)="+",1,(MAX(Y$6:Y187)+1)),1)</f>
        <v>1</v>
      </c>
      <c r="N187" s="24">
        <f>MIN(求节点(装备产销验证!$B$6:$B$165,装备产销验证!CX$6:CX$165,$D187)/40/IF(RIGHT(N$5,1)="+",1,(MAX(Z$6:Z187)+1)),1)</f>
        <v>1</v>
      </c>
      <c r="O187" s="24">
        <f>MIN(求节点(装备产销验证!$B$6:$B$165,装备产销验证!CY$6:CY$165,$D187)/40/IF(RIGHT(O$5,1)="+",1,(MAX(AA$6:AA187)+1)),1)</f>
        <v>1</v>
      </c>
      <c r="P187" s="24">
        <f>MIN(求节点(装备产销验证!$B$6:$B$165,装备产销验证!CZ$6:CZ$165,$D187)/40/IF(RIGHT(P$5,1)="+",1,(MAX(AB$6:AB187)+1)),1)</f>
        <v>1</v>
      </c>
      <c r="Q187" s="137">
        <f>IF(E187=0,0,MIN(INDEX(前期规划!$C$48:$C$53,MATCH(Q$5,前期规划!$B$48:$B$53,0)),INDEX(前期规划!$BC$11:$BG$53,MATCH($B187,前期规划!$Q$11:$Q$53,0),MATCH(节奏预期!$B$163,前期规划!$BC$10:$BG$10,0))))</f>
        <v>0</v>
      </c>
      <c r="R187" s="137">
        <f>IF(F187=0,0,MIN(INDEX(前期规划!$C$48:$C$53,MATCH(R$5,前期规划!$B$48:$B$53,0)),INDEX(前期规划!$BC$11:$BG$53,MATCH($B187,前期规划!$Q$11:$Q$53,0),MATCH(节奏预期!$B$163,前期规划!$BC$10:$BG$10,0))))</f>
        <v>0</v>
      </c>
      <c r="S187" s="137">
        <f>IF(G187=0,0,MIN(INDEX(前期规划!$C$48:$C$53,MATCH(S$5,前期规划!$B$48:$B$53,0)),INDEX(前期规划!$BC$11:$BG$53,MATCH($B187,前期规划!$Q$11:$Q$53,0),MATCH(节奏预期!$B$163,前期规划!$BC$10:$BG$10,0))))</f>
        <v>0</v>
      </c>
      <c r="T187" s="137">
        <f>IF(H187=0,0,MIN(INDEX(前期规划!$C$48:$C$53,MATCH(T$5,前期规划!$B$48:$B$53,0)),INDEX(前期规划!$BC$11:$BG$53,MATCH($B187,前期规划!$Q$11:$Q$53,0),MATCH(节奏预期!$B$163,前期规划!$BC$10:$BG$10,0))))</f>
        <v>0</v>
      </c>
      <c r="U187" s="137">
        <f>IF(I187=0,0,MIN(INDEX(前期规划!$C$48:$C$53,MATCH(U$5,前期规划!$B$48:$B$53,0)),INDEX(前期规划!$BC$11:$BG$53,MATCH($B187,前期规划!$Q$11:$Q$53,0),MATCH(节奏预期!$B$163,前期规划!$BC$10:$BG$10,0))))</f>
        <v>0</v>
      </c>
      <c r="V187" s="137">
        <f>IF(J187=0,0,MIN(INDEX(前期规划!$C$48:$C$53,MATCH(V$5,前期规划!$B$48:$B$53,0)),INDEX(前期规划!$BC$11:$BG$53,MATCH($B187,前期规划!$Q$11:$Q$53,0),MATCH(节奏预期!$B$163,前期规划!$BC$10:$BG$10,0))))</f>
        <v>80</v>
      </c>
      <c r="W187" s="109">
        <f>IF(Q187=0,0,IF(Q187&gt;MAX(装备突破!D$6:D$22),MAX(装备突破!D$6:D$22),IF(Q187=0,0,IF(Q187&lt;装备突破!D$6,0,IFERROR(MATCH(Q187,装备突破!D$6:D$22,0)-1,MATCH(Q187,装备突破!D$6:D$22,1))))))</f>
        <v>0</v>
      </c>
      <c r="X187" s="109">
        <f>IF(R187=0,0,IF(R187&gt;MAX(装备突破!E$6:E$22),MAX(装备突破!E$6:E$22),IF(R187=0,0,IF(R187&lt;装备突破!E$6,0,IFERROR(MATCH(R187,装备突破!E$6:E$22,0)-1,MATCH(R187,装备突破!E$6:E$22,1))))))</f>
        <v>0</v>
      </c>
      <c r="Y187" s="109">
        <f>IF(S187=0,0,IF(S187&gt;MAX(装备突破!F$6:F$22),MAX(装备突破!F$6:F$22),IF(S187=0,0,IF(S187&lt;装备突破!F$6,0,IFERROR(MATCH(S187,装备突破!F$6:F$22,0)-1,MATCH(S187,装备突破!F$6:F$22,1))))))</f>
        <v>0</v>
      </c>
      <c r="Z187" s="109">
        <f>IF(T187=0,0,IF(T187&gt;MAX(装备突破!G$6:G$22),MAX(装备突破!G$6:G$22),IF(T187=0,0,IF(T187&lt;装备突破!G$6,0,IFERROR(MATCH(T187,装备突破!G$6:G$22,0)-1,MATCH(T187,装备突破!G$6:G$22,1))))))</f>
        <v>0</v>
      </c>
      <c r="AA187" s="109">
        <f>IF(U187=0,0,IF(U187&gt;MAX(装备突破!H$6:H$22),MAX(装备突破!H$6:H$22),IF(U187=0,0,IF(U187&lt;装备突破!H$6,0,IFERROR(MATCH(U187,装备突破!H$6:H$22,0)-1,MATCH(U187,装备突破!H$6:H$22,1))))))</f>
        <v>0</v>
      </c>
      <c r="AB187" s="109">
        <f>IF(V187=0,0,IF(V187&gt;MAX(装备突破!I$6:I$22),MAX(装备突破!I$6:I$22),IF(V187=0,0,IF(V187&lt;装备突破!I$6,0,IFERROR(MATCH(V187,装备突破!I$6:I$22,0)-1,MATCH(V187,装备突破!I$6:I$22,1))))))</f>
        <v>7</v>
      </c>
    </row>
    <row r="188" spans="1:28" x14ac:dyDescent="0.15">
      <c r="A188" s="34">
        <v>26</v>
      </c>
      <c r="B188" s="76">
        <f t="shared" si="12"/>
        <v>690</v>
      </c>
      <c r="C188" s="76">
        <f t="shared" si="14"/>
        <v>30</v>
      </c>
      <c r="D188" s="97">
        <f>求节点(节奏总纲!$T$4:$T$163,节奏总纲!$O$4:$O$163,B188)</f>
        <v>113.53715344588238</v>
      </c>
      <c r="E188" s="97">
        <f>IF(SUM(F188:$J188)&gt;=INDEX(前期规划!$G$17:$K$17,MATCH($B$163,前期规划!$G$10:$K$10,0)),0,
IF(SUM(F188:$J188)+INDEX(前期规划!$Y$11:$BB$53,MATCH(节奏预期!$B188,前期规划!$Q$11:$Q$53,0),MATCH(节奏预期!$B$163&amp;节奏预期!E$5,前期规划!$Y$8:$BB$8,0))&gt;=INDEX(前期规划!$G$17:$K$17,MATCH($B$163,前期规划!$G$10:$K$10,0)),INDEX(前期规划!$G$17:$K$17,MATCH($B$163,前期规划!$G$10:$K$10,0))-SUM(F188:$J188),
INDEX(前期规划!$Y$11:$BB$53,MATCH(节奏预期!$B188,前期规划!$Q$11:$Q$53,0),MATCH(节奏预期!$B$163&amp;节奏预期!E$5,前期规划!$Y$8:$BB$8,0))))</f>
        <v>0</v>
      </c>
      <c r="F188" s="97">
        <f>IF(SUM(G188:$J188)&gt;=INDEX(前期规划!$G$17:$K$17,MATCH($B$163,前期规划!$G$10:$K$10,0)),0,
IF(SUM(G188:$J188)+INDEX(前期规划!$Y$11:$BB$53,MATCH(节奏预期!$B188,前期规划!$Q$11:$Q$53,0),MATCH(节奏预期!$B$163&amp;节奏预期!F$5,前期规划!$Y$8:$BB$8,0))&gt;=INDEX(前期规划!$G$17:$K$17,MATCH($B$163,前期规划!$G$10:$K$10,0)),INDEX(前期规划!$G$17:$K$17,MATCH($B$163,前期规划!$G$10:$K$10,0))-SUM(G188:$J188),
INDEX(前期规划!$Y$11:$BB$53,MATCH(节奏预期!$B188,前期规划!$Q$11:$Q$53,0),MATCH(节奏预期!$B$163&amp;节奏预期!F$5,前期规划!$Y$8:$BB$8,0))))</f>
        <v>0</v>
      </c>
      <c r="G188" s="97">
        <f>IF(SUM(H188:$J188)&gt;=INDEX(前期规划!$G$17:$K$17,MATCH($B$163,前期规划!$G$10:$K$10,0)),0,
IF(SUM(H188:$J188)+INDEX(前期规划!$Y$11:$BB$53,MATCH(节奏预期!$B188,前期规划!$Q$11:$Q$53,0),MATCH(节奏预期!$B$163&amp;节奏预期!G$5,前期规划!$Y$8:$BB$8,0))&gt;=INDEX(前期规划!$G$17:$K$17,MATCH($B$163,前期规划!$G$10:$K$10,0)),INDEX(前期规划!$G$17:$K$17,MATCH($B$163,前期规划!$G$10:$K$10,0))-SUM(H188:$J188),
INDEX(前期规划!$Y$11:$BB$53,MATCH(节奏预期!$B188,前期规划!$Q$11:$Q$53,0),MATCH(节奏预期!$B$163&amp;节奏预期!G$5,前期规划!$Y$8:$BB$8,0))))</f>
        <v>0</v>
      </c>
      <c r="H188" s="97">
        <f>IF(SUM(I188:$J188)&gt;=INDEX(前期规划!$G$17:$K$17,MATCH($B$163,前期规划!$G$10:$K$10,0)),0,
IF(SUM(I188:$J188)+INDEX(前期规划!$Y$11:$BB$53,MATCH(节奏预期!$B188,前期规划!$Q$11:$Q$53,0),MATCH(节奏预期!$B$163&amp;节奏预期!H$5,前期规划!$Y$8:$BB$8,0))&gt;=INDEX(前期规划!$G$17:$K$17,MATCH($B$163,前期规划!$G$10:$K$10,0)),INDEX(前期规划!$G$17:$K$17,MATCH($B$163,前期规划!$G$10:$K$10,0))-SUM(I188:$J188),
INDEX(前期规划!$Y$11:$BB$53,MATCH(节奏预期!$B188,前期规划!$Q$11:$Q$53,0),MATCH(节奏预期!$B$163&amp;节奏预期!H$5,前期规划!$Y$8:$BB$8,0))))</f>
        <v>0</v>
      </c>
      <c r="I188" s="97">
        <f>IF(SUM(J188:$J188)&gt;=INDEX(前期规划!$G$17:$K$17,MATCH($B$163,前期规划!$G$10:$K$10,0)),0,
IF(SUM(J188:$J188)+INDEX(前期规划!$Y$11:$BB$53,MATCH(节奏预期!$B188,前期规划!$Q$11:$Q$53,0),MATCH(节奏预期!$B$163&amp;节奏预期!I$5,前期规划!$Y$8:$BB$8,0))&gt;=INDEX(前期规划!$G$17:$K$17,MATCH($B$163,前期规划!$G$10:$K$10,0)),INDEX(前期规划!$G$17:$K$17,MATCH($B$163,前期规划!$G$10:$K$10,0))-SUM(J188:$J188),
INDEX(前期规划!$Y$11:$BB$53,MATCH(节奏预期!$B188,前期规划!$Q$11:$Q$53,0),MATCH(节奏预期!$B$163&amp;节奏预期!I$5,前期规划!$Y$8:$BB$8,0))))</f>
        <v>0</v>
      </c>
      <c r="J188" s="97">
        <f>INDEX(前期规划!$Y$11:$BB$53,MATCH(节奏预期!$B188,前期规划!$Q$11:$Q$53,0),MATCH(节奏预期!$B$163&amp;节奏预期!J$5,前期规划!$Y$8:$BB$8,0))</f>
        <v>40</v>
      </c>
      <c r="K188" s="24">
        <f>MIN(求节点(装备产销验证!$B$6:$B$165,装备产销验证!CU$6:CU$165,$D188)/40/IF(RIGHT(K$5,1)="+",1,(MAX(W$6:W188)+1)),1)</f>
        <v>0.7703622662825893</v>
      </c>
      <c r="L188" s="24">
        <f>MIN(求节点(装备产销验证!$B$6:$B$165,装备产销验证!CV$6:CV$165,$D188)/40/IF(RIGHT(L$5,1)="+",1,(MAX(X$6:X188)+1)),1)</f>
        <v>1</v>
      </c>
      <c r="M188" s="24">
        <f>MIN(求节点(装备产销验证!$B$6:$B$165,装备产销验证!CW$6:CW$165,$D188)/40/IF(RIGHT(M$5,1)="+",1,(MAX(Y$6:Y188)+1)),1)</f>
        <v>1</v>
      </c>
      <c r="N188" s="24">
        <f>MIN(求节点(装备产销验证!$B$6:$B$165,装备产销验证!CX$6:CX$165,$D188)/40/IF(RIGHT(N$5,1)="+",1,(MAX(Z$6:Z188)+1)),1)</f>
        <v>1</v>
      </c>
      <c r="O188" s="24">
        <f>MIN(求节点(装备产销验证!$B$6:$B$165,装备产销验证!CY$6:CY$165,$D188)/40/IF(RIGHT(O$5,1)="+",1,(MAX(AA$6:AA188)+1)),1)</f>
        <v>1</v>
      </c>
      <c r="P188" s="24">
        <f>MIN(求节点(装备产销验证!$B$6:$B$165,装备产销验证!CZ$6:CZ$165,$D188)/40/IF(RIGHT(P$5,1)="+",1,(MAX(AB$6:AB188)+1)),1)</f>
        <v>1</v>
      </c>
      <c r="Q188" s="137">
        <f>IF(E188=0,0,MIN(INDEX(前期规划!$C$48:$C$53,MATCH(Q$5,前期规划!$B$48:$B$53,0)),INDEX(前期规划!$BC$11:$BG$53,MATCH($B188,前期规划!$Q$11:$Q$53,0),MATCH(节奏预期!$B$163,前期规划!$BC$10:$BG$10,0))))</f>
        <v>0</v>
      </c>
      <c r="R188" s="137">
        <f>IF(F188=0,0,MIN(INDEX(前期规划!$C$48:$C$53,MATCH(R$5,前期规划!$B$48:$B$53,0)),INDEX(前期规划!$BC$11:$BG$53,MATCH($B188,前期规划!$Q$11:$Q$53,0),MATCH(节奏预期!$B$163,前期规划!$BC$10:$BG$10,0))))</f>
        <v>0</v>
      </c>
      <c r="S188" s="137">
        <f>IF(G188=0,0,MIN(INDEX(前期规划!$C$48:$C$53,MATCH(S$5,前期规划!$B$48:$B$53,0)),INDEX(前期规划!$BC$11:$BG$53,MATCH($B188,前期规划!$Q$11:$Q$53,0),MATCH(节奏预期!$B$163,前期规划!$BC$10:$BG$10,0))))</f>
        <v>0</v>
      </c>
      <c r="T188" s="137">
        <f>IF(H188=0,0,MIN(INDEX(前期规划!$C$48:$C$53,MATCH(T$5,前期规划!$B$48:$B$53,0)),INDEX(前期规划!$BC$11:$BG$53,MATCH($B188,前期规划!$Q$11:$Q$53,0),MATCH(节奏预期!$B$163,前期规划!$BC$10:$BG$10,0))))</f>
        <v>0</v>
      </c>
      <c r="U188" s="137">
        <f>IF(I188=0,0,MIN(INDEX(前期规划!$C$48:$C$53,MATCH(U$5,前期规划!$B$48:$B$53,0)),INDEX(前期规划!$BC$11:$BG$53,MATCH($B188,前期规划!$Q$11:$Q$53,0),MATCH(节奏预期!$B$163,前期规划!$BC$10:$BG$10,0))))</f>
        <v>0</v>
      </c>
      <c r="V188" s="137">
        <f>IF(J188=0,0,MIN(INDEX(前期规划!$C$48:$C$53,MATCH(V$5,前期规划!$B$48:$B$53,0)),INDEX(前期规划!$BC$11:$BG$53,MATCH($B188,前期规划!$Q$11:$Q$53,0),MATCH(节奏预期!$B$163,前期规划!$BC$10:$BG$10,0))))</f>
        <v>80</v>
      </c>
      <c r="W188" s="109">
        <f>IF(Q188=0,0,IF(Q188&gt;MAX(装备突破!D$6:D$22),MAX(装备突破!D$6:D$22),IF(Q188=0,0,IF(Q188&lt;装备突破!D$6,0,IFERROR(MATCH(Q188,装备突破!D$6:D$22,0)-1,MATCH(Q188,装备突破!D$6:D$22,1))))))</f>
        <v>0</v>
      </c>
      <c r="X188" s="109">
        <f>IF(R188=0,0,IF(R188&gt;MAX(装备突破!E$6:E$22),MAX(装备突破!E$6:E$22),IF(R188=0,0,IF(R188&lt;装备突破!E$6,0,IFERROR(MATCH(R188,装备突破!E$6:E$22,0)-1,MATCH(R188,装备突破!E$6:E$22,1))))))</f>
        <v>0</v>
      </c>
      <c r="Y188" s="109">
        <f>IF(S188=0,0,IF(S188&gt;MAX(装备突破!F$6:F$22),MAX(装备突破!F$6:F$22),IF(S188=0,0,IF(S188&lt;装备突破!F$6,0,IFERROR(MATCH(S188,装备突破!F$6:F$22,0)-1,MATCH(S188,装备突破!F$6:F$22,1))))))</f>
        <v>0</v>
      </c>
      <c r="Z188" s="109">
        <f>IF(T188=0,0,IF(T188&gt;MAX(装备突破!G$6:G$22),MAX(装备突破!G$6:G$22),IF(T188=0,0,IF(T188&lt;装备突破!G$6,0,IFERROR(MATCH(T188,装备突破!G$6:G$22,0)-1,MATCH(T188,装备突破!G$6:G$22,1))))))</f>
        <v>0</v>
      </c>
      <c r="AA188" s="109">
        <f>IF(U188=0,0,IF(U188&gt;MAX(装备突破!H$6:H$22),MAX(装备突破!H$6:H$22),IF(U188=0,0,IF(U188&lt;装备突破!H$6,0,IFERROR(MATCH(U188,装备突破!H$6:H$22,0)-1,MATCH(U188,装备突破!H$6:H$22,1))))))</f>
        <v>0</v>
      </c>
      <c r="AB188" s="109">
        <f>IF(V188=0,0,IF(V188&gt;MAX(装备突破!I$6:I$22),MAX(装备突破!I$6:I$22),IF(V188=0,0,IF(V188&lt;装备突破!I$6,0,IFERROR(MATCH(V188,装备突破!I$6:I$22,0)-1,MATCH(V188,装备突破!I$6:I$22,1))))))</f>
        <v>7</v>
      </c>
    </row>
    <row r="189" spans="1:28" x14ac:dyDescent="0.15">
      <c r="A189" s="34">
        <v>27</v>
      </c>
      <c r="B189" s="76">
        <f t="shared" si="12"/>
        <v>720</v>
      </c>
      <c r="C189" s="76">
        <f t="shared" si="14"/>
        <v>30</v>
      </c>
      <c r="D189" s="97">
        <f>求节点(节奏总纲!$T$4:$T$163,节奏总纲!$O$4:$O$163,B189)</f>
        <v>114.18811572794328</v>
      </c>
      <c r="E189" s="97">
        <f>IF(SUM(F189:$J189)&gt;=INDEX(前期规划!$G$17:$K$17,MATCH($B$163,前期规划!$G$10:$K$10,0)),0,
IF(SUM(F189:$J189)+INDEX(前期规划!$Y$11:$BB$53,MATCH(节奏预期!$B189,前期规划!$Q$11:$Q$53,0),MATCH(节奏预期!$B$163&amp;节奏预期!E$5,前期规划!$Y$8:$BB$8,0))&gt;=INDEX(前期规划!$G$17:$K$17,MATCH($B$163,前期规划!$G$10:$K$10,0)),INDEX(前期规划!$G$17:$K$17,MATCH($B$163,前期规划!$G$10:$K$10,0))-SUM(F189:$J189),
INDEX(前期规划!$Y$11:$BB$53,MATCH(节奏预期!$B189,前期规划!$Q$11:$Q$53,0),MATCH(节奏预期!$B$163&amp;节奏预期!E$5,前期规划!$Y$8:$BB$8,0))))</f>
        <v>0</v>
      </c>
      <c r="F189" s="97">
        <f>IF(SUM(G189:$J189)&gt;=INDEX(前期规划!$G$17:$K$17,MATCH($B$163,前期规划!$G$10:$K$10,0)),0,
IF(SUM(G189:$J189)+INDEX(前期规划!$Y$11:$BB$53,MATCH(节奏预期!$B189,前期规划!$Q$11:$Q$53,0),MATCH(节奏预期!$B$163&amp;节奏预期!F$5,前期规划!$Y$8:$BB$8,0))&gt;=INDEX(前期规划!$G$17:$K$17,MATCH($B$163,前期规划!$G$10:$K$10,0)),INDEX(前期规划!$G$17:$K$17,MATCH($B$163,前期规划!$G$10:$K$10,0))-SUM(G189:$J189),
INDEX(前期规划!$Y$11:$BB$53,MATCH(节奏预期!$B189,前期规划!$Q$11:$Q$53,0),MATCH(节奏预期!$B$163&amp;节奏预期!F$5,前期规划!$Y$8:$BB$8,0))))</f>
        <v>0</v>
      </c>
      <c r="G189" s="97">
        <f>IF(SUM(H189:$J189)&gt;=INDEX(前期规划!$G$17:$K$17,MATCH($B$163,前期规划!$G$10:$K$10,0)),0,
IF(SUM(H189:$J189)+INDEX(前期规划!$Y$11:$BB$53,MATCH(节奏预期!$B189,前期规划!$Q$11:$Q$53,0),MATCH(节奏预期!$B$163&amp;节奏预期!G$5,前期规划!$Y$8:$BB$8,0))&gt;=INDEX(前期规划!$G$17:$K$17,MATCH($B$163,前期规划!$G$10:$K$10,0)),INDEX(前期规划!$G$17:$K$17,MATCH($B$163,前期规划!$G$10:$K$10,0))-SUM(H189:$J189),
INDEX(前期规划!$Y$11:$BB$53,MATCH(节奏预期!$B189,前期规划!$Q$11:$Q$53,0),MATCH(节奏预期!$B$163&amp;节奏预期!G$5,前期规划!$Y$8:$BB$8,0))))</f>
        <v>0</v>
      </c>
      <c r="H189" s="97">
        <f>IF(SUM(I189:$J189)&gt;=INDEX(前期规划!$G$17:$K$17,MATCH($B$163,前期规划!$G$10:$K$10,0)),0,
IF(SUM(I189:$J189)+INDEX(前期规划!$Y$11:$BB$53,MATCH(节奏预期!$B189,前期规划!$Q$11:$Q$53,0),MATCH(节奏预期!$B$163&amp;节奏预期!H$5,前期规划!$Y$8:$BB$8,0))&gt;=INDEX(前期规划!$G$17:$K$17,MATCH($B$163,前期规划!$G$10:$K$10,0)),INDEX(前期规划!$G$17:$K$17,MATCH($B$163,前期规划!$G$10:$K$10,0))-SUM(I189:$J189),
INDEX(前期规划!$Y$11:$BB$53,MATCH(节奏预期!$B189,前期规划!$Q$11:$Q$53,0),MATCH(节奏预期!$B$163&amp;节奏预期!H$5,前期规划!$Y$8:$BB$8,0))))</f>
        <v>0</v>
      </c>
      <c r="I189" s="97">
        <f>IF(SUM(J189:$J189)&gt;=INDEX(前期规划!$G$17:$K$17,MATCH($B$163,前期规划!$G$10:$K$10,0)),0,
IF(SUM(J189:$J189)+INDEX(前期规划!$Y$11:$BB$53,MATCH(节奏预期!$B189,前期规划!$Q$11:$Q$53,0),MATCH(节奏预期!$B$163&amp;节奏预期!I$5,前期规划!$Y$8:$BB$8,0))&gt;=INDEX(前期规划!$G$17:$K$17,MATCH($B$163,前期规划!$G$10:$K$10,0)),INDEX(前期规划!$G$17:$K$17,MATCH($B$163,前期规划!$G$10:$K$10,0))-SUM(J189:$J189),
INDEX(前期规划!$Y$11:$BB$53,MATCH(节奏预期!$B189,前期规划!$Q$11:$Q$53,0),MATCH(节奏预期!$B$163&amp;节奏预期!I$5,前期规划!$Y$8:$BB$8,0))))</f>
        <v>0</v>
      </c>
      <c r="J189" s="97">
        <f>INDEX(前期规划!$Y$11:$BB$53,MATCH(节奏预期!$B189,前期规划!$Q$11:$Q$53,0),MATCH(节奏预期!$B$163&amp;节奏预期!J$5,前期规划!$Y$8:$BB$8,0))</f>
        <v>40</v>
      </c>
      <c r="K189" s="24">
        <f>MIN(求节点(装备产销验证!$B$6:$B$165,装备产销验证!CU$6:CU$165,$D189)/40/IF(RIGHT(K$5,1)="+",1,(MAX(W$6:W189)+1)),1)</f>
        <v>0.7703622662825893</v>
      </c>
      <c r="L189" s="24">
        <f>MIN(求节点(装备产销验证!$B$6:$B$165,装备产销验证!CV$6:CV$165,$D189)/40/IF(RIGHT(L$5,1)="+",1,(MAX(X$6:X189)+1)),1)</f>
        <v>1</v>
      </c>
      <c r="M189" s="24">
        <f>MIN(求节点(装备产销验证!$B$6:$B$165,装备产销验证!CW$6:CW$165,$D189)/40/IF(RIGHT(M$5,1)="+",1,(MAX(Y$6:Y189)+1)),1)</f>
        <v>1</v>
      </c>
      <c r="N189" s="24">
        <f>MIN(求节点(装备产销验证!$B$6:$B$165,装备产销验证!CX$6:CX$165,$D189)/40/IF(RIGHT(N$5,1)="+",1,(MAX(Z$6:Z189)+1)),1)</f>
        <v>1</v>
      </c>
      <c r="O189" s="24">
        <f>MIN(求节点(装备产销验证!$B$6:$B$165,装备产销验证!CY$6:CY$165,$D189)/40/IF(RIGHT(O$5,1)="+",1,(MAX(AA$6:AA189)+1)),1)</f>
        <v>1</v>
      </c>
      <c r="P189" s="24">
        <f>MIN(求节点(装备产销验证!$B$6:$B$165,装备产销验证!CZ$6:CZ$165,$D189)/40/IF(RIGHT(P$5,1)="+",1,(MAX(AB$6:AB189)+1)),1)</f>
        <v>1</v>
      </c>
      <c r="Q189" s="137">
        <f>IF(E189=0,0,MIN(INDEX(前期规划!$C$48:$C$53,MATCH(Q$5,前期规划!$B$48:$B$53,0)),INDEX(前期规划!$BC$11:$BG$53,MATCH($B189,前期规划!$Q$11:$Q$53,0),MATCH(节奏预期!$B$163,前期规划!$BC$10:$BG$10,0))))</f>
        <v>0</v>
      </c>
      <c r="R189" s="137">
        <f>IF(F189=0,0,MIN(INDEX(前期规划!$C$48:$C$53,MATCH(R$5,前期规划!$B$48:$B$53,0)),INDEX(前期规划!$BC$11:$BG$53,MATCH($B189,前期规划!$Q$11:$Q$53,0),MATCH(节奏预期!$B$163,前期规划!$BC$10:$BG$10,0))))</f>
        <v>0</v>
      </c>
      <c r="S189" s="137">
        <f>IF(G189=0,0,MIN(INDEX(前期规划!$C$48:$C$53,MATCH(S$5,前期规划!$B$48:$B$53,0)),INDEX(前期规划!$BC$11:$BG$53,MATCH($B189,前期规划!$Q$11:$Q$53,0),MATCH(节奏预期!$B$163,前期规划!$BC$10:$BG$10,0))))</f>
        <v>0</v>
      </c>
      <c r="T189" s="137">
        <f>IF(H189=0,0,MIN(INDEX(前期规划!$C$48:$C$53,MATCH(T$5,前期规划!$B$48:$B$53,0)),INDEX(前期规划!$BC$11:$BG$53,MATCH($B189,前期规划!$Q$11:$Q$53,0),MATCH(节奏预期!$B$163,前期规划!$BC$10:$BG$10,0))))</f>
        <v>0</v>
      </c>
      <c r="U189" s="137">
        <f>IF(I189=0,0,MIN(INDEX(前期规划!$C$48:$C$53,MATCH(U$5,前期规划!$B$48:$B$53,0)),INDEX(前期规划!$BC$11:$BG$53,MATCH($B189,前期规划!$Q$11:$Q$53,0),MATCH(节奏预期!$B$163,前期规划!$BC$10:$BG$10,0))))</f>
        <v>0</v>
      </c>
      <c r="V189" s="137">
        <f>IF(J189=0,0,MIN(INDEX(前期规划!$C$48:$C$53,MATCH(V$5,前期规划!$B$48:$B$53,0)),INDEX(前期规划!$BC$11:$BG$53,MATCH($B189,前期规划!$Q$11:$Q$53,0),MATCH(节奏预期!$B$163,前期规划!$BC$10:$BG$10,0))))</f>
        <v>80</v>
      </c>
      <c r="W189" s="109">
        <f>IF(Q189=0,0,IF(Q189&gt;MAX(装备突破!D$6:D$22),MAX(装备突破!D$6:D$22),IF(Q189=0,0,IF(Q189&lt;装备突破!D$6,0,IFERROR(MATCH(Q189,装备突破!D$6:D$22,0)-1,MATCH(Q189,装备突破!D$6:D$22,1))))))</f>
        <v>0</v>
      </c>
      <c r="X189" s="109">
        <f>IF(R189=0,0,IF(R189&gt;MAX(装备突破!E$6:E$22),MAX(装备突破!E$6:E$22),IF(R189=0,0,IF(R189&lt;装备突破!E$6,0,IFERROR(MATCH(R189,装备突破!E$6:E$22,0)-1,MATCH(R189,装备突破!E$6:E$22,1))))))</f>
        <v>0</v>
      </c>
      <c r="Y189" s="109">
        <f>IF(S189=0,0,IF(S189&gt;MAX(装备突破!F$6:F$22),MAX(装备突破!F$6:F$22),IF(S189=0,0,IF(S189&lt;装备突破!F$6,0,IFERROR(MATCH(S189,装备突破!F$6:F$22,0)-1,MATCH(S189,装备突破!F$6:F$22,1))))))</f>
        <v>0</v>
      </c>
      <c r="Z189" s="109">
        <f>IF(T189=0,0,IF(T189&gt;MAX(装备突破!G$6:G$22),MAX(装备突破!G$6:G$22),IF(T189=0,0,IF(T189&lt;装备突破!G$6,0,IFERROR(MATCH(T189,装备突破!G$6:G$22,0)-1,MATCH(T189,装备突破!G$6:G$22,1))))))</f>
        <v>0</v>
      </c>
      <c r="AA189" s="109">
        <f>IF(U189=0,0,IF(U189&gt;MAX(装备突破!H$6:H$22),MAX(装备突破!H$6:H$22),IF(U189=0,0,IF(U189&lt;装备突破!H$6,0,IFERROR(MATCH(U189,装备突破!H$6:H$22,0)-1,MATCH(U189,装备突破!H$6:H$22,1))))))</f>
        <v>0</v>
      </c>
      <c r="AB189" s="109">
        <f>IF(V189=0,0,IF(V189&gt;MAX(装备突破!I$6:I$22),MAX(装备突破!I$6:I$22),IF(V189=0,0,IF(V189&lt;装备突破!I$6,0,IFERROR(MATCH(V189,装备突破!I$6:I$22,0)-1,MATCH(V189,装备突破!I$6:I$22,1))))))</f>
        <v>7</v>
      </c>
    </row>
    <row r="190" spans="1:28" x14ac:dyDescent="0.15">
      <c r="A190" s="34">
        <v>28</v>
      </c>
      <c r="B190" s="76">
        <f t="shared" si="12"/>
        <v>750</v>
      </c>
      <c r="C190" s="76">
        <f t="shared" si="14"/>
        <v>30</v>
      </c>
      <c r="D190" s="97">
        <f>求节点(节奏总纲!$T$4:$T$163,节奏总纲!$O$4:$O$163,B190)</f>
        <v>114.81488258359069</v>
      </c>
      <c r="E190" s="97">
        <f>IF(SUM(F190:$J190)&gt;=INDEX(前期规划!$G$17:$K$17,MATCH($B$163,前期规划!$G$10:$K$10,0)),0,
IF(SUM(F190:$J190)+INDEX(前期规划!$Y$11:$BB$53,MATCH(节奏预期!$B190,前期规划!$Q$11:$Q$53,0),MATCH(节奏预期!$B$163&amp;节奏预期!E$5,前期规划!$Y$8:$BB$8,0))&gt;=INDEX(前期规划!$G$17:$K$17,MATCH($B$163,前期规划!$G$10:$K$10,0)),INDEX(前期规划!$G$17:$K$17,MATCH($B$163,前期规划!$G$10:$K$10,0))-SUM(F190:$J190),
INDEX(前期规划!$Y$11:$BB$53,MATCH(节奏预期!$B190,前期规划!$Q$11:$Q$53,0),MATCH(节奏预期!$B$163&amp;节奏预期!E$5,前期规划!$Y$8:$BB$8,0))))</f>
        <v>0</v>
      </c>
      <c r="F190" s="97">
        <f>IF(SUM(G190:$J190)&gt;=INDEX(前期规划!$G$17:$K$17,MATCH($B$163,前期规划!$G$10:$K$10,0)),0,
IF(SUM(G190:$J190)+INDEX(前期规划!$Y$11:$BB$53,MATCH(节奏预期!$B190,前期规划!$Q$11:$Q$53,0),MATCH(节奏预期!$B$163&amp;节奏预期!F$5,前期规划!$Y$8:$BB$8,0))&gt;=INDEX(前期规划!$G$17:$K$17,MATCH($B$163,前期规划!$G$10:$K$10,0)),INDEX(前期规划!$G$17:$K$17,MATCH($B$163,前期规划!$G$10:$K$10,0))-SUM(G190:$J190),
INDEX(前期规划!$Y$11:$BB$53,MATCH(节奏预期!$B190,前期规划!$Q$11:$Q$53,0),MATCH(节奏预期!$B$163&amp;节奏预期!F$5,前期规划!$Y$8:$BB$8,0))))</f>
        <v>0</v>
      </c>
      <c r="G190" s="97">
        <f>IF(SUM(H190:$J190)&gt;=INDEX(前期规划!$G$17:$K$17,MATCH($B$163,前期规划!$G$10:$K$10,0)),0,
IF(SUM(H190:$J190)+INDEX(前期规划!$Y$11:$BB$53,MATCH(节奏预期!$B190,前期规划!$Q$11:$Q$53,0),MATCH(节奏预期!$B$163&amp;节奏预期!G$5,前期规划!$Y$8:$BB$8,0))&gt;=INDEX(前期规划!$G$17:$K$17,MATCH($B$163,前期规划!$G$10:$K$10,0)),INDEX(前期规划!$G$17:$K$17,MATCH($B$163,前期规划!$G$10:$K$10,0))-SUM(H190:$J190),
INDEX(前期规划!$Y$11:$BB$53,MATCH(节奏预期!$B190,前期规划!$Q$11:$Q$53,0),MATCH(节奏预期!$B$163&amp;节奏预期!G$5,前期规划!$Y$8:$BB$8,0))))</f>
        <v>0</v>
      </c>
      <c r="H190" s="97">
        <f>IF(SUM(I190:$J190)&gt;=INDEX(前期规划!$G$17:$K$17,MATCH($B$163,前期规划!$G$10:$K$10,0)),0,
IF(SUM(I190:$J190)+INDEX(前期规划!$Y$11:$BB$53,MATCH(节奏预期!$B190,前期规划!$Q$11:$Q$53,0),MATCH(节奏预期!$B$163&amp;节奏预期!H$5,前期规划!$Y$8:$BB$8,0))&gt;=INDEX(前期规划!$G$17:$K$17,MATCH($B$163,前期规划!$G$10:$K$10,0)),INDEX(前期规划!$G$17:$K$17,MATCH($B$163,前期规划!$G$10:$K$10,0))-SUM(I190:$J190),
INDEX(前期规划!$Y$11:$BB$53,MATCH(节奏预期!$B190,前期规划!$Q$11:$Q$53,0),MATCH(节奏预期!$B$163&amp;节奏预期!H$5,前期规划!$Y$8:$BB$8,0))))</f>
        <v>0</v>
      </c>
      <c r="I190" s="97">
        <f>IF(SUM(J190:$J190)&gt;=INDEX(前期规划!$G$17:$K$17,MATCH($B$163,前期规划!$G$10:$K$10,0)),0,
IF(SUM(J190:$J190)+INDEX(前期规划!$Y$11:$BB$53,MATCH(节奏预期!$B190,前期规划!$Q$11:$Q$53,0),MATCH(节奏预期!$B$163&amp;节奏预期!I$5,前期规划!$Y$8:$BB$8,0))&gt;=INDEX(前期规划!$G$17:$K$17,MATCH($B$163,前期规划!$G$10:$K$10,0)),INDEX(前期规划!$G$17:$K$17,MATCH($B$163,前期规划!$G$10:$K$10,0))-SUM(J190:$J190),
INDEX(前期规划!$Y$11:$BB$53,MATCH(节奏预期!$B190,前期规划!$Q$11:$Q$53,0),MATCH(节奏预期!$B$163&amp;节奏预期!I$5,前期规划!$Y$8:$BB$8,0))))</f>
        <v>0</v>
      </c>
      <c r="J190" s="97">
        <f>INDEX(前期规划!$Y$11:$BB$53,MATCH(节奏预期!$B190,前期规划!$Q$11:$Q$53,0),MATCH(节奏预期!$B$163&amp;节奏预期!J$5,前期规划!$Y$8:$BB$8,0))</f>
        <v>40</v>
      </c>
      <c r="K190" s="24">
        <f>MIN(求节点(装备产销验证!$B$6:$B$165,装备产销验证!CU$6:CU$165,$D190)/40/IF(RIGHT(K$5,1)="+",1,(MAX(W$6:W190)+1)),1)</f>
        <v>0.7703622662825893</v>
      </c>
      <c r="L190" s="24">
        <f>MIN(求节点(装备产销验证!$B$6:$B$165,装备产销验证!CV$6:CV$165,$D190)/40/IF(RIGHT(L$5,1)="+",1,(MAX(X$6:X190)+1)),1)</f>
        <v>1</v>
      </c>
      <c r="M190" s="24">
        <f>MIN(求节点(装备产销验证!$B$6:$B$165,装备产销验证!CW$6:CW$165,$D190)/40/IF(RIGHT(M$5,1)="+",1,(MAX(Y$6:Y190)+1)),1)</f>
        <v>1</v>
      </c>
      <c r="N190" s="24">
        <f>MIN(求节点(装备产销验证!$B$6:$B$165,装备产销验证!CX$6:CX$165,$D190)/40/IF(RIGHT(N$5,1)="+",1,(MAX(Z$6:Z190)+1)),1)</f>
        <v>1</v>
      </c>
      <c r="O190" s="24">
        <f>MIN(求节点(装备产销验证!$B$6:$B$165,装备产销验证!CY$6:CY$165,$D190)/40/IF(RIGHT(O$5,1)="+",1,(MAX(AA$6:AA190)+1)),1)</f>
        <v>1</v>
      </c>
      <c r="P190" s="24">
        <f>MIN(求节点(装备产销验证!$B$6:$B$165,装备产销验证!CZ$6:CZ$165,$D190)/40/IF(RIGHT(P$5,1)="+",1,(MAX(AB$6:AB190)+1)),1)</f>
        <v>1</v>
      </c>
      <c r="Q190" s="137">
        <f>IF(E190=0,0,MIN(INDEX(前期规划!$C$48:$C$53,MATCH(Q$5,前期规划!$B$48:$B$53,0)),INDEX(前期规划!$BC$11:$BG$53,MATCH($B190,前期规划!$Q$11:$Q$53,0),MATCH(节奏预期!$B$163,前期规划!$BC$10:$BG$10,0))))</f>
        <v>0</v>
      </c>
      <c r="R190" s="137">
        <f>IF(F190=0,0,MIN(INDEX(前期规划!$C$48:$C$53,MATCH(R$5,前期规划!$B$48:$B$53,0)),INDEX(前期规划!$BC$11:$BG$53,MATCH($B190,前期规划!$Q$11:$Q$53,0),MATCH(节奏预期!$B$163,前期规划!$BC$10:$BG$10,0))))</f>
        <v>0</v>
      </c>
      <c r="S190" s="137">
        <f>IF(G190=0,0,MIN(INDEX(前期规划!$C$48:$C$53,MATCH(S$5,前期规划!$B$48:$B$53,0)),INDEX(前期规划!$BC$11:$BG$53,MATCH($B190,前期规划!$Q$11:$Q$53,0),MATCH(节奏预期!$B$163,前期规划!$BC$10:$BG$10,0))))</f>
        <v>0</v>
      </c>
      <c r="T190" s="137">
        <f>IF(H190=0,0,MIN(INDEX(前期规划!$C$48:$C$53,MATCH(T$5,前期规划!$B$48:$B$53,0)),INDEX(前期规划!$BC$11:$BG$53,MATCH($B190,前期规划!$Q$11:$Q$53,0),MATCH(节奏预期!$B$163,前期规划!$BC$10:$BG$10,0))))</f>
        <v>0</v>
      </c>
      <c r="U190" s="137">
        <f>IF(I190=0,0,MIN(INDEX(前期规划!$C$48:$C$53,MATCH(U$5,前期规划!$B$48:$B$53,0)),INDEX(前期规划!$BC$11:$BG$53,MATCH($B190,前期规划!$Q$11:$Q$53,0),MATCH(节奏预期!$B$163,前期规划!$BC$10:$BG$10,0))))</f>
        <v>0</v>
      </c>
      <c r="V190" s="137">
        <f>IF(J190=0,0,MIN(INDEX(前期规划!$C$48:$C$53,MATCH(V$5,前期规划!$B$48:$B$53,0)),INDEX(前期规划!$BC$11:$BG$53,MATCH($B190,前期规划!$Q$11:$Q$53,0),MATCH(节奏预期!$B$163,前期规划!$BC$10:$BG$10,0))))</f>
        <v>80</v>
      </c>
      <c r="W190" s="109">
        <f>IF(Q190=0,0,IF(Q190&gt;MAX(装备突破!D$6:D$22),MAX(装备突破!D$6:D$22),IF(Q190=0,0,IF(Q190&lt;装备突破!D$6,0,IFERROR(MATCH(Q190,装备突破!D$6:D$22,0)-1,MATCH(Q190,装备突破!D$6:D$22,1))))))</f>
        <v>0</v>
      </c>
      <c r="X190" s="109">
        <f>IF(R190=0,0,IF(R190&gt;MAX(装备突破!E$6:E$22),MAX(装备突破!E$6:E$22),IF(R190=0,0,IF(R190&lt;装备突破!E$6,0,IFERROR(MATCH(R190,装备突破!E$6:E$22,0)-1,MATCH(R190,装备突破!E$6:E$22,1))))))</f>
        <v>0</v>
      </c>
      <c r="Y190" s="109">
        <f>IF(S190=0,0,IF(S190&gt;MAX(装备突破!F$6:F$22),MAX(装备突破!F$6:F$22),IF(S190=0,0,IF(S190&lt;装备突破!F$6,0,IFERROR(MATCH(S190,装备突破!F$6:F$22,0)-1,MATCH(S190,装备突破!F$6:F$22,1))))))</f>
        <v>0</v>
      </c>
      <c r="Z190" s="109">
        <f>IF(T190=0,0,IF(T190&gt;MAX(装备突破!G$6:G$22),MAX(装备突破!G$6:G$22),IF(T190=0,0,IF(T190&lt;装备突破!G$6,0,IFERROR(MATCH(T190,装备突破!G$6:G$22,0)-1,MATCH(T190,装备突破!G$6:G$22,1))))))</f>
        <v>0</v>
      </c>
      <c r="AA190" s="109">
        <f>IF(U190=0,0,IF(U190&gt;MAX(装备突破!H$6:H$22),MAX(装备突破!H$6:H$22),IF(U190=0,0,IF(U190&lt;装备突破!H$6,0,IFERROR(MATCH(U190,装备突破!H$6:H$22,0)-1,MATCH(U190,装备突破!H$6:H$22,1))))))</f>
        <v>0</v>
      </c>
      <c r="AB190" s="109">
        <f>IF(V190=0,0,IF(V190&gt;MAX(装备突破!I$6:I$22),MAX(装备突破!I$6:I$22),IF(V190=0,0,IF(V190&lt;装备突破!I$6,0,IFERROR(MATCH(V190,装备突破!I$6:I$22,0)-1,MATCH(V190,装备突破!I$6:I$22,1))))))</f>
        <v>7</v>
      </c>
    </row>
    <row r="191" spans="1:28" x14ac:dyDescent="0.15">
      <c r="A191" s="34">
        <v>29</v>
      </c>
      <c r="B191" s="76">
        <f t="shared" si="12"/>
        <v>780</v>
      </c>
      <c r="C191" s="76">
        <f t="shared" si="14"/>
        <v>30</v>
      </c>
      <c r="D191" s="97">
        <f>求节点(节奏总纲!$T$4:$T$163,节奏总纲!$O$4:$O$163,B191)</f>
        <v>115.38798688586955</v>
      </c>
      <c r="E191" s="97">
        <f>IF(SUM(F191:$J191)&gt;=INDEX(前期规划!$G$17:$K$17,MATCH($B$163,前期规划!$G$10:$K$10,0)),0,
IF(SUM(F191:$J191)+INDEX(前期规划!$Y$11:$BB$53,MATCH(节奏预期!$B191,前期规划!$Q$11:$Q$53,0),MATCH(节奏预期!$B$163&amp;节奏预期!E$5,前期规划!$Y$8:$BB$8,0))&gt;=INDEX(前期规划!$G$17:$K$17,MATCH($B$163,前期规划!$G$10:$K$10,0)),INDEX(前期规划!$G$17:$K$17,MATCH($B$163,前期规划!$G$10:$K$10,0))-SUM(F191:$J191),
INDEX(前期规划!$Y$11:$BB$53,MATCH(节奏预期!$B191,前期规划!$Q$11:$Q$53,0),MATCH(节奏预期!$B$163&amp;节奏预期!E$5,前期规划!$Y$8:$BB$8,0))))</f>
        <v>0</v>
      </c>
      <c r="F191" s="97">
        <f>IF(SUM(G191:$J191)&gt;=INDEX(前期规划!$G$17:$K$17,MATCH($B$163,前期规划!$G$10:$K$10,0)),0,
IF(SUM(G191:$J191)+INDEX(前期规划!$Y$11:$BB$53,MATCH(节奏预期!$B191,前期规划!$Q$11:$Q$53,0),MATCH(节奏预期!$B$163&amp;节奏预期!F$5,前期规划!$Y$8:$BB$8,0))&gt;=INDEX(前期规划!$G$17:$K$17,MATCH($B$163,前期规划!$G$10:$K$10,0)),INDEX(前期规划!$G$17:$K$17,MATCH($B$163,前期规划!$G$10:$K$10,0))-SUM(G191:$J191),
INDEX(前期规划!$Y$11:$BB$53,MATCH(节奏预期!$B191,前期规划!$Q$11:$Q$53,0),MATCH(节奏预期!$B$163&amp;节奏预期!F$5,前期规划!$Y$8:$BB$8,0))))</f>
        <v>0</v>
      </c>
      <c r="G191" s="97">
        <f>IF(SUM(H191:$J191)&gt;=INDEX(前期规划!$G$17:$K$17,MATCH($B$163,前期规划!$G$10:$K$10,0)),0,
IF(SUM(H191:$J191)+INDEX(前期规划!$Y$11:$BB$53,MATCH(节奏预期!$B191,前期规划!$Q$11:$Q$53,0),MATCH(节奏预期!$B$163&amp;节奏预期!G$5,前期规划!$Y$8:$BB$8,0))&gt;=INDEX(前期规划!$G$17:$K$17,MATCH($B$163,前期规划!$G$10:$K$10,0)),INDEX(前期规划!$G$17:$K$17,MATCH($B$163,前期规划!$G$10:$K$10,0))-SUM(H191:$J191),
INDEX(前期规划!$Y$11:$BB$53,MATCH(节奏预期!$B191,前期规划!$Q$11:$Q$53,0),MATCH(节奏预期!$B$163&amp;节奏预期!G$5,前期规划!$Y$8:$BB$8,0))))</f>
        <v>0</v>
      </c>
      <c r="H191" s="97">
        <f>IF(SUM(I191:$J191)&gt;=INDEX(前期规划!$G$17:$K$17,MATCH($B$163,前期规划!$G$10:$K$10,0)),0,
IF(SUM(I191:$J191)+INDEX(前期规划!$Y$11:$BB$53,MATCH(节奏预期!$B191,前期规划!$Q$11:$Q$53,0),MATCH(节奏预期!$B$163&amp;节奏预期!H$5,前期规划!$Y$8:$BB$8,0))&gt;=INDEX(前期规划!$G$17:$K$17,MATCH($B$163,前期规划!$G$10:$K$10,0)),INDEX(前期规划!$G$17:$K$17,MATCH($B$163,前期规划!$G$10:$K$10,0))-SUM(I191:$J191),
INDEX(前期规划!$Y$11:$BB$53,MATCH(节奏预期!$B191,前期规划!$Q$11:$Q$53,0),MATCH(节奏预期!$B$163&amp;节奏预期!H$5,前期规划!$Y$8:$BB$8,0))))</f>
        <v>0</v>
      </c>
      <c r="I191" s="97">
        <f>IF(SUM(J191:$J191)&gt;=INDEX(前期规划!$G$17:$K$17,MATCH($B$163,前期规划!$G$10:$K$10,0)),0,
IF(SUM(J191:$J191)+INDEX(前期规划!$Y$11:$BB$53,MATCH(节奏预期!$B191,前期规划!$Q$11:$Q$53,0),MATCH(节奏预期!$B$163&amp;节奏预期!I$5,前期规划!$Y$8:$BB$8,0))&gt;=INDEX(前期规划!$G$17:$K$17,MATCH($B$163,前期规划!$G$10:$K$10,0)),INDEX(前期规划!$G$17:$K$17,MATCH($B$163,前期规划!$G$10:$K$10,0))-SUM(J191:$J191),
INDEX(前期规划!$Y$11:$BB$53,MATCH(节奏预期!$B191,前期规划!$Q$11:$Q$53,0),MATCH(节奏预期!$B$163&amp;节奏预期!I$5,前期规划!$Y$8:$BB$8,0))))</f>
        <v>0</v>
      </c>
      <c r="J191" s="97">
        <f>INDEX(前期规划!$Y$11:$BB$53,MATCH(节奏预期!$B191,前期规划!$Q$11:$Q$53,0),MATCH(节奏预期!$B$163&amp;节奏预期!J$5,前期规划!$Y$8:$BB$8,0))</f>
        <v>40</v>
      </c>
      <c r="K191" s="24">
        <f>MIN(求节点(装备产销验证!$B$6:$B$165,装备产销验证!CU$6:CU$165,$D191)/40/IF(RIGHT(K$5,1)="+",1,(MAX(W$6:W191)+1)),1)</f>
        <v>0.7703622662825893</v>
      </c>
      <c r="L191" s="24">
        <f>MIN(求节点(装备产销验证!$B$6:$B$165,装备产销验证!CV$6:CV$165,$D191)/40/IF(RIGHT(L$5,1)="+",1,(MAX(X$6:X191)+1)),1)</f>
        <v>1</v>
      </c>
      <c r="M191" s="24">
        <f>MIN(求节点(装备产销验证!$B$6:$B$165,装备产销验证!CW$6:CW$165,$D191)/40/IF(RIGHT(M$5,1)="+",1,(MAX(Y$6:Y191)+1)),1)</f>
        <v>1</v>
      </c>
      <c r="N191" s="24">
        <f>MIN(求节点(装备产销验证!$B$6:$B$165,装备产销验证!CX$6:CX$165,$D191)/40/IF(RIGHT(N$5,1)="+",1,(MAX(Z$6:Z191)+1)),1)</f>
        <v>1</v>
      </c>
      <c r="O191" s="24">
        <f>MIN(求节点(装备产销验证!$B$6:$B$165,装备产销验证!CY$6:CY$165,$D191)/40/IF(RIGHT(O$5,1)="+",1,(MAX(AA$6:AA191)+1)),1)</f>
        <v>1</v>
      </c>
      <c r="P191" s="24">
        <f>MIN(求节点(装备产销验证!$B$6:$B$165,装备产销验证!CZ$6:CZ$165,$D191)/40/IF(RIGHT(P$5,1)="+",1,(MAX(AB$6:AB191)+1)),1)</f>
        <v>1</v>
      </c>
      <c r="Q191" s="137">
        <f>IF(E191=0,0,MIN(INDEX(前期规划!$C$48:$C$53,MATCH(Q$5,前期规划!$B$48:$B$53,0)),INDEX(前期规划!$BC$11:$BG$53,MATCH($B191,前期规划!$Q$11:$Q$53,0),MATCH(节奏预期!$B$163,前期规划!$BC$10:$BG$10,0))))</f>
        <v>0</v>
      </c>
      <c r="R191" s="137">
        <f>IF(F191=0,0,MIN(INDEX(前期规划!$C$48:$C$53,MATCH(R$5,前期规划!$B$48:$B$53,0)),INDEX(前期规划!$BC$11:$BG$53,MATCH($B191,前期规划!$Q$11:$Q$53,0),MATCH(节奏预期!$B$163,前期规划!$BC$10:$BG$10,0))))</f>
        <v>0</v>
      </c>
      <c r="S191" s="137">
        <f>IF(G191=0,0,MIN(INDEX(前期规划!$C$48:$C$53,MATCH(S$5,前期规划!$B$48:$B$53,0)),INDEX(前期规划!$BC$11:$BG$53,MATCH($B191,前期规划!$Q$11:$Q$53,0),MATCH(节奏预期!$B$163,前期规划!$BC$10:$BG$10,0))))</f>
        <v>0</v>
      </c>
      <c r="T191" s="137">
        <f>IF(H191=0,0,MIN(INDEX(前期规划!$C$48:$C$53,MATCH(T$5,前期规划!$B$48:$B$53,0)),INDEX(前期规划!$BC$11:$BG$53,MATCH($B191,前期规划!$Q$11:$Q$53,0),MATCH(节奏预期!$B$163,前期规划!$BC$10:$BG$10,0))))</f>
        <v>0</v>
      </c>
      <c r="U191" s="137">
        <f>IF(I191=0,0,MIN(INDEX(前期规划!$C$48:$C$53,MATCH(U$5,前期规划!$B$48:$B$53,0)),INDEX(前期规划!$BC$11:$BG$53,MATCH($B191,前期规划!$Q$11:$Q$53,0),MATCH(节奏预期!$B$163,前期规划!$BC$10:$BG$10,0))))</f>
        <v>0</v>
      </c>
      <c r="V191" s="137">
        <f>IF(J191=0,0,MIN(INDEX(前期规划!$C$48:$C$53,MATCH(V$5,前期规划!$B$48:$B$53,0)),INDEX(前期规划!$BC$11:$BG$53,MATCH($B191,前期规划!$Q$11:$Q$53,0),MATCH(节奏预期!$B$163,前期规划!$BC$10:$BG$10,0))))</f>
        <v>80</v>
      </c>
      <c r="W191" s="109">
        <f>IF(Q191=0,0,IF(Q191&gt;MAX(装备突破!D$6:D$22),MAX(装备突破!D$6:D$22),IF(Q191=0,0,IF(Q191&lt;装备突破!D$6,0,IFERROR(MATCH(Q191,装备突破!D$6:D$22,0)-1,MATCH(Q191,装备突破!D$6:D$22,1))))))</f>
        <v>0</v>
      </c>
      <c r="X191" s="109">
        <f>IF(R191=0,0,IF(R191&gt;MAX(装备突破!E$6:E$22),MAX(装备突破!E$6:E$22),IF(R191=0,0,IF(R191&lt;装备突破!E$6,0,IFERROR(MATCH(R191,装备突破!E$6:E$22,0)-1,MATCH(R191,装备突破!E$6:E$22,1))))))</f>
        <v>0</v>
      </c>
      <c r="Y191" s="109">
        <f>IF(S191=0,0,IF(S191&gt;MAX(装备突破!F$6:F$22),MAX(装备突破!F$6:F$22),IF(S191=0,0,IF(S191&lt;装备突破!F$6,0,IFERROR(MATCH(S191,装备突破!F$6:F$22,0)-1,MATCH(S191,装备突破!F$6:F$22,1))))))</f>
        <v>0</v>
      </c>
      <c r="Z191" s="109">
        <f>IF(T191=0,0,IF(T191&gt;MAX(装备突破!G$6:G$22),MAX(装备突破!G$6:G$22),IF(T191=0,0,IF(T191&lt;装备突破!G$6,0,IFERROR(MATCH(T191,装备突破!G$6:G$22,0)-1,MATCH(T191,装备突破!G$6:G$22,1))))))</f>
        <v>0</v>
      </c>
      <c r="AA191" s="109">
        <f>IF(U191=0,0,IF(U191&gt;MAX(装备突破!H$6:H$22),MAX(装备突破!H$6:H$22),IF(U191=0,0,IF(U191&lt;装备突破!H$6,0,IFERROR(MATCH(U191,装备突破!H$6:H$22,0)-1,MATCH(U191,装备突破!H$6:H$22,1))))))</f>
        <v>0</v>
      </c>
      <c r="AB191" s="109">
        <f>IF(V191=0,0,IF(V191&gt;MAX(装备突破!I$6:I$22),MAX(装备突破!I$6:I$22),IF(V191=0,0,IF(V191&lt;装备突破!I$6,0,IFERROR(MATCH(V191,装备突破!I$6:I$22,0)-1,MATCH(V191,装备突破!I$6:I$22,1))))))</f>
        <v>7</v>
      </c>
    </row>
    <row r="192" spans="1:28" x14ac:dyDescent="0.15">
      <c r="A192" s="34">
        <v>30</v>
      </c>
      <c r="B192" s="76">
        <f t="shared" si="12"/>
        <v>810</v>
      </c>
      <c r="C192" s="76">
        <f t="shared" si="14"/>
        <v>30</v>
      </c>
      <c r="D192" s="97">
        <f>求节点(节奏总纲!$T$4:$T$163,节奏总纲!$O$4:$O$163,B192)</f>
        <v>115.93859852234847</v>
      </c>
      <c r="E192" s="97">
        <f>IF(SUM(F192:$J192)&gt;=INDEX(前期规划!$G$17:$K$17,MATCH($B$163,前期规划!$G$10:$K$10,0)),0,
IF(SUM(F192:$J192)+INDEX(前期规划!$Y$11:$BB$53,MATCH(节奏预期!$B192,前期规划!$Q$11:$Q$53,0),MATCH(节奏预期!$B$163&amp;节奏预期!E$5,前期规划!$Y$8:$BB$8,0))&gt;=INDEX(前期规划!$G$17:$K$17,MATCH($B$163,前期规划!$G$10:$K$10,0)),INDEX(前期规划!$G$17:$K$17,MATCH($B$163,前期规划!$G$10:$K$10,0))-SUM(F192:$J192),
INDEX(前期规划!$Y$11:$BB$53,MATCH(节奏预期!$B192,前期规划!$Q$11:$Q$53,0),MATCH(节奏预期!$B$163&amp;节奏预期!E$5,前期规划!$Y$8:$BB$8,0))))</f>
        <v>0</v>
      </c>
      <c r="F192" s="97">
        <f>IF(SUM(G192:$J192)&gt;=INDEX(前期规划!$G$17:$K$17,MATCH($B$163,前期规划!$G$10:$K$10,0)),0,
IF(SUM(G192:$J192)+INDEX(前期规划!$Y$11:$BB$53,MATCH(节奏预期!$B192,前期规划!$Q$11:$Q$53,0),MATCH(节奏预期!$B$163&amp;节奏预期!F$5,前期规划!$Y$8:$BB$8,0))&gt;=INDEX(前期规划!$G$17:$K$17,MATCH($B$163,前期规划!$G$10:$K$10,0)),INDEX(前期规划!$G$17:$K$17,MATCH($B$163,前期规划!$G$10:$K$10,0))-SUM(G192:$J192),
INDEX(前期规划!$Y$11:$BB$53,MATCH(节奏预期!$B192,前期规划!$Q$11:$Q$53,0),MATCH(节奏预期!$B$163&amp;节奏预期!F$5,前期规划!$Y$8:$BB$8,0))))</f>
        <v>0</v>
      </c>
      <c r="G192" s="97">
        <f>IF(SUM(H192:$J192)&gt;=INDEX(前期规划!$G$17:$K$17,MATCH($B$163,前期规划!$G$10:$K$10,0)),0,
IF(SUM(H192:$J192)+INDEX(前期规划!$Y$11:$BB$53,MATCH(节奏预期!$B192,前期规划!$Q$11:$Q$53,0),MATCH(节奏预期!$B$163&amp;节奏预期!G$5,前期规划!$Y$8:$BB$8,0))&gt;=INDEX(前期规划!$G$17:$K$17,MATCH($B$163,前期规划!$G$10:$K$10,0)),INDEX(前期规划!$G$17:$K$17,MATCH($B$163,前期规划!$G$10:$K$10,0))-SUM(H192:$J192),
INDEX(前期规划!$Y$11:$BB$53,MATCH(节奏预期!$B192,前期规划!$Q$11:$Q$53,0),MATCH(节奏预期!$B$163&amp;节奏预期!G$5,前期规划!$Y$8:$BB$8,0))))</f>
        <v>0</v>
      </c>
      <c r="H192" s="97">
        <f>IF(SUM(I192:$J192)&gt;=INDEX(前期规划!$G$17:$K$17,MATCH($B$163,前期规划!$G$10:$K$10,0)),0,
IF(SUM(I192:$J192)+INDEX(前期规划!$Y$11:$BB$53,MATCH(节奏预期!$B192,前期规划!$Q$11:$Q$53,0),MATCH(节奏预期!$B$163&amp;节奏预期!H$5,前期规划!$Y$8:$BB$8,0))&gt;=INDEX(前期规划!$G$17:$K$17,MATCH($B$163,前期规划!$G$10:$K$10,0)),INDEX(前期规划!$G$17:$K$17,MATCH($B$163,前期规划!$G$10:$K$10,0))-SUM(I192:$J192),
INDEX(前期规划!$Y$11:$BB$53,MATCH(节奏预期!$B192,前期规划!$Q$11:$Q$53,0),MATCH(节奏预期!$B$163&amp;节奏预期!H$5,前期规划!$Y$8:$BB$8,0))))</f>
        <v>0</v>
      </c>
      <c r="I192" s="97">
        <f>IF(SUM(J192:$J192)&gt;=INDEX(前期规划!$G$17:$K$17,MATCH($B$163,前期规划!$G$10:$K$10,0)),0,
IF(SUM(J192:$J192)+INDEX(前期规划!$Y$11:$BB$53,MATCH(节奏预期!$B192,前期规划!$Q$11:$Q$53,0),MATCH(节奏预期!$B$163&amp;节奏预期!I$5,前期规划!$Y$8:$BB$8,0))&gt;=INDEX(前期规划!$G$17:$K$17,MATCH($B$163,前期规划!$G$10:$K$10,0)),INDEX(前期规划!$G$17:$K$17,MATCH($B$163,前期规划!$G$10:$K$10,0))-SUM(J192:$J192),
INDEX(前期规划!$Y$11:$BB$53,MATCH(节奏预期!$B192,前期规划!$Q$11:$Q$53,0),MATCH(节奏预期!$B$163&amp;节奏预期!I$5,前期规划!$Y$8:$BB$8,0))))</f>
        <v>0</v>
      </c>
      <c r="J192" s="97">
        <f>INDEX(前期规划!$Y$11:$BB$53,MATCH(节奏预期!$B192,前期规划!$Q$11:$Q$53,0),MATCH(节奏预期!$B$163&amp;节奏预期!J$5,前期规划!$Y$8:$BB$8,0))</f>
        <v>40</v>
      </c>
      <c r="K192" s="24">
        <f>MIN(求节点(装备产销验证!$B$6:$B$165,装备产销验证!CU$6:CU$165,$D192)/40/IF(RIGHT(K$5,1)="+",1,(MAX(W$6:W192)+1)),1)</f>
        <v>0.7703622662825893</v>
      </c>
      <c r="L192" s="24">
        <f>MIN(求节点(装备产销验证!$B$6:$B$165,装备产销验证!CV$6:CV$165,$D192)/40/IF(RIGHT(L$5,1)="+",1,(MAX(X$6:X192)+1)),1)</f>
        <v>1</v>
      </c>
      <c r="M192" s="24">
        <f>MIN(求节点(装备产销验证!$B$6:$B$165,装备产销验证!CW$6:CW$165,$D192)/40/IF(RIGHT(M$5,1)="+",1,(MAX(Y$6:Y192)+1)),1)</f>
        <v>1</v>
      </c>
      <c r="N192" s="24">
        <f>MIN(求节点(装备产销验证!$B$6:$B$165,装备产销验证!CX$6:CX$165,$D192)/40/IF(RIGHT(N$5,1)="+",1,(MAX(Z$6:Z192)+1)),1)</f>
        <v>1</v>
      </c>
      <c r="O192" s="24">
        <f>MIN(求节点(装备产销验证!$B$6:$B$165,装备产销验证!CY$6:CY$165,$D192)/40/IF(RIGHT(O$5,1)="+",1,(MAX(AA$6:AA192)+1)),1)</f>
        <v>1</v>
      </c>
      <c r="P192" s="24">
        <f>MIN(求节点(装备产销验证!$B$6:$B$165,装备产销验证!CZ$6:CZ$165,$D192)/40/IF(RIGHT(P$5,1)="+",1,(MAX(AB$6:AB192)+1)),1)</f>
        <v>1</v>
      </c>
      <c r="Q192" s="137">
        <f>IF(E192=0,0,MIN(INDEX(前期规划!$C$48:$C$53,MATCH(Q$5,前期规划!$B$48:$B$53,0)),INDEX(前期规划!$BC$11:$BG$53,MATCH($B192,前期规划!$Q$11:$Q$53,0),MATCH(节奏预期!$B$163,前期规划!$BC$10:$BG$10,0))))</f>
        <v>0</v>
      </c>
      <c r="R192" s="137">
        <f>IF(F192=0,0,MIN(INDEX(前期规划!$C$48:$C$53,MATCH(R$5,前期规划!$B$48:$B$53,0)),INDEX(前期规划!$BC$11:$BG$53,MATCH($B192,前期规划!$Q$11:$Q$53,0),MATCH(节奏预期!$B$163,前期规划!$BC$10:$BG$10,0))))</f>
        <v>0</v>
      </c>
      <c r="S192" s="137">
        <f>IF(G192=0,0,MIN(INDEX(前期规划!$C$48:$C$53,MATCH(S$5,前期规划!$B$48:$B$53,0)),INDEX(前期规划!$BC$11:$BG$53,MATCH($B192,前期规划!$Q$11:$Q$53,0),MATCH(节奏预期!$B$163,前期规划!$BC$10:$BG$10,0))))</f>
        <v>0</v>
      </c>
      <c r="T192" s="137">
        <f>IF(H192=0,0,MIN(INDEX(前期规划!$C$48:$C$53,MATCH(T$5,前期规划!$B$48:$B$53,0)),INDEX(前期规划!$BC$11:$BG$53,MATCH($B192,前期规划!$Q$11:$Q$53,0),MATCH(节奏预期!$B$163,前期规划!$BC$10:$BG$10,0))))</f>
        <v>0</v>
      </c>
      <c r="U192" s="137">
        <f>IF(I192=0,0,MIN(INDEX(前期规划!$C$48:$C$53,MATCH(U$5,前期规划!$B$48:$B$53,0)),INDEX(前期规划!$BC$11:$BG$53,MATCH($B192,前期规划!$Q$11:$Q$53,0),MATCH(节奏预期!$B$163,前期规划!$BC$10:$BG$10,0))))</f>
        <v>0</v>
      </c>
      <c r="V192" s="137">
        <f>IF(J192=0,0,MIN(INDEX(前期规划!$C$48:$C$53,MATCH(V$5,前期规划!$B$48:$B$53,0)),INDEX(前期规划!$BC$11:$BG$53,MATCH($B192,前期规划!$Q$11:$Q$53,0),MATCH(节奏预期!$B$163,前期规划!$BC$10:$BG$10,0))))</f>
        <v>80</v>
      </c>
      <c r="W192" s="109">
        <f>IF(Q192=0,0,IF(Q192&gt;MAX(装备突破!D$6:D$22),MAX(装备突破!D$6:D$22),IF(Q192=0,0,IF(Q192&lt;装备突破!D$6,0,IFERROR(MATCH(Q192,装备突破!D$6:D$22,0)-1,MATCH(Q192,装备突破!D$6:D$22,1))))))</f>
        <v>0</v>
      </c>
      <c r="X192" s="109">
        <f>IF(R192=0,0,IF(R192&gt;MAX(装备突破!E$6:E$22),MAX(装备突破!E$6:E$22),IF(R192=0,0,IF(R192&lt;装备突破!E$6,0,IFERROR(MATCH(R192,装备突破!E$6:E$22,0)-1,MATCH(R192,装备突破!E$6:E$22,1))))))</f>
        <v>0</v>
      </c>
      <c r="Y192" s="109">
        <f>IF(S192=0,0,IF(S192&gt;MAX(装备突破!F$6:F$22),MAX(装备突破!F$6:F$22),IF(S192=0,0,IF(S192&lt;装备突破!F$6,0,IFERROR(MATCH(S192,装备突破!F$6:F$22,0)-1,MATCH(S192,装备突破!F$6:F$22,1))))))</f>
        <v>0</v>
      </c>
      <c r="Z192" s="109">
        <f>IF(T192=0,0,IF(T192&gt;MAX(装备突破!G$6:G$22),MAX(装备突破!G$6:G$22),IF(T192=0,0,IF(T192&lt;装备突破!G$6,0,IFERROR(MATCH(T192,装备突破!G$6:G$22,0)-1,MATCH(T192,装备突破!G$6:G$22,1))))))</f>
        <v>0</v>
      </c>
      <c r="AA192" s="109">
        <f>IF(U192=0,0,IF(U192&gt;MAX(装备突破!H$6:H$22),MAX(装备突破!H$6:H$22),IF(U192=0,0,IF(U192&lt;装备突破!H$6,0,IFERROR(MATCH(U192,装备突破!H$6:H$22,0)-1,MATCH(U192,装备突破!H$6:H$22,1))))))</f>
        <v>0</v>
      </c>
      <c r="AB192" s="109">
        <f>IF(V192=0,0,IF(V192&gt;MAX(装备突破!I$6:I$22),MAX(装备突破!I$6:I$22),IF(V192=0,0,IF(V192&lt;装备突破!I$6,0,IFERROR(MATCH(V192,装备突破!I$6:I$22,0)-1,MATCH(V192,装备突破!I$6:I$22,1))))))</f>
        <v>7</v>
      </c>
    </row>
    <row r="193" spans="1:28" x14ac:dyDescent="0.15">
      <c r="A193" s="34">
        <v>31</v>
      </c>
      <c r="B193" s="76">
        <f t="shared" si="12"/>
        <v>840</v>
      </c>
      <c r="C193" s="76">
        <f t="shared" si="14"/>
        <v>30</v>
      </c>
      <c r="D193" s="97">
        <f>求节点(节奏总纲!$T$4:$T$163,节奏总纲!$O$4:$O$163,B193)</f>
        <v>116.44628179968991</v>
      </c>
      <c r="E193" s="97">
        <f>IF(SUM(F193:$J193)&gt;=INDEX(前期规划!$G$17:$K$17,MATCH($B$163,前期规划!$G$10:$K$10,0)),0,
IF(SUM(F193:$J193)+INDEX(前期规划!$Y$11:$BB$53,MATCH(节奏预期!$B193,前期规划!$Q$11:$Q$53,0),MATCH(节奏预期!$B$163&amp;节奏预期!E$5,前期规划!$Y$8:$BB$8,0))&gt;=INDEX(前期规划!$G$17:$K$17,MATCH($B$163,前期规划!$G$10:$K$10,0)),INDEX(前期规划!$G$17:$K$17,MATCH($B$163,前期规划!$G$10:$K$10,0))-SUM(F193:$J193),
INDEX(前期规划!$Y$11:$BB$53,MATCH(节奏预期!$B193,前期规划!$Q$11:$Q$53,0),MATCH(节奏预期!$B$163&amp;节奏预期!E$5,前期规划!$Y$8:$BB$8,0))))</f>
        <v>0</v>
      </c>
      <c r="F193" s="97">
        <f>IF(SUM(G193:$J193)&gt;=INDEX(前期规划!$G$17:$K$17,MATCH($B$163,前期规划!$G$10:$K$10,0)),0,
IF(SUM(G193:$J193)+INDEX(前期规划!$Y$11:$BB$53,MATCH(节奏预期!$B193,前期规划!$Q$11:$Q$53,0),MATCH(节奏预期!$B$163&amp;节奏预期!F$5,前期规划!$Y$8:$BB$8,0))&gt;=INDEX(前期规划!$G$17:$K$17,MATCH($B$163,前期规划!$G$10:$K$10,0)),INDEX(前期规划!$G$17:$K$17,MATCH($B$163,前期规划!$G$10:$K$10,0))-SUM(G193:$J193),
INDEX(前期规划!$Y$11:$BB$53,MATCH(节奏预期!$B193,前期规划!$Q$11:$Q$53,0),MATCH(节奏预期!$B$163&amp;节奏预期!F$5,前期规划!$Y$8:$BB$8,0))))</f>
        <v>0</v>
      </c>
      <c r="G193" s="97">
        <f>IF(SUM(H193:$J193)&gt;=INDEX(前期规划!$G$17:$K$17,MATCH($B$163,前期规划!$G$10:$K$10,0)),0,
IF(SUM(H193:$J193)+INDEX(前期规划!$Y$11:$BB$53,MATCH(节奏预期!$B193,前期规划!$Q$11:$Q$53,0),MATCH(节奏预期!$B$163&amp;节奏预期!G$5,前期规划!$Y$8:$BB$8,0))&gt;=INDEX(前期规划!$G$17:$K$17,MATCH($B$163,前期规划!$G$10:$K$10,0)),INDEX(前期规划!$G$17:$K$17,MATCH($B$163,前期规划!$G$10:$K$10,0))-SUM(H193:$J193),
INDEX(前期规划!$Y$11:$BB$53,MATCH(节奏预期!$B193,前期规划!$Q$11:$Q$53,0),MATCH(节奏预期!$B$163&amp;节奏预期!G$5,前期规划!$Y$8:$BB$8,0))))</f>
        <v>0</v>
      </c>
      <c r="H193" s="97">
        <f>IF(SUM(I193:$J193)&gt;=INDEX(前期规划!$G$17:$K$17,MATCH($B$163,前期规划!$G$10:$K$10,0)),0,
IF(SUM(I193:$J193)+INDEX(前期规划!$Y$11:$BB$53,MATCH(节奏预期!$B193,前期规划!$Q$11:$Q$53,0),MATCH(节奏预期!$B$163&amp;节奏预期!H$5,前期规划!$Y$8:$BB$8,0))&gt;=INDEX(前期规划!$G$17:$K$17,MATCH($B$163,前期规划!$G$10:$K$10,0)),INDEX(前期规划!$G$17:$K$17,MATCH($B$163,前期规划!$G$10:$K$10,0))-SUM(I193:$J193),
INDEX(前期规划!$Y$11:$BB$53,MATCH(节奏预期!$B193,前期规划!$Q$11:$Q$53,0),MATCH(节奏预期!$B$163&amp;节奏预期!H$5,前期规划!$Y$8:$BB$8,0))))</f>
        <v>0</v>
      </c>
      <c r="I193" s="97">
        <f>IF(SUM(J193:$J193)&gt;=INDEX(前期规划!$G$17:$K$17,MATCH($B$163,前期规划!$G$10:$K$10,0)),0,
IF(SUM(J193:$J193)+INDEX(前期规划!$Y$11:$BB$53,MATCH(节奏预期!$B193,前期规划!$Q$11:$Q$53,0),MATCH(节奏预期!$B$163&amp;节奏预期!I$5,前期规划!$Y$8:$BB$8,0))&gt;=INDEX(前期规划!$G$17:$K$17,MATCH($B$163,前期规划!$G$10:$K$10,0)),INDEX(前期规划!$G$17:$K$17,MATCH($B$163,前期规划!$G$10:$K$10,0))-SUM(J193:$J193),
INDEX(前期规划!$Y$11:$BB$53,MATCH(节奏预期!$B193,前期规划!$Q$11:$Q$53,0),MATCH(节奏预期!$B$163&amp;节奏预期!I$5,前期规划!$Y$8:$BB$8,0))))</f>
        <v>0</v>
      </c>
      <c r="J193" s="97">
        <f>INDEX(前期规划!$Y$11:$BB$53,MATCH(节奏预期!$B193,前期规划!$Q$11:$Q$53,0),MATCH(节奏预期!$B$163&amp;节奏预期!J$5,前期规划!$Y$8:$BB$8,0))</f>
        <v>40</v>
      </c>
      <c r="K193" s="24">
        <f>MIN(求节点(装备产销验证!$B$6:$B$165,装备产销验证!CU$6:CU$165,$D193)/40/IF(RIGHT(K$5,1)="+",1,(MAX(W$6:W193)+1)),1)</f>
        <v>0.7703622662825893</v>
      </c>
      <c r="L193" s="24">
        <f>MIN(求节点(装备产销验证!$B$6:$B$165,装备产销验证!CV$6:CV$165,$D193)/40/IF(RIGHT(L$5,1)="+",1,(MAX(X$6:X193)+1)),1)</f>
        <v>1</v>
      </c>
      <c r="M193" s="24">
        <f>MIN(求节点(装备产销验证!$B$6:$B$165,装备产销验证!CW$6:CW$165,$D193)/40/IF(RIGHT(M$5,1)="+",1,(MAX(Y$6:Y193)+1)),1)</f>
        <v>1</v>
      </c>
      <c r="N193" s="24">
        <f>MIN(求节点(装备产销验证!$B$6:$B$165,装备产销验证!CX$6:CX$165,$D193)/40/IF(RIGHT(N$5,1)="+",1,(MAX(Z$6:Z193)+1)),1)</f>
        <v>1</v>
      </c>
      <c r="O193" s="24">
        <f>MIN(求节点(装备产销验证!$B$6:$B$165,装备产销验证!CY$6:CY$165,$D193)/40/IF(RIGHT(O$5,1)="+",1,(MAX(AA$6:AA193)+1)),1)</f>
        <v>1</v>
      </c>
      <c r="P193" s="24">
        <f>MIN(求节点(装备产销验证!$B$6:$B$165,装备产销验证!CZ$6:CZ$165,$D193)/40/IF(RIGHT(P$5,1)="+",1,(MAX(AB$6:AB193)+1)),1)</f>
        <v>1</v>
      </c>
      <c r="Q193" s="137">
        <f>IF(E193=0,0,MIN(INDEX(前期规划!$C$48:$C$53,MATCH(Q$5,前期规划!$B$48:$B$53,0)),INDEX(前期规划!$BC$11:$BG$53,MATCH($B193,前期规划!$Q$11:$Q$53,0),MATCH(节奏预期!$B$163,前期规划!$BC$10:$BG$10,0))))</f>
        <v>0</v>
      </c>
      <c r="R193" s="137">
        <f>IF(F193=0,0,MIN(INDEX(前期规划!$C$48:$C$53,MATCH(R$5,前期规划!$B$48:$B$53,0)),INDEX(前期规划!$BC$11:$BG$53,MATCH($B193,前期规划!$Q$11:$Q$53,0),MATCH(节奏预期!$B$163,前期规划!$BC$10:$BG$10,0))))</f>
        <v>0</v>
      </c>
      <c r="S193" s="137">
        <f>IF(G193=0,0,MIN(INDEX(前期规划!$C$48:$C$53,MATCH(S$5,前期规划!$B$48:$B$53,0)),INDEX(前期规划!$BC$11:$BG$53,MATCH($B193,前期规划!$Q$11:$Q$53,0),MATCH(节奏预期!$B$163,前期规划!$BC$10:$BG$10,0))))</f>
        <v>0</v>
      </c>
      <c r="T193" s="137">
        <f>IF(H193=0,0,MIN(INDEX(前期规划!$C$48:$C$53,MATCH(T$5,前期规划!$B$48:$B$53,0)),INDEX(前期规划!$BC$11:$BG$53,MATCH($B193,前期规划!$Q$11:$Q$53,0),MATCH(节奏预期!$B$163,前期规划!$BC$10:$BG$10,0))))</f>
        <v>0</v>
      </c>
      <c r="U193" s="137">
        <f>IF(I193=0,0,MIN(INDEX(前期规划!$C$48:$C$53,MATCH(U$5,前期规划!$B$48:$B$53,0)),INDEX(前期规划!$BC$11:$BG$53,MATCH($B193,前期规划!$Q$11:$Q$53,0),MATCH(节奏预期!$B$163,前期规划!$BC$10:$BG$10,0))))</f>
        <v>0</v>
      </c>
      <c r="V193" s="137">
        <f>IF(J193=0,0,MIN(INDEX(前期规划!$C$48:$C$53,MATCH(V$5,前期规划!$B$48:$B$53,0)),INDEX(前期规划!$BC$11:$BG$53,MATCH($B193,前期规划!$Q$11:$Q$53,0),MATCH(节奏预期!$B$163,前期规划!$BC$10:$BG$10,0))))</f>
        <v>80</v>
      </c>
      <c r="W193" s="109">
        <f>IF(Q193=0,0,IF(Q193&gt;MAX(装备突破!D$6:D$22),MAX(装备突破!D$6:D$22),IF(Q193=0,0,IF(Q193&lt;装备突破!D$6,0,IFERROR(MATCH(Q193,装备突破!D$6:D$22,0)-1,MATCH(Q193,装备突破!D$6:D$22,1))))))</f>
        <v>0</v>
      </c>
      <c r="X193" s="109">
        <f>IF(R193=0,0,IF(R193&gt;MAX(装备突破!E$6:E$22),MAX(装备突破!E$6:E$22),IF(R193=0,0,IF(R193&lt;装备突破!E$6,0,IFERROR(MATCH(R193,装备突破!E$6:E$22,0)-1,MATCH(R193,装备突破!E$6:E$22,1))))))</f>
        <v>0</v>
      </c>
      <c r="Y193" s="109">
        <f>IF(S193=0,0,IF(S193&gt;MAX(装备突破!F$6:F$22),MAX(装备突破!F$6:F$22),IF(S193=0,0,IF(S193&lt;装备突破!F$6,0,IFERROR(MATCH(S193,装备突破!F$6:F$22,0)-1,MATCH(S193,装备突破!F$6:F$22,1))))))</f>
        <v>0</v>
      </c>
      <c r="Z193" s="109">
        <f>IF(T193=0,0,IF(T193&gt;MAX(装备突破!G$6:G$22),MAX(装备突破!G$6:G$22),IF(T193=0,0,IF(T193&lt;装备突破!G$6,0,IFERROR(MATCH(T193,装备突破!G$6:G$22,0)-1,MATCH(T193,装备突破!G$6:G$22,1))))))</f>
        <v>0</v>
      </c>
      <c r="AA193" s="109">
        <f>IF(U193=0,0,IF(U193&gt;MAX(装备突破!H$6:H$22),MAX(装备突破!H$6:H$22),IF(U193=0,0,IF(U193&lt;装备突破!H$6,0,IFERROR(MATCH(U193,装备突破!H$6:H$22,0)-1,MATCH(U193,装备突破!H$6:H$22,1))))))</f>
        <v>0</v>
      </c>
      <c r="AB193" s="109">
        <f>IF(V193=0,0,IF(V193&gt;MAX(装备突破!I$6:I$22),MAX(装备突破!I$6:I$22),IF(V193=0,0,IF(V193&lt;装备突破!I$6,0,IFERROR(MATCH(V193,装备突破!I$6:I$22,0)-1,MATCH(V193,装备突破!I$6:I$22,1))))))</f>
        <v>7</v>
      </c>
    </row>
    <row r="194" spans="1:28" x14ac:dyDescent="0.15">
      <c r="A194" s="34">
        <v>32</v>
      </c>
      <c r="B194" s="76">
        <f t="shared" si="12"/>
        <v>870</v>
      </c>
      <c r="C194" s="76">
        <f t="shared" si="14"/>
        <v>30</v>
      </c>
      <c r="D194" s="97">
        <f>求节点(节奏总纲!$T$4:$T$163,节奏总纲!$O$4:$O$163,B194)</f>
        <v>116.94857707631911</v>
      </c>
      <c r="E194" s="97">
        <f>IF(SUM(F194:$J194)&gt;=INDEX(前期规划!$G$17:$K$17,MATCH($B$163,前期规划!$G$10:$K$10,0)),0,
IF(SUM(F194:$J194)+INDEX(前期规划!$Y$11:$BB$53,MATCH(节奏预期!$B194,前期规划!$Q$11:$Q$53,0),MATCH(节奏预期!$B$163&amp;节奏预期!E$5,前期规划!$Y$8:$BB$8,0))&gt;=INDEX(前期规划!$G$17:$K$17,MATCH($B$163,前期规划!$G$10:$K$10,0)),INDEX(前期规划!$G$17:$K$17,MATCH($B$163,前期规划!$G$10:$K$10,0))-SUM(F194:$J194),
INDEX(前期规划!$Y$11:$BB$53,MATCH(节奏预期!$B194,前期规划!$Q$11:$Q$53,0),MATCH(节奏预期!$B$163&amp;节奏预期!E$5,前期规划!$Y$8:$BB$8,0))))</f>
        <v>0</v>
      </c>
      <c r="F194" s="97">
        <f>IF(SUM(G194:$J194)&gt;=INDEX(前期规划!$G$17:$K$17,MATCH($B$163,前期规划!$G$10:$K$10,0)),0,
IF(SUM(G194:$J194)+INDEX(前期规划!$Y$11:$BB$53,MATCH(节奏预期!$B194,前期规划!$Q$11:$Q$53,0),MATCH(节奏预期!$B$163&amp;节奏预期!F$5,前期规划!$Y$8:$BB$8,0))&gt;=INDEX(前期规划!$G$17:$K$17,MATCH($B$163,前期规划!$G$10:$K$10,0)),INDEX(前期规划!$G$17:$K$17,MATCH($B$163,前期规划!$G$10:$K$10,0))-SUM(G194:$J194),
INDEX(前期规划!$Y$11:$BB$53,MATCH(节奏预期!$B194,前期规划!$Q$11:$Q$53,0),MATCH(节奏预期!$B$163&amp;节奏预期!F$5,前期规划!$Y$8:$BB$8,0))))</f>
        <v>0</v>
      </c>
      <c r="G194" s="97">
        <f>IF(SUM(H194:$J194)&gt;=INDEX(前期规划!$G$17:$K$17,MATCH($B$163,前期规划!$G$10:$K$10,0)),0,
IF(SUM(H194:$J194)+INDEX(前期规划!$Y$11:$BB$53,MATCH(节奏预期!$B194,前期规划!$Q$11:$Q$53,0),MATCH(节奏预期!$B$163&amp;节奏预期!G$5,前期规划!$Y$8:$BB$8,0))&gt;=INDEX(前期规划!$G$17:$K$17,MATCH($B$163,前期规划!$G$10:$K$10,0)),INDEX(前期规划!$G$17:$K$17,MATCH($B$163,前期规划!$G$10:$K$10,0))-SUM(H194:$J194),
INDEX(前期规划!$Y$11:$BB$53,MATCH(节奏预期!$B194,前期规划!$Q$11:$Q$53,0),MATCH(节奏预期!$B$163&amp;节奏预期!G$5,前期规划!$Y$8:$BB$8,0))))</f>
        <v>0</v>
      </c>
      <c r="H194" s="97">
        <f>IF(SUM(I194:$J194)&gt;=INDEX(前期规划!$G$17:$K$17,MATCH($B$163,前期规划!$G$10:$K$10,0)),0,
IF(SUM(I194:$J194)+INDEX(前期规划!$Y$11:$BB$53,MATCH(节奏预期!$B194,前期规划!$Q$11:$Q$53,0),MATCH(节奏预期!$B$163&amp;节奏预期!H$5,前期规划!$Y$8:$BB$8,0))&gt;=INDEX(前期规划!$G$17:$K$17,MATCH($B$163,前期规划!$G$10:$K$10,0)),INDEX(前期规划!$G$17:$K$17,MATCH($B$163,前期规划!$G$10:$K$10,0))-SUM(I194:$J194),
INDEX(前期规划!$Y$11:$BB$53,MATCH(节奏预期!$B194,前期规划!$Q$11:$Q$53,0),MATCH(节奏预期!$B$163&amp;节奏预期!H$5,前期规划!$Y$8:$BB$8,0))))</f>
        <v>0</v>
      </c>
      <c r="I194" s="97">
        <f>IF(SUM(J194:$J194)&gt;=INDEX(前期规划!$G$17:$K$17,MATCH($B$163,前期规划!$G$10:$K$10,0)),0,
IF(SUM(J194:$J194)+INDEX(前期规划!$Y$11:$BB$53,MATCH(节奏预期!$B194,前期规划!$Q$11:$Q$53,0),MATCH(节奏预期!$B$163&amp;节奏预期!I$5,前期规划!$Y$8:$BB$8,0))&gt;=INDEX(前期规划!$G$17:$K$17,MATCH($B$163,前期规划!$G$10:$K$10,0)),INDEX(前期规划!$G$17:$K$17,MATCH($B$163,前期规划!$G$10:$K$10,0))-SUM(J194:$J194),
INDEX(前期规划!$Y$11:$BB$53,MATCH(节奏预期!$B194,前期规划!$Q$11:$Q$53,0),MATCH(节奏预期!$B$163&amp;节奏预期!I$5,前期规划!$Y$8:$BB$8,0))))</f>
        <v>0</v>
      </c>
      <c r="J194" s="97">
        <f>INDEX(前期规划!$Y$11:$BB$53,MATCH(节奏预期!$B194,前期规划!$Q$11:$Q$53,0),MATCH(节奏预期!$B$163&amp;节奏预期!J$5,前期规划!$Y$8:$BB$8,0))</f>
        <v>40</v>
      </c>
      <c r="K194" s="24">
        <f>MIN(求节点(装备产销验证!$B$6:$B$165,装备产销验证!CU$6:CU$165,$D194)/40/IF(RIGHT(K$5,1)="+",1,(MAX(W$6:W194)+1)),1)</f>
        <v>0.7703622662825893</v>
      </c>
      <c r="L194" s="24">
        <f>MIN(求节点(装备产销验证!$B$6:$B$165,装备产销验证!CV$6:CV$165,$D194)/40/IF(RIGHT(L$5,1)="+",1,(MAX(X$6:X194)+1)),1)</f>
        <v>1</v>
      </c>
      <c r="M194" s="24">
        <f>MIN(求节点(装备产销验证!$B$6:$B$165,装备产销验证!CW$6:CW$165,$D194)/40/IF(RIGHT(M$5,1)="+",1,(MAX(Y$6:Y194)+1)),1)</f>
        <v>1</v>
      </c>
      <c r="N194" s="24">
        <f>MIN(求节点(装备产销验证!$B$6:$B$165,装备产销验证!CX$6:CX$165,$D194)/40/IF(RIGHT(N$5,1)="+",1,(MAX(Z$6:Z194)+1)),1)</f>
        <v>1</v>
      </c>
      <c r="O194" s="24">
        <f>MIN(求节点(装备产销验证!$B$6:$B$165,装备产销验证!CY$6:CY$165,$D194)/40/IF(RIGHT(O$5,1)="+",1,(MAX(AA$6:AA194)+1)),1)</f>
        <v>1</v>
      </c>
      <c r="P194" s="24">
        <f>MIN(求节点(装备产销验证!$B$6:$B$165,装备产销验证!CZ$6:CZ$165,$D194)/40/IF(RIGHT(P$5,1)="+",1,(MAX(AB$6:AB194)+1)),1)</f>
        <v>1</v>
      </c>
      <c r="Q194" s="137">
        <f>IF(E194=0,0,MIN(INDEX(前期规划!$C$48:$C$53,MATCH(Q$5,前期规划!$B$48:$B$53,0)),INDEX(前期规划!$BC$11:$BG$53,MATCH($B194,前期规划!$Q$11:$Q$53,0),MATCH(节奏预期!$B$163,前期规划!$BC$10:$BG$10,0))))</f>
        <v>0</v>
      </c>
      <c r="R194" s="137">
        <f>IF(F194=0,0,MIN(INDEX(前期规划!$C$48:$C$53,MATCH(R$5,前期规划!$B$48:$B$53,0)),INDEX(前期规划!$BC$11:$BG$53,MATCH($B194,前期规划!$Q$11:$Q$53,0),MATCH(节奏预期!$B$163,前期规划!$BC$10:$BG$10,0))))</f>
        <v>0</v>
      </c>
      <c r="S194" s="137">
        <f>IF(G194=0,0,MIN(INDEX(前期规划!$C$48:$C$53,MATCH(S$5,前期规划!$B$48:$B$53,0)),INDEX(前期规划!$BC$11:$BG$53,MATCH($B194,前期规划!$Q$11:$Q$53,0),MATCH(节奏预期!$B$163,前期规划!$BC$10:$BG$10,0))))</f>
        <v>0</v>
      </c>
      <c r="T194" s="137">
        <f>IF(H194=0,0,MIN(INDEX(前期规划!$C$48:$C$53,MATCH(T$5,前期规划!$B$48:$B$53,0)),INDEX(前期规划!$BC$11:$BG$53,MATCH($B194,前期规划!$Q$11:$Q$53,0),MATCH(节奏预期!$B$163,前期规划!$BC$10:$BG$10,0))))</f>
        <v>0</v>
      </c>
      <c r="U194" s="137">
        <f>IF(I194=0,0,MIN(INDEX(前期规划!$C$48:$C$53,MATCH(U$5,前期规划!$B$48:$B$53,0)),INDEX(前期规划!$BC$11:$BG$53,MATCH($B194,前期规划!$Q$11:$Q$53,0),MATCH(节奏预期!$B$163,前期规划!$BC$10:$BG$10,0))))</f>
        <v>0</v>
      </c>
      <c r="V194" s="137">
        <f>IF(J194=0,0,MIN(INDEX(前期规划!$C$48:$C$53,MATCH(V$5,前期规划!$B$48:$B$53,0)),INDEX(前期规划!$BC$11:$BG$53,MATCH($B194,前期规划!$Q$11:$Q$53,0),MATCH(节奏预期!$B$163,前期规划!$BC$10:$BG$10,0))))</f>
        <v>80</v>
      </c>
      <c r="W194" s="109">
        <f>IF(Q194=0,0,IF(Q194&gt;MAX(装备突破!D$6:D$22),MAX(装备突破!D$6:D$22),IF(Q194=0,0,IF(Q194&lt;装备突破!D$6,0,IFERROR(MATCH(Q194,装备突破!D$6:D$22,0)-1,MATCH(Q194,装备突破!D$6:D$22,1))))))</f>
        <v>0</v>
      </c>
      <c r="X194" s="109">
        <f>IF(R194=0,0,IF(R194&gt;MAX(装备突破!E$6:E$22),MAX(装备突破!E$6:E$22),IF(R194=0,0,IF(R194&lt;装备突破!E$6,0,IFERROR(MATCH(R194,装备突破!E$6:E$22,0)-1,MATCH(R194,装备突破!E$6:E$22,1))))))</f>
        <v>0</v>
      </c>
      <c r="Y194" s="109">
        <f>IF(S194=0,0,IF(S194&gt;MAX(装备突破!F$6:F$22),MAX(装备突破!F$6:F$22),IF(S194=0,0,IF(S194&lt;装备突破!F$6,0,IFERROR(MATCH(S194,装备突破!F$6:F$22,0)-1,MATCH(S194,装备突破!F$6:F$22,1))))))</f>
        <v>0</v>
      </c>
      <c r="Z194" s="109">
        <f>IF(T194=0,0,IF(T194&gt;MAX(装备突破!G$6:G$22),MAX(装备突破!G$6:G$22),IF(T194=0,0,IF(T194&lt;装备突破!G$6,0,IFERROR(MATCH(T194,装备突破!G$6:G$22,0)-1,MATCH(T194,装备突破!G$6:G$22,1))))))</f>
        <v>0</v>
      </c>
      <c r="AA194" s="109">
        <f>IF(U194=0,0,IF(U194&gt;MAX(装备突破!H$6:H$22),MAX(装备突破!H$6:H$22),IF(U194=0,0,IF(U194&lt;装备突破!H$6,0,IFERROR(MATCH(U194,装备突破!H$6:H$22,0)-1,MATCH(U194,装备突破!H$6:H$22,1))))))</f>
        <v>0</v>
      </c>
      <c r="AB194" s="109">
        <f>IF(V194=0,0,IF(V194&gt;MAX(装备突破!I$6:I$22),MAX(装备突破!I$6:I$22),IF(V194=0,0,IF(V194&lt;装备突破!I$6,0,IFERROR(MATCH(V194,装备突破!I$6:I$22,0)-1,MATCH(V194,装备突破!I$6:I$22,1))))))</f>
        <v>7</v>
      </c>
    </row>
    <row r="195" spans="1:28" x14ac:dyDescent="0.15">
      <c r="A195" s="34">
        <v>33</v>
      </c>
      <c r="B195" s="76">
        <f t="shared" si="12"/>
        <v>900</v>
      </c>
      <c r="C195" s="76">
        <f t="shared" si="14"/>
        <v>30</v>
      </c>
      <c r="D195" s="97">
        <f>求节点(节奏总纲!$T$4:$T$163,节奏总纲!$O$4:$O$163,B195)</f>
        <v>117.4271778717454</v>
      </c>
      <c r="E195" s="97">
        <f>IF(SUM(F195:$J195)&gt;=INDEX(前期规划!$G$17:$K$17,MATCH($B$163,前期规划!$G$10:$K$10,0)),0,
IF(SUM(F195:$J195)+INDEX(前期规划!$Y$11:$BB$53,MATCH(节奏预期!$B195,前期规划!$Q$11:$Q$53,0),MATCH(节奏预期!$B$163&amp;节奏预期!E$5,前期规划!$Y$8:$BB$8,0))&gt;=INDEX(前期规划!$G$17:$K$17,MATCH($B$163,前期规划!$G$10:$K$10,0)),INDEX(前期规划!$G$17:$K$17,MATCH($B$163,前期规划!$G$10:$K$10,0))-SUM(F195:$J195),
INDEX(前期规划!$Y$11:$BB$53,MATCH(节奏预期!$B195,前期规划!$Q$11:$Q$53,0),MATCH(节奏预期!$B$163&amp;节奏预期!E$5,前期规划!$Y$8:$BB$8,0))))</f>
        <v>0</v>
      </c>
      <c r="F195" s="97">
        <f>IF(SUM(G195:$J195)&gt;=INDEX(前期规划!$G$17:$K$17,MATCH($B$163,前期规划!$G$10:$K$10,0)),0,
IF(SUM(G195:$J195)+INDEX(前期规划!$Y$11:$BB$53,MATCH(节奏预期!$B195,前期规划!$Q$11:$Q$53,0),MATCH(节奏预期!$B$163&amp;节奏预期!F$5,前期规划!$Y$8:$BB$8,0))&gt;=INDEX(前期规划!$G$17:$K$17,MATCH($B$163,前期规划!$G$10:$K$10,0)),INDEX(前期规划!$G$17:$K$17,MATCH($B$163,前期规划!$G$10:$K$10,0))-SUM(G195:$J195),
INDEX(前期规划!$Y$11:$BB$53,MATCH(节奏预期!$B195,前期规划!$Q$11:$Q$53,0),MATCH(节奏预期!$B$163&amp;节奏预期!F$5,前期规划!$Y$8:$BB$8,0))))</f>
        <v>0</v>
      </c>
      <c r="G195" s="97">
        <f>IF(SUM(H195:$J195)&gt;=INDEX(前期规划!$G$17:$K$17,MATCH($B$163,前期规划!$G$10:$K$10,0)),0,
IF(SUM(H195:$J195)+INDEX(前期规划!$Y$11:$BB$53,MATCH(节奏预期!$B195,前期规划!$Q$11:$Q$53,0),MATCH(节奏预期!$B$163&amp;节奏预期!G$5,前期规划!$Y$8:$BB$8,0))&gt;=INDEX(前期规划!$G$17:$K$17,MATCH($B$163,前期规划!$G$10:$K$10,0)),INDEX(前期规划!$G$17:$K$17,MATCH($B$163,前期规划!$G$10:$K$10,0))-SUM(H195:$J195),
INDEX(前期规划!$Y$11:$BB$53,MATCH(节奏预期!$B195,前期规划!$Q$11:$Q$53,0),MATCH(节奏预期!$B$163&amp;节奏预期!G$5,前期规划!$Y$8:$BB$8,0))))</f>
        <v>0</v>
      </c>
      <c r="H195" s="97">
        <f>IF(SUM(I195:$J195)&gt;=INDEX(前期规划!$G$17:$K$17,MATCH($B$163,前期规划!$G$10:$K$10,0)),0,
IF(SUM(I195:$J195)+INDEX(前期规划!$Y$11:$BB$53,MATCH(节奏预期!$B195,前期规划!$Q$11:$Q$53,0),MATCH(节奏预期!$B$163&amp;节奏预期!H$5,前期规划!$Y$8:$BB$8,0))&gt;=INDEX(前期规划!$G$17:$K$17,MATCH($B$163,前期规划!$G$10:$K$10,0)),INDEX(前期规划!$G$17:$K$17,MATCH($B$163,前期规划!$G$10:$K$10,0))-SUM(I195:$J195),
INDEX(前期规划!$Y$11:$BB$53,MATCH(节奏预期!$B195,前期规划!$Q$11:$Q$53,0),MATCH(节奏预期!$B$163&amp;节奏预期!H$5,前期规划!$Y$8:$BB$8,0))))</f>
        <v>0</v>
      </c>
      <c r="I195" s="97">
        <f>IF(SUM(J195:$J195)&gt;=INDEX(前期规划!$G$17:$K$17,MATCH($B$163,前期规划!$G$10:$K$10,0)),0,
IF(SUM(J195:$J195)+INDEX(前期规划!$Y$11:$BB$53,MATCH(节奏预期!$B195,前期规划!$Q$11:$Q$53,0),MATCH(节奏预期!$B$163&amp;节奏预期!I$5,前期规划!$Y$8:$BB$8,0))&gt;=INDEX(前期规划!$G$17:$K$17,MATCH($B$163,前期规划!$G$10:$K$10,0)),INDEX(前期规划!$G$17:$K$17,MATCH($B$163,前期规划!$G$10:$K$10,0))-SUM(J195:$J195),
INDEX(前期规划!$Y$11:$BB$53,MATCH(节奏预期!$B195,前期规划!$Q$11:$Q$53,0),MATCH(节奏预期!$B$163&amp;节奏预期!I$5,前期规划!$Y$8:$BB$8,0))))</f>
        <v>0</v>
      </c>
      <c r="J195" s="97">
        <f>INDEX(前期规划!$Y$11:$BB$53,MATCH(节奏预期!$B195,前期规划!$Q$11:$Q$53,0),MATCH(节奏预期!$B$163&amp;节奏预期!J$5,前期规划!$Y$8:$BB$8,0))</f>
        <v>40</v>
      </c>
      <c r="K195" s="24">
        <f>MIN(求节点(装备产销验证!$B$6:$B$165,装备产销验证!CU$6:CU$165,$D195)/40/IF(RIGHT(K$5,1)="+",1,(MAX(W$6:W195)+1)),1)</f>
        <v>0.7703622662825893</v>
      </c>
      <c r="L195" s="24">
        <f>MIN(求节点(装备产销验证!$B$6:$B$165,装备产销验证!CV$6:CV$165,$D195)/40/IF(RIGHT(L$5,1)="+",1,(MAX(X$6:X195)+1)),1)</f>
        <v>1</v>
      </c>
      <c r="M195" s="24">
        <f>MIN(求节点(装备产销验证!$B$6:$B$165,装备产销验证!CW$6:CW$165,$D195)/40/IF(RIGHT(M$5,1)="+",1,(MAX(Y$6:Y195)+1)),1)</f>
        <v>1</v>
      </c>
      <c r="N195" s="24">
        <f>MIN(求节点(装备产销验证!$B$6:$B$165,装备产销验证!CX$6:CX$165,$D195)/40/IF(RIGHT(N$5,1)="+",1,(MAX(Z$6:Z195)+1)),1)</f>
        <v>1</v>
      </c>
      <c r="O195" s="24">
        <f>MIN(求节点(装备产销验证!$B$6:$B$165,装备产销验证!CY$6:CY$165,$D195)/40/IF(RIGHT(O$5,1)="+",1,(MAX(AA$6:AA195)+1)),1)</f>
        <v>1</v>
      </c>
      <c r="P195" s="24">
        <f>MIN(求节点(装备产销验证!$B$6:$B$165,装备产销验证!CZ$6:CZ$165,$D195)/40/IF(RIGHT(P$5,1)="+",1,(MAX(AB$6:AB195)+1)),1)</f>
        <v>1</v>
      </c>
      <c r="Q195" s="137">
        <f>IF(E195=0,0,MIN(INDEX(前期规划!$C$48:$C$53,MATCH(Q$5,前期规划!$B$48:$B$53,0)),INDEX(前期规划!$BC$11:$BG$53,MATCH($B195,前期规划!$Q$11:$Q$53,0),MATCH(节奏预期!$B$163,前期规划!$BC$10:$BG$10,0))))</f>
        <v>0</v>
      </c>
      <c r="R195" s="137">
        <f>IF(F195=0,0,MIN(INDEX(前期规划!$C$48:$C$53,MATCH(R$5,前期规划!$B$48:$B$53,0)),INDEX(前期规划!$BC$11:$BG$53,MATCH($B195,前期规划!$Q$11:$Q$53,0),MATCH(节奏预期!$B$163,前期规划!$BC$10:$BG$10,0))))</f>
        <v>0</v>
      </c>
      <c r="S195" s="137">
        <f>IF(G195=0,0,MIN(INDEX(前期规划!$C$48:$C$53,MATCH(S$5,前期规划!$B$48:$B$53,0)),INDEX(前期规划!$BC$11:$BG$53,MATCH($B195,前期规划!$Q$11:$Q$53,0),MATCH(节奏预期!$B$163,前期规划!$BC$10:$BG$10,0))))</f>
        <v>0</v>
      </c>
      <c r="T195" s="137">
        <f>IF(H195=0,0,MIN(INDEX(前期规划!$C$48:$C$53,MATCH(T$5,前期规划!$B$48:$B$53,0)),INDEX(前期规划!$BC$11:$BG$53,MATCH($B195,前期规划!$Q$11:$Q$53,0),MATCH(节奏预期!$B$163,前期规划!$BC$10:$BG$10,0))))</f>
        <v>0</v>
      </c>
      <c r="U195" s="137">
        <f>IF(I195=0,0,MIN(INDEX(前期规划!$C$48:$C$53,MATCH(U$5,前期规划!$B$48:$B$53,0)),INDEX(前期规划!$BC$11:$BG$53,MATCH($B195,前期规划!$Q$11:$Q$53,0),MATCH(节奏预期!$B$163,前期规划!$BC$10:$BG$10,0))))</f>
        <v>0</v>
      </c>
      <c r="V195" s="137">
        <f>IF(J195=0,0,MIN(INDEX(前期规划!$C$48:$C$53,MATCH(V$5,前期规划!$B$48:$B$53,0)),INDEX(前期规划!$BC$11:$BG$53,MATCH($B195,前期规划!$Q$11:$Q$53,0),MATCH(节奏预期!$B$163,前期规划!$BC$10:$BG$10,0))))</f>
        <v>80</v>
      </c>
      <c r="W195" s="109">
        <f>IF(Q195=0,0,IF(Q195&gt;MAX(装备突破!D$6:D$22),MAX(装备突破!D$6:D$22),IF(Q195=0,0,IF(Q195&lt;装备突破!D$6,0,IFERROR(MATCH(Q195,装备突破!D$6:D$22,0)-1,MATCH(Q195,装备突破!D$6:D$22,1))))))</f>
        <v>0</v>
      </c>
      <c r="X195" s="109">
        <f>IF(R195=0,0,IF(R195&gt;MAX(装备突破!E$6:E$22),MAX(装备突破!E$6:E$22),IF(R195=0,0,IF(R195&lt;装备突破!E$6,0,IFERROR(MATCH(R195,装备突破!E$6:E$22,0)-1,MATCH(R195,装备突破!E$6:E$22,1))))))</f>
        <v>0</v>
      </c>
      <c r="Y195" s="109">
        <f>IF(S195=0,0,IF(S195&gt;MAX(装备突破!F$6:F$22),MAX(装备突破!F$6:F$22),IF(S195=0,0,IF(S195&lt;装备突破!F$6,0,IFERROR(MATCH(S195,装备突破!F$6:F$22,0)-1,MATCH(S195,装备突破!F$6:F$22,1))))))</f>
        <v>0</v>
      </c>
      <c r="Z195" s="109">
        <f>IF(T195=0,0,IF(T195&gt;MAX(装备突破!G$6:G$22),MAX(装备突破!G$6:G$22),IF(T195=0,0,IF(T195&lt;装备突破!G$6,0,IFERROR(MATCH(T195,装备突破!G$6:G$22,0)-1,MATCH(T195,装备突破!G$6:G$22,1))))))</f>
        <v>0</v>
      </c>
      <c r="AA195" s="109">
        <f>IF(U195=0,0,IF(U195&gt;MAX(装备突破!H$6:H$22),MAX(装备突破!H$6:H$22),IF(U195=0,0,IF(U195&lt;装备突破!H$6,0,IFERROR(MATCH(U195,装备突破!H$6:H$22,0)-1,MATCH(U195,装备突破!H$6:H$22,1))))))</f>
        <v>0</v>
      </c>
      <c r="AB195" s="109">
        <f>IF(V195=0,0,IF(V195&gt;MAX(装备突破!I$6:I$22),MAX(装备突破!I$6:I$22),IF(V195=0,0,IF(V195&lt;装备突破!I$6,0,IFERROR(MATCH(V195,装备突破!I$6:I$22,0)-1,MATCH(V195,装备突破!I$6:I$22,1))))))</f>
        <v>7</v>
      </c>
    </row>
    <row r="196" spans="1:28" x14ac:dyDescent="0.15">
      <c r="A196" s="34">
        <v>34</v>
      </c>
      <c r="B196" s="76">
        <f t="shared" si="12"/>
        <v>930</v>
      </c>
      <c r="C196" s="76">
        <f t="shared" si="14"/>
        <v>30</v>
      </c>
      <c r="D196" s="97">
        <f>求节点(节奏总纲!$T$4:$T$163,节奏总纲!$O$4:$O$163,B196)</f>
        <v>117.90307626262063</v>
      </c>
      <c r="E196" s="97">
        <f>IF(SUM(F196:$J196)&gt;=INDEX(前期规划!$G$17:$K$17,MATCH($B$163,前期规划!$G$10:$K$10,0)),0,
IF(SUM(F196:$J196)+INDEX(前期规划!$Y$11:$BB$53,MATCH(节奏预期!$B196,前期规划!$Q$11:$Q$53,0),MATCH(节奏预期!$B$163&amp;节奏预期!E$5,前期规划!$Y$8:$BB$8,0))&gt;=INDEX(前期规划!$G$17:$K$17,MATCH($B$163,前期规划!$G$10:$K$10,0)),INDEX(前期规划!$G$17:$K$17,MATCH($B$163,前期规划!$G$10:$K$10,0))-SUM(F196:$J196),
INDEX(前期规划!$Y$11:$BB$53,MATCH(节奏预期!$B196,前期规划!$Q$11:$Q$53,0),MATCH(节奏预期!$B$163&amp;节奏预期!E$5,前期规划!$Y$8:$BB$8,0))))</f>
        <v>0</v>
      </c>
      <c r="F196" s="97">
        <f>IF(SUM(G196:$J196)&gt;=INDEX(前期规划!$G$17:$K$17,MATCH($B$163,前期规划!$G$10:$K$10,0)),0,
IF(SUM(G196:$J196)+INDEX(前期规划!$Y$11:$BB$53,MATCH(节奏预期!$B196,前期规划!$Q$11:$Q$53,0),MATCH(节奏预期!$B$163&amp;节奏预期!F$5,前期规划!$Y$8:$BB$8,0))&gt;=INDEX(前期规划!$G$17:$K$17,MATCH($B$163,前期规划!$G$10:$K$10,0)),INDEX(前期规划!$G$17:$K$17,MATCH($B$163,前期规划!$G$10:$K$10,0))-SUM(G196:$J196),
INDEX(前期规划!$Y$11:$BB$53,MATCH(节奏预期!$B196,前期规划!$Q$11:$Q$53,0),MATCH(节奏预期!$B$163&amp;节奏预期!F$5,前期规划!$Y$8:$BB$8,0))))</f>
        <v>0</v>
      </c>
      <c r="G196" s="97">
        <f>IF(SUM(H196:$J196)&gt;=INDEX(前期规划!$G$17:$K$17,MATCH($B$163,前期规划!$G$10:$K$10,0)),0,
IF(SUM(H196:$J196)+INDEX(前期规划!$Y$11:$BB$53,MATCH(节奏预期!$B196,前期规划!$Q$11:$Q$53,0),MATCH(节奏预期!$B$163&amp;节奏预期!G$5,前期规划!$Y$8:$BB$8,0))&gt;=INDEX(前期规划!$G$17:$K$17,MATCH($B$163,前期规划!$G$10:$K$10,0)),INDEX(前期规划!$G$17:$K$17,MATCH($B$163,前期规划!$G$10:$K$10,0))-SUM(H196:$J196),
INDEX(前期规划!$Y$11:$BB$53,MATCH(节奏预期!$B196,前期规划!$Q$11:$Q$53,0),MATCH(节奏预期!$B$163&amp;节奏预期!G$5,前期规划!$Y$8:$BB$8,0))))</f>
        <v>0</v>
      </c>
      <c r="H196" s="97">
        <f>IF(SUM(I196:$J196)&gt;=INDEX(前期规划!$G$17:$K$17,MATCH($B$163,前期规划!$G$10:$K$10,0)),0,
IF(SUM(I196:$J196)+INDEX(前期规划!$Y$11:$BB$53,MATCH(节奏预期!$B196,前期规划!$Q$11:$Q$53,0),MATCH(节奏预期!$B$163&amp;节奏预期!H$5,前期规划!$Y$8:$BB$8,0))&gt;=INDEX(前期规划!$G$17:$K$17,MATCH($B$163,前期规划!$G$10:$K$10,0)),INDEX(前期规划!$G$17:$K$17,MATCH($B$163,前期规划!$G$10:$K$10,0))-SUM(I196:$J196),
INDEX(前期规划!$Y$11:$BB$53,MATCH(节奏预期!$B196,前期规划!$Q$11:$Q$53,0),MATCH(节奏预期!$B$163&amp;节奏预期!H$5,前期规划!$Y$8:$BB$8,0))))</f>
        <v>0</v>
      </c>
      <c r="I196" s="97">
        <f>IF(SUM(J196:$J196)&gt;=INDEX(前期规划!$G$17:$K$17,MATCH($B$163,前期规划!$G$10:$K$10,0)),0,
IF(SUM(J196:$J196)+INDEX(前期规划!$Y$11:$BB$53,MATCH(节奏预期!$B196,前期规划!$Q$11:$Q$53,0),MATCH(节奏预期!$B$163&amp;节奏预期!I$5,前期规划!$Y$8:$BB$8,0))&gt;=INDEX(前期规划!$G$17:$K$17,MATCH($B$163,前期规划!$G$10:$K$10,0)),INDEX(前期规划!$G$17:$K$17,MATCH($B$163,前期规划!$G$10:$K$10,0))-SUM(J196:$J196),
INDEX(前期规划!$Y$11:$BB$53,MATCH(节奏预期!$B196,前期规划!$Q$11:$Q$53,0),MATCH(节奏预期!$B$163&amp;节奏预期!I$5,前期规划!$Y$8:$BB$8,0))))</f>
        <v>0</v>
      </c>
      <c r="J196" s="97">
        <f>INDEX(前期规划!$Y$11:$BB$53,MATCH(节奏预期!$B196,前期规划!$Q$11:$Q$53,0),MATCH(节奏预期!$B$163&amp;节奏预期!J$5,前期规划!$Y$8:$BB$8,0))</f>
        <v>40</v>
      </c>
      <c r="K196" s="24">
        <f>MIN(求节点(装备产销验证!$B$6:$B$165,装备产销验证!CU$6:CU$165,$D196)/40/IF(RIGHT(K$5,1)="+",1,(MAX(W$6:W196)+1)),1)</f>
        <v>0.7703622662825893</v>
      </c>
      <c r="L196" s="24">
        <f>MIN(求节点(装备产销验证!$B$6:$B$165,装备产销验证!CV$6:CV$165,$D196)/40/IF(RIGHT(L$5,1)="+",1,(MAX(X$6:X196)+1)),1)</f>
        <v>1</v>
      </c>
      <c r="M196" s="24">
        <f>MIN(求节点(装备产销验证!$B$6:$B$165,装备产销验证!CW$6:CW$165,$D196)/40/IF(RIGHT(M$5,1)="+",1,(MAX(Y$6:Y196)+1)),1)</f>
        <v>1</v>
      </c>
      <c r="N196" s="24">
        <f>MIN(求节点(装备产销验证!$B$6:$B$165,装备产销验证!CX$6:CX$165,$D196)/40/IF(RIGHT(N$5,1)="+",1,(MAX(Z$6:Z196)+1)),1)</f>
        <v>1</v>
      </c>
      <c r="O196" s="24">
        <f>MIN(求节点(装备产销验证!$B$6:$B$165,装备产销验证!CY$6:CY$165,$D196)/40/IF(RIGHT(O$5,1)="+",1,(MAX(AA$6:AA196)+1)),1)</f>
        <v>1</v>
      </c>
      <c r="P196" s="24">
        <f>MIN(求节点(装备产销验证!$B$6:$B$165,装备产销验证!CZ$6:CZ$165,$D196)/40/IF(RIGHT(P$5,1)="+",1,(MAX(AB$6:AB196)+1)),1)</f>
        <v>1</v>
      </c>
      <c r="Q196" s="137">
        <f>IF(E196=0,0,MIN(INDEX(前期规划!$C$48:$C$53,MATCH(Q$5,前期规划!$B$48:$B$53,0)),INDEX(前期规划!$BC$11:$BG$53,MATCH($B196,前期规划!$Q$11:$Q$53,0),MATCH(节奏预期!$B$163,前期规划!$BC$10:$BG$10,0))))</f>
        <v>0</v>
      </c>
      <c r="R196" s="137">
        <f>IF(F196=0,0,MIN(INDEX(前期规划!$C$48:$C$53,MATCH(R$5,前期规划!$B$48:$B$53,0)),INDEX(前期规划!$BC$11:$BG$53,MATCH($B196,前期规划!$Q$11:$Q$53,0),MATCH(节奏预期!$B$163,前期规划!$BC$10:$BG$10,0))))</f>
        <v>0</v>
      </c>
      <c r="S196" s="137">
        <f>IF(G196=0,0,MIN(INDEX(前期规划!$C$48:$C$53,MATCH(S$5,前期规划!$B$48:$B$53,0)),INDEX(前期规划!$BC$11:$BG$53,MATCH($B196,前期规划!$Q$11:$Q$53,0),MATCH(节奏预期!$B$163,前期规划!$BC$10:$BG$10,0))))</f>
        <v>0</v>
      </c>
      <c r="T196" s="137">
        <f>IF(H196=0,0,MIN(INDEX(前期规划!$C$48:$C$53,MATCH(T$5,前期规划!$B$48:$B$53,0)),INDEX(前期规划!$BC$11:$BG$53,MATCH($B196,前期规划!$Q$11:$Q$53,0),MATCH(节奏预期!$B$163,前期规划!$BC$10:$BG$10,0))))</f>
        <v>0</v>
      </c>
      <c r="U196" s="137">
        <f>IF(I196=0,0,MIN(INDEX(前期规划!$C$48:$C$53,MATCH(U$5,前期规划!$B$48:$B$53,0)),INDEX(前期规划!$BC$11:$BG$53,MATCH($B196,前期规划!$Q$11:$Q$53,0),MATCH(节奏预期!$B$163,前期规划!$BC$10:$BG$10,0))))</f>
        <v>0</v>
      </c>
      <c r="V196" s="137">
        <f>IF(J196=0,0,MIN(INDEX(前期规划!$C$48:$C$53,MATCH(V$5,前期规划!$B$48:$B$53,0)),INDEX(前期规划!$BC$11:$BG$53,MATCH($B196,前期规划!$Q$11:$Q$53,0),MATCH(节奏预期!$B$163,前期规划!$BC$10:$BG$10,0))))</f>
        <v>80</v>
      </c>
      <c r="W196" s="109">
        <f>IF(Q196=0,0,IF(Q196&gt;MAX(装备突破!D$6:D$22),MAX(装备突破!D$6:D$22),IF(Q196=0,0,IF(Q196&lt;装备突破!D$6,0,IFERROR(MATCH(Q196,装备突破!D$6:D$22,0)-1,MATCH(Q196,装备突破!D$6:D$22,1))))))</f>
        <v>0</v>
      </c>
      <c r="X196" s="109">
        <f>IF(R196=0,0,IF(R196&gt;MAX(装备突破!E$6:E$22),MAX(装备突破!E$6:E$22),IF(R196=0,0,IF(R196&lt;装备突破!E$6,0,IFERROR(MATCH(R196,装备突破!E$6:E$22,0)-1,MATCH(R196,装备突破!E$6:E$22,1))))))</f>
        <v>0</v>
      </c>
      <c r="Y196" s="109">
        <f>IF(S196=0,0,IF(S196&gt;MAX(装备突破!F$6:F$22),MAX(装备突破!F$6:F$22),IF(S196=0,0,IF(S196&lt;装备突破!F$6,0,IFERROR(MATCH(S196,装备突破!F$6:F$22,0)-1,MATCH(S196,装备突破!F$6:F$22,1))))))</f>
        <v>0</v>
      </c>
      <c r="Z196" s="109">
        <f>IF(T196=0,0,IF(T196&gt;MAX(装备突破!G$6:G$22),MAX(装备突破!G$6:G$22),IF(T196=0,0,IF(T196&lt;装备突破!G$6,0,IFERROR(MATCH(T196,装备突破!G$6:G$22,0)-1,MATCH(T196,装备突破!G$6:G$22,1))))))</f>
        <v>0</v>
      </c>
      <c r="AA196" s="109">
        <f>IF(U196=0,0,IF(U196&gt;MAX(装备突破!H$6:H$22),MAX(装备突破!H$6:H$22),IF(U196=0,0,IF(U196&lt;装备突破!H$6,0,IFERROR(MATCH(U196,装备突破!H$6:H$22,0)-1,MATCH(U196,装备突破!H$6:H$22,1))))))</f>
        <v>0</v>
      </c>
      <c r="AB196" s="109">
        <f>IF(V196=0,0,IF(V196&gt;MAX(装备突破!I$6:I$22),MAX(装备突破!I$6:I$22),IF(V196=0,0,IF(V196&lt;装备突破!I$6,0,IFERROR(MATCH(V196,装备突破!I$6:I$22,0)-1,MATCH(V196,装备突破!I$6:I$22,1))))))</f>
        <v>7</v>
      </c>
    </row>
    <row r="197" spans="1:28" x14ac:dyDescent="0.15">
      <c r="A197" s="34">
        <v>35</v>
      </c>
      <c r="B197" s="76">
        <f t="shared" si="12"/>
        <v>960</v>
      </c>
      <c r="C197" s="76">
        <f t="shared" ref="C197:C201" si="15">B197-B196</f>
        <v>30</v>
      </c>
      <c r="D197" s="97">
        <f>求节点(节奏总纲!$T$4:$T$163,节奏总纲!$O$4:$O$163,B197)</f>
        <v>118.37240850757689</v>
      </c>
      <c r="E197" s="97">
        <f>IF(SUM(F197:$J197)&gt;=INDEX(前期规划!$G$17:$K$17,MATCH($B$163,前期规划!$G$10:$K$10,0)),0,
IF(SUM(F197:$J197)+INDEX(前期规划!$Y$11:$BB$53,MATCH(节奏预期!$B197,前期规划!$Q$11:$Q$53,0),MATCH(节奏预期!$B$163&amp;节奏预期!E$5,前期规划!$Y$8:$BB$8,0))&gt;=INDEX(前期规划!$G$17:$K$17,MATCH($B$163,前期规划!$G$10:$K$10,0)),INDEX(前期规划!$G$17:$K$17,MATCH($B$163,前期规划!$G$10:$K$10,0))-SUM(F197:$J197),
INDEX(前期规划!$Y$11:$BB$53,MATCH(节奏预期!$B197,前期规划!$Q$11:$Q$53,0),MATCH(节奏预期!$B$163&amp;节奏预期!E$5,前期规划!$Y$8:$BB$8,0))))</f>
        <v>0</v>
      </c>
      <c r="F197" s="97">
        <f>IF(SUM(G197:$J197)&gt;=INDEX(前期规划!$G$17:$K$17,MATCH($B$163,前期规划!$G$10:$K$10,0)),0,
IF(SUM(G197:$J197)+INDEX(前期规划!$Y$11:$BB$53,MATCH(节奏预期!$B197,前期规划!$Q$11:$Q$53,0),MATCH(节奏预期!$B$163&amp;节奏预期!F$5,前期规划!$Y$8:$BB$8,0))&gt;=INDEX(前期规划!$G$17:$K$17,MATCH($B$163,前期规划!$G$10:$K$10,0)),INDEX(前期规划!$G$17:$K$17,MATCH($B$163,前期规划!$G$10:$K$10,0))-SUM(G197:$J197),
INDEX(前期规划!$Y$11:$BB$53,MATCH(节奏预期!$B197,前期规划!$Q$11:$Q$53,0),MATCH(节奏预期!$B$163&amp;节奏预期!F$5,前期规划!$Y$8:$BB$8,0))))</f>
        <v>0</v>
      </c>
      <c r="G197" s="97">
        <f>IF(SUM(H197:$J197)&gt;=INDEX(前期规划!$G$17:$K$17,MATCH($B$163,前期规划!$G$10:$K$10,0)),0,
IF(SUM(H197:$J197)+INDEX(前期规划!$Y$11:$BB$53,MATCH(节奏预期!$B197,前期规划!$Q$11:$Q$53,0),MATCH(节奏预期!$B$163&amp;节奏预期!G$5,前期规划!$Y$8:$BB$8,0))&gt;=INDEX(前期规划!$G$17:$K$17,MATCH($B$163,前期规划!$G$10:$K$10,0)),INDEX(前期规划!$G$17:$K$17,MATCH($B$163,前期规划!$G$10:$K$10,0))-SUM(H197:$J197),
INDEX(前期规划!$Y$11:$BB$53,MATCH(节奏预期!$B197,前期规划!$Q$11:$Q$53,0),MATCH(节奏预期!$B$163&amp;节奏预期!G$5,前期规划!$Y$8:$BB$8,0))))</f>
        <v>0</v>
      </c>
      <c r="H197" s="97">
        <f>IF(SUM(I197:$J197)&gt;=INDEX(前期规划!$G$17:$K$17,MATCH($B$163,前期规划!$G$10:$K$10,0)),0,
IF(SUM(I197:$J197)+INDEX(前期规划!$Y$11:$BB$53,MATCH(节奏预期!$B197,前期规划!$Q$11:$Q$53,0),MATCH(节奏预期!$B$163&amp;节奏预期!H$5,前期规划!$Y$8:$BB$8,0))&gt;=INDEX(前期规划!$G$17:$K$17,MATCH($B$163,前期规划!$G$10:$K$10,0)),INDEX(前期规划!$G$17:$K$17,MATCH($B$163,前期规划!$G$10:$K$10,0))-SUM(I197:$J197),
INDEX(前期规划!$Y$11:$BB$53,MATCH(节奏预期!$B197,前期规划!$Q$11:$Q$53,0),MATCH(节奏预期!$B$163&amp;节奏预期!H$5,前期规划!$Y$8:$BB$8,0))))</f>
        <v>0</v>
      </c>
      <c r="I197" s="97">
        <f>IF(SUM(J197:$J197)&gt;=INDEX(前期规划!$G$17:$K$17,MATCH($B$163,前期规划!$G$10:$K$10,0)),0,
IF(SUM(J197:$J197)+INDEX(前期规划!$Y$11:$BB$53,MATCH(节奏预期!$B197,前期规划!$Q$11:$Q$53,0),MATCH(节奏预期!$B$163&amp;节奏预期!I$5,前期规划!$Y$8:$BB$8,0))&gt;=INDEX(前期规划!$G$17:$K$17,MATCH($B$163,前期规划!$G$10:$K$10,0)),INDEX(前期规划!$G$17:$K$17,MATCH($B$163,前期规划!$G$10:$K$10,0))-SUM(J197:$J197),
INDEX(前期规划!$Y$11:$BB$53,MATCH(节奏预期!$B197,前期规划!$Q$11:$Q$53,0),MATCH(节奏预期!$B$163&amp;节奏预期!I$5,前期规划!$Y$8:$BB$8,0))))</f>
        <v>0</v>
      </c>
      <c r="J197" s="97">
        <f>INDEX(前期规划!$Y$11:$BB$53,MATCH(节奏预期!$B197,前期规划!$Q$11:$Q$53,0),MATCH(节奏预期!$B$163&amp;节奏预期!J$5,前期规划!$Y$8:$BB$8,0))</f>
        <v>40</v>
      </c>
      <c r="K197" s="24">
        <f>MIN(求节点(装备产销验证!$B$6:$B$165,装备产销验证!CU$6:CU$165,$D197)/40/IF(RIGHT(K$5,1)="+",1,(MAX(W$6:W197)+1)),1)</f>
        <v>0.7703622662825893</v>
      </c>
      <c r="L197" s="24">
        <f>MIN(求节点(装备产销验证!$B$6:$B$165,装备产销验证!CV$6:CV$165,$D197)/40/IF(RIGHT(L$5,1)="+",1,(MAX(X$6:X197)+1)),1)</f>
        <v>1</v>
      </c>
      <c r="M197" s="24">
        <f>MIN(求节点(装备产销验证!$B$6:$B$165,装备产销验证!CW$6:CW$165,$D197)/40/IF(RIGHT(M$5,1)="+",1,(MAX(Y$6:Y197)+1)),1)</f>
        <v>1</v>
      </c>
      <c r="N197" s="24">
        <f>MIN(求节点(装备产销验证!$B$6:$B$165,装备产销验证!CX$6:CX$165,$D197)/40/IF(RIGHT(N$5,1)="+",1,(MAX(Z$6:Z197)+1)),1)</f>
        <v>1</v>
      </c>
      <c r="O197" s="24">
        <f>MIN(求节点(装备产销验证!$B$6:$B$165,装备产销验证!CY$6:CY$165,$D197)/40/IF(RIGHT(O$5,1)="+",1,(MAX(AA$6:AA197)+1)),1)</f>
        <v>1</v>
      </c>
      <c r="P197" s="24">
        <f>MIN(求节点(装备产销验证!$B$6:$B$165,装备产销验证!CZ$6:CZ$165,$D197)/40/IF(RIGHT(P$5,1)="+",1,(MAX(AB$6:AB197)+1)),1)</f>
        <v>1</v>
      </c>
      <c r="Q197" s="137">
        <f>IF(E197=0,0,MIN(INDEX(前期规划!$C$48:$C$53,MATCH(Q$5,前期规划!$B$48:$B$53,0)),INDEX(前期规划!$BC$11:$BG$53,MATCH($B197,前期规划!$Q$11:$Q$53,0),MATCH(节奏预期!$B$163,前期规划!$BC$10:$BG$10,0))))</f>
        <v>0</v>
      </c>
      <c r="R197" s="137">
        <f>IF(F197=0,0,MIN(INDEX(前期规划!$C$48:$C$53,MATCH(R$5,前期规划!$B$48:$B$53,0)),INDEX(前期规划!$BC$11:$BG$53,MATCH($B197,前期规划!$Q$11:$Q$53,0),MATCH(节奏预期!$B$163,前期规划!$BC$10:$BG$10,0))))</f>
        <v>0</v>
      </c>
      <c r="S197" s="137">
        <f>IF(G197=0,0,MIN(INDEX(前期规划!$C$48:$C$53,MATCH(S$5,前期规划!$B$48:$B$53,0)),INDEX(前期规划!$BC$11:$BG$53,MATCH($B197,前期规划!$Q$11:$Q$53,0),MATCH(节奏预期!$B$163,前期规划!$BC$10:$BG$10,0))))</f>
        <v>0</v>
      </c>
      <c r="T197" s="137">
        <f>IF(H197=0,0,MIN(INDEX(前期规划!$C$48:$C$53,MATCH(T$5,前期规划!$B$48:$B$53,0)),INDEX(前期规划!$BC$11:$BG$53,MATCH($B197,前期规划!$Q$11:$Q$53,0),MATCH(节奏预期!$B$163,前期规划!$BC$10:$BG$10,0))))</f>
        <v>0</v>
      </c>
      <c r="U197" s="137">
        <f>IF(I197=0,0,MIN(INDEX(前期规划!$C$48:$C$53,MATCH(U$5,前期规划!$B$48:$B$53,0)),INDEX(前期规划!$BC$11:$BG$53,MATCH($B197,前期规划!$Q$11:$Q$53,0),MATCH(节奏预期!$B$163,前期规划!$BC$10:$BG$10,0))))</f>
        <v>0</v>
      </c>
      <c r="V197" s="137">
        <f>IF(J197=0,0,MIN(INDEX(前期规划!$C$48:$C$53,MATCH(V$5,前期规划!$B$48:$B$53,0)),INDEX(前期规划!$BC$11:$BG$53,MATCH($B197,前期规划!$Q$11:$Q$53,0),MATCH(节奏预期!$B$163,前期规划!$BC$10:$BG$10,0))))</f>
        <v>80</v>
      </c>
      <c r="W197" s="109">
        <f>IF(Q197=0,0,IF(Q197&gt;MAX(装备突破!D$6:D$22),MAX(装备突破!D$6:D$22),IF(Q197=0,0,IF(Q197&lt;装备突破!D$6,0,IFERROR(MATCH(Q197,装备突破!D$6:D$22,0)-1,MATCH(Q197,装备突破!D$6:D$22,1))))))</f>
        <v>0</v>
      </c>
      <c r="X197" s="109">
        <f>IF(R197=0,0,IF(R197&gt;MAX(装备突破!E$6:E$22),MAX(装备突破!E$6:E$22),IF(R197=0,0,IF(R197&lt;装备突破!E$6,0,IFERROR(MATCH(R197,装备突破!E$6:E$22,0)-1,MATCH(R197,装备突破!E$6:E$22,1))))))</f>
        <v>0</v>
      </c>
      <c r="Y197" s="109">
        <f>IF(S197=0,0,IF(S197&gt;MAX(装备突破!F$6:F$22),MAX(装备突破!F$6:F$22),IF(S197=0,0,IF(S197&lt;装备突破!F$6,0,IFERROR(MATCH(S197,装备突破!F$6:F$22,0)-1,MATCH(S197,装备突破!F$6:F$22,1))))))</f>
        <v>0</v>
      </c>
      <c r="Z197" s="109">
        <f>IF(T197=0,0,IF(T197&gt;MAX(装备突破!G$6:G$22),MAX(装备突破!G$6:G$22),IF(T197=0,0,IF(T197&lt;装备突破!G$6,0,IFERROR(MATCH(T197,装备突破!G$6:G$22,0)-1,MATCH(T197,装备突破!G$6:G$22,1))))))</f>
        <v>0</v>
      </c>
      <c r="AA197" s="109">
        <f>IF(U197=0,0,IF(U197&gt;MAX(装备突破!H$6:H$22),MAX(装备突破!H$6:H$22),IF(U197=0,0,IF(U197&lt;装备突破!H$6,0,IFERROR(MATCH(U197,装备突破!H$6:H$22,0)-1,MATCH(U197,装备突破!H$6:H$22,1))))))</f>
        <v>0</v>
      </c>
      <c r="AB197" s="109">
        <f>IF(V197=0,0,IF(V197&gt;MAX(装备突破!I$6:I$22),MAX(装备突破!I$6:I$22),IF(V197=0,0,IF(V197&lt;装备突破!I$6,0,IFERROR(MATCH(V197,装备突破!I$6:I$22,0)-1,MATCH(V197,装备突破!I$6:I$22,1))))))</f>
        <v>7</v>
      </c>
    </row>
    <row r="198" spans="1:28" x14ac:dyDescent="0.15">
      <c r="A198" s="34">
        <v>36</v>
      </c>
      <c r="B198" s="76">
        <f t="shared" si="12"/>
        <v>990</v>
      </c>
      <c r="C198" s="76">
        <f t="shared" si="15"/>
        <v>30</v>
      </c>
      <c r="D198" s="97">
        <f>求节点(节奏总纲!$T$4:$T$163,节奏总纲!$O$4:$O$163,B198)</f>
        <v>118.84006144391246</v>
      </c>
      <c r="E198" s="97">
        <f>IF(SUM(F198:$J198)&gt;=INDEX(前期规划!$G$17:$K$17,MATCH($B$163,前期规划!$G$10:$K$10,0)),0,
IF(SUM(F198:$J198)+INDEX(前期规划!$Y$11:$BB$53,MATCH(节奏预期!$B198,前期规划!$Q$11:$Q$53,0),MATCH(节奏预期!$B$163&amp;节奏预期!E$5,前期规划!$Y$8:$BB$8,0))&gt;=INDEX(前期规划!$G$17:$K$17,MATCH($B$163,前期规划!$G$10:$K$10,0)),INDEX(前期规划!$G$17:$K$17,MATCH($B$163,前期规划!$G$10:$K$10,0))-SUM(F198:$J198),
INDEX(前期规划!$Y$11:$BB$53,MATCH(节奏预期!$B198,前期规划!$Q$11:$Q$53,0),MATCH(节奏预期!$B$163&amp;节奏预期!E$5,前期规划!$Y$8:$BB$8,0))))</f>
        <v>0</v>
      </c>
      <c r="F198" s="97">
        <f>IF(SUM(G198:$J198)&gt;=INDEX(前期规划!$G$17:$K$17,MATCH($B$163,前期规划!$G$10:$K$10,0)),0,
IF(SUM(G198:$J198)+INDEX(前期规划!$Y$11:$BB$53,MATCH(节奏预期!$B198,前期规划!$Q$11:$Q$53,0),MATCH(节奏预期!$B$163&amp;节奏预期!F$5,前期规划!$Y$8:$BB$8,0))&gt;=INDEX(前期规划!$G$17:$K$17,MATCH($B$163,前期规划!$G$10:$K$10,0)),INDEX(前期规划!$G$17:$K$17,MATCH($B$163,前期规划!$G$10:$K$10,0))-SUM(G198:$J198),
INDEX(前期规划!$Y$11:$BB$53,MATCH(节奏预期!$B198,前期规划!$Q$11:$Q$53,0),MATCH(节奏预期!$B$163&amp;节奏预期!F$5,前期规划!$Y$8:$BB$8,0))))</f>
        <v>0</v>
      </c>
      <c r="G198" s="97">
        <f>IF(SUM(H198:$J198)&gt;=INDEX(前期规划!$G$17:$K$17,MATCH($B$163,前期规划!$G$10:$K$10,0)),0,
IF(SUM(H198:$J198)+INDEX(前期规划!$Y$11:$BB$53,MATCH(节奏预期!$B198,前期规划!$Q$11:$Q$53,0),MATCH(节奏预期!$B$163&amp;节奏预期!G$5,前期规划!$Y$8:$BB$8,0))&gt;=INDEX(前期规划!$G$17:$K$17,MATCH($B$163,前期规划!$G$10:$K$10,0)),INDEX(前期规划!$G$17:$K$17,MATCH($B$163,前期规划!$G$10:$K$10,0))-SUM(H198:$J198),
INDEX(前期规划!$Y$11:$BB$53,MATCH(节奏预期!$B198,前期规划!$Q$11:$Q$53,0),MATCH(节奏预期!$B$163&amp;节奏预期!G$5,前期规划!$Y$8:$BB$8,0))))</f>
        <v>0</v>
      </c>
      <c r="H198" s="97">
        <f>IF(SUM(I198:$J198)&gt;=INDEX(前期规划!$G$17:$K$17,MATCH($B$163,前期规划!$G$10:$K$10,0)),0,
IF(SUM(I198:$J198)+INDEX(前期规划!$Y$11:$BB$53,MATCH(节奏预期!$B198,前期规划!$Q$11:$Q$53,0),MATCH(节奏预期!$B$163&amp;节奏预期!H$5,前期规划!$Y$8:$BB$8,0))&gt;=INDEX(前期规划!$G$17:$K$17,MATCH($B$163,前期规划!$G$10:$K$10,0)),INDEX(前期规划!$G$17:$K$17,MATCH($B$163,前期规划!$G$10:$K$10,0))-SUM(I198:$J198),
INDEX(前期规划!$Y$11:$BB$53,MATCH(节奏预期!$B198,前期规划!$Q$11:$Q$53,0),MATCH(节奏预期!$B$163&amp;节奏预期!H$5,前期规划!$Y$8:$BB$8,0))))</f>
        <v>0</v>
      </c>
      <c r="I198" s="97">
        <f>IF(SUM(J198:$J198)&gt;=INDEX(前期规划!$G$17:$K$17,MATCH($B$163,前期规划!$G$10:$K$10,0)),0,
IF(SUM(J198:$J198)+INDEX(前期规划!$Y$11:$BB$53,MATCH(节奏预期!$B198,前期规划!$Q$11:$Q$53,0),MATCH(节奏预期!$B$163&amp;节奏预期!I$5,前期规划!$Y$8:$BB$8,0))&gt;=INDEX(前期规划!$G$17:$K$17,MATCH($B$163,前期规划!$G$10:$K$10,0)),INDEX(前期规划!$G$17:$K$17,MATCH($B$163,前期规划!$G$10:$K$10,0))-SUM(J198:$J198),
INDEX(前期规划!$Y$11:$BB$53,MATCH(节奏预期!$B198,前期规划!$Q$11:$Q$53,0),MATCH(节奏预期!$B$163&amp;节奏预期!I$5,前期规划!$Y$8:$BB$8,0))))</f>
        <v>0</v>
      </c>
      <c r="J198" s="97">
        <f>INDEX(前期规划!$Y$11:$BB$53,MATCH(节奏预期!$B198,前期规划!$Q$11:$Q$53,0),MATCH(节奏预期!$B$163&amp;节奏预期!J$5,前期规划!$Y$8:$BB$8,0))</f>
        <v>40</v>
      </c>
      <c r="K198" s="24">
        <f>MIN(求节点(装备产销验证!$B$6:$B$165,装备产销验证!CU$6:CU$165,$D198)/40/IF(RIGHT(K$5,1)="+",1,(MAX(W$6:W198)+1)),1)</f>
        <v>0.7703622662825893</v>
      </c>
      <c r="L198" s="24">
        <f>MIN(求节点(装备产销验证!$B$6:$B$165,装备产销验证!CV$6:CV$165,$D198)/40/IF(RIGHT(L$5,1)="+",1,(MAX(X$6:X198)+1)),1)</f>
        <v>1</v>
      </c>
      <c r="M198" s="24">
        <f>MIN(求节点(装备产销验证!$B$6:$B$165,装备产销验证!CW$6:CW$165,$D198)/40/IF(RIGHT(M$5,1)="+",1,(MAX(Y$6:Y198)+1)),1)</f>
        <v>1</v>
      </c>
      <c r="N198" s="24">
        <f>MIN(求节点(装备产销验证!$B$6:$B$165,装备产销验证!CX$6:CX$165,$D198)/40/IF(RIGHT(N$5,1)="+",1,(MAX(Z$6:Z198)+1)),1)</f>
        <v>1</v>
      </c>
      <c r="O198" s="24">
        <f>MIN(求节点(装备产销验证!$B$6:$B$165,装备产销验证!CY$6:CY$165,$D198)/40/IF(RIGHT(O$5,1)="+",1,(MAX(AA$6:AA198)+1)),1)</f>
        <v>1</v>
      </c>
      <c r="P198" s="24">
        <f>MIN(求节点(装备产销验证!$B$6:$B$165,装备产销验证!CZ$6:CZ$165,$D198)/40/IF(RIGHT(P$5,1)="+",1,(MAX(AB$6:AB198)+1)),1)</f>
        <v>1</v>
      </c>
      <c r="Q198" s="137">
        <f>IF(E198=0,0,MIN(INDEX(前期规划!$C$48:$C$53,MATCH(Q$5,前期规划!$B$48:$B$53,0)),INDEX(前期规划!$BC$11:$BG$53,MATCH($B198,前期规划!$Q$11:$Q$53,0),MATCH(节奏预期!$B$163,前期规划!$BC$10:$BG$10,0))))</f>
        <v>0</v>
      </c>
      <c r="R198" s="137">
        <f>IF(F198=0,0,MIN(INDEX(前期规划!$C$48:$C$53,MATCH(R$5,前期规划!$B$48:$B$53,0)),INDEX(前期规划!$BC$11:$BG$53,MATCH($B198,前期规划!$Q$11:$Q$53,0),MATCH(节奏预期!$B$163,前期规划!$BC$10:$BG$10,0))))</f>
        <v>0</v>
      </c>
      <c r="S198" s="137">
        <f>IF(G198=0,0,MIN(INDEX(前期规划!$C$48:$C$53,MATCH(S$5,前期规划!$B$48:$B$53,0)),INDEX(前期规划!$BC$11:$BG$53,MATCH($B198,前期规划!$Q$11:$Q$53,0),MATCH(节奏预期!$B$163,前期规划!$BC$10:$BG$10,0))))</f>
        <v>0</v>
      </c>
      <c r="T198" s="137">
        <f>IF(H198=0,0,MIN(INDEX(前期规划!$C$48:$C$53,MATCH(T$5,前期规划!$B$48:$B$53,0)),INDEX(前期规划!$BC$11:$BG$53,MATCH($B198,前期规划!$Q$11:$Q$53,0),MATCH(节奏预期!$B$163,前期规划!$BC$10:$BG$10,0))))</f>
        <v>0</v>
      </c>
      <c r="U198" s="137">
        <f>IF(I198=0,0,MIN(INDEX(前期规划!$C$48:$C$53,MATCH(U$5,前期规划!$B$48:$B$53,0)),INDEX(前期规划!$BC$11:$BG$53,MATCH($B198,前期规划!$Q$11:$Q$53,0),MATCH(节奏预期!$B$163,前期规划!$BC$10:$BG$10,0))))</f>
        <v>0</v>
      </c>
      <c r="V198" s="137">
        <f>IF(J198=0,0,MIN(INDEX(前期规划!$C$48:$C$53,MATCH(V$5,前期规划!$B$48:$B$53,0)),INDEX(前期规划!$BC$11:$BG$53,MATCH($B198,前期规划!$Q$11:$Q$53,0),MATCH(节奏预期!$B$163,前期规划!$BC$10:$BG$10,0))))</f>
        <v>80</v>
      </c>
      <c r="W198" s="109">
        <f>IF(Q198=0,0,IF(Q198&gt;MAX(装备突破!D$6:D$22),MAX(装备突破!D$6:D$22),IF(Q198=0,0,IF(Q198&lt;装备突破!D$6,0,IFERROR(MATCH(Q198,装备突破!D$6:D$22,0)-1,MATCH(Q198,装备突破!D$6:D$22,1))))))</f>
        <v>0</v>
      </c>
      <c r="X198" s="109">
        <f>IF(R198=0,0,IF(R198&gt;MAX(装备突破!E$6:E$22),MAX(装备突破!E$6:E$22),IF(R198=0,0,IF(R198&lt;装备突破!E$6,0,IFERROR(MATCH(R198,装备突破!E$6:E$22,0)-1,MATCH(R198,装备突破!E$6:E$22,1))))))</f>
        <v>0</v>
      </c>
      <c r="Y198" s="109">
        <f>IF(S198=0,0,IF(S198&gt;MAX(装备突破!F$6:F$22),MAX(装备突破!F$6:F$22),IF(S198=0,0,IF(S198&lt;装备突破!F$6,0,IFERROR(MATCH(S198,装备突破!F$6:F$22,0)-1,MATCH(S198,装备突破!F$6:F$22,1))))))</f>
        <v>0</v>
      </c>
      <c r="Z198" s="109">
        <f>IF(T198=0,0,IF(T198&gt;MAX(装备突破!G$6:G$22),MAX(装备突破!G$6:G$22),IF(T198=0,0,IF(T198&lt;装备突破!G$6,0,IFERROR(MATCH(T198,装备突破!G$6:G$22,0)-1,MATCH(T198,装备突破!G$6:G$22,1))))))</f>
        <v>0</v>
      </c>
      <c r="AA198" s="109">
        <f>IF(U198=0,0,IF(U198&gt;MAX(装备突破!H$6:H$22),MAX(装备突破!H$6:H$22),IF(U198=0,0,IF(U198&lt;装备突破!H$6,0,IFERROR(MATCH(U198,装备突破!H$6:H$22,0)-1,MATCH(U198,装备突破!H$6:H$22,1))))))</f>
        <v>0</v>
      </c>
      <c r="AB198" s="109">
        <f>IF(V198=0,0,IF(V198&gt;MAX(装备突破!I$6:I$22),MAX(装备突破!I$6:I$22),IF(V198=0,0,IF(V198&lt;装备突破!I$6,0,IFERROR(MATCH(V198,装备突破!I$6:I$22,0)-1,MATCH(V198,装备突破!I$6:I$22,1))))))</f>
        <v>7</v>
      </c>
    </row>
    <row r="199" spans="1:28" x14ac:dyDescent="0.15">
      <c r="A199" s="34">
        <v>37</v>
      </c>
      <c r="B199" s="76">
        <f t="shared" si="12"/>
        <v>1020</v>
      </c>
      <c r="C199" s="76">
        <f t="shared" si="15"/>
        <v>30</v>
      </c>
      <c r="D199" s="97">
        <f>求节点(节奏总纲!$T$4:$T$163,节奏总纲!$O$4:$O$163,B199)</f>
        <v>119.29151076707612</v>
      </c>
      <c r="E199" s="97">
        <f>IF(SUM(F199:$J199)&gt;=INDEX(前期规划!$G$17:$K$17,MATCH($B$163,前期规划!$G$10:$K$10,0)),0,
IF(SUM(F199:$J199)+INDEX(前期规划!$Y$11:$BB$53,MATCH(节奏预期!$B199,前期规划!$Q$11:$Q$53,0),MATCH(节奏预期!$B$163&amp;节奏预期!E$5,前期规划!$Y$8:$BB$8,0))&gt;=INDEX(前期规划!$G$17:$K$17,MATCH($B$163,前期规划!$G$10:$K$10,0)),INDEX(前期规划!$G$17:$K$17,MATCH($B$163,前期规划!$G$10:$K$10,0))-SUM(F199:$J199),
INDEX(前期规划!$Y$11:$BB$53,MATCH(节奏预期!$B199,前期规划!$Q$11:$Q$53,0),MATCH(节奏预期!$B$163&amp;节奏预期!E$5,前期规划!$Y$8:$BB$8,0))))</f>
        <v>0</v>
      </c>
      <c r="F199" s="97">
        <f>IF(SUM(G199:$J199)&gt;=INDEX(前期规划!$G$17:$K$17,MATCH($B$163,前期规划!$G$10:$K$10,0)),0,
IF(SUM(G199:$J199)+INDEX(前期规划!$Y$11:$BB$53,MATCH(节奏预期!$B199,前期规划!$Q$11:$Q$53,0),MATCH(节奏预期!$B$163&amp;节奏预期!F$5,前期规划!$Y$8:$BB$8,0))&gt;=INDEX(前期规划!$G$17:$K$17,MATCH($B$163,前期规划!$G$10:$K$10,0)),INDEX(前期规划!$G$17:$K$17,MATCH($B$163,前期规划!$G$10:$K$10,0))-SUM(G199:$J199),
INDEX(前期规划!$Y$11:$BB$53,MATCH(节奏预期!$B199,前期规划!$Q$11:$Q$53,0),MATCH(节奏预期!$B$163&amp;节奏预期!F$5,前期规划!$Y$8:$BB$8,0))))</f>
        <v>0</v>
      </c>
      <c r="G199" s="97">
        <f>IF(SUM(H199:$J199)&gt;=INDEX(前期规划!$G$17:$K$17,MATCH($B$163,前期规划!$G$10:$K$10,0)),0,
IF(SUM(H199:$J199)+INDEX(前期规划!$Y$11:$BB$53,MATCH(节奏预期!$B199,前期规划!$Q$11:$Q$53,0),MATCH(节奏预期!$B$163&amp;节奏预期!G$5,前期规划!$Y$8:$BB$8,0))&gt;=INDEX(前期规划!$G$17:$K$17,MATCH($B$163,前期规划!$G$10:$K$10,0)),INDEX(前期规划!$G$17:$K$17,MATCH($B$163,前期规划!$G$10:$K$10,0))-SUM(H199:$J199),
INDEX(前期规划!$Y$11:$BB$53,MATCH(节奏预期!$B199,前期规划!$Q$11:$Q$53,0),MATCH(节奏预期!$B$163&amp;节奏预期!G$5,前期规划!$Y$8:$BB$8,0))))</f>
        <v>0</v>
      </c>
      <c r="H199" s="97">
        <f>IF(SUM(I199:$J199)&gt;=INDEX(前期规划!$G$17:$K$17,MATCH($B$163,前期规划!$G$10:$K$10,0)),0,
IF(SUM(I199:$J199)+INDEX(前期规划!$Y$11:$BB$53,MATCH(节奏预期!$B199,前期规划!$Q$11:$Q$53,0),MATCH(节奏预期!$B$163&amp;节奏预期!H$5,前期规划!$Y$8:$BB$8,0))&gt;=INDEX(前期规划!$G$17:$K$17,MATCH($B$163,前期规划!$G$10:$K$10,0)),INDEX(前期规划!$G$17:$K$17,MATCH($B$163,前期规划!$G$10:$K$10,0))-SUM(I199:$J199),
INDEX(前期规划!$Y$11:$BB$53,MATCH(节奏预期!$B199,前期规划!$Q$11:$Q$53,0),MATCH(节奏预期!$B$163&amp;节奏预期!H$5,前期规划!$Y$8:$BB$8,0))))</f>
        <v>0</v>
      </c>
      <c r="I199" s="97">
        <f>IF(SUM(J199:$J199)&gt;=INDEX(前期规划!$G$17:$K$17,MATCH($B$163,前期规划!$G$10:$K$10,0)),0,
IF(SUM(J199:$J199)+INDEX(前期规划!$Y$11:$BB$53,MATCH(节奏预期!$B199,前期规划!$Q$11:$Q$53,0),MATCH(节奏预期!$B$163&amp;节奏预期!I$5,前期规划!$Y$8:$BB$8,0))&gt;=INDEX(前期规划!$G$17:$K$17,MATCH($B$163,前期规划!$G$10:$K$10,0)),INDEX(前期规划!$G$17:$K$17,MATCH($B$163,前期规划!$G$10:$K$10,0))-SUM(J199:$J199),
INDEX(前期规划!$Y$11:$BB$53,MATCH(节奏预期!$B199,前期规划!$Q$11:$Q$53,0),MATCH(节奏预期!$B$163&amp;节奏预期!I$5,前期规划!$Y$8:$BB$8,0))))</f>
        <v>0</v>
      </c>
      <c r="J199" s="97">
        <f>INDEX(前期规划!$Y$11:$BB$53,MATCH(节奏预期!$B199,前期规划!$Q$11:$Q$53,0),MATCH(节奏预期!$B$163&amp;节奏预期!J$5,前期规划!$Y$8:$BB$8,0))</f>
        <v>40</v>
      </c>
      <c r="K199" s="24">
        <f>MIN(求节点(装备产销验证!$B$6:$B$165,装备产销验证!CU$6:CU$165,$D199)/40/IF(RIGHT(K$5,1)="+",1,(MAX(W$6:W199)+1)),1)</f>
        <v>0.7703622662825893</v>
      </c>
      <c r="L199" s="24">
        <f>MIN(求节点(装备产销验证!$B$6:$B$165,装备产销验证!CV$6:CV$165,$D199)/40/IF(RIGHT(L$5,1)="+",1,(MAX(X$6:X199)+1)),1)</f>
        <v>1</v>
      </c>
      <c r="M199" s="24">
        <f>MIN(求节点(装备产销验证!$B$6:$B$165,装备产销验证!CW$6:CW$165,$D199)/40/IF(RIGHT(M$5,1)="+",1,(MAX(Y$6:Y199)+1)),1)</f>
        <v>1</v>
      </c>
      <c r="N199" s="24">
        <f>MIN(求节点(装备产销验证!$B$6:$B$165,装备产销验证!CX$6:CX$165,$D199)/40/IF(RIGHT(N$5,1)="+",1,(MAX(Z$6:Z199)+1)),1)</f>
        <v>1</v>
      </c>
      <c r="O199" s="24">
        <f>MIN(求节点(装备产销验证!$B$6:$B$165,装备产销验证!CY$6:CY$165,$D199)/40/IF(RIGHT(O$5,1)="+",1,(MAX(AA$6:AA199)+1)),1)</f>
        <v>1</v>
      </c>
      <c r="P199" s="24">
        <f>MIN(求节点(装备产销验证!$B$6:$B$165,装备产销验证!CZ$6:CZ$165,$D199)/40/IF(RIGHT(P$5,1)="+",1,(MAX(AB$6:AB199)+1)),1)</f>
        <v>1</v>
      </c>
      <c r="Q199" s="137">
        <f>IF(E199=0,0,MIN(INDEX(前期规划!$C$48:$C$53,MATCH(Q$5,前期规划!$B$48:$B$53,0)),INDEX(前期规划!$BC$11:$BG$53,MATCH($B199,前期规划!$Q$11:$Q$53,0),MATCH(节奏预期!$B$163,前期规划!$BC$10:$BG$10,0))))</f>
        <v>0</v>
      </c>
      <c r="R199" s="137">
        <f>IF(F199=0,0,MIN(INDEX(前期规划!$C$48:$C$53,MATCH(R$5,前期规划!$B$48:$B$53,0)),INDEX(前期规划!$BC$11:$BG$53,MATCH($B199,前期规划!$Q$11:$Q$53,0),MATCH(节奏预期!$B$163,前期规划!$BC$10:$BG$10,0))))</f>
        <v>0</v>
      </c>
      <c r="S199" s="137">
        <f>IF(G199=0,0,MIN(INDEX(前期规划!$C$48:$C$53,MATCH(S$5,前期规划!$B$48:$B$53,0)),INDEX(前期规划!$BC$11:$BG$53,MATCH($B199,前期规划!$Q$11:$Q$53,0),MATCH(节奏预期!$B$163,前期规划!$BC$10:$BG$10,0))))</f>
        <v>0</v>
      </c>
      <c r="T199" s="137">
        <f>IF(H199=0,0,MIN(INDEX(前期规划!$C$48:$C$53,MATCH(T$5,前期规划!$B$48:$B$53,0)),INDEX(前期规划!$BC$11:$BG$53,MATCH($B199,前期规划!$Q$11:$Q$53,0),MATCH(节奏预期!$B$163,前期规划!$BC$10:$BG$10,0))))</f>
        <v>0</v>
      </c>
      <c r="U199" s="137">
        <f>IF(I199=0,0,MIN(INDEX(前期规划!$C$48:$C$53,MATCH(U$5,前期规划!$B$48:$B$53,0)),INDEX(前期规划!$BC$11:$BG$53,MATCH($B199,前期规划!$Q$11:$Q$53,0),MATCH(节奏预期!$B$163,前期规划!$BC$10:$BG$10,0))))</f>
        <v>0</v>
      </c>
      <c r="V199" s="137">
        <f>IF(J199=0,0,MIN(INDEX(前期规划!$C$48:$C$53,MATCH(V$5,前期规划!$B$48:$B$53,0)),INDEX(前期规划!$BC$11:$BG$53,MATCH($B199,前期规划!$Q$11:$Q$53,0),MATCH(节奏预期!$B$163,前期规划!$BC$10:$BG$10,0))))</f>
        <v>80</v>
      </c>
      <c r="W199" s="109">
        <f>IF(Q199=0,0,IF(Q199&gt;MAX(装备突破!D$6:D$22),MAX(装备突破!D$6:D$22),IF(Q199=0,0,IF(Q199&lt;装备突破!D$6,0,IFERROR(MATCH(Q199,装备突破!D$6:D$22,0)-1,MATCH(Q199,装备突破!D$6:D$22,1))))))</f>
        <v>0</v>
      </c>
      <c r="X199" s="109">
        <f>IF(R199=0,0,IF(R199&gt;MAX(装备突破!E$6:E$22),MAX(装备突破!E$6:E$22),IF(R199=0,0,IF(R199&lt;装备突破!E$6,0,IFERROR(MATCH(R199,装备突破!E$6:E$22,0)-1,MATCH(R199,装备突破!E$6:E$22,1))))))</f>
        <v>0</v>
      </c>
      <c r="Y199" s="109">
        <f>IF(S199=0,0,IF(S199&gt;MAX(装备突破!F$6:F$22),MAX(装备突破!F$6:F$22),IF(S199=0,0,IF(S199&lt;装备突破!F$6,0,IFERROR(MATCH(S199,装备突破!F$6:F$22,0)-1,MATCH(S199,装备突破!F$6:F$22,1))))))</f>
        <v>0</v>
      </c>
      <c r="Z199" s="109">
        <f>IF(T199=0,0,IF(T199&gt;MAX(装备突破!G$6:G$22),MAX(装备突破!G$6:G$22),IF(T199=0,0,IF(T199&lt;装备突破!G$6,0,IFERROR(MATCH(T199,装备突破!G$6:G$22,0)-1,MATCH(T199,装备突破!G$6:G$22,1))))))</f>
        <v>0</v>
      </c>
      <c r="AA199" s="109">
        <f>IF(U199=0,0,IF(U199&gt;MAX(装备突破!H$6:H$22),MAX(装备突破!H$6:H$22),IF(U199=0,0,IF(U199&lt;装备突破!H$6,0,IFERROR(MATCH(U199,装备突破!H$6:H$22,0)-1,MATCH(U199,装备突破!H$6:H$22,1))))))</f>
        <v>0</v>
      </c>
      <c r="AB199" s="109">
        <f>IF(V199=0,0,IF(V199&gt;MAX(装备突破!I$6:I$22),MAX(装备突破!I$6:I$22),IF(V199=0,0,IF(V199&lt;装备突破!I$6,0,IFERROR(MATCH(V199,装备突破!I$6:I$22,0)-1,MATCH(V199,装备突破!I$6:I$22,1))))))</f>
        <v>7</v>
      </c>
    </row>
    <row r="200" spans="1:28" x14ac:dyDescent="0.15">
      <c r="A200" s="34">
        <v>38</v>
      </c>
      <c r="B200" s="76">
        <f t="shared" si="12"/>
        <v>1050</v>
      </c>
      <c r="C200" s="76">
        <f t="shared" si="15"/>
        <v>30</v>
      </c>
      <c r="D200" s="97">
        <f>求节点(节奏总纲!$T$4:$T$163,节奏总纲!$O$4:$O$163,B200)</f>
        <v>119.73453805129566</v>
      </c>
      <c r="E200" s="97">
        <f>IF(SUM(F200:$J200)&gt;=INDEX(前期规划!$G$17:$K$17,MATCH($B$163,前期规划!$G$10:$K$10,0)),0,
IF(SUM(F200:$J200)+INDEX(前期规划!$Y$11:$BB$53,MATCH(节奏预期!$B200,前期规划!$Q$11:$Q$53,0),MATCH(节奏预期!$B$163&amp;节奏预期!E$5,前期规划!$Y$8:$BB$8,0))&gt;=INDEX(前期规划!$G$17:$K$17,MATCH($B$163,前期规划!$G$10:$K$10,0)),INDEX(前期规划!$G$17:$K$17,MATCH($B$163,前期规划!$G$10:$K$10,0))-SUM(F200:$J200),
INDEX(前期规划!$Y$11:$BB$53,MATCH(节奏预期!$B200,前期规划!$Q$11:$Q$53,0),MATCH(节奏预期!$B$163&amp;节奏预期!E$5,前期规划!$Y$8:$BB$8,0))))</f>
        <v>0</v>
      </c>
      <c r="F200" s="97">
        <f>IF(SUM(G200:$J200)&gt;=INDEX(前期规划!$G$17:$K$17,MATCH($B$163,前期规划!$G$10:$K$10,0)),0,
IF(SUM(G200:$J200)+INDEX(前期规划!$Y$11:$BB$53,MATCH(节奏预期!$B200,前期规划!$Q$11:$Q$53,0),MATCH(节奏预期!$B$163&amp;节奏预期!F$5,前期规划!$Y$8:$BB$8,0))&gt;=INDEX(前期规划!$G$17:$K$17,MATCH($B$163,前期规划!$G$10:$K$10,0)),INDEX(前期规划!$G$17:$K$17,MATCH($B$163,前期规划!$G$10:$K$10,0))-SUM(G200:$J200),
INDEX(前期规划!$Y$11:$BB$53,MATCH(节奏预期!$B200,前期规划!$Q$11:$Q$53,0),MATCH(节奏预期!$B$163&amp;节奏预期!F$5,前期规划!$Y$8:$BB$8,0))))</f>
        <v>0</v>
      </c>
      <c r="G200" s="97">
        <f>IF(SUM(H200:$J200)&gt;=INDEX(前期规划!$G$17:$K$17,MATCH($B$163,前期规划!$G$10:$K$10,0)),0,
IF(SUM(H200:$J200)+INDEX(前期规划!$Y$11:$BB$53,MATCH(节奏预期!$B200,前期规划!$Q$11:$Q$53,0),MATCH(节奏预期!$B$163&amp;节奏预期!G$5,前期规划!$Y$8:$BB$8,0))&gt;=INDEX(前期规划!$G$17:$K$17,MATCH($B$163,前期规划!$G$10:$K$10,0)),INDEX(前期规划!$G$17:$K$17,MATCH($B$163,前期规划!$G$10:$K$10,0))-SUM(H200:$J200),
INDEX(前期规划!$Y$11:$BB$53,MATCH(节奏预期!$B200,前期规划!$Q$11:$Q$53,0),MATCH(节奏预期!$B$163&amp;节奏预期!G$5,前期规划!$Y$8:$BB$8,0))))</f>
        <v>0</v>
      </c>
      <c r="H200" s="97">
        <f>IF(SUM(I200:$J200)&gt;=INDEX(前期规划!$G$17:$K$17,MATCH($B$163,前期规划!$G$10:$K$10,0)),0,
IF(SUM(I200:$J200)+INDEX(前期规划!$Y$11:$BB$53,MATCH(节奏预期!$B200,前期规划!$Q$11:$Q$53,0),MATCH(节奏预期!$B$163&amp;节奏预期!H$5,前期规划!$Y$8:$BB$8,0))&gt;=INDEX(前期规划!$G$17:$K$17,MATCH($B$163,前期规划!$G$10:$K$10,0)),INDEX(前期规划!$G$17:$K$17,MATCH($B$163,前期规划!$G$10:$K$10,0))-SUM(I200:$J200),
INDEX(前期规划!$Y$11:$BB$53,MATCH(节奏预期!$B200,前期规划!$Q$11:$Q$53,0),MATCH(节奏预期!$B$163&amp;节奏预期!H$5,前期规划!$Y$8:$BB$8,0))))</f>
        <v>0</v>
      </c>
      <c r="I200" s="97">
        <f>IF(SUM(J200:$J200)&gt;=INDEX(前期规划!$G$17:$K$17,MATCH($B$163,前期规划!$G$10:$K$10,0)),0,
IF(SUM(J200:$J200)+INDEX(前期规划!$Y$11:$BB$53,MATCH(节奏预期!$B200,前期规划!$Q$11:$Q$53,0),MATCH(节奏预期!$B$163&amp;节奏预期!I$5,前期规划!$Y$8:$BB$8,0))&gt;=INDEX(前期规划!$G$17:$K$17,MATCH($B$163,前期规划!$G$10:$K$10,0)),INDEX(前期规划!$G$17:$K$17,MATCH($B$163,前期规划!$G$10:$K$10,0))-SUM(J200:$J200),
INDEX(前期规划!$Y$11:$BB$53,MATCH(节奏预期!$B200,前期规划!$Q$11:$Q$53,0),MATCH(节奏预期!$B$163&amp;节奏预期!I$5,前期规划!$Y$8:$BB$8,0))))</f>
        <v>0</v>
      </c>
      <c r="J200" s="97">
        <f>INDEX(前期规划!$Y$11:$BB$53,MATCH(节奏预期!$B200,前期规划!$Q$11:$Q$53,0),MATCH(节奏预期!$B$163&amp;节奏预期!J$5,前期规划!$Y$8:$BB$8,0))</f>
        <v>40</v>
      </c>
      <c r="K200" s="24">
        <f>MIN(求节点(装备产销验证!$B$6:$B$165,装备产销验证!CU$6:CU$165,$D200)/40/IF(RIGHT(K$5,1)="+",1,(MAX(W$6:W200)+1)),1)</f>
        <v>0.7703622662825893</v>
      </c>
      <c r="L200" s="24">
        <f>MIN(求节点(装备产销验证!$B$6:$B$165,装备产销验证!CV$6:CV$165,$D200)/40/IF(RIGHT(L$5,1)="+",1,(MAX(X$6:X200)+1)),1)</f>
        <v>1</v>
      </c>
      <c r="M200" s="24">
        <f>MIN(求节点(装备产销验证!$B$6:$B$165,装备产销验证!CW$6:CW$165,$D200)/40/IF(RIGHT(M$5,1)="+",1,(MAX(Y$6:Y200)+1)),1)</f>
        <v>1</v>
      </c>
      <c r="N200" s="24">
        <f>MIN(求节点(装备产销验证!$B$6:$B$165,装备产销验证!CX$6:CX$165,$D200)/40/IF(RIGHT(N$5,1)="+",1,(MAX(Z$6:Z200)+1)),1)</f>
        <v>1</v>
      </c>
      <c r="O200" s="24">
        <f>MIN(求节点(装备产销验证!$B$6:$B$165,装备产销验证!CY$6:CY$165,$D200)/40/IF(RIGHT(O$5,1)="+",1,(MAX(AA$6:AA200)+1)),1)</f>
        <v>1</v>
      </c>
      <c r="P200" s="24">
        <f>MIN(求节点(装备产销验证!$B$6:$B$165,装备产销验证!CZ$6:CZ$165,$D200)/40/IF(RIGHT(P$5,1)="+",1,(MAX(AB$6:AB200)+1)),1)</f>
        <v>1</v>
      </c>
      <c r="Q200" s="137">
        <f>IF(E200=0,0,MIN(INDEX(前期规划!$C$48:$C$53,MATCH(Q$5,前期规划!$B$48:$B$53,0)),INDEX(前期规划!$BC$11:$BG$53,MATCH($B200,前期规划!$Q$11:$Q$53,0),MATCH(节奏预期!$B$163,前期规划!$BC$10:$BG$10,0))))</f>
        <v>0</v>
      </c>
      <c r="R200" s="137">
        <f>IF(F200=0,0,MIN(INDEX(前期规划!$C$48:$C$53,MATCH(R$5,前期规划!$B$48:$B$53,0)),INDEX(前期规划!$BC$11:$BG$53,MATCH($B200,前期规划!$Q$11:$Q$53,0),MATCH(节奏预期!$B$163,前期规划!$BC$10:$BG$10,0))))</f>
        <v>0</v>
      </c>
      <c r="S200" s="137">
        <f>IF(G200=0,0,MIN(INDEX(前期规划!$C$48:$C$53,MATCH(S$5,前期规划!$B$48:$B$53,0)),INDEX(前期规划!$BC$11:$BG$53,MATCH($B200,前期规划!$Q$11:$Q$53,0),MATCH(节奏预期!$B$163,前期规划!$BC$10:$BG$10,0))))</f>
        <v>0</v>
      </c>
      <c r="T200" s="137">
        <f>IF(H200=0,0,MIN(INDEX(前期规划!$C$48:$C$53,MATCH(T$5,前期规划!$B$48:$B$53,0)),INDEX(前期规划!$BC$11:$BG$53,MATCH($B200,前期规划!$Q$11:$Q$53,0),MATCH(节奏预期!$B$163,前期规划!$BC$10:$BG$10,0))))</f>
        <v>0</v>
      </c>
      <c r="U200" s="137">
        <f>IF(I200=0,0,MIN(INDEX(前期规划!$C$48:$C$53,MATCH(U$5,前期规划!$B$48:$B$53,0)),INDEX(前期规划!$BC$11:$BG$53,MATCH($B200,前期规划!$Q$11:$Q$53,0),MATCH(节奏预期!$B$163,前期规划!$BC$10:$BG$10,0))))</f>
        <v>0</v>
      </c>
      <c r="V200" s="137">
        <f>IF(J200=0,0,MIN(INDEX(前期规划!$C$48:$C$53,MATCH(V$5,前期规划!$B$48:$B$53,0)),INDEX(前期规划!$BC$11:$BG$53,MATCH($B200,前期规划!$Q$11:$Q$53,0),MATCH(节奏预期!$B$163,前期规划!$BC$10:$BG$10,0))))</f>
        <v>80</v>
      </c>
      <c r="W200" s="109">
        <f>IF(Q200=0,0,IF(Q200&gt;MAX(装备突破!D$6:D$22),MAX(装备突破!D$6:D$22),IF(Q200=0,0,IF(Q200&lt;装备突破!D$6,0,IFERROR(MATCH(Q200,装备突破!D$6:D$22,0)-1,MATCH(Q200,装备突破!D$6:D$22,1))))))</f>
        <v>0</v>
      </c>
      <c r="X200" s="109">
        <f>IF(R200=0,0,IF(R200&gt;MAX(装备突破!E$6:E$22),MAX(装备突破!E$6:E$22),IF(R200=0,0,IF(R200&lt;装备突破!E$6,0,IFERROR(MATCH(R200,装备突破!E$6:E$22,0)-1,MATCH(R200,装备突破!E$6:E$22,1))))))</f>
        <v>0</v>
      </c>
      <c r="Y200" s="109">
        <f>IF(S200=0,0,IF(S200&gt;MAX(装备突破!F$6:F$22),MAX(装备突破!F$6:F$22),IF(S200=0,0,IF(S200&lt;装备突破!F$6,0,IFERROR(MATCH(S200,装备突破!F$6:F$22,0)-1,MATCH(S200,装备突破!F$6:F$22,1))))))</f>
        <v>0</v>
      </c>
      <c r="Z200" s="109">
        <f>IF(T200=0,0,IF(T200&gt;MAX(装备突破!G$6:G$22),MAX(装备突破!G$6:G$22),IF(T200=0,0,IF(T200&lt;装备突破!G$6,0,IFERROR(MATCH(T200,装备突破!G$6:G$22,0)-1,MATCH(T200,装备突破!G$6:G$22,1))))))</f>
        <v>0</v>
      </c>
      <c r="AA200" s="109">
        <f>IF(U200=0,0,IF(U200&gt;MAX(装备突破!H$6:H$22),MAX(装备突破!H$6:H$22),IF(U200=0,0,IF(U200&lt;装备突破!H$6,0,IFERROR(MATCH(U200,装备突破!H$6:H$22,0)-1,MATCH(U200,装备突破!H$6:H$22,1))))))</f>
        <v>0</v>
      </c>
      <c r="AB200" s="109">
        <f>IF(V200=0,0,IF(V200&gt;MAX(装备突破!I$6:I$22),MAX(装备突破!I$6:I$22),IF(V200=0,0,IF(V200&lt;装备突破!I$6,0,IFERROR(MATCH(V200,装备突破!I$6:I$22,0)-1,MATCH(V200,装备突破!I$6:I$22,1))))))</f>
        <v>7</v>
      </c>
    </row>
    <row r="201" spans="1:28" x14ac:dyDescent="0.15">
      <c r="A201" s="34">
        <v>39</v>
      </c>
      <c r="B201" s="76">
        <f t="shared" si="12"/>
        <v>1080</v>
      </c>
      <c r="C201" s="76">
        <f t="shared" si="15"/>
        <v>30</v>
      </c>
      <c r="D201" s="97">
        <f>求节点(节奏总纲!$T$4:$T$163,节奏总纲!$O$4:$O$163,B201)</f>
        <v>120.15956608489826</v>
      </c>
      <c r="E201" s="97">
        <f>IF(SUM(F201:$J201)&gt;=INDEX(前期规划!$G$17:$K$17,MATCH($B$163,前期规划!$G$10:$K$10,0)),0,
IF(SUM(F201:$J201)+INDEX(前期规划!$Y$11:$BB$53,MATCH(节奏预期!$B201,前期规划!$Q$11:$Q$53,0),MATCH(节奏预期!$B$163&amp;节奏预期!E$5,前期规划!$Y$8:$BB$8,0))&gt;=INDEX(前期规划!$G$17:$K$17,MATCH($B$163,前期规划!$G$10:$K$10,0)),INDEX(前期规划!$G$17:$K$17,MATCH($B$163,前期规划!$G$10:$K$10,0))-SUM(F201:$J201),
INDEX(前期规划!$Y$11:$BB$53,MATCH(节奏预期!$B201,前期规划!$Q$11:$Q$53,0),MATCH(节奏预期!$B$163&amp;节奏预期!E$5,前期规划!$Y$8:$BB$8,0))))</f>
        <v>0</v>
      </c>
      <c r="F201" s="97">
        <f>IF(SUM(G201:$J201)&gt;=INDEX(前期规划!$G$17:$K$17,MATCH($B$163,前期规划!$G$10:$K$10,0)),0,
IF(SUM(G201:$J201)+INDEX(前期规划!$Y$11:$BB$53,MATCH(节奏预期!$B201,前期规划!$Q$11:$Q$53,0),MATCH(节奏预期!$B$163&amp;节奏预期!F$5,前期规划!$Y$8:$BB$8,0))&gt;=INDEX(前期规划!$G$17:$K$17,MATCH($B$163,前期规划!$G$10:$K$10,0)),INDEX(前期规划!$G$17:$K$17,MATCH($B$163,前期规划!$G$10:$K$10,0))-SUM(G201:$J201),
INDEX(前期规划!$Y$11:$BB$53,MATCH(节奏预期!$B201,前期规划!$Q$11:$Q$53,0),MATCH(节奏预期!$B$163&amp;节奏预期!F$5,前期规划!$Y$8:$BB$8,0))))</f>
        <v>0</v>
      </c>
      <c r="G201" s="97">
        <f>IF(SUM(H201:$J201)&gt;=INDEX(前期规划!$G$17:$K$17,MATCH($B$163,前期规划!$G$10:$K$10,0)),0,
IF(SUM(H201:$J201)+INDEX(前期规划!$Y$11:$BB$53,MATCH(节奏预期!$B201,前期规划!$Q$11:$Q$53,0),MATCH(节奏预期!$B$163&amp;节奏预期!G$5,前期规划!$Y$8:$BB$8,0))&gt;=INDEX(前期规划!$G$17:$K$17,MATCH($B$163,前期规划!$G$10:$K$10,0)),INDEX(前期规划!$G$17:$K$17,MATCH($B$163,前期规划!$G$10:$K$10,0))-SUM(H201:$J201),
INDEX(前期规划!$Y$11:$BB$53,MATCH(节奏预期!$B201,前期规划!$Q$11:$Q$53,0),MATCH(节奏预期!$B$163&amp;节奏预期!G$5,前期规划!$Y$8:$BB$8,0))))</f>
        <v>0</v>
      </c>
      <c r="H201" s="97">
        <f>IF(SUM(I201:$J201)&gt;=INDEX(前期规划!$G$17:$K$17,MATCH($B$163,前期规划!$G$10:$K$10,0)),0,
IF(SUM(I201:$J201)+INDEX(前期规划!$Y$11:$BB$53,MATCH(节奏预期!$B201,前期规划!$Q$11:$Q$53,0),MATCH(节奏预期!$B$163&amp;节奏预期!H$5,前期规划!$Y$8:$BB$8,0))&gt;=INDEX(前期规划!$G$17:$K$17,MATCH($B$163,前期规划!$G$10:$K$10,0)),INDEX(前期规划!$G$17:$K$17,MATCH($B$163,前期规划!$G$10:$K$10,0))-SUM(I201:$J201),
INDEX(前期规划!$Y$11:$BB$53,MATCH(节奏预期!$B201,前期规划!$Q$11:$Q$53,0),MATCH(节奏预期!$B$163&amp;节奏预期!H$5,前期规划!$Y$8:$BB$8,0))))</f>
        <v>0</v>
      </c>
      <c r="I201" s="97">
        <f>IF(SUM(J201:$J201)&gt;=INDEX(前期规划!$G$17:$K$17,MATCH($B$163,前期规划!$G$10:$K$10,0)),0,
IF(SUM(J201:$J201)+INDEX(前期规划!$Y$11:$BB$53,MATCH(节奏预期!$B201,前期规划!$Q$11:$Q$53,0),MATCH(节奏预期!$B$163&amp;节奏预期!I$5,前期规划!$Y$8:$BB$8,0))&gt;=INDEX(前期规划!$G$17:$K$17,MATCH($B$163,前期规划!$G$10:$K$10,0)),INDEX(前期规划!$G$17:$K$17,MATCH($B$163,前期规划!$G$10:$K$10,0))-SUM(J201:$J201),
INDEX(前期规划!$Y$11:$BB$53,MATCH(节奏预期!$B201,前期规划!$Q$11:$Q$53,0),MATCH(节奏预期!$B$163&amp;节奏预期!I$5,前期规划!$Y$8:$BB$8,0))))</f>
        <v>0</v>
      </c>
      <c r="J201" s="97">
        <f>INDEX(前期规划!$Y$11:$BB$53,MATCH(节奏预期!$B201,前期规划!$Q$11:$Q$53,0),MATCH(节奏预期!$B$163&amp;节奏预期!J$5,前期规划!$Y$8:$BB$8,0))</f>
        <v>40</v>
      </c>
      <c r="K201" s="24">
        <f>MIN(求节点(装备产销验证!$B$6:$B$165,装备产销验证!CU$6:CU$165,$D201)/40/IF(RIGHT(K$5,1)="+",1,(MAX(W$6:W201)+1)),1)</f>
        <v>0.7703622662825893</v>
      </c>
      <c r="L201" s="24">
        <f>MIN(求节点(装备产销验证!$B$6:$B$165,装备产销验证!CV$6:CV$165,$D201)/40/IF(RIGHT(L$5,1)="+",1,(MAX(X$6:X201)+1)),1)</f>
        <v>1</v>
      </c>
      <c r="M201" s="24">
        <f>MIN(求节点(装备产销验证!$B$6:$B$165,装备产销验证!CW$6:CW$165,$D201)/40/IF(RIGHT(M$5,1)="+",1,(MAX(Y$6:Y201)+1)),1)</f>
        <v>1</v>
      </c>
      <c r="N201" s="24">
        <f>MIN(求节点(装备产销验证!$B$6:$B$165,装备产销验证!CX$6:CX$165,$D201)/40/IF(RIGHT(N$5,1)="+",1,(MAX(Z$6:Z201)+1)),1)</f>
        <v>1</v>
      </c>
      <c r="O201" s="24">
        <f>MIN(求节点(装备产销验证!$B$6:$B$165,装备产销验证!CY$6:CY$165,$D201)/40/IF(RIGHT(O$5,1)="+",1,(MAX(AA$6:AA201)+1)),1)</f>
        <v>1</v>
      </c>
      <c r="P201" s="24">
        <f>MIN(求节点(装备产销验证!$B$6:$B$165,装备产销验证!CZ$6:CZ$165,$D201)/40/IF(RIGHT(P$5,1)="+",1,(MAX(AB$6:AB201)+1)),1)</f>
        <v>1</v>
      </c>
      <c r="Q201" s="137">
        <f>IF(E201=0,0,MIN(INDEX(前期规划!$C$48:$C$53,MATCH(Q$5,前期规划!$B$48:$B$53,0)),INDEX(前期规划!$BC$11:$BG$53,MATCH($B201,前期规划!$Q$11:$Q$53,0),MATCH(节奏预期!$B$163,前期规划!$BC$10:$BG$10,0))))</f>
        <v>0</v>
      </c>
      <c r="R201" s="137">
        <f>IF(F201=0,0,MIN(INDEX(前期规划!$C$48:$C$53,MATCH(R$5,前期规划!$B$48:$B$53,0)),INDEX(前期规划!$BC$11:$BG$53,MATCH($B201,前期规划!$Q$11:$Q$53,0),MATCH(节奏预期!$B$163,前期规划!$BC$10:$BG$10,0))))</f>
        <v>0</v>
      </c>
      <c r="S201" s="137">
        <f>IF(G201=0,0,MIN(INDEX(前期规划!$C$48:$C$53,MATCH(S$5,前期规划!$B$48:$B$53,0)),INDEX(前期规划!$BC$11:$BG$53,MATCH($B201,前期规划!$Q$11:$Q$53,0),MATCH(节奏预期!$B$163,前期规划!$BC$10:$BG$10,0))))</f>
        <v>0</v>
      </c>
      <c r="T201" s="137">
        <f>IF(H201=0,0,MIN(INDEX(前期规划!$C$48:$C$53,MATCH(T$5,前期规划!$B$48:$B$53,0)),INDEX(前期规划!$BC$11:$BG$53,MATCH($B201,前期规划!$Q$11:$Q$53,0),MATCH(节奏预期!$B$163,前期规划!$BC$10:$BG$10,0))))</f>
        <v>0</v>
      </c>
      <c r="U201" s="137">
        <f>IF(I201=0,0,MIN(INDEX(前期规划!$C$48:$C$53,MATCH(U$5,前期规划!$B$48:$B$53,0)),INDEX(前期规划!$BC$11:$BG$53,MATCH($B201,前期规划!$Q$11:$Q$53,0),MATCH(节奏预期!$B$163,前期规划!$BC$10:$BG$10,0))))</f>
        <v>0</v>
      </c>
      <c r="V201" s="137">
        <f>IF(J201=0,0,MIN(INDEX(前期规划!$C$48:$C$53,MATCH(V$5,前期规划!$B$48:$B$53,0)),INDEX(前期规划!$BC$11:$BG$53,MATCH($B201,前期规划!$Q$11:$Q$53,0),MATCH(节奏预期!$B$163,前期规划!$BC$10:$BG$10,0))))</f>
        <v>80</v>
      </c>
      <c r="W201" s="109">
        <f>IF(Q201=0,0,IF(Q201&gt;MAX(装备突破!D$6:D$22),MAX(装备突破!D$6:D$22),IF(Q201=0,0,IF(Q201&lt;装备突破!D$6,0,IFERROR(MATCH(Q201,装备突破!D$6:D$22,0)-1,MATCH(Q201,装备突破!D$6:D$22,1))))))</f>
        <v>0</v>
      </c>
      <c r="X201" s="109">
        <f>IF(R201=0,0,IF(R201&gt;MAX(装备突破!E$6:E$22),MAX(装备突破!E$6:E$22),IF(R201=0,0,IF(R201&lt;装备突破!E$6,0,IFERROR(MATCH(R201,装备突破!E$6:E$22,0)-1,MATCH(R201,装备突破!E$6:E$22,1))))))</f>
        <v>0</v>
      </c>
      <c r="Y201" s="109">
        <f>IF(S201=0,0,IF(S201&gt;MAX(装备突破!F$6:F$22),MAX(装备突破!F$6:F$22),IF(S201=0,0,IF(S201&lt;装备突破!F$6,0,IFERROR(MATCH(S201,装备突破!F$6:F$22,0)-1,MATCH(S201,装备突破!F$6:F$22,1))))))</f>
        <v>0</v>
      </c>
      <c r="Z201" s="109">
        <f>IF(T201=0,0,IF(T201&gt;MAX(装备突破!G$6:G$22),MAX(装备突破!G$6:G$22),IF(T201=0,0,IF(T201&lt;装备突破!G$6,0,IFERROR(MATCH(T201,装备突破!G$6:G$22,0)-1,MATCH(T201,装备突破!G$6:G$22,1))))))</f>
        <v>0</v>
      </c>
      <c r="AA201" s="109">
        <f>IF(U201=0,0,IF(U201&gt;MAX(装备突破!H$6:H$22),MAX(装备突破!H$6:H$22),IF(U201=0,0,IF(U201&lt;装备突破!H$6,0,IFERROR(MATCH(U201,装备突破!H$6:H$22,0)-1,MATCH(U201,装备突破!H$6:H$22,1))))))</f>
        <v>0</v>
      </c>
      <c r="AB201" s="109">
        <f>IF(V201=0,0,IF(V201&gt;MAX(装备突破!I$6:I$22),MAX(装备突破!I$6:I$22),IF(V201=0,0,IF(V201&lt;装备突破!I$6,0,IFERROR(MATCH(V201,装备突破!I$6:I$22,0)-1,MATCH(V201,装备突破!I$6:I$22,1))))))</f>
        <v>7</v>
      </c>
    </row>
  </sheetData>
  <mergeCells count="25">
    <mergeCell ref="B123:AB123"/>
    <mergeCell ref="B163:AB163"/>
    <mergeCell ref="E44:J44"/>
    <mergeCell ref="Q44:V44"/>
    <mergeCell ref="E164:J164"/>
    <mergeCell ref="Q164:V164"/>
    <mergeCell ref="W164:AB164"/>
    <mergeCell ref="K124:P124"/>
    <mergeCell ref="K164:P164"/>
    <mergeCell ref="B3:AB3"/>
    <mergeCell ref="E124:J124"/>
    <mergeCell ref="Q124:V124"/>
    <mergeCell ref="W124:AB124"/>
    <mergeCell ref="E84:J84"/>
    <mergeCell ref="Q84:V84"/>
    <mergeCell ref="W84:AB84"/>
    <mergeCell ref="K84:P84"/>
    <mergeCell ref="E4:J4"/>
    <mergeCell ref="W4:AB4"/>
    <mergeCell ref="Q4:V4"/>
    <mergeCell ref="K4:P4"/>
    <mergeCell ref="W44:AB44"/>
    <mergeCell ref="K44:P44"/>
    <mergeCell ref="B43:AB43"/>
    <mergeCell ref="B83:AB83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/>
  <dimension ref="B1:DC304"/>
  <sheetViews>
    <sheetView topLeftCell="CB1" workbookViewId="0">
      <selection activeCell="CV6" sqref="CV6:CV21"/>
    </sheetView>
  </sheetViews>
  <sheetFormatPr defaultColWidth="6.625" defaultRowHeight="11.25" customHeight="1" x14ac:dyDescent="0.15"/>
  <cols>
    <col min="1" max="1" width="6.625" style="22"/>
    <col min="2" max="2" width="6.75" style="22" bestFit="1" customWidth="1"/>
    <col min="3" max="3" width="17.25" style="22" bestFit="1" customWidth="1"/>
    <col min="4" max="6" width="6.75" style="22" bestFit="1" customWidth="1"/>
    <col min="7" max="7" width="6.75" style="22" customWidth="1"/>
    <col min="8" max="9" width="6.75" style="22" bestFit="1" customWidth="1"/>
    <col min="10" max="10" width="6.625" style="22"/>
    <col min="11" max="11" width="6.625" style="85"/>
    <col min="12" max="12" width="6.625" style="22"/>
    <col min="13" max="17" width="6.75" style="22" bestFit="1" customWidth="1"/>
    <col min="18" max="18" width="6.75" style="22" customWidth="1"/>
    <col min="19" max="20" width="6.75" style="22" bestFit="1" customWidth="1"/>
    <col min="21" max="21" width="6.625" style="22"/>
    <col min="22" max="24" width="6.75" style="22" bestFit="1" customWidth="1"/>
    <col min="25" max="25" width="7.5" style="22" bestFit="1" customWidth="1"/>
    <col min="26" max="26" width="7.5" style="22" customWidth="1"/>
    <col min="27" max="28" width="7.5" style="22" bestFit="1" customWidth="1"/>
    <col min="29" max="29" width="6.625" style="22"/>
    <col min="30" max="32" width="6.75" style="22" bestFit="1" customWidth="1"/>
    <col min="33" max="33" width="7.5" style="22" bestFit="1" customWidth="1"/>
    <col min="34" max="34" width="7.5" style="22" customWidth="1"/>
    <col min="35" max="36" width="7.5" style="22" bestFit="1" customWidth="1"/>
    <col min="37" max="37" width="6.625" style="22"/>
    <col min="38" max="38" width="6.75" style="22" bestFit="1" customWidth="1"/>
    <col min="39" max="41" width="8.25" style="22" bestFit="1" customWidth="1"/>
    <col min="42" max="42" width="8.25" style="22" customWidth="1"/>
    <col min="43" max="44" width="9" style="22" bestFit="1" customWidth="1"/>
    <col min="45" max="45" width="6.625" style="22"/>
    <col min="46" max="46" width="6.625" style="85"/>
    <col min="47" max="48" width="6.75" style="22" bestFit="1" customWidth="1"/>
    <col min="49" max="49" width="6.75" style="100" customWidth="1"/>
    <col min="50" max="52" width="6.75" style="22" bestFit="1" customWidth="1"/>
    <col min="53" max="53" width="6.75" style="22" customWidth="1"/>
    <col min="54" max="54" width="9.75" style="22" bestFit="1" customWidth="1"/>
    <col min="55" max="56" width="9" style="22" bestFit="1" customWidth="1"/>
    <col min="57" max="59" width="6.75" style="22" bestFit="1" customWidth="1"/>
    <col min="60" max="60" width="6.75" style="22" customWidth="1"/>
    <col min="61" max="61" width="9" style="22" bestFit="1" customWidth="1"/>
    <col min="62" max="63" width="7.5" style="22" bestFit="1" customWidth="1"/>
    <col min="64" max="66" width="6.75" style="22" bestFit="1" customWidth="1"/>
    <col min="67" max="67" width="6.75" style="22" customWidth="1"/>
    <col min="68" max="73" width="6.75" style="22" bestFit="1" customWidth="1"/>
    <col min="74" max="74" width="6.75" style="22" customWidth="1"/>
    <col min="75" max="83" width="6.75" style="22" bestFit="1" customWidth="1"/>
    <col min="84" max="84" width="6.625" style="22"/>
    <col min="85" max="85" width="6.625" style="85"/>
    <col min="86" max="87" width="6.75" style="22" bestFit="1" customWidth="1"/>
    <col min="88" max="91" width="6.75" style="86" bestFit="1" customWidth="1"/>
    <col min="92" max="93" width="9" style="86" bestFit="1" customWidth="1"/>
    <col min="94" max="94" width="6.75" style="86" bestFit="1" customWidth="1"/>
    <col min="95" max="95" width="6.625" style="22"/>
    <col min="96" max="96" width="6.625" style="85"/>
    <col min="97" max="97" width="6.625" style="22"/>
    <col min="98" max="98" width="6.75" style="22" bestFit="1" customWidth="1"/>
    <col min="99" max="99" width="7.5" style="22" bestFit="1" customWidth="1"/>
    <col min="100" max="100" width="10.5" style="22" bestFit="1" customWidth="1"/>
    <col min="101" max="101" width="9" style="22" bestFit="1" customWidth="1"/>
    <col min="102" max="102" width="8.25" style="22" bestFit="1" customWidth="1"/>
    <col min="103" max="103" width="6.625" style="22"/>
    <col min="104" max="105" width="6.75" style="22" bestFit="1" customWidth="1"/>
    <col min="106" max="106" width="8.25" style="22" bestFit="1" customWidth="1"/>
    <col min="107" max="107" width="9" style="22" bestFit="1" customWidth="1"/>
    <col min="108" max="16384" width="6.625" style="22"/>
  </cols>
  <sheetData>
    <row r="1" spans="2:107" ht="11.25" customHeight="1" x14ac:dyDescent="0.15">
      <c r="M1" s="76"/>
      <c r="N1" s="76"/>
      <c r="O1" s="76">
        <v>2</v>
      </c>
      <c r="P1" s="76">
        <v>4</v>
      </c>
      <c r="Q1" s="76">
        <v>10</v>
      </c>
      <c r="R1" s="80">
        <v>10</v>
      </c>
      <c r="S1" s="76">
        <v>20</v>
      </c>
      <c r="T1" s="76">
        <v>20</v>
      </c>
    </row>
    <row r="3" spans="2:107" ht="11.25" customHeight="1" x14ac:dyDescent="0.15">
      <c r="B3" s="76"/>
      <c r="C3" s="76" t="s">
        <v>164</v>
      </c>
      <c r="D3" s="76" t="s">
        <v>128</v>
      </c>
      <c r="E3" s="76" t="s">
        <v>129</v>
      </c>
      <c r="F3" s="76" t="s">
        <v>130</v>
      </c>
      <c r="G3" s="80" t="s">
        <v>285</v>
      </c>
      <c r="H3" s="76" t="s">
        <v>131</v>
      </c>
      <c r="I3" s="76" t="s">
        <v>267</v>
      </c>
      <c r="M3" s="76"/>
      <c r="N3" s="77"/>
      <c r="O3" s="179" t="s">
        <v>227</v>
      </c>
      <c r="P3" s="180"/>
      <c r="Q3" s="180"/>
      <c r="R3" s="180"/>
      <c r="S3" s="180"/>
      <c r="T3" s="181"/>
      <c r="V3" s="76"/>
      <c r="W3" s="179" t="s">
        <v>226</v>
      </c>
      <c r="X3" s="180"/>
      <c r="Y3" s="180"/>
      <c r="Z3" s="180"/>
      <c r="AA3" s="180"/>
      <c r="AB3" s="181"/>
      <c r="AD3" s="76"/>
      <c r="AE3" s="182" t="s">
        <v>119</v>
      </c>
      <c r="AF3" s="182"/>
      <c r="AG3" s="182"/>
      <c r="AH3" s="182"/>
      <c r="AI3" s="182"/>
      <c r="AJ3" s="182"/>
      <c r="AL3" s="76"/>
      <c r="AM3" s="182" t="s">
        <v>138</v>
      </c>
      <c r="AN3" s="182"/>
      <c r="AO3" s="182"/>
      <c r="AP3" s="182"/>
      <c r="AQ3" s="182"/>
      <c r="AR3" s="182"/>
      <c r="AU3" s="22">
        <v>1</v>
      </c>
      <c r="AV3" s="182" t="s">
        <v>121</v>
      </c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</row>
    <row r="4" spans="2:107" ht="11.25" customHeight="1" x14ac:dyDescent="0.15">
      <c r="B4" s="182" t="s">
        <v>140</v>
      </c>
      <c r="C4" s="76" t="s">
        <v>261</v>
      </c>
      <c r="D4" s="136">
        <v>10</v>
      </c>
      <c r="E4" s="136">
        <v>20</v>
      </c>
      <c r="F4" s="136">
        <v>40</v>
      </c>
      <c r="G4" s="136">
        <v>40</v>
      </c>
      <c r="H4" s="136">
        <v>60</v>
      </c>
      <c r="I4" s="136">
        <v>60</v>
      </c>
      <c r="M4" s="76" t="s">
        <v>57</v>
      </c>
      <c r="N4" s="76" t="s">
        <v>225</v>
      </c>
      <c r="O4" s="76" t="s">
        <v>128</v>
      </c>
      <c r="P4" s="76" t="s">
        <v>129</v>
      </c>
      <c r="Q4" s="76" t="s">
        <v>130</v>
      </c>
      <c r="R4" s="80" t="s">
        <v>285</v>
      </c>
      <c r="S4" s="76" t="s">
        <v>131</v>
      </c>
      <c r="T4" s="76" t="s">
        <v>267</v>
      </c>
      <c r="V4" s="76" t="s">
        <v>57</v>
      </c>
      <c r="W4" s="76" t="s">
        <v>128</v>
      </c>
      <c r="X4" s="76" t="s">
        <v>129</v>
      </c>
      <c r="Y4" s="76" t="s">
        <v>130</v>
      </c>
      <c r="Z4" s="80" t="s">
        <v>285</v>
      </c>
      <c r="AA4" s="76" t="s">
        <v>131</v>
      </c>
      <c r="AB4" s="76" t="s">
        <v>267</v>
      </c>
      <c r="AD4" s="76" t="s">
        <v>118</v>
      </c>
      <c r="AE4" s="76" t="s">
        <v>128</v>
      </c>
      <c r="AF4" s="76" t="s">
        <v>129</v>
      </c>
      <c r="AG4" s="76" t="s">
        <v>130</v>
      </c>
      <c r="AH4" s="80" t="s">
        <v>285</v>
      </c>
      <c r="AI4" s="76" t="s">
        <v>131</v>
      </c>
      <c r="AJ4" s="76" t="s">
        <v>267</v>
      </c>
      <c r="AL4" s="76" t="s">
        <v>118</v>
      </c>
      <c r="AM4" s="76" t="s">
        <v>128</v>
      </c>
      <c r="AN4" s="76" t="s">
        <v>129</v>
      </c>
      <c r="AO4" s="76" t="s">
        <v>130</v>
      </c>
      <c r="AP4" s="80" t="s">
        <v>285</v>
      </c>
      <c r="AQ4" s="76" t="s">
        <v>131</v>
      </c>
      <c r="AR4" s="76" t="s">
        <v>267</v>
      </c>
      <c r="AU4" s="22">
        <v>2</v>
      </c>
      <c r="AV4" s="43"/>
      <c r="AW4" s="97"/>
      <c r="AX4" s="192" t="s">
        <v>127</v>
      </c>
      <c r="AY4" s="192"/>
      <c r="AZ4" s="192"/>
      <c r="BA4" s="192"/>
      <c r="BB4" s="192"/>
      <c r="BC4" s="192"/>
      <c r="BD4" s="193"/>
      <c r="BE4" s="191" t="s">
        <v>134</v>
      </c>
      <c r="BF4" s="192"/>
      <c r="BG4" s="192"/>
      <c r="BH4" s="192"/>
      <c r="BI4" s="192"/>
      <c r="BJ4" s="192"/>
      <c r="BK4" s="193"/>
      <c r="BL4" s="191" t="s">
        <v>183</v>
      </c>
      <c r="BM4" s="192"/>
      <c r="BN4" s="192"/>
      <c r="BO4" s="192"/>
      <c r="BP4" s="192"/>
      <c r="BQ4" s="192"/>
      <c r="BR4" s="193"/>
      <c r="BS4" s="191" t="s">
        <v>184</v>
      </c>
      <c r="BT4" s="192"/>
      <c r="BU4" s="192"/>
      <c r="BV4" s="192"/>
      <c r="BW4" s="192"/>
      <c r="BX4" s="192"/>
      <c r="BY4" s="193"/>
      <c r="BZ4" s="194"/>
      <c r="CA4" s="180"/>
      <c r="CB4" s="180"/>
      <c r="CC4" s="180"/>
      <c r="CD4" s="180"/>
      <c r="CE4" s="195"/>
      <c r="CH4" s="22">
        <v>1</v>
      </c>
      <c r="CI4" s="76" t="s">
        <v>188</v>
      </c>
      <c r="CJ4" s="182" t="s">
        <v>189</v>
      </c>
      <c r="CK4" s="182"/>
      <c r="CL4" s="182"/>
      <c r="CM4" s="182" t="s">
        <v>190</v>
      </c>
      <c r="CN4" s="182"/>
      <c r="CO4" s="182"/>
      <c r="CP4" s="182"/>
      <c r="CT4" s="76" t="s">
        <v>198</v>
      </c>
      <c r="CU4" s="182" t="s">
        <v>199</v>
      </c>
      <c r="CV4" s="182"/>
      <c r="CW4" s="182"/>
      <c r="CX4" s="182"/>
      <c r="CZ4" s="76" t="s">
        <v>200</v>
      </c>
      <c r="DA4" s="196" t="s">
        <v>201</v>
      </c>
      <c r="DB4" s="192"/>
      <c r="DC4" s="192"/>
    </row>
    <row r="5" spans="2:107" ht="11.25" customHeight="1" x14ac:dyDescent="0.15">
      <c r="B5" s="182"/>
      <c r="C5" s="76" t="s">
        <v>262</v>
      </c>
      <c r="D5" s="76">
        <v>10</v>
      </c>
      <c r="E5" s="76">
        <v>20</v>
      </c>
      <c r="F5" s="76">
        <v>40</v>
      </c>
      <c r="G5" s="80">
        <v>40</v>
      </c>
      <c r="H5" s="76">
        <v>60</v>
      </c>
      <c r="I5" s="136">
        <v>60</v>
      </c>
      <c r="M5" s="76">
        <v>1</v>
      </c>
      <c r="N5" s="76">
        <v>1</v>
      </c>
      <c r="O5" s="76">
        <f>N5*$O$1</f>
        <v>2</v>
      </c>
      <c r="P5" s="76">
        <f>$O5*P$1</f>
        <v>8</v>
      </c>
      <c r="Q5" s="76">
        <f t="shared" ref="Q5:T20" si="0">$O5*Q$1</f>
        <v>20</v>
      </c>
      <c r="R5" s="80">
        <f t="shared" si="0"/>
        <v>20</v>
      </c>
      <c r="S5" s="76">
        <f t="shared" si="0"/>
        <v>40</v>
      </c>
      <c r="T5" s="76">
        <f t="shared" si="0"/>
        <v>40</v>
      </c>
      <c r="V5" s="76">
        <v>1</v>
      </c>
      <c r="W5" s="76">
        <f>SUM(O$5:O5)</f>
        <v>2</v>
      </c>
      <c r="X5" s="76">
        <f>SUM(P$5:P5)</f>
        <v>8</v>
      </c>
      <c r="Y5" s="76">
        <f>SUM(Q$5:Q5)</f>
        <v>20</v>
      </c>
      <c r="Z5" s="80">
        <f>SUM(R$5:R5)</f>
        <v>20</v>
      </c>
      <c r="AA5" s="76">
        <f>SUM(S$5:S5)</f>
        <v>40</v>
      </c>
      <c r="AB5" s="76">
        <f>SUM(T$5:T5)</f>
        <v>40</v>
      </c>
      <c r="AD5" s="76">
        <v>1</v>
      </c>
      <c r="AE5" s="76">
        <f t="shared" ref="AE5:AE68" si="1">O5*$D$18</f>
        <v>20000</v>
      </c>
      <c r="AF5" s="76">
        <f t="shared" ref="AF5:AF68" si="2">P5*$D$18</f>
        <v>80000</v>
      </c>
      <c r="AG5" s="76">
        <f t="shared" ref="AG5:AH68" si="3">Q5*$D$18</f>
        <v>200000</v>
      </c>
      <c r="AH5" s="80">
        <f t="shared" si="3"/>
        <v>200000</v>
      </c>
      <c r="AI5" s="76">
        <f t="shared" ref="AI5:AI68" si="4">S5*$D$18</f>
        <v>400000</v>
      </c>
      <c r="AJ5" s="76">
        <f t="shared" ref="AJ5:AJ68" si="5">T5*$D$18</f>
        <v>400000</v>
      </c>
      <c r="AL5" s="76">
        <v>1</v>
      </c>
      <c r="AM5" s="76">
        <f>SUM(AE$5:AE5)</f>
        <v>20000</v>
      </c>
      <c r="AN5" s="76">
        <f>SUM(AF$5:AF5)</f>
        <v>80000</v>
      </c>
      <c r="AO5" s="76">
        <f>SUM(AG$5:AG5)</f>
        <v>200000</v>
      </c>
      <c r="AP5" s="80">
        <f>SUM(AH$5:AH5)</f>
        <v>200000</v>
      </c>
      <c r="AQ5" s="76">
        <f>SUM(AI$5:AI5)</f>
        <v>400000</v>
      </c>
      <c r="AR5" s="76">
        <f>SUM(AJ$5:AJ5)</f>
        <v>400000</v>
      </c>
      <c r="AU5" s="22">
        <v>3</v>
      </c>
      <c r="AV5" s="76" t="s">
        <v>274</v>
      </c>
      <c r="AW5" s="101" t="s">
        <v>270</v>
      </c>
      <c r="AX5" s="10" t="s">
        <v>128</v>
      </c>
      <c r="AY5" s="76" t="s">
        <v>129</v>
      </c>
      <c r="AZ5" s="76" t="s">
        <v>130</v>
      </c>
      <c r="BA5" s="80" t="s">
        <v>285</v>
      </c>
      <c r="BB5" s="76" t="s">
        <v>131</v>
      </c>
      <c r="BC5" s="76" t="s">
        <v>267</v>
      </c>
      <c r="BD5" s="11" t="s">
        <v>136</v>
      </c>
      <c r="BE5" s="10" t="s">
        <v>128</v>
      </c>
      <c r="BF5" s="76" t="s">
        <v>129</v>
      </c>
      <c r="BG5" s="76" t="s">
        <v>130</v>
      </c>
      <c r="BH5" s="80" t="s">
        <v>285</v>
      </c>
      <c r="BI5" s="76" t="s">
        <v>131</v>
      </c>
      <c r="BJ5" s="76" t="s">
        <v>267</v>
      </c>
      <c r="BK5" s="11" t="s">
        <v>139</v>
      </c>
      <c r="BL5" s="10" t="s">
        <v>128</v>
      </c>
      <c r="BM5" s="76" t="s">
        <v>129</v>
      </c>
      <c r="BN5" s="76" t="s">
        <v>130</v>
      </c>
      <c r="BO5" s="80" t="s">
        <v>285</v>
      </c>
      <c r="BP5" s="76" t="s">
        <v>131</v>
      </c>
      <c r="BQ5" s="76" t="s">
        <v>267</v>
      </c>
      <c r="BR5" s="11" t="s">
        <v>142</v>
      </c>
      <c r="BS5" s="10" t="s">
        <v>128</v>
      </c>
      <c r="BT5" s="76" t="s">
        <v>129</v>
      </c>
      <c r="BU5" s="76" t="s">
        <v>130</v>
      </c>
      <c r="BV5" s="80" t="s">
        <v>285</v>
      </c>
      <c r="BW5" s="76" t="s">
        <v>131</v>
      </c>
      <c r="BX5" s="76" t="s">
        <v>267</v>
      </c>
      <c r="BY5" s="11" t="s">
        <v>142</v>
      </c>
      <c r="BZ5" s="10"/>
      <c r="CA5" s="76"/>
      <c r="CB5" s="76"/>
      <c r="CC5" s="76"/>
      <c r="CD5" s="77"/>
      <c r="CE5" s="11"/>
      <c r="CH5" s="22">
        <v>2</v>
      </c>
      <c r="CI5" s="76" t="s">
        <v>230</v>
      </c>
      <c r="CJ5" s="76"/>
      <c r="CK5" s="76" t="s">
        <v>191</v>
      </c>
      <c r="CL5" s="76" t="s">
        <v>192</v>
      </c>
      <c r="CM5" s="80"/>
      <c r="CN5" s="76" t="s">
        <v>191</v>
      </c>
      <c r="CO5" s="76" t="s">
        <v>192</v>
      </c>
      <c r="CP5" s="76" t="s">
        <v>193</v>
      </c>
      <c r="CT5" s="76" t="s">
        <v>230</v>
      </c>
      <c r="CU5" s="76" t="s">
        <v>212</v>
      </c>
      <c r="CV5" s="76" t="s">
        <v>214</v>
      </c>
      <c r="CW5" s="76" t="s">
        <v>213</v>
      </c>
      <c r="CX5" s="76" t="s">
        <v>202</v>
      </c>
      <c r="CY5" s="22" t="s">
        <v>217</v>
      </c>
      <c r="CZ5" s="76" t="s">
        <v>230</v>
      </c>
      <c r="DA5" s="76" t="s">
        <v>215</v>
      </c>
      <c r="DB5" s="76" t="s">
        <v>203</v>
      </c>
      <c r="DC5" s="76" t="s">
        <v>216</v>
      </c>
    </row>
    <row r="6" spans="2:107" ht="11.25" customHeight="1" x14ac:dyDescent="0.15">
      <c r="B6" s="182"/>
      <c r="C6" s="76"/>
      <c r="D6" s="88"/>
      <c r="E6" s="88"/>
      <c r="F6" s="88"/>
      <c r="G6" s="88"/>
      <c r="H6" s="88"/>
      <c r="I6" s="88"/>
      <c r="M6" s="76">
        <v>2</v>
      </c>
      <c r="N6" s="124">
        <v>1</v>
      </c>
      <c r="O6" s="76">
        <f t="shared" ref="O6:O69" si="6">N6*$O$1</f>
        <v>2</v>
      </c>
      <c r="P6" s="76">
        <f t="shared" ref="P6:T69" si="7">$O6*P$1</f>
        <v>8</v>
      </c>
      <c r="Q6" s="76">
        <f t="shared" si="0"/>
        <v>20</v>
      </c>
      <c r="R6" s="80">
        <f t="shared" si="0"/>
        <v>20</v>
      </c>
      <c r="S6" s="76">
        <f t="shared" si="0"/>
        <v>40</v>
      </c>
      <c r="T6" s="76">
        <f t="shared" si="0"/>
        <v>40</v>
      </c>
      <c r="V6" s="76">
        <v>2</v>
      </c>
      <c r="W6" s="76">
        <f>SUM(O$5:O6)</f>
        <v>4</v>
      </c>
      <c r="X6" s="76">
        <f>SUM(P$5:P6)</f>
        <v>16</v>
      </c>
      <c r="Y6" s="76">
        <f>SUM(Q$5:Q6)</f>
        <v>40</v>
      </c>
      <c r="Z6" s="80">
        <f>SUM(R$5:R6)</f>
        <v>40</v>
      </c>
      <c r="AA6" s="76">
        <f>SUM(S$5:S6)</f>
        <v>80</v>
      </c>
      <c r="AB6" s="76">
        <f>SUM(T$5:T6)</f>
        <v>80</v>
      </c>
      <c r="AD6" s="76">
        <v>2</v>
      </c>
      <c r="AE6" s="76">
        <f t="shared" si="1"/>
        <v>20000</v>
      </c>
      <c r="AF6" s="76">
        <f t="shared" si="2"/>
        <v>80000</v>
      </c>
      <c r="AG6" s="76">
        <f t="shared" si="3"/>
        <v>200000</v>
      </c>
      <c r="AH6" s="80">
        <f t="shared" si="3"/>
        <v>200000</v>
      </c>
      <c r="AI6" s="76">
        <f t="shared" si="4"/>
        <v>400000</v>
      </c>
      <c r="AJ6" s="76">
        <f t="shared" si="5"/>
        <v>400000</v>
      </c>
      <c r="AL6" s="76">
        <v>2</v>
      </c>
      <c r="AM6" s="76">
        <f>SUM(AE$5:AE6)</f>
        <v>40000</v>
      </c>
      <c r="AN6" s="76">
        <f>SUM(AF$5:AF6)</f>
        <v>160000</v>
      </c>
      <c r="AO6" s="76">
        <f>SUM(AG$5:AG6)</f>
        <v>400000</v>
      </c>
      <c r="AP6" s="80">
        <f>SUM(AH$5:AH6)</f>
        <v>400000</v>
      </c>
      <c r="AQ6" s="76">
        <f>SUM(AI$5:AI6)</f>
        <v>800000</v>
      </c>
      <c r="AR6" s="76">
        <f>SUM(AJ$5:AJ6)</f>
        <v>800000</v>
      </c>
      <c r="AU6" s="22">
        <v>4</v>
      </c>
      <c r="AV6" s="77">
        <f>节奏预期!B6</f>
        <v>30</v>
      </c>
      <c r="AW6" s="102">
        <f>节奏预期!D6</f>
        <v>49.533352307096472</v>
      </c>
      <c r="AX6" s="76">
        <f>IFERROR(INDEX(AM$5:AM$304,MATCH(节奏预期!Q6,$AL$5:$AL$304,1))*节奏预期!E6,0)</f>
        <v>0</v>
      </c>
      <c r="AY6" s="76">
        <f>IFERROR(INDEX(AN$5:AN$304,MATCH(节奏预期!R6,$AL$5:$AL$304,1))*节奏预期!F6,0)</f>
        <v>0</v>
      </c>
      <c r="AZ6" s="76">
        <f>IFERROR(INDEX(AO$5:AO$304,MATCH(节奏预期!S6,$AL$5:$AL$304,1))*节奏预期!G6,0)</f>
        <v>0</v>
      </c>
      <c r="BA6" s="80">
        <f>IFERROR(INDEX(AP$5:AP$304,MATCH(节奏预期!T6,$AL$5:$AL$304,1))*节奏预期!H6,0)</f>
        <v>0</v>
      </c>
      <c r="BB6" s="76">
        <f>IFERROR(INDEX(AQ$5:AQ$304,MATCH(节奏预期!U6,$AL$5:$AL$304,1))*节奏预期!I6,0)</f>
        <v>0</v>
      </c>
      <c r="BC6" s="76">
        <f>IFERROR(INDEX(AR$5:AR$304,MATCH(节奏预期!V6,$AL$5:$AL$304,1))*节奏预期!J6,0)</f>
        <v>0</v>
      </c>
      <c r="BD6" s="68">
        <f>SUM(AX6:BC6)</f>
        <v>0</v>
      </c>
      <c r="BE6" s="76">
        <f>IFERROR(INDEX(W$5:W$304,MATCH(节奏预期!Q6,$V$5:$V$304,1))*节奏预期!E6,0)</f>
        <v>0</v>
      </c>
      <c r="BF6" s="76">
        <f>IFERROR(INDEX(X$5:X$304,MATCH(节奏预期!R6,$V$5:$V$304,1))*节奏预期!F6,0)</f>
        <v>0</v>
      </c>
      <c r="BG6" s="76">
        <f>IFERROR(INDEX(Y$5:Y$304,MATCH(节奏预期!S6,$V$5:$V$304,1))*节奏预期!G6,0)</f>
        <v>0</v>
      </c>
      <c r="BH6" s="80">
        <f>IFERROR(INDEX(Z$5:Z$304,MATCH(节奏预期!T6,$V$5:$V$304,1))*节奏预期!H6,0)</f>
        <v>0</v>
      </c>
      <c r="BI6" s="76">
        <f>IFERROR(INDEX(AA$5:AA$304,MATCH(节奏预期!U6,$V$5:$V$304,1))*节奏预期!I6,0)</f>
        <v>0</v>
      </c>
      <c r="BJ6" s="76">
        <f>IFERROR(INDEX(AB$5:AB$304,MATCH(节奏预期!V6,$V$5:$V$304,1))*节奏预期!J6,0)</f>
        <v>0</v>
      </c>
      <c r="BK6" s="68">
        <f>SUM(BE6:BJ6)</f>
        <v>0</v>
      </c>
      <c r="BL6" s="76">
        <f>IF(节奏预期!Q6=0,0,节奏预期!Q6*装备强化!D$8+装备强化!D$4)</f>
        <v>0</v>
      </c>
      <c r="BM6" s="76">
        <f>IF(节奏预期!R6=0,0,节奏预期!R6*装备强化!E$8+装备强化!E$4)</f>
        <v>0</v>
      </c>
      <c r="BN6" s="76">
        <f>IF(节奏预期!S6=0,0,节奏预期!S6*装备强化!F$8+装备强化!F$4)</f>
        <v>0</v>
      </c>
      <c r="BO6" s="80">
        <f>IF(节奏预期!T6=0,0,节奏预期!T6*装备强化!G$8+装备强化!G$4)</f>
        <v>0</v>
      </c>
      <c r="BP6" s="80">
        <f>IF(节奏预期!U6=0,0,节奏预期!U6*装备强化!H$8+装备强化!H$4)</f>
        <v>0</v>
      </c>
      <c r="BQ6" s="80">
        <f>IF(节奏预期!V6=0,0,节奏预期!V6*装备强化!I$8+装备强化!I$4)</f>
        <v>0</v>
      </c>
      <c r="BR6" s="11">
        <f>IFERROR(SUMPRODUCT(BL6:BQ6,节奏预期!$E6:$J6)/SUM(节奏预期!$E6:$J6),0)</f>
        <v>0</v>
      </c>
      <c r="BS6" s="10">
        <f>IF(节奏预期!Q6=0,0,节奏预期!Q6*装备强化!D$9+装备强化!D$5)</f>
        <v>0</v>
      </c>
      <c r="BT6" s="76">
        <f>IF(节奏预期!R6=0,0,节奏预期!R6*装备强化!E$9+装备强化!E$5)</f>
        <v>0</v>
      </c>
      <c r="BU6" s="76">
        <f>IF(节奏预期!S6=0,0,节奏预期!S6*装备强化!F$9+装备强化!F$5)</f>
        <v>0</v>
      </c>
      <c r="BV6" s="80">
        <f>IF(节奏预期!T6=0,0,节奏预期!T6*装备强化!G$9+装备强化!G$5)</f>
        <v>0</v>
      </c>
      <c r="BW6" s="76">
        <f>IF(节奏预期!U6=0,0,节奏预期!U6*装备强化!H$9+装备强化!H$5)</f>
        <v>0</v>
      </c>
      <c r="BX6" s="76">
        <f>IF(节奏预期!V6=0,0,节奏预期!V6*装备强化!I$9+装备强化!I$5)</f>
        <v>0</v>
      </c>
      <c r="BY6" s="11">
        <f>IFERROR(SUMPRODUCT(BS6:BX6,节奏预期!$E6:$J6)/SUM(节奏预期!$E6:$J6),0)</f>
        <v>0</v>
      </c>
      <c r="BZ6" s="76"/>
      <c r="CA6" s="76"/>
      <c r="CB6" s="76"/>
      <c r="CC6" s="76"/>
      <c r="CD6" s="76"/>
      <c r="CE6" s="52"/>
      <c r="CH6" s="22">
        <v>3</v>
      </c>
      <c r="CI6" s="76">
        <v>10</v>
      </c>
      <c r="CJ6" s="42"/>
      <c r="CK6" s="42">
        <f>IF(CI6&lt;前期规划!$C$2,0,求节点($AW$6:$AW$41,$BR$6:$BR$41,CI6))</f>
        <v>0</v>
      </c>
      <c r="CL6" s="42">
        <f>IF(CI6&lt;前期规划!$C$2,0,求节点($AW$6:$AW$41,$BY$6:$BY$41,CI6))</f>
        <v>0</v>
      </c>
      <c r="CM6" s="42"/>
      <c r="CN6" s="51">
        <f>CK6*INDEX([3]非r将兵属性验证!AQ$7:AQ$166,$CI6,1)</f>
        <v>0</v>
      </c>
      <c r="CO6" s="51">
        <f>CL6*INDEX([3]非r将兵属性验证!AR$7:AR$166,$CI6,1)</f>
        <v>0</v>
      </c>
      <c r="CP6" s="42">
        <f>SUM(CM6:CO6)</f>
        <v>0</v>
      </c>
      <c r="CT6" s="76">
        <v>10</v>
      </c>
      <c r="CU6" s="42">
        <f>IF(CT6&lt;前期规划!$C$2,0,求节点($AW$6:$AW$41,$BK$6:$BK$41,CT6))</f>
        <v>0</v>
      </c>
      <c r="CV6" s="55">
        <f>CU6*$D$19</f>
        <v>0</v>
      </c>
      <c r="CW6" s="42">
        <f>IF(CT6&lt;前期规划!$C$2,0,求节点($AW$6:$AW$41,$BD$6:$BD$41,CT6))</f>
        <v>0</v>
      </c>
      <c r="CX6" s="73">
        <f>CW6*INDEX('[1]功能-付费相关'!$AQ$6:$AQ$165,$CT6,1)</f>
        <v>0</v>
      </c>
      <c r="CZ6" s="76">
        <v>10</v>
      </c>
      <c r="DA6" s="76">
        <f>CV6</f>
        <v>0</v>
      </c>
      <c r="DB6" s="76">
        <f t="shared" ref="DB6" si="8">CX6</f>
        <v>0</v>
      </c>
      <c r="DC6" s="55">
        <f>SUM(DA6:DB6)</f>
        <v>0</v>
      </c>
    </row>
    <row r="7" spans="2:107" ht="11.25" customHeight="1" x14ac:dyDescent="0.15">
      <c r="B7" s="182"/>
      <c r="C7" s="76"/>
      <c r="D7" s="76"/>
      <c r="E7" s="76"/>
      <c r="F7" s="76"/>
      <c r="G7" s="80"/>
      <c r="H7" s="76"/>
      <c r="I7" s="76"/>
      <c r="M7" s="76">
        <v>3</v>
      </c>
      <c r="N7" s="164">
        <v>1</v>
      </c>
      <c r="O7" s="76">
        <f t="shared" si="6"/>
        <v>2</v>
      </c>
      <c r="P7" s="76">
        <f t="shared" si="7"/>
        <v>8</v>
      </c>
      <c r="Q7" s="76">
        <f t="shared" si="0"/>
        <v>20</v>
      </c>
      <c r="R7" s="80">
        <f t="shared" si="0"/>
        <v>20</v>
      </c>
      <c r="S7" s="76">
        <f t="shared" si="0"/>
        <v>40</v>
      </c>
      <c r="T7" s="76">
        <f t="shared" si="0"/>
        <v>40</v>
      </c>
      <c r="V7" s="76">
        <v>3</v>
      </c>
      <c r="W7" s="76">
        <f>SUM(O$5:O7)</f>
        <v>6</v>
      </c>
      <c r="X7" s="76">
        <f>SUM(P$5:P7)</f>
        <v>24</v>
      </c>
      <c r="Y7" s="76">
        <f>SUM(Q$5:Q7)</f>
        <v>60</v>
      </c>
      <c r="Z7" s="80">
        <f>SUM(R$5:R7)</f>
        <v>60</v>
      </c>
      <c r="AA7" s="76">
        <f>SUM(S$5:S7)</f>
        <v>120</v>
      </c>
      <c r="AB7" s="76">
        <f>SUM(T$5:T7)</f>
        <v>120</v>
      </c>
      <c r="AD7" s="76">
        <v>3</v>
      </c>
      <c r="AE7" s="76">
        <f t="shared" si="1"/>
        <v>20000</v>
      </c>
      <c r="AF7" s="76">
        <f t="shared" si="2"/>
        <v>80000</v>
      </c>
      <c r="AG7" s="76">
        <f t="shared" si="3"/>
        <v>200000</v>
      </c>
      <c r="AH7" s="80">
        <f t="shared" si="3"/>
        <v>200000</v>
      </c>
      <c r="AI7" s="76">
        <f t="shared" si="4"/>
        <v>400000</v>
      </c>
      <c r="AJ7" s="76">
        <f t="shared" si="5"/>
        <v>400000</v>
      </c>
      <c r="AL7" s="76">
        <v>3</v>
      </c>
      <c r="AM7" s="76">
        <f>SUM(AE$5:AE7)</f>
        <v>60000</v>
      </c>
      <c r="AN7" s="76">
        <f>SUM(AF$5:AF7)</f>
        <v>240000</v>
      </c>
      <c r="AO7" s="76">
        <f>SUM(AG$5:AG7)</f>
        <v>600000</v>
      </c>
      <c r="AP7" s="80">
        <f>SUM(AH$5:AH7)</f>
        <v>600000</v>
      </c>
      <c r="AQ7" s="76">
        <f>SUM(AI$5:AI7)</f>
        <v>1200000</v>
      </c>
      <c r="AR7" s="76">
        <f>SUM(AJ$5:AJ7)</f>
        <v>1200000</v>
      </c>
      <c r="AU7" s="22">
        <v>5</v>
      </c>
      <c r="AV7" s="77">
        <f>节奏预期!B7</f>
        <v>60</v>
      </c>
      <c r="AW7" s="102">
        <f>节奏预期!D7</f>
        <v>59.300028460644697</v>
      </c>
      <c r="AX7" s="76">
        <f>IFERROR(INDEX(AM$5:AM$304,MATCH(节奏预期!Q7,$AL$5:$AL$304,1))*节奏预期!E7,0)</f>
        <v>0</v>
      </c>
      <c r="AY7" s="76">
        <f>IFERROR(INDEX(AN$5:AN$304,MATCH(节奏预期!R7,$AL$5:$AL$304,1))*节奏预期!F7,0)</f>
        <v>0</v>
      </c>
      <c r="AZ7" s="76">
        <f>IFERROR(INDEX(AO$5:AO$304,MATCH(节奏预期!S7,$AL$5:$AL$304,1))*节奏预期!G7,0)</f>
        <v>0</v>
      </c>
      <c r="BA7" s="80">
        <f>IFERROR(INDEX(AP$5:AP$304,MATCH(节奏预期!T7,$AL$5:$AL$304,1))*节奏预期!H7,0)</f>
        <v>0</v>
      </c>
      <c r="BB7" s="76">
        <f>IFERROR(INDEX(AQ$5:AQ$304,MATCH(节奏预期!U7,$AL$5:$AL$304,1))*节奏预期!I7,0)</f>
        <v>0</v>
      </c>
      <c r="BC7" s="76">
        <f>IFERROR(INDEX(AR$5:AR$304,MATCH(节奏预期!V7,$AL$5:$AL$304,1))*节奏预期!J7,0)</f>
        <v>0</v>
      </c>
      <c r="BD7" s="77">
        <f>MAX(SUM(AX7:BC7),BD6)</f>
        <v>0</v>
      </c>
      <c r="BE7" s="76">
        <f>IFERROR(INDEX(W$5:W$304,MATCH(节奏预期!Q7,$V$5:$V$304,1))*节奏预期!E7,0)</f>
        <v>0</v>
      </c>
      <c r="BF7" s="76">
        <f>IFERROR(INDEX(X$5:X$304,MATCH(节奏预期!R7,$V$5:$V$304,1))*节奏预期!F7,0)</f>
        <v>0</v>
      </c>
      <c r="BG7" s="76">
        <f>IFERROR(INDEX(Y$5:Y$304,MATCH(节奏预期!S7,$V$5:$V$304,1))*节奏预期!G7,0)</f>
        <v>0</v>
      </c>
      <c r="BH7" s="80">
        <f>IFERROR(INDEX(Z$5:Z$304,MATCH(节奏预期!T7,$V$5:$V$304,1))*节奏预期!H7,0)</f>
        <v>0</v>
      </c>
      <c r="BI7" s="76">
        <f>IFERROR(INDEX(AA$5:AA$304,MATCH(节奏预期!U7,$V$5:$V$304,1))*节奏预期!I7,0)</f>
        <v>0</v>
      </c>
      <c r="BJ7" s="76">
        <f>IFERROR(INDEX(AB$5:AB$304,MATCH(节奏预期!V7,$V$5:$V$304,1))*节奏预期!J7,0)</f>
        <v>0</v>
      </c>
      <c r="BK7" s="77">
        <f>MAX(SUM(BE7:BJ7),BK6)</f>
        <v>0</v>
      </c>
      <c r="BL7" s="76">
        <f>IF(节奏预期!Q7=0,0,节奏预期!Q7*装备强化!D$8+装备强化!D$4)</f>
        <v>0</v>
      </c>
      <c r="BM7" s="76">
        <f>IF(节奏预期!R7=0,0,节奏预期!R7*装备强化!E$8+装备强化!E$4)</f>
        <v>0</v>
      </c>
      <c r="BN7" s="76">
        <f>IF(节奏预期!S7=0,0,节奏预期!S7*装备强化!F$8+装备强化!F$4)</f>
        <v>0</v>
      </c>
      <c r="BO7" s="80">
        <f>IF(节奏预期!T7=0,0,节奏预期!T7*装备强化!G$8+装备强化!G$4)</f>
        <v>0</v>
      </c>
      <c r="BP7" s="80">
        <f>IF(节奏预期!U7=0,0,节奏预期!U7*装备强化!H$8+装备强化!H$4)</f>
        <v>0</v>
      </c>
      <c r="BQ7" s="80">
        <f>IF(节奏预期!V7=0,0,节奏预期!V7*装备强化!I$8+装备强化!I$4)</f>
        <v>0</v>
      </c>
      <c r="BR7" s="11">
        <f>IFERROR(SUMPRODUCT(BL7:BQ7,节奏预期!$E7:$J7)/SUM(节奏预期!$E7:$J7),0)</f>
        <v>0</v>
      </c>
      <c r="BS7" s="10">
        <f>IF(节奏预期!Q7=0,0,节奏预期!Q7*装备强化!D$9+装备强化!D$5)</f>
        <v>0</v>
      </c>
      <c r="BT7" s="76">
        <f>IF(节奏预期!R7=0,0,节奏预期!R7*装备强化!E$9+装备强化!E$5)</f>
        <v>0</v>
      </c>
      <c r="BU7" s="76">
        <f>IF(节奏预期!S7=0,0,节奏预期!S7*装备强化!F$9+装备强化!F$5)</f>
        <v>0</v>
      </c>
      <c r="BV7" s="80">
        <f>IF(节奏预期!T7=0,0,节奏预期!T7*装备强化!G$9+装备强化!G$5)</f>
        <v>0</v>
      </c>
      <c r="BW7" s="76">
        <f>IF(节奏预期!U7=0,0,节奏预期!U7*装备强化!H$9+装备强化!H$5)</f>
        <v>0</v>
      </c>
      <c r="BX7" s="76">
        <f>IF(节奏预期!V7=0,0,节奏预期!V7*装备强化!I$9+装备强化!I$5)</f>
        <v>0</v>
      </c>
      <c r="BY7" s="11">
        <f>IFERROR(SUMPRODUCT(BS7:BX7,节奏预期!$E7:$J7)/SUM(节奏预期!$E7:$J7),0)</f>
        <v>0</v>
      </c>
      <c r="BZ7" s="76"/>
      <c r="CA7" s="76"/>
      <c r="CB7" s="76"/>
      <c r="CC7" s="76"/>
      <c r="CD7" s="76"/>
      <c r="CE7" s="52"/>
      <c r="CH7" s="22">
        <v>4</v>
      </c>
      <c r="CI7" s="76">
        <v>20</v>
      </c>
      <c r="CJ7" s="42"/>
      <c r="CK7" s="42">
        <f>IF(CI7&lt;前期规划!$C$2,0,求节点($AW$6:$AW$41,$BR$6:$BR$41,CI7))</f>
        <v>0</v>
      </c>
      <c r="CL7" s="42">
        <f>IF(CI7&lt;前期规划!$C$2,0,求节点($AW$6:$AW$41,$BY$6:$BY$41,CI7))</f>
        <v>0</v>
      </c>
      <c r="CM7" s="42"/>
      <c r="CN7" s="60">
        <f>(CK7-CK6)*INDEX([3]非r将兵属性验证!AQ$7:AQ$166,$CI7,1)+CN6</f>
        <v>0</v>
      </c>
      <c r="CO7" s="60">
        <f>(CL7-CL6)*INDEX([3]非r将兵属性验证!AR$7:AR$166,$CI7,1)+CO6</f>
        <v>0</v>
      </c>
      <c r="CP7" s="42">
        <f t="shared" ref="CP7:CP14" si="9">SUM(CM7:CO7)</f>
        <v>0</v>
      </c>
      <c r="CT7" s="76">
        <v>20</v>
      </c>
      <c r="CU7" s="42">
        <f>IF(CT7&lt;前期规划!$C$2,0,求节点($AW$6:$AW$41,$BK$6:$BK$41,CT7))</f>
        <v>0</v>
      </c>
      <c r="CV7" s="55">
        <f t="shared" ref="CV7:CV21" si="10">CU7*$D$19</f>
        <v>0</v>
      </c>
      <c r="CW7" s="42">
        <f>IF(CT7&lt;前期规划!$C$2,0,求节点($AW$6:$AW$41,$BD$6:$BD$41,CT7))</f>
        <v>0</v>
      </c>
      <c r="CX7" s="76">
        <f>(CW7-CW6)*INDEX('[1]功能-付费相关'!$AQ$6:$AQ$165,$CT7,1)+CX6</f>
        <v>0</v>
      </c>
      <c r="CZ7" s="76">
        <v>20</v>
      </c>
      <c r="DA7" s="76">
        <f t="shared" ref="DA7:DA21" si="11">CV7</f>
        <v>0</v>
      </c>
      <c r="DB7" s="76">
        <f t="shared" ref="DB7:DB21" si="12">CX7</f>
        <v>0</v>
      </c>
      <c r="DC7" s="55">
        <f t="shared" ref="DC7:DC21" si="13">SUM(DA7:DB7)</f>
        <v>0</v>
      </c>
    </row>
    <row r="8" spans="2:107" ht="11.25" customHeight="1" x14ac:dyDescent="0.15">
      <c r="B8" s="182" t="s">
        <v>141</v>
      </c>
      <c r="C8" s="76" t="s">
        <v>473</v>
      </c>
      <c r="D8" s="76">
        <v>1</v>
      </c>
      <c r="E8" s="76">
        <v>1</v>
      </c>
      <c r="F8" s="76">
        <v>2</v>
      </c>
      <c r="G8" s="80">
        <v>2</v>
      </c>
      <c r="H8" s="76">
        <v>3</v>
      </c>
      <c r="I8" s="76">
        <v>3</v>
      </c>
      <c r="M8" s="76">
        <v>4</v>
      </c>
      <c r="N8" s="164">
        <v>1</v>
      </c>
      <c r="O8" s="76">
        <f t="shared" si="6"/>
        <v>2</v>
      </c>
      <c r="P8" s="76">
        <f t="shared" si="7"/>
        <v>8</v>
      </c>
      <c r="Q8" s="76">
        <f t="shared" si="0"/>
        <v>20</v>
      </c>
      <c r="R8" s="80">
        <f t="shared" si="0"/>
        <v>20</v>
      </c>
      <c r="S8" s="76">
        <f t="shared" si="0"/>
        <v>40</v>
      </c>
      <c r="T8" s="76">
        <f t="shared" si="0"/>
        <v>40</v>
      </c>
      <c r="V8" s="76">
        <v>4</v>
      </c>
      <c r="W8" s="76">
        <f>SUM(O$5:O8)</f>
        <v>8</v>
      </c>
      <c r="X8" s="76">
        <f>SUM(P$5:P8)</f>
        <v>32</v>
      </c>
      <c r="Y8" s="76">
        <f>SUM(Q$5:Q8)</f>
        <v>80</v>
      </c>
      <c r="Z8" s="80">
        <f>SUM(R$5:R8)</f>
        <v>80</v>
      </c>
      <c r="AA8" s="76">
        <f>SUM(S$5:S8)</f>
        <v>160</v>
      </c>
      <c r="AB8" s="76">
        <f>SUM(T$5:T8)</f>
        <v>160</v>
      </c>
      <c r="AD8" s="76">
        <v>4</v>
      </c>
      <c r="AE8" s="76">
        <f t="shared" si="1"/>
        <v>20000</v>
      </c>
      <c r="AF8" s="76">
        <f t="shared" si="2"/>
        <v>80000</v>
      </c>
      <c r="AG8" s="76">
        <f t="shared" si="3"/>
        <v>200000</v>
      </c>
      <c r="AH8" s="80">
        <f t="shared" si="3"/>
        <v>200000</v>
      </c>
      <c r="AI8" s="76">
        <f t="shared" si="4"/>
        <v>400000</v>
      </c>
      <c r="AJ8" s="76">
        <f t="shared" si="5"/>
        <v>400000</v>
      </c>
      <c r="AL8" s="76">
        <v>4</v>
      </c>
      <c r="AM8" s="76">
        <f>SUM(AE$5:AE8)</f>
        <v>80000</v>
      </c>
      <c r="AN8" s="76">
        <f>SUM(AF$5:AF8)</f>
        <v>320000</v>
      </c>
      <c r="AO8" s="76">
        <f>SUM(AG$5:AG8)</f>
        <v>800000</v>
      </c>
      <c r="AP8" s="80">
        <f>SUM(AH$5:AH8)</f>
        <v>800000</v>
      </c>
      <c r="AQ8" s="76">
        <f>SUM(AI$5:AI8)</f>
        <v>1600000</v>
      </c>
      <c r="AR8" s="76">
        <f>SUM(AJ$5:AJ8)</f>
        <v>1600000</v>
      </c>
      <c r="AU8" s="22">
        <v>6</v>
      </c>
      <c r="AV8" s="77">
        <f>节奏预期!B8</f>
        <v>90</v>
      </c>
      <c r="AW8" s="102">
        <f>节奏预期!D8</f>
        <v>65.075479910097457</v>
      </c>
      <c r="AX8" s="76">
        <f>IFERROR(INDEX(AM$5:AM$304,MATCH(节奏预期!Q8,$AL$5:$AL$304,1))*节奏预期!E8,0)</f>
        <v>2400000</v>
      </c>
      <c r="AY8" s="76">
        <f>IFERROR(INDEX(AN$5:AN$304,MATCH(节奏预期!R8,$AL$5:$AL$304,1))*节奏预期!F8,0)</f>
        <v>9600000</v>
      </c>
      <c r="AZ8" s="76">
        <f>IFERROR(INDEX(AO$5:AO$304,MATCH(节奏预期!S8,$AL$5:$AL$304,1))*节奏预期!G8,0)</f>
        <v>0</v>
      </c>
      <c r="BA8" s="80">
        <f>IFERROR(INDEX(AP$5:AP$304,MATCH(节奏预期!T8,$AL$5:$AL$304,1))*节奏预期!H8,0)</f>
        <v>0</v>
      </c>
      <c r="BB8" s="76">
        <f>IFERROR(INDEX(AQ$5:AQ$304,MATCH(节奏预期!U8,$AL$5:$AL$304,1))*节奏预期!I8,0)</f>
        <v>0</v>
      </c>
      <c r="BC8" s="76">
        <f>IFERROR(INDEX(AR$5:AR$304,MATCH(节奏预期!V8,$AL$5:$AL$304,1))*节奏预期!J8,0)</f>
        <v>0</v>
      </c>
      <c r="BD8" s="77">
        <f t="shared" ref="BD8:BD40" si="14">MAX(SUM(AX8:BC8),BD7)</f>
        <v>12000000</v>
      </c>
      <c r="BE8" s="76">
        <f>IFERROR(INDEX(W$5:W$304,MATCH(节奏预期!Q8,$V$5:$V$304,1))*节奏预期!E8,0)</f>
        <v>240</v>
      </c>
      <c r="BF8" s="76">
        <f>IFERROR(INDEX(X$5:X$304,MATCH(节奏预期!R8,$V$5:$V$304,1))*节奏预期!F8,0)</f>
        <v>960</v>
      </c>
      <c r="BG8" s="76">
        <f>IFERROR(INDEX(Y$5:Y$304,MATCH(节奏预期!S8,$V$5:$V$304,1))*节奏预期!G8,0)</f>
        <v>0</v>
      </c>
      <c r="BH8" s="80">
        <f>IFERROR(INDEX(Z$5:Z$304,MATCH(节奏预期!T8,$V$5:$V$304,1))*节奏预期!H8,0)</f>
        <v>0</v>
      </c>
      <c r="BI8" s="76">
        <f>IFERROR(INDEX(AA$5:AA$304,MATCH(节奏预期!U8,$V$5:$V$304,1))*节奏预期!I8,0)</f>
        <v>0</v>
      </c>
      <c r="BJ8" s="76">
        <f>IFERROR(INDEX(AB$5:AB$304,MATCH(节奏预期!V8,$V$5:$V$304,1))*节奏预期!J8,0)</f>
        <v>0</v>
      </c>
      <c r="BK8" s="77">
        <f t="shared" ref="BK8:BK40" si="15">MAX(SUM(BE8:BJ8),BK7)</f>
        <v>1200</v>
      </c>
      <c r="BL8" s="76">
        <f>IF(节奏预期!Q8=0,0,节奏预期!Q8*装备强化!D$8+装备强化!D$4)</f>
        <v>26.666666666666664</v>
      </c>
      <c r="BM8" s="76">
        <f>IF(节奏预期!R8=0,0,节奏预期!R8*装备强化!E$8+装备强化!E$4)</f>
        <v>36.666666666666664</v>
      </c>
      <c r="BN8" s="76">
        <f>IF(节奏预期!S8=0,0,节奏预期!S8*装备强化!F$8+装备强化!F$4)</f>
        <v>0</v>
      </c>
      <c r="BO8" s="80">
        <f>IF(节奏预期!T8=0,0,节奏预期!T8*装备强化!G$8+装备强化!G$4)</f>
        <v>0</v>
      </c>
      <c r="BP8" s="80">
        <f>IF(节奏预期!U8=0,0,节奏预期!U8*装备强化!H$8+装备强化!H$4)</f>
        <v>0</v>
      </c>
      <c r="BQ8" s="80">
        <f>IF(节奏预期!V8=0,0,节奏预期!V8*装备强化!I$8+装备强化!I$4)</f>
        <v>0</v>
      </c>
      <c r="BR8" s="11">
        <f>IFERROR(SUMPRODUCT(BL8:BQ8,节奏预期!$E8:$J8)/SUM(节奏预期!$E8:$J8),0)</f>
        <v>31.666666666666668</v>
      </c>
      <c r="BS8" s="10">
        <f>IF(节奏预期!Q8=0,0,节奏预期!Q8*装备强化!D$9+装备强化!D$5)</f>
        <v>26.666666666666664</v>
      </c>
      <c r="BT8" s="76">
        <f>IF(节奏预期!R8=0,0,节奏预期!R8*装备强化!E$9+装备强化!E$5)</f>
        <v>36.666666666666664</v>
      </c>
      <c r="BU8" s="76">
        <f>IF(节奏预期!S8=0,0,节奏预期!S8*装备强化!F$9+装备强化!F$5)</f>
        <v>0</v>
      </c>
      <c r="BV8" s="80">
        <f>IF(节奏预期!T8=0,0,节奏预期!T8*装备强化!G$9+装备强化!G$5)</f>
        <v>0</v>
      </c>
      <c r="BW8" s="76">
        <f>IF(节奏预期!U8=0,0,节奏预期!U8*装备强化!H$9+装备强化!H$5)</f>
        <v>0</v>
      </c>
      <c r="BX8" s="76">
        <f>IF(节奏预期!V8=0,0,节奏预期!V8*装备强化!I$9+装备强化!I$5)</f>
        <v>0</v>
      </c>
      <c r="BY8" s="11">
        <f>IFERROR(SUMPRODUCT(BS8:BX8,节奏预期!$E8:$J8)/SUM(节奏预期!$E8:$J8),0)</f>
        <v>31.666666666666668</v>
      </c>
      <c r="BZ8" s="76"/>
      <c r="CA8" s="76"/>
      <c r="CB8" s="76"/>
      <c r="CC8" s="76"/>
      <c r="CD8" s="76"/>
      <c r="CE8" s="52"/>
      <c r="CH8" s="22">
        <v>5</v>
      </c>
      <c r="CI8" s="76">
        <v>30</v>
      </c>
      <c r="CJ8" s="42"/>
      <c r="CK8" s="42">
        <f>IF(CI8&lt;前期规划!$C$2,0,求节点($AW$6:$AW$41,$BR$6:$BR$41,CI8))</f>
        <v>0</v>
      </c>
      <c r="CL8" s="42">
        <f>IF(CI8&lt;前期规划!$C$2,0,求节点($AW$6:$AW$41,$BY$6:$BY$41,CI8))</f>
        <v>0</v>
      </c>
      <c r="CM8" s="42"/>
      <c r="CN8" s="60">
        <f>(CK8-CK7)*INDEX([3]非r将兵属性验证!AQ$7:AQ$166,$CI8,1)+CN7</f>
        <v>0</v>
      </c>
      <c r="CO8" s="60">
        <f>(CL8-CL7)*INDEX([3]非r将兵属性验证!AR$7:AR$166,$CI8,1)+CO7</f>
        <v>0</v>
      </c>
      <c r="CP8" s="42">
        <f t="shared" si="9"/>
        <v>0</v>
      </c>
      <c r="CT8" s="76">
        <v>30</v>
      </c>
      <c r="CU8" s="42">
        <f>IF(CT8&lt;前期规划!$C$2,0,求节点($AW$6:$AW$41,$BK$6:$BK$41,CT8))</f>
        <v>0</v>
      </c>
      <c r="CV8" s="55">
        <f t="shared" si="10"/>
        <v>0</v>
      </c>
      <c r="CW8" s="42">
        <f>IF(CT8&lt;前期规划!$C$2,0,求节点($AW$6:$AW$41,$BD$6:$BD$41,CT8))</f>
        <v>0</v>
      </c>
      <c r="CX8" s="76">
        <f>(CW8-CW7)*INDEX('[1]功能-付费相关'!$AQ$6:$AQ$165,$CT8,1)+CX7</f>
        <v>0</v>
      </c>
      <c r="CZ8" s="76">
        <v>30</v>
      </c>
      <c r="DA8" s="76">
        <f t="shared" si="11"/>
        <v>0</v>
      </c>
      <c r="DB8" s="76">
        <f t="shared" si="12"/>
        <v>0</v>
      </c>
      <c r="DC8" s="55">
        <f t="shared" si="13"/>
        <v>0</v>
      </c>
    </row>
    <row r="9" spans="2:107" ht="11.25" customHeight="1" x14ac:dyDescent="0.15">
      <c r="B9" s="182"/>
      <c r="C9" s="76" t="s">
        <v>474</v>
      </c>
      <c r="D9" s="136">
        <v>1</v>
      </c>
      <c r="E9" s="136">
        <v>1</v>
      </c>
      <c r="F9" s="136">
        <v>2</v>
      </c>
      <c r="G9" s="136">
        <v>2</v>
      </c>
      <c r="H9" s="136">
        <v>3</v>
      </c>
      <c r="I9" s="136">
        <v>3</v>
      </c>
      <c r="M9" s="76">
        <v>5</v>
      </c>
      <c r="N9" s="164">
        <v>1</v>
      </c>
      <c r="O9" s="76">
        <f t="shared" si="6"/>
        <v>2</v>
      </c>
      <c r="P9" s="76">
        <f t="shared" si="7"/>
        <v>8</v>
      </c>
      <c r="Q9" s="76">
        <f t="shared" si="0"/>
        <v>20</v>
      </c>
      <c r="R9" s="80">
        <f t="shared" si="0"/>
        <v>20</v>
      </c>
      <c r="S9" s="76">
        <f t="shared" si="0"/>
        <v>40</v>
      </c>
      <c r="T9" s="76">
        <f t="shared" si="0"/>
        <v>40</v>
      </c>
      <c r="V9" s="76">
        <v>5</v>
      </c>
      <c r="W9" s="76">
        <f>SUM(O$5:O9)</f>
        <v>10</v>
      </c>
      <c r="X9" s="76">
        <f>SUM(P$5:P9)</f>
        <v>40</v>
      </c>
      <c r="Y9" s="76">
        <f>SUM(Q$5:Q9)</f>
        <v>100</v>
      </c>
      <c r="Z9" s="80">
        <f>SUM(R$5:R9)</f>
        <v>100</v>
      </c>
      <c r="AA9" s="76">
        <f>SUM(S$5:S9)</f>
        <v>200</v>
      </c>
      <c r="AB9" s="76">
        <f>SUM(T$5:T9)</f>
        <v>200</v>
      </c>
      <c r="AD9" s="76">
        <v>5</v>
      </c>
      <c r="AE9" s="76">
        <f t="shared" si="1"/>
        <v>20000</v>
      </c>
      <c r="AF9" s="76">
        <f t="shared" si="2"/>
        <v>80000</v>
      </c>
      <c r="AG9" s="76">
        <f t="shared" si="3"/>
        <v>200000</v>
      </c>
      <c r="AH9" s="80">
        <f t="shared" si="3"/>
        <v>200000</v>
      </c>
      <c r="AI9" s="76">
        <f t="shared" si="4"/>
        <v>400000</v>
      </c>
      <c r="AJ9" s="76">
        <f t="shared" si="5"/>
        <v>400000</v>
      </c>
      <c r="AL9" s="76">
        <v>5</v>
      </c>
      <c r="AM9" s="76">
        <f>SUM(AE$5:AE9)</f>
        <v>100000</v>
      </c>
      <c r="AN9" s="76">
        <f>SUM(AF$5:AF9)</f>
        <v>400000</v>
      </c>
      <c r="AO9" s="76">
        <f>SUM(AG$5:AG9)</f>
        <v>1000000</v>
      </c>
      <c r="AP9" s="80">
        <f>SUM(AH$5:AH9)</f>
        <v>1000000</v>
      </c>
      <c r="AQ9" s="76">
        <f>SUM(AI$5:AI9)</f>
        <v>2000000</v>
      </c>
      <c r="AR9" s="76">
        <f>SUM(AJ$5:AJ9)</f>
        <v>2000000</v>
      </c>
      <c r="AU9" s="22">
        <v>7</v>
      </c>
      <c r="AV9" s="77">
        <f>节奏预期!B9</f>
        <v>120</v>
      </c>
      <c r="AW9" s="102">
        <f>节奏预期!D9</f>
        <v>69.18336653741882</v>
      </c>
      <c r="AX9" s="76">
        <f>IFERROR(INDEX(AM$5:AM$304,MATCH(节奏预期!Q9,$AL$5:$AL$304,1))*节奏预期!E9,0)</f>
        <v>0</v>
      </c>
      <c r="AY9" s="76">
        <f>IFERROR(INDEX(AN$5:AN$304,MATCH(节奏预期!R9,$AL$5:$AL$304,1))*节奏预期!F9,0)</f>
        <v>38400000</v>
      </c>
      <c r="AZ9" s="76">
        <f>IFERROR(INDEX(AO$5:AO$304,MATCH(节奏预期!S9,$AL$5:$AL$304,1))*节奏预期!G9,0)</f>
        <v>0</v>
      </c>
      <c r="BA9" s="80">
        <f>IFERROR(INDEX(AP$5:AP$304,MATCH(节奏预期!T9,$AL$5:$AL$304,1))*节奏预期!H9,0)</f>
        <v>0</v>
      </c>
      <c r="BB9" s="76">
        <f>IFERROR(INDEX(AQ$5:AQ$304,MATCH(节奏预期!U9,$AL$5:$AL$304,1))*节奏预期!I9,0)</f>
        <v>0</v>
      </c>
      <c r="BC9" s="76">
        <f>IFERROR(INDEX(AR$5:AR$304,MATCH(节奏预期!V9,$AL$5:$AL$304,1))*节奏预期!J9,0)</f>
        <v>0</v>
      </c>
      <c r="BD9" s="77">
        <f t="shared" si="14"/>
        <v>38400000</v>
      </c>
      <c r="BE9" s="76">
        <f>IFERROR(INDEX(W$5:W$304,MATCH(节奏预期!Q9,$V$5:$V$304,1))*节奏预期!E9,0)</f>
        <v>0</v>
      </c>
      <c r="BF9" s="76">
        <f>IFERROR(INDEX(X$5:X$304,MATCH(节奏预期!R9,$V$5:$V$304,1))*节奏预期!F9,0)</f>
        <v>3840</v>
      </c>
      <c r="BG9" s="76">
        <f>IFERROR(INDEX(Y$5:Y$304,MATCH(节奏预期!S9,$V$5:$V$304,1))*节奏预期!G9,0)</f>
        <v>0</v>
      </c>
      <c r="BH9" s="80">
        <f>IFERROR(INDEX(Z$5:Z$304,MATCH(节奏预期!T9,$V$5:$V$304,1))*节奏预期!H9,0)</f>
        <v>0</v>
      </c>
      <c r="BI9" s="76">
        <f>IFERROR(INDEX(AA$5:AA$304,MATCH(节奏预期!U9,$V$5:$V$304,1))*节奏预期!I9,0)</f>
        <v>0</v>
      </c>
      <c r="BJ9" s="76">
        <f>IFERROR(INDEX(AB$5:AB$304,MATCH(节奏预期!V9,$V$5:$V$304,1))*节奏预期!J9,0)</f>
        <v>0</v>
      </c>
      <c r="BK9" s="77">
        <f t="shared" si="15"/>
        <v>3840</v>
      </c>
      <c r="BL9" s="76">
        <f>IF(节奏预期!Q9=0,0,节奏预期!Q9*装备强化!D$8+装备强化!D$4)</f>
        <v>0</v>
      </c>
      <c r="BM9" s="76">
        <f>IF(节奏预期!R9=0,0,节奏预期!R9*装备强化!E$8+装备强化!E$4)</f>
        <v>46.666666666666664</v>
      </c>
      <c r="BN9" s="76">
        <f>IF(节奏预期!S9=0,0,节奏预期!S9*装备强化!F$8+装备强化!F$4)</f>
        <v>0</v>
      </c>
      <c r="BO9" s="80">
        <f>IF(节奏预期!T9=0,0,节奏预期!T9*装备强化!G$8+装备强化!G$4)</f>
        <v>0</v>
      </c>
      <c r="BP9" s="80">
        <f>IF(节奏预期!U9=0,0,节奏预期!U9*装备强化!H$8+装备强化!H$4)</f>
        <v>0</v>
      </c>
      <c r="BQ9" s="80">
        <f>IF(节奏预期!V9=0,0,节奏预期!V9*装备强化!I$8+装备强化!I$4)</f>
        <v>0</v>
      </c>
      <c r="BR9" s="11">
        <f>IFERROR(SUMPRODUCT(BL9:BQ9,节奏预期!$E9:$J9)/SUM(节奏预期!$E9:$J9),0)</f>
        <v>46.666666666666664</v>
      </c>
      <c r="BS9" s="10">
        <f>IF(节奏预期!Q9=0,0,节奏预期!Q9*装备强化!D$9+装备强化!D$5)</f>
        <v>0</v>
      </c>
      <c r="BT9" s="76">
        <f>IF(节奏预期!R9=0,0,节奏预期!R9*装备强化!E$9+装备强化!E$5)</f>
        <v>46.666666666666664</v>
      </c>
      <c r="BU9" s="76">
        <f>IF(节奏预期!S9=0,0,节奏预期!S9*装备强化!F$9+装备强化!F$5)</f>
        <v>0</v>
      </c>
      <c r="BV9" s="80">
        <f>IF(节奏预期!T9=0,0,节奏预期!T9*装备强化!G$9+装备强化!G$5)</f>
        <v>0</v>
      </c>
      <c r="BW9" s="76">
        <f>IF(节奏预期!U9=0,0,节奏预期!U9*装备强化!H$9+装备强化!H$5)</f>
        <v>0</v>
      </c>
      <c r="BX9" s="76">
        <f>IF(节奏预期!V9=0,0,节奏预期!V9*装备强化!I$9+装备强化!I$5)</f>
        <v>0</v>
      </c>
      <c r="BY9" s="11">
        <f>IFERROR(SUMPRODUCT(BS9:BX9,节奏预期!$E9:$J9)/SUM(节奏预期!$E9:$J9),0)</f>
        <v>46.666666666666664</v>
      </c>
      <c r="BZ9" s="76"/>
      <c r="CA9" s="76"/>
      <c r="CB9" s="76"/>
      <c r="CC9" s="76"/>
      <c r="CD9" s="76"/>
      <c r="CE9" s="52"/>
      <c r="CH9" s="22">
        <v>6</v>
      </c>
      <c r="CI9" s="76">
        <v>40</v>
      </c>
      <c r="CJ9" s="42"/>
      <c r="CK9" s="42">
        <f>IF(CI9&lt;前期规划!$C$2,0,求节点($AW$6:$AW$41,$BR$6:$BR$41,CI9))</f>
        <v>0</v>
      </c>
      <c r="CL9" s="42">
        <f>IF(CI9&lt;前期规划!$C$2,0,求节点($AW$6:$AW$41,$BY$6:$BY$41,CI9))</f>
        <v>0</v>
      </c>
      <c r="CM9" s="42"/>
      <c r="CN9" s="60">
        <f>(CK9-CK8)*INDEX([3]非r将兵属性验证!AQ$7:AQ$166,$CI9,1)+CN8</f>
        <v>0</v>
      </c>
      <c r="CO9" s="60">
        <f>(CL9-CL8)*INDEX([3]非r将兵属性验证!AR$7:AR$166,$CI9,1)+CO8</f>
        <v>0</v>
      </c>
      <c r="CP9" s="42">
        <f t="shared" si="9"/>
        <v>0</v>
      </c>
      <c r="CT9" s="76">
        <v>40</v>
      </c>
      <c r="CU9" s="42">
        <f>IF(CT9&lt;前期规划!$C$2,0,求节点($AW$6:$AW$41,$BK$6:$BK$41,CT9))</f>
        <v>0</v>
      </c>
      <c r="CV9" s="55">
        <f t="shared" si="10"/>
        <v>0</v>
      </c>
      <c r="CW9" s="42">
        <f>IF(CT9&lt;前期规划!$C$2,0,求节点($AW$6:$AW$41,$BD$6:$BD$41,CT9))</f>
        <v>0</v>
      </c>
      <c r="CX9" s="76">
        <f>(CW9-CW8)*INDEX('[1]功能-付费相关'!$AQ$6:$AQ$165,$CT9,1)+CX8</f>
        <v>0</v>
      </c>
      <c r="CZ9" s="76">
        <v>40</v>
      </c>
      <c r="DA9" s="76">
        <f t="shared" si="11"/>
        <v>0</v>
      </c>
      <c r="DB9" s="76">
        <f t="shared" si="12"/>
        <v>0</v>
      </c>
      <c r="DC9" s="55">
        <f t="shared" si="13"/>
        <v>0</v>
      </c>
    </row>
    <row r="10" spans="2:107" ht="11.25" customHeight="1" x14ac:dyDescent="0.15">
      <c r="B10" s="182"/>
      <c r="C10" s="76"/>
      <c r="D10" s="76"/>
      <c r="E10" s="76"/>
      <c r="F10" s="76"/>
      <c r="G10" s="80"/>
      <c r="H10" s="76"/>
      <c r="I10" s="76"/>
      <c r="M10" s="76">
        <v>6</v>
      </c>
      <c r="N10" s="164">
        <v>1</v>
      </c>
      <c r="O10" s="76">
        <f t="shared" si="6"/>
        <v>2</v>
      </c>
      <c r="P10" s="76">
        <f t="shared" si="7"/>
        <v>8</v>
      </c>
      <c r="Q10" s="76">
        <f t="shared" si="0"/>
        <v>20</v>
      </c>
      <c r="R10" s="80">
        <f t="shared" si="0"/>
        <v>20</v>
      </c>
      <c r="S10" s="76">
        <f t="shared" si="0"/>
        <v>40</v>
      </c>
      <c r="T10" s="76">
        <f t="shared" si="0"/>
        <v>40</v>
      </c>
      <c r="V10" s="76">
        <v>6</v>
      </c>
      <c r="W10" s="76">
        <f>SUM(O$5:O10)</f>
        <v>12</v>
      </c>
      <c r="X10" s="76">
        <f>SUM(P$5:P10)</f>
        <v>48</v>
      </c>
      <c r="Y10" s="76">
        <f>SUM(Q$5:Q10)</f>
        <v>120</v>
      </c>
      <c r="Z10" s="80">
        <f>SUM(R$5:R10)</f>
        <v>120</v>
      </c>
      <c r="AA10" s="76">
        <f>SUM(S$5:S10)</f>
        <v>240</v>
      </c>
      <c r="AB10" s="76">
        <f>SUM(T$5:T10)</f>
        <v>240</v>
      </c>
      <c r="AD10" s="76">
        <v>6</v>
      </c>
      <c r="AE10" s="76">
        <f t="shared" si="1"/>
        <v>20000</v>
      </c>
      <c r="AF10" s="76">
        <f t="shared" si="2"/>
        <v>80000</v>
      </c>
      <c r="AG10" s="76">
        <f t="shared" si="3"/>
        <v>200000</v>
      </c>
      <c r="AH10" s="80">
        <f t="shared" si="3"/>
        <v>200000</v>
      </c>
      <c r="AI10" s="76">
        <f t="shared" si="4"/>
        <v>400000</v>
      </c>
      <c r="AJ10" s="76">
        <f t="shared" si="5"/>
        <v>400000</v>
      </c>
      <c r="AL10" s="76">
        <v>6</v>
      </c>
      <c r="AM10" s="76">
        <f>SUM(AE$5:AE10)</f>
        <v>120000</v>
      </c>
      <c r="AN10" s="76">
        <f>SUM(AF$5:AF10)</f>
        <v>480000</v>
      </c>
      <c r="AO10" s="76">
        <f>SUM(AG$5:AG10)</f>
        <v>1200000</v>
      </c>
      <c r="AP10" s="80">
        <f>SUM(AH$5:AH10)</f>
        <v>1200000</v>
      </c>
      <c r="AQ10" s="76">
        <f>SUM(AI$5:AI10)</f>
        <v>2400000</v>
      </c>
      <c r="AR10" s="76">
        <f>SUM(AJ$5:AJ10)</f>
        <v>2400000</v>
      </c>
      <c r="AU10" s="22">
        <v>8</v>
      </c>
      <c r="AV10" s="77">
        <f>节奏预期!B10</f>
        <v>150</v>
      </c>
      <c r="AW10" s="102">
        <f>节奏预期!D10</f>
        <v>72.375871759353331</v>
      </c>
      <c r="AX10" s="76">
        <f>IFERROR(INDEX(AM$5:AM$304,MATCH(节奏预期!Q10,$AL$5:$AL$304,1))*节奏预期!E10,0)</f>
        <v>0</v>
      </c>
      <c r="AY10" s="76">
        <f>IFERROR(INDEX(AN$5:AN$304,MATCH(节奏预期!R10,$AL$5:$AL$304,1))*节奏预期!F10,0)</f>
        <v>41600000</v>
      </c>
      <c r="AZ10" s="76">
        <f>IFERROR(INDEX(AO$5:AO$304,MATCH(节奏预期!S10,$AL$5:$AL$304,1))*节奏预期!G10,0)</f>
        <v>52000000</v>
      </c>
      <c r="BA10" s="80">
        <f>IFERROR(INDEX(AP$5:AP$304,MATCH(节奏预期!T10,$AL$5:$AL$304,1))*节奏预期!H10,0)</f>
        <v>0</v>
      </c>
      <c r="BB10" s="76">
        <f>IFERROR(INDEX(AQ$5:AQ$304,MATCH(节奏预期!U10,$AL$5:$AL$304,1))*节奏预期!I10,0)</f>
        <v>0</v>
      </c>
      <c r="BC10" s="76">
        <f>IFERROR(INDEX(AR$5:AR$304,MATCH(节奏预期!V10,$AL$5:$AL$304,1))*节奏预期!J10,0)</f>
        <v>0</v>
      </c>
      <c r="BD10" s="77">
        <f t="shared" si="14"/>
        <v>93600000</v>
      </c>
      <c r="BE10" s="76">
        <f>IFERROR(INDEX(W$5:W$304,MATCH(节奏预期!Q10,$V$5:$V$304,1))*节奏预期!E10,0)</f>
        <v>0</v>
      </c>
      <c r="BF10" s="76">
        <f>IFERROR(INDEX(X$5:X$304,MATCH(节奏预期!R10,$V$5:$V$304,1))*节奏预期!F10,0)</f>
        <v>4160</v>
      </c>
      <c r="BG10" s="76">
        <f>IFERROR(INDEX(Y$5:Y$304,MATCH(节奏预期!S10,$V$5:$V$304,1))*节奏预期!G10,0)</f>
        <v>5200</v>
      </c>
      <c r="BH10" s="80">
        <f>IFERROR(INDEX(Z$5:Z$304,MATCH(节奏预期!T10,$V$5:$V$304,1))*节奏预期!H10,0)</f>
        <v>0</v>
      </c>
      <c r="BI10" s="76">
        <f>IFERROR(INDEX(AA$5:AA$304,MATCH(节奏预期!U10,$V$5:$V$304,1))*节奏预期!I10,0)</f>
        <v>0</v>
      </c>
      <c r="BJ10" s="76">
        <f>IFERROR(INDEX(AB$5:AB$304,MATCH(节奏预期!V10,$V$5:$V$304,1))*节奏预期!J10,0)</f>
        <v>0</v>
      </c>
      <c r="BK10" s="77">
        <f t="shared" si="15"/>
        <v>9360</v>
      </c>
      <c r="BL10" s="76">
        <f>IF(节奏预期!Q10=0,0,节奏预期!Q10*装备强化!D$8+装备强化!D$4)</f>
        <v>0</v>
      </c>
      <c r="BM10" s="76">
        <f>IF(节奏预期!R10=0,0,节奏预期!R10*装备强化!E$8+装备强化!E$4)</f>
        <v>56.666666666666664</v>
      </c>
      <c r="BN10" s="76">
        <f>IF(节奏预期!S10=0,0,节奏预期!S10*装备强化!F$8+装备强化!F$4)</f>
        <v>113.33333333333333</v>
      </c>
      <c r="BO10" s="80">
        <f>IF(节奏预期!T10=0,0,节奏预期!T10*装备强化!G$8+装备强化!G$4)</f>
        <v>0</v>
      </c>
      <c r="BP10" s="80">
        <f>IF(节奏预期!U10=0,0,节奏预期!U10*装备强化!H$8+装备强化!H$4)</f>
        <v>0</v>
      </c>
      <c r="BQ10" s="80">
        <f>IF(节奏预期!V10=0,0,节奏预期!V10*装备强化!I$8+装备强化!I$4)</f>
        <v>0</v>
      </c>
      <c r="BR10" s="11">
        <f>IFERROR(SUMPRODUCT(BL10:BQ10,节奏预期!$E10:$J10)/SUM(节奏预期!$E10:$J10),0)</f>
        <v>75.555555555555557</v>
      </c>
      <c r="BS10" s="10">
        <f>IF(节奏预期!Q10=0,0,节奏预期!Q10*装备强化!D$9+装备强化!D$5)</f>
        <v>0</v>
      </c>
      <c r="BT10" s="76">
        <f>IF(节奏预期!R10=0,0,节奏预期!R10*装备强化!E$9+装备强化!E$5)</f>
        <v>56.666666666666664</v>
      </c>
      <c r="BU10" s="76">
        <f>IF(节奏预期!S10=0,0,节奏预期!S10*装备强化!F$9+装备强化!F$5)</f>
        <v>113.33333333333333</v>
      </c>
      <c r="BV10" s="80">
        <f>IF(节奏预期!T10=0,0,节奏预期!T10*装备强化!G$9+装备强化!G$5)</f>
        <v>0</v>
      </c>
      <c r="BW10" s="76">
        <f>IF(节奏预期!U10=0,0,节奏预期!U10*装备强化!H$9+装备强化!H$5)</f>
        <v>0</v>
      </c>
      <c r="BX10" s="76">
        <f>IF(节奏预期!V10=0,0,节奏预期!V10*装备强化!I$9+装备强化!I$5)</f>
        <v>0</v>
      </c>
      <c r="BY10" s="11">
        <f>IFERROR(SUMPRODUCT(BS10:BX10,节奏预期!$E10:$J10)/SUM(节奏预期!$E10:$J10),0)</f>
        <v>75.555555555555557</v>
      </c>
      <c r="BZ10" s="76"/>
      <c r="CA10" s="76"/>
      <c r="CB10" s="76"/>
      <c r="CC10" s="76"/>
      <c r="CD10" s="76"/>
      <c r="CE10" s="52"/>
      <c r="CH10" s="22">
        <v>7</v>
      </c>
      <c r="CI10" s="76">
        <v>50</v>
      </c>
      <c r="CJ10" s="42"/>
      <c r="CK10" s="42">
        <f>IF(CI10&lt;前期规划!$C$2,0,求节点($AW$6:$AW$41,$BR$6:$BR$41,CI10))</f>
        <v>0</v>
      </c>
      <c r="CL10" s="42">
        <f>IF(CI10&lt;前期规划!$C$2,0,求节点($AW$6:$AW$41,$BY$6:$BY$41,CI10))</f>
        <v>0</v>
      </c>
      <c r="CM10" s="42"/>
      <c r="CN10" s="60">
        <f>(CK10-CK9)*INDEX([3]非r将兵属性验证!AQ$7:AQ$166,$CI10,1)+CN9</f>
        <v>0</v>
      </c>
      <c r="CO10" s="60">
        <f>(CL10-CL9)*INDEX([3]非r将兵属性验证!AR$7:AR$166,$CI10,1)+CO9</f>
        <v>0</v>
      </c>
      <c r="CP10" s="42">
        <f t="shared" si="9"/>
        <v>0</v>
      </c>
      <c r="CT10" s="76">
        <v>50</v>
      </c>
      <c r="CU10" s="42">
        <f>IF(CT10&lt;前期规划!$C$2,0,求节点($AW$6:$AW$41,$BK$6:$BK$41,CT10))</f>
        <v>0</v>
      </c>
      <c r="CV10" s="55">
        <f t="shared" si="10"/>
        <v>0</v>
      </c>
      <c r="CW10" s="42">
        <f>IF(CT10&lt;前期规划!$C$2,0,求节点($AW$6:$AW$41,$BD$6:$BD$41,CT10))</f>
        <v>0</v>
      </c>
      <c r="CX10" s="76">
        <f>(CW10-CW9)*INDEX('[1]功能-付费相关'!$AQ$6:$AQ$165,$CT10,1)+CX9</f>
        <v>0</v>
      </c>
      <c r="CZ10" s="76">
        <v>50</v>
      </c>
      <c r="DA10" s="76">
        <f t="shared" si="11"/>
        <v>0</v>
      </c>
      <c r="DB10" s="76">
        <f t="shared" si="12"/>
        <v>0</v>
      </c>
      <c r="DC10" s="55">
        <f t="shared" si="13"/>
        <v>0</v>
      </c>
    </row>
    <row r="11" spans="2:107" ht="11.25" customHeight="1" x14ac:dyDescent="0.15">
      <c r="B11" s="182" t="s">
        <v>263</v>
      </c>
      <c r="C11" s="76" t="s">
        <v>272</v>
      </c>
      <c r="D11" s="76">
        <f>D4+D8*D$15</f>
        <v>30</v>
      </c>
      <c r="E11" s="76">
        <f t="shared" ref="E11:I11" si="16">E4+E8*E$15</f>
        <v>60</v>
      </c>
      <c r="F11" s="76">
        <f t="shared" si="16"/>
        <v>200</v>
      </c>
      <c r="G11" s="80">
        <f t="shared" ref="G11" si="17">G4+G8*G$15</f>
        <v>200</v>
      </c>
      <c r="H11" s="76">
        <f t="shared" si="16"/>
        <v>300</v>
      </c>
      <c r="I11" s="76">
        <f t="shared" si="16"/>
        <v>300</v>
      </c>
      <c r="M11" s="76">
        <v>7</v>
      </c>
      <c r="N11" s="164">
        <v>1</v>
      </c>
      <c r="O11" s="76">
        <f t="shared" si="6"/>
        <v>2</v>
      </c>
      <c r="P11" s="76">
        <f t="shared" si="7"/>
        <v>8</v>
      </c>
      <c r="Q11" s="76">
        <f t="shared" si="0"/>
        <v>20</v>
      </c>
      <c r="R11" s="80">
        <f t="shared" si="0"/>
        <v>20</v>
      </c>
      <c r="S11" s="76">
        <f t="shared" si="0"/>
        <v>40</v>
      </c>
      <c r="T11" s="76">
        <f t="shared" si="0"/>
        <v>40</v>
      </c>
      <c r="V11" s="76">
        <v>7</v>
      </c>
      <c r="W11" s="76">
        <f>SUM(O$5:O11)</f>
        <v>14</v>
      </c>
      <c r="X11" s="76">
        <f>SUM(P$5:P11)</f>
        <v>56</v>
      </c>
      <c r="Y11" s="76">
        <f>SUM(Q$5:Q11)</f>
        <v>140</v>
      </c>
      <c r="Z11" s="80">
        <f>SUM(R$5:R11)</f>
        <v>140</v>
      </c>
      <c r="AA11" s="76">
        <f>SUM(S$5:S11)</f>
        <v>280</v>
      </c>
      <c r="AB11" s="76">
        <f>SUM(T$5:T11)</f>
        <v>280</v>
      </c>
      <c r="AD11" s="76">
        <v>7</v>
      </c>
      <c r="AE11" s="76">
        <f t="shared" si="1"/>
        <v>20000</v>
      </c>
      <c r="AF11" s="76">
        <f t="shared" si="2"/>
        <v>80000</v>
      </c>
      <c r="AG11" s="76">
        <f t="shared" si="3"/>
        <v>200000</v>
      </c>
      <c r="AH11" s="80">
        <f t="shared" si="3"/>
        <v>200000</v>
      </c>
      <c r="AI11" s="76">
        <f t="shared" si="4"/>
        <v>400000</v>
      </c>
      <c r="AJ11" s="76">
        <f t="shared" si="5"/>
        <v>400000</v>
      </c>
      <c r="AL11" s="76">
        <v>7</v>
      </c>
      <c r="AM11" s="76">
        <f>SUM(AE$5:AE11)</f>
        <v>140000</v>
      </c>
      <c r="AN11" s="76">
        <f>SUM(AF$5:AF11)</f>
        <v>560000</v>
      </c>
      <c r="AO11" s="76">
        <f>SUM(AG$5:AG11)</f>
        <v>1400000</v>
      </c>
      <c r="AP11" s="80">
        <f>SUM(AH$5:AH11)</f>
        <v>1400000</v>
      </c>
      <c r="AQ11" s="76">
        <f>SUM(AI$5:AI11)</f>
        <v>2800000</v>
      </c>
      <c r="AR11" s="76">
        <f>SUM(AJ$5:AJ11)</f>
        <v>2800000</v>
      </c>
      <c r="AU11" s="22">
        <v>9</v>
      </c>
      <c r="AV11" s="77">
        <f>节奏预期!B11</f>
        <v>180</v>
      </c>
      <c r="AW11" s="102">
        <f>节奏预期!D11</f>
        <v>74.998404927577795</v>
      </c>
      <c r="AX11" s="76">
        <f>IFERROR(INDEX(AM$5:AM$304,MATCH(节奏预期!Q11,$AL$5:$AL$304,1))*节奏预期!E11,0)</f>
        <v>0</v>
      </c>
      <c r="AY11" s="76">
        <f>IFERROR(INDEX(AN$5:AN$304,MATCH(节奏预期!R11,$AL$5:$AL$304,1))*节奏预期!F11,0)</f>
        <v>24000000</v>
      </c>
      <c r="AZ11" s="76">
        <f>IFERROR(INDEX(AO$5:AO$304,MATCH(节奏预期!S11,$AL$5:$AL$304,1))*节奏预期!G11,0)</f>
        <v>126000000</v>
      </c>
      <c r="BA11" s="80">
        <f>IFERROR(INDEX(AP$5:AP$304,MATCH(节奏预期!T11,$AL$5:$AL$304,1))*节奏预期!H11,0)</f>
        <v>0</v>
      </c>
      <c r="BB11" s="76">
        <f>IFERROR(INDEX(AQ$5:AQ$304,MATCH(节奏预期!U11,$AL$5:$AL$304,1))*节奏预期!I11,0)</f>
        <v>0</v>
      </c>
      <c r="BC11" s="76">
        <f>IFERROR(INDEX(AR$5:AR$304,MATCH(节奏预期!V11,$AL$5:$AL$304,1))*节奏预期!J11,0)</f>
        <v>0</v>
      </c>
      <c r="BD11" s="77">
        <f t="shared" si="14"/>
        <v>150000000</v>
      </c>
      <c r="BE11" s="76">
        <f>IFERROR(INDEX(W$5:W$304,MATCH(节奏预期!Q11,$V$5:$V$304,1))*节奏预期!E11,0)</f>
        <v>0</v>
      </c>
      <c r="BF11" s="76">
        <f>IFERROR(INDEX(X$5:X$304,MATCH(节奏预期!R11,$V$5:$V$304,1))*节奏预期!F11,0)</f>
        <v>2400</v>
      </c>
      <c r="BG11" s="76">
        <f>IFERROR(INDEX(Y$5:Y$304,MATCH(节奏预期!S11,$V$5:$V$304,1))*节奏预期!G11,0)</f>
        <v>12600</v>
      </c>
      <c r="BH11" s="80">
        <f>IFERROR(INDEX(Z$5:Z$304,MATCH(节奏预期!T11,$V$5:$V$304,1))*节奏预期!H11,0)</f>
        <v>0</v>
      </c>
      <c r="BI11" s="76">
        <f>IFERROR(INDEX(AA$5:AA$304,MATCH(节奏预期!U11,$V$5:$V$304,1))*节奏预期!I11,0)</f>
        <v>0</v>
      </c>
      <c r="BJ11" s="76">
        <f>IFERROR(INDEX(AB$5:AB$304,MATCH(节奏预期!V11,$V$5:$V$304,1))*节奏预期!J11,0)</f>
        <v>0</v>
      </c>
      <c r="BK11" s="77">
        <f t="shared" si="15"/>
        <v>15000</v>
      </c>
      <c r="BL11" s="76">
        <f>IF(节奏预期!Q11=0,0,节奏预期!Q11*装备强化!D$8+装备强化!D$4)</f>
        <v>0</v>
      </c>
      <c r="BM11" s="76">
        <f>IF(节奏预期!R11=0,0,节奏预期!R11*装备强化!E$8+装备强化!E$4)</f>
        <v>60</v>
      </c>
      <c r="BN11" s="76">
        <f>IF(节奏预期!S11=0,0,节奏预期!S11*装备强化!F$8+装备强化!F$4)</f>
        <v>123.33333333333333</v>
      </c>
      <c r="BO11" s="80">
        <f>IF(节奏预期!T11=0,0,节奏预期!T11*装备强化!G$8+装备强化!G$4)</f>
        <v>0</v>
      </c>
      <c r="BP11" s="80">
        <f>IF(节奏预期!U11=0,0,节奏预期!U11*装备强化!H$8+装备强化!H$4)</f>
        <v>0</v>
      </c>
      <c r="BQ11" s="80">
        <f>IF(节奏预期!V11=0,0,节奏预期!V11*装备强化!I$8+装备强化!I$4)</f>
        <v>0</v>
      </c>
      <c r="BR11" s="11">
        <f>IFERROR(SUMPRODUCT(BL11:BQ11,节奏预期!$E11:$J11)/SUM(节奏预期!$E11:$J11),0)</f>
        <v>102.22222222222221</v>
      </c>
      <c r="BS11" s="10">
        <f>IF(节奏预期!Q11=0,0,节奏预期!Q11*装备强化!D$9+装备强化!D$5)</f>
        <v>0</v>
      </c>
      <c r="BT11" s="76">
        <f>IF(节奏预期!R11=0,0,节奏预期!R11*装备强化!E$9+装备强化!E$5)</f>
        <v>60</v>
      </c>
      <c r="BU11" s="76">
        <f>IF(节奏预期!S11=0,0,节奏预期!S11*装备强化!F$9+装备强化!F$5)</f>
        <v>123.33333333333333</v>
      </c>
      <c r="BV11" s="80">
        <f>IF(节奏预期!T11=0,0,节奏预期!T11*装备强化!G$9+装备强化!G$5)</f>
        <v>0</v>
      </c>
      <c r="BW11" s="76">
        <f>IF(节奏预期!U11=0,0,节奏预期!U11*装备强化!H$9+装备强化!H$5)</f>
        <v>0</v>
      </c>
      <c r="BX11" s="76">
        <f>IF(节奏预期!V11=0,0,节奏预期!V11*装备强化!I$9+装备强化!I$5)</f>
        <v>0</v>
      </c>
      <c r="BY11" s="11">
        <f>IFERROR(SUMPRODUCT(BS11:BX11,节奏预期!$E11:$J11)/SUM(节奏预期!$E11:$J11),0)</f>
        <v>102.22222222222221</v>
      </c>
      <c r="BZ11" s="76"/>
      <c r="CA11" s="76"/>
      <c r="CB11" s="76"/>
      <c r="CC11" s="76"/>
      <c r="CD11" s="76"/>
      <c r="CE11" s="52"/>
      <c r="CH11" s="22">
        <v>8</v>
      </c>
      <c r="CI11" s="76">
        <v>60</v>
      </c>
      <c r="CJ11" s="42"/>
      <c r="CK11" s="42">
        <f>IF(CI11&lt;前期规划!$C$2,0,求节点($AW$6:$AW$41,$BR$6:$BR$41,CI11))</f>
        <v>3.8379277545512402</v>
      </c>
      <c r="CL11" s="42">
        <f>IF(CI11&lt;前期规划!$C$2,0,求节点($AW$6:$AW$41,$BY$6:$BY$41,CI11))</f>
        <v>3.8379277545512402</v>
      </c>
      <c r="CM11" s="42"/>
      <c r="CN11" s="60">
        <f>(CK11-CK10)*INDEX([3]非r将兵属性验证!AQ$7:AQ$166,$CI11,1)+CN10</f>
        <v>14661684.761438221</v>
      </c>
      <c r="CO11" s="60">
        <f>(CL11-CL10)*INDEX([3]非r将兵属性验证!AR$7:AR$166,$CI11,1)+CO10</f>
        <v>14661684.761438221</v>
      </c>
      <c r="CP11" s="42">
        <f t="shared" si="9"/>
        <v>29323369.522876441</v>
      </c>
      <c r="CT11" s="76">
        <v>60</v>
      </c>
      <c r="CU11" s="42">
        <f>IF(CT11&lt;前期规划!$C$2,0,求节点($AW$6:$AW$41,$BK$6:$BK$41,CT11))</f>
        <v>145.43726227773121</v>
      </c>
      <c r="CV11" s="55">
        <f t="shared" si="10"/>
        <v>1454.372622777312</v>
      </c>
      <c r="CW11" s="42">
        <f>IF(CT11&lt;前期规划!$C$2,0,求节点($AW$6:$AW$41,$BD$6:$BD$41,CT11))</f>
        <v>1454372.6227773121</v>
      </c>
      <c r="CX11" s="76">
        <f>(CW11-CW10)*INDEX('[1]功能-付费相关'!$AQ$6:$AQ$165,$CT11,1)+CX10</f>
        <v>1817.9657784716401</v>
      </c>
      <c r="CZ11" s="76">
        <v>60</v>
      </c>
      <c r="DA11" s="76">
        <f t="shared" si="11"/>
        <v>1454.372622777312</v>
      </c>
      <c r="DB11" s="76">
        <f t="shared" si="12"/>
        <v>1817.9657784716401</v>
      </c>
      <c r="DC11" s="55">
        <f t="shared" si="13"/>
        <v>3272.3384012489523</v>
      </c>
    </row>
    <row r="12" spans="2:107" ht="11.25" customHeight="1" x14ac:dyDescent="0.15">
      <c r="B12" s="182"/>
      <c r="C12" s="76" t="s">
        <v>273</v>
      </c>
      <c r="D12" s="76">
        <f>D5+D9*D$15</f>
        <v>30</v>
      </c>
      <c r="E12" s="76">
        <f t="shared" ref="E12:I12" si="18">E5+E9*E$15</f>
        <v>60</v>
      </c>
      <c r="F12" s="76">
        <f t="shared" si="18"/>
        <v>200</v>
      </c>
      <c r="G12" s="80">
        <f t="shared" ref="G12" si="19">G5+G9*G$15</f>
        <v>200</v>
      </c>
      <c r="H12" s="76">
        <f t="shared" si="18"/>
        <v>300</v>
      </c>
      <c r="I12" s="76">
        <f t="shared" si="18"/>
        <v>300</v>
      </c>
      <c r="M12" s="76">
        <v>8</v>
      </c>
      <c r="N12" s="164">
        <v>1</v>
      </c>
      <c r="O12" s="76">
        <f t="shared" si="6"/>
        <v>2</v>
      </c>
      <c r="P12" s="76">
        <f t="shared" si="7"/>
        <v>8</v>
      </c>
      <c r="Q12" s="76">
        <f t="shared" si="0"/>
        <v>20</v>
      </c>
      <c r="R12" s="80">
        <f t="shared" si="0"/>
        <v>20</v>
      </c>
      <c r="S12" s="76">
        <f t="shared" si="0"/>
        <v>40</v>
      </c>
      <c r="T12" s="76">
        <f t="shared" si="0"/>
        <v>40</v>
      </c>
      <c r="V12" s="76">
        <v>8</v>
      </c>
      <c r="W12" s="76">
        <f>SUM(O$5:O12)</f>
        <v>16</v>
      </c>
      <c r="X12" s="76">
        <f>SUM(P$5:P12)</f>
        <v>64</v>
      </c>
      <c r="Y12" s="76">
        <f>SUM(Q$5:Q12)</f>
        <v>160</v>
      </c>
      <c r="Z12" s="80">
        <f>SUM(R$5:R12)</f>
        <v>160</v>
      </c>
      <c r="AA12" s="76">
        <f>SUM(S$5:S12)</f>
        <v>320</v>
      </c>
      <c r="AB12" s="76">
        <f>SUM(T$5:T12)</f>
        <v>320</v>
      </c>
      <c r="AD12" s="76">
        <v>8</v>
      </c>
      <c r="AE12" s="76">
        <f t="shared" si="1"/>
        <v>20000</v>
      </c>
      <c r="AF12" s="76">
        <f t="shared" si="2"/>
        <v>80000</v>
      </c>
      <c r="AG12" s="76">
        <f t="shared" si="3"/>
        <v>200000</v>
      </c>
      <c r="AH12" s="80">
        <f t="shared" si="3"/>
        <v>200000</v>
      </c>
      <c r="AI12" s="76">
        <f t="shared" si="4"/>
        <v>400000</v>
      </c>
      <c r="AJ12" s="76">
        <f t="shared" si="5"/>
        <v>400000</v>
      </c>
      <c r="AL12" s="76">
        <v>8</v>
      </c>
      <c r="AM12" s="76">
        <f>SUM(AE$5:AE12)</f>
        <v>160000</v>
      </c>
      <c r="AN12" s="76">
        <f>SUM(AF$5:AF12)</f>
        <v>640000</v>
      </c>
      <c r="AO12" s="76">
        <f>SUM(AG$5:AG12)</f>
        <v>1600000</v>
      </c>
      <c r="AP12" s="80">
        <f>SUM(AH$5:AH12)</f>
        <v>1600000</v>
      </c>
      <c r="AQ12" s="76">
        <f>SUM(AI$5:AI12)</f>
        <v>3200000</v>
      </c>
      <c r="AR12" s="76">
        <f>SUM(AJ$5:AJ12)</f>
        <v>3200000</v>
      </c>
      <c r="AU12" s="22">
        <v>10</v>
      </c>
      <c r="AV12" s="77">
        <f>节奏预期!B12</f>
        <v>210</v>
      </c>
      <c r="AW12" s="102">
        <f>节奏预期!D12</f>
        <v>77.205261233275195</v>
      </c>
      <c r="AX12" s="76">
        <f>IFERROR(INDEX(AM$5:AM$304,MATCH(节奏预期!Q12,$AL$5:$AL$304,1))*节奏预期!E12,0)</f>
        <v>0</v>
      </c>
      <c r="AY12" s="76">
        <f>IFERROR(INDEX(AN$5:AN$304,MATCH(节奏预期!R12,$AL$5:$AL$304,1))*节奏预期!F12,0)</f>
        <v>0</v>
      </c>
      <c r="AZ12" s="76">
        <f>IFERROR(INDEX(AO$5:AO$304,MATCH(节奏预期!S12,$AL$5:$AL$304,1))*节奏预期!G12,0)</f>
        <v>216000000</v>
      </c>
      <c r="BA12" s="80">
        <f>IFERROR(INDEX(AP$5:AP$304,MATCH(节奏预期!T12,$AL$5:$AL$304,1))*节奏预期!H12,0)</f>
        <v>0</v>
      </c>
      <c r="BB12" s="76">
        <f>IFERROR(INDEX(AQ$5:AQ$304,MATCH(节奏预期!U12,$AL$5:$AL$304,1))*节奏预期!I12,0)</f>
        <v>0</v>
      </c>
      <c r="BC12" s="76">
        <f>IFERROR(INDEX(AR$5:AR$304,MATCH(节奏预期!V12,$AL$5:$AL$304,1))*节奏预期!J12,0)</f>
        <v>0</v>
      </c>
      <c r="BD12" s="77">
        <f t="shared" si="14"/>
        <v>216000000</v>
      </c>
      <c r="BE12" s="76">
        <f>IFERROR(INDEX(W$5:W$304,MATCH(节奏预期!Q12,$V$5:$V$304,1))*节奏预期!E12,0)</f>
        <v>0</v>
      </c>
      <c r="BF12" s="76">
        <f>IFERROR(INDEX(X$5:X$304,MATCH(节奏预期!R12,$V$5:$V$304,1))*节奏预期!F12,0)</f>
        <v>0</v>
      </c>
      <c r="BG12" s="76">
        <f>IFERROR(INDEX(Y$5:Y$304,MATCH(节奏预期!S12,$V$5:$V$304,1))*节奏预期!G12,0)</f>
        <v>21600</v>
      </c>
      <c r="BH12" s="80">
        <f>IFERROR(INDEX(Z$5:Z$304,MATCH(节奏预期!T12,$V$5:$V$304,1))*节奏预期!H12,0)</f>
        <v>0</v>
      </c>
      <c r="BI12" s="76">
        <f>IFERROR(INDEX(AA$5:AA$304,MATCH(节奏预期!U12,$V$5:$V$304,1))*节奏预期!I12,0)</f>
        <v>0</v>
      </c>
      <c r="BJ12" s="76">
        <f>IFERROR(INDEX(AB$5:AB$304,MATCH(节奏预期!V12,$V$5:$V$304,1))*节奏预期!J12,0)</f>
        <v>0</v>
      </c>
      <c r="BK12" s="77">
        <f t="shared" si="15"/>
        <v>21600</v>
      </c>
      <c r="BL12" s="76">
        <f>IF(节奏预期!Q12=0,0,节奏预期!Q12*装备强化!D$8+装备强化!D$4)</f>
        <v>0</v>
      </c>
      <c r="BM12" s="76">
        <f>IF(节奏预期!R12=0,0,节奏预期!R12*装备强化!E$8+装备强化!E$4)</f>
        <v>0</v>
      </c>
      <c r="BN12" s="76">
        <f>IF(节奏预期!S12=0,0,节奏预期!S12*装备强化!F$8+装备强化!F$4)</f>
        <v>128.33333333333331</v>
      </c>
      <c r="BO12" s="80">
        <f>IF(节奏预期!T12=0,0,节奏预期!T12*装备强化!G$8+装备强化!G$4)</f>
        <v>0</v>
      </c>
      <c r="BP12" s="80">
        <f>IF(节奏预期!U12=0,0,节奏预期!U12*装备强化!H$8+装备强化!H$4)</f>
        <v>0</v>
      </c>
      <c r="BQ12" s="80">
        <f>IF(节奏预期!V12=0,0,节奏预期!V12*装备强化!I$8+装备强化!I$4)</f>
        <v>0</v>
      </c>
      <c r="BR12" s="11">
        <f>IFERROR(SUMPRODUCT(BL12:BQ12,节奏预期!$E12:$J12)/SUM(节奏预期!$E12:$J12),0)</f>
        <v>128.33333333333331</v>
      </c>
      <c r="BS12" s="10">
        <f>IF(节奏预期!Q12=0,0,节奏预期!Q12*装备强化!D$9+装备强化!D$5)</f>
        <v>0</v>
      </c>
      <c r="BT12" s="76">
        <f>IF(节奏预期!R12=0,0,节奏预期!R12*装备强化!E$9+装备强化!E$5)</f>
        <v>0</v>
      </c>
      <c r="BU12" s="76">
        <f>IF(节奏预期!S12=0,0,节奏预期!S12*装备强化!F$9+装备强化!F$5)</f>
        <v>128.33333333333331</v>
      </c>
      <c r="BV12" s="80">
        <f>IF(节奏预期!T12=0,0,节奏预期!T12*装备强化!G$9+装备强化!G$5)</f>
        <v>0</v>
      </c>
      <c r="BW12" s="76">
        <f>IF(节奏预期!U12=0,0,节奏预期!U12*装备强化!H$9+装备强化!H$5)</f>
        <v>0</v>
      </c>
      <c r="BX12" s="76">
        <f>IF(节奏预期!V12=0,0,节奏预期!V12*装备强化!I$9+装备强化!I$5)</f>
        <v>0</v>
      </c>
      <c r="BY12" s="11">
        <f>IFERROR(SUMPRODUCT(BS12:BX12,节奏预期!$E12:$J12)/SUM(节奏预期!$E12:$J12),0)</f>
        <v>128.33333333333331</v>
      </c>
      <c r="BZ12" s="76"/>
      <c r="CA12" s="76"/>
      <c r="CB12" s="76"/>
      <c r="CC12" s="76"/>
      <c r="CD12" s="76"/>
      <c r="CE12" s="52"/>
      <c r="CH12" s="22">
        <v>9</v>
      </c>
      <c r="CI12" s="76">
        <v>70</v>
      </c>
      <c r="CJ12" s="42"/>
      <c r="CK12" s="42">
        <f>IF(CI12&lt;前期规划!$C$2,0,求节点($AW$6:$AW$41,$BR$6:$BR$41,CI12))</f>
        <v>54.056359626717921</v>
      </c>
      <c r="CL12" s="42">
        <f>IF(CI12&lt;前期规划!$C$2,0,求节点($AW$6:$AW$41,$BY$6:$BY$41,CI12))</f>
        <v>54.056359626717921</v>
      </c>
      <c r="CM12" s="42"/>
      <c r="CN12" s="60">
        <f>(CK12-CK11)*INDEX([3]非r将兵属性验证!AQ$7:AQ$166,$CI12,1)+CN11</f>
        <v>544681347.81851625</v>
      </c>
      <c r="CO12" s="60">
        <f>(CL12-CL11)*INDEX([3]非r将兵属性验证!AR$7:AR$166,$CI12,1)+CO11</f>
        <v>544681347.81851625</v>
      </c>
      <c r="CP12" s="42">
        <f t="shared" si="9"/>
        <v>1089362695.6370325</v>
      </c>
      <c r="CT12" s="76">
        <v>70</v>
      </c>
      <c r="CU12" s="42">
        <f>IF(CT12&lt;前期规划!$C$2,0,求节点($AW$6:$AW$41,$BK$6:$BK$41,CT12))</f>
        <v>5251.9997932897932</v>
      </c>
      <c r="CV12" s="55">
        <f t="shared" si="10"/>
        <v>52519.997932897932</v>
      </c>
      <c r="CW12" s="42">
        <f>IF(CT12&lt;前期规划!$C$2,0,求节点($AW$6:$AW$41,$BD$6:$BD$41,CT12))</f>
        <v>52519997.932897925</v>
      </c>
      <c r="CX12" s="76">
        <f>(CW12-CW11)*INDEX('[1]功能-付费相关'!$AQ$6:$AQ$165,$CT12,1)+CX11</f>
        <v>59847.085449063241</v>
      </c>
      <c r="CZ12" s="76">
        <v>70</v>
      </c>
      <c r="DA12" s="76">
        <f t="shared" si="11"/>
        <v>52519.997932897932</v>
      </c>
      <c r="DB12" s="76">
        <f t="shared" si="12"/>
        <v>59847.085449063241</v>
      </c>
      <c r="DC12" s="55">
        <f t="shared" si="13"/>
        <v>112367.08338196117</v>
      </c>
    </row>
    <row r="13" spans="2:107" ht="11.25" customHeight="1" x14ac:dyDescent="0.15">
      <c r="B13" s="182"/>
      <c r="C13" s="76"/>
      <c r="D13" s="57"/>
      <c r="E13" s="57"/>
      <c r="F13" s="57"/>
      <c r="G13" s="57"/>
      <c r="H13" s="57"/>
      <c r="I13" s="57"/>
      <c r="M13" s="76">
        <v>9</v>
      </c>
      <c r="N13" s="164">
        <v>1</v>
      </c>
      <c r="O13" s="76">
        <f t="shared" si="6"/>
        <v>2</v>
      </c>
      <c r="P13" s="76">
        <f t="shared" si="7"/>
        <v>8</v>
      </c>
      <c r="Q13" s="76">
        <f t="shared" si="0"/>
        <v>20</v>
      </c>
      <c r="R13" s="80">
        <f t="shared" si="0"/>
        <v>20</v>
      </c>
      <c r="S13" s="76">
        <f t="shared" si="0"/>
        <v>40</v>
      </c>
      <c r="T13" s="76">
        <f t="shared" si="0"/>
        <v>40</v>
      </c>
      <c r="V13" s="76">
        <v>9</v>
      </c>
      <c r="W13" s="76">
        <f>SUM(O$5:O13)</f>
        <v>18</v>
      </c>
      <c r="X13" s="76">
        <f>SUM(P$5:P13)</f>
        <v>72</v>
      </c>
      <c r="Y13" s="76">
        <f>SUM(Q$5:Q13)</f>
        <v>180</v>
      </c>
      <c r="Z13" s="80">
        <f>SUM(R$5:R13)</f>
        <v>180</v>
      </c>
      <c r="AA13" s="76">
        <f>SUM(S$5:S13)</f>
        <v>360</v>
      </c>
      <c r="AB13" s="76">
        <f>SUM(T$5:T13)</f>
        <v>360</v>
      </c>
      <c r="AD13" s="76">
        <v>9</v>
      </c>
      <c r="AE13" s="76">
        <f t="shared" si="1"/>
        <v>20000</v>
      </c>
      <c r="AF13" s="76">
        <f t="shared" si="2"/>
        <v>80000</v>
      </c>
      <c r="AG13" s="76">
        <f t="shared" si="3"/>
        <v>200000</v>
      </c>
      <c r="AH13" s="80">
        <f t="shared" si="3"/>
        <v>200000</v>
      </c>
      <c r="AI13" s="76">
        <f t="shared" si="4"/>
        <v>400000</v>
      </c>
      <c r="AJ13" s="76">
        <f t="shared" si="5"/>
        <v>400000</v>
      </c>
      <c r="AL13" s="76">
        <v>9</v>
      </c>
      <c r="AM13" s="76">
        <f>SUM(AE$5:AE13)</f>
        <v>180000</v>
      </c>
      <c r="AN13" s="76">
        <f>SUM(AF$5:AF13)</f>
        <v>720000</v>
      </c>
      <c r="AO13" s="76">
        <f>SUM(AG$5:AG13)</f>
        <v>1800000</v>
      </c>
      <c r="AP13" s="80">
        <f>SUM(AH$5:AH13)</f>
        <v>1800000</v>
      </c>
      <c r="AQ13" s="76">
        <f>SUM(AI$5:AI13)</f>
        <v>3600000</v>
      </c>
      <c r="AR13" s="76">
        <f>SUM(AJ$5:AJ13)</f>
        <v>3600000</v>
      </c>
      <c r="AU13" s="22">
        <v>11</v>
      </c>
      <c r="AV13" s="77">
        <f>节奏预期!B13</f>
        <v>240</v>
      </c>
      <c r="AW13" s="102">
        <f>节奏预期!D13</f>
        <v>79.125035575805882</v>
      </c>
      <c r="AX13" s="76">
        <f>IFERROR(INDEX(AM$5:AM$304,MATCH(节奏预期!Q13,$AL$5:$AL$304,1))*节奏预期!E13,0)</f>
        <v>0</v>
      </c>
      <c r="AY13" s="76">
        <f>IFERROR(INDEX(AN$5:AN$304,MATCH(节奏预期!R13,$AL$5:$AL$304,1))*节奏预期!F13,0)</f>
        <v>0</v>
      </c>
      <c r="AZ13" s="76">
        <f>IFERROR(INDEX(AO$5:AO$304,MATCH(节奏预期!S13,$AL$5:$AL$304,1))*节奏预期!G13,0)</f>
        <v>156000000</v>
      </c>
      <c r="BA13" s="80">
        <f>IFERROR(INDEX(AP$5:AP$304,MATCH(节奏预期!T13,$AL$5:$AL$304,1))*节奏预期!H13,0)</f>
        <v>78000000</v>
      </c>
      <c r="BB13" s="76">
        <f>IFERROR(INDEX(AQ$5:AQ$304,MATCH(节奏预期!U13,$AL$5:$AL$304,1))*节奏预期!I13,0)</f>
        <v>0</v>
      </c>
      <c r="BC13" s="76">
        <f>IFERROR(INDEX(AR$5:AR$304,MATCH(节奏预期!V13,$AL$5:$AL$304,1))*节奏预期!J13,0)</f>
        <v>0</v>
      </c>
      <c r="BD13" s="77">
        <f t="shared" si="14"/>
        <v>234000000</v>
      </c>
      <c r="BE13" s="76">
        <f>IFERROR(INDEX(W$5:W$304,MATCH(节奏预期!Q13,$V$5:$V$304,1))*节奏预期!E13,0)</f>
        <v>0</v>
      </c>
      <c r="BF13" s="76">
        <f>IFERROR(INDEX(X$5:X$304,MATCH(节奏预期!R13,$V$5:$V$304,1))*节奏预期!F13,0)</f>
        <v>0</v>
      </c>
      <c r="BG13" s="76">
        <f>IFERROR(INDEX(Y$5:Y$304,MATCH(节奏预期!S13,$V$5:$V$304,1))*节奏预期!G13,0)</f>
        <v>15600</v>
      </c>
      <c r="BH13" s="80">
        <f>IFERROR(INDEX(Z$5:Z$304,MATCH(节奏预期!T13,$V$5:$V$304,1))*节奏预期!H13,0)</f>
        <v>7800</v>
      </c>
      <c r="BI13" s="76">
        <f>IFERROR(INDEX(AA$5:AA$304,MATCH(节奏预期!U13,$V$5:$V$304,1))*节奏预期!I13,0)</f>
        <v>0</v>
      </c>
      <c r="BJ13" s="76">
        <f>IFERROR(INDEX(AB$5:AB$304,MATCH(节奏预期!V13,$V$5:$V$304,1))*节奏预期!J13,0)</f>
        <v>0</v>
      </c>
      <c r="BK13" s="77">
        <f t="shared" si="15"/>
        <v>23400</v>
      </c>
      <c r="BL13" s="76">
        <f>IF(节奏预期!Q13=0,0,节奏预期!Q13*装备强化!D$8+装备强化!D$4)</f>
        <v>0</v>
      </c>
      <c r="BM13" s="76">
        <f>IF(节奏预期!R13=0,0,节奏预期!R13*装备强化!E$8+装备强化!E$4)</f>
        <v>0</v>
      </c>
      <c r="BN13" s="76">
        <f>IF(节奏预期!S13=0,0,节奏预期!S13*装备强化!F$8+装备强化!F$4)</f>
        <v>133.33333333333331</v>
      </c>
      <c r="BO13" s="80">
        <f>IF(节奏预期!T13=0,0,节奏预期!T13*装备强化!G$8+装备强化!G$4)</f>
        <v>133.33333333333331</v>
      </c>
      <c r="BP13" s="80">
        <f>IF(节奏预期!U13=0,0,节奏预期!U13*装备强化!H$8+装备强化!H$4)</f>
        <v>0</v>
      </c>
      <c r="BQ13" s="80">
        <f>IF(节奏预期!V13=0,0,节奏预期!V13*装备强化!I$8+装备强化!I$4)</f>
        <v>0</v>
      </c>
      <c r="BR13" s="11">
        <f>IFERROR(SUMPRODUCT(BL13:BQ13,节奏预期!$E13:$J13)/SUM(节奏预期!$E13:$J13),0)</f>
        <v>133.33333333333331</v>
      </c>
      <c r="BS13" s="10">
        <f>IF(节奏预期!Q13=0,0,节奏预期!Q13*装备强化!D$9+装备强化!D$5)</f>
        <v>0</v>
      </c>
      <c r="BT13" s="76">
        <f>IF(节奏预期!R13=0,0,节奏预期!R13*装备强化!E$9+装备强化!E$5)</f>
        <v>0</v>
      </c>
      <c r="BU13" s="76">
        <f>IF(节奏预期!S13=0,0,节奏预期!S13*装备强化!F$9+装备强化!F$5)</f>
        <v>133.33333333333331</v>
      </c>
      <c r="BV13" s="80">
        <f>IF(节奏预期!T13=0,0,节奏预期!T13*装备强化!G$9+装备强化!G$5)</f>
        <v>133.33333333333331</v>
      </c>
      <c r="BW13" s="76">
        <f>IF(节奏预期!U13=0,0,节奏预期!U13*装备强化!H$9+装备强化!H$5)</f>
        <v>0</v>
      </c>
      <c r="BX13" s="76">
        <f>IF(节奏预期!V13=0,0,节奏预期!V13*装备强化!I$9+装备强化!I$5)</f>
        <v>0</v>
      </c>
      <c r="BY13" s="11">
        <f>IFERROR(SUMPRODUCT(BS13:BX13,节奏预期!$E13:$J13)/SUM(节奏预期!$E13:$J13),0)</f>
        <v>133.33333333333331</v>
      </c>
      <c r="BZ13" s="76"/>
      <c r="CA13" s="76"/>
      <c r="CB13" s="76"/>
      <c r="CC13" s="76"/>
      <c r="CD13" s="76"/>
      <c r="CE13" s="52"/>
      <c r="CH13" s="22">
        <v>10</v>
      </c>
      <c r="CI13" s="76">
        <v>80</v>
      </c>
      <c r="CJ13" s="42"/>
      <c r="CK13" s="42">
        <f>IF(CI13&lt;前期规划!$C$2,0,求节点($AW$6:$AW$41,$BR$6:$BR$41,CI13))</f>
        <v>135.91994205749424</v>
      </c>
      <c r="CL13" s="42">
        <f>IF(CI13&lt;前期规划!$C$2,0,求节点($AW$6:$AW$41,$BY$6:$BY$41,CI13))</f>
        <v>135.91994205749424</v>
      </c>
      <c r="CM13" s="42"/>
      <c r="CN13" s="60">
        <f>(CK13-CK12)*INDEX([3]非r将兵属性验证!AQ$7:AQ$166,$CI13,1)+CN12</f>
        <v>2783043720.9733043</v>
      </c>
      <c r="CO13" s="60">
        <f>(CL13-CL12)*INDEX([3]非r将兵属性验证!AR$7:AR$166,$CI13,1)+CO12</f>
        <v>2783043720.9733043</v>
      </c>
      <c r="CP13" s="42">
        <f t="shared" si="9"/>
        <v>5566087441.9466085</v>
      </c>
      <c r="CT13" s="76">
        <v>80</v>
      </c>
      <c r="CU13" s="42">
        <f>IF(CT13&lt;前期规划!$C$2,0,求节点($AW$6:$AW$41,$BK$6:$BK$41,CT13))</f>
        <v>24796.768711046901</v>
      </c>
      <c r="CV13" s="55">
        <f t="shared" si="10"/>
        <v>247967.68711046901</v>
      </c>
      <c r="CW13" s="42">
        <f>IF(CT13&lt;前期规划!$C$2,0,求节点($AW$6:$AW$41,$BD$6:$BD$41,CT13))</f>
        <v>247967687.11046901</v>
      </c>
      <c r="CX13" s="76">
        <f>(CW13-CW12)*INDEX('[1]功能-付费相关'!$AQ$6:$AQ$165,$CT13,1)+CX12</f>
        <v>263438.42834236647</v>
      </c>
      <c r="CZ13" s="76">
        <v>80</v>
      </c>
      <c r="DA13" s="76">
        <f t="shared" si="11"/>
        <v>247967.68711046901</v>
      </c>
      <c r="DB13" s="76">
        <f t="shared" si="12"/>
        <v>263438.42834236647</v>
      </c>
      <c r="DC13" s="55">
        <f t="shared" si="13"/>
        <v>511406.11545283545</v>
      </c>
    </row>
    <row r="14" spans="2:107" ht="11.25" customHeight="1" x14ac:dyDescent="0.15">
      <c r="B14" s="76"/>
      <c r="C14" s="76" t="s">
        <v>268</v>
      </c>
      <c r="D14" s="76">
        <f>INDEX(前期规划!$D$48:$D$53,MATCH(D3,前期规划!$B$48:$B$53,0))</f>
        <v>2</v>
      </c>
      <c r="E14" s="76">
        <f>INDEX(前期规划!$D$48:$D$53,MATCH(E3,前期规划!$B$48:$B$53,0))</f>
        <v>10</v>
      </c>
      <c r="F14" s="76">
        <f>INDEX(前期规划!$D$48:$D$53,MATCH(F3,前期规划!$B$48:$B$53,0))</f>
        <v>40</v>
      </c>
      <c r="G14" s="80">
        <f>INDEX(前期规划!$D$48:$D$53,MATCH(G3,前期规划!$B$48:$B$53,0))</f>
        <v>40</v>
      </c>
      <c r="H14" s="76">
        <f>INDEX(前期规划!$D$48:$D$53,MATCH(H3,前期规划!$B$48:$B$53,0))</f>
        <v>160</v>
      </c>
      <c r="I14" s="76">
        <f>INDEX(前期规划!$D$48:$D$53,MATCH(I3,前期规划!$B$48:$B$53,0))</f>
        <v>160</v>
      </c>
      <c r="M14" s="76">
        <v>10</v>
      </c>
      <c r="N14" s="164">
        <v>1</v>
      </c>
      <c r="O14" s="76">
        <f t="shared" si="6"/>
        <v>2</v>
      </c>
      <c r="P14" s="76">
        <f t="shared" si="7"/>
        <v>8</v>
      </c>
      <c r="Q14" s="76">
        <f t="shared" si="0"/>
        <v>20</v>
      </c>
      <c r="R14" s="80">
        <f t="shared" si="0"/>
        <v>20</v>
      </c>
      <c r="S14" s="76">
        <f t="shared" si="0"/>
        <v>40</v>
      </c>
      <c r="T14" s="76">
        <f t="shared" si="0"/>
        <v>40</v>
      </c>
      <c r="V14" s="76">
        <v>10</v>
      </c>
      <c r="W14" s="76">
        <f>SUM(O$5:O14)</f>
        <v>20</v>
      </c>
      <c r="X14" s="76">
        <f>SUM(P$5:P14)</f>
        <v>80</v>
      </c>
      <c r="Y14" s="76">
        <f>SUM(Q$5:Q14)</f>
        <v>200</v>
      </c>
      <c r="Z14" s="80">
        <f>SUM(R$5:R14)</f>
        <v>200</v>
      </c>
      <c r="AA14" s="76">
        <f>SUM(S$5:S14)</f>
        <v>400</v>
      </c>
      <c r="AB14" s="76">
        <f>SUM(T$5:T14)</f>
        <v>400</v>
      </c>
      <c r="AD14" s="76">
        <v>10</v>
      </c>
      <c r="AE14" s="76">
        <f t="shared" si="1"/>
        <v>20000</v>
      </c>
      <c r="AF14" s="76">
        <f t="shared" si="2"/>
        <v>80000</v>
      </c>
      <c r="AG14" s="76">
        <f t="shared" si="3"/>
        <v>200000</v>
      </c>
      <c r="AH14" s="80">
        <f t="shared" si="3"/>
        <v>200000</v>
      </c>
      <c r="AI14" s="76">
        <f t="shared" si="4"/>
        <v>400000</v>
      </c>
      <c r="AJ14" s="76">
        <f t="shared" si="5"/>
        <v>400000</v>
      </c>
      <c r="AL14" s="76">
        <v>10</v>
      </c>
      <c r="AM14" s="76">
        <f>SUM(AE$5:AE14)</f>
        <v>200000</v>
      </c>
      <c r="AN14" s="76">
        <f>SUM(AF$5:AF14)</f>
        <v>800000</v>
      </c>
      <c r="AO14" s="76">
        <f>SUM(AG$5:AG14)</f>
        <v>2000000</v>
      </c>
      <c r="AP14" s="80">
        <f>SUM(AH$5:AH14)</f>
        <v>2000000</v>
      </c>
      <c r="AQ14" s="76">
        <f>SUM(AI$5:AI14)</f>
        <v>4000000</v>
      </c>
      <c r="AR14" s="76">
        <f>SUM(AJ$5:AJ14)</f>
        <v>4000000</v>
      </c>
      <c r="AU14" s="22">
        <v>12</v>
      </c>
      <c r="AV14" s="77">
        <f>节奏预期!B14</f>
        <v>270</v>
      </c>
      <c r="AW14" s="102">
        <f>节奏预期!D14</f>
        <v>80.816370674194118</v>
      </c>
      <c r="AX14" s="76">
        <f>IFERROR(INDEX(AM$5:AM$304,MATCH(节奏预期!Q14,$AL$5:$AL$304,1))*节奏预期!E14,0)</f>
        <v>0</v>
      </c>
      <c r="AY14" s="76">
        <f>IFERROR(INDEX(AN$5:AN$304,MATCH(节奏预期!R14,$AL$5:$AL$304,1))*节奏预期!F14,0)</f>
        <v>0</v>
      </c>
      <c r="AZ14" s="76">
        <f>IFERROR(INDEX(AO$5:AO$304,MATCH(节奏预期!S14,$AL$5:$AL$304,1))*节奏预期!G14,0)</f>
        <v>87000000</v>
      </c>
      <c r="BA14" s="80">
        <f>IFERROR(INDEX(AP$5:AP$304,MATCH(节奏预期!T14,$AL$5:$AL$304,1))*节奏预期!H14,0)</f>
        <v>174000000</v>
      </c>
      <c r="BB14" s="76">
        <f>IFERROR(INDEX(AQ$5:AQ$304,MATCH(节奏预期!U14,$AL$5:$AL$304,1))*节奏预期!I14,0)</f>
        <v>0</v>
      </c>
      <c r="BC14" s="76">
        <f>IFERROR(INDEX(AR$5:AR$304,MATCH(节奏预期!V14,$AL$5:$AL$304,1))*节奏预期!J14,0)</f>
        <v>0</v>
      </c>
      <c r="BD14" s="77">
        <f t="shared" si="14"/>
        <v>261000000</v>
      </c>
      <c r="BE14" s="76">
        <f>IFERROR(INDEX(W$5:W$304,MATCH(节奏预期!Q14,$V$5:$V$304,1))*节奏预期!E14,0)</f>
        <v>0</v>
      </c>
      <c r="BF14" s="76">
        <f>IFERROR(INDEX(X$5:X$304,MATCH(节奏预期!R14,$V$5:$V$304,1))*节奏预期!F14,0)</f>
        <v>0</v>
      </c>
      <c r="BG14" s="76">
        <f>IFERROR(INDEX(Y$5:Y$304,MATCH(节奏预期!S14,$V$5:$V$304,1))*节奏预期!G14,0)</f>
        <v>8700</v>
      </c>
      <c r="BH14" s="80">
        <f>IFERROR(INDEX(Z$5:Z$304,MATCH(节奏预期!T14,$V$5:$V$304,1))*节奏预期!H14,0)</f>
        <v>17400</v>
      </c>
      <c r="BI14" s="76">
        <f>IFERROR(INDEX(AA$5:AA$304,MATCH(节奏预期!U14,$V$5:$V$304,1))*节奏预期!I14,0)</f>
        <v>0</v>
      </c>
      <c r="BJ14" s="76">
        <f>IFERROR(INDEX(AB$5:AB$304,MATCH(节奏预期!V14,$V$5:$V$304,1))*节奏预期!J14,0)</f>
        <v>0</v>
      </c>
      <c r="BK14" s="77">
        <f t="shared" si="15"/>
        <v>26100</v>
      </c>
      <c r="BL14" s="76">
        <f>IF(节奏预期!Q14=0,0,节奏预期!Q14*装备强化!D$8+装备强化!D$4)</f>
        <v>0</v>
      </c>
      <c r="BM14" s="76">
        <f>IF(节奏预期!R14=0,0,节奏预期!R14*装备强化!E$8+装备强化!E$4)</f>
        <v>0</v>
      </c>
      <c r="BN14" s="76">
        <f>IF(节奏预期!S14=0,0,节奏预期!S14*装备强化!F$8+装备强化!F$4)</f>
        <v>138.33333333333331</v>
      </c>
      <c r="BO14" s="80">
        <f>IF(节奏预期!T14=0,0,节奏预期!T14*装备强化!G$8+装备强化!G$4)</f>
        <v>138.33333333333331</v>
      </c>
      <c r="BP14" s="80">
        <f>IF(节奏预期!U14=0,0,节奏预期!U14*装备强化!H$8+装备强化!H$4)</f>
        <v>0</v>
      </c>
      <c r="BQ14" s="80">
        <f>IF(节奏预期!V14=0,0,节奏预期!V14*装备强化!I$8+装备强化!I$4)</f>
        <v>0</v>
      </c>
      <c r="BR14" s="11">
        <f>IFERROR(SUMPRODUCT(BL14:BQ14,节奏预期!$E14:$J14)/SUM(节奏预期!$E14:$J14),0)</f>
        <v>138.33333333333331</v>
      </c>
      <c r="BS14" s="10">
        <f>IF(节奏预期!Q14=0,0,节奏预期!Q14*装备强化!D$9+装备强化!D$5)</f>
        <v>0</v>
      </c>
      <c r="BT14" s="76">
        <f>IF(节奏预期!R14=0,0,节奏预期!R14*装备强化!E$9+装备强化!E$5)</f>
        <v>0</v>
      </c>
      <c r="BU14" s="76">
        <f>IF(节奏预期!S14=0,0,节奏预期!S14*装备强化!F$9+装备强化!F$5)</f>
        <v>138.33333333333331</v>
      </c>
      <c r="BV14" s="80">
        <f>IF(节奏预期!T14=0,0,节奏预期!T14*装备强化!G$9+装备强化!G$5)</f>
        <v>138.33333333333331</v>
      </c>
      <c r="BW14" s="76">
        <f>IF(节奏预期!U14=0,0,节奏预期!U14*装备强化!H$9+装备强化!H$5)</f>
        <v>0</v>
      </c>
      <c r="BX14" s="76">
        <f>IF(节奏预期!V14=0,0,节奏预期!V14*装备强化!I$9+装备强化!I$5)</f>
        <v>0</v>
      </c>
      <c r="BY14" s="11">
        <f>IFERROR(SUMPRODUCT(BS14:BX14,节奏预期!$E14:$J14)/SUM(节奏预期!$E14:$J14),0)</f>
        <v>138.33333333333331</v>
      </c>
      <c r="BZ14" s="76"/>
      <c r="CA14" s="76"/>
      <c r="CB14" s="76"/>
      <c r="CC14" s="76"/>
      <c r="CD14" s="76"/>
      <c r="CE14" s="52"/>
      <c r="CH14" s="22">
        <v>11</v>
      </c>
      <c r="CI14" s="76">
        <v>90</v>
      </c>
      <c r="CJ14" s="42"/>
      <c r="CK14" s="42">
        <f>IF(CI14&lt;前期规划!$C$2,0,求节点($AW$6:$AW$41,$BR$6:$BR$41,CI14))</f>
        <v>201.20566904760332</v>
      </c>
      <c r="CL14" s="42">
        <f>IF(CI14&lt;前期规划!$C$2,0,求节点($AW$6:$AW$41,$BY$6:$BY$41,CI14))</f>
        <v>201.20566904760332</v>
      </c>
      <c r="CM14" s="42"/>
      <c r="CN14" s="60">
        <f>(CK14-CK13)*INDEX([3]非r将兵属性验证!AQ$7:AQ$166,$CI14,1)+CN13</f>
        <v>6630532627.8613892</v>
      </c>
      <c r="CO14" s="60">
        <f>(CL14-CL13)*INDEX([3]非r将兵属性验证!AR$7:AR$166,$CI14,1)+CO13</f>
        <v>6630532627.8613892</v>
      </c>
      <c r="CP14" s="42">
        <f t="shared" si="9"/>
        <v>13261065255.722778</v>
      </c>
      <c r="CT14" s="76">
        <v>90</v>
      </c>
      <c r="CU14" s="42">
        <f>IF(CT14&lt;前期规划!$C$2,0,求节点($AW$6:$AW$41,$BK$6:$BK$41,CT14))</f>
        <v>56894.597206338301</v>
      </c>
      <c r="CV14" s="55">
        <f t="shared" si="10"/>
        <v>568945.97206338297</v>
      </c>
      <c r="CW14" s="42">
        <f>IF(CT14&lt;前期规划!$C$2,0,求节点($AW$6:$AW$41,$BD$6:$BD$41,CT14))</f>
        <v>568945972.06338298</v>
      </c>
      <c r="CX14" s="76">
        <f>(CW14-CW13)*INDEX('[1]功能-付费相关'!$AQ$6:$AQ$165,$CT14,1)+CX13</f>
        <v>572071.39464324526</v>
      </c>
      <c r="CZ14" s="76">
        <v>90</v>
      </c>
      <c r="DA14" s="76">
        <f t="shared" si="11"/>
        <v>568945.97206338297</v>
      </c>
      <c r="DB14" s="76">
        <f t="shared" si="12"/>
        <v>572071.39464324526</v>
      </c>
      <c r="DC14" s="55">
        <f t="shared" si="13"/>
        <v>1141017.3667066284</v>
      </c>
    </row>
    <row r="15" spans="2:107" ht="11.25" customHeight="1" x14ac:dyDescent="0.15">
      <c r="B15" s="76"/>
      <c r="C15" s="76" t="s">
        <v>271</v>
      </c>
      <c r="D15" s="76">
        <f>INDEX(前期规划!$C$48:$C$53,MATCH(D3,前期规划!$B$48:$B$53,0))</f>
        <v>20</v>
      </c>
      <c r="E15" s="76">
        <f>INDEX(前期规划!$C$48:$C$53,MATCH(E3,前期规划!$B$48:$B$53,0))</f>
        <v>40</v>
      </c>
      <c r="F15" s="76">
        <f>INDEX(前期规划!$C$48:$C$53,MATCH(F3,前期规划!$B$48:$B$53,0))</f>
        <v>80</v>
      </c>
      <c r="G15" s="80">
        <f>INDEX(前期规划!$C$48:$C$53,MATCH(G3,前期规划!$B$48:$B$53,0))</f>
        <v>80</v>
      </c>
      <c r="H15" s="76">
        <f>INDEX(前期规划!$C$48:$C$53,MATCH(H3,前期规划!$B$48:$B$53,0))</f>
        <v>80</v>
      </c>
      <c r="I15" s="76">
        <f>INDEX(前期规划!$C$48:$C$53,MATCH(I3,前期规划!$B$48:$B$53,0))</f>
        <v>80</v>
      </c>
      <c r="M15" s="76">
        <v>11</v>
      </c>
      <c r="N15" s="164">
        <v>1</v>
      </c>
      <c r="O15" s="76">
        <f t="shared" si="6"/>
        <v>2</v>
      </c>
      <c r="P15" s="76">
        <f t="shared" si="7"/>
        <v>8</v>
      </c>
      <c r="Q15" s="76">
        <f t="shared" si="0"/>
        <v>20</v>
      </c>
      <c r="R15" s="80">
        <f t="shared" si="0"/>
        <v>20</v>
      </c>
      <c r="S15" s="76">
        <f t="shared" si="0"/>
        <v>40</v>
      </c>
      <c r="T15" s="76">
        <f t="shared" si="0"/>
        <v>40</v>
      </c>
      <c r="V15" s="76">
        <v>11</v>
      </c>
      <c r="W15" s="76">
        <f>SUM(O$5:O15)</f>
        <v>22</v>
      </c>
      <c r="X15" s="76">
        <f>SUM(P$5:P15)</f>
        <v>88</v>
      </c>
      <c r="Y15" s="76">
        <f>SUM(Q$5:Q15)</f>
        <v>220</v>
      </c>
      <c r="Z15" s="80">
        <f>SUM(R$5:R15)</f>
        <v>220</v>
      </c>
      <c r="AA15" s="76">
        <f>SUM(S$5:S15)</f>
        <v>440</v>
      </c>
      <c r="AB15" s="76">
        <f>SUM(T$5:T15)</f>
        <v>440</v>
      </c>
      <c r="AD15" s="76">
        <v>11</v>
      </c>
      <c r="AE15" s="76">
        <f t="shared" si="1"/>
        <v>20000</v>
      </c>
      <c r="AF15" s="76">
        <f t="shared" si="2"/>
        <v>80000</v>
      </c>
      <c r="AG15" s="76">
        <f t="shared" si="3"/>
        <v>200000</v>
      </c>
      <c r="AH15" s="80">
        <f t="shared" si="3"/>
        <v>200000</v>
      </c>
      <c r="AI15" s="76">
        <f t="shared" si="4"/>
        <v>400000</v>
      </c>
      <c r="AJ15" s="76">
        <f t="shared" si="5"/>
        <v>400000</v>
      </c>
      <c r="AL15" s="76">
        <v>11</v>
      </c>
      <c r="AM15" s="76">
        <f>SUM(AE$5:AE15)</f>
        <v>220000</v>
      </c>
      <c r="AN15" s="76">
        <f>SUM(AF$5:AF15)</f>
        <v>880000</v>
      </c>
      <c r="AO15" s="76">
        <f>SUM(AG$5:AG15)</f>
        <v>2200000</v>
      </c>
      <c r="AP15" s="80">
        <f>SUM(AH$5:AH15)</f>
        <v>2200000</v>
      </c>
      <c r="AQ15" s="76">
        <f>SUM(AI$5:AI15)</f>
        <v>4400000</v>
      </c>
      <c r="AR15" s="76">
        <f>SUM(AJ$5:AJ15)</f>
        <v>4400000</v>
      </c>
      <c r="AU15" s="22">
        <v>13</v>
      </c>
      <c r="AV15" s="77">
        <f>节奏预期!B15</f>
        <v>300</v>
      </c>
      <c r="AW15" s="102">
        <f>节奏预期!D15</f>
        <v>82.328492296001457</v>
      </c>
      <c r="AX15" s="76">
        <f>IFERROR(INDEX(AM$5:AM$304,MATCH(节奏预期!Q15,$AL$5:$AL$304,1))*节奏预期!E15,0)</f>
        <v>0</v>
      </c>
      <c r="AY15" s="76">
        <f>IFERROR(INDEX(AN$5:AN$304,MATCH(节奏预期!R15,$AL$5:$AL$304,1))*节奏预期!F15,0)</f>
        <v>0</v>
      </c>
      <c r="AZ15" s="76">
        <f>IFERROR(INDEX(AO$5:AO$304,MATCH(节奏预期!S15,$AL$5:$AL$304,1))*节奏预期!G15,0)</f>
        <v>0</v>
      </c>
      <c r="BA15" s="80">
        <f>IFERROR(INDEX(AP$5:AP$304,MATCH(节奏预期!T15,$AL$5:$AL$304,1))*节奏预期!H15,0)</f>
        <v>279000000</v>
      </c>
      <c r="BB15" s="76">
        <f>IFERROR(INDEX(AQ$5:AQ$304,MATCH(节奏预期!U15,$AL$5:$AL$304,1))*节奏预期!I15,0)</f>
        <v>0</v>
      </c>
      <c r="BC15" s="76">
        <f>IFERROR(INDEX(AR$5:AR$304,MATCH(节奏预期!V15,$AL$5:$AL$304,1))*节奏预期!J15,0)</f>
        <v>0</v>
      </c>
      <c r="BD15" s="77">
        <f t="shared" si="14"/>
        <v>279000000</v>
      </c>
      <c r="BE15" s="76">
        <f>IFERROR(INDEX(W$5:W$304,MATCH(节奏预期!Q15,$V$5:$V$304,1))*节奏预期!E15,0)</f>
        <v>0</v>
      </c>
      <c r="BF15" s="76">
        <f>IFERROR(INDEX(X$5:X$304,MATCH(节奏预期!R15,$V$5:$V$304,1))*节奏预期!F15,0)</f>
        <v>0</v>
      </c>
      <c r="BG15" s="76">
        <f>IFERROR(INDEX(Y$5:Y$304,MATCH(节奏预期!S15,$V$5:$V$304,1))*节奏预期!G15,0)</f>
        <v>0</v>
      </c>
      <c r="BH15" s="80">
        <f>IFERROR(INDEX(Z$5:Z$304,MATCH(节奏预期!T15,$V$5:$V$304,1))*节奏预期!H15,0)</f>
        <v>27900</v>
      </c>
      <c r="BI15" s="76">
        <f>IFERROR(INDEX(AA$5:AA$304,MATCH(节奏预期!U15,$V$5:$V$304,1))*节奏预期!I15,0)</f>
        <v>0</v>
      </c>
      <c r="BJ15" s="76">
        <f>IFERROR(INDEX(AB$5:AB$304,MATCH(节奏预期!V15,$V$5:$V$304,1))*节奏预期!J15,0)</f>
        <v>0</v>
      </c>
      <c r="BK15" s="77">
        <f t="shared" si="15"/>
        <v>27900</v>
      </c>
      <c r="BL15" s="76">
        <f>IF(节奏预期!Q15=0,0,节奏预期!Q15*装备强化!D$8+装备强化!D$4)</f>
        <v>0</v>
      </c>
      <c r="BM15" s="76">
        <f>IF(节奏预期!R15=0,0,节奏预期!R15*装备强化!E$8+装备强化!E$4)</f>
        <v>0</v>
      </c>
      <c r="BN15" s="76">
        <f>IF(节奏预期!S15=0,0,节奏预期!S15*装备强化!F$8+装备强化!F$4)</f>
        <v>0</v>
      </c>
      <c r="BO15" s="80">
        <f>IF(节奏预期!T15=0,0,节奏预期!T15*装备强化!G$8+装备强化!G$4)</f>
        <v>143.33333333333331</v>
      </c>
      <c r="BP15" s="80">
        <f>IF(节奏预期!U15=0,0,节奏预期!U15*装备强化!H$8+装备强化!H$4)</f>
        <v>0</v>
      </c>
      <c r="BQ15" s="80">
        <f>IF(节奏预期!V15=0,0,节奏预期!V15*装备强化!I$8+装备强化!I$4)</f>
        <v>0</v>
      </c>
      <c r="BR15" s="11">
        <f>IFERROR(SUMPRODUCT(BL15:BQ15,节奏预期!$E15:$J15)/SUM(节奏预期!$E15:$J15),0)</f>
        <v>143.33333333333331</v>
      </c>
      <c r="BS15" s="10">
        <f>IF(节奏预期!Q15=0,0,节奏预期!Q15*装备强化!D$9+装备强化!D$5)</f>
        <v>0</v>
      </c>
      <c r="BT15" s="76">
        <f>IF(节奏预期!R15=0,0,节奏预期!R15*装备强化!E$9+装备强化!E$5)</f>
        <v>0</v>
      </c>
      <c r="BU15" s="76">
        <f>IF(节奏预期!S15=0,0,节奏预期!S15*装备强化!F$9+装备强化!F$5)</f>
        <v>0</v>
      </c>
      <c r="BV15" s="80">
        <f>IF(节奏预期!T15=0,0,节奏预期!T15*装备强化!G$9+装备强化!G$5)</f>
        <v>143.33333333333331</v>
      </c>
      <c r="BW15" s="76">
        <f>IF(节奏预期!U15=0,0,节奏预期!U15*装备强化!H$9+装备强化!H$5)</f>
        <v>0</v>
      </c>
      <c r="BX15" s="76">
        <f>IF(节奏预期!V15=0,0,节奏预期!V15*装备强化!I$9+装备强化!I$5)</f>
        <v>0</v>
      </c>
      <c r="BY15" s="11">
        <f>IFERROR(SUMPRODUCT(BS15:BX15,节奏预期!$E15:$J15)/SUM(节奏预期!$E15:$J15),0)</f>
        <v>143.33333333333331</v>
      </c>
      <c r="BZ15" s="76"/>
      <c r="CA15" s="76"/>
      <c r="CB15" s="76"/>
      <c r="CC15" s="76"/>
      <c r="CD15" s="76"/>
      <c r="CE15" s="52"/>
      <c r="CH15" s="22">
        <v>12</v>
      </c>
      <c r="CI15" s="76">
        <v>100</v>
      </c>
      <c r="CJ15" s="42"/>
      <c r="CK15" s="42">
        <f>IF(CI15&lt;前期规划!$C$2,0,求节点($AW$6:$AW$41,$BR$6:$BR$41,CI15))</f>
        <v>300</v>
      </c>
      <c r="CL15" s="42">
        <f>IF(CI15&lt;前期规划!$C$2,0,求节点($AW$6:$AW$41,$BY$6:$BY$41,CI15))</f>
        <v>300</v>
      </c>
      <c r="CM15" s="42"/>
      <c r="CN15" s="60">
        <f>(CK15-CK14)*INDEX([3]非r将兵属性验证!AQ$7:AQ$166,$CI15,1)+CN14</f>
        <v>18162998218.244698</v>
      </c>
      <c r="CO15" s="60">
        <f>(CL15-CL14)*INDEX([3]非r将兵属性验证!AR$7:AR$166,$CI15,1)+CO14</f>
        <v>18162998218.244698</v>
      </c>
      <c r="CP15" s="42">
        <f t="shared" ref="CP15:CP21" si="20">SUM(CM15:CO15)</f>
        <v>36325996436.489395</v>
      </c>
      <c r="CT15" s="76">
        <v>100</v>
      </c>
      <c r="CU15" s="42">
        <f>IF(CT15&lt;前期规划!$C$2,0,求节点($AW$6:$AW$41,$BK$6:$BK$41,CT15))</f>
        <v>120000.00000000001</v>
      </c>
      <c r="CV15" s="55">
        <f t="shared" si="10"/>
        <v>1200000.0000000002</v>
      </c>
      <c r="CW15" s="42">
        <f>IF(CT15&lt;前期规划!$C$2,0,求节点($AW$6:$AW$41,$BD$6:$BD$41,CT15))</f>
        <v>1200000000</v>
      </c>
      <c r="CX15" s="76">
        <f>(CW15-CW14)*INDEX('[1]功能-付费相关'!$AQ$6:$AQ$165,$CT15,1)+CX14</f>
        <v>1135512.4910152247</v>
      </c>
      <c r="CZ15" s="76">
        <v>100</v>
      </c>
      <c r="DA15" s="76">
        <f t="shared" si="11"/>
        <v>1200000.0000000002</v>
      </c>
      <c r="DB15" s="76">
        <f t="shared" si="12"/>
        <v>1135512.4910152247</v>
      </c>
      <c r="DC15" s="55">
        <f t="shared" si="13"/>
        <v>2335512.4910152247</v>
      </c>
    </row>
    <row r="16" spans="2:107" ht="11.25" customHeight="1" x14ac:dyDescent="0.15">
      <c r="M16" s="76">
        <v>12</v>
      </c>
      <c r="N16" s="164">
        <v>1</v>
      </c>
      <c r="O16" s="76">
        <f t="shared" si="6"/>
        <v>2</v>
      </c>
      <c r="P16" s="76">
        <f t="shared" si="7"/>
        <v>8</v>
      </c>
      <c r="Q16" s="76">
        <f t="shared" si="0"/>
        <v>20</v>
      </c>
      <c r="R16" s="80">
        <f t="shared" si="0"/>
        <v>20</v>
      </c>
      <c r="S16" s="76">
        <f t="shared" si="0"/>
        <v>40</v>
      </c>
      <c r="T16" s="76">
        <f t="shared" si="0"/>
        <v>40</v>
      </c>
      <c r="V16" s="76">
        <v>12</v>
      </c>
      <c r="W16" s="76">
        <f>SUM(O$5:O16)</f>
        <v>24</v>
      </c>
      <c r="X16" s="76">
        <f>SUM(P$5:P16)</f>
        <v>96</v>
      </c>
      <c r="Y16" s="76">
        <f>SUM(Q$5:Q16)</f>
        <v>240</v>
      </c>
      <c r="Z16" s="80">
        <f>SUM(R$5:R16)</f>
        <v>240</v>
      </c>
      <c r="AA16" s="76">
        <f>SUM(S$5:S16)</f>
        <v>480</v>
      </c>
      <c r="AB16" s="76">
        <f>SUM(T$5:T16)</f>
        <v>480</v>
      </c>
      <c r="AD16" s="76">
        <v>12</v>
      </c>
      <c r="AE16" s="76">
        <f t="shared" si="1"/>
        <v>20000</v>
      </c>
      <c r="AF16" s="76">
        <f t="shared" si="2"/>
        <v>80000</v>
      </c>
      <c r="AG16" s="76">
        <f t="shared" si="3"/>
        <v>200000</v>
      </c>
      <c r="AH16" s="80">
        <f t="shared" si="3"/>
        <v>200000</v>
      </c>
      <c r="AI16" s="76">
        <f t="shared" si="4"/>
        <v>400000</v>
      </c>
      <c r="AJ16" s="76">
        <f t="shared" si="5"/>
        <v>400000</v>
      </c>
      <c r="AL16" s="76">
        <v>12</v>
      </c>
      <c r="AM16" s="76">
        <f>SUM(AE$5:AE16)</f>
        <v>240000</v>
      </c>
      <c r="AN16" s="76">
        <f>SUM(AF$5:AF16)</f>
        <v>960000</v>
      </c>
      <c r="AO16" s="76">
        <f>SUM(AG$5:AG16)</f>
        <v>2400000</v>
      </c>
      <c r="AP16" s="80">
        <f>SUM(AH$5:AH16)</f>
        <v>2400000</v>
      </c>
      <c r="AQ16" s="76">
        <f>SUM(AI$5:AI16)</f>
        <v>4800000</v>
      </c>
      <c r="AR16" s="76">
        <f>SUM(AJ$5:AJ16)</f>
        <v>4800000</v>
      </c>
      <c r="AU16" s="22">
        <v>14</v>
      </c>
      <c r="AV16" s="77">
        <f>节奏预期!B16</f>
        <v>330</v>
      </c>
      <c r="AW16" s="102">
        <f>节奏预期!D16</f>
        <v>83.69965923095647</v>
      </c>
      <c r="AX16" s="76">
        <f>IFERROR(INDEX(AM$5:AM$304,MATCH(节奏预期!Q16,$AL$5:$AL$304,1))*节奏预期!E16,0)</f>
        <v>0</v>
      </c>
      <c r="AY16" s="76">
        <f>IFERROR(INDEX(AN$5:AN$304,MATCH(节奏预期!R16,$AL$5:$AL$304,1))*节奏预期!F16,0)</f>
        <v>0</v>
      </c>
      <c r="AZ16" s="76">
        <f>IFERROR(INDEX(AO$5:AO$304,MATCH(节奏预期!S16,$AL$5:$AL$304,1))*节奏预期!G16,0)</f>
        <v>0</v>
      </c>
      <c r="BA16" s="80">
        <f>IFERROR(INDEX(AP$5:AP$304,MATCH(节奏预期!T16,$AL$5:$AL$304,1))*节奏预期!H16,0)</f>
        <v>290700000</v>
      </c>
      <c r="BB16" s="76">
        <f>IFERROR(INDEX(AQ$5:AQ$304,MATCH(节奏预期!U16,$AL$5:$AL$304,1))*节奏预期!I16,0)</f>
        <v>30600000</v>
      </c>
      <c r="BC16" s="76">
        <f>IFERROR(INDEX(AR$5:AR$304,MATCH(节奏预期!V16,$AL$5:$AL$304,1))*节奏预期!J16,0)</f>
        <v>0</v>
      </c>
      <c r="BD16" s="77">
        <f t="shared" si="14"/>
        <v>321300000</v>
      </c>
      <c r="BE16" s="76">
        <f>IFERROR(INDEX(W$5:W$304,MATCH(节奏预期!Q16,$V$5:$V$304,1))*节奏预期!E16,0)</f>
        <v>0</v>
      </c>
      <c r="BF16" s="76">
        <f>IFERROR(INDEX(X$5:X$304,MATCH(节奏预期!R16,$V$5:$V$304,1))*节奏预期!F16,0)</f>
        <v>0</v>
      </c>
      <c r="BG16" s="76">
        <f>IFERROR(INDEX(Y$5:Y$304,MATCH(节奏预期!S16,$V$5:$V$304,1))*节奏预期!G16,0)</f>
        <v>0</v>
      </c>
      <c r="BH16" s="80">
        <f>IFERROR(INDEX(Z$5:Z$304,MATCH(节奏预期!T16,$V$5:$V$304,1))*节奏预期!H16,0)</f>
        <v>29070</v>
      </c>
      <c r="BI16" s="76">
        <f>IFERROR(INDEX(AA$5:AA$304,MATCH(节奏预期!U16,$V$5:$V$304,1))*节奏预期!I16,0)</f>
        <v>3060</v>
      </c>
      <c r="BJ16" s="76">
        <f>IFERROR(INDEX(AB$5:AB$304,MATCH(节奏预期!V16,$V$5:$V$304,1))*节奏预期!J16,0)</f>
        <v>0</v>
      </c>
      <c r="BK16" s="77">
        <f t="shared" si="15"/>
        <v>32130</v>
      </c>
      <c r="BL16" s="76">
        <f>IF(节奏预期!Q16=0,0,节奏预期!Q16*装备强化!D$8+装备强化!D$4)</f>
        <v>0</v>
      </c>
      <c r="BM16" s="76">
        <f>IF(节奏预期!R16=0,0,节奏预期!R16*装备强化!E$8+装备强化!E$4)</f>
        <v>0</v>
      </c>
      <c r="BN16" s="76">
        <f>IF(节奏预期!S16=0,0,节奏预期!S16*装备强化!F$8+装备强化!F$4)</f>
        <v>0</v>
      </c>
      <c r="BO16" s="80">
        <f>IF(节奏预期!T16=0,0,节奏预期!T16*装备强化!G$8+装备强化!G$4)</f>
        <v>148.33333333333331</v>
      </c>
      <c r="BP16" s="80">
        <f>IF(节奏预期!U16=0,0,节奏预期!U16*装备强化!H$8+装备强化!H$4)</f>
        <v>222.5</v>
      </c>
      <c r="BQ16" s="80">
        <f>IF(节奏预期!V16=0,0,节奏预期!V16*装备强化!I$8+装备强化!I$4)</f>
        <v>0</v>
      </c>
      <c r="BR16" s="11">
        <f>IFERROR(SUMPRODUCT(BL16:BQ16,节奏预期!$E16:$J16)/SUM(节奏预期!$E16:$J16),0)</f>
        <v>152.04166666666663</v>
      </c>
      <c r="BS16" s="10">
        <f>IF(节奏预期!Q16=0,0,节奏预期!Q16*装备强化!D$9+装备强化!D$5)</f>
        <v>0</v>
      </c>
      <c r="BT16" s="76">
        <f>IF(节奏预期!R16=0,0,节奏预期!R16*装备强化!E$9+装备强化!E$5)</f>
        <v>0</v>
      </c>
      <c r="BU16" s="76">
        <f>IF(节奏预期!S16=0,0,节奏预期!S16*装备强化!F$9+装备强化!F$5)</f>
        <v>0</v>
      </c>
      <c r="BV16" s="80">
        <f>IF(节奏预期!T16=0,0,节奏预期!T16*装备强化!G$9+装备强化!G$5)</f>
        <v>148.33333333333331</v>
      </c>
      <c r="BW16" s="76">
        <f>IF(节奏预期!U16=0,0,节奏预期!U16*装备强化!H$9+装备强化!H$5)</f>
        <v>222.5</v>
      </c>
      <c r="BX16" s="76">
        <f>IF(节奏预期!V16=0,0,节奏预期!V16*装备强化!I$9+装备强化!I$5)</f>
        <v>0</v>
      </c>
      <c r="BY16" s="11">
        <f>IFERROR(SUMPRODUCT(BS16:BX16,节奏预期!$E16:$J16)/SUM(节奏预期!$E16:$J16),0)</f>
        <v>152.04166666666663</v>
      </c>
      <c r="BZ16" s="76"/>
      <c r="CA16" s="76"/>
      <c r="CB16" s="76"/>
      <c r="CC16" s="76"/>
      <c r="CD16" s="76"/>
      <c r="CE16" s="52"/>
      <c r="CH16" s="22">
        <v>13</v>
      </c>
      <c r="CI16" s="76">
        <v>110</v>
      </c>
      <c r="CJ16" s="42"/>
      <c r="CK16" s="42">
        <f>IF(CI16&lt;前期规划!$C$2,0,求节点($AW$6:$AW$41,$BR$6:$BR$41,CI16))</f>
        <v>300</v>
      </c>
      <c r="CL16" s="42">
        <f>IF(CI16&lt;前期规划!$C$2,0,求节点($AW$6:$AW$41,$BY$6:$BY$41,CI16))</f>
        <v>300</v>
      </c>
      <c r="CM16" s="42"/>
      <c r="CN16" s="60">
        <f>(CK16-CK15)*INDEX([3]非r将兵属性验证!AQ$7:AQ$166,$CI16,1)+CN15</f>
        <v>18162998218.244698</v>
      </c>
      <c r="CO16" s="60">
        <f>(CL16-CL15)*INDEX([3]非r将兵属性验证!AR$7:AR$166,$CI16,1)+CO15</f>
        <v>18162998218.244698</v>
      </c>
      <c r="CP16" s="42">
        <f t="shared" si="20"/>
        <v>36325996436.489395</v>
      </c>
      <c r="CT16" s="76">
        <v>110</v>
      </c>
      <c r="CU16" s="42">
        <f>IF(CT16&lt;前期规划!$C$2,0,求节点($AW$6:$AW$41,$BK$6:$BK$41,CT16))</f>
        <v>120000.00000000001</v>
      </c>
      <c r="CV16" s="55">
        <f t="shared" si="10"/>
        <v>1200000.0000000002</v>
      </c>
      <c r="CW16" s="42">
        <f>IF(CT16&lt;前期规划!$C$2,0,求节点($AW$6:$AW$41,$BD$6:$BD$41,CT16))</f>
        <v>1200000000</v>
      </c>
      <c r="CX16" s="76">
        <f>(CW16-CW15)*INDEX('[1]功能-付费相关'!$AQ$6:$AQ$165,$CT16,1)+CX15</f>
        <v>1135512.4910152247</v>
      </c>
      <c r="CZ16" s="76">
        <v>110</v>
      </c>
      <c r="DA16" s="76">
        <f t="shared" si="11"/>
        <v>1200000.0000000002</v>
      </c>
      <c r="DB16" s="76">
        <f t="shared" si="12"/>
        <v>1135512.4910152247</v>
      </c>
      <c r="DC16" s="55">
        <f t="shared" si="13"/>
        <v>2335512.4910152247</v>
      </c>
    </row>
    <row r="17" spans="2:107" ht="11.25" customHeight="1" x14ac:dyDescent="0.15">
      <c r="M17" s="76">
        <v>13</v>
      </c>
      <c r="N17" s="164">
        <v>1</v>
      </c>
      <c r="O17" s="76">
        <f t="shared" si="6"/>
        <v>2</v>
      </c>
      <c r="P17" s="76">
        <f t="shared" si="7"/>
        <v>8</v>
      </c>
      <c r="Q17" s="76">
        <f t="shared" si="0"/>
        <v>20</v>
      </c>
      <c r="R17" s="80">
        <f t="shared" si="0"/>
        <v>20</v>
      </c>
      <c r="S17" s="76">
        <f t="shared" si="0"/>
        <v>40</v>
      </c>
      <c r="T17" s="76">
        <f t="shared" si="0"/>
        <v>40</v>
      </c>
      <c r="V17" s="76">
        <v>13</v>
      </c>
      <c r="W17" s="76">
        <f>SUM(O$5:O17)</f>
        <v>26</v>
      </c>
      <c r="X17" s="76">
        <f>SUM(P$5:P17)</f>
        <v>104</v>
      </c>
      <c r="Y17" s="76">
        <f>SUM(Q$5:Q17)</f>
        <v>260</v>
      </c>
      <c r="Z17" s="80">
        <f>SUM(R$5:R17)</f>
        <v>260</v>
      </c>
      <c r="AA17" s="76">
        <f>SUM(S$5:S17)</f>
        <v>520</v>
      </c>
      <c r="AB17" s="76">
        <f>SUM(T$5:T17)</f>
        <v>520</v>
      </c>
      <c r="AD17" s="76">
        <v>13</v>
      </c>
      <c r="AE17" s="76">
        <f t="shared" si="1"/>
        <v>20000</v>
      </c>
      <c r="AF17" s="76">
        <f t="shared" si="2"/>
        <v>80000</v>
      </c>
      <c r="AG17" s="76">
        <f t="shared" si="3"/>
        <v>200000</v>
      </c>
      <c r="AH17" s="80">
        <f t="shared" si="3"/>
        <v>200000</v>
      </c>
      <c r="AI17" s="76">
        <f t="shared" si="4"/>
        <v>400000</v>
      </c>
      <c r="AJ17" s="76">
        <f t="shared" si="5"/>
        <v>400000</v>
      </c>
      <c r="AL17" s="76">
        <v>13</v>
      </c>
      <c r="AM17" s="76">
        <f>SUM(AE$5:AE17)</f>
        <v>260000</v>
      </c>
      <c r="AN17" s="76">
        <f>SUM(AF$5:AF17)</f>
        <v>1040000</v>
      </c>
      <c r="AO17" s="76">
        <f>SUM(AG$5:AG17)</f>
        <v>2600000</v>
      </c>
      <c r="AP17" s="80">
        <f>SUM(AH$5:AH17)</f>
        <v>2600000</v>
      </c>
      <c r="AQ17" s="76">
        <f>SUM(AI$5:AI17)</f>
        <v>5200000</v>
      </c>
      <c r="AR17" s="76">
        <f>SUM(AJ$5:AJ17)</f>
        <v>5200000</v>
      </c>
      <c r="AU17" s="22">
        <v>15</v>
      </c>
      <c r="AV17" s="77">
        <f>节奏预期!B17</f>
        <v>360</v>
      </c>
      <c r="AW17" s="102">
        <f>节奏预期!D17</f>
        <v>84.957158709068153</v>
      </c>
      <c r="AX17" s="76">
        <f>IFERROR(INDEX(AM$5:AM$304,MATCH(节奏预期!Q17,$AL$5:$AL$304,1))*节奏预期!E17,0)</f>
        <v>0</v>
      </c>
      <c r="AY17" s="76">
        <f>IFERROR(INDEX(AN$5:AN$304,MATCH(节奏预期!R17,$AL$5:$AL$304,1))*节奏预期!F17,0)</f>
        <v>0</v>
      </c>
      <c r="AZ17" s="76">
        <f>IFERROR(INDEX(AO$5:AO$304,MATCH(节奏预期!S17,$AL$5:$AL$304,1))*节奏预期!G17,0)</f>
        <v>0</v>
      </c>
      <c r="BA17" s="80">
        <f>IFERROR(INDEX(AP$5:AP$304,MATCH(节奏预期!T17,$AL$5:$AL$304,1))*节奏预期!H17,0)</f>
        <v>291600000</v>
      </c>
      <c r="BB17" s="76">
        <f>IFERROR(INDEX(AQ$5:AQ$304,MATCH(节奏预期!U17,$AL$5:$AL$304,1))*节奏预期!I17,0)</f>
        <v>64800000</v>
      </c>
      <c r="BC17" s="76">
        <f>IFERROR(INDEX(AR$5:AR$304,MATCH(节奏预期!V17,$AL$5:$AL$304,1))*节奏预期!J17,0)</f>
        <v>0</v>
      </c>
      <c r="BD17" s="77">
        <f t="shared" si="14"/>
        <v>356400000</v>
      </c>
      <c r="BE17" s="76">
        <f>IFERROR(INDEX(W$5:W$304,MATCH(节奏预期!Q17,$V$5:$V$304,1))*节奏预期!E17,0)</f>
        <v>0</v>
      </c>
      <c r="BF17" s="76">
        <f>IFERROR(INDEX(X$5:X$304,MATCH(节奏预期!R17,$V$5:$V$304,1))*节奏预期!F17,0)</f>
        <v>0</v>
      </c>
      <c r="BG17" s="76">
        <f>IFERROR(INDEX(Y$5:Y$304,MATCH(节奏预期!S17,$V$5:$V$304,1))*节奏预期!G17,0)</f>
        <v>0</v>
      </c>
      <c r="BH17" s="80">
        <f>IFERROR(INDEX(Z$5:Z$304,MATCH(节奏预期!T17,$V$5:$V$304,1))*节奏预期!H17,0)</f>
        <v>29160</v>
      </c>
      <c r="BI17" s="76">
        <f>IFERROR(INDEX(AA$5:AA$304,MATCH(节奏预期!U17,$V$5:$V$304,1))*节奏预期!I17,0)</f>
        <v>6480</v>
      </c>
      <c r="BJ17" s="76">
        <f>IFERROR(INDEX(AB$5:AB$304,MATCH(节奏预期!V17,$V$5:$V$304,1))*节奏预期!J17,0)</f>
        <v>0</v>
      </c>
      <c r="BK17" s="77">
        <f t="shared" si="15"/>
        <v>35640</v>
      </c>
      <c r="BL17" s="76">
        <f>IF(节奏预期!Q17=0,0,节奏预期!Q17*装备强化!D$8+装备强化!D$4)</f>
        <v>0</v>
      </c>
      <c r="BM17" s="76">
        <f>IF(节奏预期!R17=0,0,节奏预期!R17*装备强化!E$8+装备强化!E$4)</f>
        <v>0</v>
      </c>
      <c r="BN17" s="76">
        <f>IF(节奏预期!S17=0,0,节奏预期!S17*装备强化!F$8+装备强化!F$4)</f>
        <v>0</v>
      </c>
      <c r="BO17" s="80">
        <f>IF(节奏预期!T17=0,0,节奏预期!T17*装备强化!G$8+装备强化!G$4)</f>
        <v>153.33333333333331</v>
      </c>
      <c r="BP17" s="80">
        <f>IF(节奏预期!U17=0,0,节奏预期!U17*装备强化!H$8+装备强化!H$4)</f>
        <v>230</v>
      </c>
      <c r="BQ17" s="80">
        <f>IF(节奏预期!V17=0,0,节奏预期!V17*装备强化!I$8+装备强化!I$4)</f>
        <v>0</v>
      </c>
      <c r="BR17" s="11">
        <f>IFERROR(SUMPRODUCT(BL17:BQ17,节奏预期!$E17:$J17)/SUM(节奏预期!$E17:$J17),0)</f>
        <v>160.99999999999997</v>
      </c>
      <c r="BS17" s="10">
        <f>IF(节奏预期!Q17=0,0,节奏预期!Q17*装备强化!D$9+装备强化!D$5)</f>
        <v>0</v>
      </c>
      <c r="BT17" s="76">
        <f>IF(节奏预期!R17=0,0,节奏预期!R17*装备强化!E$9+装备强化!E$5)</f>
        <v>0</v>
      </c>
      <c r="BU17" s="76">
        <f>IF(节奏预期!S17=0,0,节奏预期!S17*装备强化!F$9+装备强化!F$5)</f>
        <v>0</v>
      </c>
      <c r="BV17" s="80">
        <f>IF(节奏预期!T17=0,0,节奏预期!T17*装备强化!G$9+装备强化!G$5)</f>
        <v>153.33333333333331</v>
      </c>
      <c r="BW17" s="76">
        <f>IF(节奏预期!U17=0,0,节奏预期!U17*装备强化!H$9+装备强化!H$5)</f>
        <v>230</v>
      </c>
      <c r="BX17" s="76">
        <f>IF(节奏预期!V17=0,0,节奏预期!V17*装备强化!I$9+装备强化!I$5)</f>
        <v>0</v>
      </c>
      <c r="BY17" s="11">
        <f>IFERROR(SUMPRODUCT(BS17:BX17,节奏预期!$E17:$J17)/SUM(节奏预期!$E17:$J17),0)</f>
        <v>160.99999999999997</v>
      </c>
      <c r="BZ17" s="76"/>
      <c r="CA17" s="76"/>
      <c r="CB17" s="76"/>
      <c r="CC17" s="76"/>
      <c r="CD17" s="76"/>
      <c r="CE17" s="52"/>
      <c r="CH17" s="22">
        <v>14</v>
      </c>
      <c r="CI17" s="76">
        <v>120</v>
      </c>
      <c r="CJ17" s="42"/>
      <c r="CK17" s="42">
        <f>IF(CI17&lt;前期规划!$C$2,0,求节点($AW$6:$AW$41,$BR$6:$BR$41,CI17))</f>
        <v>300</v>
      </c>
      <c r="CL17" s="42">
        <f>IF(CI17&lt;前期规划!$C$2,0,求节点($AW$6:$AW$41,$BY$6:$BY$41,CI17))</f>
        <v>300</v>
      </c>
      <c r="CM17" s="42"/>
      <c r="CN17" s="60">
        <f>(CK17-CK16)*INDEX([3]非r将兵属性验证!AQ$7:AQ$166,$CI17,1)+CN16</f>
        <v>18162998218.244698</v>
      </c>
      <c r="CO17" s="60">
        <f>(CL17-CL16)*INDEX([3]非r将兵属性验证!AR$7:AR$166,$CI17,1)+CO16</f>
        <v>18162998218.244698</v>
      </c>
      <c r="CP17" s="42">
        <f t="shared" si="20"/>
        <v>36325996436.489395</v>
      </c>
      <c r="CT17" s="76">
        <v>120</v>
      </c>
      <c r="CU17" s="42">
        <f>IF(CT17&lt;前期规划!$C$2,0,求节点($AW$6:$AW$41,$BK$6:$BK$41,CT17))</f>
        <v>120000.00000000001</v>
      </c>
      <c r="CV17" s="55">
        <f t="shared" si="10"/>
        <v>1200000.0000000002</v>
      </c>
      <c r="CW17" s="42">
        <f>IF(CT17&lt;前期规划!$C$2,0,求节点($AW$6:$AW$41,$BD$6:$BD$41,CT17))</f>
        <v>1200000000</v>
      </c>
      <c r="CX17" s="76">
        <f>(CW17-CW16)*INDEX('[1]功能-付费相关'!$AQ$6:$AQ$165,$CT17,1)+CX16</f>
        <v>1135512.4910152247</v>
      </c>
      <c r="CZ17" s="76">
        <v>120</v>
      </c>
      <c r="DA17" s="76">
        <f t="shared" si="11"/>
        <v>1200000.0000000002</v>
      </c>
      <c r="DB17" s="76">
        <f t="shared" si="12"/>
        <v>1135512.4910152247</v>
      </c>
      <c r="DC17" s="55">
        <f t="shared" si="13"/>
        <v>2335512.4910152247</v>
      </c>
    </row>
    <row r="18" spans="2:107" ht="11.25" customHeight="1" x14ac:dyDescent="0.15">
      <c r="B18" s="182" t="s">
        <v>187</v>
      </c>
      <c r="C18" s="182"/>
      <c r="D18" s="76">
        <v>10000</v>
      </c>
      <c r="M18" s="76">
        <v>14</v>
      </c>
      <c r="N18" s="164">
        <v>1</v>
      </c>
      <c r="O18" s="76">
        <f t="shared" si="6"/>
        <v>2</v>
      </c>
      <c r="P18" s="76">
        <f t="shared" si="7"/>
        <v>8</v>
      </c>
      <c r="Q18" s="76">
        <f t="shared" si="0"/>
        <v>20</v>
      </c>
      <c r="R18" s="80">
        <f t="shared" si="0"/>
        <v>20</v>
      </c>
      <c r="S18" s="76">
        <f t="shared" si="0"/>
        <v>40</v>
      </c>
      <c r="T18" s="76">
        <f t="shared" si="0"/>
        <v>40</v>
      </c>
      <c r="V18" s="76">
        <v>14</v>
      </c>
      <c r="W18" s="76">
        <f>SUM(O$5:O18)</f>
        <v>28</v>
      </c>
      <c r="X18" s="76">
        <f>SUM(P$5:P18)</f>
        <v>112</v>
      </c>
      <c r="Y18" s="76">
        <f>SUM(Q$5:Q18)</f>
        <v>280</v>
      </c>
      <c r="Z18" s="80">
        <f>SUM(R$5:R18)</f>
        <v>280</v>
      </c>
      <c r="AA18" s="76">
        <f>SUM(S$5:S18)</f>
        <v>560</v>
      </c>
      <c r="AB18" s="76">
        <f>SUM(T$5:T18)</f>
        <v>560</v>
      </c>
      <c r="AD18" s="76">
        <v>14</v>
      </c>
      <c r="AE18" s="76">
        <f t="shared" si="1"/>
        <v>20000</v>
      </c>
      <c r="AF18" s="76">
        <f t="shared" si="2"/>
        <v>80000</v>
      </c>
      <c r="AG18" s="76">
        <f t="shared" si="3"/>
        <v>200000</v>
      </c>
      <c r="AH18" s="80">
        <f t="shared" si="3"/>
        <v>200000</v>
      </c>
      <c r="AI18" s="76">
        <f t="shared" si="4"/>
        <v>400000</v>
      </c>
      <c r="AJ18" s="76">
        <f t="shared" si="5"/>
        <v>400000</v>
      </c>
      <c r="AL18" s="76">
        <v>14</v>
      </c>
      <c r="AM18" s="76">
        <f>SUM(AE$5:AE18)</f>
        <v>280000</v>
      </c>
      <c r="AN18" s="76">
        <f>SUM(AF$5:AF18)</f>
        <v>1120000</v>
      </c>
      <c r="AO18" s="76">
        <f>SUM(AG$5:AG18)</f>
        <v>2800000</v>
      </c>
      <c r="AP18" s="80">
        <f>SUM(AH$5:AH18)</f>
        <v>2800000</v>
      </c>
      <c r="AQ18" s="76">
        <f>SUM(AI$5:AI18)</f>
        <v>5600000</v>
      </c>
      <c r="AR18" s="76">
        <f>SUM(AJ$5:AJ18)</f>
        <v>5600000</v>
      </c>
      <c r="AU18" s="22">
        <v>16</v>
      </c>
      <c r="AV18" s="77">
        <f>节奏预期!B18</f>
        <v>390</v>
      </c>
      <c r="AW18" s="102">
        <f>节奏预期!D18</f>
        <v>86.106879061232277</v>
      </c>
      <c r="AX18" s="76">
        <f>IFERROR(INDEX(AM$5:AM$304,MATCH(节奏预期!Q18,$AL$5:$AL$304,1))*节奏预期!E18,0)</f>
        <v>0</v>
      </c>
      <c r="AY18" s="76">
        <f>IFERROR(INDEX(AN$5:AN$304,MATCH(节奏预期!R18,$AL$5:$AL$304,1))*节奏预期!F18,0)</f>
        <v>0</v>
      </c>
      <c r="AZ18" s="76">
        <f>IFERROR(INDEX(AO$5:AO$304,MATCH(节奏预期!S18,$AL$5:$AL$304,1))*节奏预期!G18,0)</f>
        <v>0</v>
      </c>
      <c r="BA18" s="80">
        <f>IFERROR(INDEX(AP$5:AP$304,MATCH(节奏预期!T18,$AL$5:$AL$304,1))*节奏预期!H18,0)</f>
        <v>298350000</v>
      </c>
      <c r="BB18" s="76">
        <f>IFERROR(INDEX(AQ$5:AQ$304,MATCH(节奏预期!U18,$AL$5:$AL$304,1))*节奏预期!I18,0)</f>
        <v>105300000</v>
      </c>
      <c r="BC18" s="76">
        <f>IFERROR(INDEX(AR$5:AR$304,MATCH(节奏预期!V18,$AL$5:$AL$304,1))*节奏预期!J18,0)</f>
        <v>0</v>
      </c>
      <c r="BD18" s="77">
        <f t="shared" si="14"/>
        <v>403650000</v>
      </c>
      <c r="BE18" s="76">
        <f>IFERROR(INDEX(W$5:W$304,MATCH(节奏预期!Q18,$V$5:$V$304,1))*节奏预期!E18,0)</f>
        <v>0</v>
      </c>
      <c r="BF18" s="76">
        <f>IFERROR(INDEX(X$5:X$304,MATCH(节奏预期!R18,$V$5:$V$304,1))*节奏预期!F18,0)</f>
        <v>0</v>
      </c>
      <c r="BG18" s="76">
        <f>IFERROR(INDEX(Y$5:Y$304,MATCH(节奏预期!S18,$V$5:$V$304,1))*节奏预期!G18,0)</f>
        <v>0</v>
      </c>
      <c r="BH18" s="80">
        <f>IFERROR(INDEX(Z$5:Z$304,MATCH(节奏预期!T18,$V$5:$V$304,1))*节奏预期!H18,0)</f>
        <v>29835</v>
      </c>
      <c r="BI18" s="76">
        <f>IFERROR(INDEX(AA$5:AA$304,MATCH(节奏预期!U18,$V$5:$V$304,1))*节奏预期!I18,0)</f>
        <v>10530</v>
      </c>
      <c r="BJ18" s="76">
        <f>IFERROR(INDEX(AB$5:AB$304,MATCH(节奏预期!V18,$V$5:$V$304,1))*节奏预期!J18,0)</f>
        <v>0</v>
      </c>
      <c r="BK18" s="77">
        <f t="shared" si="15"/>
        <v>40365</v>
      </c>
      <c r="BL18" s="76">
        <f>IF(节奏预期!Q18=0,0,节奏预期!Q18*装备强化!D$8+装备强化!D$4)</f>
        <v>0</v>
      </c>
      <c r="BM18" s="76">
        <f>IF(节奏预期!R18=0,0,节奏预期!R18*装备强化!E$8+装备强化!E$4)</f>
        <v>0</v>
      </c>
      <c r="BN18" s="76">
        <f>IF(节奏预期!S18=0,0,节奏预期!S18*装备强化!F$8+装备强化!F$4)</f>
        <v>0</v>
      </c>
      <c r="BO18" s="80">
        <f>IF(节奏预期!T18=0,0,节奏预期!T18*装备强化!G$8+装备强化!G$4)</f>
        <v>158.33333333333331</v>
      </c>
      <c r="BP18" s="80">
        <f>IF(节奏预期!U18=0,0,节奏预期!U18*装备强化!H$8+装备强化!H$4)</f>
        <v>237.5</v>
      </c>
      <c r="BQ18" s="80">
        <f>IF(节奏预期!V18=0,0,节奏预期!V18*装备强化!I$8+装备强化!I$4)</f>
        <v>0</v>
      </c>
      <c r="BR18" s="11">
        <f>IFERROR(SUMPRODUCT(BL18:BQ18,节奏预期!$E18:$J18)/SUM(节奏预期!$E18:$J18),0)</f>
        <v>170.20833333333334</v>
      </c>
      <c r="BS18" s="10">
        <f>IF(节奏预期!Q18=0,0,节奏预期!Q18*装备强化!D$9+装备强化!D$5)</f>
        <v>0</v>
      </c>
      <c r="BT18" s="76">
        <f>IF(节奏预期!R18=0,0,节奏预期!R18*装备强化!E$9+装备强化!E$5)</f>
        <v>0</v>
      </c>
      <c r="BU18" s="76">
        <f>IF(节奏预期!S18=0,0,节奏预期!S18*装备强化!F$9+装备强化!F$5)</f>
        <v>0</v>
      </c>
      <c r="BV18" s="80">
        <f>IF(节奏预期!T18=0,0,节奏预期!T18*装备强化!G$9+装备强化!G$5)</f>
        <v>158.33333333333331</v>
      </c>
      <c r="BW18" s="76">
        <f>IF(节奏预期!U18=0,0,节奏预期!U18*装备强化!H$9+装备强化!H$5)</f>
        <v>237.5</v>
      </c>
      <c r="BX18" s="76">
        <f>IF(节奏预期!V18=0,0,节奏预期!V18*装备强化!I$9+装备强化!I$5)</f>
        <v>0</v>
      </c>
      <c r="BY18" s="11">
        <f>IFERROR(SUMPRODUCT(BS18:BX18,节奏预期!$E18:$J18)/SUM(节奏预期!$E18:$J18),0)</f>
        <v>170.20833333333334</v>
      </c>
      <c r="BZ18" s="76"/>
      <c r="CA18" s="76"/>
      <c r="CB18" s="76"/>
      <c r="CC18" s="76"/>
      <c r="CD18" s="76"/>
      <c r="CE18" s="52"/>
      <c r="CH18" s="22">
        <v>15</v>
      </c>
      <c r="CI18" s="76">
        <v>130</v>
      </c>
      <c r="CJ18" s="42"/>
      <c r="CK18" s="42">
        <f>IF(CI18&lt;前期规划!$C$2,0,求节点($AW$6:$AW$41,$BR$6:$BR$41,CI18))</f>
        <v>300</v>
      </c>
      <c r="CL18" s="42">
        <f>IF(CI18&lt;前期规划!$C$2,0,求节点($AW$6:$AW$41,$BY$6:$BY$41,CI18))</f>
        <v>300</v>
      </c>
      <c r="CM18" s="42"/>
      <c r="CN18" s="60">
        <f>(CK18-CK17)*INDEX([3]非r将兵属性验证!AQ$7:AQ$166,$CI18,1)+CN17</f>
        <v>18162998218.244698</v>
      </c>
      <c r="CO18" s="60">
        <f>(CL18-CL17)*INDEX([3]非r将兵属性验证!AR$7:AR$166,$CI18,1)+CO17</f>
        <v>18162998218.244698</v>
      </c>
      <c r="CP18" s="42">
        <f t="shared" si="20"/>
        <v>36325996436.489395</v>
      </c>
      <c r="CT18" s="76">
        <v>130</v>
      </c>
      <c r="CU18" s="42">
        <f>IF(CT18&lt;前期规划!$C$2,0,求节点($AW$6:$AW$41,$BK$6:$BK$41,CT18))</f>
        <v>120000.00000000001</v>
      </c>
      <c r="CV18" s="55">
        <f t="shared" si="10"/>
        <v>1200000.0000000002</v>
      </c>
      <c r="CW18" s="42">
        <f>IF(CT18&lt;前期规划!$C$2,0,求节点($AW$6:$AW$41,$BD$6:$BD$41,CT18))</f>
        <v>1200000000</v>
      </c>
      <c r="CX18" s="76">
        <f>(CW18-CW17)*INDEX('[1]功能-付费相关'!$AQ$6:$AQ$165,$CT18,1)+CX17</f>
        <v>1135512.4910152247</v>
      </c>
      <c r="CZ18" s="76">
        <v>130</v>
      </c>
      <c r="DA18" s="76">
        <f t="shared" si="11"/>
        <v>1200000.0000000002</v>
      </c>
      <c r="DB18" s="76">
        <f t="shared" si="12"/>
        <v>1135512.4910152247</v>
      </c>
      <c r="DC18" s="55">
        <f t="shared" si="13"/>
        <v>2335512.4910152247</v>
      </c>
    </row>
    <row r="19" spans="2:107" ht="11.25" customHeight="1" x14ac:dyDescent="0.15">
      <c r="B19" s="182" t="s">
        <v>355</v>
      </c>
      <c r="C19" s="182"/>
      <c r="D19" s="80">
        <v>10</v>
      </c>
      <c r="M19" s="76">
        <v>15</v>
      </c>
      <c r="N19" s="164">
        <v>1</v>
      </c>
      <c r="O19" s="76">
        <f t="shared" si="6"/>
        <v>2</v>
      </c>
      <c r="P19" s="76">
        <f t="shared" si="7"/>
        <v>8</v>
      </c>
      <c r="Q19" s="76">
        <f t="shared" si="0"/>
        <v>20</v>
      </c>
      <c r="R19" s="80">
        <f t="shared" si="0"/>
        <v>20</v>
      </c>
      <c r="S19" s="76">
        <f t="shared" si="0"/>
        <v>40</v>
      </c>
      <c r="T19" s="76">
        <f t="shared" si="0"/>
        <v>40</v>
      </c>
      <c r="V19" s="76">
        <v>15</v>
      </c>
      <c r="W19" s="76">
        <f>SUM(O$5:O19)</f>
        <v>30</v>
      </c>
      <c r="X19" s="76">
        <f>SUM(P$5:P19)</f>
        <v>120</v>
      </c>
      <c r="Y19" s="76">
        <f>SUM(Q$5:Q19)</f>
        <v>300</v>
      </c>
      <c r="Z19" s="80">
        <f>SUM(R$5:R19)</f>
        <v>300</v>
      </c>
      <c r="AA19" s="76">
        <f>SUM(S$5:S19)</f>
        <v>600</v>
      </c>
      <c r="AB19" s="76">
        <f>SUM(T$5:T19)</f>
        <v>600</v>
      </c>
      <c r="AD19" s="76">
        <v>15</v>
      </c>
      <c r="AE19" s="76">
        <f t="shared" si="1"/>
        <v>20000</v>
      </c>
      <c r="AF19" s="76">
        <f t="shared" si="2"/>
        <v>80000</v>
      </c>
      <c r="AG19" s="76">
        <f t="shared" si="3"/>
        <v>200000</v>
      </c>
      <c r="AH19" s="80">
        <f t="shared" si="3"/>
        <v>200000</v>
      </c>
      <c r="AI19" s="76">
        <f t="shared" si="4"/>
        <v>400000</v>
      </c>
      <c r="AJ19" s="76">
        <f t="shared" si="5"/>
        <v>400000</v>
      </c>
      <c r="AL19" s="76">
        <v>15</v>
      </c>
      <c r="AM19" s="76">
        <f>SUM(AE$5:AE19)</f>
        <v>300000</v>
      </c>
      <c r="AN19" s="76">
        <f>SUM(AF$5:AF19)</f>
        <v>1200000</v>
      </c>
      <c r="AO19" s="76">
        <f>SUM(AG$5:AG19)</f>
        <v>3000000</v>
      </c>
      <c r="AP19" s="80">
        <f>SUM(AH$5:AH19)</f>
        <v>3000000</v>
      </c>
      <c r="AQ19" s="76">
        <f>SUM(AI$5:AI19)</f>
        <v>6000000</v>
      </c>
      <c r="AR19" s="76">
        <f>SUM(AJ$5:AJ19)</f>
        <v>6000000</v>
      </c>
      <c r="AU19" s="22">
        <v>17</v>
      </c>
      <c r="AV19" s="77">
        <f>节奏预期!B19</f>
        <v>420</v>
      </c>
      <c r="AW19" s="102">
        <f>节奏预期!D19</f>
        <v>87.171758893450118</v>
      </c>
      <c r="AX19" s="76">
        <f>IFERROR(INDEX(AM$5:AM$304,MATCH(节奏预期!Q19,$AL$5:$AL$304,1))*节奏预期!E19,0)</f>
        <v>0</v>
      </c>
      <c r="AY19" s="76">
        <f>IFERROR(INDEX(AN$5:AN$304,MATCH(节奏预期!R19,$AL$5:$AL$304,1))*节奏预期!F19,0)</f>
        <v>0</v>
      </c>
      <c r="AZ19" s="76">
        <f>IFERROR(INDEX(AO$5:AO$304,MATCH(节奏预期!S19,$AL$5:$AL$304,1))*节奏预期!G19,0)</f>
        <v>0</v>
      </c>
      <c r="BA19" s="80">
        <f>IFERROR(INDEX(AP$5:AP$304,MATCH(节奏预期!T19,$AL$5:$AL$304,1))*节奏预期!H19,0)</f>
        <v>297600000</v>
      </c>
      <c r="BB19" s="76">
        <f>IFERROR(INDEX(AQ$5:AQ$304,MATCH(节奏预期!U19,$AL$5:$AL$304,1))*节奏预期!I19,0)</f>
        <v>148800000</v>
      </c>
      <c r="BC19" s="76">
        <f>IFERROR(INDEX(AR$5:AR$304,MATCH(节奏预期!V19,$AL$5:$AL$304,1))*节奏预期!J19,0)</f>
        <v>0</v>
      </c>
      <c r="BD19" s="77">
        <f t="shared" si="14"/>
        <v>446400000</v>
      </c>
      <c r="BE19" s="76">
        <f>IFERROR(INDEX(W$5:W$304,MATCH(节奏预期!Q19,$V$5:$V$304,1))*节奏预期!E19,0)</f>
        <v>0</v>
      </c>
      <c r="BF19" s="76">
        <f>IFERROR(INDEX(X$5:X$304,MATCH(节奏预期!R19,$V$5:$V$304,1))*节奏预期!F19,0)</f>
        <v>0</v>
      </c>
      <c r="BG19" s="76">
        <f>IFERROR(INDEX(Y$5:Y$304,MATCH(节奏预期!S19,$V$5:$V$304,1))*节奏预期!G19,0)</f>
        <v>0</v>
      </c>
      <c r="BH19" s="80">
        <f>IFERROR(INDEX(Z$5:Z$304,MATCH(节奏预期!T19,$V$5:$V$304,1))*节奏预期!H19,0)</f>
        <v>29760</v>
      </c>
      <c r="BI19" s="76">
        <f>IFERROR(INDEX(AA$5:AA$304,MATCH(节奏预期!U19,$V$5:$V$304,1))*节奏预期!I19,0)</f>
        <v>14880</v>
      </c>
      <c r="BJ19" s="76">
        <f>IFERROR(INDEX(AB$5:AB$304,MATCH(节奏预期!V19,$V$5:$V$304,1))*节奏预期!J19,0)</f>
        <v>0</v>
      </c>
      <c r="BK19" s="77">
        <f t="shared" si="15"/>
        <v>44640</v>
      </c>
      <c r="BL19" s="76">
        <f>IF(节奏预期!Q19=0,0,节奏预期!Q19*装备强化!D$8+装备强化!D$4)</f>
        <v>0</v>
      </c>
      <c r="BM19" s="76">
        <f>IF(节奏预期!R19=0,0,节奏预期!R19*装备强化!E$8+装备强化!E$4)</f>
        <v>0</v>
      </c>
      <c r="BN19" s="76">
        <f>IF(节奏预期!S19=0,0,节奏预期!S19*装备强化!F$8+装备强化!F$4)</f>
        <v>0</v>
      </c>
      <c r="BO19" s="80">
        <f>IF(节奏预期!T19=0,0,节奏预期!T19*装备强化!G$8+装备强化!G$4)</f>
        <v>162</v>
      </c>
      <c r="BP19" s="80">
        <f>IF(节奏预期!U19=0,0,节奏预期!U19*装备强化!H$8+装备强化!H$4)</f>
        <v>243</v>
      </c>
      <c r="BQ19" s="80">
        <f>IF(节奏预期!V19=0,0,节奏预期!V19*装备强化!I$8+装备强化!I$4)</f>
        <v>0</v>
      </c>
      <c r="BR19" s="11">
        <f>IFERROR(SUMPRODUCT(BL19:BQ19,节奏预期!$E19:$J19)/SUM(节奏预期!$E19:$J19),0)</f>
        <v>178.2</v>
      </c>
      <c r="BS19" s="10">
        <f>IF(节奏预期!Q19=0,0,节奏预期!Q19*装备强化!D$9+装备强化!D$5)</f>
        <v>0</v>
      </c>
      <c r="BT19" s="76">
        <f>IF(节奏预期!R19=0,0,节奏预期!R19*装备强化!E$9+装备强化!E$5)</f>
        <v>0</v>
      </c>
      <c r="BU19" s="76">
        <f>IF(节奏预期!S19=0,0,节奏预期!S19*装备强化!F$9+装备强化!F$5)</f>
        <v>0</v>
      </c>
      <c r="BV19" s="80">
        <f>IF(节奏预期!T19=0,0,节奏预期!T19*装备强化!G$9+装备强化!G$5)</f>
        <v>162</v>
      </c>
      <c r="BW19" s="76">
        <f>IF(节奏预期!U19=0,0,节奏预期!U19*装备强化!H$9+装备强化!H$5)</f>
        <v>243</v>
      </c>
      <c r="BX19" s="76">
        <f>IF(节奏预期!V19=0,0,节奏预期!V19*装备强化!I$9+装备强化!I$5)</f>
        <v>0</v>
      </c>
      <c r="BY19" s="11">
        <f>IFERROR(SUMPRODUCT(BS19:BX19,节奏预期!$E19:$J19)/SUM(节奏预期!$E19:$J19),0)</f>
        <v>178.2</v>
      </c>
      <c r="BZ19" s="76"/>
      <c r="CA19" s="76"/>
      <c r="CB19" s="76"/>
      <c r="CC19" s="76"/>
      <c r="CD19" s="76"/>
      <c r="CE19" s="52"/>
      <c r="CH19" s="22">
        <v>16</v>
      </c>
      <c r="CI19" s="76">
        <v>140</v>
      </c>
      <c r="CJ19" s="42"/>
      <c r="CK19" s="42">
        <f>IF(CI19&lt;前期规划!$C$2,0,求节点($AW$6:$AW$41,$BR$6:$BR$41,CI19))</f>
        <v>300</v>
      </c>
      <c r="CL19" s="42">
        <f>IF(CI19&lt;前期规划!$C$2,0,求节点($AW$6:$AW$41,$BY$6:$BY$41,CI19))</f>
        <v>300</v>
      </c>
      <c r="CM19" s="42"/>
      <c r="CN19" s="60">
        <f>(CK19-CK18)*INDEX([3]非r将兵属性验证!AQ$7:AQ$166,$CI19,1)+CN18</f>
        <v>18162998218.244698</v>
      </c>
      <c r="CO19" s="60">
        <f>(CL19-CL18)*INDEX([3]非r将兵属性验证!AR$7:AR$166,$CI19,1)+CO18</f>
        <v>18162998218.244698</v>
      </c>
      <c r="CP19" s="42">
        <f t="shared" si="20"/>
        <v>36325996436.489395</v>
      </c>
      <c r="CT19" s="76">
        <v>140</v>
      </c>
      <c r="CU19" s="42">
        <f>IF(CT19&lt;前期规划!$C$2,0,求节点($AW$6:$AW$41,$BK$6:$BK$41,CT19))</f>
        <v>120000.00000000001</v>
      </c>
      <c r="CV19" s="55">
        <f t="shared" si="10"/>
        <v>1200000.0000000002</v>
      </c>
      <c r="CW19" s="42">
        <f>IF(CT19&lt;前期规划!$C$2,0,求节点($AW$6:$AW$41,$BD$6:$BD$41,CT19))</f>
        <v>1200000000</v>
      </c>
      <c r="CX19" s="76">
        <f>(CW19-CW18)*INDEX('[1]功能-付费相关'!$AQ$6:$AQ$165,$CT19,1)+CX18</f>
        <v>1135512.4910152247</v>
      </c>
      <c r="CZ19" s="76">
        <v>140</v>
      </c>
      <c r="DA19" s="76">
        <f t="shared" si="11"/>
        <v>1200000.0000000002</v>
      </c>
      <c r="DB19" s="76">
        <f t="shared" si="12"/>
        <v>1135512.4910152247</v>
      </c>
      <c r="DC19" s="55">
        <f t="shared" si="13"/>
        <v>2335512.4910152247</v>
      </c>
    </row>
    <row r="20" spans="2:107" ht="11.25" customHeight="1" x14ac:dyDescent="0.15">
      <c r="M20" s="76">
        <v>16</v>
      </c>
      <c r="N20" s="164">
        <v>1</v>
      </c>
      <c r="O20" s="76">
        <f t="shared" si="6"/>
        <v>2</v>
      </c>
      <c r="P20" s="76">
        <f t="shared" si="7"/>
        <v>8</v>
      </c>
      <c r="Q20" s="76">
        <f t="shared" si="0"/>
        <v>20</v>
      </c>
      <c r="R20" s="80">
        <f t="shared" si="0"/>
        <v>20</v>
      </c>
      <c r="S20" s="76">
        <f t="shared" si="0"/>
        <v>40</v>
      </c>
      <c r="T20" s="76">
        <f t="shared" si="0"/>
        <v>40</v>
      </c>
      <c r="V20" s="76">
        <v>16</v>
      </c>
      <c r="W20" s="76">
        <f>SUM(O$5:O20)</f>
        <v>32</v>
      </c>
      <c r="X20" s="76">
        <f>SUM(P$5:P20)</f>
        <v>128</v>
      </c>
      <c r="Y20" s="76">
        <f>SUM(Q$5:Q20)</f>
        <v>320</v>
      </c>
      <c r="Z20" s="80">
        <f>SUM(R$5:R20)</f>
        <v>320</v>
      </c>
      <c r="AA20" s="76">
        <f>SUM(S$5:S20)</f>
        <v>640</v>
      </c>
      <c r="AB20" s="76">
        <f>SUM(T$5:T20)</f>
        <v>640</v>
      </c>
      <c r="AD20" s="76">
        <v>16</v>
      </c>
      <c r="AE20" s="76">
        <f t="shared" si="1"/>
        <v>20000</v>
      </c>
      <c r="AF20" s="76">
        <f t="shared" si="2"/>
        <v>80000</v>
      </c>
      <c r="AG20" s="76">
        <f t="shared" si="3"/>
        <v>200000</v>
      </c>
      <c r="AH20" s="80">
        <f t="shared" si="3"/>
        <v>200000</v>
      </c>
      <c r="AI20" s="76">
        <f t="shared" si="4"/>
        <v>400000</v>
      </c>
      <c r="AJ20" s="76">
        <f t="shared" si="5"/>
        <v>400000</v>
      </c>
      <c r="AL20" s="76">
        <v>16</v>
      </c>
      <c r="AM20" s="76">
        <f>SUM(AE$5:AE20)</f>
        <v>320000</v>
      </c>
      <c r="AN20" s="76">
        <f>SUM(AF$5:AF20)</f>
        <v>1280000</v>
      </c>
      <c r="AO20" s="76">
        <f>SUM(AG$5:AG20)</f>
        <v>3200000</v>
      </c>
      <c r="AP20" s="80">
        <f>SUM(AH$5:AH20)</f>
        <v>3200000</v>
      </c>
      <c r="AQ20" s="76">
        <f>SUM(AI$5:AI20)</f>
        <v>6400000</v>
      </c>
      <c r="AR20" s="76">
        <f>SUM(AJ$5:AJ20)</f>
        <v>6400000</v>
      </c>
      <c r="AU20" s="22">
        <v>18</v>
      </c>
      <c r="AV20" s="77">
        <f>节奏预期!B20</f>
        <v>450</v>
      </c>
      <c r="AW20" s="102">
        <f>节奏预期!D20</f>
        <v>88.164987373156592</v>
      </c>
      <c r="AX20" s="76">
        <f>IFERROR(INDEX(AM$5:AM$304,MATCH(节奏预期!Q20,$AL$5:$AL$304,1))*节奏预期!E20,0)</f>
        <v>0</v>
      </c>
      <c r="AY20" s="76">
        <f>IFERROR(INDEX(AN$5:AN$304,MATCH(节奏预期!R20,$AL$5:$AL$304,1))*节奏预期!F20,0)</f>
        <v>0</v>
      </c>
      <c r="AZ20" s="76">
        <f>IFERROR(INDEX(AO$5:AO$304,MATCH(节奏预期!S20,$AL$5:$AL$304,1))*节奏预期!G20,0)</f>
        <v>0</v>
      </c>
      <c r="BA20" s="80">
        <f>IFERROR(INDEX(AP$5:AP$304,MATCH(节奏预期!T20,$AL$5:$AL$304,1))*节奏预期!H20,0)</f>
        <v>288000000</v>
      </c>
      <c r="BB20" s="76">
        <f>IFERROR(INDEX(AQ$5:AQ$304,MATCH(节奏预期!U20,$AL$5:$AL$304,1))*节奏预期!I20,0)</f>
        <v>192000000</v>
      </c>
      <c r="BC20" s="76">
        <f>IFERROR(INDEX(AR$5:AR$304,MATCH(节奏预期!V20,$AL$5:$AL$304,1))*节奏预期!J20,0)</f>
        <v>0</v>
      </c>
      <c r="BD20" s="77">
        <f t="shared" si="14"/>
        <v>480000000</v>
      </c>
      <c r="BE20" s="76">
        <f>IFERROR(INDEX(W$5:W$304,MATCH(节奏预期!Q20,$V$5:$V$304,1))*节奏预期!E20,0)</f>
        <v>0</v>
      </c>
      <c r="BF20" s="76">
        <f>IFERROR(INDEX(X$5:X$304,MATCH(节奏预期!R20,$V$5:$V$304,1))*节奏预期!F20,0)</f>
        <v>0</v>
      </c>
      <c r="BG20" s="76">
        <f>IFERROR(INDEX(Y$5:Y$304,MATCH(节奏预期!S20,$V$5:$V$304,1))*节奏预期!G20,0)</f>
        <v>0</v>
      </c>
      <c r="BH20" s="80">
        <f>IFERROR(INDEX(Z$5:Z$304,MATCH(节奏预期!T20,$V$5:$V$304,1))*节奏预期!H20,0)</f>
        <v>28800</v>
      </c>
      <c r="BI20" s="76">
        <f>IFERROR(INDEX(AA$5:AA$304,MATCH(节奏预期!U20,$V$5:$V$304,1))*节奏预期!I20,0)</f>
        <v>19200</v>
      </c>
      <c r="BJ20" s="76">
        <f>IFERROR(INDEX(AB$5:AB$304,MATCH(节奏预期!V20,$V$5:$V$304,1))*节奏预期!J20,0)</f>
        <v>0</v>
      </c>
      <c r="BK20" s="77">
        <f t="shared" si="15"/>
        <v>48000</v>
      </c>
      <c r="BL20" s="76">
        <f>IF(节奏预期!Q20=0,0,节奏预期!Q20*装备强化!D$8+装备强化!D$4)</f>
        <v>0</v>
      </c>
      <c r="BM20" s="76">
        <f>IF(节奏预期!R20=0,0,节奏预期!R20*装备强化!E$8+装备强化!E$4)</f>
        <v>0</v>
      </c>
      <c r="BN20" s="76">
        <f>IF(节奏预期!S20=0,0,节奏预期!S20*装备强化!F$8+装备强化!F$4)</f>
        <v>0</v>
      </c>
      <c r="BO20" s="80">
        <f>IF(节奏预期!T20=0,0,节奏预期!T20*装备强化!G$8+装备强化!G$4)</f>
        <v>165</v>
      </c>
      <c r="BP20" s="80">
        <f>IF(节奏预期!U20=0,0,节奏预期!U20*装备强化!H$8+装备强化!H$4)</f>
        <v>247.5</v>
      </c>
      <c r="BQ20" s="80">
        <f>IF(节奏预期!V20=0,0,节奏预期!V20*装备强化!I$8+装备强化!I$4)</f>
        <v>0</v>
      </c>
      <c r="BR20" s="11">
        <f>IFERROR(SUMPRODUCT(BL20:BQ20,节奏预期!$E20:$J20)/SUM(节奏预期!$E20:$J20),0)</f>
        <v>185.625</v>
      </c>
      <c r="BS20" s="10">
        <f>IF(节奏预期!Q20=0,0,节奏预期!Q20*装备强化!D$9+装备强化!D$5)</f>
        <v>0</v>
      </c>
      <c r="BT20" s="76">
        <f>IF(节奏预期!R20=0,0,节奏预期!R20*装备强化!E$9+装备强化!E$5)</f>
        <v>0</v>
      </c>
      <c r="BU20" s="76">
        <f>IF(节奏预期!S20=0,0,节奏预期!S20*装备强化!F$9+装备强化!F$5)</f>
        <v>0</v>
      </c>
      <c r="BV20" s="80">
        <f>IF(节奏预期!T20=0,0,节奏预期!T20*装备强化!G$9+装备强化!G$5)</f>
        <v>165</v>
      </c>
      <c r="BW20" s="76">
        <f>IF(节奏预期!U20=0,0,节奏预期!U20*装备强化!H$9+装备强化!H$5)</f>
        <v>247.5</v>
      </c>
      <c r="BX20" s="76">
        <f>IF(节奏预期!V20=0,0,节奏预期!V20*装备强化!I$9+装备强化!I$5)</f>
        <v>0</v>
      </c>
      <c r="BY20" s="11">
        <f>IFERROR(SUMPRODUCT(BS20:BX20,节奏预期!$E20:$J20)/SUM(节奏预期!$E20:$J20),0)</f>
        <v>185.625</v>
      </c>
      <c r="BZ20" s="76"/>
      <c r="CA20" s="76"/>
      <c r="CB20" s="76"/>
      <c r="CC20" s="76"/>
      <c r="CD20" s="76"/>
      <c r="CE20" s="52"/>
      <c r="CH20" s="22">
        <v>17</v>
      </c>
      <c r="CI20" s="76">
        <v>150</v>
      </c>
      <c r="CJ20" s="42"/>
      <c r="CK20" s="42">
        <f>IF(CI20&lt;前期规划!$C$2,0,求节点($AW$6:$AW$41,$BR$6:$BR$41,CI20))</f>
        <v>300</v>
      </c>
      <c r="CL20" s="42">
        <f>IF(CI20&lt;前期规划!$C$2,0,求节点($AW$6:$AW$41,$BY$6:$BY$41,CI20))</f>
        <v>300</v>
      </c>
      <c r="CM20" s="42"/>
      <c r="CN20" s="60">
        <f>(CK20-CK19)*INDEX([3]非r将兵属性验证!AQ$7:AQ$166,$CI20,1)+CN19</f>
        <v>18162998218.244698</v>
      </c>
      <c r="CO20" s="60">
        <f>(CL20-CL19)*INDEX([3]非r将兵属性验证!AR$7:AR$166,$CI20,1)+CO19</f>
        <v>18162998218.244698</v>
      </c>
      <c r="CP20" s="42">
        <f t="shared" si="20"/>
        <v>36325996436.489395</v>
      </c>
      <c r="CT20" s="76">
        <v>150</v>
      </c>
      <c r="CU20" s="42">
        <f>IF(CT20&lt;前期规划!$C$2,0,求节点($AW$6:$AW$41,$BK$6:$BK$41,CT20))</f>
        <v>120000.00000000001</v>
      </c>
      <c r="CV20" s="55">
        <f t="shared" si="10"/>
        <v>1200000.0000000002</v>
      </c>
      <c r="CW20" s="42">
        <f>IF(CT20&lt;前期规划!$C$2,0,求节点($AW$6:$AW$41,$BD$6:$BD$41,CT20))</f>
        <v>1200000000</v>
      </c>
      <c r="CX20" s="76">
        <f>(CW20-CW19)*INDEX('[1]功能-付费相关'!$AQ$6:$AQ$165,$CT20,1)+CX19</f>
        <v>1135512.4910152247</v>
      </c>
      <c r="CZ20" s="76">
        <v>150</v>
      </c>
      <c r="DA20" s="76">
        <f t="shared" si="11"/>
        <v>1200000.0000000002</v>
      </c>
      <c r="DB20" s="76">
        <f t="shared" si="12"/>
        <v>1135512.4910152247</v>
      </c>
      <c r="DC20" s="55">
        <f t="shared" si="13"/>
        <v>2335512.4910152247</v>
      </c>
    </row>
    <row r="21" spans="2:107" ht="11.25" customHeight="1" x14ac:dyDescent="0.15">
      <c r="M21" s="76">
        <v>17</v>
      </c>
      <c r="N21" s="164">
        <v>1</v>
      </c>
      <c r="O21" s="76">
        <f t="shared" si="6"/>
        <v>2</v>
      </c>
      <c r="P21" s="76">
        <f t="shared" si="7"/>
        <v>8</v>
      </c>
      <c r="Q21" s="76">
        <f t="shared" si="7"/>
        <v>20</v>
      </c>
      <c r="R21" s="80">
        <f t="shared" si="7"/>
        <v>20</v>
      </c>
      <c r="S21" s="76">
        <f t="shared" si="7"/>
        <v>40</v>
      </c>
      <c r="T21" s="76">
        <f t="shared" si="7"/>
        <v>40</v>
      </c>
      <c r="V21" s="76">
        <v>17</v>
      </c>
      <c r="W21" s="76">
        <f>SUM(O$5:O21)</f>
        <v>34</v>
      </c>
      <c r="X21" s="76">
        <f>SUM(P$5:P21)</f>
        <v>136</v>
      </c>
      <c r="Y21" s="76">
        <f>SUM(Q$5:Q21)</f>
        <v>340</v>
      </c>
      <c r="Z21" s="80">
        <f>SUM(R$5:R21)</f>
        <v>340</v>
      </c>
      <c r="AA21" s="76">
        <f>SUM(S$5:S21)</f>
        <v>680</v>
      </c>
      <c r="AB21" s="76">
        <f>SUM(T$5:T21)</f>
        <v>680</v>
      </c>
      <c r="AD21" s="76">
        <v>17</v>
      </c>
      <c r="AE21" s="76">
        <f t="shared" si="1"/>
        <v>20000</v>
      </c>
      <c r="AF21" s="76">
        <f t="shared" si="2"/>
        <v>80000</v>
      </c>
      <c r="AG21" s="76">
        <f t="shared" si="3"/>
        <v>200000</v>
      </c>
      <c r="AH21" s="80">
        <f t="shared" si="3"/>
        <v>200000</v>
      </c>
      <c r="AI21" s="76">
        <f t="shared" si="4"/>
        <v>400000</v>
      </c>
      <c r="AJ21" s="76">
        <f t="shared" si="5"/>
        <v>400000</v>
      </c>
      <c r="AL21" s="76">
        <v>17</v>
      </c>
      <c r="AM21" s="76">
        <f>SUM(AE$5:AE21)</f>
        <v>340000</v>
      </c>
      <c r="AN21" s="76">
        <f>SUM(AF$5:AF21)</f>
        <v>1360000</v>
      </c>
      <c r="AO21" s="76">
        <f>SUM(AG$5:AG21)</f>
        <v>3400000</v>
      </c>
      <c r="AP21" s="80">
        <f>SUM(AH$5:AH21)</f>
        <v>3400000</v>
      </c>
      <c r="AQ21" s="76">
        <f>SUM(AI$5:AI21)</f>
        <v>6800000</v>
      </c>
      <c r="AR21" s="76">
        <f>SUM(AJ$5:AJ21)</f>
        <v>6800000</v>
      </c>
      <c r="AU21" s="22">
        <v>19</v>
      </c>
      <c r="AV21" s="77">
        <f>节奏预期!B21</f>
        <v>480</v>
      </c>
      <c r="AW21" s="102">
        <f>节奏预期!D21</f>
        <v>89.095870094999412</v>
      </c>
      <c r="AX21" s="76">
        <f>IFERROR(INDEX(AM$5:AM$304,MATCH(节奏预期!Q21,$AL$5:$AL$304,1))*节奏预期!E21,0)</f>
        <v>0</v>
      </c>
      <c r="AY21" s="76">
        <f>IFERROR(INDEX(AN$5:AN$304,MATCH(节奏预期!R21,$AL$5:$AL$304,1))*节奏预期!F21,0)</f>
        <v>0</v>
      </c>
      <c r="AZ21" s="76">
        <f>IFERROR(INDEX(AO$5:AO$304,MATCH(节奏预期!S21,$AL$5:$AL$304,1))*节奏预期!G21,0)</f>
        <v>0</v>
      </c>
      <c r="BA21" s="80">
        <f>IFERROR(INDEX(AP$5:AP$304,MATCH(节奏预期!T21,$AL$5:$AL$304,1))*节奏预期!H21,0)</f>
        <v>285600000</v>
      </c>
      <c r="BB21" s="76">
        <f>IFERROR(INDEX(AQ$5:AQ$304,MATCH(节奏预期!U21,$AL$5:$AL$304,1))*节奏预期!I21,0)</f>
        <v>244800000</v>
      </c>
      <c r="BC21" s="76">
        <f>IFERROR(INDEX(AR$5:AR$304,MATCH(节奏预期!V21,$AL$5:$AL$304,1))*节奏预期!J21,0)</f>
        <v>0</v>
      </c>
      <c r="BD21" s="77">
        <f t="shared" si="14"/>
        <v>530400000</v>
      </c>
      <c r="BE21" s="76">
        <f>IFERROR(INDEX(W$5:W$304,MATCH(节奏预期!Q21,$V$5:$V$304,1))*节奏预期!E21,0)</f>
        <v>0</v>
      </c>
      <c r="BF21" s="76">
        <f>IFERROR(INDEX(X$5:X$304,MATCH(节奏预期!R21,$V$5:$V$304,1))*节奏预期!F21,0)</f>
        <v>0</v>
      </c>
      <c r="BG21" s="76">
        <f>IFERROR(INDEX(Y$5:Y$304,MATCH(节奏预期!S21,$V$5:$V$304,1))*节奏预期!G21,0)</f>
        <v>0</v>
      </c>
      <c r="BH21" s="80">
        <f>IFERROR(INDEX(Z$5:Z$304,MATCH(节奏预期!T21,$V$5:$V$304,1))*节奏预期!H21,0)</f>
        <v>28560</v>
      </c>
      <c r="BI21" s="76">
        <f>IFERROR(INDEX(AA$5:AA$304,MATCH(节奏预期!U21,$V$5:$V$304,1))*节奏预期!I21,0)</f>
        <v>24480</v>
      </c>
      <c r="BJ21" s="76">
        <f>IFERROR(INDEX(AB$5:AB$304,MATCH(节奏预期!V21,$V$5:$V$304,1))*节奏预期!J21,0)</f>
        <v>0</v>
      </c>
      <c r="BK21" s="77">
        <f t="shared" si="15"/>
        <v>53040</v>
      </c>
      <c r="BL21" s="76">
        <f>IF(节奏预期!Q21=0,0,节奏预期!Q21*装备强化!D$8+装备强化!D$4)</f>
        <v>0</v>
      </c>
      <c r="BM21" s="76">
        <f>IF(节奏预期!R21=0,0,节奏预期!R21*装备强化!E$8+装备强化!E$4)</f>
        <v>0</v>
      </c>
      <c r="BN21" s="76">
        <f>IF(节奏预期!S21=0,0,节奏预期!S21*装备强化!F$8+装备强化!F$4)</f>
        <v>0</v>
      </c>
      <c r="BO21" s="80">
        <f>IF(节奏预期!T21=0,0,节奏预期!T21*装备强化!G$8+装备强化!G$4)</f>
        <v>168</v>
      </c>
      <c r="BP21" s="80">
        <f>IF(节奏预期!U21=0,0,节奏预期!U21*装备强化!H$8+装备强化!H$4)</f>
        <v>252</v>
      </c>
      <c r="BQ21" s="80">
        <f>IF(节奏预期!V21=0,0,节奏预期!V21*装备强化!I$8+装备强化!I$4)</f>
        <v>0</v>
      </c>
      <c r="BR21" s="11">
        <f>IFERROR(SUMPRODUCT(BL21:BQ21,节奏预期!$E21:$J21)/SUM(节奏预期!$E21:$J21),0)</f>
        <v>193.2</v>
      </c>
      <c r="BS21" s="10">
        <f>IF(节奏预期!Q21=0,0,节奏预期!Q21*装备强化!D$9+装备强化!D$5)</f>
        <v>0</v>
      </c>
      <c r="BT21" s="76">
        <f>IF(节奏预期!R21=0,0,节奏预期!R21*装备强化!E$9+装备强化!E$5)</f>
        <v>0</v>
      </c>
      <c r="BU21" s="76">
        <f>IF(节奏预期!S21=0,0,节奏预期!S21*装备强化!F$9+装备强化!F$5)</f>
        <v>0</v>
      </c>
      <c r="BV21" s="80">
        <f>IF(节奏预期!T21=0,0,节奏预期!T21*装备强化!G$9+装备强化!G$5)</f>
        <v>168</v>
      </c>
      <c r="BW21" s="76">
        <f>IF(节奏预期!U21=0,0,节奏预期!U21*装备强化!H$9+装备强化!H$5)</f>
        <v>252</v>
      </c>
      <c r="BX21" s="76">
        <f>IF(节奏预期!V21=0,0,节奏预期!V21*装备强化!I$9+装备强化!I$5)</f>
        <v>0</v>
      </c>
      <c r="BY21" s="11">
        <f>IFERROR(SUMPRODUCT(BS21:BX21,节奏预期!$E21:$J21)/SUM(节奏预期!$E21:$J21),0)</f>
        <v>193.2</v>
      </c>
      <c r="BZ21" s="76"/>
      <c r="CA21" s="76"/>
      <c r="CB21" s="76"/>
      <c r="CC21" s="76"/>
      <c r="CD21" s="76"/>
      <c r="CE21" s="52"/>
      <c r="CH21" s="22">
        <v>18</v>
      </c>
      <c r="CI21" s="76">
        <v>160</v>
      </c>
      <c r="CJ21" s="42"/>
      <c r="CK21" s="42">
        <f>IF(CI21&lt;前期规划!$C$2,0,求节点($AW$6:$AW$41,$BR$6:$BR$41,CI21))</f>
        <v>300</v>
      </c>
      <c r="CL21" s="42">
        <f>IF(CI21&lt;前期规划!$C$2,0,求节点($AW$6:$AW$41,$BY$6:$BY$41,CI21))</f>
        <v>300</v>
      </c>
      <c r="CM21" s="42"/>
      <c r="CN21" s="60">
        <f>(CK21-CK20)*INDEX([3]非r将兵属性验证!AQ$7:AQ$166,$CI21,1)+CN20</f>
        <v>18162998218.244698</v>
      </c>
      <c r="CO21" s="60">
        <f>(CL21-CL20)*INDEX([3]非r将兵属性验证!AR$7:AR$166,$CI21,1)+CO20</f>
        <v>18162998218.244698</v>
      </c>
      <c r="CP21" s="42">
        <f t="shared" si="20"/>
        <v>36325996436.489395</v>
      </c>
      <c r="CT21" s="76">
        <v>160</v>
      </c>
      <c r="CU21" s="42">
        <f>IF(CT21&lt;前期规划!$C$2,0,求节点($AW$6:$AW$41,$BK$6:$BK$41,CT21))</f>
        <v>120000.00000000001</v>
      </c>
      <c r="CV21" s="55">
        <f t="shared" si="10"/>
        <v>1200000.0000000002</v>
      </c>
      <c r="CW21" s="42">
        <f>IF(CT21&lt;前期规划!$C$2,0,求节点($AW$6:$AW$41,$BD$6:$BD$41,CT21))</f>
        <v>1200000000</v>
      </c>
      <c r="CX21" s="76">
        <f>(CW21-CW20)*INDEX('[1]功能-付费相关'!$AQ$6:$AQ$165,$CT21,1)+CX20</f>
        <v>1135512.4910152247</v>
      </c>
      <c r="CZ21" s="76">
        <v>160</v>
      </c>
      <c r="DA21" s="76">
        <f t="shared" si="11"/>
        <v>1200000.0000000002</v>
      </c>
      <c r="DB21" s="76">
        <f t="shared" si="12"/>
        <v>1135512.4910152247</v>
      </c>
      <c r="DC21" s="55">
        <f t="shared" si="13"/>
        <v>2335512.4910152247</v>
      </c>
    </row>
    <row r="22" spans="2:107" ht="11.25" customHeight="1" x14ac:dyDescent="0.15">
      <c r="B22" s="136"/>
      <c r="C22" s="136"/>
      <c r="D22" s="136" t="s">
        <v>476</v>
      </c>
      <c r="E22" s="136" t="s">
        <v>477</v>
      </c>
      <c r="M22" s="76">
        <v>18</v>
      </c>
      <c r="N22" s="164">
        <v>1</v>
      </c>
      <c r="O22" s="76">
        <f t="shared" si="6"/>
        <v>2</v>
      </c>
      <c r="P22" s="76">
        <f t="shared" si="7"/>
        <v>8</v>
      </c>
      <c r="Q22" s="76">
        <f t="shared" si="7"/>
        <v>20</v>
      </c>
      <c r="R22" s="80">
        <f t="shared" si="7"/>
        <v>20</v>
      </c>
      <c r="S22" s="76">
        <f t="shared" si="7"/>
        <v>40</v>
      </c>
      <c r="T22" s="76">
        <f t="shared" si="7"/>
        <v>40</v>
      </c>
      <c r="V22" s="76">
        <v>18</v>
      </c>
      <c r="W22" s="76">
        <f>SUM(O$5:O22)</f>
        <v>36</v>
      </c>
      <c r="X22" s="76">
        <f>SUM(P$5:P22)</f>
        <v>144</v>
      </c>
      <c r="Y22" s="76">
        <f>SUM(Q$5:Q22)</f>
        <v>360</v>
      </c>
      <c r="Z22" s="80">
        <f>SUM(R$5:R22)</f>
        <v>360</v>
      </c>
      <c r="AA22" s="76">
        <f>SUM(S$5:S22)</f>
        <v>720</v>
      </c>
      <c r="AB22" s="76">
        <f>SUM(T$5:T22)</f>
        <v>720</v>
      </c>
      <c r="AD22" s="76">
        <v>18</v>
      </c>
      <c r="AE22" s="76">
        <f t="shared" si="1"/>
        <v>20000</v>
      </c>
      <c r="AF22" s="76">
        <f t="shared" si="2"/>
        <v>80000</v>
      </c>
      <c r="AG22" s="76">
        <f t="shared" si="3"/>
        <v>200000</v>
      </c>
      <c r="AH22" s="80">
        <f t="shared" si="3"/>
        <v>200000</v>
      </c>
      <c r="AI22" s="76">
        <f t="shared" si="4"/>
        <v>400000</v>
      </c>
      <c r="AJ22" s="76">
        <f t="shared" si="5"/>
        <v>400000</v>
      </c>
      <c r="AL22" s="76">
        <v>18</v>
      </c>
      <c r="AM22" s="76">
        <f>SUM(AE$5:AE22)</f>
        <v>360000</v>
      </c>
      <c r="AN22" s="76">
        <f>SUM(AF$5:AF22)</f>
        <v>1440000</v>
      </c>
      <c r="AO22" s="76">
        <f>SUM(AG$5:AG22)</f>
        <v>3600000</v>
      </c>
      <c r="AP22" s="80">
        <f>SUM(AH$5:AH22)</f>
        <v>3600000</v>
      </c>
      <c r="AQ22" s="76">
        <f>SUM(AI$5:AI22)</f>
        <v>7200000</v>
      </c>
      <c r="AR22" s="76">
        <f>SUM(AJ$5:AJ22)</f>
        <v>7200000</v>
      </c>
      <c r="AU22" s="22">
        <v>20</v>
      </c>
      <c r="AV22" s="77">
        <f>节奏预期!B22</f>
        <v>510</v>
      </c>
      <c r="AW22" s="102">
        <f>节奏预期!D22</f>
        <v>89.970834519193531</v>
      </c>
      <c r="AX22" s="76">
        <f>IFERROR(INDEX(AM$5:AM$304,MATCH(节奏预期!Q22,$AL$5:$AL$304,1))*节奏预期!E22,0)</f>
        <v>0</v>
      </c>
      <c r="AY22" s="76">
        <f>IFERROR(INDEX(AN$5:AN$304,MATCH(节奏预期!R22,$AL$5:$AL$304,1))*节奏预期!F22,0)</f>
        <v>0</v>
      </c>
      <c r="AZ22" s="76">
        <f>IFERROR(INDEX(AO$5:AO$304,MATCH(节奏预期!S22,$AL$5:$AL$304,1))*节奏预期!G22,0)</f>
        <v>0</v>
      </c>
      <c r="BA22" s="80">
        <f>IFERROR(INDEX(AP$5:AP$304,MATCH(节奏预期!T22,$AL$5:$AL$304,1))*节奏预期!H22,0)</f>
        <v>273000000</v>
      </c>
      <c r="BB22" s="76">
        <f>IFERROR(INDEX(AQ$5:AQ$304,MATCH(节奏预期!U22,$AL$5:$AL$304,1))*节奏预期!I22,0)</f>
        <v>294000000</v>
      </c>
      <c r="BC22" s="76">
        <f>IFERROR(INDEX(AR$5:AR$304,MATCH(节奏预期!V22,$AL$5:$AL$304,1))*节奏预期!J22,0)</f>
        <v>0</v>
      </c>
      <c r="BD22" s="77">
        <f t="shared" si="14"/>
        <v>567000000</v>
      </c>
      <c r="BE22" s="76">
        <f>IFERROR(INDEX(W$5:W$304,MATCH(节奏预期!Q22,$V$5:$V$304,1))*节奏预期!E22,0)</f>
        <v>0</v>
      </c>
      <c r="BF22" s="76">
        <f>IFERROR(INDEX(X$5:X$304,MATCH(节奏预期!R22,$V$5:$V$304,1))*节奏预期!F22,0)</f>
        <v>0</v>
      </c>
      <c r="BG22" s="76">
        <f>IFERROR(INDEX(Y$5:Y$304,MATCH(节奏预期!S22,$V$5:$V$304,1))*节奏预期!G22,0)</f>
        <v>0</v>
      </c>
      <c r="BH22" s="80">
        <f>IFERROR(INDEX(Z$5:Z$304,MATCH(节奏预期!T22,$V$5:$V$304,1))*节奏预期!H22,0)</f>
        <v>27300</v>
      </c>
      <c r="BI22" s="76">
        <f>IFERROR(INDEX(AA$5:AA$304,MATCH(节奏预期!U22,$V$5:$V$304,1))*节奏预期!I22,0)</f>
        <v>29400</v>
      </c>
      <c r="BJ22" s="76">
        <f>IFERROR(INDEX(AB$5:AB$304,MATCH(节奏预期!V22,$V$5:$V$304,1))*节奏预期!J22,0)</f>
        <v>0</v>
      </c>
      <c r="BK22" s="77">
        <f t="shared" si="15"/>
        <v>56700</v>
      </c>
      <c r="BL22" s="76">
        <f>IF(节奏预期!Q22=0,0,节奏预期!Q22*装备强化!D$8+装备强化!D$4)</f>
        <v>0</v>
      </c>
      <c r="BM22" s="76">
        <f>IF(节奏预期!R22=0,0,节奏预期!R22*装备强化!E$8+装备强化!E$4)</f>
        <v>0</v>
      </c>
      <c r="BN22" s="76">
        <f>IF(节奏预期!S22=0,0,节奏预期!S22*装备强化!F$8+装备强化!F$4)</f>
        <v>0</v>
      </c>
      <c r="BO22" s="80">
        <f>IF(节奏预期!T22=0,0,节奏预期!T22*装备强化!G$8+装备强化!G$4)</f>
        <v>171</v>
      </c>
      <c r="BP22" s="80">
        <f>IF(节奏预期!U22=0,0,节奏预期!U22*装备强化!H$8+装备强化!H$4)</f>
        <v>256.5</v>
      </c>
      <c r="BQ22" s="80">
        <f>IF(节奏预期!V22=0,0,节奏预期!V22*装备强化!I$8+装备强化!I$4)</f>
        <v>0</v>
      </c>
      <c r="BR22" s="11">
        <f>IFERROR(SUMPRODUCT(BL22:BQ22,节奏预期!$E22:$J22)/SUM(节奏预期!$E22:$J22),0)</f>
        <v>200.92500000000001</v>
      </c>
      <c r="BS22" s="10">
        <f>IF(节奏预期!Q22=0,0,节奏预期!Q22*装备强化!D$9+装备强化!D$5)</f>
        <v>0</v>
      </c>
      <c r="BT22" s="76">
        <f>IF(节奏预期!R22=0,0,节奏预期!R22*装备强化!E$9+装备强化!E$5)</f>
        <v>0</v>
      </c>
      <c r="BU22" s="76">
        <f>IF(节奏预期!S22=0,0,节奏预期!S22*装备强化!F$9+装备强化!F$5)</f>
        <v>0</v>
      </c>
      <c r="BV22" s="80">
        <f>IF(节奏预期!T22=0,0,节奏预期!T22*装备强化!G$9+装备强化!G$5)</f>
        <v>171</v>
      </c>
      <c r="BW22" s="76">
        <f>IF(节奏预期!U22=0,0,节奏预期!U22*装备强化!H$9+装备强化!H$5)</f>
        <v>256.5</v>
      </c>
      <c r="BX22" s="76">
        <f>IF(节奏预期!V22=0,0,节奏预期!V22*装备强化!I$9+装备强化!I$5)</f>
        <v>0</v>
      </c>
      <c r="BY22" s="11">
        <f>IFERROR(SUMPRODUCT(BS22:BX22,节奏预期!$E22:$J22)/SUM(节奏预期!$E22:$J22),0)</f>
        <v>200.92500000000001</v>
      </c>
      <c r="BZ22" s="76"/>
      <c r="CA22" s="76"/>
      <c r="CB22" s="76"/>
      <c r="CC22" s="76"/>
      <c r="CD22" s="76"/>
      <c r="CE22" s="52"/>
      <c r="CH22" s="22">
        <v>19</v>
      </c>
    </row>
    <row r="23" spans="2:107" ht="11.25" customHeight="1" x14ac:dyDescent="0.15">
      <c r="B23" s="197" t="s">
        <v>475</v>
      </c>
      <c r="C23" s="136">
        <v>1</v>
      </c>
      <c r="D23" s="136">
        <v>0.4</v>
      </c>
      <c r="E23" s="136">
        <v>0</v>
      </c>
      <c r="M23" s="76">
        <v>19</v>
      </c>
      <c r="N23" s="164">
        <v>1</v>
      </c>
      <c r="O23" s="76">
        <f t="shared" si="6"/>
        <v>2</v>
      </c>
      <c r="P23" s="76">
        <f t="shared" si="7"/>
        <v>8</v>
      </c>
      <c r="Q23" s="76">
        <f t="shared" si="7"/>
        <v>20</v>
      </c>
      <c r="R23" s="80">
        <f t="shared" si="7"/>
        <v>20</v>
      </c>
      <c r="S23" s="76">
        <f t="shared" si="7"/>
        <v>40</v>
      </c>
      <c r="T23" s="76">
        <f t="shared" si="7"/>
        <v>40</v>
      </c>
      <c r="V23" s="76">
        <v>19</v>
      </c>
      <c r="W23" s="76">
        <f>SUM(O$5:O23)</f>
        <v>38</v>
      </c>
      <c r="X23" s="76">
        <f>SUM(P$5:P23)</f>
        <v>152</v>
      </c>
      <c r="Y23" s="76">
        <f>SUM(Q$5:Q23)</f>
        <v>380</v>
      </c>
      <c r="Z23" s="80">
        <f>SUM(R$5:R23)</f>
        <v>380</v>
      </c>
      <c r="AA23" s="76">
        <f>SUM(S$5:S23)</f>
        <v>760</v>
      </c>
      <c r="AB23" s="76">
        <f>SUM(T$5:T23)</f>
        <v>760</v>
      </c>
      <c r="AD23" s="76">
        <v>19</v>
      </c>
      <c r="AE23" s="76">
        <f t="shared" si="1"/>
        <v>20000</v>
      </c>
      <c r="AF23" s="76">
        <f t="shared" si="2"/>
        <v>80000</v>
      </c>
      <c r="AG23" s="76">
        <f t="shared" si="3"/>
        <v>200000</v>
      </c>
      <c r="AH23" s="80">
        <f t="shared" si="3"/>
        <v>200000</v>
      </c>
      <c r="AI23" s="76">
        <f t="shared" si="4"/>
        <v>400000</v>
      </c>
      <c r="AJ23" s="76">
        <f t="shared" si="5"/>
        <v>400000</v>
      </c>
      <c r="AL23" s="76">
        <v>19</v>
      </c>
      <c r="AM23" s="76">
        <f>SUM(AE$5:AE23)</f>
        <v>380000</v>
      </c>
      <c r="AN23" s="76">
        <f>SUM(AF$5:AF23)</f>
        <v>1520000</v>
      </c>
      <c r="AO23" s="76">
        <f>SUM(AG$5:AG23)</f>
        <v>3800000</v>
      </c>
      <c r="AP23" s="80">
        <f>SUM(AH$5:AH23)</f>
        <v>3800000</v>
      </c>
      <c r="AQ23" s="76">
        <f>SUM(AI$5:AI23)</f>
        <v>7600000</v>
      </c>
      <c r="AR23" s="76">
        <f>SUM(AJ$5:AJ23)</f>
        <v>7600000</v>
      </c>
      <c r="AU23" s="22">
        <v>21</v>
      </c>
      <c r="AV23" s="77">
        <f>节奏预期!B23</f>
        <v>540</v>
      </c>
      <c r="AW23" s="102">
        <f>节奏预期!D23</f>
        <v>90.789158318387649</v>
      </c>
      <c r="AX23" s="76">
        <f>IFERROR(INDEX(AM$5:AM$304,MATCH(节奏预期!Q23,$AL$5:$AL$304,1))*节奏预期!E23,0)</f>
        <v>0</v>
      </c>
      <c r="AY23" s="76">
        <f>IFERROR(INDEX(AN$5:AN$304,MATCH(节奏预期!R23,$AL$5:$AL$304,1))*节奏预期!F23,0)</f>
        <v>0</v>
      </c>
      <c r="AZ23" s="76">
        <f>IFERROR(INDEX(AO$5:AO$304,MATCH(节奏预期!S23,$AL$5:$AL$304,1))*节奏预期!G23,0)</f>
        <v>0</v>
      </c>
      <c r="BA23" s="80">
        <f>IFERROR(INDEX(AP$5:AP$304,MATCH(节奏预期!T23,$AL$5:$AL$304,1))*节奏预期!H23,0)</f>
        <v>266400000</v>
      </c>
      <c r="BB23" s="76">
        <f>IFERROR(INDEX(AQ$5:AQ$304,MATCH(节奏预期!U23,$AL$5:$AL$304,1))*节奏预期!I23,0)</f>
        <v>355200000</v>
      </c>
      <c r="BC23" s="76">
        <f>IFERROR(INDEX(AR$5:AR$304,MATCH(节奏预期!V23,$AL$5:$AL$304,1))*节奏预期!J23,0)</f>
        <v>0</v>
      </c>
      <c r="BD23" s="77">
        <f t="shared" si="14"/>
        <v>621600000</v>
      </c>
      <c r="BE23" s="76">
        <f>IFERROR(INDEX(W$5:W$304,MATCH(节奏预期!Q23,$V$5:$V$304,1))*节奏预期!E23,0)</f>
        <v>0</v>
      </c>
      <c r="BF23" s="76">
        <f>IFERROR(INDEX(X$5:X$304,MATCH(节奏预期!R23,$V$5:$V$304,1))*节奏预期!F23,0)</f>
        <v>0</v>
      </c>
      <c r="BG23" s="76">
        <f>IFERROR(INDEX(Y$5:Y$304,MATCH(节奏预期!S23,$V$5:$V$304,1))*节奏预期!G23,0)</f>
        <v>0</v>
      </c>
      <c r="BH23" s="80">
        <f>IFERROR(INDEX(Z$5:Z$304,MATCH(节奏预期!T23,$V$5:$V$304,1))*节奏预期!H23,0)</f>
        <v>26640</v>
      </c>
      <c r="BI23" s="76">
        <f>IFERROR(INDEX(AA$5:AA$304,MATCH(节奏预期!U23,$V$5:$V$304,1))*节奏预期!I23,0)</f>
        <v>35520</v>
      </c>
      <c r="BJ23" s="76">
        <f>IFERROR(INDEX(AB$5:AB$304,MATCH(节奏预期!V23,$V$5:$V$304,1))*节奏预期!J23,0)</f>
        <v>0</v>
      </c>
      <c r="BK23" s="77">
        <f t="shared" si="15"/>
        <v>62160</v>
      </c>
      <c r="BL23" s="76">
        <f>IF(节奏预期!Q23=0,0,节奏预期!Q23*装备强化!D$8+装备强化!D$4)</f>
        <v>0</v>
      </c>
      <c r="BM23" s="76">
        <f>IF(节奏预期!R23=0,0,节奏预期!R23*装备强化!E$8+装备强化!E$4)</f>
        <v>0</v>
      </c>
      <c r="BN23" s="76">
        <f>IF(节奏预期!S23=0,0,节奏预期!S23*装备强化!F$8+装备强化!F$4)</f>
        <v>0</v>
      </c>
      <c r="BO23" s="80">
        <f>IF(节奏预期!T23=0,0,节奏预期!T23*装备强化!G$8+装备强化!G$4)</f>
        <v>174</v>
      </c>
      <c r="BP23" s="80">
        <f>IF(节奏预期!U23=0,0,节奏预期!U23*装备强化!H$8+装备强化!H$4)</f>
        <v>261</v>
      </c>
      <c r="BQ23" s="80">
        <f>IF(节奏预期!V23=0,0,节奏预期!V23*装备强化!I$8+装备强化!I$4)</f>
        <v>0</v>
      </c>
      <c r="BR23" s="11">
        <f>IFERROR(SUMPRODUCT(BL23:BQ23,节奏预期!$E23:$J23)/SUM(节奏预期!$E23:$J23),0)</f>
        <v>208.8</v>
      </c>
      <c r="BS23" s="10">
        <f>IF(节奏预期!Q23=0,0,节奏预期!Q23*装备强化!D$9+装备强化!D$5)</f>
        <v>0</v>
      </c>
      <c r="BT23" s="76">
        <f>IF(节奏预期!R23=0,0,节奏预期!R23*装备强化!E$9+装备强化!E$5)</f>
        <v>0</v>
      </c>
      <c r="BU23" s="76">
        <f>IF(节奏预期!S23=0,0,节奏预期!S23*装备强化!F$9+装备强化!F$5)</f>
        <v>0</v>
      </c>
      <c r="BV23" s="80">
        <f>IF(节奏预期!T23=0,0,节奏预期!T23*装备强化!G$9+装备强化!G$5)</f>
        <v>174</v>
      </c>
      <c r="BW23" s="76">
        <f>IF(节奏预期!U23=0,0,节奏预期!U23*装备强化!H$9+装备强化!H$5)</f>
        <v>261</v>
      </c>
      <c r="BX23" s="76">
        <f>IF(节奏预期!V23=0,0,节奏预期!V23*装备强化!I$9+装备强化!I$5)</f>
        <v>0</v>
      </c>
      <c r="BY23" s="11">
        <f>IFERROR(SUMPRODUCT(BS23:BX23,节奏预期!$E23:$J23)/SUM(节奏预期!$E23:$J23),0)</f>
        <v>208.8</v>
      </c>
      <c r="BZ23" s="76"/>
      <c r="CA23" s="76"/>
      <c r="CB23" s="76"/>
      <c r="CC23" s="76"/>
      <c r="CD23" s="76"/>
      <c r="CE23" s="52"/>
      <c r="CH23" s="22">
        <v>20</v>
      </c>
    </row>
    <row r="24" spans="2:107" ht="11.25" customHeight="1" x14ac:dyDescent="0.15">
      <c r="B24" s="197"/>
      <c r="C24" s="136">
        <v>2</v>
      </c>
      <c r="D24" s="136">
        <v>0.3</v>
      </c>
      <c r="E24" s="136">
        <v>0.1</v>
      </c>
      <c r="M24" s="76">
        <v>20</v>
      </c>
      <c r="N24" s="164">
        <v>1</v>
      </c>
      <c r="O24" s="76">
        <f t="shared" si="6"/>
        <v>2</v>
      </c>
      <c r="P24" s="76">
        <f t="shared" si="7"/>
        <v>8</v>
      </c>
      <c r="Q24" s="76">
        <f t="shared" si="7"/>
        <v>20</v>
      </c>
      <c r="R24" s="80">
        <f t="shared" si="7"/>
        <v>20</v>
      </c>
      <c r="S24" s="76">
        <f t="shared" si="7"/>
        <v>40</v>
      </c>
      <c r="T24" s="76">
        <f t="shared" si="7"/>
        <v>40</v>
      </c>
      <c r="V24" s="76">
        <v>20</v>
      </c>
      <c r="W24" s="76">
        <f>SUM(O$5:O24)</f>
        <v>40</v>
      </c>
      <c r="X24" s="76">
        <f>SUM(P$5:P24)</f>
        <v>160</v>
      </c>
      <c r="Y24" s="76">
        <f>SUM(Q$5:Q24)</f>
        <v>400</v>
      </c>
      <c r="Z24" s="80">
        <f>SUM(R$5:R24)</f>
        <v>400</v>
      </c>
      <c r="AA24" s="76">
        <f>SUM(S$5:S24)</f>
        <v>800</v>
      </c>
      <c r="AB24" s="76">
        <f>SUM(T$5:T24)</f>
        <v>800</v>
      </c>
      <c r="AD24" s="76">
        <v>20</v>
      </c>
      <c r="AE24" s="76">
        <f t="shared" si="1"/>
        <v>20000</v>
      </c>
      <c r="AF24" s="76">
        <f t="shared" si="2"/>
        <v>80000</v>
      </c>
      <c r="AG24" s="76">
        <f t="shared" si="3"/>
        <v>200000</v>
      </c>
      <c r="AH24" s="80">
        <f t="shared" si="3"/>
        <v>200000</v>
      </c>
      <c r="AI24" s="76">
        <f t="shared" si="4"/>
        <v>400000</v>
      </c>
      <c r="AJ24" s="76">
        <f t="shared" si="5"/>
        <v>400000</v>
      </c>
      <c r="AL24" s="76">
        <v>20</v>
      </c>
      <c r="AM24" s="76">
        <f>SUM(AE$5:AE24)</f>
        <v>400000</v>
      </c>
      <c r="AN24" s="76">
        <f>SUM(AF$5:AF24)</f>
        <v>1600000</v>
      </c>
      <c r="AO24" s="76">
        <f>SUM(AG$5:AG24)</f>
        <v>4000000</v>
      </c>
      <c r="AP24" s="80">
        <f>SUM(AH$5:AH24)</f>
        <v>4000000</v>
      </c>
      <c r="AQ24" s="76">
        <f>SUM(AI$5:AI24)</f>
        <v>8000000</v>
      </c>
      <c r="AR24" s="76">
        <f>SUM(AJ$5:AJ24)</f>
        <v>8000000</v>
      </c>
      <c r="AU24" s="22">
        <v>22</v>
      </c>
      <c r="AV24" s="77">
        <f>节奏预期!B24</f>
        <v>570</v>
      </c>
      <c r="AW24" s="102">
        <f>节奏预期!D24</f>
        <v>91.564978527410844</v>
      </c>
      <c r="AX24" s="76">
        <f>IFERROR(INDEX(AM$5:AM$304,MATCH(节奏预期!Q24,$AL$5:$AL$304,1))*节奏预期!E24,0)</f>
        <v>0</v>
      </c>
      <c r="AY24" s="76">
        <f>IFERROR(INDEX(AN$5:AN$304,MATCH(节奏预期!R24,$AL$5:$AL$304,1))*节奏预期!F24,0)</f>
        <v>0</v>
      </c>
      <c r="AZ24" s="76">
        <f>IFERROR(INDEX(AO$5:AO$304,MATCH(节奏预期!S24,$AL$5:$AL$304,1))*节奏预期!G24,0)</f>
        <v>0</v>
      </c>
      <c r="BA24" s="80">
        <f>IFERROR(INDEX(AP$5:AP$304,MATCH(节奏预期!T24,$AL$5:$AL$304,1))*节奏预期!H24,0)</f>
        <v>250800000</v>
      </c>
      <c r="BB24" s="76">
        <f>IFERROR(INDEX(AQ$5:AQ$304,MATCH(节奏预期!U24,$AL$5:$AL$304,1))*节奏预期!I24,0)</f>
        <v>410400000</v>
      </c>
      <c r="BC24" s="76">
        <f>IFERROR(INDEX(AR$5:AR$304,MATCH(节奏预期!V24,$AL$5:$AL$304,1))*节奏预期!J24,0)</f>
        <v>0</v>
      </c>
      <c r="BD24" s="77">
        <f t="shared" si="14"/>
        <v>661200000</v>
      </c>
      <c r="BE24" s="76">
        <f>IFERROR(INDEX(W$5:W$304,MATCH(节奏预期!Q24,$V$5:$V$304,1))*节奏预期!E24,0)</f>
        <v>0</v>
      </c>
      <c r="BF24" s="76">
        <f>IFERROR(INDEX(X$5:X$304,MATCH(节奏预期!R24,$V$5:$V$304,1))*节奏预期!F24,0)</f>
        <v>0</v>
      </c>
      <c r="BG24" s="76">
        <f>IFERROR(INDEX(Y$5:Y$304,MATCH(节奏预期!S24,$V$5:$V$304,1))*节奏预期!G24,0)</f>
        <v>0</v>
      </c>
      <c r="BH24" s="80">
        <f>IFERROR(INDEX(Z$5:Z$304,MATCH(节奏预期!T24,$V$5:$V$304,1))*节奏预期!H24,0)</f>
        <v>25080</v>
      </c>
      <c r="BI24" s="76">
        <f>IFERROR(INDEX(AA$5:AA$304,MATCH(节奏预期!U24,$V$5:$V$304,1))*节奏预期!I24,0)</f>
        <v>41040</v>
      </c>
      <c r="BJ24" s="76">
        <f>IFERROR(INDEX(AB$5:AB$304,MATCH(节奏预期!V24,$V$5:$V$304,1))*节奏预期!J24,0)</f>
        <v>0</v>
      </c>
      <c r="BK24" s="77">
        <f t="shared" si="15"/>
        <v>66120</v>
      </c>
      <c r="BL24" s="76">
        <f>IF(节奏预期!Q24=0,0,节奏预期!Q24*装备强化!D$8+装备强化!D$4)</f>
        <v>0</v>
      </c>
      <c r="BM24" s="76">
        <f>IF(节奏预期!R24=0,0,节奏预期!R24*装备强化!E$8+装备强化!E$4)</f>
        <v>0</v>
      </c>
      <c r="BN24" s="76">
        <f>IF(节奏预期!S24=0,0,节奏预期!S24*装备强化!F$8+装备强化!F$4)</f>
        <v>0</v>
      </c>
      <c r="BO24" s="80">
        <f>IF(节奏预期!T24=0,0,节奏预期!T24*装备强化!G$8+装备强化!G$4)</f>
        <v>177</v>
      </c>
      <c r="BP24" s="80">
        <f>IF(节奏预期!U24=0,0,节奏预期!U24*装备强化!H$8+装备强化!H$4)</f>
        <v>265.5</v>
      </c>
      <c r="BQ24" s="80">
        <f>IF(节奏预期!V24=0,0,节奏预期!V24*装备强化!I$8+装备强化!I$4)</f>
        <v>0</v>
      </c>
      <c r="BR24" s="11">
        <f>IFERROR(SUMPRODUCT(BL24:BQ24,节奏预期!$E24:$J24)/SUM(节奏预期!$E24:$J24),0)</f>
        <v>216.82499999999999</v>
      </c>
      <c r="BS24" s="10">
        <f>IF(节奏预期!Q24=0,0,节奏预期!Q24*装备强化!D$9+装备强化!D$5)</f>
        <v>0</v>
      </c>
      <c r="BT24" s="76">
        <f>IF(节奏预期!R24=0,0,节奏预期!R24*装备强化!E$9+装备强化!E$5)</f>
        <v>0</v>
      </c>
      <c r="BU24" s="76">
        <f>IF(节奏预期!S24=0,0,节奏预期!S24*装备强化!F$9+装备强化!F$5)</f>
        <v>0</v>
      </c>
      <c r="BV24" s="80">
        <f>IF(节奏预期!T24=0,0,节奏预期!T24*装备强化!G$9+装备强化!G$5)</f>
        <v>177</v>
      </c>
      <c r="BW24" s="76">
        <f>IF(节奏预期!U24=0,0,节奏预期!U24*装备强化!H$9+装备强化!H$5)</f>
        <v>265.5</v>
      </c>
      <c r="BX24" s="76">
        <f>IF(节奏预期!V24=0,0,节奏预期!V24*装备强化!I$9+装备强化!I$5)</f>
        <v>0</v>
      </c>
      <c r="BY24" s="11">
        <f>IFERROR(SUMPRODUCT(BS24:BX24,节奏预期!$E24:$J24)/SUM(节奏预期!$E24:$J24),0)</f>
        <v>216.82499999999999</v>
      </c>
      <c r="BZ24" s="76"/>
      <c r="CA24" s="76"/>
      <c r="CB24" s="76"/>
      <c r="CC24" s="76"/>
      <c r="CD24" s="76"/>
      <c r="CE24" s="52"/>
      <c r="CH24" s="22">
        <v>21</v>
      </c>
    </row>
    <row r="25" spans="2:107" ht="11.25" customHeight="1" x14ac:dyDescent="0.15">
      <c r="B25" s="197"/>
      <c r="C25" s="136">
        <v>3</v>
      </c>
      <c r="D25" s="136">
        <v>0.2</v>
      </c>
      <c r="E25" s="136">
        <v>0.2</v>
      </c>
      <c r="M25" s="76">
        <v>21</v>
      </c>
      <c r="N25" s="124">
        <f>N5+1</f>
        <v>2</v>
      </c>
      <c r="O25" s="76">
        <f t="shared" si="6"/>
        <v>4</v>
      </c>
      <c r="P25" s="76">
        <f t="shared" si="7"/>
        <v>16</v>
      </c>
      <c r="Q25" s="76">
        <f t="shared" si="7"/>
        <v>40</v>
      </c>
      <c r="R25" s="80">
        <f t="shared" si="7"/>
        <v>40</v>
      </c>
      <c r="S25" s="76">
        <f t="shared" si="7"/>
        <v>80</v>
      </c>
      <c r="T25" s="76">
        <f t="shared" si="7"/>
        <v>80</v>
      </c>
      <c r="V25" s="76">
        <v>21</v>
      </c>
      <c r="W25" s="76">
        <f>SUM(O$5:O25)</f>
        <v>44</v>
      </c>
      <c r="X25" s="76">
        <f>SUM(P$5:P25)</f>
        <v>176</v>
      </c>
      <c r="Y25" s="76">
        <f>SUM(Q$5:Q25)</f>
        <v>440</v>
      </c>
      <c r="Z25" s="80">
        <f>SUM(R$5:R25)</f>
        <v>440</v>
      </c>
      <c r="AA25" s="76">
        <f>SUM(S$5:S25)</f>
        <v>880</v>
      </c>
      <c r="AB25" s="76">
        <f>SUM(T$5:T25)</f>
        <v>880</v>
      </c>
      <c r="AD25" s="76">
        <v>21</v>
      </c>
      <c r="AE25" s="76">
        <f t="shared" si="1"/>
        <v>40000</v>
      </c>
      <c r="AF25" s="76">
        <f t="shared" si="2"/>
        <v>160000</v>
      </c>
      <c r="AG25" s="76">
        <f t="shared" si="3"/>
        <v>400000</v>
      </c>
      <c r="AH25" s="80">
        <f t="shared" si="3"/>
        <v>400000</v>
      </c>
      <c r="AI25" s="76">
        <f t="shared" si="4"/>
        <v>800000</v>
      </c>
      <c r="AJ25" s="76">
        <f t="shared" si="5"/>
        <v>800000</v>
      </c>
      <c r="AL25" s="76">
        <v>21</v>
      </c>
      <c r="AM25" s="76">
        <f>SUM(AE$5:AE25)</f>
        <v>440000</v>
      </c>
      <c r="AN25" s="76">
        <f>SUM(AF$5:AF25)</f>
        <v>1760000</v>
      </c>
      <c r="AO25" s="76">
        <f>SUM(AG$5:AG25)</f>
        <v>4400000</v>
      </c>
      <c r="AP25" s="80">
        <f>SUM(AH$5:AH25)</f>
        <v>4400000</v>
      </c>
      <c r="AQ25" s="76">
        <f>SUM(AI$5:AI25)</f>
        <v>8800000</v>
      </c>
      <c r="AR25" s="76">
        <f>SUM(AJ$5:AJ25)</f>
        <v>8800000</v>
      </c>
      <c r="AU25" s="22">
        <v>23</v>
      </c>
      <c r="AV25" s="77">
        <f>节奏预期!B25</f>
        <v>600</v>
      </c>
      <c r="AW25" s="102">
        <f>节奏预期!D25</f>
        <v>92.304802564325527</v>
      </c>
      <c r="AX25" s="76">
        <f>IFERROR(INDEX(AM$5:AM$304,MATCH(节奏预期!Q25,$AL$5:$AL$304,1))*节奏预期!E25,0)</f>
        <v>0</v>
      </c>
      <c r="AY25" s="76">
        <f>IFERROR(INDEX(AN$5:AN$304,MATCH(节奏预期!R25,$AL$5:$AL$304,1))*节奏预期!F25,0)</f>
        <v>0</v>
      </c>
      <c r="AZ25" s="76">
        <f>IFERROR(INDEX(AO$5:AO$304,MATCH(节奏预期!S25,$AL$5:$AL$304,1))*节奏预期!G25,0)</f>
        <v>0</v>
      </c>
      <c r="BA25" s="80">
        <f>IFERROR(INDEX(AP$5:AP$304,MATCH(节奏预期!T25,$AL$5:$AL$304,1))*节奏预期!H25,0)</f>
        <v>240000000</v>
      </c>
      <c r="BB25" s="76">
        <f>IFERROR(INDEX(AQ$5:AQ$304,MATCH(节奏预期!U25,$AL$5:$AL$304,1))*节奏预期!I25,0)</f>
        <v>480000000</v>
      </c>
      <c r="BC25" s="76">
        <f>IFERROR(INDEX(AR$5:AR$304,MATCH(节奏预期!V25,$AL$5:$AL$304,1))*节奏预期!J25,0)</f>
        <v>0</v>
      </c>
      <c r="BD25" s="77">
        <f t="shared" si="14"/>
        <v>720000000</v>
      </c>
      <c r="BE25" s="76">
        <f>IFERROR(INDEX(W$5:W$304,MATCH(节奏预期!Q25,$V$5:$V$304,1))*节奏预期!E25,0)</f>
        <v>0</v>
      </c>
      <c r="BF25" s="76">
        <f>IFERROR(INDEX(X$5:X$304,MATCH(节奏预期!R25,$V$5:$V$304,1))*节奏预期!F25,0)</f>
        <v>0</v>
      </c>
      <c r="BG25" s="76">
        <f>IFERROR(INDEX(Y$5:Y$304,MATCH(节奏预期!S25,$V$5:$V$304,1))*节奏预期!G25,0)</f>
        <v>0</v>
      </c>
      <c r="BH25" s="80">
        <f>IFERROR(INDEX(Z$5:Z$304,MATCH(节奏预期!T25,$V$5:$V$304,1))*节奏预期!H25,0)</f>
        <v>24000</v>
      </c>
      <c r="BI25" s="76">
        <f>IFERROR(INDEX(AA$5:AA$304,MATCH(节奏预期!U25,$V$5:$V$304,1))*节奏预期!I25,0)</f>
        <v>48000</v>
      </c>
      <c r="BJ25" s="76">
        <f>IFERROR(INDEX(AB$5:AB$304,MATCH(节奏预期!V25,$V$5:$V$304,1))*节奏预期!J25,0)</f>
        <v>0</v>
      </c>
      <c r="BK25" s="77">
        <f t="shared" si="15"/>
        <v>72000</v>
      </c>
      <c r="BL25" s="76">
        <f>IF(节奏预期!Q25=0,0,节奏预期!Q25*装备强化!D$8+装备强化!D$4)</f>
        <v>0</v>
      </c>
      <c r="BM25" s="76">
        <f>IF(节奏预期!R25=0,0,节奏预期!R25*装备强化!E$8+装备强化!E$4)</f>
        <v>0</v>
      </c>
      <c r="BN25" s="76">
        <f>IF(节奏预期!S25=0,0,节奏预期!S25*装备强化!F$8+装备强化!F$4)</f>
        <v>0</v>
      </c>
      <c r="BO25" s="80">
        <f>IF(节奏预期!T25=0,0,节奏预期!T25*装备强化!G$8+装备强化!G$4)</f>
        <v>180</v>
      </c>
      <c r="BP25" s="80">
        <f>IF(节奏预期!U25=0,0,节奏预期!U25*装备强化!H$8+装备强化!H$4)</f>
        <v>270</v>
      </c>
      <c r="BQ25" s="80">
        <f>IF(节奏预期!V25=0,0,节奏预期!V25*装备强化!I$8+装备强化!I$4)</f>
        <v>0</v>
      </c>
      <c r="BR25" s="11">
        <f>IFERROR(SUMPRODUCT(BL25:BQ25,节奏预期!$E25:$J25)/SUM(节奏预期!$E25:$J25),0)</f>
        <v>225</v>
      </c>
      <c r="BS25" s="10">
        <f>IF(节奏预期!Q25=0,0,节奏预期!Q25*装备强化!D$9+装备强化!D$5)</f>
        <v>0</v>
      </c>
      <c r="BT25" s="76">
        <f>IF(节奏预期!R25=0,0,节奏预期!R25*装备强化!E$9+装备强化!E$5)</f>
        <v>0</v>
      </c>
      <c r="BU25" s="76">
        <f>IF(节奏预期!S25=0,0,节奏预期!S25*装备强化!F$9+装备强化!F$5)</f>
        <v>0</v>
      </c>
      <c r="BV25" s="80">
        <f>IF(节奏预期!T25=0,0,节奏预期!T25*装备强化!G$9+装备强化!G$5)</f>
        <v>180</v>
      </c>
      <c r="BW25" s="76">
        <f>IF(节奏预期!U25=0,0,节奏预期!U25*装备强化!H$9+装备强化!H$5)</f>
        <v>270</v>
      </c>
      <c r="BX25" s="76">
        <f>IF(节奏预期!V25=0,0,节奏预期!V25*装备强化!I$9+装备强化!I$5)</f>
        <v>0</v>
      </c>
      <c r="BY25" s="11">
        <f>IFERROR(SUMPRODUCT(BS25:BX25,节奏预期!$E25:$J25)/SUM(节奏预期!$E25:$J25),0)</f>
        <v>225</v>
      </c>
      <c r="BZ25" s="76"/>
      <c r="CA25" s="76"/>
      <c r="CB25" s="76"/>
      <c r="CC25" s="76"/>
      <c r="CD25" s="76"/>
      <c r="CE25" s="52"/>
      <c r="CH25" s="22">
        <v>22</v>
      </c>
    </row>
    <row r="26" spans="2:107" ht="11.25" customHeight="1" x14ac:dyDescent="0.15">
      <c r="B26" s="197"/>
      <c r="C26" s="136">
        <v>4</v>
      </c>
      <c r="D26" s="136">
        <v>0.1</v>
      </c>
      <c r="E26" s="136">
        <v>0.3</v>
      </c>
      <c r="M26" s="76">
        <v>22</v>
      </c>
      <c r="N26" s="164">
        <f t="shared" ref="N26:N89" si="21">N6+1</f>
        <v>2</v>
      </c>
      <c r="O26" s="76">
        <f t="shared" si="6"/>
        <v>4</v>
      </c>
      <c r="P26" s="76">
        <f t="shared" si="7"/>
        <v>16</v>
      </c>
      <c r="Q26" s="76">
        <f t="shared" si="7"/>
        <v>40</v>
      </c>
      <c r="R26" s="80">
        <f t="shared" si="7"/>
        <v>40</v>
      </c>
      <c r="S26" s="76">
        <f t="shared" si="7"/>
        <v>80</v>
      </c>
      <c r="T26" s="76">
        <f t="shared" si="7"/>
        <v>80</v>
      </c>
      <c r="V26" s="76">
        <v>22</v>
      </c>
      <c r="W26" s="76">
        <f>SUM(O$5:O26)</f>
        <v>48</v>
      </c>
      <c r="X26" s="76">
        <f>SUM(P$5:P26)</f>
        <v>192</v>
      </c>
      <c r="Y26" s="76">
        <f>SUM(Q$5:Q26)</f>
        <v>480</v>
      </c>
      <c r="Z26" s="80">
        <f>SUM(R$5:R26)</f>
        <v>480</v>
      </c>
      <c r="AA26" s="76">
        <f>SUM(S$5:S26)</f>
        <v>960</v>
      </c>
      <c r="AB26" s="76">
        <f>SUM(T$5:T26)</f>
        <v>960</v>
      </c>
      <c r="AD26" s="76">
        <v>22</v>
      </c>
      <c r="AE26" s="76">
        <f t="shared" si="1"/>
        <v>40000</v>
      </c>
      <c r="AF26" s="76">
        <f t="shared" si="2"/>
        <v>160000</v>
      </c>
      <c r="AG26" s="76">
        <f t="shared" si="3"/>
        <v>400000</v>
      </c>
      <c r="AH26" s="80">
        <f t="shared" si="3"/>
        <v>400000</v>
      </c>
      <c r="AI26" s="76">
        <f t="shared" si="4"/>
        <v>800000</v>
      </c>
      <c r="AJ26" s="76">
        <f t="shared" si="5"/>
        <v>800000</v>
      </c>
      <c r="AL26" s="76">
        <v>22</v>
      </c>
      <c r="AM26" s="76">
        <f>SUM(AE$5:AE26)</f>
        <v>480000</v>
      </c>
      <c r="AN26" s="76">
        <f>SUM(AF$5:AF26)</f>
        <v>1920000</v>
      </c>
      <c r="AO26" s="76">
        <f>SUM(AG$5:AG26)</f>
        <v>4800000</v>
      </c>
      <c r="AP26" s="80">
        <f>SUM(AH$5:AH26)</f>
        <v>4800000</v>
      </c>
      <c r="AQ26" s="76">
        <f>SUM(AI$5:AI26)</f>
        <v>9600000</v>
      </c>
      <c r="AR26" s="76">
        <f>SUM(AJ$5:AJ26)</f>
        <v>9600000</v>
      </c>
      <c r="AU26" s="22">
        <v>24</v>
      </c>
      <c r="AV26" s="77">
        <f>节奏预期!B26</f>
        <v>630</v>
      </c>
      <c r="AW26" s="102">
        <f>节奏预期!D26</f>
        <v>93.014456893313053</v>
      </c>
      <c r="AX26" s="76">
        <f>IFERROR(INDEX(AM$5:AM$304,MATCH(节奏预期!Q26,$AL$5:$AL$304,1))*节奏预期!E26,0)</f>
        <v>0</v>
      </c>
      <c r="AY26" s="76">
        <f>IFERROR(INDEX(AN$5:AN$304,MATCH(节奏预期!R26,$AL$5:$AL$304,1))*节奏预期!F26,0)</f>
        <v>0</v>
      </c>
      <c r="AZ26" s="76">
        <f>IFERROR(INDEX(AO$5:AO$304,MATCH(节奏预期!S26,$AL$5:$AL$304,1))*节奏预期!G26,0)</f>
        <v>0</v>
      </c>
      <c r="BA26" s="80">
        <f>IFERROR(INDEX(AP$5:AP$304,MATCH(节奏预期!T26,$AL$5:$AL$304,1))*节奏预期!H26,0)</f>
        <v>221400000</v>
      </c>
      <c r="BB26" s="76">
        <f>IFERROR(INDEX(AQ$5:AQ$304,MATCH(节奏预期!U26,$AL$5:$AL$304,1))*节奏预期!I26,0)</f>
        <v>541200000</v>
      </c>
      <c r="BC26" s="76">
        <f>IFERROR(INDEX(AR$5:AR$304,MATCH(节奏预期!V26,$AL$5:$AL$304,1))*节奏预期!J26,0)</f>
        <v>0</v>
      </c>
      <c r="BD26" s="77">
        <f t="shared" si="14"/>
        <v>762600000</v>
      </c>
      <c r="BE26" s="76">
        <f>IFERROR(INDEX(W$5:W$304,MATCH(节奏预期!Q26,$V$5:$V$304,1))*节奏预期!E26,0)</f>
        <v>0</v>
      </c>
      <c r="BF26" s="76">
        <f>IFERROR(INDEX(X$5:X$304,MATCH(节奏预期!R26,$V$5:$V$304,1))*节奏预期!F26,0)</f>
        <v>0</v>
      </c>
      <c r="BG26" s="76">
        <f>IFERROR(INDEX(Y$5:Y$304,MATCH(节奏预期!S26,$V$5:$V$304,1))*节奏预期!G26,0)</f>
        <v>0</v>
      </c>
      <c r="BH26" s="80">
        <f>IFERROR(INDEX(Z$5:Z$304,MATCH(节奏预期!T26,$V$5:$V$304,1))*节奏预期!H26,0)</f>
        <v>22140</v>
      </c>
      <c r="BI26" s="76">
        <f>IFERROR(INDEX(AA$5:AA$304,MATCH(节奏预期!U26,$V$5:$V$304,1))*节奏预期!I26,0)</f>
        <v>54120</v>
      </c>
      <c r="BJ26" s="76">
        <f>IFERROR(INDEX(AB$5:AB$304,MATCH(节奏预期!V26,$V$5:$V$304,1))*节奏预期!J26,0)</f>
        <v>0</v>
      </c>
      <c r="BK26" s="77">
        <f t="shared" si="15"/>
        <v>76260</v>
      </c>
      <c r="BL26" s="76">
        <f>IF(节奏预期!Q26=0,0,节奏预期!Q26*装备强化!D$8+装备强化!D$4)</f>
        <v>0</v>
      </c>
      <c r="BM26" s="76">
        <f>IF(节奏预期!R26=0,0,节奏预期!R26*装备强化!E$8+装备强化!E$4)</f>
        <v>0</v>
      </c>
      <c r="BN26" s="76">
        <f>IF(节奏预期!S26=0,0,节奏预期!S26*装备强化!F$8+装备强化!F$4)</f>
        <v>0</v>
      </c>
      <c r="BO26" s="80">
        <f>IF(节奏预期!T26=0,0,节奏预期!T26*装备强化!G$8+装备强化!G$4)</f>
        <v>183</v>
      </c>
      <c r="BP26" s="80">
        <f>IF(节奏预期!U26=0,0,节奏预期!U26*装备强化!H$8+装备强化!H$4)</f>
        <v>274.5</v>
      </c>
      <c r="BQ26" s="80">
        <f>IF(节奏预期!V26=0,0,节奏预期!V26*装备强化!I$8+装备强化!I$4)</f>
        <v>0</v>
      </c>
      <c r="BR26" s="11">
        <f>IFERROR(SUMPRODUCT(BL26:BQ26,节奏预期!$E26:$J26)/SUM(节奏预期!$E26:$J26),0)</f>
        <v>233.32499999999999</v>
      </c>
      <c r="BS26" s="10">
        <f>IF(节奏预期!Q26=0,0,节奏预期!Q26*装备强化!D$9+装备强化!D$5)</f>
        <v>0</v>
      </c>
      <c r="BT26" s="76">
        <f>IF(节奏预期!R26=0,0,节奏预期!R26*装备强化!E$9+装备强化!E$5)</f>
        <v>0</v>
      </c>
      <c r="BU26" s="76">
        <f>IF(节奏预期!S26=0,0,节奏预期!S26*装备强化!F$9+装备强化!F$5)</f>
        <v>0</v>
      </c>
      <c r="BV26" s="80">
        <f>IF(节奏预期!T26=0,0,节奏预期!T26*装备强化!G$9+装备强化!G$5)</f>
        <v>183</v>
      </c>
      <c r="BW26" s="76">
        <f>IF(节奏预期!U26=0,0,节奏预期!U26*装备强化!H$9+装备强化!H$5)</f>
        <v>274.5</v>
      </c>
      <c r="BX26" s="76">
        <f>IF(节奏预期!V26=0,0,节奏预期!V26*装备强化!I$9+装备强化!I$5)</f>
        <v>0</v>
      </c>
      <c r="BY26" s="11">
        <f>IFERROR(SUMPRODUCT(BS26:BX26,节奏预期!$E26:$J26)/SUM(节奏预期!$E26:$J26),0)</f>
        <v>233.32499999999999</v>
      </c>
      <c r="BZ26" s="76"/>
      <c r="CA26" s="76"/>
      <c r="CB26" s="76"/>
      <c r="CC26" s="76"/>
      <c r="CD26" s="76"/>
      <c r="CE26" s="52"/>
      <c r="CH26" s="22">
        <v>23</v>
      </c>
      <c r="CX26" s="158"/>
    </row>
    <row r="27" spans="2:107" ht="11.25" customHeight="1" x14ac:dyDescent="0.15">
      <c r="B27" s="197"/>
      <c r="C27" s="136">
        <v>5</v>
      </c>
      <c r="D27" s="136">
        <v>0</v>
      </c>
      <c r="E27" s="136">
        <v>0.4</v>
      </c>
      <c r="M27" s="76">
        <v>23</v>
      </c>
      <c r="N27" s="164">
        <f t="shared" si="21"/>
        <v>2</v>
      </c>
      <c r="O27" s="76">
        <f t="shared" si="6"/>
        <v>4</v>
      </c>
      <c r="P27" s="76">
        <f t="shared" si="7"/>
        <v>16</v>
      </c>
      <c r="Q27" s="76">
        <f t="shared" si="7"/>
        <v>40</v>
      </c>
      <c r="R27" s="80">
        <f t="shared" si="7"/>
        <v>40</v>
      </c>
      <c r="S27" s="76">
        <f t="shared" si="7"/>
        <v>80</v>
      </c>
      <c r="T27" s="76">
        <f t="shared" si="7"/>
        <v>80</v>
      </c>
      <c r="V27" s="76">
        <v>23</v>
      </c>
      <c r="W27" s="76">
        <f>SUM(O$5:O27)</f>
        <v>52</v>
      </c>
      <c r="X27" s="76">
        <f>SUM(P$5:P27)</f>
        <v>208</v>
      </c>
      <c r="Y27" s="76">
        <f>SUM(Q$5:Q27)</f>
        <v>520</v>
      </c>
      <c r="Z27" s="80">
        <f>SUM(R$5:R27)</f>
        <v>520</v>
      </c>
      <c r="AA27" s="76">
        <f>SUM(S$5:S27)</f>
        <v>1040</v>
      </c>
      <c r="AB27" s="76">
        <f>SUM(T$5:T27)</f>
        <v>1040</v>
      </c>
      <c r="AD27" s="76">
        <v>23</v>
      </c>
      <c r="AE27" s="76">
        <f t="shared" si="1"/>
        <v>40000</v>
      </c>
      <c r="AF27" s="76">
        <f t="shared" si="2"/>
        <v>160000</v>
      </c>
      <c r="AG27" s="76">
        <f t="shared" si="3"/>
        <v>400000</v>
      </c>
      <c r="AH27" s="80">
        <f t="shared" si="3"/>
        <v>400000</v>
      </c>
      <c r="AI27" s="76">
        <f t="shared" si="4"/>
        <v>800000</v>
      </c>
      <c r="AJ27" s="76">
        <f t="shared" si="5"/>
        <v>800000</v>
      </c>
      <c r="AL27" s="76">
        <v>23</v>
      </c>
      <c r="AM27" s="76">
        <f>SUM(AE$5:AE27)</f>
        <v>520000</v>
      </c>
      <c r="AN27" s="76">
        <f>SUM(AF$5:AF27)</f>
        <v>2080000</v>
      </c>
      <c r="AO27" s="76">
        <f>SUM(AG$5:AG27)</f>
        <v>5200000</v>
      </c>
      <c r="AP27" s="80">
        <f>SUM(AH$5:AH27)</f>
        <v>5200000</v>
      </c>
      <c r="AQ27" s="76">
        <f>SUM(AI$5:AI27)</f>
        <v>10400000</v>
      </c>
      <c r="AR27" s="76">
        <f>SUM(AJ$5:AJ27)</f>
        <v>10400000</v>
      </c>
      <c r="AU27" s="22">
        <v>25</v>
      </c>
      <c r="AV27" s="77">
        <f>节奏预期!B27</f>
        <v>660</v>
      </c>
      <c r="AW27" s="102">
        <f>节奏预期!D27</f>
        <v>93.677555929742169</v>
      </c>
      <c r="AX27" s="76">
        <f>IFERROR(INDEX(AM$5:AM$304,MATCH(节奏预期!Q27,$AL$5:$AL$304,1))*节奏预期!E27,0)</f>
        <v>0</v>
      </c>
      <c r="AY27" s="76">
        <f>IFERROR(INDEX(AN$5:AN$304,MATCH(节奏预期!R27,$AL$5:$AL$304,1))*节奏预期!F27,0)</f>
        <v>0</v>
      </c>
      <c r="AZ27" s="76">
        <f>IFERROR(INDEX(AO$5:AO$304,MATCH(节奏预期!S27,$AL$5:$AL$304,1))*节奏预期!G27,0)</f>
        <v>0</v>
      </c>
      <c r="BA27" s="80">
        <f>IFERROR(INDEX(AP$5:AP$304,MATCH(节奏预期!T27,$AL$5:$AL$304,1))*节奏预期!H27,0)</f>
        <v>206400000</v>
      </c>
      <c r="BB27" s="76">
        <f>IFERROR(INDEX(AQ$5:AQ$304,MATCH(节奏预期!U27,$AL$5:$AL$304,1))*节奏预期!I27,0)</f>
        <v>619200000</v>
      </c>
      <c r="BC27" s="76">
        <f>IFERROR(INDEX(AR$5:AR$304,MATCH(节奏预期!V27,$AL$5:$AL$304,1))*节奏预期!J27,0)</f>
        <v>0</v>
      </c>
      <c r="BD27" s="77">
        <f t="shared" si="14"/>
        <v>825600000</v>
      </c>
      <c r="BE27" s="76">
        <f>IFERROR(INDEX(W$5:W$304,MATCH(节奏预期!Q27,$V$5:$V$304,1))*节奏预期!E27,0)</f>
        <v>0</v>
      </c>
      <c r="BF27" s="76">
        <f>IFERROR(INDEX(X$5:X$304,MATCH(节奏预期!R27,$V$5:$V$304,1))*节奏预期!F27,0)</f>
        <v>0</v>
      </c>
      <c r="BG27" s="76">
        <f>IFERROR(INDEX(Y$5:Y$304,MATCH(节奏预期!S27,$V$5:$V$304,1))*节奏预期!G27,0)</f>
        <v>0</v>
      </c>
      <c r="BH27" s="80">
        <f>IFERROR(INDEX(Z$5:Z$304,MATCH(节奏预期!T27,$V$5:$V$304,1))*节奏预期!H27,0)</f>
        <v>20640</v>
      </c>
      <c r="BI27" s="76">
        <f>IFERROR(INDEX(AA$5:AA$304,MATCH(节奏预期!U27,$V$5:$V$304,1))*节奏预期!I27,0)</f>
        <v>61920</v>
      </c>
      <c r="BJ27" s="76">
        <f>IFERROR(INDEX(AB$5:AB$304,MATCH(节奏预期!V27,$V$5:$V$304,1))*节奏预期!J27,0)</f>
        <v>0</v>
      </c>
      <c r="BK27" s="77">
        <f t="shared" si="15"/>
        <v>82560</v>
      </c>
      <c r="BL27" s="76">
        <f>IF(节奏预期!Q27=0,0,节奏预期!Q27*装备强化!D$8+装备强化!D$4)</f>
        <v>0</v>
      </c>
      <c r="BM27" s="76">
        <f>IF(节奏预期!R27=0,0,节奏预期!R27*装备强化!E$8+装备强化!E$4)</f>
        <v>0</v>
      </c>
      <c r="BN27" s="76">
        <f>IF(节奏预期!S27=0,0,节奏预期!S27*装备强化!F$8+装备强化!F$4)</f>
        <v>0</v>
      </c>
      <c r="BO27" s="80">
        <f>IF(节奏预期!T27=0,0,节奏预期!T27*装备强化!G$8+装备强化!G$4)</f>
        <v>186</v>
      </c>
      <c r="BP27" s="80">
        <f>IF(节奏预期!U27=0,0,节奏预期!U27*装备强化!H$8+装备强化!H$4)</f>
        <v>279</v>
      </c>
      <c r="BQ27" s="80">
        <f>IF(节奏预期!V27=0,0,节奏预期!V27*装备强化!I$8+装备强化!I$4)</f>
        <v>0</v>
      </c>
      <c r="BR27" s="11">
        <f>IFERROR(SUMPRODUCT(BL27:BQ27,节奏预期!$E27:$J27)/SUM(节奏预期!$E27:$J27),0)</f>
        <v>241.8</v>
      </c>
      <c r="BS27" s="10">
        <f>IF(节奏预期!Q27=0,0,节奏预期!Q27*装备强化!D$9+装备强化!D$5)</f>
        <v>0</v>
      </c>
      <c r="BT27" s="76">
        <f>IF(节奏预期!R27=0,0,节奏预期!R27*装备强化!E$9+装备强化!E$5)</f>
        <v>0</v>
      </c>
      <c r="BU27" s="76">
        <f>IF(节奏预期!S27=0,0,节奏预期!S27*装备强化!F$9+装备强化!F$5)</f>
        <v>0</v>
      </c>
      <c r="BV27" s="80">
        <f>IF(节奏预期!T27=0,0,节奏预期!T27*装备强化!G$9+装备强化!G$5)</f>
        <v>186</v>
      </c>
      <c r="BW27" s="76">
        <f>IF(节奏预期!U27=0,0,节奏预期!U27*装备强化!H$9+装备强化!H$5)</f>
        <v>279</v>
      </c>
      <c r="BX27" s="76">
        <f>IF(节奏预期!V27=0,0,节奏预期!V27*装备强化!I$9+装备强化!I$5)</f>
        <v>0</v>
      </c>
      <c r="BY27" s="11">
        <f>IFERROR(SUMPRODUCT(BS27:BX27,节奏预期!$E27:$J27)/SUM(节奏预期!$E27:$J27),0)</f>
        <v>241.8</v>
      </c>
      <c r="BZ27" s="76"/>
      <c r="CA27" s="76"/>
      <c r="CB27" s="76"/>
      <c r="CC27" s="76"/>
      <c r="CD27" s="76"/>
      <c r="CE27" s="52"/>
      <c r="CH27" s="22">
        <v>24</v>
      </c>
      <c r="CX27" s="158"/>
    </row>
    <row r="28" spans="2:107" ht="11.25" customHeight="1" x14ac:dyDescent="0.15">
      <c r="M28" s="76">
        <v>24</v>
      </c>
      <c r="N28" s="164">
        <f t="shared" si="21"/>
        <v>2</v>
      </c>
      <c r="O28" s="76">
        <f t="shared" si="6"/>
        <v>4</v>
      </c>
      <c r="P28" s="76">
        <f t="shared" si="7"/>
        <v>16</v>
      </c>
      <c r="Q28" s="76">
        <f t="shared" si="7"/>
        <v>40</v>
      </c>
      <c r="R28" s="80">
        <f t="shared" si="7"/>
        <v>40</v>
      </c>
      <c r="S28" s="76">
        <f t="shared" si="7"/>
        <v>80</v>
      </c>
      <c r="T28" s="76">
        <f t="shared" si="7"/>
        <v>80</v>
      </c>
      <c r="V28" s="76">
        <v>24</v>
      </c>
      <c r="W28" s="76">
        <f>SUM(O$5:O28)</f>
        <v>56</v>
      </c>
      <c r="X28" s="76">
        <f>SUM(P$5:P28)</f>
        <v>224</v>
      </c>
      <c r="Y28" s="76">
        <f>SUM(Q$5:Q28)</f>
        <v>560</v>
      </c>
      <c r="Z28" s="80">
        <f>SUM(R$5:R28)</f>
        <v>560</v>
      </c>
      <c r="AA28" s="76">
        <f>SUM(S$5:S28)</f>
        <v>1120</v>
      </c>
      <c r="AB28" s="76">
        <f>SUM(T$5:T28)</f>
        <v>1120</v>
      </c>
      <c r="AD28" s="76">
        <v>24</v>
      </c>
      <c r="AE28" s="76">
        <f t="shared" si="1"/>
        <v>40000</v>
      </c>
      <c r="AF28" s="76">
        <f t="shared" si="2"/>
        <v>160000</v>
      </c>
      <c r="AG28" s="76">
        <f t="shared" si="3"/>
        <v>400000</v>
      </c>
      <c r="AH28" s="80">
        <f t="shared" si="3"/>
        <v>400000</v>
      </c>
      <c r="AI28" s="76">
        <f t="shared" si="4"/>
        <v>800000</v>
      </c>
      <c r="AJ28" s="76">
        <f t="shared" si="5"/>
        <v>800000</v>
      </c>
      <c r="AL28" s="76">
        <v>24</v>
      </c>
      <c r="AM28" s="76">
        <f>SUM(AE$5:AE28)</f>
        <v>560000</v>
      </c>
      <c r="AN28" s="76">
        <f>SUM(AF$5:AF28)</f>
        <v>2240000</v>
      </c>
      <c r="AO28" s="76">
        <f>SUM(AG$5:AG28)</f>
        <v>5600000</v>
      </c>
      <c r="AP28" s="80">
        <f>SUM(AH$5:AH28)</f>
        <v>5600000</v>
      </c>
      <c r="AQ28" s="76">
        <f>SUM(AI$5:AI28)</f>
        <v>11200000</v>
      </c>
      <c r="AR28" s="76">
        <f>SUM(AJ$5:AJ28)</f>
        <v>11200000</v>
      </c>
      <c r="AU28" s="22">
        <v>26</v>
      </c>
      <c r="AV28" s="77">
        <f>节奏预期!B28</f>
        <v>690</v>
      </c>
      <c r="AW28" s="102">
        <f>节奏预期!D28</f>
        <v>94.317842322168687</v>
      </c>
      <c r="AX28" s="76">
        <f>IFERROR(INDEX(AM$5:AM$304,MATCH(节奏预期!Q28,$AL$5:$AL$304,1))*节奏预期!E28,0)</f>
        <v>0</v>
      </c>
      <c r="AY28" s="76">
        <f>IFERROR(INDEX(AN$5:AN$304,MATCH(节奏预期!R28,$AL$5:$AL$304,1))*节奏预期!F28,0)</f>
        <v>0</v>
      </c>
      <c r="AZ28" s="76">
        <f>IFERROR(INDEX(AO$5:AO$304,MATCH(节奏预期!S28,$AL$5:$AL$304,1))*节奏预期!G28,0)</f>
        <v>0</v>
      </c>
      <c r="BA28" s="80">
        <f>IFERROR(INDEX(AP$5:AP$304,MATCH(节奏预期!T28,$AL$5:$AL$304,1))*节奏预期!H28,0)</f>
        <v>184800000</v>
      </c>
      <c r="BB28" s="76">
        <f>IFERROR(INDEX(AQ$5:AQ$304,MATCH(节奏预期!U28,$AL$5:$AL$304,1))*节奏预期!I28,0)</f>
        <v>686400000</v>
      </c>
      <c r="BC28" s="76">
        <f>IFERROR(INDEX(AR$5:AR$304,MATCH(节奏预期!V28,$AL$5:$AL$304,1))*节奏预期!J28,0)</f>
        <v>0</v>
      </c>
      <c r="BD28" s="77">
        <f t="shared" si="14"/>
        <v>871200000</v>
      </c>
      <c r="BE28" s="76">
        <f>IFERROR(INDEX(W$5:W$304,MATCH(节奏预期!Q28,$V$5:$V$304,1))*节奏预期!E28,0)</f>
        <v>0</v>
      </c>
      <c r="BF28" s="76">
        <f>IFERROR(INDEX(X$5:X$304,MATCH(节奏预期!R28,$V$5:$V$304,1))*节奏预期!F28,0)</f>
        <v>0</v>
      </c>
      <c r="BG28" s="76">
        <f>IFERROR(INDEX(Y$5:Y$304,MATCH(节奏预期!S28,$V$5:$V$304,1))*节奏预期!G28,0)</f>
        <v>0</v>
      </c>
      <c r="BH28" s="80">
        <f>IFERROR(INDEX(Z$5:Z$304,MATCH(节奏预期!T28,$V$5:$V$304,1))*节奏预期!H28,0)</f>
        <v>18480</v>
      </c>
      <c r="BI28" s="76">
        <f>IFERROR(INDEX(AA$5:AA$304,MATCH(节奏预期!U28,$V$5:$V$304,1))*节奏预期!I28,0)</f>
        <v>68640</v>
      </c>
      <c r="BJ28" s="76">
        <f>IFERROR(INDEX(AB$5:AB$304,MATCH(节奏预期!V28,$V$5:$V$304,1))*节奏预期!J28,0)</f>
        <v>0</v>
      </c>
      <c r="BK28" s="77">
        <f t="shared" si="15"/>
        <v>87120</v>
      </c>
      <c r="BL28" s="76">
        <f>IF(节奏预期!Q28=0,0,节奏预期!Q28*装备强化!D$8+装备强化!D$4)</f>
        <v>0</v>
      </c>
      <c r="BM28" s="76">
        <f>IF(节奏预期!R28=0,0,节奏预期!R28*装备强化!E$8+装备强化!E$4)</f>
        <v>0</v>
      </c>
      <c r="BN28" s="76">
        <f>IF(节奏预期!S28=0,0,节奏预期!S28*装备强化!F$8+装备强化!F$4)</f>
        <v>0</v>
      </c>
      <c r="BO28" s="80">
        <f>IF(节奏预期!T28=0,0,节奏预期!T28*装备强化!G$8+装备强化!G$4)</f>
        <v>189</v>
      </c>
      <c r="BP28" s="80">
        <f>IF(节奏预期!U28=0,0,节奏预期!U28*装备强化!H$8+装备强化!H$4)</f>
        <v>283.5</v>
      </c>
      <c r="BQ28" s="80">
        <f>IF(节奏预期!V28=0,0,节奏预期!V28*装备强化!I$8+装备强化!I$4)</f>
        <v>0</v>
      </c>
      <c r="BR28" s="11">
        <f>IFERROR(SUMPRODUCT(BL28:BQ28,节奏预期!$E28:$J28)/SUM(节奏预期!$E28:$J28),0)</f>
        <v>250.42500000000001</v>
      </c>
      <c r="BS28" s="10">
        <f>IF(节奏预期!Q28=0,0,节奏预期!Q28*装备强化!D$9+装备强化!D$5)</f>
        <v>0</v>
      </c>
      <c r="BT28" s="76">
        <f>IF(节奏预期!R28=0,0,节奏预期!R28*装备强化!E$9+装备强化!E$5)</f>
        <v>0</v>
      </c>
      <c r="BU28" s="76">
        <f>IF(节奏预期!S28=0,0,节奏预期!S28*装备强化!F$9+装备强化!F$5)</f>
        <v>0</v>
      </c>
      <c r="BV28" s="80">
        <f>IF(节奏预期!T28=0,0,节奏预期!T28*装备强化!G$9+装备强化!G$5)</f>
        <v>189</v>
      </c>
      <c r="BW28" s="76">
        <f>IF(节奏预期!U28=0,0,节奏预期!U28*装备强化!H$9+装备强化!H$5)</f>
        <v>283.5</v>
      </c>
      <c r="BX28" s="76">
        <f>IF(节奏预期!V28=0,0,节奏预期!V28*装备强化!I$9+装备强化!I$5)</f>
        <v>0</v>
      </c>
      <c r="BY28" s="11">
        <f>IFERROR(SUMPRODUCT(BS28:BX28,节奏预期!$E28:$J28)/SUM(节奏预期!$E28:$J28),0)</f>
        <v>250.42500000000001</v>
      </c>
      <c r="BZ28" s="76"/>
      <c r="CA28" s="76"/>
      <c r="CB28" s="76"/>
      <c r="CC28" s="76"/>
      <c r="CD28" s="76"/>
      <c r="CE28" s="52"/>
      <c r="CH28" s="22">
        <v>25</v>
      </c>
      <c r="CX28" s="158"/>
    </row>
    <row r="29" spans="2:107" ht="11.25" customHeight="1" x14ac:dyDescent="0.15">
      <c r="B29" s="163"/>
      <c r="C29" s="163"/>
      <c r="D29" s="163"/>
      <c r="E29" s="163"/>
      <c r="M29" s="76">
        <v>25</v>
      </c>
      <c r="N29" s="164">
        <f t="shared" si="21"/>
        <v>2</v>
      </c>
      <c r="O29" s="76">
        <f t="shared" si="6"/>
        <v>4</v>
      </c>
      <c r="P29" s="76">
        <f t="shared" si="7"/>
        <v>16</v>
      </c>
      <c r="Q29" s="76">
        <f t="shared" si="7"/>
        <v>40</v>
      </c>
      <c r="R29" s="80">
        <f t="shared" si="7"/>
        <v>40</v>
      </c>
      <c r="S29" s="76">
        <f t="shared" si="7"/>
        <v>80</v>
      </c>
      <c r="T29" s="76">
        <f t="shared" si="7"/>
        <v>80</v>
      </c>
      <c r="V29" s="76">
        <v>25</v>
      </c>
      <c r="W29" s="76">
        <f>SUM(O$5:O29)</f>
        <v>60</v>
      </c>
      <c r="X29" s="76">
        <f>SUM(P$5:P29)</f>
        <v>240</v>
      </c>
      <c r="Y29" s="76">
        <f>SUM(Q$5:Q29)</f>
        <v>600</v>
      </c>
      <c r="Z29" s="80">
        <f>SUM(R$5:R29)</f>
        <v>600</v>
      </c>
      <c r="AA29" s="76">
        <f>SUM(S$5:S29)</f>
        <v>1200</v>
      </c>
      <c r="AB29" s="76">
        <f>SUM(T$5:T29)</f>
        <v>1200</v>
      </c>
      <c r="AD29" s="76">
        <v>25</v>
      </c>
      <c r="AE29" s="76">
        <f t="shared" si="1"/>
        <v>40000</v>
      </c>
      <c r="AF29" s="76">
        <f t="shared" si="2"/>
        <v>160000</v>
      </c>
      <c r="AG29" s="76">
        <f t="shared" si="3"/>
        <v>400000</v>
      </c>
      <c r="AH29" s="80">
        <f t="shared" si="3"/>
        <v>400000</v>
      </c>
      <c r="AI29" s="76">
        <f t="shared" si="4"/>
        <v>800000</v>
      </c>
      <c r="AJ29" s="76">
        <f t="shared" si="5"/>
        <v>800000</v>
      </c>
      <c r="AL29" s="76">
        <v>25</v>
      </c>
      <c r="AM29" s="76">
        <f>SUM(AE$5:AE29)</f>
        <v>600000</v>
      </c>
      <c r="AN29" s="76">
        <f>SUM(AF$5:AF29)</f>
        <v>2400000</v>
      </c>
      <c r="AO29" s="76">
        <f>SUM(AG$5:AG29)</f>
        <v>6000000</v>
      </c>
      <c r="AP29" s="80">
        <f>SUM(AH$5:AH29)</f>
        <v>6000000</v>
      </c>
      <c r="AQ29" s="76">
        <f>SUM(AI$5:AI29)</f>
        <v>12000000</v>
      </c>
      <c r="AR29" s="76">
        <f>SUM(AJ$5:AJ29)</f>
        <v>12000000</v>
      </c>
      <c r="AU29" s="22">
        <v>27</v>
      </c>
      <c r="AV29" s="77">
        <f>节奏预期!B29</f>
        <v>720</v>
      </c>
      <c r="AW29" s="102">
        <f>节奏预期!D29</f>
        <v>94.936535599813325</v>
      </c>
      <c r="AX29" s="76">
        <f>IFERROR(INDEX(AM$5:AM$304,MATCH(节奏预期!Q29,$AL$5:$AL$304,1))*节奏预期!E29,0)</f>
        <v>0</v>
      </c>
      <c r="AY29" s="76">
        <f>IFERROR(INDEX(AN$5:AN$304,MATCH(节奏预期!R29,$AL$5:$AL$304,1))*节奏预期!F29,0)</f>
        <v>0</v>
      </c>
      <c r="AZ29" s="76">
        <f>IFERROR(INDEX(AO$5:AO$304,MATCH(节奏预期!S29,$AL$5:$AL$304,1))*节奏预期!G29,0)</f>
        <v>0</v>
      </c>
      <c r="BA29" s="80">
        <f>IFERROR(INDEX(AP$5:AP$304,MATCH(节奏预期!T29,$AL$5:$AL$304,1))*节奏预期!H29,0)</f>
        <v>165600000</v>
      </c>
      <c r="BB29" s="76">
        <f>IFERROR(INDEX(AQ$5:AQ$304,MATCH(节奏预期!U29,$AL$5:$AL$304,1))*节奏预期!I29,0)</f>
        <v>772800000</v>
      </c>
      <c r="BC29" s="76">
        <f>IFERROR(INDEX(AR$5:AR$304,MATCH(节奏预期!V29,$AL$5:$AL$304,1))*节奏预期!J29,0)</f>
        <v>0</v>
      </c>
      <c r="BD29" s="77">
        <f t="shared" si="14"/>
        <v>938400000</v>
      </c>
      <c r="BE29" s="76">
        <f>IFERROR(INDEX(W$5:W$304,MATCH(节奏预期!Q29,$V$5:$V$304,1))*节奏预期!E29,0)</f>
        <v>0</v>
      </c>
      <c r="BF29" s="76">
        <f>IFERROR(INDEX(X$5:X$304,MATCH(节奏预期!R29,$V$5:$V$304,1))*节奏预期!F29,0)</f>
        <v>0</v>
      </c>
      <c r="BG29" s="76">
        <f>IFERROR(INDEX(Y$5:Y$304,MATCH(节奏预期!S29,$V$5:$V$304,1))*节奏预期!G29,0)</f>
        <v>0</v>
      </c>
      <c r="BH29" s="80">
        <f>IFERROR(INDEX(Z$5:Z$304,MATCH(节奏预期!T29,$V$5:$V$304,1))*节奏预期!H29,0)</f>
        <v>16560</v>
      </c>
      <c r="BI29" s="76">
        <f>IFERROR(INDEX(AA$5:AA$304,MATCH(节奏预期!U29,$V$5:$V$304,1))*节奏预期!I29,0)</f>
        <v>77280</v>
      </c>
      <c r="BJ29" s="76">
        <f>IFERROR(INDEX(AB$5:AB$304,MATCH(节奏预期!V29,$V$5:$V$304,1))*节奏预期!J29,0)</f>
        <v>0</v>
      </c>
      <c r="BK29" s="77">
        <f t="shared" si="15"/>
        <v>93840</v>
      </c>
      <c r="BL29" s="76">
        <f>IF(节奏预期!Q29=0,0,节奏预期!Q29*装备强化!D$8+装备强化!D$4)</f>
        <v>0</v>
      </c>
      <c r="BM29" s="76">
        <f>IF(节奏预期!R29=0,0,节奏预期!R29*装备强化!E$8+装备强化!E$4)</f>
        <v>0</v>
      </c>
      <c r="BN29" s="76">
        <f>IF(节奏预期!S29=0,0,节奏预期!S29*装备强化!F$8+装备强化!F$4)</f>
        <v>0</v>
      </c>
      <c r="BO29" s="80">
        <f>IF(节奏预期!T29=0,0,节奏预期!T29*装备强化!G$8+装备强化!G$4)</f>
        <v>192</v>
      </c>
      <c r="BP29" s="80">
        <f>IF(节奏预期!U29=0,0,节奏预期!U29*装备强化!H$8+装备强化!H$4)</f>
        <v>288</v>
      </c>
      <c r="BQ29" s="80">
        <f>IF(节奏预期!V29=0,0,节奏预期!V29*装备强化!I$8+装备强化!I$4)</f>
        <v>0</v>
      </c>
      <c r="BR29" s="11">
        <f>IFERROR(SUMPRODUCT(BL29:BQ29,节奏预期!$E29:$J29)/SUM(节奏预期!$E29:$J29),0)</f>
        <v>259.2</v>
      </c>
      <c r="BS29" s="10">
        <f>IF(节奏预期!Q29=0,0,节奏预期!Q29*装备强化!D$9+装备强化!D$5)</f>
        <v>0</v>
      </c>
      <c r="BT29" s="76">
        <f>IF(节奏预期!R29=0,0,节奏预期!R29*装备强化!E$9+装备强化!E$5)</f>
        <v>0</v>
      </c>
      <c r="BU29" s="76">
        <f>IF(节奏预期!S29=0,0,节奏预期!S29*装备强化!F$9+装备强化!F$5)</f>
        <v>0</v>
      </c>
      <c r="BV29" s="80">
        <f>IF(节奏预期!T29=0,0,节奏预期!T29*装备强化!G$9+装备强化!G$5)</f>
        <v>192</v>
      </c>
      <c r="BW29" s="76">
        <f>IF(节奏预期!U29=0,0,节奏预期!U29*装备强化!H$9+装备强化!H$5)</f>
        <v>288</v>
      </c>
      <c r="BX29" s="76">
        <f>IF(节奏预期!V29=0,0,节奏预期!V29*装备强化!I$9+装备强化!I$5)</f>
        <v>0</v>
      </c>
      <c r="BY29" s="11">
        <f>IFERROR(SUMPRODUCT(BS29:BX29,节奏预期!$E29:$J29)/SUM(节奏预期!$E29:$J29),0)</f>
        <v>259.2</v>
      </c>
      <c r="BZ29" s="76"/>
      <c r="CA29" s="76"/>
      <c r="CB29" s="76"/>
      <c r="CC29" s="76"/>
      <c r="CD29" s="76"/>
      <c r="CE29" s="52"/>
      <c r="CH29" s="22">
        <v>26</v>
      </c>
      <c r="CT29" s="30"/>
      <c r="CX29" s="158"/>
      <c r="CZ29" s="30"/>
      <c r="DA29" s="30"/>
      <c r="DB29" s="30"/>
    </row>
    <row r="30" spans="2:107" ht="11.25" customHeight="1" x14ac:dyDescent="0.15">
      <c r="B30" s="163"/>
      <c r="C30" s="163"/>
      <c r="D30" s="163"/>
      <c r="E30" s="163"/>
      <c r="M30" s="76">
        <v>26</v>
      </c>
      <c r="N30" s="164">
        <f t="shared" si="21"/>
        <v>2</v>
      </c>
      <c r="O30" s="76">
        <f t="shared" si="6"/>
        <v>4</v>
      </c>
      <c r="P30" s="76">
        <f t="shared" si="7"/>
        <v>16</v>
      </c>
      <c r="Q30" s="76">
        <f t="shared" si="7"/>
        <v>40</v>
      </c>
      <c r="R30" s="80">
        <f t="shared" si="7"/>
        <v>40</v>
      </c>
      <c r="S30" s="76">
        <f t="shared" si="7"/>
        <v>80</v>
      </c>
      <c r="T30" s="76">
        <f t="shared" si="7"/>
        <v>80</v>
      </c>
      <c r="V30" s="76">
        <v>26</v>
      </c>
      <c r="W30" s="76">
        <f>SUM(O$5:O30)</f>
        <v>64</v>
      </c>
      <c r="X30" s="76">
        <f>SUM(P$5:P30)</f>
        <v>256</v>
      </c>
      <c r="Y30" s="76">
        <f>SUM(Q$5:Q30)</f>
        <v>640</v>
      </c>
      <c r="Z30" s="80">
        <f>SUM(R$5:R30)</f>
        <v>640</v>
      </c>
      <c r="AA30" s="76">
        <f>SUM(S$5:S30)</f>
        <v>1280</v>
      </c>
      <c r="AB30" s="76">
        <f>SUM(T$5:T30)</f>
        <v>1280</v>
      </c>
      <c r="AD30" s="76">
        <v>26</v>
      </c>
      <c r="AE30" s="76">
        <f t="shared" si="1"/>
        <v>40000</v>
      </c>
      <c r="AF30" s="76">
        <f t="shared" si="2"/>
        <v>160000</v>
      </c>
      <c r="AG30" s="76">
        <f t="shared" si="3"/>
        <v>400000</v>
      </c>
      <c r="AH30" s="80">
        <f t="shared" si="3"/>
        <v>400000</v>
      </c>
      <c r="AI30" s="76">
        <f t="shared" si="4"/>
        <v>800000</v>
      </c>
      <c r="AJ30" s="76">
        <f t="shared" si="5"/>
        <v>800000</v>
      </c>
      <c r="AL30" s="76">
        <v>26</v>
      </c>
      <c r="AM30" s="76">
        <f>SUM(AE$5:AE30)</f>
        <v>640000</v>
      </c>
      <c r="AN30" s="76">
        <f>SUM(AF$5:AF30)</f>
        <v>2560000</v>
      </c>
      <c r="AO30" s="76">
        <f>SUM(AG$5:AG30)</f>
        <v>6400000</v>
      </c>
      <c r="AP30" s="80">
        <f>SUM(AH$5:AH30)</f>
        <v>6400000</v>
      </c>
      <c r="AQ30" s="76">
        <f>SUM(AI$5:AI30)</f>
        <v>12800000</v>
      </c>
      <c r="AR30" s="76">
        <f>SUM(AJ$5:AJ30)</f>
        <v>12800000</v>
      </c>
      <c r="AU30" s="22">
        <v>28</v>
      </c>
      <c r="AV30" s="77">
        <f>节奏预期!B30</f>
        <v>750</v>
      </c>
      <c r="AW30" s="102">
        <f>节奏预期!D30</f>
        <v>95.518046860522233</v>
      </c>
      <c r="AX30" s="76">
        <f>IFERROR(INDEX(AM$5:AM$304,MATCH(节奏预期!Q30,$AL$5:$AL$304,1))*节奏预期!E30,0)</f>
        <v>0</v>
      </c>
      <c r="AY30" s="76">
        <f>IFERROR(INDEX(AN$5:AN$304,MATCH(节奏预期!R30,$AL$5:$AL$304,1))*节奏预期!F30,0)</f>
        <v>0</v>
      </c>
      <c r="AZ30" s="76">
        <f>IFERROR(INDEX(AO$5:AO$304,MATCH(节奏预期!S30,$AL$5:$AL$304,1))*节奏预期!G30,0)</f>
        <v>0</v>
      </c>
      <c r="BA30" s="80">
        <f>IFERROR(INDEX(AP$5:AP$304,MATCH(节奏预期!T30,$AL$5:$AL$304,1))*节奏预期!H30,0)</f>
        <v>141000000</v>
      </c>
      <c r="BB30" s="76">
        <f>IFERROR(INDEX(AQ$5:AQ$304,MATCH(节奏预期!U30,$AL$5:$AL$304,1))*节奏预期!I30,0)</f>
        <v>846000000</v>
      </c>
      <c r="BC30" s="76">
        <f>IFERROR(INDEX(AR$5:AR$304,MATCH(节奏预期!V30,$AL$5:$AL$304,1))*节奏预期!J30,0)</f>
        <v>0</v>
      </c>
      <c r="BD30" s="77">
        <f t="shared" si="14"/>
        <v>987000000</v>
      </c>
      <c r="BE30" s="76">
        <f>IFERROR(INDEX(W$5:W$304,MATCH(节奏预期!Q30,$V$5:$V$304,1))*节奏预期!E30,0)</f>
        <v>0</v>
      </c>
      <c r="BF30" s="76">
        <f>IFERROR(INDEX(X$5:X$304,MATCH(节奏预期!R30,$V$5:$V$304,1))*节奏预期!F30,0)</f>
        <v>0</v>
      </c>
      <c r="BG30" s="76">
        <f>IFERROR(INDEX(Y$5:Y$304,MATCH(节奏预期!S30,$V$5:$V$304,1))*节奏预期!G30,0)</f>
        <v>0</v>
      </c>
      <c r="BH30" s="80">
        <f>IFERROR(INDEX(Z$5:Z$304,MATCH(节奏预期!T30,$V$5:$V$304,1))*节奏预期!H30,0)</f>
        <v>14100</v>
      </c>
      <c r="BI30" s="76">
        <f>IFERROR(INDEX(AA$5:AA$304,MATCH(节奏预期!U30,$V$5:$V$304,1))*节奏预期!I30,0)</f>
        <v>84600</v>
      </c>
      <c r="BJ30" s="76">
        <f>IFERROR(INDEX(AB$5:AB$304,MATCH(节奏预期!V30,$V$5:$V$304,1))*节奏预期!J30,0)</f>
        <v>0</v>
      </c>
      <c r="BK30" s="77">
        <f t="shared" si="15"/>
        <v>98700</v>
      </c>
      <c r="BL30" s="76">
        <f>IF(节奏预期!Q30=0,0,节奏预期!Q30*装备强化!D$8+装备强化!D$4)</f>
        <v>0</v>
      </c>
      <c r="BM30" s="76">
        <f>IF(节奏预期!R30=0,0,节奏预期!R30*装备强化!E$8+装备强化!E$4)</f>
        <v>0</v>
      </c>
      <c r="BN30" s="76">
        <f>IF(节奏预期!S30=0,0,节奏预期!S30*装备强化!F$8+装备强化!F$4)</f>
        <v>0</v>
      </c>
      <c r="BO30" s="80">
        <f>IF(节奏预期!T30=0,0,节奏预期!T30*装备强化!G$8+装备强化!G$4)</f>
        <v>195</v>
      </c>
      <c r="BP30" s="80">
        <f>IF(节奏预期!U30=0,0,节奏预期!U30*装备强化!H$8+装备强化!H$4)</f>
        <v>292.5</v>
      </c>
      <c r="BQ30" s="80">
        <f>IF(节奏预期!V30=0,0,节奏预期!V30*装备强化!I$8+装备强化!I$4)</f>
        <v>0</v>
      </c>
      <c r="BR30" s="11">
        <f>IFERROR(SUMPRODUCT(BL30:BQ30,节奏预期!$E30:$J30)/SUM(节奏预期!$E30:$J30),0)</f>
        <v>268.125</v>
      </c>
      <c r="BS30" s="10">
        <f>IF(节奏预期!Q30=0,0,节奏预期!Q30*装备强化!D$9+装备强化!D$5)</f>
        <v>0</v>
      </c>
      <c r="BT30" s="76">
        <f>IF(节奏预期!R30=0,0,节奏预期!R30*装备强化!E$9+装备强化!E$5)</f>
        <v>0</v>
      </c>
      <c r="BU30" s="76">
        <f>IF(节奏预期!S30=0,0,节奏预期!S30*装备强化!F$9+装备强化!F$5)</f>
        <v>0</v>
      </c>
      <c r="BV30" s="80">
        <f>IF(节奏预期!T30=0,0,节奏预期!T30*装备强化!G$9+装备强化!G$5)</f>
        <v>195</v>
      </c>
      <c r="BW30" s="76">
        <f>IF(节奏预期!U30=0,0,节奏预期!U30*装备强化!H$9+装备强化!H$5)</f>
        <v>292.5</v>
      </c>
      <c r="BX30" s="76">
        <f>IF(节奏预期!V30=0,0,节奏预期!V30*装备强化!I$9+装备强化!I$5)</f>
        <v>0</v>
      </c>
      <c r="BY30" s="11">
        <f>IFERROR(SUMPRODUCT(BS30:BX30,节奏预期!$E30:$J30)/SUM(节奏预期!$E30:$J30),0)</f>
        <v>268.125</v>
      </c>
      <c r="BZ30" s="76"/>
      <c r="CA30" s="76"/>
      <c r="CB30" s="76"/>
      <c r="CC30" s="76"/>
      <c r="CD30" s="76"/>
      <c r="CE30" s="52"/>
      <c r="CH30" s="22">
        <v>27</v>
      </c>
      <c r="CT30" s="30"/>
      <c r="CX30" s="158"/>
      <c r="CZ30" s="30"/>
      <c r="DA30" s="30"/>
      <c r="DB30" s="30"/>
    </row>
    <row r="31" spans="2:107" ht="11.25" customHeight="1" x14ac:dyDescent="0.15">
      <c r="B31" s="163"/>
      <c r="C31" s="163"/>
      <c r="D31" s="163"/>
      <c r="E31" s="163"/>
      <c r="M31" s="76">
        <v>27</v>
      </c>
      <c r="N31" s="164">
        <f t="shared" si="21"/>
        <v>2</v>
      </c>
      <c r="O31" s="76">
        <f t="shared" si="6"/>
        <v>4</v>
      </c>
      <c r="P31" s="76">
        <f t="shared" si="7"/>
        <v>16</v>
      </c>
      <c r="Q31" s="76">
        <f t="shared" si="7"/>
        <v>40</v>
      </c>
      <c r="R31" s="80">
        <f t="shared" si="7"/>
        <v>40</v>
      </c>
      <c r="S31" s="76">
        <f t="shared" si="7"/>
        <v>80</v>
      </c>
      <c r="T31" s="76">
        <f t="shared" si="7"/>
        <v>80</v>
      </c>
      <c r="V31" s="76">
        <v>27</v>
      </c>
      <c r="W31" s="76">
        <f>SUM(O$5:O31)</f>
        <v>68</v>
      </c>
      <c r="X31" s="76">
        <f>SUM(P$5:P31)</f>
        <v>272</v>
      </c>
      <c r="Y31" s="76">
        <f>SUM(Q$5:Q31)</f>
        <v>680</v>
      </c>
      <c r="Z31" s="80">
        <f>SUM(R$5:R31)</f>
        <v>680</v>
      </c>
      <c r="AA31" s="76">
        <f>SUM(S$5:S31)</f>
        <v>1360</v>
      </c>
      <c r="AB31" s="76">
        <f>SUM(T$5:T31)</f>
        <v>1360</v>
      </c>
      <c r="AD31" s="76">
        <v>27</v>
      </c>
      <c r="AE31" s="76">
        <f t="shared" si="1"/>
        <v>40000</v>
      </c>
      <c r="AF31" s="76">
        <f t="shared" si="2"/>
        <v>160000</v>
      </c>
      <c r="AG31" s="76">
        <f t="shared" si="3"/>
        <v>400000</v>
      </c>
      <c r="AH31" s="80">
        <f t="shared" si="3"/>
        <v>400000</v>
      </c>
      <c r="AI31" s="76">
        <f t="shared" si="4"/>
        <v>800000</v>
      </c>
      <c r="AJ31" s="76">
        <f t="shared" si="5"/>
        <v>800000</v>
      </c>
      <c r="AL31" s="76">
        <v>27</v>
      </c>
      <c r="AM31" s="76">
        <f>SUM(AE$5:AE31)</f>
        <v>680000</v>
      </c>
      <c r="AN31" s="76">
        <f>SUM(AF$5:AF31)</f>
        <v>2720000</v>
      </c>
      <c r="AO31" s="76">
        <f>SUM(AG$5:AG31)</f>
        <v>6800000</v>
      </c>
      <c r="AP31" s="80">
        <f>SUM(AH$5:AH31)</f>
        <v>6800000</v>
      </c>
      <c r="AQ31" s="76">
        <f>SUM(AI$5:AI31)</f>
        <v>13600000</v>
      </c>
      <c r="AR31" s="76">
        <f>SUM(AJ$5:AJ31)</f>
        <v>13600000</v>
      </c>
      <c r="AU31" s="22">
        <v>29</v>
      </c>
      <c r="AV31" s="77">
        <f>节奏预期!B31</f>
        <v>780</v>
      </c>
      <c r="AW31" s="102">
        <f>节奏预期!D31</f>
        <v>96.088925601853575</v>
      </c>
      <c r="AX31" s="76">
        <f>IFERROR(INDEX(AM$5:AM$304,MATCH(节奏预期!Q31,$AL$5:$AL$304,1))*节奏预期!E31,0)</f>
        <v>0</v>
      </c>
      <c r="AY31" s="76">
        <f>IFERROR(INDEX(AN$5:AN$304,MATCH(节奏预期!R31,$AL$5:$AL$304,1))*节奏预期!F31,0)</f>
        <v>0</v>
      </c>
      <c r="AZ31" s="76">
        <f>IFERROR(INDEX(AO$5:AO$304,MATCH(节奏预期!S31,$AL$5:$AL$304,1))*节奏预期!G31,0)</f>
        <v>0</v>
      </c>
      <c r="BA31" s="80">
        <f>IFERROR(INDEX(AP$5:AP$304,MATCH(节奏预期!T31,$AL$5:$AL$304,1))*节奏预期!H31,0)</f>
        <v>117600000</v>
      </c>
      <c r="BB31" s="76">
        <f>IFERROR(INDEX(AQ$5:AQ$304,MATCH(节奏预期!U31,$AL$5:$AL$304,1))*节奏预期!I31,0)</f>
        <v>940800000</v>
      </c>
      <c r="BC31" s="76">
        <f>IFERROR(INDEX(AR$5:AR$304,MATCH(节奏预期!V31,$AL$5:$AL$304,1))*节奏预期!J31,0)</f>
        <v>0</v>
      </c>
      <c r="BD31" s="77">
        <f t="shared" si="14"/>
        <v>1058400000</v>
      </c>
      <c r="BE31" s="76">
        <f>IFERROR(INDEX(W$5:W$304,MATCH(节奏预期!Q31,$V$5:$V$304,1))*节奏预期!E31,0)</f>
        <v>0</v>
      </c>
      <c r="BF31" s="76">
        <f>IFERROR(INDEX(X$5:X$304,MATCH(节奏预期!R31,$V$5:$V$304,1))*节奏预期!F31,0)</f>
        <v>0</v>
      </c>
      <c r="BG31" s="76">
        <f>IFERROR(INDEX(Y$5:Y$304,MATCH(节奏预期!S31,$V$5:$V$304,1))*节奏预期!G31,0)</f>
        <v>0</v>
      </c>
      <c r="BH31" s="80">
        <f>IFERROR(INDEX(Z$5:Z$304,MATCH(节奏预期!T31,$V$5:$V$304,1))*节奏预期!H31,0)</f>
        <v>11760</v>
      </c>
      <c r="BI31" s="76">
        <f>IFERROR(INDEX(AA$5:AA$304,MATCH(节奏预期!U31,$V$5:$V$304,1))*节奏预期!I31,0)</f>
        <v>94080</v>
      </c>
      <c r="BJ31" s="76">
        <f>IFERROR(INDEX(AB$5:AB$304,MATCH(节奏预期!V31,$V$5:$V$304,1))*节奏预期!J31,0)</f>
        <v>0</v>
      </c>
      <c r="BK31" s="77">
        <f t="shared" si="15"/>
        <v>105840</v>
      </c>
      <c r="BL31" s="76">
        <f>IF(节奏预期!Q31=0,0,节奏预期!Q31*装备强化!D$8+装备强化!D$4)</f>
        <v>0</v>
      </c>
      <c r="BM31" s="76">
        <f>IF(节奏预期!R31=0,0,节奏预期!R31*装备强化!E$8+装备强化!E$4)</f>
        <v>0</v>
      </c>
      <c r="BN31" s="76">
        <f>IF(节奏预期!S31=0,0,节奏预期!S31*装备强化!F$8+装备强化!F$4)</f>
        <v>0</v>
      </c>
      <c r="BO31" s="80">
        <f>IF(节奏预期!T31=0,0,节奏预期!T31*装备强化!G$8+装备强化!G$4)</f>
        <v>198</v>
      </c>
      <c r="BP31" s="80">
        <f>IF(节奏预期!U31=0,0,节奏预期!U31*装备强化!H$8+装备强化!H$4)</f>
        <v>297</v>
      </c>
      <c r="BQ31" s="80">
        <f>IF(节奏预期!V31=0,0,节奏预期!V31*装备强化!I$8+装备强化!I$4)</f>
        <v>0</v>
      </c>
      <c r="BR31" s="11">
        <f>IFERROR(SUMPRODUCT(BL31:BQ31,节奏预期!$E31:$J31)/SUM(节奏预期!$E31:$J31),0)</f>
        <v>277.2</v>
      </c>
      <c r="BS31" s="10">
        <f>IF(节奏预期!Q31=0,0,节奏预期!Q31*装备强化!D$9+装备强化!D$5)</f>
        <v>0</v>
      </c>
      <c r="BT31" s="76">
        <f>IF(节奏预期!R31=0,0,节奏预期!R31*装备强化!E$9+装备强化!E$5)</f>
        <v>0</v>
      </c>
      <c r="BU31" s="76">
        <f>IF(节奏预期!S31=0,0,节奏预期!S31*装备强化!F$9+装备强化!F$5)</f>
        <v>0</v>
      </c>
      <c r="BV31" s="80">
        <f>IF(节奏预期!T31=0,0,节奏预期!T31*装备强化!G$9+装备强化!G$5)</f>
        <v>198</v>
      </c>
      <c r="BW31" s="76">
        <f>IF(节奏预期!U31=0,0,节奏预期!U31*装备强化!H$9+装备强化!H$5)</f>
        <v>297</v>
      </c>
      <c r="BX31" s="76">
        <f>IF(节奏预期!V31=0,0,节奏预期!V31*装备强化!I$9+装备强化!I$5)</f>
        <v>0</v>
      </c>
      <c r="BY31" s="11">
        <f>IFERROR(SUMPRODUCT(BS31:BX31,节奏预期!$E31:$J31)/SUM(节奏预期!$E31:$J31),0)</f>
        <v>277.2</v>
      </c>
      <c r="BZ31" s="76"/>
      <c r="CA31" s="76"/>
      <c r="CB31" s="76"/>
      <c r="CC31" s="76"/>
      <c r="CD31" s="76"/>
      <c r="CE31" s="52"/>
      <c r="CH31" s="22">
        <v>28</v>
      </c>
      <c r="CT31" s="30"/>
      <c r="CX31" s="158"/>
      <c r="CZ31" s="30"/>
      <c r="DA31" s="30"/>
      <c r="DB31" s="30"/>
    </row>
    <row r="32" spans="2:107" ht="11.25" customHeight="1" x14ac:dyDescent="0.15">
      <c r="B32" s="163"/>
      <c r="C32" s="163"/>
      <c r="D32" s="163"/>
      <c r="E32" s="163"/>
      <c r="M32" s="76">
        <v>28</v>
      </c>
      <c r="N32" s="164">
        <f t="shared" si="21"/>
        <v>2</v>
      </c>
      <c r="O32" s="76">
        <f t="shared" si="6"/>
        <v>4</v>
      </c>
      <c r="P32" s="76">
        <f t="shared" si="7"/>
        <v>16</v>
      </c>
      <c r="Q32" s="76">
        <f t="shared" si="7"/>
        <v>40</v>
      </c>
      <c r="R32" s="80">
        <f t="shared" si="7"/>
        <v>40</v>
      </c>
      <c r="S32" s="76">
        <f t="shared" si="7"/>
        <v>80</v>
      </c>
      <c r="T32" s="76">
        <f t="shared" si="7"/>
        <v>80</v>
      </c>
      <c r="V32" s="76">
        <v>28</v>
      </c>
      <c r="W32" s="76">
        <f>SUM(O$5:O32)</f>
        <v>72</v>
      </c>
      <c r="X32" s="76">
        <f>SUM(P$5:P32)</f>
        <v>288</v>
      </c>
      <c r="Y32" s="76">
        <f>SUM(Q$5:Q32)</f>
        <v>720</v>
      </c>
      <c r="Z32" s="80">
        <f>SUM(R$5:R32)</f>
        <v>720</v>
      </c>
      <c r="AA32" s="76">
        <f>SUM(S$5:S32)</f>
        <v>1440</v>
      </c>
      <c r="AB32" s="76">
        <f>SUM(T$5:T32)</f>
        <v>1440</v>
      </c>
      <c r="AD32" s="76">
        <v>28</v>
      </c>
      <c r="AE32" s="76">
        <f t="shared" si="1"/>
        <v>40000</v>
      </c>
      <c r="AF32" s="76">
        <f t="shared" si="2"/>
        <v>160000</v>
      </c>
      <c r="AG32" s="76">
        <f t="shared" si="3"/>
        <v>400000</v>
      </c>
      <c r="AH32" s="80">
        <f t="shared" si="3"/>
        <v>400000</v>
      </c>
      <c r="AI32" s="76">
        <f t="shared" si="4"/>
        <v>800000</v>
      </c>
      <c r="AJ32" s="76">
        <f t="shared" si="5"/>
        <v>800000</v>
      </c>
      <c r="AL32" s="76">
        <v>28</v>
      </c>
      <c r="AM32" s="76">
        <f>SUM(AE$5:AE32)</f>
        <v>720000</v>
      </c>
      <c r="AN32" s="76">
        <f>SUM(AF$5:AF32)</f>
        <v>2880000</v>
      </c>
      <c r="AO32" s="76">
        <f>SUM(AG$5:AG32)</f>
        <v>7200000</v>
      </c>
      <c r="AP32" s="80">
        <f>SUM(AH$5:AH32)</f>
        <v>7200000</v>
      </c>
      <c r="AQ32" s="76">
        <f>SUM(AI$5:AI32)</f>
        <v>14400000</v>
      </c>
      <c r="AR32" s="76">
        <f>SUM(AJ$5:AJ32)</f>
        <v>14400000</v>
      </c>
      <c r="AU32" s="22">
        <v>30</v>
      </c>
      <c r="AV32" s="77">
        <f>节奏预期!B32</f>
        <v>810</v>
      </c>
      <c r="AW32" s="102">
        <f>节奏预期!D32</f>
        <v>96.62752938321465</v>
      </c>
      <c r="AX32" s="76">
        <f>IFERROR(INDEX(AM$5:AM$304,MATCH(节奏预期!Q32,$AL$5:$AL$304,1))*节奏预期!E32,0)</f>
        <v>0</v>
      </c>
      <c r="AY32" s="76">
        <f>IFERROR(INDEX(AN$5:AN$304,MATCH(节奏预期!R32,$AL$5:$AL$304,1))*节奏预期!F32,0)</f>
        <v>0</v>
      </c>
      <c r="AZ32" s="76">
        <f>IFERROR(INDEX(AO$5:AO$304,MATCH(节奏预期!S32,$AL$5:$AL$304,1))*节奏预期!G32,0)</f>
        <v>0</v>
      </c>
      <c r="BA32" s="80">
        <f>IFERROR(INDEX(AP$5:AP$304,MATCH(节奏预期!T32,$AL$5:$AL$304,1))*节奏预期!H32,0)</f>
        <v>90000000</v>
      </c>
      <c r="BB32" s="76">
        <f>IFERROR(INDEX(AQ$5:AQ$304,MATCH(节奏预期!U32,$AL$5:$AL$304,1))*节奏预期!I32,0)</f>
        <v>1020000000</v>
      </c>
      <c r="BC32" s="76">
        <f>IFERROR(INDEX(AR$5:AR$304,MATCH(节奏预期!V32,$AL$5:$AL$304,1))*节奏预期!J32,0)</f>
        <v>0</v>
      </c>
      <c r="BD32" s="77">
        <f t="shared" si="14"/>
        <v>1110000000</v>
      </c>
      <c r="BE32" s="76">
        <f>IFERROR(INDEX(W$5:W$304,MATCH(节奏预期!Q32,$V$5:$V$304,1))*节奏预期!E32,0)</f>
        <v>0</v>
      </c>
      <c r="BF32" s="76">
        <f>IFERROR(INDEX(X$5:X$304,MATCH(节奏预期!R32,$V$5:$V$304,1))*节奏预期!F32,0)</f>
        <v>0</v>
      </c>
      <c r="BG32" s="76">
        <f>IFERROR(INDEX(Y$5:Y$304,MATCH(节奏预期!S32,$V$5:$V$304,1))*节奏预期!G32,0)</f>
        <v>0</v>
      </c>
      <c r="BH32" s="80">
        <f>IFERROR(INDEX(Z$5:Z$304,MATCH(节奏预期!T32,$V$5:$V$304,1))*节奏预期!H32,0)</f>
        <v>9000</v>
      </c>
      <c r="BI32" s="76">
        <f>IFERROR(INDEX(AA$5:AA$304,MATCH(节奏预期!U32,$V$5:$V$304,1))*节奏预期!I32,0)</f>
        <v>102000</v>
      </c>
      <c r="BJ32" s="76">
        <f>IFERROR(INDEX(AB$5:AB$304,MATCH(节奏预期!V32,$V$5:$V$304,1))*节奏预期!J32,0)</f>
        <v>0</v>
      </c>
      <c r="BK32" s="77">
        <f t="shared" si="15"/>
        <v>111000</v>
      </c>
      <c r="BL32" s="76">
        <f>IF(节奏预期!Q32=0,0,节奏预期!Q32*装备强化!D$8+装备强化!D$4)</f>
        <v>0</v>
      </c>
      <c r="BM32" s="76">
        <f>IF(节奏预期!R32=0,0,节奏预期!R32*装备强化!E$8+装备强化!E$4)</f>
        <v>0</v>
      </c>
      <c r="BN32" s="76">
        <f>IF(节奏预期!S32=0,0,节奏预期!S32*装备强化!F$8+装备强化!F$4)</f>
        <v>0</v>
      </c>
      <c r="BO32" s="80">
        <f>IF(节奏预期!T32=0,0,节奏预期!T32*装备强化!G$8+装备强化!G$4)</f>
        <v>200</v>
      </c>
      <c r="BP32" s="80">
        <f>IF(节奏预期!U32=0,0,节奏预期!U32*装备强化!H$8+装备强化!H$4)</f>
        <v>300</v>
      </c>
      <c r="BQ32" s="80">
        <f>IF(节奏预期!V32=0,0,节奏预期!V32*装备强化!I$8+装备强化!I$4)</f>
        <v>0</v>
      </c>
      <c r="BR32" s="11">
        <f>IFERROR(SUMPRODUCT(BL32:BQ32,节奏预期!$E32:$J32)/SUM(节奏预期!$E32:$J32),0)</f>
        <v>285</v>
      </c>
      <c r="BS32" s="10">
        <f>IF(节奏预期!Q32=0,0,节奏预期!Q32*装备强化!D$9+装备强化!D$5)</f>
        <v>0</v>
      </c>
      <c r="BT32" s="76">
        <f>IF(节奏预期!R32=0,0,节奏预期!R32*装备强化!E$9+装备强化!E$5)</f>
        <v>0</v>
      </c>
      <c r="BU32" s="76">
        <f>IF(节奏预期!S32=0,0,节奏预期!S32*装备强化!F$9+装备强化!F$5)</f>
        <v>0</v>
      </c>
      <c r="BV32" s="80">
        <f>IF(节奏预期!T32=0,0,节奏预期!T32*装备强化!G$9+装备强化!G$5)</f>
        <v>200</v>
      </c>
      <c r="BW32" s="76">
        <f>IF(节奏预期!U32=0,0,节奏预期!U32*装备强化!H$9+装备强化!H$5)</f>
        <v>300</v>
      </c>
      <c r="BX32" s="76">
        <f>IF(节奏预期!V32=0,0,节奏预期!V32*装备强化!I$9+装备强化!I$5)</f>
        <v>0</v>
      </c>
      <c r="BY32" s="11">
        <f>IFERROR(SUMPRODUCT(BS32:BX32,节奏预期!$E32:$J32)/SUM(节奏预期!$E32:$J32),0)</f>
        <v>285</v>
      </c>
      <c r="BZ32" s="76"/>
      <c r="CA32" s="76"/>
      <c r="CB32" s="76"/>
      <c r="CC32" s="76"/>
      <c r="CD32" s="76"/>
      <c r="CE32" s="52"/>
      <c r="CH32" s="22">
        <v>29</v>
      </c>
      <c r="CX32" s="158"/>
    </row>
    <row r="33" spans="2:102" ht="11.25" customHeight="1" x14ac:dyDescent="0.15">
      <c r="B33" s="163"/>
      <c r="C33" s="163"/>
      <c r="D33" s="163"/>
      <c r="E33" s="163"/>
      <c r="M33" s="76">
        <v>29</v>
      </c>
      <c r="N33" s="164">
        <f t="shared" si="21"/>
        <v>2</v>
      </c>
      <c r="O33" s="76">
        <f t="shared" si="6"/>
        <v>4</v>
      </c>
      <c r="P33" s="76">
        <f t="shared" si="7"/>
        <v>16</v>
      </c>
      <c r="Q33" s="76">
        <f t="shared" si="7"/>
        <v>40</v>
      </c>
      <c r="R33" s="80">
        <f t="shared" si="7"/>
        <v>40</v>
      </c>
      <c r="S33" s="76">
        <f t="shared" si="7"/>
        <v>80</v>
      </c>
      <c r="T33" s="76">
        <f t="shared" si="7"/>
        <v>80</v>
      </c>
      <c r="V33" s="76">
        <v>29</v>
      </c>
      <c r="W33" s="76">
        <f>SUM(O$5:O33)</f>
        <v>76</v>
      </c>
      <c r="X33" s="76">
        <f>SUM(P$5:P33)</f>
        <v>304</v>
      </c>
      <c r="Y33" s="76">
        <f>SUM(Q$5:Q33)</f>
        <v>760</v>
      </c>
      <c r="Z33" s="80">
        <f>SUM(R$5:R33)</f>
        <v>760</v>
      </c>
      <c r="AA33" s="76">
        <f>SUM(S$5:S33)</f>
        <v>1520</v>
      </c>
      <c r="AB33" s="76">
        <f>SUM(T$5:T33)</f>
        <v>1520</v>
      </c>
      <c r="AD33" s="76">
        <v>29</v>
      </c>
      <c r="AE33" s="76">
        <f t="shared" si="1"/>
        <v>40000</v>
      </c>
      <c r="AF33" s="76">
        <f t="shared" si="2"/>
        <v>160000</v>
      </c>
      <c r="AG33" s="76">
        <f t="shared" si="3"/>
        <v>400000</v>
      </c>
      <c r="AH33" s="80">
        <f t="shared" si="3"/>
        <v>400000</v>
      </c>
      <c r="AI33" s="76">
        <f t="shared" si="4"/>
        <v>800000</v>
      </c>
      <c r="AJ33" s="76">
        <f t="shared" si="5"/>
        <v>800000</v>
      </c>
      <c r="AL33" s="76">
        <v>29</v>
      </c>
      <c r="AM33" s="76">
        <f>SUM(AE$5:AE33)</f>
        <v>760000</v>
      </c>
      <c r="AN33" s="76">
        <f>SUM(AF$5:AF33)</f>
        <v>3040000</v>
      </c>
      <c r="AO33" s="76">
        <f>SUM(AG$5:AG33)</f>
        <v>7600000</v>
      </c>
      <c r="AP33" s="80">
        <f>SUM(AH$5:AH33)</f>
        <v>7600000</v>
      </c>
      <c r="AQ33" s="76">
        <f>SUM(AI$5:AI33)</f>
        <v>15200000</v>
      </c>
      <c r="AR33" s="76">
        <f>SUM(AJ$5:AJ33)</f>
        <v>15200000</v>
      </c>
      <c r="AU33" s="22">
        <v>31</v>
      </c>
      <c r="AV33" s="77">
        <f>节奏预期!B33</f>
        <v>840</v>
      </c>
      <c r="AW33" s="102">
        <f>节奏预期!D33</f>
        <v>97.155007723537565</v>
      </c>
      <c r="AX33" s="76">
        <f>IFERROR(INDEX(AM$5:AM$304,MATCH(节奏预期!Q33,$AL$5:$AL$304,1))*节奏预期!E33,0)</f>
        <v>0</v>
      </c>
      <c r="AY33" s="76">
        <f>IFERROR(INDEX(AN$5:AN$304,MATCH(节奏预期!R33,$AL$5:$AL$304,1))*节奏预期!F33,0)</f>
        <v>0</v>
      </c>
      <c r="AZ33" s="76">
        <f>IFERROR(INDEX(AO$5:AO$304,MATCH(节奏预期!S33,$AL$5:$AL$304,1))*节奏预期!G33,0)</f>
        <v>0</v>
      </c>
      <c r="BA33" s="80">
        <f>IFERROR(INDEX(AP$5:AP$304,MATCH(节奏预期!T33,$AL$5:$AL$304,1))*节奏预期!H33,0)</f>
        <v>60000000</v>
      </c>
      <c r="BB33" s="76">
        <f>IFERROR(INDEX(AQ$5:AQ$304,MATCH(节奏预期!U33,$AL$5:$AL$304,1))*节奏预期!I33,0)</f>
        <v>1080000000</v>
      </c>
      <c r="BC33" s="76">
        <f>IFERROR(INDEX(AR$5:AR$304,MATCH(节奏预期!V33,$AL$5:$AL$304,1))*节奏预期!J33,0)</f>
        <v>0</v>
      </c>
      <c r="BD33" s="77">
        <f t="shared" si="14"/>
        <v>1140000000</v>
      </c>
      <c r="BE33" s="76">
        <f>IFERROR(INDEX(W$5:W$304,MATCH(节奏预期!Q33,$V$5:$V$304,1))*节奏预期!E33,0)</f>
        <v>0</v>
      </c>
      <c r="BF33" s="76">
        <f>IFERROR(INDEX(X$5:X$304,MATCH(节奏预期!R33,$V$5:$V$304,1))*节奏预期!F33,0)</f>
        <v>0</v>
      </c>
      <c r="BG33" s="76">
        <f>IFERROR(INDEX(Y$5:Y$304,MATCH(节奏预期!S33,$V$5:$V$304,1))*节奏预期!G33,0)</f>
        <v>0</v>
      </c>
      <c r="BH33" s="80">
        <f>IFERROR(INDEX(Z$5:Z$304,MATCH(节奏预期!T33,$V$5:$V$304,1))*节奏预期!H33,0)</f>
        <v>6000</v>
      </c>
      <c r="BI33" s="76">
        <f>IFERROR(INDEX(AA$5:AA$304,MATCH(节奏预期!U33,$V$5:$V$304,1))*节奏预期!I33,0)</f>
        <v>108000</v>
      </c>
      <c r="BJ33" s="76">
        <f>IFERROR(INDEX(AB$5:AB$304,MATCH(节奏预期!V33,$V$5:$V$304,1))*节奏预期!J33,0)</f>
        <v>0</v>
      </c>
      <c r="BK33" s="77">
        <f t="shared" si="15"/>
        <v>114000</v>
      </c>
      <c r="BL33" s="76">
        <f>IF(节奏预期!Q33=0,0,节奏预期!Q33*装备强化!D$8+装备强化!D$4)</f>
        <v>0</v>
      </c>
      <c r="BM33" s="76">
        <f>IF(节奏预期!R33=0,0,节奏预期!R33*装备强化!E$8+装备强化!E$4)</f>
        <v>0</v>
      </c>
      <c r="BN33" s="76">
        <f>IF(节奏预期!S33=0,0,节奏预期!S33*装备强化!F$8+装备强化!F$4)</f>
        <v>0</v>
      </c>
      <c r="BO33" s="80">
        <f>IF(节奏预期!T33=0,0,节奏预期!T33*装备强化!G$8+装备强化!G$4)</f>
        <v>200</v>
      </c>
      <c r="BP33" s="80">
        <f>IF(节奏预期!U33=0,0,节奏预期!U33*装备强化!H$8+装备强化!H$4)</f>
        <v>300</v>
      </c>
      <c r="BQ33" s="80">
        <f>IF(节奏预期!V33=0,0,节奏预期!V33*装备强化!I$8+装备强化!I$4)</f>
        <v>0</v>
      </c>
      <c r="BR33" s="11">
        <f>IFERROR(SUMPRODUCT(BL33:BQ33,节奏预期!$E33:$J33)/SUM(节奏预期!$E33:$J33),0)</f>
        <v>290</v>
      </c>
      <c r="BS33" s="10">
        <f>IF(节奏预期!Q33=0,0,节奏预期!Q33*装备强化!D$9+装备强化!D$5)</f>
        <v>0</v>
      </c>
      <c r="BT33" s="76">
        <f>IF(节奏预期!R33=0,0,节奏预期!R33*装备强化!E$9+装备强化!E$5)</f>
        <v>0</v>
      </c>
      <c r="BU33" s="76">
        <f>IF(节奏预期!S33=0,0,节奏预期!S33*装备强化!F$9+装备强化!F$5)</f>
        <v>0</v>
      </c>
      <c r="BV33" s="80">
        <f>IF(节奏预期!T33=0,0,节奏预期!T33*装备强化!G$9+装备强化!G$5)</f>
        <v>200</v>
      </c>
      <c r="BW33" s="76">
        <f>IF(节奏预期!U33=0,0,节奏预期!U33*装备强化!H$9+装备强化!H$5)</f>
        <v>300</v>
      </c>
      <c r="BX33" s="76">
        <f>IF(节奏预期!V33=0,0,节奏预期!V33*装备强化!I$9+装备强化!I$5)</f>
        <v>0</v>
      </c>
      <c r="BY33" s="11">
        <f>IFERROR(SUMPRODUCT(BS33:BX33,节奏预期!$E33:$J33)/SUM(节奏预期!$E33:$J33),0)</f>
        <v>290</v>
      </c>
      <c r="BZ33" s="76"/>
      <c r="CA33" s="76"/>
      <c r="CB33" s="76"/>
      <c r="CC33" s="76"/>
      <c r="CD33" s="76"/>
      <c r="CE33" s="52"/>
      <c r="CH33" s="22">
        <v>30</v>
      </c>
      <c r="CX33" s="158"/>
    </row>
    <row r="34" spans="2:102" ht="11.25" customHeight="1" x14ac:dyDescent="0.15">
      <c r="B34" s="163"/>
      <c r="C34" s="163"/>
      <c r="D34" s="163"/>
      <c r="E34" s="163"/>
      <c r="M34" s="76">
        <v>30</v>
      </c>
      <c r="N34" s="164">
        <f t="shared" si="21"/>
        <v>2</v>
      </c>
      <c r="O34" s="76">
        <f t="shared" si="6"/>
        <v>4</v>
      </c>
      <c r="P34" s="76">
        <f t="shared" si="7"/>
        <v>16</v>
      </c>
      <c r="Q34" s="76">
        <f t="shared" si="7"/>
        <v>40</v>
      </c>
      <c r="R34" s="80">
        <f t="shared" si="7"/>
        <v>40</v>
      </c>
      <c r="S34" s="76">
        <f t="shared" si="7"/>
        <v>80</v>
      </c>
      <c r="T34" s="76">
        <f t="shared" si="7"/>
        <v>80</v>
      </c>
      <c r="V34" s="76">
        <v>30</v>
      </c>
      <c r="W34" s="76">
        <f>SUM(O$5:O34)</f>
        <v>80</v>
      </c>
      <c r="X34" s="76">
        <f>SUM(P$5:P34)</f>
        <v>320</v>
      </c>
      <c r="Y34" s="76">
        <f>SUM(Q$5:Q34)</f>
        <v>800</v>
      </c>
      <c r="Z34" s="80">
        <f>SUM(R$5:R34)</f>
        <v>800</v>
      </c>
      <c r="AA34" s="76">
        <f>SUM(S$5:S34)</f>
        <v>1600</v>
      </c>
      <c r="AB34" s="76">
        <f>SUM(T$5:T34)</f>
        <v>1600</v>
      </c>
      <c r="AD34" s="76">
        <v>30</v>
      </c>
      <c r="AE34" s="76">
        <f t="shared" si="1"/>
        <v>40000</v>
      </c>
      <c r="AF34" s="76">
        <f t="shared" si="2"/>
        <v>160000</v>
      </c>
      <c r="AG34" s="76">
        <f t="shared" si="3"/>
        <v>400000</v>
      </c>
      <c r="AH34" s="80">
        <f t="shared" si="3"/>
        <v>400000</v>
      </c>
      <c r="AI34" s="76">
        <f t="shared" si="4"/>
        <v>800000</v>
      </c>
      <c r="AJ34" s="76">
        <f t="shared" si="5"/>
        <v>800000</v>
      </c>
      <c r="AL34" s="76">
        <v>30</v>
      </c>
      <c r="AM34" s="76">
        <f>SUM(AE$5:AE34)</f>
        <v>800000</v>
      </c>
      <c r="AN34" s="76">
        <f>SUM(AF$5:AF34)</f>
        <v>3200000</v>
      </c>
      <c r="AO34" s="76">
        <f>SUM(AG$5:AG34)</f>
        <v>8000000</v>
      </c>
      <c r="AP34" s="80">
        <f>SUM(AH$5:AH34)</f>
        <v>8000000</v>
      </c>
      <c r="AQ34" s="76">
        <f>SUM(AI$5:AI34)</f>
        <v>16000000</v>
      </c>
      <c r="AR34" s="76">
        <f>SUM(AJ$5:AJ34)</f>
        <v>16000000</v>
      </c>
      <c r="AU34" s="22">
        <v>32</v>
      </c>
      <c r="AV34" s="77">
        <f>节奏预期!B34</f>
        <v>870</v>
      </c>
      <c r="AW34" s="102">
        <f>节奏预期!D34</f>
        <v>97.657542820913918</v>
      </c>
      <c r="AX34" s="76">
        <f>IFERROR(INDEX(AM$5:AM$304,MATCH(节奏预期!Q34,$AL$5:$AL$304,1))*节奏预期!E34,0)</f>
        <v>0</v>
      </c>
      <c r="AY34" s="76">
        <f>IFERROR(INDEX(AN$5:AN$304,MATCH(节奏预期!R34,$AL$5:$AL$304,1))*节奏预期!F34,0)</f>
        <v>0</v>
      </c>
      <c r="AZ34" s="76">
        <f>IFERROR(INDEX(AO$5:AO$304,MATCH(节奏预期!S34,$AL$5:$AL$304,1))*节奏预期!G34,0)</f>
        <v>0</v>
      </c>
      <c r="BA34" s="80">
        <f>IFERROR(INDEX(AP$5:AP$304,MATCH(节奏预期!T34,$AL$5:$AL$304,1))*节奏预期!H34,0)</f>
        <v>30000000</v>
      </c>
      <c r="BB34" s="76">
        <f>IFERROR(INDEX(AQ$5:AQ$304,MATCH(节奏预期!U34,$AL$5:$AL$304,1))*节奏预期!I34,0)</f>
        <v>1140000000</v>
      </c>
      <c r="BC34" s="76">
        <f>IFERROR(INDEX(AR$5:AR$304,MATCH(节奏预期!V34,$AL$5:$AL$304,1))*节奏预期!J34,0)</f>
        <v>0</v>
      </c>
      <c r="BD34" s="77">
        <f t="shared" si="14"/>
        <v>1170000000</v>
      </c>
      <c r="BE34" s="76">
        <f>IFERROR(INDEX(W$5:W$304,MATCH(节奏预期!Q34,$V$5:$V$304,1))*节奏预期!E34,0)</f>
        <v>0</v>
      </c>
      <c r="BF34" s="76">
        <f>IFERROR(INDEX(X$5:X$304,MATCH(节奏预期!R34,$V$5:$V$304,1))*节奏预期!F34,0)</f>
        <v>0</v>
      </c>
      <c r="BG34" s="76">
        <f>IFERROR(INDEX(Y$5:Y$304,MATCH(节奏预期!S34,$V$5:$V$304,1))*节奏预期!G34,0)</f>
        <v>0</v>
      </c>
      <c r="BH34" s="80">
        <f>IFERROR(INDEX(Z$5:Z$304,MATCH(节奏预期!T34,$V$5:$V$304,1))*节奏预期!H34,0)</f>
        <v>3000</v>
      </c>
      <c r="BI34" s="76">
        <f>IFERROR(INDEX(AA$5:AA$304,MATCH(节奏预期!U34,$V$5:$V$304,1))*节奏预期!I34,0)</f>
        <v>114000</v>
      </c>
      <c r="BJ34" s="76">
        <f>IFERROR(INDEX(AB$5:AB$304,MATCH(节奏预期!V34,$V$5:$V$304,1))*节奏预期!J34,0)</f>
        <v>0</v>
      </c>
      <c r="BK34" s="77">
        <f t="shared" si="15"/>
        <v>117000</v>
      </c>
      <c r="BL34" s="76">
        <f>IF(节奏预期!Q34=0,0,节奏预期!Q34*装备强化!D$8+装备强化!D$4)</f>
        <v>0</v>
      </c>
      <c r="BM34" s="76">
        <f>IF(节奏预期!R34=0,0,节奏预期!R34*装备强化!E$8+装备强化!E$4)</f>
        <v>0</v>
      </c>
      <c r="BN34" s="76">
        <f>IF(节奏预期!S34=0,0,节奏预期!S34*装备强化!F$8+装备强化!F$4)</f>
        <v>0</v>
      </c>
      <c r="BO34" s="80">
        <f>IF(节奏预期!T34=0,0,节奏预期!T34*装备强化!G$8+装备强化!G$4)</f>
        <v>200</v>
      </c>
      <c r="BP34" s="80">
        <f>IF(节奏预期!U34=0,0,节奏预期!U34*装备强化!H$8+装备强化!H$4)</f>
        <v>300</v>
      </c>
      <c r="BQ34" s="80">
        <f>IF(节奏预期!V34=0,0,节奏预期!V34*装备强化!I$8+装备强化!I$4)</f>
        <v>0</v>
      </c>
      <c r="BR34" s="11">
        <f>IFERROR(SUMPRODUCT(BL34:BQ34,节奏预期!$E34:$J34)/SUM(节奏预期!$E34:$J34),0)</f>
        <v>295</v>
      </c>
      <c r="BS34" s="10">
        <f>IF(节奏预期!Q34=0,0,节奏预期!Q34*装备强化!D$9+装备强化!D$5)</f>
        <v>0</v>
      </c>
      <c r="BT34" s="76">
        <f>IF(节奏预期!R34=0,0,节奏预期!R34*装备强化!E$9+装备强化!E$5)</f>
        <v>0</v>
      </c>
      <c r="BU34" s="76">
        <f>IF(节奏预期!S34=0,0,节奏预期!S34*装备强化!F$9+装备强化!F$5)</f>
        <v>0</v>
      </c>
      <c r="BV34" s="80">
        <f>IF(节奏预期!T34=0,0,节奏预期!T34*装备强化!G$9+装备强化!G$5)</f>
        <v>200</v>
      </c>
      <c r="BW34" s="76">
        <f>IF(节奏预期!U34=0,0,节奏预期!U34*装备强化!H$9+装备强化!H$5)</f>
        <v>300</v>
      </c>
      <c r="BX34" s="76">
        <f>IF(节奏预期!V34=0,0,节奏预期!V34*装备强化!I$9+装备强化!I$5)</f>
        <v>0</v>
      </c>
      <c r="BY34" s="11">
        <f>IFERROR(SUMPRODUCT(BS34:BX34,节奏预期!$E34:$J34)/SUM(节奏预期!$E34:$J34),0)</f>
        <v>295</v>
      </c>
      <c r="BZ34" s="76"/>
      <c r="CA34" s="76"/>
      <c r="CB34" s="76"/>
      <c r="CC34" s="76"/>
      <c r="CD34" s="76"/>
      <c r="CE34" s="52"/>
      <c r="CH34" s="22">
        <v>31</v>
      </c>
      <c r="CX34" s="158"/>
    </row>
    <row r="35" spans="2:102" ht="11.25" customHeight="1" x14ac:dyDescent="0.15">
      <c r="B35" s="163"/>
      <c r="C35" s="163"/>
      <c r="D35" s="163"/>
      <c r="E35" s="163"/>
      <c r="M35" s="76">
        <v>31</v>
      </c>
      <c r="N35" s="164">
        <f t="shared" si="21"/>
        <v>2</v>
      </c>
      <c r="O35" s="76">
        <f t="shared" si="6"/>
        <v>4</v>
      </c>
      <c r="P35" s="76">
        <f t="shared" si="7"/>
        <v>16</v>
      </c>
      <c r="Q35" s="76">
        <f t="shared" si="7"/>
        <v>40</v>
      </c>
      <c r="R35" s="80">
        <f t="shared" si="7"/>
        <v>40</v>
      </c>
      <c r="S35" s="76">
        <f t="shared" si="7"/>
        <v>80</v>
      </c>
      <c r="T35" s="76">
        <f t="shared" si="7"/>
        <v>80</v>
      </c>
      <c r="V35" s="76">
        <v>31</v>
      </c>
      <c r="W35" s="76">
        <f>SUM(O$5:O35)</f>
        <v>84</v>
      </c>
      <c r="X35" s="76">
        <f>SUM(P$5:P35)</f>
        <v>336</v>
      </c>
      <c r="Y35" s="76">
        <f>SUM(Q$5:Q35)</f>
        <v>840</v>
      </c>
      <c r="Z35" s="80">
        <f>SUM(R$5:R35)</f>
        <v>840</v>
      </c>
      <c r="AA35" s="76">
        <f>SUM(S$5:S35)</f>
        <v>1680</v>
      </c>
      <c r="AB35" s="76">
        <f>SUM(T$5:T35)</f>
        <v>1680</v>
      </c>
      <c r="AD35" s="76">
        <v>31</v>
      </c>
      <c r="AE35" s="76">
        <f t="shared" si="1"/>
        <v>40000</v>
      </c>
      <c r="AF35" s="76">
        <f t="shared" si="2"/>
        <v>160000</v>
      </c>
      <c r="AG35" s="76">
        <f t="shared" si="3"/>
        <v>400000</v>
      </c>
      <c r="AH35" s="80">
        <f t="shared" si="3"/>
        <v>400000</v>
      </c>
      <c r="AI35" s="76">
        <f t="shared" si="4"/>
        <v>800000</v>
      </c>
      <c r="AJ35" s="76">
        <f t="shared" si="5"/>
        <v>800000</v>
      </c>
      <c r="AL35" s="76">
        <v>31</v>
      </c>
      <c r="AM35" s="76">
        <f>SUM(AE$5:AE35)</f>
        <v>840000</v>
      </c>
      <c r="AN35" s="76">
        <f>SUM(AF$5:AF35)</f>
        <v>3360000</v>
      </c>
      <c r="AO35" s="76">
        <f>SUM(AG$5:AG35)</f>
        <v>8400000</v>
      </c>
      <c r="AP35" s="80">
        <f>SUM(AH$5:AH35)</f>
        <v>8400000</v>
      </c>
      <c r="AQ35" s="76">
        <f>SUM(AI$5:AI35)</f>
        <v>16800000</v>
      </c>
      <c r="AR35" s="76">
        <f>SUM(AJ$5:AJ35)</f>
        <v>16800000</v>
      </c>
      <c r="AU35" s="22">
        <v>33</v>
      </c>
      <c r="AV35" s="77">
        <f>节奏预期!B35</f>
        <v>900</v>
      </c>
      <c r="AW35" s="102">
        <f>节奏预期!D35</f>
        <v>98.149357978981357</v>
      </c>
      <c r="AX35" s="76">
        <f>IFERROR(INDEX(AM$5:AM$304,MATCH(节奏预期!Q35,$AL$5:$AL$304,1))*节奏预期!E35,0)</f>
        <v>0</v>
      </c>
      <c r="AY35" s="76">
        <f>IFERROR(INDEX(AN$5:AN$304,MATCH(节奏预期!R35,$AL$5:$AL$304,1))*节奏预期!F35,0)</f>
        <v>0</v>
      </c>
      <c r="AZ35" s="76">
        <f>IFERROR(INDEX(AO$5:AO$304,MATCH(节奏预期!S35,$AL$5:$AL$304,1))*节奏预期!G35,0)</f>
        <v>0</v>
      </c>
      <c r="BA35" s="80">
        <f>IFERROR(INDEX(AP$5:AP$304,MATCH(节奏预期!T35,$AL$5:$AL$304,1))*节奏预期!H35,0)</f>
        <v>0</v>
      </c>
      <c r="BB35" s="76">
        <f>IFERROR(INDEX(AQ$5:AQ$304,MATCH(节奏预期!U35,$AL$5:$AL$304,1))*节奏预期!I35,0)</f>
        <v>1200000000</v>
      </c>
      <c r="BC35" s="76">
        <f>IFERROR(INDEX(AR$5:AR$304,MATCH(节奏预期!V35,$AL$5:$AL$304,1))*节奏预期!J35,0)</f>
        <v>0</v>
      </c>
      <c r="BD35" s="77">
        <f t="shared" si="14"/>
        <v>1200000000</v>
      </c>
      <c r="BE35" s="76">
        <f>IFERROR(INDEX(W$5:W$304,MATCH(节奏预期!Q35,$V$5:$V$304,1))*节奏预期!E35,0)</f>
        <v>0</v>
      </c>
      <c r="BF35" s="76">
        <f>IFERROR(INDEX(X$5:X$304,MATCH(节奏预期!R35,$V$5:$V$304,1))*节奏预期!F35,0)</f>
        <v>0</v>
      </c>
      <c r="BG35" s="76">
        <f>IFERROR(INDEX(Y$5:Y$304,MATCH(节奏预期!S35,$V$5:$V$304,1))*节奏预期!G35,0)</f>
        <v>0</v>
      </c>
      <c r="BH35" s="80">
        <f>IFERROR(INDEX(Z$5:Z$304,MATCH(节奏预期!T35,$V$5:$V$304,1))*节奏预期!H35,0)</f>
        <v>0</v>
      </c>
      <c r="BI35" s="76">
        <f>IFERROR(INDEX(AA$5:AA$304,MATCH(节奏预期!U35,$V$5:$V$304,1))*节奏预期!I35,0)</f>
        <v>120000</v>
      </c>
      <c r="BJ35" s="76">
        <f>IFERROR(INDEX(AB$5:AB$304,MATCH(节奏预期!V35,$V$5:$V$304,1))*节奏预期!J35,0)</f>
        <v>0</v>
      </c>
      <c r="BK35" s="77">
        <f t="shared" si="15"/>
        <v>120000</v>
      </c>
      <c r="BL35" s="76">
        <f>IF(节奏预期!Q35=0,0,节奏预期!Q35*装备强化!D$8+装备强化!D$4)</f>
        <v>0</v>
      </c>
      <c r="BM35" s="76">
        <f>IF(节奏预期!R35=0,0,节奏预期!R35*装备强化!E$8+装备强化!E$4)</f>
        <v>0</v>
      </c>
      <c r="BN35" s="76">
        <f>IF(节奏预期!S35=0,0,节奏预期!S35*装备强化!F$8+装备强化!F$4)</f>
        <v>0</v>
      </c>
      <c r="BO35" s="80">
        <f>IF(节奏预期!T35=0,0,节奏预期!T35*装备强化!G$8+装备强化!G$4)</f>
        <v>0</v>
      </c>
      <c r="BP35" s="80">
        <f>IF(节奏预期!U35=0,0,节奏预期!U35*装备强化!H$8+装备强化!H$4)</f>
        <v>300</v>
      </c>
      <c r="BQ35" s="80">
        <f>IF(节奏预期!V35=0,0,节奏预期!V35*装备强化!I$8+装备强化!I$4)</f>
        <v>0</v>
      </c>
      <c r="BR35" s="11">
        <f>IFERROR(SUMPRODUCT(BL35:BQ35,节奏预期!$E35:$J35)/SUM(节奏预期!$E35:$J35),0)</f>
        <v>300</v>
      </c>
      <c r="BS35" s="10">
        <f>IF(节奏预期!Q35=0,0,节奏预期!Q35*装备强化!D$9+装备强化!D$5)</f>
        <v>0</v>
      </c>
      <c r="BT35" s="76">
        <f>IF(节奏预期!R35=0,0,节奏预期!R35*装备强化!E$9+装备强化!E$5)</f>
        <v>0</v>
      </c>
      <c r="BU35" s="76">
        <f>IF(节奏预期!S35=0,0,节奏预期!S35*装备强化!F$9+装备强化!F$5)</f>
        <v>0</v>
      </c>
      <c r="BV35" s="80">
        <f>IF(节奏预期!T35=0,0,节奏预期!T35*装备强化!G$9+装备强化!G$5)</f>
        <v>0</v>
      </c>
      <c r="BW35" s="76">
        <f>IF(节奏预期!U35=0,0,节奏预期!U35*装备强化!H$9+装备强化!H$5)</f>
        <v>300</v>
      </c>
      <c r="BX35" s="76">
        <f>IF(节奏预期!V35=0,0,节奏预期!V35*装备强化!I$9+装备强化!I$5)</f>
        <v>0</v>
      </c>
      <c r="BY35" s="11">
        <f>IFERROR(SUMPRODUCT(BS35:BX35,节奏预期!$E35:$J35)/SUM(节奏预期!$E35:$J35),0)</f>
        <v>300</v>
      </c>
      <c r="BZ35" s="76"/>
      <c r="CA35" s="76"/>
      <c r="CB35" s="76"/>
      <c r="CC35" s="76"/>
      <c r="CD35" s="76"/>
      <c r="CE35" s="52"/>
      <c r="CH35" s="22">
        <v>32</v>
      </c>
      <c r="CX35" s="158"/>
    </row>
    <row r="36" spans="2:102" ht="11.25" customHeight="1" x14ac:dyDescent="0.15">
      <c r="M36" s="76">
        <v>32</v>
      </c>
      <c r="N36" s="164">
        <f t="shared" si="21"/>
        <v>2</v>
      </c>
      <c r="O36" s="76">
        <f t="shared" si="6"/>
        <v>4</v>
      </c>
      <c r="P36" s="76">
        <f t="shared" si="7"/>
        <v>16</v>
      </c>
      <c r="Q36" s="76">
        <f t="shared" si="7"/>
        <v>40</v>
      </c>
      <c r="R36" s="80">
        <f t="shared" si="7"/>
        <v>40</v>
      </c>
      <c r="S36" s="76">
        <f t="shared" si="7"/>
        <v>80</v>
      </c>
      <c r="T36" s="76">
        <f t="shared" si="7"/>
        <v>80</v>
      </c>
      <c r="V36" s="76">
        <v>32</v>
      </c>
      <c r="W36" s="76">
        <f>SUM(O$5:O36)</f>
        <v>88</v>
      </c>
      <c r="X36" s="76">
        <f>SUM(P$5:P36)</f>
        <v>352</v>
      </c>
      <c r="Y36" s="76">
        <f>SUM(Q$5:Q36)</f>
        <v>880</v>
      </c>
      <c r="Z36" s="80">
        <f>SUM(R$5:R36)</f>
        <v>880</v>
      </c>
      <c r="AA36" s="76">
        <f>SUM(S$5:S36)</f>
        <v>1760</v>
      </c>
      <c r="AB36" s="76">
        <f>SUM(T$5:T36)</f>
        <v>1760</v>
      </c>
      <c r="AD36" s="76">
        <v>32</v>
      </c>
      <c r="AE36" s="76">
        <f t="shared" si="1"/>
        <v>40000</v>
      </c>
      <c r="AF36" s="76">
        <f t="shared" si="2"/>
        <v>160000</v>
      </c>
      <c r="AG36" s="76">
        <f t="shared" si="3"/>
        <v>400000</v>
      </c>
      <c r="AH36" s="80">
        <f t="shared" si="3"/>
        <v>400000</v>
      </c>
      <c r="AI36" s="76">
        <f t="shared" si="4"/>
        <v>800000</v>
      </c>
      <c r="AJ36" s="76">
        <f t="shared" si="5"/>
        <v>800000</v>
      </c>
      <c r="AL36" s="76">
        <v>32</v>
      </c>
      <c r="AM36" s="76">
        <f>SUM(AE$5:AE36)</f>
        <v>880000</v>
      </c>
      <c r="AN36" s="76">
        <f>SUM(AF$5:AF36)</f>
        <v>3520000</v>
      </c>
      <c r="AO36" s="76">
        <f>SUM(AG$5:AG36)</f>
        <v>8800000</v>
      </c>
      <c r="AP36" s="80">
        <f>SUM(AH$5:AH36)</f>
        <v>8800000</v>
      </c>
      <c r="AQ36" s="76">
        <f>SUM(AI$5:AI36)</f>
        <v>17600000</v>
      </c>
      <c r="AR36" s="76">
        <f>SUM(AJ$5:AJ36)</f>
        <v>17600000</v>
      </c>
      <c r="AU36" s="22">
        <v>34</v>
      </c>
      <c r="AV36" s="77">
        <f>节奏预期!B36</f>
        <v>930</v>
      </c>
      <c r="AW36" s="102">
        <f>节奏预期!D36</f>
        <v>98.618239804238655</v>
      </c>
      <c r="AX36" s="76">
        <f>IFERROR(INDEX(AM$5:AM$304,MATCH(节奏预期!Q36,$AL$5:$AL$304,1))*节奏预期!E36,0)</f>
        <v>0</v>
      </c>
      <c r="AY36" s="76">
        <f>IFERROR(INDEX(AN$5:AN$304,MATCH(节奏预期!R36,$AL$5:$AL$304,1))*节奏预期!F36,0)</f>
        <v>0</v>
      </c>
      <c r="AZ36" s="76">
        <f>IFERROR(INDEX(AO$5:AO$304,MATCH(节奏预期!S36,$AL$5:$AL$304,1))*节奏预期!G36,0)</f>
        <v>0</v>
      </c>
      <c r="BA36" s="80">
        <f>IFERROR(INDEX(AP$5:AP$304,MATCH(节奏预期!T36,$AL$5:$AL$304,1))*节奏预期!H36,0)</f>
        <v>0</v>
      </c>
      <c r="BB36" s="76">
        <f>IFERROR(INDEX(AQ$5:AQ$304,MATCH(节奏预期!U36,$AL$5:$AL$304,1))*节奏预期!I36,0)</f>
        <v>1167272727.2727273</v>
      </c>
      <c r="BC36" s="76">
        <f>IFERROR(INDEX(AR$5:AR$304,MATCH(节奏预期!V36,$AL$5:$AL$304,1))*节奏预期!J36,0)</f>
        <v>32727272.727272727</v>
      </c>
      <c r="BD36" s="77">
        <f t="shared" si="14"/>
        <v>1200000000</v>
      </c>
      <c r="BE36" s="76">
        <f>IFERROR(INDEX(W$5:W$304,MATCH(节奏预期!Q36,$V$5:$V$304,1))*节奏预期!E36,0)</f>
        <v>0</v>
      </c>
      <c r="BF36" s="76">
        <f>IFERROR(INDEX(X$5:X$304,MATCH(节奏预期!R36,$V$5:$V$304,1))*节奏预期!F36,0)</f>
        <v>0</v>
      </c>
      <c r="BG36" s="76">
        <f>IFERROR(INDEX(Y$5:Y$304,MATCH(节奏预期!S36,$V$5:$V$304,1))*节奏预期!G36,0)</f>
        <v>0</v>
      </c>
      <c r="BH36" s="80">
        <f>IFERROR(INDEX(Z$5:Z$304,MATCH(节奏预期!T36,$V$5:$V$304,1))*节奏预期!H36,0)</f>
        <v>0</v>
      </c>
      <c r="BI36" s="76">
        <f>IFERROR(INDEX(AA$5:AA$304,MATCH(节奏预期!U36,$V$5:$V$304,1))*节奏预期!I36,0)</f>
        <v>116727.27272727274</v>
      </c>
      <c r="BJ36" s="76">
        <f>IFERROR(INDEX(AB$5:AB$304,MATCH(节奏预期!V36,$V$5:$V$304,1))*节奏预期!J36,0)</f>
        <v>3272.7272727272725</v>
      </c>
      <c r="BK36" s="77">
        <f t="shared" si="15"/>
        <v>120000.00000000001</v>
      </c>
      <c r="BL36" s="76">
        <f>IF(节奏预期!Q36=0,0,节奏预期!Q36*装备强化!D$8+装备强化!D$4)</f>
        <v>0</v>
      </c>
      <c r="BM36" s="76">
        <f>IF(节奏预期!R36=0,0,节奏预期!R36*装备强化!E$8+装备强化!E$4)</f>
        <v>0</v>
      </c>
      <c r="BN36" s="76">
        <f>IF(节奏预期!S36=0,0,节奏预期!S36*装备强化!F$8+装备强化!F$4)</f>
        <v>0</v>
      </c>
      <c r="BO36" s="80">
        <f>IF(节奏预期!T36=0,0,节奏预期!T36*装备强化!G$8+装备强化!G$4)</f>
        <v>0</v>
      </c>
      <c r="BP36" s="80">
        <f>IF(节奏预期!U36=0,0,节奏预期!U36*装备强化!H$8+装备强化!H$4)</f>
        <v>300</v>
      </c>
      <c r="BQ36" s="80">
        <f>IF(节奏预期!V36=0,0,节奏预期!V36*装备强化!I$8+装备强化!I$4)</f>
        <v>300</v>
      </c>
      <c r="BR36" s="11">
        <f>IFERROR(SUMPRODUCT(BL36:BQ36,节奏预期!$E36:$J36)/SUM(节奏预期!$E36:$J36),0)</f>
        <v>300.00000000000006</v>
      </c>
      <c r="BS36" s="10">
        <f>IF(节奏预期!Q36=0,0,节奏预期!Q36*装备强化!D$9+装备强化!D$5)</f>
        <v>0</v>
      </c>
      <c r="BT36" s="76">
        <f>IF(节奏预期!R36=0,0,节奏预期!R36*装备强化!E$9+装备强化!E$5)</f>
        <v>0</v>
      </c>
      <c r="BU36" s="76">
        <f>IF(节奏预期!S36=0,0,节奏预期!S36*装备强化!F$9+装备强化!F$5)</f>
        <v>0</v>
      </c>
      <c r="BV36" s="80">
        <f>IF(节奏预期!T36=0,0,节奏预期!T36*装备强化!G$9+装备强化!G$5)</f>
        <v>0</v>
      </c>
      <c r="BW36" s="76">
        <f>IF(节奏预期!U36=0,0,节奏预期!U36*装备强化!H$9+装备强化!H$5)</f>
        <v>300</v>
      </c>
      <c r="BX36" s="76">
        <f>IF(节奏预期!V36=0,0,节奏预期!V36*装备强化!I$9+装备强化!I$5)</f>
        <v>300</v>
      </c>
      <c r="BY36" s="11">
        <f>IFERROR(SUMPRODUCT(BS36:BX36,节奏预期!$E36:$J36)/SUM(节奏预期!$E36:$J36),0)</f>
        <v>300.00000000000006</v>
      </c>
      <c r="BZ36" s="76"/>
      <c r="CA36" s="76"/>
      <c r="CB36" s="76"/>
      <c r="CC36" s="76"/>
      <c r="CD36" s="76"/>
      <c r="CE36" s="52"/>
      <c r="CH36" s="22">
        <v>33</v>
      </c>
      <c r="CX36" s="158"/>
    </row>
    <row r="37" spans="2:102" ht="11.25" customHeight="1" x14ac:dyDescent="0.15">
      <c r="M37" s="76">
        <v>33</v>
      </c>
      <c r="N37" s="164">
        <f t="shared" si="21"/>
        <v>2</v>
      </c>
      <c r="O37" s="76">
        <f t="shared" si="6"/>
        <v>4</v>
      </c>
      <c r="P37" s="76">
        <f t="shared" si="7"/>
        <v>16</v>
      </c>
      <c r="Q37" s="76">
        <f t="shared" si="7"/>
        <v>40</v>
      </c>
      <c r="R37" s="80">
        <f t="shared" si="7"/>
        <v>40</v>
      </c>
      <c r="S37" s="76">
        <f t="shared" si="7"/>
        <v>80</v>
      </c>
      <c r="T37" s="76">
        <f t="shared" si="7"/>
        <v>80</v>
      </c>
      <c r="V37" s="76">
        <v>33</v>
      </c>
      <c r="W37" s="76">
        <f>SUM(O$5:O37)</f>
        <v>92</v>
      </c>
      <c r="X37" s="76">
        <f>SUM(P$5:P37)</f>
        <v>368</v>
      </c>
      <c r="Y37" s="76">
        <f>SUM(Q$5:Q37)</f>
        <v>920</v>
      </c>
      <c r="Z37" s="80">
        <f>SUM(R$5:R37)</f>
        <v>920</v>
      </c>
      <c r="AA37" s="76">
        <f>SUM(S$5:S37)</f>
        <v>1840</v>
      </c>
      <c r="AB37" s="76">
        <f>SUM(T$5:T37)</f>
        <v>1840</v>
      </c>
      <c r="AD37" s="76">
        <v>33</v>
      </c>
      <c r="AE37" s="76">
        <f t="shared" si="1"/>
        <v>40000</v>
      </c>
      <c r="AF37" s="76">
        <f t="shared" si="2"/>
        <v>160000</v>
      </c>
      <c r="AG37" s="76">
        <f t="shared" si="3"/>
        <v>400000</v>
      </c>
      <c r="AH37" s="80">
        <f t="shared" si="3"/>
        <v>400000</v>
      </c>
      <c r="AI37" s="76">
        <f t="shared" si="4"/>
        <v>800000</v>
      </c>
      <c r="AJ37" s="76">
        <f t="shared" si="5"/>
        <v>800000</v>
      </c>
      <c r="AL37" s="76">
        <v>33</v>
      </c>
      <c r="AM37" s="76">
        <f>SUM(AE$5:AE37)</f>
        <v>920000</v>
      </c>
      <c r="AN37" s="76">
        <f>SUM(AF$5:AF37)</f>
        <v>3680000</v>
      </c>
      <c r="AO37" s="76">
        <f>SUM(AG$5:AG37)</f>
        <v>9200000</v>
      </c>
      <c r="AP37" s="80">
        <f>SUM(AH$5:AH37)</f>
        <v>9200000</v>
      </c>
      <c r="AQ37" s="76">
        <f>SUM(AI$5:AI37)</f>
        <v>18400000</v>
      </c>
      <c r="AR37" s="76">
        <f>SUM(AJ$5:AJ37)</f>
        <v>18400000</v>
      </c>
      <c r="AU37" s="22">
        <v>35</v>
      </c>
      <c r="AV37" s="77">
        <f>节奏预期!B37</f>
        <v>960</v>
      </c>
      <c r="AW37" s="102">
        <f>节奏预期!D37</f>
        <v>99.081287354596171</v>
      </c>
      <c r="AX37" s="76">
        <f>IFERROR(INDEX(AM$5:AM$304,MATCH(节奏预期!Q37,$AL$5:$AL$304,1))*节奏预期!E37,0)</f>
        <v>0</v>
      </c>
      <c r="AY37" s="76">
        <f>IFERROR(INDEX(AN$5:AN$304,MATCH(节奏预期!R37,$AL$5:$AL$304,1))*节奏预期!F37,0)</f>
        <v>0</v>
      </c>
      <c r="AZ37" s="76">
        <f>IFERROR(INDEX(AO$5:AO$304,MATCH(节奏预期!S37,$AL$5:$AL$304,1))*节奏预期!G37,0)</f>
        <v>0</v>
      </c>
      <c r="BA37" s="80">
        <f>IFERROR(INDEX(AP$5:AP$304,MATCH(节奏预期!T37,$AL$5:$AL$304,1))*节奏预期!H37,0)</f>
        <v>0</v>
      </c>
      <c r="BB37" s="76">
        <f>IFERROR(INDEX(AQ$5:AQ$304,MATCH(节奏预期!U37,$AL$5:$AL$304,1))*节奏预期!I37,0)</f>
        <v>1134545454.5454545</v>
      </c>
      <c r="BC37" s="76">
        <f>IFERROR(INDEX(AR$5:AR$304,MATCH(节奏预期!V37,$AL$5:$AL$304,1))*节奏预期!J37,0)</f>
        <v>65454545.454545453</v>
      </c>
      <c r="BD37" s="77">
        <f t="shared" si="14"/>
        <v>1200000000</v>
      </c>
      <c r="BE37" s="76">
        <f>IFERROR(INDEX(W$5:W$304,MATCH(节奏预期!Q37,$V$5:$V$304,1))*节奏预期!E37,0)</f>
        <v>0</v>
      </c>
      <c r="BF37" s="76">
        <f>IFERROR(INDEX(X$5:X$304,MATCH(节奏预期!R37,$V$5:$V$304,1))*节奏预期!F37,0)</f>
        <v>0</v>
      </c>
      <c r="BG37" s="76">
        <f>IFERROR(INDEX(Y$5:Y$304,MATCH(节奏预期!S37,$V$5:$V$304,1))*节奏预期!G37,0)</f>
        <v>0</v>
      </c>
      <c r="BH37" s="80">
        <f>IFERROR(INDEX(Z$5:Z$304,MATCH(节奏预期!T37,$V$5:$V$304,1))*节奏预期!H37,0)</f>
        <v>0</v>
      </c>
      <c r="BI37" s="76">
        <f>IFERROR(INDEX(AA$5:AA$304,MATCH(节奏预期!U37,$V$5:$V$304,1))*节奏预期!I37,0)</f>
        <v>113454.54545454546</v>
      </c>
      <c r="BJ37" s="76">
        <f>IFERROR(INDEX(AB$5:AB$304,MATCH(节奏预期!V37,$V$5:$V$304,1))*节奏预期!J37,0)</f>
        <v>6545.454545454545</v>
      </c>
      <c r="BK37" s="77">
        <f t="shared" si="15"/>
        <v>120000.00000000001</v>
      </c>
      <c r="BL37" s="76">
        <f>IF(节奏预期!Q37=0,0,节奏预期!Q37*装备强化!D$8+装备强化!D$4)</f>
        <v>0</v>
      </c>
      <c r="BM37" s="76">
        <f>IF(节奏预期!R37=0,0,节奏预期!R37*装备强化!E$8+装备强化!E$4)</f>
        <v>0</v>
      </c>
      <c r="BN37" s="76">
        <f>IF(节奏预期!S37=0,0,节奏预期!S37*装备强化!F$8+装备强化!F$4)</f>
        <v>0</v>
      </c>
      <c r="BO37" s="80">
        <f>IF(节奏预期!T37=0,0,节奏预期!T37*装备强化!G$8+装备强化!G$4)</f>
        <v>0</v>
      </c>
      <c r="BP37" s="80">
        <f>IF(节奏预期!U37=0,0,节奏预期!U37*装备强化!H$8+装备强化!H$4)</f>
        <v>300</v>
      </c>
      <c r="BQ37" s="80">
        <f>IF(节奏预期!V37=0,0,节奏预期!V37*装备强化!I$8+装备强化!I$4)</f>
        <v>300</v>
      </c>
      <c r="BR37" s="11">
        <f>IFERROR(SUMPRODUCT(BL37:BQ37,节奏预期!$E37:$J37)/SUM(节奏预期!$E37:$J37),0)</f>
        <v>299.99999999999994</v>
      </c>
      <c r="BS37" s="10">
        <f>IF(节奏预期!Q37=0,0,节奏预期!Q37*装备强化!D$9+装备强化!D$5)</f>
        <v>0</v>
      </c>
      <c r="BT37" s="76">
        <f>IF(节奏预期!R37=0,0,节奏预期!R37*装备强化!E$9+装备强化!E$5)</f>
        <v>0</v>
      </c>
      <c r="BU37" s="76">
        <f>IF(节奏预期!S37=0,0,节奏预期!S37*装备强化!F$9+装备强化!F$5)</f>
        <v>0</v>
      </c>
      <c r="BV37" s="80">
        <f>IF(节奏预期!T37=0,0,节奏预期!T37*装备强化!G$9+装备强化!G$5)</f>
        <v>0</v>
      </c>
      <c r="BW37" s="76">
        <f>IF(节奏预期!U37=0,0,节奏预期!U37*装备强化!H$9+装备强化!H$5)</f>
        <v>300</v>
      </c>
      <c r="BX37" s="76">
        <f>IF(节奏预期!V37=0,0,节奏预期!V37*装备强化!I$9+装备强化!I$5)</f>
        <v>300</v>
      </c>
      <c r="BY37" s="11">
        <f>IFERROR(SUMPRODUCT(BS37:BX37,节奏预期!$E37:$J37)/SUM(节奏预期!$E37:$J37),0)</f>
        <v>299.99999999999994</v>
      </c>
      <c r="BZ37" s="76"/>
      <c r="CA37" s="76"/>
      <c r="CB37" s="76"/>
      <c r="CC37" s="76"/>
      <c r="CD37" s="76"/>
      <c r="CE37" s="52"/>
      <c r="CH37" s="22">
        <v>34</v>
      </c>
      <c r="CX37" s="158"/>
    </row>
    <row r="38" spans="2:102" ht="11.25" customHeight="1" x14ac:dyDescent="0.15">
      <c r="M38" s="76">
        <v>34</v>
      </c>
      <c r="N38" s="164">
        <f t="shared" si="21"/>
        <v>2</v>
      </c>
      <c r="O38" s="76">
        <f t="shared" si="6"/>
        <v>4</v>
      </c>
      <c r="P38" s="76">
        <f t="shared" si="7"/>
        <v>16</v>
      </c>
      <c r="Q38" s="76">
        <f t="shared" si="7"/>
        <v>40</v>
      </c>
      <c r="R38" s="80">
        <f t="shared" si="7"/>
        <v>40</v>
      </c>
      <c r="S38" s="76">
        <f t="shared" si="7"/>
        <v>80</v>
      </c>
      <c r="T38" s="76">
        <f t="shared" si="7"/>
        <v>80</v>
      </c>
      <c r="V38" s="76">
        <v>34</v>
      </c>
      <c r="W38" s="76">
        <f>SUM(O$5:O38)</f>
        <v>96</v>
      </c>
      <c r="X38" s="76">
        <f>SUM(P$5:P38)</f>
        <v>384</v>
      </c>
      <c r="Y38" s="76">
        <f>SUM(Q$5:Q38)</f>
        <v>960</v>
      </c>
      <c r="Z38" s="80">
        <f>SUM(R$5:R38)</f>
        <v>960</v>
      </c>
      <c r="AA38" s="76">
        <f>SUM(S$5:S38)</f>
        <v>1920</v>
      </c>
      <c r="AB38" s="76">
        <f>SUM(T$5:T38)</f>
        <v>1920</v>
      </c>
      <c r="AD38" s="76">
        <v>34</v>
      </c>
      <c r="AE38" s="76">
        <f t="shared" si="1"/>
        <v>40000</v>
      </c>
      <c r="AF38" s="76">
        <f t="shared" si="2"/>
        <v>160000</v>
      </c>
      <c r="AG38" s="76">
        <f t="shared" si="3"/>
        <v>400000</v>
      </c>
      <c r="AH38" s="80">
        <f t="shared" si="3"/>
        <v>400000</v>
      </c>
      <c r="AI38" s="76">
        <f t="shared" si="4"/>
        <v>800000</v>
      </c>
      <c r="AJ38" s="76">
        <f t="shared" si="5"/>
        <v>800000</v>
      </c>
      <c r="AL38" s="76">
        <v>34</v>
      </c>
      <c r="AM38" s="76">
        <f>SUM(AE$5:AE38)</f>
        <v>960000</v>
      </c>
      <c r="AN38" s="76">
        <f>SUM(AF$5:AF38)</f>
        <v>3840000</v>
      </c>
      <c r="AO38" s="76">
        <f>SUM(AG$5:AG38)</f>
        <v>9600000</v>
      </c>
      <c r="AP38" s="80">
        <f>SUM(AH$5:AH38)</f>
        <v>9600000</v>
      </c>
      <c r="AQ38" s="76">
        <f>SUM(AI$5:AI38)</f>
        <v>19200000</v>
      </c>
      <c r="AR38" s="76">
        <f>SUM(AJ$5:AJ38)</f>
        <v>19200000</v>
      </c>
      <c r="AU38" s="22">
        <v>36</v>
      </c>
      <c r="AV38" s="77">
        <f>节奏预期!B38</f>
        <v>990</v>
      </c>
      <c r="AW38" s="102">
        <f>节奏预期!D38</f>
        <v>99.518769566693237</v>
      </c>
      <c r="AX38" s="76">
        <f>IFERROR(INDEX(AM$5:AM$304,MATCH(节奏预期!Q38,$AL$5:$AL$304,1))*节奏预期!E38,0)</f>
        <v>0</v>
      </c>
      <c r="AY38" s="76">
        <f>IFERROR(INDEX(AN$5:AN$304,MATCH(节奏预期!R38,$AL$5:$AL$304,1))*节奏预期!F38,0)</f>
        <v>0</v>
      </c>
      <c r="AZ38" s="76">
        <f>IFERROR(INDEX(AO$5:AO$304,MATCH(节奏预期!S38,$AL$5:$AL$304,1))*节奏预期!G38,0)</f>
        <v>0</v>
      </c>
      <c r="BA38" s="80">
        <f>IFERROR(INDEX(AP$5:AP$304,MATCH(节奏预期!T38,$AL$5:$AL$304,1))*节奏预期!H38,0)</f>
        <v>0</v>
      </c>
      <c r="BB38" s="76">
        <f>IFERROR(INDEX(AQ$5:AQ$304,MATCH(节奏预期!U38,$AL$5:$AL$304,1))*节奏预期!I38,0)</f>
        <v>1101818181.8181818</v>
      </c>
      <c r="BC38" s="76">
        <f>IFERROR(INDEX(AR$5:AR$304,MATCH(节奏预期!V38,$AL$5:$AL$304,1))*节奏预期!J38,0)</f>
        <v>98181818.181818172</v>
      </c>
      <c r="BD38" s="77">
        <f t="shared" si="14"/>
        <v>1200000000</v>
      </c>
      <c r="BE38" s="76">
        <f>IFERROR(INDEX(W$5:W$304,MATCH(节奏预期!Q38,$V$5:$V$304,1))*节奏预期!E38,0)</f>
        <v>0</v>
      </c>
      <c r="BF38" s="76">
        <f>IFERROR(INDEX(X$5:X$304,MATCH(节奏预期!R38,$V$5:$V$304,1))*节奏预期!F38,0)</f>
        <v>0</v>
      </c>
      <c r="BG38" s="76">
        <f>IFERROR(INDEX(Y$5:Y$304,MATCH(节奏预期!S38,$V$5:$V$304,1))*节奏预期!G38,0)</f>
        <v>0</v>
      </c>
      <c r="BH38" s="80">
        <f>IFERROR(INDEX(Z$5:Z$304,MATCH(节奏预期!T38,$V$5:$V$304,1))*节奏预期!H38,0)</f>
        <v>0</v>
      </c>
      <c r="BI38" s="76">
        <f>IFERROR(INDEX(AA$5:AA$304,MATCH(节奏预期!U38,$V$5:$V$304,1))*节奏预期!I38,0)</f>
        <v>110181.81818181819</v>
      </c>
      <c r="BJ38" s="76">
        <f>IFERROR(INDEX(AB$5:AB$304,MATCH(节奏预期!V38,$V$5:$V$304,1))*节奏预期!J38,0)</f>
        <v>9818.1818181818162</v>
      </c>
      <c r="BK38" s="77">
        <f t="shared" si="15"/>
        <v>120000.00000000001</v>
      </c>
      <c r="BL38" s="76">
        <f>IF(节奏预期!Q38=0,0,节奏预期!Q38*装备强化!D$8+装备强化!D$4)</f>
        <v>0</v>
      </c>
      <c r="BM38" s="76">
        <f>IF(节奏预期!R38=0,0,节奏预期!R38*装备强化!E$8+装备强化!E$4)</f>
        <v>0</v>
      </c>
      <c r="BN38" s="76">
        <f>IF(节奏预期!S38=0,0,节奏预期!S38*装备强化!F$8+装备强化!F$4)</f>
        <v>0</v>
      </c>
      <c r="BO38" s="80">
        <f>IF(节奏预期!T38=0,0,节奏预期!T38*装备强化!G$8+装备强化!G$4)</f>
        <v>0</v>
      </c>
      <c r="BP38" s="80">
        <f>IF(节奏预期!U38=0,0,节奏预期!U38*装备强化!H$8+装备强化!H$4)</f>
        <v>300</v>
      </c>
      <c r="BQ38" s="80">
        <f>IF(节奏预期!V38=0,0,节奏预期!V38*装备强化!I$8+装备强化!I$4)</f>
        <v>300</v>
      </c>
      <c r="BR38" s="11">
        <f>IFERROR(SUMPRODUCT(BL38:BQ38,节奏预期!$E38:$J38)/SUM(节奏预期!$E38:$J38),0)</f>
        <v>300</v>
      </c>
      <c r="BS38" s="10">
        <f>IF(节奏预期!Q38=0,0,节奏预期!Q38*装备强化!D$9+装备强化!D$5)</f>
        <v>0</v>
      </c>
      <c r="BT38" s="76">
        <f>IF(节奏预期!R38=0,0,节奏预期!R38*装备强化!E$9+装备强化!E$5)</f>
        <v>0</v>
      </c>
      <c r="BU38" s="76">
        <f>IF(节奏预期!S38=0,0,节奏预期!S38*装备强化!F$9+装备强化!F$5)</f>
        <v>0</v>
      </c>
      <c r="BV38" s="80">
        <f>IF(节奏预期!T38=0,0,节奏预期!T38*装备强化!G$9+装备强化!G$5)</f>
        <v>0</v>
      </c>
      <c r="BW38" s="76">
        <f>IF(节奏预期!U38=0,0,节奏预期!U38*装备强化!H$9+装备强化!H$5)</f>
        <v>300</v>
      </c>
      <c r="BX38" s="76">
        <f>IF(节奏预期!V38=0,0,节奏预期!V38*装备强化!I$9+装备强化!I$5)</f>
        <v>300</v>
      </c>
      <c r="BY38" s="11">
        <f>IFERROR(SUMPRODUCT(BS38:BX38,节奏预期!$E38:$J38)/SUM(节奏预期!$E38:$J38),0)</f>
        <v>300</v>
      </c>
      <c r="BZ38" s="76"/>
      <c r="CA38" s="76"/>
      <c r="CB38" s="76"/>
      <c r="CC38" s="76"/>
      <c r="CD38" s="76"/>
      <c r="CE38" s="52"/>
      <c r="CH38" s="22">
        <v>35</v>
      </c>
      <c r="CX38" s="158"/>
    </row>
    <row r="39" spans="2:102" ht="11.25" customHeight="1" x14ac:dyDescent="0.15">
      <c r="M39" s="76">
        <v>35</v>
      </c>
      <c r="N39" s="164">
        <f t="shared" si="21"/>
        <v>2</v>
      </c>
      <c r="O39" s="76">
        <f t="shared" si="6"/>
        <v>4</v>
      </c>
      <c r="P39" s="76">
        <f t="shared" si="7"/>
        <v>16</v>
      </c>
      <c r="Q39" s="76">
        <f t="shared" si="7"/>
        <v>40</v>
      </c>
      <c r="R39" s="80">
        <f t="shared" si="7"/>
        <v>40</v>
      </c>
      <c r="S39" s="76">
        <f t="shared" si="7"/>
        <v>80</v>
      </c>
      <c r="T39" s="76">
        <f t="shared" si="7"/>
        <v>80</v>
      </c>
      <c r="V39" s="76">
        <v>35</v>
      </c>
      <c r="W39" s="76">
        <f>SUM(O$5:O39)</f>
        <v>100</v>
      </c>
      <c r="X39" s="76">
        <f>SUM(P$5:P39)</f>
        <v>400</v>
      </c>
      <c r="Y39" s="76">
        <f>SUM(Q$5:Q39)</f>
        <v>1000</v>
      </c>
      <c r="Z39" s="80">
        <f>SUM(R$5:R39)</f>
        <v>1000</v>
      </c>
      <c r="AA39" s="76">
        <f>SUM(S$5:S39)</f>
        <v>2000</v>
      </c>
      <c r="AB39" s="76">
        <f>SUM(T$5:T39)</f>
        <v>2000</v>
      </c>
      <c r="AD39" s="76">
        <v>35</v>
      </c>
      <c r="AE39" s="76">
        <f t="shared" si="1"/>
        <v>40000</v>
      </c>
      <c r="AF39" s="76">
        <f t="shared" si="2"/>
        <v>160000</v>
      </c>
      <c r="AG39" s="76">
        <f t="shared" si="3"/>
        <v>400000</v>
      </c>
      <c r="AH39" s="80">
        <f t="shared" si="3"/>
        <v>400000</v>
      </c>
      <c r="AI39" s="76">
        <f t="shared" si="4"/>
        <v>800000</v>
      </c>
      <c r="AJ39" s="76">
        <f t="shared" si="5"/>
        <v>800000</v>
      </c>
      <c r="AL39" s="76">
        <v>35</v>
      </c>
      <c r="AM39" s="76">
        <f>SUM(AE$5:AE39)</f>
        <v>1000000</v>
      </c>
      <c r="AN39" s="76">
        <f>SUM(AF$5:AF39)</f>
        <v>4000000</v>
      </c>
      <c r="AO39" s="76">
        <f>SUM(AG$5:AG39)</f>
        <v>10000000</v>
      </c>
      <c r="AP39" s="80">
        <f>SUM(AH$5:AH39)</f>
        <v>10000000</v>
      </c>
      <c r="AQ39" s="76">
        <f>SUM(AI$5:AI39)</f>
        <v>20000000</v>
      </c>
      <c r="AR39" s="76">
        <f>SUM(AJ$5:AJ39)</f>
        <v>20000000</v>
      </c>
      <c r="AU39" s="22">
        <v>37</v>
      </c>
      <c r="AV39" s="77">
        <f>节奏预期!B39</f>
        <v>1020</v>
      </c>
      <c r="AW39" s="102">
        <f>节奏预期!D39</f>
        <v>99.956251778790289</v>
      </c>
      <c r="AX39" s="76">
        <f>IFERROR(INDEX(AM$5:AM$304,MATCH(节奏预期!Q39,$AL$5:$AL$304,1))*节奏预期!E39,0)</f>
        <v>0</v>
      </c>
      <c r="AY39" s="76">
        <f>IFERROR(INDEX(AN$5:AN$304,MATCH(节奏预期!R39,$AL$5:$AL$304,1))*节奏预期!F39,0)</f>
        <v>0</v>
      </c>
      <c r="AZ39" s="76">
        <f>IFERROR(INDEX(AO$5:AO$304,MATCH(节奏预期!S39,$AL$5:$AL$304,1))*节奏预期!G39,0)</f>
        <v>0</v>
      </c>
      <c r="BA39" s="80">
        <f>IFERROR(INDEX(AP$5:AP$304,MATCH(节奏预期!T39,$AL$5:$AL$304,1))*节奏预期!H39,0)</f>
        <v>0</v>
      </c>
      <c r="BB39" s="76">
        <f>IFERROR(INDEX(AQ$5:AQ$304,MATCH(节奏预期!U39,$AL$5:$AL$304,1))*节奏预期!I39,0)</f>
        <v>1069090909.0909091</v>
      </c>
      <c r="BC39" s="76">
        <f>IFERROR(INDEX(AR$5:AR$304,MATCH(节奏预期!V39,$AL$5:$AL$304,1))*节奏预期!J39,0)</f>
        <v>130909090.90909091</v>
      </c>
      <c r="BD39" s="77">
        <f t="shared" si="14"/>
        <v>1200000000</v>
      </c>
      <c r="BE39" s="76">
        <f>IFERROR(INDEX(W$5:W$304,MATCH(节奏预期!Q39,$V$5:$V$304,1))*节奏预期!E39,0)</f>
        <v>0</v>
      </c>
      <c r="BF39" s="76">
        <f>IFERROR(INDEX(X$5:X$304,MATCH(节奏预期!R39,$V$5:$V$304,1))*节奏预期!F39,0)</f>
        <v>0</v>
      </c>
      <c r="BG39" s="76">
        <f>IFERROR(INDEX(Y$5:Y$304,MATCH(节奏预期!S39,$V$5:$V$304,1))*节奏预期!G39,0)</f>
        <v>0</v>
      </c>
      <c r="BH39" s="80">
        <f>IFERROR(INDEX(Z$5:Z$304,MATCH(节奏预期!T39,$V$5:$V$304,1))*节奏预期!H39,0)</f>
        <v>0</v>
      </c>
      <c r="BI39" s="76">
        <f>IFERROR(INDEX(AA$5:AA$304,MATCH(节奏预期!U39,$V$5:$V$304,1))*节奏预期!I39,0)</f>
        <v>106909.09090909091</v>
      </c>
      <c r="BJ39" s="76">
        <f>IFERROR(INDEX(AB$5:AB$304,MATCH(节奏预期!V39,$V$5:$V$304,1))*节奏预期!J39,0)</f>
        <v>13090.90909090909</v>
      </c>
      <c r="BK39" s="77">
        <f t="shared" si="15"/>
        <v>120000.00000000001</v>
      </c>
      <c r="BL39" s="76">
        <f>IF(节奏预期!Q39=0,0,节奏预期!Q39*装备强化!D$8+装备强化!D$4)</f>
        <v>0</v>
      </c>
      <c r="BM39" s="76">
        <f>IF(节奏预期!R39=0,0,节奏预期!R39*装备强化!E$8+装备强化!E$4)</f>
        <v>0</v>
      </c>
      <c r="BN39" s="76">
        <f>IF(节奏预期!S39=0,0,节奏预期!S39*装备强化!F$8+装备强化!F$4)</f>
        <v>0</v>
      </c>
      <c r="BO39" s="80">
        <f>IF(节奏预期!T39=0,0,节奏预期!T39*装备强化!G$8+装备强化!G$4)</f>
        <v>0</v>
      </c>
      <c r="BP39" s="80">
        <f>IF(节奏预期!U39=0,0,节奏预期!U39*装备强化!H$8+装备强化!H$4)</f>
        <v>300</v>
      </c>
      <c r="BQ39" s="80">
        <f>IF(节奏预期!V39=0,0,节奏预期!V39*装备强化!I$8+装备强化!I$4)</f>
        <v>300</v>
      </c>
      <c r="BR39" s="11">
        <f>IFERROR(SUMPRODUCT(BL39:BQ39,节奏预期!$E39:$J39)/SUM(节奏预期!$E39:$J39),0)</f>
        <v>300</v>
      </c>
      <c r="BS39" s="10">
        <f>IF(节奏预期!Q39=0,0,节奏预期!Q39*装备强化!D$9+装备强化!D$5)</f>
        <v>0</v>
      </c>
      <c r="BT39" s="76">
        <f>IF(节奏预期!R39=0,0,节奏预期!R39*装备强化!E$9+装备强化!E$5)</f>
        <v>0</v>
      </c>
      <c r="BU39" s="76">
        <f>IF(节奏预期!S39=0,0,节奏预期!S39*装备强化!F$9+装备强化!F$5)</f>
        <v>0</v>
      </c>
      <c r="BV39" s="80">
        <f>IF(节奏预期!T39=0,0,节奏预期!T39*装备强化!G$9+装备强化!G$5)</f>
        <v>0</v>
      </c>
      <c r="BW39" s="76">
        <f>IF(节奏预期!U39=0,0,节奏预期!U39*装备强化!H$9+装备强化!H$5)</f>
        <v>300</v>
      </c>
      <c r="BX39" s="76">
        <f>IF(节奏预期!V39=0,0,节奏预期!V39*装备强化!I$9+装备强化!I$5)</f>
        <v>300</v>
      </c>
      <c r="BY39" s="11">
        <f>IFERROR(SUMPRODUCT(BS39:BX39,节奏预期!$E39:$J39)/SUM(节奏预期!$E39:$J39),0)</f>
        <v>300</v>
      </c>
      <c r="BZ39" s="76"/>
      <c r="CA39" s="76"/>
      <c r="CB39" s="76"/>
      <c r="CC39" s="76"/>
      <c r="CD39" s="76"/>
      <c r="CE39" s="52"/>
      <c r="CH39" s="22">
        <v>36</v>
      </c>
      <c r="CX39" s="158"/>
    </row>
    <row r="40" spans="2:102" ht="11.25" customHeight="1" x14ac:dyDescent="0.15">
      <c r="M40" s="76">
        <v>36</v>
      </c>
      <c r="N40" s="164">
        <f t="shared" si="21"/>
        <v>2</v>
      </c>
      <c r="O40" s="76">
        <f t="shared" si="6"/>
        <v>4</v>
      </c>
      <c r="P40" s="76">
        <f t="shared" si="7"/>
        <v>16</v>
      </c>
      <c r="Q40" s="76">
        <f t="shared" si="7"/>
        <v>40</v>
      </c>
      <c r="R40" s="80">
        <f t="shared" si="7"/>
        <v>40</v>
      </c>
      <c r="S40" s="76">
        <f t="shared" si="7"/>
        <v>80</v>
      </c>
      <c r="T40" s="76">
        <f t="shared" si="7"/>
        <v>80</v>
      </c>
      <c r="V40" s="76">
        <v>36</v>
      </c>
      <c r="W40" s="76">
        <f>SUM(O$5:O40)</f>
        <v>104</v>
      </c>
      <c r="X40" s="76">
        <f>SUM(P$5:P40)</f>
        <v>416</v>
      </c>
      <c r="Y40" s="76">
        <f>SUM(Q$5:Q40)</f>
        <v>1040</v>
      </c>
      <c r="Z40" s="80">
        <f>SUM(R$5:R40)</f>
        <v>1040</v>
      </c>
      <c r="AA40" s="76">
        <f>SUM(S$5:S40)</f>
        <v>2080</v>
      </c>
      <c r="AB40" s="76">
        <f>SUM(T$5:T40)</f>
        <v>2080</v>
      </c>
      <c r="AD40" s="76">
        <v>36</v>
      </c>
      <c r="AE40" s="76">
        <f t="shared" si="1"/>
        <v>40000</v>
      </c>
      <c r="AF40" s="76">
        <f t="shared" si="2"/>
        <v>160000</v>
      </c>
      <c r="AG40" s="76">
        <f t="shared" si="3"/>
        <v>400000</v>
      </c>
      <c r="AH40" s="80">
        <f t="shared" si="3"/>
        <v>400000</v>
      </c>
      <c r="AI40" s="76">
        <f t="shared" si="4"/>
        <v>800000</v>
      </c>
      <c r="AJ40" s="76">
        <f t="shared" si="5"/>
        <v>800000</v>
      </c>
      <c r="AL40" s="76">
        <v>36</v>
      </c>
      <c r="AM40" s="76">
        <f>SUM(AE$5:AE40)</f>
        <v>1040000</v>
      </c>
      <c r="AN40" s="76">
        <f>SUM(AF$5:AF40)</f>
        <v>4160000</v>
      </c>
      <c r="AO40" s="76">
        <f>SUM(AG$5:AG40)</f>
        <v>10400000</v>
      </c>
      <c r="AP40" s="80">
        <f>SUM(AH$5:AH40)</f>
        <v>10400000</v>
      </c>
      <c r="AQ40" s="76">
        <f>SUM(AI$5:AI40)</f>
        <v>20800000</v>
      </c>
      <c r="AR40" s="76">
        <f>SUM(AJ$5:AJ40)</f>
        <v>20800000</v>
      </c>
      <c r="AU40" s="22">
        <v>38</v>
      </c>
      <c r="AV40" s="77">
        <f>节奏预期!B40</f>
        <v>1050</v>
      </c>
      <c r="AW40" s="102">
        <f>节奏预期!D40</f>
        <v>100.36736680338736</v>
      </c>
      <c r="AX40" s="76">
        <f>IFERROR(INDEX(AM$5:AM$304,MATCH(节奏预期!Q40,$AL$5:$AL$304,1))*节奏预期!E40,0)</f>
        <v>0</v>
      </c>
      <c r="AY40" s="76">
        <f>IFERROR(INDEX(AN$5:AN$304,MATCH(节奏预期!R40,$AL$5:$AL$304,1))*节奏预期!F40,0)</f>
        <v>0</v>
      </c>
      <c r="AZ40" s="76">
        <f>IFERROR(INDEX(AO$5:AO$304,MATCH(节奏预期!S40,$AL$5:$AL$304,1))*节奏预期!G40,0)</f>
        <v>0</v>
      </c>
      <c r="BA40" s="80">
        <f>IFERROR(INDEX(AP$5:AP$304,MATCH(节奏预期!T40,$AL$5:$AL$304,1))*节奏预期!H40,0)</f>
        <v>0</v>
      </c>
      <c r="BB40" s="76">
        <f>IFERROR(INDEX(AQ$5:AQ$304,MATCH(节奏预期!U40,$AL$5:$AL$304,1))*节奏预期!I40,0)</f>
        <v>1036363636.3636364</v>
      </c>
      <c r="BC40" s="76">
        <f>IFERROR(INDEX(AR$5:AR$304,MATCH(节奏预期!V40,$AL$5:$AL$304,1))*节奏预期!J40,0)</f>
        <v>163636363.63636363</v>
      </c>
      <c r="BD40" s="77">
        <f t="shared" si="14"/>
        <v>1200000000</v>
      </c>
      <c r="BE40" s="76">
        <f>IFERROR(INDEX(W$5:W$304,MATCH(节奏预期!Q40,$V$5:$V$304,1))*节奏预期!E40,0)</f>
        <v>0</v>
      </c>
      <c r="BF40" s="76">
        <f>IFERROR(INDEX(X$5:X$304,MATCH(节奏预期!R40,$V$5:$V$304,1))*节奏预期!F40,0)</f>
        <v>0</v>
      </c>
      <c r="BG40" s="76">
        <f>IFERROR(INDEX(Y$5:Y$304,MATCH(节奏预期!S40,$V$5:$V$304,1))*节奏预期!G40,0)</f>
        <v>0</v>
      </c>
      <c r="BH40" s="80">
        <f>IFERROR(INDEX(Z$5:Z$304,MATCH(节奏预期!T40,$V$5:$V$304,1))*节奏预期!H40,0)</f>
        <v>0</v>
      </c>
      <c r="BI40" s="76">
        <f>IFERROR(INDEX(AA$5:AA$304,MATCH(节奏预期!U40,$V$5:$V$304,1))*节奏预期!I40,0)</f>
        <v>103636.36363636365</v>
      </c>
      <c r="BJ40" s="76">
        <f>IFERROR(INDEX(AB$5:AB$304,MATCH(节奏预期!V40,$V$5:$V$304,1))*节奏预期!J40,0)</f>
        <v>16363.636363636364</v>
      </c>
      <c r="BK40" s="77">
        <f t="shared" si="15"/>
        <v>120000.00000000001</v>
      </c>
      <c r="BL40" s="76">
        <f>IF(节奏预期!Q40=0,0,节奏预期!Q40*装备强化!D$8+装备强化!D$4)</f>
        <v>0</v>
      </c>
      <c r="BM40" s="76">
        <f>IF(节奏预期!R40=0,0,节奏预期!R40*装备强化!E$8+装备强化!E$4)</f>
        <v>0</v>
      </c>
      <c r="BN40" s="76">
        <f>IF(节奏预期!S40=0,0,节奏预期!S40*装备强化!F$8+装备强化!F$4)</f>
        <v>0</v>
      </c>
      <c r="BO40" s="80">
        <f>IF(节奏预期!T40=0,0,节奏预期!T40*装备强化!G$8+装备强化!G$4)</f>
        <v>0</v>
      </c>
      <c r="BP40" s="80">
        <f>IF(节奏预期!U40=0,0,节奏预期!U40*装备强化!H$8+装备强化!H$4)</f>
        <v>300</v>
      </c>
      <c r="BQ40" s="80">
        <f>IF(节奏预期!V40=0,0,节奏预期!V40*装备强化!I$8+装备强化!I$4)</f>
        <v>300</v>
      </c>
      <c r="BR40" s="11">
        <f>IFERROR(SUMPRODUCT(BL40:BQ40,节奏预期!$E40:$J40)/SUM(节奏预期!$E40:$J40),0)</f>
        <v>300</v>
      </c>
      <c r="BS40" s="10">
        <f>IF(节奏预期!Q40=0,0,节奏预期!Q40*装备强化!D$9+装备强化!D$5)</f>
        <v>0</v>
      </c>
      <c r="BT40" s="76">
        <f>IF(节奏预期!R40=0,0,节奏预期!R40*装备强化!E$9+装备强化!E$5)</f>
        <v>0</v>
      </c>
      <c r="BU40" s="76">
        <f>IF(节奏预期!S40=0,0,节奏预期!S40*装备强化!F$9+装备强化!F$5)</f>
        <v>0</v>
      </c>
      <c r="BV40" s="80">
        <f>IF(节奏预期!T40=0,0,节奏预期!T40*装备强化!G$9+装备强化!G$5)</f>
        <v>0</v>
      </c>
      <c r="BW40" s="76">
        <f>IF(节奏预期!U40=0,0,节奏预期!U40*装备强化!H$9+装备强化!H$5)</f>
        <v>300</v>
      </c>
      <c r="BX40" s="76">
        <f>IF(节奏预期!V40=0,0,节奏预期!V40*装备强化!I$9+装备强化!I$5)</f>
        <v>300</v>
      </c>
      <c r="BY40" s="11">
        <f>IFERROR(SUMPRODUCT(BS40:BX40,节奏预期!$E40:$J40)/SUM(节奏预期!$E40:$J40),0)</f>
        <v>300</v>
      </c>
      <c r="BZ40" s="76"/>
      <c r="CA40" s="76"/>
      <c r="CB40" s="76"/>
      <c r="CC40" s="76"/>
      <c r="CD40" s="76"/>
      <c r="CE40" s="52"/>
      <c r="CH40" s="22">
        <v>37</v>
      </c>
      <c r="CX40" s="158"/>
    </row>
    <row r="41" spans="2:102" ht="11.25" customHeight="1" x14ac:dyDescent="0.15">
      <c r="M41" s="76">
        <v>37</v>
      </c>
      <c r="N41" s="164">
        <f t="shared" si="21"/>
        <v>2</v>
      </c>
      <c r="O41" s="76">
        <f t="shared" si="6"/>
        <v>4</v>
      </c>
      <c r="P41" s="76">
        <f t="shared" si="7"/>
        <v>16</v>
      </c>
      <c r="Q41" s="76">
        <f t="shared" si="7"/>
        <v>40</v>
      </c>
      <c r="R41" s="80">
        <f t="shared" si="7"/>
        <v>40</v>
      </c>
      <c r="S41" s="76">
        <f t="shared" si="7"/>
        <v>80</v>
      </c>
      <c r="T41" s="76">
        <f t="shared" si="7"/>
        <v>80</v>
      </c>
      <c r="V41" s="76">
        <v>37</v>
      </c>
      <c r="W41" s="76">
        <f>SUM(O$5:O41)</f>
        <v>108</v>
      </c>
      <c r="X41" s="76">
        <f>SUM(P$5:P41)</f>
        <v>432</v>
      </c>
      <c r="Y41" s="76">
        <f>SUM(Q$5:Q41)</f>
        <v>1080</v>
      </c>
      <c r="Z41" s="80">
        <f>SUM(R$5:R41)</f>
        <v>1080</v>
      </c>
      <c r="AA41" s="76">
        <f>SUM(S$5:S41)</f>
        <v>2160</v>
      </c>
      <c r="AB41" s="76">
        <f>SUM(T$5:T41)</f>
        <v>2160</v>
      </c>
      <c r="AD41" s="76">
        <v>37</v>
      </c>
      <c r="AE41" s="76">
        <f t="shared" si="1"/>
        <v>40000</v>
      </c>
      <c r="AF41" s="76">
        <f t="shared" si="2"/>
        <v>160000</v>
      </c>
      <c r="AG41" s="76">
        <f t="shared" si="3"/>
        <v>400000</v>
      </c>
      <c r="AH41" s="80">
        <f t="shared" si="3"/>
        <v>400000</v>
      </c>
      <c r="AI41" s="76">
        <f t="shared" si="4"/>
        <v>800000</v>
      </c>
      <c r="AJ41" s="76">
        <f t="shared" si="5"/>
        <v>800000</v>
      </c>
      <c r="AL41" s="76">
        <v>37</v>
      </c>
      <c r="AM41" s="76">
        <f>SUM(AE$5:AE41)</f>
        <v>1080000</v>
      </c>
      <c r="AN41" s="76">
        <f>SUM(AF$5:AF41)</f>
        <v>4320000</v>
      </c>
      <c r="AO41" s="76">
        <f>SUM(AG$5:AG41)</f>
        <v>10800000</v>
      </c>
      <c r="AP41" s="80">
        <f>SUM(AH$5:AH41)</f>
        <v>10800000</v>
      </c>
      <c r="AQ41" s="76">
        <f>SUM(AI$5:AI41)</f>
        <v>21600000</v>
      </c>
      <c r="AR41" s="76">
        <f>SUM(AJ$5:AJ41)</f>
        <v>21600000</v>
      </c>
      <c r="AU41" s="22">
        <v>39</v>
      </c>
      <c r="AV41" s="77">
        <f>节奏预期!B41</f>
        <v>1080</v>
      </c>
      <c r="AW41" s="102">
        <f>节奏预期!D41</f>
        <v>100.77555214048442</v>
      </c>
      <c r="AX41" s="76">
        <f>IFERROR(INDEX(AM$5:AM$304,MATCH(节奏预期!Q41,$AL$5:$AL$304,1))*节奏预期!E41,0)</f>
        <v>0</v>
      </c>
      <c r="AY41" s="76">
        <f>IFERROR(INDEX(AN$5:AN$304,MATCH(节奏预期!R41,$AL$5:$AL$304,1))*节奏预期!F41,0)</f>
        <v>0</v>
      </c>
      <c r="AZ41" s="76">
        <f>IFERROR(INDEX(AO$5:AO$304,MATCH(节奏预期!S41,$AL$5:$AL$304,1))*节奏预期!G41,0)</f>
        <v>0</v>
      </c>
      <c r="BA41" s="80">
        <f>IFERROR(INDEX(AP$5:AP$304,MATCH(节奏预期!T41,$AL$5:$AL$304,1))*节奏预期!H41,0)</f>
        <v>0</v>
      </c>
      <c r="BB41" s="76">
        <f>IFERROR(INDEX(AQ$5:AQ$304,MATCH(节奏预期!U41,$AL$5:$AL$304,1))*节奏预期!I41,0)</f>
        <v>1003636363.6363637</v>
      </c>
      <c r="BC41" s="76">
        <f>IFERROR(INDEX(AR$5:AR$304,MATCH(节奏预期!V41,$AL$5:$AL$304,1))*节奏预期!J41,0)</f>
        <v>196363636.36363634</v>
      </c>
      <c r="BD41" s="77">
        <f t="shared" ref="BD41" si="22">MAX(SUM(AX41:BC41),BD40)</f>
        <v>1200000000</v>
      </c>
      <c r="BE41" s="76">
        <f>IFERROR(INDEX(W$5:W$304,MATCH(节奏预期!Q41,$V$5:$V$304,1))*节奏预期!E41,0)</f>
        <v>0</v>
      </c>
      <c r="BF41" s="76">
        <f>IFERROR(INDEX(X$5:X$304,MATCH(节奏预期!R41,$V$5:$V$304,1))*节奏预期!F41,0)</f>
        <v>0</v>
      </c>
      <c r="BG41" s="76">
        <f>IFERROR(INDEX(Y$5:Y$304,MATCH(节奏预期!S41,$V$5:$V$304,1))*节奏预期!G41,0)</f>
        <v>0</v>
      </c>
      <c r="BH41" s="80">
        <f>IFERROR(INDEX(Z$5:Z$304,MATCH(节奏预期!T41,$V$5:$V$304,1))*节奏预期!H41,0)</f>
        <v>0</v>
      </c>
      <c r="BI41" s="76">
        <f>IFERROR(INDEX(AA$5:AA$304,MATCH(节奏预期!U41,$V$5:$V$304,1))*节奏预期!I41,0)</f>
        <v>100363.63636363637</v>
      </c>
      <c r="BJ41" s="76">
        <f>IFERROR(INDEX(AB$5:AB$304,MATCH(节奏预期!V41,$V$5:$V$304,1))*节奏预期!J41,0)</f>
        <v>19636.363636363632</v>
      </c>
      <c r="BK41" s="77">
        <f t="shared" ref="BK41" si="23">MAX(SUM(BE41:BJ41),BK40)</f>
        <v>120000.00000000001</v>
      </c>
      <c r="BL41" s="76">
        <f>IF(节奏预期!Q41=0,0,节奏预期!Q41*装备强化!D$8+装备强化!D$4)</f>
        <v>0</v>
      </c>
      <c r="BM41" s="76">
        <f>IF(节奏预期!R41=0,0,节奏预期!R41*装备强化!E$8+装备强化!E$4)</f>
        <v>0</v>
      </c>
      <c r="BN41" s="76">
        <f>IF(节奏预期!S41=0,0,节奏预期!S41*装备强化!F$8+装备强化!F$4)</f>
        <v>0</v>
      </c>
      <c r="BO41" s="80">
        <f>IF(节奏预期!T41=0,0,节奏预期!T41*装备强化!G$8+装备强化!G$4)</f>
        <v>0</v>
      </c>
      <c r="BP41" s="80">
        <f>IF(节奏预期!U41=0,0,节奏预期!U41*装备强化!H$8+装备强化!H$4)</f>
        <v>300</v>
      </c>
      <c r="BQ41" s="80">
        <f>IF(节奏预期!V41=0,0,节奏预期!V41*装备强化!I$8+装备强化!I$4)</f>
        <v>300</v>
      </c>
      <c r="BR41" s="11">
        <f>IFERROR(SUMPRODUCT(BL41:BQ41,节奏预期!$E41:$J41)/SUM(节奏预期!$E41:$J41),0)</f>
        <v>300</v>
      </c>
      <c r="BS41" s="10">
        <f>IF(节奏预期!Q41=0,0,节奏预期!Q41*装备强化!D$9+装备强化!D$5)</f>
        <v>0</v>
      </c>
      <c r="BT41" s="76">
        <f>IF(节奏预期!R41=0,0,节奏预期!R41*装备强化!E$9+装备强化!E$5)</f>
        <v>0</v>
      </c>
      <c r="BU41" s="76">
        <f>IF(节奏预期!S41=0,0,节奏预期!S41*装备强化!F$9+装备强化!F$5)</f>
        <v>0</v>
      </c>
      <c r="BV41" s="80">
        <f>IF(节奏预期!T41=0,0,节奏预期!T41*装备强化!G$9+装备强化!G$5)</f>
        <v>0</v>
      </c>
      <c r="BW41" s="76">
        <f>IF(节奏预期!U41=0,0,节奏预期!U41*装备强化!H$9+装备强化!H$5)</f>
        <v>300</v>
      </c>
      <c r="BX41" s="76">
        <f>IF(节奏预期!V41=0,0,节奏预期!V41*装备强化!I$9+装备强化!I$5)</f>
        <v>300</v>
      </c>
      <c r="BY41" s="11">
        <f>IFERROR(SUMPRODUCT(BS41:BX41,节奏预期!$E41:$J41)/SUM(节奏预期!$E41:$J41),0)</f>
        <v>300</v>
      </c>
      <c r="BZ41" s="76"/>
      <c r="CA41" s="76"/>
      <c r="CB41" s="76"/>
      <c r="CC41" s="76"/>
      <c r="CD41" s="76"/>
      <c r="CE41" s="52"/>
      <c r="CH41" s="22">
        <v>38</v>
      </c>
    </row>
    <row r="42" spans="2:102" ht="11.25" customHeight="1" x14ac:dyDescent="0.15">
      <c r="M42" s="76">
        <v>38</v>
      </c>
      <c r="N42" s="164">
        <f t="shared" si="21"/>
        <v>2</v>
      </c>
      <c r="O42" s="76">
        <f t="shared" si="6"/>
        <v>4</v>
      </c>
      <c r="P42" s="76">
        <f t="shared" si="7"/>
        <v>16</v>
      </c>
      <c r="Q42" s="76">
        <f t="shared" si="7"/>
        <v>40</v>
      </c>
      <c r="R42" s="80">
        <f t="shared" si="7"/>
        <v>40</v>
      </c>
      <c r="S42" s="76">
        <f t="shared" si="7"/>
        <v>80</v>
      </c>
      <c r="T42" s="76">
        <f t="shared" si="7"/>
        <v>80</v>
      </c>
      <c r="V42" s="76">
        <v>38</v>
      </c>
      <c r="W42" s="76">
        <f>SUM(O$5:O42)</f>
        <v>112</v>
      </c>
      <c r="X42" s="76">
        <f>SUM(P$5:P42)</f>
        <v>448</v>
      </c>
      <c r="Y42" s="76">
        <f>SUM(Q$5:Q42)</f>
        <v>1120</v>
      </c>
      <c r="Z42" s="80">
        <f>SUM(R$5:R42)</f>
        <v>1120</v>
      </c>
      <c r="AA42" s="76">
        <f>SUM(S$5:S42)</f>
        <v>2240</v>
      </c>
      <c r="AB42" s="76">
        <f>SUM(T$5:T42)</f>
        <v>2240</v>
      </c>
      <c r="AD42" s="76">
        <v>38</v>
      </c>
      <c r="AE42" s="76">
        <f t="shared" si="1"/>
        <v>40000</v>
      </c>
      <c r="AF42" s="76">
        <f t="shared" si="2"/>
        <v>160000</v>
      </c>
      <c r="AG42" s="76">
        <f t="shared" si="3"/>
        <v>400000</v>
      </c>
      <c r="AH42" s="80">
        <f t="shared" si="3"/>
        <v>400000</v>
      </c>
      <c r="AI42" s="76">
        <f t="shared" si="4"/>
        <v>800000</v>
      </c>
      <c r="AJ42" s="76">
        <f t="shared" si="5"/>
        <v>800000</v>
      </c>
      <c r="AL42" s="76">
        <v>38</v>
      </c>
      <c r="AM42" s="76">
        <f>SUM(AE$5:AE42)</f>
        <v>1120000</v>
      </c>
      <c r="AN42" s="76">
        <f>SUM(AF$5:AF42)</f>
        <v>4480000</v>
      </c>
      <c r="AO42" s="76">
        <f>SUM(AG$5:AG42)</f>
        <v>11200000</v>
      </c>
      <c r="AP42" s="80">
        <f>SUM(AH$5:AH42)</f>
        <v>11200000</v>
      </c>
      <c r="AQ42" s="76">
        <f>SUM(AI$5:AI42)</f>
        <v>22400000</v>
      </c>
      <c r="AR42" s="76">
        <f>SUM(AJ$5:AJ42)</f>
        <v>22400000</v>
      </c>
      <c r="AV42" s="30"/>
      <c r="AW42" s="103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CH42" s="22">
        <v>39</v>
      </c>
    </row>
    <row r="43" spans="2:102" ht="11.25" customHeight="1" x14ac:dyDescent="0.15">
      <c r="M43" s="76">
        <v>39</v>
      </c>
      <c r="N43" s="164">
        <f t="shared" si="21"/>
        <v>2</v>
      </c>
      <c r="O43" s="76">
        <f t="shared" si="6"/>
        <v>4</v>
      </c>
      <c r="P43" s="76">
        <f t="shared" si="7"/>
        <v>16</v>
      </c>
      <c r="Q43" s="76">
        <f t="shared" si="7"/>
        <v>40</v>
      </c>
      <c r="R43" s="80">
        <f t="shared" si="7"/>
        <v>40</v>
      </c>
      <c r="S43" s="76">
        <f t="shared" si="7"/>
        <v>80</v>
      </c>
      <c r="T43" s="76">
        <f t="shared" si="7"/>
        <v>80</v>
      </c>
      <c r="V43" s="76">
        <v>39</v>
      </c>
      <c r="W43" s="76">
        <f>SUM(O$5:O43)</f>
        <v>116</v>
      </c>
      <c r="X43" s="76">
        <f>SUM(P$5:P43)</f>
        <v>464</v>
      </c>
      <c r="Y43" s="76">
        <f>SUM(Q$5:Q43)</f>
        <v>1160</v>
      </c>
      <c r="Z43" s="80">
        <f>SUM(R$5:R43)</f>
        <v>1160</v>
      </c>
      <c r="AA43" s="76">
        <f>SUM(S$5:S43)</f>
        <v>2320</v>
      </c>
      <c r="AB43" s="76">
        <f>SUM(T$5:T43)</f>
        <v>2320</v>
      </c>
      <c r="AD43" s="76">
        <v>39</v>
      </c>
      <c r="AE43" s="76">
        <f t="shared" si="1"/>
        <v>40000</v>
      </c>
      <c r="AF43" s="76">
        <f t="shared" si="2"/>
        <v>160000</v>
      </c>
      <c r="AG43" s="76">
        <f t="shared" si="3"/>
        <v>400000</v>
      </c>
      <c r="AH43" s="80">
        <f t="shared" si="3"/>
        <v>400000</v>
      </c>
      <c r="AI43" s="76">
        <f t="shared" si="4"/>
        <v>800000</v>
      </c>
      <c r="AJ43" s="76">
        <f t="shared" si="5"/>
        <v>800000</v>
      </c>
      <c r="AL43" s="76">
        <v>39</v>
      </c>
      <c r="AM43" s="76">
        <f>SUM(AE$5:AE43)</f>
        <v>1160000</v>
      </c>
      <c r="AN43" s="76">
        <f>SUM(AF$5:AF43)</f>
        <v>4640000</v>
      </c>
      <c r="AO43" s="76">
        <f>SUM(AG$5:AG43)</f>
        <v>11600000</v>
      </c>
      <c r="AP43" s="80">
        <f>SUM(AH$5:AH43)</f>
        <v>11600000</v>
      </c>
      <c r="AQ43" s="76">
        <f>SUM(AI$5:AI43)</f>
        <v>23200000</v>
      </c>
      <c r="AR43" s="76">
        <f>SUM(AJ$5:AJ43)</f>
        <v>23200000</v>
      </c>
      <c r="AU43" s="22">
        <v>1</v>
      </c>
      <c r="AV43" s="182" t="s">
        <v>160</v>
      </c>
      <c r="AW43" s="182"/>
      <c r="AX43" s="182"/>
      <c r="AY43" s="182"/>
      <c r="AZ43" s="182"/>
      <c r="BA43" s="182"/>
      <c r="BB43" s="182"/>
      <c r="BC43" s="182"/>
      <c r="BD43" s="182"/>
      <c r="BE43" s="182"/>
      <c r="BF43" s="182"/>
      <c r="BG43" s="182"/>
      <c r="BH43" s="182"/>
      <c r="BI43" s="182"/>
      <c r="BJ43" s="182"/>
      <c r="BK43" s="182"/>
      <c r="BL43" s="182"/>
      <c r="BM43" s="182"/>
      <c r="BN43" s="182"/>
      <c r="BO43" s="182"/>
      <c r="BP43" s="182"/>
      <c r="BQ43" s="182"/>
      <c r="BR43" s="182"/>
      <c r="BS43" s="182"/>
      <c r="BT43" s="182"/>
      <c r="BU43" s="182"/>
      <c r="BV43" s="182"/>
      <c r="BW43" s="182"/>
      <c r="BX43" s="182"/>
      <c r="BY43" s="182"/>
      <c r="BZ43" s="182"/>
      <c r="CA43" s="182"/>
      <c r="CB43" s="182"/>
      <c r="CC43" s="182"/>
      <c r="CD43" s="182"/>
      <c r="CE43" s="182"/>
      <c r="CH43" s="22">
        <v>40</v>
      </c>
    </row>
    <row r="44" spans="2:102" ht="11.25" customHeight="1" x14ac:dyDescent="0.15">
      <c r="M44" s="76">
        <v>40</v>
      </c>
      <c r="N44" s="164">
        <f t="shared" si="21"/>
        <v>2</v>
      </c>
      <c r="O44" s="76">
        <f t="shared" si="6"/>
        <v>4</v>
      </c>
      <c r="P44" s="76">
        <f t="shared" si="7"/>
        <v>16</v>
      </c>
      <c r="Q44" s="76">
        <f t="shared" si="7"/>
        <v>40</v>
      </c>
      <c r="R44" s="80">
        <f t="shared" si="7"/>
        <v>40</v>
      </c>
      <c r="S44" s="76">
        <f t="shared" si="7"/>
        <v>80</v>
      </c>
      <c r="T44" s="76">
        <f t="shared" si="7"/>
        <v>80</v>
      </c>
      <c r="V44" s="76">
        <v>40</v>
      </c>
      <c r="W44" s="76">
        <f>SUM(O$5:O44)</f>
        <v>120</v>
      </c>
      <c r="X44" s="76">
        <f>SUM(P$5:P44)</f>
        <v>480</v>
      </c>
      <c r="Y44" s="76">
        <f>SUM(Q$5:Q44)</f>
        <v>1200</v>
      </c>
      <c r="Z44" s="80">
        <f>SUM(R$5:R44)</f>
        <v>1200</v>
      </c>
      <c r="AA44" s="76">
        <f>SUM(S$5:S44)</f>
        <v>2400</v>
      </c>
      <c r="AB44" s="76">
        <f>SUM(T$5:T44)</f>
        <v>2400</v>
      </c>
      <c r="AD44" s="76">
        <v>40</v>
      </c>
      <c r="AE44" s="76">
        <f t="shared" si="1"/>
        <v>40000</v>
      </c>
      <c r="AF44" s="76">
        <f t="shared" si="2"/>
        <v>160000</v>
      </c>
      <c r="AG44" s="76">
        <f t="shared" si="3"/>
        <v>400000</v>
      </c>
      <c r="AH44" s="80">
        <f t="shared" si="3"/>
        <v>400000</v>
      </c>
      <c r="AI44" s="76">
        <f t="shared" si="4"/>
        <v>800000</v>
      </c>
      <c r="AJ44" s="76">
        <f t="shared" si="5"/>
        <v>800000</v>
      </c>
      <c r="AL44" s="76">
        <v>40</v>
      </c>
      <c r="AM44" s="76">
        <f>SUM(AE$5:AE44)</f>
        <v>1200000</v>
      </c>
      <c r="AN44" s="76">
        <f>SUM(AF$5:AF44)</f>
        <v>4800000</v>
      </c>
      <c r="AO44" s="76">
        <f>SUM(AG$5:AG44)</f>
        <v>12000000</v>
      </c>
      <c r="AP44" s="80">
        <f>SUM(AH$5:AH44)</f>
        <v>12000000</v>
      </c>
      <c r="AQ44" s="76">
        <f>SUM(AI$5:AI44)</f>
        <v>24000000</v>
      </c>
      <c r="AR44" s="76">
        <f>SUM(AJ$5:AJ44)</f>
        <v>24000000</v>
      </c>
      <c r="AU44" s="22">
        <v>2</v>
      </c>
      <c r="AV44" s="43"/>
      <c r="AW44" s="97"/>
      <c r="AX44" s="191" t="s">
        <v>127</v>
      </c>
      <c r="AY44" s="192"/>
      <c r="AZ44" s="192"/>
      <c r="BA44" s="192"/>
      <c r="BB44" s="192"/>
      <c r="BC44" s="192"/>
      <c r="BD44" s="193"/>
      <c r="BE44" s="191" t="s">
        <v>134</v>
      </c>
      <c r="BF44" s="192"/>
      <c r="BG44" s="192"/>
      <c r="BH44" s="192"/>
      <c r="BI44" s="192"/>
      <c r="BJ44" s="192"/>
      <c r="BK44" s="193"/>
      <c r="BL44" s="191" t="s">
        <v>183</v>
      </c>
      <c r="BM44" s="192"/>
      <c r="BN44" s="192"/>
      <c r="BO44" s="192"/>
      <c r="BP44" s="192"/>
      <c r="BQ44" s="192"/>
      <c r="BR44" s="193"/>
      <c r="BS44" s="191" t="s">
        <v>184</v>
      </c>
      <c r="BT44" s="192"/>
      <c r="BU44" s="192"/>
      <c r="BV44" s="192"/>
      <c r="BW44" s="192"/>
      <c r="BX44" s="192"/>
      <c r="BY44" s="193"/>
      <c r="BZ44" s="194"/>
      <c r="CA44" s="180"/>
      <c r="CB44" s="180"/>
      <c r="CC44" s="180"/>
      <c r="CD44" s="180"/>
      <c r="CE44" s="195"/>
      <c r="CH44" s="22">
        <v>41</v>
      </c>
    </row>
    <row r="45" spans="2:102" ht="11.25" customHeight="1" x14ac:dyDescent="0.15">
      <c r="M45" s="76">
        <v>41</v>
      </c>
      <c r="N45" s="164">
        <f t="shared" si="21"/>
        <v>3</v>
      </c>
      <c r="O45" s="76">
        <f t="shared" si="6"/>
        <v>6</v>
      </c>
      <c r="P45" s="76">
        <f t="shared" si="7"/>
        <v>24</v>
      </c>
      <c r="Q45" s="76">
        <f t="shared" si="7"/>
        <v>60</v>
      </c>
      <c r="R45" s="80">
        <f t="shared" si="7"/>
        <v>60</v>
      </c>
      <c r="S45" s="76">
        <f t="shared" si="7"/>
        <v>120</v>
      </c>
      <c r="T45" s="76">
        <f t="shared" si="7"/>
        <v>120</v>
      </c>
      <c r="V45" s="76">
        <v>41</v>
      </c>
      <c r="W45" s="76">
        <f>SUM(O$5:O45)</f>
        <v>126</v>
      </c>
      <c r="X45" s="76">
        <f>SUM(P$5:P45)</f>
        <v>504</v>
      </c>
      <c r="Y45" s="76">
        <f>SUM(Q$5:Q45)</f>
        <v>1260</v>
      </c>
      <c r="Z45" s="80">
        <f>SUM(R$5:R45)</f>
        <v>1260</v>
      </c>
      <c r="AA45" s="76">
        <f>SUM(S$5:S45)</f>
        <v>2520</v>
      </c>
      <c r="AB45" s="76">
        <f>SUM(T$5:T45)</f>
        <v>2520</v>
      </c>
      <c r="AD45" s="76">
        <v>41</v>
      </c>
      <c r="AE45" s="76">
        <f t="shared" si="1"/>
        <v>60000</v>
      </c>
      <c r="AF45" s="76">
        <f t="shared" si="2"/>
        <v>240000</v>
      </c>
      <c r="AG45" s="76">
        <f t="shared" si="3"/>
        <v>600000</v>
      </c>
      <c r="AH45" s="80">
        <f t="shared" si="3"/>
        <v>600000</v>
      </c>
      <c r="AI45" s="76">
        <f t="shared" si="4"/>
        <v>1200000</v>
      </c>
      <c r="AJ45" s="76">
        <f t="shared" si="5"/>
        <v>1200000</v>
      </c>
      <c r="AL45" s="76">
        <v>41</v>
      </c>
      <c r="AM45" s="76">
        <f>SUM(AE$5:AE45)</f>
        <v>1260000</v>
      </c>
      <c r="AN45" s="76">
        <f>SUM(AF$5:AF45)</f>
        <v>5040000</v>
      </c>
      <c r="AO45" s="76">
        <f>SUM(AG$5:AG45)</f>
        <v>12600000</v>
      </c>
      <c r="AP45" s="80">
        <f>SUM(AH$5:AH45)</f>
        <v>12600000</v>
      </c>
      <c r="AQ45" s="76">
        <f>SUM(AI$5:AI45)</f>
        <v>25200000</v>
      </c>
      <c r="AR45" s="76">
        <f>SUM(AJ$5:AJ45)</f>
        <v>25200000</v>
      </c>
      <c r="AU45" s="22">
        <v>3</v>
      </c>
      <c r="AV45" s="76" t="s">
        <v>274</v>
      </c>
      <c r="AW45" s="101" t="s">
        <v>270</v>
      </c>
      <c r="AX45" s="10" t="s">
        <v>128</v>
      </c>
      <c r="AY45" s="76" t="s">
        <v>129</v>
      </c>
      <c r="AZ45" s="76" t="s">
        <v>130</v>
      </c>
      <c r="BA45" s="80" t="s">
        <v>285</v>
      </c>
      <c r="BB45" s="76" t="s">
        <v>131</v>
      </c>
      <c r="BC45" s="76" t="s">
        <v>267</v>
      </c>
      <c r="BD45" s="11" t="s">
        <v>157</v>
      </c>
      <c r="BE45" s="10" t="s">
        <v>128</v>
      </c>
      <c r="BF45" s="76" t="s">
        <v>129</v>
      </c>
      <c r="BG45" s="76" t="s">
        <v>130</v>
      </c>
      <c r="BH45" s="80" t="s">
        <v>285</v>
      </c>
      <c r="BI45" s="76" t="s">
        <v>131</v>
      </c>
      <c r="BJ45" s="76" t="s">
        <v>267</v>
      </c>
      <c r="BK45" s="11" t="s">
        <v>157</v>
      </c>
      <c r="BL45" s="10" t="s">
        <v>128</v>
      </c>
      <c r="BM45" s="76" t="s">
        <v>129</v>
      </c>
      <c r="BN45" s="76" t="s">
        <v>130</v>
      </c>
      <c r="BO45" s="80" t="s">
        <v>285</v>
      </c>
      <c r="BP45" s="76" t="s">
        <v>131</v>
      </c>
      <c r="BQ45" s="76" t="s">
        <v>267</v>
      </c>
      <c r="BR45" s="11" t="s">
        <v>117</v>
      </c>
      <c r="BS45" s="10" t="s">
        <v>128</v>
      </c>
      <c r="BT45" s="76" t="s">
        <v>129</v>
      </c>
      <c r="BU45" s="76" t="s">
        <v>130</v>
      </c>
      <c r="BV45" s="80" t="s">
        <v>285</v>
      </c>
      <c r="BW45" s="76" t="s">
        <v>131</v>
      </c>
      <c r="BX45" s="76" t="s">
        <v>267</v>
      </c>
      <c r="BY45" s="11" t="s">
        <v>117</v>
      </c>
      <c r="BZ45" s="10"/>
      <c r="CA45" s="76"/>
      <c r="CB45" s="76"/>
      <c r="CC45" s="76"/>
      <c r="CD45" s="77"/>
      <c r="CE45" s="11"/>
      <c r="CH45" s="22">
        <v>42</v>
      </c>
    </row>
    <row r="46" spans="2:102" ht="11.25" customHeight="1" x14ac:dyDescent="0.15">
      <c r="M46" s="76">
        <v>42</v>
      </c>
      <c r="N46" s="164">
        <f t="shared" si="21"/>
        <v>3</v>
      </c>
      <c r="O46" s="76">
        <f t="shared" si="6"/>
        <v>6</v>
      </c>
      <c r="P46" s="76">
        <f t="shared" si="7"/>
        <v>24</v>
      </c>
      <c r="Q46" s="76">
        <f t="shared" si="7"/>
        <v>60</v>
      </c>
      <c r="R46" s="80">
        <f t="shared" si="7"/>
        <v>60</v>
      </c>
      <c r="S46" s="76">
        <f t="shared" si="7"/>
        <v>120</v>
      </c>
      <c r="T46" s="76">
        <f t="shared" si="7"/>
        <v>120</v>
      </c>
      <c r="V46" s="76">
        <v>42</v>
      </c>
      <c r="W46" s="76">
        <f>SUM(O$5:O46)</f>
        <v>132</v>
      </c>
      <c r="X46" s="76">
        <f>SUM(P$5:P46)</f>
        <v>528</v>
      </c>
      <c r="Y46" s="76">
        <f>SUM(Q$5:Q46)</f>
        <v>1320</v>
      </c>
      <c r="Z46" s="80">
        <f>SUM(R$5:R46)</f>
        <v>1320</v>
      </c>
      <c r="AA46" s="76">
        <f>SUM(S$5:S46)</f>
        <v>2640</v>
      </c>
      <c r="AB46" s="76">
        <f>SUM(T$5:T46)</f>
        <v>2640</v>
      </c>
      <c r="AD46" s="76">
        <v>42</v>
      </c>
      <c r="AE46" s="76">
        <f t="shared" si="1"/>
        <v>60000</v>
      </c>
      <c r="AF46" s="76">
        <f t="shared" si="2"/>
        <v>240000</v>
      </c>
      <c r="AG46" s="76">
        <f t="shared" si="3"/>
        <v>600000</v>
      </c>
      <c r="AH46" s="80">
        <f t="shared" si="3"/>
        <v>600000</v>
      </c>
      <c r="AI46" s="76">
        <f t="shared" si="4"/>
        <v>1200000</v>
      </c>
      <c r="AJ46" s="76">
        <f t="shared" si="5"/>
        <v>1200000</v>
      </c>
      <c r="AL46" s="76">
        <v>42</v>
      </c>
      <c r="AM46" s="76">
        <f>SUM(AE$5:AE46)</f>
        <v>1320000</v>
      </c>
      <c r="AN46" s="76">
        <f>SUM(AF$5:AF46)</f>
        <v>5280000</v>
      </c>
      <c r="AO46" s="76">
        <f>SUM(AG$5:AG46)</f>
        <v>13200000</v>
      </c>
      <c r="AP46" s="80">
        <f>SUM(AH$5:AH46)</f>
        <v>13200000</v>
      </c>
      <c r="AQ46" s="76">
        <f>SUM(AI$5:AI46)</f>
        <v>26400000</v>
      </c>
      <c r="AR46" s="76">
        <f>SUM(AJ$5:AJ46)</f>
        <v>26400000</v>
      </c>
      <c r="AU46" s="22">
        <v>4</v>
      </c>
      <c r="AV46" s="77">
        <f>节奏预期!B46</f>
        <v>30</v>
      </c>
      <c r="AW46" s="102">
        <f>节奏预期!D46</f>
        <v>51.497823295559343</v>
      </c>
      <c r="AX46" s="76">
        <f>IFERROR(INDEX(AM$5:AM$304,MATCH(节奏预期!Q46,$AL$5:$AL$304,1))*节奏预期!E46,0)</f>
        <v>0</v>
      </c>
      <c r="AY46" s="76">
        <f>IFERROR(INDEX(AN$5:AN$304,MATCH(节奏预期!R46,$AL$5:$AL$304,1))*节奏预期!F46,0)</f>
        <v>0</v>
      </c>
      <c r="AZ46" s="76">
        <f>IFERROR(INDEX(AO$5:AO$304,MATCH(节奏预期!S46,$AL$5:$AL$304,1))*节奏预期!G46,0)</f>
        <v>0</v>
      </c>
      <c r="BA46" s="80">
        <f>IFERROR(INDEX(AP$5:AP$304,MATCH(节奏预期!T46,$AL$5:$AL$304,1))*节奏预期!H46,0)</f>
        <v>0</v>
      </c>
      <c r="BB46" s="76">
        <f>IFERROR(INDEX(AQ$5:AQ$304,MATCH(节奏预期!U46,$AL$5:$AL$304,1))*节奏预期!I46,0)</f>
        <v>0</v>
      </c>
      <c r="BC46" s="76">
        <f>IFERROR(INDEX(AR$5:AR$304,MATCH(节奏预期!V46,$AL$5:$AL$304,1))*节奏预期!J46,0)</f>
        <v>0</v>
      </c>
      <c r="BD46" s="68">
        <f>SUM(AX46:BC46)</f>
        <v>0</v>
      </c>
      <c r="BE46" s="76">
        <f>IFERROR(INDEX(W$5:W$304,MATCH(节奏预期!Q46,$V$5:$V$304,1))*节奏预期!E46,0)</f>
        <v>0</v>
      </c>
      <c r="BF46" s="76">
        <f>IFERROR(INDEX(X$5:X$304,MATCH(节奏预期!R46,$V$5:$V$304,1))*节奏预期!F46,0)</f>
        <v>0</v>
      </c>
      <c r="BG46" s="76">
        <f>IFERROR(INDEX(Y$5:Y$304,MATCH(节奏预期!S46,$V$5:$V$304,1))*节奏预期!G46,0)</f>
        <v>0</v>
      </c>
      <c r="BH46" s="80">
        <f>IFERROR(INDEX(Z$5:Z$304,MATCH(节奏预期!T46,$V$5:$V$304,1))*节奏预期!H46,0)</f>
        <v>0</v>
      </c>
      <c r="BI46" s="76">
        <f>IFERROR(INDEX(AA$5:AA$304,MATCH(节奏预期!U46,$V$5:$V$304,1))*节奏预期!I46,0)</f>
        <v>0</v>
      </c>
      <c r="BJ46" s="76">
        <f>IFERROR(INDEX(AB$5:AB$304,MATCH(节奏预期!V46,$V$5:$V$304,1))*节奏预期!J46,0)</f>
        <v>0</v>
      </c>
      <c r="BK46" s="68">
        <f>SUM(BE46:BJ46)</f>
        <v>0</v>
      </c>
      <c r="BL46" s="76">
        <f>IF(节奏预期!Q46=0,0,节奏预期!Q46*装备强化!D$8+装备强化!D$4)</f>
        <v>0</v>
      </c>
      <c r="BM46" s="76">
        <f>IF(节奏预期!R46=0,0,节奏预期!R46*装备强化!E$8+装备强化!E$4)</f>
        <v>0</v>
      </c>
      <c r="BN46" s="76">
        <f>IF(节奏预期!S46=0,0,节奏预期!S46*装备强化!F$8+装备强化!F$4)</f>
        <v>0</v>
      </c>
      <c r="BO46" s="80">
        <f>IF(节奏预期!T46=0,0,节奏预期!T46*装备强化!G$8+装备强化!G$4)</f>
        <v>0</v>
      </c>
      <c r="BP46" s="76">
        <f>IF(节奏预期!U46=0,0,节奏预期!U46*装备强化!H$8+装备强化!H$4)</f>
        <v>0</v>
      </c>
      <c r="BQ46" s="76">
        <f>IF(节奏预期!V46=0,0,节奏预期!V46*装备强化!I$8+装备强化!I$4)</f>
        <v>0</v>
      </c>
      <c r="BR46" s="11">
        <f>IFERROR(SUMPRODUCT(BL46:BQ46,节奏预期!$E46:$J46)/SUM(节奏预期!$E46:$J46),0)</f>
        <v>0</v>
      </c>
      <c r="BS46" s="10">
        <f>IF(节奏预期!Q46=0,0,节奏预期!Q46*装备强化!D$9+装备强化!D$5)</f>
        <v>0</v>
      </c>
      <c r="BT46" s="76">
        <f>IF(节奏预期!R46=0,0,节奏预期!R46*装备强化!E$9+装备强化!E$5)</f>
        <v>0</v>
      </c>
      <c r="BU46" s="76">
        <f>IF(节奏预期!S46=0,0,节奏预期!S46*装备强化!F$9+装备强化!F$5)</f>
        <v>0</v>
      </c>
      <c r="BV46" s="80">
        <f>IF(节奏预期!T46=0,0,节奏预期!T46*装备强化!G$9+装备强化!G$5)</f>
        <v>0</v>
      </c>
      <c r="BW46" s="76">
        <f>IF(节奏预期!U46=0,0,节奏预期!U46*装备强化!H$9+装备强化!H$5)</f>
        <v>0</v>
      </c>
      <c r="BX46" s="76">
        <f>IF(节奏预期!V46=0,0,节奏预期!V46*装备强化!I$9+装备强化!I$5)</f>
        <v>0</v>
      </c>
      <c r="BY46" s="11">
        <f>IFERROR(SUMPRODUCT(BS46:BX46,节奏预期!$E46:$J46)/SUM(节奏预期!$E46:$J46),0)</f>
        <v>0</v>
      </c>
      <c r="BZ46" s="76"/>
      <c r="CA46" s="76"/>
      <c r="CB46" s="76"/>
      <c r="CC46" s="76"/>
      <c r="CD46" s="76"/>
      <c r="CE46" s="52"/>
      <c r="CH46" s="22">
        <v>43</v>
      </c>
    </row>
    <row r="47" spans="2:102" ht="11.25" customHeight="1" x14ac:dyDescent="0.15">
      <c r="M47" s="76">
        <v>43</v>
      </c>
      <c r="N47" s="164">
        <f t="shared" si="21"/>
        <v>3</v>
      </c>
      <c r="O47" s="76">
        <f t="shared" si="6"/>
        <v>6</v>
      </c>
      <c r="P47" s="76">
        <f t="shared" si="7"/>
        <v>24</v>
      </c>
      <c r="Q47" s="76">
        <f t="shared" si="7"/>
        <v>60</v>
      </c>
      <c r="R47" s="80">
        <f t="shared" si="7"/>
        <v>60</v>
      </c>
      <c r="S47" s="76">
        <f t="shared" si="7"/>
        <v>120</v>
      </c>
      <c r="T47" s="76">
        <f t="shared" si="7"/>
        <v>120</v>
      </c>
      <c r="V47" s="76">
        <v>43</v>
      </c>
      <c r="W47" s="76">
        <f>SUM(O$5:O47)</f>
        <v>138</v>
      </c>
      <c r="X47" s="76">
        <f>SUM(P$5:P47)</f>
        <v>552</v>
      </c>
      <c r="Y47" s="76">
        <f>SUM(Q$5:Q47)</f>
        <v>1380</v>
      </c>
      <c r="Z47" s="80">
        <f>SUM(R$5:R47)</f>
        <v>1380</v>
      </c>
      <c r="AA47" s="76">
        <f>SUM(S$5:S47)</f>
        <v>2760</v>
      </c>
      <c r="AB47" s="76">
        <f>SUM(T$5:T47)</f>
        <v>2760</v>
      </c>
      <c r="AD47" s="76">
        <v>43</v>
      </c>
      <c r="AE47" s="76">
        <f t="shared" si="1"/>
        <v>60000</v>
      </c>
      <c r="AF47" s="76">
        <f t="shared" si="2"/>
        <v>240000</v>
      </c>
      <c r="AG47" s="76">
        <f t="shared" si="3"/>
        <v>600000</v>
      </c>
      <c r="AH47" s="80">
        <f t="shared" si="3"/>
        <v>600000</v>
      </c>
      <c r="AI47" s="76">
        <f t="shared" si="4"/>
        <v>1200000</v>
      </c>
      <c r="AJ47" s="76">
        <f t="shared" si="5"/>
        <v>1200000</v>
      </c>
      <c r="AL47" s="76">
        <v>43</v>
      </c>
      <c r="AM47" s="76">
        <f>SUM(AE$5:AE47)</f>
        <v>1380000</v>
      </c>
      <c r="AN47" s="76">
        <f>SUM(AF$5:AF47)</f>
        <v>5520000</v>
      </c>
      <c r="AO47" s="76">
        <f>SUM(AG$5:AG47)</f>
        <v>13800000</v>
      </c>
      <c r="AP47" s="80">
        <f>SUM(AH$5:AH47)</f>
        <v>13800000</v>
      </c>
      <c r="AQ47" s="76">
        <f>SUM(AI$5:AI47)</f>
        <v>27600000</v>
      </c>
      <c r="AR47" s="76">
        <f>SUM(AJ$5:AJ47)</f>
        <v>27600000</v>
      </c>
      <c r="AU47" s="22">
        <v>5</v>
      </c>
      <c r="AV47" s="77">
        <f>节奏预期!B47</f>
        <v>60</v>
      </c>
      <c r="AW47" s="102">
        <f>节奏预期!D47</f>
        <v>61.330461663183208</v>
      </c>
      <c r="AX47" s="76">
        <f>IFERROR(INDEX(AM$5:AM$304,MATCH(节奏预期!Q47,$AL$5:$AL$304,1))*节奏预期!E47,0)</f>
        <v>3300000</v>
      </c>
      <c r="AY47" s="76">
        <f>IFERROR(INDEX(AN$5:AN$304,MATCH(节奏预期!R47,$AL$5:$AL$304,1))*节奏预期!F47,0)</f>
        <v>4400000</v>
      </c>
      <c r="AZ47" s="76">
        <f>IFERROR(INDEX(AO$5:AO$304,MATCH(节奏预期!S47,$AL$5:$AL$304,1))*节奏预期!G47,0)</f>
        <v>0</v>
      </c>
      <c r="BA47" s="80">
        <f>IFERROR(INDEX(AP$5:AP$304,MATCH(节奏预期!T47,$AL$5:$AL$304,1))*节奏预期!H47,0)</f>
        <v>0</v>
      </c>
      <c r="BB47" s="76">
        <f>IFERROR(INDEX(AQ$5:AQ$304,MATCH(节奏预期!U47,$AL$5:$AL$304,1))*节奏预期!I47,0)</f>
        <v>0</v>
      </c>
      <c r="BC47" s="76">
        <f>IFERROR(INDEX(AR$5:AR$304,MATCH(节奏预期!V47,$AL$5:$AL$304,1))*节奏预期!J47,0)</f>
        <v>0</v>
      </c>
      <c r="BD47" s="77">
        <f>MAX(SUM(AX47:BC47),BD46)</f>
        <v>7700000</v>
      </c>
      <c r="BE47" s="76">
        <f>IFERROR(INDEX(W$5:W$304,MATCH(节奏预期!Q47,$V$5:$V$304,1))*节奏预期!E47,0)</f>
        <v>330</v>
      </c>
      <c r="BF47" s="76">
        <f>IFERROR(INDEX(X$5:X$304,MATCH(节奏预期!R47,$V$5:$V$304,1))*节奏预期!F47,0)</f>
        <v>440</v>
      </c>
      <c r="BG47" s="76">
        <f>IFERROR(INDEX(Y$5:Y$304,MATCH(节奏预期!S47,$V$5:$V$304,1))*节奏预期!G47,0)</f>
        <v>0</v>
      </c>
      <c r="BH47" s="80">
        <f>IFERROR(INDEX(Z$5:Z$304,MATCH(节奏预期!T47,$V$5:$V$304,1))*节奏预期!H47,0)</f>
        <v>0</v>
      </c>
      <c r="BI47" s="76">
        <f>IFERROR(INDEX(AA$5:AA$304,MATCH(节奏预期!U47,$V$5:$V$304,1))*节奏预期!I47,0)</f>
        <v>0</v>
      </c>
      <c r="BJ47" s="76">
        <f>IFERROR(INDEX(AB$5:AB$304,MATCH(节奏预期!V47,$V$5:$V$304,1))*节奏预期!J47,0)</f>
        <v>0</v>
      </c>
      <c r="BK47" s="77">
        <f>MAX(SUM(BE47:BJ47),BK46)</f>
        <v>770</v>
      </c>
      <c r="BL47" s="76">
        <f>IF(节奏预期!Q47=0,0,节奏预期!Q47*装备强化!D$8+装备强化!D$4)</f>
        <v>21.666666666666664</v>
      </c>
      <c r="BM47" s="76">
        <f>IF(节奏预期!R47=0,0,节奏预期!R47*装备强化!E$8+装备强化!E$4)</f>
        <v>31.666666666666664</v>
      </c>
      <c r="BN47" s="76">
        <f>IF(节奏预期!S47=0,0,节奏预期!S47*装备强化!F$8+装备强化!F$4)</f>
        <v>0</v>
      </c>
      <c r="BO47" s="80">
        <f>IF(节奏预期!T47=0,0,节奏预期!T47*装备强化!G$8+装备强化!G$4)</f>
        <v>0</v>
      </c>
      <c r="BP47" s="76">
        <f>IF(节奏预期!U47=0,0,节奏预期!U47*装备强化!H$8+装备强化!H$4)</f>
        <v>0</v>
      </c>
      <c r="BQ47" s="76">
        <f>IF(节奏预期!V47=0,0,节奏预期!V47*装备强化!I$8+装备强化!I$4)</f>
        <v>0</v>
      </c>
      <c r="BR47" s="11">
        <f>IFERROR(SUMPRODUCT(BL47:BQ47,节奏预期!$E47:$J47)/SUM(节奏预期!$E47:$J47),0)</f>
        <v>24.166666666666664</v>
      </c>
      <c r="BS47" s="10">
        <f>IF(节奏预期!Q47=0,0,节奏预期!Q47*装备强化!D$9+装备强化!D$5)</f>
        <v>21.666666666666664</v>
      </c>
      <c r="BT47" s="76">
        <f>IF(节奏预期!R47=0,0,节奏预期!R47*装备强化!E$9+装备强化!E$5)</f>
        <v>31.666666666666664</v>
      </c>
      <c r="BU47" s="76">
        <f>IF(节奏预期!S47=0,0,节奏预期!S47*装备强化!F$9+装备强化!F$5)</f>
        <v>0</v>
      </c>
      <c r="BV47" s="80">
        <f>IF(节奏预期!T47=0,0,节奏预期!T47*装备强化!G$9+装备强化!G$5)</f>
        <v>0</v>
      </c>
      <c r="BW47" s="76">
        <f>IF(节奏预期!U47=0,0,节奏预期!U47*装备强化!H$9+装备强化!H$5)</f>
        <v>0</v>
      </c>
      <c r="BX47" s="76">
        <f>IF(节奏预期!V47=0,0,节奏预期!V47*装备强化!I$9+装备强化!I$5)</f>
        <v>0</v>
      </c>
      <c r="BY47" s="11">
        <f>IFERROR(SUMPRODUCT(BS47:BX47,节奏预期!$E47:$J47)/SUM(节奏预期!$E47:$J47),0)</f>
        <v>24.166666666666664</v>
      </c>
      <c r="BZ47" s="76"/>
      <c r="CA47" s="76"/>
      <c r="CB47" s="76"/>
      <c r="CC47" s="76"/>
      <c r="CD47" s="76"/>
      <c r="CE47" s="52"/>
      <c r="CH47" s="22">
        <v>44</v>
      </c>
    </row>
    <row r="48" spans="2:102" ht="11.25" customHeight="1" x14ac:dyDescent="0.15">
      <c r="M48" s="76">
        <v>44</v>
      </c>
      <c r="N48" s="164">
        <f t="shared" si="21"/>
        <v>3</v>
      </c>
      <c r="O48" s="76">
        <f t="shared" si="6"/>
        <v>6</v>
      </c>
      <c r="P48" s="76">
        <f t="shared" si="7"/>
        <v>24</v>
      </c>
      <c r="Q48" s="76">
        <f t="shared" si="7"/>
        <v>60</v>
      </c>
      <c r="R48" s="80">
        <f t="shared" si="7"/>
        <v>60</v>
      </c>
      <c r="S48" s="76">
        <f t="shared" si="7"/>
        <v>120</v>
      </c>
      <c r="T48" s="76">
        <f t="shared" si="7"/>
        <v>120</v>
      </c>
      <c r="V48" s="76">
        <v>44</v>
      </c>
      <c r="W48" s="76">
        <f>SUM(O$5:O48)</f>
        <v>144</v>
      </c>
      <c r="X48" s="76">
        <f>SUM(P$5:P48)</f>
        <v>576</v>
      </c>
      <c r="Y48" s="76">
        <f>SUM(Q$5:Q48)</f>
        <v>1440</v>
      </c>
      <c r="Z48" s="80">
        <f>SUM(R$5:R48)</f>
        <v>1440</v>
      </c>
      <c r="AA48" s="76">
        <f>SUM(S$5:S48)</f>
        <v>2880</v>
      </c>
      <c r="AB48" s="76">
        <f>SUM(T$5:T48)</f>
        <v>2880</v>
      </c>
      <c r="AD48" s="76">
        <v>44</v>
      </c>
      <c r="AE48" s="76">
        <f t="shared" si="1"/>
        <v>60000</v>
      </c>
      <c r="AF48" s="76">
        <f t="shared" si="2"/>
        <v>240000</v>
      </c>
      <c r="AG48" s="76">
        <f t="shared" si="3"/>
        <v>600000</v>
      </c>
      <c r="AH48" s="80">
        <f t="shared" si="3"/>
        <v>600000</v>
      </c>
      <c r="AI48" s="76">
        <f t="shared" si="4"/>
        <v>1200000</v>
      </c>
      <c r="AJ48" s="76">
        <f t="shared" si="5"/>
        <v>1200000</v>
      </c>
      <c r="AL48" s="76">
        <v>44</v>
      </c>
      <c r="AM48" s="76">
        <f>SUM(AE$5:AE48)</f>
        <v>1440000</v>
      </c>
      <c r="AN48" s="76">
        <f>SUM(AF$5:AF48)</f>
        <v>5760000</v>
      </c>
      <c r="AO48" s="76">
        <f>SUM(AG$5:AG48)</f>
        <v>14400000</v>
      </c>
      <c r="AP48" s="80">
        <f>SUM(AH$5:AH48)</f>
        <v>14400000</v>
      </c>
      <c r="AQ48" s="76">
        <f>SUM(AI$5:AI48)</f>
        <v>28800000</v>
      </c>
      <c r="AR48" s="76">
        <f>SUM(AJ$5:AJ48)</f>
        <v>28800000</v>
      </c>
      <c r="AU48" s="22">
        <v>6</v>
      </c>
      <c r="AV48" s="77">
        <f>节奏预期!B48</f>
        <v>90</v>
      </c>
      <c r="AW48" s="102">
        <f>节奏预期!D48</f>
        <v>67.083433628014333</v>
      </c>
      <c r="AX48" s="76">
        <f>IFERROR(INDEX(AM$5:AM$304,MATCH(节奏预期!Q48,$AL$5:$AL$304,1))*节奏预期!E48,0)</f>
        <v>1000000</v>
      </c>
      <c r="AY48" s="76">
        <f>IFERROR(INDEX(AN$5:AN$304,MATCH(节奏预期!R48,$AL$5:$AL$304,1))*节奏预期!F48,0)</f>
        <v>39200000</v>
      </c>
      <c r="AZ48" s="76">
        <f>IFERROR(INDEX(AO$5:AO$304,MATCH(节奏预期!S48,$AL$5:$AL$304,1))*节奏预期!G48,0)</f>
        <v>0</v>
      </c>
      <c r="BA48" s="80">
        <f>IFERROR(INDEX(AP$5:AP$304,MATCH(节奏预期!T48,$AL$5:$AL$304,1))*节奏预期!H48,0)</f>
        <v>0</v>
      </c>
      <c r="BB48" s="76">
        <f>IFERROR(INDEX(AQ$5:AQ$304,MATCH(节奏预期!U48,$AL$5:$AL$304,1))*节奏预期!I48,0)</f>
        <v>0</v>
      </c>
      <c r="BC48" s="76">
        <f>IFERROR(INDEX(AR$5:AR$304,MATCH(节奏预期!V48,$AL$5:$AL$304,1))*节奏预期!J48,0)</f>
        <v>0</v>
      </c>
      <c r="BD48" s="77">
        <f t="shared" ref="BD48:BD61" si="24">MAX(SUM(AX48:BC48),BD47)</f>
        <v>40200000</v>
      </c>
      <c r="BE48" s="76">
        <f>IFERROR(INDEX(W$5:W$304,MATCH(节奏预期!Q48,$V$5:$V$304,1))*节奏预期!E48,0)</f>
        <v>100</v>
      </c>
      <c r="BF48" s="76">
        <f>IFERROR(INDEX(X$5:X$304,MATCH(节奏预期!R48,$V$5:$V$304,1))*节奏预期!F48,0)</f>
        <v>3920</v>
      </c>
      <c r="BG48" s="76">
        <f>IFERROR(INDEX(Y$5:Y$304,MATCH(节奏预期!S48,$V$5:$V$304,1))*节奏预期!G48,0)</f>
        <v>0</v>
      </c>
      <c r="BH48" s="80">
        <f>IFERROR(INDEX(Z$5:Z$304,MATCH(节奏预期!T48,$V$5:$V$304,1))*节奏预期!H48,0)</f>
        <v>0</v>
      </c>
      <c r="BI48" s="76">
        <f>IFERROR(INDEX(AA$5:AA$304,MATCH(节奏预期!U48,$V$5:$V$304,1))*节奏预期!I48,0)</f>
        <v>0</v>
      </c>
      <c r="BJ48" s="76">
        <f>IFERROR(INDEX(AB$5:AB$304,MATCH(节奏预期!V48,$V$5:$V$304,1))*节奏预期!J48,0)</f>
        <v>0</v>
      </c>
      <c r="BK48" s="77">
        <f t="shared" ref="BK48:BK61" si="25">MAX(SUM(BE48:BJ48),BK47)</f>
        <v>4020</v>
      </c>
      <c r="BL48" s="76">
        <f>IF(节奏预期!Q48=0,0,节奏预期!Q48*装备强化!D$8+装备强化!D$4)</f>
        <v>30</v>
      </c>
      <c r="BM48" s="76">
        <f>IF(节奏预期!R48=0,0,节奏预期!R48*装备强化!E$8+装备强化!E$4)</f>
        <v>44.166666666666671</v>
      </c>
      <c r="BN48" s="76">
        <f>IF(节奏预期!S48=0,0,节奏预期!S48*装备强化!F$8+装备强化!F$4)</f>
        <v>0</v>
      </c>
      <c r="BO48" s="80">
        <f>IF(节奏预期!T48=0,0,节奏预期!T48*装备强化!G$8+装备强化!G$4)</f>
        <v>0</v>
      </c>
      <c r="BP48" s="76">
        <f>IF(节奏预期!U48=0,0,节奏预期!U48*装备强化!H$8+装备强化!H$4)</f>
        <v>0</v>
      </c>
      <c r="BQ48" s="76">
        <f>IF(节奏预期!V48=0,0,节奏预期!V48*装备强化!I$8+装备强化!I$4)</f>
        <v>0</v>
      </c>
      <c r="BR48" s="11">
        <f>IFERROR(SUMPRODUCT(BL48:BQ48,节奏预期!$E48:$J48)/SUM(节奏预期!$E48:$J48),0)</f>
        <v>42.395833333333336</v>
      </c>
      <c r="BS48" s="10">
        <f>IF(节奏预期!Q48=0,0,节奏预期!Q48*装备强化!D$9+装备强化!D$5)</f>
        <v>30</v>
      </c>
      <c r="BT48" s="76">
        <f>IF(节奏预期!R48=0,0,节奏预期!R48*装备强化!E$9+装备强化!E$5)</f>
        <v>44.166666666666671</v>
      </c>
      <c r="BU48" s="76">
        <f>IF(节奏预期!S48=0,0,节奏预期!S48*装备强化!F$9+装备强化!F$5)</f>
        <v>0</v>
      </c>
      <c r="BV48" s="80">
        <f>IF(节奏预期!T48=0,0,节奏预期!T48*装备强化!G$9+装备强化!G$5)</f>
        <v>0</v>
      </c>
      <c r="BW48" s="76">
        <f>IF(节奏预期!U48=0,0,节奏预期!U48*装备强化!H$9+装备强化!H$5)</f>
        <v>0</v>
      </c>
      <c r="BX48" s="76">
        <f>IF(节奏预期!V48=0,0,节奏预期!V48*装备强化!I$9+装备强化!I$5)</f>
        <v>0</v>
      </c>
      <c r="BY48" s="11">
        <f>IFERROR(SUMPRODUCT(BS48:BX48,节奏预期!$E48:$J48)/SUM(节奏预期!$E48:$J48),0)</f>
        <v>42.395833333333336</v>
      </c>
      <c r="BZ48" s="76"/>
      <c r="CA48" s="76"/>
      <c r="CB48" s="76"/>
      <c r="CC48" s="76"/>
      <c r="CD48" s="76"/>
      <c r="CE48" s="52"/>
      <c r="CH48" s="22">
        <v>45</v>
      </c>
    </row>
    <row r="49" spans="13:107" ht="11.25" customHeight="1" x14ac:dyDescent="0.15">
      <c r="M49" s="76">
        <v>45</v>
      </c>
      <c r="N49" s="164">
        <f t="shared" si="21"/>
        <v>3</v>
      </c>
      <c r="O49" s="76">
        <f t="shared" si="6"/>
        <v>6</v>
      </c>
      <c r="P49" s="76">
        <f t="shared" si="7"/>
        <v>24</v>
      </c>
      <c r="Q49" s="76">
        <f t="shared" si="7"/>
        <v>60</v>
      </c>
      <c r="R49" s="80">
        <f t="shared" si="7"/>
        <v>60</v>
      </c>
      <c r="S49" s="76">
        <f t="shared" si="7"/>
        <v>120</v>
      </c>
      <c r="T49" s="76">
        <f t="shared" si="7"/>
        <v>120</v>
      </c>
      <c r="V49" s="76">
        <v>45</v>
      </c>
      <c r="W49" s="76">
        <f>SUM(O$5:O49)</f>
        <v>150</v>
      </c>
      <c r="X49" s="76">
        <f>SUM(P$5:P49)</f>
        <v>600</v>
      </c>
      <c r="Y49" s="76">
        <f>SUM(Q$5:Q49)</f>
        <v>1500</v>
      </c>
      <c r="Z49" s="80">
        <f>SUM(R$5:R49)</f>
        <v>1500</v>
      </c>
      <c r="AA49" s="76">
        <f>SUM(S$5:S49)</f>
        <v>3000</v>
      </c>
      <c r="AB49" s="76">
        <f>SUM(T$5:T49)</f>
        <v>3000</v>
      </c>
      <c r="AD49" s="76">
        <v>45</v>
      </c>
      <c r="AE49" s="76">
        <f t="shared" si="1"/>
        <v>60000</v>
      </c>
      <c r="AF49" s="76">
        <f t="shared" si="2"/>
        <v>240000</v>
      </c>
      <c r="AG49" s="76">
        <f t="shared" si="3"/>
        <v>600000</v>
      </c>
      <c r="AH49" s="80">
        <f t="shared" si="3"/>
        <v>600000</v>
      </c>
      <c r="AI49" s="76">
        <f t="shared" si="4"/>
        <v>1200000</v>
      </c>
      <c r="AJ49" s="76">
        <f t="shared" si="5"/>
        <v>1200000</v>
      </c>
      <c r="AL49" s="76">
        <v>45</v>
      </c>
      <c r="AM49" s="76">
        <f>SUM(AE$5:AE49)</f>
        <v>1500000</v>
      </c>
      <c r="AN49" s="76">
        <f>SUM(AF$5:AF49)</f>
        <v>6000000</v>
      </c>
      <c r="AO49" s="76">
        <f>SUM(AG$5:AG49)</f>
        <v>15000000</v>
      </c>
      <c r="AP49" s="80">
        <f>SUM(AH$5:AH49)</f>
        <v>15000000</v>
      </c>
      <c r="AQ49" s="76">
        <f>SUM(AI$5:AI49)</f>
        <v>30000000</v>
      </c>
      <c r="AR49" s="76">
        <f>SUM(AJ$5:AJ49)</f>
        <v>30000000</v>
      </c>
      <c r="AU49" s="22">
        <v>7</v>
      </c>
      <c r="AV49" s="77">
        <f>节奏预期!B49</f>
        <v>120</v>
      </c>
      <c r="AW49" s="102">
        <f>节奏预期!D49</f>
        <v>71.230067506391322</v>
      </c>
      <c r="AX49" s="76">
        <f>IFERROR(INDEX(AM$5:AM$304,MATCH(节奏预期!Q49,$AL$5:$AL$304,1))*节奏预期!E49,0)</f>
        <v>0</v>
      </c>
      <c r="AY49" s="76">
        <f>IFERROR(INDEX(AN$5:AN$304,MATCH(节奏预期!R49,$AL$5:$AL$304,1))*节奏预期!F49,0)</f>
        <v>55466666.666666664</v>
      </c>
      <c r="AZ49" s="76">
        <f>IFERROR(INDEX(AO$5:AO$304,MATCH(节奏预期!S49,$AL$5:$AL$304,1))*节奏预期!G49,0)</f>
        <v>69333333.333333343</v>
      </c>
      <c r="BA49" s="80">
        <f>IFERROR(INDEX(AP$5:AP$304,MATCH(节奏预期!T49,$AL$5:$AL$304,1))*节奏预期!H49,0)</f>
        <v>0</v>
      </c>
      <c r="BB49" s="76">
        <f>IFERROR(INDEX(AQ$5:AQ$304,MATCH(节奏预期!U49,$AL$5:$AL$304,1))*节奏预期!I49,0)</f>
        <v>0</v>
      </c>
      <c r="BC49" s="76">
        <f>IFERROR(INDEX(AR$5:AR$304,MATCH(节奏预期!V49,$AL$5:$AL$304,1))*节奏预期!J49,0)</f>
        <v>0</v>
      </c>
      <c r="BD49" s="77">
        <f t="shared" si="24"/>
        <v>124800000</v>
      </c>
      <c r="BE49" s="76">
        <f>IFERROR(INDEX(W$5:W$304,MATCH(节奏预期!Q49,$V$5:$V$304,1))*节奏预期!E49,0)</f>
        <v>0</v>
      </c>
      <c r="BF49" s="76">
        <f>IFERROR(INDEX(X$5:X$304,MATCH(节奏预期!R49,$V$5:$V$304,1))*节奏预期!F49,0)</f>
        <v>5546.6666666666661</v>
      </c>
      <c r="BG49" s="76">
        <f>IFERROR(INDEX(Y$5:Y$304,MATCH(节奏预期!S49,$V$5:$V$304,1))*节奏预期!G49,0)</f>
        <v>6933.3333333333339</v>
      </c>
      <c r="BH49" s="80">
        <f>IFERROR(INDEX(Z$5:Z$304,MATCH(节奏预期!T49,$V$5:$V$304,1))*节奏预期!H49,0)</f>
        <v>0</v>
      </c>
      <c r="BI49" s="76">
        <f>IFERROR(INDEX(AA$5:AA$304,MATCH(节奏预期!U49,$V$5:$V$304,1))*节奏预期!I49,0)</f>
        <v>0</v>
      </c>
      <c r="BJ49" s="76">
        <f>IFERROR(INDEX(AB$5:AB$304,MATCH(节奏预期!V49,$V$5:$V$304,1))*节奏预期!J49,0)</f>
        <v>0</v>
      </c>
      <c r="BK49" s="77">
        <f t="shared" si="25"/>
        <v>12480</v>
      </c>
      <c r="BL49" s="76">
        <f>IF(节奏预期!Q49=0,0,节奏预期!Q49*装备强化!D$8+装备强化!D$4)</f>
        <v>0</v>
      </c>
      <c r="BM49" s="76">
        <f>IF(节奏预期!R49=0,0,节奏预期!R49*装备强化!E$8+装备强化!E$4)</f>
        <v>56.666666666666671</v>
      </c>
      <c r="BN49" s="76">
        <f>IF(节奏预期!S49=0,0,节奏预期!S49*装备强化!F$8+装备强化!F$4)</f>
        <v>113.33333333333334</v>
      </c>
      <c r="BO49" s="80">
        <f>IF(节奏预期!T49=0,0,节奏预期!T49*装备强化!G$8+装备强化!G$4)</f>
        <v>0</v>
      </c>
      <c r="BP49" s="76">
        <f>IF(节奏预期!U49=0,0,节奏预期!U49*装备强化!H$8+装备强化!H$4)</f>
        <v>0</v>
      </c>
      <c r="BQ49" s="76">
        <f>IF(节奏预期!V49=0,0,节奏预期!V49*装备强化!I$8+装备强化!I$4)</f>
        <v>0</v>
      </c>
      <c r="BR49" s="11">
        <f>IFERROR(SUMPRODUCT(BL49:BQ49,节奏预期!$E49:$J49)/SUM(节奏预期!$E49:$J49),0)</f>
        <v>75.555555555555571</v>
      </c>
      <c r="BS49" s="10">
        <f>IF(节奏预期!Q49=0,0,节奏预期!Q49*装备强化!D$9+装备强化!D$5)</f>
        <v>0</v>
      </c>
      <c r="BT49" s="76">
        <f>IF(节奏预期!R49=0,0,节奏预期!R49*装备强化!E$9+装备强化!E$5)</f>
        <v>56.666666666666671</v>
      </c>
      <c r="BU49" s="76">
        <f>IF(节奏预期!S49=0,0,节奏预期!S49*装备强化!F$9+装备强化!F$5)</f>
        <v>113.33333333333334</v>
      </c>
      <c r="BV49" s="80">
        <f>IF(节奏预期!T49=0,0,节奏预期!T49*装备强化!G$9+装备强化!G$5)</f>
        <v>0</v>
      </c>
      <c r="BW49" s="76">
        <f>IF(节奏预期!U49=0,0,节奏预期!U49*装备强化!H$9+装备强化!H$5)</f>
        <v>0</v>
      </c>
      <c r="BX49" s="76">
        <f>IF(节奏预期!V49=0,0,节奏预期!V49*装备强化!I$9+装备强化!I$5)</f>
        <v>0</v>
      </c>
      <c r="BY49" s="11">
        <f>IFERROR(SUMPRODUCT(BS49:BX49,节奏预期!$E49:$J49)/SUM(节奏预期!$E49:$J49),0)</f>
        <v>75.555555555555571</v>
      </c>
      <c r="BZ49" s="76"/>
      <c r="CA49" s="76"/>
      <c r="CB49" s="76"/>
      <c r="CC49" s="76"/>
      <c r="CD49" s="76"/>
      <c r="CE49" s="52"/>
      <c r="CH49" s="22">
        <v>1</v>
      </c>
      <c r="CI49" s="76" t="s">
        <v>194</v>
      </c>
      <c r="CJ49" s="182" t="s">
        <v>189</v>
      </c>
      <c r="CK49" s="182"/>
      <c r="CL49" s="182"/>
      <c r="CM49" s="182" t="s">
        <v>190</v>
      </c>
      <c r="CN49" s="182"/>
      <c r="CO49" s="182"/>
      <c r="CP49" s="182"/>
      <c r="CT49" s="76" t="s">
        <v>204</v>
      </c>
      <c r="CU49" s="182" t="s">
        <v>199</v>
      </c>
      <c r="CV49" s="182"/>
      <c r="CW49" s="182"/>
      <c r="CX49" s="182"/>
      <c r="CZ49" s="76" t="s">
        <v>205</v>
      </c>
      <c r="DA49" s="179" t="s">
        <v>201</v>
      </c>
      <c r="DB49" s="181"/>
    </row>
    <row r="50" spans="13:107" ht="11.25" customHeight="1" x14ac:dyDescent="0.15">
      <c r="M50" s="76">
        <v>46</v>
      </c>
      <c r="N50" s="164">
        <f t="shared" si="21"/>
        <v>3</v>
      </c>
      <c r="O50" s="76">
        <f t="shared" si="6"/>
        <v>6</v>
      </c>
      <c r="P50" s="76">
        <f t="shared" si="7"/>
        <v>24</v>
      </c>
      <c r="Q50" s="76">
        <f t="shared" si="7"/>
        <v>60</v>
      </c>
      <c r="R50" s="80">
        <f t="shared" si="7"/>
        <v>60</v>
      </c>
      <c r="S50" s="76">
        <f t="shared" si="7"/>
        <v>120</v>
      </c>
      <c r="T50" s="76">
        <f t="shared" si="7"/>
        <v>120</v>
      </c>
      <c r="V50" s="76">
        <v>46</v>
      </c>
      <c r="W50" s="76">
        <f>SUM(O$5:O50)</f>
        <v>156</v>
      </c>
      <c r="X50" s="76">
        <f>SUM(P$5:P50)</f>
        <v>624</v>
      </c>
      <c r="Y50" s="76">
        <f>SUM(Q$5:Q50)</f>
        <v>1560</v>
      </c>
      <c r="Z50" s="80">
        <f>SUM(R$5:R50)</f>
        <v>1560</v>
      </c>
      <c r="AA50" s="76">
        <f>SUM(S$5:S50)</f>
        <v>3120</v>
      </c>
      <c r="AB50" s="76">
        <f>SUM(T$5:T50)</f>
        <v>3120</v>
      </c>
      <c r="AD50" s="76">
        <v>46</v>
      </c>
      <c r="AE50" s="76">
        <f t="shared" si="1"/>
        <v>60000</v>
      </c>
      <c r="AF50" s="76">
        <f t="shared" si="2"/>
        <v>240000</v>
      </c>
      <c r="AG50" s="76">
        <f t="shared" si="3"/>
        <v>600000</v>
      </c>
      <c r="AH50" s="80">
        <f t="shared" si="3"/>
        <v>600000</v>
      </c>
      <c r="AI50" s="76">
        <f t="shared" si="4"/>
        <v>1200000</v>
      </c>
      <c r="AJ50" s="76">
        <f t="shared" si="5"/>
        <v>1200000</v>
      </c>
      <c r="AL50" s="76">
        <v>46</v>
      </c>
      <c r="AM50" s="76">
        <f>SUM(AE$5:AE50)</f>
        <v>1560000</v>
      </c>
      <c r="AN50" s="76">
        <f>SUM(AF$5:AF50)</f>
        <v>6240000</v>
      </c>
      <c r="AO50" s="76">
        <f>SUM(AG$5:AG50)</f>
        <v>15600000</v>
      </c>
      <c r="AP50" s="80">
        <f>SUM(AH$5:AH50)</f>
        <v>15600000</v>
      </c>
      <c r="AQ50" s="76">
        <f>SUM(AI$5:AI50)</f>
        <v>31200000</v>
      </c>
      <c r="AR50" s="76">
        <f>SUM(AJ$5:AJ50)</f>
        <v>31200000</v>
      </c>
      <c r="AU50" s="22">
        <v>8</v>
      </c>
      <c r="AV50" s="77">
        <f>节奏预期!B50</f>
        <v>150</v>
      </c>
      <c r="AW50" s="102">
        <f>节奏预期!D50</f>
        <v>74.456724480300707</v>
      </c>
      <c r="AX50" s="76">
        <f>IFERROR(INDEX(AM$5:AM$304,MATCH(节奏预期!Q50,$AL$5:$AL$304,1))*节奏预期!E50,0)</f>
        <v>0</v>
      </c>
      <c r="AY50" s="76">
        <f>IFERROR(INDEX(AN$5:AN$304,MATCH(节奏预期!R50,$AL$5:$AL$304,1))*节奏预期!F50,0)</f>
        <v>24000000</v>
      </c>
      <c r="AZ50" s="76">
        <f>IFERROR(INDEX(AO$5:AO$304,MATCH(节奏预期!S50,$AL$5:$AL$304,1))*节奏预期!G50,0)</f>
        <v>198000000</v>
      </c>
      <c r="BA50" s="80">
        <f>IFERROR(INDEX(AP$5:AP$304,MATCH(节奏预期!T50,$AL$5:$AL$304,1))*节奏预期!H50,0)</f>
        <v>0</v>
      </c>
      <c r="BB50" s="76">
        <f>IFERROR(INDEX(AQ$5:AQ$304,MATCH(节奏预期!U50,$AL$5:$AL$304,1))*节奏预期!I50,0)</f>
        <v>0</v>
      </c>
      <c r="BC50" s="76">
        <f>IFERROR(INDEX(AR$5:AR$304,MATCH(节奏预期!V50,$AL$5:$AL$304,1))*节奏预期!J50,0)</f>
        <v>0</v>
      </c>
      <c r="BD50" s="77">
        <f t="shared" si="24"/>
        <v>222000000</v>
      </c>
      <c r="BE50" s="76">
        <f>IFERROR(INDEX(W$5:W$304,MATCH(节奏预期!Q50,$V$5:$V$304,1))*节奏预期!E50,0)</f>
        <v>0</v>
      </c>
      <c r="BF50" s="76">
        <f>IFERROR(INDEX(X$5:X$304,MATCH(节奏预期!R50,$V$5:$V$304,1))*节奏预期!F50,0)</f>
        <v>2400</v>
      </c>
      <c r="BG50" s="76">
        <f>IFERROR(INDEX(Y$5:Y$304,MATCH(节奏预期!S50,$V$5:$V$304,1))*节奏预期!G50,0)</f>
        <v>19800</v>
      </c>
      <c r="BH50" s="80">
        <f>IFERROR(INDEX(Z$5:Z$304,MATCH(节奏预期!T50,$V$5:$V$304,1))*节奏预期!H50,0)</f>
        <v>0</v>
      </c>
      <c r="BI50" s="76">
        <f>IFERROR(INDEX(AA$5:AA$304,MATCH(节奏预期!U50,$V$5:$V$304,1))*节奏预期!I50,0)</f>
        <v>0</v>
      </c>
      <c r="BJ50" s="76">
        <f>IFERROR(INDEX(AB$5:AB$304,MATCH(节奏预期!V50,$V$5:$V$304,1))*节奏预期!J50,0)</f>
        <v>0</v>
      </c>
      <c r="BK50" s="77">
        <f t="shared" si="25"/>
        <v>22200</v>
      </c>
      <c r="BL50" s="76">
        <f>IF(节奏预期!Q50=0,0,节奏预期!Q50*装备强化!D$8+装备强化!D$4)</f>
        <v>0</v>
      </c>
      <c r="BM50" s="76">
        <f>IF(节奏预期!R50=0,0,节奏预期!R50*装备强化!E$8+装备强化!E$4)</f>
        <v>60</v>
      </c>
      <c r="BN50" s="76">
        <f>IF(节奏预期!S50=0,0,节奏预期!S50*装备强化!F$8+装备强化!F$4)</f>
        <v>124.58333333333333</v>
      </c>
      <c r="BO50" s="80">
        <f>IF(节奏预期!T50=0,0,节奏预期!T50*装备强化!G$8+装备强化!G$4)</f>
        <v>0</v>
      </c>
      <c r="BP50" s="76">
        <f>IF(节奏预期!U50=0,0,节奏预期!U50*装备强化!H$8+装备强化!H$4)</f>
        <v>0</v>
      </c>
      <c r="BQ50" s="76">
        <f>IF(节奏预期!V50=0,0,节奏预期!V50*装备强化!I$8+装备强化!I$4)</f>
        <v>0</v>
      </c>
      <c r="BR50" s="11">
        <f>IFERROR(SUMPRODUCT(BL50:BQ50,节奏预期!$E50:$J50)/SUM(节奏预期!$E50:$J50),0)</f>
        <v>108.4375</v>
      </c>
      <c r="BS50" s="10">
        <f>IF(节奏预期!Q50=0,0,节奏预期!Q50*装备强化!D$9+装备强化!D$5)</f>
        <v>0</v>
      </c>
      <c r="BT50" s="76">
        <f>IF(节奏预期!R50=0,0,节奏预期!R50*装备强化!E$9+装备强化!E$5)</f>
        <v>60</v>
      </c>
      <c r="BU50" s="76">
        <f>IF(节奏预期!S50=0,0,节奏预期!S50*装备强化!F$9+装备强化!F$5)</f>
        <v>124.58333333333333</v>
      </c>
      <c r="BV50" s="80">
        <f>IF(节奏预期!T50=0,0,节奏预期!T50*装备强化!G$9+装备强化!G$5)</f>
        <v>0</v>
      </c>
      <c r="BW50" s="76">
        <f>IF(节奏预期!U50=0,0,节奏预期!U50*装备强化!H$9+装备强化!H$5)</f>
        <v>0</v>
      </c>
      <c r="BX50" s="76">
        <f>IF(节奏预期!V50=0,0,节奏预期!V50*装备强化!I$9+装备强化!I$5)</f>
        <v>0</v>
      </c>
      <c r="BY50" s="11">
        <f>IFERROR(SUMPRODUCT(BS50:BX50,节奏预期!$E50:$J50)/SUM(节奏预期!$E50:$J50),0)</f>
        <v>108.4375</v>
      </c>
      <c r="BZ50" s="76"/>
      <c r="CA50" s="76"/>
      <c r="CB50" s="76"/>
      <c r="CC50" s="76"/>
      <c r="CD50" s="76"/>
      <c r="CE50" s="52"/>
      <c r="CH50" s="22">
        <v>2</v>
      </c>
      <c r="CI50" s="76" t="s">
        <v>230</v>
      </c>
      <c r="CJ50" s="76"/>
      <c r="CK50" s="76" t="s">
        <v>191</v>
      </c>
      <c r="CL50" s="76" t="s">
        <v>192</v>
      </c>
      <c r="CM50" s="80"/>
      <c r="CN50" s="76" t="s">
        <v>191</v>
      </c>
      <c r="CO50" s="76" t="s">
        <v>192</v>
      </c>
      <c r="CP50" s="76" t="s">
        <v>193</v>
      </c>
      <c r="CT50" s="76" t="s">
        <v>230</v>
      </c>
      <c r="CU50" s="76" t="s">
        <v>212</v>
      </c>
      <c r="CV50" s="76" t="s">
        <v>214</v>
      </c>
      <c r="CW50" s="76" t="s">
        <v>213</v>
      </c>
      <c r="CX50" s="76" t="s">
        <v>202</v>
      </c>
      <c r="CZ50" s="76" t="s">
        <v>230</v>
      </c>
      <c r="DA50" s="76" t="s">
        <v>215</v>
      </c>
      <c r="DB50" s="76" t="s">
        <v>203</v>
      </c>
      <c r="DC50" s="76" t="s">
        <v>216</v>
      </c>
    </row>
    <row r="51" spans="13:107" ht="11.25" customHeight="1" x14ac:dyDescent="0.15">
      <c r="M51" s="76">
        <v>47</v>
      </c>
      <c r="N51" s="164">
        <f t="shared" si="21"/>
        <v>3</v>
      </c>
      <c r="O51" s="76">
        <f t="shared" si="6"/>
        <v>6</v>
      </c>
      <c r="P51" s="76">
        <f t="shared" si="7"/>
        <v>24</v>
      </c>
      <c r="Q51" s="76">
        <f t="shared" si="7"/>
        <v>60</v>
      </c>
      <c r="R51" s="80">
        <f t="shared" si="7"/>
        <v>60</v>
      </c>
      <c r="S51" s="76">
        <f t="shared" si="7"/>
        <v>120</v>
      </c>
      <c r="T51" s="76">
        <f t="shared" si="7"/>
        <v>120</v>
      </c>
      <c r="V51" s="76">
        <v>47</v>
      </c>
      <c r="W51" s="76">
        <f>SUM(O$5:O51)</f>
        <v>162</v>
      </c>
      <c r="X51" s="76">
        <f>SUM(P$5:P51)</f>
        <v>648</v>
      </c>
      <c r="Y51" s="76">
        <f>SUM(Q$5:Q51)</f>
        <v>1620</v>
      </c>
      <c r="Z51" s="80">
        <f>SUM(R$5:R51)</f>
        <v>1620</v>
      </c>
      <c r="AA51" s="76">
        <f>SUM(S$5:S51)</f>
        <v>3240</v>
      </c>
      <c r="AB51" s="76">
        <f>SUM(T$5:T51)</f>
        <v>3240</v>
      </c>
      <c r="AD51" s="76">
        <v>47</v>
      </c>
      <c r="AE51" s="76">
        <f t="shared" si="1"/>
        <v>60000</v>
      </c>
      <c r="AF51" s="76">
        <f t="shared" si="2"/>
        <v>240000</v>
      </c>
      <c r="AG51" s="76">
        <f t="shared" si="3"/>
        <v>600000</v>
      </c>
      <c r="AH51" s="80">
        <f t="shared" si="3"/>
        <v>600000</v>
      </c>
      <c r="AI51" s="76">
        <f t="shared" si="4"/>
        <v>1200000</v>
      </c>
      <c r="AJ51" s="76">
        <f t="shared" si="5"/>
        <v>1200000</v>
      </c>
      <c r="AL51" s="76">
        <v>47</v>
      </c>
      <c r="AM51" s="76">
        <f>SUM(AE$5:AE51)</f>
        <v>1620000</v>
      </c>
      <c r="AN51" s="76">
        <f>SUM(AF$5:AF51)</f>
        <v>6480000</v>
      </c>
      <c r="AO51" s="76">
        <f>SUM(AG$5:AG51)</f>
        <v>16200000</v>
      </c>
      <c r="AP51" s="80">
        <f>SUM(AH$5:AH51)</f>
        <v>16200000</v>
      </c>
      <c r="AQ51" s="76">
        <f>SUM(AI$5:AI51)</f>
        <v>32400000</v>
      </c>
      <c r="AR51" s="76">
        <f>SUM(AJ$5:AJ51)</f>
        <v>32400000</v>
      </c>
      <c r="AU51" s="22">
        <v>9</v>
      </c>
      <c r="AV51" s="77">
        <f>节奏预期!B51</f>
        <v>180</v>
      </c>
      <c r="AW51" s="102">
        <f>节奏预期!D51</f>
        <v>77.06778397927944</v>
      </c>
      <c r="AX51" s="76">
        <f>IFERROR(INDEX(AM$5:AM$304,MATCH(节奏预期!Q51,$AL$5:$AL$304,1))*节奏预期!E51,0)</f>
        <v>0</v>
      </c>
      <c r="AY51" s="76">
        <f>IFERROR(INDEX(AN$5:AN$304,MATCH(节奏预期!R51,$AL$5:$AL$304,1))*节奏预期!F51,0)</f>
        <v>0</v>
      </c>
      <c r="AZ51" s="76">
        <f>IFERROR(INDEX(AO$5:AO$304,MATCH(节奏预期!S51,$AL$5:$AL$304,1))*节奏预期!G51,0)</f>
        <v>250000000.00000003</v>
      </c>
      <c r="BA51" s="80">
        <f>IFERROR(INDEX(AP$5:AP$304,MATCH(节奏预期!T51,$AL$5:$AL$304,1))*节奏预期!H51,0)</f>
        <v>50000000</v>
      </c>
      <c r="BB51" s="76">
        <f>IFERROR(INDEX(AQ$5:AQ$304,MATCH(节奏预期!U51,$AL$5:$AL$304,1))*节奏预期!I51,0)</f>
        <v>0</v>
      </c>
      <c r="BC51" s="76">
        <f>IFERROR(INDEX(AR$5:AR$304,MATCH(节奏预期!V51,$AL$5:$AL$304,1))*节奏预期!J51,0)</f>
        <v>0</v>
      </c>
      <c r="BD51" s="77">
        <f t="shared" si="24"/>
        <v>300000000</v>
      </c>
      <c r="BE51" s="76">
        <f>IFERROR(INDEX(W$5:W$304,MATCH(节奏预期!Q51,$V$5:$V$304,1))*节奏预期!E51,0)</f>
        <v>0</v>
      </c>
      <c r="BF51" s="76">
        <f>IFERROR(INDEX(X$5:X$304,MATCH(节奏预期!R51,$V$5:$V$304,1))*节奏预期!F51,0)</f>
        <v>0</v>
      </c>
      <c r="BG51" s="76">
        <f>IFERROR(INDEX(Y$5:Y$304,MATCH(节奏预期!S51,$V$5:$V$304,1))*节奏预期!G51,0)</f>
        <v>25000</v>
      </c>
      <c r="BH51" s="80">
        <f>IFERROR(INDEX(Z$5:Z$304,MATCH(节奏预期!T51,$V$5:$V$304,1))*节奏预期!H51,0)</f>
        <v>5000</v>
      </c>
      <c r="BI51" s="76">
        <f>IFERROR(INDEX(AA$5:AA$304,MATCH(节奏预期!U51,$V$5:$V$304,1))*节奏预期!I51,0)</f>
        <v>0</v>
      </c>
      <c r="BJ51" s="76">
        <f>IFERROR(INDEX(AB$5:AB$304,MATCH(节奏预期!V51,$V$5:$V$304,1))*节奏预期!J51,0)</f>
        <v>0</v>
      </c>
      <c r="BK51" s="77">
        <f t="shared" si="25"/>
        <v>30000</v>
      </c>
      <c r="BL51" s="76">
        <f>IF(节奏预期!Q51=0,0,节奏预期!Q51*装备强化!D$8+装备强化!D$4)</f>
        <v>0</v>
      </c>
      <c r="BM51" s="76">
        <f>IF(节奏预期!R51=0,0,节奏预期!R51*装备强化!E$8+装备强化!E$4)</f>
        <v>0</v>
      </c>
      <c r="BN51" s="76">
        <f>IF(节奏预期!S51=0,0,节奏预期!S51*装备强化!F$8+装备强化!F$4)</f>
        <v>130.83333333333331</v>
      </c>
      <c r="BO51" s="80">
        <f>IF(节奏预期!T51=0,0,节奏预期!T51*装备强化!G$8+装备强化!G$4)</f>
        <v>130.83333333333331</v>
      </c>
      <c r="BP51" s="76">
        <f>IF(节奏预期!U51=0,0,节奏预期!U51*装备强化!H$8+装备强化!H$4)</f>
        <v>0</v>
      </c>
      <c r="BQ51" s="76">
        <f>IF(节奏预期!V51=0,0,节奏预期!V51*装备强化!I$8+装备强化!I$4)</f>
        <v>0</v>
      </c>
      <c r="BR51" s="11">
        <f>IFERROR(SUMPRODUCT(BL51:BQ51,节奏预期!$E51:$J51)/SUM(节奏预期!$E51:$J51),0)</f>
        <v>130.83333333333331</v>
      </c>
      <c r="BS51" s="10">
        <f>IF(节奏预期!Q51=0,0,节奏预期!Q51*装备强化!D$9+装备强化!D$5)</f>
        <v>0</v>
      </c>
      <c r="BT51" s="76">
        <f>IF(节奏预期!R51=0,0,节奏预期!R51*装备强化!E$9+装备强化!E$5)</f>
        <v>0</v>
      </c>
      <c r="BU51" s="76">
        <f>IF(节奏预期!S51=0,0,节奏预期!S51*装备强化!F$9+装备强化!F$5)</f>
        <v>130.83333333333331</v>
      </c>
      <c r="BV51" s="80">
        <f>IF(节奏预期!T51=0,0,节奏预期!T51*装备强化!G$9+装备强化!G$5)</f>
        <v>130.83333333333331</v>
      </c>
      <c r="BW51" s="76">
        <f>IF(节奏预期!U51=0,0,节奏预期!U51*装备强化!H$9+装备强化!H$5)</f>
        <v>0</v>
      </c>
      <c r="BX51" s="76">
        <f>IF(节奏预期!V51=0,0,节奏预期!V51*装备强化!I$9+装备强化!I$5)</f>
        <v>0</v>
      </c>
      <c r="BY51" s="11">
        <f>IFERROR(SUMPRODUCT(BS51:BX51,节奏预期!$E51:$J51)/SUM(节奏预期!$E51:$J51),0)</f>
        <v>130.83333333333331</v>
      </c>
      <c r="BZ51" s="76"/>
      <c r="CA51" s="76"/>
      <c r="CB51" s="76"/>
      <c r="CC51" s="76"/>
      <c r="CD51" s="76"/>
      <c r="CE51" s="52"/>
      <c r="CH51" s="22">
        <v>3</v>
      </c>
      <c r="CI51" s="76">
        <v>10</v>
      </c>
      <c r="CJ51" s="42"/>
      <c r="CK51" s="42">
        <f>IF(CI51&lt;前期规划!$C$2,0,求节点($AW$46:$AW$81,$BR$46:$BR$81,CI51))</f>
        <v>0</v>
      </c>
      <c r="CL51" s="42">
        <f>IF(CI51&lt;前期规划!$C$2,0,求节点($AW$46:$AW$81,$BY$46:$BY$81,CI51))</f>
        <v>0</v>
      </c>
      <c r="CM51" s="42"/>
      <c r="CN51" s="51">
        <f>CK51*INDEX([3]小r将兵属性验证!AQ$7:AQ$166,$CI51,1)</f>
        <v>0</v>
      </c>
      <c r="CO51" s="51">
        <f>CL51*INDEX([3]小r将兵属性验证!AR$7:AR$166,$CI51,1)</f>
        <v>0</v>
      </c>
      <c r="CP51" s="42">
        <f>SUM(CM51:CO51)</f>
        <v>0</v>
      </c>
      <c r="CT51" s="76">
        <v>10</v>
      </c>
      <c r="CU51" s="42">
        <f>IF(CT51&lt;前期规划!$C$2,0,求节点($AW$46:$AW$81,$BK$46:$BK$81,CT51))</f>
        <v>0</v>
      </c>
      <c r="CV51" s="55">
        <f>CU51*$D$19</f>
        <v>0</v>
      </c>
      <c r="CW51" s="42">
        <f>IF(CT51&lt;前期规划!$C$2,0,求节点($AW$46:$AW$81,$BD$46:$BD$81,CT51))</f>
        <v>0</v>
      </c>
      <c r="CX51" s="73">
        <f>CW51*INDEX('[1]功能-付费相关'!$AR$6:$AR$165,$CT51,1)</f>
        <v>0</v>
      </c>
      <c r="CZ51" s="76">
        <v>10</v>
      </c>
      <c r="DA51" s="76">
        <f>CV51</f>
        <v>0</v>
      </c>
      <c r="DB51" s="76">
        <f t="shared" ref="DB51" si="26">CX51</f>
        <v>0</v>
      </c>
      <c r="DC51" s="55">
        <f>SUM(DA51:DB51)</f>
        <v>0</v>
      </c>
    </row>
    <row r="52" spans="13:107" ht="11.25" customHeight="1" x14ac:dyDescent="0.15">
      <c r="M52" s="76">
        <v>48</v>
      </c>
      <c r="N52" s="164">
        <f t="shared" si="21"/>
        <v>3</v>
      </c>
      <c r="O52" s="76">
        <f t="shared" si="6"/>
        <v>6</v>
      </c>
      <c r="P52" s="76">
        <f t="shared" si="7"/>
        <v>24</v>
      </c>
      <c r="Q52" s="76">
        <f t="shared" si="7"/>
        <v>60</v>
      </c>
      <c r="R52" s="80">
        <f t="shared" si="7"/>
        <v>60</v>
      </c>
      <c r="S52" s="76">
        <f t="shared" si="7"/>
        <v>120</v>
      </c>
      <c r="T52" s="76">
        <f t="shared" si="7"/>
        <v>120</v>
      </c>
      <c r="V52" s="76">
        <v>48</v>
      </c>
      <c r="W52" s="76">
        <f>SUM(O$5:O52)</f>
        <v>168</v>
      </c>
      <c r="X52" s="76">
        <f>SUM(P$5:P52)</f>
        <v>672</v>
      </c>
      <c r="Y52" s="76">
        <f>SUM(Q$5:Q52)</f>
        <v>1680</v>
      </c>
      <c r="Z52" s="80">
        <f>SUM(R$5:R52)</f>
        <v>1680</v>
      </c>
      <c r="AA52" s="76">
        <f>SUM(S$5:S52)</f>
        <v>3360</v>
      </c>
      <c r="AB52" s="76">
        <f>SUM(T$5:T52)</f>
        <v>3360</v>
      </c>
      <c r="AD52" s="76">
        <v>48</v>
      </c>
      <c r="AE52" s="76">
        <f t="shared" si="1"/>
        <v>60000</v>
      </c>
      <c r="AF52" s="76">
        <f t="shared" si="2"/>
        <v>240000</v>
      </c>
      <c r="AG52" s="76">
        <f t="shared" si="3"/>
        <v>600000</v>
      </c>
      <c r="AH52" s="80">
        <f t="shared" si="3"/>
        <v>600000</v>
      </c>
      <c r="AI52" s="76">
        <f t="shared" si="4"/>
        <v>1200000</v>
      </c>
      <c r="AJ52" s="76">
        <f t="shared" si="5"/>
        <v>1200000</v>
      </c>
      <c r="AL52" s="76">
        <v>48</v>
      </c>
      <c r="AM52" s="76">
        <f>SUM(AE$5:AE52)</f>
        <v>1680000</v>
      </c>
      <c r="AN52" s="76">
        <f>SUM(AF$5:AF52)</f>
        <v>6720000</v>
      </c>
      <c r="AO52" s="76">
        <f>SUM(AG$5:AG52)</f>
        <v>16800000</v>
      </c>
      <c r="AP52" s="80">
        <f>SUM(AH$5:AH52)</f>
        <v>16800000</v>
      </c>
      <c r="AQ52" s="76">
        <f>SUM(AI$5:AI52)</f>
        <v>33600000</v>
      </c>
      <c r="AR52" s="76">
        <f>SUM(AJ$5:AJ52)</f>
        <v>33600000</v>
      </c>
      <c r="AU52" s="22">
        <v>10</v>
      </c>
      <c r="AV52" s="77">
        <f>节奏预期!B52</f>
        <v>210</v>
      </c>
      <c r="AW52" s="102">
        <f>节奏预期!D52</f>
        <v>79.261304112721092</v>
      </c>
      <c r="AX52" s="76">
        <f>IFERROR(INDEX(AM$5:AM$304,MATCH(节奏预期!Q52,$AL$5:$AL$304,1))*节奏预期!E52,0)</f>
        <v>0</v>
      </c>
      <c r="AY52" s="76">
        <f>IFERROR(INDEX(AN$5:AN$304,MATCH(节奏预期!R52,$AL$5:$AL$304,1))*节奏预期!F52,0)</f>
        <v>0</v>
      </c>
      <c r="AZ52" s="76">
        <f>IFERROR(INDEX(AO$5:AO$304,MATCH(节奏预期!S52,$AL$5:$AL$304,1))*节奏预期!G52,0)</f>
        <v>139999999.99999997</v>
      </c>
      <c r="BA52" s="80">
        <f>IFERROR(INDEX(AP$5:AP$304,MATCH(节奏预期!T52,$AL$5:$AL$304,1))*节奏预期!H52,0)</f>
        <v>196000000.00000003</v>
      </c>
      <c r="BB52" s="76">
        <f>IFERROR(INDEX(AQ$5:AQ$304,MATCH(节奏预期!U52,$AL$5:$AL$304,1))*节奏预期!I52,0)</f>
        <v>0</v>
      </c>
      <c r="BC52" s="76">
        <f>IFERROR(INDEX(AR$5:AR$304,MATCH(节奏预期!V52,$AL$5:$AL$304,1))*节奏预期!J52,0)</f>
        <v>0</v>
      </c>
      <c r="BD52" s="77">
        <f t="shared" si="24"/>
        <v>336000000</v>
      </c>
      <c r="BE52" s="76">
        <f>IFERROR(INDEX(W$5:W$304,MATCH(节奏预期!Q52,$V$5:$V$304,1))*节奏预期!E52,0)</f>
        <v>0</v>
      </c>
      <c r="BF52" s="76">
        <f>IFERROR(INDEX(X$5:X$304,MATCH(节奏预期!R52,$V$5:$V$304,1))*节奏预期!F52,0)</f>
        <v>0</v>
      </c>
      <c r="BG52" s="76">
        <f>IFERROR(INDEX(Y$5:Y$304,MATCH(节奏预期!S52,$V$5:$V$304,1))*节奏预期!G52,0)</f>
        <v>13999.999999999998</v>
      </c>
      <c r="BH52" s="80">
        <f>IFERROR(INDEX(Z$5:Z$304,MATCH(节奏预期!T52,$V$5:$V$304,1))*节奏预期!H52,0)</f>
        <v>19600.000000000004</v>
      </c>
      <c r="BI52" s="76">
        <f>IFERROR(INDEX(AA$5:AA$304,MATCH(节奏预期!U52,$V$5:$V$304,1))*节奏预期!I52,0)</f>
        <v>0</v>
      </c>
      <c r="BJ52" s="76">
        <f>IFERROR(INDEX(AB$5:AB$304,MATCH(节奏预期!V52,$V$5:$V$304,1))*节奏预期!J52,0)</f>
        <v>0</v>
      </c>
      <c r="BK52" s="77">
        <f t="shared" si="25"/>
        <v>33600</v>
      </c>
      <c r="BL52" s="76">
        <f>IF(节奏预期!Q52=0,0,节奏预期!Q52*装备强化!D$8+装备强化!D$4)</f>
        <v>0</v>
      </c>
      <c r="BM52" s="76">
        <f>IF(节奏预期!R52=0,0,节奏预期!R52*装备强化!E$8+装备强化!E$4)</f>
        <v>0</v>
      </c>
      <c r="BN52" s="76">
        <f>IF(节奏预期!S52=0,0,节奏预期!S52*装备强化!F$8+装备强化!F$4)</f>
        <v>137.08333333333334</v>
      </c>
      <c r="BO52" s="80">
        <f>IF(节奏预期!T52=0,0,节奏预期!T52*装备强化!G$8+装备强化!G$4)</f>
        <v>137.08333333333334</v>
      </c>
      <c r="BP52" s="76">
        <f>IF(节奏预期!U52=0,0,节奏预期!U52*装备强化!H$8+装备强化!H$4)</f>
        <v>0</v>
      </c>
      <c r="BQ52" s="76">
        <f>IF(节奏预期!V52=0,0,节奏预期!V52*装备强化!I$8+装备强化!I$4)</f>
        <v>0</v>
      </c>
      <c r="BR52" s="11">
        <f>IFERROR(SUMPRODUCT(BL52:BQ52,节奏预期!$E52:$J52)/SUM(节奏预期!$E52:$J52),0)</f>
        <v>137.08333333333334</v>
      </c>
      <c r="BS52" s="10">
        <f>IF(节奏预期!Q52=0,0,节奏预期!Q52*装备强化!D$9+装备强化!D$5)</f>
        <v>0</v>
      </c>
      <c r="BT52" s="76">
        <f>IF(节奏预期!R52=0,0,节奏预期!R52*装备强化!E$9+装备强化!E$5)</f>
        <v>0</v>
      </c>
      <c r="BU52" s="76">
        <f>IF(节奏预期!S52=0,0,节奏预期!S52*装备强化!F$9+装备强化!F$5)</f>
        <v>137.08333333333334</v>
      </c>
      <c r="BV52" s="80">
        <f>IF(节奏预期!T52=0,0,节奏预期!T52*装备强化!G$9+装备强化!G$5)</f>
        <v>137.08333333333334</v>
      </c>
      <c r="BW52" s="76">
        <f>IF(节奏预期!U52=0,0,节奏预期!U52*装备强化!H$9+装备强化!H$5)</f>
        <v>0</v>
      </c>
      <c r="BX52" s="76">
        <f>IF(节奏预期!V52=0,0,节奏预期!V52*装备强化!I$9+装备强化!I$5)</f>
        <v>0</v>
      </c>
      <c r="BY52" s="11">
        <f>IFERROR(SUMPRODUCT(BS52:BX52,节奏预期!$E52:$J52)/SUM(节奏预期!$E52:$J52),0)</f>
        <v>137.08333333333334</v>
      </c>
      <c r="BZ52" s="76"/>
      <c r="CA52" s="76"/>
      <c r="CB52" s="76"/>
      <c r="CC52" s="76"/>
      <c r="CD52" s="76"/>
      <c r="CE52" s="52"/>
      <c r="CH52" s="22">
        <v>4</v>
      </c>
      <c r="CI52" s="76">
        <v>20</v>
      </c>
      <c r="CJ52" s="42"/>
      <c r="CK52" s="42">
        <f>IF(CI52&lt;前期规划!$C$2,0,求节点($AW$46:$AW$81,$BR$46:$BR$81,CI52))</f>
        <v>0</v>
      </c>
      <c r="CL52" s="42">
        <f>IF(CI52&lt;前期规划!$C$2,0,求节点($AW$46:$AW$81,$BY$46:$BY$81,CI52))</f>
        <v>0</v>
      </c>
      <c r="CM52" s="42"/>
      <c r="CN52" s="60">
        <f>(CK52-CK51)*INDEX([3]小r将兵属性验证!AQ$7:AQ$166,$CI52,1)+CN51</f>
        <v>0</v>
      </c>
      <c r="CO52" s="60">
        <f>(CL52-CL51)*INDEX([3]小r将兵属性验证!AR$7:AR$166,$CI52,1)+CO51</f>
        <v>0</v>
      </c>
      <c r="CP52" s="42">
        <f t="shared" ref="CP52:CP59" si="27">SUM(CM52:CO52)</f>
        <v>0</v>
      </c>
      <c r="CT52" s="76">
        <v>20</v>
      </c>
      <c r="CU52" s="42">
        <f>IF(CT52&lt;前期规划!$C$2,0,求节点($AW$46:$AW$81,$BK$46:$BK$81,CT52))</f>
        <v>0</v>
      </c>
      <c r="CV52" s="55">
        <f t="shared" ref="CV52:CV66" si="28">CU52*$D$19</f>
        <v>0</v>
      </c>
      <c r="CW52" s="42">
        <f>IF(CT52&lt;前期规划!$C$2,0,求节点($AW$46:$AW$81,$BD$46:$BD$81,CT52))</f>
        <v>0</v>
      </c>
      <c r="CX52" s="76">
        <f>(CW52-CW51)*INDEX('[1]功能-付费相关'!$AR$6:$AR$165,$CT52,1)+CX51</f>
        <v>0</v>
      </c>
      <c r="CZ52" s="76">
        <v>20</v>
      </c>
      <c r="DA52" s="76">
        <f t="shared" ref="DA52:DA66" si="29">CV52</f>
        <v>0</v>
      </c>
      <c r="DB52" s="76">
        <f t="shared" ref="DB52:DB66" si="30">CX52</f>
        <v>0</v>
      </c>
      <c r="DC52" s="55">
        <f t="shared" ref="DC52:DC66" si="31">SUM(DA52:DB52)</f>
        <v>0</v>
      </c>
    </row>
    <row r="53" spans="13:107" ht="11.25" customHeight="1" x14ac:dyDescent="0.15">
      <c r="M53" s="76">
        <v>49</v>
      </c>
      <c r="N53" s="164">
        <f t="shared" si="21"/>
        <v>3</v>
      </c>
      <c r="O53" s="76">
        <f t="shared" si="6"/>
        <v>6</v>
      </c>
      <c r="P53" s="76">
        <f t="shared" si="7"/>
        <v>24</v>
      </c>
      <c r="Q53" s="76">
        <f t="shared" si="7"/>
        <v>60</v>
      </c>
      <c r="R53" s="80">
        <f t="shared" si="7"/>
        <v>60</v>
      </c>
      <c r="S53" s="76">
        <f t="shared" si="7"/>
        <v>120</v>
      </c>
      <c r="T53" s="76">
        <f t="shared" si="7"/>
        <v>120</v>
      </c>
      <c r="V53" s="76">
        <v>49</v>
      </c>
      <c r="W53" s="76">
        <f>SUM(O$5:O53)</f>
        <v>174</v>
      </c>
      <c r="X53" s="76">
        <f>SUM(P$5:P53)</f>
        <v>696</v>
      </c>
      <c r="Y53" s="76">
        <f>SUM(Q$5:Q53)</f>
        <v>1740</v>
      </c>
      <c r="Z53" s="80">
        <f>SUM(R$5:R53)</f>
        <v>1740</v>
      </c>
      <c r="AA53" s="76">
        <f>SUM(S$5:S53)</f>
        <v>3480</v>
      </c>
      <c r="AB53" s="76">
        <f>SUM(T$5:T53)</f>
        <v>3480</v>
      </c>
      <c r="AD53" s="76">
        <v>49</v>
      </c>
      <c r="AE53" s="76">
        <f t="shared" si="1"/>
        <v>60000</v>
      </c>
      <c r="AF53" s="76">
        <f t="shared" si="2"/>
        <v>240000</v>
      </c>
      <c r="AG53" s="76">
        <f t="shared" si="3"/>
        <v>600000</v>
      </c>
      <c r="AH53" s="80">
        <f t="shared" si="3"/>
        <v>600000</v>
      </c>
      <c r="AI53" s="76">
        <f t="shared" si="4"/>
        <v>1200000</v>
      </c>
      <c r="AJ53" s="76">
        <f t="shared" si="5"/>
        <v>1200000</v>
      </c>
      <c r="AL53" s="76">
        <v>49</v>
      </c>
      <c r="AM53" s="76">
        <f>SUM(AE$5:AE53)</f>
        <v>1740000</v>
      </c>
      <c r="AN53" s="76">
        <f>SUM(AF$5:AF53)</f>
        <v>6960000</v>
      </c>
      <c r="AO53" s="76">
        <f>SUM(AG$5:AG53)</f>
        <v>17400000</v>
      </c>
      <c r="AP53" s="80">
        <f>SUM(AH$5:AH53)</f>
        <v>17400000</v>
      </c>
      <c r="AQ53" s="76">
        <f>SUM(AI$5:AI53)</f>
        <v>34800000</v>
      </c>
      <c r="AR53" s="76">
        <f>SUM(AJ$5:AJ53)</f>
        <v>34800000</v>
      </c>
      <c r="AU53" s="22">
        <v>11</v>
      </c>
      <c r="AV53" s="77">
        <f>节奏预期!B53</f>
        <v>240</v>
      </c>
      <c r="AW53" s="102">
        <f>节奏预期!D53</f>
        <v>81.216820623674849</v>
      </c>
      <c r="AX53" s="76">
        <f>IFERROR(INDEX(AM$5:AM$304,MATCH(节奏预期!Q53,$AL$5:$AL$304,1))*节奏预期!E53,0)</f>
        <v>0</v>
      </c>
      <c r="AY53" s="76">
        <f>IFERROR(INDEX(AN$5:AN$304,MATCH(节奏预期!R53,$AL$5:$AL$304,1))*节奏预期!F53,0)</f>
        <v>0</v>
      </c>
      <c r="AZ53" s="76">
        <f>IFERROR(INDEX(AO$5:AO$304,MATCH(节奏预期!S53,$AL$5:$AL$304,1))*节奏预期!G53,0)</f>
        <v>0</v>
      </c>
      <c r="BA53" s="80">
        <f>IFERROR(INDEX(AP$5:AP$304,MATCH(节奏预期!T53,$AL$5:$AL$304,1))*节奏预期!H53,0)</f>
        <v>372000000</v>
      </c>
      <c r="BB53" s="76">
        <f>IFERROR(INDEX(AQ$5:AQ$304,MATCH(节奏预期!U53,$AL$5:$AL$304,1))*节奏预期!I53,0)</f>
        <v>0</v>
      </c>
      <c r="BC53" s="76">
        <f>IFERROR(INDEX(AR$5:AR$304,MATCH(节奏预期!V53,$AL$5:$AL$304,1))*节奏预期!J53,0)</f>
        <v>0</v>
      </c>
      <c r="BD53" s="77">
        <f t="shared" si="24"/>
        <v>372000000</v>
      </c>
      <c r="BE53" s="76">
        <f>IFERROR(INDEX(W$5:W$304,MATCH(节奏预期!Q53,$V$5:$V$304,1))*节奏预期!E53,0)</f>
        <v>0</v>
      </c>
      <c r="BF53" s="76">
        <f>IFERROR(INDEX(X$5:X$304,MATCH(节奏预期!R53,$V$5:$V$304,1))*节奏预期!F53,0)</f>
        <v>0</v>
      </c>
      <c r="BG53" s="76">
        <f>IFERROR(INDEX(Y$5:Y$304,MATCH(节奏预期!S53,$V$5:$V$304,1))*节奏预期!G53,0)</f>
        <v>0</v>
      </c>
      <c r="BH53" s="80">
        <f>IFERROR(INDEX(Z$5:Z$304,MATCH(节奏预期!T53,$V$5:$V$304,1))*节奏预期!H53,0)</f>
        <v>37200</v>
      </c>
      <c r="BI53" s="76">
        <f>IFERROR(INDEX(AA$5:AA$304,MATCH(节奏预期!U53,$V$5:$V$304,1))*节奏预期!I53,0)</f>
        <v>0</v>
      </c>
      <c r="BJ53" s="76">
        <f>IFERROR(INDEX(AB$5:AB$304,MATCH(节奏预期!V53,$V$5:$V$304,1))*节奏预期!J53,0)</f>
        <v>0</v>
      </c>
      <c r="BK53" s="77">
        <f t="shared" si="25"/>
        <v>37200</v>
      </c>
      <c r="BL53" s="76">
        <f>IF(节奏预期!Q53=0,0,节奏预期!Q53*装备强化!D$8+装备强化!D$4)</f>
        <v>0</v>
      </c>
      <c r="BM53" s="76">
        <f>IF(节奏预期!R53=0,0,节奏预期!R53*装备强化!E$8+装备强化!E$4)</f>
        <v>0</v>
      </c>
      <c r="BN53" s="76">
        <f>IF(节奏预期!S53=0,0,节奏预期!S53*装备强化!F$8+装备强化!F$4)</f>
        <v>0</v>
      </c>
      <c r="BO53" s="80">
        <f>IF(节奏预期!T53=0,0,节奏预期!T53*装备强化!G$8+装备强化!G$4)</f>
        <v>143.33333333333334</v>
      </c>
      <c r="BP53" s="76">
        <f>IF(节奏预期!U53=0,0,节奏预期!U53*装备强化!H$8+装备强化!H$4)</f>
        <v>0</v>
      </c>
      <c r="BQ53" s="76">
        <f>IF(节奏预期!V53=0,0,节奏预期!V53*装备强化!I$8+装备强化!I$4)</f>
        <v>0</v>
      </c>
      <c r="BR53" s="11">
        <f>IFERROR(SUMPRODUCT(BL53:BQ53,节奏预期!$E53:$J53)/SUM(节奏预期!$E53:$J53),0)</f>
        <v>143.33333333333334</v>
      </c>
      <c r="BS53" s="10">
        <f>IF(节奏预期!Q53=0,0,节奏预期!Q53*装备强化!D$9+装备强化!D$5)</f>
        <v>0</v>
      </c>
      <c r="BT53" s="76">
        <f>IF(节奏预期!R53=0,0,节奏预期!R53*装备强化!E$9+装备强化!E$5)</f>
        <v>0</v>
      </c>
      <c r="BU53" s="76">
        <f>IF(节奏预期!S53=0,0,节奏预期!S53*装备强化!F$9+装备强化!F$5)</f>
        <v>0</v>
      </c>
      <c r="BV53" s="80">
        <f>IF(节奏预期!T53=0,0,节奏预期!T53*装备强化!G$9+装备强化!G$5)</f>
        <v>143.33333333333334</v>
      </c>
      <c r="BW53" s="76">
        <f>IF(节奏预期!U53=0,0,节奏预期!U53*装备强化!H$9+装备强化!H$5)</f>
        <v>0</v>
      </c>
      <c r="BX53" s="76">
        <f>IF(节奏预期!V53=0,0,节奏预期!V53*装备强化!I$9+装备强化!I$5)</f>
        <v>0</v>
      </c>
      <c r="BY53" s="11">
        <f>IFERROR(SUMPRODUCT(BS53:BX53,节奏预期!$E53:$J53)/SUM(节奏预期!$E53:$J53),0)</f>
        <v>143.33333333333334</v>
      </c>
      <c r="BZ53" s="76"/>
      <c r="CA53" s="76"/>
      <c r="CB53" s="76"/>
      <c r="CC53" s="76"/>
      <c r="CD53" s="76"/>
      <c r="CE53" s="52"/>
      <c r="CH53" s="22">
        <v>5</v>
      </c>
      <c r="CI53" s="76">
        <v>30</v>
      </c>
      <c r="CJ53" s="42"/>
      <c r="CK53" s="42">
        <f>IF(CI53&lt;前期规划!$C$2,0,求节点($AW$46:$AW$81,$BR$46:$BR$81,CI53))</f>
        <v>0</v>
      </c>
      <c r="CL53" s="42">
        <f>IF(CI53&lt;前期规划!$C$2,0,求节点($AW$46:$AW$81,$BY$46:$BY$81,CI53))</f>
        <v>0</v>
      </c>
      <c r="CM53" s="42"/>
      <c r="CN53" s="60">
        <f>(CK53-CK52)*INDEX([3]小r将兵属性验证!AQ$7:AQ$166,$CI53,1)+CN52</f>
        <v>0</v>
      </c>
      <c r="CO53" s="60">
        <f>(CL53-CL52)*INDEX([3]小r将兵属性验证!AR$7:AR$166,$CI53,1)+CO52</f>
        <v>0</v>
      </c>
      <c r="CP53" s="42">
        <f t="shared" si="27"/>
        <v>0</v>
      </c>
      <c r="CT53" s="76">
        <v>30</v>
      </c>
      <c r="CU53" s="42">
        <f>IF(CT53&lt;前期规划!$C$2,0,求节点($AW$46:$AW$81,$BK$46:$BK$81,CT53))</f>
        <v>0</v>
      </c>
      <c r="CV53" s="55">
        <f t="shared" si="28"/>
        <v>0</v>
      </c>
      <c r="CW53" s="42">
        <f>IF(CT53&lt;前期规划!$C$2,0,求节点($AW$46:$AW$81,$BD$46:$BD$81,CT53))</f>
        <v>0</v>
      </c>
      <c r="CX53" s="76">
        <f>(CW53-CW52)*INDEX('[1]功能-付费相关'!$AR$6:$AR$165,$CT53,1)+CX52</f>
        <v>0</v>
      </c>
      <c r="CZ53" s="76">
        <v>30</v>
      </c>
      <c r="DA53" s="76">
        <f t="shared" si="29"/>
        <v>0</v>
      </c>
      <c r="DB53" s="76">
        <f t="shared" si="30"/>
        <v>0</v>
      </c>
      <c r="DC53" s="55">
        <f t="shared" si="31"/>
        <v>0</v>
      </c>
    </row>
    <row r="54" spans="13:107" ht="11.25" customHeight="1" x14ac:dyDescent="0.15">
      <c r="M54" s="76">
        <v>50</v>
      </c>
      <c r="N54" s="164">
        <f t="shared" si="21"/>
        <v>3</v>
      </c>
      <c r="O54" s="76">
        <f t="shared" si="6"/>
        <v>6</v>
      </c>
      <c r="P54" s="76">
        <f t="shared" si="7"/>
        <v>24</v>
      </c>
      <c r="Q54" s="76">
        <f t="shared" si="7"/>
        <v>60</v>
      </c>
      <c r="R54" s="80">
        <f t="shared" si="7"/>
        <v>60</v>
      </c>
      <c r="S54" s="76">
        <f t="shared" si="7"/>
        <v>120</v>
      </c>
      <c r="T54" s="76">
        <f t="shared" si="7"/>
        <v>120</v>
      </c>
      <c r="V54" s="76">
        <v>50</v>
      </c>
      <c r="W54" s="76">
        <f>SUM(O$5:O54)</f>
        <v>180</v>
      </c>
      <c r="X54" s="76">
        <f>SUM(P$5:P54)</f>
        <v>720</v>
      </c>
      <c r="Y54" s="76">
        <f>SUM(Q$5:Q54)</f>
        <v>1800</v>
      </c>
      <c r="Z54" s="80">
        <f>SUM(R$5:R54)</f>
        <v>1800</v>
      </c>
      <c r="AA54" s="76">
        <f>SUM(S$5:S54)</f>
        <v>3600</v>
      </c>
      <c r="AB54" s="76">
        <f>SUM(T$5:T54)</f>
        <v>3600</v>
      </c>
      <c r="AD54" s="76">
        <v>50</v>
      </c>
      <c r="AE54" s="76">
        <f t="shared" si="1"/>
        <v>60000</v>
      </c>
      <c r="AF54" s="76">
        <f t="shared" si="2"/>
        <v>240000</v>
      </c>
      <c r="AG54" s="76">
        <f t="shared" si="3"/>
        <v>600000</v>
      </c>
      <c r="AH54" s="80">
        <f t="shared" si="3"/>
        <v>600000</v>
      </c>
      <c r="AI54" s="76">
        <f t="shared" si="4"/>
        <v>1200000</v>
      </c>
      <c r="AJ54" s="76">
        <f t="shared" si="5"/>
        <v>1200000</v>
      </c>
      <c r="AL54" s="76">
        <v>50</v>
      </c>
      <c r="AM54" s="76">
        <f>SUM(AE$5:AE54)</f>
        <v>1800000</v>
      </c>
      <c r="AN54" s="76">
        <f>SUM(AF$5:AF54)</f>
        <v>7200000</v>
      </c>
      <c r="AO54" s="76">
        <f>SUM(AG$5:AG54)</f>
        <v>18000000</v>
      </c>
      <c r="AP54" s="80">
        <f>SUM(AH$5:AH54)</f>
        <v>18000000</v>
      </c>
      <c r="AQ54" s="76">
        <f>SUM(AI$5:AI54)</f>
        <v>36000000</v>
      </c>
      <c r="AR54" s="76">
        <f>SUM(AJ$5:AJ54)</f>
        <v>36000000</v>
      </c>
      <c r="AU54" s="22">
        <v>12</v>
      </c>
      <c r="AV54" s="77">
        <f>节奏预期!B54</f>
        <v>270</v>
      </c>
      <c r="AW54" s="102">
        <f>节奏预期!D54</f>
        <v>82.916268958926821</v>
      </c>
      <c r="AX54" s="76">
        <f>IFERROR(INDEX(AM$5:AM$304,MATCH(节奏预期!Q54,$AL$5:$AL$304,1))*节奏预期!E54,0)</f>
        <v>0</v>
      </c>
      <c r="AY54" s="76">
        <f>IFERROR(INDEX(AN$5:AN$304,MATCH(节奏预期!R54,$AL$5:$AL$304,1))*节奏预期!F54,0)</f>
        <v>0</v>
      </c>
      <c r="AZ54" s="76">
        <f>IFERROR(INDEX(AO$5:AO$304,MATCH(节奏预期!S54,$AL$5:$AL$304,1))*节奏预期!G54,0)</f>
        <v>0</v>
      </c>
      <c r="BA54" s="80">
        <f>IFERROR(INDEX(AP$5:AP$304,MATCH(节奏预期!T54,$AL$5:$AL$304,1))*节奏预期!H54,0)</f>
        <v>382500000</v>
      </c>
      <c r="BB54" s="76">
        <f>IFERROR(INDEX(AQ$5:AQ$304,MATCH(节奏预期!U54,$AL$5:$AL$304,1))*节奏预期!I54,0)</f>
        <v>51000000</v>
      </c>
      <c r="BC54" s="76">
        <f>IFERROR(INDEX(AR$5:AR$304,MATCH(节奏预期!V54,$AL$5:$AL$304,1))*节奏预期!J54,0)</f>
        <v>0</v>
      </c>
      <c r="BD54" s="77">
        <f t="shared" si="24"/>
        <v>433500000</v>
      </c>
      <c r="BE54" s="76">
        <f>IFERROR(INDEX(W$5:W$304,MATCH(节奏预期!Q54,$V$5:$V$304,1))*节奏预期!E54,0)</f>
        <v>0</v>
      </c>
      <c r="BF54" s="76">
        <f>IFERROR(INDEX(X$5:X$304,MATCH(节奏预期!R54,$V$5:$V$304,1))*节奏预期!F54,0)</f>
        <v>0</v>
      </c>
      <c r="BG54" s="76">
        <f>IFERROR(INDEX(Y$5:Y$304,MATCH(节奏预期!S54,$V$5:$V$304,1))*节奏预期!G54,0)</f>
        <v>0</v>
      </c>
      <c r="BH54" s="80">
        <f>IFERROR(INDEX(Z$5:Z$304,MATCH(节奏预期!T54,$V$5:$V$304,1))*节奏预期!H54,0)</f>
        <v>38250</v>
      </c>
      <c r="BI54" s="76">
        <f>IFERROR(INDEX(AA$5:AA$304,MATCH(节奏预期!U54,$V$5:$V$304,1))*节奏预期!I54,0)</f>
        <v>5100</v>
      </c>
      <c r="BJ54" s="76">
        <f>IFERROR(INDEX(AB$5:AB$304,MATCH(节奏预期!V54,$V$5:$V$304,1))*节奏预期!J54,0)</f>
        <v>0</v>
      </c>
      <c r="BK54" s="77">
        <f t="shared" si="25"/>
        <v>43350</v>
      </c>
      <c r="BL54" s="76">
        <f>IF(节奏预期!Q54=0,0,节奏预期!Q54*装备强化!D$8+装备强化!D$4)</f>
        <v>0</v>
      </c>
      <c r="BM54" s="76">
        <f>IF(节奏预期!R54=0,0,节奏预期!R54*装备强化!E$8+装备强化!E$4)</f>
        <v>0</v>
      </c>
      <c r="BN54" s="76">
        <f>IF(节奏预期!S54=0,0,节奏预期!S54*装备强化!F$8+装备强化!F$4)</f>
        <v>0</v>
      </c>
      <c r="BO54" s="80">
        <f>IF(节奏预期!T54=0,0,节奏预期!T54*装备强化!G$8+装备强化!G$4)</f>
        <v>149.58333333333334</v>
      </c>
      <c r="BP54" s="76">
        <f>IF(节奏预期!U54=0,0,节奏预期!U54*装备强化!H$8+装备强化!H$4)</f>
        <v>224.375</v>
      </c>
      <c r="BQ54" s="76">
        <f>IF(节奏预期!V54=0,0,节奏预期!V54*装备强化!I$8+装备强化!I$4)</f>
        <v>0</v>
      </c>
      <c r="BR54" s="11">
        <f>IFERROR(SUMPRODUCT(BL54:BQ54,节奏预期!$E54:$J54)/SUM(节奏预期!$E54:$J54),0)</f>
        <v>154.2578125</v>
      </c>
      <c r="BS54" s="10">
        <f>IF(节奏预期!Q54=0,0,节奏预期!Q54*装备强化!D$9+装备强化!D$5)</f>
        <v>0</v>
      </c>
      <c r="BT54" s="76">
        <f>IF(节奏预期!R54=0,0,节奏预期!R54*装备强化!E$9+装备强化!E$5)</f>
        <v>0</v>
      </c>
      <c r="BU54" s="76">
        <f>IF(节奏预期!S54=0,0,节奏预期!S54*装备强化!F$9+装备强化!F$5)</f>
        <v>0</v>
      </c>
      <c r="BV54" s="80">
        <f>IF(节奏预期!T54=0,0,节奏预期!T54*装备强化!G$9+装备强化!G$5)</f>
        <v>149.58333333333334</v>
      </c>
      <c r="BW54" s="76">
        <f>IF(节奏预期!U54=0,0,节奏预期!U54*装备强化!H$9+装备强化!H$5)</f>
        <v>224.375</v>
      </c>
      <c r="BX54" s="76">
        <f>IF(节奏预期!V54=0,0,节奏预期!V54*装备强化!I$9+装备强化!I$5)</f>
        <v>0</v>
      </c>
      <c r="BY54" s="11">
        <f>IFERROR(SUMPRODUCT(BS54:BX54,节奏预期!$E54:$J54)/SUM(节奏预期!$E54:$J54),0)</f>
        <v>154.2578125</v>
      </c>
      <c r="BZ54" s="76"/>
      <c r="CA54" s="76"/>
      <c r="CB54" s="76"/>
      <c r="CC54" s="76"/>
      <c r="CD54" s="76"/>
      <c r="CE54" s="52"/>
      <c r="CH54" s="22">
        <v>6</v>
      </c>
      <c r="CI54" s="76">
        <v>40</v>
      </c>
      <c r="CJ54" s="42"/>
      <c r="CK54" s="42">
        <f>IF(CI54&lt;前期规划!$C$2,0,求节点($AW$46:$AW$81,$BR$46:$BR$81,CI54))</f>
        <v>0</v>
      </c>
      <c r="CL54" s="42">
        <f>IF(CI54&lt;前期规划!$C$2,0,求节点($AW$46:$AW$81,$BY$46:$BY$81,CI54))</f>
        <v>0</v>
      </c>
      <c r="CM54" s="42"/>
      <c r="CN54" s="60">
        <f>(CK54-CK53)*INDEX([3]小r将兵属性验证!AQ$7:AQ$166,$CI54,1)+CN53</f>
        <v>0</v>
      </c>
      <c r="CO54" s="60">
        <f>(CL54-CL53)*INDEX([3]小r将兵属性验证!AR$7:AR$166,$CI54,1)+CO53</f>
        <v>0</v>
      </c>
      <c r="CP54" s="42">
        <f t="shared" si="27"/>
        <v>0</v>
      </c>
      <c r="CT54" s="76">
        <v>40</v>
      </c>
      <c r="CU54" s="42">
        <f>IF(CT54&lt;前期规划!$C$2,0,求节点($AW$46:$AW$81,$BK$46:$BK$81,CT54))</f>
        <v>0</v>
      </c>
      <c r="CV54" s="55">
        <f t="shared" si="28"/>
        <v>0</v>
      </c>
      <c r="CW54" s="42">
        <f>IF(CT54&lt;前期规划!$C$2,0,求节点($AW$46:$AW$81,$BD$46:$BD$81,CT54))</f>
        <v>0</v>
      </c>
      <c r="CX54" s="76">
        <f>(CW54-CW53)*INDEX('[1]功能-付费相关'!$AR$6:$AR$165,$CT54,1)+CX53</f>
        <v>0</v>
      </c>
      <c r="CZ54" s="76">
        <v>40</v>
      </c>
      <c r="DA54" s="76">
        <f t="shared" si="29"/>
        <v>0</v>
      </c>
      <c r="DB54" s="76">
        <f t="shared" si="30"/>
        <v>0</v>
      </c>
      <c r="DC54" s="55">
        <f t="shared" si="31"/>
        <v>0</v>
      </c>
    </row>
    <row r="55" spans="13:107" ht="11.25" customHeight="1" x14ac:dyDescent="0.15">
      <c r="M55" s="76">
        <v>51</v>
      </c>
      <c r="N55" s="164">
        <f t="shared" si="21"/>
        <v>3</v>
      </c>
      <c r="O55" s="76">
        <f t="shared" si="6"/>
        <v>6</v>
      </c>
      <c r="P55" s="76">
        <f t="shared" si="7"/>
        <v>24</v>
      </c>
      <c r="Q55" s="76">
        <f t="shared" si="7"/>
        <v>60</v>
      </c>
      <c r="R55" s="80">
        <f t="shared" si="7"/>
        <v>60</v>
      </c>
      <c r="S55" s="76">
        <f t="shared" si="7"/>
        <v>120</v>
      </c>
      <c r="T55" s="76">
        <f t="shared" si="7"/>
        <v>120</v>
      </c>
      <c r="V55" s="76">
        <v>51</v>
      </c>
      <c r="W55" s="76">
        <f>SUM(O$5:O55)</f>
        <v>186</v>
      </c>
      <c r="X55" s="76">
        <f>SUM(P$5:P55)</f>
        <v>744</v>
      </c>
      <c r="Y55" s="76">
        <f>SUM(Q$5:Q55)</f>
        <v>1860</v>
      </c>
      <c r="Z55" s="80">
        <f>SUM(R$5:R55)</f>
        <v>1860</v>
      </c>
      <c r="AA55" s="76">
        <f>SUM(S$5:S55)</f>
        <v>3720</v>
      </c>
      <c r="AB55" s="76">
        <f>SUM(T$5:T55)</f>
        <v>3720</v>
      </c>
      <c r="AD55" s="76">
        <v>51</v>
      </c>
      <c r="AE55" s="76">
        <f t="shared" si="1"/>
        <v>60000</v>
      </c>
      <c r="AF55" s="76">
        <f t="shared" si="2"/>
        <v>240000</v>
      </c>
      <c r="AG55" s="76">
        <f t="shared" si="3"/>
        <v>600000</v>
      </c>
      <c r="AH55" s="80">
        <f t="shared" si="3"/>
        <v>600000</v>
      </c>
      <c r="AI55" s="76">
        <f t="shared" si="4"/>
        <v>1200000</v>
      </c>
      <c r="AJ55" s="76">
        <f t="shared" si="5"/>
        <v>1200000</v>
      </c>
      <c r="AL55" s="76">
        <v>51</v>
      </c>
      <c r="AM55" s="76">
        <f>SUM(AE$5:AE55)</f>
        <v>1860000</v>
      </c>
      <c r="AN55" s="76">
        <f>SUM(AF$5:AF55)</f>
        <v>7440000</v>
      </c>
      <c r="AO55" s="76">
        <f>SUM(AG$5:AG55)</f>
        <v>18600000</v>
      </c>
      <c r="AP55" s="80">
        <f>SUM(AH$5:AH55)</f>
        <v>18600000</v>
      </c>
      <c r="AQ55" s="76">
        <f>SUM(AI$5:AI55)</f>
        <v>37200000</v>
      </c>
      <c r="AR55" s="76">
        <f>SUM(AJ$5:AJ55)</f>
        <v>37200000</v>
      </c>
      <c r="AU55" s="22">
        <v>13</v>
      </c>
      <c r="AV55" s="77">
        <f>节奏预期!B55</f>
        <v>300</v>
      </c>
      <c r="AW55" s="102">
        <f>节奏预期!D55</f>
        <v>84.427173250438543</v>
      </c>
      <c r="AX55" s="76">
        <f>IFERROR(INDEX(AM$5:AM$304,MATCH(节奏预期!Q55,$AL$5:$AL$304,1))*节奏预期!E55,0)</f>
        <v>0</v>
      </c>
      <c r="AY55" s="76">
        <f>IFERROR(INDEX(AN$5:AN$304,MATCH(节奏预期!R55,$AL$5:$AL$304,1))*节奏预期!F55,0)</f>
        <v>0</v>
      </c>
      <c r="AZ55" s="76">
        <f>IFERROR(INDEX(AO$5:AO$304,MATCH(节奏预期!S55,$AL$5:$AL$304,1))*节奏预期!G55,0)</f>
        <v>0</v>
      </c>
      <c r="BA55" s="80">
        <f>IFERROR(INDEX(AP$5:AP$304,MATCH(节奏预期!T55,$AL$5:$AL$304,1))*节奏预期!H55,0)</f>
        <v>388500000</v>
      </c>
      <c r="BB55" s="76">
        <f>IFERROR(INDEX(AQ$5:AQ$304,MATCH(节奏预期!U55,$AL$5:$AL$304,1))*节奏预期!I55,0)</f>
        <v>111000000</v>
      </c>
      <c r="BC55" s="76">
        <f>IFERROR(INDEX(AR$5:AR$304,MATCH(节奏预期!V55,$AL$5:$AL$304,1))*节奏预期!J55,0)</f>
        <v>0</v>
      </c>
      <c r="BD55" s="77">
        <f t="shared" si="24"/>
        <v>499500000</v>
      </c>
      <c r="BE55" s="76">
        <f>IFERROR(INDEX(W$5:W$304,MATCH(节奏预期!Q55,$V$5:$V$304,1))*节奏预期!E55,0)</f>
        <v>0</v>
      </c>
      <c r="BF55" s="76">
        <f>IFERROR(INDEX(X$5:X$304,MATCH(节奏预期!R55,$V$5:$V$304,1))*节奏预期!F55,0)</f>
        <v>0</v>
      </c>
      <c r="BG55" s="76">
        <f>IFERROR(INDEX(Y$5:Y$304,MATCH(节奏预期!S55,$V$5:$V$304,1))*节奏预期!G55,0)</f>
        <v>0</v>
      </c>
      <c r="BH55" s="80">
        <f>IFERROR(INDEX(Z$5:Z$304,MATCH(节奏预期!T55,$V$5:$V$304,1))*节奏预期!H55,0)</f>
        <v>38850</v>
      </c>
      <c r="BI55" s="76">
        <f>IFERROR(INDEX(AA$5:AA$304,MATCH(节奏预期!U55,$V$5:$V$304,1))*节奏预期!I55,0)</f>
        <v>11100</v>
      </c>
      <c r="BJ55" s="76">
        <f>IFERROR(INDEX(AB$5:AB$304,MATCH(节奏预期!V55,$V$5:$V$304,1))*节奏预期!J55,0)</f>
        <v>0</v>
      </c>
      <c r="BK55" s="77">
        <f t="shared" si="25"/>
        <v>49950</v>
      </c>
      <c r="BL55" s="76">
        <f>IF(节奏预期!Q55=0,0,节奏预期!Q55*装备强化!D$8+装备强化!D$4)</f>
        <v>0</v>
      </c>
      <c r="BM55" s="76">
        <f>IF(节奏预期!R55=0,0,节奏预期!R55*装备强化!E$8+装备强化!E$4)</f>
        <v>0</v>
      </c>
      <c r="BN55" s="76">
        <f>IF(节奏预期!S55=0,0,节奏预期!S55*装备强化!F$8+装备强化!F$4)</f>
        <v>0</v>
      </c>
      <c r="BO55" s="80">
        <f>IF(节奏预期!T55=0,0,节奏预期!T55*装备强化!G$8+装备强化!G$4)</f>
        <v>155.83333333333334</v>
      </c>
      <c r="BP55" s="76">
        <f>IF(节奏预期!U55=0,0,节奏预期!U55*装备强化!H$8+装备强化!H$4)</f>
        <v>233.75</v>
      </c>
      <c r="BQ55" s="76">
        <f>IF(节奏预期!V55=0,0,节奏预期!V55*装备强化!I$8+装备强化!I$4)</f>
        <v>0</v>
      </c>
      <c r="BR55" s="11">
        <f>IFERROR(SUMPRODUCT(BL55:BQ55,节奏预期!$E55:$J55)/SUM(节奏预期!$E55:$J55),0)</f>
        <v>165.57291666666669</v>
      </c>
      <c r="BS55" s="10">
        <f>IF(节奏预期!Q55=0,0,节奏预期!Q55*装备强化!D$9+装备强化!D$5)</f>
        <v>0</v>
      </c>
      <c r="BT55" s="76">
        <f>IF(节奏预期!R55=0,0,节奏预期!R55*装备强化!E$9+装备强化!E$5)</f>
        <v>0</v>
      </c>
      <c r="BU55" s="76">
        <f>IF(节奏预期!S55=0,0,节奏预期!S55*装备强化!F$9+装备强化!F$5)</f>
        <v>0</v>
      </c>
      <c r="BV55" s="80">
        <f>IF(节奏预期!T55=0,0,节奏预期!T55*装备强化!G$9+装备强化!G$5)</f>
        <v>155.83333333333334</v>
      </c>
      <c r="BW55" s="76">
        <f>IF(节奏预期!U55=0,0,节奏预期!U55*装备强化!H$9+装备强化!H$5)</f>
        <v>233.75</v>
      </c>
      <c r="BX55" s="76">
        <f>IF(节奏预期!V55=0,0,节奏预期!V55*装备强化!I$9+装备强化!I$5)</f>
        <v>0</v>
      </c>
      <c r="BY55" s="11">
        <f>IFERROR(SUMPRODUCT(BS55:BX55,节奏预期!$E55:$J55)/SUM(节奏预期!$E55:$J55),0)</f>
        <v>165.57291666666669</v>
      </c>
      <c r="BZ55" s="76"/>
      <c r="CA55" s="76"/>
      <c r="CB55" s="76"/>
      <c r="CC55" s="76"/>
      <c r="CD55" s="76"/>
      <c r="CE55" s="52"/>
      <c r="CH55" s="22">
        <v>7</v>
      </c>
      <c r="CI55" s="76">
        <v>50</v>
      </c>
      <c r="CJ55" s="42"/>
      <c r="CK55" s="42">
        <f>IF(CI55&lt;前期规划!$C$2,0,求节点($AW$46:$AW$81,$BR$46:$BR$81,CI55))</f>
        <v>0</v>
      </c>
      <c r="CL55" s="42">
        <f>IF(CI55&lt;前期规划!$C$2,0,求节点($AW$46:$AW$81,$BY$46:$BY$81,CI55))</f>
        <v>0</v>
      </c>
      <c r="CM55" s="42"/>
      <c r="CN55" s="60">
        <f>(CK55-CK54)*INDEX([3]小r将兵属性验证!AQ$7:AQ$166,$CI55,1)+CN54</f>
        <v>0</v>
      </c>
      <c r="CO55" s="60">
        <f>(CL55-CL54)*INDEX([3]小r将兵属性验证!AR$7:AR$166,$CI55,1)+CO54</f>
        <v>0</v>
      </c>
      <c r="CP55" s="42">
        <f t="shared" si="27"/>
        <v>0</v>
      </c>
      <c r="CT55" s="76">
        <v>50</v>
      </c>
      <c r="CU55" s="42">
        <f>IF(CT55&lt;前期规划!$C$2,0,求节点($AW$46:$AW$81,$BK$46:$BK$81,CT55))</f>
        <v>0</v>
      </c>
      <c r="CV55" s="55">
        <f t="shared" si="28"/>
        <v>0</v>
      </c>
      <c r="CW55" s="42">
        <f>IF(CT55&lt;前期规划!$C$2,0,求节点($AW$46:$AW$81,$BD$46:$BD$81,CT55))</f>
        <v>0</v>
      </c>
      <c r="CX55" s="76">
        <f>(CW55-CW54)*INDEX('[1]功能-付费相关'!$AR$6:$AR$165,$CT55,1)+CX54</f>
        <v>0</v>
      </c>
      <c r="CZ55" s="76">
        <v>50</v>
      </c>
      <c r="DA55" s="76">
        <f t="shared" si="29"/>
        <v>0</v>
      </c>
      <c r="DB55" s="76">
        <f t="shared" si="30"/>
        <v>0</v>
      </c>
      <c r="DC55" s="55">
        <f t="shared" si="31"/>
        <v>0</v>
      </c>
    </row>
    <row r="56" spans="13:107" ht="11.25" customHeight="1" x14ac:dyDescent="0.15">
      <c r="M56" s="76">
        <v>52</v>
      </c>
      <c r="N56" s="164">
        <f t="shared" si="21"/>
        <v>3</v>
      </c>
      <c r="O56" s="76">
        <f t="shared" si="6"/>
        <v>6</v>
      </c>
      <c r="P56" s="76">
        <f t="shared" si="7"/>
        <v>24</v>
      </c>
      <c r="Q56" s="76">
        <f t="shared" si="7"/>
        <v>60</v>
      </c>
      <c r="R56" s="80">
        <f t="shared" si="7"/>
        <v>60</v>
      </c>
      <c r="S56" s="76">
        <f t="shared" si="7"/>
        <v>120</v>
      </c>
      <c r="T56" s="76">
        <f t="shared" si="7"/>
        <v>120</v>
      </c>
      <c r="V56" s="76">
        <v>52</v>
      </c>
      <c r="W56" s="76">
        <f>SUM(O$5:O56)</f>
        <v>192</v>
      </c>
      <c r="X56" s="76">
        <f>SUM(P$5:P56)</f>
        <v>768</v>
      </c>
      <c r="Y56" s="76">
        <f>SUM(Q$5:Q56)</f>
        <v>1920</v>
      </c>
      <c r="Z56" s="80">
        <f>SUM(R$5:R56)</f>
        <v>1920</v>
      </c>
      <c r="AA56" s="76">
        <f>SUM(S$5:S56)</f>
        <v>3840</v>
      </c>
      <c r="AB56" s="76">
        <f>SUM(T$5:T56)</f>
        <v>3840</v>
      </c>
      <c r="AD56" s="76">
        <v>52</v>
      </c>
      <c r="AE56" s="76">
        <f t="shared" si="1"/>
        <v>60000</v>
      </c>
      <c r="AF56" s="76">
        <f t="shared" si="2"/>
        <v>240000</v>
      </c>
      <c r="AG56" s="76">
        <f t="shared" si="3"/>
        <v>600000</v>
      </c>
      <c r="AH56" s="80">
        <f t="shared" si="3"/>
        <v>600000</v>
      </c>
      <c r="AI56" s="76">
        <f t="shared" si="4"/>
        <v>1200000</v>
      </c>
      <c r="AJ56" s="76">
        <f t="shared" si="5"/>
        <v>1200000</v>
      </c>
      <c r="AL56" s="76">
        <v>52</v>
      </c>
      <c r="AM56" s="76">
        <f>SUM(AE$5:AE56)</f>
        <v>1920000</v>
      </c>
      <c r="AN56" s="76">
        <f>SUM(AF$5:AF56)</f>
        <v>7680000</v>
      </c>
      <c r="AO56" s="76">
        <f>SUM(AG$5:AG56)</f>
        <v>19200000</v>
      </c>
      <c r="AP56" s="80">
        <f>SUM(AH$5:AH56)</f>
        <v>19200000</v>
      </c>
      <c r="AQ56" s="76">
        <f>SUM(AI$5:AI56)</f>
        <v>38400000</v>
      </c>
      <c r="AR56" s="76">
        <f>SUM(AJ$5:AJ56)</f>
        <v>38400000</v>
      </c>
      <c r="AU56" s="22">
        <v>14</v>
      </c>
      <c r="AV56" s="77">
        <f>节奏预期!B56</f>
        <v>330</v>
      </c>
      <c r="AW56" s="102">
        <f>节奏预期!D56</f>
        <v>85.820415145982849</v>
      </c>
      <c r="AX56" s="76">
        <f>IFERROR(INDEX(AM$5:AM$304,MATCH(节奏预期!Q56,$AL$5:$AL$304,1))*节奏预期!E56,0)</f>
        <v>0</v>
      </c>
      <c r="AY56" s="76">
        <f>IFERROR(INDEX(AN$5:AN$304,MATCH(节奏预期!R56,$AL$5:$AL$304,1))*节奏预期!F56,0)</f>
        <v>0</v>
      </c>
      <c r="AZ56" s="76">
        <f>IFERROR(INDEX(AO$5:AO$304,MATCH(节奏预期!S56,$AL$5:$AL$304,1))*节奏预期!G56,0)</f>
        <v>0</v>
      </c>
      <c r="BA56" s="80">
        <f>IFERROR(INDEX(AP$5:AP$304,MATCH(节奏预期!T56,$AL$5:$AL$304,1))*节奏预期!H56,0)</f>
        <v>390000000</v>
      </c>
      <c r="BB56" s="76">
        <f>IFERROR(INDEX(AQ$5:AQ$304,MATCH(节奏预期!U56,$AL$5:$AL$304,1))*节奏预期!I56,0)</f>
        <v>180000000</v>
      </c>
      <c r="BC56" s="76">
        <f>IFERROR(INDEX(AR$5:AR$304,MATCH(节奏预期!V56,$AL$5:$AL$304,1))*节奏预期!J56,0)</f>
        <v>0</v>
      </c>
      <c r="BD56" s="77">
        <f t="shared" si="24"/>
        <v>570000000</v>
      </c>
      <c r="BE56" s="76">
        <f>IFERROR(INDEX(W$5:W$304,MATCH(节奏预期!Q56,$V$5:$V$304,1))*节奏预期!E56,0)</f>
        <v>0</v>
      </c>
      <c r="BF56" s="76">
        <f>IFERROR(INDEX(X$5:X$304,MATCH(节奏预期!R56,$V$5:$V$304,1))*节奏预期!F56,0)</f>
        <v>0</v>
      </c>
      <c r="BG56" s="76">
        <f>IFERROR(INDEX(Y$5:Y$304,MATCH(节奏预期!S56,$V$5:$V$304,1))*节奏预期!G56,0)</f>
        <v>0</v>
      </c>
      <c r="BH56" s="80">
        <f>IFERROR(INDEX(Z$5:Z$304,MATCH(节奏预期!T56,$V$5:$V$304,1))*节奏预期!H56,0)</f>
        <v>39000</v>
      </c>
      <c r="BI56" s="76">
        <f>IFERROR(INDEX(AA$5:AA$304,MATCH(节奏预期!U56,$V$5:$V$304,1))*节奏预期!I56,0)</f>
        <v>18000</v>
      </c>
      <c r="BJ56" s="76">
        <f>IFERROR(INDEX(AB$5:AB$304,MATCH(节奏预期!V56,$V$5:$V$304,1))*节奏预期!J56,0)</f>
        <v>0</v>
      </c>
      <c r="BK56" s="77">
        <f t="shared" si="25"/>
        <v>57000</v>
      </c>
      <c r="BL56" s="76">
        <f>IF(节奏预期!Q56=0,0,节奏预期!Q56*装备强化!D$8+装备强化!D$4)</f>
        <v>0</v>
      </c>
      <c r="BM56" s="76">
        <f>IF(节奏预期!R56=0,0,节奏预期!R56*装备强化!E$8+装备强化!E$4)</f>
        <v>0</v>
      </c>
      <c r="BN56" s="76">
        <f>IF(节奏预期!S56=0,0,节奏预期!S56*装备强化!F$8+装备强化!F$4)</f>
        <v>0</v>
      </c>
      <c r="BO56" s="80">
        <f>IF(节奏预期!T56=0,0,节奏预期!T56*装备强化!G$8+装备强化!G$4)</f>
        <v>161.25</v>
      </c>
      <c r="BP56" s="76">
        <f>IF(节奏预期!U56=0,0,节奏预期!U56*装备强化!H$8+装备强化!H$4)</f>
        <v>241.875</v>
      </c>
      <c r="BQ56" s="76">
        <f>IF(节奏预期!V56=0,0,节奏预期!V56*装备强化!I$8+装备强化!I$4)</f>
        <v>0</v>
      </c>
      <c r="BR56" s="11">
        <f>IFERROR(SUMPRODUCT(BL56:BQ56,节奏预期!$E56:$J56)/SUM(节奏预期!$E56:$J56),0)</f>
        <v>176.3671875</v>
      </c>
      <c r="BS56" s="10">
        <f>IF(节奏预期!Q56=0,0,节奏预期!Q56*装备强化!D$9+装备强化!D$5)</f>
        <v>0</v>
      </c>
      <c r="BT56" s="76">
        <f>IF(节奏预期!R56=0,0,节奏预期!R56*装备强化!E$9+装备强化!E$5)</f>
        <v>0</v>
      </c>
      <c r="BU56" s="76">
        <f>IF(节奏预期!S56=0,0,节奏预期!S56*装备强化!F$9+装备强化!F$5)</f>
        <v>0</v>
      </c>
      <c r="BV56" s="80">
        <f>IF(节奏预期!T56=0,0,节奏预期!T56*装备强化!G$9+装备强化!G$5)</f>
        <v>161.25</v>
      </c>
      <c r="BW56" s="76">
        <f>IF(节奏预期!U56=0,0,节奏预期!U56*装备强化!H$9+装备强化!H$5)</f>
        <v>241.875</v>
      </c>
      <c r="BX56" s="76">
        <f>IF(节奏预期!V56=0,0,节奏预期!V56*装备强化!I$9+装备强化!I$5)</f>
        <v>0</v>
      </c>
      <c r="BY56" s="11">
        <f>IFERROR(SUMPRODUCT(BS56:BX56,节奏预期!$E56:$J56)/SUM(节奏预期!$E56:$J56),0)</f>
        <v>176.3671875</v>
      </c>
      <c r="BZ56" s="76"/>
      <c r="CA56" s="76"/>
      <c r="CB56" s="76"/>
      <c r="CC56" s="76"/>
      <c r="CD56" s="76"/>
      <c r="CE56" s="52"/>
      <c r="CH56" s="22">
        <v>8</v>
      </c>
      <c r="CI56" s="76">
        <v>60</v>
      </c>
      <c r="CJ56" s="42"/>
      <c r="CK56" s="42">
        <f>IF(CI56&lt;前期规划!$C$2,0,求节点($AW$46:$AW$81,$BR$46:$BR$81,CI56))</f>
        <v>20.896656896674738</v>
      </c>
      <c r="CL56" s="42">
        <f>IF(CI56&lt;前期规划!$C$2,0,求节点($AW$46:$AW$81,$BY$46:$BY$81,CI56))</f>
        <v>20.896656896674738</v>
      </c>
      <c r="CM56" s="42"/>
      <c r="CN56" s="60">
        <f>(CK56-CK55)*INDEX([3]小r将兵属性验证!AQ$7:AQ$166,$CI56,1)+CN55</f>
        <v>89436739.215262532</v>
      </c>
      <c r="CO56" s="60">
        <f>(CL56-CL55)*INDEX([3]小r将兵属性验证!AR$7:AR$166,$CI56,1)+CO55</f>
        <v>89436739.215262532</v>
      </c>
      <c r="CP56" s="42">
        <f t="shared" si="27"/>
        <v>178873478.43052506</v>
      </c>
      <c r="CT56" s="76">
        <v>60</v>
      </c>
      <c r="CU56" s="42">
        <f>IF(CT56&lt;前期规划!$C$2,0,求节点($AW$46:$AW$81,$BK$46:$BK$81,CT56))</f>
        <v>665.81072319060206</v>
      </c>
      <c r="CV56" s="55">
        <f t="shared" si="28"/>
        <v>6658.1072319060204</v>
      </c>
      <c r="CW56" s="42">
        <f>IF(CT56&lt;前期规划!$C$2,0,求节点($AW$46:$AW$81,$BD$46:$BD$81,CT56))</f>
        <v>6658107.231906021</v>
      </c>
      <c r="CX56" s="76">
        <f>(CW56-CW55)*INDEX('[1]功能-付费相关'!$AR$6:$AR$165,$CT56,1)+CX55</f>
        <v>8322.6340398825268</v>
      </c>
      <c r="CZ56" s="76">
        <v>60</v>
      </c>
      <c r="DA56" s="76">
        <f t="shared" si="29"/>
        <v>6658.1072319060204</v>
      </c>
      <c r="DB56" s="76">
        <f t="shared" si="30"/>
        <v>8322.6340398825268</v>
      </c>
      <c r="DC56" s="55">
        <f t="shared" si="31"/>
        <v>14980.741271788547</v>
      </c>
    </row>
    <row r="57" spans="13:107" ht="11.25" customHeight="1" x14ac:dyDescent="0.15">
      <c r="M57" s="76">
        <v>53</v>
      </c>
      <c r="N57" s="164">
        <f t="shared" si="21"/>
        <v>3</v>
      </c>
      <c r="O57" s="76">
        <f t="shared" si="6"/>
        <v>6</v>
      </c>
      <c r="P57" s="76">
        <f t="shared" si="7"/>
        <v>24</v>
      </c>
      <c r="Q57" s="76">
        <f t="shared" si="7"/>
        <v>60</v>
      </c>
      <c r="R57" s="80">
        <f t="shared" si="7"/>
        <v>60</v>
      </c>
      <c r="S57" s="76">
        <f t="shared" si="7"/>
        <v>120</v>
      </c>
      <c r="T57" s="76">
        <f t="shared" si="7"/>
        <v>120</v>
      </c>
      <c r="V57" s="76">
        <v>53</v>
      </c>
      <c r="W57" s="76">
        <f>SUM(O$5:O57)</f>
        <v>198</v>
      </c>
      <c r="X57" s="76">
        <f>SUM(P$5:P57)</f>
        <v>792</v>
      </c>
      <c r="Y57" s="76">
        <f>SUM(Q$5:Q57)</f>
        <v>1980</v>
      </c>
      <c r="Z57" s="80">
        <f>SUM(R$5:R57)</f>
        <v>1980</v>
      </c>
      <c r="AA57" s="76">
        <f>SUM(S$5:S57)</f>
        <v>3960</v>
      </c>
      <c r="AB57" s="76">
        <f>SUM(T$5:T57)</f>
        <v>3960</v>
      </c>
      <c r="AD57" s="76">
        <v>53</v>
      </c>
      <c r="AE57" s="76">
        <f t="shared" si="1"/>
        <v>60000</v>
      </c>
      <c r="AF57" s="76">
        <f t="shared" si="2"/>
        <v>240000</v>
      </c>
      <c r="AG57" s="76">
        <f t="shared" si="3"/>
        <v>600000</v>
      </c>
      <c r="AH57" s="80">
        <f t="shared" si="3"/>
        <v>600000</v>
      </c>
      <c r="AI57" s="76">
        <f t="shared" si="4"/>
        <v>1200000</v>
      </c>
      <c r="AJ57" s="76">
        <f t="shared" si="5"/>
        <v>1200000</v>
      </c>
      <c r="AL57" s="76">
        <v>53</v>
      </c>
      <c r="AM57" s="76">
        <f>SUM(AE$5:AE57)</f>
        <v>1980000</v>
      </c>
      <c r="AN57" s="76">
        <f>SUM(AF$5:AF57)</f>
        <v>7920000</v>
      </c>
      <c r="AO57" s="76">
        <f>SUM(AG$5:AG57)</f>
        <v>19800000</v>
      </c>
      <c r="AP57" s="80">
        <f>SUM(AH$5:AH57)</f>
        <v>19800000</v>
      </c>
      <c r="AQ57" s="76">
        <f>SUM(AI$5:AI57)</f>
        <v>39600000</v>
      </c>
      <c r="AR57" s="76">
        <f>SUM(AJ$5:AJ57)</f>
        <v>39600000</v>
      </c>
      <c r="AU57" s="22">
        <v>15</v>
      </c>
      <c r="AV57" s="77">
        <f>节奏预期!B57</f>
        <v>360</v>
      </c>
      <c r="AW57" s="102">
        <f>节奏预期!D57</f>
        <v>87.064762367263285</v>
      </c>
      <c r="AX57" s="76">
        <f>IFERROR(INDEX(AM$5:AM$304,MATCH(节奏预期!Q57,$AL$5:$AL$304,1))*节奏预期!E57,0)</f>
        <v>0</v>
      </c>
      <c r="AY57" s="76">
        <f>IFERROR(INDEX(AN$5:AN$304,MATCH(节奏预期!R57,$AL$5:$AL$304,1))*节奏预期!F57,0)</f>
        <v>0</v>
      </c>
      <c r="AZ57" s="76">
        <f>IFERROR(INDEX(AO$5:AO$304,MATCH(节奏预期!S57,$AL$5:$AL$304,1))*节奏预期!G57,0)</f>
        <v>0</v>
      </c>
      <c r="BA57" s="80">
        <f>IFERROR(INDEX(AP$5:AP$304,MATCH(节奏预期!T57,$AL$5:$AL$304,1))*节奏预期!H57,0)</f>
        <v>384000000</v>
      </c>
      <c r="BB57" s="76">
        <f>IFERROR(INDEX(AQ$5:AQ$304,MATCH(节奏预期!U57,$AL$5:$AL$304,1))*节奏预期!I57,0)</f>
        <v>256000000</v>
      </c>
      <c r="BC57" s="76">
        <f>IFERROR(INDEX(AR$5:AR$304,MATCH(节奏预期!V57,$AL$5:$AL$304,1))*节奏预期!J57,0)</f>
        <v>0</v>
      </c>
      <c r="BD57" s="77">
        <f t="shared" si="24"/>
        <v>640000000</v>
      </c>
      <c r="BE57" s="76">
        <f>IFERROR(INDEX(W$5:W$304,MATCH(节奏预期!Q57,$V$5:$V$304,1))*节奏预期!E57,0)</f>
        <v>0</v>
      </c>
      <c r="BF57" s="76">
        <f>IFERROR(INDEX(X$5:X$304,MATCH(节奏预期!R57,$V$5:$V$304,1))*节奏预期!F57,0)</f>
        <v>0</v>
      </c>
      <c r="BG57" s="76">
        <f>IFERROR(INDEX(Y$5:Y$304,MATCH(节奏预期!S57,$V$5:$V$304,1))*节奏预期!G57,0)</f>
        <v>0</v>
      </c>
      <c r="BH57" s="80">
        <f>IFERROR(INDEX(Z$5:Z$304,MATCH(节奏预期!T57,$V$5:$V$304,1))*节奏预期!H57,0)</f>
        <v>38400</v>
      </c>
      <c r="BI57" s="76">
        <f>IFERROR(INDEX(AA$5:AA$304,MATCH(节奏预期!U57,$V$5:$V$304,1))*节奏预期!I57,0)</f>
        <v>25600</v>
      </c>
      <c r="BJ57" s="76">
        <f>IFERROR(INDEX(AB$5:AB$304,MATCH(节奏预期!V57,$V$5:$V$304,1))*节奏预期!J57,0)</f>
        <v>0</v>
      </c>
      <c r="BK57" s="77">
        <f t="shared" si="25"/>
        <v>64000</v>
      </c>
      <c r="BL57" s="76">
        <f>IF(节奏预期!Q57=0,0,节奏预期!Q57*装备强化!D$8+装备强化!D$4)</f>
        <v>0</v>
      </c>
      <c r="BM57" s="76">
        <f>IF(节奏预期!R57=0,0,节奏预期!R57*装备强化!E$8+装备强化!E$4)</f>
        <v>0</v>
      </c>
      <c r="BN57" s="76">
        <f>IF(节奏预期!S57=0,0,节奏预期!S57*装备强化!F$8+装备强化!F$4)</f>
        <v>0</v>
      </c>
      <c r="BO57" s="80">
        <f>IF(节奏预期!T57=0,0,节奏预期!T57*装备强化!G$8+装备强化!G$4)</f>
        <v>165</v>
      </c>
      <c r="BP57" s="76">
        <f>IF(节奏预期!U57=0,0,节奏预期!U57*装备强化!H$8+装备强化!H$4)</f>
        <v>247.5</v>
      </c>
      <c r="BQ57" s="76">
        <f>IF(节奏预期!V57=0,0,节奏预期!V57*装备强化!I$8+装备强化!I$4)</f>
        <v>0</v>
      </c>
      <c r="BR57" s="11">
        <f>IFERROR(SUMPRODUCT(BL57:BQ57,节奏预期!$E57:$J57)/SUM(节奏预期!$E57:$J57),0)</f>
        <v>185.625</v>
      </c>
      <c r="BS57" s="10">
        <f>IF(节奏预期!Q57=0,0,节奏预期!Q57*装备强化!D$9+装备强化!D$5)</f>
        <v>0</v>
      </c>
      <c r="BT57" s="76">
        <f>IF(节奏预期!R57=0,0,节奏预期!R57*装备强化!E$9+装备强化!E$5)</f>
        <v>0</v>
      </c>
      <c r="BU57" s="76">
        <f>IF(节奏预期!S57=0,0,节奏预期!S57*装备强化!F$9+装备强化!F$5)</f>
        <v>0</v>
      </c>
      <c r="BV57" s="80">
        <f>IF(节奏预期!T57=0,0,节奏预期!T57*装备强化!G$9+装备强化!G$5)</f>
        <v>165</v>
      </c>
      <c r="BW57" s="76">
        <f>IF(节奏预期!U57=0,0,节奏预期!U57*装备强化!H$9+装备强化!H$5)</f>
        <v>247.5</v>
      </c>
      <c r="BX57" s="76">
        <f>IF(节奏预期!V57=0,0,节奏预期!V57*装备强化!I$9+装备强化!I$5)</f>
        <v>0</v>
      </c>
      <c r="BY57" s="11">
        <f>IFERROR(SUMPRODUCT(BS57:BX57,节奏预期!$E57:$J57)/SUM(节奏预期!$E57:$J57),0)</f>
        <v>185.625</v>
      </c>
      <c r="BZ57" s="76"/>
      <c r="CA57" s="76"/>
      <c r="CB57" s="76"/>
      <c r="CC57" s="76"/>
      <c r="CD57" s="76"/>
      <c r="CE57" s="52"/>
      <c r="CH57" s="22">
        <v>9</v>
      </c>
      <c r="CI57" s="76">
        <v>70</v>
      </c>
      <c r="CJ57" s="42"/>
      <c r="CK57" s="42">
        <f>IF(CI57&lt;前期规划!$C$2,0,求节点($AW$46:$AW$81,$BR$46:$BR$81,CI57))</f>
        <v>65.718975326176192</v>
      </c>
      <c r="CL57" s="42">
        <f>IF(CI57&lt;前期规划!$C$2,0,求节点($AW$46:$AW$81,$BY$46:$BY$81,CI57))</f>
        <v>65.718975326176192</v>
      </c>
      <c r="CM57" s="42"/>
      <c r="CN57" s="60">
        <f>(CK57-CK56)*INDEX([3]小r将兵属性验证!AQ$7:AQ$166,$CI57,1)+CN56</f>
        <v>803073175.28927815</v>
      </c>
      <c r="CO57" s="60">
        <f>(CL57-CL56)*INDEX([3]小r将兵属性验证!AR$7:AR$166,$CI57,1)+CO56</f>
        <v>803073175.28927815</v>
      </c>
      <c r="CP57" s="42">
        <f t="shared" si="27"/>
        <v>1606146350.5785563</v>
      </c>
      <c r="CT57" s="76">
        <v>70</v>
      </c>
      <c r="CU57" s="42">
        <f>IF(CT57&lt;前期规划!$C$2,0,求节点($AW$46:$AW$81,$BK$46:$BK$81,CT57))</f>
        <v>9970.4051311750518</v>
      </c>
      <c r="CV57" s="55">
        <f t="shared" si="28"/>
        <v>99704.051311750518</v>
      </c>
      <c r="CW57" s="42">
        <f>IF(CT57&lt;前期规划!$C$2,0,求节点($AW$46:$AW$81,$BD$46:$BD$81,CT57))</f>
        <v>99704051.311750531</v>
      </c>
      <c r="CX57" s="76">
        <f>(CW57-CW56)*INDEX('[1]功能-付费相关'!$AR$6:$AR$165,$CT57,1)+CX56</f>
        <v>114056.66140334218</v>
      </c>
      <c r="CZ57" s="76">
        <v>70</v>
      </c>
      <c r="DA57" s="76">
        <f t="shared" si="29"/>
        <v>99704.051311750518</v>
      </c>
      <c r="DB57" s="76">
        <f t="shared" si="30"/>
        <v>114056.66140334218</v>
      </c>
      <c r="DC57" s="55">
        <f t="shared" si="31"/>
        <v>213760.7127150927</v>
      </c>
    </row>
    <row r="58" spans="13:107" ht="11.25" customHeight="1" x14ac:dyDescent="0.15">
      <c r="M58" s="76">
        <v>54</v>
      </c>
      <c r="N58" s="164">
        <f t="shared" si="21"/>
        <v>3</v>
      </c>
      <c r="O58" s="76">
        <f t="shared" si="6"/>
        <v>6</v>
      </c>
      <c r="P58" s="76">
        <f t="shared" si="7"/>
        <v>24</v>
      </c>
      <c r="Q58" s="76">
        <f t="shared" si="7"/>
        <v>60</v>
      </c>
      <c r="R58" s="80">
        <f t="shared" si="7"/>
        <v>60</v>
      </c>
      <c r="S58" s="76">
        <f t="shared" si="7"/>
        <v>120</v>
      </c>
      <c r="T58" s="76">
        <f t="shared" si="7"/>
        <v>120</v>
      </c>
      <c r="V58" s="76">
        <v>54</v>
      </c>
      <c r="W58" s="76">
        <f>SUM(O$5:O58)</f>
        <v>204</v>
      </c>
      <c r="X58" s="76">
        <f>SUM(P$5:P58)</f>
        <v>816</v>
      </c>
      <c r="Y58" s="76">
        <f>SUM(Q$5:Q58)</f>
        <v>2040</v>
      </c>
      <c r="Z58" s="80">
        <f>SUM(R$5:R58)</f>
        <v>2040</v>
      </c>
      <c r="AA58" s="76">
        <f>SUM(S$5:S58)</f>
        <v>4080</v>
      </c>
      <c r="AB58" s="76">
        <f>SUM(T$5:T58)</f>
        <v>4080</v>
      </c>
      <c r="AD58" s="76">
        <v>54</v>
      </c>
      <c r="AE58" s="76">
        <f t="shared" si="1"/>
        <v>60000</v>
      </c>
      <c r="AF58" s="76">
        <f t="shared" si="2"/>
        <v>240000</v>
      </c>
      <c r="AG58" s="76">
        <f t="shared" si="3"/>
        <v>600000</v>
      </c>
      <c r="AH58" s="80">
        <f t="shared" si="3"/>
        <v>600000</v>
      </c>
      <c r="AI58" s="76">
        <f t="shared" si="4"/>
        <v>1200000</v>
      </c>
      <c r="AJ58" s="76">
        <f t="shared" si="5"/>
        <v>1200000</v>
      </c>
      <c r="AL58" s="76">
        <v>54</v>
      </c>
      <c r="AM58" s="76">
        <f>SUM(AE$5:AE58)</f>
        <v>2040000</v>
      </c>
      <c r="AN58" s="76">
        <f>SUM(AF$5:AF58)</f>
        <v>8160000</v>
      </c>
      <c r="AO58" s="76">
        <f>SUM(AG$5:AG58)</f>
        <v>20400000</v>
      </c>
      <c r="AP58" s="80">
        <f>SUM(AH$5:AH58)</f>
        <v>20400000</v>
      </c>
      <c r="AQ58" s="76">
        <f>SUM(AI$5:AI58)</f>
        <v>40800000</v>
      </c>
      <c r="AR58" s="76">
        <f>SUM(AJ$5:AJ58)</f>
        <v>40800000</v>
      </c>
      <c r="AU58" s="22">
        <v>16</v>
      </c>
      <c r="AV58" s="77">
        <f>节奏预期!B58</f>
        <v>390</v>
      </c>
      <c r="AW58" s="102">
        <f>节奏预期!D58</f>
        <v>88.193498203421839</v>
      </c>
      <c r="AX58" s="76">
        <f>IFERROR(INDEX(AM$5:AM$304,MATCH(节奏预期!Q58,$AL$5:$AL$304,1))*节奏预期!E58,0)</f>
        <v>0</v>
      </c>
      <c r="AY58" s="76">
        <f>IFERROR(INDEX(AN$5:AN$304,MATCH(节奏预期!R58,$AL$5:$AL$304,1))*节奏预期!F58,0)</f>
        <v>0</v>
      </c>
      <c r="AZ58" s="76">
        <f>IFERROR(INDEX(AO$5:AO$304,MATCH(节奏预期!S58,$AL$5:$AL$304,1))*节奏预期!G58,0)</f>
        <v>0</v>
      </c>
      <c r="BA58" s="80">
        <f>IFERROR(INDEX(AP$5:AP$304,MATCH(节奏预期!T58,$AL$5:$AL$304,1))*节奏预期!H58,0)</f>
        <v>374000000</v>
      </c>
      <c r="BB58" s="76">
        <f>IFERROR(INDEX(AQ$5:AQ$304,MATCH(节奏预期!U58,$AL$5:$AL$304,1))*节奏预期!I58,0)</f>
        <v>340000000</v>
      </c>
      <c r="BC58" s="76">
        <f>IFERROR(INDEX(AR$5:AR$304,MATCH(节奏预期!V58,$AL$5:$AL$304,1))*节奏预期!J58,0)</f>
        <v>0</v>
      </c>
      <c r="BD58" s="77">
        <f t="shared" si="24"/>
        <v>714000000</v>
      </c>
      <c r="BE58" s="76">
        <f>IFERROR(INDEX(W$5:W$304,MATCH(节奏预期!Q58,$V$5:$V$304,1))*节奏预期!E58,0)</f>
        <v>0</v>
      </c>
      <c r="BF58" s="76">
        <f>IFERROR(INDEX(X$5:X$304,MATCH(节奏预期!R58,$V$5:$V$304,1))*节奏预期!F58,0)</f>
        <v>0</v>
      </c>
      <c r="BG58" s="76">
        <f>IFERROR(INDEX(Y$5:Y$304,MATCH(节奏预期!S58,$V$5:$V$304,1))*节奏预期!G58,0)</f>
        <v>0</v>
      </c>
      <c r="BH58" s="80">
        <f>IFERROR(INDEX(Z$5:Z$304,MATCH(节奏预期!T58,$V$5:$V$304,1))*节奏预期!H58,0)</f>
        <v>37400</v>
      </c>
      <c r="BI58" s="76">
        <f>IFERROR(INDEX(AA$5:AA$304,MATCH(节奏预期!U58,$V$5:$V$304,1))*节奏预期!I58,0)</f>
        <v>34000</v>
      </c>
      <c r="BJ58" s="76">
        <f>IFERROR(INDEX(AB$5:AB$304,MATCH(节奏预期!V58,$V$5:$V$304,1))*节奏预期!J58,0)</f>
        <v>0</v>
      </c>
      <c r="BK58" s="77">
        <f t="shared" si="25"/>
        <v>71400</v>
      </c>
      <c r="BL58" s="76">
        <f>IF(节奏预期!Q58=0,0,节奏预期!Q58*装备强化!D$8+装备强化!D$4)</f>
        <v>0</v>
      </c>
      <c r="BM58" s="76">
        <f>IF(节奏预期!R58=0,0,节奏预期!R58*装备强化!E$8+装备强化!E$4)</f>
        <v>0</v>
      </c>
      <c r="BN58" s="76">
        <f>IF(节奏预期!S58=0,0,节奏预期!S58*装备强化!F$8+装备强化!F$4)</f>
        <v>0</v>
      </c>
      <c r="BO58" s="80">
        <f>IF(节奏预期!T58=0,0,节奏预期!T58*装备强化!G$8+装备强化!G$4)</f>
        <v>168.75</v>
      </c>
      <c r="BP58" s="76">
        <f>IF(节奏预期!U58=0,0,节奏预期!U58*装备强化!H$8+装备强化!H$4)</f>
        <v>253.125</v>
      </c>
      <c r="BQ58" s="76">
        <f>IF(节奏预期!V58=0,0,节奏预期!V58*装备强化!I$8+装备强化!I$4)</f>
        <v>0</v>
      </c>
      <c r="BR58" s="11">
        <f>IFERROR(SUMPRODUCT(BL58:BQ58,节奏预期!$E58:$J58)/SUM(节奏预期!$E58:$J58),0)</f>
        <v>195.1171875</v>
      </c>
      <c r="BS58" s="10">
        <f>IF(节奏预期!Q58=0,0,节奏预期!Q58*装备强化!D$9+装备强化!D$5)</f>
        <v>0</v>
      </c>
      <c r="BT58" s="76">
        <f>IF(节奏预期!R58=0,0,节奏预期!R58*装备强化!E$9+装备强化!E$5)</f>
        <v>0</v>
      </c>
      <c r="BU58" s="76">
        <f>IF(节奏预期!S58=0,0,节奏预期!S58*装备强化!F$9+装备强化!F$5)</f>
        <v>0</v>
      </c>
      <c r="BV58" s="80">
        <f>IF(节奏预期!T58=0,0,节奏预期!T58*装备强化!G$9+装备强化!G$5)</f>
        <v>168.75</v>
      </c>
      <c r="BW58" s="76">
        <f>IF(节奏预期!U58=0,0,节奏预期!U58*装备强化!H$9+装备强化!H$5)</f>
        <v>253.125</v>
      </c>
      <c r="BX58" s="76">
        <f>IF(节奏预期!V58=0,0,节奏预期!V58*装备强化!I$9+装备强化!I$5)</f>
        <v>0</v>
      </c>
      <c r="BY58" s="11">
        <f>IFERROR(SUMPRODUCT(BS58:BX58,节奏预期!$E58:$J58)/SUM(节奏预期!$E58:$J58),0)</f>
        <v>195.1171875</v>
      </c>
      <c r="BZ58" s="76"/>
      <c r="CA58" s="76"/>
      <c r="CB58" s="76"/>
      <c r="CC58" s="76"/>
      <c r="CD58" s="76"/>
      <c r="CE58" s="52"/>
      <c r="CH58" s="22">
        <v>10</v>
      </c>
      <c r="CI58" s="76">
        <v>80</v>
      </c>
      <c r="CJ58" s="42"/>
      <c r="CK58" s="42">
        <f>IF(CI58&lt;前期规划!$C$2,0,求节点($AW$46:$AW$81,$BR$46:$BR$81,CI58))</f>
        <v>139.44426931604281</v>
      </c>
      <c r="CL58" s="42">
        <f>IF(CI58&lt;前期规划!$C$2,0,求节点($AW$46:$AW$81,$BY$46:$BY$81,CI58))</f>
        <v>139.44426931604281</v>
      </c>
      <c r="CM58" s="42"/>
      <c r="CN58" s="60">
        <f>(CK58-CK57)*INDEX([3]小r将兵属性验证!AQ$7:AQ$166,$CI58,1)+CN57</f>
        <v>3722150483.0950565</v>
      </c>
      <c r="CO58" s="60">
        <f>(CL58-CL57)*INDEX([3]小r将兵属性验证!AR$7:AR$166,$CI58,1)+CO57</f>
        <v>3722150483.0950565</v>
      </c>
      <c r="CP58" s="42">
        <f t="shared" si="27"/>
        <v>7444300966.1901131</v>
      </c>
      <c r="CT58" s="76">
        <v>80</v>
      </c>
      <c r="CU58" s="42">
        <f>IF(CT58&lt;前期规划!$C$2,0,求节点($AW$46:$AW$81,$BK$46:$BK$81,CT58))</f>
        <v>34959.899126040647</v>
      </c>
      <c r="CV58" s="55">
        <f t="shared" si="28"/>
        <v>349598.99126040644</v>
      </c>
      <c r="CW58" s="42">
        <f>IF(CT58&lt;前期规划!$C$2,0,求节点($AW$46:$AW$81,$BD$46:$BD$81,CT58))</f>
        <v>349598991.26040649</v>
      </c>
      <c r="CX58" s="76">
        <f>(CW58-CW57)*INDEX('[1]功能-付费相关'!$AR$6:$AR$165,$CT58,1)+CX57</f>
        <v>374363.89051652548</v>
      </c>
      <c r="CZ58" s="76">
        <v>80</v>
      </c>
      <c r="DA58" s="76">
        <f t="shared" si="29"/>
        <v>349598.99126040644</v>
      </c>
      <c r="DB58" s="76">
        <f t="shared" si="30"/>
        <v>374363.89051652548</v>
      </c>
      <c r="DC58" s="55">
        <f t="shared" si="31"/>
        <v>723962.88177693193</v>
      </c>
    </row>
    <row r="59" spans="13:107" ht="11.25" customHeight="1" x14ac:dyDescent="0.15">
      <c r="M59" s="76">
        <v>55</v>
      </c>
      <c r="N59" s="164">
        <f t="shared" si="21"/>
        <v>3</v>
      </c>
      <c r="O59" s="76">
        <f t="shared" si="6"/>
        <v>6</v>
      </c>
      <c r="P59" s="76">
        <f t="shared" si="7"/>
        <v>24</v>
      </c>
      <c r="Q59" s="76">
        <f t="shared" si="7"/>
        <v>60</v>
      </c>
      <c r="R59" s="80">
        <f t="shared" si="7"/>
        <v>60</v>
      </c>
      <c r="S59" s="76">
        <f t="shared" si="7"/>
        <v>120</v>
      </c>
      <c r="T59" s="76">
        <f t="shared" si="7"/>
        <v>120</v>
      </c>
      <c r="V59" s="76">
        <v>55</v>
      </c>
      <c r="W59" s="76">
        <f>SUM(O$5:O59)</f>
        <v>210</v>
      </c>
      <c r="X59" s="76">
        <f>SUM(P$5:P59)</f>
        <v>840</v>
      </c>
      <c r="Y59" s="76">
        <f>SUM(Q$5:Q59)</f>
        <v>2100</v>
      </c>
      <c r="Z59" s="80">
        <f>SUM(R$5:R59)</f>
        <v>2100</v>
      </c>
      <c r="AA59" s="76">
        <f>SUM(S$5:S59)</f>
        <v>4200</v>
      </c>
      <c r="AB59" s="76">
        <f>SUM(T$5:T59)</f>
        <v>4200</v>
      </c>
      <c r="AD59" s="76">
        <v>55</v>
      </c>
      <c r="AE59" s="76">
        <f t="shared" si="1"/>
        <v>60000</v>
      </c>
      <c r="AF59" s="76">
        <f t="shared" si="2"/>
        <v>240000</v>
      </c>
      <c r="AG59" s="76">
        <f t="shared" si="3"/>
        <v>600000</v>
      </c>
      <c r="AH59" s="80">
        <f t="shared" si="3"/>
        <v>600000</v>
      </c>
      <c r="AI59" s="76">
        <f t="shared" si="4"/>
        <v>1200000</v>
      </c>
      <c r="AJ59" s="76">
        <f t="shared" si="5"/>
        <v>1200000</v>
      </c>
      <c r="AL59" s="76">
        <v>55</v>
      </c>
      <c r="AM59" s="76">
        <f>SUM(AE$5:AE59)</f>
        <v>2100000</v>
      </c>
      <c r="AN59" s="76">
        <f>SUM(AF$5:AF59)</f>
        <v>8400000</v>
      </c>
      <c r="AO59" s="76">
        <f>SUM(AG$5:AG59)</f>
        <v>21000000</v>
      </c>
      <c r="AP59" s="80">
        <f>SUM(AH$5:AH59)</f>
        <v>21000000</v>
      </c>
      <c r="AQ59" s="76">
        <f>SUM(AI$5:AI59)</f>
        <v>42000000</v>
      </c>
      <c r="AR59" s="76">
        <f>SUM(AJ$5:AJ59)</f>
        <v>42000000</v>
      </c>
      <c r="AU59" s="22">
        <v>17</v>
      </c>
      <c r="AV59" s="77">
        <f>节奏预期!B59</f>
        <v>420</v>
      </c>
      <c r="AW59" s="102">
        <f>节奏预期!D59</f>
        <v>89.311817863093353</v>
      </c>
      <c r="AX59" s="76">
        <f>IFERROR(INDEX(AM$5:AM$304,MATCH(节奏预期!Q59,$AL$5:$AL$304,1))*节奏预期!E59,0)</f>
        <v>0</v>
      </c>
      <c r="AY59" s="76">
        <f>IFERROR(INDEX(AN$5:AN$304,MATCH(节奏预期!R59,$AL$5:$AL$304,1))*节奏预期!F59,0)</f>
        <v>0</v>
      </c>
      <c r="AZ59" s="76">
        <f>IFERROR(INDEX(AO$5:AO$304,MATCH(节奏预期!S59,$AL$5:$AL$304,1))*节奏预期!G59,0)</f>
        <v>0</v>
      </c>
      <c r="BA59" s="80">
        <f>IFERROR(INDEX(AP$5:AP$304,MATCH(节奏预期!T59,$AL$5:$AL$304,1))*节奏预期!H59,0)</f>
        <v>360000000</v>
      </c>
      <c r="BB59" s="76">
        <f>IFERROR(INDEX(AQ$5:AQ$304,MATCH(节奏预期!U59,$AL$5:$AL$304,1))*节奏预期!I59,0)</f>
        <v>432000000</v>
      </c>
      <c r="BC59" s="76">
        <f>IFERROR(INDEX(AR$5:AR$304,MATCH(节奏预期!V59,$AL$5:$AL$304,1))*节奏预期!J59,0)</f>
        <v>0</v>
      </c>
      <c r="BD59" s="77">
        <f t="shared" si="24"/>
        <v>792000000</v>
      </c>
      <c r="BE59" s="76">
        <f>IFERROR(INDEX(W$5:W$304,MATCH(节奏预期!Q59,$V$5:$V$304,1))*节奏预期!E59,0)</f>
        <v>0</v>
      </c>
      <c r="BF59" s="76">
        <f>IFERROR(INDEX(X$5:X$304,MATCH(节奏预期!R59,$V$5:$V$304,1))*节奏预期!F59,0)</f>
        <v>0</v>
      </c>
      <c r="BG59" s="76">
        <f>IFERROR(INDEX(Y$5:Y$304,MATCH(节奏预期!S59,$V$5:$V$304,1))*节奏预期!G59,0)</f>
        <v>0</v>
      </c>
      <c r="BH59" s="80">
        <f>IFERROR(INDEX(Z$5:Z$304,MATCH(节奏预期!T59,$V$5:$V$304,1))*节奏预期!H59,0)</f>
        <v>36000</v>
      </c>
      <c r="BI59" s="76">
        <f>IFERROR(INDEX(AA$5:AA$304,MATCH(节奏预期!U59,$V$5:$V$304,1))*节奏预期!I59,0)</f>
        <v>43200</v>
      </c>
      <c r="BJ59" s="76">
        <f>IFERROR(INDEX(AB$5:AB$304,MATCH(节奏预期!V59,$V$5:$V$304,1))*节奏预期!J59,0)</f>
        <v>0</v>
      </c>
      <c r="BK59" s="77">
        <f t="shared" si="25"/>
        <v>79200</v>
      </c>
      <c r="BL59" s="76">
        <f>IF(节奏预期!Q59=0,0,节奏预期!Q59*装备强化!D$8+装备强化!D$4)</f>
        <v>0</v>
      </c>
      <c r="BM59" s="76">
        <f>IF(节奏预期!R59=0,0,节奏预期!R59*装备强化!E$8+装备强化!E$4)</f>
        <v>0</v>
      </c>
      <c r="BN59" s="76">
        <f>IF(节奏预期!S59=0,0,节奏预期!S59*装备强化!F$8+装备强化!F$4)</f>
        <v>0</v>
      </c>
      <c r="BO59" s="80">
        <f>IF(节奏预期!T59=0,0,节奏预期!T59*装备强化!G$8+装备强化!G$4)</f>
        <v>172.5</v>
      </c>
      <c r="BP59" s="76">
        <f>IF(节奏预期!U59=0,0,节奏预期!U59*装备强化!H$8+装备强化!H$4)</f>
        <v>258.75</v>
      </c>
      <c r="BQ59" s="76">
        <f>IF(节奏预期!V59=0,0,节奏预期!V59*装备强化!I$8+装备强化!I$4)</f>
        <v>0</v>
      </c>
      <c r="BR59" s="11">
        <f>IFERROR(SUMPRODUCT(BL59:BQ59,节奏预期!$E59:$J59)/SUM(节奏预期!$E59:$J59),0)</f>
        <v>204.84375</v>
      </c>
      <c r="BS59" s="10">
        <f>IF(节奏预期!Q59=0,0,节奏预期!Q59*装备强化!D$9+装备强化!D$5)</f>
        <v>0</v>
      </c>
      <c r="BT59" s="76">
        <f>IF(节奏预期!R59=0,0,节奏预期!R59*装备强化!E$9+装备强化!E$5)</f>
        <v>0</v>
      </c>
      <c r="BU59" s="76">
        <f>IF(节奏预期!S59=0,0,节奏预期!S59*装备强化!F$9+装备强化!F$5)</f>
        <v>0</v>
      </c>
      <c r="BV59" s="80">
        <f>IF(节奏预期!T59=0,0,节奏预期!T59*装备强化!G$9+装备强化!G$5)</f>
        <v>172.5</v>
      </c>
      <c r="BW59" s="76">
        <f>IF(节奏预期!U59=0,0,节奏预期!U59*装备强化!H$9+装备强化!H$5)</f>
        <v>258.75</v>
      </c>
      <c r="BX59" s="76">
        <f>IF(节奏预期!V59=0,0,节奏预期!V59*装备强化!I$9+装备强化!I$5)</f>
        <v>0</v>
      </c>
      <c r="BY59" s="11">
        <f>IFERROR(SUMPRODUCT(BS59:BX59,节奏预期!$E59:$J59)/SUM(节奏预期!$E59:$J59),0)</f>
        <v>204.84375</v>
      </c>
      <c r="BZ59" s="76"/>
      <c r="CA59" s="76"/>
      <c r="CB59" s="76"/>
      <c r="CC59" s="76"/>
      <c r="CD59" s="76"/>
      <c r="CE59" s="52"/>
      <c r="CH59" s="22">
        <v>11</v>
      </c>
      <c r="CI59" s="76">
        <v>90</v>
      </c>
      <c r="CJ59" s="42"/>
      <c r="CK59" s="42">
        <f>IF(CI59&lt;前期规划!$C$2,0,求节点($AW$46:$AW$81,$BR$46:$BR$81,CI59))</f>
        <v>211.28109569374476</v>
      </c>
      <c r="CL59" s="42">
        <f>IF(CI59&lt;前期规划!$C$2,0,求节点($AW$46:$AW$81,$BY$46:$BY$81,CI59))</f>
        <v>211.28109569374476</v>
      </c>
      <c r="CM59" s="42"/>
      <c r="CN59" s="60">
        <f>(CK59-CK58)*INDEX([3]小r将兵属性验证!AQ$7:AQ$166,$CI59,1)+CN58</f>
        <v>10870739109.898268</v>
      </c>
      <c r="CO59" s="60">
        <f>(CL59-CL58)*INDEX([3]小r将兵属性验证!AR$7:AR$166,$CI59,1)+CO58</f>
        <v>10870739109.898268</v>
      </c>
      <c r="CP59" s="42">
        <f t="shared" si="27"/>
        <v>21741478219.796535</v>
      </c>
      <c r="CT59" s="76">
        <v>90</v>
      </c>
      <c r="CU59" s="42">
        <f>IF(CT59&lt;前期规划!$C$2,0,求节点($AW$46:$AW$81,$BK$46:$BK$81,CT59))</f>
        <v>84499.323953062354</v>
      </c>
      <c r="CV59" s="55">
        <f t="shared" si="28"/>
        <v>844993.23953062354</v>
      </c>
      <c r="CW59" s="42">
        <f>IF(CT59&lt;前期规划!$C$2,0,求节点($AW$46:$AW$81,$BD$46:$BD$81,CT59))</f>
        <v>844993239.53062344</v>
      </c>
      <c r="CX59" s="76">
        <f>(CW59-CW58)*INDEX('[1]功能-付费相关'!$AR$6:$AR$165,$CT59,1)+CX58</f>
        <v>850704.51385327266</v>
      </c>
      <c r="CZ59" s="76">
        <v>90</v>
      </c>
      <c r="DA59" s="76">
        <f t="shared" si="29"/>
        <v>844993.23953062354</v>
      </c>
      <c r="DB59" s="76">
        <f t="shared" si="30"/>
        <v>850704.51385327266</v>
      </c>
      <c r="DC59" s="55">
        <f t="shared" si="31"/>
        <v>1695697.7533838963</v>
      </c>
    </row>
    <row r="60" spans="13:107" ht="11.25" customHeight="1" x14ac:dyDescent="0.15">
      <c r="M60" s="76">
        <v>56</v>
      </c>
      <c r="N60" s="164">
        <f t="shared" si="21"/>
        <v>3</v>
      </c>
      <c r="O60" s="76">
        <f t="shared" si="6"/>
        <v>6</v>
      </c>
      <c r="P60" s="76">
        <f t="shared" si="7"/>
        <v>24</v>
      </c>
      <c r="Q60" s="76">
        <f t="shared" si="7"/>
        <v>60</v>
      </c>
      <c r="R60" s="80">
        <f t="shared" si="7"/>
        <v>60</v>
      </c>
      <c r="S60" s="76">
        <f t="shared" si="7"/>
        <v>120</v>
      </c>
      <c r="T60" s="76">
        <f t="shared" si="7"/>
        <v>120</v>
      </c>
      <c r="V60" s="76">
        <v>56</v>
      </c>
      <c r="W60" s="76">
        <f>SUM(O$5:O60)</f>
        <v>216</v>
      </c>
      <c r="X60" s="76">
        <f>SUM(P$5:P60)</f>
        <v>864</v>
      </c>
      <c r="Y60" s="76">
        <f>SUM(Q$5:Q60)</f>
        <v>2160</v>
      </c>
      <c r="Z60" s="80">
        <f>SUM(R$5:R60)</f>
        <v>2160</v>
      </c>
      <c r="AA60" s="76">
        <f>SUM(S$5:S60)</f>
        <v>4320</v>
      </c>
      <c r="AB60" s="76">
        <f>SUM(T$5:T60)</f>
        <v>4320</v>
      </c>
      <c r="AD60" s="76">
        <v>56</v>
      </c>
      <c r="AE60" s="76">
        <f t="shared" si="1"/>
        <v>60000</v>
      </c>
      <c r="AF60" s="76">
        <f t="shared" si="2"/>
        <v>240000</v>
      </c>
      <c r="AG60" s="76">
        <f t="shared" si="3"/>
        <v>600000</v>
      </c>
      <c r="AH60" s="80">
        <f t="shared" si="3"/>
        <v>600000</v>
      </c>
      <c r="AI60" s="76">
        <f t="shared" si="4"/>
        <v>1200000</v>
      </c>
      <c r="AJ60" s="76">
        <f t="shared" si="5"/>
        <v>1200000</v>
      </c>
      <c r="AL60" s="76">
        <v>56</v>
      </c>
      <c r="AM60" s="76">
        <f>SUM(AE$5:AE60)</f>
        <v>2160000</v>
      </c>
      <c r="AN60" s="76">
        <f>SUM(AF$5:AF60)</f>
        <v>8640000</v>
      </c>
      <c r="AO60" s="76">
        <f>SUM(AG$5:AG60)</f>
        <v>21600000</v>
      </c>
      <c r="AP60" s="80">
        <f>SUM(AH$5:AH60)</f>
        <v>21600000</v>
      </c>
      <c r="AQ60" s="76">
        <f>SUM(AI$5:AI60)</f>
        <v>43200000</v>
      </c>
      <c r="AR60" s="76">
        <f>SUM(AJ$5:AJ60)</f>
        <v>43200000</v>
      </c>
      <c r="AU60" s="22">
        <v>18</v>
      </c>
      <c r="AV60" s="77">
        <f>节奏预期!B60</f>
        <v>450</v>
      </c>
      <c r="AW60" s="102">
        <f>节奏预期!D60</f>
        <v>90.376688320649265</v>
      </c>
      <c r="AX60" s="76">
        <f>IFERROR(INDEX(AM$5:AM$304,MATCH(节奏预期!Q60,$AL$5:$AL$304,1))*节奏预期!E60,0)</f>
        <v>0</v>
      </c>
      <c r="AY60" s="76">
        <f>IFERROR(INDEX(AN$5:AN$304,MATCH(节奏预期!R60,$AL$5:$AL$304,1))*节奏预期!F60,0)</f>
        <v>0</v>
      </c>
      <c r="AZ60" s="76">
        <f>IFERROR(INDEX(AO$5:AO$304,MATCH(节奏预期!S60,$AL$5:$AL$304,1))*节奏预期!G60,0)</f>
        <v>0</v>
      </c>
      <c r="BA60" s="80">
        <f>IFERROR(INDEX(AP$5:AP$304,MATCH(节奏预期!T60,$AL$5:$AL$304,1))*节奏预期!H60,0)</f>
        <v>342000000</v>
      </c>
      <c r="BB60" s="76">
        <f>IFERROR(INDEX(AQ$5:AQ$304,MATCH(节奏预期!U60,$AL$5:$AL$304,1))*节奏预期!I60,0)</f>
        <v>532000000</v>
      </c>
      <c r="BC60" s="76">
        <f>IFERROR(INDEX(AR$5:AR$304,MATCH(节奏预期!V60,$AL$5:$AL$304,1))*节奏预期!J60,0)</f>
        <v>0</v>
      </c>
      <c r="BD60" s="77">
        <f t="shared" si="24"/>
        <v>874000000</v>
      </c>
      <c r="BE60" s="76">
        <f>IFERROR(INDEX(W$5:W$304,MATCH(节奏预期!Q60,$V$5:$V$304,1))*节奏预期!E60,0)</f>
        <v>0</v>
      </c>
      <c r="BF60" s="76">
        <f>IFERROR(INDEX(X$5:X$304,MATCH(节奏预期!R60,$V$5:$V$304,1))*节奏预期!F60,0)</f>
        <v>0</v>
      </c>
      <c r="BG60" s="76">
        <f>IFERROR(INDEX(Y$5:Y$304,MATCH(节奏预期!S60,$V$5:$V$304,1))*节奏预期!G60,0)</f>
        <v>0</v>
      </c>
      <c r="BH60" s="80">
        <f>IFERROR(INDEX(Z$5:Z$304,MATCH(节奏预期!T60,$V$5:$V$304,1))*节奏预期!H60,0)</f>
        <v>34200</v>
      </c>
      <c r="BI60" s="76">
        <f>IFERROR(INDEX(AA$5:AA$304,MATCH(节奏预期!U60,$V$5:$V$304,1))*节奏预期!I60,0)</f>
        <v>53200</v>
      </c>
      <c r="BJ60" s="76">
        <f>IFERROR(INDEX(AB$5:AB$304,MATCH(节奏预期!V60,$V$5:$V$304,1))*节奏预期!J60,0)</f>
        <v>0</v>
      </c>
      <c r="BK60" s="77">
        <f t="shared" si="25"/>
        <v>87400</v>
      </c>
      <c r="BL60" s="76">
        <f>IF(节奏预期!Q60=0,0,节奏预期!Q60*装备强化!D$8+装备强化!D$4)</f>
        <v>0</v>
      </c>
      <c r="BM60" s="76">
        <f>IF(节奏预期!R60=0,0,节奏预期!R60*装备强化!E$8+装备强化!E$4)</f>
        <v>0</v>
      </c>
      <c r="BN60" s="76">
        <f>IF(节奏预期!S60=0,0,节奏预期!S60*装备强化!F$8+装备强化!F$4)</f>
        <v>0</v>
      </c>
      <c r="BO60" s="80">
        <f>IF(节奏预期!T60=0,0,节奏预期!T60*装备强化!G$8+装备强化!G$4)</f>
        <v>176.25</v>
      </c>
      <c r="BP60" s="76">
        <f>IF(节奏预期!U60=0,0,节奏预期!U60*装备强化!H$8+装备强化!H$4)</f>
        <v>264.375</v>
      </c>
      <c r="BQ60" s="76">
        <f>IF(节奏预期!V60=0,0,节奏预期!V60*装备强化!I$8+装备强化!I$4)</f>
        <v>0</v>
      </c>
      <c r="BR60" s="11">
        <f>IFERROR(SUMPRODUCT(BL60:BQ60,节奏预期!$E60:$J60)/SUM(节奏预期!$E60:$J60),0)</f>
        <v>214.8046875</v>
      </c>
      <c r="BS60" s="10">
        <f>IF(节奏预期!Q60=0,0,节奏预期!Q60*装备强化!D$9+装备强化!D$5)</f>
        <v>0</v>
      </c>
      <c r="BT60" s="76">
        <f>IF(节奏预期!R60=0,0,节奏预期!R60*装备强化!E$9+装备强化!E$5)</f>
        <v>0</v>
      </c>
      <c r="BU60" s="76">
        <f>IF(节奏预期!S60=0,0,节奏预期!S60*装备强化!F$9+装备强化!F$5)</f>
        <v>0</v>
      </c>
      <c r="BV60" s="80">
        <f>IF(节奏预期!T60=0,0,节奏预期!T60*装备强化!G$9+装备强化!G$5)</f>
        <v>176.25</v>
      </c>
      <c r="BW60" s="76">
        <f>IF(节奏预期!U60=0,0,节奏预期!U60*装备强化!H$9+装备强化!H$5)</f>
        <v>264.375</v>
      </c>
      <c r="BX60" s="76">
        <f>IF(节奏预期!V60=0,0,节奏预期!V60*装备强化!I$9+装备强化!I$5)</f>
        <v>0</v>
      </c>
      <c r="BY60" s="11">
        <f>IFERROR(SUMPRODUCT(BS60:BX60,节奏预期!$E60:$J60)/SUM(节奏预期!$E60:$J60),0)</f>
        <v>214.8046875</v>
      </c>
      <c r="BZ60" s="76"/>
      <c r="CA60" s="76"/>
      <c r="CB60" s="76"/>
      <c r="CC60" s="76"/>
      <c r="CD60" s="76"/>
      <c r="CE60" s="52"/>
      <c r="CH60" s="22">
        <v>12</v>
      </c>
      <c r="CI60" s="76">
        <v>100</v>
      </c>
      <c r="CJ60" s="42"/>
      <c r="CK60" s="42">
        <f>IF(CI60&lt;前期规划!$C$2,0,求节点($AW$46:$AW$81,$BR$46:$BR$81,CI60))</f>
        <v>300</v>
      </c>
      <c r="CL60" s="42">
        <f>IF(CI60&lt;前期规划!$C$2,0,求节点($AW$46:$AW$81,$BY$46:$BY$81,CI60))</f>
        <v>300</v>
      </c>
      <c r="CM60" s="42"/>
      <c r="CN60" s="60">
        <f>(CK60-CK59)*INDEX([3]小r将兵属性验证!AQ$7:AQ$166,$CI60,1)+CN59</f>
        <v>29550134466.05378</v>
      </c>
      <c r="CO60" s="60">
        <f>(CL60-CL59)*INDEX([3]小r将兵属性验证!AR$7:AR$166,$CI60,1)+CO59</f>
        <v>29550134466.05378</v>
      </c>
      <c r="CP60" s="42">
        <f t="shared" ref="CP60:CP66" si="32">SUM(CM60:CO60)</f>
        <v>59100268932.107559</v>
      </c>
      <c r="CT60" s="76">
        <v>100</v>
      </c>
      <c r="CU60" s="42">
        <f>IF(CT60&lt;前期规划!$C$2,0,求节点($AW$46:$AW$81,$BK$46:$BK$81,CT60))</f>
        <v>160000</v>
      </c>
      <c r="CV60" s="55">
        <f t="shared" si="28"/>
        <v>1600000</v>
      </c>
      <c r="CW60" s="42">
        <f>IF(CT60&lt;前期规划!$C$2,0,求节点($AW$46:$AW$81,$BD$46:$BD$81,CT60))</f>
        <v>1600000000</v>
      </c>
      <c r="CX60" s="76">
        <f>(CW60-CW59)*INDEX('[1]功能-付费相关'!$AR$6:$AR$165,$CT60,1)+CX59</f>
        <v>1524817.6928437874</v>
      </c>
      <c r="CZ60" s="76">
        <v>100</v>
      </c>
      <c r="DA60" s="76">
        <f t="shared" si="29"/>
        <v>1600000</v>
      </c>
      <c r="DB60" s="76">
        <f t="shared" si="30"/>
        <v>1524817.6928437874</v>
      </c>
      <c r="DC60" s="55">
        <f t="shared" si="31"/>
        <v>3124817.6928437874</v>
      </c>
    </row>
    <row r="61" spans="13:107" ht="11.25" customHeight="1" x14ac:dyDescent="0.15">
      <c r="M61" s="76">
        <v>57</v>
      </c>
      <c r="N61" s="164">
        <f t="shared" si="21"/>
        <v>3</v>
      </c>
      <c r="O61" s="76">
        <f t="shared" si="6"/>
        <v>6</v>
      </c>
      <c r="P61" s="76">
        <f t="shared" si="7"/>
        <v>24</v>
      </c>
      <c r="Q61" s="76">
        <f t="shared" si="7"/>
        <v>60</v>
      </c>
      <c r="R61" s="80">
        <f t="shared" si="7"/>
        <v>60</v>
      </c>
      <c r="S61" s="76">
        <f t="shared" si="7"/>
        <v>120</v>
      </c>
      <c r="T61" s="76">
        <f t="shared" si="7"/>
        <v>120</v>
      </c>
      <c r="V61" s="76">
        <v>57</v>
      </c>
      <c r="W61" s="76">
        <f>SUM(O$5:O61)</f>
        <v>222</v>
      </c>
      <c r="X61" s="76">
        <f>SUM(P$5:P61)</f>
        <v>888</v>
      </c>
      <c r="Y61" s="76">
        <f>SUM(Q$5:Q61)</f>
        <v>2220</v>
      </c>
      <c r="Z61" s="80">
        <f>SUM(R$5:R61)</f>
        <v>2220</v>
      </c>
      <c r="AA61" s="76">
        <f>SUM(S$5:S61)</f>
        <v>4440</v>
      </c>
      <c r="AB61" s="76">
        <f>SUM(T$5:T61)</f>
        <v>4440</v>
      </c>
      <c r="AD61" s="76">
        <v>57</v>
      </c>
      <c r="AE61" s="76">
        <f t="shared" si="1"/>
        <v>60000</v>
      </c>
      <c r="AF61" s="76">
        <f t="shared" si="2"/>
        <v>240000</v>
      </c>
      <c r="AG61" s="76">
        <f t="shared" si="3"/>
        <v>600000</v>
      </c>
      <c r="AH61" s="80">
        <f t="shared" si="3"/>
        <v>600000</v>
      </c>
      <c r="AI61" s="76">
        <f t="shared" si="4"/>
        <v>1200000</v>
      </c>
      <c r="AJ61" s="76">
        <f t="shared" si="5"/>
        <v>1200000</v>
      </c>
      <c r="AL61" s="76">
        <v>57</v>
      </c>
      <c r="AM61" s="76">
        <f>SUM(AE$5:AE61)</f>
        <v>2220000</v>
      </c>
      <c r="AN61" s="76">
        <f>SUM(AF$5:AF61)</f>
        <v>8880000</v>
      </c>
      <c r="AO61" s="76">
        <f>SUM(AG$5:AG61)</f>
        <v>22200000</v>
      </c>
      <c r="AP61" s="80">
        <f>SUM(AH$5:AH61)</f>
        <v>22200000</v>
      </c>
      <c r="AQ61" s="76">
        <f>SUM(AI$5:AI61)</f>
        <v>44400000</v>
      </c>
      <c r="AR61" s="76">
        <f>SUM(AJ$5:AJ61)</f>
        <v>44400000</v>
      </c>
      <c r="AU61" s="22">
        <v>19</v>
      </c>
      <c r="AV61" s="77">
        <f>节奏预期!B61</f>
        <v>480</v>
      </c>
      <c r="AW61" s="102">
        <f>节奏预期!D61</f>
        <v>91.317295791340641</v>
      </c>
      <c r="AX61" s="76">
        <f>IFERROR(INDEX(AM$5:AM$304,MATCH(节奏预期!Q61,$AL$5:$AL$304,1))*节奏预期!E61,0)</f>
        <v>0</v>
      </c>
      <c r="AY61" s="76">
        <f>IFERROR(INDEX(AN$5:AN$304,MATCH(节奏预期!R61,$AL$5:$AL$304,1))*节奏预期!F61,0)</f>
        <v>0</v>
      </c>
      <c r="AZ61" s="76">
        <f>IFERROR(INDEX(AO$5:AO$304,MATCH(节奏预期!S61,$AL$5:$AL$304,1))*节奏预期!G61,0)</f>
        <v>0</v>
      </c>
      <c r="BA61" s="80">
        <f>IFERROR(INDEX(AP$5:AP$304,MATCH(节奏预期!T61,$AL$5:$AL$304,1))*节奏预期!H61,0)</f>
        <v>320000000</v>
      </c>
      <c r="BB61" s="76">
        <f>IFERROR(INDEX(AQ$5:AQ$304,MATCH(节奏预期!U61,$AL$5:$AL$304,1))*节奏预期!I61,0)</f>
        <v>640000000</v>
      </c>
      <c r="BC61" s="76">
        <f>IFERROR(INDEX(AR$5:AR$304,MATCH(节奏预期!V61,$AL$5:$AL$304,1))*节奏预期!J61,0)</f>
        <v>0</v>
      </c>
      <c r="BD61" s="77">
        <f t="shared" si="24"/>
        <v>960000000</v>
      </c>
      <c r="BE61" s="76">
        <f>IFERROR(INDEX(W$5:W$304,MATCH(节奏预期!Q61,$V$5:$V$304,1))*节奏预期!E61,0)</f>
        <v>0</v>
      </c>
      <c r="BF61" s="76">
        <f>IFERROR(INDEX(X$5:X$304,MATCH(节奏预期!R61,$V$5:$V$304,1))*节奏预期!F61,0)</f>
        <v>0</v>
      </c>
      <c r="BG61" s="76">
        <f>IFERROR(INDEX(Y$5:Y$304,MATCH(节奏预期!S61,$V$5:$V$304,1))*节奏预期!G61,0)</f>
        <v>0</v>
      </c>
      <c r="BH61" s="80">
        <f>IFERROR(INDEX(Z$5:Z$304,MATCH(节奏预期!T61,$V$5:$V$304,1))*节奏预期!H61,0)</f>
        <v>32000</v>
      </c>
      <c r="BI61" s="76">
        <f>IFERROR(INDEX(AA$5:AA$304,MATCH(节奏预期!U61,$V$5:$V$304,1))*节奏预期!I61,0)</f>
        <v>64000</v>
      </c>
      <c r="BJ61" s="76">
        <f>IFERROR(INDEX(AB$5:AB$304,MATCH(节奏预期!V61,$V$5:$V$304,1))*节奏预期!J61,0)</f>
        <v>0</v>
      </c>
      <c r="BK61" s="77">
        <f t="shared" si="25"/>
        <v>96000</v>
      </c>
      <c r="BL61" s="76">
        <f>IF(节奏预期!Q61=0,0,节奏预期!Q61*装备强化!D$8+装备强化!D$4)</f>
        <v>0</v>
      </c>
      <c r="BM61" s="76">
        <f>IF(节奏预期!R61=0,0,节奏预期!R61*装备强化!E$8+装备强化!E$4)</f>
        <v>0</v>
      </c>
      <c r="BN61" s="76">
        <f>IF(节奏预期!S61=0,0,节奏预期!S61*装备强化!F$8+装备强化!F$4)</f>
        <v>0</v>
      </c>
      <c r="BO61" s="80">
        <f>IF(节奏预期!T61=0,0,节奏预期!T61*装备强化!G$8+装备强化!G$4)</f>
        <v>180</v>
      </c>
      <c r="BP61" s="76">
        <f>IF(节奏预期!U61=0,0,节奏预期!U61*装备强化!H$8+装备强化!H$4)</f>
        <v>270</v>
      </c>
      <c r="BQ61" s="76">
        <f>IF(节奏预期!V61=0,0,节奏预期!V61*装备强化!I$8+装备强化!I$4)</f>
        <v>0</v>
      </c>
      <c r="BR61" s="11">
        <f>IFERROR(SUMPRODUCT(BL61:BQ61,节奏预期!$E61:$J61)/SUM(节奏预期!$E61:$J61),0)</f>
        <v>225</v>
      </c>
      <c r="BS61" s="10">
        <f>IF(节奏预期!Q61=0,0,节奏预期!Q61*装备强化!D$9+装备强化!D$5)</f>
        <v>0</v>
      </c>
      <c r="BT61" s="76">
        <f>IF(节奏预期!R61=0,0,节奏预期!R61*装备强化!E$9+装备强化!E$5)</f>
        <v>0</v>
      </c>
      <c r="BU61" s="76">
        <f>IF(节奏预期!S61=0,0,节奏预期!S61*装备强化!F$9+装备强化!F$5)</f>
        <v>0</v>
      </c>
      <c r="BV61" s="80">
        <f>IF(节奏预期!T61=0,0,节奏预期!T61*装备强化!G$9+装备强化!G$5)</f>
        <v>180</v>
      </c>
      <c r="BW61" s="76">
        <f>IF(节奏预期!U61=0,0,节奏预期!U61*装备强化!H$9+装备强化!H$5)</f>
        <v>270</v>
      </c>
      <c r="BX61" s="76">
        <f>IF(节奏预期!V61=0,0,节奏预期!V61*装备强化!I$9+装备强化!I$5)</f>
        <v>0</v>
      </c>
      <c r="BY61" s="11">
        <f>IFERROR(SUMPRODUCT(BS61:BX61,节奏预期!$E61:$J61)/SUM(节奏预期!$E61:$J61),0)</f>
        <v>225</v>
      </c>
      <c r="BZ61" s="76"/>
      <c r="CA61" s="76"/>
      <c r="CB61" s="76"/>
      <c r="CC61" s="76"/>
      <c r="CD61" s="76"/>
      <c r="CE61" s="52"/>
      <c r="CH61" s="22">
        <v>13</v>
      </c>
      <c r="CI61" s="76">
        <v>110</v>
      </c>
      <c r="CJ61" s="42"/>
      <c r="CK61" s="42">
        <f>IF(CI61&lt;前期规划!$C$2,0,求节点($AW$46:$AW$81,$BR$46:$BR$81,CI61))</f>
        <v>300</v>
      </c>
      <c r="CL61" s="42">
        <f>IF(CI61&lt;前期规划!$C$2,0,求节点($AW$46:$AW$81,$BY$46:$BY$81,CI61))</f>
        <v>300</v>
      </c>
      <c r="CM61" s="42"/>
      <c r="CN61" s="60">
        <f>(CK61-CK60)*INDEX([3]小r将兵属性验证!AQ$7:AQ$166,$CI61,1)+CN60</f>
        <v>29550134466.05378</v>
      </c>
      <c r="CO61" s="60">
        <f>(CL61-CL60)*INDEX([3]小r将兵属性验证!AR$7:AR$166,$CI61,1)+CO60</f>
        <v>29550134466.05378</v>
      </c>
      <c r="CP61" s="42">
        <f t="shared" si="32"/>
        <v>59100268932.107559</v>
      </c>
      <c r="CT61" s="76">
        <v>110</v>
      </c>
      <c r="CU61" s="42">
        <f>IF(CT61&lt;前期规划!$C$2,0,求节点($AW$46:$AW$81,$BK$46:$BK$81,CT61))</f>
        <v>160000</v>
      </c>
      <c r="CV61" s="55">
        <f t="shared" si="28"/>
        <v>1600000</v>
      </c>
      <c r="CW61" s="42">
        <f>IF(CT61&lt;前期规划!$C$2,0,求节点($AW$46:$AW$81,$BD$46:$BD$81,CT61))</f>
        <v>1600000000</v>
      </c>
      <c r="CX61" s="76">
        <f>(CW61-CW60)*INDEX('[1]功能-付费相关'!$AR$6:$AR$165,$CT61,1)+CX60</f>
        <v>1524817.6928437874</v>
      </c>
      <c r="CZ61" s="76">
        <v>110</v>
      </c>
      <c r="DA61" s="76">
        <f t="shared" si="29"/>
        <v>1600000</v>
      </c>
      <c r="DB61" s="76">
        <f t="shared" si="30"/>
        <v>1524817.6928437874</v>
      </c>
      <c r="DC61" s="55">
        <f t="shared" si="31"/>
        <v>3124817.6928437874</v>
      </c>
    </row>
    <row r="62" spans="13:107" ht="11.25" customHeight="1" x14ac:dyDescent="0.15">
      <c r="M62" s="76">
        <v>58</v>
      </c>
      <c r="N62" s="164">
        <f t="shared" si="21"/>
        <v>3</v>
      </c>
      <c r="O62" s="76">
        <f t="shared" si="6"/>
        <v>6</v>
      </c>
      <c r="P62" s="76">
        <f t="shared" si="7"/>
        <v>24</v>
      </c>
      <c r="Q62" s="76">
        <f t="shared" si="7"/>
        <v>60</v>
      </c>
      <c r="R62" s="80">
        <f t="shared" si="7"/>
        <v>60</v>
      </c>
      <c r="S62" s="76">
        <f t="shared" si="7"/>
        <v>120</v>
      </c>
      <c r="T62" s="76">
        <f t="shared" si="7"/>
        <v>120</v>
      </c>
      <c r="V62" s="76">
        <v>58</v>
      </c>
      <c r="W62" s="76">
        <f>SUM(O$5:O62)</f>
        <v>228</v>
      </c>
      <c r="X62" s="76">
        <f>SUM(P$5:P62)</f>
        <v>912</v>
      </c>
      <c r="Y62" s="76">
        <f>SUM(Q$5:Q62)</f>
        <v>2280</v>
      </c>
      <c r="Z62" s="80">
        <f>SUM(R$5:R62)</f>
        <v>2280</v>
      </c>
      <c r="AA62" s="76">
        <f>SUM(S$5:S62)</f>
        <v>4560</v>
      </c>
      <c r="AB62" s="76">
        <f>SUM(T$5:T62)</f>
        <v>4560</v>
      </c>
      <c r="AD62" s="76">
        <v>58</v>
      </c>
      <c r="AE62" s="76">
        <f t="shared" si="1"/>
        <v>60000</v>
      </c>
      <c r="AF62" s="76">
        <f t="shared" si="2"/>
        <v>240000</v>
      </c>
      <c r="AG62" s="76">
        <f t="shared" si="3"/>
        <v>600000</v>
      </c>
      <c r="AH62" s="80">
        <f t="shared" si="3"/>
        <v>600000</v>
      </c>
      <c r="AI62" s="76">
        <f t="shared" si="4"/>
        <v>1200000</v>
      </c>
      <c r="AJ62" s="76">
        <f t="shared" si="5"/>
        <v>1200000</v>
      </c>
      <c r="AL62" s="76">
        <v>58</v>
      </c>
      <c r="AM62" s="76">
        <f>SUM(AE$5:AE62)</f>
        <v>2280000</v>
      </c>
      <c r="AN62" s="76">
        <f>SUM(AF$5:AF62)</f>
        <v>9120000</v>
      </c>
      <c r="AO62" s="76">
        <f>SUM(AG$5:AG62)</f>
        <v>22800000</v>
      </c>
      <c r="AP62" s="80">
        <f>SUM(AH$5:AH62)</f>
        <v>22800000</v>
      </c>
      <c r="AQ62" s="76">
        <f>SUM(AI$5:AI62)</f>
        <v>45600000</v>
      </c>
      <c r="AR62" s="76">
        <f>SUM(AJ$5:AJ62)</f>
        <v>45600000</v>
      </c>
      <c r="AU62" s="22">
        <v>20</v>
      </c>
      <c r="AV62" s="77">
        <f>节奏预期!B62</f>
        <v>510</v>
      </c>
      <c r="AW62" s="102">
        <f>节奏预期!D62</f>
        <v>92.213794536883725</v>
      </c>
      <c r="AX62" s="76">
        <f>IFERROR(INDEX(AM$5:AM$304,MATCH(节奏预期!Q62,$AL$5:$AL$304,1))*节奏预期!E62,0)</f>
        <v>0</v>
      </c>
      <c r="AY62" s="76">
        <f>IFERROR(INDEX(AN$5:AN$304,MATCH(节奏预期!R62,$AL$5:$AL$304,1))*节奏预期!F62,0)</f>
        <v>0</v>
      </c>
      <c r="AZ62" s="76">
        <f>IFERROR(INDEX(AO$5:AO$304,MATCH(节奏预期!S62,$AL$5:$AL$304,1))*节奏预期!G62,0)</f>
        <v>0</v>
      </c>
      <c r="BA62" s="80">
        <f>IFERROR(INDEX(AP$5:AP$304,MATCH(节奏预期!T62,$AL$5:$AL$304,1))*节奏预期!H62,0)</f>
        <v>287000000</v>
      </c>
      <c r="BB62" s="76">
        <f>IFERROR(INDEX(AQ$5:AQ$304,MATCH(节奏预期!U62,$AL$5:$AL$304,1))*节奏预期!I62,0)</f>
        <v>738000000</v>
      </c>
      <c r="BC62" s="76">
        <f>IFERROR(INDEX(AR$5:AR$304,MATCH(节奏预期!V62,$AL$5:$AL$304,1))*节奏预期!J62,0)</f>
        <v>0</v>
      </c>
      <c r="BD62" s="77">
        <f t="shared" ref="BD62:BD81" si="33">MAX(SUM(AX62:BC62),BD61)</f>
        <v>1025000000</v>
      </c>
      <c r="BE62" s="76">
        <f>IFERROR(INDEX(W$5:W$304,MATCH(节奏预期!Q62,$V$5:$V$304,1))*节奏预期!E62,0)</f>
        <v>0</v>
      </c>
      <c r="BF62" s="76">
        <f>IFERROR(INDEX(X$5:X$304,MATCH(节奏预期!R62,$V$5:$V$304,1))*节奏预期!F62,0)</f>
        <v>0</v>
      </c>
      <c r="BG62" s="76">
        <f>IFERROR(INDEX(Y$5:Y$304,MATCH(节奏预期!S62,$V$5:$V$304,1))*节奏预期!G62,0)</f>
        <v>0</v>
      </c>
      <c r="BH62" s="80">
        <f>IFERROR(INDEX(Z$5:Z$304,MATCH(节奏预期!T62,$V$5:$V$304,1))*节奏预期!H62,0)</f>
        <v>28700</v>
      </c>
      <c r="BI62" s="76">
        <f>IFERROR(INDEX(AA$5:AA$304,MATCH(节奏预期!U62,$V$5:$V$304,1))*节奏预期!I62,0)</f>
        <v>73800</v>
      </c>
      <c r="BJ62" s="76">
        <f>IFERROR(INDEX(AB$5:AB$304,MATCH(节奏预期!V62,$V$5:$V$304,1))*节奏预期!J62,0)</f>
        <v>0</v>
      </c>
      <c r="BK62" s="77">
        <f t="shared" ref="BK62:BK81" si="34">MAX(SUM(BE62:BJ62),BK61)</f>
        <v>102500</v>
      </c>
      <c r="BL62" s="76">
        <f>IF(节奏预期!Q62=0,0,节奏预期!Q62*装备强化!D$8+装备强化!D$4)</f>
        <v>0</v>
      </c>
      <c r="BM62" s="76">
        <f>IF(节奏预期!R62=0,0,节奏预期!R62*装备强化!E$8+装备强化!E$4)</f>
        <v>0</v>
      </c>
      <c r="BN62" s="76">
        <f>IF(节奏预期!S62=0,0,节奏预期!S62*装备强化!F$8+装备强化!F$4)</f>
        <v>0</v>
      </c>
      <c r="BO62" s="80">
        <f>IF(节奏预期!T62=0,0,节奏预期!T62*装备强化!G$8+装备强化!G$4)</f>
        <v>183.75</v>
      </c>
      <c r="BP62" s="76">
        <f>IF(节奏预期!U62=0,0,节奏预期!U62*装备强化!H$8+装备强化!H$4)</f>
        <v>275.625</v>
      </c>
      <c r="BQ62" s="76">
        <f>IF(节奏预期!V62=0,0,节奏预期!V62*装备强化!I$8+装备强化!I$4)</f>
        <v>0</v>
      </c>
      <c r="BR62" s="11">
        <f>IFERROR(SUMPRODUCT(BL62:BQ62,节奏预期!$E62:$J62)/SUM(节奏预期!$E62:$J62),0)</f>
        <v>235.4296875</v>
      </c>
      <c r="BS62" s="10">
        <f>IF(节奏预期!Q62=0,0,节奏预期!Q62*装备强化!D$9+装备强化!D$5)</f>
        <v>0</v>
      </c>
      <c r="BT62" s="76">
        <f>IF(节奏预期!R62=0,0,节奏预期!R62*装备强化!E$9+装备强化!E$5)</f>
        <v>0</v>
      </c>
      <c r="BU62" s="76">
        <f>IF(节奏预期!S62=0,0,节奏预期!S62*装备强化!F$9+装备强化!F$5)</f>
        <v>0</v>
      </c>
      <c r="BV62" s="80">
        <f>IF(节奏预期!T62=0,0,节奏预期!T62*装备强化!G$9+装备强化!G$5)</f>
        <v>183.75</v>
      </c>
      <c r="BW62" s="76">
        <f>IF(节奏预期!U62=0,0,节奏预期!U62*装备强化!H$9+装备强化!H$5)</f>
        <v>275.625</v>
      </c>
      <c r="BX62" s="76">
        <f>IF(节奏预期!V62=0,0,节奏预期!V62*装备强化!I$9+装备强化!I$5)</f>
        <v>0</v>
      </c>
      <c r="BY62" s="11">
        <f>IFERROR(SUMPRODUCT(BS62:BX62,节奏预期!$E62:$J62)/SUM(节奏预期!$E62:$J62),0)</f>
        <v>235.4296875</v>
      </c>
      <c r="BZ62" s="76"/>
      <c r="CA62" s="76"/>
      <c r="CB62" s="76"/>
      <c r="CC62" s="76"/>
      <c r="CD62" s="76"/>
      <c r="CE62" s="52"/>
      <c r="CH62" s="22">
        <v>14</v>
      </c>
      <c r="CI62" s="76">
        <v>120</v>
      </c>
      <c r="CJ62" s="42"/>
      <c r="CK62" s="42">
        <f>IF(CI62&lt;前期规划!$C$2,0,求节点($AW$46:$AW$81,$BR$46:$BR$81,CI62))</f>
        <v>300</v>
      </c>
      <c r="CL62" s="42">
        <f>IF(CI62&lt;前期规划!$C$2,0,求节点($AW$46:$AW$81,$BY$46:$BY$81,CI62))</f>
        <v>300</v>
      </c>
      <c r="CM62" s="42"/>
      <c r="CN62" s="60">
        <f>(CK62-CK61)*INDEX([3]小r将兵属性验证!AQ$7:AQ$166,$CI62,1)+CN61</f>
        <v>29550134466.05378</v>
      </c>
      <c r="CO62" s="60">
        <f>(CL62-CL61)*INDEX([3]小r将兵属性验证!AR$7:AR$166,$CI62,1)+CO61</f>
        <v>29550134466.05378</v>
      </c>
      <c r="CP62" s="42">
        <f t="shared" si="32"/>
        <v>59100268932.107559</v>
      </c>
      <c r="CT62" s="76">
        <v>120</v>
      </c>
      <c r="CU62" s="42">
        <f>IF(CT62&lt;前期规划!$C$2,0,求节点($AW$46:$AW$81,$BK$46:$BK$81,CT62))</f>
        <v>160000</v>
      </c>
      <c r="CV62" s="55">
        <f t="shared" si="28"/>
        <v>1600000</v>
      </c>
      <c r="CW62" s="42">
        <f>IF(CT62&lt;前期规划!$C$2,0,求节点($AW$46:$AW$81,$BD$46:$BD$81,CT62))</f>
        <v>1600000000</v>
      </c>
      <c r="CX62" s="76">
        <f>(CW62-CW61)*INDEX('[1]功能-付费相关'!$AR$6:$AR$165,$CT62,1)+CX61</f>
        <v>1524817.6928437874</v>
      </c>
      <c r="CZ62" s="76">
        <v>120</v>
      </c>
      <c r="DA62" s="76">
        <f t="shared" si="29"/>
        <v>1600000</v>
      </c>
      <c r="DB62" s="76">
        <f t="shared" si="30"/>
        <v>1524817.6928437874</v>
      </c>
      <c r="DC62" s="55">
        <f t="shared" si="31"/>
        <v>3124817.6928437874</v>
      </c>
    </row>
    <row r="63" spans="13:107" ht="11.25" customHeight="1" x14ac:dyDescent="0.15">
      <c r="M63" s="76">
        <v>59</v>
      </c>
      <c r="N63" s="164">
        <f t="shared" si="21"/>
        <v>3</v>
      </c>
      <c r="O63" s="76">
        <f t="shared" si="6"/>
        <v>6</v>
      </c>
      <c r="P63" s="76">
        <f t="shared" si="7"/>
        <v>24</v>
      </c>
      <c r="Q63" s="76">
        <f t="shared" si="7"/>
        <v>60</v>
      </c>
      <c r="R63" s="80">
        <f t="shared" si="7"/>
        <v>60</v>
      </c>
      <c r="S63" s="76">
        <f t="shared" si="7"/>
        <v>120</v>
      </c>
      <c r="T63" s="76">
        <f t="shared" si="7"/>
        <v>120</v>
      </c>
      <c r="V63" s="76">
        <v>59</v>
      </c>
      <c r="W63" s="76">
        <f>SUM(O$5:O63)</f>
        <v>234</v>
      </c>
      <c r="X63" s="76">
        <f>SUM(P$5:P63)</f>
        <v>936</v>
      </c>
      <c r="Y63" s="76">
        <f>SUM(Q$5:Q63)</f>
        <v>2340</v>
      </c>
      <c r="Z63" s="80">
        <f>SUM(R$5:R63)</f>
        <v>2340</v>
      </c>
      <c r="AA63" s="76">
        <f>SUM(S$5:S63)</f>
        <v>4680</v>
      </c>
      <c r="AB63" s="76">
        <f>SUM(T$5:T63)</f>
        <v>4680</v>
      </c>
      <c r="AD63" s="76">
        <v>59</v>
      </c>
      <c r="AE63" s="76">
        <f t="shared" si="1"/>
        <v>60000</v>
      </c>
      <c r="AF63" s="76">
        <f t="shared" si="2"/>
        <v>240000</v>
      </c>
      <c r="AG63" s="76">
        <f t="shared" si="3"/>
        <v>600000</v>
      </c>
      <c r="AH63" s="80">
        <f t="shared" si="3"/>
        <v>600000</v>
      </c>
      <c r="AI63" s="76">
        <f t="shared" si="4"/>
        <v>1200000</v>
      </c>
      <c r="AJ63" s="76">
        <f t="shared" si="5"/>
        <v>1200000</v>
      </c>
      <c r="AL63" s="76">
        <v>59</v>
      </c>
      <c r="AM63" s="76">
        <f>SUM(AE$5:AE63)</f>
        <v>2340000</v>
      </c>
      <c r="AN63" s="76">
        <f>SUM(AF$5:AF63)</f>
        <v>9360000</v>
      </c>
      <c r="AO63" s="76">
        <f>SUM(AG$5:AG63)</f>
        <v>23400000</v>
      </c>
      <c r="AP63" s="80">
        <f>SUM(AH$5:AH63)</f>
        <v>23400000</v>
      </c>
      <c r="AQ63" s="76">
        <f>SUM(AI$5:AI63)</f>
        <v>46800000</v>
      </c>
      <c r="AR63" s="76">
        <f>SUM(AJ$5:AJ63)</f>
        <v>46800000</v>
      </c>
      <c r="AU63" s="22">
        <v>21</v>
      </c>
      <c r="AV63" s="77">
        <f>节奏预期!B63</f>
        <v>540</v>
      </c>
      <c r="AW63" s="102">
        <f>节奏预期!D63</f>
        <v>93.043666179806593</v>
      </c>
      <c r="AX63" s="76">
        <f>IFERROR(INDEX(AM$5:AM$304,MATCH(节奏预期!Q63,$AL$5:$AL$304,1))*节奏预期!E63,0)</f>
        <v>0</v>
      </c>
      <c r="AY63" s="76">
        <f>IFERROR(INDEX(AN$5:AN$304,MATCH(节奏预期!R63,$AL$5:$AL$304,1))*节奏预期!F63,0)</f>
        <v>0</v>
      </c>
      <c r="AZ63" s="76">
        <f>IFERROR(INDEX(AO$5:AO$304,MATCH(节奏预期!S63,$AL$5:$AL$304,1))*节奏预期!G63,0)</f>
        <v>0</v>
      </c>
      <c r="BA63" s="80">
        <f>IFERROR(INDEX(AP$5:AP$304,MATCH(节奏预期!T63,$AL$5:$AL$304,1))*节奏预期!H63,0)</f>
        <v>258000000</v>
      </c>
      <c r="BB63" s="76">
        <f>IFERROR(INDEX(AQ$5:AQ$304,MATCH(节奏预期!U63,$AL$5:$AL$304,1))*节奏预期!I63,0)</f>
        <v>860000000</v>
      </c>
      <c r="BC63" s="76">
        <f>IFERROR(INDEX(AR$5:AR$304,MATCH(节奏预期!V63,$AL$5:$AL$304,1))*节奏预期!J63,0)</f>
        <v>0</v>
      </c>
      <c r="BD63" s="77">
        <f t="shared" si="33"/>
        <v>1118000000</v>
      </c>
      <c r="BE63" s="76">
        <f>IFERROR(INDEX(W$5:W$304,MATCH(节奏预期!Q63,$V$5:$V$304,1))*节奏预期!E63,0)</f>
        <v>0</v>
      </c>
      <c r="BF63" s="76">
        <f>IFERROR(INDEX(X$5:X$304,MATCH(节奏预期!R63,$V$5:$V$304,1))*节奏预期!F63,0)</f>
        <v>0</v>
      </c>
      <c r="BG63" s="76">
        <f>IFERROR(INDEX(Y$5:Y$304,MATCH(节奏预期!S63,$V$5:$V$304,1))*节奏预期!G63,0)</f>
        <v>0</v>
      </c>
      <c r="BH63" s="80">
        <f>IFERROR(INDEX(Z$5:Z$304,MATCH(节奏预期!T63,$V$5:$V$304,1))*节奏预期!H63,0)</f>
        <v>25800</v>
      </c>
      <c r="BI63" s="76">
        <f>IFERROR(INDEX(AA$5:AA$304,MATCH(节奏预期!U63,$V$5:$V$304,1))*节奏预期!I63,0)</f>
        <v>86000</v>
      </c>
      <c r="BJ63" s="76">
        <f>IFERROR(INDEX(AB$5:AB$304,MATCH(节奏预期!V63,$V$5:$V$304,1))*节奏预期!J63,0)</f>
        <v>0</v>
      </c>
      <c r="BK63" s="77">
        <f t="shared" si="34"/>
        <v>111800</v>
      </c>
      <c r="BL63" s="76">
        <f>IF(节奏预期!Q63=0,0,节奏预期!Q63*装备强化!D$8+装备强化!D$4)</f>
        <v>0</v>
      </c>
      <c r="BM63" s="76">
        <f>IF(节奏预期!R63=0,0,节奏预期!R63*装备强化!E$8+装备强化!E$4)</f>
        <v>0</v>
      </c>
      <c r="BN63" s="76">
        <f>IF(节奏预期!S63=0,0,节奏预期!S63*装备强化!F$8+装备强化!F$4)</f>
        <v>0</v>
      </c>
      <c r="BO63" s="80">
        <f>IF(节奏预期!T63=0,0,节奏预期!T63*装备强化!G$8+装备强化!G$4)</f>
        <v>187.5</v>
      </c>
      <c r="BP63" s="76">
        <f>IF(节奏预期!U63=0,0,节奏预期!U63*装备强化!H$8+装备强化!H$4)</f>
        <v>281.25</v>
      </c>
      <c r="BQ63" s="76">
        <f>IF(节奏预期!V63=0,0,节奏预期!V63*装备强化!I$8+装备强化!I$4)</f>
        <v>0</v>
      </c>
      <c r="BR63" s="11">
        <f>IFERROR(SUMPRODUCT(BL63:BQ63,节奏预期!$E63:$J63)/SUM(节奏预期!$E63:$J63),0)</f>
        <v>246.09375</v>
      </c>
      <c r="BS63" s="10">
        <f>IF(节奏预期!Q63=0,0,节奏预期!Q63*装备强化!D$9+装备强化!D$5)</f>
        <v>0</v>
      </c>
      <c r="BT63" s="76">
        <f>IF(节奏预期!R63=0,0,节奏预期!R63*装备强化!E$9+装备强化!E$5)</f>
        <v>0</v>
      </c>
      <c r="BU63" s="76">
        <f>IF(节奏预期!S63=0,0,节奏预期!S63*装备强化!F$9+装备强化!F$5)</f>
        <v>0</v>
      </c>
      <c r="BV63" s="80">
        <f>IF(节奏预期!T63=0,0,节奏预期!T63*装备强化!G$9+装备强化!G$5)</f>
        <v>187.5</v>
      </c>
      <c r="BW63" s="76">
        <f>IF(节奏预期!U63=0,0,节奏预期!U63*装备强化!H$9+装备强化!H$5)</f>
        <v>281.25</v>
      </c>
      <c r="BX63" s="76">
        <f>IF(节奏预期!V63=0,0,节奏预期!V63*装备强化!I$9+装备强化!I$5)</f>
        <v>0</v>
      </c>
      <c r="BY63" s="11">
        <f>IFERROR(SUMPRODUCT(BS63:BX63,节奏预期!$E63:$J63)/SUM(节奏预期!$E63:$J63),0)</f>
        <v>246.09375</v>
      </c>
      <c r="BZ63" s="76"/>
      <c r="CA63" s="76"/>
      <c r="CB63" s="76"/>
      <c r="CC63" s="76"/>
      <c r="CD63" s="76"/>
      <c r="CE63" s="52"/>
      <c r="CH63" s="22">
        <v>15</v>
      </c>
      <c r="CI63" s="76">
        <v>130</v>
      </c>
      <c r="CJ63" s="42"/>
      <c r="CK63" s="42">
        <f>IF(CI63&lt;前期规划!$C$2,0,求节点($AW$46:$AW$81,$BR$46:$BR$81,CI63))</f>
        <v>300</v>
      </c>
      <c r="CL63" s="42">
        <f>IF(CI63&lt;前期规划!$C$2,0,求节点($AW$46:$AW$81,$BY$46:$BY$81,CI63))</f>
        <v>300</v>
      </c>
      <c r="CM63" s="42"/>
      <c r="CN63" s="60">
        <f>(CK63-CK62)*INDEX([3]小r将兵属性验证!AQ$7:AQ$166,$CI63,1)+CN62</f>
        <v>29550134466.05378</v>
      </c>
      <c r="CO63" s="60">
        <f>(CL63-CL62)*INDEX([3]小r将兵属性验证!AR$7:AR$166,$CI63,1)+CO62</f>
        <v>29550134466.05378</v>
      </c>
      <c r="CP63" s="42">
        <f t="shared" si="32"/>
        <v>59100268932.107559</v>
      </c>
      <c r="CT63" s="76">
        <v>130</v>
      </c>
      <c r="CU63" s="42">
        <f>IF(CT63&lt;前期规划!$C$2,0,求节点($AW$46:$AW$81,$BK$46:$BK$81,CT63))</f>
        <v>160000</v>
      </c>
      <c r="CV63" s="55">
        <f t="shared" si="28"/>
        <v>1600000</v>
      </c>
      <c r="CW63" s="42">
        <f>IF(CT63&lt;前期规划!$C$2,0,求节点($AW$46:$AW$81,$BD$46:$BD$81,CT63))</f>
        <v>1600000000</v>
      </c>
      <c r="CX63" s="76">
        <f>(CW63-CW62)*INDEX('[1]功能-付费相关'!$AR$6:$AR$165,$CT63,1)+CX62</f>
        <v>1524817.6928437874</v>
      </c>
      <c r="CZ63" s="76">
        <v>130</v>
      </c>
      <c r="DA63" s="76">
        <f t="shared" si="29"/>
        <v>1600000</v>
      </c>
      <c r="DB63" s="76">
        <f t="shared" si="30"/>
        <v>1524817.6928437874</v>
      </c>
      <c r="DC63" s="55">
        <f t="shared" si="31"/>
        <v>3124817.6928437874</v>
      </c>
    </row>
    <row r="64" spans="13:107" ht="11.25" customHeight="1" x14ac:dyDescent="0.15">
      <c r="M64" s="76">
        <v>60</v>
      </c>
      <c r="N64" s="164">
        <f t="shared" si="21"/>
        <v>3</v>
      </c>
      <c r="O64" s="76">
        <f t="shared" si="6"/>
        <v>6</v>
      </c>
      <c r="P64" s="76">
        <f t="shared" si="7"/>
        <v>24</v>
      </c>
      <c r="Q64" s="76">
        <f t="shared" si="7"/>
        <v>60</v>
      </c>
      <c r="R64" s="80">
        <f t="shared" si="7"/>
        <v>60</v>
      </c>
      <c r="S64" s="76">
        <f t="shared" si="7"/>
        <v>120</v>
      </c>
      <c r="T64" s="76">
        <f t="shared" si="7"/>
        <v>120</v>
      </c>
      <c r="V64" s="76">
        <v>60</v>
      </c>
      <c r="W64" s="76">
        <f>SUM(O$5:O64)</f>
        <v>240</v>
      </c>
      <c r="X64" s="76">
        <f>SUM(P$5:P64)</f>
        <v>960</v>
      </c>
      <c r="Y64" s="76">
        <f>SUM(Q$5:Q64)</f>
        <v>2400</v>
      </c>
      <c r="Z64" s="80">
        <f>SUM(R$5:R64)</f>
        <v>2400</v>
      </c>
      <c r="AA64" s="76">
        <f>SUM(S$5:S64)</f>
        <v>4800</v>
      </c>
      <c r="AB64" s="76">
        <f>SUM(T$5:T64)</f>
        <v>4800</v>
      </c>
      <c r="AD64" s="76">
        <v>60</v>
      </c>
      <c r="AE64" s="76">
        <f t="shared" si="1"/>
        <v>60000</v>
      </c>
      <c r="AF64" s="76">
        <f t="shared" si="2"/>
        <v>240000</v>
      </c>
      <c r="AG64" s="76">
        <f t="shared" si="3"/>
        <v>600000</v>
      </c>
      <c r="AH64" s="80">
        <f t="shared" si="3"/>
        <v>600000</v>
      </c>
      <c r="AI64" s="76">
        <f t="shared" si="4"/>
        <v>1200000</v>
      </c>
      <c r="AJ64" s="76">
        <f t="shared" si="5"/>
        <v>1200000</v>
      </c>
      <c r="AL64" s="76">
        <v>60</v>
      </c>
      <c r="AM64" s="76">
        <f>SUM(AE$5:AE64)</f>
        <v>2400000</v>
      </c>
      <c r="AN64" s="76">
        <f>SUM(AF$5:AF64)</f>
        <v>9600000</v>
      </c>
      <c r="AO64" s="76">
        <f>SUM(AG$5:AG64)</f>
        <v>24000000</v>
      </c>
      <c r="AP64" s="80">
        <f>SUM(AH$5:AH64)</f>
        <v>24000000</v>
      </c>
      <c r="AQ64" s="76">
        <f>SUM(AI$5:AI64)</f>
        <v>48000000</v>
      </c>
      <c r="AR64" s="76">
        <f>SUM(AJ$5:AJ64)</f>
        <v>48000000</v>
      </c>
      <c r="AU64" s="22">
        <v>22</v>
      </c>
      <c r="AV64" s="77">
        <f>节奏预期!B64</f>
        <v>570</v>
      </c>
      <c r="AW64" s="102">
        <f>节奏预期!D64</f>
        <v>93.834012268349923</v>
      </c>
      <c r="AX64" s="76">
        <f>IFERROR(INDEX(AM$5:AM$304,MATCH(节奏预期!Q64,$AL$5:$AL$304,1))*节奏预期!E64,0)</f>
        <v>0</v>
      </c>
      <c r="AY64" s="76">
        <f>IFERROR(INDEX(AN$5:AN$304,MATCH(节奏预期!R64,$AL$5:$AL$304,1))*节奏预期!F64,0)</f>
        <v>0</v>
      </c>
      <c r="AZ64" s="76">
        <f>IFERROR(INDEX(AO$5:AO$304,MATCH(节奏预期!S64,$AL$5:$AL$304,1))*节奏预期!G64,0)</f>
        <v>0</v>
      </c>
      <c r="BA64" s="80">
        <f>IFERROR(INDEX(AP$5:AP$304,MATCH(节奏预期!T64,$AL$5:$AL$304,1))*节奏预期!H64,0)</f>
        <v>225000000</v>
      </c>
      <c r="BB64" s="76">
        <f>IFERROR(INDEX(AQ$5:AQ$304,MATCH(节奏预期!U64,$AL$5:$AL$304,1))*节奏预期!I64,0)</f>
        <v>990000000</v>
      </c>
      <c r="BC64" s="76">
        <f>IFERROR(INDEX(AR$5:AR$304,MATCH(节奏预期!V64,$AL$5:$AL$304,1))*节奏预期!J64,0)</f>
        <v>0</v>
      </c>
      <c r="BD64" s="77">
        <f t="shared" si="33"/>
        <v>1215000000</v>
      </c>
      <c r="BE64" s="76">
        <f>IFERROR(INDEX(W$5:W$304,MATCH(节奏预期!Q64,$V$5:$V$304,1))*节奏预期!E64,0)</f>
        <v>0</v>
      </c>
      <c r="BF64" s="76">
        <f>IFERROR(INDEX(X$5:X$304,MATCH(节奏预期!R64,$V$5:$V$304,1))*节奏预期!F64,0)</f>
        <v>0</v>
      </c>
      <c r="BG64" s="76">
        <f>IFERROR(INDEX(Y$5:Y$304,MATCH(节奏预期!S64,$V$5:$V$304,1))*节奏预期!G64,0)</f>
        <v>0</v>
      </c>
      <c r="BH64" s="80">
        <f>IFERROR(INDEX(Z$5:Z$304,MATCH(节奏预期!T64,$V$5:$V$304,1))*节奏预期!H64,0)</f>
        <v>22500</v>
      </c>
      <c r="BI64" s="76">
        <f>IFERROR(INDEX(AA$5:AA$304,MATCH(节奏预期!U64,$V$5:$V$304,1))*节奏预期!I64,0)</f>
        <v>99000</v>
      </c>
      <c r="BJ64" s="76">
        <f>IFERROR(INDEX(AB$5:AB$304,MATCH(节奏预期!V64,$V$5:$V$304,1))*节奏预期!J64,0)</f>
        <v>0</v>
      </c>
      <c r="BK64" s="77">
        <f t="shared" si="34"/>
        <v>121500</v>
      </c>
      <c r="BL64" s="76">
        <f>IF(节奏预期!Q64=0,0,节奏预期!Q64*装备强化!D$8+装备强化!D$4)</f>
        <v>0</v>
      </c>
      <c r="BM64" s="76">
        <f>IF(节奏预期!R64=0,0,节奏预期!R64*装备强化!E$8+装备强化!E$4)</f>
        <v>0</v>
      </c>
      <c r="BN64" s="76">
        <f>IF(节奏预期!S64=0,0,节奏预期!S64*装备强化!F$8+装备强化!F$4)</f>
        <v>0</v>
      </c>
      <c r="BO64" s="80">
        <f>IF(节奏预期!T64=0,0,节奏预期!T64*装备强化!G$8+装备强化!G$4)</f>
        <v>191.25</v>
      </c>
      <c r="BP64" s="76">
        <f>IF(节奏预期!U64=0,0,节奏预期!U64*装备强化!H$8+装备强化!H$4)</f>
        <v>286.875</v>
      </c>
      <c r="BQ64" s="76">
        <f>IF(节奏预期!V64=0,0,节奏预期!V64*装备强化!I$8+装备强化!I$4)</f>
        <v>0</v>
      </c>
      <c r="BR64" s="11">
        <f>IFERROR(SUMPRODUCT(BL64:BQ64,节奏预期!$E64:$J64)/SUM(节奏预期!$E64:$J64),0)</f>
        <v>256.9921875</v>
      </c>
      <c r="BS64" s="10">
        <f>IF(节奏预期!Q64=0,0,节奏预期!Q64*装备强化!D$9+装备强化!D$5)</f>
        <v>0</v>
      </c>
      <c r="BT64" s="76">
        <f>IF(节奏预期!R64=0,0,节奏预期!R64*装备强化!E$9+装备强化!E$5)</f>
        <v>0</v>
      </c>
      <c r="BU64" s="76">
        <f>IF(节奏预期!S64=0,0,节奏预期!S64*装备强化!F$9+装备强化!F$5)</f>
        <v>0</v>
      </c>
      <c r="BV64" s="80">
        <f>IF(节奏预期!T64=0,0,节奏预期!T64*装备强化!G$9+装备强化!G$5)</f>
        <v>191.25</v>
      </c>
      <c r="BW64" s="76">
        <f>IF(节奏预期!U64=0,0,节奏预期!U64*装备强化!H$9+装备强化!H$5)</f>
        <v>286.875</v>
      </c>
      <c r="BX64" s="76">
        <f>IF(节奏预期!V64=0,0,节奏预期!V64*装备强化!I$9+装备强化!I$5)</f>
        <v>0</v>
      </c>
      <c r="BY64" s="11">
        <f>IFERROR(SUMPRODUCT(BS64:BX64,节奏预期!$E64:$J64)/SUM(节奏预期!$E64:$J64),0)</f>
        <v>256.9921875</v>
      </c>
      <c r="BZ64" s="76"/>
      <c r="CA64" s="76"/>
      <c r="CB64" s="76"/>
      <c r="CC64" s="76"/>
      <c r="CD64" s="76"/>
      <c r="CE64" s="52"/>
      <c r="CH64" s="22">
        <v>16</v>
      </c>
      <c r="CI64" s="76">
        <v>140</v>
      </c>
      <c r="CJ64" s="42"/>
      <c r="CK64" s="42">
        <f>IF(CI64&lt;前期规划!$C$2,0,求节点($AW$46:$AW$81,$BR$46:$BR$81,CI64))</f>
        <v>300</v>
      </c>
      <c r="CL64" s="42">
        <f>IF(CI64&lt;前期规划!$C$2,0,求节点($AW$46:$AW$81,$BY$46:$BY$81,CI64))</f>
        <v>300</v>
      </c>
      <c r="CM64" s="42"/>
      <c r="CN64" s="60">
        <f>(CK64-CK63)*INDEX([3]小r将兵属性验证!AQ$7:AQ$166,$CI64,1)+CN63</f>
        <v>29550134466.05378</v>
      </c>
      <c r="CO64" s="60">
        <f>(CL64-CL63)*INDEX([3]小r将兵属性验证!AR$7:AR$166,$CI64,1)+CO63</f>
        <v>29550134466.05378</v>
      </c>
      <c r="CP64" s="42">
        <f t="shared" si="32"/>
        <v>59100268932.107559</v>
      </c>
      <c r="CT64" s="76">
        <v>140</v>
      </c>
      <c r="CU64" s="42">
        <f>IF(CT64&lt;前期规划!$C$2,0,求节点($AW$46:$AW$81,$BK$46:$BK$81,CT64))</f>
        <v>160000</v>
      </c>
      <c r="CV64" s="55">
        <f t="shared" si="28"/>
        <v>1600000</v>
      </c>
      <c r="CW64" s="42">
        <f>IF(CT64&lt;前期规划!$C$2,0,求节点($AW$46:$AW$81,$BD$46:$BD$81,CT64))</f>
        <v>1600000000</v>
      </c>
      <c r="CX64" s="76">
        <f>(CW64-CW63)*INDEX('[1]功能-付费相关'!$AR$6:$AR$165,$CT64,1)+CX63</f>
        <v>1524817.6928437874</v>
      </c>
      <c r="CZ64" s="76">
        <v>140</v>
      </c>
      <c r="DA64" s="76">
        <f t="shared" si="29"/>
        <v>1600000</v>
      </c>
      <c r="DB64" s="76">
        <f t="shared" si="30"/>
        <v>1524817.6928437874</v>
      </c>
      <c r="DC64" s="55">
        <f t="shared" si="31"/>
        <v>3124817.6928437874</v>
      </c>
    </row>
    <row r="65" spans="13:107" ht="11.25" customHeight="1" x14ac:dyDescent="0.15">
      <c r="M65" s="76">
        <v>61</v>
      </c>
      <c r="N65" s="164">
        <f t="shared" si="21"/>
        <v>4</v>
      </c>
      <c r="O65" s="76">
        <f t="shared" si="6"/>
        <v>8</v>
      </c>
      <c r="P65" s="76">
        <f t="shared" si="7"/>
        <v>32</v>
      </c>
      <c r="Q65" s="76">
        <f t="shared" si="7"/>
        <v>80</v>
      </c>
      <c r="R65" s="80">
        <f t="shared" ref="R65:R128" si="35">$O65*R$1</f>
        <v>80</v>
      </c>
      <c r="S65" s="76">
        <f t="shared" si="7"/>
        <v>160</v>
      </c>
      <c r="T65" s="76">
        <f t="shared" si="7"/>
        <v>160</v>
      </c>
      <c r="V65" s="76">
        <v>61</v>
      </c>
      <c r="W65" s="76">
        <f>SUM(O$5:O65)</f>
        <v>248</v>
      </c>
      <c r="X65" s="76">
        <f>SUM(P$5:P65)</f>
        <v>992</v>
      </c>
      <c r="Y65" s="76">
        <f>SUM(Q$5:Q65)</f>
        <v>2480</v>
      </c>
      <c r="Z65" s="80">
        <f>SUM(R$5:R65)</f>
        <v>2480</v>
      </c>
      <c r="AA65" s="76">
        <f>SUM(S$5:S65)</f>
        <v>4960</v>
      </c>
      <c r="AB65" s="76">
        <f>SUM(T$5:T65)</f>
        <v>4960</v>
      </c>
      <c r="AD65" s="76">
        <v>61</v>
      </c>
      <c r="AE65" s="76">
        <f t="shared" si="1"/>
        <v>80000</v>
      </c>
      <c r="AF65" s="76">
        <f t="shared" si="2"/>
        <v>320000</v>
      </c>
      <c r="AG65" s="76">
        <f t="shared" si="3"/>
        <v>800000</v>
      </c>
      <c r="AH65" s="80">
        <f t="shared" si="3"/>
        <v>800000</v>
      </c>
      <c r="AI65" s="76">
        <f t="shared" si="4"/>
        <v>1600000</v>
      </c>
      <c r="AJ65" s="76">
        <f t="shared" si="5"/>
        <v>1600000</v>
      </c>
      <c r="AL65" s="76">
        <v>61</v>
      </c>
      <c r="AM65" s="76">
        <f>SUM(AE$5:AE65)</f>
        <v>2480000</v>
      </c>
      <c r="AN65" s="76">
        <f>SUM(AF$5:AF65)</f>
        <v>9920000</v>
      </c>
      <c r="AO65" s="76">
        <f>SUM(AG$5:AG65)</f>
        <v>24800000</v>
      </c>
      <c r="AP65" s="80">
        <f>SUM(AH$5:AH65)</f>
        <v>24800000</v>
      </c>
      <c r="AQ65" s="76">
        <f>SUM(AI$5:AI65)</f>
        <v>49600000</v>
      </c>
      <c r="AR65" s="76">
        <f>SUM(AJ$5:AJ65)</f>
        <v>49600000</v>
      </c>
      <c r="AU65" s="22">
        <v>23</v>
      </c>
      <c r="AV65" s="77">
        <f>节奏预期!B65</f>
        <v>600</v>
      </c>
      <c r="AW65" s="102">
        <f>节奏预期!D65</f>
        <v>94.566182978175902</v>
      </c>
      <c r="AX65" s="76">
        <f>IFERROR(INDEX(AM$5:AM$304,MATCH(节奏预期!Q65,$AL$5:$AL$304,1))*节奏预期!E65,0)</f>
        <v>0</v>
      </c>
      <c r="AY65" s="76">
        <f>IFERROR(INDEX(AN$5:AN$304,MATCH(节奏预期!R65,$AL$5:$AL$304,1))*节奏预期!F65,0)</f>
        <v>0</v>
      </c>
      <c r="AZ65" s="76">
        <f>IFERROR(INDEX(AO$5:AO$304,MATCH(节奏预期!S65,$AL$5:$AL$304,1))*节奏预期!G65,0)</f>
        <v>0</v>
      </c>
      <c r="BA65" s="80">
        <f>IFERROR(INDEX(AP$5:AP$304,MATCH(节奏预期!T65,$AL$5:$AL$304,1))*节奏预期!H65,0)</f>
        <v>188000000</v>
      </c>
      <c r="BB65" s="76">
        <f>IFERROR(INDEX(AQ$5:AQ$304,MATCH(节奏预期!U65,$AL$5:$AL$304,1))*节奏预期!I65,0)</f>
        <v>1128000000</v>
      </c>
      <c r="BC65" s="76">
        <f>IFERROR(INDEX(AR$5:AR$304,MATCH(节奏预期!V65,$AL$5:$AL$304,1))*节奏预期!J65,0)</f>
        <v>0</v>
      </c>
      <c r="BD65" s="77">
        <f t="shared" si="33"/>
        <v>1316000000</v>
      </c>
      <c r="BE65" s="76">
        <f>IFERROR(INDEX(W$5:W$304,MATCH(节奏预期!Q65,$V$5:$V$304,1))*节奏预期!E65,0)</f>
        <v>0</v>
      </c>
      <c r="BF65" s="76">
        <f>IFERROR(INDEX(X$5:X$304,MATCH(节奏预期!R65,$V$5:$V$304,1))*节奏预期!F65,0)</f>
        <v>0</v>
      </c>
      <c r="BG65" s="76">
        <f>IFERROR(INDEX(Y$5:Y$304,MATCH(节奏预期!S65,$V$5:$V$304,1))*节奏预期!G65,0)</f>
        <v>0</v>
      </c>
      <c r="BH65" s="80">
        <f>IFERROR(INDEX(Z$5:Z$304,MATCH(节奏预期!T65,$V$5:$V$304,1))*节奏预期!H65,0)</f>
        <v>18800</v>
      </c>
      <c r="BI65" s="76">
        <f>IFERROR(INDEX(AA$5:AA$304,MATCH(节奏预期!U65,$V$5:$V$304,1))*节奏预期!I65,0)</f>
        <v>112800</v>
      </c>
      <c r="BJ65" s="76">
        <f>IFERROR(INDEX(AB$5:AB$304,MATCH(节奏预期!V65,$V$5:$V$304,1))*节奏预期!J65,0)</f>
        <v>0</v>
      </c>
      <c r="BK65" s="77">
        <f t="shared" si="34"/>
        <v>131600</v>
      </c>
      <c r="BL65" s="76">
        <f>IF(节奏预期!Q65=0,0,节奏预期!Q65*装备强化!D$8+装备强化!D$4)</f>
        <v>0</v>
      </c>
      <c r="BM65" s="76">
        <f>IF(节奏预期!R65=0,0,节奏预期!R65*装备强化!E$8+装备强化!E$4)</f>
        <v>0</v>
      </c>
      <c r="BN65" s="76">
        <f>IF(节奏预期!S65=0,0,节奏预期!S65*装备强化!F$8+装备强化!F$4)</f>
        <v>0</v>
      </c>
      <c r="BO65" s="80">
        <f>IF(节奏预期!T65=0,0,节奏预期!T65*装备强化!G$8+装备强化!G$4)</f>
        <v>195</v>
      </c>
      <c r="BP65" s="76">
        <f>IF(节奏预期!U65=0,0,节奏预期!U65*装备强化!H$8+装备强化!H$4)</f>
        <v>292.5</v>
      </c>
      <c r="BQ65" s="76">
        <f>IF(节奏预期!V65=0,0,节奏预期!V65*装备强化!I$8+装备强化!I$4)</f>
        <v>0</v>
      </c>
      <c r="BR65" s="11">
        <f>IFERROR(SUMPRODUCT(BL65:BQ65,节奏预期!$E65:$J65)/SUM(节奏预期!$E65:$J65),0)</f>
        <v>268.125</v>
      </c>
      <c r="BS65" s="10">
        <f>IF(节奏预期!Q65=0,0,节奏预期!Q65*装备强化!D$9+装备强化!D$5)</f>
        <v>0</v>
      </c>
      <c r="BT65" s="76">
        <f>IF(节奏预期!R65=0,0,节奏预期!R65*装备强化!E$9+装备强化!E$5)</f>
        <v>0</v>
      </c>
      <c r="BU65" s="76">
        <f>IF(节奏预期!S65=0,0,节奏预期!S65*装备强化!F$9+装备强化!F$5)</f>
        <v>0</v>
      </c>
      <c r="BV65" s="80">
        <f>IF(节奏预期!T65=0,0,节奏预期!T65*装备强化!G$9+装备强化!G$5)</f>
        <v>195</v>
      </c>
      <c r="BW65" s="76">
        <f>IF(节奏预期!U65=0,0,节奏预期!U65*装备强化!H$9+装备强化!H$5)</f>
        <v>292.5</v>
      </c>
      <c r="BX65" s="76">
        <f>IF(节奏预期!V65=0,0,节奏预期!V65*装备强化!I$9+装备强化!I$5)</f>
        <v>0</v>
      </c>
      <c r="BY65" s="11">
        <f>IFERROR(SUMPRODUCT(BS65:BX65,节奏预期!$E65:$J65)/SUM(节奏预期!$E65:$J65),0)</f>
        <v>268.125</v>
      </c>
      <c r="BZ65" s="76"/>
      <c r="CA65" s="76"/>
      <c r="CB65" s="76"/>
      <c r="CC65" s="76"/>
      <c r="CD65" s="76"/>
      <c r="CE65" s="52"/>
      <c r="CH65" s="22">
        <v>17</v>
      </c>
      <c r="CI65" s="76">
        <v>150</v>
      </c>
      <c r="CJ65" s="42"/>
      <c r="CK65" s="42">
        <f>IF(CI65&lt;前期规划!$C$2,0,求节点($AW$46:$AW$81,$BR$46:$BR$81,CI65))</f>
        <v>300</v>
      </c>
      <c r="CL65" s="42">
        <f>IF(CI65&lt;前期规划!$C$2,0,求节点($AW$46:$AW$81,$BY$46:$BY$81,CI65))</f>
        <v>300</v>
      </c>
      <c r="CM65" s="42"/>
      <c r="CN65" s="60">
        <f>(CK65-CK64)*INDEX([3]小r将兵属性验证!AQ$7:AQ$166,$CI65,1)+CN64</f>
        <v>29550134466.05378</v>
      </c>
      <c r="CO65" s="60">
        <f>(CL65-CL64)*INDEX([3]小r将兵属性验证!AR$7:AR$166,$CI65,1)+CO64</f>
        <v>29550134466.05378</v>
      </c>
      <c r="CP65" s="42">
        <f t="shared" si="32"/>
        <v>59100268932.107559</v>
      </c>
      <c r="CT65" s="76">
        <v>150</v>
      </c>
      <c r="CU65" s="42">
        <f>IF(CT65&lt;前期规划!$C$2,0,求节点($AW$46:$AW$81,$BK$46:$BK$81,CT65))</f>
        <v>160000</v>
      </c>
      <c r="CV65" s="55">
        <f t="shared" si="28"/>
        <v>1600000</v>
      </c>
      <c r="CW65" s="42">
        <f>IF(CT65&lt;前期规划!$C$2,0,求节点($AW$46:$AW$81,$BD$46:$BD$81,CT65))</f>
        <v>1600000000</v>
      </c>
      <c r="CX65" s="76">
        <f>(CW65-CW64)*INDEX('[1]功能-付费相关'!$AR$6:$AR$165,$CT65,1)+CX64</f>
        <v>1524817.6928437874</v>
      </c>
      <c r="CZ65" s="76">
        <v>150</v>
      </c>
      <c r="DA65" s="76">
        <f t="shared" si="29"/>
        <v>1600000</v>
      </c>
      <c r="DB65" s="76">
        <f t="shared" si="30"/>
        <v>1524817.6928437874</v>
      </c>
      <c r="DC65" s="55">
        <f t="shared" si="31"/>
        <v>3124817.6928437874</v>
      </c>
    </row>
    <row r="66" spans="13:107" ht="11.25" customHeight="1" x14ac:dyDescent="0.15">
      <c r="M66" s="76">
        <v>62</v>
      </c>
      <c r="N66" s="164">
        <f t="shared" si="21"/>
        <v>4</v>
      </c>
      <c r="O66" s="76">
        <f t="shared" si="6"/>
        <v>8</v>
      </c>
      <c r="P66" s="76">
        <f t="shared" si="7"/>
        <v>32</v>
      </c>
      <c r="Q66" s="76">
        <f t="shared" si="7"/>
        <v>80</v>
      </c>
      <c r="R66" s="80">
        <f t="shared" si="35"/>
        <v>80</v>
      </c>
      <c r="S66" s="76">
        <f t="shared" si="7"/>
        <v>160</v>
      </c>
      <c r="T66" s="76">
        <f t="shared" si="7"/>
        <v>160</v>
      </c>
      <c r="V66" s="76">
        <v>62</v>
      </c>
      <c r="W66" s="76">
        <f>SUM(O$5:O66)</f>
        <v>256</v>
      </c>
      <c r="X66" s="76">
        <f>SUM(P$5:P66)</f>
        <v>1024</v>
      </c>
      <c r="Y66" s="76">
        <f>SUM(Q$5:Q66)</f>
        <v>2560</v>
      </c>
      <c r="Z66" s="80">
        <f>SUM(R$5:R66)</f>
        <v>2560</v>
      </c>
      <c r="AA66" s="76">
        <f>SUM(S$5:S66)</f>
        <v>5120</v>
      </c>
      <c r="AB66" s="76">
        <f>SUM(T$5:T66)</f>
        <v>5120</v>
      </c>
      <c r="AD66" s="76">
        <v>62</v>
      </c>
      <c r="AE66" s="76">
        <f t="shared" si="1"/>
        <v>80000</v>
      </c>
      <c r="AF66" s="76">
        <f t="shared" si="2"/>
        <v>320000</v>
      </c>
      <c r="AG66" s="76">
        <f t="shared" si="3"/>
        <v>800000</v>
      </c>
      <c r="AH66" s="80">
        <f t="shared" si="3"/>
        <v>800000</v>
      </c>
      <c r="AI66" s="76">
        <f t="shared" si="4"/>
        <v>1600000</v>
      </c>
      <c r="AJ66" s="76">
        <f t="shared" si="5"/>
        <v>1600000</v>
      </c>
      <c r="AL66" s="76">
        <v>62</v>
      </c>
      <c r="AM66" s="76">
        <f>SUM(AE$5:AE66)</f>
        <v>2560000</v>
      </c>
      <c r="AN66" s="76">
        <f>SUM(AF$5:AF66)</f>
        <v>10240000</v>
      </c>
      <c r="AO66" s="76">
        <f>SUM(AG$5:AG66)</f>
        <v>25600000</v>
      </c>
      <c r="AP66" s="80">
        <f>SUM(AH$5:AH66)</f>
        <v>25600000</v>
      </c>
      <c r="AQ66" s="76">
        <f>SUM(AI$5:AI66)</f>
        <v>51200000</v>
      </c>
      <c r="AR66" s="76">
        <f>SUM(AJ$5:AJ66)</f>
        <v>51200000</v>
      </c>
      <c r="AU66" s="22">
        <v>24</v>
      </c>
      <c r="AV66" s="77">
        <f>节奏预期!B66</f>
        <v>630</v>
      </c>
      <c r="AW66" s="102">
        <f>节奏预期!D66</f>
        <v>95.27615549231848</v>
      </c>
      <c r="AX66" s="76">
        <f>IFERROR(INDEX(AM$5:AM$304,MATCH(节奏预期!Q66,$AL$5:$AL$304,1))*节奏预期!E66,0)</f>
        <v>0</v>
      </c>
      <c r="AY66" s="76">
        <f>IFERROR(INDEX(AN$5:AN$304,MATCH(节奏预期!R66,$AL$5:$AL$304,1))*节奏预期!F66,0)</f>
        <v>0</v>
      </c>
      <c r="AZ66" s="76">
        <f>IFERROR(INDEX(AO$5:AO$304,MATCH(节奏预期!S66,$AL$5:$AL$304,1))*节奏预期!G66,0)</f>
        <v>0</v>
      </c>
      <c r="BA66" s="80">
        <f>IFERROR(INDEX(AP$5:AP$304,MATCH(节奏预期!T66,$AL$5:$AL$304,1))*节奏预期!H66,0)</f>
        <v>147000000</v>
      </c>
      <c r="BB66" s="76">
        <f>IFERROR(INDEX(AQ$5:AQ$304,MATCH(节奏预期!U66,$AL$5:$AL$304,1))*节奏预期!I66,0)</f>
        <v>1274000000</v>
      </c>
      <c r="BC66" s="76">
        <f>IFERROR(INDEX(AR$5:AR$304,MATCH(节奏预期!V66,$AL$5:$AL$304,1))*节奏预期!J66,0)</f>
        <v>0</v>
      </c>
      <c r="BD66" s="77">
        <f t="shared" si="33"/>
        <v>1421000000</v>
      </c>
      <c r="BE66" s="76">
        <f>IFERROR(INDEX(W$5:W$304,MATCH(节奏预期!Q66,$V$5:$V$304,1))*节奏预期!E66,0)</f>
        <v>0</v>
      </c>
      <c r="BF66" s="76">
        <f>IFERROR(INDEX(X$5:X$304,MATCH(节奏预期!R66,$V$5:$V$304,1))*节奏预期!F66,0)</f>
        <v>0</v>
      </c>
      <c r="BG66" s="76">
        <f>IFERROR(INDEX(Y$5:Y$304,MATCH(节奏预期!S66,$V$5:$V$304,1))*节奏预期!G66,0)</f>
        <v>0</v>
      </c>
      <c r="BH66" s="80">
        <f>IFERROR(INDEX(Z$5:Z$304,MATCH(节奏预期!T66,$V$5:$V$304,1))*节奏预期!H66,0)</f>
        <v>14700</v>
      </c>
      <c r="BI66" s="76">
        <f>IFERROR(INDEX(AA$5:AA$304,MATCH(节奏预期!U66,$V$5:$V$304,1))*节奏预期!I66,0)</f>
        <v>127400</v>
      </c>
      <c r="BJ66" s="76">
        <f>IFERROR(INDEX(AB$5:AB$304,MATCH(节奏预期!V66,$V$5:$V$304,1))*节奏预期!J66,0)</f>
        <v>0</v>
      </c>
      <c r="BK66" s="77">
        <f t="shared" si="34"/>
        <v>142100</v>
      </c>
      <c r="BL66" s="76">
        <f>IF(节奏预期!Q66=0,0,节奏预期!Q66*装备强化!D$8+装备强化!D$4)</f>
        <v>0</v>
      </c>
      <c r="BM66" s="76">
        <f>IF(节奏预期!R66=0,0,节奏预期!R66*装备强化!E$8+装备强化!E$4)</f>
        <v>0</v>
      </c>
      <c r="BN66" s="76">
        <f>IF(节奏预期!S66=0,0,节奏预期!S66*装备强化!F$8+装备强化!F$4)</f>
        <v>0</v>
      </c>
      <c r="BO66" s="80">
        <f>IF(节奏预期!T66=0,0,节奏预期!T66*装备强化!G$8+装备强化!G$4)</f>
        <v>198.75</v>
      </c>
      <c r="BP66" s="76">
        <f>IF(节奏预期!U66=0,0,节奏预期!U66*装备强化!H$8+装备强化!H$4)</f>
        <v>298.125</v>
      </c>
      <c r="BQ66" s="76">
        <f>IF(节奏预期!V66=0,0,节奏预期!V66*装备强化!I$8+装备强化!I$4)</f>
        <v>0</v>
      </c>
      <c r="BR66" s="11">
        <f>IFERROR(SUMPRODUCT(BL66:BQ66,节奏预期!$E66:$J66)/SUM(节奏预期!$E66:$J66),0)</f>
        <v>279.4921875</v>
      </c>
      <c r="BS66" s="10">
        <f>IF(节奏预期!Q66=0,0,节奏预期!Q66*装备强化!D$9+装备强化!D$5)</f>
        <v>0</v>
      </c>
      <c r="BT66" s="76">
        <f>IF(节奏预期!R66=0,0,节奏预期!R66*装备强化!E$9+装备强化!E$5)</f>
        <v>0</v>
      </c>
      <c r="BU66" s="76">
        <f>IF(节奏预期!S66=0,0,节奏预期!S66*装备强化!F$9+装备强化!F$5)</f>
        <v>0</v>
      </c>
      <c r="BV66" s="80">
        <f>IF(节奏预期!T66=0,0,节奏预期!T66*装备强化!G$9+装备强化!G$5)</f>
        <v>198.75</v>
      </c>
      <c r="BW66" s="76">
        <f>IF(节奏预期!U66=0,0,节奏预期!U66*装备强化!H$9+装备强化!H$5)</f>
        <v>298.125</v>
      </c>
      <c r="BX66" s="76">
        <f>IF(节奏预期!V66=0,0,节奏预期!V66*装备强化!I$9+装备强化!I$5)</f>
        <v>0</v>
      </c>
      <c r="BY66" s="11">
        <f>IFERROR(SUMPRODUCT(BS66:BX66,节奏预期!$E66:$J66)/SUM(节奏预期!$E66:$J66),0)</f>
        <v>279.4921875</v>
      </c>
      <c r="BZ66" s="76"/>
      <c r="CA66" s="76"/>
      <c r="CB66" s="76"/>
      <c r="CC66" s="76"/>
      <c r="CD66" s="76"/>
      <c r="CE66" s="52"/>
      <c r="CH66" s="22">
        <v>18</v>
      </c>
      <c r="CI66" s="76">
        <v>160</v>
      </c>
      <c r="CJ66" s="42"/>
      <c r="CK66" s="42">
        <f>IF(CI66&lt;前期规划!$C$2,0,求节点($AW$46:$AW$81,$BR$46:$BR$81,CI66))</f>
        <v>300</v>
      </c>
      <c r="CL66" s="42">
        <f>IF(CI66&lt;前期规划!$C$2,0,求节点($AW$46:$AW$81,$BY$46:$BY$81,CI66))</f>
        <v>300</v>
      </c>
      <c r="CM66" s="42"/>
      <c r="CN66" s="60">
        <f>(CK66-CK65)*INDEX([3]小r将兵属性验证!AQ$7:AQ$166,$CI66,1)+CN65</f>
        <v>29550134466.05378</v>
      </c>
      <c r="CO66" s="60">
        <f>(CL66-CL65)*INDEX([3]小r将兵属性验证!AR$7:AR$166,$CI66,1)+CO65</f>
        <v>29550134466.05378</v>
      </c>
      <c r="CP66" s="42">
        <f t="shared" si="32"/>
        <v>59100268932.107559</v>
      </c>
      <c r="CT66" s="76">
        <v>160</v>
      </c>
      <c r="CU66" s="42">
        <f>IF(CT66&lt;前期规划!$C$2,0,求节点($AW$46:$AW$81,$BK$46:$BK$81,CT66))</f>
        <v>160000</v>
      </c>
      <c r="CV66" s="55">
        <f t="shared" si="28"/>
        <v>1600000</v>
      </c>
      <c r="CW66" s="42">
        <f>IF(CT66&lt;前期规划!$C$2,0,求节点($AW$46:$AW$81,$BD$46:$BD$81,CT66))</f>
        <v>1600000000</v>
      </c>
      <c r="CX66" s="76">
        <f>(CW66-CW65)*INDEX('[1]功能-付费相关'!$AR$6:$AR$165,$CT66,1)+CX65</f>
        <v>1524817.6928437874</v>
      </c>
      <c r="CZ66" s="76">
        <v>160</v>
      </c>
      <c r="DA66" s="76">
        <f t="shared" si="29"/>
        <v>1600000</v>
      </c>
      <c r="DB66" s="76">
        <f t="shared" si="30"/>
        <v>1524817.6928437874</v>
      </c>
      <c r="DC66" s="55">
        <f t="shared" si="31"/>
        <v>3124817.6928437874</v>
      </c>
    </row>
    <row r="67" spans="13:107" ht="11.25" customHeight="1" x14ac:dyDescent="0.15">
      <c r="M67" s="76">
        <v>63</v>
      </c>
      <c r="N67" s="164">
        <f t="shared" si="21"/>
        <v>4</v>
      </c>
      <c r="O67" s="76">
        <f t="shared" si="6"/>
        <v>8</v>
      </c>
      <c r="P67" s="76">
        <f t="shared" si="7"/>
        <v>32</v>
      </c>
      <c r="Q67" s="76">
        <f t="shared" si="7"/>
        <v>80</v>
      </c>
      <c r="R67" s="80">
        <f t="shared" si="35"/>
        <v>80</v>
      </c>
      <c r="S67" s="76">
        <f t="shared" si="7"/>
        <v>160</v>
      </c>
      <c r="T67" s="76">
        <f t="shared" si="7"/>
        <v>160</v>
      </c>
      <c r="V67" s="76">
        <v>63</v>
      </c>
      <c r="W67" s="76">
        <f>SUM(O$5:O67)</f>
        <v>264</v>
      </c>
      <c r="X67" s="76">
        <f>SUM(P$5:P67)</f>
        <v>1056</v>
      </c>
      <c r="Y67" s="76">
        <f>SUM(Q$5:Q67)</f>
        <v>2640</v>
      </c>
      <c r="Z67" s="80">
        <f>SUM(R$5:R67)</f>
        <v>2640</v>
      </c>
      <c r="AA67" s="76">
        <f>SUM(S$5:S67)</f>
        <v>5280</v>
      </c>
      <c r="AB67" s="76">
        <f>SUM(T$5:T67)</f>
        <v>5280</v>
      </c>
      <c r="AD67" s="76">
        <v>63</v>
      </c>
      <c r="AE67" s="76">
        <f t="shared" si="1"/>
        <v>80000</v>
      </c>
      <c r="AF67" s="76">
        <f t="shared" si="2"/>
        <v>320000</v>
      </c>
      <c r="AG67" s="76">
        <f t="shared" si="3"/>
        <v>800000</v>
      </c>
      <c r="AH67" s="80">
        <f t="shared" si="3"/>
        <v>800000</v>
      </c>
      <c r="AI67" s="76">
        <f t="shared" si="4"/>
        <v>1600000</v>
      </c>
      <c r="AJ67" s="76">
        <f t="shared" si="5"/>
        <v>1600000</v>
      </c>
      <c r="AL67" s="76">
        <v>63</v>
      </c>
      <c r="AM67" s="76">
        <f>SUM(AE$5:AE67)</f>
        <v>2640000</v>
      </c>
      <c r="AN67" s="76">
        <f>SUM(AF$5:AF67)</f>
        <v>10560000</v>
      </c>
      <c r="AO67" s="76">
        <f>SUM(AG$5:AG67)</f>
        <v>26400000</v>
      </c>
      <c r="AP67" s="80">
        <f>SUM(AH$5:AH67)</f>
        <v>26400000</v>
      </c>
      <c r="AQ67" s="76">
        <f>SUM(AI$5:AI67)</f>
        <v>52800000</v>
      </c>
      <c r="AR67" s="76">
        <f>SUM(AJ$5:AJ67)</f>
        <v>52800000</v>
      </c>
      <c r="AU67" s="22">
        <v>25</v>
      </c>
      <c r="AV67" s="77">
        <f>节奏预期!B67</f>
        <v>660</v>
      </c>
      <c r="AW67" s="102">
        <f>节奏预期!D67</f>
        <v>95.975804150655222</v>
      </c>
      <c r="AX67" s="76">
        <f>IFERROR(INDEX(AM$5:AM$304,MATCH(节奏预期!Q67,$AL$5:$AL$304,1))*节奏预期!E67,0)</f>
        <v>0</v>
      </c>
      <c r="AY67" s="76">
        <f>IFERROR(INDEX(AN$5:AN$304,MATCH(节奏预期!R67,$AL$5:$AL$304,1))*节奏预期!F67,0)</f>
        <v>0</v>
      </c>
      <c r="AZ67" s="76">
        <f>IFERROR(INDEX(AO$5:AO$304,MATCH(节奏预期!S67,$AL$5:$AL$304,1))*节奏预期!G67,0)</f>
        <v>0</v>
      </c>
      <c r="BA67" s="80">
        <f>IFERROR(INDEX(AP$5:AP$304,MATCH(节奏预期!T67,$AL$5:$AL$304,1))*节奏预期!H67,0)</f>
        <v>100000000</v>
      </c>
      <c r="BB67" s="76">
        <f>IFERROR(INDEX(AQ$5:AQ$304,MATCH(节奏预期!U67,$AL$5:$AL$304,1))*节奏预期!I67,0)</f>
        <v>1400000000</v>
      </c>
      <c r="BC67" s="76">
        <f>IFERROR(INDEX(AR$5:AR$304,MATCH(节奏预期!V67,$AL$5:$AL$304,1))*节奏预期!J67,0)</f>
        <v>0</v>
      </c>
      <c r="BD67" s="77">
        <f t="shared" si="33"/>
        <v>1500000000</v>
      </c>
      <c r="BE67" s="76">
        <f>IFERROR(INDEX(W$5:W$304,MATCH(节奏预期!Q67,$V$5:$V$304,1))*节奏预期!E67,0)</f>
        <v>0</v>
      </c>
      <c r="BF67" s="76">
        <f>IFERROR(INDEX(X$5:X$304,MATCH(节奏预期!R67,$V$5:$V$304,1))*节奏预期!F67,0)</f>
        <v>0</v>
      </c>
      <c r="BG67" s="76">
        <f>IFERROR(INDEX(Y$5:Y$304,MATCH(节奏预期!S67,$V$5:$V$304,1))*节奏预期!G67,0)</f>
        <v>0</v>
      </c>
      <c r="BH67" s="80">
        <f>IFERROR(INDEX(Z$5:Z$304,MATCH(节奏预期!T67,$V$5:$V$304,1))*节奏预期!H67,0)</f>
        <v>10000</v>
      </c>
      <c r="BI67" s="76">
        <f>IFERROR(INDEX(AA$5:AA$304,MATCH(节奏预期!U67,$V$5:$V$304,1))*节奏预期!I67,0)</f>
        <v>140000</v>
      </c>
      <c r="BJ67" s="76">
        <f>IFERROR(INDEX(AB$5:AB$304,MATCH(节奏预期!V67,$V$5:$V$304,1))*节奏预期!J67,0)</f>
        <v>0</v>
      </c>
      <c r="BK67" s="77">
        <f t="shared" si="34"/>
        <v>150000</v>
      </c>
      <c r="BL67" s="76">
        <f>IF(节奏预期!Q67=0,0,节奏预期!Q67*装备强化!D$8+装备强化!D$4)</f>
        <v>0</v>
      </c>
      <c r="BM67" s="76">
        <f>IF(节奏预期!R67=0,0,节奏预期!R67*装备强化!E$8+装备强化!E$4)</f>
        <v>0</v>
      </c>
      <c r="BN67" s="76">
        <f>IF(节奏预期!S67=0,0,节奏预期!S67*装备强化!F$8+装备强化!F$4)</f>
        <v>0</v>
      </c>
      <c r="BO67" s="80">
        <f>IF(节奏预期!T67=0,0,节奏预期!T67*装备强化!G$8+装备强化!G$4)</f>
        <v>200</v>
      </c>
      <c r="BP67" s="76">
        <f>IF(节奏预期!U67=0,0,节奏预期!U67*装备强化!H$8+装备强化!H$4)</f>
        <v>300</v>
      </c>
      <c r="BQ67" s="76">
        <f>IF(节奏预期!V67=0,0,节奏预期!V67*装备强化!I$8+装备强化!I$4)</f>
        <v>0</v>
      </c>
      <c r="BR67" s="11">
        <f>IFERROR(SUMPRODUCT(BL67:BQ67,节奏预期!$E67:$J67)/SUM(节奏预期!$E67:$J67),0)</f>
        <v>287.5</v>
      </c>
      <c r="BS67" s="10">
        <f>IF(节奏预期!Q67=0,0,节奏预期!Q67*装备强化!D$9+装备强化!D$5)</f>
        <v>0</v>
      </c>
      <c r="BT67" s="76">
        <f>IF(节奏预期!R67=0,0,节奏预期!R67*装备强化!E$9+装备强化!E$5)</f>
        <v>0</v>
      </c>
      <c r="BU67" s="76">
        <f>IF(节奏预期!S67=0,0,节奏预期!S67*装备强化!F$9+装备强化!F$5)</f>
        <v>0</v>
      </c>
      <c r="BV67" s="80">
        <f>IF(节奏预期!T67=0,0,节奏预期!T67*装备强化!G$9+装备强化!G$5)</f>
        <v>200</v>
      </c>
      <c r="BW67" s="76">
        <f>IF(节奏预期!U67=0,0,节奏预期!U67*装备强化!H$9+装备强化!H$5)</f>
        <v>300</v>
      </c>
      <c r="BX67" s="76">
        <f>IF(节奏预期!V67=0,0,节奏预期!V67*装备强化!I$9+装备强化!I$5)</f>
        <v>0</v>
      </c>
      <c r="BY67" s="11">
        <f>IFERROR(SUMPRODUCT(BS67:BX67,节奏预期!$E67:$J67)/SUM(节奏预期!$E67:$J67),0)</f>
        <v>287.5</v>
      </c>
      <c r="BZ67" s="76"/>
      <c r="CA67" s="76"/>
      <c r="CB67" s="76"/>
      <c r="CC67" s="76"/>
      <c r="CD67" s="76"/>
      <c r="CE67" s="52"/>
      <c r="CH67" s="22">
        <v>19</v>
      </c>
    </row>
    <row r="68" spans="13:107" ht="11.25" customHeight="1" x14ac:dyDescent="0.15">
      <c r="M68" s="76">
        <v>64</v>
      </c>
      <c r="N68" s="164">
        <f t="shared" si="21"/>
        <v>4</v>
      </c>
      <c r="O68" s="76">
        <f t="shared" si="6"/>
        <v>8</v>
      </c>
      <c r="P68" s="76">
        <f t="shared" si="7"/>
        <v>32</v>
      </c>
      <c r="Q68" s="76">
        <f t="shared" si="7"/>
        <v>80</v>
      </c>
      <c r="R68" s="80">
        <f t="shared" si="35"/>
        <v>80</v>
      </c>
      <c r="S68" s="76">
        <f t="shared" si="7"/>
        <v>160</v>
      </c>
      <c r="T68" s="76">
        <f t="shared" si="7"/>
        <v>160</v>
      </c>
      <c r="V68" s="76">
        <v>64</v>
      </c>
      <c r="W68" s="76">
        <f>SUM(O$5:O68)</f>
        <v>272</v>
      </c>
      <c r="X68" s="76">
        <f>SUM(P$5:P68)</f>
        <v>1088</v>
      </c>
      <c r="Y68" s="76">
        <f>SUM(Q$5:Q68)</f>
        <v>2720</v>
      </c>
      <c r="Z68" s="80">
        <f>SUM(R$5:R68)</f>
        <v>2720</v>
      </c>
      <c r="AA68" s="76">
        <f>SUM(S$5:S68)</f>
        <v>5440</v>
      </c>
      <c r="AB68" s="76">
        <f>SUM(T$5:T68)</f>
        <v>5440</v>
      </c>
      <c r="AD68" s="76">
        <v>64</v>
      </c>
      <c r="AE68" s="76">
        <f t="shared" si="1"/>
        <v>80000</v>
      </c>
      <c r="AF68" s="76">
        <f t="shared" si="2"/>
        <v>320000</v>
      </c>
      <c r="AG68" s="76">
        <f t="shared" si="3"/>
        <v>800000</v>
      </c>
      <c r="AH68" s="80">
        <f t="shared" si="3"/>
        <v>800000</v>
      </c>
      <c r="AI68" s="76">
        <f t="shared" si="4"/>
        <v>1600000</v>
      </c>
      <c r="AJ68" s="76">
        <f t="shared" si="5"/>
        <v>1600000</v>
      </c>
      <c r="AL68" s="76">
        <v>64</v>
      </c>
      <c r="AM68" s="76">
        <f>SUM(AE$5:AE68)</f>
        <v>2720000</v>
      </c>
      <c r="AN68" s="76">
        <f>SUM(AF$5:AF68)</f>
        <v>10880000</v>
      </c>
      <c r="AO68" s="76">
        <f>SUM(AG$5:AG68)</f>
        <v>27200000</v>
      </c>
      <c r="AP68" s="80">
        <f>SUM(AH$5:AH68)</f>
        <v>27200000</v>
      </c>
      <c r="AQ68" s="76">
        <f>SUM(AI$5:AI68)</f>
        <v>54400000</v>
      </c>
      <c r="AR68" s="76">
        <f>SUM(AJ$5:AJ68)</f>
        <v>54400000</v>
      </c>
      <c r="AU68" s="22">
        <v>26</v>
      </c>
      <c r="AV68" s="77">
        <f>节奏预期!B68</f>
        <v>690</v>
      </c>
      <c r="AW68" s="102">
        <f>节奏预期!D68</f>
        <v>96.620508938582404</v>
      </c>
      <c r="AX68" s="76">
        <f>IFERROR(INDEX(AM$5:AM$304,MATCH(节奏预期!Q68,$AL$5:$AL$304,1))*节奏预期!E68,0)</f>
        <v>0</v>
      </c>
      <c r="AY68" s="76">
        <f>IFERROR(INDEX(AN$5:AN$304,MATCH(节奏预期!R68,$AL$5:$AL$304,1))*节奏预期!F68,0)</f>
        <v>0</v>
      </c>
      <c r="AZ68" s="76">
        <f>IFERROR(INDEX(AO$5:AO$304,MATCH(节奏预期!S68,$AL$5:$AL$304,1))*节奏预期!G68,0)</f>
        <v>0</v>
      </c>
      <c r="BA68" s="80">
        <f>IFERROR(INDEX(AP$5:AP$304,MATCH(节奏预期!T68,$AL$5:$AL$304,1))*节奏预期!H68,0)</f>
        <v>50000000</v>
      </c>
      <c r="BB68" s="76">
        <f>IFERROR(INDEX(AQ$5:AQ$304,MATCH(节奏预期!U68,$AL$5:$AL$304,1))*节奏预期!I68,0)</f>
        <v>1500000000</v>
      </c>
      <c r="BC68" s="76">
        <f>IFERROR(INDEX(AR$5:AR$304,MATCH(节奏预期!V68,$AL$5:$AL$304,1))*节奏预期!J68,0)</f>
        <v>0</v>
      </c>
      <c r="BD68" s="77">
        <f t="shared" si="33"/>
        <v>1550000000</v>
      </c>
      <c r="BE68" s="76">
        <f>IFERROR(INDEX(W$5:W$304,MATCH(节奏预期!Q68,$V$5:$V$304,1))*节奏预期!E68,0)</f>
        <v>0</v>
      </c>
      <c r="BF68" s="76">
        <f>IFERROR(INDEX(X$5:X$304,MATCH(节奏预期!R68,$V$5:$V$304,1))*节奏预期!F68,0)</f>
        <v>0</v>
      </c>
      <c r="BG68" s="76">
        <f>IFERROR(INDEX(Y$5:Y$304,MATCH(节奏预期!S68,$V$5:$V$304,1))*节奏预期!G68,0)</f>
        <v>0</v>
      </c>
      <c r="BH68" s="80">
        <f>IFERROR(INDEX(Z$5:Z$304,MATCH(节奏预期!T68,$V$5:$V$304,1))*节奏预期!H68,0)</f>
        <v>5000</v>
      </c>
      <c r="BI68" s="76">
        <f>IFERROR(INDEX(AA$5:AA$304,MATCH(节奏预期!U68,$V$5:$V$304,1))*节奏预期!I68,0)</f>
        <v>150000</v>
      </c>
      <c r="BJ68" s="76">
        <f>IFERROR(INDEX(AB$5:AB$304,MATCH(节奏预期!V68,$V$5:$V$304,1))*节奏预期!J68,0)</f>
        <v>0</v>
      </c>
      <c r="BK68" s="77">
        <f t="shared" si="34"/>
        <v>155000</v>
      </c>
      <c r="BL68" s="76">
        <f>IF(节奏预期!Q68=0,0,节奏预期!Q68*装备强化!D$8+装备强化!D$4)</f>
        <v>0</v>
      </c>
      <c r="BM68" s="76">
        <f>IF(节奏预期!R68=0,0,节奏预期!R68*装备强化!E$8+装备强化!E$4)</f>
        <v>0</v>
      </c>
      <c r="BN68" s="76">
        <f>IF(节奏预期!S68=0,0,节奏预期!S68*装备强化!F$8+装备强化!F$4)</f>
        <v>0</v>
      </c>
      <c r="BO68" s="80">
        <f>IF(节奏预期!T68=0,0,节奏预期!T68*装备强化!G$8+装备强化!G$4)</f>
        <v>200</v>
      </c>
      <c r="BP68" s="76">
        <f>IF(节奏预期!U68=0,0,节奏预期!U68*装备强化!H$8+装备强化!H$4)</f>
        <v>300</v>
      </c>
      <c r="BQ68" s="76">
        <f>IF(节奏预期!V68=0,0,节奏预期!V68*装备强化!I$8+装备强化!I$4)</f>
        <v>0</v>
      </c>
      <c r="BR68" s="11">
        <f>IFERROR(SUMPRODUCT(BL68:BQ68,节奏预期!$E68:$J68)/SUM(节奏预期!$E68:$J68),0)</f>
        <v>293.75</v>
      </c>
      <c r="BS68" s="10">
        <f>IF(节奏预期!Q68=0,0,节奏预期!Q68*装备强化!D$9+装备强化!D$5)</f>
        <v>0</v>
      </c>
      <c r="BT68" s="76">
        <f>IF(节奏预期!R68=0,0,节奏预期!R68*装备强化!E$9+装备强化!E$5)</f>
        <v>0</v>
      </c>
      <c r="BU68" s="76">
        <f>IF(节奏预期!S68=0,0,节奏预期!S68*装备强化!F$9+装备强化!F$5)</f>
        <v>0</v>
      </c>
      <c r="BV68" s="80">
        <f>IF(节奏预期!T68=0,0,节奏预期!T68*装备强化!G$9+装备强化!G$5)</f>
        <v>200</v>
      </c>
      <c r="BW68" s="76">
        <f>IF(节奏预期!U68=0,0,节奏预期!U68*装备强化!H$9+装备强化!H$5)</f>
        <v>300</v>
      </c>
      <c r="BX68" s="76">
        <f>IF(节奏预期!V68=0,0,节奏预期!V68*装备强化!I$9+装备强化!I$5)</f>
        <v>0</v>
      </c>
      <c r="BY68" s="11">
        <f>IFERROR(SUMPRODUCT(BS68:BX68,节奏预期!$E68:$J68)/SUM(节奏预期!$E68:$J68),0)</f>
        <v>293.75</v>
      </c>
      <c r="BZ68" s="76"/>
      <c r="CA68" s="76"/>
      <c r="CB68" s="76"/>
      <c r="CC68" s="76"/>
      <c r="CD68" s="76"/>
      <c r="CE68" s="52"/>
      <c r="CH68" s="22">
        <v>20</v>
      </c>
    </row>
    <row r="69" spans="13:107" ht="11.25" customHeight="1" x14ac:dyDescent="0.15">
      <c r="M69" s="76">
        <v>65</v>
      </c>
      <c r="N69" s="164">
        <f t="shared" si="21"/>
        <v>4</v>
      </c>
      <c r="O69" s="76">
        <f t="shared" si="6"/>
        <v>8</v>
      </c>
      <c r="P69" s="76">
        <f t="shared" si="7"/>
        <v>32</v>
      </c>
      <c r="Q69" s="76">
        <f t="shared" si="7"/>
        <v>80</v>
      </c>
      <c r="R69" s="80">
        <f t="shared" si="35"/>
        <v>80</v>
      </c>
      <c r="S69" s="76">
        <f t="shared" si="7"/>
        <v>160</v>
      </c>
      <c r="T69" s="76">
        <f t="shared" si="7"/>
        <v>160</v>
      </c>
      <c r="V69" s="76">
        <v>65</v>
      </c>
      <c r="W69" s="76">
        <f>SUM(O$5:O69)</f>
        <v>280</v>
      </c>
      <c r="X69" s="76">
        <f>SUM(P$5:P69)</f>
        <v>1120</v>
      </c>
      <c r="Y69" s="76">
        <f>SUM(Q$5:Q69)</f>
        <v>2800</v>
      </c>
      <c r="Z69" s="80">
        <f>SUM(R$5:R69)</f>
        <v>2800</v>
      </c>
      <c r="AA69" s="76">
        <f>SUM(S$5:S69)</f>
        <v>5600</v>
      </c>
      <c r="AB69" s="76">
        <f>SUM(T$5:T69)</f>
        <v>5600</v>
      </c>
      <c r="AD69" s="76">
        <v>65</v>
      </c>
      <c r="AE69" s="76">
        <f t="shared" ref="AE69:AE132" si="36">O69*$D$18</f>
        <v>80000</v>
      </c>
      <c r="AF69" s="76">
        <f t="shared" ref="AF69:AF132" si="37">P69*$D$18</f>
        <v>320000</v>
      </c>
      <c r="AG69" s="76">
        <f t="shared" ref="AG69:AH132" si="38">Q69*$D$18</f>
        <v>800000</v>
      </c>
      <c r="AH69" s="80">
        <f t="shared" si="38"/>
        <v>800000</v>
      </c>
      <c r="AI69" s="76">
        <f t="shared" ref="AI69:AI132" si="39">S69*$D$18</f>
        <v>1600000</v>
      </c>
      <c r="AJ69" s="76">
        <f t="shared" ref="AJ69:AJ132" si="40">T69*$D$18</f>
        <v>1600000</v>
      </c>
      <c r="AL69" s="76">
        <v>65</v>
      </c>
      <c r="AM69" s="76">
        <f>SUM(AE$5:AE69)</f>
        <v>2800000</v>
      </c>
      <c r="AN69" s="76">
        <f>SUM(AF$5:AF69)</f>
        <v>11200000</v>
      </c>
      <c r="AO69" s="76">
        <f>SUM(AG$5:AG69)</f>
        <v>28000000</v>
      </c>
      <c r="AP69" s="80">
        <f>SUM(AH$5:AH69)</f>
        <v>28000000</v>
      </c>
      <c r="AQ69" s="76">
        <f>SUM(AI$5:AI69)</f>
        <v>56000000</v>
      </c>
      <c r="AR69" s="76">
        <f>SUM(AJ$5:AJ69)</f>
        <v>56000000</v>
      </c>
      <c r="AU69" s="22">
        <v>27</v>
      </c>
      <c r="AV69" s="77">
        <f>节奏预期!B69</f>
        <v>720</v>
      </c>
      <c r="AW69" s="102">
        <f>节奏预期!D69</f>
        <v>97.233430615704805</v>
      </c>
      <c r="AX69" s="76">
        <f>IFERROR(INDEX(AM$5:AM$304,MATCH(节奏预期!Q69,$AL$5:$AL$304,1))*节奏预期!E69,0)</f>
        <v>0</v>
      </c>
      <c r="AY69" s="76">
        <f>IFERROR(INDEX(AN$5:AN$304,MATCH(节奏预期!R69,$AL$5:$AL$304,1))*节奏预期!F69,0)</f>
        <v>0</v>
      </c>
      <c r="AZ69" s="76">
        <f>IFERROR(INDEX(AO$5:AO$304,MATCH(节奏预期!S69,$AL$5:$AL$304,1))*节奏预期!G69,0)</f>
        <v>0</v>
      </c>
      <c r="BA69" s="80">
        <f>IFERROR(INDEX(AP$5:AP$304,MATCH(节奏预期!T69,$AL$5:$AL$304,1))*节奏预期!H69,0)</f>
        <v>0</v>
      </c>
      <c r="BB69" s="76">
        <f>IFERROR(INDEX(AQ$5:AQ$304,MATCH(节奏预期!U69,$AL$5:$AL$304,1))*节奏预期!I69,0)</f>
        <v>1600000000</v>
      </c>
      <c r="BC69" s="76">
        <f>IFERROR(INDEX(AR$5:AR$304,MATCH(节奏预期!V69,$AL$5:$AL$304,1))*节奏预期!J69,0)</f>
        <v>0</v>
      </c>
      <c r="BD69" s="77">
        <f t="shared" si="33"/>
        <v>1600000000</v>
      </c>
      <c r="BE69" s="76">
        <f>IFERROR(INDEX(W$5:W$304,MATCH(节奏预期!Q69,$V$5:$V$304,1))*节奏预期!E69,0)</f>
        <v>0</v>
      </c>
      <c r="BF69" s="76">
        <f>IFERROR(INDEX(X$5:X$304,MATCH(节奏预期!R69,$V$5:$V$304,1))*节奏预期!F69,0)</f>
        <v>0</v>
      </c>
      <c r="BG69" s="76">
        <f>IFERROR(INDEX(Y$5:Y$304,MATCH(节奏预期!S69,$V$5:$V$304,1))*节奏预期!G69,0)</f>
        <v>0</v>
      </c>
      <c r="BH69" s="80">
        <f>IFERROR(INDEX(Z$5:Z$304,MATCH(节奏预期!T69,$V$5:$V$304,1))*节奏预期!H69,0)</f>
        <v>0</v>
      </c>
      <c r="BI69" s="76">
        <f>IFERROR(INDEX(AA$5:AA$304,MATCH(节奏预期!U69,$V$5:$V$304,1))*节奏预期!I69,0)</f>
        <v>160000</v>
      </c>
      <c r="BJ69" s="76">
        <f>IFERROR(INDEX(AB$5:AB$304,MATCH(节奏预期!V69,$V$5:$V$304,1))*节奏预期!J69,0)</f>
        <v>0</v>
      </c>
      <c r="BK69" s="77">
        <f t="shared" si="34"/>
        <v>160000</v>
      </c>
      <c r="BL69" s="76">
        <f>IF(节奏预期!Q69=0,0,节奏预期!Q69*装备强化!D$8+装备强化!D$4)</f>
        <v>0</v>
      </c>
      <c r="BM69" s="76">
        <f>IF(节奏预期!R69=0,0,节奏预期!R69*装备强化!E$8+装备强化!E$4)</f>
        <v>0</v>
      </c>
      <c r="BN69" s="76">
        <f>IF(节奏预期!S69=0,0,节奏预期!S69*装备强化!F$8+装备强化!F$4)</f>
        <v>0</v>
      </c>
      <c r="BO69" s="80">
        <f>IF(节奏预期!T69=0,0,节奏预期!T69*装备强化!G$8+装备强化!G$4)</f>
        <v>0</v>
      </c>
      <c r="BP69" s="76">
        <f>IF(节奏预期!U69=0,0,节奏预期!U69*装备强化!H$8+装备强化!H$4)</f>
        <v>300</v>
      </c>
      <c r="BQ69" s="76">
        <f>IF(节奏预期!V69=0,0,节奏预期!V69*装备强化!I$8+装备强化!I$4)</f>
        <v>0</v>
      </c>
      <c r="BR69" s="11">
        <f>IFERROR(SUMPRODUCT(BL69:BQ69,节奏预期!$E69:$J69)/SUM(节奏预期!$E69:$J69),0)</f>
        <v>300</v>
      </c>
      <c r="BS69" s="10">
        <f>IF(节奏预期!Q69=0,0,节奏预期!Q69*装备强化!D$9+装备强化!D$5)</f>
        <v>0</v>
      </c>
      <c r="BT69" s="76">
        <f>IF(节奏预期!R69=0,0,节奏预期!R69*装备强化!E$9+装备强化!E$5)</f>
        <v>0</v>
      </c>
      <c r="BU69" s="76">
        <f>IF(节奏预期!S69=0,0,节奏预期!S69*装备强化!F$9+装备强化!F$5)</f>
        <v>0</v>
      </c>
      <c r="BV69" s="80">
        <f>IF(节奏预期!T69=0,0,节奏预期!T69*装备强化!G$9+装备强化!G$5)</f>
        <v>0</v>
      </c>
      <c r="BW69" s="76">
        <f>IF(节奏预期!U69=0,0,节奏预期!U69*装备强化!H$9+装备强化!H$5)</f>
        <v>300</v>
      </c>
      <c r="BX69" s="76">
        <f>IF(节奏预期!V69=0,0,节奏预期!V69*装备强化!I$9+装备强化!I$5)</f>
        <v>0</v>
      </c>
      <c r="BY69" s="11">
        <f>IFERROR(SUMPRODUCT(BS69:BX69,节奏预期!$E69:$J69)/SUM(节奏预期!$E69:$J69),0)</f>
        <v>300</v>
      </c>
      <c r="BZ69" s="76"/>
      <c r="CA69" s="76"/>
      <c r="CB69" s="76"/>
      <c r="CC69" s="76"/>
      <c r="CD69" s="76"/>
      <c r="CE69" s="52"/>
      <c r="CH69" s="22">
        <v>21</v>
      </c>
    </row>
    <row r="70" spans="13:107" ht="11.25" customHeight="1" x14ac:dyDescent="0.15">
      <c r="M70" s="76">
        <v>66</v>
      </c>
      <c r="N70" s="164">
        <f t="shared" si="21"/>
        <v>4</v>
      </c>
      <c r="O70" s="76">
        <f t="shared" ref="O70:O133" si="41">N70*$O$1</f>
        <v>8</v>
      </c>
      <c r="P70" s="76">
        <f t="shared" ref="P70:T133" si="42">$O70*P$1</f>
        <v>32</v>
      </c>
      <c r="Q70" s="76">
        <f t="shared" si="42"/>
        <v>80</v>
      </c>
      <c r="R70" s="80">
        <f t="shared" si="35"/>
        <v>80</v>
      </c>
      <c r="S70" s="76">
        <f t="shared" si="42"/>
        <v>160</v>
      </c>
      <c r="T70" s="76">
        <f t="shared" si="42"/>
        <v>160</v>
      </c>
      <c r="V70" s="76">
        <v>66</v>
      </c>
      <c r="W70" s="76">
        <f>SUM(O$5:O70)</f>
        <v>288</v>
      </c>
      <c r="X70" s="76">
        <f>SUM(P$5:P70)</f>
        <v>1152</v>
      </c>
      <c r="Y70" s="76">
        <f>SUM(Q$5:Q70)</f>
        <v>2880</v>
      </c>
      <c r="Z70" s="80">
        <f>SUM(R$5:R70)</f>
        <v>2880</v>
      </c>
      <c r="AA70" s="76">
        <f>SUM(S$5:S70)</f>
        <v>5760</v>
      </c>
      <c r="AB70" s="76">
        <f>SUM(T$5:T70)</f>
        <v>5760</v>
      </c>
      <c r="AD70" s="76">
        <v>66</v>
      </c>
      <c r="AE70" s="76">
        <f t="shared" si="36"/>
        <v>80000</v>
      </c>
      <c r="AF70" s="76">
        <f t="shared" si="37"/>
        <v>320000</v>
      </c>
      <c r="AG70" s="76">
        <f t="shared" si="38"/>
        <v>800000</v>
      </c>
      <c r="AH70" s="80">
        <f t="shared" si="38"/>
        <v>800000</v>
      </c>
      <c r="AI70" s="76">
        <f t="shared" si="39"/>
        <v>1600000</v>
      </c>
      <c r="AJ70" s="76">
        <f t="shared" si="40"/>
        <v>1600000</v>
      </c>
      <c r="AL70" s="76">
        <v>66</v>
      </c>
      <c r="AM70" s="76">
        <f>SUM(AE$5:AE70)</f>
        <v>2880000</v>
      </c>
      <c r="AN70" s="76">
        <f>SUM(AF$5:AF70)</f>
        <v>11520000</v>
      </c>
      <c r="AO70" s="76">
        <f>SUM(AG$5:AG70)</f>
        <v>28800000</v>
      </c>
      <c r="AP70" s="80">
        <f>SUM(AH$5:AH70)</f>
        <v>28800000</v>
      </c>
      <c r="AQ70" s="76">
        <f>SUM(AI$5:AI70)</f>
        <v>57600000</v>
      </c>
      <c r="AR70" s="76">
        <f>SUM(AJ$5:AJ70)</f>
        <v>57600000</v>
      </c>
      <c r="AU70" s="22">
        <v>28</v>
      </c>
      <c r="AV70" s="77">
        <f>节奏预期!B70</f>
        <v>750</v>
      </c>
      <c r="AW70" s="102">
        <f>节奏预期!D70</f>
        <v>97.80337151143047</v>
      </c>
      <c r="AX70" s="76">
        <f>IFERROR(INDEX(AM$5:AM$304,MATCH(节奏预期!Q70,$AL$5:$AL$304,1))*节奏预期!E70,0)</f>
        <v>0</v>
      </c>
      <c r="AY70" s="76">
        <f>IFERROR(INDEX(AN$5:AN$304,MATCH(节奏预期!R70,$AL$5:$AL$304,1))*节奏预期!F70,0)</f>
        <v>0</v>
      </c>
      <c r="AZ70" s="76">
        <f>IFERROR(INDEX(AO$5:AO$304,MATCH(节奏预期!S70,$AL$5:$AL$304,1))*节奏预期!G70,0)</f>
        <v>0</v>
      </c>
      <c r="BA70" s="80">
        <f>IFERROR(INDEX(AP$5:AP$304,MATCH(节奏预期!T70,$AL$5:$AL$304,1))*节奏预期!H70,0)</f>
        <v>0</v>
      </c>
      <c r="BB70" s="76">
        <f>IFERROR(INDEX(AQ$5:AQ$304,MATCH(节奏预期!U70,$AL$5:$AL$304,1))*节奏预期!I70,0)</f>
        <v>1545454545.4545453</v>
      </c>
      <c r="BC70" s="76">
        <f>IFERROR(INDEX(AR$5:AR$304,MATCH(节奏预期!V70,$AL$5:$AL$304,1))*节奏预期!J70,0)</f>
        <v>54545454.545454547</v>
      </c>
      <c r="BD70" s="77">
        <f t="shared" si="33"/>
        <v>1600000000</v>
      </c>
      <c r="BE70" s="76">
        <f>IFERROR(INDEX(W$5:W$304,MATCH(节奏预期!Q70,$V$5:$V$304,1))*节奏预期!E70,0)</f>
        <v>0</v>
      </c>
      <c r="BF70" s="76">
        <f>IFERROR(INDEX(X$5:X$304,MATCH(节奏预期!R70,$V$5:$V$304,1))*节奏预期!F70,0)</f>
        <v>0</v>
      </c>
      <c r="BG70" s="76">
        <f>IFERROR(INDEX(Y$5:Y$304,MATCH(节奏预期!S70,$V$5:$V$304,1))*节奏预期!G70,0)</f>
        <v>0</v>
      </c>
      <c r="BH70" s="80">
        <f>IFERROR(INDEX(Z$5:Z$304,MATCH(节奏预期!T70,$V$5:$V$304,1))*节奏预期!H70,0)</f>
        <v>0</v>
      </c>
      <c r="BI70" s="76">
        <f>IFERROR(INDEX(AA$5:AA$304,MATCH(节奏预期!U70,$V$5:$V$304,1))*节奏预期!I70,0)</f>
        <v>154545.45454545453</v>
      </c>
      <c r="BJ70" s="76">
        <f>IFERROR(INDEX(AB$5:AB$304,MATCH(节奏预期!V70,$V$5:$V$304,1))*节奏预期!J70,0)</f>
        <v>5454.545454545455</v>
      </c>
      <c r="BK70" s="77">
        <f t="shared" si="34"/>
        <v>160000</v>
      </c>
      <c r="BL70" s="76">
        <f>IF(节奏预期!Q70=0,0,节奏预期!Q70*装备强化!D$8+装备强化!D$4)</f>
        <v>0</v>
      </c>
      <c r="BM70" s="76">
        <f>IF(节奏预期!R70=0,0,节奏预期!R70*装备强化!E$8+装备强化!E$4)</f>
        <v>0</v>
      </c>
      <c r="BN70" s="76">
        <f>IF(节奏预期!S70=0,0,节奏预期!S70*装备强化!F$8+装备强化!F$4)</f>
        <v>0</v>
      </c>
      <c r="BO70" s="80">
        <f>IF(节奏预期!T70=0,0,节奏预期!T70*装备强化!G$8+装备强化!G$4)</f>
        <v>0</v>
      </c>
      <c r="BP70" s="76">
        <f>IF(节奏预期!U70=0,0,节奏预期!U70*装备强化!H$8+装备强化!H$4)</f>
        <v>300</v>
      </c>
      <c r="BQ70" s="76">
        <f>IF(节奏预期!V70=0,0,节奏预期!V70*装备强化!I$8+装备强化!I$4)</f>
        <v>300</v>
      </c>
      <c r="BR70" s="11">
        <f>IFERROR(SUMPRODUCT(BL70:BQ70,节奏预期!$E70:$J70)/SUM(节奏预期!$E70:$J70),0)</f>
        <v>300</v>
      </c>
      <c r="BS70" s="10">
        <f>IF(节奏预期!Q70=0,0,节奏预期!Q70*装备强化!D$9+装备强化!D$5)</f>
        <v>0</v>
      </c>
      <c r="BT70" s="76">
        <f>IF(节奏预期!R70=0,0,节奏预期!R70*装备强化!E$9+装备强化!E$5)</f>
        <v>0</v>
      </c>
      <c r="BU70" s="76">
        <f>IF(节奏预期!S70=0,0,节奏预期!S70*装备强化!F$9+装备强化!F$5)</f>
        <v>0</v>
      </c>
      <c r="BV70" s="80">
        <f>IF(节奏预期!T70=0,0,节奏预期!T70*装备强化!G$9+装备强化!G$5)</f>
        <v>0</v>
      </c>
      <c r="BW70" s="76">
        <f>IF(节奏预期!U70=0,0,节奏预期!U70*装备强化!H$9+装备强化!H$5)</f>
        <v>300</v>
      </c>
      <c r="BX70" s="76">
        <f>IF(节奏预期!V70=0,0,节奏预期!V70*装备强化!I$9+装备强化!I$5)</f>
        <v>300</v>
      </c>
      <c r="BY70" s="11">
        <f>IFERROR(SUMPRODUCT(BS70:BX70,节奏预期!$E70:$J70)/SUM(节奏预期!$E70:$J70),0)</f>
        <v>300</v>
      </c>
      <c r="BZ70" s="76"/>
      <c r="CA70" s="76"/>
      <c r="CB70" s="76"/>
      <c r="CC70" s="76"/>
      <c r="CD70" s="76"/>
      <c r="CE70" s="52"/>
      <c r="CH70" s="22">
        <v>22</v>
      </c>
    </row>
    <row r="71" spans="13:107" ht="11.25" customHeight="1" x14ac:dyDescent="0.15">
      <c r="M71" s="76">
        <v>67</v>
      </c>
      <c r="N71" s="164">
        <f t="shared" si="21"/>
        <v>4</v>
      </c>
      <c r="O71" s="76">
        <f t="shared" si="41"/>
        <v>8</v>
      </c>
      <c r="P71" s="76">
        <f t="shared" si="42"/>
        <v>32</v>
      </c>
      <c r="Q71" s="76">
        <f t="shared" si="42"/>
        <v>80</v>
      </c>
      <c r="R71" s="80">
        <f t="shared" si="35"/>
        <v>80</v>
      </c>
      <c r="S71" s="76">
        <f t="shared" si="42"/>
        <v>160</v>
      </c>
      <c r="T71" s="76">
        <f t="shared" si="42"/>
        <v>160</v>
      </c>
      <c r="V71" s="76">
        <v>67</v>
      </c>
      <c r="W71" s="76">
        <f>SUM(O$5:O71)</f>
        <v>296</v>
      </c>
      <c r="X71" s="76">
        <f>SUM(P$5:P71)</f>
        <v>1184</v>
      </c>
      <c r="Y71" s="76">
        <f>SUM(Q$5:Q71)</f>
        <v>2960</v>
      </c>
      <c r="Z71" s="80">
        <f>SUM(R$5:R71)</f>
        <v>2960</v>
      </c>
      <c r="AA71" s="76">
        <f>SUM(S$5:S71)</f>
        <v>5920</v>
      </c>
      <c r="AB71" s="76">
        <f>SUM(T$5:T71)</f>
        <v>5920</v>
      </c>
      <c r="AD71" s="76">
        <v>67</v>
      </c>
      <c r="AE71" s="76">
        <f t="shared" si="36"/>
        <v>80000</v>
      </c>
      <c r="AF71" s="76">
        <f t="shared" si="37"/>
        <v>320000</v>
      </c>
      <c r="AG71" s="76">
        <f t="shared" si="38"/>
        <v>800000</v>
      </c>
      <c r="AH71" s="80">
        <f t="shared" si="38"/>
        <v>800000</v>
      </c>
      <c r="AI71" s="76">
        <f t="shared" si="39"/>
        <v>1600000</v>
      </c>
      <c r="AJ71" s="76">
        <f t="shared" si="40"/>
        <v>1600000</v>
      </c>
      <c r="AL71" s="76">
        <v>67</v>
      </c>
      <c r="AM71" s="76">
        <f>SUM(AE$5:AE71)</f>
        <v>2960000</v>
      </c>
      <c r="AN71" s="76">
        <f>SUM(AF$5:AF71)</f>
        <v>11840000</v>
      </c>
      <c r="AO71" s="76">
        <f>SUM(AG$5:AG71)</f>
        <v>29600000</v>
      </c>
      <c r="AP71" s="80">
        <f>SUM(AH$5:AH71)</f>
        <v>29600000</v>
      </c>
      <c r="AQ71" s="76">
        <f>SUM(AI$5:AI71)</f>
        <v>59200000</v>
      </c>
      <c r="AR71" s="76">
        <f>SUM(AJ$5:AJ71)</f>
        <v>59200000</v>
      </c>
      <c r="AU71" s="22">
        <v>29</v>
      </c>
      <c r="AV71" s="77">
        <f>节奏预期!B71</f>
        <v>780</v>
      </c>
      <c r="AW71" s="102">
        <f>节奏预期!D71</f>
        <v>98.349886009806795</v>
      </c>
      <c r="AX71" s="76">
        <f>IFERROR(INDEX(AM$5:AM$304,MATCH(节奏预期!Q71,$AL$5:$AL$304,1))*节奏预期!E71,0)</f>
        <v>0</v>
      </c>
      <c r="AY71" s="76">
        <f>IFERROR(INDEX(AN$5:AN$304,MATCH(节奏预期!R71,$AL$5:$AL$304,1))*节奏预期!F71,0)</f>
        <v>0</v>
      </c>
      <c r="AZ71" s="76">
        <f>IFERROR(INDEX(AO$5:AO$304,MATCH(节奏预期!S71,$AL$5:$AL$304,1))*节奏预期!G71,0)</f>
        <v>0</v>
      </c>
      <c r="BA71" s="80">
        <f>IFERROR(INDEX(AP$5:AP$304,MATCH(节奏预期!T71,$AL$5:$AL$304,1))*节奏预期!H71,0)</f>
        <v>0</v>
      </c>
      <c r="BB71" s="76">
        <f>IFERROR(INDEX(AQ$5:AQ$304,MATCH(节奏预期!U71,$AL$5:$AL$304,1))*节奏预期!I71,0)</f>
        <v>1490909090.909091</v>
      </c>
      <c r="BC71" s="76">
        <f>IFERROR(INDEX(AR$5:AR$304,MATCH(节奏预期!V71,$AL$5:$AL$304,1))*节奏预期!J71,0)</f>
        <v>109090909.09090909</v>
      </c>
      <c r="BD71" s="77">
        <f t="shared" si="33"/>
        <v>1600000000</v>
      </c>
      <c r="BE71" s="76">
        <f>IFERROR(INDEX(W$5:W$304,MATCH(节奏预期!Q71,$V$5:$V$304,1))*节奏预期!E71,0)</f>
        <v>0</v>
      </c>
      <c r="BF71" s="76">
        <f>IFERROR(INDEX(X$5:X$304,MATCH(节奏预期!R71,$V$5:$V$304,1))*节奏预期!F71,0)</f>
        <v>0</v>
      </c>
      <c r="BG71" s="76">
        <f>IFERROR(INDEX(Y$5:Y$304,MATCH(节奏预期!S71,$V$5:$V$304,1))*节奏预期!G71,0)</f>
        <v>0</v>
      </c>
      <c r="BH71" s="80">
        <f>IFERROR(INDEX(Z$5:Z$304,MATCH(节奏预期!T71,$V$5:$V$304,1))*节奏预期!H71,0)</f>
        <v>0</v>
      </c>
      <c r="BI71" s="76">
        <f>IFERROR(INDEX(AA$5:AA$304,MATCH(节奏预期!U71,$V$5:$V$304,1))*节奏预期!I71,0)</f>
        <v>149090.90909090909</v>
      </c>
      <c r="BJ71" s="76">
        <f>IFERROR(INDEX(AB$5:AB$304,MATCH(节奏预期!V71,$V$5:$V$304,1))*节奏预期!J71,0)</f>
        <v>10909.09090909091</v>
      </c>
      <c r="BK71" s="77">
        <f t="shared" si="34"/>
        <v>160000</v>
      </c>
      <c r="BL71" s="76">
        <f>IF(节奏预期!Q71=0,0,节奏预期!Q71*装备强化!D$8+装备强化!D$4)</f>
        <v>0</v>
      </c>
      <c r="BM71" s="76">
        <f>IF(节奏预期!R71=0,0,节奏预期!R71*装备强化!E$8+装备强化!E$4)</f>
        <v>0</v>
      </c>
      <c r="BN71" s="76">
        <f>IF(节奏预期!S71=0,0,节奏预期!S71*装备强化!F$8+装备强化!F$4)</f>
        <v>0</v>
      </c>
      <c r="BO71" s="80">
        <f>IF(节奏预期!T71=0,0,节奏预期!T71*装备强化!G$8+装备强化!G$4)</f>
        <v>0</v>
      </c>
      <c r="BP71" s="76">
        <f>IF(节奏预期!U71=0,0,节奏预期!U71*装备强化!H$8+装备强化!H$4)</f>
        <v>300</v>
      </c>
      <c r="BQ71" s="76">
        <f>IF(节奏预期!V71=0,0,节奏预期!V71*装备强化!I$8+装备强化!I$4)</f>
        <v>300</v>
      </c>
      <c r="BR71" s="11">
        <f>IFERROR(SUMPRODUCT(BL71:BQ71,节奏预期!$E71:$J71)/SUM(节奏预期!$E71:$J71),0)</f>
        <v>300</v>
      </c>
      <c r="BS71" s="10">
        <f>IF(节奏预期!Q71=0,0,节奏预期!Q71*装备强化!D$9+装备强化!D$5)</f>
        <v>0</v>
      </c>
      <c r="BT71" s="76">
        <f>IF(节奏预期!R71=0,0,节奏预期!R71*装备强化!E$9+装备强化!E$5)</f>
        <v>0</v>
      </c>
      <c r="BU71" s="76">
        <f>IF(节奏预期!S71=0,0,节奏预期!S71*装备强化!F$9+装备强化!F$5)</f>
        <v>0</v>
      </c>
      <c r="BV71" s="80">
        <f>IF(节奏预期!T71=0,0,节奏预期!T71*装备强化!G$9+装备强化!G$5)</f>
        <v>0</v>
      </c>
      <c r="BW71" s="76">
        <f>IF(节奏预期!U71=0,0,节奏预期!U71*装备强化!H$9+装备强化!H$5)</f>
        <v>300</v>
      </c>
      <c r="BX71" s="76">
        <f>IF(节奏预期!V71=0,0,节奏预期!V71*装备强化!I$9+装备强化!I$5)</f>
        <v>300</v>
      </c>
      <c r="BY71" s="11">
        <f>IFERROR(SUMPRODUCT(BS71:BX71,节奏预期!$E71:$J71)/SUM(节奏预期!$E71:$J71),0)</f>
        <v>300</v>
      </c>
      <c r="BZ71" s="76"/>
      <c r="CA71" s="76"/>
      <c r="CB71" s="76"/>
      <c r="CC71" s="76"/>
      <c r="CD71" s="76"/>
      <c r="CE71" s="52"/>
      <c r="CH71" s="22">
        <v>23</v>
      </c>
    </row>
    <row r="72" spans="13:107" ht="11.25" customHeight="1" x14ac:dyDescent="0.15">
      <c r="M72" s="76">
        <v>68</v>
      </c>
      <c r="N72" s="164">
        <f t="shared" si="21"/>
        <v>4</v>
      </c>
      <c r="O72" s="76">
        <f t="shared" si="41"/>
        <v>8</v>
      </c>
      <c r="P72" s="76">
        <f t="shared" si="42"/>
        <v>32</v>
      </c>
      <c r="Q72" s="76">
        <f t="shared" si="42"/>
        <v>80</v>
      </c>
      <c r="R72" s="80">
        <f t="shared" si="35"/>
        <v>80</v>
      </c>
      <c r="S72" s="76">
        <f t="shared" si="42"/>
        <v>160</v>
      </c>
      <c r="T72" s="76">
        <f t="shared" si="42"/>
        <v>160</v>
      </c>
      <c r="V72" s="76">
        <v>68</v>
      </c>
      <c r="W72" s="76">
        <f>SUM(O$5:O72)</f>
        <v>304</v>
      </c>
      <c r="X72" s="76">
        <f>SUM(P$5:P72)</f>
        <v>1216</v>
      </c>
      <c r="Y72" s="76">
        <f>SUM(Q$5:Q72)</f>
        <v>3040</v>
      </c>
      <c r="Z72" s="80">
        <f>SUM(R$5:R72)</f>
        <v>3040</v>
      </c>
      <c r="AA72" s="76">
        <f>SUM(S$5:S72)</f>
        <v>6080</v>
      </c>
      <c r="AB72" s="76">
        <f>SUM(T$5:T72)</f>
        <v>6080</v>
      </c>
      <c r="AD72" s="76">
        <v>68</v>
      </c>
      <c r="AE72" s="76">
        <f t="shared" si="36"/>
        <v>80000</v>
      </c>
      <c r="AF72" s="76">
        <f t="shared" si="37"/>
        <v>320000</v>
      </c>
      <c r="AG72" s="76">
        <f t="shared" si="38"/>
        <v>800000</v>
      </c>
      <c r="AH72" s="80">
        <f t="shared" si="38"/>
        <v>800000</v>
      </c>
      <c r="AI72" s="76">
        <f t="shared" si="39"/>
        <v>1600000</v>
      </c>
      <c r="AJ72" s="76">
        <f t="shared" si="40"/>
        <v>1600000</v>
      </c>
      <c r="AL72" s="76">
        <v>68</v>
      </c>
      <c r="AM72" s="76">
        <f>SUM(AE$5:AE72)</f>
        <v>3040000</v>
      </c>
      <c r="AN72" s="76">
        <f>SUM(AF$5:AF72)</f>
        <v>12160000</v>
      </c>
      <c r="AO72" s="76">
        <f>SUM(AG$5:AG72)</f>
        <v>30400000</v>
      </c>
      <c r="AP72" s="80">
        <f>SUM(AH$5:AH72)</f>
        <v>30400000</v>
      </c>
      <c r="AQ72" s="76">
        <f>SUM(AI$5:AI72)</f>
        <v>60800000</v>
      </c>
      <c r="AR72" s="76">
        <f>SUM(AJ$5:AJ72)</f>
        <v>60800000</v>
      </c>
      <c r="AU72" s="22">
        <v>30</v>
      </c>
      <c r="AV72" s="77">
        <f>节奏预期!B72</f>
        <v>810</v>
      </c>
      <c r="AW72" s="102">
        <f>节奏预期!D72</f>
        <v>98.884061520742236</v>
      </c>
      <c r="AX72" s="76">
        <f>IFERROR(INDEX(AM$5:AM$304,MATCH(节奏预期!Q72,$AL$5:$AL$304,1))*节奏预期!E72,0)</f>
        <v>0</v>
      </c>
      <c r="AY72" s="76">
        <f>IFERROR(INDEX(AN$5:AN$304,MATCH(节奏预期!R72,$AL$5:$AL$304,1))*节奏预期!F72,0)</f>
        <v>0</v>
      </c>
      <c r="AZ72" s="76">
        <f>IFERROR(INDEX(AO$5:AO$304,MATCH(节奏预期!S72,$AL$5:$AL$304,1))*节奏预期!G72,0)</f>
        <v>0</v>
      </c>
      <c r="BA72" s="80">
        <f>IFERROR(INDEX(AP$5:AP$304,MATCH(节奏预期!T72,$AL$5:$AL$304,1))*节奏预期!H72,0)</f>
        <v>0</v>
      </c>
      <c r="BB72" s="76">
        <f>IFERROR(INDEX(AQ$5:AQ$304,MATCH(节奏预期!U72,$AL$5:$AL$304,1))*节奏预期!I72,0)</f>
        <v>1436363636.3636363</v>
      </c>
      <c r="BC72" s="76">
        <f>IFERROR(INDEX(AR$5:AR$304,MATCH(节奏预期!V72,$AL$5:$AL$304,1))*节奏预期!J72,0)</f>
        <v>163636363.63636363</v>
      </c>
      <c r="BD72" s="77">
        <f t="shared" si="33"/>
        <v>1600000000</v>
      </c>
      <c r="BE72" s="76">
        <f>IFERROR(INDEX(W$5:W$304,MATCH(节奏预期!Q72,$V$5:$V$304,1))*节奏预期!E72,0)</f>
        <v>0</v>
      </c>
      <c r="BF72" s="76">
        <f>IFERROR(INDEX(X$5:X$304,MATCH(节奏预期!R72,$V$5:$V$304,1))*节奏预期!F72,0)</f>
        <v>0</v>
      </c>
      <c r="BG72" s="76">
        <f>IFERROR(INDEX(Y$5:Y$304,MATCH(节奏预期!S72,$V$5:$V$304,1))*节奏预期!G72,0)</f>
        <v>0</v>
      </c>
      <c r="BH72" s="80">
        <f>IFERROR(INDEX(Z$5:Z$304,MATCH(节奏预期!T72,$V$5:$V$304,1))*节奏预期!H72,0)</f>
        <v>0</v>
      </c>
      <c r="BI72" s="76">
        <f>IFERROR(INDEX(AA$5:AA$304,MATCH(节奏预期!U72,$V$5:$V$304,1))*节奏预期!I72,0)</f>
        <v>143636.36363636362</v>
      </c>
      <c r="BJ72" s="76">
        <f>IFERROR(INDEX(AB$5:AB$304,MATCH(节奏预期!V72,$V$5:$V$304,1))*节奏预期!J72,0)</f>
        <v>16363.636363636364</v>
      </c>
      <c r="BK72" s="77">
        <f t="shared" si="34"/>
        <v>160000</v>
      </c>
      <c r="BL72" s="76">
        <f>IF(节奏预期!Q72=0,0,节奏预期!Q72*装备强化!D$8+装备强化!D$4)</f>
        <v>0</v>
      </c>
      <c r="BM72" s="76">
        <f>IF(节奏预期!R72=0,0,节奏预期!R72*装备强化!E$8+装备强化!E$4)</f>
        <v>0</v>
      </c>
      <c r="BN72" s="76">
        <f>IF(节奏预期!S72=0,0,节奏预期!S72*装备强化!F$8+装备强化!F$4)</f>
        <v>0</v>
      </c>
      <c r="BO72" s="80">
        <f>IF(节奏预期!T72=0,0,节奏预期!T72*装备强化!G$8+装备强化!G$4)</f>
        <v>0</v>
      </c>
      <c r="BP72" s="76">
        <f>IF(节奏预期!U72=0,0,节奏预期!U72*装备强化!H$8+装备强化!H$4)</f>
        <v>300</v>
      </c>
      <c r="BQ72" s="76">
        <f>IF(节奏预期!V72=0,0,节奏预期!V72*装备强化!I$8+装备强化!I$4)</f>
        <v>300</v>
      </c>
      <c r="BR72" s="11">
        <f>IFERROR(SUMPRODUCT(BL72:BQ72,节奏预期!$E72:$J72)/SUM(节奏预期!$E72:$J72),0)</f>
        <v>300</v>
      </c>
      <c r="BS72" s="10">
        <f>IF(节奏预期!Q72=0,0,节奏预期!Q72*装备强化!D$9+装备强化!D$5)</f>
        <v>0</v>
      </c>
      <c r="BT72" s="76">
        <f>IF(节奏预期!R72=0,0,节奏预期!R72*装备强化!E$9+装备强化!E$5)</f>
        <v>0</v>
      </c>
      <c r="BU72" s="76">
        <f>IF(节奏预期!S72=0,0,节奏预期!S72*装备强化!F$9+装备强化!F$5)</f>
        <v>0</v>
      </c>
      <c r="BV72" s="80">
        <f>IF(节奏预期!T72=0,0,节奏预期!T72*装备强化!G$9+装备强化!G$5)</f>
        <v>0</v>
      </c>
      <c r="BW72" s="76">
        <f>IF(节奏预期!U72=0,0,节奏预期!U72*装备强化!H$9+装备强化!H$5)</f>
        <v>300</v>
      </c>
      <c r="BX72" s="76">
        <f>IF(节奏预期!V72=0,0,节奏预期!V72*装备强化!I$9+装备强化!I$5)</f>
        <v>300</v>
      </c>
      <c r="BY72" s="11">
        <f>IFERROR(SUMPRODUCT(BS72:BX72,节奏预期!$E72:$J72)/SUM(节奏预期!$E72:$J72),0)</f>
        <v>300</v>
      </c>
      <c r="BZ72" s="76"/>
      <c r="CA72" s="76"/>
      <c r="CB72" s="76"/>
      <c r="CC72" s="76"/>
      <c r="CD72" s="76"/>
      <c r="CE72" s="52"/>
      <c r="CH72" s="22">
        <v>24</v>
      </c>
    </row>
    <row r="73" spans="13:107" ht="11.25" customHeight="1" x14ac:dyDescent="0.15">
      <c r="M73" s="76">
        <v>69</v>
      </c>
      <c r="N73" s="164">
        <f t="shared" si="21"/>
        <v>4</v>
      </c>
      <c r="O73" s="76">
        <f t="shared" si="41"/>
        <v>8</v>
      </c>
      <c r="P73" s="76">
        <f t="shared" si="42"/>
        <v>32</v>
      </c>
      <c r="Q73" s="76">
        <f t="shared" si="42"/>
        <v>80</v>
      </c>
      <c r="R73" s="80">
        <f t="shared" si="35"/>
        <v>80</v>
      </c>
      <c r="S73" s="76">
        <f t="shared" si="42"/>
        <v>160</v>
      </c>
      <c r="T73" s="76">
        <f t="shared" si="42"/>
        <v>160</v>
      </c>
      <c r="V73" s="76">
        <v>69</v>
      </c>
      <c r="W73" s="76">
        <f>SUM(O$5:O73)</f>
        <v>312</v>
      </c>
      <c r="X73" s="76">
        <f>SUM(P$5:P73)</f>
        <v>1248</v>
      </c>
      <c r="Y73" s="76">
        <f>SUM(Q$5:Q73)</f>
        <v>3120</v>
      </c>
      <c r="Z73" s="80">
        <f>SUM(R$5:R73)</f>
        <v>3120</v>
      </c>
      <c r="AA73" s="76">
        <f>SUM(S$5:S73)</f>
        <v>6240</v>
      </c>
      <c r="AB73" s="76">
        <f>SUM(T$5:T73)</f>
        <v>6240</v>
      </c>
      <c r="AD73" s="76">
        <v>69</v>
      </c>
      <c r="AE73" s="76">
        <f t="shared" si="36"/>
        <v>80000</v>
      </c>
      <c r="AF73" s="76">
        <f t="shared" si="37"/>
        <v>320000</v>
      </c>
      <c r="AG73" s="76">
        <f t="shared" si="38"/>
        <v>800000</v>
      </c>
      <c r="AH73" s="80">
        <f t="shared" si="38"/>
        <v>800000</v>
      </c>
      <c r="AI73" s="76">
        <f t="shared" si="39"/>
        <v>1600000</v>
      </c>
      <c r="AJ73" s="76">
        <f t="shared" si="40"/>
        <v>1600000</v>
      </c>
      <c r="AL73" s="76">
        <v>69</v>
      </c>
      <c r="AM73" s="76">
        <f>SUM(AE$5:AE73)</f>
        <v>3120000</v>
      </c>
      <c r="AN73" s="76">
        <f>SUM(AF$5:AF73)</f>
        <v>12480000</v>
      </c>
      <c r="AO73" s="76">
        <f>SUM(AG$5:AG73)</f>
        <v>31200000</v>
      </c>
      <c r="AP73" s="80">
        <f>SUM(AH$5:AH73)</f>
        <v>31200000</v>
      </c>
      <c r="AQ73" s="76">
        <f>SUM(AI$5:AI73)</f>
        <v>62400000</v>
      </c>
      <c r="AR73" s="76">
        <f>SUM(AJ$5:AJ73)</f>
        <v>62400000</v>
      </c>
      <c r="AU73" s="22">
        <v>31</v>
      </c>
      <c r="AV73" s="77">
        <f>节奏预期!B73</f>
        <v>840</v>
      </c>
      <c r="AW73" s="102">
        <f>节奏预期!D73</f>
        <v>99.398994483715043</v>
      </c>
      <c r="AX73" s="76">
        <f>IFERROR(INDEX(AM$5:AM$304,MATCH(节奏预期!Q73,$AL$5:$AL$304,1))*节奏预期!E73,0)</f>
        <v>0</v>
      </c>
      <c r="AY73" s="76">
        <f>IFERROR(INDEX(AN$5:AN$304,MATCH(节奏预期!R73,$AL$5:$AL$304,1))*节奏预期!F73,0)</f>
        <v>0</v>
      </c>
      <c r="AZ73" s="76">
        <f>IFERROR(INDEX(AO$5:AO$304,MATCH(节奏预期!S73,$AL$5:$AL$304,1))*节奏预期!G73,0)</f>
        <v>0</v>
      </c>
      <c r="BA73" s="80">
        <f>IFERROR(INDEX(AP$5:AP$304,MATCH(节奏预期!T73,$AL$5:$AL$304,1))*节奏预期!H73,0)</f>
        <v>0</v>
      </c>
      <c r="BB73" s="76">
        <f>IFERROR(INDEX(AQ$5:AQ$304,MATCH(节奏预期!U73,$AL$5:$AL$304,1))*节奏预期!I73,0)</f>
        <v>1381818181.8181818</v>
      </c>
      <c r="BC73" s="76">
        <f>IFERROR(INDEX(AR$5:AR$304,MATCH(节奏预期!V73,$AL$5:$AL$304,1))*节奏预期!J73,0)</f>
        <v>218181818.18181819</v>
      </c>
      <c r="BD73" s="77">
        <f t="shared" si="33"/>
        <v>1600000000</v>
      </c>
      <c r="BE73" s="76">
        <f>IFERROR(INDEX(W$5:W$304,MATCH(节奏预期!Q73,$V$5:$V$304,1))*节奏预期!E73,0)</f>
        <v>0</v>
      </c>
      <c r="BF73" s="76">
        <f>IFERROR(INDEX(X$5:X$304,MATCH(节奏预期!R73,$V$5:$V$304,1))*节奏预期!F73,0)</f>
        <v>0</v>
      </c>
      <c r="BG73" s="76">
        <f>IFERROR(INDEX(Y$5:Y$304,MATCH(节奏预期!S73,$V$5:$V$304,1))*节奏预期!G73,0)</f>
        <v>0</v>
      </c>
      <c r="BH73" s="80">
        <f>IFERROR(INDEX(Z$5:Z$304,MATCH(节奏预期!T73,$V$5:$V$304,1))*节奏预期!H73,0)</f>
        <v>0</v>
      </c>
      <c r="BI73" s="76">
        <f>IFERROR(INDEX(AA$5:AA$304,MATCH(节奏预期!U73,$V$5:$V$304,1))*节奏预期!I73,0)</f>
        <v>138181.81818181818</v>
      </c>
      <c r="BJ73" s="76">
        <f>IFERROR(INDEX(AB$5:AB$304,MATCH(节奏预期!V73,$V$5:$V$304,1))*节奏预期!J73,0)</f>
        <v>21818.18181818182</v>
      </c>
      <c r="BK73" s="77">
        <f t="shared" si="34"/>
        <v>160000</v>
      </c>
      <c r="BL73" s="76">
        <f>IF(节奏预期!Q73=0,0,节奏预期!Q73*装备强化!D$8+装备强化!D$4)</f>
        <v>0</v>
      </c>
      <c r="BM73" s="76">
        <f>IF(节奏预期!R73=0,0,节奏预期!R73*装备强化!E$8+装备强化!E$4)</f>
        <v>0</v>
      </c>
      <c r="BN73" s="76">
        <f>IF(节奏预期!S73=0,0,节奏预期!S73*装备强化!F$8+装备强化!F$4)</f>
        <v>0</v>
      </c>
      <c r="BO73" s="80">
        <f>IF(节奏预期!T73=0,0,节奏预期!T73*装备强化!G$8+装备强化!G$4)</f>
        <v>0</v>
      </c>
      <c r="BP73" s="76">
        <f>IF(节奏预期!U73=0,0,节奏预期!U73*装备强化!H$8+装备强化!H$4)</f>
        <v>300</v>
      </c>
      <c r="BQ73" s="76">
        <f>IF(节奏预期!V73=0,0,节奏预期!V73*装备强化!I$8+装备强化!I$4)</f>
        <v>300</v>
      </c>
      <c r="BR73" s="11">
        <f>IFERROR(SUMPRODUCT(BL73:BQ73,节奏预期!$E73:$J73)/SUM(节奏预期!$E73:$J73),0)</f>
        <v>300</v>
      </c>
      <c r="BS73" s="10">
        <f>IF(节奏预期!Q73=0,0,节奏预期!Q73*装备强化!D$9+装备强化!D$5)</f>
        <v>0</v>
      </c>
      <c r="BT73" s="76">
        <f>IF(节奏预期!R73=0,0,节奏预期!R73*装备强化!E$9+装备强化!E$5)</f>
        <v>0</v>
      </c>
      <c r="BU73" s="76">
        <f>IF(节奏预期!S73=0,0,节奏预期!S73*装备强化!F$9+装备强化!F$5)</f>
        <v>0</v>
      </c>
      <c r="BV73" s="80">
        <f>IF(节奏预期!T73=0,0,节奏预期!T73*装备强化!G$9+装备强化!G$5)</f>
        <v>0</v>
      </c>
      <c r="BW73" s="76">
        <f>IF(节奏预期!U73=0,0,节奏预期!U73*装备强化!H$9+装备强化!H$5)</f>
        <v>300</v>
      </c>
      <c r="BX73" s="76">
        <f>IF(节奏预期!V73=0,0,节奏预期!V73*装备强化!I$9+装备强化!I$5)</f>
        <v>300</v>
      </c>
      <c r="BY73" s="11">
        <f>IFERROR(SUMPRODUCT(BS73:BX73,节奏预期!$E73:$J73)/SUM(节奏预期!$E73:$J73),0)</f>
        <v>300</v>
      </c>
      <c r="BZ73" s="76"/>
      <c r="CA73" s="76"/>
      <c r="CB73" s="76"/>
      <c r="CC73" s="76"/>
      <c r="CD73" s="76"/>
      <c r="CE73" s="52"/>
      <c r="CH73" s="22">
        <v>25</v>
      </c>
    </row>
    <row r="74" spans="13:107" ht="11.25" customHeight="1" x14ac:dyDescent="0.15">
      <c r="M74" s="76">
        <v>70</v>
      </c>
      <c r="N74" s="164">
        <f t="shared" si="21"/>
        <v>4</v>
      </c>
      <c r="O74" s="76">
        <f t="shared" si="41"/>
        <v>8</v>
      </c>
      <c r="P74" s="76">
        <f t="shared" si="42"/>
        <v>32</v>
      </c>
      <c r="Q74" s="76">
        <f t="shared" si="42"/>
        <v>80</v>
      </c>
      <c r="R74" s="80">
        <f t="shared" si="35"/>
        <v>80</v>
      </c>
      <c r="S74" s="76">
        <f t="shared" si="42"/>
        <v>160</v>
      </c>
      <c r="T74" s="76">
        <f t="shared" si="42"/>
        <v>160</v>
      </c>
      <c r="V74" s="76">
        <v>70</v>
      </c>
      <c r="W74" s="76">
        <f>SUM(O$5:O74)</f>
        <v>320</v>
      </c>
      <c r="X74" s="76">
        <f>SUM(P$5:P74)</f>
        <v>1280</v>
      </c>
      <c r="Y74" s="76">
        <f>SUM(Q$5:Q74)</f>
        <v>3200</v>
      </c>
      <c r="Z74" s="80">
        <f>SUM(R$5:R74)</f>
        <v>3200</v>
      </c>
      <c r="AA74" s="76">
        <f>SUM(S$5:S74)</f>
        <v>6400</v>
      </c>
      <c r="AB74" s="76">
        <f>SUM(T$5:T74)</f>
        <v>6400</v>
      </c>
      <c r="AD74" s="76">
        <v>70</v>
      </c>
      <c r="AE74" s="76">
        <f t="shared" si="36"/>
        <v>80000</v>
      </c>
      <c r="AF74" s="76">
        <f t="shared" si="37"/>
        <v>320000</v>
      </c>
      <c r="AG74" s="76">
        <f t="shared" si="38"/>
        <v>800000</v>
      </c>
      <c r="AH74" s="80">
        <f t="shared" si="38"/>
        <v>800000</v>
      </c>
      <c r="AI74" s="76">
        <f t="shared" si="39"/>
        <v>1600000</v>
      </c>
      <c r="AJ74" s="76">
        <f t="shared" si="40"/>
        <v>1600000</v>
      </c>
      <c r="AL74" s="76">
        <v>70</v>
      </c>
      <c r="AM74" s="76">
        <f>SUM(AE$5:AE74)</f>
        <v>3200000</v>
      </c>
      <c r="AN74" s="76">
        <f>SUM(AF$5:AF74)</f>
        <v>12800000</v>
      </c>
      <c r="AO74" s="76">
        <f>SUM(AG$5:AG74)</f>
        <v>32000000</v>
      </c>
      <c r="AP74" s="80">
        <f>SUM(AH$5:AH74)</f>
        <v>32000000</v>
      </c>
      <c r="AQ74" s="76">
        <f>SUM(AI$5:AI74)</f>
        <v>64000000</v>
      </c>
      <c r="AR74" s="76">
        <f>SUM(AJ$5:AJ74)</f>
        <v>64000000</v>
      </c>
      <c r="AU74" s="22">
        <v>32</v>
      </c>
      <c r="AV74" s="77">
        <f>节奏预期!B74</f>
        <v>870</v>
      </c>
      <c r="AW74" s="102">
        <f>节奏预期!D74</f>
        <v>99.908593266357428</v>
      </c>
      <c r="AX74" s="76">
        <f>IFERROR(INDEX(AM$5:AM$304,MATCH(节奏预期!Q74,$AL$5:$AL$304,1))*节奏预期!E74,0)</f>
        <v>0</v>
      </c>
      <c r="AY74" s="76">
        <f>IFERROR(INDEX(AN$5:AN$304,MATCH(节奏预期!R74,$AL$5:$AL$304,1))*节奏预期!F74,0)</f>
        <v>0</v>
      </c>
      <c r="AZ74" s="76">
        <f>IFERROR(INDEX(AO$5:AO$304,MATCH(节奏预期!S74,$AL$5:$AL$304,1))*节奏预期!G74,0)</f>
        <v>0</v>
      </c>
      <c r="BA74" s="80">
        <f>IFERROR(INDEX(AP$5:AP$304,MATCH(节奏预期!T74,$AL$5:$AL$304,1))*节奏预期!H74,0)</f>
        <v>0</v>
      </c>
      <c r="BB74" s="76">
        <f>IFERROR(INDEX(AQ$5:AQ$304,MATCH(节奏预期!U74,$AL$5:$AL$304,1))*节奏预期!I74,0)</f>
        <v>1327272727.2727273</v>
      </c>
      <c r="BC74" s="76">
        <f>IFERROR(INDEX(AR$5:AR$304,MATCH(节奏预期!V74,$AL$5:$AL$304,1))*节奏预期!J74,0)</f>
        <v>272727272.72727275</v>
      </c>
      <c r="BD74" s="77">
        <f t="shared" si="33"/>
        <v>1600000000</v>
      </c>
      <c r="BE74" s="76">
        <f>IFERROR(INDEX(W$5:W$304,MATCH(节奏预期!Q74,$V$5:$V$304,1))*节奏预期!E74,0)</f>
        <v>0</v>
      </c>
      <c r="BF74" s="76">
        <f>IFERROR(INDEX(X$5:X$304,MATCH(节奏预期!R74,$V$5:$V$304,1))*节奏预期!F74,0)</f>
        <v>0</v>
      </c>
      <c r="BG74" s="76">
        <f>IFERROR(INDEX(Y$5:Y$304,MATCH(节奏预期!S74,$V$5:$V$304,1))*节奏预期!G74,0)</f>
        <v>0</v>
      </c>
      <c r="BH74" s="80">
        <f>IFERROR(INDEX(Z$5:Z$304,MATCH(节奏预期!T74,$V$5:$V$304,1))*节奏预期!H74,0)</f>
        <v>0</v>
      </c>
      <c r="BI74" s="76">
        <f>IFERROR(INDEX(AA$5:AA$304,MATCH(节奏预期!U74,$V$5:$V$304,1))*节奏预期!I74,0)</f>
        <v>132727.27272727271</v>
      </c>
      <c r="BJ74" s="76">
        <f>IFERROR(INDEX(AB$5:AB$304,MATCH(节奏预期!V74,$V$5:$V$304,1))*节奏预期!J74,0)</f>
        <v>27272.727272727272</v>
      </c>
      <c r="BK74" s="77">
        <f t="shared" si="34"/>
        <v>160000</v>
      </c>
      <c r="BL74" s="76">
        <f>IF(节奏预期!Q74=0,0,节奏预期!Q74*装备强化!D$8+装备强化!D$4)</f>
        <v>0</v>
      </c>
      <c r="BM74" s="76">
        <f>IF(节奏预期!R74=0,0,节奏预期!R74*装备强化!E$8+装备强化!E$4)</f>
        <v>0</v>
      </c>
      <c r="BN74" s="76">
        <f>IF(节奏预期!S74=0,0,节奏预期!S74*装备强化!F$8+装备强化!F$4)</f>
        <v>0</v>
      </c>
      <c r="BO74" s="80">
        <f>IF(节奏预期!T74=0,0,节奏预期!T74*装备强化!G$8+装备强化!G$4)</f>
        <v>0</v>
      </c>
      <c r="BP74" s="76">
        <f>IF(节奏预期!U74=0,0,节奏预期!U74*装备强化!H$8+装备强化!H$4)</f>
        <v>300</v>
      </c>
      <c r="BQ74" s="76">
        <f>IF(节奏预期!V74=0,0,节奏预期!V74*装备强化!I$8+装备强化!I$4)</f>
        <v>300</v>
      </c>
      <c r="BR74" s="11">
        <f>IFERROR(SUMPRODUCT(BL74:BQ74,节奏预期!$E74:$J74)/SUM(节奏预期!$E74:$J74),0)</f>
        <v>300</v>
      </c>
      <c r="BS74" s="10">
        <f>IF(节奏预期!Q74=0,0,节奏预期!Q74*装备强化!D$9+装备强化!D$5)</f>
        <v>0</v>
      </c>
      <c r="BT74" s="76">
        <f>IF(节奏预期!R74=0,0,节奏预期!R74*装备强化!E$9+装备强化!E$5)</f>
        <v>0</v>
      </c>
      <c r="BU74" s="76">
        <f>IF(节奏预期!S74=0,0,节奏预期!S74*装备强化!F$9+装备强化!F$5)</f>
        <v>0</v>
      </c>
      <c r="BV74" s="80">
        <f>IF(节奏预期!T74=0,0,节奏预期!T74*装备强化!G$9+装备强化!G$5)</f>
        <v>0</v>
      </c>
      <c r="BW74" s="76">
        <f>IF(节奏预期!U74=0,0,节奏预期!U74*装备强化!H$9+装备强化!H$5)</f>
        <v>300</v>
      </c>
      <c r="BX74" s="76">
        <f>IF(节奏预期!V74=0,0,节奏预期!V74*装备强化!I$9+装备强化!I$5)</f>
        <v>300</v>
      </c>
      <c r="BY74" s="11">
        <f>IFERROR(SUMPRODUCT(BS74:BX74,节奏预期!$E74:$J74)/SUM(节奏预期!$E74:$J74),0)</f>
        <v>300</v>
      </c>
      <c r="BZ74" s="76"/>
      <c r="CA74" s="76"/>
      <c r="CB74" s="76"/>
      <c r="CC74" s="76"/>
      <c r="CD74" s="76"/>
      <c r="CE74" s="52"/>
      <c r="CH74" s="22">
        <v>26</v>
      </c>
      <c r="CT74" s="30"/>
    </row>
    <row r="75" spans="13:107" ht="11.25" customHeight="1" x14ac:dyDescent="0.15">
      <c r="M75" s="76">
        <v>71</v>
      </c>
      <c r="N75" s="164">
        <f t="shared" si="21"/>
        <v>4</v>
      </c>
      <c r="O75" s="76">
        <f t="shared" si="41"/>
        <v>8</v>
      </c>
      <c r="P75" s="76">
        <f t="shared" si="42"/>
        <v>32</v>
      </c>
      <c r="Q75" s="76">
        <f t="shared" si="42"/>
        <v>80</v>
      </c>
      <c r="R75" s="80">
        <f t="shared" si="35"/>
        <v>80</v>
      </c>
      <c r="S75" s="76">
        <f t="shared" si="42"/>
        <v>160</v>
      </c>
      <c r="T75" s="76">
        <f t="shared" si="42"/>
        <v>160</v>
      </c>
      <c r="V75" s="76">
        <v>71</v>
      </c>
      <c r="W75" s="76">
        <f>SUM(O$5:O75)</f>
        <v>328</v>
      </c>
      <c r="X75" s="76">
        <f>SUM(P$5:P75)</f>
        <v>1312</v>
      </c>
      <c r="Y75" s="76">
        <f>SUM(Q$5:Q75)</f>
        <v>3280</v>
      </c>
      <c r="Z75" s="80">
        <f>SUM(R$5:R75)</f>
        <v>3280</v>
      </c>
      <c r="AA75" s="76">
        <f>SUM(S$5:S75)</f>
        <v>6560</v>
      </c>
      <c r="AB75" s="76">
        <f>SUM(T$5:T75)</f>
        <v>6560</v>
      </c>
      <c r="AD75" s="76">
        <v>71</v>
      </c>
      <c r="AE75" s="76">
        <f t="shared" si="36"/>
        <v>80000</v>
      </c>
      <c r="AF75" s="76">
        <f t="shared" si="37"/>
        <v>320000</v>
      </c>
      <c r="AG75" s="76">
        <f t="shared" si="38"/>
        <v>800000</v>
      </c>
      <c r="AH75" s="80">
        <f t="shared" si="38"/>
        <v>800000</v>
      </c>
      <c r="AI75" s="76">
        <f t="shared" si="39"/>
        <v>1600000</v>
      </c>
      <c r="AJ75" s="76">
        <f t="shared" si="40"/>
        <v>1600000</v>
      </c>
      <c r="AL75" s="76">
        <v>71</v>
      </c>
      <c r="AM75" s="76">
        <f>SUM(AE$5:AE75)</f>
        <v>3280000</v>
      </c>
      <c r="AN75" s="76">
        <f>SUM(AF$5:AF75)</f>
        <v>13120000</v>
      </c>
      <c r="AO75" s="76">
        <f>SUM(AG$5:AG75)</f>
        <v>32800000</v>
      </c>
      <c r="AP75" s="80">
        <f>SUM(AH$5:AH75)</f>
        <v>32800000</v>
      </c>
      <c r="AQ75" s="76">
        <f>SUM(AI$5:AI75)</f>
        <v>65600000</v>
      </c>
      <c r="AR75" s="76">
        <f>SUM(AJ$5:AJ75)</f>
        <v>65600000</v>
      </c>
      <c r="AU75" s="22">
        <v>33</v>
      </c>
      <c r="AV75" s="77">
        <f>节奏预期!B75</f>
        <v>900</v>
      </c>
      <c r="AW75" s="102">
        <f>节奏预期!D75</f>
        <v>100.38607135362956</v>
      </c>
      <c r="AX75" s="76">
        <f>IFERROR(INDEX(AM$5:AM$304,MATCH(节奏预期!Q75,$AL$5:$AL$304,1))*节奏预期!E75,0)</f>
        <v>0</v>
      </c>
      <c r="AY75" s="76">
        <f>IFERROR(INDEX(AN$5:AN$304,MATCH(节奏预期!R75,$AL$5:$AL$304,1))*节奏预期!F75,0)</f>
        <v>0</v>
      </c>
      <c r="AZ75" s="76">
        <f>IFERROR(INDEX(AO$5:AO$304,MATCH(节奏预期!S75,$AL$5:$AL$304,1))*节奏预期!G75,0)</f>
        <v>0</v>
      </c>
      <c r="BA75" s="80">
        <f>IFERROR(INDEX(AP$5:AP$304,MATCH(节奏预期!T75,$AL$5:$AL$304,1))*节奏预期!H75,0)</f>
        <v>0</v>
      </c>
      <c r="BB75" s="76">
        <f>IFERROR(INDEX(AQ$5:AQ$304,MATCH(节奏预期!U75,$AL$5:$AL$304,1))*节奏预期!I75,0)</f>
        <v>1272727272.7272727</v>
      </c>
      <c r="BC75" s="76">
        <f>IFERROR(INDEX(AR$5:AR$304,MATCH(节奏预期!V75,$AL$5:$AL$304,1))*节奏预期!J75,0)</f>
        <v>327272727.27272725</v>
      </c>
      <c r="BD75" s="77">
        <f t="shared" si="33"/>
        <v>1600000000</v>
      </c>
      <c r="BE75" s="76">
        <f>IFERROR(INDEX(W$5:W$304,MATCH(节奏预期!Q75,$V$5:$V$304,1))*节奏预期!E75,0)</f>
        <v>0</v>
      </c>
      <c r="BF75" s="76">
        <f>IFERROR(INDEX(X$5:X$304,MATCH(节奏预期!R75,$V$5:$V$304,1))*节奏预期!F75,0)</f>
        <v>0</v>
      </c>
      <c r="BG75" s="76">
        <f>IFERROR(INDEX(Y$5:Y$304,MATCH(节奏预期!S75,$V$5:$V$304,1))*节奏预期!G75,0)</f>
        <v>0</v>
      </c>
      <c r="BH75" s="80">
        <f>IFERROR(INDEX(Z$5:Z$304,MATCH(节奏预期!T75,$V$5:$V$304,1))*节奏预期!H75,0)</f>
        <v>0</v>
      </c>
      <c r="BI75" s="76">
        <f>IFERROR(INDEX(AA$5:AA$304,MATCH(节奏预期!U75,$V$5:$V$304,1))*节奏预期!I75,0)</f>
        <v>127272.72727272728</v>
      </c>
      <c r="BJ75" s="76">
        <f>IFERROR(INDEX(AB$5:AB$304,MATCH(节奏预期!V75,$V$5:$V$304,1))*节奏预期!J75,0)</f>
        <v>32727.272727272728</v>
      </c>
      <c r="BK75" s="77">
        <f t="shared" si="34"/>
        <v>160000</v>
      </c>
      <c r="BL75" s="76">
        <f>IF(节奏预期!Q75=0,0,节奏预期!Q75*装备强化!D$8+装备强化!D$4)</f>
        <v>0</v>
      </c>
      <c r="BM75" s="76">
        <f>IF(节奏预期!R75=0,0,节奏预期!R75*装备强化!E$8+装备强化!E$4)</f>
        <v>0</v>
      </c>
      <c r="BN75" s="76">
        <f>IF(节奏预期!S75=0,0,节奏预期!S75*装备强化!F$8+装备强化!F$4)</f>
        <v>0</v>
      </c>
      <c r="BO75" s="80">
        <f>IF(节奏预期!T75=0,0,节奏预期!T75*装备强化!G$8+装备强化!G$4)</f>
        <v>0</v>
      </c>
      <c r="BP75" s="76">
        <f>IF(节奏预期!U75=0,0,节奏预期!U75*装备强化!H$8+装备强化!H$4)</f>
        <v>300</v>
      </c>
      <c r="BQ75" s="76">
        <f>IF(节奏预期!V75=0,0,节奏预期!V75*装备强化!I$8+装备强化!I$4)</f>
        <v>300</v>
      </c>
      <c r="BR75" s="11">
        <f>IFERROR(SUMPRODUCT(BL75:BQ75,节奏预期!$E75:$J75)/SUM(节奏预期!$E75:$J75),0)</f>
        <v>300</v>
      </c>
      <c r="BS75" s="10">
        <f>IF(节奏预期!Q75=0,0,节奏预期!Q75*装备强化!D$9+装备强化!D$5)</f>
        <v>0</v>
      </c>
      <c r="BT75" s="76">
        <f>IF(节奏预期!R75=0,0,节奏预期!R75*装备强化!E$9+装备强化!E$5)</f>
        <v>0</v>
      </c>
      <c r="BU75" s="76">
        <f>IF(节奏预期!S75=0,0,节奏预期!S75*装备强化!F$9+装备强化!F$5)</f>
        <v>0</v>
      </c>
      <c r="BV75" s="80">
        <f>IF(节奏预期!T75=0,0,节奏预期!T75*装备强化!G$9+装备强化!G$5)</f>
        <v>0</v>
      </c>
      <c r="BW75" s="76">
        <f>IF(节奏预期!U75=0,0,节奏预期!U75*装备强化!H$9+装备强化!H$5)</f>
        <v>300</v>
      </c>
      <c r="BX75" s="76">
        <f>IF(节奏预期!V75=0,0,节奏预期!V75*装备强化!I$9+装备强化!I$5)</f>
        <v>300</v>
      </c>
      <c r="BY75" s="11">
        <f>IFERROR(SUMPRODUCT(BS75:BX75,节奏预期!$E75:$J75)/SUM(节奏预期!$E75:$J75),0)</f>
        <v>300</v>
      </c>
      <c r="BZ75" s="76"/>
      <c r="CA75" s="76"/>
      <c r="CB75" s="76"/>
      <c r="CC75" s="76"/>
      <c r="CD75" s="76"/>
      <c r="CE75" s="52"/>
      <c r="CH75" s="22">
        <v>27</v>
      </c>
      <c r="CT75" s="30"/>
    </row>
    <row r="76" spans="13:107" ht="11.25" customHeight="1" x14ac:dyDescent="0.15">
      <c r="M76" s="76">
        <v>72</v>
      </c>
      <c r="N76" s="164">
        <f t="shared" si="21"/>
        <v>4</v>
      </c>
      <c r="O76" s="76">
        <f t="shared" si="41"/>
        <v>8</v>
      </c>
      <c r="P76" s="76">
        <f t="shared" si="42"/>
        <v>32</v>
      </c>
      <c r="Q76" s="76">
        <f t="shared" si="42"/>
        <v>80</v>
      </c>
      <c r="R76" s="80">
        <f t="shared" si="35"/>
        <v>80</v>
      </c>
      <c r="S76" s="76">
        <f t="shared" si="42"/>
        <v>160</v>
      </c>
      <c r="T76" s="76">
        <f t="shared" si="42"/>
        <v>160</v>
      </c>
      <c r="V76" s="76">
        <v>72</v>
      </c>
      <c r="W76" s="76">
        <f>SUM(O$5:O76)</f>
        <v>336</v>
      </c>
      <c r="X76" s="76">
        <f>SUM(P$5:P76)</f>
        <v>1344</v>
      </c>
      <c r="Y76" s="76">
        <f>SUM(Q$5:Q76)</f>
        <v>3360</v>
      </c>
      <c r="Z76" s="80">
        <f>SUM(R$5:R76)</f>
        <v>3360</v>
      </c>
      <c r="AA76" s="76">
        <f>SUM(S$5:S76)</f>
        <v>6720</v>
      </c>
      <c r="AB76" s="76">
        <f>SUM(T$5:T76)</f>
        <v>6720</v>
      </c>
      <c r="AD76" s="76">
        <v>72</v>
      </c>
      <c r="AE76" s="76">
        <f t="shared" si="36"/>
        <v>80000</v>
      </c>
      <c r="AF76" s="76">
        <f t="shared" si="37"/>
        <v>320000</v>
      </c>
      <c r="AG76" s="76">
        <f t="shared" si="38"/>
        <v>800000</v>
      </c>
      <c r="AH76" s="80">
        <f t="shared" si="38"/>
        <v>800000</v>
      </c>
      <c r="AI76" s="76">
        <f t="shared" si="39"/>
        <v>1600000</v>
      </c>
      <c r="AJ76" s="76">
        <f t="shared" si="40"/>
        <v>1600000</v>
      </c>
      <c r="AL76" s="76">
        <v>72</v>
      </c>
      <c r="AM76" s="76">
        <f>SUM(AE$5:AE76)</f>
        <v>3360000</v>
      </c>
      <c r="AN76" s="76">
        <f>SUM(AF$5:AF76)</f>
        <v>13440000</v>
      </c>
      <c r="AO76" s="76">
        <f>SUM(AG$5:AG76)</f>
        <v>33600000</v>
      </c>
      <c r="AP76" s="80">
        <f>SUM(AH$5:AH76)</f>
        <v>33600000</v>
      </c>
      <c r="AQ76" s="76">
        <f>SUM(AI$5:AI76)</f>
        <v>67200000</v>
      </c>
      <c r="AR76" s="76">
        <f>SUM(AJ$5:AJ76)</f>
        <v>67200000</v>
      </c>
      <c r="AU76" s="22">
        <v>34</v>
      </c>
      <c r="AV76" s="77">
        <f>节奏预期!B76</f>
        <v>930</v>
      </c>
      <c r="AW76" s="102">
        <f>节奏预期!D76</f>
        <v>100.85652862868599</v>
      </c>
      <c r="AX76" s="76">
        <f>IFERROR(INDEX(AM$5:AM$304,MATCH(节奏预期!Q76,$AL$5:$AL$304,1))*节奏预期!E76,0)</f>
        <v>0</v>
      </c>
      <c r="AY76" s="76">
        <f>IFERROR(INDEX(AN$5:AN$304,MATCH(节奏预期!R76,$AL$5:$AL$304,1))*节奏预期!F76,0)</f>
        <v>0</v>
      </c>
      <c r="AZ76" s="76">
        <f>IFERROR(INDEX(AO$5:AO$304,MATCH(节奏预期!S76,$AL$5:$AL$304,1))*节奏预期!G76,0)</f>
        <v>0</v>
      </c>
      <c r="BA76" s="80">
        <f>IFERROR(INDEX(AP$5:AP$304,MATCH(节奏预期!T76,$AL$5:$AL$304,1))*节奏预期!H76,0)</f>
        <v>0</v>
      </c>
      <c r="BB76" s="76">
        <f>IFERROR(INDEX(AQ$5:AQ$304,MATCH(节奏预期!U76,$AL$5:$AL$304,1))*节奏预期!I76,0)</f>
        <v>1218181818.1818182</v>
      </c>
      <c r="BC76" s="76">
        <f>IFERROR(INDEX(AR$5:AR$304,MATCH(节奏预期!V76,$AL$5:$AL$304,1))*节奏预期!J76,0)</f>
        <v>381818181.81818181</v>
      </c>
      <c r="BD76" s="77">
        <f t="shared" si="33"/>
        <v>1600000000</v>
      </c>
      <c r="BE76" s="76">
        <f>IFERROR(INDEX(W$5:W$304,MATCH(节奏预期!Q76,$V$5:$V$304,1))*节奏预期!E76,0)</f>
        <v>0</v>
      </c>
      <c r="BF76" s="76">
        <f>IFERROR(INDEX(X$5:X$304,MATCH(节奏预期!R76,$V$5:$V$304,1))*节奏预期!F76,0)</f>
        <v>0</v>
      </c>
      <c r="BG76" s="76">
        <f>IFERROR(INDEX(Y$5:Y$304,MATCH(节奏预期!S76,$V$5:$V$304,1))*节奏预期!G76,0)</f>
        <v>0</v>
      </c>
      <c r="BH76" s="80">
        <f>IFERROR(INDEX(Z$5:Z$304,MATCH(节奏预期!T76,$V$5:$V$304,1))*节奏预期!H76,0)</f>
        <v>0</v>
      </c>
      <c r="BI76" s="76">
        <f>IFERROR(INDEX(AA$5:AA$304,MATCH(节奏预期!U76,$V$5:$V$304,1))*节奏预期!I76,0)</f>
        <v>121818.18181818181</v>
      </c>
      <c r="BJ76" s="76">
        <f>IFERROR(INDEX(AB$5:AB$304,MATCH(节奏预期!V76,$V$5:$V$304,1))*节奏预期!J76,0)</f>
        <v>38181.818181818177</v>
      </c>
      <c r="BK76" s="77">
        <f t="shared" si="34"/>
        <v>160000</v>
      </c>
      <c r="BL76" s="76">
        <f>IF(节奏预期!Q76=0,0,节奏预期!Q76*装备强化!D$8+装备强化!D$4)</f>
        <v>0</v>
      </c>
      <c r="BM76" s="76">
        <f>IF(节奏预期!R76=0,0,节奏预期!R76*装备强化!E$8+装备强化!E$4)</f>
        <v>0</v>
      </c>
      <c r="BN76" s="76">
        <f>IF(节奏预期!S76=0,0,节奏预期!S76*装备强化!F$8+装备强化!F$4)</f>
        <v>0</v>
      </c>
      <c r="BO76" s="80">
        <f>IF(节奏预期!T76=0,0,节奏预期!T76*装备强化!G$8+装备强化!G$4)</f>
        <v>0</v>
      </c>
      <c r="BP76" s="76">
        <f>IF(节奏预期!U76=0,0,节奏预期!U76*装备强化!H$8+装备强化!H$4)</f>
        <v>300</v>
      </c>
      <c r="BQ76" s="76">
        <f>IF(节奏预期!V76=0,0,节奏预期!V76*装备强化!I$8+装备强化!I$4)</f>
        <v>300</v>
      </c>
      <c r="BR76" s="11">
        <f>IFERROR(SUMPRODUCT(BL76:BQ76,节奏预期!$E76:$J76)/SUM(节奏预期!$E76:$J76),0)</f>
        <v>300</v>
      </c>
      <c r="BS76" s="10">
        <f>IF(节奏预期!Q76=0,0,节奏预期!Q76*装备强化!D$9+装备强化!D$5)</f>
        <v>0</v>
      </c>
      <c r="BT76" s="76">
        <f>IF(节奏预期!R76=0,0,节奏预期!R76*装备强化!E$9+装备强化!E$5)</f>
        <v>0</v>
      </c>
      <c r="BU76" s="76">
        <f>IF(节奏预期!S76=0,0,节奏预期!S76*装备强化!F$9+装备强化!F$5)</f>
        <v>0</v>
      </c>
      <c r="BV76" s="80">
        <f>IF(节奏预期!T76=0,0,节奏预期!T76*装备强化!G$9+装备强化!G$5)</f>
        <v>0</v>
      </c>
      <c r="BW76" s="76">
        <f>IF(节奏预期!U76=0,0,节奏预期!U76*装备强化!H$9+装备强化!H$5)</f>
        <v>300</v>
      </c>
      <c r="BX76" s="76">
        <f>IF(节奏预期!V76=0,0,节奏预期!V76*装备强化!I$9+装备强化!I$5)</f>
        <v>300</v>
      </c>
      <c r="BY76" s="11">
        <f>IFERROR(SUMPRODUCT(BS76:BX76,节奏预期!$E76:$J76)/SUM(节奏预期!$E76:$J76),0)</f>
        <v>300</v>
      </c>
      <c r="BZ76" s="76"/>
      <c r="CA76" s="76"/>
      <c r="CB76" s="76"/>
      <c r="CC76" s="76"/>
      <c r="CD76" s="76"/>
      <c r="CE76" s="52"/>
      <c r="CH76" s="22">
        <v>28</v>
      </c>
    </row>
    <row r="77" spans="13:107" ht="11.25" customHeight="1" x14ac:dyDescent="0.15">
      <c r="M77" s="76">
        <v>73</v>
      </c>
      <c r="N77" s="164">
        <f t="shared" si="21"/>
        <v>4</v>
      </c>
      <c r="O77" s="76">
        <f t="shared" si="41"/>
        <v>8</v>
      </c>
      <c r="P77" s="76">
        <f t="shared" si="42"/>
        <v>32</v>
      </c>
      <c r="Q77" s="76">
        <f t="shared" si="42"/>
        <v>80</v>
      </c>
      <c r="R77" s="80">
        <f t="shared" si="35"/>
        <v>80</v>
      </c>
      <c r="S77" s="76">
        <f t="shared" si="42"/>
        <v>160</v>
      </c>
      <c r="T77" s="76">
        <f t="shared" si="42"/>
        <v>160</v>
      </c>
      <c r="V77" s="76">
        <v>73</v>
      </c>
      <c r="W77" s="76">
        <f>SUM(O$5:O77)</f>
        <v>344</v>
      </c>
      <c r="X77" s="76">
        <f>SUM(P$5:P77)</f>
        <v>1376</v>
      </c>
      <c r="Y77" s="76">
        <f>SUM(Q$5:Q77)</f>
        <v>3440</v>
      </c>
      <c r="Z77" s="80">
        <f>SUM(R$5:R77)</f>
        <v>3440</v>
      </c>
      <c r="AA77" s="76">
        <f>SUM(S$5:S77)</f>
        <v>6880</v>
      </c>
      <c r="AB77" s="76">
        <f>SUM(T$5:T77)</f>
        <v>6880</v>
      </c>
      <c r="AD77" s="76">
        <v>73</v>
      </c>
      <c r="AE77" s="76">
        <f t="shared" si="36"/>
        <v>80000</v>
      </c>
      <c r="AF77" s="76">
        <f t="shared" si="37"/>
        <v>320000</v>
      </c>
      <c r="AG77" s="76">
        <f t="shared" si="38"/>
        <v>800000</v>
      </c>
      <c r="AH77" s="80">
        <f t="shared" si="38"/>
        <v>800000</v>
      </c>
      <c r="AI77" s="76">
        <f t="shared" si="39"/>
        <v>1600000</v>
      </c>
      <c r="AJ77" s="76">
        <f t="shared" si="40"/>
        <v>1600000</v>
      </c>
      <c r="AL77" s="76">
        <v>73</v>
      </c>
      <c r="AM77" s="76">
        <f>SUM(AE$5:AE77)</f>
        <v>3440000</v>
      </c>
      <c r="AN77" s="76">
        <f>SUM(AF$5:AF77)</f>
        <v>13760000</v>
      </c>
      <c r="AO77" s="76">
        <f>SUM(AG$5:AG77)</f>
        <v>34400000</v>
      </c>
      <c r="AP77" s="80">
        <f>SUM(AH$5:AH77)</f>
        <v>34400000</v>
      </c>
      <c r="AQ77" s="76">
        <f>SUM(AI$5:AI77)</f>
        <v>68800000</v>
      </c>
      <c r="AR77" s="76">
        <f>SUM(AJ$5:AJ77)</f>
        <v>68800000</v>
      </c>
      <c r="AU77" s="22">
        <v>35</v>
      </c>
      <c r="AV77" s="77">
        <f>节奏预期!B77</f>
        <v>960</v>
      </c>
      <c r="AW77" s="102">
        <f>节奏预期!D77</f>
        <v>101.32021107700993</v>
      </c>
      <c r="AX77" s="76">
        <f>IFERROR(INDEX(AM$5:AM$304,MATCH(节奏预期!Q77,$AL$5:$AL$304,1))*节奏预期!E77,0)</f>
        <v>0</v>
      </c>
      <c r="AY77" s="76">
        <f>IFERROR(INDEX(AN$5:AN$304,MATCH(节奏预期!R77,$AL$5:$AL$304,1))*节奏预期!F77,0)</f>
        <v>0</v>
      </c>
      <c r="AZ77" s="76">
        <f>IFERROR(INDEX(AO$5:AO$304,MATCH(节奏预期!S77,$AL$5:$AL$304,1))*节奏预期!G77,0)</f>
        <v>0</v>
      </c>
      <c r="BA77" s="80">
        <f>IFERROR(INDEX(AP$5:AP$304,MATCH(节奏预期!T77,$AL$5:$AL$304,1))*节奏预期!H77,0)</f>
        <v>0</v>
      </c>
      <c r="BB77" s="76">
        <f>IFERROR(INDEX(AQ$5:AQ$304,MATCH(节奏预期!U77,$AL$5:$AL$304,1))*节奏预期!I77,0)</f>
        <v>1163636363.6363635</v>
      </c>
      <c r="BC77" s="76">
        <f>IFERROR(INDEX(AR$5:AR$304,MATCH(节奏预期!V77,$AL$5:$AL$304,1))*节奏预期!J77,0)</f>
        <v>436363636.36363637</v>
      </c>
      <c r="BD77" s="77">
        <f t="shared" si="33"/>
        <v>1600000000</v>
      </c>
      <c r="BE77" s="76">
        <f>IFERROR(INDEX(W$5:W$304,MATCH(节奏预期!Q77,$V$5:$V$304,1))*节奏预期!E77,0)</f>
        <v>0</v>
      </c>
      <c r="BF77" s="76">
        <f>IFERROR(INDEX(X$5:X$304,MATCH(节奏预期!R77,$V$5:$V$304,1))*节奏预期!F77,0)</f>
        <v>0</v>
      </c>
      <c r="BG77" s="76">
        <f>IFERROR(INDEX(Y$5:Y$304,MATCH(节奏预期!S77,$V$5:$V$304,1))*节奏预期!G77,0)</f>
        <v>0</v>
      </c>
      <c r="BH77" s="80">
        <f>IFERROR(INDEX(Z$5:Z$304,MATCH(节奏预期!T77,$V$5:$V$304,1))*节奏预期!H77,0)</f>
        <v>0</v>
      </c>
      <c r="BI77" s="76">
        <f>IFERROR(INDEX(AA$5:AA$304,MATCH(节奏预期!U77,$V$5:$V$304,1))*节奏预期!I77,0)</f>
        <v>116363.63636363635</v>
      </c>
      <c r="BJ77" s="76">
        <f>IFERROR(INDEX(AB$5:AB$304,MATCH(节奏预期!V77,$V$5:$V$304,1))*节奏预期!J77,0)</f>
        <v>43636.36363636364</v>
      </c>
      <c r="BK77" s="77">
        <f t="shared" si="34"/>
        <v>160000</v>
      </c>
      <c r="BL77" s="76">
        <f>IF(节奏预期!Q77=0,0,节奏预期!Q77*装备强化!D$8+装备强化!D$4)</f>
        <v>0</v>
      </c>
      <c r="BM77" s="76">
        <f>IF(节奏预期!R77=0,0,节奏预期!R77*装备强化!E$8+装备强化!E$4)</f>
        <v>0</v>
      </c>
      <c r="BN77" s="76">
        <f>IF(节奏预期!S77=0,0,节奏预期!S77*装备强化!F$8+装备强化!F$4)</f>
        <v>0</v>
      </c>
      <c r="BO77" s="80">
        <f>IF(节奏预期!T77=0,0,节奏预期!T77*装备强化!G$8+装备强化!G$4)</f>
        <v>0</v>
      </c>
      <c r="BP77" s="76">
        <f>IF(节奏预期!U77=0,0,节奏预期!U77*装备强化!H$8+装备强化!H$4)</f>
        <v>300</v>
      </c>
      <c r="BQ77" s="76">
        <f>IF(节奏预期!V77=0,0,节奏预期!V77*装备强化!I$8+装备强化!I$4)</f>
        <v>300</v>
      </c>
      <c r="BR77" s="11">
        <f>IFERROR(SUMPRODUCT(BL77:BQ77,节奏预期!$E77:$J77)/SUM(节奏预期!$E77:$J77),0)</f>
        <v>300</v>
      </c>
      <c r="BS77" s="10">
        <f>IF(节奏预期!Q77=0,0,节奏预期!Q77*装备强化!D$9+装备强化!D$5)</f>
        <v>0</v>
      </c>
      <c r="BT77" s="76">
        <f>IF(节奏预期!R77=0,0,节奏预期!R77*装备强化!E$9+装备强化!E$5)</f>
        <v>0</v>
      </c>
      <c r="BU77" s="76">
        <f>IF(节奏预期!S77=0,0,节奏预期!S77*装备强化!F$9+装备强化!F$5)</f>
        <v>0</v>
      </c>
      <c r="BV77" s="80">
        <f>IF(节奏预期!T77=0,0,节奏预期!T77*装备强化!G$9+装备强化!G$5)</f>
        <v>0</v>
      </c>
      <c r="BW77" s="76">
        <f>IF(节奏预期!U77=0,0,节奏预期!U77*装备强化!H$9+装备强化!H$5)</f>
        <v>300</v>
      </c>
      <c r="BX77" s="76">
        <f>IF(节奏预期!V77=0,0,节奏预期!V77*装备强化!I$9+装备强化!I$5)</f>
        <v>300</v>
      </c>
      <c r="BY77" s="11">
        <f>IFERROR(SUMPRODUCT(BS77:BX77,节奏预期!$E77:$J77)/SUM(节奏预期!$E77:$J77),0)</f>
        <v>300</v>
      </c>
      <c r="BZ77" s="76"/>
      <c r="CA77" s="76"/>
      <c r="CB77" s="76"/>
      <c r="CC77" s="76"/>
      <c r="CD77" s="76"/>
      <c r="CE77" s="52"/>
      <c r="CH77" s="22">
        <v>29</v>
      </c>
    </row>
    <row r="78" spans="13:107" ht="11.25" customHeight="1" x14ac:dyDescent="0.15">
      <c r="M78" s="76">
        <v>74</v>
      </c>
      <c r="N78" s="164">
        <f t="shared" si="21"/>
        <v>4</v>
      </c>
      <c r="O78" s="76">
        <f t="shared" si="41"/>
        <v>8</v>
      </c>
      <c r="P78" s="76">
        <f t="shared" si="42"/>
        <v>32</v>
      </c>
      <c r="Q78" s="76">
        <f t="shared" si="42"/>
        <v>80</v>
      </c>
      <c r="R78" s="80">
        <f t="shared" si="35"/>
        <v>80</v>
      </c>
      <c r="S78" s="76">
        <f t="shared" si="42"/>
        <v>160</v>
      </c>
      <c r="T78" s="76">
        <f t="shared" si="42"/>
        <v>160</v>
      </c>
      <c r="V78" s="76">
        <v>74</v>
      </c>
      <c r="W78" s="76">
        <f>SUM(O$5:O78)</f>
        <v>352</v>
      </c>
      <c r="X78" s="76">
        <f>SUM(P$5:P78)</f>
        <v>1408</v>
      </c>
      <c r="Y78" s="76">
        <f>SUM(Q$5:Q78)</f>
        <v>3520</v>
      </c>
      <c r="Z78" s="80">
        <f>SUM(R$5:R78)</f>
        <v>3520</v>
      </c>
      <c r="AA78" s="76">
        <f>SUM(S$5:S78)</f>
        <v>7040</v>
      </c>
      <c r="AB78" s="76">
        <f>SUM(T$5:T78)</f>
        <v>7040</v>
      </c>
      <c r="AD78" s="76">
        <v>74</v>
      </c>
      <c r="AE78" s="76">
        <f t="shared" si="36"/>
        <v>80000</v>
      </c>
      <c r="AF78" s="76">
        <f t="shared" si="37"/>
        <v>320000</v>
      </c>
      <c r="AG78" s="76">
        <f t="shared" si="38"/>
        <v>800000</v>
      </c>
      <c r="AH78" s="80">
        <f t="shared" si="38"/>
        <v>800000</v>
      </c>
      <c r="AI78" s="76">
        <f t="shared" si="39"/>
        <v>1600000</v>
      </c>
      <c r="AJ78" s="76">
        <f t="shared" si="40"/>
        <v>1600000</v>
      </c>
      <c r="AL78" s="76">
        <v>74</v>
      </c>
      <c r="AM78" s="76">
        <f>SUM(AE$5:AE78)</f>
        <v>3520000</v>
      </c>
      <c r="AN78" s="76">
        <f>SUM(AF$5:AF78)</f>
        <v>14080000</v>
      </c>
      <c r="AO78" s="76">
        <f>SUM(AG$5:AG78)</f>
        <v>35200000</v>
      </c>
      <c r="AP78" s="80">
        <f>SUM(AH$5:AH78)</f>
        <v>35200000</v>
      </c>
      <c r="AQ78" s="76">
        <f>SUM(AI$5:AI78)</f>
        <v>70400000</v>
      </c>
      <c r="AR78" s="76">
        <f>SUM(AJ$5:AJ78)</f>
        <v>70400000</v>
      </c>
      <c r="AU78" s="22">
        <v>36</v>
      </c>
      <c r="AV78" s="77">
        <f>节奏预期!B78</f>
        <v>990</v>
      </c>
      <c r="AW78" s="102">
        <f>节奏预期!D78</f>
        <v>101.78092093944987</v>
      </c>
      <c r="AX78" s="76">
        <f>IFERROR(INDEX(AM$5:AM$304,MATCH(节奏预期!Q78,$AL$5:$AL$304,1))*节奏预期!E78,0)</f>
        <v>0</v>
      </c>
      <c r="AY78" s="76">
        <f>IFERROR(INDEX(AN$5:AN$304,MATCH(节奏预期!R78,$AL$5:$AL$304,1))*节奏预期!F78,0)</f>
        <v>0</v>
      </c>
      <c r="AZ78" s="76">
        <f>IFERROR(INDEX(AO$5:AO$304,MATCH(节奏预期!S78,$AL$5:$AL$304,1))*节奏预期!G78,0)</f>
        <v>0</v>
      </c>
      <c r="BA78" s="80">
        <f>IFERROR(INDEX(AP$5:AP$304,MATCH(节奏预期!T78,$AL$5:$AL$304,1))*节奏预期!H78,0)</f>
        <v>0</v>
      </c>
      <c r="BB78" s="76">
        <f>IFERROR(INDEX(AQ$5:AQ$304,MATCH(节奏预期!U78,$AL$5:$AL$304,1))*节奏预期!I78,0)</f>
        <v>1109090909.090909</v>
      </c>
      <c r="BC78" s="76">
        <f>IFERROR(INDEX(AR$5:AR$304,MATCH(节奏预期!V78,$AL$5:$AL$304,1))*节奏预期!J78,0)</f>
        <v>490909090.90909094</v>
      </c>
      <c r="BD78" s="77">
        <f t="shared" si="33"/>
        <v>1600000000</v>
      </c>
      <c r="BE78" s="76">
        <f>IFERROR(INDEX(W$5:W$304,MATCH(节奏预期!Q78,$V$5:$V$304,1))*节奏预期!E78,0)</f>
        <v>0</v>
      </c>
      <c r="BF78" s="76">
        <f>IFERROR(INDEX(X$5:X$304,MATCH(节奏预期!R78,$V$5:$V$304,1))*节奏预期!F78,0)</f>
        <v>0</v>
      </c>
      <c r="BG78" s="76">
        <f>IFERROR(INDEX(Y$5:Y$304,MATCH(节奏预期!S78,$V$5:$V$304,1))*节奏预期!G78,0)</f>
        <v>0</v>
      </c>
      <c r="BH78" s="80">
        <f>IFERROR(INDEX(Z$5:Z$304,MATCH(节奏预期!T78,$V$5:$V$304,1))*节奏预期!H78,0)</f>
        <v>0</v>
      </c>
      <c r="BI78" s="76">
        <f>IFERROR(INDEX(AA$5:AA$304,MATCH(节奏预期!U78,$V$5:$V$304,1))*节奏预期!I78,0)</f>
        <v>110909.09090909091</v>
      </c>
      <c r="BJ78" s="76">
        <f>IFERROR(INDEX(AB$5:AB$304,MATCH(节奏预期!V78,$V$5:$V$304,1))*节奏预期!J78,0)</f>
        <v>49090.909090909096</v>
      </c>
      <c r="BK78" s="77">
        <f t="shared" si="34"/>
        <v>160000</v>
      </c>
      <c r="BL78" s="76">
        <f>IF(节奏预期!Q78=0,0,节奏预期!Q78*装备强化!D$8+装备强化!D$4)</f>
        <v>0</v>
      </c>
      <c r="BM78" s="76">
        <f>IF(节奏预期!R78=0,0,节奏预期!R78*装备强化!E$8+装备强化!E$4)</f>
        <v>0</v>
      </c>
      <c r="BN78" s="76">
        <f>IF(节奏预期!S78=0,0,节奏预期!S78*装备强化!F$8+装备强化!F$4)</f>
        <v>0</v>
      </c>
      <c r="BO78" s="80">
        <f>IF(节奏预期!T78=0,0,节奏预期!T78*装备强化!G$8+装备强化!G$4)</f>
        <v>0</v>
      </c>
      <c r="BP78" s="76">
        <f>IF(节奏预期!U78=0,0,节奏预期!U78*装备强化!H$8+装备强化!H$4)</f>
        <v>300</v>
      </c>
      <c r="BQ78" s="76">
        <f>IF(节奏预期!V78=0,0,节奏预期!V78*装备强化!I$8+装备强化!I$4)</f>
        <v>300</v>
      </c>
      <c r="BR78" s="11">
        <f>IFERROR(SUMPRODUCT(BL78:BQ78,节奏预期!$E78:$J78)/SUM(节奏预期!$E78:$J78),0)</f>
        <v>300</v>
      </c>
      <c r="BS78" s="10">
        <f>IF(节奏预期!Q78=0,0,节奏预期!Q78*装备强化!D$9+装备强化!D$5)</f>
        <v>0</v>
      </c>
      <c r="BT78" s="76">
        <f>IF(节奏预期!R78=0,0,节奏预期!R78*装备强化!E$9+装备强化!E$5)</f>
        <v>0</v>
      </c>
      <c r="BU78" s="76">
        <f>IF(节奏预期!S78=0,0,节奏预期!S78*装备强化!F$9+装备强化!F$5)</f>
        <v>0</v>
      </c>
      <c r="BV78" s="80">
        <f>IF(节奏预期!T78=0,0,节奏预期!T78*装备强化!G$9+装备强化!G$5)</f>
        <v>0</v>
      </c>
      <c r="BW78" s="76">
        <f>IF(节奏预期!U78=0,0,节奏预期!U78*装备强化!H$9+装备强化!H$5)</f>
        <v>300</v>
      </c>
      <c r="BX78" s="76">
        <f>IF(节奏预期!V78=0,0,节奏预期!V78*装备强化!I$9+装备强化!I$5)</f>
        <v>300</v>
      </c>
      <c r="BY78" s="11">
        <f>IFERROR(SUMPRODUCT(BS78:BX78,节奏预期!$E78:$J78)/SUM(节奏预期!$E78:$J78),0)</f>
        <v>300</v>
      </c>
      <c r="BZ78" s="76"/>
      <c r="CA78" s="76"/>
      <c r="CB78" s="76"/>
      <c r="CC78" s="76"/>
      <c r="CD78" s="76"/>
      <c r="CE78" s="52"/>
      <c r="CH78" s="22">
        <v>30</v>
      </c>
    </row>
    <row r="79" spans="13:107" ht="11.25" customHeight="1" x14ac:dyDescent="0.15">
      <c r="M79" s="76">
        <v>75</v>
      </c>
      <c r="N79" s="164">
        <f t="shared" si="21"/>
        <v>4</v>
      </c>
      <c r="O79" s="76">
        <f t="shared" si="41"/>
        <v>8</v>
      </c>
      <c r="P79" s="76">
        <f t="shared" si="42"/>
        <v>32</v>
      </c>
      <c r="Q79" s="76">
        <f t="shared" si="42"/>
        <v>80</v>
      </c>
      <c r="R79" s="80">
        <f t="shared" si="35"/>
        <v>80</v>
      </c>
      <c r="S79" s="76">
        <f t="shared" si="42"/>
        <v>160</v>
      </c>
      <c r="T79" s="76">
        <f t="shared" si="42"/>
        <v>160</v>
      </c>
      <c r="V79" s="76">
        <v>75</v>
      </c>
      <c r="W79" s="76">
        <f>SUM(O$5:O79)</f>
        <v>360</v>
      </c>
      <c r="X79" s="76">
        <f>SUM(P$5:P79)</f>
        <v>1440</v>
      </c>
      <c r="Y79" s="76">
        <f>SUM(Q$5:Q79)</f>
        <v>3600</v>
      </c>
      <c r="Z79" s="80">
        <f>SUM(R$5:R79)</f>
        <v>3600</v>
      </c>
      <c r="AA79" s="76">
        <f>SUM(S$5:S79)</f>
        <v>7200</v>
      </c>
      <c r="AB79" s="76">
        <f>SUM(T$5:T79)</f>
        <v>7200</v>
      </c>
      <c r="AD79" s="76">
        <v>75</v>
      </c>
      <c r="AE79" s="76">
        <f t="shared" si="36"/>
        <v>80000</v>
      </c>
      <c r="AF79" s="76">
        <f t="shared" si="37"/>
        <v>320000</v>
      </c>
      <c r="AG79" s="76">
        <f t="shared" si="38"/>
        <v>800000</v>
      </c>
      <c r="AH79" s="80">
        <f t="shared" si="38"/>
        <v>800000</v>
      </c>
      <c r="AI79" s="76">
        <f t="shared" si="39"/>
        <v>1600000</v>
      </c>
      <c r="AJ79" s="76">
        <f t="shared" si="40"/>
        <v>1600000</v>
      </c>
      <c r="AL79" s="76">
        <v>75</v>
      </c>
      <c r="AM79" s="76">
        <f>SUM(AE$5:AE79)</f>
        <v>3600000</v>
      </c>
      <c r="AN79" s="76">
        <f>SUM(AF$5:AF79)</f>
        <v>14400000</v>
      </c>
      <c r="AO79" s="76">
        <f>SUM(AG$5:AG79)</f>
        <v>36000000</v>
      </c>
      <c r="AP79" s="80">
        <f>SUM(AH$5:AH79)</f>
        <v>36000000</v>
      </c>
      <c r="AQ79" s="76">
        <f>SUM(AI$5:AI79)</f>
        <v>72000000</v>
      </c>
      <c r="AR79" s="76">
        <f>SUM(AJ$5:AJ79)</f>
        <v>72000000</v>
      </c>
      <c r="AU79" s="22">
        <v>37</v>
      </c>
      <c r="AV79" s="77">
        <f>节奏预期!B79</f>
        <v>1020</v>
      </c>
      <c r="AW79" s="102">
        <f>节奏预期!D79</f>
        <v>102.22764429032095</v>
      </c>
      <c r="AX79" s="76">
        <f>IFERROR(INDEX(AM$5:AM$304,MATCH(节奏预期!Q79,$AL$5:$AL$304,1))*节奏预期!E79,0)</f>
        <v>0</v>
      </c>
      <c r="AY79" s="76">
        <f>IFERROR(INDEX(AN$5:AN$304,MATCH(节奏预期!R79,$AL$5:$AL$304,1))*节奏预期!F79,0)</f>
        <v>0</v>
      </c>
      <c r="AZ79" s="76">
        <f>IFERROR(INDEX(AO$5:AO$304,MATCH(节奏预期!S79,$AL$5:$AL$304,1))*节奏预期!G79,0)</f>
        <v>0</v>
      </c>
      <c r="BA79" s="80">
        <f>IFERROR(INDEX(AP$5:AP$304,MATCH(节奏预期!T79,$AL$5:$AL$304,1))*节奏预期!H79,0)</f>
        <v>0</v>
      </c>
      <c r="BB79" s="76">
        <f>IFERROR(INDEX(AQ$5:AQ$304,MATCH(节奏预期!U79,$AL$5:$AL$304,1))*节奏预期!I79,0)</f>
        <v>1054545454.5454545</v>
      </c>
      <c r="BC79" s="76">
        <f>IFERROR(INDEX(AR$5:AR$304,MATCH(节奏预期!V79,$AL$5:$AL$304,1))*节奏预期!J79,0)</f>
        <v>545454545.4545455</v>
      </c>
      <c r="BD79" s="77">
        <f t="shared" si="33"/>
        <v>1600000000</v>
      </c>
      <c r="BE79" s="76">
        <f>IFERROR(INDEX(W$5:W$304,MATCH(节奏预期!Q79,$V$5:$V$304,1))*节奏预期!E79,0)</f>
        <v>0</v>
      </c>
      <c r="BF79" s="76">
        <f>IFERROR(INDEX(X$5:X$304,MATCH(节奏预期!R79,$V$5:$V$304,1))*节奏预期!F79,0)</f>
        <v>0</v>
      </c>
      <c r="BG79" s="76">
        <f>IFERROR(INDEX(Y$5:Y$304,MATCH(节奏预期!S79,$V$5:$V$304,1))*节奏预期!G79,0)</f>
        <v>0</v>
      </c>
      <c r="BH79" s="80">
        <f>IFERROR(INDEX(Z$5:Z$304,MATCH(节奏预期!T79,$V$5:$V$304,1))*节奏预期!H79,0)</f>
        <v>0</v>
      </c>
      <c r="BI79" s="76">
        <f>IFERROR(INDEX(AA$5:AA$304,MATCH(节奏预期!U79,$V$5:$V$304,1))*节奏预期!I79,0)</f>
        <v>105454.54545454546</v>
      </c>
      <c r="BJ79" s="76">
        <f>IFERROR(INDEX(AB$5:AB$304,MATCH(节奏预期!V79,$V$5:$V$304,1))*节奏预期!J79,0)</f>
        <v>54545.454545454544</v>
      </c>
      <c r="BK79" s="77">
        <f t="shared" si="34"/>
        <v>160000</v>
      </c>
      <c r="BL79" s="76">
        <f>IF(节奏预期!Q79=0,0,节奏预期!Q79*装备强化!D$8+装备强化!D$4)</f>
        <v>0</v>
      </c>
      <c r="BM79" s="76">
        <f>IF(节奏预期!R79=0,0,节奏预期!R79*装备强化!E$8+装备强化!E$4)</f>
        <v>0</v>
      </c>
      <c r="BN79" s="76">
        <f>IF(节奏预期!S79=0,0,节奏预期!S79*装备强化!F$8+装备强化!F$4)</f>
        <v>0</v>
      </c>
      <c r="BO79" s="80">
        <f>IF(节奏预期!T79=0,0,节奏预期!T79*装备强化!G$8+装备强化!G$4)</f>
        <v>0</v>
      </c>
      <c r="BP79" s="76">
        <f>IF(节奏预期!U79=0,0,节奏预期!U79*装备强化!H$8+装备强化!H$4)</f>
        <v>300</v>
      </c>
      <c r="BQ79" s="76">
        <f>IF(节奏预期!V79=0,0,节奏预期!V79*装备强化!I$8+装备强化!I$4)</f>
        <v>300</v>
      </c>
      <c r="BR79" s="11">
        <f>IFERROR(SUMPRODUCT(BL79:BQ79,节奏预期!$E79:$J79)/SUM(节奏预期!$E79:$J79),0)</f>
        <v>300</v>
      </c>
      <c r="BS79" s="10">
        <f>IF(节奏预期!Q79=0,0,节奏预期!Q79*装备强化!D$9+装备强化!D$5)</f>
        <v>0</v>
      </c>
      <c r="BT79" s="76">
        <f>IF(节奏预期!R79=0,0,节奏预期!R79*装备强化!E$9+装备强化!E$5)</f>
        <v>0</v>
      </c>
      <c r="BU79" s="76">
        <f>IF(节奏预期!S79=0,0,节奏预期!S79*装备强化!F$9+装备强化!F$5)</f>
        <v>0</v>
      </c>
      <c r="BV79" s="80">
        <f>IF(节奏预期!T79=0,0,节奏预期!T79*装备强化!G$9+装备强化!G$5)</f>
        <v>0</v>
      </c>
      <c r="BW79" s="76">
        <f>IF(节奏预期!U79=0,0,节奏预期!U79*装备强化!H$9+装备强化!H$5)</f>
        <v>300</v>
      </c>
      <c r="BX79" s="76">
        <f>IF(节奏预期!V79=0,0,节奏预期!V79*装备强化!I$9+装备强化!I$5)</f>
        <v>300</v>
      </c>
      <c r="BY79" s="11">
        <f>IFERROR(SUMPRODUCT(BS79:BX79,节奏预期!$E79:$J79)/SUM(节奏预期!$E79:$J79),0)</f>
        <v>300</v>
      </c>
      <c r="BZ79" s="76"/>
      <c r="CA79" s="76"/>
      <c r="CB79" s="76"/>
      <c r="CC79" s="76"/>
      <c r="CD79" s="76"/>
      <c r="CE79" s="52"/>
      <c r="CH79" s="22">
        <v>31</v>
      </c>
    </row>
    <row r="80" spans="13:107" ht="11.25" customHeight="1" x14ac:dyDescent="0.15">
      <c r="M80" s="76">
        <v>76</v>
      </c>
      <c r="N80" s="164">
        <f t="shared" si="21"/>
        <v>4</v>
      </c>
      <c r="O80" s="76">
        <f t="shared" si="41"/>
        <v>8</v>
      </c>
      <c r="P80" s="76">
        <f t="shared" si="42"/>
        <v>32</v>
      </c>
      <c r="Q80" s="76">
        <f t="shared" si="42"/>
        <v>80</v>
      </c>
      <c r="R80" s="80">
        <f t="shared" si="35"/>
        <v>80</v>
      </c>
      <c r="S80" s="76">
        <f t="shared" si="42"/>
        <v>160</v>
      </c>
      <c r="T80" s="76">
        <f t="shared" si="42"/>
        <v>160</v>
      </c>
      <c r="V80" s="76">
        <v>76</v>
      </c>
      <c r="W80" s="76">
        <f>SUM(O$5:O80)</f>
        <v>368</v>
      </c>
      <c r="X80" s="76">
        <f>SUM(P$5:P80)</f>
        <v>1472</v>
      </c>
      <c r="Y80" s="76">
        <f>SUM(Q$5:Q80)</f>
        <v>3680</v>
      </c>
      <c r="Z80" s="80">
        <f>SUM(R$5:R80)</f>
        <v>3680</v>
      </c>
      <c r="AA80" s="76">
        <f>SUM(S$5:S80)</f>
        <v>7360</v>
      </c>
      <c r="AB80" s="76">
        <f>SUM(T$5:T80)</f>
        <v>7360</v>
      </c>
      <c r="AD80" s="76">
        <v>76</v>
      </c>
      <c r="AE80" s="76">
        <f t="shared" si="36"/>
        <v>80000</v>
      </c>
      <c r="AF80" s="76">
        <f t="shared" si="37"/>
        <v>320000</v>
      </c>
      <c r="AG80" s="76">
        <f t="shared" si="38"/>
        <v>800000</v>
      </c>
      <c r="AH80" s="80">
        <f t="shared" si="38"/>
        <v>800000</v>
      </c>
      <c r="AI80" s="76">
        <f t="shared" si="39"/>
        <v>1600000</v>
      </c>
      <c r="AJ80" s="76">
        <f t="shared" si="40"/>
        <v>1600000</v>
      </c>
      <c r="AL80" s="76">
        <v>76</v>
      </c>
      <c r="AM80" s="76">
        <f>SUM(AE$5:AE80)</f>
        <v>3680000</v>
      </c>
      <c r="AN80" s="76">
        <f>SUM(AF$5:AF80)</f>
        <v>14720000</v>
      </c>
      <c r="AO80" s="76">
        <f>SUM(AG$5:AG80)</f>
        <v>36800000</v>
      </c>
      <c r="AP80" s="80">
        <f>SUM(AH$5:AH80)</f>
        <v>36800000</v>
      </c>
      <c r="AQ80" s="76">
        <f>SUM(AI$5:AI80)</f>
        <v>73600000</v>
      </c>
      <c r="AR80" s="76">
        <f>SUM(AJ$5:AJ80)</f>
        <v>73600000</v>
      </c>
      <c r="AU80" s="22">
        <v>38</v>
      </c>
      <c r="AV80" s="77">
        <f>节奏预期!B80</f>
        <v>1050</v>
      </c>
      <c r="AW80" s="102">
        <f>节奏预期!D80</f>
        <v>102.66168651034729</v>
      </c>
      <c r="AX80" s="76">
        <f>IFERROR(INDEX(AM$5:AM$304,MATCH(节奏预期!Q80,$AL$5:$AL$304,1))*节奏预期!E80,0)</f>
        <v>0</v>
      </c>
      <c r="AY80" s="76">
        <f>IFERROR(INDEX(AN$5:AN$304,MATCH(节奏预期!R80,$AL$5:$AL$304,1))*节奏预期!F80,0)</f>
        <v>0</v>
      </c>
      <c r="AZ80" s="76">
        <f>IFERROR(INDEX(AO$5:AO$304,MATCH(节奏预期!S80,$AL$5:$AL$304,1))*节奏预期!G80,0)</f>
        <v>0</v>
      </c>
      <c r="BA80" s="80">
        <f>IFERROR(INDEX(AP$5:AP$304,MATCH(节奏预期!T80,$AL$5:$AL$304,1))*节奏预期!H80,0)</f>
        <v>0</v>
      </c>
      <c r="BB80" s="76">
        <f>IFERROR(INDEX(AQ$5:AQ$304,MATCH(节奏预期!U80,$AL$5:$AL$304,1))*节奏预期!I80,0)</f>
        <v>1000000000</v>
      </c>
      <c r="BC80" s="76">
        <f>IFERROR(INDEX(AR$5:AR$304,MATCH(节奏预期!V80,$AL$5:$AL$304,1))*节奏预期!J80,0)</f>
        <v>600000000</v>
      </c>
      <c r="BD80" s="77">
        <f t="shared" si="33"/>
        <v>1600000000</v>
      </c>
      <c r="BE80" s="76">
        <f>IFERROR(INDEX(W$5:W$304,MATCH(节奏预期!Q80,$V$5:$V$304,1))*节奏预期!E80,0)</f>
        <v>0</v>
      </c>
      <c r="BF80" s="76">
        <f>IFERROR(INDEX(X$5:X$304,MATCH(节奏预期!R80,$V$5:$V$304,1))*节奏预期!F80,0)</f>
        <v>0</v>
      </c>
      <c r="BG80" s="76">
        <f>IFERROR(INDEX(Y$5:Y$304,MATCH(节奏预期!S80,$V$5:$V$304,1))*节奏预期!G80,0)</f>
        <v>0</v>
      </c>
      <c r="BH80" s="80">
        <f>IFERROR(INDEX(Z$5:Z$304,MATCH(节奏预期!T80,$V$5:$V$304,1))*节奏预期!H80,0)</f>
        <v>0</v>
      </c>
      <c r="BI80" s="76">
        <f>IFERROR(INDEX(AA$5:AA$304,MATCH(节奏预期!U80,$V$5:$V$304,1))*节奏预期!I80,0)</f>
        <v>100000</v>
      </c>
      <c r="BJ80" s="76">
        <f>IFERROR(INDEX(AB$5:AB$304,MATCH(节奏预期!V80,$V$5:$V$304,1))*节奏预期!J80,0)</f>
        <v>60000</v>
      </c>
      <c r="BK80" s="77">
        <f t="shared" si="34"/>
        <v>160000</v>
      </c>
      <c r="BL80" s="76">
        <f>IF(节奏预期!Q80=0,0,节奏预期!Q80*装备强化!D$8+装备强化!D$4)</f>
        <v>0</v>
      </c>
      <c r="BM80" s="76">
        <f>IF(节奏预期!R80=0,0,节奏预期!R80*装备强化!E$8+装备强化!E$4)</f>
        <v>0</v>
      </c>
      <c r="BN80" s="76">
        <f>IF(节奏预期!S80=0,0,节奏预期!S80*装备强化!F$8+装备强化!F$4)</f>
        <v>0</v>
      </c>
      <c r="BO80" s="80">
        <f>IF(节奏预期!T80=0,0,节奏预期!T80*装备强化!G$8+装备强化!G$4)</f>
        <v>0</v>
      </c>
      <c r="BP80" s="76">
        <f>IF(节奏预期!U80=0,0,节奏预期!U80*装备强化!H$8+装备强化!H$4)</f>
        <v>300</v>
      </c>
      <c r="BQ80" s="76">
        <f>IF(节奏预期!V80=0,0,节奏预期!V80*装备强化!I$8+装备强化!I$4)</f>
        <v>300</v>
      </c>
      <c r="BR80" s="11">
        <f>IFERROR(SUMPRODUCT(BL80:BQ80,节奏预期!$E80:$J80)/SUM(节奏预期!$E80:$J80),0)</f>
        <v>300</v>
      </c>
      <c r="BS80" s="10">
        <f>IF(节奏预期!Q80=0,0,节奏预期!Q80*装备强化!D$9+装备强化!D$5)</f>
        <v>0</v>
      </c>
      <c r="BT80" s="76">
        <f>IF(节奏预期!R80=0,0,节奏预期!R80*装备强化!E$9+装备强化!E$5)</f>
        <v>0</v>
      </c>
      <c r="BU80" s="76">
        <f>IF(节奏预期!S80=0,0,节奏预期!S80*装备强化!F$9+装备强化!F$5)</f>
        <v>0</v>
      </c>
      <c r="BV80" s="80">
        <f>IF(节奏预期!T80=0,0,节奏预期!T80*装备强化!G$9+装备强化!G$5)</f>
        <v>0</v>
      </c>
      <c r="BW80" s="76">
        <f>IF(节奏预期!U80=0,0,节奏预期!U80*装备强化!H$9+装备强化!H$5)</f>
        <v>300</v>
      </c>
      <c r="BX80" s="76">
        <f>IF(节奏预期!V80=0,0,节奏预期!V80*装备强化!I$9+装备强化!I$5)</f>
        <v>300</v>
      </c>
      <c r="BY80" s="11">
        <f>IFERROR(SUMPRODUCT(BS80:BX80,节奏预期!$E80:$J80)/SUM(节奏预期!$E80:$J80),0)</f>
        <v>300</v>
      </c>
      <c r="BZ80" s="76"/>
      <c r="CA80" s="76"/>
      <c r="CB80" s="76"/>
      <c r="CC80" s="76"/>
      <c r="CD80" s="76"/>
      <c r="CE80" s="52"/>
      <c r="CH80" s="22">
        <v>32</v>
      </c>
    </row>
    <row r="81" spans="13:107" ht="11.25" customHeight="1" x14ac:dyDescent="0.15">
      <c r="M81" s="76">
        <v>77</v>
      </c>
      <c r="N81" s="164">
        <f t="shared" si="21"/>
        <v>4</v>
      </c>
      <c r="O81" s="76">
        <f t="shared" si="41"/>
        <v>8</v>
      </c>
      <c r="P81" s="76">
        <f t="shared" si="42"/>
        <v>32</v>
      </c>
      <c r="Q81" s="76">
        <f t="shared" si="42"/>
        <v>80</v>
      </c>
      <c r="R81" s="80">
        <f t="shared" si="35"/>
        <v>80</v>
      </c>
      <c r="S81" s="76">
        <f t="shared" si="42"/>
        <v>160</v>
      </c>
      <c r="T81" s="76">
        <f t="shared" si="42"/>
        <v>160</v>
      </c>
      <c r="V81" s="76">
        <v>77</v>
      </c>
      <c r="W81" s="76">
        <f>SUM(O$5:O81)</f>
        <v>376</v>
      </c>
      <c r="X81" s="76">
        <f>SUM(P$5:P81)</f>
        <v>1504</v>
      </c>
      <c r="Y81" s="76">
        <f>SUM(Q$5:Q81)</f>
        <v>3760</v>
      </c>
      <c r="Z81" s="80">
        <f>SUM(R$5:R81)</f>
        <v>3760</v>
      </c>
      <c r="AA81" s="76">
        <f>SUM(S$5:S81)</f>
        <v>7520</v>
      </c>
      <c r="AB81" s="76">
        <f>SUM(T$5:T81)</f>
        <v>7520</v>
      </c>
      <c r="AD81" s="76">
        <v>77</v>
      </c>
      <c r="AE81" s="76">
        <f t="shared" si="36"/>
        <v>80000</v>
      </c>
      <c r="AF81" s="76">
        <f t="shared" si="37"/>
        <v>320000</v>
      </c>
      <c r="AG81" s="76">
        <f t="shared" si="38"/>
        <v>800000</v>
      </c>
      <c r="AH81" s="80">
        <f t="shared" si="38"/>
        <v>800000</v>
      </c>
      <c r="AI81" s="76">
        <f t="shared" si="39"/>
        <v>1600000</v>
      </c>
      <c r="AJ81" s="76">
        <f t="shared" si="40"/>
        <v>1600000</v>
      </c>
      <c r="AL81" s="76">
        <v>77</v>
      </c>
      <c r="AM81" s="76">
        <f>SUM(AE$5:AE81)</f>
        <v>3760000</v>
      </c>
      <c r="AN81" s="76">
        <f>SUM(AF$5:AF81)</f>
        <v>15040000</v>
      </c>
      <c r="AO81" s="76">
        <f>SUM(AG$5:AG81)</f>
        <v>37600000</v>
      </c>
      <c r="AP81" s="80">
        <f>SUM(AH$5:AH81)</f>
        <v>37600000</v>
      </c>
      <c r="AQ81" s="76">
        <f>SUM(AI$5:AI81)</f>
        <v>75200000</v>
      </c>
      <c r="AR81" s="76">
        <f>SUM(AJ$5:AJ81)</f>
        <v>75200000</v>
      </c>
      <c r="AU81" s="22">
        <v>39</v>
      </c>
      <c r="AV81" s="77">
        <f>节奏预期!B81</f>
        <v>1080</v>
      </c>
      <c r="AW81" s="102">
        <f>节奏预期!D81</f>
        <v>103.0855164716305</v>
      </c>
      <c r="AX81" s="76">
        <f>IFERROR(INDEX(AM$5:AM$304,MATCH(节奏预期!Q81,$AL$5:$AL$304,1))*节奏预期!E81,0)</f>
        <v>0</v>
      </c>
      <c r="AY81" s="76">
        <f>IFERROR(INDEX(AN$5:AN$304,MATCH(节奏预期!R81,$AL$5:$AL$304,1))*节奏预期!F81,0)</f>
        <v>0</v>
      </c>
      <c r="AZ81" s="76">
        <f>IFERROR(INDEX(AO$5:AO$304,MATCH(节奏预期!S81,$AL$5:$AL$304,1))*节奏预期!G81,0)</f>
        <v>0</v>
      </c>
      <c r="BA81" s="80">
        <f>IFERROR(INDEX(AP$5:AP$304,MATCH(节奏预期!T81,$AL$5:$AL$304,1))*节奏预期!H81,0)</f>
        <v>0</v>
      </c>
      <c r="BB81" s="76">
        <f>IFERROR(INDEX(AQ$5:AQ$304,MATCH(节奏预期!U81,$AL$5:$AL$304,1))*节奏预期!I81,0)</f>
        <v>945454545.4545455</v>
      </c>
      <c r="BC81" s="76">
        <f>IFERROR(INDEX(AR$5:AR$304,MATCH(节奏预期!V81,$AL$5:$AL$304,1))*节奏预期!J81,0)</f>
        <v>654545454.5454545</v>
      </c>
      <c r="BD81" s="77">
        <f t="shared" si="33"/>
        <v>1600000000</v>
      </c>
      <c r="BE81" s="76">
        <f>IFERROR(INDEX(W$5:W$304,MATCH(节奏预期!Q81,$V$5:$V$304,1))*节奏预期!E81,0)</f>
        <v>0</v>
      </c>
      <c r="BF81" s="76">
        <f>IFERROR(INDEX(X$5:X$304,MATCH(节奏预期!R81,$V$5:$V$304,1))*节奏预期!F81,0)</f>
        <v>0</v>
      </c>
      <c r="BG81" s="76">
        <f>IFERROR(INDEX(Y$5:Y$304,MATCH(节奏预期!S81,$V$5:$V$304,1))*节奏预期!G81,0)</f>
        <v>0</v>
      </c>
      <c r="BH81" s="80">
        <f>IFERROR(INDEX(Z$5:Z$304,MATCH(节奏预期!T81,$V$5:$V$304,1))*节奏预期!H81,0)</f>
        <v>0</v>
      </c>
      <c r="BI81" s="76">
        <f>IFERROR(INDEX(AA$5:AA$304,MATCH(节奏预期!U81,$V$5:$V$304,1))*节奏预期!I81,0)</f>
        <v>94545.454545454544</v>
      </c>
      <c r="BJ81" s="76">
        <f>IFERROR(INDEX(AB$5:AB$304,MATCH(节奏预期!V81,$V$5:$V$304,1))*节奏预期!J81,0)</f>
        <v>65454.545454545456</v>
      </c>
      <c r="BK81" s="77">
        <f t="shared" si="34"/>
        <v>160000</v>
      </c>
      <c r="BL81" s="76">
        <f>IF(节奏预期!Q81=0,0,节奏预期!Q81*装备强化!D$8+装备强化!D$4)</f>
        <v>0</v>
      </c>
      <c r="BM81" s="76">
        <f>IF(节奏预期!R81=0,0,节奏预期!R81*装备强化!E$8+装备强化!E$4)</f>
        <v>0</v>
      </c>
      <c r="BN81" s="76">
        <f>IF(节奏预期!S81=0,0,节奏预期!S81*装备强化!F$8+装备强化!F$4)</f>
        <v>0</v>
      </c>
      <c r="BO81" s="80">
        <f>IF(节奏预期!T81=0,0,节奏预期!T81*装备强化!G$8+装备强化!G$4)</f>
        <v>0</v>
      </c>
      <c r="BP81" s="76">
        <f>IF(节奏预期!U81=0,0,节奏预期!U81*装备强化!H$8+装备强化!H$4)</f>
        <v>300</v>
      </c>
      <c r="BQ81" s="76">
        <f>IF(节奏预期!V81=0,0,节奏预期!V81*装备强化!I$8+装备强化!I$4)</f>
        <v>300</v>
      </c>
      <c r="BR81" s="11">
        <f>IFERROR(SUMPRODUCT(BL81:BQ81,节奏预期!$E81:$J81)/SUM(节奏预期!$E81:$J81),0)</f>
        <v>300</v>
      </c>
      <c r="BS81" s="10">
        <f>IF(节奏预期!Q81=0,0,节奏预期!Q81*装备强化!D$9+装备强化!D$5)</f>
        <v>0</v>
      </c>
      <c r="BT81" s="76">
        <f>IF(节奏预期!R81=0,0,节奏预期!R81*装备强化!E$9+装备强化!E$5)</f>
        <v>0</v>
      </c>
      <c r="BU81" s="76">
        <f>IF(节奏预期!S81=0,0,节奏预期!S81*装备强化!F$9+装备强化!F$5)</f>
        <v>0</v>
      </c>
      <c r="BV81" s="80">
        <f>IF(节奏预期!T81=0,0,节奏预期!T81*装备强化!G$9+装备强化!G$5)</f>
        <v>0</v>
      </c>
      <c r="BW81" s="76">
        <f>IF(节奏预期!U81=0,0,节奏预期!U81*装备强化!H$9+装备强化!H$5)</f>
        <v>300</v>
      </c>
      <c r="BX81" s="76">
        <f>IF(节奏预期!V81=0,0,节奏预期!V81*装备强化!I$9+装备强化!I$5)</f>
        <v>300</v>
      </c>
      <c r="BY81" s="11">
        <f>IFERROR(SUMPRODUCT(BS81:BX81,节奏预期!$E81:$J81)/SUM(节奏预期!$E81:$J81),0)</f>
        <v>300</v>
      </c>
      <c r="BZ81" s="76"/>
      <c r="CA81" s="76"/>
      <c r="CB81" s="76"/>
      <c r="CC81" s="76"/>
      <c r="CD81" s="76"/>
      <c r="CE81" s="52"/>
      <c r="CH81" s="22">
        <v>33</v>
      </c>
    </row>
    <row r="82" spans="13:107" ht="11.25" customHeight="1" x14ac:dyDescent="0.15">
      <c r="M82" s="76">
        <v>78</v>
      </c>
      <c r="N82" s="164">
        <f t="shared" si="21"/>
        <v>4</v>
      </c>
      <c r="O82" s="76">
        <f t="shared" si="41"/>
        <v>8</v>
      </c>
      <c r="P82" s="76">
        <f t="shared" si="42"/>
        <v>32</v>
      </c>
      <c r="Q82" s="76">
        <f t="shared" si="42"/>
        <v>80</v>
      </c>
      <c r="R82" s="80">
        <f t="shared" si="35"/>
        <v>80</v>
      </c>
      <c r="S82" s="76">
        <f t="shared" si="42"/>
        <v>160</v>
      </c>
      <c r="T82" s="76">
        <f t="shared" si="42"/>
        <v>160</v>
      </c>
      <c r="V82" s="76">
        <v>78</v>
      </c>
      <c r="W82" s="76">
        <f>SUM(O$5:O82)</f>
        <v>384</v>
      </c>
      <c r="X82" s="76">
        <f>SUM(P$5:P82)</f>
        <v>1536</v>
      </c>
      <c r="Y82" s="76">
        <f>SUM(Q$5:Q82)</f>
        <v>3840</v>
      </c>
      <c r="Z82" s="80">
        <f>SUM(R$5:R82)</f>
        <v>3840</v>
      </c>
      <c r="AA82" s="76">
        <f>SUM(S$5:S82)</f>
        <v>7680</v>
      </c>
      <c r="AB82" s="76">
        <f>SUM(T$5:T82)</f>
        <v>7680</v>
      </c>
      <c r="AD82" s="76">
        <v>78</v>
      </c>
      <c r="AE82" s="76">
        <f t="shared" si="36"/>
        <v>80000</v>
      </c>
      <c r="AF82" s="76">
        <f t="shared" si="37"/>
        <v>320000</v>
      </c>
      <c r="AG82" s="76">
        <f t="shared" si="38"/>
        <v>800000</v>
      </c>
      <c r="AH82" s="80">
        <f t="shared" si="38"/>
        <v>800000</v>
      </c>
      <c r="AI82" s="76">
        <f t="shared" si="39"/>
        <v>1600000</v>
      </c>
      <c r="AJ82" s="76">
        <f t="shared" si="40"/>
        <v>1600000</v>
      </c>
      <c r="AL82" s="76">
        <v>78</v>
      </c>
      <c r="AM82" s="76">
        <f>SUM(AE$5:AE82)</f>
        <v>3840000</v>
      </c>
      <c r="AN82" s="76">
        <f>SUM(AF$5:AF82)</f>
        <v>15360000</v>
      </c>
      <c r="AO82" s="76">
        <f>SUM(AG$5:AG82)</f>
        <v>38400000</v>
      </c>
      <c r="AP82" s="80">
        <f>SUM(AH$5:AH82)</f>
        <v>38400000</v>
      </c>
      <c r="AQ82" s="76">
        <f>SUM(AI$5:AI82)</f>
        <v>76800000</v>
      </c>
      <c r="AR82" s="76">
        <f>SUM(AJ$5:AJ82)</f>
        <v>76800000</v>
      </c>
      <c r="CH82" s="22">
        <v>34</v>
      </c>
    </row>
    <row r="83" spans="13:107" ht="11.25" customHeight="1" x14ac:dyDescent="0.15">
      <c r="M83" s="76">
        <v>79</v>
      </c>
      <c r="N83" s="164">
        <f t="shared" si="21"/>
        <v>4</v>
      </c>
      <c r="O83" s="76">
        <f t="shared" si="41"/>
        <v>8</v>
      </c>
      <c r="P83" s="76">
        <f t="shared" si="42"/>
        <v>32</v>
      </c>
      <c r="Q83" s="76">
        <f t="shared" si="42"/>
        <v>80</v>
      </c>
      <c r="R83" s="80">
        <f t="shared" si="35"/>
        <v>80</v>
      </c>
      <c r="S83" s="76">
        <f t="shared" si="42"/>
        <v>160</v>
      </c>
      <c r="T83" s="76">
        <f t="shared" si="42"/>
        <v>160</v>
      </c>
      <c r="V83" s="76">
        <v>79</v>
      </c>
      <c r="W83" s="76">
        <f>SUM(O$5:O83)</f>
        <v>392</v>
      </c>
      <c r="X83" s="76">
        <f>SUM(P$5:P83)</f>
        <v>1568</v>
      </c>
      <c r="Y83" s="76">
        <f>SUM(Q$5:Q83)</f>
        <v>3920</v>
      </c>
      <c r="Z83" s="80">
        <f>SUM(R$5:R83)</f>
        <v>3920</v>
      </c>
      <c r="AA83" s="76">
        <f>SUM(S$5:S83)</f>
        <v>7840</v>
      </c>
      <c r="AB83" s="76">
        <f>SUM(T$5:T83)</f>
        <v>7840</v>
      </c>
      <c r="AD83" s="76">
        <v>79</v>
      </c>
      <c r="AE83" s="76">
        <f t="shared" si="36"/>
        <v>80000</v>
      </c>
      <c r="AF83" s="76">
        <f t="shared" si="37"/>
        <v>320000</v>
      </c>
      <c r="AG83" s="76">
        <f t="shared" si="38"/>
        <v>800000</v>
      </c>
      <c r="AH83" s="80">
        <f t="shared" si="38"/>
        <v>800000</v>
      </c>
      <c r="AI83" s="76">
        <f t="shared" si="39"/>
        <v>1600000</v>
      </c>
      <c r="AJ83" s="76">
        <f t="shared" si="40"/>
        <v>1600000</v>
      </c>
      <c r="AL83" s="76">
        <v>79</v>
      </c>
      <c r="AM83" s="76">
        <f>SUM(AE$5:AE83)</f>
        <v>3920000</v>
      </c>
      <c r="AN83" s="76">
        <f>SUM(AF$5:AF83)</f>
        <v>15680000</v>
      </c>
      <c r="AO83" s="76">
        <f>SUM(AG$5:AG83)</f>
        <v>39200000</v>
      </c>
      <c r="AP83" s="80">
        <f>SUM(AH$5:AH83)</f>
        <v>39200000</v>
      </c>
      <c r="AQ83" s="76">
        <f>SUM(AI$5:AI83)</f>
        <v>78400000</v>
      </c>
      <c r="AR83" s="76">
        <f>SUM(AJ$5:AJ83)</f>
        <v>78400000</v>
      </c>
      <c r="AU83" s="22">
        <v>1</v>
      </c>
      <c r="AV83" s="182" t="s">
        <v>161</v>
      </c>
      <c r="AW83" s="182"/>
      <c r="AX83" s="182"/>
      <c r="AY83" s="182"/>
      <c r="AZ83" s="182"/>
      <c r="BA83" s="182"/>
      <c r="BB83" s="182"/>
      <c r="BC83" s="182"/>
      <c r="BD83" s="182"/>
      <c r="BE83" s="182"/>
      <c r="BF83" s="182"/>
      <c r="BG83" s="182"/>
      <c r="BH83" s="182"/>
      <c r="BI83" s="182"/>
      <c r="BJ83" s="182"/>
      <c r="BK83" s="182"/>
      <c r="BL83" s="182"/>
      <c r="BM83" s="182"/>
      <c r="BN83" s="182"/>
      <c r="BO83" s="182"/>
      <c r="BP83" s="182"/>
      <c r="BQ83" s="182"/>
      <c r="BR83" s="182"/>
      <c r="BS83" s="182"/>
      <c r="BT83" s="182"/>
      <c r="BU83" s="182"/>
      <c r="BV83" s="182"/>
      <c r="BW83" s="182"/>
      <c r="BX83" s="182"/>
      <c r="BY83" s="182"/>
      <c r="BZ83" s="182"/>
      <c r="CA83" s="182"/>
      <c r="CB83" s="182"/>
      <c r="CC83" s="182"/>
      <c r="CD83" s="182"/>
      <c r="CE83" s="182"/>
      <c r="CH83" s="22">
        <v>35</v>
      </c>
    </row>
    <row r="84" spans="13:107" ht="11.25" customHeight="1" x14ac:dyDescent="0.15">
      <c r="M84" s="76">
        <v>80</v>
      </c>
      <c r="N84" s="164">
        <f t="shared" si="21"/>
        <v>4</v>
      </c>
      <c r="O84" s="76">
        <f t="shared" si="41"/>
        <v>8</v>
      </c>
      <c r="P84" s="76">
        <f t="shared" si="42"/>
        <v>32</v>
      </c>
      <c r="Q84" s="76">
        <f t="shared" si="42"/>
        <v>80</v>
      </c>
      <c r="R84" s="80">
        <f t="shared" si="35"/>
        <v>80</v>
      </c>
      <c r="S84" s="76">
        <f t="shared" si="42"/>
        <v>160</v>
      </c>
      <c r="T84" s="76">
        <f t="shared" si="42"/>
        <v>160</v>
      </c>
      <c r="V84" s="76">
        <v>80</v>
      </c>
      <c r="W84" s="76">
        <f>SUM(O$5:O84)</f>
        <v>400</v>
      </c>
      <c r="X84" s="76">
        <f>SUM(P$5:P84)</f>
        <v>1600</v>
      </c>
      <c r="Y84" s="76">
        <f>SUM(Q$5:Q84)</f>
        <v>4000</v>
      </c>
      <c r="Z84" s="80">
        <f>SUM(R$5:R84)</f>
        <v>4000</v>
      </c>
      <c r="AA84" s="76">
        <f>SUM(S$5:S84)</f>
        <v>8000</v>
      </c>
      <c r="AB84" s="76">
        <f>SUM(T$5:T84)</f>
        <v>8000</v>
      </c>
      <c r="AD84" s="76">
        <v>80</v>
      </c>
      <c r="AE84" s="76">
        <f t="shared" si="36"/>
        <v>80000</v>
      </c>
      <c r="AF84" s="76">
        <f t="shared" si="37"/>
        <v>320000</v>
      </c>
      <c r="AG84" s="76">
        <f t="shared" si="38"/>
        <v>800000</v>
      </c>
      <c r="AH84" s="80">
        <f t="shared" si="38"/>
        <v>800000</v>
      </c>
      <c r="AI84" s="76">
        <f t="shared" si="39"/>
        <v>1600000</v>
      </c>
      <c r="AJ84" s="76">
        <f t="shared" si="40"/>
        <v>1600000</v>
      </c>
      <c r="AL84" s="76">
        <v>80</v>
      </c>
      <c r="AM84" s="76">
        <f>SUM(AE$5:AE84)</f>
        <v>4000000</v>
      </c>
      <c r="AN84" s="76">
        <f>SUM(AF$5:AF84)</f>
        <v>16000000</v>
      </c>
      <c r="AO84" s="76">
        <f>SUM(AG$5:AG84)</f>
        <v>40000000</v>
      </c>
      <c r="AP84" s="80">
        <f>SUM(AH$5:AH84)</f>
        <v>40000000</v>
      </c>
      <c r="AQ84" s="76">
        <f>SUM(AI$5:AI84)</f>
        <v>80000000</v>
      </c>
      <c r="AR84" s="76">
        <f>SUM(AJ$5:AJ84)</f>
        <v>80000000</v>
      </c>
      <c r="AU84" s="22">
        <v>2</v>
      </c>
      <c r="AV84" s="43"/>
      <c r="AW84" s="97"/>
      <c r="AX84" s="191" t="s">
        <v>127</v>
      </c>
      <c r="AY84" s="192"/>
      <c r="AZ84" s="192"/>
      <c r="BA84" s="192"/>
      <c r="BB84" s="192"/>
      <c r="BC84" s="192"/>
      <c r="BD84" s="193"/>
      <c r="BE84" s="191" t="s">
        <v>134</v>
      </c>
      <c r="BF84" s="192"/>
      <c r="BG84" s="192"/>
      <c r="BH84" s="192"/>
      <c r="BI84" s="192"/>
      <c r="BJ84" s="192"/>
      <c r="BK84" s="193"/>
      <c r="BL84" s="191" t="s">
        <v>183</v>
      </c>
      <c r="BM84" s="192"/>
      <c r="BN84" s="192"/>
      <c r="BO84" s="192"/>
      <c r="BP84" s="192"/>
      <c r="BQ84" s="192"/>
      <c r="BR84" s="193"/>
      <c r="BS84" s="191" t="s">
        <v>184</v>
      </c>
      <c r="BT84" s="192"/>
      <c r="BU84" s="192"/>
      <c r="BV84" s="192"/>
      <c r="BW84" s="192"/>
      <c r="BX84" s="192"/>
      <c r="BY84" s="193"/>
      <c r="BZ84" s="194"/>
      <c r="CA84" s="180"/>
      <c r="CB84" s="180"/>
      <c r="CC84" s="180"/>
      <c r="CD84" s="180"/>
      <c r="CE84" s="195"/>
      <c r="CH84" s="22">
        <v>36</v>
      </c>
    </row>
    <row r="85" spans="13:107" ht="11.25" customHeight="1" x14ac:dyDescent="0.15">
      <c r="M85" s="76">
        <v>81</v>
      </c>
      <c r="N85" s="164">
        <f t="shared" si="21"/>
        <v>5</v>
      </c>
      <c r="O85" s="76">
        <f t="shared" si="41"/>
        <v>10</v>
      </c>
      <c r="P85" s="76">
        <f t="shared" si="42"/>
        <v>40</v>
      </c>
      <c r="Q85" s="76">
        <f t="shared" si="42"/>
        <v>100</v>
      </c>
      <c r="R85" s="80">
        <f t="shared" si="35"/>
        <v>100</v>
      </c>
      <c r="S85" s="76">
        <f t="shared" si="42"/>
        <v>200</v>
      </c>
      <c r="T85" s="76">
        <f t="shared" si="42"/>
        <v>200</v>
      </c>
      <c r="V85" s="76">
        <v>81</v>
      </c>
      <c r="W85" s="76">
        <f>SUM(O$5:O85)</f>
        <v>410</v>
      </c>
      <c r="X85" s="76">
        <f>SUM(P$5:P85)</f>
        <v>1640</v>
      </c>
      <c r="Y85" s="76">
        <f>SUM(Q$5:Q85)</f>
        <v>4100</v>
      </c>
      <c r="Z85" s="80">
        <f>SUM(R$5:R85)</f>
        <v>4100</v>
      </c>
      <c r="AA85" s="76">
        <f>SUM(S$5:S85)</f>
        <v>8200</v>
      </c>
      <c r="AB85" s="76">
        <f>SUM(T$5:T85)</f>
        <v>8200</v>
      </c>
      <c r="AD85" s="76">
        <v>81</v>
      </c>
      <c r="AE85" s="76">
        <f t="shared" si="36"/>
        <v>100000</v>
      </c>
      <c r="AF85" s="76">
        <f t="shared" si="37"/>
        <v>400000</v>
      </c>
      <c r="AG85" s="76">
        <f t="shared" si="38"/>
        <v>1000000</v>
      </c>
      <c r="AH85" s="80">
        <f t="shared" si="38"/>
        <v>1000000</v>
      </c>
      <c r="AI85" s="76">
        <f t="shared" si="39"/>
        <v>2000000</v>
      </c>
      <c r="AJ85" s="76">
        <f t="shared" si="40"/>
        <v>2000000</v>
      </c>
      <c r="AL85" s="76">
        <v>81</v>
      </c>
      <c r="AM85" s="76">
        <f>SUM(AE$5:AE85)</f>
        <v>4100000</v>
      </c>
      <c r="AN85" s="76">
        <f>SUM(AF$5:AF85)</f>
        <v>16400000</v>
      </c>
      <c r="AO85" s="76">
        <f>SUM(AG$5:AG85)</f>
        <v>41000000</v>
      </c>
      <c r="AP85" s="80">
        <f>SUM(AH$5:AH85)</f>
        <v>41000000</v>
      </c>
      <c r="AQ85" s="76">
        <f>SUM(AI$5:AI85)</f>
        <v>82000000</v>
      </c>
      <c r="AR85" s="76">
        <f>SUM(AJ$5:AJ85)</f>
        <v>82000000</v>
      </c>
      <c r="AU85" s="22">
        <v>3</v>
      </c>
      <c r="AV85" s="76" t="s">
        <v>274</v>
      </c>
      <c r="AW85" s="101" t="s">
        <v>270</v>
      </c>
      <c r="AX85" s="10" t="s">
        <v>128</v>
      </c>
      <c r="AY85" s="76" t="s">
        <v>129</v>
      </c>
      <c r="AZ85" s="76" t="s">
        <v>130</v>
      </c>
      <c r="BA85" s="80" t="s">
        <v>285</v>
      </c>
      <c r="BB85" s="76" t="s">
        <v>131</v>
      </c>
      <c r="BC85" s="76" t="s">
        <v>267</v>
      </c>
      <c r="BD85" s="11" t="s">
        <v>157</v>
      </c>
      <c r="BE85" s="10" t="s">
        <v>128</v>
      </c>
      <c r="BF85" s="76" t="s">
        <v>129</v>
      </c>
      <c r="BG85" s="76" t="s">
        <v>130</v>
      </c>
      <c r="BH85" s="80" t="s">
        <v>285</v>
      </c>
      <c r="BI85" s="76" t="s">
        <v>131</v>
      </c>
      <c r="BJ85" s="76" t="s">
        <v>267</v>
      </c>
      <c r="BK85" s="11" t="s">
        <v>157</v>
      </c>
      <c r="BL85" s="10" t="s">
        <v>128</v>
      </c>
      <c r="BM85" s="76" t="s">
        <v>129</v>
      </c>
      <c r="BN85" s="76" t="s">
        <v>130</v>
      </c>
      <c r="BO85" s="80" t="s">
        <v>285</v>
      </c>
      <c r="BP85" s="76" t="s">
        <v>131</v>
      </c>
      <c r="BQ85" s="76" t="s">
        <v>267</v>
      </c>
      <c r="BR85" s="11" t="s">
        <v>117</v>
      </c>
      <c r="BS85" s="10" t="s">
        <v>128</v>
      </c>
      <c r="BT85" s="76" t="s">
        <v>129</v>
      </c>
      <c r="BU85" s="76" t="s">
        <v>130</v>
      </c>
      <c r="BV85" s="80" t="s">
        <v>285</v>
      </c>
      <c r="BW85" s="76" t="s">
        <v>131</v>
      </c>
      <c r="BX85" s="76" t="s">
        <v>267</v>
      </c>
      <c r="BY85" s="11" t="s">
        <v>117</v>
      </c>
      <c r="BZ85" s="10"/>
      <c r="CA85" s="76"/>
      <c r="CB85" s="76"/>
      <c r="CC85" s="76"/>
      <c r="CD85" s="77"/>
      <c r="CE85" s="11"/>
      <c r="CH85" s="22">
        <v>37</v>
      </c>
    </row>
    <row r="86" spans="13:107" ht="11.25" customHeight="1" x14ac:dyDescent="0.15">
      <c r="M86" s="76">
        <v>82</v>
      </c>
      <c r="N86" s="164">
        <f t="shared" si="21"/>
        <v>5</v>
      </c>
      <c r="O86" s="76">
        <f t="shared" si="41"/>
        <v>10</v>
      </c>
      <c r="P86" s="76">
        <f t="shared" si="42"/>
        <v>40</v>
      </c>
      <c r="Q86" s="76">
        <f t="shared" si="42"/>
        <v>100</v>
      </c>
      <c r="R86" s="80">
        <f t="shared" si="35"/>
        <v>100</v>
      </c>
      <c r="S86" s="76">
        <f t="shared" si="42"/>
        <v>200</v>
      </c>
      <c r="T86" s="76">
        <f t="shared" si="42"/>
        <v>200</v>
      </c>
      <c r="V86" s="76">
        <v>82</v>
      </c>
      <c r="W86" s="76">
        <f>SUM(O$5:O86)</f>
        <v>420</v>
      </c>
      <c r="X86" s="76">
        <f>SUM(P$5:P86)</f>
        <v>1680</v>
      </c>
      <c r="Y86" s="76">
        <f>SUM(Q$5:Q86)</f>
        <v>4200</v>
      </c>
      <c r="Z86" s="80">
        <f>SUM(R$5:R86)</f>
        <v>4200</v>
      </c>
      <c r="AA86" s="76">
        <f>SUM(S$5:S86)</f>
        <v>8400</v>
      </c>
      <c r="AB86" s="76">
        <f>SUM(T$5:T86)</f>
        <v>8400</v>
      </c>
      <c r="AD86" s="76">
        <v>82</v>
      </c>
      <c r="AE86" s="76">
        <f t="shared" si="36"/>
        <v>100000</v>
      </c>
      <c r="AF86" s="76">
        <f t="shared" si="37"/>
        <v>400000</v>
      </c>
      <c r="AG86" s="76">
        <f t="shared" si="38"/>
        <v>1000000</v>
      </c>
      <c r="AH86" s="80">
        <f t="shared" si="38"/>
        <v>1000000</v>
      </c>
      <c r="AI86" s="76">
        <f t="shared" si="39"/>
        <v>2000000</v>
      </c>
      <c r="AJ86" s="76">
        <f t="shared" si="40"/>
        <v>2000000</v>
      </c>
      <c r="AL86" s="76">
        <v>82</v>
      </c>
      <c r="AM86" s="76">
        <f>SUM(AE$5:AE86)</f>
        <v>4200000</v>
      </c>
      <c r="AN86" s="76">
        <f>SUM(AF$5:AF86)</f>
        <v>16800000</v>
      </c>
      <c r="AO86" s="76">
        <f>SUM(AG$5:AG86)</f>
        <v>42000000</v>
      </c>
      <c r="AP86" s="80">
        <f>SUM(AH$5:AH86)</f>
        <v>42000000</v>
      </c>
      <c r="AQ86" s="76">
        <f>SUM(AI$5:AI86)</f>
        <v>84000000</v>
      </c>
      <c r="AR86" s="76">
        <f>SUM(AJ$5:AJ86)</f>
        <v>84000000</v>
      </c>
      <c r="AU86" s="22">
        <v>4</v>
      </c>
      <c r="AV86" s="77">
        <f>节奏预期!B86</f>
        <v>30</v>
      </c>
      <c r="AW86" s="102">
        <f>节奏预期!D86</f>
        <v>54.213705787583436</v>
      </c>
      <c r="AX86" s="76">
        <f>IFERROR(INDEX(AM$5:AM$304,MATCH(节奏预期!Q86,$AL$5:$AL$304,1))*节奏预期!E86,0)</f>
        <v>0</v>
      </c>
      <c r="AY86" s="76">
        <f>IFERROR(INDEX(AN$5:AN$304,MATCH(节奏预期!R86,$AL$5:$AL$304,1))*节奏预期!F86,0)</f>
        <v>0</v>
      </c>
      <c r="AZ86" s="76">
        <f>IFERROR(INDEX(AO$5:AO$304,MATCH(节奏预期!S86,$AL$5:$AL$304,1))*节奏预期!G86,0)</f>
        <v>0</v>
      </c>
      <c r="BA86" s="80">
        <f>IFERROR(INDEX(AP$5:AP$304,MATCH(节奏预期!T86,$AL$5:$AL$304,1))*节奏预期!H86,0)</f>
        <v>0</v>
      </c>
      <c r="BB86" s="76">
        <f>IFERROR(INDEX(AQ$5:AQ$304,MATCH(节奏预期!U86,$AL$5:$AL$304,1))*节奏预期!I86,0)</f>
        <v>0</v>
      </c>
      <c r="BC86" s="76">
        <f>IFERROR(INDEX(AR$5:AR$304,MATCH(节奏预期!V86,$AL$5:$AL$304,1))*节奏预期!J86,0)</f>
        <v>0</v>
      </c>
      <c r="BD86" s="68">
        <f>SUM(AX86:BC86)</f>
        <v>0</v>
      </c>
      <c r="BE86" s="76">
        <f>IFERROR(INDEX(W$5:W$304,MATCH(节奏预期!Q86,$V$5:$V$304,1))*节奏预期!E86,0)</f>
        <v>0</v>
      </c>
      <c r="BF86" s="76">
        <f>IFERROR(INDEX(X$5:X$304,MATCH(节奏预期!R86,$V$5:$V$304,1))*节奏预期!F86,0)</f>
        <v>0</v>
      </c>
      <c r="BG86" s="76">
        <f>IFERROR(INDEX(Y$5:Y$304,MATCH(节奏预期!S86,$V$5:$V$304,1))*节奏预期!G86,0)</f>
        <v>0</v>
      </c>
      <c r="BH86" s="80">
        <f>IFERROR(INDEX(Z$5:Z$304,MATCH(节奏预期!T86,$V$5:$V$304,1))*节奏预期!H86,0)</f>
        <v>0</v>
      </c>
      <c r="BI86" s="76">
        <f>IFERROR(INDEX(AA$5:AA$304,MATCH(节奏预期!U86,$V$5:$V$304,1))*节奏预期!I86,0)</f>
        <v>0</v>
      </c>
      <c r="BJ86" s="76">
        <f>IFERROR(INDEX(AB$5:AB$304,MATCH(节奏预期!V86,$V$5:$V$304,1))*节奏预期!J86,0)</f>
        <v>0</v>
      </c>
      <c r="BK86" s="68">
        <f>SUM(BE86:BJ86)</f>
        <v>0</v>
      </c>
      <c r="BL86" s="76">
        <f>IF(节奏预期!Q86=0,0,节奏预期!Q86*装备强化!D$8+装备强化!D$4)</f>
        <v>0</v>
      </c>
      <c r="BM86" s="76">
        <f>IF(节奏预期!R86=0,0,节奏预期!R86*装备强化!E$8+装备强化!E$4)</f>
        <v>0</v>
      </c>
      <c r="BN86" s="76">
        <f>IF(节奏预期!S86=0,0,节奏预期!S86*装备强化!F$8+装备强化!F$4)</f>
        <v>0</v>
      </c>
      <c r="BO86" s="80">
        <f>IF(节奏预期!T86=0,0,节奏预期!T86*装备强化!G$8+装备强化!G$4)</f>
        <v>0</v>
      </c>
      <c r="BP86" s="76">
        <f>IF(节奏预期!U86=0,0,节奏预期!U86*装备强化!H$8+装备强化!H$4)</f>
        <v>0</v>
      </c>
      <c r="BQ86" s="76">
        <f>IF(节奏预期!V86=0,0,节奏预期!V86*装备强化!I$8+装备强化!I$4)</f>
        <v>0</v>
      </c>
      <c r="BR86" s="11">
        <f>IFERROR(SUMPRODUCT(BL86:BQ86,节奏预期!$E86:$J86)/SUM(节奏预期!$E86:$J86),0)</f>
        <v>0</v>
      </c>
      <c r="BS86" s="10">
        <f>IF(节奏预期!Q86=0,0,节奏预期!Q86*装备强化!D$9+装备强化!D$5)</f>
        <v>0</v>
      </c>
      <c r="BT86" s="76">
        <f>IF(节奏预期!R86=0,0,节奏预期!R86*装备强化!E$9+装备强化!E$5)</f>
        <v>0</v>
      </c>
      <c r="BU86" s="76">
        <f>IF(节奏预期!S86=0,0,节奏预期!S86*装备强化!F$9+装备强化!F$5)</f>
        <v>0</v>
      </c>
      <c r="BV86" s="80">
        <f>IF(节奏预期!T86=0,0,节奏预期!T86*装备强化!G$9+装备强化!G$5)</f>
        <v>0</v>
      </c>
      <c r="BW86" s="76">
        <f>IF(节奏预期!U86=0,0,节奏预期!U86*装备强化!H$9+装备强化!H$5)</f>
        <v>0</v>
      </c>
      <c r="BX86" s="76">
        <f>IF(节奏预期!V86=0,0,节奏预期!V86*装备强化!I$9+装备强化!I$5)</f>
        <v>0</v>
      </c>
      <c r="BY86" s="11">
        <f>IFERROR(SUMPRODUCT(BS86:BX86,节奏预期!$E86:$J86)/SUM(节奏预期!$E86:$J86),0)</f>
        <v>0</v>
      </c>
      <c r="BZ86" s="76"/>
      <c r="CA86" s="76"/>
      <c r="CB86" s="76"/>
      <c r="CC86" s="76"/>
      <c r="CD86" s="76"/>
      <c r="CE86" s="52"/>
      <c r="CH86" s="22">
        <v>38</v>
      </c>
    </row>
    <row r="87" spans="13:107" ht="11.25" customHeight="1" x14ac:dyDescent="0.15">
      <c r="M87" s="76">
        <v>83</v>
      </c>
      <c r="N87" s="164">
        <f t="shared" si="21"/>
        <v>5</v>
      </c>
      <c r="O87" s="76">
        <f t="shared" si="41"/>
        <v>10</v>
      </c>
      <c r="P87" s="76">
        <f t="shared" si="42"/>
        <v>40</v>
      </c>
      <c r="Q87" s="76">
        <f t="shared" si="42"/>
        <v>100</v>
      </c>
      <c r="R87" s="80">
        <f t="shared" si="35"/>
        <v>100</v>
      </c>
      <c r="S87" s="76">
        <f t="shared" si="42"/>
        <v>200</v>
      </c>
      <c r="T87" s="76">
        <f t="shared" si="42"/>
        <v>200</v>
      </c>
      <c r="V87" s="76">
        <v>83</v>
      </c>
      <c r="W87" s="76">
        <f>SUM(O$5:O87)</f>
        <v>430</v>
      </c>
      <c r="X87" s="76">
        <f>SUM(P$5:P87)</f>
        <v>1720</v>
      </c>
      <c r="Y87" s="76">
        <f>SUM(Q$5:Q87)</f>
        <v>4300</v>
      </c>
      <c r="Z87" s="80">
        <f>SUM(R$5:R87)</f>
        <v>4300</v>
      </c>
      <c r="AA87" s="76">
        <f>SUM(S$5:S87)</f>
        <v>8600</v>
      </c>
      <c r="AB87" s="76">
        <f>SUM(T$5:T87)</f>
        <v>8600</v>
      </c>
      <c r="AD87" s="76">
        <v>83</v>
      </c>
      <c r="AE87" s="76">
        <f t="shared" si="36"/>
        <v>100000</v>
      </c>
      <c r="AF87" s="76">
        <f t="shared" si="37"/>
        <v>400000</v>
      </c>
      <c r="AG87" s="76">
        <f t="shared" si="38"/>
        <v>1000000</v>
      </c>
      <c r="AH87" s="80">
        <f t="shared" si="38"/>
        <v>1000000</v>
      </c>
      <c r="AI87" s="76">
        <f t="shared" si="39"/>
        <v>2000000</v>
      </c>
      <c r="AJ87" s="76">
        <f t="shared" si="40"/>
        <v>2000000</v>
      </c>
      <c r="AL87" s="76">
        <v>83</v>
      </c>
      <c r="AM87" s="76">
        <f>SUM(AE$5:AE87)</f>
        <v>4300000</v>
      </c>
      <c r="AN87" s="76">
        <f>SUM(AF$5:AF87)</f>
        <v>17200000</v>
      </c>
      <c r="AO87" s="76">
        <f>SUM(AG$5:AG87)</f>
        <v>43000000</v>
      </c>
      <c r="AP87" s="80">
        <f>SUM(AH$5:AH87)</f>
        <v>43000000</v>
      </c>
      <c r="AQ87" s="76">
        <f>SUM(AI$5:AI87)</f>
        <v>86000000</v>
      </c>
      <c r="AR87" s="76">
        <f>SUM(AJ$5:AJ87)</f>
        <v>86000000</v>
      </c>
      <c r="AU87" s="22">
        <v>5</v>
      </c>
      <c r="AV87" s="77">
        <f>节奏预期!B87</f>
        <v>60</v>
      </c>
      <c r="AW87" s="102">
        <f>节奏预期!D87</f>
        <v>64.14304723627319</v>
      </c>
      <c r="AX87" s="76">
        <f>IFERROR(INDEX(AM$5:AM$304,MATCH(节奏预期!Q87,$AL$5:$AL$304,1))*节奏预期!E87,0)</f>
        <v>3333333.333333333</v>
      </c>
      <c r="AY87" s="76">
        <f>IFERROR(INDEX(AN$5:AN$304,MATCH(节奏预期!R87,$AL$5:$AL$304,1))*节奏预期!F87,0)</f>
        <v>26666666.666666668</v>
      </c>
      <c r="AZ87" s="76">
        <f>IFERROR(INDEX(AO$5:AO$304,MATCH(节奏预期!S87,$AL$5:$AL$304,1))*节奏预期!G87,0)</f>
        <v>0</v>
      </c>
      <c r="BA87" s="80">
        <f>IFERROR(INDEX(AP$5:AP$304,MATCH(节奏预期!T87,$AL$5:$AL$304,1))*节奏预期!H87,0)</f>
        <v>0</v>
      </c>
      <c r="BB87" s="76">
        <f>IFERROR(INDEX(AQ$5:AQ$304,MATCH(节奏预期!U87,$AL$5:$AL$304,1))*节奏预期!I87,0)</f>
        <v>0</v>
      </c>
      <c r="BC87" s="76">
        <f>IFERROR(INDEX(AR$5:AR$304,MATCH(节奏预期!V87,$AL$5:$AL$304,1))*节奏预期!J87,0)</f>
        <v>0</v>
      </c>
      <c r="BD87" s="77">
        <f>MAX(SUM(AX87:BC87),BD86)</f>
        <v>30000000</v>
      </c>
      <c r="BE87" s="76">
        <f>IFERROR(INDEX(W$5:W$304,MATCH(节奏预期!Q87,$V$5:$V$304,1))*节奏预期!E87,0)</f>
        <v>333.33333333333326</v>
      </c>
      <c r="BF87" s="76">
        <f>IFERROR(INDEX(X$5:X$304,MATCH(节奏预期!R87,$V$5:$V$304,1))*节奏预期!F87,0)</f>
        <v>2666.666666666667</v>
      </c>
      <c r="BG87" s="76">
        <f>IFERROR(INDEX(Y$5:Y$304,MATCH(节奏预期!S87,$V$5:$V$304,1))*节奏预期!G87,0)</f>
        <v>0</v>
      </c>
      <c r="BH87" s="80">
        <f>IFERROR(INDEX(Z$5:Z$304,MATCH(节奏预期!T87,$V$5:$V$304,1))*节奏预期!H87,0)</f>
        <v>0</v>
      </c>
      <c r="BI87" s="76">
        <f>IFERROR(INDEX(AA$5:AA$304,MATCH(节奏预期!U87,$V$5:$V$304,1))*节奏预期!I87,0)</f>
        <v>0</v>
      </c>
      <c r="BJ87" s="76">
        <f>IFERROR(INDEX(AB$5:AB$304,MATCH(节奏预期!V87,$V$5:$V$304,1))*节奏预期!J87,0)</f>
        <v>0</v>
      </c>
      <c r="BK87" s="77">
        <f>MAX(SUM(BE87:BJ87),BK86)</f>
        <v>3000</v>
      </c>
      <c r="BL87" s="76">
        <f>IF(节奏预期!Q87=0,0,节奏预期!Q87*装备强化!D$8+装备强化!D$4)</f>
        <v>30</v>
      </c>
      <c r="BM87" s="76">
        <f>IF(节奏预期!R87=0,0,节奏预期!R87*装备强化!E$8+装备强化!E$4)</f>
        <v>40</v>
      </c>
      <c r="BN87" s="76">
        <f>IF(节奏预期!S87=0,0,节奏预期!S87*装备强化!F$8+装备强化!F$4)</f>
        <v>0</v>
      </c>
      <c r="BO87" s="80">
        <f>IF(节奏预期!T87=0,0,节奏预期!T87*装备强化!G$8+装备强化!G$4)</f>
        <v>0</v>
      </c>
      <c r="BP87" s="76">
        <f>IF(节奏预期!U87=0,0,节奏预期!U87*装备强化!H$8+装备强化!H$4)</f>
        <v>0</v>
      </c>
      <c r="BQ87" s="76">
        <f>IF(节奏预期!V87=0,0,节奏预期!V87*装备强化!I$8+装备强化!I$4)</f>
        <v>0</v>
      </c>
      <c r="BR87" s="11">
        <f>IFERROR(SUMPRODUCT(BL87:BQ87,节奏预期!$E87:$J87)/SUM(节奏预期!$E87:$J87),0)</f>
        <v>36.666666666666671</v>
      </c>
      <c r="BS87" s="10">
        <f>IF(节奏预期!Q87=0,0,节奏预期!Q87*装备强化!D$9+装备强化!D$5)</f>
        <v>30</v>
      </c>
      <c r="BT87" s="76">
        <f>IF(节奏预期!R87=0,0,节奏预期!R87*装备强化!E$9+装备强化!E$5)</f>
        <v>40</v>
      </c>
      <c r="BU87" s="76">
        <f>IF(节奏预期!S87=0,0,节奏预期!S87*装备强化!F$9+装备强化!F$5)</f>
        <v>0</v>
      </c>
      <c r="BV87" s="80">
        <f>IF(节奏预期!T87=0,0,节奏预期!T87*装备强化!G$9+装备强化!G$5)</f>
        <v>0</v>
      </c>
      <c r="BW87" s="76">
        <f>IF(节奏预期!U87=0,0,节奏预期!U87*装备强化!H$9+装备强化!H$5)</f>
        <v>0</v>
      </c>
      <c r="BX87" s="76">
        <f>IF(节奏预期!V87=0,0,节奏预期!V87*装备强化!I$9+装备强化!I$5)</f>
        <v>0</v>
      </c>
      <c r="BY87" s="11">
        <f>IFERROR(SUMPRODUCT(BS87:BX87,节奏预期!$E87:$J87)/SUM(节奏预期!$E87:$J87),0)</f>
        <v>36.666666666666671</v>
      </c>
      <c r="BZ87" s="76"/>
      <c r="CA87" s="76"/>
      <c r="CB87" s="76"/>
      <c r="CC87" s="76"/>
      <c r="CD87" s="76"/>
      <c r="CE87" s="52"/>
      <c r="CH87" s="22">
        <v>39</v>
      </c>
    </row>
    <row r="88" spans="13:107" ht="11.25" customHeight="1" x14ac:dyDescent="0.15">
      <c r="M88" s="76">
        <v>84</v>
      </c>
      <c r="N88" s="164">
        <f t="shared" si="21"/>
        <v>5</v>
      </c>
      <c r="O88" s="76">
        <f t="shared" si="41"/>
        <v>10</v>
      </c>
      <c r="P88" s="76">
        <f t="shared" si="42"/>
        <v>40</v>
      </c>
      <c r="Q88" s="76">
        <f t="shared" si="42"/>
        <v>100</v>
      </c>
      <c r="R88" s="80">
        <f t="shared" si="35"/>
        <v>100</v>
      </c>
      <c r="S88" s="76">
        <f t="shared" si="42"/>
        <v>200</v>
      </c>
      <c r="T88" s="76">
        <f t="shared" si="42"/>
        <v>200</v>
      </c>
      <c r="V88" s="76">
        <v>84</v>
      </c>
      <c r="W88" s="76">
        <f>SUM(O$5:O88)</f>
        <v>440</v>
      </c>
      <c r="X88" s="76">
        <f>SUM(P$5:P88)</f>
        <v>1760</v>
      </c>
      <c r="Y88" s="76">
        <f>SUM(Q$5:Q88)</f>
        <v>4400</v>
      </c>
      <c r="Z88" s="80">
        <f>SUM(R$5:R88)</f>
        <v>4400</v>
      </c>
      <c r="AA88" s="76">
        <f>SUM(S$5:S88)</f>
        <v>8800</v>
      </c>
      <c r="AB88" s="76">
        <f>SUM(T$5:T88)</f>
        <v>8800</v>
      </c>
      <c r="AD88" s="76">
        <v>84</v>
      </c>
      <c r="AE88" s="76">
        <f t="shared" si="36"/>
        <v>100000</v>
      </c>
      <c r="AF88" s="76">
        <f t="shared" si="37"/>
        <v>400000</v>
      </c>
      <c r="AG88" s="76">
        <f t="shared" si="38"/>
        <v>1000000</v>
      </c>
      <c r="AH88" s="80">
        <f t="shared" si="38"/>
        <v>1000000</v>
      </c>
      <c r="AI88" s="76">
        <f t="shared" si="39"/>
        <v>2000000</v>
      </c>
      <c r="AJ88" s="76">
        <f t="shared" si="40"/>
        <v>2000000</v>
      </c>
      <c r="AL88" s="76">
        <v>84</v>
      </c>
      <c r="AM88" s="76">
        <f>SUM(AE$5:AE88)</f>
        <v>4400000</v>
      </c>
      <c r="AN88" s="76">
        <f>SUM(AF$5:AF88)</f>
        <v>17600000</v>
      </c>
      <c r="AO88" s="76">
        <f>SUM(AG$5:AG88)</f>
        <v>44000000</v>
      </c>
      <c r="AP88" s="80">
        <f>SUM(AH$5:AH88)</f>
        <v>44000000</v>
      </c>
      <c r="AQ88" s="76">
        <f>SUM(AI$5:AI88)</f>
        <v>88000000</v>
      </c>
      <c r="AR88" s="76">
        <f>SUM(AJ$5:AJ88)</f>
        <v>88000000</v>
      </c>
      <c r="AU88" s="22">
        <v>6</v>
      </c>
      <c r="AV88" s="77">
        <f>节奏预期!B88</f>
        <v>90</v>
      </c>
      <c r="AW88" s="102">
        <f>节奏预期!D88</f>
        <v>69.982855616450394</v>
      </c>
      <c r="AX88" s="76">
        <f>IFERROR(INDEX(AM$5:AM$304,MATCH(节奏预期!Q88,$AL$5:$AL$304,1))*节奏预期!E88,0)</f>
        <v>0</v>
      </c>
      <c r="AY88" s="76">
        <f>IFERROR(INDEX(AN$5:AN$304,MATCH(节奏预期!R88,$AL$5:$AL$304,1))*节奏预期!F88,0)</f>
        <v>69333333.333333343</v>
      </c>
      <c r="AZ88" s="76">
        <f>IFERROR(INDEX(AO$5:AO$304,MATCH(节奏预期!S88,$AL$5:$AL$304,1))*节奏预期!G88,0)</f>
        <v>86666666.666666657</v>
      </c>
      <c r="BA88" s="80">
        <f>IFERROR(INDEX(AP$5:AP$304,MATCH(节奏预期!T88,$AL$5:$AL$304,1))*节奏预期!H88,0)</f>
        <v>0</v>
      </c>
      <c r="BB88" s="76">
        <f>IFERROR(INDEX(AQ$5:AQ$304,MATCH(节奏预期!U88,$AL$5:$AL$304,1))*节奏预期!I88,0)</f>
        <v>0</v>
      </c>
      <c r="BC88" s="76">
        <f>IFERROR(INDEX(AR$5:AR$304,MATCH(节奏预期!V88,$AL$5:$AL$304,1))*节奏预期!J88,0)</f>
        <v>0</v>
      </c>
      <c r="BD88" s="77">
        <f t="shared" ref="BD88:BD101" si="43">MAX(SUM(AX88:BC88),BD87)</f>
        <v>156000000</v>
      </c>
      <c r="BE88" s="76">
        <f>IFERROR(INDEX(W$5:W$304,MATCH(节奏预期!Q88,$V$5:$V$304,1))*节奏预期!E88,0)</f>
        <v>0</v>
      </c>
      <c r="BF88" s="76">
        <f>IFERROR(INDEX(X$5:X$304,MATCH(节奏预期!R88,$V$5:$V$304,1))*节奏预期!F88,0)</f>
        <v>6933.3333333333339</v>
      </c>
      <c r="BG88" s="76">
        <f>IFERROR(INDEX(Y$5:Y$304,MATCH(节奏预期!S88,$V$5:$V$304,1))*节奏预期!G88,0)</f>
        <v>8666.6666666666661</v>
      </c>
      <c r="BH88" s="80">
        <f>IFERROR(INDEX(Z$5:Z$304,MATCH(节奏预期!T88,$V$5:$V$304,1))*节奏预期!H88,0)</f>
        <v>0</v>
      </c>
      <c r="BI88" s="76">
        <f>IFERROR(INDEX(AA$5:AA$304,MATCH(节奏预期!U88,$V$5:$V$304,1))*节奏预期!I88,0)</f>
        <v>0</v>
      </c>
      <c r="BJ88" s="76">
        <f>IFERROR(INDEX(AB$5:AB$304,MATCH(节奏预期!V88,$V$5:$V$304,1))*节奏预期!J88,0)</f>
        <v>0</v>
      </c>
      <c r="BK88" s="77">
        <f t="shared" ref="BK88:BK101" si="44">MAX(SUM(BE88:BJ88),BK87)</f>
        <v>15600</v>
      </c>
      <c r="BL88" s="76">
        <f>IF(节奏预期!Q88=0,0,节奏预期!Q88*装备强化!D$8+装备强化!D$4)</f>
        <v>0</v>
      </c>
      <c r="BM88" s="76">
        <f>IF(节奏预期!R88=0,0,节奏预期!R88*装备强化!E$8+装备强化!E$4)</f>
        <v>56.666666666666671</v>
      </c>
      <c r="BN88" s="76">
        <f>IF(节奏预期!S88=0,0,节奏预期!S88*装备强化!F$8+装备强化!F$4)</f>
        <v>113.33333333333334</v>
      </c>
      <c r="BO88" s="80">
        <f>IF(节奏预期!T88=0,0,节奏预期!T88*装备强化!G$8+装备强化!G$4)</f>
        <v>0</v>
      </c>
      <c r="BP88" s="76">
        <f>IF(节奏预期!U88=0,0,节奏预期!U88*装备强化!H$8+装备强化!H$4)</f>
        <v>0</v>
      </c>
      <c r="BQ88" s="76">
        <f>IF(节奏预期!V88=0,0,节奏预期!V88*装备强化!I$8+装备强化!I$4)</f>
        <v>0</v>
      </c>
      <c r="BR88" s="11">
        <f>IFERROR(SUMPRODUCT(BL88:BQ88,节奏预期!$E88:$J88)/SUM(节奏预期!$E88:$J88),0)</f>
        <v>75.555555555555557</v>
      </c>
      <c r="BS88" s="10">
        <f>IF(节奏预期!Q88=0,0,节奏预期!Q88*装备强化!D$9+装备强化!D$5)</f>
        <v>0</v>
      </c>
      <c r="BT88" s="76">
        <f>IF(节奏预期!R88=0,0,节奏预期!R88*装备强化!E$9+装备强化!E$5)</f>
        <v>56.666666666666671</v>
      </c>
      <c r="BU88" s="76">
        <f>IF(节奏预期!S88=0,0,节奏预期!S88*装备强化!F$9+装备强化!F$5)</f>
        <v>113.33333333333334</v>
      </c>
      <c r="BV88" s="80">
        <f>IF(节奏预期!T88=0,0,节奏预期!T88*装备强化!G$9+装备强化!G$5)</f>
        <v>0</v>
      </c>
      <c r="BW88" s="76">
        <f>IF(节奏预期!U88=0,0,节奏预期!U88*装备强化!H$9+装备强化!H$5)</f>
        <v>0</v>
      </c>
      <c r="BX88" s="76">
        <f>IF(节奏预期!V88=0,0,节奏预期!V88*装备强化!I$9+装备强化!I$5)</f>
        <v>0</v>
      </c>
      <c r="BY88" s="11">
        <f>IFERROR(SUMPRODUCT(BS88:BX88,节奏预期!$E88:$J88)/SUM(节奏预期!$E88:$J88),0)</f>
        <v>75.555555555555557</v>
      </c>
      <c r="BZ88" s="76"/>
      <c r="CA88" s="76"/>
      <c r="CB88" s="76"/>
      <c r="CC88" s="76"/>
      <c r="CD88" s="76"/>
      <c r="CE88" s="52"/>
      <c r="CH88" s="22">
        <v>40</v>
      </c>
    </row>
    <row r="89" spans="13:107" ht="11.25" customHeight="1" x14ac:dyDescent="0.15">
      <c r="M89" s="76">
        <v>85</v>
      </c>
      <c r="N89" s="164">
        <f t="shared" si="21"/>
        <v>5</v>
      </c>
      <c r="O89" s="76">
        <f t="shared" si="41"/>
        <v>10</v>
      </c>
      <c r="P89" s="76">
        <f t="shared" si="42"/>
        <v>40</v>
      </c>
      <c r="Q89" s="76">
        <f t="shared" si="42"/>
        <v>100</v>
      </c>
      <c r="R89" s="80">
        <f t="shared" si="35"/>
        <v>100</v>
      </c>
      <c r="S89" s="76">
        <f t="shared" si="42"/>
        <v>200</v>
      </c>
      <c r="T89" s="76">
        <f t="shared" si="42"/>
        <v>200</v>
      </c>
      <c r="V89" s="76">
        <v>85</v>
      </c>
      <c r="W89" s="76">
        <f>SUM(O$5:O89)</f>
        <v>450</v>
      </c>
      <c r="X89" s="76">
        <f>SUM(P$5:P89)</f>
        <v>1800</v>
      </c>
      <c r="Y89" s="76">
        <f>SUM(Q$5:Q89)</f>
        <v>4500</v>
      </c>
      <c r="Z89" s="80">
        <f>SUM(R$5:R89)</f>
        <v>4500</v>
      </c>
      <c r="AA89" s="76">
        <f>SUM(S$5:S89)</f>
        <v>9000</v>
      </c>
      <c r="AB89" s="76">
        <f>SUM(T$5:T89)</f>
        <v>9000</v>
      </c>
      <c r="AD89" s="76">
        <v>85</v>
      </c>
      <c r="AE89" s="76">
        <f t="shared" si="36"/>
        <v>100000</v>
      </c>
      <c r="AF89" s="76">
        <f t="shared" si="37"/>
        <v>400000</v>
      </c>
      <c r="AG89" s="76">
        <f t="shared" si="38"/>
        <v>1000000</v>
      </c>
      <c r="AH89" s="80">
        <f t="shared" si="38"/>
        <v>1000000</v>
      </c>
      <c r="AI89" s="76">
        <f t="shared" si="39"/>
        <v>2000000</v>
      </c>
      <c r="AJ89" s="76">
        <f t="shared" si="40"/>
        <v>2000000</v>
      </c>
      <c r="AL89" s="76">
        <v>85</v>
      </c>
      <c r="AM89" s="76">
        <f>SUM(AE$5:AE89)</f>
        <v>4500000</v>
      </c>
      <c r="AN89" s="76">
        <f>SUM(AF$5:AF89)</f>
        <v>18000000</v>
      </c>
      <c r="AO89" s="76">
        <f>SUM(AG$5:AG89)</f>
        <v>45000000</v>
      </c>
      <c r="AP89" s="80">
        <f>SUM(AH$5:AH89)</f>
        <v>45000000</v>
      </c>
      <c r="AQ89" s="76">
        <f>SUM(AI$5:AI89)</f>
        <v>90000000</v>
      </c>
      <c r="AR89" s="76">
        <f>SUM(AJ$5:AJ89)</f>
        <v>90000000</v>
      </c>
      <c r="AU89" s="22">
        <v>7</v>
      </c>
      <c r="AV89" s="77">
        <f>节奏预期!B89</f>
        <v>120</v>
      </c>
      <c r="AW89" s="102">
        <f>节奏预期!D89</f>
        <v>74.149428238300118</v>
      </c>
      <c r="AX89" s="76">
        <f>IFERROR(INDEX(AM$5:AM$304,MATCH(节奏预期!Q89,$AL$5:$AL$304,1))*节奏预期!E89,0)</f>
        <v>0</v>
      </c>
      <c r="AY89" s="76">
        <f>IFERROR(INDEX(AN$5:AN$304,MATCH(节奏预期!R89,$AL$5:$AL$304,1))*节奏预期!F89,0)</f>
        <v>13333333.333333338</v>
      </c>
      <c r="AZ89" s="76">
        <f>IFERROR(INDEX(AO$5:AO$304,MATCH(节奏预期!S89,$AL$5:$AL$304,1))*节奏预期!G89,0)</f>
        <v>306666666.66666663</v>
      </c>
      <c r="BA89" s="80">
        <f>IFERROR(INDEX(AP$5:AP$304,MATCH(节奏预期!T89,$AL$5:$AL$304,1))*节奏预期!H89,0)</f>
        <v>0</v>
      </c>
      <c r="BB89" s="76">
        <f>IFERROR(INDEX(AQ$5:AQ$304,MATCH(节奏预期!U89,$AL$5:$AL$304,1))*节奏预期!I89,0)</f>
        <v>0</v>
      </c>
      <c r="BC89" s="76">
        <f>IFERROR(INDEX(AR$5:AR$304,MATCH(节奏预期!V89,$AL$5:$AL$304,1))*节奏预期!J89,0)</f>
        <v>0</v>
      </c>
      <c r="BD89" s="77">
        <f t="shared" si="43"/>
        <v>319999999.99999994</v>
      </c>
      <c r="BE89" s="76">
        <f>IFERROR(INDEX(W$5:W$304,MATCH(节奏预期!Q89,$V$5:$V$304,1))*节奏预期!E89,0)</f>
        <v>0</v>
      </c>
      <c r="BF89" s="76">
        <f>IFERROR(INDEX(X$5:X$304,MATCH(节奏预期!R89,$V$5:$V$304,1))*节奏预期!F89,0)</f>
        <v>1333.3333333333337</v>
      </c>
      <c r="BG89" s="76">
        <f>IFERROR(INDEX(Y$5:Y$304,MATCH(节奏预期!S89,$V$5:$V$304,1))*节奏预期!G89,0)</f>
        <v>30666.666666666664</v>
      </c>
      <c r="BH89" s="80">
        <f>IFERROR(INDEX(Z$5:Z$304,MATCH(节奏预期!T89,$V$5:$V$304,1))*节奏预期!H89,0)</f>
        <v>0</v>
      </c>
      <c r="BI89" s="76">
        <f>IFERROR(INDEX(AA$5:AA$304,MATCH(节奏预期!U89,$V$5:$V$304,1))*节奏预期!I89,0)</f>
        <v>0</v>
      </c>
      <c r="BJ89" s="76">
        <f>IFERROR(INDEX(AB$5:AB$304,MATCH(节奏预期!V89,$V$5:$V$304,1))*节奏预期!J89,0)</f>
        <v>0</v>
      </c>
      <c r="BK89" s="77">
        <f t="shared" si="44"/>
        <v>31999.999999999996</v>
      </c>
      <c r="BL89" s="76">
        <f>IF(节奏预期!Q89=0,0,节奏预期!Q89*装备强化!D$8+装备强化!D$4)</f>
        <v>0</v>
      </c>
      <c r="BM89" s="76">
        <f>IF(节奏预期!R89=0,0,节奏预期!R89*装备强化!E$8+装备强化!E$4)</f>
        <v>60</v>
      </c>
      <c r="BN89" s="76">
        <f>IF(节奏预期!S89=0,0,节奏预期!S89*装备强化!F$8+装备强化!F$4)</f>
        <v>126.66666666666667</v>
      </c>
      <c r="BO89" s="80">
        <f>IF(节奏预期!T89=0,0,节奏预期!T89*装备强化!G$8+装备强化!G$4)</f>
        <v>0</v>
      </c>
      <c r="BP89" s="76">
        <f>IF(节奏预期!U89=0,0,节奏预期!U89*装备强化!H$8+装备强化!H$4)</f>
        <v>0</v>
      </c>
      <c r="BQ89" s="76">
        <f>IF(节奏预期!V89=0,0,节奏预期!V89*装备强化!I$8+装备强化!I$4)</f>
        <v>0</v>
      </c>
      <c r="BR89" s="11">
        <f>IFERROR(SUMPRODUCT(BL89:BQ89,节奏预期!$E89:$J89)/SUM(节奏预期!$E89:$J89),0)</f>
        <v>119.25925925925925</v>
      </c>
      <c r="BS89" s="10">
        <f>IF(节奏预期!Q89=0,0,节奏预期!Q89*装备强化!D$9+装备强化!D$5)</f>
        <v>0</v>
      </c>
      <c r="BT89" s="76">
        <f>IF(节奏预期!R89=0,0,节奏预期!R89*装备强化!E$9+装备强化!E$5)</f>
        <v>60</v>
      </c>
      <c r="BU89" s="76">
        <f>IF(节奏预期!S89=0,0,节奏预期!S89*装备强化!F$9+装备强化!F$5)</f>
        <v>126.66666666666667</v>
      </c>
      <c r="BV89" s="80">
        <f>IF(节奏预期!T89=0,0,节奏预期!T89*装备强化!G$9+装备强化!G$5)</f>
        <v>0</v>
      </c>
      <c r="BW89" s="76">
        <f>IF(节奏预期!U89=0,0,节奏预期!U89*装备强化!H$9+装备强化!H$5)</f>
        <v>0</v>
      </c>
      <c r="BX89" s="76">
        <f>IF(节奏预期!V89=0,0,节奏预期!V89*装备强化!I$9+装备强化!I$5)</f>
        <v>0</v>
      </c>
      <c r="BY89" s="11">
        <f>IFERROR(SUMPRODUCT(BS89:BX89,节奏预期!$E89:$J89)/SUM(节奏预期!$E89:$J89),0)</f>
        <v>119.25925925925925</v>
      </c>
      <c r="BZ89" s="76"/>
      <c r="CA89" s="76"/>
      <c r="CB89" s="76"/>
      <c r="CC89" s="76"/>
      <c r="CD89" s="76"/>
      <c r="CE89" s="52"/>
      <c r="CH89" s="22">
        <v>41</v>
      </c>
    </row>
    <row r="90" spans="13:107" ht="11.25" customHeight="1" x14ac:dyDescent="0.15">
      <c r="M90" s="76">
        <v>86</v>
      </c>
      <c r="N90" s="164">
        <f t="shared" ref="N90:N153" si="45">N70+1</f>
        <v>5</v>
      </c>
      <c r="O90" s="76">
        <f t="shared" si="41"/>
        <v>10</v>
      </c>
      <c r="P90" s="76">
        <f t="shared" si="42"/>
        <v>40</v>
      </c>
      <c r="Q90" s="76">
        <f t="shared" si="42"/>
        <v>100</v>
      </c>
      <c r="R90" s="80">
        <f t="shared" si="35"/>
        <v>100</v>
      </c>
      <c r="S90" s="76">
        <f t="shared" si="42"/>
        <v>200</v>
      </c>
      <c r="T90" s="76">
        <f t="shared" si="42"/>
        <v>200</v>
      </c>
      <c r="V90" s="76">
        <v>86</v>
      </c>
      <c r="W90" s="76">
        <f>SUM(O$5:O90)</f>
        <v>460</v>
      </c>
      <c r="X90" s="76">
        <f>SUM(P$5:P90)</f>
        <v>1840</v>
      </c>
      <c r="Y90" s="76">
        <f>SUM(Q$5:Q90)</f>
        <v>4600</v>
      </c>
      <c r="Z90" s="80">
        <f>SUM(R$5:R90)</f>
        <v>4600</v>
      </c>
      <c r="AA90" s="76">
        <f>SUM(S$5:S90)</f>
        <v>9200</v>
      </c>
      <c r="AB90" s="76">
        <f>SUM(T$5:T90)</f>
        <v>9200</v>
      </c>
      <c r="AD90" s="76">
        <v>86</v>
      </c>
      <c r="AE90" s="76">
        <f t="shared" si="36"/>
        <v>100000</v>
      </c>
      <c r="AF90" s="76">
        <f t="shared" si="37"/>
        <v>400000</v>
      </c>
      <c r="AG90" s="76">
        <f t="shared" si="38"/>
        <v>1000000</v>
      </c>
      <c r="AH90" s="80">
        <f t="shared" si="38"/>
        <v>1000000</v>
      </c>
      <c r="AI90" s="76">
        <f t="shared" si="39"/>
        <v>2000000</v>
      </c>
      <c r="AJ90" s="76">
        <f t="shared" si="40"/>
        <v>2000000</v>
      </c>
      <c r="AL90" s="76">
        <v>86</v>
      </c>
      <c r="AM90" s="76">
        <f>SUM(AE$5:AE90)</f>
        <v>4600000</v>
      </c>
      <c r="AN90" s="76">
        <f>SUM(AF$5:AF90)</f>
        <v>18400000</v>
      </c>
      <c r="AO90" s="76">
        <f>SUM(AG$5:AG90)</f>
        <v>46000000</v>
      </c>
      <c r="AP90" s="80">
        <f>SUM(AH$5:AH90)</f>
        <v>46000000</v>
      </c>
      <c r="AQ90" s="76">
        <f>SUM(AI$5:AI90)</f>
        <v>92000000</v>
      </c>
      <c r="AR90" s="76">
        <f>SUM(AJ$5:AJ90)</f>
        <v>92000000</v>
      </c>
      <c r="AU90" s="22">
        <v>8</v>
      </c>
      <c r="AV90" s="77">
        <f>节奏预期!B90</f>
        <v>150</v>
      </c>
      <c r="AW90" s="102">
        <f>节奏预期!D90</f>
        <v>77.324097991611154</v>
      </c>
      <c r="AX90" s="76">
        <f>IFERROR(INDEX(AM$5:AM$304,MATCH(节奏预期!Q90,$AL$5:$AL$304,1))*节奏预期!E90,0)</f>
        <v>0</v>
      </c>
      <c r="AY90" s="76">
        <f>IFERROR(INDEX(AN$5:AN$304,MATCH(节奏预期!R90,$AL$5:$AL$304,1))*节奏预期!F90,0)</f>
        <v>0</v>
      </c>
      <c r="AZ90" s="76">
        <f>IFERROR(INDEX(AO$5:AO$304,MATCH(节奏预期!S90,$AL$5:$AL$304,1))*节奏预期!G90,0)</f>
        <v>225000000</v>
      </c>
      <c r="BA90" s="80">
        <f>IFERROR(INDEX(AP$5:AP$304,MATCH(节奏预期!T90,$AL$5:$AL$304,1))*节奏预期!H90,0)</f>
        <v>180000000</v>
      </c>
      <c r="BB90" s="76">
        <f>IFERROR(INDEX(AQ$5:AQ$304,MATCH(节奏预期!U90,$AL$5:$AL$304,1))*节奏预期!I90,0)</f>
        <v>0</v>
      </c>
      <c r="BC90" s="76">
        <f>IFERROR(INDEX(AR$5:AR$304,MATCH(节奏预期!V90,$AL$5:$AL$304,1))*节奏预期!J90,0)</f>
        <v>0</v>
      </c>
      <c r="BD90" s="77">
        <f t="shared" si="43"/>
        <v>405000000</v>
      </c>
      <c r="BE90" s="76">
        <f>IFERROR(INDEX(W$5:W$304,MATCH(节奏预期!Q90,$V$5:$V$304,1))*节奏预期!E90,0)</f>
        <v>0</v>
      </c>
      <c r="BF90" s="76">
        <f>IFERROR(INDEX(X$5:X$304,MATCH(节奏预期!R90,$V$5:$V$304,1))*节奏预期!F90,0)</f>
        <v>0</v>
      </c>
      <c r="BG90" s="76">
        <f>IFERROR(INDEX(Y$5:Y$304,MATCH(节奏预期!S90,$V$5:$V$304,1))*节奏预期!G90,0)</f>
        <v>22500</v>
      </c>
      <c r="BH90" s="80">
        <f>IFERROR(INDEX(Z$5:Z$304,MATCH(节奏预期!T90,$V$5:$V$304,1))*节奏预期!H90,0)</f>
        <v>18000</v>
      </c>
      <c r="BI90" s="76">
        <f>IFERROR(INDEX(AA$5:AA$304,MATCH(节奏预期!U90,$V$5:$V$304,1))*节奏预期!I90,0)</f>
        <v>0</v>
      </c>
      <c r="BJ90" s="76">
        <f>IFERROR(INDEX(AB$5:AB$304,MATCH(节奏预期!V90,$V$5:$V$304,1))*节奏预期!J90,0)</f>
        <v>0</v>
      </c>
      <c r="BK90" s="77">
        <f t="shared" si="44"/>
        <v>40500</v>
      </c>
      <c r="BL90" s="76">
        <f>IF(节奏预期!Q90=0,0,节奏预期!Q90*装备强化!D$8+装备强化!D$4)</f>
        <v>0</v>
      </c>
      <c r="BM90" s="76">
        <f>IF(节奏预期!R90=0,0,节奏预期!R90*装备强化!E$8+装备强化!E$4)</f>
        <v>0</v>
      </c>
      <c r="BN90" s="76">
        <f>IF(节奏预期!S90=0,0,节奏预期!S90*装备强化!F$8+装备强化!F$4)</f>
        <v>135</v>
      </c>
      <c r="BO90" s="80">
        <f>IF(节奏预期!T90=0,0,节奏预期!T90*装备强化!G$8+装备强化!G$4)</f>
        <v>135</v>
      </c>
      <c r="BP90" s="76">
        <f>IF(节奏预期!U90=0,0,节奏预期!U90*装备强化!H$8+装备强化!H$4)</f>
        <v>0</v>
      </c>
      <c r="BQ90" s="76">
        <f>IF(节奏预期!V90=0,0,节奏预期!V90*装备强化!I$8+装备强化!I$4)</f>
        <v>0</v>
      </c>
      <c r="BR90" s="11">
        <f>IFERROR(SUMPRODUCT(BL90:BQ90,节奏预期!$E90:$J90)/SUM(节奏预期!$E90:$J90),0)</f>
        <v>135</v>
      </c>
      <c r="BS90" s="10">
        <f>IF(节奏预期!Q90=0,0,节奏预期!Q90*装备强化!D$9+装备强化!D$5)</f>
        <v>0</v>
      </c>
      <c r="BT90" s="76">
        <f>IF(节奏预期!R90=0,0,节奏预期!R90*装备强化!E$9+装备强化!E$5)</f>
        <v>0</v>
      </c>
      <c r="BU90" s="76">
        <f>IF(节奏预期!S90=0,0,节奏预期!S90*装备强化!F$9+装备强化!F$5)</f>
        <v>135</v>
      </c>
      <c r="BV90" s="80">
        <f>IF(节奏预期!T90=0,0,节奏预期!T90*装备强化!G$9+装备强化!G$5)</f>
        <v>135</v>
      </c>
      <c r="BW90" s="76">
        <f>IF(节奏预期!U90=0,0,节奏预期!U90*装备强化!H$9+装备强化!H$5)</f>
        <v>0</v>
      </c>
      <c r="BX90" s="76">
        <f>IF(节奏预期!V90=0,0,节奏预期!V90*装备强化!I$9+装备强化!I$5)</f>
        <v>0</v>
      </c>
      <c r="BY90" s="11">
        <f>IFERROR(SUMPRODUCT(BS90:BX90,节奏预期!$E90:$J90)/SUM(节奏预期!$E90:$J90),0)</f>
        <v>135</v>
      </c>
      <c r="BZ90" s="76"/>
      <c r="CA90" s="76"/>
      <c r="CB90" s="76"/>
      <c r="CC90" s="76"/>
      <c r="CD90" s="76"/>
      <c r="CE90" s="52"/>
      <c r="CH90" s="22">
        <v>42</v>
      </c>
    </row>
    <row r="91" spans="13:107" ht="11.25" customHeight="1" x14ac:dyDescent="0.15">
      <c r="M91" s="76">
        <v>87</v>
      </c>
      <c r="N91" s="164">
        <f t="shared" si="45"/>
        <v>5</v>
      </c>
      <c r="O91" s="76">
        <f t="shared" si="41"/>
        <v>10</v>
      </c>
      <c r="P91" s="76">
        <f t="shared" si="42"/>
        <v>40</v>
      </c>
      <c r="Q91" s="76">
        <f t="shared" si="42"/>
        <v>100</v>
      </c>
      <c r="R91" s="80">
        <f t="shared" si="35"/>
        <v>100</v>
      </c>
      <c r="S91" s="76">
        <f t="shared" si="42"/>
        <v>200</v>
      </c>
      <c r="T91" s="76">
        <f t="shared" si="42"/>
        <v>200</v>
      </c>
      <c r="V91" s="76">
        <v>87</v>
      </c>
      <c r="W91" s="76">
        <f>SUM(O$5:O91)</f>
        <v>470</v>
      </c>
      <c r="X91" s="76">
        <f>SUM(P$5:P91)</f>
        <v>1880</v>
      </c>
      <c r="Y91" s="76">
        <f>SUM(Q$5:Q91)</f>
        <v>4700</v>
      </c>
      <c r="Z91" s="80">
        <f>SUM(R$5:R91)</f>
        <v>4700</v>
      </c>
      <c r="AA91" s="76">
        <f>SUM(S$5:S91)</f>
        <v>9400</v>
      </c>
      <c r="AB91" s="76">
        <f>SUM(T$5:T91)</f>
        <v>9400</v>
      </c>
      <c r="AD91" s="76">
        <v>87</v>
      </c>
      <c r="AE91" s="76">
        <f t="shared" si="36"/>
        <v>100000</v>
      </c>
      <c r="AF91" s="76">
        <f t="shared" si="37"/>
        <v>400000</v>
      </c>
      <c r="AG91" s="76">
        <f t="shared" si="38"/>
        <v>1000000</v>
      </c>
      <c r="AH91" s="80">
        <f t="shared" si="38"/>
        <v>1000000</v>
      </c>
      <c r="AI91" s="76">
        <f t="shared" si="39"/>
        <v>2000000</v>
      </c>
      <c r="AJ91" s="76">
        <f t="shared" si="40"/>
        <v>2000000</v>
      </c>
      <c r="AL91" s="76">
        <v>87</v>
      </c>
      <c r="AM91" s="76">
        <f>SUM(AE$5:AE91)</f>
        <v>4700000</v>
      </c>
      <c r="AN91" s="76">
        <f>SUM(AF$5:AF91)</f>
        <v>18800000</v>
      </c>
      <c r="AO91" s="76">
        <f>SUM(AG$5:AG91)</f>
        <v>47000000</v>
      </c>
      <c r="AP91" s="80">
        <f>SUM(AH$5:AH91)</f>
        <v>47000000</v>
      </c>
      <c r="AQ91" s="76">
        <f>SUM(AI$5:AI91)</f>
        <v>94000000</v>
      </c>
      <c r="AR91" s="76">
        <f>SUM(AJ$5:AJ91)</f>
        <v>94000000</v>
      </c>
      <c r="AU91" s="22">
        <v>9</v>
      </c>
      <c r="AV91" s="77">
        <f>节奏预期!B91</f>
        <v>180</v>
      </c>
      <c r="AW91" s="102">
        <f>节奏预期!D91</f>
        <v>79.97103607409106</v>
      </c>
      <c r="AX91" s="76">
        <f>IFERROR(INDEX(AM$5:AM$304,MATCH(节奏预期!Q91,$AL$5:$AL$304,1))*节奏预期!E91,0)</f>
        <v>0</v>
      </c>
      <c r="AY91" s="76">
        <f>IFERROR(INDEX(AN$5:AN$304,MATCH(节奏预期!R91,$AL$5:$AL$304,1))*节奏预期!F91,0)</f>
        <v>0</v>
      </c>
      <c r="AZ91" s="76">
        <f>IFERROR(INDEX(AO$5:AO$304,MATCH(节奏预期!S91,$AL$5:$AL$304,1))*节奏预期!G91,0)</f>
        <v>0</v>
      </c>
      <c r="BA91" s="80">
        <f>IFERROR(INDEX(AP$5:AP$304,MATCH(节奏预期!T91,$AL$5:$AL$304,1))*节奏预期!H91,0)</f>
        <v>465000000</v>
      </c>
      <c r="BB91" s="76">
        <f>IFERROR(INDEX(AQ$5:AQ$304,MATCH(节奏预期!U91,$AL$5:$AL$304,1))*节奏预期!I91,0)</f>
        <v>0</v>
      </c>
      <c r="BC91" s="76">
        <f>IFERROR(INDEX(AR$5:AR$304,MATCH(节奏预期!V91,$AL$5:$AL$304,1))*节奏预期!J91,0)</f>
        <v>0</v>
      </c>
      <c r="BD91" s="77">
        <f t="shared" si="43"/>
        <v>465000000</v>
      </c>
      <c r="BE91" s="76">
        <f>IFERROR(INDEX(W$5:W$304,MATCH(节奏预期!Q91,$V$5:$V$304,1))*节奏预期!E91,0)</f>
        <v>0</v>
      </c>
      <c r="BF91" s="76">
        <f>IFERROR(INDEX(X$5:X$304,MATCH(节奏预期!R91,$V$5:$V$304,1))*节奏预期!F91,0)</f>
        <v>0</v>
      </c>
      <c r="BG91" s="76">
        <f>IFERROR(INDEX(Y$5:Y$304,MATCH(节奏预期!S91,$V$5:$V$304,1))*节奏预期!G91,0)</f>
        <v>0</v>
      </c>
      <c r="BH91" s="80">
        <f>IFERROR(INDEX(Z$5:Z$304,MATCH(节奏预期!T91,$V$5:$V$304,1))*节奏预期!H91,0)</f>
        <v>46500</v>
      </c>
      <c r="BI91" s="76">
        <f>IFERROR(INDEX(AA$5:AA$304,MATCH(节奏预期!U91,$V$5:$V$304,1))*节奏预期!I91,0)</f>
        <v>0</v>
      </c>
      <c r="BJ91" s="76">
        <f>IFERROR(INDEX(AB$5:AB$304,MATCH(节奏预期!V91,$V$5:$V$304,1))*节奏预期!J91,0)</f>
        <v>0</v>
      </c>
      <c r="BK91" s="77">
        <f t="shared" si="44"/>
        <v>46500</v>
      </c>
      <c r="BL91" s="76">
        <f>IF(节奏预期!Q91=0,0,节奏预期!Q91*装备强化!D$8+装备强化!D$4)</f>
        <v>0</v>
      </c>
      <c r="BM91" s="76">
        <f>IF(节奏预期!R91=0,0,节奏预期!R91*装备强化!E$8+装备强化!E$4)</f>
        <v>0</v>
      </c>
      <c r="BN91" s="76">
        <f>IF(节奏预期!S91=0,0,节奏预期!S91*装备强化!F$8+装备强化!F$4)</f>
        <v>0</v>
      </c>
      <c r="BO91" s="80">
        <f>IF(节奏预期!T91=0,0,节奏预期!T91*装备强化!G$8+装备强化!G$4)</f>
        <v>143.33333333333334</v>
      </c>
      <c r="BP91" s="76">
        <f>IF(节奏预期!U91=0,0,节奏预期!U91*装备强化!H$8+装备强化!H$4)</f>
        <v>0</v>
      </c>
      <c r="BQ91" s="76">
        <f>IF(节奏预期!V91=0,0,节奏预期!V91*装备强化!I$8+装备强化!I$4)</f>
        <v>0</v>
      </c>
      <c r="BR91" s="11">
        <f>IFERROR(SUMPRODUCT(BL91:BQ91,节奏预期!$E91:$J91)/SUM(节奏预期!$E91:$J91),0)</f>
        <v>143.33333333333334</v>
      </c>
      <c r="BS91" s="10">
        <f>IF(节奏预期!Q91=0,0,节奏预期!Q91*装备强化!D$9+装备强化!D$5)</f>
        <v>0</v>
      </c>
      <c r="BT91" s="76">
        <f>IF(节奏预期!R91=0,0,节奏预期!R91*装备强化!E$9+装备强化!E$5)</f>
        <v>0</v>
      </c>
      <c r="BU91" s="76">
        <f>IF(节奏预期!S91=0,0,节奏预期!S91*装备强化!F$9+装备强化!F$5)</f>
        <v>0</v>
      </c>
      <c r="BV91" s="80">
        <f>IF(节奏预期!T91=0,0,节奏预期!T91*装备强化!G$9+装备强化!G$5)</f>
        <v>143.33333333333334</v>
      </c>
      <c r="BW91" s="76">
        <f>IF(节奏预期!U91=0,0,节奏预期!U91*装备强化!H$9+装备强化!H$5)</f>
        <v>0</v>
      </c>
      <c r="BX91" s="76">
        <f>IF(节奏预期!V91=0,0,节奏预期!V91*装备强化!I$9+装备强化!I$5)</f>
        <v>0</v>
      </c>
      <c r="BY91" s="11">
        <f>IFERROR(SUMPRODUCT(BS91:BX91,节奏预期!$E91:$J91)/SUM(节奏预期!$E91:$J91),0)</f>
        <v>143.33333333333334</v>
      </c>
      <c r="BZ91" s="76"/>
      <c r="CA91" s="76"/>
      <c r="CB91" s="76"/>
      <c r="CC91" s="76"/>
      <c r="CD91" s="76"/>
      <c r="CE91" s="52"/>
      <c r="CH91" s="22">
        <v>43</v>
      </c>
    </row>
    <row r="92" spans="13:107" ht="11.25" customHeight="1" x14ac:dyDescent="0.15">
      <c r="M92" s="76">
        <v>88</v>
      </c>
      <c r="N92" s="164">
        <f t="shared" si="45"/>
        <v>5</v>
      </c>
      <c r="O92" s="76">
        <f t="shared" si="41"/>
        <v>10</v>
      </c>
      <c r="P92" s="76">
        <f t="shared" si="42"/>
        <v>40</v>
      </c>
      <c r="Q92" s="76">
        <f t="shared" si="42"/>
        <v>100</v>
      </c>
      <c r="R92" s="80">
        <f t="shared" si="35"/>
        <v>100</v>
      </c>
      <c r="S92" s="76">
        <f t="shared" si="42"/>
        <v>200</v>
      </c>
      <c r="T92" s="76">
        <f t="shared" si="42"/>
        <v>200</v>
      </c>
      <c r="V92" s="76">
        <v>88</v>
      </c>
      <c r="W92" s="76">
        <f>SUM(O$5:O92)</f>
        <v>480</v>
      </c>
      <c r="X92" s="76">
        <f>SUM(P$5:P92)</f>
        <v>1920</v>
      </c>
      <c r="Y92" s="76">
        <f>SUM(Q$5:Q92)</f>
        <v>4800</v>
      </c>
      <c r="Z92" s="80">
        <f>SUM(R$5:R92)</f>
        <v>4800</v>
      </c>
      <c r="AA92" s="76">
        <f>SUM(S$5:S92)</f>
        <v>9600</v>
      </c>
      <c r="AB92" s="76">
        <f>SUM(T$5:T92)</f>
        <v>9600</v>
      </c>
      <c r="AD92" s="76">
        <v>88</v>
      </c>
      <c r="AE92" s="76">
        <f t="shared" si="36"/>
        <v>100000</v>
      </c>
      <c r="AF92" s="76">
        <f t="shared" si="37"/>
        <v>400000</v>
      </c>
      <c r="AG92" s="76">
        <f t="shared" si="38"/>
        <v>1000000</v>
      </c>
      <c r="AH92" s="80">
        <f t="shared" si="38"/>
        <v>1000000</v>
      </c>
      <c r="AI92" s="76">
        <f t="shared" si="39"/>
        <v>2000000</v>
      </c>
      <c r="AJ92" s="76">
        <f t="shared" si="40"/>
        <v>2000000</v>
      </c>
      <c r="AL92" s="76">
        <v>88</v>
      </c>
      <c r="AM92" s="76">
        <f>SUM(AE$5:AE92)</f>
        <v>4800000</v>
      </c>
      <c r="AN92" s="76">
        <f>SUM(AF$5:AF92)</f>
        <v>19200000</v>
      </c>
      <c r="AO92" s="76">
        <f>SUM(AG$5:AG92)</f>
        <v>48000000</v>
      </c>
      <c r="AP92" s="80">
        <f>SUM(AH$5:AH92)</f>
        <v>48000000</v>
      </c>
      <c r="AQ92" s="76">
        <f>SUM(AI$5:AI92)</f>
        <v>96000000</v>
      </c>
      <c r="AR92" s="76">
        <f>SUM(AJ$5:AJ92)</f>
        <v>96000000</v>
      </c>
      <c r="AU92" s="22">
        <v>10</v>
      </c>
      <c r="AV92" s="77">
        <f>节奏预期!B92</f>
        <v>210</v>
      </c>
      <c r="AW92" s="102">
        <f>节奏预期!D92</f>
        <v>82.238672852681816</v>
      </c>
      <c r="AX92" s="76">
        <f>IFERROR(INDEX(AM$5:AM$304,MATCH(节奏预期!Q92,$AL$5:$AL$304,1))*节奏预期!E92,0)</f>
        <v>0</v>
      </c>
      <c r="AY92" s="76">
        <f>IFERROR(INDEX(AN$5:AN$304,MATCH(节奏预期!R92,$AL$5:$AL$304,1))*节奏预期!F92,0)</f>
        <v>0</v>
      </c>
      <c r="AZ92" s="76">
        <f>IFERROR(INDEX(AO$5:AO$304,MATCH(节奏预期!S92,$AL$5:$AL$304,1))*节奏预期!G92,0)</f>
        <v>0</v>
      </c>
      <c r="BA92" s="80">
        <f>IFERROR(INDEX(AP$5:AP$304,MATCH(节奏预期!T92,$AL$5:$AL$304,1))*节奏预期!H92,0)</f>
        <v>481250000</v>
      </c>
      <c r="BB92" s="76">
        <f>IFERROR(INDEX(AQ$5:AQ$304,MATCH(节奏预期!U92,$AL$5:$AL$304,1))*节奏预期!I92,0)</f>
        <v>87499999.999999985</v>
      </c>
      <c r="BC92" s="76">
        <f>IFERROR(INDEX(AR$5:AR$304,MATCH(节奏预期!V92,$AL$5:$AL$304,1))*节奏预期!J92,0)</f>
        <v>0</v>
      </c>
      <c r="BD92" s="77">
        <f t="shared" si="43"/>
        <v>568750000</v>
      </c>
      <c r="BE92" s="76">
        <f>IFERROR(INDEX(W$5:W$304,MATCH(节奏预期!Q92,$V$5:$V$304,1))*节奏预期!E92,0)</f>
        <v>0</v>
      </c>
      <c r="BF92" s="76">
        <f>IFERROR(INDEX(X$5:X$304,MATCH(节奏预期!R92,$V$5:$V$304,1))*节奏预期!F92,0)</f>
        <v>0</v>
      </c>
      <c r="BG92" s="76">
        <f>IFERROR(INDEX(Y$5:Y$304,MATCH(节奏预期!S92,$V$5:$V$304,1))*节奏预期!G92,0)</f>
        <v>0</v>
      </c>
      <c r="BH92" s="80">
        <f>IFERROR(INDEX(Z$5:Z$304,MATCH(节奏预期!T92,$V$5:$V$304,1))*节奏预期!H92,0)</f>
        <v>48125</v>
      </c>
      <c r="BI92" s="76">
        <f>IFERROR(INDEX(AA$5:AA$304,MATCH(节奏预期!U92,$V$5:$V$304,1))*节奏预期!I92,0)</f>
        <v>8749.9999999999982</v>
      </c>
      <c r="BJ92" s="76">
        <f>IFERROR(INDEX(AB$5:AB$304,MATCH(节奏预期!V92,$V$5:$V$304,1))*节奏预期!J92,0)</f>
        <v>0</v>
      </c>
      <c r="BK92" s="77">
        <f t="shared" si="44"/>
        <v>56875</v>
      </c>
      <c r="BL92" s="76">
        <f>IF(节奏预期!Q92=0,0,节奏预期!Q92*装备强化!D$8+装备强化!D$4)</f>
        <v>0</v>
      </c>
      <c r="BM92" s="76">
        <f>IF(节奏预期!R92=0,0,节奏预期!R92*装备强化!E$8+装备强化!E$4)</f>
        <v>0</v>
      </c>
      <c r="BN92" s="76">
        <f>IF(节奏预期!S92=0,0,节奏预期!S92*装备强化!F$8+装备强化!F$4)</f>
        <v>0</v>
      </c>
      <c r="BO92" s="80">
        <f>IF(节奏预期!T92=0,0,节奏预期!T92*装备强化!G$8+装备强化!G$4)</f>
        <v>151.66666666666669</v>
      </c>
      <c r="BP92" s="76">
        <f>IF(节奏预期!U92=0,0,节奏预期!U92*装备强化!H$8+装备强化!H$4)</f>
        <v>227.5</v>
      </c>
      <c r="BQ92" s="76">
        <f>IF(节奏预期!V92=0,0,节奏预期!V92*装备强化!I$8+装备强化!I$4)</f>
        <v>0</v>
      </c>
      <c r="BR92" s="11">
        <f>IFERROR(SUMPRODUCT(BL92:BQ92,节奏预期!$E92:$J92)/SUM(节奏预期!$E92:$J92),0)</f>
        <v>157.98611111111114</v>
      </c>
      <c r="BS92" s="10">
        <f>IF(节奏预期!Q92=0,0,节奏预期!Q92*装备强化!D$9+装备强化!D$5)</f>
        <v>0</v>
      </c>
      <c r="BT92" s="76">
        <f>IF(节奏预期!R92=0,0,节奏预期!R92*装备强化!E$9+装备强化!E$5)</f>
        <v>0</v>
      </c>
      <c r="BU92" s="76">
        <f>IF(节奏预期!S92=0,0,节奏预期!S92*装备强化!F$9+装备强化!F$5)</f>
        <v>0</v>
      </c>
      <c r="BV92" s="80">
        <f>IF(节奏预期!T92=0,0,节奏预期!T92*装备强化!G$9+装备强化!G$5)</f>
        <v>151.66666666666669</v>
      </c>
      <c r="BW92" s="76">
        <f>IF(节奏预期!U92=0,0,节奏预期!U92*装备强化!H$9+装备强化!H$5)</f>
        <v>227.5</v>
      </c>
      <c r="BX92" s="76">
        <f>IF(节奏预期!V92=0,0,节奏预期!V92*装备强化!I$9+装备强化!I$5)</f>
        <v>0</v>
      </c>
      <c r="BY92" s="11">
        <f>IFERROR(SUMPRODUCT(BS92:BX92,节奏预期!$E92:$J92)/SUM(节奏预期!$E92:$J92),0)</f>
        <v>157.98611111111114</v>
      </c>
      <c r="BZ92" s="76"/>
      <c r="CA92" s="76"/>
      <c r="CB92" s="76"/>
      <c r="CC92" s="76"/>
      <c r="CD92" s="76"/>
      <c r="CE92" s="52"/>
      <c r="CH92" s="22">
        <v>44</v>
      </c>
    </row>
    <row r="93" spans="13:107" ht="11.25" customHeight="1" x14ac:dyDescent="0.15">
      <c r="M93" s="76">
        <v>89</v>
      </c>
      <c r="N93" s="164">
        <f t="shared" si="45"/>
        <v>5</v>
      </c>
      <c r="O93" s="76">
        <f t="shared" si="41"/>
        <v>10</v>
      </c>
      <c r="P93" s="76">
        <f t="shared" si="42"/>
        <v>40</v>
      </c>
      <c r="Q93" s="76">
        <f t="shared" si="42"/>
        <v>100</v>
      </c>
      <c r="R93" s="80">
        <f t="shared" si="35"/>
        <v>100</v>
      </c>
      <c r="S93" s="76">
        <f t="shared" si="42"/>
        <v>200</v>
      </c>
      <c r="T93" s="76">
        <f t="shared" si="42"/>
        <v>200</v>
      </c>
      <c r="V93" s="76">
        <v>89</v>
      </c>
      <c r="W93" s="76">
        <f>SUM(O$5:O93)</f>
        <v>490</v>
      </c>
      <c r="X93" s="76">
        <f>SUM(P$5:P93)</f>
        <v>1960</v>
      </c>
      <c r="Y93" s="76">
        <f>SUM(Q$5:Q93)</f>
        <v>4900</v>
      </c>
      <c r="Z93" s="80">
        <f>SUM(R$5:R93)</f>
        <v>4900</v>
      </c>
      <c r="AA93" s="76">
        <f>SUM(S$5:S93)</f>
        <v>9800</v>
      </c>
      <c r="AB93" s="76">
        <f>SUM(T$5:T93)</f>
        <v>9800</v>
      </c>
      <c r="AD93" s="76">
        <v>89</v>
      </c>
      <c r="AE93" s="76">
        <f t="shared" si="36"/>
        <v>100000</v>
      </c>
      <c r="AF93" s="76">
        <f t="shared" si="37"/>
        <v>400000</v>
      </c>
      <c r="AG93" s="76">
        <f t="shared" si="38"/>
        <v>1000000</v>
      </c>
      <c r="AH93" s="80">
        <f t="shared" si="38"/>
        <v>1000000</v>
      </c>
      <c r="AI93" s="76">
        <f t="shared" si="39"/>
        <v>2000000</v>
      </c>
      <c r="AJ93" s="76">
        <f t="shared" si="40"/>
        <v>2000000</v>
      </c>
      <c r="AL93" s="76">
        <v>89</v>
      </c>
      <c r="AM93" s="76">
        <f>SUM(AE$5:AE93)</f>
        <v>4900000</v>
      </c>
      <c r="AN93" s="76">
        <f>SUM(AF$5:AF93)</f>
        <v>19600000</v>
      </c>
      <c r="AO93" s="76">
        <f>SUM(AG$5:AG93)</f>
        <v>49000000</v>
      </c>
      <c r="AP93" s="80">
        <f>SUM(AH$5:AH93)</f>
        <v>49000000</v>
      </c>
      <c r="AQ93" s="76">
        <f>SUM(AI$5:AI93)</f>
        <v>98000000</v>
      </c>
      <c r="AR93" s="76">
        <f>SUM(AJ$5:AJ93)</f>
        <v>98000000</v>
      </c>
      <c r="AU93" s="22">
        <v>11</v>
      </c>
      <c r="AV93" s="77">
        <f>节奏预期!B93</f>
        <v>240</v>
      </c>
      <c r="AW93" s="102">
        <f>节奏预期!D93</f>
        <v>84.163908914135135</v>
      </c>
      <c r="AX93" s="76">
        <f>IFERROR(INDEX(AM$5:AM$304,MATCH(节奏预期!Q93,$AL$5:$AL$304,1))*节奏预期!E93,0)</f>
        <v>0</v>
      </c>
      <c r="AY93" s="76">
        <f>IFERROR(INDEX(AN$5:AN$304,MATCH(节奏预期!R93,$AL$5:$AL$304,1))*节奏预期!F93,0)</f>
        <v>0</v>
      </c>
      <c r="AZ93" s="76">
        <f>IFERROR(INDEX(AO$5:AO$304,MATCH(节奏预期!S93,$AL$5:$AL$304,1))*节奏预期!G93,0)</f>
        <v>0</v>
      </c>
      <c r="BA93" s="80">
        <f>IFERROR(INDEX(AP$5:AP$304,MATCH(节奏预期!T93,$AL$5:$AL$304,1))*节奏预期!H93,0)</f>
        <v>500000000.00000006</v>
      </c>
      <c r="BB93" s="76">
        <f>IFERROR(INDEX(AQ$5:AQ$304,MATCH(节奏预期!U93,$AL$5:$AL$304,1))*节奏预期!I93,0)</f>
        <v>199999999.99999997</v>
      </c>
      <c r="BC93" s="76">
        <f>IFERROR(INDEX(AR$5:AR$304,MATCH(节奏预期!V93,$AL$5:$AL$304,1))*节奏预期!J93,0)</f>
        <v>0</v>
      </c>
      <c r="BD93" s="77">
        <f t="shared" si="43"/>
        <v>700000000</v>
      </c>
      <c r="BE93" s="76">
        <f>IFERROR(INDEX(W$5:W$304,MATCH(节奏预期!Q93,$V$5:$V$304,1))*节奏预期!E93,0)</f>
        <v>0</v>
      </c>
      <c r="BF93" s="76">
        <f>IFERROR(INDEX(X$5:X$304,MATCH(节奏预期!R93,$V$5:$V$304,1))*节奏预期!F93,0)</f>
        <v>0</v>
      </c>
      <c r="BG93" s="76">
        <f>IFERROR(INDEX(Y$5:Y$304,MATCH(节奏预期!S93,$V$5:$V$304,1))*节奏预期!G93,0)</f>
        <v>0</v>
      </c>
      <c r="BH93" s="80">
        <f>IFERROR(INDEX(Z$5:Z$304,MATCH(节奏预期!T93,$V$5:$V$304,1))*节奏预期!H93,0)</f>
        <v>50000.000000000007</v>
      </c>
      <c r="BI93" s="76">
        <f>IFERROR(INDEX(AA$5:AA$304,MATCH(节奏预期!U93,$V$5:$V$304,1))*节奏预期!I93,0)</f>
        <v>19999.999999999996</v>
      </c>
      <c r="BJ93" s="76">
        <f>IFERROR(INDEX(AB$5:AB$304,MATCH(节奏预期!V93,$V$5:$V$304,1))*节奏预期!J93,0)</f>
        <v>0</v>
      </c>
      <c r="BK93" s="77">
        <f t="shared" si="44"/>
        <v>70000</v>
      </c>
      <c r="BL93" s="76">
        <f>IF(节奏预期!Q93=0,0,节奏预期!Q93*装备强化!D$8+装备强化!D$4)</f>
        <v>0</v>
      </c>
      <c r="BM93" s="76">
        <f>IF(节奏预期!R93=0,0,节奏预期!R93*装备强化!E$8+装备强化!E$4)</f>
        <v>0</v>
      </c>
      <c r="BN93" s="76">
        <f>IF(节奏预期!S93=0,0,节奏预期!S93*装备强化!F$8+装备强化!F$4)</f>
        <v>0</v>
      </c>
      <c r="BO93" s="80">
        <f>IF(节奏预期!T93=0,0,节奏预期!T93*装备强化!G$8+装备强化!G$4)</f>
        <v>160</v>
      </c>
      <c r="BP93" s="76">
        <f>IF(节奏预期!U93=0,0,节奏预期!U93*装备强化!H$8+装备强化!H$4)</f>
        <v>240</v>
      </c>
      <c r="BQ93" s="76">
        <f>IF(节奏预期!V93=0,0,节奏预期!V93*装备强化!I$8+装备强化!I$4)</f>
        <v>0</v>
      </c>
      <c r="BR93" s="11">
        <f>IFERROR(SUMPRODUCT(BL93:BQ93,节奏预期!$E93:$J93)/SUM(节奏预期!$E93:$J93),0)</f>
        <v>173.33333333333337</v>
      </c>
      <c r="BS93" s="10">
        <f>IF(节奏预期!Q93=0,0,节奏预期!Q93*装备强化!D$9+装备强化!D$5)</f>
        <v>0</v>
      </c>
      <c r="BT93" s="76">
        <f>IF(节奏预期!R93=0,0,节奏预期!R93*装备强化!E$9+装备强化!E$5)</f>
        <v>0</v>
      </c>
      <c r="BU93" s="76">
        <f>IF(节奏预期!S93=0,0,节奏预期!S93*装备强化!F$9+装备强化!F$5)</f>
        <v>0</v>
      </c>
      <c r="BV93" s="80">
        <f>IF(节奏预期!T93=0,0,节奏预期!T93*装备强化!G$9+装备强化!G$5)</f>
        <v>160</v>
      </c>
      <c r="BW93" s="76">
        <f>IF(节奏预期!U93=0,0,节奏预期!U93*装备强化!H$9+装备强化!H$5)</f>
        <v>240</v>
      </c>
      <c r="BX93" s="76">
        <f>IF(节奏预期!V93=0,0,节奏预期!V93*装备强化!I$9+装备强化!I$5)</f>
        <v>0</v>
      </c>
      <c r="BY93" s="11">
        <f>IFERROR(SUMPRODUCT(BS93:BX93,节奏预期!$E93:$J93)/SUM(节奏预期!$E93:$J93),0)</f>
        <v>173.33333333333337</v>
      </c>
      <c r="BZ93" s="76"/>
      <c r="CA93" s="76"/>
      <c r="CB93" s="76"/>
      <c r="CC93" s="76"/>
      <c r="CD93" s="76"/>
      <c r="CE93" s="52"/>
      <c r="CH93" s="22">
        <v>45</v>
      </c>
    </row>
    <row r="94" spans="13:107" ht="11.25" customHeight="1" x14ac:dyDescent="0.15">
      <c r="M94" s="76">
        <v>90</v>
      </c>
      <c r="N94" s="164">
        <f t="shared" si="45"/>
        <v>5</v>
      </c>
      <c r="O94" s="76">
        <f t="shared" si="41"/>
        <v>10</v>
      </c>
      <c r="P94" s="76">
        <f t="shared" si="42"/>
        <v>40</v>
      </c>
      <c r="Q94" s="76">
        <f t="shared" si="42"/>
        <v>100</v>
      </c>
      <c r="R94" s="80">
        <f t="shared" si="35"/>
        <v>100</v>
      </c>
      <c r="S94" s="76">
        <f t="shared" si="42"/>
        <v>200</v>
      </c>
      <c r="T94" s="76">
        <f t="shared" si="42"/>
        <v>200</v>
      </c>
      <c r="V94" s="76">
        <v>90</v>
      </c>
      <c r="W94" s="76">
        <f>SUM(O$5:O94)</f>
        <v>500</v>
      </c>
      <c r="X94" s="76">
        <f>SUM(P$5:P94)</f>
        <v>2000</v>
      </c>
      <c r="Y94" s="76">
        <f>SUM(Q$5:Q94)</f>
        <v>5000</v>
      </c>
      <c r="Z94" s="80">
        <f>SUM(R$5:R94)</f>
        <v>5000</v>
      </c>
      <c r="AA94" s="76">
        <f>SUM(S$5:S94)</f>
        <v>10000</v>
      </c>
      <c r="AB94" s="76">
        <f>SUM(T$5:T94)</f>
        <v>10000</v>
      </c>
      <c r="AD94" s="76">
        <v>90</v>
      </c>
      <c r="AE94" s="76">
        <f t="shared" si="36"/>
        <v>100000</v>
      </c>
      <c r="AF94" s="76">
        <f t="shared" si="37"/>
        <v>400000</v>
      </c>
      <c r="AG94" s="76">
        <f t="shared" si="38"/>
        <v>1000000</v>
      </c>
      <c r="AH94" s="80">
        <f t="shared" si="38"/>
        <v>1000000</v>
      </c>
      <c r="AI94" s="76">
        <f t="shared" si="39"/>
        <v>2000000</v>
      </c>
      <c r="AJ94" s="76">
        <f t="shared" si="40"/>
        <v>2000000</v>
      </c>
      <c r="AL94" s="76">
        <v>90</v>
      </c>
      <c r="AM94" s="76">
        <f>SUM(AE$5:AE94)</f>
        <v>5000000</v>
      </c>
      <c r="AN94" s="76">
        <f>SUM(AF$5:AF94)</f>
        <v>20000000</v>
      </c>
      <c r="AO94" s="76">
        <f>SUM(AG$5:AG94)</f>
        <v>50000000</v>
      </c>
      <c r="AP94" s="80">
        <f>SUM(AH$5:AH94)</f>
        <v>50000000</v>
      </c>
      <c r="AQ94" s="76">
        <f>SUM(AI$5:AI94)</f>
        <v>100000000</v>
      </c>
      <c r="AR94" s="76">
        <f>SUM(AJ$5:AJ94)</f>
        <v>100000000</v>
      </c>
      <c r="AU94" s="22">
        <v>12</v>
      </c>
      <c r="AV94" s="77">
        <f>节奏预期!B94</f>
        <v>270</v>
      </c>
      <c r="AW94" s="102">
        <f>节奏预期!D94</f>
        <v>85.878108880436827</v>
      </c>
      <c r="AX94" s="76">
        <f>IFERROR(INDEX(AM$5:AM$304,MATCH(节奏预期!Q94,$AL$5:$AL$304,1))*节奏预期!E94,0)</f>
        <v>0</v>
      </c>
      <c r="AY94" s="76">
        <f>IFERROR(INDEX(AN$5:AN$304,MATCH(节奏预期!R94,$AL$5:$AL$304,1))*节奏预期!F94,0)</f>
        <v>0</v>
      </c>
      <c r="AZ94" s="76">
        <f>IFERROR(INDEX(AO$5:AO$304,MATCH(节奏预期!S94,$AL$5:$AL$304,1))*节奏预期!G94,0)</f>
        <v>0</v>
      </c>
      <c r="BA94" s="80">
        <f>IFERROR(INDEX(AP$5:AP$304,MATCH(节奏预期!T94,$AL$5:$AL$304,1))*节奏预期!H94,0)</f>
        <v>480000000</v>
      </c>
      <c r="BB94" s="76">
        <f>IFERROR(INDEX(AQ$5:AQ$304,MATCH(节奏预期!U94,$AL$5:$AL$304,1))*节奏预期!I94,0)</f>
        <v>320000000</v>
      </c>
      <c r="BC94" s="76">
        <f>IFERROR(INDEX(AR$5:AR$304,MATCH(节奏预期!V94,$AL$5:$AL$304,1))*节奏预期!J94,0)</f>
        <v>0</v>
      </c>
      <c r="BD94" s="77">
        <f t="shared" si="43"/>
        <v>800000000</v>
      </c>
      <c r="BE94" s="76">
        <f>IFERROR(INDEX(W$5:W$304,MATCH(节奏预期!Q94,$V$5:$V$304,1))*节奏预期!E94,0)</f>
        <v>0</v>
      </c>
      <c r="BF94" s="76">
        <f>IFERROR(INDEX(X$5:X$304,MATCH(节奏预期!R94,$V$5:$V$304,1))*节奏预期!F94,0)</f>
        <v>0</v>
      </c>
      <c r="BG94" s="76">
        <f>IFERROR(INDEX(Y$5:Y$304,MATCH(节奏预期!S94,$V$5:$V$304,1))*节奏预期!G94,0)</f>
        <v>0</v>
      </c>
      <c r="BH94" s="80">
        <f>IFERROR(INDEX(Z$5:Z$304,MATCH(节奏预期!T94,$V$5:$V$304,1))*节奏预期!H94,0)</f>
        <v>48000</v>
      </c>
      <c r="BI94" s="76">
        <f>IFERROR(INDEX(AA$5:AA$304,MATCH(节奏预期!U94,$V$5:$V$304,1))*节奏预期!I94,0)</f>
        <v>32000</v>
      </c>
      <c r="BJ94" s="76">
        <f>IFERROR(INDEX(AB$5:AB$304,MATCH(节奏预期!V94,$V$5:$V$304,1))*节奏预期!J94,0)</f>
        <v>0</v>
      </c>
      <c r="BK94" s="77">
        <f t="shared" si="44"/>
        <v>80000</v>
      </c>
      <c r="BL94" s="76">
        <f>IF(节奏预期!Q94=0,0,节奏预期!Q94*装备强化!D$8+装备强化!D$4)</f>
        <v>0</v>
      </c>
      <c r="BM94" s="76">
        <f>IF(节奏预期!R94=0,0,节奏预期!R94*装备强化!E$8+装备强化!E$4)</f>
        <v>0</v>
      </c>
      <c r="BN94" s="76">
        <f>IF(节奏预期!S94=0,0,节奏预期!S94*装备强化!F$8+装备强化!F$4)</f>
        <v>0</v>
      </c>
      <c r="BO94" s="80">
        <f>IF(节奏预期!T94=0,0,节奏预期!T94*装备强化!G$8+装备强化!G$4)</f>
        <v>165</v>
      </c>
      <c r="BP94" s="76">
        <f>IF(节奏预期!U94=0,0,节奏预期!U94*装备强化!H$8+装备强化!H$4)</f>
        <v>247.5</v>
      </c>
      <c r="BQ94" s="76">
        <f>IF(节奏预期!V94=0,0,节奏预期!V94*装备强化!I$8+装备强化!I$4)</f>
        <v>0</v>
      </c>
      <c r="BR94" s="11">
        <f>IFERROR(SUMPRODUCT(BL94:BQ94,节奏预期!$E94:$J94)/SUM(节奏预期!$E94:$J94),0)</f>
        <v>185.625</v>
      </c>
      <c r="BS94" s="10">
        <f>IF(节奏预期!Q94=0,0,节奏预期!Q94*装备强化!D$9+装备强化!D$5)</f>
        <v>0</v>
      </c>
      <c r="BT94" s="76">
        <f>IF(节奏预期!R94=0,0,节奏预期!R94*装备强化!E$9+装备强化!E$5)</f>
        <v>0</v>
      </c>
      <c r="BU94" s="76">
        <f>IF(节奏预期!S94=0,0,节奏预期!S94*装备强化!F$9+装备强化!F$5)</f>
        <v>0</v>
      </c>
      <c r="BV94" s="80">
        <f>IF(节奏预期!T94=0,0,节奏预期!T94*装备强化!G$9+装备强化!G$5)</f>
        <v>165</v>
      </c>
      <c r="BW94" s="76">
        <f>IF(节奏预期!U94=0,0,节奏预期!U94*装备强化!H$9+装备强化!H$5)</f>
        <v>247.5</v>
      </c>
      <c r="BX94" s="76">
        <f>IF(节奏预期!V94=0,0,节奏预期!V94*装备强化!I$9+装备强化!I$5)</f>
        <v>0</v>
      </c>
      <c r="BY94" s="11">
        <f>IFERROR(SUMPRODUCT(BS94:BX94,节奏预期!$E94:$J94)/SUM(节奏预期!$E94:$J94),0)</f>
        <v>185.625</v>
      </c>
      <c r="BZ94" s="76"/>
      <c r="CA94" s="76"/>
      <c r="CB94" s="76"/>
      <c r="CC94" s="76"/>
      <c r="CD94" s="76"/>
      <c r="CE94" s="52"/>
      <c r="CH94" s="22">
        <v>1</v>
      </c>
      <c r="CI94" s="76" t="s">
        <v>195</v>
      </c>
      <c r="CJ94" s="182" t="s">
        <v>189</v>
      </c>
      <c r="CK94" s="182"/>
      <c r="CL94" s="182"/>
      <c r="CM94" s="182" t="s">
        <v>190</v>
      </c>
      <c r="CN94" s="182"/>
      <c r="CO94" s="182"/>
      <c r="CP94" s="182"/>
      <c r="CT94" s="76" t="s">
        <v>206</v>
      </c>
      <c r="CU94" s="182" t="s">
        <v>199</v>
      </c>
      <c r="CV94" s="182"/>
      <c r="CW94" s="182"/>
      <c r="CX94" s="182"/>
      <c r="CZ94" s="76" t="s">
        <v>206</v>
      </c>
      <c r="DA94" s="179" t="s">
        <v>201</v>
      </c>
      <c r="DB94" s="181"/>
    </row>
    <row r="95" spans="13:107" ht="11.25" customHeight="1" x14ac:dyDescent="0.15">
      <c r="M95" s="76">
        <v>91</v>
      </c>
      <c r="N95" s="164">
        <f t="shared" si="45"/>
        <v>5</v>
      </c>
      <c r="O95" s="76">
        <f t="shared" si="41"/>
        <v>10</v>
      </c>
      <c r="P95" s="76">
        <f t="shared" si="42"/>
        <v>40</v>
      </c>
      <c r="Q95" s="76">
        <f t="shared" si="42"/>
        <v>100</v>
      </c>
      <c r="R95" s="80">
        <f t="shared" si="35"/>
        <v>100</v>
      </c>
      <c r="S95" s="76">
        <f t="shared" si="42"/>
        <v>200</v>
      </c>
      <c r="T95" s="76">
        <f t="shared" si="42"/>
        <v>200</v>
      </c>
      <c r="V95" s="76">
        <v>91</v>
      </c>
      <c r="W95" s="76">
        <f>SUM(O$5:O95)</f>
        <v>510</v>
      </c>
      <c r="X95" s="76">
        <f>SUM(P$5:P95)</f>
        <v>2040</v>
      </c>
      <c r="Y95" s="76">
        <f>SUM(Q$5:Q95)</f>
        <v>5100</v>
      </c>
      <c r="Z95" s="80">
        <f>SUM(R$5:R95)</f>
        <v>5100</v>
      </c>
      <c r="AA95" s="76">
        <f>SUM(S$5:S95)</f>
        <v>10200</v>
      </c>
      <c r="AB95" s="76">
        <f>SUM(T$5:T95)</f>
        <v>10200</v>
      </c>
      <c r="AD95" s="76">
        <v>91</v>
      </c>
      <c r="AE95" s="76">
        <f t="shared" si="36"/>
        <v>100000</v>
      </c>
      <c r="AF95" s="76">
        <f t="shared" si="37"/>
        <v>400000</v>
      </c>
      <c r="AG95" s="76">
        <f t="shared" si="38"/>
        <v>1000000</v>
      </c>
      <c r="AH95" s="80">
        <f t="shared" si="38"/>
        <v>1000000</v>
      </c>
      <c r="AI95" s="76">
        <f t="shared" si="39"/>
        <v>2000000</v>
      </c>
      <c r="AJ95" s="76">
        <f t="shared" si="40"/>
        <v>2000000</v>
      </c>
      <c r="AL95" s="76">
        <v>91</v>
      </c>
      <c r="AM95" s="76">
        <f>SUM(AE$5:AE95)</f>
        <v>5100000</v>
      </c>
      <c r="AN95" s="76">
        <f>SUM(AF$5:AF95)</f>
        <v>20400000</v>
      </c>
      <c r="AO95" s="76">
        <f>SUM(AG$5:AG95)</f>
        <v>51000000</v>
      </c>
      <c r="AP95" s="80">
        <f>SUM(AH$5:AH95)</f>
        <v>51000000</v>
      </c>
      <c r="AQ95" s="76">
        <f>SUM(AI$5:AI95)</f>
        <v>102000000</v>
      </c>
      <c r="AR95" s="76">
        <f>SUM(AJ$5:AJ95)</f>
        <v>102000000</v>
      </c>
      <c r="AU95" s="22">
        <v>13</v>
      </c>
      <c r="AV95" s="77">
        <f>节奏预期!B95</f>
        <v>300</v>
      </c>
      <c r="AW95" s="102">
        <f>节奏预期!D95</f>
        <v>87.370536081129359</v>
      </c>
      <c r="AX95" s="76">
        <f>IFERROR(INDEX(AM$5:AM$304,MATCH(节奏预期!Q95,$AL$5:$AL$304,1))*节奏预期!E95,0)</f>
        <v>0</v>
      </c>
      <c r="AY95" s="76">
        <f>IFERROR(INDEX(AN$5:AN$304,MATCH(节奏预期!R95,$AL$5:$AL$304,1))*节奏预期!F95,0)</f>
        <v>0</v>
      </c>
      <c r="AZ95" s="76">
        <f>IFERROR(INDEX(AO$5:AO$304,MATCH(节奏预期!S95,$AL$5:$AL$304,1))*节奏预期!G95,0)</f>
        <v>0</v>
      </c>
      <c r="BA95" s="80">
        <f>IFERROR(INDEX(AP$5:AP$304,MATCH(节奏预期!T95,$AL$5:$AL$304,1))*节奏预期!H95,0)</f>
        <v>466666666.66666669</v>
      </c>
      <c r="BB95" s="76">
        <f>IFERROR(INDEX(AQ$5:AQ$304,MATCH(节奏预期!U95,$AL$5:$AL$304,1))*节奏预期!I95,0)</f>
        <v>466666666.66666663</v>
      </c>
      <c r="BC95" s="76">
        <f>IFERROR(INDEX(AR$5:AR$304,MATCH(节奏预期!V95,$AL$5:$AL$304,1))*节奏预期!J95,0)</f>
        <v>0</v>
      </c>
      <c r="BD95" s="77">
        <f t="shared" si="43"/>
        <v>933333333.33333325</v>
      </c>
      <c r="BE95" s="76">
        <f>IFERROR(INDEX(W$5:W$304,MATCH(节奏预期!Q95,$V$5:$V$304,1))*节奏预期!E95,0)</f>
        <v>0</v>
      </c>
      <c r="BF95" s="76">
        <f>IFERROR(INDEX(X$5:X$304,MATCH(节奏预期!R95,$V$5:$V$304,1))*节奏预期!F95,0)</f>
        <v>0</v>
      </c>
      <c r="BG95" s="76">
        <f>IFERROR(INDEX(Y$5:Y$304,MATCH(节奏预期!S95,$V$5:$V$304,1))*节奏预期!G95,0)</f>
        <v>0</v>
      </c>
      <c r="BH95" s="80">
        <f>IFERROR(INDEX(Z$5:Z$304,MATCH(节奏预期!T95,$V$5:$V$304,1))*节奏预期!H95,0)</f>
        <v>46666.666666666672</v>
      </c>
      <c r="BI95" s="76">
        <f>IFERROR(INDEX(AA$5:AA$304,MATCH(节奏预期!U95,$V$5:$V$304,1))*节奏预期!I95,0)</f>
        <v>46666.666666666657</v>
      </c>
      <c r="BJ95" s="76">
        <f>IFERROR(INDEX(AB$5:AB$304,MATCH(节奏预期!V95,$V$5:$V$304,1))*节奏预期!J95,0)</f>
        <v>0</v>
      </c>
      <c r="BK95" s="77">
        <f t="shared" si="44"/>
        <v>93333.333333333328</v>
      </c>
      <c r="BL95" s="76">
        <f>IF(节奏预期!Q95=0,0,节奏预期!Q95*装备强化!D$8+装备强化!D$4)</f>
        <v>0</v>
      </c>
      <c r="BM95" s="76">
        <f>IF(节奏预期!R95=0,0,节奏预期!R95*装备强化!E$8+装备强化!E$4)</f>
        <v>0</v>
      </c>
      <c r="BN95" s="76">
        <f>IF(节奏预期!S95=0,0,节奏预期!S95*装备强化!F$8+装备强化!F$4)</f>
        <v>0</v>
      </c>
      <c r="BO95" s="80">
        <f>IF(节奏预期!T95=0,0,节奏预期!T95*装备强化!G$8+装备强化!G$4)</f>
        <v>170</v>
      </c>
      <c r="BP95" s="76">
        <f>IF(节奏预期!U95=0,0,节奏预期!U95*装备强化!H$8+装备强化!H$4)</f>
        <v>255</v>
      </c>
      <c r="BQ95" s="76">
        <f>IF(节奏预期!V95=0,0,节奏预期!V95*装备强化!I$8+装备强化!I$4)</f>
        <v>0</v>
      </c>
      <c r="BR95" s="11">
        <f>IFERROR(SUMPRODUCT(BL95:BQ95,节奏预期!$E95:$J95)/SUM(节奏预期!$E95:$J95),0)</f>
        <v>198.33333333333331</v>
      </c>
      <c r="BS95" s="10">
        <f>IF(节奏预期!Q95=0,0,节奏预期!Q95*装备强化!D$9+装备强化!D$5)</f>
        <v>0</v>
      </c>
      <c r="BT95" s="76">
        <f>IF(节奏预期!R95=0,0,节奏预期!R95*装备强化!E$9+装备强化!E$5)</f>
        <v>0</v>
      </c>
      <c r="BU95" s="76">
        <f>IF(节奏预期!S95=0,0,节奏预期!S95*装备强化!F$9+装备强化!F$5)</f>
        <v>0</v>
      </c>
      <c r="BV95" s="80">
        <f>IF(节奏预期!T95=0,0,节奏预期!T95*装备强化!G$9+装备强化!G$5)</f>
        <v>170</v>
      </c>
      <c r="BW95" s="76">
        <f>IF(节奏预期!U95=0,0,节奏预期!U95*装备强化!H$9+装备强化!H$5)</f>
        <v>255</v>
      </c>
      <c r="BX95" s="76">
        <f>IF(节奏预期!V95=0,0,节奏预期!V95*装备强化!I$9+装备强化!I$5)</f>
        <v>0</v>
      </c>
      <c r="BY95" s="11">
        <f>IFERROR(SUMPRODUCT(BS95:BX95,节奏预期!$E95:$J95)/SUM(节奏预期!$E95:$J95),0)</f>
        <v>198.33333333333331</v>
      </c>
      <c r="BZ95" s="76"/>
      <c r="CA95" s="76"/>
      <c r="CB95" s="76"/>
      <c r="CC95" s="76"/>
      <c r="CD95" s="76"/>
      <c r="CE95" s="52"/>
      <c r="CH95" s="22">
        <v>2</v>
      </c>
      <c r="CI95" s="76" t="s">
        <v>230</v>
      </c>
      <c r="CJ95" s="76"/>
      <c r="CK95" s="76" t="s">
        <v>191</v>
      </c>
      <c r="CL95" s="76" t="s">
        <v>192</v>
      </c>
      <c r="CM95" s="80"/>
      <c r="CN95" s="76" t="s">
        <v>191</v>
      </c>
      <c r="CO95" s="76" t="s">
        <v>192</v>
      </c>
      <c r="CP95" s="76" t="s">
        <v>193</v>
      </c>
      <c r="CT95" s="76" t="s">
        <v>230</v>
      </c>
      <c r="CU95" s="76" t="s">
        <v>212</v>
      </c>
      <c r="CV95" s="76" t="s">
        <v>214</v>
      </c>
      <c r="CW95" s="76" t="s">
        <v>213</v>
      </c>
      <c r="CX95" s="76" t="s">
        <v>202</v>
      </c>
      <c r="CZ95" s="76" t="s">
        <v>230</v>
      </c>
      <c r="DA95" s="76" t="s">
        <v>215</v>
      </c>
      <c r="DB95" s="76" t="s">
        <v>203</v>
      </c>
      <c r="DC95" s="76" t="s">
        <v>216</v>
      </c>
    </row>
    <row r="96" spans="13:107" ht="11.25" customHeight="1" x14ac:dyDescent="0.15">
      <c r="M96" s="76">
        <v>92</v>
      </c>
      <c r="N96" s="164">
        <f t="shared" si="45"/>
        <v>5</v>
      </c>
      <c r="O96" s="76">
        <f t="shared" si="41"/>
        <v>10</v>
      </c>
      <c r="P96" s="76">
        <f t="shared" si="42"/>
        <v>40</v>
      </c>
      <c r="Q96" s="76">
        <f t="shared" si="42"/>
        <v>100</v>
      </c>
      <c r="R96" s="80">
        <f t="shared" si="35"/>
        <v>100</v>
      </c>
      <c r="S96" s="76">
        <f t="shared" si="42"/>
        <v>200</v>
      </c>
      <c r="T96" s="76">
        <f t="shared" si="42"/>
        <v>200</v>
      </c>
      <c r="V96" s="76">
        <v>92</v>
      </c>
      <c r="W96" s="76">
        <f>SUM(O$5:O96)</f>
        <v>520</v>
      </c>
      <c r="X96" s="76">
        <f>SUM(P$5:P96)</f>
        <v>2080</v>
      </c>
      <c r="Y96" s="76">
        <f>SUM(Q$5:Q96)</f>
        <v>5200</v>
      </c>
      <c r="Z96" s="80">
        <f>SUM(R$5:R96)</f>
        <v>5200</v>
      </c>
      <c r="AA96" s="76">
        <f>SUM(S$5:S96)</f>
        <v>10400</v>
      </c>
      <c r="AB96" s="76">
        <f>SUM(T$5:T96)</f>
        <v>10400</v>
      </c>
      <c r="AD96" s="76">
        <v>92</v>
      </c>
      <c r="AE96" s="76">
        <f t="shared" si="36"/>
        <v>100000</v>
      </c>
      <c r="AF96" s="76">
        <f t="shared" si="37"/>
        <v>400000</v>
      </c>
      <c r="AG96" s="76">
        <f t="shared" si="38"/>
        <v>1000000</v>
      </c>
      <c r="AH96" s="80">
        <f t="shared" si="38"/>
        <v>1000000</v>
      </c>
      <c r="AI96" s="76">
        <f t="shared" si="39"/>
        <v>2000000</v>
      </c>
      <c r="AJ96" s="76">
        <f t="shared" si="40"/>
        <v>2000000</v>
      </c>
      <c r="AL96" s="76">
        <v>92</v>
      </c>
      <c r="AM96" s="76">
        <f>SUM(AE$5:AE96)</f>
        <v>5200000</v>
      </c>
      <c r="AN96" s="76">
        <f>SUM(AF$5:AF96)</f>
        <v>20800000</v>
      </c>
      <c r="AO96" s="76">
        <f>SUM(AG$5:AG96)</f>
        <v>52000000</v>
      </c>
      <c r="AP96" s="80">
        <f>SUM(AH$5:AH96)</f>
        <v>52000000</v>
      </c>
      <c r="AQ96" s="76">
        <f>SUM(AI$5:AI96)</f>
        <v>104000000</v>
      </c>
      <c r="AR96" s="76">
        <f>SUM(AJ$5:AJ96)</f>
        <v>104000000</v>
      </c>
      <c r="AU96" s="22">
        <v>14</v>
      </c>
      <c r="AV96" s="77">
        <f>节奏预期!B96</f>
        <v>330</v>
      </c>
      <c r="AW96" s="102">
        <f>节奏预期!D96</f>
        <v>88.867864050862167</v>
      </c>
      <c r="AX96" s="76">
        <f>IFERROR(INDEX(AM$5:AM$304,MATCH(节奏预期!Q96,$AL$5:$AL$304,1))*节奏预期!E96,0)</f>
        <v>0</v>
      </c>
      <c r="AY96" s="76">
        <f>IFERROR(INDEX(AN$5:AN$304,MATCH(节奏预期!R96,$AL$5:$AL$304,1))*节奏预期!F96,0)</f>
        <v>0</v>
      </c>
      <c r="AZ96" s="76">
        <f>IFERROR(INDEX(AO$5:AO$304,MATCH(节奏预期!S96,$AL$5:$AL$304,1))*节奏预期!G96,0)</f>
        <v>0</v>
      </c>
      <c r="BA96" s="80">
        <f>IFERROR(INDEX(AP$5:AP$304,MATCH(节奏预期!T96,$AL$5:$AL$304,1))*节奏预期!H96,0)</f>
        <v>431666666.66666675</v>
      </c>
      <c r="BB96" s="76">
        <f>IFERROR(INDEX(AQ$5:AQ$304,MATCH(节奏预期!U96,$AL$5:$AL$304,1))*节奏预期!I96,0)</f>
        <v>616666666.66666651</v>
      </c>
      <c r="BC96" s="76">
        <f>IFERROR(INDEX(AR$5:AR$304,MATCH(节奏预期!V96,$AL$5:$AL$304,1))*节奏预期!J96,0)</f>
        <v>0</v>
      </c>
      <c r="BD96" s="77">
        <f t="shared" si="43"/>
        <v>1048333333.3333333</v>
      </c>
      <c r="BE96" s="76">
        <f>IFERROR(INDEX(W$5:W$304,MATCH(节奏预期!Q96,$V$5:$V$304,1))*节奏预期!E96,0)</f>
        <v>0</v>
      </c>
      <c r="BF96" s="76">
        <f>IFERROR(INDEX(X$5:X$304,MATCH(节奏预期!R96,$V$5:$V$304,1))*节奏预期!F96,0)</f>
        <v>0</v>
      </c>
      <c r="BG96" s="76">
        <f>IFERROR(INDEX(Y$5:Y$304,MATCH(节奏预期!S96,$V$5:$V$304,1))*节奏预期!G96,0)</f>
        <v>0</v>
      </c>
      <c r="BH96" s="80">
        <f>IFERROR(INDEX(Z$5:Z$304,MATCH(节奏预期!T96,$V$5:$V$304,1))*节奏预期!H96,0)</f>
        <v>43166.666666666672</v>
      </c>
      <c r="BI96" s="76">
        <f>IFERROR(INDEX(AA$5:AA$304,MATCH(节奏预期!U96,$V$5:$V$304,1))*节奏预期!I96,0)</f>
        <v>61666.66666666665</v>
      </c>
      <c r="BJ96" s="76">
        <f>IFERROR(INDEX(AB$5:AB$304,MATCH(节奏预期!V96,$V$5:$V$304,1))*节奏预期!J96,0)</f>
        <v>0</v>
      </c>
      <c r="BK96" s="77">
        <f t="shared" si="44"/>
        <v>104833.33333333331</v>
      </c>
      <c r="BL96" s="76">
        <f>IF(节奏预期!Q96=0,0,节奏预期!Q96*装备强化!D$8+装备强化!D$4)</f>
        <v>0</v>
      </c>
      <c r="BM96" s="76">
        <f>IF(节奏预期!R96=0,0,节奏预期!R96*装备强化!E$8+装备强化!E$4)</f>
        <v>0</v>
      </c>
      <c r="BN96" s="76">
        <f>IF(节奏预期!S96=0,0,节奏预期!S96*装备强化!F$8+装备强化!F$4)</f>
        <v>0</v>
      </c>
      <c r="BO96" s="80">
        <f>IF(节奏预期!T96=0,0,节奏预期!T96*装备强化!G$8+装备强化!G$4)</f>
        <v>175</v>
      </c>
      <c r="BP96" s="76">
        <f>IF(节奏预期!U96=0,0,节奏预期!U96*装备强化!H$8+装备强化!H$4)</f>
        <v>262.5</v>
      </c>
      <c r="BQ96" s="76">
        <f>IF(节奏预期!V96=0,0,节奏预期!V96*装备强化!I$8+装备强化!I$4)</f>
        <v>0</v>
      </c>
      <c r="BR96" s="11">
        <f>IFERROR(SUMPRODUCT(BL96:BQ96,节奏预期!$E96:$J96)/SUM(节奏预期!$E96:$J96),0)</f>
        <v>211.45833333333337</v>
      </c>
      <c r="BS96" s="10">
        <f>IF(节奏预期!Q96=0,0,节奏预期!Q96*装备强化!D$9+装备强化!D$5)</f>
        <v>0</v>
      </c>
      <c r="BT96" s="76">
        <f>IF(节奏预期!R96=0,0,节奏预期!R96*装备强化!E$9+装备强化!E$5)</f>
        <v>0</v>
      </c>
      <c r="BU96" s="76">
        <f>IF(节奏预期!S96=0,0,节奏预期!S96*装备强化!F$9+装备强化!F$5)</f>
        <v>0</v>
      </c>
      <c r="BV96" s="80">
        <f>IF(节奏预期!T96=0,0,节奏预期!T96*装备强化!G$9+装备强化!G$5)</f>
        <v>175</v>
      </c>
      <c r="BW96" s="76">
        <f>IF(节奏预期!U96=0,0,节奏预期!U96*装备强化!H$9+装备强化!H$5)</f>
        <v>262.5</v>
      </c>
      <c r="BX96" s="76">
        <f>IF(节奏预期!V96=0,0,节奏预期!V96*装备强化!I$9+装备强化!I$5)</f>
        <v>0</v>
      </c>
      <c r="BY96" s="11">
        <f>IFERROR(SUMPRODUCT(BS96:BX96,节奏预期!$E96:$J96)/SUM(节奏预期!$E96:$J96),0)</f>
        <v>211.45833333333337</v>
      </c>
      <c r="BZ96" s="76"/>
      <c r="CA96" s="76"/>
      <c r="CB96" s="76"/>
      <c r="CC96" s="76"/>
      <c r="CD96" s="76"/>
      <c r="CE96" s="52"/>
      <c r="CH96" s="22">
        <v>3</v>
      </c>
      <c r="CI96" s="76">
        <v>10</v>
      </c>
      <c r="CJ96" s="42"/>
      <c r="CK96" s="42">
        <f>IF(CI96&lt;前期规划!$C$2,0,求节点($AW$86:$AW$121,$BR$86:$BR$121,CI96))</f>
        <v>0</v>
      </c>
      <c r="CL96" s="42">
        <f>IF(CI96&lt;前期规划!$C$2,0,求节点($AW$86:$AW$121,$BY$86:$BY$121,CI96))</f>
        <v>0</v>
      </c>
      <c r="CM96" s="42"/>
      <c r="CN96" s="51">
        <f>CK96*INDEX([3]中r将兵属性验证!AQ$7:AQ$166,$CI96,1)</f>
        <v>0</v>
      </c>
      <c r="CO96" s="51">
        <f>CL96*INDEX([3]中r将兵属性验证!AR$7:AR$166,$CI96,1)</f>
        <v>0</v>
      </c>
      <c r="CP96" s="42">
        <f>SUM(CM96:CO96)</f>
        <v>0</v>
      </c>
      <c r="CT96" s="76">
        <v>10</v>
      </c>
      <c r="CU96" s="42">
        <f>IF(CT96&lt;前期规划!$C$2,0,求节点($AW$86:$AW$121,$BK$86:$BK$121,CT96))</f>
        <v>0</v>
      </c>
      <c r="CV96" s="55">
        <f>CU96*$D$19</f>
        <v>0</v>
      </c>
      <c r="CW96" s="42">
        <f>IF(CT96&lt;前期规划!$C$2,0,求节点($AW$86:$AW$121,$BD$86:$BD$121,CT96))</f>
        <v>0</v>
      </c>
      <c r="CX96" s="73">
        <f>CW96*INDEX('[1]功能-付费相关'!$AS$6:$AS$165,$CT96,1)</f>
        <v>0</v>
      </c>
      <c r="CZ96" s="76">
        <v>10</v>
      </c>
      <c r="DA96" s="76">
        <f>CV96</f>
        <v>0</v>
      </c>
      <c r="DB96" s="76">
        <f t="shared" ref="DB96" si="46">CX96</f>
        <v>0</v>
      </c>
      <c r="DC96" s="55">
        <f>SUM(DA96:DB96)</f>
        <v>0</v>
      </c>
    </row>
    <row r="97" spans="13:107" ht="11.25" customHeight="1" x14ac:dyDescent="0.15">
      <c r="M97" s="76">
        <v>93</v>
      </c>
      <c r="N97" s="164">
        <f t="shared" si="45"/>
        <v>5</v>
      </c>
      <c r="O97" s="76">
        <f t="shared" si="41"/>
        <v>10</v>
      </c>
      <c r="P97" s="76">
        <f t="shared" si="42"/>
        <v>40</v>
      </c>
      <c r="Q97" s="76">
        <f t="shared" si="42"/>
        <v>100</v>
      </c>
      <c r="R97" s="80">
        <f t="shared" si="35"/>
        <v>100</v>
      </c>
      <c r="S97" s="76">
        <f t="shared" si="42"/>
        <v>200</v>
      </c>
      <c r="T97" s="76">
        <f t="shared" si="42"/>
        <v>200</v>
      </c>
      <c r="V97" s="76">
        <v>93</v>
      </c>
      <c r="W97" s="76">
        <f>SUM(O$5:O97)</f>
        <v>530</v>
      </c>
      <c r="X97" s="76">
        <f>SUM(P$5:P97)</f>
        <v>2120</v>
      </c>
      <c r="Y97" s="76">
        <f>SUM(Q$5:Q97)</f>
        <v>5300</v>
      </c>
      <c r="Z97" s="80">
        <f>SUM(R$5:R97)</f>
        <v>5300</v>
      </c>
      <c r="AA97" s="76">
        <f>SUM(S$5:S97)</f>
        <v>10600</v>
      </c>
      <c r="AB97" s="76">
        <f>SUM(T$5:T97)</f>
        <v>10600</v>
      </c>
      <c r="AD97" s="76">
        <v>93</v>
      </c>
      <c r="AE97" s="76">
        <f t="shared" si="36"/>
        <v>100000</v>
      </c>
      <c r="AF97" s="76">
        <f t="shared" si="37"/>
        <v>400000</v>
      </c>
      <c r="AG97" s="76">
        <f t="shared" si="38"/>
        <v>1000000</v>
      </c>
      <c r="AH97" s="80">
        <f t="shared" si="38"/>
        <v>1000000</v>
      </c>
      <c r="AI97" s="76">
        <f t="shared" si="39"/>
        <v>2000000</v>
      </c>
      <c r="AJ97" s="76">
        <f t="shared" si="40"/>
        <v>2000000</v>
      </c>
      <c r="AL97" s="76">
        <v>93</v>
      </c>
      <c r="AM97" s="76">
        <f>SUM(AE$5:AE97)</f>
        <v>5300000</v>
      </c>
      <c r="AN97" s="76">
        <f>SUM(AF$5:AF97)</f>
        <v>21200000</v>
      </c>
      <c r="AO97" s="76">
        <f>SUM(AG$5:AG97)</f>
        <v>53000000</v>
      </c>
      <c r="AP97" s="80">
        <f>SUM(AH$5:AH97)</f>
        <v>53000000</v>
      </c>
      <c r="AQ97" s="76">
        <f>SUM(AI$5:AI97)</f>
        <v>106000000</v>
      </c>
      <c r="AR97" s="76">
        <f>SUM(AJ$5:AJ97)</f>
        <v>106000000</v>
      </c>
      <c r="AU97" s="22">
        <v>15</v>
      </c>
      <c r="AV97" s="77">
        <f>节奏预期!B97</f>
        <v>360</v>
      </c>
      <c r="AW97" s="102">
        <f>节奏预期!D97</f>
        <v>90.241691698216215</v>
      </c>
      <c r="AX97" s="76">
        <f>IFERROR(INDEX(AM$5:AM$304,MATCH(节奏预期!Q97,$AL$5:$AL$304,1))*节奏预期!E97,0)</f>
        <v>0</v>
      </c>
      <c r="AY97" s="76">
        <f>IFERROR(INDEX(AN$5:AN$304,MATCH(节奏预期!R97,$AL$5:$AL$304,1))*节奏预期!F97,0)</f>
        <v>0</v>
      </c>
      <c r="AZ97" s="76">
        <f>IFERROR(INDEX(AO$5:AO$304,MATCH(节奏预期!S97,$AL$5:$AL$304,1))*节奏预期!G97,0)</f>
        <v>0</v>
      </c>
      <c r="BA97" s="80">
        <f>IFERROR(INDEX(AP$5:AP$304,MATCH(节奏预期!T97,$AL$5:$AL$304,1))*节奏预期!H97,0)</f>
        <v>400000000</v>
      </c>
      <c r="BB97" s="76">
        <f>IFERROR(INDEX(AQ$5:AQ$304,MATCH(节奏预期!U97,$AL$5:$AL$304,1))*节奏预期!I97,0)</f>
        <v>800000000</v>
      </c>
      <c r="BC97" s="76">
        <f>IFERROR(INDEX(AR$5:AR$304,MATCH(节奏预期!V97,$AL$5:$AL$304,1))*节奏预期!J97,0)</f>
        <v>0</v>
      </c>
      <c r="BD97" s="77">
        <f t="shared" si="43"/>
        <v>1200000000</v>
      </c>
      <c r="BE97" s="76">
        <f>IFERROR(INDEX(W$5:W$304,MATCH(节奏预期!Q97,$V$5:$V$304,1))*节奏预期!E97,0)</f>
        <v>0</v>
      </c>
      <c r="BF97" s="76">
        <f>IFERROR(INDEX(X$5:X$304,MATCH(节奏预期!R97,$V$5:$V$304,1))*节奏预期!F97,0)</f>
        <v>0</v>
      </c>
      <c r="BG97" s="76">
        <f>IFERROR(INDEX(Y$5:Y$304,MATCH(节奏预期!S97,$V$5:$V$304,1))*节奏预期!G97,0)</f>
        <v>0</v>
      </c>
      <c r="BH97" s="80">
        <f>IFERROR(INDEX(Z$5:Z$304,MATCH(节奏预期!T97,$V$5:$V$304,1))*节奏预期!H97,0)</f>
        <v>40000</v>
      </c>
      <c r="BI97" s="76">
        <f>IFERROR(INDEX(AA$5:AA$304,MATCH(节奏预期!U97,$V$5:$V$304,1))*节奏预期!I97,0)</f>
        <v>80000</v>
      </c>
      <c r="BJ97" s="76">
        <f>IFERROR(INDEX(AB$5:AB$304,MATCH(节奏预期!V97,$V$5:$V$304,1))*节奏预期!J97,0)</f>
        <v>0</v>
      </c>
      <c r="BK97" s="77">
        <f t="shared" si="44"/>
        <v>120000</v>
      </c>
      <c r="BL97" s="76">
        <f>IF(节奏预期!Q97=0,0,节奏预期!Q97*装备强化!D$8+装备强化!D$4)</f>
        <v>0</v>
      </c>
      <c r="BM97" s="76">
        <f>IF(节奏预期!R97=0,0,节奏预期!R97*装备强化!E$8+装备强化!E$4)</f>
        <v>0</v>
      </c>
      <c r="BN97" s="76">
        <f>IF(节奏预期!S97=0,0,节奏预期!S97*装备强化!F$8+装备强化!F$4)</f>
        <v>0</v>
      </c>
      <c r="BO97" s="80">
        <f>IF(节奏预期!T97=0,0,节奏预期!T97*装备强化!G$8+装备强化!G$4)</f>
        <v>180</v>
      </c>
      <c r="BP97" s="76">
        <f>IF(节奏预期!U97=0,0,节奏预期!U97*装备强化!H$8+装备强化!H$4)</f>
        <v>270</v>
      </c>
      <c r="BQ97" s="76">
        <f>IF(节奏预期!V97=0,0,节奏预期!V97*装备强化!I$8+装备强化!I$4)</f>
        <v>0</v>
      </c>
      <c r="BR97" s="11">
        <f>IFERROR(SUMPRODUCT(BL97:BQ97,节奏预期!$E97:$J97)/SUM(节奏预期!$E97:$J97),0)</f>
        <v>225</v>
      </c>
      <c r="BS97" s="10">
        <f>IF(节奏预期!Q97=0,0,节奏预期!Q97*装备强化!D$9+装备强化!D$5)</f>
        <v>0</v>
      </c>
      <c r="BT97" s="76">
        <f>IF(节奏预期!R97=0,0,节奏预期!R97*装备强化!E$9+装备强化!E$5)</f>
        <v>0</v>
      </c>
      <c r="BU97" s="76">
        <f>IF(节奏预期!S97=0,0,节奏预期!S97*装备强化!F$9+装备强化!F$5)</f>
        <v>0</v>
      </c>
      <c r="BV97" s="80">
        <f>IF(节奏预期!T97=0,0,节奏预期!T97*装备强化!G$9+装备强化!G$5)</f>
        <v>180</v>
      </c>
      <c r="BW97" s="76">
        <f>IF(节奏预期!U97=0,0,节奏预期!U97*装备强化!H$9+装备强化!H$5)</f>
        <v>270</v>
      </c>
      <c r="BX97" s="76">
        <f>IF(节奏预期!V97=0,0,节奏预期!V97*装备强化!I$9+装备强化!I$5)</f>
        <v>0</v>
      </c>
      <c r="BY97" s="11">
        <f>IFERROR(SUMPRODUCT(BS97:BX97,节奏预期!$E97:$J97)/SUM(节奏预期!$E97:$J97),0)</f>
        <v>225</v>
      </c>
      <c r="BZ97" s="76"/>
      <c r="CA97" s="76"/>
      <c r="CB97" s="76"/>
      <c r="CC97" s="76"/>
      <c r="CD97" s="76"/>
      <c r="CE97" s="52"/>
      <c r="CH97" s="22">
        <v>4</v>
      </c>
      <c r="CI97" s="76">
        <v>20</v>
      </c>
      <c r="CJ97" s="42"/>
      <c r="CK97" s="42">
        <f>IF(CI97&lt;前期规划!$C$2,0,求节点($AW$86:$AW$121,$BR$86:$BR$121,CI97))</f>
        <v>0</v>
      </c>
      <c r="CL97" s="42">
        <f>IF(CI97&lt;前期规划!$C$2,0,求节点($AW$86:$AW$121,$BY$86:$BY$121,CI97))</f>
        <v>0</v>
      </c>
      <c r="CM97" s="42"/>
      <c r="CN97" s="60">
        <f>(CK97-CK96)*INDEX([3]中r将兵属性验证!AQ$7:AQ$166,$CI97,1)+CN96</f>
        <v>0</v>
      </c>
      <c r="CO97" s="60">
        <f>(CL97-CL96)*INDEX([3]中r将兵属性验证!AR$7:AR$166,$CI97,1)+CO96</f>
        <v>0</v>
      </c>
      <c r="CP97" s="42">
        <f t="shared" ref="CP97:CP104" si="47">SUM(CM97:CO97)</f>
        <v>0</v>
      </c>
      <c r="CT97" s="76">
        <v>20</v>
      </c>
      <c r="CU97" s="42">
        <f>IF(CT97&lt;前期规划!$C$2,0,求节点($AW$86:$AW$121,$BK$86:$BK$121,CT97))</f>
        <v>0</v>
      </c>
      <c r="CV97" s="55">
        <f t="shared" ref="CV97:CV111" si="48">CU97*$D$19</f>
        <v>0</v>
      </c>
      <c r="CW97" s="42">
        <f>IF(CT97&lt;前期规划!$C$2,0,求节点($AW$86:$AW$121,$BD$86:$BD$121,CT97))</f>
        <v>0</v>
      </c>
      <c r="CX97" s="76">
        <f>(CW97-CW96)*INDEX('[1]功能-付费相关'!$AS$6:$AS$165,$CT97,1)+CX96</f>
        <v>0</v>
      </c>
      <c r="CZ97" s="76">
        <v>20</v>
      </c>
      <c r="DA97" s="76">
        <f t="shared" ref="DA97:DA111" si="49">CV97</f>
        <v>0</v>
      </c>
      <c r="DB97" s="76">
        <f t="shared" ref="DB97:DB111" si="50">CX97</f>
        <v>0</v>
      </c>
      <c r="DC97" s="55">
        <f t="shared" ref="DC97:DC111" si="51">SUM(DA97:DB97)</f>
        <v>0</v>
      </c>
    </row>
    <row r="98" spans="13:107" ht="11.25" customHeight="1" x14ac:dyDescent="0.15">
      <c r="M98" s="76">
        <v>94</v>
      </c>
      <c r="N98" s="164">
        <f t="shared" si="45"/>
        <v>5</v>
      </c>
      <c r="O98" s="76">
        <f t="shared" si="41"/>
        <v>10</v>
      </c>
      <c r="P98" s="76">
        <f t="shared" si="42"/>
        <v>40</v>
      </c>
      <c r="Q98" s="76">
        <f t="shared" si="42"/>
        <v>100</v>
      </c>
      <c r="R98" s="80">
        <f t="shared" si="35"/>
        <v>100</v>
      </c>
      <c r="S98" s="76">
        <f t="shared" si="42"/>
        <v>200</v>
      </c>
      <c r="T98" s="76">
        <f t="shared" si="42"/>
        <v>200</v>
      </c>
      <c r="V98" s="76">
        <v>94</v>
      </c>
      <c r="W98" s="76">
        <f>SUM(O$5:O98)</f>
        <v>540</v>
      </c>
      <c r="X98" s="76">
        <f>SUM(P$5:P98)</f>
        <v>2160</v>
      </c>
      <c r="Y98" s="76">
        <f>SUM(Q$5:Q98)</f>
        <v>5400</v>
      </c>
      <c r="Z98" s="80">
        <f>SUM(R$5:R98)</f>
        <v>5400</v>
      </c>
      <c r="AA98" s="76">
        <f>SUM(S$5:S98)</f>
        <v>10800</v>
      </c>
      <c r="AB98" s="76">
        <f>SUM(T$5:T98)</f>
        <v>10800</v>
      </c>
      <c r="AD98" s="76">
        <v>94</v>
      </c>
      <c r="AE98" s="76">
        <f t="shared" si="36"/>
        <v>100000</v>
      </c>
      <c r="AF98" s="76">
        <f t="shared" si="37"/>
        <v>400000</v>
      </c>
      <c r="AG98" s="76">
        <f t="shared" si="38"/>
        <v>1000000</v>
      </c>
      <c r="AH98" s="80">
        <f t="shared" si="38"/>
        <v>1000000</v>
      </c>
      <c r="AI98" s="76">
        <f t="shared" si="39"/>
        <v>2000000</v>
      </c>
      <c r="AJ98" s="76">
        <f t="shared" si="40"/>
        <v>2000000</v>
      </c>
      <c r="AL98" s="76">
        <v>94</v>
      </c>
      <c r="AM98" s="76">
        <f>SUM(AE$5:AE98)</f>
        <v>5400000</v>
      </c>
      <c r="AN98" s="76">
        <f>SUM(AF$5:AF98)</f>
        <v>21600000</v>
      </c>
      <c r="AO98" s="76">
        <f>SUM(AG$5:AG98)</f>
        <v>54000000</v>
      </c>
      <c r="AP98" s="80">
        <f>SUM(AH$5:AH98)</f>
        <v>54000000</v>
      </c>
      <c r="AQ98" s="76">
        <f>SUM(AI$5:AI98)</f>
        <v>108000000</v>
      </c>
      <c r="AR98" s="76">
        <f>SUM(AJ$5:AJ98)</f>
        <v>108000000</v>
      </c>
      <c r="AU98" s="22">
        <v>16</v>
      </c>
      <c r="AV98" s="77">
        <f>节奏预期!B98</f>
        <v>390</v>
      </c>
      <c r="AW98" s="102">
        <f>节奏预期!D98</f>
        <v>91.433267438759643</v>
      </c>
      <c r="AX98" s="76">
        <f>IFERROR(INDEX(AM$5:AM$304,MATCH(节奏预期!Q98,$AL$5:$AL$304,1))*节奏预期!E98,0)</f>
        <v>0</v>
      </c>
      <c r="AY98" s="76">
        <f>IFERROR(INDEX(AN$5:AN$304,MATCH(节奏预期!R98,$AL$5:$AL$304,1))*节奏预期!F98,0)</f>
        <v>0</v>
      </c>
      <c r="AZ98" s="76">
        <f>IFERROR(INDEX(AO$5:AO$304,MATCH(节奏预期!S98,$AL$5:$AL$304,1))*节奏预期!G98,0)</f>
        <v>0</v>
      </c>
      <c r="BA98" s="80">
        <f>IFERROR(INDEX(AP$5:AP$304,MATCH(节奏预期!T98,$AL$5:$AL$304,1))*节奏预期!H98,0)</f>
        <v>350000000.00000006</v>
      </c>
      <c r="BB98" s="76">
        <f>IFERROR(INDEX(AQ$5:AQ$304,MATCH(节奏预期!U98,$AL$5:$AL$304,1))*节奏预期!I98,0)</f>
        <v>979999999.99999988</v>
      </c>
      <c r="BC98" s="76">
        <f>IFERROR(INDEX(AR$5:AR$304,MATCH(节奏预期!V98,$AL$5:$AL$304,1))*节奏预期!J98,0)</f>
        <v>0</v>
      </c>
      <c r="BD98" s="77">
        <f t="shared" si="43"/>
        <v>1330000000</v>
      </c>
      <c r="BE98" s="76">
        <f>IFERROR(INDEX(W$5:W$304,MATCH(节奏预期!Q98,$V$5:$V$304,1))*节奏预期!E98,0)</f>
        <v>0</v>
      </c>
      <c r="BF98" s="76">
        <f>IFERROR(INDEX(X$5:X$304,MATCH(节奏预期!R98,$V$5:$V$304,1))*节奏预期!F98,0)</f>
        <v>0</v>
      </c>
      <c r="BG98" s="76">
        <f>IFERROR(INDEX(Y$5:Y$304,MATCH(节奏预期!S98,$V$5:$V$304,1))*节奏预期!G98,0)</f>
        <v>0</v>
      </c>
      <c r="BH98" s="80">
        <f>IFERROR(INDEX(Z$5:Z$304,MATCH(节奏预期!T98,$V$5:$V$304,1))*节奏预期!H98,0)</f>
        <v>35000.000000000007</v>
      </c>
      <c r="BI98" s="76">
        <f>IFERROR(INDEX(AA$5:AA$304,MATCH(节奏预期!U98,$V$5:$V$304,1))*节奏预期!I98,0)</f>
        <v>97999.999999999985</v>
      </c>
      <c r="BJ98" s="76">
        <f>IFERROR(INDEX(AB$5:AB$304,MATCH(节奏预期!V98,$V$5:$V$304,1))*节奏预期!J98,0)</f>
        <v>0</v>
      </c>
      <c r="BK98" s="77">
        <f t="shared" si="44"/>
        <v>133000</v>
      </c>
      <c r="BL98" s="76">
        <f>IF(节奏预期!Q98=0,0,节奏预期!Q98*装备强化!D$8+装备强化!D$4)</f>
        <v>0</v>
      </c>
      <c r="BM98" s="76">
        <f>IF(节奏预期!R98=0,0,节奏预期!R98*装备强化!E$8+装备强化!E$4)</f>
        <v>0</v>
      </c>
      <c r="BN98" s="76">
        <f>IF(节奏预期!S98=0,0,节奏预期!S98*装备强化!F$8+装备强化!F$4)</f>
        <v>0</v>
      </c>
      <c r="BO98" s="80">
        <f>IF(节奏预期!T98=0,0,节奏预期!T98*装备强化!G$8+装备强化!G$4)</f>
        <v>185</v>
      </c>
      <c r="BP98" s="76">
        <f>IF(节奏预期!U98=0,0,节奏预期!U98*装备强化!H$8+装备强化!H$4)</f>
        <v>277.5</v>
      </c>
      <c r="BQ98" s="76">
        <f>IF(节奏预期!V98=0,0,节奏预期!V98*装备强化!I$8+装备强化!I$4)</f>
        <v>0</v>
      </c>
      <c r="BR98" s="11">
        <f>IFERROR(SUMPRODUCT(BL98:BQ98,节奏预期!$E98:$J98)/SUM(节奏预期!$E98:$J98),0)</f>
        <v>238.95833333333331</v>
      </c>
      <c r="BS98" s="10">
        <f>IF(节奏预期!Q98=0,0,节奏预期!Q98*装备强化!D$9+装备强化!D$5)</f>
        <v>0</v>
      </c>
      <c r="BT98" s="76">
        <f>IF(节奏预期!R98=0,0,节奏预期!R98*装备强化!E$9+装备强化!E$5)</f>
        <v>0</v>
      </c>
      <c r="BU98" s="76">
        <f>IF(节奏预期!S98=0,0,节奏预期!S98*装备强化!F$9+装备强化!F$5)</f>
        <v>0</v>
      </c>
      <c r="BV98" s="80">
        <f>IF(节奏预期!T98=0,0,节奏预期!T98*装备强化!G$9+装备强化!G$5)</f>
        <v>185</v>
      </c>
      <c r="BW98" s="76">
        <f>IF(节奏预期!U98=0,0,节奏预期!U98*装备强化!H$9+装备强化!H$5)</f>
        <v>277.5</v>
      </c>
      <c r="BX98" s="76">
        <f>IF(节奏预期!V98=0,0,节奏预期!V98*装备强化!I$9+装备强化!I$5)</f>
        <v>0</v>
      </c>
      <c r="BY98" s="11">
        <f>IFERROR(SUMPRODUCT(BS98:BX98,节奏预期!$E98:$J98)/SUM(节奏预期!$E98:$J98),0)</f>
        <v>238.95833333333331</v>
      </c>
      <c r="BZ98" s="76"/>
      <c r="CA98" s="76"/>
      <c r="CB98" s="76"/>
      <c r="CC98" s="76"/>
      <c r="CD98" s="76"/>
      <c r="CE98" s="52"/>
      <c r="CH98" s="22">
        <v>5</v>
      </c>
      <c r="CI98" s="76">
        <v>30</v>
      </c>
      <c r="CJ98" s="42"/>
      <c r="CK98" s="42">
        <f>IF(CI98&lt;前期规划!$C$2,0,求节点($AW$86:$AW$121,$BR$86:$BR$121,CI98))</f>
        <v>0</v>
      </c>
      <c r="CL98" s="42">
        <f>IF(CI98&lt;前期规划!$C$2,0,求节点($AW$86:$AW$121,$BY$86:$BY$121,CI98))</f>
        <v>0</v>
      </c>
      <c r="CM98" s="42"/>
      <c r="CN98" s="60">
        <f>(CK98-CK97)*INDEX([3]中r将兵属性验证!AQ$7:AQ$166,$CI98,1)+CN97</f>
        <v>0</v>
      </c>
      <c r="CO98" s="60">
        <f>(CL98-CL97)*INDEX([3]中r将兵属性验证!AR$7:AR$166,$CI98,1)+CO97</f>
        <v>0</v>
      </c>
      <c r="CP98" s="42">
        <f t="shared" si="47"/>
        <v>0</v>
      </c>
      <c r="CT98" s="76">
        <v>30</v>
      </c>
      <c r="CU98" s="42">
        <f>IF(CT98&lt;前期规划!$C$2,0,求节点($AW$86:$AW$121,$BK$86:$BK$121,CT98))</f>
        <v>0</v>
      </c>
      <c r="CV98" s="55">
        <f t="shared" si="48"/>
        <v>0</v>
      </c>
      <c r="CW98" s="42">
        <f>IF(CT98&lt;前期规划!$C$2,0,求节点($AW$86:$AW$121,$BD$86:$BD$121,CT98))</f>
        <v>0</v>
      </c>
      <c r="CX98" s="76">
        <f>(CW98-CW97)*INDEX('[1]功能-付费相关'!$AS$6:$AS$165,$CT98,1)+CX97</f>
        <v>0</v>
      </c>
      <c r="CZ98" s="76">
        <v>30</v>
      </c>
      <c r="DA98" s="76">
        <f t="shared" si="49"/>
        <v>0</v>
      </c>
      <c r="DB98" s="76">
        <f t="shared" si="50"/>
        <v>0</v>
      </c>
      <c r="DC98" s="55">
        <f t="shared" si="51"/>
        <v>0</v>
      </c>
    </row>
    <row r="99" spans="13:107" ht="11.25" customHeight="1" x14ac:dyDescent="0.15">
      <c r="M99" s="76">
        <v>95</v>
      </c>
      <c r="N99" s="164">
        <f t="shared" si="45"/>
        <v>5</v>
      </c>
      <c r="O99" s="76">
        <f t="shared" si="41"/>
        <v>10</v>
      </c>
      <c r="P99" s="76">
        <f t="shared" si="42"/>
        <v>40</v>
      </c>
      <c r="Q99" s="76">
        <f t="shared" si="42"/>
        <v>100</v>
      </c>
      <c r="R99" s="80">
        <f t="shared" si="35"/>
        <v>100</v>
      </c>
      <c r="S99" s="76">
        <f t="shared" si="42"/>
        <v>200</v>
      </c>
      <c r="T99" s="76">
        <f t="shared" si="42"/>
        <v>200</v>
      </c>
      <c r="V99" s="76">
        <v>95</v>
      </c>
      <c r="W99" s="76">
        <f>SUM(O$5:O99)</f>
        <v>550</v>
      </c>
      <c r="X99" s="76">
        <f>SUM(P$5:P99)</f>
        <v>2200</v>
      </c>
      <c r="Y99" s="76">
        <f>SUM(Q$5:Q99)</f>
        <v>5500</v>
      </c>
      <c r="Z99" s="80">
        <f>SUM(R$5:R99)</f>
        <v>5500</v>
      </c>
      <c r="AA99" s="76">
        <f>SUM(S$5:S99)</f>
        <v>11000</v>
      </c>
      <c r="AB99" s="76">
        <f>SUM(T$5:T99)</f>
        <v>11000</v>
      </c>
      <c r="AD99" s="76">
        <v>95</v>
      </c>
      <c r="AE99" s="76">
        <f t="shared" si="36"/>
        <v>100000</v>
      </c>
      <c r="AF99" s="76">
        <f t="shared" si="37"/>
        <v>400000</v>
      </c>
      <c r="AG99" s="76">
        <f t="shared" si="38"/>
        <v>1000000</v>
      </c>
      <c r="AH99" s="80">
        <f t="shared" si="38"/>
        <v>1000000</v>
      </c>
      <c r="AI99" s="76">
        <f t="shared" si="39"/>
        <v>2000000</v>
      </c>
      <c r="AJ99" s="76">
        <f t="shared" si="40"/>
        <v>2000000</v>
      </c>
      <c r="AL99" s="76">
        <v>95</v>
      </c>
      <c r="AM99" s="76">
        <f>SUM(AE$5:AE99)</f>
        <v>5500000</v>
      </c>
      <c r="AN99" s="76">
        <f>SUM(AF$5:AF99)</f>
        <v>22000000</v>
      </c>
      <c r="AO99" s="76">
        <f>SUM(AG$5:AG99)</f>
        <v>55000000</v>
      </c>
      <c r="AP99" s="80">
        <f>SUM(AH$5:AH99)</f>
        <v>55000000</v>
      </c>
      <c r="AQ99" s="76">
        <f>SUM(AI$5:AI99)</f>
        <v>110000000</v>
      </c>
      <c r="AR99" s="76">
        <f>SUM(AJ$5:AJ99)</f>
        <v>110000000</v>
      </c>
      <c r="AU99" s="22">
        <v>17</v>
      </c>
      <c r="AV99" s="77">
        <f>节奏预期!B99</f>
        <v>420</v>
      </c>
      <c r="AW99" s="102">
        <f>节奏预期!D99</f>
        <v>92.520930542961992</v>
      </c>
      <c r="AX99" s="76">
        <f>IFERROR(INDEX(AM$5:AM$304,MATCH(节奏预期!Q99,$AL$5:$AL$304,1))*节奏预期!E99,0)</f>
        <v>0</v>
      </c>
      <c r="AY99" s="76">
        <f>IFERROR(INDEX(AN$5:AN$304,MATCH(节奏预期!R99,$AL$5:$AL$304,1))*节奏预期!F99,0)</f>
        <v>0</v>
      </c>
      <c r="AZ99" s="76">
        <f>IFERROR(INDEX(AO$5:AO$304,MATCH(节奏预期!S99,$AL$5:$AL$304,1))*节奏预期!G99,0)</f>
        <v>0</v>
      </c>
      <c r="BA99" s="80">
        <f>IFERROR(INDEX(AP$5:AP$304,MATCH(节奏预期!T99,$AL$5:$AL$304,1))*节奏预期!H99,0)</f>
        <v>300000000.00000006</v>
      </c>
      <c r="BB99" s="76">
        <f>IFERROR(INDEX(AQ$5:AQ$304,MATCH(节奏预期!U99,$AL$5:$AL$304,1))*节奏预期!I99,0)</f>
        <v>1199999999.9999998</v>
      </c>
      <c r="BC99" s="76">
        <f>IFERROR(INDEX(AR$5:AR$304,MATCH(节奏预期!V99,$AL$5:$AL$304,1))*节奏预期!J99,0)</f>
        <v>0</v>
      </c>
      <c r="BD99" s="77">
        <f t="shared" si="43"/>
        <v>1499999999.9999998</v>
      </c>
      <c r="BE99" s="76">
        <f>IFERROR(INDEX(W$5:W$304,MATCH(节奏预期!Q99,$V$5:$V$304,1))*节奏预期!E99,0)</f>
        <v>0</v>
      </c>
      <c r="BF99" s="76">
        <f>IFERROR(INDEX(X$5:X$304,MATCH(节奏预期!R99,$V$5:$V$304,1))*节奏预期!F99,0)</f>
        <v>0</v>
      </c>
      <c r="BG99" s="76">
        <f>IFERROR(INDEX(Y$5:Y$304,MATCH(节奏预期!S99,$V$5:$V$304,1))*节奏预期!G99,0)</f>
        <v>0</v>
      </c>
      <c r="BH99" s="80">
        <f>IFERROR(INDEX(Z$5:Z$304,MATCH(节奏预期!T99,$V$5:$V$304,1))*节奏预期!H99,0)</f>
        <v>30000.000000000007</v>
      </c>
      <c r="BI99" s="76">
        <f>IFERROR(INDEX(AA$5:AA$304,MATCH(节奏预期!U99,$V$5:$V$304,1))*节奏预期!I99,0)</f>
        <v>119999.99999999999</v>
      </c>
      <c r="BJ99" s="76">
        <f>IFERROR(INDEX(AB$5:AB$304,MATCH(节奏预期!V99,$V$5:$V$304,1))*节奏预期!J99,0)</f>
        <v>0</v>
      </c>
      <c r="BK99" s="77">
        <f t="shared" si="44"/>
        <v>150000</v>
      </c>
      <c r="BL99" s="76">
        <f>IF(节奏预期!Q99=0,0,节奏预期!Q99*装备强化!D$8+装备强化!D$4)</f>
        <v>0</v>
      </c>
      <c r="BM99" s="76">
        <f>IF(节奏预期!R99=0,0,节奏预期!R99*装备强化!E$8+装备强化!E$4)</f>
        <v>0</v>
      </c>
      <c r="BN99" s="76">
        <f>IF(节奏预期!S99=0,0,节奏预期!S99*装备强化!F$8+装备强化!F$4)</f>
        <v>0</v>
      </c>
      <c r="BO99" s="80">
        <f>IF(节奏预期!T99=0,0,节奏预期!T99*装备强化!G$8+装备强化!G$4)</f>
        <v>190</v>
      </c>
      <c r="BP99" s="76">
        <f>IF(节奏预期!U99=0,0,节奏预期!U99*装备强化!H$8+装备强化!H$4)</f>
        <v>285</v>
      </c>
      <c r="BQ99" s="76">
        <f>IF(节奏预期!V99=0,0,节奏预期!V99*装备强化!I$8+装备强化!I$4)</f>
        <v>0</v>
      </c>
      <c r="BR99" s="11">
        <f>IFERROR(SUMPRODUCT(BL99:BQ99,节奏预期!$E99:$J99)/SUM(节奏预期!$E99:$J99),0)</f>
        <v>253.33333333333331</v>
      </c>
      <c r="BS99" s="10">
        <f>IF(节奏预期!Q99=0,0,节奏预期!Q99*装备强化!D$9+装备强化!D$5)</f>
        <v>0</v>
      </c>
      <c r="BT99" s="76">
        <f>IF(节奏预期!R99=0,0,节奏预期!R99*装备强化!E$9+装备强化!E$5)</f>
        <v>0</v>
      </c>
      <c r="BU99" s="76">
        <f>IF(节奏预期!S99=0,0,节奏预期!S99*装备强化!F$9+装备强化!F$5)</f>
        <v>0</v>
      </c>
      <c r="BV99" s="80">
        <f>IF(节奏预期!T99=0,0,节奏预期!T99*装备强化!G$9+装备强化!G$5)</f>
        <v>190</v>
      </c>
      <c r="BW99" s="76">
        <f>IF(节奏预期!U99=0,0,节奏预期!U99*装备强化!H$9+装备强化!H$5)</f>
        <v>285</v>
      </c>
      <c r="BX99" s="76">
        <f>IF(节奏预期!V99=0,0,节奏预期!V99*装备强化!I$9+装备强化!I$5)</f>
        <v>0</v>
      </c>
      <c r="BY99" s="11">
        <f>IFERROR(SUMPRODUCT(BS99:BX99,节奏预期!$E99:$J99)/SUM(节奏预期!$E99:$J99),0)</f>
        <v>253.33333333333331</v>
      </c>
      <c r="BZ99" s="76"/>
      <c r="CA99" s="76"/>
      <c r="CB99" s="76"/>
      <c r="CC99" s="76"/>
      <c r="CD99" s="76"/>
      <c r="CE99" s="52"/>
      <c r="CH99" s="22">
        <v>6</v>
      </c>
      <c r="CI99" s="76">
        <v>40</v>
      </c>
      <c r="CJ99" s="42"/>
      <c r="CK99" s="42">
        <f>IF(CI99&lt;前期规划!$C$2,0,求节点($AW$86:$AW$121,$BR$86:$BR$121,CI99))</f>
        <v>0</v>
      </c>
      <c r="CL99" s="42">
        <f>IF(CI99&lt;前期规划!$C$2,0,求节点($AW$86:$AW$121,$BY$86:$BY$121,CI99))</f>
        <v>0</v>
      </c>
      <c r="CM99" s="42"/>
      <c r="CN99" s="60">
        <f>(CK99-CK98)*INDEX([3]中r将兵属性验证!AQ$7:AQ$166,$CI99,1)+CN98</f>
        <v>0</v>
      </c>
      <c r="CO99" s="60">
        <f>(CL99-CL98)*INDEX([3]中r将兵属性验证!AR$7:AR$166,$CI99,1)+CO98</f>
        <v>0</v>
      </c>
      <c r="CP99" s="42">
        <f t="shared" si="47"/>
        <v>0</v>
      </c>
      <c r="CT99" s="76">
        <v>40</v>
      </c>
      <c r="CU99" s="42">
        <f>IF(CT99&lt;前期规划!$C$2,0,求节点($AW$86:$AW$121,$BK$86:$BK$121,CT99))</f>
        <v>0</v>
      </c>
      <c r="CV99" s="55">
        <f t="shared" si="48"/>
        <v>0</v>
      </c>
      <c r="CW99" s="42">
        <f>IF(CT99&lt;前期规划!$C$2,0,求节点($AW$86:$AW$121,$BD$86:$BD$121,CT99))</f>
        <v>0</v>
      </c>
      <c r="CX99" s="76">
        <f>(CW99-CW98)*INDEX('[1]功能-付费相关'!$AS$6:$AS$165,$CT99,1)+CX98</f>
        <v>0</v>
      </c>
      <c r="CZ99" s="76">
        <v>40</v>
      </c>
      <c r="DA99" s="76">
        <f t="shared" si="49"/>
        <v>0</v>
      </c>
      <c r="DB99" s="76">
        <f t="shared" si="50"/>
        <v>0</v>
      </c>
      <c r="DC99" s="55">
        <f t="shared" si="51"/>
        <v>0</v>
      </c>
    </row>
    <row r="100" spans="13:107" ht="11.25" customHeight="1" x14ac:dyDescent="0.15">
      <c r="M100" s="76">
        <v>96</v>
      </c>
      <c r="N100" s="164">
        <f t="shared" si="45"/>
        <v>5</v>
      </c>
      <c r="O100" s="76">
        <f t="shared" si="41"/>
        <v>10</v>
      </c>
      <c r="P100" s="76">
        <f t="shared" si="42"/>
        <v>40</v>
      </c>
      <c r="Q100" s="76">
        <f t="shared" si="42"/>
        <v>100</v>
      </c>
      <c r="R100" s="80">
        <f t="shared" si="35"/>
        <v>100</v>
      </c>
      <c r="S100" s="76">
        <f t="shared" si="42"/>
        <v>200</v>
      </c>
      <c r="T100" s="76">
        <f t="shared" si="42"/>
        <v>200</v>
      </c>
      <c r="V100" s="76">
        <v>96</v>
      </c>
      <c r="W100" s="76">
        <f>SUM(O$5:O100)</f>
        <v>560</v>
      </c>
      <c r="X100" s="76">
        <f>SUM(P$5:P100)</f>
        <v>2240</v>
      </c>
      <c r="Y100" s="76">
        <f>SUM(Q$5:Q100)</f>
        <v>5600</v>
      </c>
      <c r="Z100" s="80">
        <f>SUM(R$5:R100)</f>
        <v>5600</v>
      </c>
      <c r="AA100" s="76">
        <f>SUM(S$5:S100)</f>
        <v>11200</v>
      </c>
      <c r="AB100" s="76">
        <f>SUM(T$5:T100)</f>
        <v>11200</v>
      </c>
      <c r="AD100" s="76">
        <v>96</v>
      </c>
      <c r="AE100" s="76">
        <f t="shared" si="36"/>
        <v>100000</v>
      </c>
      <c r="AF100" s="76">
        <f t="shared" si="37"/>
        <v>400000</v>
      </c>
      <c r="AG100" s="76">
        <f t="shared" si="38"/>
        <v>1000000</v>
      </c>
      <c r="AH100" s="80">
        <f t="shared" si="38"/>
        <v>1000000</v>
      </c>
      <c r="AI100" s="76">
        <f t="shared" si="39"/>
        <v>2000000</v>
      </c>
      <c r="AJ100" s="76">
        <f t="shared" si="40"/>
        <v>2000000</v>
      </c>
      <c r="AL100" s="76">
        <v>96</v>
      </c>
      <c r="AM100" s="76">
        <f>SUM(AE$5:AE100)</f>
        <v>5600000</v>
      </c>
      <c r="AN100" s="76">
        <f>SUM(AF$5:AF100)</f>
        <v>22400000</v>
      </c>
      <c r="AO100" s="76">
        <f>SUM(AG$5:AG100)</f>
        <v>56000000</v>
      </c>
      <c r="AP100" s="80">
        <f>SUM(AH$5:AH100)</f>
        <v>56000000</v>
      </c>
      <c r="AQ100" s="76">
        <f>SUM(AI$5:AI100)</f>
        <v>112000000</v>
      </c>
      <c r="AR100" s="76">
        <f>SUM(AJ$5:AJ100)</f>
        <v>112000000</v>
      </c>
      <c r="AU100" s="22">
        <v>18</v>
      </c>
      <c r="AV100" s="77">
        <f>节奏预期!B100</f>
        <v>450</v>
      </c>
      <c r="AW100" s="102">
        <f>节奏预期!D100</f>
        <v>93.53735314119001</v>
      </c>
      <c r="AX100" s="76">
        <f>IFERROR(INDEX(AM$5:AM$304,MATCH(节奏预期!Q100,$AL$5:$AL$304,1))*节奏预期!E100,0)</f>
        <v>0</v>
      </c>
      <c r="AY100" s="76">
        <f>IFERROR(INDEX(AN$5:AN$304,MATCH(节奏预期!R100,$AL$5:$AL$304,1))*节奏预期!F100,0)</f>
        <v>0</v>
      </c>
      <c r="AZ100" s="76">
        <f>IFERROR(INDEX(AO$5:AO$304,MATCH(节奏预期!S100,$AL$5:$AL$304,1))*节奏预期!G100,0)</f>
        <v>0</v>
      </c>
      <c r="BA100" s="80">
        <f>IFERROR(INDEX(AP$5:AP$304,MATCH(节奏预期!T100,$AL$5:$AL$304,1))*节奏预期!H100,0)</f>
        <v>235000000</v>
      </c>
      <c r="BB100" s="76">
        <f>IFERROR(INDEX(AQ$5:AQ$304,MATCH(节奏预期!U100,$AL$5:$AL$304,1))*节奏预期!I100,0)</f>
        <v>1410000000</v>
      </c>
      <c r="BC100" s="76">
        <f>IFERROR(INDEX(AR$5:AR$304,MATCH(节奏预期!V100,$AL$5:$AL$304,1))*节奏预期!J100,0)</f>
        <v>0</v>
      </c>
      <c r="BD100" s="77">
        <f t="shared" si="43"/>
        <v>1645000000</v>
      </c>
      <c r="BE100" s="76">
        <f>IFERROR(INDEX(W$5:W$304,MATCH(节奏预期!Q100,$V$5:$V$304,1))*节奏预期!E100,0)</f>
        <v>0</v>
      </c>
      <c r="BF100" s="76">
        <f>IFERROR(INDEX(X$5:X$304,MATCH(节奏预期!R100,$V$5:$V$304,1))*节奏预期!F100,0)</f>
        <v>0</v>
      </c>
      <c r="BG100" s="76">
        <f>IFERROR(INDEX(Y$5:Y$304,MATCH(节奏预期!S100,$V$5:$V$304,1))*节奏预期!G100,0)</f>
        <v>0</v>
      </c>
      <c r="BH100" s="80">
        <f>IFERROR(INDEX(Z$5:Z$304,MATCH(节奏预期!T100,$V$5:$V$304,1))*节奏预期!H100,0)</f>
        <v>23500</v>
      </c>
      <c r="BI100" s="76">
        <f>IFERROR(INDEX(AA$5:AA$304,MATCH(节奏预期!U100,$V$5:$V$304,1))*节奏预期!I100,0)</f>
        <v>141000</v>
      </c>
      <c r="BJ100" s="76">
        <f>IFERROR(INDEX(AB$5:AB$304,MATCH(节奏预期!V100,$V$5:$V$304,1))*节奏预期!J100,0)</f>
        <v>0</v>
      </c>
      <c r="BK100" s="77">
        <f t="shared" si="44"/>
        <v>164500</v>
      </c>
      <c r="BL100" s="76">
        <f>IF(节奏预期!Q100=0,0,节奏预期!Q100*装备强化!D$8+装备强化!D$4)</f>
        <v>0</v>
      </c>
      <c r="BM100" s="76">
        <f>IF(节奏预期!R100=0,0,节奏预期!R100*装备强化!E$8+装备强化!E$4)</f>
        <v>0</v>
      </c>
      <c r="BN100" s="76">
        <f>IF(节奏预期!S100=0,0,节奏预期!S100*装备强化!F$8+装备强化!F$4)</f>
        <v>0</v>
      </c>
      <c r="BO100" s="80">
        <f>IF(节奏预期!T100=0,0,节奏预期!T100*装备强化!G$8+装备强化!G$4)</f>
        <v>195</v>
      </c>
      <c r="BP100" s="76">
        <f>IF(节奏预期!U100=0,0,节奏预期!U100*装备强化!H$8+装备强化!H$4)</f>
        <v>292.5</v>
      </c>
      <c r="BQ100" s="76">
        <f>IF(节奏预期!V100=0,0,节奏预期!V100*装备强化!I$8+装备强化!I$4)</f>
        <v>0</v>
      </c>
      <c r="BR100" s="11">
        <f>IFERROR(SUMPRODUCT(BL100:BQ100,节奏预期!$E100:$J100)/SUM(节奏预期!$E100:$J100),0)</f>
        <v>268.125</v>
      </c>
      <c r="BS100" s="10">
        <f>IF(节奏预期!Q100=0,0,节奏预期!Q100*装备强化!D$9+装备强化!D$5)</f>
        <v>0</v>
      </c>
      <c r="BT100" s="76">
        <f>IF(节奏预期!R100=0,0,节奏预期!R100*装备强化!E$9+装备强化!E$5)</f>
        <v>0</v>
      </c>
      <c r="BU100" s="76">
        <f>IF(节奏预期!S100=0,0,节奏预期!S100*装备强化!F$9+装备强化!F$5)</f>
        <v>0</v>
      </c>
      <c r="BV100" s="80">
        <f>IF(节奏预期!T100=0,0,节奏预期!T100*装备强化!G$9+装备强化!G$5)</f>
        <v>195</v>
      </c>
      <c r="BW100" s="76">
        <f>IF(节奏预期!U100=0,0,节奏预期!U100*装备强化!H$9+装备强化!H$5)</f>
        <v>292.5</v>
      </c>
      <c r="BX100" s="76">
        <f>IF(节奏预期!V100=0,0,节奏预期!V100*装备强化!I$9+装备强化!I$5)</f>
        <v>0</v>
      </c>
      <c r="BY100" s="11">
        <f>IFERROR(SUMPRODUCT(BS100:BX100,节奏预期!$E100:$J100)/SUM(节奏预期!$E100:$J100),0)</f>
        <v>268.125</v>
      </c>
      <c r="BZ100" s="76"/>
      <c r="CA100" s="76"/>
      <c r="CB100" s="76"/>
      <c r="CC100" s="76"/>
      <c r="CD100" s="76"/>
      <c r="CE100" s="52"/>
      <c r="CH100" s="22">
        <v>7</v>
      </c>
      <c r="CI100" s="76">
        <v>50</v>
      </c>
      <c r="CJ100" s="42"/>
      <c r="CK100" s="42">
        <f>IF(CI100&lt;前期规划!$C$2,0,求节点($AW$86:$AW$121,$BR$86:$BR$121,CI100))</f>
        <v>0</v>
      </c>
      <c r="CL100" s="42">
        <f>IF(CI100&lt;前期规划!$C$2,0,求节点($AW$86:$AW$121,$BY$86:$BY$121,CI100))</f>
        <v>0</v>
      </c>
      <c r="CM100" s="42"/>
      <c r="CN100" s="60">
        <f>(CK100-CK99)*INDEX([3]中r将兵属性验证!AQ$7:AQ$166,$CI100,1)+CN99</f>
        <v>0</v>
      </c>
      <c r="CO100" s="60">
        <f>(CL100-CL99)*INDEX([3]中r将兵属性验证!AR$7:AR$166,$CI100,1)+CO99</f>
        <v>0</v>
      </c>
      <c r="CP100" s="42">
        <f t="shared" si="47"/>
        <v>0</v>
      </c>
      <c r="CT100" s="76">
        <v>50</v>
      </c>
      <c r="CU100" s="42">
        <f>IF(CT100&lt;前期规划!$C$2,0,求节点($AW$86:$AW$121,$BK$86:$BK$121,CT100))</f>
        <v>0</v>
      </c>
      <c r="CV100" s="55">
        <f t="shared" si="48"/>
        <v>0</v>
      </c>
      <c r="CW100" s="42">
        <f>IF(CT100&lt;前期规划!$C$2,0,求节点($AW$86:$AW$121,$BD$86:$BD$121,CT100))</f>
        <v>0</v>
      </c>
      <c r="CX100" s="76">
        <f>(CW100-CW99)*INDEX('[1]功能-付费相关'!$AS$6:$AS$165,$CT100,1)+CX99</f>
        <v>0</v>
      </c>
      <c r="CZ100" s="76">
        <v>50</v>
      </c>
      <c r="DA100" s="76">
        <f t="shared" si="49"/>
        <v>0</v>
      </c>
      <c r="DB100" s="76">
        <f t="shared" si="50"/>
        <v>0</v>
      </c>
      <c r="DC100" s="55">
        <f t="shared" si="51"/>
        <v>0</v>
      </c>
    </row>
    <row r="101" spans="13:107" ht="11.25" customHeight="1" x14ac:dyDescent="0.15">
      <c r="M101" s="76">
        <v>97</v>
      </c>
      <c r="N101" s="164">
        <f t="shared" si="45"/>
        <v>5</v>
      </c>
      <c r="O101" s="76">
        <f t="shared" si="41"/>
        <v>10</v>
      </c>
      <c r="P101" s="76">
        <f t="shared" si="42"/>
        <v>40</v>
      </c>
      <c r="Q101" s="76">
        <f t="shared" si="42"/>
        <v>100</v>
      </c>
      <c r="R101" s="80">
        <f t="shared" si="35"/>
        <v>100</v>
      </c>
      <c r="S101" s="76">
        <f t="shared" si="42"/>
        <v>200</v>
      </c>
      <c r="T101" s="76">
        <f t="shared" si="42"/>
        <v>200</v>
      </c>
      <c r="V101" s="76">
        <v>97</v>
      </c>
      <c r="W101" s="76">
        <f>SUM(O$5:O101)</f>
        <v>570</v>
      </c>
      <c r="X101" s="76">
        <f>SUM(P$5:P101)</f>
        <v>2280</v>
      </c>
      <c r="Y101" s="76">
        <f>SUM(Q$5:Q101)</f>
        <v>5700</v>
      </c>
      <c r="Z101" s="80">
        <f>SUM(R$5:R101)</f>
        <v>5700</v>
      </c>
      <c r="AA101" s="76">
        <f>SUM(S$5:S101)</f>
        <v>11400</v>
      </c>
      <c r="AB101" s="76">
        <f>SUM(T$5:T101)</f>
        <v>11400</v>
      </c>
      <c r="AD101" s="76">
        <v>97</v>
      </c>
      <c r="AE101" s="76">
        <f t="shared" si="36"/>
        <v>100000</v>
      </c>
      <c r="AF101" s="76">
        <f t="shared" si="37"/>
        <v>400000</v>
      </c>
      <c r="AG101" s="76">
        <f t="shared" si="38"/>
        <v>1000000</v>
      </c>
      <c r="AH101" s="80">
        <f t="shared" si="38"/>
        <v>1000000</v>
      </c>
      <c r="AI101" s="76">
        <f t="shared" si="39"/>
        <v>2000000</v>
      </c>
      <c r="AJ101" s="76">
        <f t="shared" si="40"/>
        <v>2000000</v>
      </c>
      <c r="AL101" s="76">
        <v>97</v>
      </c>
      <c r="AM101" s="76">
        <f>SUM(AE$5:AE101)</f>
        <v>5700000</v>
      </c>
      <c r="AN101" s="76">
        <f>SUM(AF$5:AF101)</f>
        <v>22800000</v>
      </c>
      <c r="AO101" s="76">
        <f>SUM(AG$5:AG101)</f>
        <v>57000000</v>
      </c>
      <c r="AP101" s="80">
        <f>SUM(AH$5:AH101)</f>
        <v>57000000</v>
      </c>
      <c r="AQ101" s="76">
        <f>SUM(AI$5:AI101)</f>
        <v>114000000</v>
      </c>
      <c r="AR101" s="76">
        <f>SUM(AJ$5:AJ101)</f>
        <v>114000000</v>
      </c>
      <c r="AU101" s="22">
        <v>19</v>
      </c>
      <c r="AV101" s="77">
        <f>节奏预期!B101</f>
        <v>480</v>
      </c>
      <c r="AW101" s="102">
        <f>节奏预期!D101</f>
        <v>94.499876682726793</v>
      </c>
      <c r="AX101" s="76">
        <f>IFERROR(INDEX(AM$5:AM$304,MATCH(节奏预期!Q101,$AL$5:$AL$304,1))*节奏预期!E101,0)</f>
        <v>0</v>
      </c>
      <c r="AY101" s="76">
        <f>IFERROR(INDEX(AN$5:AN$304,MATCH(节奏预期!R101,$AL$5:$AL$304,1))*节奏预期!F101,0)</f>
        <v>0</v>
      </c>
      <c r="AZ101" s="76">
        <f>IFERROR(INDEX(AO$5:AO$304,MATCH(节奏预期!S101,$AL$5:$AL$304,1))*节奏预期!G101,0)</f>
        <v>0</v>
      </c>
      <c r="BA101" s="80">
        <f>IFERROR(INDEX(AP$5:AP$304,MATCH(节奏预期!T101,$AL$5:$AL$304,1))*节奏预期!H101,0)</f>
        <v>166666666.66666687</v>
      </c>
      <c r="BB101" s="76">
        <f>IFERROR(INDEX(AQ$5:AQ$304,MATCH(节奏预期!U101,$AL$5:$AL$304,1))*节奏预期!I101,0)</f>
        <v>1666666666.6666663</v>
      </c>
      <c r="BC101" s="76">
        <f>IFERROR(INDEX(AR$5:AR$304,MATCH(节奏预期!V101,$AL$5:$AL$304,1))*节奏预期!J101,0)</f>
        <v>0</v>
      </c>
      <c r="BD101" s="77">
        <f t="shared" si="43"/>
        <v>1833333333.333333</v>
      </c>
      <c r="BE101" s="76">
        <f>IFERROR(INDEX(W$5:W$304,MATCH(节奏预期!Q101,$V$5:$V$304,1))*节奏预期!E101,0)</f>
        <v>0</v>
      </c>
      <c r="BF101" s="76">
        <f>IFERROR(INDEX(X$5:X$304,MATCH(节奏预期!R101,$V$5:$V$304,1))*节奏预期!F101,0)</f>
        <v>0</v>
      </c>
      <c r="BG101" s="76">
        <f>IFERROR(INDEX(Y$5:Y$304,MATCH(节奏预期!S101,$V$5:$V$304,1))*节奏预期!G101,0)</f>
        <v>0</v>
      </c>
      <c r="BH101" s="80">
        <f>IFERROR(INDEX(Z$5:Z$304,MATCH(节奏预期!T101,$V$5:$V$304,1))*节奏预期!H101,0)</f>
        <v>16666.666666666686</v>
      </c>
      <c r="BI101" s="76">
        <f>IFERROR(INDEX(AA$5:AA$304,MATCH(节奏预期!U101,$V$5:$V$304,1))*节奏预期!I101,0)</f>
        <v>166666.66666666663</v>
      </c>
      <c r="BJ101" s="76">
        <f>IFERROR(INDEX(AB$5:AB$304,MATCH(节奏预期!V101,$V$5:$V$304,1))*节奏预期!J101,0)</f>
        <v>0</v>
      </c>
      <c r="BK101" s="77">
        <f t="shared" si="44"/>
        <v>183333.33333333331</v>
      </c>
      <c r="BL101" s="76">
        <f>IF(节奏预期!Q101=0,0,节奏预期!Q101*装备强化!D$8+装备强化!D$4)</f>
        <v>0</v>
      </c>
      <c r="BM101" s="76">
        <f>IF(节奏预期!R101=0,0,节奏预期!R101*装备强化!E$8+装备强化!E$4)</f>
        <v>0</v>
      </c>
      <c r="BN101" s="76">
        <f>IF(节奏预期!S101=0,0,节奏预期!S101*装备强化!F$8+装备强化!F$4)</f>
        <v>0</v>
      </c>
      <c r="BO101" s="80">
        <f>IF(节奏预期!T101=0,0,节奏预期!T101*装备强化!G$8+装备强化!G$4)</f>
        <v>200</v>
      </c>
      <c r="BP101" s="76">
        <f>IF(节奏预期!U101=0,0,节奏预期!U101*装备强化!H$8+装备强化!H$4)</f>
        <v>300</v>
      </c>
      <c r="BQ101" s="76">
        <f>IF(节奏预期!V101=0,0,节奏预期!V101*装备强化!I$8+装备强化!I$4)</f>
        <v>0</v>
      </c>
      <c r="BR101" s="11">
        <f>IFERROR(SUMPRODUCT(BL101:BQ101,节奏预期!$E101:$J101)/SUM(节奏预期!$E101:$J101),0)</f>
        <v>283.33333333333326</v>
      </c>
      <c r="BS101" s="10">
        <f>IF(节奏预期!Q101=0,0,节奏预期!Q101*装备强化!D$9+装备强化!D$5)</f>
        <v>0</v>
      </c>
      <c r="BT101" s="76">
        <f>IF(节奏预期!R101=0,0,节奏预期!R101*装备强化!E$9+装备强化!E$5)</f>
        <v>0</v>
      </c>
      <c r="BU101" s="76">
        <f>IF(节奏预期!S101=0,0,节奏预期!S101*装备强化!F$9+装备强化!F$5)</f>
        <v>0</v>
      </c>
      <c r="BV101" s="80">
        <f>IF(节奏预期!T101=0,0,节奏预期!T101*装备强化!G$9+装备强化!G$5)</f>
        <v>200</v>
      </c>
      <c r="BW101" s="76">
        <f>IF(节奏预期!U101=0,0,节奏预期!U101*装备强化!H$9+装备强化!H$5)</f>
        <v>300</v>
      </c>
      <c r="BX101" s="76">
        <f>IF(节奏预期!V101=0,0,节奏预期!V101*装备强化!I$9+装备强化!I$5)</f>
        <v>0</v>
      </c>
      <c r="BY101" s="11">
        <f>IFERROR(SUMPRODUCT(BS101:BX101,节奏预期!$E101:$J101)/SUM(节奏预期!$E101:$J101),0)</f>
        <v>283.33333333333326</v>
      </c>
      <c r="BZ101" s="76"/>
      <c r="CA101" s="76"/>
      <c r="CB101" s="76"/>
      <c r="CC101" s="76"/>
      <c r="CD101" s="76"/>
      <c r="CE101" s="52"/>
      <c r="CH101" s="22">
        <v>8</v>
      </c>
      <c r="CI101" s="76">
        <v>60</v>
      </c>
      <c r="CJ101" s="42"/>
      <c r="CK101" s="42">
        <f>IF(CI101&lt;前期规划!$C$2,0,求节点($AW$86:$AW$121,$BR$86:$BR$121,CI101))</f>
        <v>21.367391001538902</v>
      </c>
      <c r="CL101" s="42">
        <f>IF(CI101&lt;前期规划!$C$2,0,求节点($AW$86:$AW$121,$BY$86:$BY$121,CI101))</f>
        <v>21.367391001538902</v>
      </c>
      <c r="CM101" s="42"/>
      <c r="CN101" s="60">
        <f>(CK101-CK100)*INDEX([3]中r将兵属性验证!AQ$7:AQ$166,$CI101,1)+CN100</f>
        <v>104612961.84236807</v>
      </c>
      <c r="CO101" s="60">
        <f>(CL101-CL100)*INDEX([3]中r将兵属性验证!AR$7:AR$166,$CI101,1)+CO100</f>
        <v>104612961.84236807</v>
      </c>
      <c r="CP101" s="42">
        <f t="shared" si="47"/>
        <v>209225923.68473613</v>
      </c>
      <c r="CT101" s="76">
        <v>60</v>
      </c>
      <c r="CU101" s="42">
        <f>IF(CT101&lt;前期规划!$C$2,0,求节点($AW$86:$AW$121,$BK$86:$BK$121,CT101))</f>
        <v>1748.241081944092</v>
      </c>
      <c r="CV101" s="55">
        <f t="shared" si="48"/>
        <v>17482.41081944092</v>
      </c>
      <c r="CW101" s="42">
        <f>IF(CT101&lt;前期规划!$C$2,0,求节点($AW$86:$AW$121,$BD$86:$BD$121,CT101))</f>
        <v>17482410.81944092</v>
      </c>
      <c r="CX101" s="76">
        <f>(CW101-CW100)*INDEX('[1]功能-付费相关'!$AS$6:$AS$165,$CT101,1)+CX100</f>
        <v>21853.01352430115</v>
      </c>
      <c r="CZ101" s="76">
        <v>60</v>
      </c>
      <c r="DA101" s="76">
        <f t="shared" si="49"/>
        <v>17482.41081944092</v>
      </c>
      <c r="DB101" s="76">
        <f t="shared" si="50"/>
        <v>21853.01352430115</v>
      </c>
      <c r="DC101" s="55">
        <f t="shared" si="51"/>
        <v>39335.424343742066</v>
      </c>
    </row>
    <row r="102" spans="13:107" ht="11.25" customHeight="1" x14ac:dyDescent="0.15">
      <c r="M102" s="76">
        <v>98</v>
      </c>
      <c r="N102" s="164">
        <f t="shared" si="45"/>
        <v>5</v>
      </c>
      <c r="O102" s="76">
        <f t="shared" si="41"/>
        <v>10</v>
      </c>
      <c r="P102" s="76">
        <f t="shared" si="42"/>
        <v>40</v>
      </c>
      <c r="Q102" s="76">
        <f t="shared" si="42"/>
        <v>100</v>
      </c>
      <c r="R102" s="80">
        <f t="shared" si="35"/>
        <v>100</v>
      </c>
      <c r="S102" s="76">
        <f t="shared" si="42"/>
        <v>200</v>
      </c>
      <c r="T102" s="76">
        <f t="shared" si="42"/>
        <v>200</v>
      </c>
      <c r="V102" s="76">
        <v>98</v>
      </c>
      <c r="W102" s="76">
        <f>SUM(O$5:O102)</f>
        <v>580</v>
      </c>
      <c r="X102" s="76">
        <f>SUM(P$5:P102)</f>
        <v>2320</v>
      </c>
      <c r="Y102" s="76">
        <f>SUM(Q$5:Q102)</f>
        <v>5800</v>
      </c>
      <c r="Z102" s="80">
        <f>SUM(R$5:R102)</f>
        <v>5800</v>
      </c>
      <c r="AA102" s="76">
        <f>SUM(S$5:S102)</f>
        <v>11600</v>
      </c>
      <c r="AB102" s="76">
        <f>SUM(T$5:T102)</f>
        <v>11600</v>
      </c>
      <c r="AD102" s="76">
        <v>98</v>
      </c>
      <c r="AE102" s="76">
        <f t="shared" si="36"/>
        <v>100000</v>
      </c>
      <c r="AF102" s="76">
        <f t="shared" si="37"/>
        <v>400000</v>
      </c>
      <c r="AG102" s="76">
        <f t="shared" si="38"/>
        <v>1000000</v>
      </c>
      <c r="AH102" s="80">
        <f t="shared" si="38"/>
        <v>1000000</v>
      </c>
      <c r="AI102" s="76">
        <f t="shared" si="39"/>
        <v>2000000</v>
      </c>
      <c r="AJ102" s="76">
        <f t="shared" si="40"/>
        <v>2000000</v>
      </c>
      <c r="AL102" s="76">
        <v>98</v>
      </c>
      <c r="AM102" s="76">
        <f>SUM(AE$5:AE102)</f>
        <v>5800000</v>
      </c>
      <c r="AN102" s="76">
        <f>SUM(AF$5:AF102)</f>
        <v>23200000</v>
      </c>
      <c r="AO102" s="76">
        <f>SUM(AG$5:AG102)</f>
        <v>58000000</v>
      </c>
      <c r="AP102" s="80">
        <f>SUM(AH$5:AH102)</f>
        <v>58000000</v>
      </c>
      <c r="AQ102" s="76">
        <f>SUM(AI$5:AI102)</f>
        <v>116000000</v>
      </c>
      <c r="AR102" s="76">
        <f>SUM(AJ$5:AJ102)</f>
        <v>116000000</v>
      </c>
      <c r="AU102" s="22">
        <v>20</v>
      </c>
      <c r="AV102" s="77">
        <f>节奏预期!B102</f>
        <v>510</v>
      </c>
      <c r="AW102" s="102">
        <f>节奏预期!D102</f>
        <v>95.412755681471069</v>
      </c>
      <c r="AX102" s="76">
        <f>IFERROR(INDEX(AM$5:AM$304,MATCH(节奏预期!Q102,$AL$5:$AL$304,1))*节奏预期!E102,0)</f>
        <v>0</v>
      </c>
      <c r="AY102" s="76">
        <f>IFERROR(INDEX(AN$5:AN$304,MATCH(节奏预期!R102,$AL$5:$AL$304,1))*节奏预期!F102,0)</f>
        <v>0</v>
      </c>
      <c r="AZ102" s="76">
        <f>IFERROR(INDEX(AO$5:AO$304,MATCH(节奏预期!S102,$AL$5:$AL$304,1))*节奏预期!G102,0)</f>
        <v>0</v>
      </c>
      <c r="BA102" s="80">
        <f>IFERROR(INDEX(AP$5:AP$304,MATCH(节奏预期!T102,$AL$5:$AL$304,1))*节奏预期!H102,0)</f>
        <v>83333333.333333433</v>
      </c>
      <c r="BB102" s="76">
        <f>IFERROR(INDEX(AQ$5:AQ$304,MATCH(节奏预期!U102,$AL$5:$AL$304,1))*节奏预期!I102,0)</f>
        <v>1833333333.3333333</v>
      </c>
      <c r="BC102" s="76">
        <f>IFERROR(INDEX(AR$5:AR$304,MATCH(节奏预期!V102,$AL$5:$AL$304,1))*节奏预期!J102,0)</f>
        <v>0</v>
      </c>
      <c r="BD102" s="77">
        <f t="shared" ref="BD102:BD121" si="52">MAX(SUM(AX102:BC102),BD101)</f>
        <v>1916666666.6666667</v>
      </c>
      <c r="BE102" s="76">
        <f>IFERROR(INDEX(W$5:W$304,MATCH(节奏预期!Q102,$V$5:$V$304,1))*节奏预期!E102,0)</f>
        <v>0</v>
      </c>
      <c r="BF102" s="76">
        <f>IFERROR(INDEX(X$5:X$304,MATCH(节奏预期!R102,$V$5:$V$304,1))*节奏预期!F102,0)</f>
        <v>0</v>
      </c>
      <c r="BG102" s="76">
        <f>IFERROR(INDEX(Y$5:Y$304,MATCH(节奏预期!S102,$V$5:$V$304,1))*节奏预期!G102,0)</f>
        <v>0</v>
      </c>
      <c r="BH102" s="80">
        <f>IFERROR(INDEX(Z$5:Z$304,MATCH(节奏预期!T102,$V$5:$V$304,1))*节奏预期!H102,0)</f>
        <v>8333.333333333343</v>
      </c>
      <c r="BI102" s="76">
        <f>IFERROR(INDEX(AA$5:AA$304,MATCH(节奏预期!U102,$V$5:$V$304,1))*节奏预期!I102,0)</f>
        <v>183333.33333333331</v>
      </c>
      <c r="BJ102" s="76">
        <f>IFERROR(INDEX(AB$5:AB$304,MATCH(节奏预期!V102,$V$5:$V$304,1))*节奏预期!J102,0)</f>
        <v>0</v>
      </c>
      <c r="BK102" s="77">
        <f t="shared" ref="BK102:BK121" si="53">MAX(SUM(BE102:BJ102),BK101)</f>
        <v>191666.66666666666</v>
      </c>
      <c r="BL102" s="76">
        <f>IF(节奏预期!Q102=0,0,节奏预期!Q102*装备强化!D$8+装备强化!D$4)</f>
        <v>0</v>
      </c>
      <c r="BM102" s="76">
        <f>IF(节奏预期!R102=0,0,节奏预期!R102*装备强化!E$8+装备强化!E$4)</f>
        <v>0</v>
      </c>
      <c r="BN102" s="76">
        <f>IF(节奏预期!S102=0,0,节奏预期!S102*装备强化!F$8+装备强化!F$4)</f>
        <v>0</v>
      </c>
      <c r="BO102" s="80">
        <f>IF(节奏预期!T102=0,0,节奏预期!T102*装备强化!G$8+装备强化!G$4)</f>
        <v>200</v>
      </c>
      <c r="BP102" s="76">
        <f>IF(节奏预期!U102=0,0,节奏预期!U102*装备强化!H$8+装备强化!H$4)</f>
        <v>300</v>
      </c>
      <c r="BQ102" s="76">
        <f>IF(节奏预期!V102=0,0,节奏预期!V102*装备强化!I$8+装备强化!I$4)</f>
        <v>0</v>
      </c>
      <c r="BR102" s="11">
        <f>IFERROR(SUMPRODUCT(BL102:BQ102,节奏预期!$E102:$J102)/SUM(节奏预期!$E102:$J102),0)</f>
        <v>291.66666666666663</v>
      </c>
      <c r="BS102" s="10">
        <f>IF(节奏预期!Q102=0,0,节奏预期!Q102*装备强化!D$9+装备强化!D$5)</f>
        <v>0</v>
      </c>
      <c r="BT102" s="76">
        <f>IF(节奏预期!R102=0,0,节奏预期!R102*装备强化!E$9+装备强化!E$5)</f>
        <v>0</v>
      </c>
      <c r="BU102" s="76">
        <f>IF(节奏预期!S102=0,0,节奏预期!S102*装备强化!F$9+装备强化!F$5)</f>
        <v>0</v>
      </c>
      <c r="BV102" s="80">
        <f>IF(节奏预期!T102=0,0,节奏预期!T102*装备强化!G$9+装备强化!G$5)</f>
        <v>200</v>
      </c>
      <c r="BW102" s="76">
        <f>IF(节奏预期!U102=0,0,节奏预期!U102*装备强化!H$9+装备强化!H$5)</f>
        <v>300</v>
      </c>
      <c r="BX102" s="76">
        <f>IF(节奏预期!V102=0,0,节奏预期!V102*装备强化!I$9+装备强化!I$5)</f>
        <v>0</v>
      </c>
      <c r="BY102" s="11">
        <f>IFERROR(SUMPRODUCT(BS102:BX102,节奏预期!$E102:$J102)/SUM(节奏预期!$E102:$J102),0)</f>
        <v>291.66666666666663</v>
      </c>
      <c r="BZ102" s="76"/>
      <c r="CA102" s="76"/>
      <c r="CB102" s="76"/>
      <c r="CC102" s="76"/>
      <c r="CD102" s="76"/>
      <c r="CE102" s="52"/>
      <c r="CH102" s="22">
        <v>9</v>
      </c>
      <c r="CI102" s="76">
        <v>70</v>
      </c>
      <c r="CJ102" s="42"/>
      <c r="CK102" s="42">
        <f>IF(CI102&lt;前期规划!$C$2,0,求节点($AW$86:$AW$121,$BR$86:$BR$121,CI102))</f>
        <v>75.735385148565754</v>
      </c>
      <c r="CL102" s="42">
        <f>IF(CI102&lt;前期规划!$C$2,0,求节点($AW$86:$AW$121,$BY$86:$BY$121,CI102))</f>
        <v>75.735385148565754</v>
      </c>
      <c r="CM102" s="42"/>
      <c r="CN102" s="60">
        <f>(CK102-CK101)*INDEX([3]中r将兵属性验证!AQ$7:AQ$166,$CI102,1)+CN101</f>
        <v>1180701442.5609694</v>
      </c>
      <c r="CO102" s="60">
        <f>(CL102-CL101)*INDEX([3]中r将兵属性验证!AR$7:AR$166,$CI102,1)+CO101</f>
        <v>1180701442.5609694</v>
      </c>
      <c r="CP102" s="42">
        <f t="shared" si="47"/>
        <v>2361402885.1219387</v>
      </c>
      <c r="CT102" s="76">
        <v>70</v>
      </c>
      <c r="CU102" s="42">
        <f>IF(CT102&lt;前期规划!$C$2,0,求节点($AW$86:$AW$121,$BK$86:$BK$121,CT102))</f>
        <v>15667.481816766876</v>
      </c>
      <c r="CV102" s="55">
        <f t="shared" si="48"/>
        <v>156674.81816766877</v>
      </c>
      <c r="CW102" s="42">
        <f>IF(CT102&lt;前期规划!$C$2,0,求节点($AW$86:$AW$121,$BD$86:$BD$121,CT102))</f>
        <v>156674818.16766876</v>
      </c>
      <c r="CX102" s="76">
        <f>(CW102-CW101)*INDEX('[1]功能-付费相关'!$AS$6:$AS$165,$CT102,1)+CX101</f>
        <v>180026.20369274187</v>
      </c>
      <c r="CZ102" s="76">
        <v>70</v>
      </c>
      <c r="DA102" s="76">
        <f t="shared" si="49"/>
        <v>156674.81816766877</v>
      </c>
      <c r="DB102" s="76">
        <f t="shared" si="50"/>
        <v>180026.20369274187</v>
      </c>
      <c r="DC102" s="55">
        <f t="shared" si="51"/>
        <v>336701.02186041063</v>
      </c>
    </row>
    <row r="103" spans="13:107" ht="11.25" customHeight="1" x14ac:dyDescent="0.15">
      <c r="M103" s="76">
        <v>99</v>
      </c>
      <c r="N103" s="164">
        <f t="shared" si="45"/>
        <v>5</v>
      </c>
      <c r="O103" s="76">
        <f t="shared" si="41"/>
        <v>10</v>
      </c>
      <c r="P103" s="76">
        <f t="shared" si="42"/>
        <v>40</v>
      </c>
      <c r="Q103" s="76">
        <f t="shared" si="42"/>
        <v>100</v>
      </c>
      <c r="R103" s="80">
        <f t="shared" si="35"/>
        <v>100</v>
      </c>
      <c r="S103" s="76">
        <f t="shared" si="42"/>
        <v>200</v>
      </c>
      <c r="T103" s="76">
        <f t="shared" si="42"/>
        <v>200</v>
      </c>
      <c r="V103" s="76">
        <v>99</v>
      </c>
      <c r="W103" s="76">
        <f>SUM(O$5:O103)</f>
        <v>590</v>
      </c>
      <c r="X103" s="76">
        <f>SUM(P$5:P103)</f>
        <v>2360</v>
      </c>
      <c r="Y103" s="76">
        <f>SUM(Q$5:Q103)</f>
        <v>5900</v>
      </c>
      <c r="Z103" s="80">
        <f>SUM(R$5:R103)</f>
        <v>5900</v>
      </c>
      <c r="AA103" s="76">
        <f>SUM(S$5:S103)</f>
        <v>11800</v>
      </c>
      <c r="AB103" s="76">
        <f>SUM(T$5:T103)</f>
        <v>11800</v>
      </c>
      <c r="AD103" s="76">
        <v>99</v>
      </c>
      <c r="AE103" s="76">
        <f t="shared" si="36"/>
        <v>100000</v>
      </c>
      <c r="AF103" s="76">
        <f t="shared" si="37"/>
        <v>400000</v>
      </c>
      <c r="AG103" s="76">
        <f t="shared" si="38"/>
        <v>1000000</v>
      </c>
      <c r="AH103" s="80">
        <f t="shared" si="38"/>
        <v>1000000</v>
      </c>
      <c r="AI103" s="76">
        <f t="shared" si="39"/>
        <v>2000000</v>
      </c>
      <c r="AJ103" s="76">
        <f t="shared" si="40"/>
        <v>2000000</v>
      </c>
      <c r="AL103" s="76">
        <v>99</v>
      </c>
      <c r="AM103" s="76">
        <f>SUM(AE$5:AE103)</f>
        <v>5900000</v>
      </c>
      <c r="AN103" s="76">
        <f>SUM(AF$5:AF103)</f>
        <v>23600000</v>
      </c>
      <c r="AO103" s="76">
        <f>SUM(AG$5:AG103)</f>
        <v>59000000</v>
      </c>
      <c r="AP103" s="80">
        <f>SUM(AH$5:AH103)</f>
        <v>59000000</v>
      </c>
      <c r="AQ103" s="76">
        <f>SUM(AI$5:AI103)</f>
        <v>118000000</v>
      </c>
      <c r="AR103" s="76">
        <f>SUM(AJ$5:AJ103)</f>
        <v>118000000</v>
      </c>
      <c r="AU103" s="22">
        <v>21</v>
      </c>
      <c r="AV103" s="77">
        <f>节奏预期!B103</f>
        <v>540</v>
      </c>
      <c r="AW103" s="102">
        <f>节奏预期!D103</f>
        <v>96.254819565842766</v>
      </c>
      <c r="AX103" s="76">
        <f>IFERROR(INDEX(AM$5:AM$304,MATCH(节奏预期!Q103,$AL$5:$AL$304,1))*节奏预期!E103,0)</f>
        <v>0</v>
      </c>
      <c r="AY103" s="76">
        <f>IFERROR(INDEX(AN$5:AN$304,MATCH(节奏预期!R103,$AL$5:$AL$304,1))*节奏预期!F103,0)</f>
        <v>0</v>
      </c>
      <c r="AZ103" s="76">
        <f>IFERROR(INDEX(AO$5:AO$304,MATCH(节奏预期!S103,$AL$5:$AL$304,1))*节奏预期!G103,0)</f>
        <v>0</v>
      </c>
      <c r="BA103" s="80">
        <f>IFERROR(INDEX(AP$5:AP$304,MATCH(节奏预期!T103,$AL$5:$AL$304,1))*节奏预期!H103,0)</f>
        <v>0</v>
      </c>
      <c r="BB103" s="76">
        <f>IFERROR(INDEX(AQ$5:AQ$304,MATCH(节奏预期!U103,$AL$5:$AL$304,1))*节奏预期!I103,0)</f>
        <v>2000000000</v>
      </c>
      <c r="BC103" s="76">
        <f>IFERROR(INDEX(AR$5:AR$304,MATCH(节奏预期!V103,$AL$5:$AL$304,1))*节奏预期!J103,0)</f>
        <v>0</v>
      </c>
      <c r="BD103" s="77">
        <f t="shared" si="52"/>
        <v>2000000000</v>
      </c>
      <c r="BE103" s="76">
        <f>IFERROR(INDEX(W$5:W$304,MATCH(节奏预期!Q103,$V$5:$V$304,1))*节奏预期!E103,0)</f>
        <v>0</v>
      </c>
      <c r="BF103" s="76">
        <f>IFERROR(INDEX(X$5:X$304,MATCH(节奏预期!R103,$V$5:$V$304,1))*节奏预期!F103,0)</f>
        <v>0</v>
      </c>
      <c r="BG103" s="76">
        <f>IFERROR(INDEX(Y$5:Y$304,MATCH(节奏预期!S103,$V$5:$V$304,1))*节奏预期!G103,0)</f>
        <v>0</v>
      </c>
      <c r="BH103" s="80">
        <f>IFERROR(INDEX(Z$5:Z$304,MATCH(节奏预期!T103,$V$5:$V$304,1))*节奏预期!H103,0)</f>
        <v>0</v>
      </c>
      <c r="BI103" s="76">
        <f>IFERROR(INDEX(AA$5:AA$304,MATCH(节奏预期!U103,$V$5:$V$304,1))*节奏预期!I103,0)</f>
        <v>200000</v>
      </c>
      <c r="BJ103" s="76">
        <f>IFERROR(INDEX(AB$5:AB$304,MATCH(节奏预期!V103,$V$5:$V$304,1))*节奏预期!J103,0)</f>
        <v>0</v>
      </c>
      <c r="BK103" s="77">
        <f t="shared" si="53"/>
        <v>200000</v>
      </c>
      <c r="BL103" s="76">
        <f>IF(节奏预期!Q103=0,0,节奏预期!Q103*装备强化!D$8+装备强化!D$4)</f>
        <v>0</v>
      </c>
      <c r="BM103" s="76">
        <f>IF(节奏预期!R103=0,0,节奏预期!R103*装备强化!E$8+装备强化!E$4)</f>
        <v>0</v>
      </c>
      <c r="BN103" s="76">
        <f>IF(节奏预期!S103=0,0,节奏预期!S103*装备强化!F$8+装备强化!F$4)</f>
        <v>0</v>
      </c>
      <c r="BO103" s="80">
        <f>IF(节奏预期!T103=0,0,节奏预期!T103*装备强化!G$8+装备强化!G$4)</f>
        <v>0</v>
      </c>
      <c r="BP103" s="76">
        <f>IF(节奏预期!U103=0,0,节奏预期!U103*装备强化!H$8+装备强化!H$4)</f>
        <v>300</v>
      </c>
      <c r="BQ103" s="76">
        <f>IF(节奏预期!V103=0,0,节奏预期!V103*装备强化!I$8+装备强化!I$4)</f>
        <v>0</v>
      </c>
      <c r="BR103" s="11">
        <f>IFERROR(SUMPRODUCT(BL103:BQ103,节奏预期!$E103:$J103)/SUM(节奏预期!$E103:$J103),0)</f>
        <v>300</v>
      </c>
      <c r="BS103" s="10">
        <f>IF(节奏预期!Q103=0,0,节奏预期!Q103*装备强化!D$9+装备强化!D$5)</f>
        <v>0</v>
      </c>
      <c r="BT103" s="76">
        <f>IF(节奏预期!R103=0,0,节奏预期!R103*装备强化!E$9+装备强化!E$5)</f>
        <v>0</v>
      </c>
      <c r="BU103" s="76">
        <f>IF(节奏预期!S103=0,0,节奏预期!S103*装备强化!F$9+装备强化!F$5)</f>
        <v>0</v>
      </c>
      <c r="BV103" s="80">
        <f>IF(节奏预期!T103=0,0,节奏预期!T103*装备强化!G$9+装备强化!G$5)</f>
        <v>0</v>
      </c>
      <c r="BW103" s="76">
        <f>IF(节奏预期!U103=0,0,节奏预期!U103*装备强化!H$9+装备强化!H$5)</f>
        <v>300</v>
      </c>
      <c r="BX103" s="76">
        <f>IF(节奏预期!V103=0,0,节奏预期!V103*装备强化!I$9+装备强化!I$5)</f>
        <v>0</v>
      </c>
      <c r="BY103" s="11">
        <f>IFERROR(SUMPRODUCT(BS103:BX103,节奏预期!$E103:$J103)/SUM(节奏预期!$E103:$J103),0)</f>
        <v>300</v>
      </c>
      <c r="BZ103" s="76"/>
      <c r="CA103" s="76"/>
      <c r="CB103" s="76"/>
      <c r="CC103" s="76"/>
      <c r="CD103" s="76"/>
      <c r="CE103" s="52"/>
      <c r="CH103" s="22">
        <v>10</v>
      </c>
      <c r="CI103" s="76">
        <v>80</v>
      </c>
      <c r="CJ103" s="42"/>
      <c r="CK103" s="42">
        <f>IF(CI103&lt;前期规划!$C$2,0,求节点($AW$86:$AW$121,$BR$86:$BR$121,CI103))</f>
        <v>143.52048939550457</v>
      </c>
      <c r="CL103" s="42">
        <f>IF(CI103&lt;前期规划!$C$2,0,求节点($AW$86:$AW$121,$BY$86:$BY$121,CI103))</f>
        <v>143.52048939550457</v>
      </c>
      <c r="CM103" s="42"/>
      <c r="CN103" s="60">
        <f>(CK103-CK102)*INDEX([3]中r将兵属性验证!AQ$7:AQ$166,$CI103,1)+CN102</f>
        <v>4475059443.8438864</v>
      </c>
      <c r="CO103" s="60">
        <f>(CL103-CL102)*INDEX([3]中r将兵属性验证!AR$7:AR$166,$CI103,1)+CO102</f>
        <v>4475059443.8438864</v>
      </c>
      <c r="CP103" s="42">
        <f t="shared" si="47"/>
        <v>8950118887.6877728</v>
      </c>
      <c r="CT103" s="76">
        <v>80</v>
      </c>
      <c r="CU103" s="42">
        <f>IF(CT103&lt;前期规划!$C$2,0,求节点($AW$86:$AW$121,$BK$86:$BK$121,CT103))</f>
        <v>46632.517135963899</v>
      </c>
      <c r="CV103" s="55">
        <f t="shared" si="48"/>
        <v>466325.17135963897</v>
      </c>
      <c r="CW103" s="42">
        <f>IF(CT103&lt;前期规划!$C$2,0,求节点($AW$86:$AW$121,$BD$86:$BD$121,CT103))</f>
        <v>466325171.35963899</v>
      </c>
      <c r="CX103" s="76">
        <f>(CW103-CW102)*INDEX('[1]功能-付费相关'!$AS$6:$AS$165,$CT103,1)+CX102</f>
        <v>502578.65493437753</v>
      </c>
      <c r="CZ103" s="76">
        <v>80</v>
      </c>
      <c r="DA103" s="76">
        <f t="shared" si="49"/>
        <v>466325.17135963897</v>
      </c>
      <c r="DB103" s="76">
        <f t="shared" si="50"/>
        <v>502578.65493437753</v>
      </c>
      <c r="DC103" s="55">
        <f t="shared" si="51"/>
        <v>968903.82629401656</v>
      </c>
    </row>
    <row r="104" spans="13:107" ht="11.25" customHeight="1" x14ac:dyDescent="0.15">
      <c r="M104" s="76">
        <v>100</v>
      </c>
      <c r="N104" s="164">
        <f t="shared" si="45"/>
        <v>5</v>
      </c>
      <c r="O104" s="76">
        <f t="shared" si="41"/>
        <v>10</v>
      </c>
      <c r="P104" s="76">
        <f t="shared" si="42"/>
        <v>40</v>
      </c>
      <c r="Q104" s="76">
        <f t="shared" si="42"/>
        <v>100</v>
      </c>
      <c r="R104" s="80">
        <f t="shared" si="35"/>
        <v>100</v>
      </c>
      <c r="S104" s="76">
        <f t="shared" si="42"/>
        <v>200</v>
      </c>
      <c r="T104" s="76">
        <f t="shared" si="42"/>
        <v>200</v>
      </c>
      <c r="V104" s="76">
        <v>100</v>
      </c>
      <c r="W104" s="76">
        <f>SUM(O$5:O104)</f>
        <v>600</v>
      </c>
      <c r="X104" s="76">
        <f>SUM(P$5:P104)</f>
        <v>2400</v>
      </c>
      <c r="Y104" s="76">
        <f>SUM(Q$5:Q104)</f>
        <v>6000</v>
      </c>
      <c r="Z104" s="80">
        <f>SUM(R$5:R104)</f>
        <v>6000</v>
      </c>
      <c r="AA104" s="76">
        <f>SUM(S$5:S104)</f>
        <v>12000</v>
      </c>
      <c r="AB104" s="76">
        <f>SUM(T$5:T104)</f>
        <v>12000</v>
      </c>
      <c r="AD104" s="76">
        <v>100</v>
      </c>
      <c r="AE104" s="76">
        <f t="shared" si="36"/>
        <v>100000</v>
      </c>
      <c r="AF104" s="76">
        <f t="shared" si="37"/>
        <v>400000</v>
      </c>
      <c r="AG104" s="76">
        <f t="shared" si="38"/>
        <v>1000000</v>
      </c>
      <c r="AH104" s="80">
        <f t="shared" si="38"/>
        <v>1000000</v>
      </c>
      <c r="AI104" s="76">
        <f t="shared" si="39"/>
        <v>2000000</v>
      </c>
      <c r="AJ104" s="76">
        <f t="shared" si="40"/>
        <v>2000000</v>
      </c>
      <c r="AL104" s="76">
        <v>100</v>
      </c>
      <c r="AM104" s="76">
        <f>SUM(AE$5:AE104)</f>
        <v>6000000</v>
      </c>
      <c r="AN104" s="76">
        <f>SUM(AF$5:AF104)</f>
        <v>24000000</v>
      </c>
      <c r="AO104" s="76">
        <f>SUM(AG$5:AG104)</f>
        <v>60000000</v>
      </c>
      <c r="AP104" s="80">
        <f>SUM(AH$5:AH104)</f>
        <v>60000000</v>
      </c>
      <c r="AQ104" s="76">
        <f>SUM(AI$5:AI104)</f>
        <v>120000000</v>
      </c>
      <c r="AR104" s="76">
        <f>SUM(AJ$5:AJ104)</f>
        <v>120000000</v>
      </c>
      <c r="AU104" s="22">
        <v>22</v>
      </c>
      <c r="AV104" s="77">
        <f>节奏预期!B104</f>
        <v>570</v>
      </c>
      <c r="AW104" s="102">
        <f>节奏预期!D104</f>
        <v>97.015787500523516</v>
      </c>
      <c r="AX104" s="76">
        <f>IFERROR(INDEX(AM$5:AM$304,MATCH(节奏预期!Q104,$AL$5:$AL$304,1))*节奏预期!E104,0)</f>
        <v>0</v>
      </c>
      <c r="AY104" s="76">
        <f>IFERROR(INDEX(AN$5:AN$304,MATCH(节奏预期!R104,$AL$5:$AL$304,1))*节奏预期!F104,0)</f>
        <v>0</v>
      </c>
      <c r="AZ104" s="76">
        <f>IFERROR(INDEX(AO$5:AO$304,MATCH(节奏预期!S104,$AL$5:$AL$304,1))*节奏预期!G104,0)</f>
        <v>0</v>
      </c>
      <c r="BA104" s="80">
        <f>IFERROR(INDEX(AP$5:AP$304,MATCH(节奏预期!T104,$AL$5:$AL$304,1))*节奏预期!H104,0)</f>
        <v>0</v>
      </c>
      <c r="BB104" s="76">
        <f>IFERROR(INDEX(AQ$5:AQ$304,MATCH(节奏预期!U104,$AL$5:$AL$304,1))*节奏预期!I104,0)</f>
        <v>1909090909.090909</v>
      </c>
      <c r="BC104" s="76">
        <f>IFERROR(INDEX(AR$5:AR$304,MATCH(节奏预期!V104,$AL$5:$AL$304,1))*节奏预期!J104,0)</f>
        <v>90909090.909090921</v>
      </c>
      <c r="BD104" s="77">
        <f t="shared" si="52"/>
        <v>2000000000</v>
      </c>
      <c r="BE104" s="76">
        <f>IFERROR(INDEX(W$5:W$304,MATCH(节奏预期!Q104,$V$5:$V$304,1))*节奏预期!E104,0)</f>
        <v>0</v>
      </c>
      <c r="BF104" s="76">
        <f>IFERROR(INDEX(X$5:X$304,MATCH(节奏预期!R104,$V$5:$V$304,1))*节奏预期!F104,0)</f>
        <v>0</v>
      </c>
      <c r="BG104" s="76">
        <f>IFERROR(INDEX(Y$5:Y$304,MATCH(节奏预期!S104,$V$5:$V$304,1))*节奏预期!G104,0)</f>
        <v>0</v>
      </c>
      <c r="BH104" s="80">
        <f>IFERROR(INDEX(Z$5:Z$304,MATCH(节奏预期!T104,$V$5:$V$304,1))*节奏预期!H104,0)</f>
        <v>0</v>
      </c>
      <c r="BI104" s="76">
        <f>IFERROR(INDEX(AA$5:AA$304,MATCH(节奏预期!U104,$V$5:$V$304,1))*节奏预期!I104,0)</f>
        <v>190909.09090909091</v>
      </c>
      <c r="BJ104" s="76">
        <f>IFERROR(INDEX(AB$5:AB$304,MATCH(节奏预期!V104,$V$5:$V$304,1))*节奏预期!J104,0)</f>
        <v>9090.9090909090919</v>
      </c>
      <c r="BK104" s="77">
        <f t="shared" si="53"/>
        <v>200000</v>
      </c>
      <c r="BL104" s="76">
        <f>IF(节奏预期!Q104=0,0,节奏预期!Q104*装备强化!D$8+装备强化!D$4)</f>
        <v>0</v>
      </c>
      <c r="BM104" s="76">
        <f>IF(节奏预期!R104=0,0,节奏预期!R104*装备强化!E$8+装备强化!E$4)</f>
        <v>0</v>
      </c>
      <c r="BN104" s="76">
        <f>IF(节奏预期!S104=0,0,节奏预期!S104*装备强化!F$8+装备强化!F$4)</f>
        <v>0</v>
      </c>
      <c r="BO104" s="80">
        <f>IF(节奏预期!T104=0,0,节奏预期!T104*装备强化!G$8+装备强化!G$4)</f>
        <v>0</v>
      </c>
      <c r="BP104" s="76">
        <f>IF(节奏预期!U104=0,0,节奏预期!U104*装备强化!H$8+装备强化!H$4)</f>
        <v>300</v>
      </c>
      <c r="BQ104" s="76">
        <f>IF(节奏预期!V104=0,0,节奏预期!V104*装备强化!I$8+装备强化!I$4)</f>
        <v>300</v>
      </c>
      <c r="BR104" s="11">
        <f>IFERROR(SUMPRODUCT(BL104:BQ104,节奏预期!$E104:$J104)/SUM(节奏预期!$E104:$J104),0)</f>
        <v>300</v>
      </c>
      <c r="BS104" s="10">
        <f>IF(节奏预期!Q104=0,0,节奏预期!Q104*装备强化!D$9+装备强化!D$5)</f>
        <v>0</v>
      </c>
      <c r="BT104" s="76">
        <f>IF(节奏预期!R104=0,0,节奏预期!R104*装备强化!E$9+装备强化!E$5)</f>
        <v>0</v>
      </c>
      <c r="BU104" s="76">
        <f>IF(节奏预期!S104=0,0,节奏预期!S104*装备强化!F$9+装备强化!F$5)</f>
        <v>0</v>
      </c>
      <c r="BV104" s="80">
        <f>IF(节奏预期!T104=0,0,节奏预期!T104*装备强化!G$9+装备强化!G$5)</f>
        <v>0</v>
      </c>
      <c r="BW104" s="76">
        <f>IF(节奏预期!U104=0,0,节奏预期!U104*装备强化!H$9+装备强化!H$5)</f>
        <v>300</v>
      </c>
      <c r="BX104" s="76">
        <f>IF(节奏预期!V104=0,0,节奏预期!V104*装备强化!I$9+装备强化!I$5)</f>
        <v>300</v>
      </c>
      <c r="BY104" s="11">
        <f>IFERROR(SUMPRODUCT(BS104:BX104,节奏预期!$E104:$J104)/SUM(节奏预期!$E104:$J104),0)</f>
        <v>300</v>
      </c>
      <c r="BZ104" s="76"/>
      <c r="CA104" s="76"/>
      <c r="CB104" s="76"/>
      <c r="CC104" s="76"/>
      <c r="CD104" s="76"/>
      <c r="CE104" s="52"/>
      <c r="CH104" s="22">
        <v>11</v>
      </c>
      <c r="CI104" s="76">
        <v>90</v>
      </c>
      <c r="CJ104" s="42"/>
      <c r="CK104" s="42">
        <f>IF(CI104&lt;前期规划!$C$2,0,求节点($AW$86:$AW$121,$BR$86:$BR$121,CI104))</f>
        <v>222.61767175114863</v>
      </c>
      <c r="CL104" s="42">
        <f>IF(CI104&lt;前期规划!$C$2,0,求节点($AW$86:$AW$121,$BY$86:$BY$121,CI104))</f>
        <v>222.61767175114863</v>
      </c>
      <c r="CM104" s="42"/>
      <c r="CN104" s="60">
        <f>(CK104-CK103)*INDEX([3]中r将兵属性验证!AQ$7:AQ$166,$CI104,1)+CN103</f>
        <v>15331211630.878582</v>
      </c>
      <c r="CO104" s="60">
        <f>(CL104-CL103)*INDEX([3]中r将兵属性验证!AR$7:AR$166,$CI104,1)+CO103</f>
        <v>15331211630.878582</v>
      </c>
      <c r="CP104" s="42">
        <f t="shared" si="47"/>
        <v>30662423261.757164</v>
      </c>
      <c r="CT104" s="76">
        <v>90</v>
      </c>
      <c r="CU104" s="42">
        <f>IF(CT104&lt;前期规划!$C$2,0,求节点($AW$86:$AW$121,$BK$86:$BK$121,CT104))</f>
        <v>117331.79236128645</v>
      </c>
      <c r="CV104" s="55">
        <f t="shared" si="48"/>
        <v>1173317.9236128645</v>
      </c>
      <c r="CW104" s="42">
        <f>IF(CT104&lt;前期规划!$C$2,0,求节点($AW$86:$AW$121,$BD$86:$BD$121,CT104))</f>
        <v>1173317923.6128645</v>
      </c>
      <c r="CX104" s="76">
        <f>(CW104-CW103)*INDEX('[1]功能-付费相关'!$AS$6:$AS$165,$CT104,1)+CX103</f>
        <v>1182379.3782547866</v>
      </c>
      <c r="CZ104" s="76">
        <v>90</v>
      </c>
      <c r="DA104" s="76">
        <f t="shared" si="49"/>
        <v>1173317.9236128645</v>
      </c>
      <c r="DB104" s="76">
        <f t="shared" si="50"/>
        <v>1182379.3782547866</v>
      </c>
      <c r="DC104" s="55">
        <f t="shared" si="51"/>
        <v>2355697.3018676508</v>
      </c>
    </row>
    <row r="105" spans="13:107" ht="11.25" customHeight="1" x14ac:dyDescent="0.15">
      <c r="M105" s="76">
        <v>101</v>
      </c>
      <c r="N105" s="164">
        <f t="shared" si="45"/>
        <v>6</v>
      </c>
      <c r="O105" s="76">
        <f t="shared" si="41"/>
        <v>12</v>
      </c>
      <c r="P105" s="76">
        <f t="shared" si="42"/>
        <v>48</v>
      </c>
      <c r="Q105" s="76">
        <f t="shared" si="42"/>
        <v>120</v>
      </c>
      <c r="R105" s="80">
        <f t="shared" si="35"/>
        <v>120</v>
      </c>
      <c r="S105" s="76">
        <f t="shared" si="42"/>
        <v>240</v>
      </c>
      <c r="T105" s="76">
        <f t="shared" si="42"/>
        <v>240</v>
      </c>
      <c r="V105" s="76">
        <v>101</v>
      </c>
      <c r="W105" s="76">
        <f>SUM(O$5:O105)</f>
        <v>612</v>
      </c>
      <c r="X105" s="76">
        <f>SUM(P$5:P105)</f>
        <v>2448</v>
      </c>
      <c r="Y105" s="76">
        <f>SUM(Q$5:Q105)</f>
        <v>6120</v>
      </c>
      <c r="Z105" s="80">
        <f>SUM(R$5:R105)</f>
        <v>6120</v>
      </c>
      <c r="AA105" s="76">
        <f>SUM(S$5:S105)</f>
        <v>12240</v>
      </c>
      <c r="AB105" s="76">
        <f>SUM(T$5:T105)</f>
        <v>12240</v>
      </c>
      <c r="AD105" s="76">
        <v>101</v>
      </c>
      <c r="AE105" s="76">
        <f t="shared" si="36"/>
        <v>120000</v>
      </c>
      <c r="AF105" s="76">
        <f t="shared" si="37"/>
        <v>480000</v>
      </c>
      <c r="AG105" s="76">
        <f t="shared" si="38"/>
        <v>1200000</v>
      </c>
      <c r="AH105" s="80">
        <f t="shared" si="38"/>
        <v>1200000</v>
      </c>
      <c r="AI105" s="76">
        <f t="shared" si="39"/>
        <v>2400000</v>
      </c>
      <c r="AJ105" s="76">
        <f t="shared" si="40"/>
        <v>2400000</v>
      </c>
      <c r="AL105" s="76">
        <v>101</v>
      </c>
      <c r="AM105" s="76">
        <f>SUM(AE$5:AE105)</f>
        <v>6120000</v>
      </c>
      <c r="AN105" s="76">
        <f>SUM(AF$5:AF105)</f>
        <v>24480000</v>
      </c>
      <c r="AO105" s="76">
        <f>SUM(AG$5:AG105)</f>
        <v>61200000</v>
      </c>
      <c r="AP105" s="80">
        <f>SUM(AH$5:AH105)</f>
        <v>61200000</v>
      </c>
      <c r="AQ105" s="76">
        <f>SUM(AI$5:AI105)</f>
        <v>122400000</v>
      </c>
      <c r="AR105" s="76">
        <f>SUM(AJ$5:AJ105)</f>
        <v>122400000</v>
      </c>
      <c r="AU105" s="22">
        <v>23</v>
      </c>
      <c r="AV105" s="77">
        <f>节奏预期!B105</f>
        <v>600</v>
      </c>
      <c r="AW105" s="102">
        <f>节奏预期!D105</f>
        <v>97.702742999048837</v>
      </c>
      <c r="AX105" s="76">
        <f>IFERROR(INDEX(AM$5:AM$304,MATCH(节奏预期!Q105,$AL$5:$AL$304,1))*节奏预期!E105,0)</f>
        <v>0</v>
      </c>
      <c r="AY105" s="76">
        <f>IFERROR(INDEX(AN$5:AN$304,MATCH(节奏预期!R105,$AL$5:$AL$304,1))*节奏预期!F105,0)</f>
        <v>0</v>
      </c>
      <c r="AZ105" s="76">
        <f>IFERROR(INDEX(AO$5:AO$304,MATCH(节奏预期!S105,$AL$5:$AL$304,1))*节奏预期!G105,0)</f>
        <v>0</v>
      </c>
      <c r="BA105" s="80">
        <f>IFERROR(INDEX(AP$5:AP$304,MATCH(节奏预期!T105,$AL$5:$AL$304,1))*节奏预期!H105,0)</f>
        <v>0</v>
      </c>
      <c r="BB105" s="76">
        <f>IFERROR(INDEX(AQ$5:AQ$304,MATCH(节奏预期!U105,$AL$5:$AL$304,1))*节奏预期!I105,0)</f>
        <v>1818181818.1818182</v>
      </c>
      <c r="BC105" s="76">
        <f>IFERROR(INDEX(AR$5:AR$304,MATCH(节奏预期!V105,$AL$5:$AL$304,1))*节奏预期!J105,0)</f>
        <v>181818181.81818184</v>
      </c>
      <c r="BD105" s="77">
        <f t="shared" si="52"/>
        <v>2000000000</v>
      </c>
      <c r="BE105" s="76">
        <f>IFERROR(INDEX(W$5:W$304,MATCH(节奏预期!Q105,$V$5:$V$304,1))*节奏预期!E105,0)</f>
        <v>0</v>
      </c>
      <c r="BF105" s="76">
        <f>IFERROR(INDEX(X$5:X$304,MATCH(节奏预期!R105,$V$5:$V$304,1))*节奏预期!F105,0)</f>
        <v>0</v>
      </c>
      <c r="BG105" s="76">
        <f>IFERROR(INDEX(Y$5:Y$304,MATCH(节奏预期!S105,$V$5:$V$304,1))*节奏预期!G105,0)</f>
        <v>0</v>
      </c>
      <c r="BH105" s="80">
        <f>IFERROR(INDEX(Z$5:Z$304,MATCH(节奏预期!T105,$V$5:$V$304,1))*节奏预期!H105,0)</f>
        <v>0</v>
      </c>
      <c r="BI105" s="76">
        <f>IFERROR(INDEX(AA$5:AA$304,MATCH(节奏预期!U105,$V$5:$V$304,1))*节奏预期!I105,0)</f>
        <v>181818.18181818182</v>
      </c>
      <c r="BJ105" s="76">
        <f>IFERROR(INDEX(AB$5:AB$304,MATCH(节奏预期!V105,$V$5:$V$304,1))*节奏预期!J105,0)</f>
        <v>18181.818181818184</v>
      </c>
      <c r="BK105" s="77">
        <f t="shared" si="53"/>
        <v>200000</v>
      </c>
      <c r="BL105" s="76">
        <f>IF(节奏预期!Q105=0,0,节奏预期!Q105*装备强化!D$8+装备强化!D$4)</f>
        <v>0</v>
      </c>
      <c r="BM105" s="76">
        <f>IF(节奏预期!R105=0,0,节奏预期!R105*装备强化!E$8+装备强化!E$4)</f>
        <v>0</v>
      </c>
      <c r="BN105" s="76">
        <f>IF(节奏预期!S105=0,0,节奏预期!S105*装备强化!F$8+装备强化!F$4)</f>
        <v>0</v>
      </c>
      <c r="BO105" s="80">
        <f>IF(节奏预期!T105=0,0,节奏预期!T105*装备强化!G$8+装备强化!G$4)</f>
        <v>0</v>
      </c>
      <c r="BP105" s="76">
        <f>IF(节奏预期!U105=0,0,节奏预期!U105*装备强化!H$8+装备强化!H$4)</f>
        <v>300</v>
      </c>
      <c r="BQ105" s="76">
        <f>IF(节奏预期!V105=0,0,节奏预期!V105*装备强化!I$8+装备强化!I$4)</f>
        <v>300</v>
      </c>
      <c r="BR105" s="11">
        <f>IFERROR(SUMPRODUCT(BL105:BQ105,节奏预期!$E105:$J105)/SUM(节奏预期!$E105:$J105),0)</f>
        <v>300</v>
      </c>
      <c r="BS105" s="10">
        <f>IF(节奏预期!Q105=0,0,节奏预期!Q105*装备强化!D$9+装备强化!D$5)</f>
        <v>0</v>
      </c>
      <c r="BT105" s="76">
        <f>IF(节奏预期!R105=0,0,节奏预期!R105*装备强化!E$9+装备强化!E$5)</f>
        <v>0</v>
      </c>
      <c r="BU105" s="76">
        <f>IF(节奏预期!S105=0,0,节奏预期!S105*装备强化!F$9+装备强化!F$5)</f>
        <v>0</v>
      </c>
      <c r="BV105" s="80">
        <f>IF(节奏预期!T105=0,0,节奏预期!T105*装备强化!G$9+装备强化!G$5)</f>
        <v>0</v>
      </c>
      <c r="BW105" s="76">
        <f>IF(节奏预期!U105=0,0,节奏预期!U105*装备强化!H$9+装备强化!H$5)</f>
        <v>300</v>
      </c>
      <c r="BX105" s="76">
        <f>IF(节奏预期!V105=0,0,节奏预期!V105*装备强化!I$9+装备强化!I$5)</f>
        <v>300</v>
      </c>
      <c r="BY105" s="11">
        <f>IFERROR(SUMPRODUCT(BS105:BX105,节奏预期!$E105:$J105)/SUM(节奏预期!$E105:$J105),0)</f>
        <v>300</v>
      </c>
      <c r="BZ105" s="76"/>
      <c r="CA105" s="76"/>
      <c r="CB105" s="76"/>
      <c r="CC105" s="76"/>
      <c r="CD105" s="76"/>
      <c r="CE105" s="52"/>
      <c r="CH105" s="22">
        <v>12</v>
      </c>
      <c r="CI105" s="76">
        <v>100</v>
      </c>
      <c r="CJ105" s="42"/>
      <c r="CK105" s="42">
        <f>IF(CI105&lt;前期规划!$C$2,0,求节点($AW$86:$AW$121,$BR$86:$BR$121,CI105))</f>
        <v>300</v>
      </c>
      <c r="CL105" s="42">
        <f>IF(CI105&lt;前期规划!$C$2,0,求节点($AW$86:$AW$121,$BY$86:$BY$121,CI105))</f>
        <v>300</v>
      </c>
      <c r="CM105" s="42"/>
      <c r="CN105" s="60">
        <f>(CK105-CK104)*INDEX([3]中r将兵属性验证!AQ$7:AQ$166,$CI105,1)+CN104</f>
        <v>37897942765.85611</v>
      </c>
      <c r="CO105" s="60">
        <f>(CL105-CL104)*INDEX([3]中r将兵属性验证!AR$7:AR$166,$CI105,1)+CO104</f>
        <v>37897942765.85611</v>
      </c>
      <c r="CP105" s="42">
        <f t="shared" ref="CP105:CP111" si="54">SUM(CM105:CO105)</f>
        <v>75795885531.712219</v>
      </c>
      <c r="CT105" s="76">
        <v>100</v>
      </c>
      <c r="CU105" s="42">
        <f>IF(CT105&lt;前期规划!$C$2,0,求节点($AW$86:$AW$121,$BK$86:$BK$121,CT105))</f>
        <v>200000</v>
      </c>
      <c r="CV105" s="55">
        <f t="shared" si="48"/>
        <v>2000000</v>
      </c>
      <c r="CW105" s="42">
        <f>IF(CT105&lt;前期规划!$C$2,0,求节点($AW$86:$AW$121,$BD$86:$BD$121,CT105))</f>
        <v>2000000000</v>
      </c>
      <c r="CX105" s="76">
        <f>(CW105-CW104)*INDEX('[1]功能-付费相关'!$AS$6:$AS$165,$CT105,1)+CX104</f>
        <v>1920488.3750290147</v>
      </c>
      <c r="CZ105" s="76">
        <v>100</v>
      </c>
      <c r="DA105" s="76">
        <f t="shared" si="49"/>
        <v>2000000</v>
      </c>
      <c r="DB105" s="76">
        <f t="shared" si="50"/>
        <v>1920488.3750290147</v>
      </c>
      <c r="DC105" s="55">
        <f t="shared" si="51"/>
        <v>3920488.3750290144</v>
      </c>
    </row>
    <row r="106" spans="13:107" ht="11.25" customHeight="1" x14ac:dyDescent="0.15">
      <c r="M106" s="76">
        <v>102</v>
      </c>
      <c r="N106" s="164">
        <f t="shared" si="45"/>
        <v>6</v>
      </c>
      <c r="O106" s="76">
        <f t="shared" si="41"/>
        <v>12</v>
      </c>
      <c r="P106" s="76">
        <f t="shared" si="42"/>
        <v>48</v>
      </c>
      <c r="Q106" s="76">
        <f t="shared" si="42"/>
        <v>120</v>
      </c>
      <c r="R106" s="80">
        <f t="shared" si="35"/>
        <v>120</v>
      </c>
      <c r="S106" s="76">
        <f t="shared" si="42"/>
        <v>240</v>
      </c>
      <c r="T106" s="76">
        <f t="shared" si="42"/>
        <v>240</v>
      </c>
      <c r="V106" s="76">
        <v>102</v>
      </c>
      <c r="W106" s="76">
        <f>SUM(O$5:O106)</f>
        <v>624</v>
      </c>
      <c r="X106" s="76">
        <f>SUM(P$5:P106)</f>
        <v>2496</v>
      </c>
      <c r="Y106" s="76">
        <f>SUM(Q$5:Q106)</f>
        <v>6240</v>
      </c>
      <c r="Z106" s="80">
        <f>SUM(R$5:R106)</f>
        <v>6240</v>
      </c>
      <c r="AA106" s="76">
        <f>SUM(S$5:S106)</f>
        <v>12480</v>
      </c>
      <c r="AB106" s="76">
        <f>SUM(T$5:T106)</f>
        <v>12480</v>
      </c>
      <c r="AD106" s="76">
        <v>102</v>
      </c>
      <c r="AE106" s="76">
        <f t="shared" si="36"/>
        <v>120000</v>
      </c>
      <c r="AF106" s="76">
        <f t="shared" si="37"/>
        <v>480000</v>
      </c>
      <c r="AG106" s="76">
        <f t="shared" si="38"/>
        <v>1200000</v>
      </c>
      <c r="AH106" s="80">
        <f t="shared" si="38"/>
        <v>1200000</v>
      </c>
      <c r="AI106" s="76">
        <f t="shared" si="39"/>
        <v>2400000</v>
      </c>
      <c r="AJ106" s="76">
        <f t="shared" si="40"/>
        <v>2400000</v>
      </c>
      <c r="AL106" s="76">
        <v>102</v>
      </c>
      <c r="AM106" s="76">
        <f>SUM(AE$5:AE106)</f>
        <v>6240000</v>
      </c>
      <c r="AN106" s="76">
        <f>SUM(AF$5:AF106)</f>
        <v>24960000</v>
      </c>
      <c r="AO106" s="76">
        <f>SUM(AG$5:AG106)</f>
        <v>62400000</v>
      </c>
      <c r="AP106" s="80">
        <f>SUM(AH$5:AH106)</f>
        <v>62400000</v>
      </c>
      <c r="AQ106" s="76">
        <f>SUM(AI$5:AI106)</f>
        <v>124800000</v>
      </c>
      <c r="AR106" s="76">
        <f>SUM(AJ$5:AJ106)</f>
        <v>124800000</v>
      </c>
      <c r="AU106" s="22">
        <v>24</v>
      </c>
      <c r="AV106" s="77">
        <f>节奏预期!B106</f>
        <v>630</v>
      </c>
      <c r="AW106" s="102">
        <f>节奏预期!D106</f>
        <v>98.372659236345726</v>
      </c>
      <c r="AX106" s="76">
        <f>IFERROR(INDEX(AM$5:AM$304,MATCH(节奏预期!Q106,$AL$5:$AL$304,1))*节奏预期!E106,0)</f>
        <v>0</v>
      </c>
      <c r="AY106" s="76">
        <f>IFERROR(INDEX(AN$5:AN$304,MATCH(节奏预期!R106,$AL$5:$AL$304,1))*节奏预期!F106,0)</f>
        <v>0</v>
      </c>
      <c r="AZ106" s="76">
        <f>IFERROR(INDEX(AO$5:AO$304,MATCH(节奏预期!S106,$AL$5:$AL$304,1))*节奏预期!G106,0)</f>
        <v>0</v>
      </c>
      <c r="BA106" s="80">
        <f>IFERROR(INDEX(AP$5:AP$304,MATCH(节奏预期!T106,$AL$5:$AL$304,1))*节奏预期!H106,0)</f>
        <v>0</v>
      </c>
      <c r="BB106" s="76">
        <f>IFERROR(INDEX(AQ$5:AQ$304,MATCH(节奏预期!U106,$AL$5:$AL$304,1))*节奏预期!I106,0)</f>
        <v>1727272727.2727273</v>
      </c>
      <c r="BC106" s="76">
        <f>IFERROR(INDEX(AR$5:AR$304,MATCH(节奏预期!V106,$AL$5:$AL$304,1))*节奏预期!J106,0)</f>
        <v>272727272.72727275</v>
      </c>
      <c r="BD106" s="77">
        <f t="shared" si="52"/>
        <v>2000000000</v>
      </c>
      <c r="BE106" s="76">
        <f>IFERROR(INDEX(W$5:W$304,MATCH(节奏预期!Q106,$V$5:$V$304,1))*节奏预期!E106,0)</f>
        <v>0</v>
      </c>
      <c r="BF106" s="76">
        <f>IFERROR(INDEX(X$5:X$304,MATCH(节奏预期!R106,$V$5:$V$304,1))*节奏预期!F106,0)</f>
        <v>0</v>
      </c>
      <c r="BG106" s="76">
        <f>IFERROR(INDEX(Y$5:Y$304,MATCH(节奏预期!S106,$V$5:$V$304,1))*节奏预期!G106,0)</f>
        <v>0</v>
      </c>
      <c r="BH106" s="80">
        <f>IFERROR(INDEX(Z$5:Z$304,MATCH(节奏预期!T106,$V$5:$V$304,1))*节奏预期!H106,0)</f>
        <v>0</v>
      </c>
      <c r="BI106" s="76">
        <f>IFERROR(INDEX(AA$5:AA$304,MATCH(节奏预期!U106,$V$5:$V$304,1))*节奏预期!I106,0)</f>
        <v>172727.27272727271</v>
      </c>
      <c r="BJ106" s="76">
        <f>IFERROR(INDEX(AB$5:AB$304,MATCH(节奏预期!V106,$V$5:$V$304,1))*节奏预期!J106,0)</f>
        <v>27272.727272727272</v>
      </c>
      <c r="BK106" s="77">
        <f t="shared" si="53"/>
        <v>200000</v>
      </c>
      <c r="BL106" s="76">
        <f>IF(节奏预期!Q106=0,0,节奏预期!Q106*装备强化!D$8+装备强化!D$4)</f>
        <v>0</v>
      </c>
      <c r="BM106" s="76">
        <f>IF(节奏预期!R106=0,0,节奏预期!R106*装备强化!E$8+装备强化!E$4)</f>
        <v>0</v>
      </c>
      <c r="BN106" s="76">
        <f>IF(节奏预期!S106=0,0,节奏预期!S106*装备强化!F$8+装备强化!F$4)</f>
        <v>0</v>
      </c>
      <c r="BO106" s="80">
        <f>IF(节奏预期!T106=0,0,节奏预期!T106*装备强化!G$8+装备强化!G$4)</f>
        <v>0</v>
      </c>
      <c r="BP106" s="76">
        <f>IF(节奏预期!U106=0,0,节奏预期!U106*装备强化!H$8+装备强化!H$4)</f>
        <v>300</v>
      </c>
      <c r="BQ106" s="76">
        <f>IF(节奏预期!V106=0,0,节奏预期!V106*装备强化!I$8+装备强化!I$4)</f>
        <v>300</v>
      </c>
      <c r="BR106" s="11">
        <f>IFERROR(SUMPRODUCT(BL106:BQ106,节奏预期!$E106:$J106)/SUM(节奏预期!$E106:$J106),0)</f>
        <v>300</v>
      </c>
      <c r="BS106" s="10">
        <f>IF(节奏预期!Q106=0,0,节奏预期!Q106*装备强化!D$9+装备强化!D$5)</f>
        <v>0</v>
      </c>
      <c r="BT106" s="76">
        <f>IF(节奏预期!R106=0,0,节奏预期!R106*装备强化!E$9+装备强化!E$5)</f>
        <v>0</v>
      </c>
      <c r="BU106" s="76">
        <f>IF(节奏预期!S106=0,0,节奏预期!S106*装备强化!F$9+装备强化!F$5)</f>
        <v>0</v>
      </c>
      <c r="BV106" s="80">
        <f>IF(节奏预期!T106=0,0,节奏预期!T106*装备强化!G$9+装备强化!G$5)</f>
        <v>0</v>
      </c>
      <c r="BW106" s="76">
        <f>IF(节奏预期!U106=0,0,节奏预期!U106*装备强化!H$9+装备强化!H$5)</f>
        <v>300</v>
      </c>
      <c r="BX106" s="76">
        <f>IF(节奏预期!V106=0,0,节奏预期!V106*装备强化!I$9+装备强化!I$5)</f>
        <v>300</v>
      </c>
      <c r="BY106" s="11">
        <f>IFERROR(SUMPRODUCT(BS106:BX106,节奏预期!$E106:$J106)/SUM(节奏预期!$E106:$J106),0)</f>
        <v>300</v>
      </c>
      <c r="BZ106" s="76"/>
      <c r="CA106" s="76"/>
      <c r="CB106" s="76"/>
      <c r="CC106" s="76"/>
      <c r="CD106" s="76"/>
      <c r="CE106" s="52"/>
      <c r="CH106" s="22">
        <v>13</v>
      </c>
      <c r="CI106" s="76">
        <v>110</v>
      </c>
      <c r="CJ106" s="42"/>
      <c r="CK106" s="42">
        <f>IF(CI106&lt;前期规划!$C$2,0,求节点($AW$86:$AW$121,$BR$86:$BR$121,CI106))</f>
        <v>300</v>
      </c>
      <c r="CL106" s="42">
        <f>IF(CI106&lt;前期规划!$C$2,0,求节点($AW$86:$AW$121,$BY$86:$BY$121,CI106))</f>
        <v>300</v>
      </c>
      <c r="CM106" s="42"/>
      <c r="CN106" s="60">
        <f>(CK106-CK105)*INDEX([3]中r将兵属性验证!AQ$7:AQ$166,$CI106,1)+CN105</f>
        <v>37897942765.85611</v>
      </c>
      <c r="CO106" s="60">
        <f>(CL106-CL105)*INDEX([3]中r将兵属性验证!AR$7:AR$166,$CI106,1)+CO105</f>
        <v>37897942765.85611</v>
      </c>
      <c r="CP106" s="42">
        <f t="shared" si="54"/>
        <v>75795885531.712219</v>
      </c>
      <c r="CT106" s="76">
        <v>110</v>
      </c>
      <c r="CU106" s="42">
        <f>IF(CT106&lt;前期规划!$C$2,0,求节点($AW$86:$AW$121,$BK$86:$BK$121,CT106))</f>
        <v>200000.00000000003</v>
      </c>
      <c r="CV106" s="55">
        <f t="shared" si="48"/>
        <v>2000000.0000000002</v>
      </c>
      <c r="CW106" s="42">
        <f>IF(CT106&lt;前期规划!$C$2,0,求节点($AW$86:$AW$121,$BD$86:$BD$121,CT106))</f>
        <v>2000000000</v>
      </c>
      <c r="CX106" s="76">
        <f>(CW106-CW105)*INDEX('[1]功能-付费相关'!$AS$6:$AS$165,$CT106,1)+CX105</f>
        <v>1920488.3750290147</v>
      </c>
      <c r="CZ106" s="76">
        <v>110</v>
      </c>
      <c r="DA106" s="76">
        <f t="shared" si="49"/>
        <v>2000000.0000000002</v>
      </c>
      <c r="DB106" s="76">
        <f t="shared" si="50"/>
        <v>1920488.3750290147</v>
      </c>
      <c r="DC106" s="55">
        <f t="shared" si="51"/>
        <v>3920488.3750290149</v>
      </c>
    </row>
    <row r="107" spans="13:107" ht="11.25" customHeight="1" x14ac:dyDescent="0.15">
      <c r="M107" s="76">
        <v>103</v>
      </c>
      <c r="N107" s="164">
        <f t="shared" si="45"/>
        <v>6</v>
      </c>
      <c r="O107" s="76">
        <f t="shared" si="41"/>
        <v>12</v>
      </c>
      <c r="P107" s="76">
        <f t="shared" si="42"/>
        <v>48</v>
      </c>
      <c r="Q107" s="76">
        <f t="shared" si="42"/>
        <v>120</v>
      </c>
      <c r="R107" s="80">
        <f t="shared" si="35"/>
        <v>120</v>
      </c>
      <c r="S107" s="76">
        <f t="shared" si="42"/>
        <v>240</v>
      </c>
      <c r="T107" s="76">
        <f t="shared" si="42"/>
        <v>240</v>
      </c>
      <c r="V107" s="76">
        <v>103</v>
      </c>
      <c r="W107" s="76">
        <f>SUM(O$5:O107)</f>
        <v>636</v>
      </c>
      <c r="X107" s="76">
        <f>SUM(P$5:P107)</f>
        <v>2544</v>
      </c>
      <c r="Y107" s="76">
        <f>SUM(Q$5:Q107)</f>
        <v>6360</v>
      </c>
      <c r="Z107" s="80">
        <f>SUM(R$5:R107)</f>
        <v>6360</v>
      </c>
      <c r="AA107" s="76">
        <f>SUM(S$5:S107)</f>
        <v>12720</v>
      </c>
      <c r="AB107" s="76">
        <f>SUM(T$5:T107)</f>
        <v>12720</v>
      </c>
      <c r="AD107" s="76">
        <v>103</v>
      </c>
      <c r="AE107" s="76">
        <f t="shared" si="36"/>
        <v>120000</v>
      </c>
      <c r="AF107" s="76">
        <f t="shared" si="37"/>
        <v>480000</v>
      </c>
      <c r="AG107" s="76">
        <f t="shared" si="38"/>
        <v>1200000</v>
      </c>
      <c r="AH107" s="80">
        <f t="shared" si="38"/>
        <v>1200000</v>
      </c>
      <c r="AI107" s="76">
        <f t="shared" si="39"/>
        <v>2400000</v>
      </c>
      <c r="AJ107" s="76">
        <f t="shared" si="40"/>
        <v>2400000</v>
      </c>
      <c r="AL107" s="76">
        <v>103</v>
      </c>
      <c r="AM107" s="76">
        <f>SUM(AE$5:AE107)</f>
        <v>6360000</v>
      </c>
      <c r="AN107" s="76">
        <f>SUM(AF$5:AF107)</f>
        <v>25440000</v>
      </c>
      <c r="AO107" s="76">
        <f>SUM(AG$5:AG107)</f>
        <v>63600000</v>
      </c>
      <c r="AP107" s="80">
        <f>SUM(AH$5:AH107)</f>
        <v>63600000</v>
      </c>
      <c r="AQ107" s="76">
        <f>SUM(AI$5:AI107)</f>
        <v>127200000</v>
      </c>
      <c r="AR107" s="76">
        <f>SUM(AJ$5:AJ107)</f>
        <v>127200000</v>
      </c>
      <c r="AU107" s="22">
        <v>25</v>
      </c>
      <c r="AV107" s="77">
        <f>节奏预期!B107</f>
        <v>660</v>
      </c>
      <c r="AW107" s="102">
        <f>节奏预期!D107</f>
        <v>99.028118033845786</v>
      </c>
      <c r="AX107" s="76">
        <f>IFERROR(INDEX(AM$5:AM$304,MATCH(节奏预期!Q107,$AL$5:$AL$304,1))*节奏预期!E107,0)</f>
        <v>0</v>
      </c>
      <c r="AY107" s="76">
        <f>IFERROR(INDEX(AN$5:AN$304,MATCH(节奏预期!R107,$AL$5:$AL$304,1))*节奏预期!F107,0)</f>
        <v>0</v>
      </c>
      <c r="AZ107" s="76">
        <f>IFERROR(INDEX(AO$5:AO$304,MATCH(节奏预期!S107,$AL$5:$AL$304,1))*节奏预期!G107,0)</f>
        <v>0</v>
      </c>
      <c r="BA107" s="80">
        <f>IFERROR(INDEX(AP$5:AP$304,MATCH(节奏预期!T107,$AL$5:$AL$304,1))*节奏预期!H107,0)</f>
        <v>0</v>
      </c>
      <c r="BB107" s="76">
        <f>IFERROR(INDEX(AQ$5:AQ$304,MATCH(节奏预期!U107,$AL$5:$AL$304,1))*节奏预期!I107,0)</f>
        <v>1636363636.3636363</v>
      </c>
      <c r="BC107" s="76">
        <f>IFERROR(INDEX(AR$5:AR$304,MATCH(节奏预期!V107,$AL$5:$AL$304,1))*节奏预期!J107,0)</f>
        <v>363636363.63636369</v>
      </c>
      <c r="BD107" s="77">
        <f t="shared" si="52"/>
        <v>2000000000</v>
      </c>
      <c r="BE107" s="76">
        <f>IFERROR(INDEX(W$5:W$304,MATCH(节奏预期!Q107,$V$5:$V$304,1))*节奏预期!E107,0)</f>
        <v>0</v>
      </c>
      <c r="BF107" s="76">
        <f>IFERROR(INDEX(X$5:X$304,MATCH(节奏预期!R107,$V$5:$V$304,1))*节奏预期!F107,0)</f>
        <v>0</v>
      </c>
      <c r="BG107" s="76">
        <f>IFERROR(INDEX(Y$5:Y$304,MATCH(节奏预期!S107,$V$5:$V$304,1))*节奏预期!G107,0)</f>
        <v>0</v>
      </c>
      <c r="BH107" s="80">
        <f>IFERROR(INDEX(Z$5:Z$304,MATCH(节奏预期!T107,$V$5:$V$304,1))*节奏预期!H107,0)</f>
        <v>0</v>
      </c>
      <c r="BI107" s="76">
        <f>IFERROR(INDEX(AA$5:AA$304,MATCH(节奏预期!U107,$V$5:$V$304,1))*节奏预期!I107,0)</f>
        <v>163636.36363636362</v>
      </c>
      <c r="BJ107" s="76">
        <f>IFERROR(INDEX(AB$5:AB$304,MATCH(节奏预期!V107,$V$5:$V$304,1))*节奏预期!J107,0)</f>
        <v>36363.636363636368</v>
      </c>
      <c r="BK107" s="77">
        <f t="shared" si="53"/>
        <v>200000</v>
      </c>
      <c r="BL107" s="76">
        <f>IF(节奏预期!Q107=0,0,节奏预期!Q107*装备强化!D$8+装备强化!D$4)</f>
        <v>0</v>
      </c>
      <c r="BM107" s="76">
        <f>IF(节奏预期!R107=0,0,节奏预期!R107*装备强化!E$8+装备强化!E$4)</f>
        <v>0</v>
      </c>
      <c r="BN107" s="76">
        <f>IF(节奏预期!S107=0,0,节奏预期!S107*装备强化!F$8+装备强化!F$4)</f>
        <v>0</v>
      </c>
      <c r="BO107" s="80">
        <f>IF(节奏预期!T107=0,0,节奏预期!T107*装备强化!G$8+装备强化!G$4)</f>
        <v>0</v>
      </c>
      <c r="BP107" s="76">
        <f>IF(节奏预期!U107=0,0,节奏预期!U107*装备强化!H$8+装备强化!H$4)</f>
        <v>300</v>
      </c>
      <c r="BQ107" s="76">
        <f>IF(节奏预期!V107=0,0,节奏预期!V107*装备强化!I$8+装备强化!I$4)</f>
        <v>300</v>
      </c>
      <c r="BR107" s="11">
        <f>IFERROR(SUMPRODUCT(BL107:BQ107,节奏预期!$E107:$J107)/SUM(节奏预期!$E107:$J107),0)</f>
        <v>300</v>
      </c>
      <c r="BS107" s="10">
        <f>IF(节奏预期!Q107=0,0,节奏预期!Q107*装备强化!D$9+装备强化!D$5)</f>
        <v>0</v>
      </c>
      <c r="BT107" s="76">
        <f>IF(节奏预期!R107=0,0,节奏预期!R107*装备强化!E$9+装备强化!E$5)</f>
        <v>0</v>
      </c>
      <c r="BU107" s="76">
        <f>IF(节奏预期!S107=0,0,节奏预期!S107*装备强化!F$9+装备强化!F$5)</f>
        <v>0</v>
      </c>
      <c r="BV107" s="80">
        <f>IF(节奏预期!T107=0,0,节奏预期!T107*装备强化!G$9+装备强化!G$5)</f>
        <v>0</v>
      </c>
      <c r="BW107" s="76">
        <f>IF(节奏预期!U107=0,0,节奏预期!U107*装备强化!H$9+装备强化!H$5)</f>
        <v>300</v>
      </c>
      <c r="BX107" s="76">
        <f>IF(节奏预期!V107=0,0,节奏预期!V107*装备强化!I$9+装备强化!I$5)</f>
        <v>300</v>
      </c>
      <c r="BY107" s="11">
        <f>IFERROR(SUMPRODUCT(BS107:BX107,节奏预期!$E107:$J107)/SUM(节奏预期!$E107:$J107),0)</f>
        <v>300</v>
      </c>
      <c r="BZ107" s="76"/>
      <c r="CA107" s="76"/>
      <c r="CB107" s="76"/>
      <c r="CC107" s="76"/>
      <c r="CD107" s="76"/>
      <c r="CE107" s="52"/>
      <c r="CH107" s="22">
        <v>14</v>
      </c>
      <c r="CI107" s="76">
        <v>120</v>
      </c>
      <c r="CJ107" s="42"/>
      <c r="CK107" s="42">
        <f>IF(CI107&lt;前期规划!$C$2,0,求节点($AW$86:$AW$121,$BR$86:$BR$121,CI107))</f>
        <v>300</v>
      </c>
      <c r="CL107" s="42">
        <f>IF(CI107&lt;前期规划!$C$2,0,求节点($AW$86:$AW$121,$BY$86:$BY$121,CI107))</f>
        <v>300</v>
      </c>
      <c r="CM107" s="42"/>
      <c r="CN107" s="60">
        <f>(CK107-CK106)*INDEX([3]中r将兵属性验证!AQ$7:AQ$166,$CI107,1)+CN106</f>
        <v>37897942765.85611</v>
      </c>
      <c r="CO107" s="60">
        <f>(CL107-CL106)*INDEX([3]中r将兵属性验证!AR$7:AR$166,$CI107,1)+CO106</f>
        <v>37897942765.85611</v>
      </c>
      <c r="CP107" s="42">
        <f t="shared" si="54"/>
        <v>75795885531.712219</v>
      </c>
      <c r="CT107" s="76">
        <v>120</v>
      </c>
      <c r="CU107" s="42">
        <f>IF(CT107&lt;前期规划!$C$2,0,求节点($AW$86:$AW$121,$BK$86:$BK$121,CT107))</f>
        <v>200000.00000000003</v>
      </c>
      <c r="CV107" s="55">
        <f t="shared" si="48"/>
        <v>2000000.0000000002</v>
      </c>
      <c r="CW107" s="42">
        <f>IF(CT107&lt;前期规划!$C$2,0,求节点($AW$86:$AW$121,$BD$86:$BD$121,CT107))</f>
        <v>2000000000</v>
      </c>
      <c r="CX107" s="76">
        <f>(CW107-CW106)*INDEX('[1]功能-付费相关'!$AS$6:$AS$165,$CT107,1)+CX106</f>
        <v>1920488.3750290147</v>
      </c>
      <c r="CZ107" s="76">
        <v>120</v>
      </c>
      <c r="DA107" s="76">
        <f t="shared" si="49"/>
        <v>2000000.0000000002</v>
      </c>
      <c r="DB107" s="76">
        <f t="shared" si="50"/>
        <v>1920488.3750290147</v>
      </c>
      <c r="DC107" s="55">
        <f t="shared" si="51"/>
        <v>3920488.3750290149</v>
      </c>
    </row>
    <row r="108" spans="13:107" ht="11.25" customHeight="1" x14ac:dyDescent="0.15">
      <c r="M108" s="76">
        <v>104</v>
      </c>
      <c r="N108" s="164">
        <f t="shared" si="45"/>
        <v>6</v>
      </c>
      <c r="O108" s="76">
        <f t="shared" si="41"/>
        <v>12</v>
      </c>
      <c r="P108" s="76">
        <f t="shared" si="42"/>
        <v>48</v>
      </c>
      <c r="Q108" s="76">
        <f t="shared" si="42"/>
        <v>120</v>
      </c>
      <c r="R108" s="80">
        <f t="shared" si="35"/>
        <v>120</v>
      </c>
      <c r="S108" s="76">
        <f t="shared" si="42"/>
        <v>240</v>
      </c>
      <c r="T108" s="76">
        <f t="shared" si="42"/>
        <v>240</v>
      </c>
      <c r="V108" s="76">
        <v>104</v>
      </c>
      <c r="W108" s="76">
        <f>SUM(O$5:O108)</f>
        <v>648</v>
      </c>
      <c r="X108" s="76">
        <f>SUM(P$5:P108)</f>
        <v>2592</v>
      </c>
      <c r="Y108" s="76">
        <f>SUM(Q$5:Q108)</f>
        <v>6480</v>
      </c>
      <c r="Z108" s="80">
        <f>SUM(R$5:R108)</f>
        <v>6480</v>
      </c>
      <c r="AA108" s="76">
        <f>SUM(S$5:S108)</f>
        <v>12960</v>
      </c>
      <c r="AB108" s="76">
        <f>SUM(T$5:T108)</f>
        <v>12960</v>
      </c>
      <c r="AD108" s="76">
        <v>104</v>
      </c>
      <c r="AE108" s="76">
        <f t="shared" si="36"/>
        <v>120000</v>
      </c>
      <c r="AF108" s="76">
        <f t="shared" si="37"/>
        <v>480000</v>
      </c>
      <c r="AG108" s="76">
        <f t="shared" si="38"/>
        <v>1200000</v>
      </c>
      <c r="AH108" s="80">
        <f t="shared" si="38"/>
        <v>1200000</v>
      </c>
      <c r="AI108" s="76">
        <f t="shared" si="39"/>
        <v>2400000</v>
      </c>
      <c r="AJ108" s="76">
        <f t="shared" si="40"/>
        <v>2400000</v>
      </c>
      <c r="AL108" s="76">
        <v>104</v>
      </c>
      <c r="AM108" s="76">
        <f>SUM(AE$5:AE108)</f>
        <v>6480000</v>
      </c>
      <c r="AN108" s="76">
        <f>SUM(AF$5:AF108)</f>
        <v>25920000</v>
      </c>
      <c r="AO108" s="76">
        <f>SUM(AG$5:AG108)</f>
        <v>64800000</v>
      </c>
      <c r="AP108" s="80">
        <f>SUM(AH$5:AH108)</f>
        <v>64800000</v>
      </c>
      <c r="AQ108" s="76">
        <f>SUM(AI$5:AI108)</f>
        <v>129600000</v>
      </c>
      <c r="AR108" s="76">
        <f>SUM(AJ$5:AJ108)</f>
        <v>129600000</v>
      </c>
      <c r="AU108" s="22">
        <v>26</v>
      </c>
      <c r="AV108" s="77">
        <f>节奏预期!B108</f>
        <v>690</v>
      </c>
      <c r="AW108" s="102">
        <f>节奏预期!D108</f>
        <v>99.652608463687599</v>
      </c>
      <c r="AX108" s="76">
        <f>IFERROR(INDEX(AM$5:AM$304,MATCH(节奏预期!Q108,$AL$5:$AL$304,1))*节奏预期!E108,0)</f>
        <v>0</v>
      </c>
      <c r="AY108" s="76">
        <f>IFERROR(INDEX(AN$5:AN$304,MATCH(节奏预期!R108,$AL$5:$AL$304,1))*节奏预期!F108,0)</f>
        <v>0</v>
      </c>
      <c r="AZ108" s="76">
        <f>IFERROR(INDEX(AO$5:AO$304,MATCH(节奏预期!S108,$AL$5:$AL$304,1))*节奏预期!G108,0)</f>
        <v>0</v>
      </c>
      <c r="BA108" s="80">
        <f>IFERROR(INDEX(AP$5:AP$304,MATCH(节奏预期!T108,$AL$5:$AL$304,1))*节奏预期!H108,0)</f>
        <v>0</v>
      </c>
      <c r="BB108" s="76">
        <f>IFERROR(INDEX(AQ$5:AQ$304,MATCH(节奏预期!U108,$AL$5:$AL$304,1))*节奏预期!I108,0)</f>
        <v>1545454545.4545453</v>
      </c>
      <c r="BC108" s="76">
        <f>IFERROR(INDEX(AR$5:AR$304,MATCH(节奏预期!V108,$AL$5:$AL$304,1))*节奏预期!J108,0)</f>
        <v>454545454.54545462</v>
      </c>
      <c r="BD108" s="77">
        <f t="shared" si="52"/>
        <v>2000000000</v>
      </c>
      <c r="BE108" s="76">
        <f>IFERROR(INDEX(W$5:W$304,MATCH(节奏预期!Q108,$V$5:$V$304,1))*节奏预期!E108,0)</f>
        <v>0</v>
      </c>
      <c r="BF108" s="76">
        <f>IFERROR(INDEX(X$5:X$304,MATCH(节奏预期!R108,$V$5:$V$304,1))*节奏预期!F108,0)</f>
        <v>0</v>
      </c>
      <c r="BG108" s="76">
        <f>IFERROR(INDEX(Y$5:Y$304,MATCH(节奏预期!S108,$V$5:$V$304,1))*节奏预期!G108,0)</f>
        <v>0</v>
      </c>
      <c r="BH108" s="80">
        <f>IFERROR(INDEX(Z$5:Z$304,MATCH(节奏预期!T108,$V$5:$V$304,1))*节奏预期!H108,0)</f>
        <v>0</v>
      </c>
      <c r="BI108" s="76">
        <f>IFERROR(INDEX(AA$5:AA$304,MATCH(节奏预期!U108,$V$5:$V$304,1))*节奏预期!I108,0)</f>
        <v>154545.45454545453</v>
      </c>
      <c r="BJ108" s="76">
        <f>IFERROR(INDEX(AB$5:AB$304,MATCH(节奏预期!V108,$V$5:$V$304,1))*节奏预期!J108,0)</f>
        <v>45454.545454545463</v>
      </c>
      <c r="BK108" s="77">
        <f t="shared" si="53"/>
        <v>200000</v>
      </c>
      <c r="BL108" s="76">
        <f>IF(节奏预期!Q108=0,0,节奏预期!Q108*装备强化!D$8+装备强化!D$4)</f>
        <v>0</v>
      </c>
      <c r="BM108" s="76">
        <f>IF(节奏预期!R108=0,0,节奏预期!R108*装备强化!E$8+装备强化!E$4)</f>
        <v>0</v>
      </c>
      <c r="BN108" s="76">
        <f>IF(节奏预期!S108=0,0,节奏预期!S108*装备强化!F$8+装备强化!F$4)</f>
        <v>0</v>
      </c>
      <c r="BO108" s="80">
        <f>IF(节奏预期!T108=0,0,节奏预期!T108*装备强化!G$8+装备强化!G$4)</f>
        <v>0</v>
      </c>
      <c r="BP108" s="76">
        <f>IF(节奏预期!U108=0,0,节奏预期!U108*装备强化!H$8+装备强化!H$4)</f>
        <v>300</v>
      </c>
      <c r="BQ108" s="76">
        <f>IF(节奏预期!V108=0,0,节奏预期!V108*装备强化!I$8+装备强化!I$4)</f>
        <v>300</v>
      </c>
      <c r="BR108" s="11">
        <f>IFERROR(SUMPRODUCT(BL108:BQ108,节奏预期!$E108:$J108)/SUM(节奏预期!$E108:$J108),0)</f>
        <v>300</v>
      </c>
      <c r="BS108" s="10">
        <f>IF(节奏预期!Q108=0,0,节奏预期!Q108*装备强化!D$9+装备强化!D$5)</f>
        <v>0</v>
      </c>
      <c r="BT108" s="76">
        <f>IF(节奏预期!R108=0,0,节奏预期!R108*装备强化!E$9+装备强化!E$5)</f>
        <v>0</v>
      </c>
      <c r="BU108" s="76">
        <f>IF(节奏预期!S108=0,0,节奏预期!S108*装备强化!F$9+装备强化!F$5)</f>
        <v>0</v>
      </c>
      <c r="BV108" s="80">
        <f>IF(节奏预期!T108=0,0,节奏预期!T108*装备强化!G$9+装备强化!G$5)</f>
        <v>0</v>
      </c>
      <c r="BW108" s="76">
        <f>IF(节奏预期!U108=0,0,节奏预期!U108*装备强化!H$9+装备强化!H$5)</f>
        <v>300</v>
      </c>
      <c r="BX108" s="76">
        <f>IF(节奏预期!V108=0,0,节奏预期!V108*装备强化!I$9+装备强化!I$5)</f>
        <v>300</v>
      </c>
      <c r="BY108" s="11">
        <f>IFERROR(SUMPRODUCT(BS108:BX108,节奏预期!$E108:$J108)/SUM(节奏预期!$E108:$J108),0)</f>
        <v>300</v>
      </c>
      <c r="BZ108" s="76"/>
      <c r="CA108" s="76"/>
      <c r="CB108" s="76"/>
      <c r="CC108" s="76"/>
      <c r="CD108" s="76"/>
      <c r="CE108" s="52"/>
      <c r="CH108" s="22">
        <v>15</v>
      </c>
      <c r="CI108" s="76">
        <v>130</v>
      </c>
      <c r="CJ108" s="42"/>
      <c r="CK108" s="42">
        <f>IF(CI108&lt;前期规划!$C$2,0,求节点($AW$86:$AW$121,$BR$86:$BR$121,CI108))</f>
        <v>300</v>
      </c>
      <c r="CL108" s="42">
        <f>IF(CI108&lt;前期规划!$C$2,0,求节点($AW$86:$AW$121,$BY$86:$BY$121,CI108))</f>
        <v>300</v>
      </c>
      <c r="CM108" s="42"/>
      <c r="CN108" s="60">
        <f>(CK108-CK107)*INDEX([3]中r将兵属性验证!AQ$7:AQ$166,$CI108,1)+CN107</f>
        <v>37897942765.85611</v>
      </c>
      <c r="CO108" s="60">
        <f>(CL108-CL107)*INDEX([3]中r将兵属性验证!AR$7:AR$166,$CI108,1)+CO107</f>
        <v>37897942765.85611</v>
      </c>
      <c r="CP108" s="42">
        <f t="shared" si="54"/>
        <v>75795885531.712219</v>
      </c>
      <c r="CT108" s="76">
        <v>130</v>
      </c>
      <c r="CU108" s="42">
        <f>IF(CT108&lt;前期规划!$C$2,0,求节点($AW$86:$AW$121,$BK$86:$BK$121,CT108))</f>
        <v>200000.00000000003</v>
      </c>
      <c r="CV108" s="55">
        <f t="shared" si="48"/>
        <v>2000000.0000000002</v>
      </c>
      <c r="CW108" s="42">
        <f>IF(CT108&lt;前期规划!$C$2,0,求节点($AW$86:$AW$121,$BD$86:$BD$121,CT108))</f>
        <v>2000000000</v>
      </c>
      <c r="CX108" s="76">
        <f>(CW108-CW107)*INDEX('[1]功能-付费相关'!$AS$6:$AS$165,$CT108,1)+CX107</f>
        <v>1920488.3750290147</v>
      </c>
      <c r="CZ108" s="76">
        <v>130</v>
      </c>
      <c r="DA108" s="76">
        <f t="shared" si="49"/>
        <v>2000000.0000000002</v>
      </c>
      <c r="DB108" s="76">
        <f t="shared" si="50"/>
        <v>1920488.3750290147</v>
      </c>
      <c r="DC108" s="55">
        <f t="shared" si="51"/>
        <v>3920488.3750290149</v>
      </c>
    </row>
    <row r="109" spans="13:107" ht="11.25" customHeight="1" x14ac:dyDescent="0.15">
      <c r="M109" s="76">
        <v>105</v>
      </c>
      <c r="N109" s="164">
        <f t="shared" si="45"/>
        <v>6</v>
      </c>
      <c r="O109" s="76">
        <f t="shared" si="41"/>
        <v>12</v>
      </c>
      <c r="P109" s="76">
        <f t="shared" si="42"/>
        <v>48</v>
      </c>
      <c r="Q109" s="76">
        <f t="shared" si="42"/>
        <v>120</v>
      </c>
      <c r="R109" s="80">
        <f t="shared" si="35"/>
        <v>120</v>
      </c>
      <c r="S109" s="76">
        <f t="shared" si="42"/>
        <v>240</v>
      </c>
      <c r="T109" s="76">
        <f t="shared" si="42"/>
        <v>240</v>
      </c>
      <c r="V109" s="76">
        <v>105</v>
      </c>
      <c r="W109" s="76">
        <f>SUM(O$5:O109)</f>
        <v>660</v>
      </c>
      <c r="X109" s="76">
        <f>SUM(P$5:P109)</f>
        <v>2640</v>
      </c>
      <c r="Y109" s="76">
        <f>SUM(Q$5:Q109)</f>
        <v>6600</v>
      </c>
      <c r="Z109" s="80">
        <f>SUM(R$5:R109)</f>
        <v>6600</v>
      </c>
      <c r="AA109" s="76">
        <f>SUM(S$5:S109)</f>
        <v>13200</v>
      </c>
      <c r="AB109" s="76">
        <f>SUM(T$5:T109)</f>
        <v>13200</v>
      </c>
      <c r="AD109" s="76">
        <v>105</v>
      </c>
      <c r="AE109" s="76">
        <f t="shared" si="36"/>
        <v>120000</v>
      </c>
      <c r="AF109" s="76">
        <f t="shared" si="37"/>
        <v>480000</v>
      </c>
      <c r="AG109" s="76">
        <f t="shared" si="38"/>
        <v>1200000</v>
      </c>
      <c r="AH109" s="80">
        <f t="shared" si="38"/>
        <v>1200000</v>
      </c>
      <c r="AI109" s="76">
        <f t="shared" si="39"/>
        <v>2400000</v>
      </c>
      <c r="AJ109" s="76">
        <f t="shared" si="40"/>
        <v>2400000</v>
      </c>
      <c r="AL109" s="76">
        <v>105</v>
      </c>
      <c r="AM109" s="76">
        <f>SUM(AE$5:AE109)</f>
        <v>6600000</v>
      </c>
      <c r="AN109" s="76">
        <f>SUM(AF$5:AF109)</f>
        <v>26400000</v>
      </c>
      <c r="AO109" s="76">
        <f>SUM(AG$5:AG109)</f>
        <v>66000000</v>
      </c>
      <c r="AP109" s="80">
        <f>SUM(AH$5:AH109)</f>
        <v>66000000</v>
      </c>
      <c r="AQ109" s="76">
        <f>SUM(AI$5:AI109)</f>
        <v>132000000</v>
      </c>
      <c r="AR109" s="76">
        <f>SUM(AJ$5:AJ109)</f>
        <v>132000000</v>
      </c>
      <c r="AU109" s="22">
        <v>27</v>
      </c>
      <c r="AV109" s="77">
        <f>节奏预期!B109</f>
        <v>720</v>
      </c>
      <c r="AW109" s="102">
        <f>节奏预期!D109</f>
        <v>100.26856904007842</v>
      </c>
      <c r="AX109" s="76">
        <f>IFERROR(INDEX(AM$5:AM$304,MATCH(节奏预期!Q109,$AL$5:$AL$304,1))*节奏预期!E109,0)</f>
        <v>0</v>
      </c>
      <c r="AY109" s="76">
        <f>IFERROR(INDEX(AN$5:AN$304,MATCH(节奏预期!R109,$AL$5:$AL$304,1))*节奏预期!F109,0)</f>
        <v>0</v>
      </c>
      <c r="AZ109" s="76">
        <f>IFERROR(INDEX(AO$5:AO$304,MATCH(节奏预期!S109,$AL$5:$AL$304,1))*节奏预期!G109,0)</f>
        <v>0</v>
      </c>
      <c r="BA109" s="80">
        <f>IFERROR(INDEX(AP$5:AP$304,MATCH(节奏预期!T109,$AL$5:$AL$304,1))*节奏预期!H109,0)</f>
        <v>0</v>
      </c>
      <c r="BB109" s="76">
        <f>IFERROR(INDEX(AQ$5:AQ$304,MATCH(节奏预期!U109,$AL$5:$AL$304,1))*节奏预期!I109,0)</f>
        <v>1454545454.5454545</v>
      </c>
      <c r="BC109" s="76">
        <f>IFERROR(INDEX(AR$5:AR$304,MATCH(节奏预期!V109,$AL$5:$AL$304,1))*节奏预期!J109,0)</f>
        <v>545454545.4545455</v>
      </c>
      <c r="BD109" s="77">
        <f t="shared" si="52"/>
        <v>2000000000</v>
      </c>
      <c r="BE109" s="76">
        <f>IFERROR(INDEX(W$5:W$304,MATCH(节奏预期!Q109,$V$5:$V$304,1))*节奏预期!E109,0)</f>
        <v>0</v>
      </c>
      <c r="BF109" s="76">
        <f>IFERROR(INDEX(X$5:X$304,MATCH(节奏预期!R109,$V$5:$V$304,1))*节奏预期!F109,0)</f>
        <v>0</v>
      </c>
      <c r="BG109" s="76">
        <f>IFERROR(INDEX(Y$5:Y$304,MATCH(节奏预期!S109,$V$5:$V$304,1))*节奏预期!G109,0)</f>
        <v>0</v>
      </c>
      <c r="BH109" s="80">
        <f>IFERROR(INDEX(Z$5:Z$304,MATCH(节奏预期!T109,$V$5:$V$304,1))*节奏预期!H109,0)</f>
        <v>0</v>
      </c>
      <c r="BI109" s="76">
        <f>IFERROR(INDEX(AA$5:AA$304,MATCH(节奏预期!U109,$V$5:$V$304,1))*节奏预期!I109,0)</f>
        <v>145454.54545454544</v>
      </c>
      <c r="BJ109" s="76">
        <f>IFERROR(INDEX(AB$5:AB$304,MATCH(节奏预期!V109,$V$5:$V$304,1))*节奏预期!J109,0)</f>
        <v>54545.454545454544</v>
      </c>
      <c r="BK109" s="77">
        <f t="shared" si="53"/>
        <v>200000</v>
      </c>
      <c r="BL109" s="76">
        <f>IF(节奏预期!Q109=0,0,节奏预期!Q109*装备强化!D$8+装备强化!D$4)</f>
        <v>0</v>
      </c>
      <c r="BM109" s="76">
        <f>IF(节奏预期!R109=0,0,节奏预期!R109*装备强化!E$8+装备强化!E$4)</f>
        <v>0</v>
      </c>
      <c r="BN109" s="76">
        <f>IF(节奏预期!S109=0,0,节奏预期!S109*装备强化!F$8+装备强化!F$4)</f>
        <v>0</v>
      </c>
      <c r="BO109" s="80">
        <f>IF(节奏预期!T109=0,0,节奏预期!T109*装备强化!G$8+装备强化!G$4)</f>
        <v>0</v>
      </c>
      <c r="BP109" s="76">
        <f>IF(节奏预期!U109=0,0,节奏预期!U109*装备强化!H$8+装备强化!H$4)</f>
        <v>300</v>
      </c>
      <c r="BQ109" s="76">
        <f>IF(节奏预期!V109=0,0,节奏预期!V109*装备强化!I$8+装备强化!I$4)</f>
        <v>300</v>
      </c>
      <c r="BR109" s="11">
        <f>IFERROR(SUMPRODUCT(BL109:BQ109,节奏预期!$E109:$J109)/SUM(节奏预期!$E109:$J109),0)</f>
        <v>300</v>
      </c>
      <c r="BS109" s="10">
        <f>IF(节奏预期!Q109=0,0,节奏预期!Q109*装备强化!D$9+装备强化!D$5)</f>
        <v>0</v>
      </c>
      <c r="BT109" s="76">
        <f>IF(节奏预期!R109=0,0,节奏预期!R109*装备强化!E$9+装备强化!E$5)</f>
        <v>0</v>
      </c>
      <c r="BU109" s="76">
        <f>IF(节奏预期!S109=0,0,节奏预期!S109*装备强化!F$9+装备强化!F$5)</f>
        <v>0</v>
      </c>
      <c r="BV109" s="80">
        <f>IF(节奏预期!T109=0,0,节奏预期!T109*装备强化!G$9+装备强化!G$5)</f>
        <v>0</v>
      </c>
      <c r="BW109" s="76">
        <f>IF(节奏预期!U109=0,0,节奏预期!U109*装备强化!H$9+装备强化!H$5)</f>
        <v>300</v>
      </c>
      <c r="BX109" s="76">
        <f>IF(节奏预期!V109=0,0,节奏预期!V109*装备强化!I$9+装备强化!I$5)</f>
        <v>300</v>
      </c>
      <c r="BY109" s="11">
        <f>IFERROR(SUMPRODUCT(BS109:BX109,节奏预期!$E109:$J109)/SUM(节奏预期!$E109:$J109),0)</f>
        <v>300</v>
      </c>
      <c r="BZ109" s="76"/>
      <c r="CA109" s="76"/>
      <c r="CB109" s="76"/>
      <c r="CC109" s="76"/>
      <c r="CD109" s="76"/>
      <c r="CE109" s="52"/>
      <c r="CH109" s="22">
        <v>16</v>
      </c>
      <c r="CI109" s="76">
        <v>140</v>
      </c>
      <c r="CJ109" s="42"/>
      <c r="CK109" s="42">
        <f>IF(CI109&lt;前期规划!$C$2,0,求节点($AW$86:$AW$121,$BR$86:$BR$121,CI109))</f>
        <v>300</v>
      </c>
      <c r="CL109" s="42">
        <f>IF(CI109&lt;前期规划!$C$2,0,求节点($AW$86:$AW$121,$BY$86:$BY$121,CI109))</f>
        <v>300</v>
      </c>
      <c r="CM109" s="42"/>
      <c r="CN109" s="60">
        <f>(CK109-CK108)*INDEX([3]中r将兵属性验证!AQ$7:AQ$166,$CI109,1)+CN108</f>
        <v>37897942765.85611</v>
      </c>
      <c r="CO109" s="60">
        <f>(CL109-CL108)*INDEX([3]中r将兵属性验证!AR$7:AR$166,$CI109,1)+CO108</f>
        <v>37897942765.85611</v>
      </c>
      <c r="CP109" s="42">
        <f t="shared" si="54"/>
        <v>75795885531.712219</v>
      </c>
      <c r="CT109" s="76">
        <v>140</v>
      </c>
      <c r="CU109" s="42">
        <f>IF(CT109&lt;前期规划!$C$2,0,求节点($AW$86:$AW$121,$BK$86:$BK$121,CT109))</f>
        <v>200000.00000000003</v>
      </c>
      <c r="CV109" s="55">
        <f t="shared" si="48"/>
        <v>2000000.0000000002</v>
      </c>
      <c r="CW109" s="42">
        <f>IF(CT109&lt;前期规划!$C$2,0,求节点($AW$86:$AW$121,$BD$86:$BD$121,CT109))</f>
        <v>2000000000</v>
      </c>
      <c r="CX109" s="76">
        <f>(CW109-CW108)*INDEX('[1]功能-付费相关'!$AS$6:$AS$165,$CT109,1)+CX108</f>
        <v>1920488.3750290147</v>
      </c>
      <c r="CZ109" s="76">
        <v>140</v>
      </c>
      <c r="DA109" s="76">
        <f t="shared" si="49"/>
        <v>2000000.0000000002</v>
      </c>
      <c r="DB109" s="76">
        <f t="shared" si="50"/>
        <v>1920488.3750290147</v>
      </c>
      <c r="DC109" s="55">
        <f t="shared" si="51"/>
        <v>3920488.3750290149</v>
      </c>
    </row>
    <row r="110" spans="13:107" ht="11.25" customHeight="1" x14ac:dyDescent="0.15">
      <c r="M110" s="76">
        <v>106</v>
      </c>
      <c r="N110" s="164">
        <f t="shared" si="45"/>
        <v>6</v>
      </c>
      <c r="O110" s="76">
        <f t="shared" si="41"/>
        <v>12</v>
      </c>
      <c r="P110" s="76">
        <f t="shared" si="42"/>
        <v>48</v>
      </c>
      <c r="Q110" s="76">
        <f t="shared" si="42"/>
        <v>120</v>
      </c>
      <c r="R110" s="80">
        <f t="shared" si="35"/>
        <v>120</v>
      </c>
      <c r="S110" s="76">
        <f t="shared" si="42"/>
        <v>240</v>
      </c>
      <c r="T110" s="76">
        <f t="shared" si="42"/>
        <v>240</v>
      </c>
      <c r="V110" s="76">
        <v>106</v>
      </c>
      <c r="W110" s="76">
        <f>SUM(O$5:O110)</f>
        <v>672</v>
      </c>
      <c r="X110" s="76">
        <f>SUM(P$5:P110)</f>
        <v>2688</v>
      </c>
      <c r="Y110" s="76">
        <f>SUM(Q$5:Q110)</f>
        <v>6720</v>
      </c>
      <c r="Z110" s="80">
        <f>SUM(R$5:R110)</f>
        <v>6720</v>
      </c>
      <c r="AA110" s="76">
        <f>SUM(S$5:S110)</f>
        <v>13440</v>
      </c>
      <c r="AB110" s="76">
        <f>SUM(T$5:T110)</f>
        <v>13440</v>
      </c>
      <c r="AD110" s="76">
        <v>106</v>
      </c>
      <c r="AE110" s="76">
        <f t="shared" si="36"/>
        <v>120000</v>
      </c>
      <c r="AF110" s="76">
        <f t="shared" si="37"/>
        <v>480000</v>
      </c>
      <c r="AG110" s="76">
        <f t="shared" si="38"/>
        <v>1200000</v>
      </c>
      <c r="AH110" s="80">
        <f t="shared" si="38"/>
        <v>1200000</v>
      </c>
      <c r="AI110" s="76">
        <f t="shared" si="39"/>
        <v>2400000</v>
      </c>
      <c r="AJ110" s="76">
        <f t="shared" si="40"/>
        <v>2400000</v>
      </c>
      <c r="AL110" s="76">
        <v>106</v>
      </c>
      <c r="AM110" s="76">
        <f>SUM(AE$5:AE110)</f>
        <v>6720000</v>
      </c>
      <c r="AN110" s="76">
        <f>SUM(AF$5:AF110)</f>
        <v>26880000</v>
      </c>
      <c r="AO110" s="76">
        <f>SUM(AG$5:AG110)</f>
        <v>67200000</v>
      </c>
      <c r="AP110" s="80">
        <f>SUM(AH$5:AH110)</f>
        <v>67200000</v>
      </c>
      <c r="AQ110" s="76">
        <f>SUM(AI$5:AI110)</f>
        <v>134400000</v>
      </c>
      <c r="AR110" s="76">
        <f>SUM(AJ$5:AJ110)</f>
        <v>134400000</v>
      </c>
      <c r="AU110" s="22">
        <v>28</v>
      </c>
      <c r="AV110" s="77">
        <f>节奏预期!B110</f>
        <v>750</v>
      </c>
      <c r="AW110" s="102">
        <f>节奏预期!D110</f>
        <v>100.87383596534305</v>
      </c>
      <c r="AX110" s="76">
        <f>IFERROR(INDEX(AM$5:AM$304,MATCH(节奏预期!Q110,$AL$5:$AL$304,1))*节奏预期!E110,0)</f>
        <v>0</v>
      </c>
      <c r="AY110" s="76">
        <f>IFERROR(INDEX(AN$5:AN$304,MATCH(节奏预期!R110,$AL$5:$AL$304,1))*节奏预期!F110,0)</f>
        <v>0</v>
      </c>
      <c r="AZ110" s="76">
        <f>IFERROR(INDEX(AO$5:AO$304,MATCH(节奏预期!S110,$AL$5:$AL$304,1))*节奏预期!G110,0)</f>
        <v>0</v>
      </c>
      <c r="BA110" s="80">
        <f>IFERROR(INDEX(AP$5:AP$304,MATCH(节奏预期!T110,$AL$5:$AL$304,1))*节奏预期!H110,0)</f>
        <v>0</v>
      </c>
      <c r="BB110" s="76">
        <f>IFERROR(INDEX(AQ$5:AQ$304,MATCH(节奏预期!U110,$AL$5:$AL$304,1))*节奏预期!I110,0)</f>
        <v>1363636363.6363637</v>
      </c>
      <c r="BC110" s="76">
        <f>IFERROR(INDEX(AR$5:AR$304,MATCH(节奏预期!V110,$AL$5:$AL$304,1))*节奏预期!J110,0)</f>
        <v>636363636.36363637</v>
      </c>
      <c r="BD110" s="77">
        <f t="shared" si="52"/>
        <v>2000000000</v>
      </c>
      <c r="BE110" s="76">
        <f>IFERROR(INDEX(W$5:W$304,MATCH(节奏预期!Q110,$V$5:$V$304,1))*节奏预期!E110,0)</f>
        <v>0</v>
      </c>
      <c r="BF110" s="76">
        <f>IFERROR(INDEX(X$5:X$304,MATCH(节奏预期!R110,$V$5:$V$304,1))*节奏预期!F110,0)</f>
        <v>0</v>
      </c>
      <c r="BG110" s="76">
        <f>IFERROR(INDEX(Y$5:Y$304,MATCH(节奏预期!S110,$V$5:$V$304,1))*节奏预期!G110,0)</f>
        <v>0</v>
      </c>
      <c r="BH110" s="80">
        <f>IFERROR(INDEX(Z$5:Z$304,MATCH(节奏预期!T110,$V$5:$V$304,1))*节奏预期!H110,0)</f>
        <v>0</v>
      </c>
      <c r="BI110" s="76">
        <f>IFERROR(INDEX(AA$5:AA$304,MATCH(节奏预期!U110,$V$5:$V$304,1))*节奏预期!I110,0)</f>
        <v>136363.63636363638</v>
      </c>
      <c r="BJ110" s="76">
        <f>IFERROR(INDEX(AB$5:AB$304,MATCH(节奏预期!V110,$V$5:$V$304,1))*节奏预期!J110,0)</f>
        <v>63636.36363636364</v>
      </c>
      <c r="BK110" s="77">
        <f t="shared" si="53"/>
        <v>200000.00000000003</v>
      </c>
      <c r="BL110" s="76">
        <f>IF(节奏预期!Q110=0,0,节奏预期!Q110*装备强化!D$8+装备强化!D$4)</f>
        <v>0</v>
      </c>
      <c r="BM110" s="76">
        <f>IF(节奏预期!R110=0,0,节奏预期!R110*装备强化!E$8+装备强化!E$4)</f>
        <v>0</v>
      </c>
      <c r="BN110" s="76">
        <f>IF(节奏预期!S110=0,0,节奏预期!S110*装备强化!F$8+装备强化!F$4)</f>
        <v>0</v>
      </c>
      <c r="BO110" s="80">
        <f>IF(节奏预期!T110=0,0,节奏预期!T110*装备强化!G$8+装备强化!G$4)</f>
        <v>0</v>
      </c>
      <c r="BP110" s="76">
        <f>IF(节奏预期!U110=0,0,节奏预期!U110*装备强化!H$8+装备强化!H$4)</f>
        <v>300</v>
      </c>
      <c r="BQ110" s="76">
        <f>IF(节奏预期!V110=0,0,节奏预期!V110*装备强化!I$8+装备强化!I$4)</f>
        <v>300</v>
      </c>
      <c r="BR110" s="11">
        <f>IFERROR(SUMPRODUCT(BL110:BQ110,节奏预期!$E110:$J110)/SUM(节奏预期!$E110:$J110),0)</f>
        <v>300</v>
      </c>
      <c r="BS110" s="10">
        <f>IF(节奏预期!Q110=0,0,节奏预期!Q110*装备强化!D$9+装备强化!D$5)</f>
        <v>0</v>
      </c>
      <c r="BT110" s="76">
        <f>IF(节奏预期!R110=0,0,节奏预期!R110*装备强化!E$9+装备强化!E$5)</f>
        <v>0</v>
      </c>
      <c r="BU110" s="76">
        <f>IF(节奏预期!S110=0,0,节奏预期!S110*装备强化!F$9+装备强化!F$5)</f>
        <v>0</v>
      </c>
      <c r="BV110" s="80">
        <f>IF(节奏预期!T110=0,0,节奏预期!T110*装备强化!G$9+装备强化!G$5)</f>
        <v>0</v>
      </c>
      <c r="BW110" s="76">
        <f>IF(节奏预期!U110=0,0,节奏预期!U110*装备强化!H$9+装备强化!H$5)</f>
        <v>300</v>
      </c>
      <c r="BX110" s="76">
        <f>IF(节奏预期!V110=0,0,节奏预期!V110*装备强化!I$9+装备强化!I$5)</f>
        <v>300</v>
      </c>
      <c r="BY110" s="11">
        <f>IFERROR(SUMPRODUCT(BS110:BX110,节奏预期!$E110:$J110)/SUM(节奏预期!$E110:$J110),0)</f>
        <v>300</v>
      </c>
      <c r="BZ110" s="76"/>
      <c r="CA110" s="76"/>
      <c r="CB110" s="76"/>
      <c r="CC110" s="76"/>
      <c r="CD110" s="76"/>
      <c r="CE110" s="52"/>
      <c r="CH110" s="22">
        <v>17</v>
      </c>
      <c r="CI110" s="76">
        <v>150</v>
      </c>
      <c r="CJ110" s="42"/>
      <c r="CK110" s="42">
        <f>IF(CI110&lt;前期规划!$C$2,0,求节点($AW$86:$AW$121,$BR$86:$BR$121,CI110))</f>
        <v>300</v>
      </c>
      <c r="CL110" s="42">
        <f>IF(CI110&lt;前期规划!$C$2,0,求节点($AW$86:$AW$121,$BY$86:$BY$121,CI110))</f>
        <v>300</v>
      </c>
      <c r="CM110" s="42"/>
      <c r="CN110" s="60">
        <f>(CK110-CK109)*INDEX([3]中r将兵属性验证!AQ$7:AQ$166,$CI110,1)+CN109</f>
        <v>37897942765.85611</v>
      </c>
      <c r="CO110" s="60">
        <f>(CL110-CL109)*INDEX([3]中r将兵属性验证!AR$7:AR$166,$CI110,1)+CO109</f>
        <v>37897942765.85611</v>
      </c>
      <c r="CP110" s="42">
        <f t="shared" si="54"/>
        <v>75795885531.712219</v>
      </c>
      <c r="CT110" s="76">
        <v>150</v>
      </c>
      <c r="CU110" s="42">
        <f>IF(CT110&lt;前期规划!$C$2,0,求节点($AW$86:$AW$121,$BK$86:$BK$121,CT110))</f>
        <v>200000.00000000003</v>
      </c>
      <c r="CV110" s="55">
        <f t="shared" si="48"/>
        <v>2000000.0000000002</v>
      </c>
      <c r="CW110" s="42">
        <f>IF(CT110&lt;前期规划!$C$2,0,求节点($AW$86:$AW$121,$BD$86:$BD$121,CT110))</f>
        <v>2000000000</v>
      </c>
      <c r="CX110" s="76">
        <f>(CW110-CW109)*INDEX('[1]功能-付费相关'!$AS$6:$AS$165,$CT110,1)+CX109</f>
        <v>1920488.3750290147</v>
      </c>
      <c r="CZ110" s="76">
        <v>150</v>
      </c>
      <c r="DA110" s="76">
        <f t="shared" si="49"/>
        <v>2000000.0000000002</v>
      </c>
      <c r="DB110" s="76">
        <f t="shared" si="50"/>
        <v>1920488.3750290147</v>
      </c>
      <c r="DC110" s="55">
        <f t="shared" si="51"/>
        <v>3920488.3750290149</v>
      </c>
    </row>
    <row r="111" spans="13:107" ht="11.25" customHeight="1" x14ac:dyDescent="0.15">
      <c r="M111" s="76">
        <v>107</v>
      </c>
      <c r="N111" s="164">
        <f t="shared" si="45"/>
        <v>6</v>
      </c>
      <c r="O111" s="76">
        <f t="shared" si="41"/>
        <v>12</v>
      </c>
      <c r="P111" s="76">
        <f t="shared" si="42"/>
        <v>48</v>
      </c>
      <c r="Q111" s="76">
        <f t="shared" si="42"/>
        <v>120</v>
      </c>
      <c r="R111" s="80">
        <f t="shared" si="35"/>
        <v>120</v>
      </c>
      <c r="S111" s="76">
        <f t="shared" si="42"/>
        <v>240</v>
      </c>
      <c r="T111" s="76">
        <f t="shared" si="42"/>
        <v>240</v>
      </c>
      <c r="V111" s="76">
        <v>107</v>
      </c>
      <c r="W111" s="76">
        <f>SUM(O$5:O111)</f>
        <v>684</v>
      </c>
      <c r="X111" s="76">
        <f>SUM(P$5:P111)</f>
        <v>2736</v>
      </c>
      <c r="Y111" s="76">
        <f>SUM(Q$5:Q111)</f>
        <v>6840</v>
      </c>
      <c r="Z111" s="80">
        <f>SUM(R$5:R111)</f>
        <v>6840</v>
      </c>
      <c r="AA111" s="76">
        <f>SUM(S$5:S111)</f>
        <v>13680</v>
      </c>
      <c r="AB111" s="76">
        <f>SUM(T$5:T111)</f>
        <v>13680</v>
      </c>
      <c r="AD111" s="76">
        <v>107</v>
      </c>
      <c r="AE111" s="76">
        <f t="shared" si="36"/>
        <v>120000</v>
      </c>
      <c r="AF111" s="76">
        <f t="shared" si="37"/>
        <v>480000</v>
      </c>
      <c r="AG111" s="76">
        <f t="shared" si="38"/>
        <v>1200000</v>
      </c>
      <c r="AH111" s="80">
        <f t="shared" si="38"/>
        <v>1200000</v>
      </c>
      <c r="AI111" s="76">
        <f t="shared" si="39"/>
        <v>2400000</v>
      </c>
      <c r="AJ111" s="76">
        <f t="shared" si="40"/>
        <v>2400000</v>
      </c>
      <c r="AL111" s="76">
        <v>107</v>
      </c>
      <c r="AM111" s="76">
        <f>SUM(AE$5:AE111)</f>
        <v>6840000</v>
      </c>
      <c r="AN111" s="76">
        <f>SUM(AF$5:AF111)</f>
        <v>27360000</v>
      </c>
      <c r="AO111" s="76">
        <f>SUM(AG$5:AG111)</f>
        <v>68400000</v>
      </c>
      <c r="AP111" s="80">
        <f>SUM(AH$5:AH111)</f>
        <v>68400000</v>
      </c>
      <c r="AQ111" s="76">
        <f>SUM(AI$5:AI111)</f>
        <v>136800000</v>
      </c>
      <c r="AR111" s="76">
        <f>SUM(AJ$5:AJ111)</f>
        <v>136800000</v>
      </c>
      <c r="AU111" s="22">
        <v>29</v>
      </c>
      <c r="AV111" s="77">
        <f>节奏预期!B111</f>
        <v>780</v>
      </c>
      <c r="AW111" s="102">
        <f>节奏预期!D111</f>
        <v>101.47512451488986</v>
      </c>
      <c r="AX111" s="76">
        <f>IFERROR(INDEX(AM$5:AM$304,MATCH(节奏预期!Q111,$AL$5:$AL$304,1))*节奏预期!E111,0)</f>
        <v>0</v>
      </c>
      <c r="AY111" s="76">
        <f>IFERROR(INDEX(AN$5:AN$304,MATCH(节奏预期!R111,$AL$5:$AL$304,1))*节奏预期!F111,0)</f>
        <v>0</v>
      </c>
      <c r="AZ111" s="76">
        <f>IFERROR(INDEX(AO$5:AO$304,MATCH(节奏预期!S111,$AL$5:$AL$304,1))*节奏预期!G111,0)</f>
        <v>0</v>
      </c>
      <c r="BA111" s="80">
        <f>IFERROR(INDEX(AP$5:AP$304,MATCH(节奏预期!T111,$AL$5:$AL$304,1))*节奏预期!H111,0)</f>
        <v>0</v>
      </c>
      <c r="BB111" s="76">
        <f>IFERROR(INDEX(AQ$5:AQ$304,MATCH(节奏预期!U111,$AL$5:$AL$304,1))*节奏预期!I111,0)</f>
        <v>1272727272.7272727</v>
      </c>
      <c r="BC111" s="76">
        <f>IFERROR(INDEX(AR$5:AR$304,MATCH(节奏预期!V111,$AL$5:$AL$304,1))*节奏预期!J111,0)</f>
        <v>727272727.27272737</v>
      </c>
      <c r="BD111" s="77">
        <f t="shared" si="52"/>
        <v>2000000000</v>
      </c>
      <c r="BE111" s="76">
        <f>IFERROR(INDEX(W$5:W$304,MATCH(节奏预期!Q111,$V$5:$V$304,1))*节奏预期!E111,0)</f>
        <v>0</v>
      </c>
      <c r="BF111" s="76">
        <f>IFERROR(INDEX(X$5:X$304,MATCH(节奏预期!R111,$V$5:$V$304,1))*节奏预期!F111,0)</f>
        <v>0</v>
      </c>
      <c r="BG111" s="76">
        <f>IFERROR(INDEX(Y$5:Y$304,MATCH(节奏预期!S111,$V$5:$V$304,1))*节奏预期!G111,0)</f>
        <v>0</v>
      </c>
      <c r="BH111" s="80">
        <f>IFERROR(INDEX(Z$5:Z$304,MATCH(节奏预期!T111,$V$5:$V$304,1))*节奏预期!H111,0)</f>
        <v>0</v>
      </c>
      <c r="BI111" s="76">
        <f>IFERROR(INDEX(AA$5:AA$304,MATCH(节奏预期!U111,$V$5:$V$304,1))*节奏预期!I111,0)</f>
        <v>127272.72727272726</v>
      </c>
      <c r="BJ111" s="76">
        <f>IFERROR(INDEX(AB$5:AB$304,MATCH(节奏预期!V111,$V$5:$V$304,1))*节奏预期!J111,0)</f>
        <v>72727.272727272735</v>
      </c>
      <c r="BK111" s="77">
        <f t="shared" si="53"/>
        <v>200000.00000000003</v>
      </c>
      <c r="BL111" s="76">
        <f>IF(节奏预期!Q111=0,0,节奏预期!Q111*装备强化!D$8+装备强化!D$4)</f>
        <v>0</v>
      </c>
      <c r="BM111" s="76">
        <f>IF(节奏预期!R111=0,0,节奏预期!R111*装备强化!E$8+装备强化!E$4)</f>
        <v>0</v>
      </c>
      <c r="BN111" s="76">
        <f>IF(节奏预期!S111=0,0,节奏预期!S111*装备强化!F$8+装备强化!F$4)</f>
        <v>0</v>
      </c>
      <c r="BO111" s="80">
        <f>IF(节奏预期!T111=0,0,节奏预期!T111*装备强化!G$8+装备强化!G$4)</f>
        <v>0</v>
      </c>
      <c r="BP111" s="76">
        <f>IF(节奏预期!U111=0,0,节奏预期!U111*装备强化!H$8+装备强化!H$4)</f>
        <v>300</v>
      </c>
      <c r="BQ111" s="76">
        <f>IF(节奏预期!V111=0,0,节奏预期!V111*装备强化!I$8+装备强化!I$4)</f>
        <v>300</v>
      </c>
      <c r="BR111" s="11">
        <f>IFERROR(SUMPRODUCT(BL111:BQ111,节奏预期!$E111:$J111)/SUM(节奏预期!$E111:$J111),0)</f>
        <v>300</v>
      </c>
      <c r="BS111" s="10">
        <f>IF(节奏预期!Q111=0,0,节奏预期!Q111*装备强化!D$9+装备强化!D$5)</f>
        <v>0</v>
      </c>
      <c r="BT111" s="76">
        <f>IF(节奏预期!R111=0,0,节奏预期!R111*装备强化!E$9+装备强化!E$5)</f>
        <v>0</v>
      </c>
      <c r="BU111" s="76">
        <f>IF(节奏预期!S111=0,0,节奏预期!S111*装备强化!F$9+装备强化!F$5)</f>
        <v>0</v>
      </c>
      <c r="BV111" s="80">
        <f>IF(节奏预期!T111=0,0,节奏预期!T111*装备强化!G$9+装备强化!G$5)</f>
        <v>0</v>
      </c>
      <c r="BW111" s="76">
        <f>IF(节奏预期!U111=0,0,节奏预期!U111*装备强化!H$9+装备强化!H$5)</f>
        <v>300</v>
      </c>
      <c r="BX111" s="76">
        <f>IF(节奏预期!V111=0,0,节奏预期!V111*装备强化!I$9+装备强化!I$5)</f>
        <v>300</v>
      </c>
      <c r="BY111" s="11">
        <f>IFERROR(SUMPRODUCT(BS111:BX111,节奏预期!$E111:$J111)/SUM(节奏预期!$E111:$J111),0)</f>
        <v>300</v>
      </c>
      <c r="BZ111" s="76"/>
      <c r="CA111" s="76"/>
      <c r="CB111" s="76"/>
      <c r="CC111" s="76"/>
      <c r="CD111" s="76"/>
      <c r="CE111" s="52"/>
      <c r="CH111" s="22">
        <v>18</v>
      </c>
      <c r="CI111" s="76">
        <v>160</v>
      </c>
      <c r="CJ111" s="42"/>
      <c r="CK111" s="42">
        <f>IF(CI111&lt;前期规划!$C$2,0,求节点($AW$86:$AW$121,$BR$86:$BR$121,CI111))</f>
        <v>300</v>
      </c>
      <c r="CL111" s="42">
        <f>IF(CI111&lt;前期规划!$C$2,0,求节点($AW$86:$AW$121,$BY$86:$BY$121,CI111))</f>
        <v>300</v>
      </c>
      <c r="CM111" s="42"/>
      <c r="CN111" s="60">
        <f>(CK111-CK110)*INDEX([3]中r将兵属性验证!AQ$7:AQ$166,$CI111,1)+CN110</f>
        <v>37897942765.85611</v>
      </c>
      <c r="CO111" s="60">
        <f>(CL111-CL110)*INDEX([3]中r将兵属性验证!AR$7:AR$166,$CI111,1)+CO110</f>
        <v>37897942765.85611</v>
      </c>
      <c r="CP111" s="42">
        <f t="shared" si="54"/>
        <v>75795885531.712219</v>
      </c>
      <c r="CT111" s="76">
        <v>160</v>
      </c>
      <c r="CU111" s="42">
        <f>IF(CT111&lt;前期规划!$C$2,0,求节点($AW$86:$AW$121,$BK$86:$BK$121,CT111))</f>
        <v>200000.00000000003</v>
      </c>
      <c r="CV111" s="55">
        <f t="shared" si="48"/>
        <v>2000000.0000000002</v>
      </c>
      <c r="CW111" s="42">
        <f>IF(CT111&lt;前期规划!$C$2,0,求节点($AW$86:$AW$121,$BD$86:$BD$121,CT111))</f>
        <v>2000000000</v>
      </c>
      <c r="CX111" s="76">
        <f>(CW111-CW110)*INDEX('[1]功能-付费相关'!$AS$6:$AS$165,$CT111,1)+CX110</f>
        <v>1920488.3750290147</v>
      </c>
      <c r="CZ111" s="76">
        <v>160</v>
      </c>
      <c r="DA111" s="76">
        <f t="shared" si="49"/>
        <v>2000000.0000000002</v>
      </c>
      <c r="DB111" s="76">
        <f t="shared" si="50"/>
        <v>1920488.3750290147</v>
      </c>
      <c r="DC111" s="55">
        <f t="shared" si="51"/>
        <v>3920488.3750290149</v>
      </c>
    </row>
    <row r="112" spans="13:107" ht="11.25" customHeight="1" x14ac:dyDescent="0.15">
      <c r="M112" s="76">
        <v>108</v>
      </c>
      <c r="N112" s="164">
        <f t="shared" si="45"/>
        <v>6</v>
      </c>
      <c r="O112" s="76">
        <f t="shared" si="41"/>
        <v>12</v>
      </c>
      <c r="P112" s="76">
        <f t="shared" si="42"/>
        <v>48</v>
      </c>
      <c r="Q112" s="76">
        <f t="shared" si="42"/>
        <v>120</v>
      </c>
      <c r="R112" s="80">
        <f t="shared" si="35"/>
        <v>120</v>
      </c>
      <c r="S112" s="76">
        <f t="shared" si="42"/>
        <v>240</v>
      </c>
      <c r="T112" s="76">
        <f t="shared" si="42"/>
        <v>240</v>
      </c>
      <c r="V112" s="76">
        <v>108</v>
      </c>
      <c r="W112" s="76">
        <f>SUM(O$5:O112)</f>
        <v>696</v>
      </c>
      <c r="X112" s="76">
        <f>SUM(P$5:P112)</f>
        <v>2784</v>
      </c>
      <c r="Y112" s="76">
        <f>SUM(Q$5:Q112)</f>
        <v>6960</v>
      </c>
      <c r="Z112" s="80">
        <f>SUM(R$5:R112)</f>
        <v>6960</v>
      </c>
      <c r="AA112" s="76">
        <f>SUM(S$5:S112)</f>
        <v>13920</v>
      </c>
      <c r="AB112" s="76">
        <f>SUM(T$5:T112)</f>
        <v>13920</v>
      </c>
      <c r="AD112" s="76">
        <v>108</v>
      </c>
      <c r="AE112" s="76">
        <f t="shared" si="36"/>
        <v>120000</v>
      </c>
      <c r="AF112" s="76">
        <f t="shared" si="37"/>
        <v>480000</v>
      </c>
      <c r="AG112" s="76">
        <f t="shared" si="38"/>
        <v>1200000</v>
      </c>
      <c r="AH112" s="80">
        <f t="shared" si="38"/>
        <v>1200000</v>
      </c>
      <c r="AI112" s="76">
        <f t="shared" si="39"/>
        <v>2400000</v>
      </c>
      <c r="AJ112" s="76">
        <f t="shared" si="40"/>
        <v>2400000</v>
      </c>
      <c r="AL112" s="76">
        <v>108</v>
      </c>
      <c r="AM112" s="76">
        <f>SUM(AE$5:AE112)</f>
        <v>6960000</v>
      </c>
      <c r="AN112" s="76">
        <f>SUM(AF$5:AF112)</f>
        <v>27840000</v>
      </c>
      <c r="AO112" s="76">
        <f>SUM(AG$5:AG112)</f>
        <v>69600000</v>
      </c>
      <c r="AP112" s="80">
        <f>SUM(AH$5:AH112)</f>
        <v>69600000</v>
      </c>
      <c r="AQ112" s="76">
        <f>SUM(AI$5:AI112)</f>
        <v>139200000</v>
      </c>
      <c r="AR112" s="76">
        <f>SUM(AJ$5:AJ112)</f>
        <v>139200000</v>
      </c>
      <c r="AU112" s="22">
        <v>30</v>
      </c>
      <c r="AV112" s="77">
        <f>节奏预期!B112</f>
        <v>810</v>
      </c>
      <c r="AW112" s="102">
        <f>节奏预期!D112</f>
        <v>102.06815191552525</v>
      </c>
      <c r="AX112" s="76">
        <f>IFERROR(INDEX(AM$5:AM$304,MATCH(节奏预期!Q112,$AL$5:$AL$304,1))*节奏预期!E112,0)</f>
        <v>0</v>
      </c>
      <c r="AY112" s="76">
        <f>IFERROR(INDEX(AN$5:AN$304,MATCH(节奏预期!R112,$AL$5:$AL$304,1))*节奏预期!F112,0)</f>
        <v>0</v>
      </c>
      <c r="AZ112" s="76">
        <f>IFERROR(INDEX(AO$5:AO$304,MATCH(节奏预期!S112,$AL$5:$AL$304,1))*节奏预期!G112,0)</f>
        <v>0</v>
      </c>
      <c r="BA112" s="80">
        <f>IFERROR(INDEX(AP$5:AP$304,MATCH(节奏预期!T112,$AL$5:$AL$304,1))*节奏预期!H112,0)</f>
        <v>0</v>
      </c>
      <c r="BB112" s="76">
        <f>IFERROR(INDEX(AQ$5:AQ$304,MATCH(节奏预期!U112,$AL$5:$AL$304,1))*节奏预期!I112,0)</f>
        <v>1181818181.8181818</v>
      </c>
      <c r="BC112" s="76">
        <f>IFERROR(INDEX(AR$5:AR$304,MATCH(节奏预期!V112,$AL$5:$AL$304,1))*节奏预期!J112,0)</f>
        <v>818181818.18181813</v>
      </c>
      <c r="BD112" s="77">
        <f t="shared" si="52"/>
        <v>2000000000</v>
      </c>
      <c r="BE112" s="76">
        <f>IFERROR(INDEX(W$5:W$304,MATCH(节奏预期!Q112,$V$5:$V$304,1))*节奏预期!E112,0)</f>
        <v>0</v>
      </c>
      <c r="BF112" s="76">
        <f>IFERROR(INDEX(X$5:X$304,MATCH(节奏预期!R112,$V$5:$V$304,1))*节奏预期!F112,0)</f>
        <v>0</v>
      </c>
      <c r="BG112" s="76">
        <f>IFERROR(INDEX(Y$5:Y$304,MATCH(节奏预期!S112,$V$5:$V$304,1))*节奏预期!G112,0)</f>
        <v>0</v>
      </c>
      <c r="BH112" s="80">
        <f>IFERROR(INDEX(Z$5:Z$304,MATCH(节奏预期!T112,$V$5:$V$304,1))*节奏预期!H112,0)</f>
        <v>0</v>
      </c>
      <c r="BI112" s="76">
        <f>IFERROR(INDEX(AA$5:AA$304,MATCH(节奏预期!U112,$V$5:$V$304,1))*节奏预期!I112,0)</f>
        <v>118181.81818181819</v>
      </c>
      <c r="BJ112" s="76">
        <f>IFERROR(INDEX(AB$5:AB$304,MATCH(节奏预期!V112,$V$5:$V$304,1))*节奏预期!J112,0)</f>
        <v>81818.181818181809</v>
      </c>
      <c r="BK112" s="77">
        <f t="shared" si="53"/>
        <v>200000.00000000003</v>
      </c>
      <c r="BL112" s="76">
        <f>IF(节奏预期!Q112=0,0,节奏预期!Q112*装备强化!D$8+装备强化!D$4)</f>
        <v>0</v>
      </c>
      <c r="BM112" s="76">
        <f>IF(节奏预期!R112=0,0,节奏预期!R112*装备强化!E$8+装备强化!E$4)</f>
        <v>0</v>
      </c>
      <c r="BN112" s="76">
        <f>IF(节奏预期!S112=0,0,节奏预期!S112*装备强化!F$8+装备强化!F$4)</f>
        <v>0</v>
      </c>
      <c r="BO112" s="80">
        <f>IF(节奏预期!T112=0,0,节奏预期!T112*装备强化!G$8+装备强化!G$4)</f>
        <v>0</v>
      </c>
      <c r="BP112" s="76">
        <f>IF(节奏预期!U112=0,0,节奏预期!U112*装备强化!H$8+装备强化!H$4)</f>
        <v>300</v>
      </c>
      <c r="BQ112" s="76">
        <f>IF(节奏预期!V112=0,0,节奏预期!V112*装备强化!I$8+装备强化!I$4)</f>
        <v>300</v>
      </c>
      <c r="BR112" s="11">
        <f>IFERROR(SUMPRODUCT(BL112:BQ112,节奏预期!$E112:$J112)/SUM(节奏预期!$E112:$J112),0)</f>
        <v>300</v>
      </c>
      <c r="BS112" s="10">
        <f>IF(节奏预期!Q112=0,0,节奏预期!Q112*装备强化!D$9+装备强化!D$5)</f>
        <v>0</v>
      </c>
      <c r="BT112" s="76">
        <f>IF(节奏预期!R112=0,0,节奏预期!R112*装备强化!E$9+装备强化!E$5)</f>
        <v>0</v>
      </c>
      <c r="BU112" s="76">
        <f>IF(节奏预期!S112=0,0,节奏预期!S112*装备强化!F$9+装备强化!F$5)</f>
        <v>0</v>
      </c>
      <c r="BV112" s="80">
        <f>IF(节奏预期!T112=0,0,节奏预期!T112*装备强化!G$9+装备强化!G$5)</f>
        <v>0</v>
      </c>
      <c r="BW112" s="76">
        <f>IF(节奏预期!U112=0,0,节奏预期!U112*装备强化!H$9+装备强化!H$5)</f>
        <v>300</v>
      </c>
      <c r="BX112" s="76">
        <f>IF(节奏预期!V112=0,0,节奏预期!V112*装备强化!I$9+装备强化!I$5)</f>
        <v>300</v>
      </c>
      <c r="BY112" s="11">
        <f>IFERROR(SUMPRODUCT(BS112:BX112,节奏预期!$E112:$J112)/SUM(节奏预期!$E112:$J112),0)</f>
        <v>300</v>
      </c>
      <c r="BZ112" s="76"/>
      <c r="CA112" s="76"/>
      <c r="CB112" s="76"/>
      <c r="CC112" s="76"/>
      <c r="CD112" s="76"/>
      <c r="CE112" s="52"/>
      <c r="CH112" s="22">
        <v>19</v>
      </c>
    </row>
    <row r="113" spans="13:98" ht="11.25" customHeight="1" x14ac:dyDescent="0.15">
      <c r="M113" s="76">
        <v>109</v>
      </c>
      <c r="N113" s="164">
        <f t="shared" si="45"/>
        <v>6</v>
      </c>
      <c r="O113" s="76">
        <f t="shared" si="41"/>
        <v>12</v>
      </c>
      <c r="P113" s="76">
        <f t="shared" si="42"/>
        <v>48</v>
      </c>
      <c r="Q113" s="76">
        <f t="shared" si="42"/>
        <v>120</v>
      </c>
      <c r="R113" s="80">
        <f t="shared" si="35"/>
        <v>120</v>
      </c>
      <c r="S113" s="76">
        <f t="shared" si="42"/>
        <v>240</v>
      </c>
      <c r="T113" s="76">
        <f t="shared" si="42"/>
        <v>240</v>
      </c>
      <c r="V113" s="76">
        <v>109</v>
      </c>
      <c r="W113" s="76">
        <f>SUM(O$5:O113)</f>
        <v>708</v>
      </c>
      <c r="X113" s="76">
        <f>SUM(P$5:P113)</f>
        <v>2832</v>
      </c>
      <c r="Y113" s="76">
        <f>SUM(Q$5:Q113)</f>
        <v>7080</v>
      </c>
      <c r="Z113" s="80">
        <f>SUM(R$5:R113)</f>
        <v>7080</v>
      </c>
      <c r="AA113" s="76">
        <f>SUM(S$5:S113)</f>
        <v>14160</v>
      </c>
      <c r="AB113" s="76">
        <f>SUM(T$5:T113)</f>
        <v>14160</v>
      </c>
      <c r="AD113" s="76">
        <v>109</v>
      </c>
      <c r="AE113" s="76">
        <f t="shared" si="36"/>
        <v>120000</v>
      </c>
      <c r="AF113" s="76">
        <f t="shared" si="37"/>
        <v>480000</v>
      </c>
      <c r="AG113" s="76">
        <f t="shared" si="38"/>
        <v>1200000</v>
      </c>
      <c r="AH113" s="80">
        <f t="shared" si="38"/>
        <v>1200000</v>
      </c>
      <c r="AI113" s="76">
        <f t="shared" si="39"/>
        <v>2400000</v>
      </c>
      <c r="AJ113" s="76">
        <f t="shared" si="40"/>
        <v>2400000</v>
      </c>
      <c r="AL113" s="76">
        <v>109</v>
      </c>
      <c r="AM113" s="76">
        <f>SUM(AE$5:AE113)</f>
        <v>7080000</v>
      </c>
      <c r="AN113" s="76">
        <f>SUM(AF$5:AF113)</f>
        <v>28320000</v>
      </c>
      <c r="AO113" s="76">
        <f>SUM(AG$5:AG113)</f>
        <v>70800000</v>
      </c>
      <c r="AP113" s="80">
        <f>SUM(AH$5:AH113)</f>
        <v>70800000</v>
      </c>
      <c r="AQ113" s="76">
        <f>SUM(AI$5:AI113)</f>
        <v>141600000</v>
      </c>
      <c r="AR113" s="76">
        <f>SUM(AJ$5:AJ113)</f>
        <v>141600000</v>
      </c>
      <c r="AU113" s="22">
        <v>31</v>
      </c>
      <c r="AV113" s="77">
        <f>节奏预期!B113</f>
        <v>840</v>
      </c>
      <c r="AW113" s="102">
        <f>节奏预期!D113</f>
        <v>102.61094151224314</v>
      </c>
      <c r="AX113" s="76">
        <f>IFERROR(INDEX(AM$5:AM$304,MATCH(节奏预期!Q113,$AL$5:$AL$304,1))*节奏预期!E113,0)</f>
        <v>0</v>
      </c>
      <c r="AY113" s="76">
        <f>IFERROR(INDEX(AN$5:AN$304,MATCH(节奏预期!R113,$AL$5:$AL$304,1))*节奏预期!F113,0)</f>
        <v>0</v>
      </c>
      <c r="AZ113" s="76">
        <f>IFERROR(INDEX(AO$5:AO$304,MATCH(节奏预期!S113,$AL$5:$AL$304,1))*节奏预期!G113,0)</f>
        <v>0</v>
      </c>
      <c r="BA113" s="80">
        <f>IFERROR(INDEX(AP$5:AP$304,MATCH(节奏预期!T113,$AL$5:$AL$304,1))*节奏预期!H113,0)</f>
        <v>0</v>
      </c>
      <c r="BB113" s="76">
        <f>IFERROR(INDEX(AQ$5:AQ$304,MATCH(节奏预期!U113,$AL$5:$AL$304,1))*节奏预期!I113,0)</f>
        <v>1090909090.9090908</v>
      </c>
      <c r="BC113" s="76">
        <f>IFERROR(INDEX(AR$5:AR$304,MATCH(节奏预期!V113,$AL$5:$AL$304,1))*节奏预期!J113,0)</f>
        <v>909090909.09090924</v>
      </c>
      <c r="BD113" s="77">
        <f t="shared" si="52"/>
        <v>2000000000</v>
      </c>
      <c r="BE113" s="76">
        <f>IFERROR(INDEX(W$5:W$304,MATCH(节奏预期!Q113,$V$5:$V$304,1))*节奏预期!E113,0)</f>
        <v>0</v>
      </c>
      <c r="BF113" s="76">
        <f>IFERROR(INDEX(X$5:X$304,MATCH(节奏预期!R113,$V$5:$V$304,1))*节奏预期!F113,0)</f>
        <v>0</v>
      </c>
      <c r="BG113" s="76">
        <f>IFERROR(INDEX(Y$5:Y$304,MATCH(节奏预期!S113,$V$5:$V$304,1))*节奏预期!G113,0)</f>
        <v>0</v>
      </c>
      <c r="BH113" s="80">
        <f>IFERROR(INDEX(Z$5:Z$304,MATCH(节奏预期!T113,$V$5:$V$304,1))*节奏预期!H113,0)</f>
        <v>0</v>
      </c>
      <c r="BI113" s="76">
        <f>IFERROR(INDEX(AA$5:AA$304,MATCH(节奏预期!U113,$V$5:$V$304,1))*节奏预期!I113,0)</f>
        <v>109090.90909090907</v>
      </c>
      <c r="BJ113" s="76">
        <f>IFERROR(INDEX(AB$5:AB$304,MATCH(节奏预期!V113,$V$5:$V$304,1))*节奏预期!J113,0)</f>
        <v>90909.090909090926</v>
      </c>
      <c r="BK113" s="77">
        <f t="shared" si="53"/>
        <v>200000.00000000003</v>
      </c>
      <c r="BL113" s="76">
        <f>IF(节奏预期!Q113=0,0,节奏预期!Q113*装备强化!D$8+装备强化!D$4)</f>
        <v>0</v>
      </c>
      <c r="BM113" s="76">
        <f>IF(节奏预期!R113=0,0,节奏预期!R113*装备强化!E$8+装备强化!E$4)</f>
        <v>0</v>
      </c>
      <c r="BN113" s="76">
        <f>IF(节奏预期!S113=0,0,节奏预期!S113*装备强化!F$8+装备强化!F$4)</f>
        <v>0</v>
      </c>
      <c r="BO113" s="80">
        <f>IF(节奏预期!T113=0,0,节奏预期!T113*装备强化!G$8+装备强化!G$4)</f>
        <v>0</v>
      </c>
      <c r="BP113" s="76">
        <f>IF(节奏预期!U113=0,0,节奏预期!U113*装备强化!H$8+装备强化!H$4)</f>
        <v>300</v>
      </c>
      <c r="BQ113" s="76">
        <f>IF(节奏预期!V113=0,0,节奏预期!V113*装备强化!I$8+装备强化!I$4)</f>
        <v>300</v>
      </c>
      <c r="BR113" s="11">
        <f>IFERROR(SUMPRODUCT(BL113:BQ113,节奏预期!$E113:$J113)/SUM(节奏预期!$E113:$J113),0)</f>
        <v>300</v>
      </c>
      <c r="BS113" s="10">
        <f>IF(节奏预期!Q113=0,0,节奏预期!Q113*装备强化!D$9+装备强化!D$5)</f>
        <v>0</v>
      </c>
      <c r="BT113" s="76">
        <f>IF(节奏预期!R113=0,0,节奏预期!R113*装备强化!E$9+装备强化!E$5)</f>
        <v>0</v>
      </c>
      <c r="BU113" s="76">
        <f>IF(节奏预期!S113=0,0,节奏预期!S113*装备强化!F$9+装备强化!F$5)</f>
        <v>0</v>
      </c>
      <c r="BV113" s="80">
        <f>IF(节奏预期!T113=0,0,节奏预期!T113*装备强化!G$9+装备强化!G$5)</f>
        <v>0</v>
      </c>
      <c r="BW113" s="76">
        <f>IF(节奏预期!U113=0,0,节奏预期!U113*装备强化!H$9+装备强化!H$5)</f>
        <v>300</v>
      </c>
      <c r="BX113" s="76">
        <f>IF(节奏预期!V113=0,0,节奏预期!V113*装备强化!I$9+装备强化!I$5)</f>
        <v>300</v>
      </c>
      <c r="BY113" s="11">
        <f>IFERROR(SUMPRODUCT(BS113:BX113,节奏预期!$E113:$J113)/SUM(节奏预期!$E113:$J113),0)</f>
        <v>300</v>
      </c>
      <c r="BZ113" s="76"/>
      <c r="CA113" s="76"/>
      <c r="CB113" s="76"/>
      <c r="CC113" s="76"/>
      <c r="CD113" s="76"/>
      <c r="CE113" s="52"/>
      <c r="CH113" s="22">
        <v>20</v>
      </c>
    </row>
    <row r="114" spans="13:98" ht="11.25" customHeight="1" x14ac:dyDescent="0.15">
      <c r="M114" s="76">
        <v>110</v>
      </c>
      <c r="N114" s="164">
        <f t="shared" si="45"/>
        <v>6</v>
      </c>
      <c r="O114" s="76">
        <f t="shared" si="41"/>
        <v>12</v>
      </c>
      <c r="P114" s="76">
        <f t="shared" si="42"/>
        <v>48</v>
      </c>
      <c r="Q114" s="76">
        <f t="shared" si="42"/>
        <v>120</v>
      </c>
      <c r="R114" s="80">
        <f t="shared" si="35"/>
        <v>120</v>
      </c>
      <c r="S114" s="76">
        <f t="shared" si="42"/>
        <v>240</v>
      </c>
      <c r="T114" s="76">
        <f t="shared" si="42"/>
        <v>240</v>
      </c>
      <c r="V114" s="76">
        <v>110</v>
      </c>
      <c r="W114" s="76">
        <f>SUM(O$5:O114)</f>
        <v>720</v>
      </c>
      <c r="X114" s="76">
        <f>SUM(P$5:P114)</f>
        <v>2880</v>
      </c>
      <c r="Y114" s="76">
        <f>SUM(Q$5:Q114)</f>
        <v>7200</v>
      </c>
      <c r="Z114" s="80">
        <f>SUM(R$5:R114)</f>
        <v>7200</v>
      </c>
      <c r="AA114" s="76">
        <f>SUM(S$5:S114)</f>
        <v>14400</v>
      </c>
      <c r="AB114" s="76">
        <f>SUM(T$5:T114)</f>
        <v>14400</v>
      </c>
      <c r="AD114" s="76">
        <v>110</v>
      </c>
      <c r="AE114" s="76">
        <f t="shared" si="36"/>
        <v>120000</v>
      </c>
      <c r="AF114" s="76">
        <f t="shared" si="37"/>
        <v>480000</v>
      </c>
      <c r="AG114" s="76">
        <f t="shared" si="38"/>
        <v>1200000</v>
      </c>
      <c r="AH114" s="80">
        <f t="shared" si="38"/>
        <v>1200000</v>
      </c>
      <c r="AI114" s="76">
        <f t="shared" si="39"/>
        <v>2400000</v>
      </c>
      <c r="AJ114" s="76">
        <f t="shared" si="40"/>
        <v>2400000</v>
      </c>
      <c r="AL114" s="76">
        <v>110</v>
      </c>
      <c r="AM114" s="76">
        <f>SUM(AE$5:AE114)</f>
        <v>7200000</v>
      </c>
      <c r="AN114" s="76">
        <f>SUM(AF$5:AF114)</f>
        <v>28800000</v>
      </c>
      <c r="AO114" s="76">
        <f>SUM(AG$5:AG114)</f>
        <v>72000000</v>
      </c>
      <c r="AP114" s="80">
        <f>SUM(AH$5:AH114)</f>
        <v>72000000</v>
      </c>
      <c r="AQ114" s="76">
        <f>SUM(AI$5:AI114)</f>
        <v>144000000</v>
      </c>
      <c r="AR114" s="76">
        <f>SUM(AJ$5:AJ114)</f>
        <v>144000000</v>
      </c>
      <c r="AU114" s="22">
        <v>32</v>
      </c>
      <c r="AV114" s="77">
        <f>节奏预期!B114</f>
        <v>870</v>
      </c>
      <c r="AW114" s="102">
        <f>节奏预期!D114</f>
        <v>103.13295362811732</v>
      </c>
      <c r="AX114" s="76">
        <f>IFERROR(INDEX(AM$5:AM$304,MATCH(节奏预期!Q114,$AL$5:$AL$304,1))*节奏预期!E114,0)</f>
        <v>0</v>
      </c>
      <c r="AY114" s="76">
        <f>IFERROR(INDEX(AN$5:AN$304,MATCH(节奏预期!R114,$AL$5:$AL$304,1))*节奏预期!F114,0)</f>
        <v>0</v>
      </c>
      <c r="AZ114" s="76">
        <f>IFERROR(INDEX(AO$5:AO$304,MATCH(节奏预期!S114,$AL$5:$AL$304,1))*节奏预期!G114,0)</f>
        <v>0</v>
      </c>
      <c r="BA114" s="80">
        <f>IFERROR(INDEX(AP$5:AP$304,MATCH(节奏预期!T114,$AL$5:$AL$304,1))*节奏预期!H114,0)</f>
        <v>0</v>
      </c>
      <c r="BB114" s="76">
        <f>IFERROR(INDEX(AQ$5:AQ$304,MATCH(节奏预期!U114,$AL$5:$AL$304,1))*节奏预期!I114,0)</f>
        <v>1000000000</v>
      </c>
      <c r="BC114" s="76">
        <f>IFERROR(INDEX(AR$5:AR$304,MATCH(节奏预期!V114,$AL$5:$AL$304,1))*节奏预期!J114,0)</f>
        <v>1000000000</v>
      </c>
      <c r="BD114" s="77">
        <f t="shared" si="52"/>
        <v>2000000000</v>
      </c>
      <c r="BE114" s="76">
        <f>IFERROR(INDEX(W$5:W$304,MATCH(节奏预期!Q114,$V$5:$V$304,1))*节奏预期!E114,0)</f>
        <v>0</v>
      </c>
      <c r="BF114" s="76">
        <f>IFERROR(INDEX(X$5:X$304,MATCH(节奏预期!R114,$V$5:$V$304,1))*节奏预期!F114,0)</f>
        <v>0</v>
      </c>
      <c r="BG114" s="76">
        <f>IFERROR(INDEX(Y$5:Y$304,MATCH(节奏预期!S114,$V$5:$V$304,1))*节奏预期!G114,0)</f>
        <v>0</v>
      </c>
      <c r="BH114" s="80">
        <f>IFERROR(INDEX(Z$5:Z$304,MATCH(节奏预期!T114,$V$5:$V$304,1))*节奏预期!H114,0)</f>
        <v>0</v>
      </c>
      <c r="BI114" s="76">
        <f>IFERROR(INDEX(AA$5:AA$304,MATCH(节奏预期!U114,$V$5:$V$304,1))*节奏预期!I114,0)</f>
        <v>100000</v>
      </c>
      <c r="BJ114" s="76">
        <f>IFERROR(INDEX(AB$5:AB$304,MATCH(节奏预期!V114,$V$5:$V$304,1))*节奏预期!J114,0)</f>
        <v>100000</v>
      </c>
      <c r="BK114" s="77">
        <f t="shared" si="53"/>
        <v>200000.00000000003</v>
      </c>
      <c r="BL114" s="76">
        <f>IF(节奏预期!Q114=0,0,节奏预期!Q114*装备强化!D$8+装备强化!D$4)</f>
        <v>0</v>
      </c>
      <c r="BM114" s="76">
        <f>IF(节奏预期!R114=0,0,节奏预期!R114*装备强化!E$8+装备强化!E$4)</f>
        <v>0</v>
      </c>
      <c r="BN114" s="76">
        <f>IF(节奏预期!S114=0,0,节奏预期!S114*装备强化!F$8+装备强化!F$4)</f>
        <v>0</v>
      </c>
      <c r="BO114" s="80">
        <f>IF(节奏预期!T114=0,0,节奏预期!T114*装备强化!G$8+装备强化!G$4)</f>
        <v>0</v>
      </c>
      <c r="BP114" s="76">
        <f>IF(节奏预期!U114=0,0,节奏预期!U114*装备强化!H$8+装备强化!H$4)</f>
        <v>300</v>
      </c>
      <c r="BQ114" s="76">
        <f>IF(节奏预期!V114=0,0,节奏预期!V114*装备强化!I$8+装备强化!I$4)</f>
        <v>300</v>
      </c>
      <c r="BR114" s="11">
        <f>IFERROR(SUMPRODUCT(BL114:BQ114,节奏预期!$E114:$J114)/SUM(节奏预期!$E114:$J114),0)</f>
        <v>300</v>
      </c>
      <c r="BS114" s="10">
        <f>IF(节奏预期!Q114=0,0,节奏预期!Q114*装备强化!D$9+装备强化!D$5)</f>
        <v>0</v>
      </c>
      <c r="BT114" s="76">
        <f>IF(节奏预期!R114=0,0,节奏预期!R114*装备强化!E$9+装备强化!E$5)</f>
        <v>0</v>
      </c>
      <c r="BU114" s="76">
        <f>IF(节奏预期!S114=0,0,节奏预期!S114*装备强化!F$9+装备强化!F$5)</f>
        <v>0</v>
      </c>
      <c r="BV114" s="80">
        <f>IF(节奏预期!T114=0,0,节奏预期!T114*装备强化!G$9+装备强化!G$5)</f>
        <v>0</v>
      </c>
      <c r="BW114" s="76">
        <f>IF(节奏预期!U114=0,0,节奏预期!U114*装备强化!H$9+装备强化!H$5)</f>
        <v>300</v>
      </c>
      <c r="BX114" s="76">
        <f>IF(节奏预期!V114=0,0,节奏预期!V114*装备强化!I$9+装备强化!I$5)</f>
        <v>300</v>
      </c>
      <c r="BY114" s="11">
        <f>IFERROR(SUMPRODUCT(BS114:BX114,节奏预期!$E114:$J114)/SUM(节奏预期!$E114:$J114),0)</f>
        <v>300</v>
      </c>
      <c r="BZ114" s="76"/>
      <c r="CA114" s="76"/>
      <c r="CB114" s="76"/>
      <c r="CC114" s="76"/>
      <c r="CD114" s="76"/>
      <c r="CE114" s="52"/>
      <c r="CH114" s="22">
        <v>21</v>
      </c>
    </row>
    <row r="115" spans="13:98" ht="11.25" customHeight="1" x14ac:dyDescent="0.15">
      <c r="M115" s="76">
        <v>111</v>
      </c>
      <c r="N115" s="164">
        <f t="shared" si="45"/>
        <v>6</v>
      </c>
      <c r="O115" s="76">
        <f t="shared" si="41"/>
        <v>12</v>
      </c>
      <c r="P115" s="76">
        <f t="shared" si="42"/>
        <v>48</v>
      </c>
      <c r="Q115" s="76">
        <f t="shared" si="42"/>
        <v>120</v>
      </c>
      <c r="R115" s="80">
        <f t="shared" si="35"/>
        <v>120</v>
      </c>
      <c r="S115" s="76">
        <f t="shared" si="42"/>
        <v>240</v>
      </c>
      <c r="T115" s="76">
        <f t="shared" si="42"/>
        <v>240</v>
      </c>
      <c r="V115" s="76">
        <v>111</v>
      </c>
      <c r="W115" s="76">
        <f>SUM(O$5:O115)</f>
        <v>732</v>
      </c>
      <c r="X115" s="76">
        <f>SUM(P$5:P115)</f>
        <v>2928</v>
      </c>
      <c r="Y115" s="76">
        <f>SUM(Q$5:Q115)</f>
        <v>7320</v>
      </c>
      <c r="Z115" s="80">
        <f>SUM(R$5:R115)</f>
        <v>7320</v>
      </c>
      <c r="AA115" s="76">
        <f>SUM(S$5:S115)</f>
        <v>14640</v>
      </c>
      <c r="AB115" s="76">
        <f>SUM(T$5:T115)</f>
        <v>14640</v>
      </c>
      <c r="AD115" s="76">
        <v>111</v>
      </c>
      <c r="AE115" s="76">
        <f t="shared" si="36"/>
        <v>120000</v>
      </c>
      <c r="AF115" s="76">
        <f t="shared" si="37"/>
        <v>480000</v>
      </c>
      <c r="AG115" s="76">
        <f t="shared" si="38"/>
        <v>1200000</v>
      </c>
      <c r="AH115" s="80">
        <f t="shared" si="38"/>
        <v>1200000</v>
      </c>
      <c r="AI115" s="76">
        <f t="shared" si="39"/>
        <v>2400000</v>
      </c>
      <c r="AJ115" s="76">
        <f t="shared" si="40"/>
        <v>2400000</v>
      </c>
      <c r="AL115" s="76">
        <v>111</v>
      </c>
      <c r="AM115" s="76">
        <f>SUM(AE$5:AE115)</f>
        <v>7320000</v>
      </c>
      <c r="AN115" s="76">
        <f>SUM(AF$5:AF115)</f>
        <v>29280000</v>
      </c>
      <c r="AO115" s="76">
        <f>SUM(AG$5:AG115)</f>
        <v>73200000</v>
      </c>
      <c r="AP115" s="80">
        <f>SUM(AH$5:AH115)</f>
        <v>73200000</v>
      </c>
      <c r="AQ115" s="76">
        <f>SUM(AI$5:AI115)</f>
        <v>146400000</v>
      </c>
      <c r="AR115" s="76">
        <f>SUM(AJ$5:AJ115)</f>
        <v>146400000</v>
      </c>
      <c r="AU115" s="22">
        <v>33</v>
      </c>
      <c r="AV115" s="77">
        <f>节奏预期!B115</f>
        <v>900</v>
      </c>
      <c r="AW115" s="102">
        <f>节奏预期!D115</f>
        <v>103.60238266350056</v>
      </c>
      <c r="AX115" s="76">
        <f>IFERROR(INDEX(AM$5:AM$304,MATCH(节奏预期!Q115,$AL$5:$AL$304,1))*节奏预期!E115,0)</f>
        <v>0</v>
      </c>
      <c r="AY115" s="76">
        <f>IFERROR(INDEX(AN$5:AN$304,MATCH(节奏预期!R115,$AL$5:$AL$304,1))*节奏预期!F115,0)</f>
        <v>0</v>
      </c>
      <c r="AZ115" s="76">
        <f>IFERROR(INDEX(AO$5:AO$304,MATCH(节奏预期!S115,$AL$5:$AL$304,1))*节奏预期!G115,0)</f>
        <v>0</v>
      </c>
      <c r="BA115" s="80">
        <f>IFERROR(INDEX(AP$5:AP$304,MATCH(节奏预期!T115,$AL$5:$AL$304,1))*节奏预期!H115,0)</f>
        <v>0</v>
      </c>
      <c r="BB115" s="76">
        <f>IFERROR(INDEX(AQ$5:AQ$304,MATCH(节奏预期!U115,$AL$5:$AL$304,1))*节奏预期!I115,0)</f>
        <v>909090909.09090912</v>
      </c>
      <c r="BC115" s="76">
        <f>IFERROR(INDEX(AR$5:AR$304,MATCH(节奏预期!V115,$AL$5:$AL$304,1))*节奏预期!J115,0)</f>
        <v>1090909090.909091</v>
      </c>
      <c r="BD115" s="77">
        <f t="shared" si="52"/>
        <v>2000000000</v>
      </c>
      <c r="BE115" s="76">
        <f>IFERROR(INDEX(W$5:W$304,MATCH(节奏预期!Q115,$V$5:$V$304,1))*节奏预期!E115,0)</f>
        <v>0</v>
      </c>
      <c r="BF115" s="76">
        <f>IFERROR(INDEX(X$5:X$304,MATCH(节奏预期!R115,$V$5:$V$304,1))*节奏预期!F115,0)</f>
        <v>0</v>
      </c>
      <c r="BG115" s="76">
        <f>IFERROR(INDEX(Y$5:Y$304,MATCH(节奏预期!S115,$V$5:$V$304,1))*节奏预期!G115,0)</f>
        <v>0</v>
      </c>
      <c r="BH115" s="80">
        <f>IFERROR(INDEX(Z$5:Z$304,MATCH(节奏预期!T115,$V$5:$V$304,1))*节奏预期!H115,0)</f>
        <v>0</v>
      </c>
      <c r="BI115" s="76">
        <f>IFERROR(INDEX(AA$5:AA$304,MATCH(节奏预期!U115,$V$5:$V$304,1))*节奏预期!I115,0)</f>
        <v>90909.090909090912</v>
      </c>
      <c r="BJ115" s="76">
        <f>IFERROR(INDEX(AB$5:AB$304,MATCH(节奏预期!V115,$V$5:$V$304,1))*节奏预期!J115,0)</f>
        <v>109090.90909090909</v>
      </c>
      <c r="BK115" s="77">
        <f t="shared" si="53"/>
        <v>200000.00000000003</v>
      </c>
      <c r="BL115" s="76">
        <f>IF(节奏预期!Q115=0,0,节奏预期!Q115*装备强化!D$8+装备强化!D$4)</f>
        <v>0</v>
      </c>
      <c r="BM115" s="76">
        <f>IF(节奏预期!R115=0,0,节奏预期!R115*装备强化!E$8+装备强化!E$4)</f>
        <v>0</v>
      </c>
      <c r="BN115" s="76">
        <f>IF(节奏预期!S115=0,0,节奏预期!S115*装备强化!F$8+装备强化!F$4)</f>
        <v>0</v>
      </c>
      <c r="BO115" s="80">
        <f>IF(节奏预期!T115=0,0,节奏预期!T115*装备强化!G$8+装备强化!G$4)</f>
        <v>0</v>
      </c>
      <c r="BP115" s="76">
        <f>IF(节奏预期!U115=0,0,节奏预期!U115*装备强化!H$8+装备强化!H$4)</f>
        <v>300</v>
      </c>
      <c r="BQ115" s="76">
        <f>IF(节奏预期!V115=0,0,节奏预期!V115*装备强化!I$8+装备强化!I$4)</f>
        <v>300</v>
      </c>
      <c r="BR115" s="11">
        <f>IFERROR(SUMPRODUCT(BL115:BQ115,节奏预期!$E115:$J115)/SUM(节奏预期!$E115:$J115),0)</f>
        <v>300</v>
      </c>
      <c r="BS115" s="10">
        <f>IF(节奏预期!Q115=0,0,节奏预期!Q115*装备强化!D$9+装备强化!D$5)</f>
        <v>0</v>
      </c>
      <c r="BT115" s="76">
        <f>IF(节奏预期!R115=0,0,节奏预期!R115*装备强化!E$9+装备强化!E$5)</f>
        <v>0</v>
      </c>
      <c r="BU115" s="76">
        <f>IF(节奏预期!S115=0,0,节奏预期!S115*装备强化!F$9+装备强化!F$5)</f>
        <v>0</v>
      </c>
      <c r="BV115" s="80">
        <f>IF(节奏预期!T115=0,0,节奏预期!T115*装备强化!G$9+装备强化!G$5)</f>
        <v>0</v>
      </c>
      <c r="BW115" s="76">
        <f>IF(节奏预期!U115=0,0,节奏预期!U115*装备强化!H$9+装备强化!H$5)</f>
        <v>300</v>
      </c>
      <c r="BX115" s="76">
        <f>IF(节奏预期!V115=0,0,节奏预期!V115*装备强化!I$9+装备强化!I$5)</f>
        <v>300</v>
      </c>
      <c r="BY115" s="11">
        <f>IFERROR(SUMPRODUCT(BS115:BX115,节奏预期!$E115:$J115)/SUM(节奏预期!$E115:$J115),0)</f>
        <v>300</v>
      </c>
      <c r="BZ115" s="76"/>
      <c r="CA115" s="76"/>
      <c r="CB115" s="76"/>
      <c r="CC115" s="76"/>
      <c r="CD115" s="76"/>
      <c r="CE115" s="52"/>
      <c r="CH115" s="22">
        <v>22</v>
      </c>
    </row>
    <row r="116" spans="13:98" ht="11.25" customHeight="1" x14ac:dyDescent="0.15">
      <c r="M116" s="76">
        <v>112</v>
      </c>
      <c r="N116" s="164">
        <f t="shared" si="45"/>
        <v>6</v>
      </c>
      <c r="O116" s="76">
        <f t="shared" si="41"/>
        <v>12</v>
      </c>
      <c r="P116" s="76">
        <f t="shared" si="42"/>
        <v>48</v>
      </c>
      <c r="Q116" s="76">
        <f t="shared" si="42"/>
        <v>120</v>
      </c>
      <c r="R116" s="80">
        <f t="shared" si="35"/>
        <v>120</v>
      </c>
      <c r="S116" s="76">
        <f t="shared" si="42"/>
        <v>240</v>
      </c>
      <c r="T116" s="76">
        <f t="shared" si="42"/>
        <v>240</v>
      </c>
      <c r="V116" s="76">
        <v>112</v>
      </c>
      <c r="W116" s="76">
        <f>SUM(O$5:O116)</f>
        <v>744</v>
      </c>
      <c r="X116" s="76">
        <f>SUM(P$5:P116)</f>
        <v>2976</v>
      </c>
      <c r="Y116" s="76">
        <f>SUM(Q$5:Q116)</f>
        <v>7440</v>
      </c>
      <c r="Z116" s="80">
        <f>SUM(R$5:R116)</f>
        <v>7440</v>
      </c>
      <c r="AA116" s="76">
        <f>SUM(S$5:S116)</f>
        <v>14880</v>
      </c>
      <c r="AB116" s="76">
        <f>SUM(T$5:T116)</f>
        <v>14880</v>
      </c>
      <c r="AD116" s="76">
        <v>112</v>
      </c>
      <c r="AE116" s="76">
        <f t="shared" si="36"/>
        <v>120000</v>
      </c>
      <c r="AF116" s="76">
        <f t="shared" si="37"/>
        <v>480000</v>
      </c>
      <c r="AG116" s="76">
        <f t="shared" si="38"/>
        <v>1200000</v>
      </c>
      <c r="AH116" s="80">
        <f t="shared" si="38"/>
        <v>1200000</v>
      </c>
      <c r="AI116" s="76">
        <f t="shared" si="39"/>
        <v>2400000</v>
      </c>
      <c r="AJ116" s="76">
        <f t="shared" si="40"/>
        <v>2400000</v>
      </c>
      <c r="AL116" s="76">
        <v>112</v>
      </c>
      <c r="AM116" s="76">
        <f>SUM(AE$5:AE116)</f>
        <v>7440000</v>
      </c>
      <c r="AN116" s="76">
        <f>SUM(AF$5:AF116)</f>
        <v>29760000</v>
      </c>
      <c r="AO116" s="76">
        <f>SUM(AG$5:AG116)</f>
        <v>74400000</v>
      </c>
      <c r="AP116" s="80">
        <f>SUM(AH$5:AH116)</f>
        <v>74400000</v>
      </c>
      <c r="AQ116" s="76">
        <f>SUM(AI$5:AI116)</f>
        <v>148800000</v>
      </c>
      <c r="AR116" s="76">
        <f>SUM(AJ$5:AJ116)</f>
        <v>148800000</v>
      </c>
      <c r="AU116" s="22">
        <v>34</v>
      </c>
      <c r="AV116" s="77">
        <f>节奏预期!B116</f>
        <v>930</v>
      </c>
      <c r="AW116" s="102">
        <f>节奏预期!D116</f>
        <v>104.06771720217134</v>
      </c>
      <c r="AX116" s="76">
        <f>IFERROR(INDEX(AM$5:AM$304,MATCH(节奏预期!Q116,$AL$5:$AL$304,1))*节奏预期!E116,0)</f>
        <v>0</v>
      </c>
      <c r="AY116" s="76">
        <f>IFERROR(INDEX(AN$5:AN$304,MATCH(节奏预期!R116,$AL$5:$AL$304,1))*节奏预期!F116,0)</f>
        <v>0</v>
      </c>
      <c r="AZ116" s="76">
        <f>IFERROR(INDEX(AO$5:AO$304,MATCH(节奏预期!S116,$AL$5:$AL$304,1))*节奏预期!G116,0)</f>
        <v>0</v>
      </c>
      <c r="BA116" s="80">
        <f>IFERROR(INDEX(AP$5:AP$304,MATCH(节奏预期!T116,$AL$5:$AL$304,1))*节奏预期!H116,0)</f>
        <v>0</v>
      </c>
      <c r="BB116" s="76">
        <f>IFERROR(INDEX(AQ$5:AQ$304,MATCH(节奏预期!U116,$AL$5:$AL$304,1))*节奏预期!I116,0)</f>
        <v>818181818.18181813</v>
      </c>
      <c r="BC116" s="76">
        <f>IFERROR(INDEX(AR$5:AR$304,MATCH(节奏预期!V116,$AL$5:$AL$304,1))*节奏预期!J116,0)</f>
        <v>1181818181.8181818</v>
      </c>
      <c r="BD116" s="77">
        <f t="shared" si="52"/>
        <v>2000000000</v>
      </c>
      <c r="BE116" s="76">
        <f>IFERROR(INDEX(W$5:W$304,MATCH(节奏预期!Q116,$V$5:$V$304,1))*节奏预期!E116,0)</f>
        <v>0</v>
      </c>
      <c r="BF116" s="76">
        <f>IFERROR(INDEX(X$5:X$304,MATCH(节奏预期!R116,$V$5:$V$304,1))*节奏预期!F116,0)</f>
        <v>0</v>
      </c>
      <c r="BG116" s="76">
        <f>IFERROR(INDEX(Y$5:Y$304,MATCH(节奏预期!S116,$V$5:$V$304,1))*节奏预期!G116,0)</f>
        <v>0</v>
      </c>
      <c r="BH116" s="80">
        <f>IFERROR(INDEX(Z$5:Z$304,MATCH(节奏预期!T116,$V$5:$V$304,1))*节奏预期!H116,0)</f>
        <v>0</v>
      </c>
      <c r="BI116" s="76">
        <f>IFERROR(INDEX(AA$5:AA$304,MATCH(节奏预期!U116,$V$5:$V$304,1))*节奏预期!I116,0)</f>
        <v>81818.181818181809</v>
      </c>
      <c r="BJ116" s="76">
        <f>IFERROR(INDEX(AB$5:AB$304,MATCH(节奏预期!V116,$V$5:$V$304,1))*节奏预期!J116,0)</f>
        <v>118181.81818181819</v>
      </c>
      <c r="BK116" s="77">
        <f t="shared" si="53"/>
        <v>200000.00000000003</v>
      </c>
      <c r="BL116" s="76">
        <f>IF(节奏预期!Q116=0,0,节奏预期!Q116*装备强化!D$8+装备强化!D$4)</f>
        <v>0</v>
      </c>
      <c r="BM116" s="76">
        <f>IF(节奏预期!R116=0,0,节奏预期!R116*装备强化!E$8+装备强化!E$4)</f>
        <v>0</v>
      </c>
      <c r="BN116" s="76">
        <f>IF(节奏预期!S116=0,0,节奏预期!S116*装备强化!F$8+装备强化!F$4)</f>
        <v>0</v>
      </c>
      <c r="BO116" s="80">
        <f>IF(节奏预期!T116=0,0,节奏预期!T116*装备强化!G$8+装备强化!G$4)</f>
        <v>0</v>
      </c>
      <c r="BP116" s="76">
        <f>IF(节奏预期!U116=0,0,节奏预期!U116*装备强化!H$8+装备强化!H$4)</f>
        <v>300</v>
      </c>
      <c r="BQ116" s="76">
        <f>IF(节奏预期!V116=0,0,节奏预期!V116*装备强化!I$8+装备强化!I$4)</f>
        <v>300</v>
      </c>
      <c r="BR116" s="11">
        <f>IFERROR(SUMPRODUCT(BL116:BQ116,节奏预期!$E116:$J116)/SUM(节奏预期!$E116:$J116),0)</f>
        <v>300</v>
      </c>
      <c r="BS116" s="10">
        <f>IF(节奏预期!Q116=0,0,节奏预期!Q116*装备强化!D$9+装备强化!D$5)</f>
        <v>0</v>
      </c>
      <c r="BT116" s="76">
        <f>IF(节奏预期!R116=0,0,节奏预期!R116*装备强化!E$9+装备强化!E$5)</f>
        <v>0</v>
      </c>
      <c r="BU116" s="76">
        <f>IF(节奏预期!S116=0,0,节奏预期!S116*装备强化!F$9+装备强化!F$5)</f>
        <v>0</v>
      </c>
      <c r="BV116" s="80">
        <f>IF(节奏预期!T116=0,0,节奏预期!T116*装备强化!G$9+装备强化!G$5)</f>
        <v>0</v>
      </c>
      <c r="BW116" s="76">
        <f>IF(节奏预期!U116=0,0,节奏预期!U116*装备强化!H$9+装备强化!H$5)</f>
        <v>300</v>
      </c>
      <c r="BX116" s="76">
        <f>IF(节奏预期!V116=0,0,节奏预期!V116*装备强化!I$9+装备强化!I$5)</f>
        <v>300</v>
      </c>
      <c r="BY116" s="11">
        <f>IFERROR(SUMPRODUCT(BS116:BX116,节奏预期!$E116:$J116)/SUM(节奏预期!$E116:$J116),0)</f>
        <v>300</v>
      </c>
      <c r="BZ116" s="76"/>
      <c r="CA116" s="76"/>
      <c r="CB116" s="76"/>
      <c r="CC116" s="76"/>
      <c r="CD116" s="76"/>
      <c r="CE116" s="52"/>
      <c r="CH116" s="22">
        <v>23</v>
      </c>
    </row>
    <row r="117" spans="13:98" ht="11.25" customHeight="1" x14ac:dyDescent="0.15">
      <c r="M117" s="76">
        <v>113</v>
      </c>
      <c r="N117" s="164">
        <f t="shared" si="45"/>
        <v>6</v>
      </c>
      <c r="O117" s="76">
        <f t="shared" si="41"/>
        <v>12</v>
      </c>
      <c r="P117" s="76">
        <f t="shared" si="42"/>
        <v>48</v>
      </c>
      <c r="Q117" s="76">
        <f t="shared" si="42"/>
        <v>120</v>
      </c>
      <c r="R117" s="80">
        <f t="shared" si="35"/>
        <v>120</v>
      </c>
      <c r="S117" s="76">
        <f t="shared" si="42"/>
        <v>240</v>
      </c>
      <c r="T117" s="76">
        <f t="shared" si="42"/>
        <v>240</v>
      </c>
      <c r="V117" s="76">
        <v>113</v>
      </c>
      <c r="W117" s="76">
        <f>SUM(O$5:O117)</f>
        <v>756</v>
      </c>
      <c r="X117" s="76">
        <f>SUM(P$5:P117)</f>
        <v>3024</v>
      </c>
      <c r="Y117" s="76">
        <f>SUM(Q$5:Q117)</f>
        <v>7560</v>
      </c>
      <c r="Z117" s="80">
        <f>SUM(R$5:R117)</f>
        <v>7560</v>
      </c>
      <c r="AA117" s="76">
        <f>SUM(S$5:S117)</f>
        <v>15120</v>
      </c>
      <c r="AB117" s="76">
        <f>SUM(T$5:T117)</f>
        <v>15120</v>
      </c>
      <c r="AD117" s="76">
        <v>113</v>
      </c>
      <c r="AE117" s="76">
        <f t="shared" si="36"/>
        <v>120000</v>
      </c>
      <c r="AF117" s="76">
        <f t="shared" si="37"/>
        <v>480000</v>
      </c>
      <c r="AG117" s="76">
        <f t="shared" si="38"/>
        <v>1200000</v>
      </c>
      <c r="AH117" s="80">
        <f t="shared" si="38"/>
        <v>1200000</v>
      </c>
      <c r="AI117" s="76">
        <f t="shared" si="39"/>
        <v>2400000</v>
      </c>
      <c r="AJ117" s="76">
        <f t="shared" si="40"/>
        <v>2400000</v>
      </c>
      <c r="AL117" s="76">
        <v>113</v>
      </c>
      <c r="AM117" s="76">
        <f>SUM(AE$5:AE117)</f>
        <v>7560000</v>
      </c>
      <c r="AN117" s="76">
        <f>SUM(AF$5:AF117)</f>
        <v>30240000</v>
      </c>
      <c r="AO117" s="76">
        <f>SUM(AG$5:AG117)</f>
        <v>75600000</v>
      </c>
      <c r="AP117" s="80">
        <f>SUM(AH$5:AH117)</f>
        <v>75600000</v>
      </c>
      <c r="AQ117" s="76">
        <f>SUM(AI$5:AI117)</f>
        <v>151200000</v>
      </c>
      <c r="AR117" s="76">
        <f>SUM(AJ$5:AJ117)</f>
        <v>151200000</v>
      </c>
      <c r="AU117" s="22">
        <v>35</v>
      </c>
      <c r="AV117" s="77">
        <f>节奏预期!B117</f>
        <v>960</v>
      </c>
      <c r="AW117" s="102">
        <f>节奏预期!D117</f>
        <v>104.51038074290696</v>
      </c>
      <c r="AX117" s="76">
        <f>IFERROR(INDEX(AM$5:AM$304,MATCH(节奏预期!Q117,$AL$5:$AL$304,1))*节奏预期!E117,0)</f>
        <v>0</v>
      </c>
      <c r="AY117" s="76">
        <f>IFERROR(INDEX(AN$5:AN$304,MATCH(节奏预期!R117,$AL$5:$AL$304,1))*节奏预期!F117,0)</f>
        <v>0</v>
      </c>
      <c r="AZ117" s="76">
        <f>IFERROR(INDEX(AO$5:AO$304,MATCH(节奏预期!S117,$AL$5:$AL$304,1))*节奏预期!G117,0)</f>
        <v>0</v>
      </c>
      <c r="BA117" s="80">
        <f>IFERROR(INDEX(AP$5:AP$304,MATCH(节奏预期!T117,$AL$5:$AL$304,1))*节奏预期!H117,0)</f>
        <v>0</v>
      </c>
      <c r="BB117" s="76">
        <f>IFERROR(INDEX(AQ$5:AQ$304,MATCH(节奏预期!U117,$AL$5:$AL$304,1))*节奏预期!I117,0)</f>
        <v>727272727.27272725</v>
      </c>
      <c r="BC117" s="76">
        <f>IFERROR(INDEX(AR$5:AR$304,MATCH(节奏预期!V117,$AL$5:$AL$304,1))*节奏预期!J117,0)</f>
        <v>1272727272.7272727</v>
      </c>
      <c r="BD117" s="77">
        <f t="shared" si="52"/>
        <v>2000000000</v>
      </c>
      <c r="BE117" s="76">
        <f>IFERROR(INDEX(W$5:W$304,MATCH(节奏预期!Q117,$V$5:$V$304,1))*节奏预期!E117,0)</f>
        <v>0</v>
      </c>
      <c r="BF117" s="76">
        <f>IFERROR(INDEX(X$5:X$304,MATCH(节奏预期!R117,$V$5:$V$304,1))*节奏预期!F117,0)</f>
        <v>0</v>
      </c>
      <c r="BG117" s="76">
        <f>IFERROR(INDEX(Y$5:Y$304,MATCH(节奏预期!S117,$V$5:$V$304,1))*节奏预期!G117,0)</f>
        <v>0</v>
      </c>
      <c r="BH117" s="80">
        <f>IFERROR(INDEX(Z$5:Z$304,MATCH(节奏预期!T117,$V$5:$V$304,1))*节奏预期!H117,0)</f>
        <v>0</v>
      </c>
      <c r="BI117" s="76">
        <f>IFERROR(INDEX(AA$5:AA$304,MATCH(节奏预期!U117,$V$5:$V$304,1))*节奏预期!I117,0)</f>
        <v>72727.272727272721</v>
      </c>
      <c r="BJ117" s="76">
        <f>IFERROR(INDEX(AB$5:AB$304,MATCH(节奏预期!V117,$V$5:$V$304,1))*节奏预期!J117,0)</f>
        <v>127272.72727272728</v>
      </c>
      <c r="BK117" s="77">
        <f t="shared" si="53"/>
        <v>200000.00000000003</v>
      </c>
      <c r="BL117" s="76">
        <f>IF(节奏预期!Q117=0,0,节奏预期!Q117*装备强化!D$8+装备强化!D$4)</f>
        <v>0</v>
      </c>
      <c r="BM117" s="76">
        <f>IF(节奏预期!R117=0,0,节奏预期!R117*装备强化!E$8+装备强化!E$4)</f>
        <v>0</v>
      </c>
      <c r="BN117" s="76">
        <f>IF(节奏预期!S117=0,0,节奏预期!S117*装备强化!F$8+装备强化!F$4)</f>
        <v>0</v>
      </c>
      <c r="BO117" s="80">
        <f>IF(节奏预期!T117=0,0,节奏预期!T117*装备强化!G$8+装备强化!G$4)</f>
        <v>0</v>
      </c>
      <c r="BP117" s="76">
        <f>IF(节奏预期!U117=0,0,节奏预期!U117*装备强化!H$8+装备强化!H$4)</f>
        <v>300</v>
      </c>
      <c r="BQ117" s="76">
        <f>IF(节奏预期!V117=0,0,节奏预期!V117*装备强化!I$8+装备强化!I$4)</f>
        <v>300</v>
      </c>
      <c r="BR117" s="11">
        <f>IFERROR(SUMPRODUCT(BL117:BQ117,节奏预期!$E117:$J117)/SUM(节奏预期!$E117:$J117),0)</f>
        <v>300</v>
      </c>
      <c r="BS117" s="10">
        <f>IF(节奏预期!Q117=0,0,节奏预期!Q117*装备强化!D$9+装备强化!D$5)</f>
        <v>0</v>
      </c>
      <c r="BT117" s="76">
        <f>IF(节奏预期!R117=0,0,节奏预期!R117*装备强化!E$9+装备强化!E$5)</f>
        <v>0</v>
      </c>
      <c r="BU117" s="76">
        <f>IF(节奏预期!S117=0,0,节奏预期!S117*装备强化!F$9+装备强化!F$5)</f>
        <v>0</v>
      </c>
      <c r="BV117" s="80">
        <f>IF(节奏预期!T117=0,0,节奏预期!T117*装备强化!G$9+装备强化!G$5)</f>
        <v>0</v>
      </c>
      <c r="BW117" s="76">
        <f>IF(节奏预期!U117=0,0,节奏预期!U117*装备强化!H$9+装备强化!H$5)</f>
        <v>300</v>
      </c>
      <c r="BX117" s="76">
        <f>IF(节奏预期!V117=0,0,节奏预期!V117*装备强化!I$9+装备强化!I$5)</f>
        <v>300</v>
      </c>
      <c r="BY117" s="11">
        <f>IFERROR(SUMPRODUCT(BS117:BX117,节奏预期!$E117:$J117)/SUM(节奏预期!$E117:$J117),0)</f>
        <v>300</v>
      </c>
      <c r="BZ117" s="76"/>
      <c r="CA117" s="76"/>
      <c r="CB117" s="76"/>
      <c r="CC117" s="76"/>
      <c r="CD117" s="76"/>
      <c r="CE117" s="52"/>
      <c r="CH117" s="22">
        <v>24</v>
      </c>
    </row>
    <row r="118" spans="13:98" ht="11.25" customHeight="1" x14ac:dyDescent="0.15">
      <c r="M118" s="76">
        <v>114</v>
      </c>
      <c r="N118" s="164">
        <f t="shared" si="45"/>
        <v>6</v>
      </c>
      <c r="O118" s="76">
        <f t="shared" si="41"/>
        <v>12</v>
      </c>
      <c r="P118" s="76">
        <f t="shared" si="42"/>
        <v>48</v>
      </c>
      <c r="Q118" s="76">
        <f t="shared" si="42"/>
        <v>120</v>
      </c>
      <c r="R118" s="80">
        <f t="shared" si="35"/>
        <v>120</v>
      </c>
      <c r="S118" s="76">
        <f t="shared" si="42"/>
        <v>240</v>
      </c>
      <c r="T118" s="76">
        <f t="shared" si="42"/>
        <v>240</v>
      </c>
      <c r="V118" s="76">
        <v>114</v>
      </c>
      <c r="W118" s="76">
        <f>SUM(O$5:O118)</f>
        <v>768</v>
      </c>
      <c r="X118" s="76">
        <f>SUM(P$5:P118)</f>
        <v>3072</v>
      </c>
      <c r="Y118" s="76">
        <f>SUM(Q$5:Q118)</f>
        <v>7680</v>
      </c>
      <c r="Z118" s="80">
        <f>SUM(R$5:R118)</f>
        <v>7680</v>
      </c>
      <c r="AA118" s="76">
        <f>SUM(S$5:S118)</f>
        <v>15360</v>
      </c>
      <c r="AB118" s="76">
        <f>SUM(T$5:T118)</f>
        <v>15360</v>
      </c>
      <c r="AD118" s="76">
        <v>114</v>
      </c>
      <c r="AE118" s="76">
        <f t="shared" si="36"/>
        <v>120000</v>
      </c>
      <c r="AF118" s="76">
        <f t="shared" si="37"/>
        <v>480000</v>
      </c>
      <c r="AG118" s="76">
        <f t="shared" si="38"/>
        <v>1200000</v>
      </c>
      <c r="AH118" s="80">
        <f t="shared" si="38"/>
        <v>1200000</v>
      </c>
      <c r="AI118" s="76">
        <f t="shared" si="39"/>
        <v>2400000</v>
      </c>
      <c r="AJ118" s="76">
        <f t="shared" si="40"/>
        <v>2400000</v>
      </c>
      <c r="AL118" s="76">
        <v>114</v>
      </c>
      <c r="AM118" s="76">
        <f>SUM(AE$5:AE118)</f>
        <v>7680000</v>
      </c>
      <c r="AN118" s="76">
        <f>SUM(AF$5:AF118)</f>
        <v>30720000</v>
      </c>
      <c r="AO118" s="76">
        <f>SUM(AG$5:AG118)</f>
        <v>76800000</v>
      </c>
      <c r="AP118" s="80">
        <f>SUM(AH$5:AH118)</f>
        <v>76800000</v>
      </c>
      <c r="AQ118" s="76">
        <f>SUM(AI$5:AI118)</f>
        <v>153600000</v>
      </c>
      <c r="AR118" s="76">
        <f>SUM(AJ$5:AJ118)</f>
        <v>153600000</v>
      </c>
      <c r="AU118" s="22">
        <v>36</v>
      </c>
      <c r="AV118" s="77">
        <f>节奏预期!B118</f>
        <v>990</v>
      </c>
      <c r="AW118" s="102">
        <f>节奏预期!D118</f>
        <v>104.95304428364258</v>
      </c>
      <c r="AX118" s="76">
        <f>IFERROR(INDEX(AM$5:AM$304,MATCH(节奏预期!Q118,$AL$5:$AL$304,1))*节奏预期!E118,0)</f>
        <v>0</v>
      </c>
      <c r="AY118" s="76">
        <f>IFERROR(INDEX(AN$5:AN$304,MATCH(节奏预期!R118,$AL$5:$AL$304,1))*节奏预期!F118,0)</f>
        <v>0</v>
      </c>
      <c r="AZ118" s="76">
        <f>IFERROR(INDEX(AO$5:AO$304,MATCH(节奏预期!S118,$AL$5:$AL$304,1))*节奏预期!G118,0)</f>
        <v>0</v>
      </c>
      <c r="BA118" s="80">
        <f>IFERROR(INDEX(AP$5:AP$304,MATCH(节奏预期!T118,$AL$5:$AL$304,1))*节奏预期!H118,0)</f>
        <v>0</v>
      </c>
      <c r="BB118" s="76">
        <f>IFERROR(INDEX(AQ$5:AQ$304,MATCH(节奏预期!U118,$AL$5:$AL$304,1))*节奏预期!I118,0)</f>
        <v>636363636.36363626</v>
      </c>
      <c r="BC118" s="76">
        <f>IFERROR(INDEX(AR$5:AR$304,MATCH(节奏预期!V118,$AL$5:$AL$304,1))*节奏预期!J118,0)</f>
        <v>1363636363.6363637</v>
      </c>
      <c r="BD118" s="77">
        <f t="shared" si="52"/>
        <v>2000000000</v>
      </c>
      <c r="BE118" s="76">
        <f>IFERROR(INDEX(W$5:W$304,MATCH(节奏预期!Q118,$V$5:$V$304,1))*节奏预期!E118,0)</f>
        <v>0</v>
      </c>
      <c r="BF118" s="76">
        <f>IFERROR(INDEX(X$5:X$304,MATCH(节奏预期!R118,$V$5:$V$304,1))*节奏预期!F118,0)</f>
        <v>0</v>
      </c>
      <c r="BG118" s="76">
        <f>IFERROR(INDEX(Y$5:Y$304,MATCH(节奏预期!S118,$V$5:$V$304,1))*节奏预期!G118,0)</f>
        <v>0</v>
      </c>
      <c r="BH118" s="80">
        <f>IFERROR(INDEX(Z$5:Z$304,MATCH(节奏预期!T118,$V$5:$V$304,1))*节奏预期!H118,0)</f>
        <v>0</v>
      </c>
      <c r="BI118" s="76">
        <f>IFERROR(INDEX(AA$5:AA$304,MATCH(节奏预期!U118,$V$5:$V$304,1))*节奏预期!I118,0)</f>
        <v>63636.363636363625</v>
      </c>
      <c r="BJ118" s="76">
        <f>IFERROR(INDEX(AB$5:AB$304,MATCH(节奏预期!V118,$V$5:$V$304,1))*节奏预期!J118,0)</f>
        <v>136363.63636363638</v>
      </c>
      <c r="BK118" s="77">
        <f t="shared" si="53"/>
        <v>200000.00000000003</v>
      </c>
      <c r="BL118" s="76">
        <f>IF(节奏预期!Q118=0,0,节奏预期!Q118*装备强化!D$8+装备强化!D$4)</f>
        <v>0</v>
      </c>
      <c r="BM118" s="76">
        <f>IF(节奏预期!R118=0,0,节奏预期!R118*装备强化!E$8+装备强化!E$4)</f>
        <v>0</v>
      </c>
      <c r="BN118" s="76">
        <f>IF(节奏预期!S118=0,0,节奏预期!S118*装备强化!F$8+装备强化!F$4)</f>
        <v>0</v>
      </c>
      <c r="BO118" s="80">
        <f>IF(节奏预期!T118=0,0,节奏预期!T118*装备强化!G$8+装备强化!G$4)</f>
        <v>0</v>
      </c>
      <c r="BP118" s="76">
        <f>IF(节奏预期!U118=0,0,节奏预期!U118*装备强化!H$8+装备强化!H$4)</f>
        <v>300</v>
      </c>
      <c r="BQ118" s="76">
        <f>IF(节奏预期!V118=0,0,节奏预期!V118*装备强化!I$8+装备强化!I$4)</f>
        <v>300</v>
      </c>
      <c r="BR118" s="11">
        <f>IFERROR(SUMPRODUCT(BL118:BQ118,节奏预期!$E118:$J118)/SUM(节奏预期!$E118:$J118),0)</f>
        <v>300</v>
      </c>
      <c r="BS118" s="10">
        <f>IF(节奏预期!Q118=0,0,节奏预期!Q118*装备强化!D$9+装备强化!D$5)</f>
        <v>0</v>
      </c>
      <c r="BT118" s="76">
        <f>IF(节奏预期!R118=0,0,节奏预期!R118*装备强化!E$9+装备强化!E$5)</f>
        <v>0</v>
      </c>
      <c r="BU118" s="76">
        <f>IF(节奏预期!S118=0,0,节奏预期!S118*装备强化!F$9+装备强化!F$5)</f>
        <v>0</v>
      </c>
      <c r="BV118" s="80">
        <f>IF(节奏预期!T118=0,0,节奏预期!T118*装备强化!G$9+装备强化!G$5)</f>
        <v>0</v>
      </c>
      <c r="BW118" s="76">
        <f>IF(节奏预期!U118=0,0,节奏预期!U118*装备强化!H$9+装备强化!H$5)</f>
        <v>300</v>
      </c>
      <c r="BX118" s="76">
        <f>IF(节奏预期!V118=0,0,节奏预期!V118*装备强化!I$9+装备强化!I$5)</f>
        <v>300</v>
      </c>
      <c r="BY118" s="11">
        <f>IFERROR(SUMPRODUCT(BS118:BX118,节奏预期!$E118:$J118)/SUM(节奏预期!$E118:$J118),0)</f>
        <v>300</v>
      </c>
      <c r="BZ118" s="76"/>
      <c r="CA118" s="76"/>
      <c r="CB118" s="76"/>
      <c r="CC118" s="76"/>
      <c r="CD118" s="76"/>
      <c r="CE118" s="52"/>
      <c r="CH118" s="22">
        <v>25</v>
      </c>
    </row>
    <row r="119" spans="13:98" ht="11.25" customHeight="1" x14ac:dyDescent="0.15">
      <c r="M119" s="76">
        <v>115</v>
      </c>
      <c r="N119" s="164">
        <f t="shared" si="45"/>
        <v>6</v>
      </c>
      <c r="O119" s="76">
        <f t="shared" si="41"/>
        <v>12</v>
      </c>
      <c r="P119" s="76">
        <f t="shared" si="42"/>
        <v>48</v>
      </c>
      <c r="Q119" s="76">
        <f t="shared" si="42"/>
        <v>120</v>
      </c>
      <c r="R119" s="80">
        <f t="shared" si="35"/>
        <v>120</v>
      </c>
      <c r="S119" s="76">
        <f t="shared" si="42"/>
        <v>240</v>
      </c>
      <c r="T119" s="76">
        <f t="shared" si="42"/>
        <v>240</v>
      </c>
      <c r="V119" s="76">
        <v>115</v>
      </c>
      <c r="W119" s="76">
        <f>SUM(O$5:O119)</f>
        <v>780</v>
      </c>
      <c r="X119" s="76">
        <f>SUM(P$5:P119)</f>
        <v>3120</v>
      </c>
      <c r="Y119" s="76">
        <f>SUM(Q$5:Q119)</f>
        <v>7800</v>
      </c>
      <c r="Z119" s="80">
        <f>SUM(R$5:R119)</f>
        <v>7800</v>
      </c>
      <c r="AA119" s="76">
        <f>SUM(S$5:S119)</f>
        <v>15600</v>
      </c>
      <c r="AB119" s="76">
        <f>SUM(T$5:T119)</f>
        <v>15600</v>
      </c>
      <c r="AD119" s="76">
        <v>115</v>
      </c>
      <c r="AE119" s="76">
        <f t="shared" si="36"/>
        <v>120000</v>
      </c>
      <c r="AF119" s="76">
        <f t="shared" si="37"/>
        <v>480000</v>
      </c>
      <c r="AG119" s="76">
        <f t="shared" si="38"/>
        <v>1200000</v>
      </c>
      <c r="AH119" s="80">
        <f t="shared" si="38"/>
        <v>1200000</v>
      </c>
      <c r="AI119" s="76">
        <f t="shared" si="39"/>
        <v>2400000</v>
      </c>
      <c r="AJ119" s="76">
        <f t="shared" si="40"/>
        <v>2400000</v>
      </c>
      <c r="AL119" s="76">
        <v>115</v>
      </c>
      <c r="AM119" s="76">
        <f>SUM(AE$5:AE119)</f>
        <v>7800000</v>
      </c>
      <c r="AN119" s="76">
        <f>SUM(AF$5:AF119)</f>
        <v>31200000</v>
      </c>
      <c r="AO119" s="76">
        <f>SUM(AG$5:AG119)</f>
        <v>78000000</v>
      </c>
      <c r="AP119" s="80">
        <f>SUM(AH$5:AH119)</f>
        <v>78000000</v>
      </c>
      <c r="AQ119" s="76">
        <f>SUM(AI$5:AI119)</f>
        <v>156000000</v>
      </c>
      <c r="AR119" s="76">
        <f>SUM(AJ$5:AJ119)</f>
        <v>156000000</v>
      </c>
      <c r="AU119" s="22">
        <v>37</v>
      </c>
      <c r="AV119" s="77">
        <f>节奏预期!B119</f>
        <v>1020</v>
      </c>
      <c r="AW119" s="102">
        <f>节奏预期!D119</f>
        <v>105.37513360458028</v>
      </c>
      <c r="AX119" s="76">
        <f>IFERROR(INDEX(AM$5:AM$304,MATCH(节奏预期!Q119,$AL$5:$AL$304,1))*节奏预期!E119,0)</f>
        <v>0</v>
      </c>
      <c r="AY119" s="76">
        <f>IFERROR(INDEX(AN$5:AN$304,MATCH(节奏预期!R119,$AL$5:$AL$304,1))*节奏预期!F119,0)</f>
        <v>0</v>
      </c>
      <c r="AZ119" s="76">
        <f>IFERROR(INDEX(AO$5:AO$304,MATCH(节奏预期!S119,$AL$5:$AL$304,1))*节奏预期!G119,0)</f>
        <v>0</v>
      </c>
      <c r="BA119" s="80">
        <f>IFERROR(INDEX(AP$5:AP$304,MATCH(节奏预期!T119,$AL$5:$AL$304,1))*节奏预期!H119,0)</f>
        <v>0</v>
      </c>
      <c r="BB119" s="76">
        <f>IFERROR(INDEX(AQ$5:AQ$304,MATCH(节奏预期!U119,$AL$5:$AL$304,1))*节奏预期!I119,0)</f>
        <v>545454545.45454538</v>
      </c>
      <c r="BC119" s="76">
        <f>IFERROR(INDEX(AR$5:AR$304,MATCH(节奏预期!V119,$AL$5:$AL$304,1))*节奏预期!J119,0)</f>
        <v>1454545454.5454547</v>
      </c>
      <c r="BD119" s="77">
        <f t="shared" si="52"/>
        <v>2000000000</v>
      </c>
      <c r="BE119" s="76">
        <f>IFERROR(INDEX(W$5:W$304,MATCH(节奏预期!Q119,$V$5:$V$304,1))*节奏预期!E119,0)</f>
        <v>0</v>
      </c>
      <c r="BF119" s="76">
        <f>IFERROR(INDEX(X$5:X$304,MATCH(节奏预期!R119,$V$5:$V$304,1))*节奏预期!F119,0)</f>
        <v>0</v>
      </c>
      <c r="BG119" s="76">
        <f>IFERROR(INDEX(Y$5:Y$304,MATCH(节奏预期!S119,$V$5:$V$304,1))*节奏预期!G119,0)</f>
        <v>0</v>
      </c>
      <c r="BH119" s="80">
        <f>IFERROR(INDEX(Z$5:Z$304,MATCH(节奏预期!T119,$V$5:$V$304,1))*节奏预期!H119,0)</f>
        <v>0</v>
      </c>
      <c r="BI119" s="76">
        <f>IFERROR(INDEX(AA$5:AA$304,MATCH(节奏预期!U119,$V$5:$V$304,1))*节奏预期!I119,0)</f>
        <v>54545.45454545453</v>
      </c>
      <c r="BJ119" s="76">
        <f>IFERROR(INDEX(AB$5:AB$304,MATCH(节奏预期!V119,$V$5:$V$304,1))*节奏预期!J119,0)</f>
        <v>145454.54545454547</v>
      </c>
      <c r="BK119" s="77">
        <f t="shared" si="53"/>
        <v>200000.00000000003</v>
      </c>
      <c r="BL119" s="76">
        <f>IF(节奏预期!Q119=0,0,节奏预期!Q119*装备强化!D$8+装备强化!D$4)</f>
        <v>0</v>
      </c>
      <c r="BM119" s="76">
        <f>IF(节奏预期!R119=0,0,节奏预期!R119*装备强化!E$8+装备强化!E$4)</f>
        <v>0</v>
      </c>
      <c r="BN119" s="76">
        <f>IF(节奏预期!S119=0,0,节奏预期!S119*装备强化!F$8+装备强化!F$4)</f>
        <v>0</v>
      </c>
      <c r="BO119" s="80">
        <f>IF(节奏预期!T119=0,0,节奏预期!T119*装备强化!G$8+装备强化!G$4)</f>
        <v>0</v>
      </c>
      <c r="BP119" s="76">
        <f>IF(节奏预期!U119=0,0,节奏预期!U119*装备强化!H$8+装备强化!H$4)</f>
        <v>300</v>
      </c>
      <c r="BQ119" s="76">
        <f>IF(节奏预期!V119=0,0,节奏预期!V119*装备强化!I$8+装备强化!I$4)</f>
        <v>300</v>
      </c>
      <c r="BR119" s="11">
        <f>IFERROR(SUMPRODUCT(BL119:BQ119,节奏预期!$E119:$J119)/SUM(节奏预期!$E119:$J119),0)</f>
        <v>300</v>
      </c>
      <c r="BS119" s="10">
        <f>IF(节奏预期!Q119=0,0,节奏预期!Q119*装备强化!D$9+装备强化!D$5)</f>
        <v>0</v>
      </c>
      <c r="BT119" s="76">
        <f>IF(节奏预期!R119=0,0,节奏预期!R119*装备强化!E$9+装备强化!E$5)</f>
        <v>0</v>
      </c>
      <c r="BU119" s="76">
        <f>IF(节奏预期!S119=0,0,节奏预期!S119*装备强化!F$9+装备强化!F$5)</f>
        <v>0</v>
      </c>
      <c r="BV119" s="80">
        <f>IF(节奏预期!T119=0,0,节奏预期!T119*装备强化!G$9+装备强化!G$5)</f>
        <v>0</v>
      </c>
      <c r="BW119" s="76">
        <f>IF(节奏预期!U119=0,0,节奏预期!U119*装备强化!H$9+装备强化!H$5)</f>
        <v>300</v>
      </c>
      <c r="BX119" s="76">
        <f>IF(节奏预期!V119=0,0,节奏预期!V119*装备强化!I$9+装备强化!I$5)</f>
        <v>300</v>
      </c>
      <c r="BY119" s="11">
        <f>IFERROR(SUMPRODUCT(BS119:BX119,节奏预期!$E119:$J119)/SUM(节奏预期!$E119:$J119),0)</f>
        <v>300</v>
      </c>
      <c r="BZ119" s="76"/>
      <c r="CA119" s="76"/>
      <c r="CB119" s="76"/>
      <c r="CC119" s="76"/>
      <c r="CD119" s="76"/>
      <c r="CE119" s="52"/>
      <c r="CH119" s="22">
        <v>26</v>
      </c>
      <c r="CT119" s="30"/>
    </row>
    <row r="120" spans="13:98" ht="11.25" customHeight="1" x14ac:dyDescent="0.15">
      <c r="M120" s="76">
        <v>116</v>
      </c>
      <c r="N120" s="164">
        <f t="shared" si="45"/>
        <v>6</v>
      </c>
      <c r="O120" s="76">
        <f t="shared" si="41"/>
        <v>12</v>
      </c>
      <c r="P120" s="76">
        <f t="shared" si="42"/>
        <v>48</v>
      </c>
      <c r="Q120" s="76">
        <f t="shared" si="42"/>
        <v>120</v>
      </c>
      <c r="R120" s="80">
        <f t="shared" si="35"/>
        <v>120</v>
      </c>
      <c r="S120" s="76">
        <f t="shared" si="42"/>
        <v>240</v>
      </c>
      <c r="T120" s="76">
        <f t="shared" si="42"/>
        <v>240</v>
      </c>
      <c r="V120" s="76">
        <v>116</v>
      </c>
      <c r="W120" s="76">
        <f>SUM(O$5:O120)</f>
        <v>792</v>
      </c>
      <c r="X120" s="76">
        <f>SUM(P$5:P120)</f>
        <v>3168</v>
      </c>
      <c r="Y120" s="76">
        <f>SUM(Q$5:Q120)</f>
        <v>7920</v>
      </c>
      <c r="Z120" s="80">
        <f>SUM(R$5:R120)</f>
        <v>7920</v>
      </c>
      <c r="AA120" s="76">
        <f>SUM(S$5:S120)</f>
        <v>15840</v>
      </c>
      <c r="AB120" s="76">
        <f>SUM(T$5:T120)</f>
        <v>15840</v>
      </c>
      <c r="AD120" s="76">
        <v>116</v>
      </c>
      <c r="AE120" s="76">
        <f t="shared" si="36"/>
        <v>120000</v>
      </c>
      <c r="AF120" s="76">
        <f t="shared" si="37"/>
        <v>480000</v>
      </c>
      <c r="AG120" s="76">
        <f t="shared" si="38"/>
        <v>1200000</v>
      </c>
      <c r="AH120" s="80">
        <f t="shared" si="38"/>
        <v>1200000</v>
      </c>
      <c r="AI120" s="76">
        <f t="shared" si="39"/>
        <v>2400000</v>
      </c>
      <c r="AJ120" s="76">
        <f t="shared" si="40"/>
        <v>2400000</v>
      </c>
      <c r="AL120" s="76">
        <v>116</v>
      </c>
      <c r="AM120" s="76">
        <f>SUM(AE$5:AE120)</f>
        <v>7920000</v>
      </c>
      <c r="AN120" s="76">
        <f>SUM(AF$5:AF120)</f>
        <v>31680000</v>
      </c>
      <c r="AO120" s="76">
        <f>SUM(AG$5:AG120)</f>
        <v>79200000</v>
      </c>
      <c r="AP120" s="80">
        <f>SUM(AH$5:AH120)</f>
        <v>79200000</v>
      </c>
      <c r="AQ120" s="76">
        <f>SUM(AI$5:AI120)</f>
        <v>158400000</v>
      </c>
      <c r="AR120" s="76">
        <f>SUM(AJ$5:AJ120)</f>
        <v>158400000</v>
      </c>
      <c r="AU120" s="22">
        <v>38</v>
      </c>
      <c r="AV120" s="77">
        <f>节奏预期!B120</f>
        <v>1050</v>
      </c>
      <c r="AW120" s="102">
        <f>节奏预期!D120</f>
        <v>105.79478153525581</v>
      </c>
      <c r="AX120" s="76">
        <f>IFERROR(INDEX(AM$5:AM$304,MATCH(节奏预期!Q120,$AL$5:$AL$304,1))*节奏预期!E120,0)</f>
        <v>0</v>
      </c>
      <c r="AY120" s="76">
        <f>IFERROR(INDEX(AN$5:AN$304,MATCH(节奏预期!R120,$AL$5:$AL$304,1))*节奏预期!F120,0)</f>
        <v>0</v>
      </c>
      <c r="AZ120" s="76">
        <f>IFERROR(INDEX(AO$5:AO$304,MATCH(节奏预期!S120,$AL$5:$AL$304,1))*节奏预期!G120,0)</f>
        <v>0</v>
      </c>
      <c r="BA120" s="80">
        <f>IFERROR(INDEX(AP$5:AP$304,MATCH(节奏预期!T120,$AL$5:$AL$304,1))*节奏预期!H120,0)</f>
        <v>0</v>
      </c>
      <c r="BB120" s="76">
        <f>IFERROR(INDEX(AQ$5:AQ$304,MATCH(节奏预期!U120,$AL$5:$AL$304,1))*节奏预期!I120,0)</f>
        <v>454545454.54545438</v>
      </c>
      <c r="BC120" s="76">
        <f>IFERROR(INDEX(AR$5:AR$304,MATCH(节奏预期!V120,$AL$5:$AL$304,1))*节奏预期!J120,0)</f>
        <v>1545454545.4545455</v>
      </c>
      <c r="BD120" s="77">
        <f t="shared" si="52"/>
        <v>2000000000</v>
      </c>
      <c r="BE120" s="76">
        <f>IFERROR(INDEX(W$5:W$304,MATCH(节奏预期!Q120,$V$5:$V$304,1))*节奏预期!E120,0)</f>
        <v>0</v>
      </c>
      <c r="BF120" s="76">
        <f>IFERROR(INDEX(X$5:X$304,MATCH(节奏预期!R120,$V$5:$V$304,1))*节奏预期!F120,0)</f>
        <v>0</v>
      </c>
      <c r="BG120" s="76">
        <f>IFERROR(INDEX(Y$5:Y$304,MATCH(节奏预期!S120,$V$5:$V$304,1))*节奏预期!G120,0)</f>
        <v>0</v>
      </c>
      <c r="BH120" s="80">
        <f>IFERROR(INDEX(Z$5:Z$304,MATCH(节奏预期!T120,$V$5:$V$304,1))*节奏预期!H120,0)</f>
        <v>0</v>
      </c>
      <c r="BI120" s="76">
        <f>IFERROR(INDEX(AA$5:AA$304,MATCH(节奏预期!U120,$V$5:$V$304,1))*节奏预期!I120,0)</f>
        <v>45454.545454545441</v>
      </c>
      <c r="BJ120" s="76">
        <f>IFERROR(INDEX(AB$5:AB$304,MATCH(节奏预期!V120,$V$5:$V$304,1))*节奏预期!J120,0)</f>
        <v>154545.45454545456</v>
      </c>
      <c r="BK120" s="77">
        <f t="shared" si="53"/>
        <v>200000.00000000003</v>
      </c>
      <c r="BL120" s="76">
        <f>IF(节奏预期!Q120=0,0,节奏预期!Q120*装备强化!D$8+装备强化!D$4)</f>
        <v>0</v>
      </c>
      <c r="BM120" s="76">
        <f>IF(节奏预期!R120=0,0,节奏预期!R120*装备强化!E$8+装备强化!E$4)</f>
        <v>0</v>
      </c>
      <c r="BN120" s="76">
        <f>IF(节奏预期!S120=0,0,节奏预期!S120*装备强化!F$8+装备强化!F$4)</f>
        <v>0</v>
      </c>
      <c r="BO120" s="80">
        <f>IF(节奏预期!T120=0,0,节奏预期!T120*装备强化!G$8+装备强化!G$4)</f>
        <v>0</v>
      </c>
      <c r="BP120" s="76">
        <f>IF(节奏预期!U120=0,0,节奏预期!U120*装备强化!H$8+装备强化!H$4)</f>
        <v>300</v>
      </c>
      <c r="BQ120" s="76">
        <f>IF(节奏预期!V120=0,0,节奏预期!V120*装备强化!I$8+装备强化!I$4)</f>
        <v>300</v>
      </c>
      <c r="BR120" s="11">
        <f>IFERROR(SUMPRODUCT(BL120:BQ120,节奏预期!$E120:$J120)/SUM(节奏预期!$E120:$J120),0)</f>
        <v>300</v>
      </c>
      <c r="BS120" s="10">
        <f>IF(节奏预期!Q120=0,0,节奏预期!Q120*装备强化!D$9+装备强化!D$5)</f>
        <v>0</v>
      </c>
      <c r="BT120" s="76">
        <f>IF(节奏预期!R120=0,0,节奏预期!R120*装备强化!E$9+装备强化!E$5)</f>
        <v>0</v>
      </c>
      <c r="BU120" s="76">
        <f>IF(节奏预期!S120=0,0,节奏预期!S120*装备强化!F$9+装备强化!F$5)</f>
        <v>0</v>
      </c>
      <c r="BV120" s="80">
        <f>IF(节奏预期!T120=0,0,节奏预期!T120*装备强化!G$9+装备强化!G$5)</f>
        <v>0</v>
      </c>
      <c r="BW120" s="76">
        <f>IF(节奏预期!U120=0,0,节奏预期!U120*装备强化!H$9+装备强化!H$5)</f>
        <v>300</v>
      </c>
      <c r="BX120" s="76">
        <f>IF(节奏预期!V120=0,0,节奏预期!V120*装备强化!I$9+装备强化!I$5)</f>
        <v>300</v>
      </c>
      <c r="BY120" s="11">
        <f>IFERROR(SUMPRODUCT(BS120:BX120,节奏预期!$E120:$J120)/SUM(节奏预期!$E120:$J120),0)</f>
        <v>300</v>
      </c>
      <c r="BZ120" s="76"/>
      <c r="CA120" s="76"/>
      <c r="CB120" s="76"/>
      <c r="CC120" s="76"/>
      <c r="CD120" s="76"/>
      <c r="CE120" s="52"/>
      <c r="CH120" s="22">
        <v>27</v>
      </c>
      <c r="CT120" s="30"/>
    </row>
    <row r="121" spans="13:98" ht="11.25" customHeight="1" x14ac:dyDescent="0.15">
      <c r="M121" s="76">
        <v>117</v>
      </c>
      <c r="N121" s="164">
        <f t="shared" si="45"/>
        <v>6</v>
      </c>
      <c r="O121" s="76">
        <f t="shared" si="41"/>
        <v>12</v>
      </c>
      <c r="P121" s="76">
        <f t="shared" si="42"/>
        <v>48</v>
      </c>
      <c r="Q121" s="76">
        <f t="shared" si="42"/>
        <v>120</v>
      </c>
      <c r="R121" s="80">
        <f t="shared" si="35"/>
        <v>120</v>
      </c>
      <c r="S121" s="76">
        <f t="shared" si="42"/>
        <v>240</v>
      </c>
      <c r="T121" s="76">
        <f t="shared" si="42"/>
        <v>240</v>
      </c>
      <c r="V121" s="76">
        <v>117</v>
      </c>
      <c r="W121" s="76">
        <f>SUM(O$5:O121)</f>
        <v>804</v>
      </c>
      <c r="X121" s="76">
        <f>SUM(P$5:P121)</f>
        <v>3216</v>
      </c>
      <c r="Y121" s="76">
        <f>SUM(Q$5:Q121)</f>
        <v>8040</v>
      </c>
      <c r="Z121" s="80">
        <f>SUM(R$5:R121)</f>
        <v>8040</v>
      </c>
      <c r="AA121" s="76">
        <f>SUM(S$5:S121)</f>
        <v>16080</v>
      </c>
      <c r="AB121" s="76">
        <f>SUM(T$5:T121)</f>
        <v>16080</v>
      </c>
      <c r="AD121" s="76">
        <v>117</v>
      </c>
      <c r="AE121" s="76">
        <f t="shared" si="36"/>
        <v>120000</v>
      </c>
      <c r="AF121" s="76">
        <f t="shared" si="37"/>
        <v>480000</v>
      </c>
      <c r="AG121" s="76">
        <f t="shared" si="38"/>
        <v>1200000</v>
      </c>
      <c r="AH121" s="80">
        <f t="shared" si="38"/>
        <v>1200000</v>
      </c>
      <c r="AI121" s="76">
        <f t="shared" si="39"/>
        <v>2400000</v>
      </c>
      <c r="AJ121" s="76">
        <f t="shared" si="40"/>
        <v>2400000</v>
      </c>
      <c r="AL121" s="76">
        <v>117</v>
      </c>
      <c r="AM121" s="76">
        <f>SUM(AE$5:AE121)</f>
        <v>8040000</v>
      </c>
      <c r="AN121" s="76">
        <f>SUM(AF$5:AF121)</f>
        <v>32160000</v>
      </c>
      <c r="AO121" s="76">
        <f>SUM(AG$5:AG121)</f>
        <v>80400000</v>
      </c>
      <c r="AP121" s="80">
        <f>SUM(AH$5:AH121)</f>
        <v>80400000</v>
      </c>
      <c r="AQ121" s="76">
        <f>SUM(AI$5:AI121)</f>
        <v>160800000</v>
      </c>
      <c r="AR121" s="76">
        <f>SUM(AJ$5:AJ121)</f>
        <v>160800000</v>
      </c>
      <c r="AU121" s="22">
        <v>39</v>
      </c>
      <c r="AV121" s="77">
        <f>节奏预期!B121</f>
        <v>1080</v>
      </c>
      <c r="AW121" s="102">
        <f>节奏预期!D121</f>
        <v>106.19917644067874</v>
      </c>
      <c r="AX121" s="76">
        <f>IFERROR(INDEX(AM$5:AM$304,MATCH(节奏预期!Q121,$AL$5:$AL$304,1))*节奏预期!E121,0)</f>
        <v>0</v>
      </c>
      <c r="AY121" s="76">
        <f>IFERROR(INDEX(AN$5:AN$304,MATCH(节奏预期!R121,$AL$5:$AL$304,1))*节奏预期!F121,0)</f>
        <v>0</v>
      </c>
      <c r="AZ121" s="76">
        <f>IFERROR(INDEX(AO$5:AO$304,MATCH(节奏预期!S121,$AL$5:$AL$304,1))*节奏预期!G121,0)</f>
        <v>0</v>
      </c>
      <c r="BA121" s="80">
        <f>IFERROR(INDEX(AP$5:AP$304,MATCH(节奏预期!T121,$AL$5:$AL$304,1))*节奏预期!H121,0)</f>
        <v>0</v>
      </c>
      <c r="BB121" s="76">
        <f>IFERROR(INDEX(AQ$5:AQ$304,MATCH(节奏预期!U121,$AL$5:$AL$304,1))*节奏预期!I121,0)</f>
        <v>363636363.63636374</v>
      </c>
      <c r="BC121" s="76">
        <f>IFERROR(INDEX(AR$5:AR$304,MATCH(节奏预期!V121,$AL$5:$AL$304,1))*节奏预期!J121,0)</f>
        <v>1636363636.3636363</v>
      </c>
      <c r="BD121" s="77">
        <f t="shared" si="52"/>
        <v>2000000000</v>
      </c>
      <c r="BE121" s="76">
        <f>IFERROR(INDEX(W$5:W$304,MATCH(节奏预期!Q121,$V$5:$V$304,1))*节奏预期!E121,0)</f>
        <v>0</v>
      </c>
      <c r="BF121" s="76">
        <f>IFERROR(INDEX(X$5:X$304,MATCH(节奏预期!R121,$V$5:$V$304,1))*节奏预期!F121,0)</f>
        <v>0</v>
      </c>
      <c r="BG121" s="76">
        <f>IFERROR(INDEX(Y$5:Y$304,MATCH(节奏预期!S121,$V$5:$V$304,1))*节奏预期!G121,0)</f>
        <v>0</v>
      </c>
      <c r="BH121" s="80">
        <f>IFERROR(INDEX(Z$5:Z$304,MATCH(节奏预期!T121,$V$5:$V$304,1))*节奏预期!H121,0)</f>
        <v>0</v>
      </c>
      <c r="BI121" s="76">
        <f>IFERROR(INDEX(AA$5:AA$304,MATCH(节奏预期!U121,$V$5:$V$304,1))*节奏预期!I121,0)</f>
        <v>36363.636363636375</v>
      </c>
      <c r="BJ121" s="76">
        <f>IFERROR(INDEX(AB$5:AB$304,MATCH(节奏预期!V121,$V$5:$V$304,1))*节奏预期!J121,0)</f>
        <v>163636.36363636362</v>
      </c>
      <c r="BK121" s="77">
        <f t="shared" si="53"/>
        <v>200000.00000000003</v>
      </c>
      <c r="BL121" s="76">
        <f>IF(节奏预期!Q121=0,0,节奏预期!Q121*装备强化!D$8+装备强化!D$4)</f>
        <v>0</v>
      </c>
      <c r="BM121" s="76">
        <f>IF(节奏预期!R121=0,0,节奏预期!R121*装备强化!E$8+装备强化!E$4)</f>
        <v>0</v>
      </c>
      <c r="BN121" s="76">
        <f>IF(节奏预期!S121=0,0,节奏预期!S121*装备强化!F$8+装备强化!F$4)</f>
        <v>0</v>
      </c>
      <c r="BO121" s="80">
        <f>IF(节奏预期!T121=0,0,节奏预期!T121*装备强化!G$8+装备强化!G$4)</f>
        <v>0</v>
      </c>
      <c r="BP121" s="76">
        <f>IF(节奏预期!U121=0,0,节奏预期!U121*装备强化!H$8+装备强化!H$4)</f>
        <v>300</v>
      </c>
      <c r="BQ121" s="76">
        <f>IF(节奏预期!V121=0,0,节奏预期!V121*装备强化!I$8+装备强化!I$4)</f>
        <v>300</v>
      </c>
      <c r="BR121" s="11">
        <f>IFERROR(SUMPRODUCT(BL121:BQ121,节奏预期!$E121:$J121)/SUM(节奏预期!$E121:$J121),0)</f>
        <v>300</v>
      </c>
      <c r="BS121" s="10">
        <f>IF(节奏预期!Q121=0,0,节奏预期!Q121*装备强化!D$9+装备强化!D$5)</f>
        <v>0</v>
      </c>
      <c r="BT121" s="76">
        <f>IF(节奏预期!R121=0,0,节奏预期!R121*装备强化!E$9+装备强化!E$5)</f>
        <v>0</v>
      </c>
      <c r="BU121" s="76">
        <f>IF(节奏预期!S121=0,0,节奏预期!S121*装备强化!F$9+装备强化!F$5)</f>
        <v>0</v>
      </c>
      <c r="BV121" s="80">
        <f>IF(节奏预期!T121=0,0,节奏预期!T121*装备强化!G$9+装备强化!G$5)</f>
        <v>0</v>
      </c>
      <c r="BW121" s="76">
        <f>IF(节奏预期!U121=0,0,节奏预期!U121*装备强化!H$9+装备强化!H$5)</f>
        <v>300</v>
      </c>
      <c r="BX121" s="76">
        <f>IF(节奏预期!V121=0,0,节奏预期!V121*装备强化!I$9+装备强化!I$5)</f>
        <v>300</v>
      </c>
      <c r="BY121" s="11">
        <f>IFERROR(SUMPRODUCT(BS121:BX121,节奏预期!$E121:$J121)/SUM(节奏预期!$E121:$J121),0)</f>
        <v>300</v>
      </c>
      <c r="BZ121" s="76"/>
      <c r="CA121" s="76"/>
      <c r="CB121" s="76"/>
      <c r="CC121" s="76"/>
      <c r="CD121" s="76"/>
      <c r="CE121" s="52"/>
      <c r="CH121" s="22">
        <v>28</v>
      </c>
    </row>
    <row r="122" spans="13:98" ht="11.25" customHeight="1" x14ac:dyDescent="0.15">
      <c r="M122" s="76">
        <v>118</v>
      </c>
      <c r="N122" s="164">
        <f t="shared" si="45"/>
        <v>6</v>
      </c>
      <c r="O122" s="76">
        <f t="shared" si="41"/>
        <v>12</v>
      </c>
      <c r="P122" s="76">
        <f t="shared" si="42"/>
        <v>48</v>
      </c>
      <c r="Q122" s="76">
        <f t="shared" si="42"/>
        <v>120</v>
      </c>
      <c r="R122" s="80">
        <f t="shared" si="35"/>
        <v>120</v>
      </c>
      <c r="S122" s="76">
        <f t="shared" si="42"/>
        <v>240</v>
      </c>
      <c r="T122" s="76">
        <f t="shared" si="42"/>
        <v>240</v>
      </c>
      <c r="V122" s="76">
        <v>118</v>
      </c>
      <c r="W122" s="76">
        <f>SUM(O$5:O122)</f>
        <v>816</v>
      </c>
      <c r="X122" s="76">
        <f>SUM(P$5:P122)</f>
        <v>3264</v>
      </c>
      <c r="Y122" s="76">
        <f>SUM(Q$5:Q122)</f>
        <v>8160</v>
      </c>
      <c r="Z122" s="80">
        <f>SUM(R$5:R122)</f>
        <v>8160</v>
      </c>
      <c r="AA122" s="76">
        <f>SUM(S$5:S122)</f>
        <v>16320</v>
      </c>
      <c r="AB122" s="76">
        <f>SUM(T$5:T122)</f>
        <v>16320</v>
      </c>
      <c r="AD122" s="76">
        <v>118</v>
      </c>
      <c r="AE122" s="76">
        <f t="shared" si="36"/>
        <v>120000</v>
      </c>
      <c r="AF122" s="76">
        <f t="shared" si="37"/>
        <v>480000</v>
      </c>
      <c r="AG122" s="76">
        <f t="shared" si="38"/>
        <v>1200000</v>
      </c>
      <c r="AH122" s="80">
        <f t="shared" si="38"/>
        <v>1200000</v>
      </c>
      <c r="AI122" s="76">
        <f t="shared" si="39"/>
        <v>2400000</v>
      </c>
      <c r="AJ122" s="76">
        <f t="shared" si="40"/>
        <v>2400000</v>
      </c>
      <c r="AL122" s="76">
        <v>118</v>
      </c>
      <c r="AM122" s="76">
        <f>SUM(AE$5:AE122)</f>
        <v>8160000</v>
      </c>
      <c r="AN122" s="76">
        <f>SUM(AF$5:AF122)</f>
        <v>32640000</v>
      </c>
      <c r="AO122" s="76">
        <f>SUM(AG$5:AG122)</f>
        <v>81600000</v>
      </c>
      <c r="AP122" s="80">
        <f>SUM(AH$5:AH122)</f>
        <v>81600000</v>
      </c>
      <c r="AQ122" s="76">
        <f>SUM(AI$5:AI122)</f>
        <v>163200000</v>
      </c>
      <c r="AR122" s="76">
        <f>SUM(AJ$5:AJ122)</f>
        <v>163200000</v>
      </c>
      <c r="CH122" s="22">
        <v>29</v>
      </c>
    </row>
    <row r="123" spans="13:98" ht="11.25" customHeight="1" x14ac:dyDescent="0.15">
      <c r="M123" s="76">
        <v>119</v>
      </c>
      <c r="N123" s="164">
        <f t="shared" si="45"/>
        <v>6</v>
      </c>
      <c r="O123" s="76">
        <f t="shared" si="41"/>
        <v>12</v>
      </c>
      <c r="P123" s="76">
        <f t="shared" si="42"/>
        <v>48</v>
      </c>
      <c r="Q123" s="76">
        <f t="shared" si="42"/>
        <v>120</v>
      </c>
      <c r="R123" s="80">
        <f t="shared" si="35"/>
        <v>120</v>
      </c>
      <c r="S123" s="76">
        <f t="shared" si="42"/>
        <v>240</v>
      </c>
      <c r="T123" s="76">
        <f t="shared" si="42"/>
        <v>240</v>
      </c>
      <c r="V123" s="76">
        <v>119</v>
      </c>
      <c r="W123" s="76">
        <f>SUM(O$5:O123)</f>
        <v>828</v>
      </c>
      <c r="X123" s="76">
        <f>SUM(P$5:P123)</f>
        <v>3312</v>
      </c>
      <c r="Y123" s="76">
        <f>SUM(Q$5:Q123)</f>
        <v>8280</v>
      </c>
      <c r="Z123" s="80">
        <f>SUM(R$5:R123)</f>
        <v>8280</v>
      </c>
      <c r="AA123" s="76">
        <f>SUM(S$5:S123)</f>
        <v>16560</v>
      </c>
      <c r="AB123" s="76">
        <f>SUM(T$5:T123)</f>
        <v>16560</v>
      </c>
      <c r="AD123" s="76">
        <v>119</v>
      </c>
      <c r="AE123" s="76">
        <f t="shared" si="36"/>
        <v>120000</v>
      </c>
      <c r="AF123" s="76">
        <f t="shared" si="37"/>
        <v>480000</v>
      </c>
      <c r="AG123" s="76">
        <f t="shared" si="38"/>
        <v>1200000</v>
      </c>
      <c r="AH123" s="80">
        <f t="shared" si="38"/>
        <v>1200000</v>
      </c>
      <c r="AI123" s="76">
        <f t="shared" si="39"/>
        <v>2400000</v>
      </c>
      <c r="AJ123" s="76">
        <f t="shared" si="40"/>
        <v>2400000</v>
      </c>
      <c r="AL123" s="76">
        <v>119</v>
      </c>
      <c r="AM123" s="76">
        <f>SUM(AE$5:AE123)</f>
        <v>8280000</v>
      </c>
      <c r="AN123" s="76">
        <f>SUM(AF$5:AF123)</f>
        <v>33120000</v>
      </c>
      <c r="AO123" s="76">
        <f>SUM(AG$5:AG123)</f>
        <v>82800000</v>
      </c>
      <c r="AP123" s="80">
        <f>SUM(AH$5:AH123)</f>
        <v>82800000</v>
      </c>
      <c r="AQ123" s="76">
        <f>SUM(AI$5:AI123)</f>
        <v>165600000</v>
      </c>
      <c r="AR123" s="76">
        <f>SUM(AJ$5:AJ123)</f>
        <v>165600000</v>
      </c>
      <c r="AU123" s="22">
        <v>1</v>
      </c>
      <c r="AV123" s="182" t="s">
        <v>162</v>
      </c>
      <c r="AW123" s="182"/>
      <c r="AX123" s="182"/>
      <c r="AY123" s="182"/>
      <c r="AZ123" s="182"/>
      <c r="BA123" s="182"/>
      <c r="BB123" s="182"/>
      <c r="BC123" s="182"/>
      <c r="BD123" s="182"/>
      <c r="BE123" s="182"/>
      <c r="BF123" s="182"/>
      <c r="BG123" s="182"/>
      <c r="BH123" s="182"/>
      <c r="BI123" s="182"/>
      <c r="BJ123" s="182"/>
      <c r="BK123" s="182"/>
      <c r="BL123" s="182"/>
      <c r="BM123" s="182"/>
      <c r="BN123" s="182"/>
      <c r="BO123" s="182"/>
      <c r="BP123" s="182"/>
      <c r="BQ123" s="182"/>
      <c r="BR123" s="182"/>
      <c r="BS123" s="182"/>
      <c r="BT123" s="182"/>
      <c r="BU123" s="182"/>
      <c r="BV123" s="182"/>
      <c r="BW123" s="182"/>
      <c r="BX123" s="182"/>
      <c r="BY123" s="182"/>
      <c r="BZ123" s="182"/>
      <c r="CA123" s="182"/>
      <c r="CB123" s="182"/>
      <c r="CC123" s="182"/>
      <c r="CD123" s="182"/>
      <c r="CE123" s="182"/>
      <c r="CH123" s="22">
        <v>30</v>
      </c>
    </row>
    <row r="124" spans="13:98" ht="11.25" customHeight="1" x14ac:dyDescent="0.15">
      <c r="M124" s="76">
        <v>120</v>
      </c>
      <c r="N124" s="164">
        <f t="shared" si="45"/>
        <v>6</v>
      </c>
      <c r="O124" s="76">
        <f t="shared" si="41"/>
        <v>12</v>
      </c>
      <c r="P124" s="76">
        <f t="shared" si="42"/>
        <v>48</v>
      </c>
      <c r="Q124" s="76">
        <f t="shared" si="42"/>
        <v>120</v>
      </c>
      <c r="R124" s="80">
        <f t="shared" si="35"/>
        <v>120</v>
      </c>
      <c r="S124" s="76">
        <f t="shared" si="42"/>
        <v>240</v>
      </c>
      <c r="T124" s="76">
        <f t="shared" si="42"/>
        <v>240</v>
      </c>
      <c r="V124" s="76">
        <v>120</v>
      </c>
      <c r="W124" s="76">
        <f>SUM(O$5:O124)</f>
        <v>840</v>
      </c>
      <c r="X124" s="76">
        <f>SUM(P$5:P124)</f>
        <v>3360</v>
      </c>
      <c r="Y124" s="76">
        <f>SUM(Q$5:Q124)</f>
        <v>8400</v>
      </c>
      <c r="Z124" s="80">
        <f>SUM(R$5:R124)</f>
        <v>8400</v>
      </c>
      <c r="AA124" s="76">
        <f>SUM(S$5:S124)</f>
        <v>16800</v>
      </c>
      <c r="AB124" s="76">
        <f>SUM(T$5:T124)</f>
        <v>16800</v>
      </c>
      <c r="AD124" s="76">
        <v>120</v>
      </c>
      <c r="AE124" s="76">
        <f t="shared" si="36"/>
        <v>120000</v>
      </c>
      <c r="AF124" s="76">
        <f t="shared" si="37"/>
        <v>480000</v>
      </c>
      <c r="AG124" s="76">
        <f t="shared" si="38"/>
        <v>1200000</v>
      </c>
      <c r="AH124" s="80">
        <f t="shared" si="38"/>
        <v>1200000</v>
      </c>
      <c r="AI124" s="76">
        <f t="shared" si="39"/>
        <v>2400000</v>
      </c>
      <c r="AJ124" s="76">
        <f t="shared" si="40"/>
        <v>2400000</v>
      </c>
      <c r="AL124" s="76">
        <v>120</v>
      </c>
      <c r="AM124" s="76">
        <f>SUM(AE$5:AE124)</f>
        <v>8400000</v>
      </c>
      <c r="AN124" s="76">
        <f>SUM(AF$5:AF124)</f>
        <v>33600000</v>
      </c>
      <c r="AO124" s="76">
        <f>SUM(AG$5:AG124)</f>
        <v>84000000</v>
      </c>
      <c r="AP124" s="80">
        <f>SUM(AH$5:AH124)</f>
        <v>84000000</v>
      </c>
      <c r="AQ124" s="76">
        <f>SUM(AI$5:AI124)</f>
        <v>168000000</v>
      </c>
      <c r="AR124" s="76">
        <f>SUM(AJ$5:AJ124)</f>
        <v>168000000</v>
      </c>
      <c r="AU124" s="22">
        <v>2</v>
      </c>
      <c r="AV124" s="43"/>
      <c r="AW124" s="97"/>
      <c r="AX124" s="191" t="s">
        <v>127</v>
      </c>
      <c r="AY124" s="192"/>
      <c r="AZ124" s="192"/>
      <c r="BA124" s="192"/>
      <c r="BB124" s="192"/>
      <c r="BC124" s="192"/>
      <c r="BD124" s="193"/>
      <c r="BE124" s="191" t="s">
        <v>134</v>
      </c>
      <c r="BF124" s="192"/>
      <c r="BG124" s="192"/>
      <c r="BH124" s="192"/>
      <c r="BI124" s="192"/>
      <c r="BJ124" s="192"/>
      <c r="BK124" s="193"/>
      <c r="BL124" s="191" t="s">
        <v>183</v>
      </c>
      <c r="BM124" s="192"/>
      <c r="BN124" s="192"/>
      <c r="BO124" s="192"/>
      <c r="BP124" s="192"/>
      <c r="BQ124" s="192"/>
      <c r="BR124" s="193"/>
      <c r="BS124" s="191" t="s">
        <v>184</v>
      </c>
      <c r="BT124" s="192"/>
      <c r="BU124" s="192"/>
      <c r="BV124" s="192"/>
      <c r="BW124" s="192"/>
      <c r="BX124" s="192"/>
      <c r="BY124" s="193"/>
      <c r="BZ124" s="194"/>
      <c r="CA124" s="180"/>
      <c r="CB124" s="180"/>
      <c r="CC124" s="180"/>
      <c r="CD124" s="180"/>
      <c r="CE124" s="195"/>
      <c r="CH124" s="22">
        <v>31</v>
      </c>
    </row>
    <row r="125" spans="13:98" ht="11.25" customHeight="1" x14ac:dyDescent="0.15">
      <c r="M125" s="76">
        <v>121</v>
      </c>
      <c r="N125" s="164">
        <f t="shared" si="45"/>
        <v>7</v>
      </c>
      <c r="O125" s="76">
        <f t="shared" si="41"/>
        <v>14</v>
      </c>
      <c r="P125" s="76">
        <f t="shared" si="42"/>
        <v>56</v>
      </c>
      <c r="Q125" s="76">
        <f t="shared" si="42"/>
        <v>140</v>
      </c>
      <c r="R125" s="80">
        <f t="shared" si="35"/>
        <v>140</v>
      </c>
      <c r="S125" s="76">
        <f t="shared" si="42"/>
        <v>280</v>
      </c>
      <c r="T125" s="76">
        <f t="shared" si="42"/>
        <v>280</v>
      </c>
      <c r="V125" s="76">
        <v>121</v>
      </c>
      <c r="W125" s="76">
        <f>SUM(O$5:O125)</f>
        <v>854</v>
      </c>
      <c r="X125" s="76">
        <f>SUM(P$5:P125)</f>
        <v>3416</v>
      </c>
      <c r="Y125" s="76">
        <f>SUM(Q$5:Q125)</f>
        <v>8540</v>
      </c>
      <c r="Z125" s="80">
        <f>SUM(R$5:R125)</f>
        <v>8540</v>
      </c>
      <c r="AA125" s="76">
        <f>SUM(S$5:S125)</f>
        <v>17080</v>
      </c>
      <c r="AB125" s="76">
        <f>SUM(T$5:T125)</f>
        <v>17080</v>
      </c>
      <c r="AD125" s="76">
        <v>121</v>
      </c>
      <c r="AE125" s="76">
        <f t="shared" si="36"/>
        <v>140000</v>
      </c>
      <c r="AF125" s="76">
        <f t="shared" si="37"/>
        <v>560000</v>
      </c>
      <c r="AG125" s="76">
        <f t="shared" si="38"/>
        <v>1400000</v>
      </c>
      <c r="AH125" s="80">
        <f t="shared" si="38"/>
        <v>1400000</v>
      </c>
      <c r="AI125" s="76">
        <f t="shared" si="39"/>
        <v>2800000</v>
      </c>
      <c r="AJ125" s="76">
        <f t="shared" si="40"/>
        <v>2800000</v>
      </c>
      <c r="AL125" s="76">
        <v>121</v>
      </c>
      <c r="AM125" s="76">
        <f>SUM(AE$5:AE125)</f>
        <v>8540000</v>
      </c>
      <c r="AN125" s="76">
        <f>SUM(AF$5:AF125)</f>
        <v>34160000</v>
      </c>
      <c r="AO125" s="76">
        <f>SUM(AG$5:AG125)</f>
        <v>85400000</v>
      </c>
      <c r="AP125" s="80">
        <f>SUM(AH$5:AH125)</f>
        <v>85400000</v>
      </c>
      <c r="AQ125" s="76">
        <f>SUM(AI$5:AI125)</f>
        <v>170800000</v>
      </c>
      <c r="AR125" s="76">
        <f>SUM(AJ$5:AJ125)</f>
        <v>170800000</v>
      </c>
      <c r="AU125" s="22">
        <v>3</v>
      </c>
      <c r="AV125" s="76" t="s">
        <v>274</v>
      </c>
      <c r="AW125" s="101" t="s">
        <v>270</v>
      </c>
      <c r="AX125" s="10" t="s">
        <v>128</v>
      </c>
      <c r="AY125" s="76" t="s">
        <v>129</v>
      </c>
      <c r="AZ125" s="76" t="s">
        <v>130</v>
      </c>
      <c r="BA125" s="80" t="s">
        <v>285</v>
      </c>
      <c r="BB125" s="76" t="s">
        <v>131</v>
      </c>
      <c r="BC125" s="76" t="s">
        <v>267</v>
      </c>
      <c r="BD125" s="11" t="s">
        <v>157</v>
      </c>
      <c r="BE125" s="10" t="s">
        <v>128</v>
      </c>
      <c r="BF125" s="76" t="s">
        <v>129</v>
      </c>
      <c r="BG125" s="76" t="s">
        <v>130</v>
      </c>
      <c r="BH125" s="80" t="s">
        <v>285</v>
      </c>
      <c r="BI125" s="76" t="s">
        <v>131</v>
      </c>
      <c r="BJ125" s="76" t="s">
        <v>267</v>
      </c>
      <c r="BK125" s="11" t="s">
        <v>157</v>
      </c>
      <c r="BL125" s="10" t="s">
        <v>128</v>
      </c>
      <c r="BM125" s="76" t="s">
        <v>129</v>
      </c>
      <c r="BN125" s="76" t="s">
        <v>130</v>
      </c>
      <c r="BO125" s="80" t="s">
        <v>285</v>
      </c>
      <c r="BP125" s="76" t="s">
        <v>131</v>
      </c>
      <c r="BQ125" s="76" t="s">
        <v>267</v>
      </c>
      <c r="BR125" s="11" t="s">
        <v>117</v>
      </c>
      <c r="BS125" s="10" t="s">
        <v>128</v>
      </c>
      <c r="BT125" s="76" t="s">
        <v>129</v>
      </c>
      <c r="BU125" s="76" t="s">
        <v>130</v>
      </c>
      <c r="BV125" s="80" t="s">
        <v>285</v>
      </c>
      <c r="BW125" s="76" t="s">
        <v>131</v>
      </c>
      <c r="BX125" s="76" t="s">
        <v>267</v>
      </c>
      <c r="BY125" s="11" t="s">
        <v>117</v>
      </c>
      <c r="BZ125" s="10"/>
      <c r="CA125" s="76"/>
      <c r="CB125" s="76"/>
      <c r="CC125" s="76"/>
      <c r="CD125" s="77"/>
      <c r="CE125" s="11"/>
      <c r="CH125" s="22">
        <v>32</v>
      </c>
    </row>
    <row r="126" spans="13:98" ht="11.25" customHeight="1" x14ac:dyDescent="0.15">
      <c r="M126" s="76">
        <v>122</v>
      </c>
      <c r="N126" s="164">
        <f t="shared" si="45"/>
        <v>7</v>
      </c>
      <c r="O126" s="76">
        <f t="shared" si="41"/>
        <v>14</v>
      </c>
      <c r="P126" s="76">
        <f t="shared" si="42"/>
        <v>56</v>
      </c>
      <c r="Q126" s="76">
        <f t="shared" si="42"/>
        <v>140</v>
      </c>
      <c r="R126" s="80">
        <f t="shared" si="35"/>
        <v>140</v>
      </c>
      <c r="S126" s="76">
        <f t="shared" si="42"/>
        <v>280</v>
      </c>
      <c r="T126" s="76">
        <f t="shared" si="42"/>
        <v>280</v>
      </c>
      <c r="V126" s="76">
        <v>122</v>
      </c>
      <c r="W126" s="76">
        <f>SUM(O$5:O126)</f>
        <v>868</v>
      </c>
      <c r="X126" s="76">
        <f>SUM(P$5:P126)</f>
        <v>3472</v>
      </c>
      <c r="Y126" s="76">
        <f>SUM(Q$5:Q126)</f>
        <v>8680</v>
      </c>
      <c r="Z126" s="80">
        <f>SUM(R$5:R126)</f>
        <v>8680</v>
      </c>
      <c r="AA126" s="76">
        <f>SUM(S$5:S126)</f>
        <v>17360</v>
      </c>
      <c r="AB126" s="76">
        <f>SUM(T$5:T126)</f>
        <v>17360</v>
      </c>
      <c r="AD126" s="76">
        <v>122</v>
      </c>
      <c r="AE126" s="76">
        <f t="shared" si="36"/>
        <v>140000</v>
      </c>
      <c r="AF126" s="76">
        <f t="shared" si="37"/>
        <v>560000</v>
      </c>
      <c r="AG126" s="76">
        <f t="shared" si="38"/>
        <v>1400000</v>
      </c>
      <c r="AH126" s="80">
        <f t="shared" si="38"/>
        <v>1400000</v>
      </c>
      <c r="AI126" s="76">
        <f t="shared" si="39"/>
        <v>2800000</v>
      </c>
      <c r="AJ126" s="76">
        <f t="shared" si="40"/>
        <v>2800000</v>
      </c>
      <c r="AL126" s="76">
        <v>122</v>
      </c>
      <c r="AM126" s="76">
        <f>SUM(AE$5:AE126)</f>
        <v>8680000</v>
      </c>
      <c r="AN126" s="76">
        <f>SUM(AF$5:AF126)</f>
        <v>34720000</v>
      </c>
      <c r="AO126" s="76">
        <f>SUM(AG$5:AG126)</f>
        <v>86800000</v>
      </c>
      <c r="AP126" s="80">
        <f>SUM(AH$5:AH126)</f>
        <v>86800000</v>
      </c>
      <c r="AQ126" s="76">
        <f>SUM(AI$5:AI126)</f>
        <v>173600000</v>
      </c>
      <c r="AR126" s="76">
        <f>SUM(AJ$5:AJ126)</f>
        <v>173600000</v>
      </c>
      <c r="AU126" s="22">
        <v>4</v>
      </c>
      <c r="AV126" s="77">
        <f>节奏预期!B126</f>
        <v>30</v>
      </c>
      <c r="AW126" s="102">
        <f>节奏预期!D126</f>
        <v>58.701446767877648</v>
      </c>
      <c r="AX126" s="76">
        <f>IFERROR(INDEX(AM$5:AM$304,MATCH(节奏预期!Q126,$AL$5:$AL$304,1))*节奏预期!E126,0)</f>
        <v>4950000</v>
      </c>
      <c r="AY126" s="76">
        <f>IFERROR(INDEX(AN$5:AN$304,MATCH(节奏预期!R126,$AL$5:$AL$304,1))*节奏预期!F126,0)</f>
        <v>6600000</v>
      </c>
      <c r="AZ126" s="76">
        <f>IFERROR(INDEX(AO$5:AO$304,MATCH(节奏预期!S126,$AL$5:$AL$304,1))*节奏预期!G126,0)</f>
        <v>0</v>
      </c>
      <c r="BA126" s="80">
        <f>IFERROR(INDEX(AP$5:AP$304,MATCH(节奏预期!T126,$AL$5:$AL$304,1))*节奏预期!H126,0)</f>
        <v>0</v>
      </c>
      <c r="BB126" s="80">
        <f>IFERROR(INDEX(AQ$5:AQ$304,MATCH(节奏预期!U126,$AL$5:$AL$304,1))*节奏预期!I126,0)</f>
        <v>0</v>
      </c>
      <c r="BC126" s="80">
        <f>IFERROR(INDEX(AR$5:AR$304,MATCH(节奏预期!V126,$AL$5:$AL$304,1))*节奏预期!J126,0)</f>
        <v>0</v>
      </c>
      <c r="BD126" s="68">
        <f>SUM(AX126:BC126)</f>
        <v>11550000</v>
      </c>
      <c r="BE126" s="76">
        <f>IFERROR(INDEX(W$5:W$304,MATCH(节奏预期!Q126,$V$5:$V$304,1))*节奏预期!E126,0)</f>
        <v>495</v>
      </c>
      <c r="BF126" s="76">
        <f>IFERROR(INDEX(X$5:X$304,MATCH(节奏预期!R126,$V$5:$V$304,1))*节奏预期!F126,0)</f>
        <v>660</v>
      </c>
      <c r="BG126" s="76">
        <f>IFERROR(INDEX(Y$5:Y$304,MATCH(节奏预期!S126,$V$5:$V$304,1))*节奏预期!G126,0)</f>
        <v>0</v>
      </c>
      <c r="BH126" s="80">
        <f>IFERROR(INDEX(Z$5:Z$304,MATCH(节奏预期!T126,$V$5:$V$304,1))*节奏预期!H126,0)</f>
        <v>0</v>
      </c>
      <c r="BI126" s="76">
        <f>IFERROR(INDEX(AA$5:AA$304,MATCH(节奏预期!U126,$V$5:$V$304,1))*节奏预期!I126,0)</f>
        <v>0</v>
      </c>
      <c r="BJ126" s="76">
        <f>IFERROR(INDEX(AB$5:AB$304,MATCH(节奏预期!V126,$V$5:$V$304,1))*节奏预期!J126,0)</f>
        <v>0</v>
      </c>
      <c r="BK126" s="68">
        <f>SUM(BE126:BJ126)</f>
        <v>1155</v>
      </c>
      <c r="BL126" s="76">
        <f>IF(节奏预期!Q126=0,0,节奏预期!Q126*装备强化!D$8+装备强化!D$4)</f>
        <v>21.666666666666664</v>
      </c>
      <c r="BM126" s="76">
        <f>IF(节奏预期!R126=0,0,节奏预期!R126*装备强化!E$8+装备强化!E$4)</f>
        <v>31.666666666666664</v>
      </c>
      <c r="BN126" s="76">
        <f>IF(节奏预期!S126=0,0,节奏预期!S126*装备强化!F$8+装备强化!F$4)</f>
        <v>0</v>
      </c>
      <c r="BO126" s="80">
        <f>IF(节奏预期!T126=0,0,节奏预期!T126*装备强化!G$8+装备强化!G$4)</f>
        <v>0</v>
      </c>
      <c r="BP126" s="76">
        <f>IF(节奏预期!U126=0,0,节奏预期!U126*装备强化!H$8+装备强化!H$4)</f>
        <v>0</v>
      </c>
      <c r="BQ126" s="76">
        <f>IF(节奏预期!V126=0,0,节奏预期!V126*装备强化!I$8+装备强化!I$4)</f>
        <v>0</v>
      </c>
      <c r="BR126" s="11">
        <f>IFERROR(SUMPRODUCT(BL126:BQ126,节奏预期!$E126:$J126)/SUM(节奏预期!$E126:$J126),0)</f>
        <v>24.166666666666664</v>
      </c>
      <c r="BS126" s="10">
        <f>IF(节奏预期!Q126=0,0,节奏预期!Q126*装备强化!D$9+装备强化!D$5)</f>
        <v>21.666666666666664</v>
      </c>
      <c r="BT126" s="76">
        <f>IF(节奏预期!R126=0,0,节奏预期!R126*装备强化!E$9+装备强化!E$5)</f>
        <v>31.666666666666664</v>
      </c>
      <c r="BU126" s="76">
        <f>IF(节奏预期!S126=0,0,节奏预期!S126*装备强化!F$9+装备强化!F$5)</f>
        <v>0</v>
      </c>
      <c r="BV126" s="80">
        <f>IF(节奏预期!T126=0,0,节奏预期!T126*装备强化!G$9+装备强化!G$5)</f>
        <v>0</v>
      </c>
      <c r="BW126" s="76">
        <f>IF(节奏预期!U126=0,0,节奏预期!U126*装备强化!H$9+装备强化!H$5)</f>
        <v>0</v>
      </c>
      <c r="BX126" s="76">
        <f>IF(节奏预期!V126=0,0,节奏预期!V126*装备强化!I$9+装备强化!I$5)</f>
        <v>0</v>
      </c>
      <c r="BY126" s="11">
        <f>IFERROR(SUMPRODUCT(BS126:BX126,节奏预期!$E126:$J126)/SUM(节奏预期!$E126:$J126),0)</f>
        <v>24.166666666666664</v>
      </c>
      <c r="BZ126" s="76"/>
      <c r="CA126" s="76"/>
      <c r="CB126" s="76"/>
      <c r="CC126" s="76"/>
      <c r="CD126" s="76"/>
      <c r="CE126" s="52"/>
      <c r="CH126" s="22">
        <v>33</v>
      </c>
    </row>
    <row r="127" spans="13:98" ht="11.25" customHeight="1" x14ac:dyDescent="0.15">
      <c r="M127" s="76">
        <v>123</v>
      </c>
      <c r="N127" s="164">
        <f t="shared" si="45"/>
        <v>7</v>
      </c>
      <c r="O127" s="76">
        <f t="shared" si="41"/>
        <v>14</v>
      </c>
      <c r="P127" s="76">
        <f t="shared" si="42"/>
        <v>56</v>
      </c>
      <c r="Q127" s="76">
        <f t="shared" si="42"/>
        <v>140</v>
      </c>
      <c r="R127" s="80">
        <f t="shared" si="35"/>
        <v>140</v>
      </c>
      <c r="S127" s="76">
        <f t="shared" si="42"/>
        <v>280</v>
      </c>
      <c r="T127" s="76">
        <f t="shared" si="42"/>
        <v>280</v>
      </c>
      <c r="V127" s="76">
        <v>123</v>
      </c>
      <c r="W127" s="76">
        <f>SUM(O$5:O127)</f>
        <v>882</v>
      </c>
      <c r="X127" s="76">
        <f>SUM(P$5:P127)</f>
        <v>3528</v>
      </c>
      <c r="Y127" s="76">
        <f>SUM(Q$5:Q127)</f>
        <v>8820</v>
      </c>
      <c r="Z127" s="80">
        <f>SUM(R$5:R127)</f>
        <v>8820</v>
      </c>
      <c r="AA127" s="76">
        <f>SUM(S$5:S127)</f>
        <v>17640</v>
      </c>
      <c r="AB127" s="76">
        <f>SUM(T$5:T127)</f>
        <v>17640</v>
      </c>
      <c r="AD127" s="76">
        <v>123</v>
      </c>
      <c r="AE127" s="76">
        <f t="shared" si="36"/>
        <v>140000</v>
      </c>
      <c r="AF127" s="76">
        <f t="shared" si="37"/>
        <v>560000</v>
      </c>
      <c r="AG127" s="76">
        <f t="shared" si="38"/>
        <v>1400000</v>
      </c>
      <c r="AH127" s="80">
        <f t="shared" si="38"/>
        <v>1400000</v>
      </c>
      <c r="AI127" s="76">
        <f t="shared" si="39"/>
        <v>2800000</v>
      </c>
      <c r="AJ127" s="76">
        <f t="shared" si="40"/>
        <v>2800000</v>
      </c>
      <c r="AL127" s="76">
        <v>123</v>
      </c>
      <c r="AM127" s="76">
        <f>SUM(AE$5:AE127)</f>
        <v>8820000</v>
      </c>
      <c r="AN127" s="76">
        <f>SUM(AF$5:AF127)</f>
        <v>35280000</v>
      </c>
      <c r="AO127" s="76">
        <f>SUM(AG$5:AG127)</f>
        <v>88200000</v>
      </c>
      <c r="AP127" s="80">
        <f>SUM(AH$5:AH127)</f>
        <v>88200000</v>
      </c>
      <c r="AQ127" s="76">
        <f>SUM(AI$5:AI127)</f>
        <v>176400000</v>
      </c>
      <c r="AR127" s="76">
        <f>SUM(AJ$5:AJ127)</f>
        <v>176400000</v>
      </c>
      <c r="AU127" s="22">
        <v>5</v>
      </c>
      <c r="AV127" s="77">
        <f>节奏预期!B127</f>
        <v>60</v>
      </c>
      <c r="AW127" s="102">
        <f>节奏预期!D127</f>
        <v>68.627579426319684</v>
      </c>
      <c r="AX127" s="76">
        <f>IFERROR(INDEX(AM$5:AM$304,MATCH(节奏预期!Q127,$AL$5:$AL$304,1))*节奏预期!E127,0)</f>
        <v>0</v>
      </c>
      <c r="AY127" s="76">
        <f>IFERROR(INDEX(AN$5:AN$304,MATCH(节奏预期!R127,$AL$5:$AL$304,1))*节奏预期!F127,0)</f>
        <v>83200000</v>
      </c>
      <c r="AZ127" s="76">
        <f>IFERROR(INDEX(AO$5:AO$304,MATCH(节奏预期!S127,$AL$5:$AL$304,1))*节奏预期!G127,0)</f>
        <v>104000000</v>
      </c>
      <c r="BA127" s="80">
        <f>IFERROR(INDEX(AP$5:AP$304,MATCH(节奏预期!T127,$AL$5:$AL$304,1))*节奏预期!H127,0)</f>
        <v>0</v>
      </c>
      <c r="BB127" s="76">
        <f>IFERROR(INDEX(AQ$5:AQ$304,MATCH(节奏预期!U127,$AL$5:$AL$304,1))*节奏预期!I127,0)</f>
        <v>0</v>
      </c>
      <c r="BC127" s="76">
        <f>IFERROR(INDEX(AR$5:AR$304,MATCH(节奏预期!V127,$AL$5:$AL$304,1))*节奏预期!J127,0)</f>
        <v>0</v>
      </c>
      <c r="BD127" s="77">
        <f>MAX(SUM(AX127:BC127),BD126)</f>
        <v>187200000</v>
      </c>
      <c r="BE127" s="76">
        <f>IFERROR(INDEX(W$5:W$304,MATCH(节奏预期!Q127,$V$5:$V$304,1))*节奏预期!E127,0)</f>
        <v>0</v>
      </c>
      <c r="BF127" s="76">
        <f>IFERROR(INDEX(X$5:X$304,MATCH(节奏预期!R127,$V$5:$V$304,1))*节奏预期!F127,0)</f>
        <v>8320</v>
      </c>
      <c r="BG127" s="76">
        <f>IFERROR(INDEX(Y$5:Y$304,MATCH(节奏预期!S127,$V$5:$V$304,1))*节奏预期!G127,0)</f>
        <v>10400</v>
      </c>
      <c r="BH127" s="80">
        <f>IFERROR(INDEX(Z$5:Z$304,MATCH(节奏预期!T127,$V$5:$V$304,1))*节奏预期!H127,0)</f>
        <v>0</v>
      </c>
      <c r="BI127" s="76">
        <f>IFERROR(INDEX(AA$5:AA$304,MATCH(节奏预期!U127,$V$5:$V$304,1))*节奏预期!I127,0)</f>
        <v>0</v>
      </c>
      <c r="BJ127" s="76">
        <f>IFERROR(INDEX(AB$5:AB$304,MATCH(节奏预期!V127,$V$5:$V$304,1))*节奏预期!J127,0)</f>
        <v>0</v>
      </c>
      <c r="BK127" s="77">
        <f>MAX(SUM(BE127:BJ127),BK126)</f>
        <v>18720</v>
      </c>
      <c r="BL127" s="76">
        <f>IF(节奏预期!Q127=0,0,节奏预期!Q127*装备强化!D$8+装备强化!D$4)</f>
        <v>0</v>
      </c>
      <c r="BM127" s="76">
        <f>IF(节奏预期!R127=0,0,节奏预期!R127*装备强化!E$8+装备强化!E$4)</f>
        <v>56.666666666666671</v>
      </c>
      <c r="BN127" s="76">
        <f>IF(节奏预期!S127=0,0,节奏预期!S127*装备强化!F$8+装备强化!F$4)</f>
        <v>113.33333333333334</v>
      </c>
      <c r="BO127" s="80">
        <f>IF(节奏预期!T127=0,0,节奏预期!T127*装备强化!G$8+装备强化!G$4)</f>
        <v>0</v>
      </c>
      <c r="BP127" s="76">
        <f>IF(节奏预期!U127=0,0,节奏预期!U127*装备强化!H$8+装备强化!H$4)</f>
        <v>0</v>
      </c>
      <c r="BQ127" s="76">
        <f>IF(节奏预期!V127=0,0,节奏预期!V127*装备强化!I$8+装备强化!I$4)</f>
        <v>0</v>
      </c>
      <c r="BR127" s="11">
        <f>IFERROR(SUMPRODUCT(BL127:BQ127,节奏预期!$E127:$J127)/SUM(节奏预期!$E127:$J127),0)</f>
        <v>75.555555555555571</v>
      </c>
      <c r="BS127" s="10">
        <f>IF(节奏预期!Q127=0,0,节奏预期!Q127*装备强化!D$9+装备强化!D$5)</f>
        <v>0</v>
      </c>
      <c r="BT127" s="76">
        <f>IF(节奏预期!R127=0,0,节奏预期!R127*装备强化!E$9+装备强化!E$5)</f>
        <v>56.666666666666671</v>
      </c>
      <c r="BU127" s="76">
        <f>IF(节奏预期!S127=0,0,节奏预期!S127*装备强化!F$9+装备强化!F$5)</f>
        <v>113.33333333333334</v>
      </c>
      <c r="BV127" s="80">
        <f>IF(节奏预期!T127=0,0,节奏预期!T127*装备强化!G$9+装备强化!G$5)</f>
        <v>0</v>
      </c>
      <c r="BW127" s="76">
        <f>IF(节奏预期!U127=0,0,节奏预期!U127*装备强化!H$9+装备强化!H$5)</f>
        <v>0</v>
      </c>
      <c r="BX127" s="76">
        <f>IF(节奏预期!V127=0,0,节奏预期!V127*装备强化!I$9+装备强化!I$5)</f>
        <v>0</v>
      </c>
      <c r="BY127" s="11">
        <f>IFERROR(SUMPRODUCT(BS127:BX127,节奏预期!$E127:$J127)/SUM(节奏预期!$E127:$J127),0)</f>
        <v>75.555555555555571</v>
      </c>
      <c r="BZ127" s="76"/>
      <c r="CA127" s="76"/>
      <c r="CB127" s="76"/>
      <c r="CC127" s="76"/>
      <c r="CD127" s="76"/>
      <c r="CE127" s="52"/>
      <c r="CH127" s="22">
        <v>34</v>
      </c>
    </row>
    <row r="128" spans="13:98" ht="11.25" customHeight="1" x14ac:dyDescent="0.15">
      <c r="M128" s="76">
        <v>124</v>
      </c>
      <c r="N128" s="164">
        <f t="shared" si="45"/>
        <v>7</v>
      </c>
      <c r="O128" s="76">
        <f t="shared" si="41"/>
        <v>14</v>
      </c>
      <c r="P128" s="76">
        <f t="shared" si="42"/>
        <v>56</v>
      </c>
      <c r="Q128" s="76">
        <f t="shared" si="42"/>
        <v>140</v>
      </c>
      <c r="R128" s="80">
        <f t="shared" si="35"/>
        <v>140</v>
      </c>
      <c r="S128" s="76">
        <f t="shared" si="42"/>
        <v>280</v>
      </c>
      <c r="T128" s="76">
        <f t="shared" si="42"/>
        <v>280</v>
      </c>
      <c r="V128" s="76">
        <v>124</v>
      </c>
      <c r="W128" s="76">
        <f>SUM(O$5:O128)</f>
        <v>896</v>
      </c>
      <c r="X128" s="76">
        <f>SUM(P$5:P128)</f>
        <v>3584</v>
      </c>
      <c r="Y128" s="76">
        <f>SUM(Q$5:Q128)</f>
        <v>8960</v>
      </c>
      <c r="Z128" s="80">
        <f>SUM(R$5:R128)</f>
        <v>8960</v>
      </c>
      <c r="AA128" s="76">
        <f>SUM(S$5:S128)</f>
        <v>17920</v>
      </c>
      <c r="AB128" s="76">
        <f>SUM(T$5:T128)</f>
        <v>17920</v>
      </c>
      <c r="AD128" s="76">
        <v>124</v>
      </c>
      <c r="AE128" s="76">
        <f t="shared" si="36"/>
        <v>140000</v>
      </c>
      <c r="AF128" s="76">
        <f t="shared" si="37"/>
        <v>560000</v>
      </c>
      <c r="AG128" s="76">
        <f t="shared" si="38"/>
        <v>1400000</v>
      </c>
      <c r="AH128" s="80">
        <f t="shared" si="38"/>
        <v>1400000</v>
      </c>
      <c r="AI128" s="76">
        <f t="shared" si="39"/>
        <v>2800000</v>
      </c>
      <c r="AJ128" s="76">
        <f t="shared" si="40"/>
        <v>2800000</v>
      </c>
      <c r="AL128" s="76">
        <v>124</v>
      </c>
      <c r="AM128" s="76">
        <f>SUM(AE$5:AE128)</f>
        <v>8960000</v>
      </c>
      <c r="AN128" s="76">
        <f>SUM(AF$5:AF128)</f>
        <v>35840000</v>
      </c>
      <c r="AO128" s="76">
        <f>SUM(AG$5:AG128)</f>
        <v>89600000</v>
      </c>
      <c r="AP128" s="80">
        <f>SUM(AH$5:AH128)</f>
        <v>89600000</v>
      </c>
      <c r="AQ128" s="76">
        <f>SUM(AI$5:AI128)</f>
        <v>179200000</v>
      </c>
      <c r="AR128" s="76">
        <f>SUM(AJ$5:AJ128)</f>
        <v>179200000</v>
      </c>
      <c r="AU128" s="22">
        <v>6</v>
      </c>
      <c r="AV128" s="77">
        <f>节奏预期!B128</f>
        <v>90</v>
      </c>
      <c r="AW128" s="102">
        <f>节奏预期!D128</f>
        <v>74.493385467679886</v>
      </c>
      <c r="AX128" s="76">
        <f>IFERROR(INDEX(AM$5:AM$304,MATCH(节奏预期!Q128,$AL$5:$AL$304,1))*节奏预期!E128,0)</f>
        <v>0</v>
      </c>
      <c r="AY128" s="76">
        <f>IFERROR(INDEX(AN$5:AN$304,MATCH(节奏预期!R128,$AL$5:$AL$304,1))*节奏预期!F128,0)</f>
        <v>0</v>
      </c>
      <c r="AZ128" s="76">
        <f>IFERROR(INDEX(AO$5:AO$304,MATCH(节奏预期!S128,$AL$5:$AL$304,1))*节奏预期!G128,0)</f>
        <v>375000000</v>
      </c>
      <c r="BA128" s="80">
        <f>IFERROR(INDEX(AP$5:AP$304,MATCH(节奏预期!T128,$AL$5:$AL$304,1))*节奏预期!H128,0)</f>
        <v>75000000</v>
      </c>
      <c r="BB128" s="76">
        <f>IFERROR(INDEX(AQ$5:AQ$304,MATCH(节奏预期!U128,$AL$5:$AL$304,1))*节奏预期!I128,0)</f>
        <v>0</v>
      </c>
      <c r="BC128" s="76">
        <f>IFERROR(INDEX(AR$5:AR$304,MATCH(节奏预期!V128,$AL$5:$AL$304,1))*节奏预期!J128,0)</f>
        <v>0</v>
      </c>
      <c r="BD128" s="77">
        <f t="shared" ref="BD128:BD141" si="55">MAX(SUM(AX128:BC128),BD127)</f>
        <v>450000000</v>
      </c>
      <c r="BE128" s="76">
        <f>IFERROR(INDEX(W$5:W$304,MATCH(节奏预期!Q128,$V$5:$V$304,1))*节奏预期!E128,0)</f>
        <v>0</v>
      </c>
      <c r="BF128" s="76">
        <f>IFERROR(INDEX(X$5:X$304,MATCH(节奏预期!R128,$V$5:$V$304,1))*节奏预期!F128,0)</f>
        <v>0</v>
      </c>
      <c r="BG128" s="76">
        <f>IFERROR(INDEX(Y$5:Y$304,MATCH(节奏预期!S128,$V$5:$V$304,1))*节奏预期!G128,0)</f>
        <v>37500</v>
      </c>
      <c r="BH128" s="80">
        <f>IFERROR(INDEX(Z$5:Z$304,MATCH(节奏预期!T128,$V$5:$V$304,1))*节奏预期!H128,0)</f>
        <v>7500</v>
      </c>
      <c r="BI128" s="76">
        <f>IFERROR(INDEX(AA$5:AA$304,MATCH(节奏预期!U128,$V$5:$V$304,1))*节奏预期!I128,0)</f>
        <v>0</v>
      </c>
      <c r="BJ128" s="76">
        <f>IFERROR(INDEX(AB$5:AB$304,MATCH(节奏预期!V128,$V$5:$V$304,1))*节奏预期!J128,0)</f>
        <v>0</v>
      </c>
      <c r="BK128" s="77">
        <f t="shared" ref="BK128:BK141" si="56">MAX(SUM(BE128:BJ128),BK127)</f>
        <v>45000</v>
      </c>
      <c r="BL128" s="76">
        <f>IF(节奏预期!Q128=0,0,节奏预期!Q128*装备强化!D$8+装备强化!D$4)</f>
        <v>0</v>
      </c>
      <c r="BM128" s="76">
        <f>IF(节奏预期!R128=0,0,节奏预期!R128*装备强化!E$8+装备强化!E$4)</f>
        <v>0</v>
      </c>
      <c r="BN128" s="76">
        <f>IF(节奏预期!S128=0,0,节奏预期!S128*装备强化!F$8+装备强化!F$4)</f>
        <v>130.83333333333331</v>
      </c>
      <c r="BO128" s="80">
        <f>IF(节奏预期!T128=0,0,节奏预期!T128*装备强化!G$8+装备强化!G$4)</f>
        <v>130.83333333333331</v>
      </c>
      <c r="BP128" s="76">
        <f>IF(节奏预期!U128=0,0,节奏预期!U128*装备强化!H$8+装备强化!H$4)</f>
        <v>0</v>
      </c>
      <c r="BQ128" s="76">
        <f>IF(节奏预期!V128=0,0,节奏预期!V128*装备强化!I$8+装备强化!I$4)</f>
        <v>0</v>
      </c>
      <c r="BR128" s="11">
        <f>IFERROR(SUMPRODUCT(BL128:BQ128,节奏预期!$E128:$J128)/SUM(节奏预期!$E128:$J128),0)</f>
        <v>130.83333333333331</v>
      </c>
      <c r="BS128" s="10">
        <f>IF(节奏预期!Q128=0,0,节奏预期!Q128*装备强化!D$9+装备强化!D$5)</f>
        <v>0</v>
      </c>
      <c r="BT128" s="76">
        <f>IF(节奏预期!R128=0,0,节奏预期!R128*装备强化!E$9+装备强化!E$5)</f>
        <v>0</v>
      </c>
      <c r="BU128" s="76">
        <f>IF(节奏预期!S128=0,0,节奏预期!S128*装备强化!F$9+装备强化!F$5)</f>
        <v>130.83333333333331</v>
      </c>
      <c r="BV128" s="80">
        <f>IF(节奏预期!T128=0,0,节奏预期!T128*装备强化!G$9+装备强化!G$5)</f>
        <v>130.83333333333331</v>
      </c>
      <c r="BW128" s="76">
        <f>IF(节奏预期!U128=0,0,节奏预期!U128*装备强化!H$9+装备强化!H$5)</f>
        <v>0</v>
      </c>
      <c r="BX128" s="76">
        <f>IF(节奏预期!V128=0,0,节奏预期!V128*装备强化!I$9+装备强化!I$5)</f>
        <v>0</v>
      </c>
      <c r="BY128" s="11">
        <f>IFERROR(SUMPRODUCT(BS128:BX128,节奏预期!$E128:$J128)/SUM(节奏预期!$E128:$J128),0)</f>
        <v>130.83333333333331</v>
      </c>
      <c r="BZ128" s="76"/>
      <c r="CA128" s="76"/>
      <c r="CB128" s="76"/>
      <c r="CC128" s="76"/>
      <c r="CD128" s="76"/>
      <c r="CE128" s="52"/>
      <c r="CH128" s="22">
        <v>35</v>
      </c>
    </row>
    <row r="129" spans="13:107" ht="11.25" customHeight="1" x14ac:dyDescent="0.15">
      <c r="M129" s="76">
        <v>125</v>
      </c>
      <c r="N129" s="164">
        <f t="shared" si="45"/>
        <v>7</v>
      </c>
      <c r="O129" s="76">
        <f t="shared" si="41"/>
        <v>14</v>
      </c>
      <c r="P129" s="76">
        <f t="shared" si="42"/>
        <v>56</v>
      </c>
      <c r="Q129" s="76">
        <f t="shared" si="42"/>
        <v>140</v>
      </c>
      <c r="R129" s="80">
        <f t="shared" ref="R129:R192" si="57">$O129*R$1</f>
        <v>140</v>
      </c>
      <c r="S129" s="76">
        <f t="shared" si="42"/>
        <v>280</v>
      </c>
      <c r="T129" s="76">
        <f t="shared" si="42"/>
        <v>280</v>
      </c>
      <c r="V129" s="76">
        <v>125</v>
      </c>
      <c r="W129" s="76">
        <f>SUM(O$5:O129)</f>
        <v>910</v>
      </c>
      <c r="X129" s="76">
        <f>SUM(P$5:P129)</f>
        <v>3640</v>
      </c>
      <c r="Y129" s="76">
        <f>SUM(Q$5:Q129)</f>
        <v>9100</v>
      </c>
      <c r="Z129" s="80">
        <f>SUM(R$5:R129)</f>
        <v>9100</v>
      </c>
      <c r="AA129" s="76">
        <f>SUM(S$5:S129)</f>
        <v>18200</v>
      </c>
      <c r="AB129" s="76">
        <f>SUM(T$5:T129)</f>
        <v>18200</v>
      </c>
      <c r="AD129" s="76">
        <v>125</v>
      </c>
      <c r="AE129" s="76">
        <f t="shared" si="36"/>
        <v>140000</v>
      </c>
      <c r="AF129" s="76">
        <f t="shared" si="37"/>
        <v>560000</v>
      </c>
      <c r="AG129" s="76">
        <f t="shared" si="38"/>
        <v>1400000</v>
      </c>
      <c r="AH129" s="80">
        <f t="shared" si="38"/>
        <v>1400000</v>
      </c>
      <c r="AI129" s="76">
        <f t="shared" si="39"/>
        <v>2800000</v>
      </c>
      <c r="AJ129" s="76">
        <f t="shared" si="40"/>
        <v>2800000</v>
      </c>
      <c r="AL129" s="76">
        <v>125</v>
      </c>
      <c r="AM129" s="76">
        <f>SUM(AE$5:AE129)</f>
        <v>9100000</v>
      </c>
      <c r="AN129" s="76">
        <f>SUM(AF$5:AF129)</f>
        <v>36400000</v>
      </c>
      <c r="AO129" s="76">
        <f>SUM(AG$5:AG129)</f>
        <v>91000000</v>
      </c>
      <c r="AP129" s="80">
        <f>SUM(AH$5:AH129)</f>
        <v>91000000</v>
      </c>
      <c r="AQ129" s="76">
        <f>SUM(AI$5:AI129)</f>
        <v>182000000</v>
      </c>
      <c r="AR129" s="76">
        <f>SUM(AJ$5:AJ129)</f>
        <v>182000000</v>
      </c>
      <c r="AU129" s="22">
        <v>7</v>
      </c>
      <c r="AV129" s="77">
        <f>节奏预期!B129</f>
        <v>120</v>
      </c>
      <c r="AW129" s="102">
        <f>节奏预期!D129</f>
        <v>78.608065926757661</v>
      </c>
      <c r="AX129" s="76">
        <f>IFERROR(INDEX(AM$5:AM$304,MATCH(节奏预期!Q129,$AL$5:$AL$304,1))*节奏预期!E129,0)</f>
        <v>0</v>
      </c>
      <c r="AY129" s="76">
        <f>IFERROR(INDEX(AN$5:AN$304,MATCH(节奏预期!R129,$AL$5:$AL$304,1))*节奏预期!F129,0)</f>
        <v>0</v>
      </c>
      <c r="AZ129" s="76">
        <f>IFERROR(INDEX(AO$5:AO$304,MATCH(节奏预期!S129,$AL$5:$AL$304,1))*节奏预期!G129,0)</f>
        <v>0</v>
      </c>
      <c r="BA129" s="80">
        <f>IFERROR(INDEX(AP$5:AP$304,MATCH(节奏预期!T129,$AL$5:$AL$304,1))*节奏预期!H129,0)</f>
        <v>558000000</v>
      </c>
      <c r="BB129" s="76">
        <f>IFERROR(INDEX(AQ$5:AQ$304,MATCH(节奏预期!U129,$AL$5:$AL$304,1))*节奏预期!I129,0)</f>
        <v>0</v>
      </c>
      <c r="BC129" s="76">
        <f>IFERROR(INDEX(AR$5:AR$304,MATCH(节奏预期!V129,$AL$5:$AL$304,1))*节奏预期!J129,0)</f>
        <v>0</v>
      </c>
      <c r="BD129" s="77">
        <f t="shared" si="55"/>
        <v>558000000</v>
      </c>
      <c r="BE129" s="76">
        <f>IFERROR(INDEX(W$5:W$304,MATCH(节奏预期!Q129,$V$5:$V$304,1))*节奏预期!E129,0)</f>
        <v>0</v>
      </c>
      <c r="BF129" s="76">
        <f>IFERROR(INDEX(X$5:X$304,MATCH(节奏预期!R129,$V$5:$V$304,1))*节奏预期!F129,0)</f>
        <v>0</v>
      </c>
      <c r="BG129" s="76">
        <f>IFERROR(INDEX(Y$5:Y$304,MATCH(节奏预期!S129,$V$5:$V$304,1))*节奏预期!G129,0)</f>
        <v>0</v>
      </c>
      <c r="BH129" s="80">
        <f>IFERROR(INDEX(Z$5:Z$304,MATCH(节奏预期!T129,$V$5:$V$304,1))*节奏预期!H129,0)</f>
        <v>55800</v>
      </c>
      <c r="BI129" s="76">
        <f>IFERROR(INDEX(AA$5:AA$304,MATCH(节奏预期!U129,$V$5:$V$304,1))*节奏预期!I129,0)</f>
        <v>0</v>
      </c>
      <c r="BJ129" s="76">
        <f>IFERROR(INDEX(AB$5:AB$304,MATCH(节奏预期!V129,$V$5:$V$304,1))*节奏预期!J129,0)</f>
        <v>0</v>
      </c>
      <c r="BK129" s="77">
        <f t="shared" si="56"/>
        <v>55800</v>
      </c>
      <c r="BL129" s="76">
        <f>IF(节奏预期!Q129=0,0,节奏预期!Q129*装备强化!D$8+装备强化!D$4)</f>
        <v>0</v>
      </c>
      <c r="BM129" s="76">
        <f>IF(节奏预期!R129=0,0,节奏预期!R129*装备强化!E$8+装备强化!E$4)</f>
        <v>0</v>
      </c>
      <c r="BN129" s="76">
        <f>IF(节奏预期!S129=0,0,节奏预期!S129*装备强化!F$8+装备强化!F$4)</f>
        <v>0</v>
      </c>
      <c r="BO129" s="80">
        <f>IF(节奏预期!T129=0,0,节奏预期!T129*装备强化!G$8+装备强化!G$4)</f>
        <v>143.33333333333334</v>
      </c>
      <c r="BP129" s="76">
        <f>IF(节奏预期!U129=0,0,节奏预期!U129*装备强化!H$8+装备强化!H$4)</f>
        <v>0</v>
      </c>
      <c r="BQ129" s="76">
        <f>IF(节奏预期!V129=0,0,节奏预期!V129*装备强化!I$8+装备强化!I$4)</f>
        <v>0</v>
      </c>
      <c r="BR129" s="11">
        <f>IFERROR(SUMPRODUCT(BL129:BQ129,节奏预期!$E129:$J129)/SUM(节奏预期!$E129:$J129),0)</f>
        <v>143.33333333333334</v>
      </c>
      <c r="BS129" s="10">
        <f>IF(节奏预期!Q129=0,0,节奏预期!Q129*装备强化!D$9+装备强化!D$5)</f>
        <v>0</v>
      </c>
      <c r="BT129" s="76">
        <f>IF(节奏预期!R129=0,0,节奏预期!R129*装备强化!E$9+装备强化!E$5)</f>
        <v>0</v>
      </c>
      <c r="BU129" s="76">
        <f>IF(节奏预期!S129=0,0,节奏预期!S129*装备强化!F$9+装备强化!F$5)</f>
        <v>0</v>
      </c>
      <c r="BV129" s="80">
        <f>IF(节奏预期!T129=0,0,节奏预期!T129*装备强化!G$9+装备强化!G$5)</f>
        <v>143.33333333333334</v>
      </c>
      <c r="BW129" s="76">
        <f>IF(节奏预期!U129=0,0,节奏预期!U129*装备强化!H$9+装备强化!H$5)</f>
        <v>0</v>
      </c>
      <c r="BX129" s="76">
        <f>IF(节奏预期!V129=0,0,节奏预期!V129*装备强化!I$9+装备强化!I$5)</f>
        <v>0</v>
      </c>
      <c r="BY129" s="11">
        <f>IFERROR(SUMPRODUCT(BS129:BX129,节奏预期!$E129:$J129)/SUM(节奏预期!$E129:$J129),0)</f>
        <v>143.33333333333334</v>
      </c>
      <c r="BZ129" s="76"/>
      <c r="CA129" s="76"/>
      <c r="CB129" s="76"/>
      <c r="CC129" s="76"/>
      <c r="CD129" s="76"/>
      <c r="CE129" s="52"/>
      <c r="CH129" s="22">
        <v>36</v>
      </c>
    </row>
    <row r="130" spans="13:107" ht="11.25" customHeight="1" x14ac:dyDescent="0.15">
      <c r="M130" s="76">
        <v>126</v>
      </c>
      <c r="N130" s="164">
        <f t="shared" si="45"/>
        <v>7</v>
      </c>
      <c r="O130" s="76">
        <f t="shared" si="41"/>
        <v>14</v>
      </c>
      <c r="P130" s="76">
        <f t="shared" si="42"/>
        <v>56</v>
      </c>
      <c r="Q130" s="76">
        <f t="shared" si="42"/>
        <v>140</v>
      </c>
      <c r="R130" s="80">
        <f t="shared" si="57"/>
        <v>140</v>
      </c>
      <c r="S130" s="76">
        <f t="shared" si="42"/>
        <v>280</v>
      </c>
      <c r="T130" s="76">
        <f t="shared" si="42"/>
        <v>280</v>
      </c>
      <c r="V130" s="76">
        <v>126</v>
      </c>
      <c r="W130" s="76">
        <f>SUM(O$5:O130)</f>
        <v>924</v>
      </c>
      <c r="X130" s="76">
        <f>SUM(P$5:P130)</f>
        <v>3696</v>
      </c>
      <c r="Y130" s="76">
        <f>SUM(Q$5:Q130)</f>
        <v>9240</v>
      </c>
      <c r="Z130" s="80">
        <f>SUM(R$5:R130)</f>
        <v>9240</v>
      </c>
      <c r="AA130" s="76">
        <f>SUM(S$5:S130)</f>
        <v>18480</v>
      </c>
      <c r="AB130" s="76">
        <f>SUM(T$5:T130)</f>
        <v>18480</v>
      </c>
      <c r="AD130" s="76">
        <v>126</v>
      </c>
      <c r="AE130" s="76">
        <f t="shared" si="36"/>
        <v>140000</v>
      </c>
      <c r="AF130" s="76">
        <f t="shared" si="37"/>
        <v>560000</v>
      </c>
      <c r="AG130" s="76">
        <f t="shared" si="38"/>
        <v>1400000</v>
      </c>
      <c r="AH130" s="80">
        <f t="shared" si="38"/>
        <v>1400000</v>
      </c>
      <c r="AI130" s="76">
        <f t="shared" si="39"/>
        <v>2800000</v>
      </c>
      <c r="AJ130" s="76">
        <f t="shared" si="40"/>
        <v>2800000</v>
      </c>
      <c r="AL130" s="76">
        <v>126</v>
      </c>
      <c r="AM130" s="76">
        <f>SUM(AE$5:AE130)</f>
        <v>9240000</v>
      </c>
      <c r="AN130" s="76">
        <f>SUM(AF$5:AF130)</f>
        <v>36960000</v>
      </c>
      <c r="AO130" s="76">
        <f>SUM(AG$5:AG130)</f>
        <v>92400000</v>
      </c>
      <c r="AP130" s="80">
        <f>SUM(AH$5:AH130)</f>
        <v>92400000</v>
      </c>
      <c r="AQ130" s="76">
        <f>SUM(AI$5:AI130)</f>
        <v>184800000</v>
      </c>
      <c r="AR130" s="76">
        <f>SUM(AJ$5:AJ130)</f>
        <v>184800000</v>
      </c>
      <c r="AU130" s="22">
        <v>8</v>
      </c>
      <c r="AV130" s="77">
        <f>节奏预期!B130</f>
        <v>150</v>
      </c>
      <c r="AW130" s="102">
        <f>节奏预期!D130</f>
        <v>81.919202803497143</v>
      </c>
      <c r="AX130" s="76">
        <f>IFERROR(INDEX(AM$5:AM$304,MATCH(节奏预期!Q130,$AL$5:$AL$304,1))*节奏预期!E130,0)</f>
        <v>0</v>
      </c>
      <c r="AY130" s="76">
        <f>IFERROR(INDEX(AN$5:AN$304,MATCH(节奏预期!R130,$AL$5:$AL$304,1))*节奏预期!F130,0)</f>
        <v>0</v>
      </c>
      <c r="AZ130" s="76">
        <f>IFERROR(INDEX(AO$5:AO$304,MATCH(节奏预期!S130,$AL$5:$AL$304,1))*节奏预期!G130,0)</f>
        <v>0</v>
      </c>
      <c r="BA130" s="80">
        <f>IFERROR(INDEX(AP$5:AP$304,MATCH(节奏预期!T130,$AL$5:$AL$304,1))*节奏预期!H130,0)</f>
        <v>582750000</v>
      </c>
      <c r="BB130" s="76">
        <f>IFERROR(INDEX(AQ$5:AQ$304,MATCH(节奏预期!U130,$AL$5:$AL$304,1))*节奏预期!I130,0)</f>
        <v>166500000</v>
      </c>
      <c r="BC130" s="76">
        <f>IFERROR(INDEX(AR$5:AR$304,MATCH(节奏预期!V130,$AL$5:$AL$304,1))*节奏预期!J130,0)</f>
        <v>0</v>
      </c>
      <c r="BD130" s="77">
        <f t="shared" si="55"/>
        <v>749250000</v>
      </c>
      <c r="BE130" s="76">
        <f>IFERROR(INDEX(W$5:W$304,MATCH(节奏预期!Q130,$V$5:$V$304,1))*节奏预期!E130,0)</f>
        <v>0</v>
      </c>
      <c r="BF130" s="76">
        <f>IFERROR(INDEX(X$5:X$304,MATCH(节奏预期!R130,$V$5:$V$304,1))*节奏预期!F130,0)</f>
        <v>0</v>
      </c>
      <c r="BG130" s="76">
        <f>IFERROR(INDEX(Y$5:Y$304,MATCH(节奏预期!S130,$V$5:$V$304,1))*节奏预期!G130,0)</f>
        <v>0</v>
      </c>
      <c r="BH130" s="80">
        <f>IFERROR(INDEX(Z$5:Z$304,MATCH(节奏预期!T130,$V$5:$V$304,1))*节奏预期!H130,0)</f>
        <v>58275</v>
      </c>
      <c r="BI130" s="76">
        <f>IFERROR(INDEX(AA$5:AA$304,MATCH(节奏预期!U130,$V$5:$V$304,1))*节奏预期!I130,0)</f>
        <v>16650</v>
      </c>
      <c r="BJ130" s="76">
        <f>IFERROR(INDEX(AB$5:AB$304,MATCH(节奏预期!V130,$V$5:$V$304,1))*节奏预期!J130,0)</f>
        <v>0</v>
      </c>
      <c r="BK130" s="77">
        <f t="shared" si="56"/>
        <v>74925</v>
      </c>
      <c r="BL130" s="76">
        <f>IF(节奏预期!Q130=0,0,节奏预期!Q130*装备强化!D$8+装备强化!D$4)</f>
        <v>0</v>
      </c>
      <c r="BM130" s="76">
        <f>IF(节奏预期!R130=0,0,节奏预期!R130*装备强化!E$8+装备强化!E$4)</f>
        <v>0</v>
      </c>
      <c r="BN130" s="76">
        <f>IF(节奏预期!S130=0,0,节奏预期!S130*装备强化!F$8+装备强化!F$4)</f>
        <v>0</v>
      </c>
      <c r="BO130" s="80">
        <f>IF(节奏预期!T130=0,0,节奏预期!T130*装备强化!G$8+装备强化!G$4)</f>
        <v>155.83333333333334</v>
      </c>
      <c r="BP130" s="76">
        <f>IF(节奏预期!U130=0,0,节奏预期!U130*装备强化!H$8+装备强化!H$4)</f>
        <v>233.75</v>
      </c>
      <c r="BQ130" s="76">
        <f>IF(节奏预期!V130=0,0,节奏预期!V130*装备强化!I$8+装备强化!I$4)</f>
        <v>0</v>
      </c>
      <c r="BR130" s="11">
        <f>IFERROR(SUMPRODUCT(BL130:BQ130,节奏预期!$E130:$J130)/SUM(节奏预期!$E130:$J130),0)</f>
        <v>165.57291666666666</v>
      </c>
      <c r="BS130" s="10">
        <f>IF(节奏预期!Q130=0,0,节奏预期!Q130*装备强化!D$9+装备强化!D$5)</f>
        <v>0</v>
      </c>
      <c r="BT130" s="76">
        <f>IF(节奏预期!R130=0,0,节奏预期!R130*装备强化!E$9+装备强化!E$5)</f>
        <v>0</v>
      </c>
      <c r="BU130" s="76">
        <f>IF(节奏预期!S130=0,0,节奏预期!S130*装备强化!F$9+装备强化!F$5)</f>
        <v>0</v>
      </c>
      <c r="BV130" s="80">
        <f>IF(节奏预期!T130=0,0,节奏预期!T130*装备强化!G$9+装备强化!G$5)</f>
        <v>155.83333333333334</v>
      </c>
      <c r="BW130" s="76">
        <f>IF(节奏预期!U130=0,0,节奏预期!U130*装备强化!H$9+装备强化!H$5)</f>
        <v>233.75</v>
      </c>
      <c r="BX130" s="76">
        <f>IF(节奏预期!V130=0,0,节奏预期!V130*装备强化!I$9+装备强化!I$5)</f>
        <v>0</v>
      </c>
      <c r="BY130" s="11">
        <f>IFERROR(SUMPRODUCT(BS130:BX130,节奏预期!$E130:$J130)/SUM(节奏预期!$E130:$J130),0)</f>
        <v>165.57291666666666</v>
      </c>
      <c r="BZ130" s="76"/>
      <c r="CA130" s="76"/>
      <c r="CB130" s="76"/>
      <c r="CC130" s="76"/>
      <c r="CD130" s="76"/>
      <c r="CE130" s="52"/>
      <c r="CH130" s="22">
        <v>37</v>
      </c>
    </row>
    <row r="131" spans="13:107" ht="11.25" customHeight="1" x14ac:dyDescent="0.15">
      <c r="M131" s="76">
        <v>127</v>
      </c>
      <c r="N131" s="164">
        <f t="shared" si="45"/>
        <v>7</v>
      </c>
      <c r="O131" s="76">
        <f t="shared" si="41"/>
        <v>14</v>
      </c>
      <c r="P131" s="76">
        <f t="shared" si="42"/>
        <v>56</v>
      </c>
      <c r="Q131" s="76">
        <f t="shared" si="42"/>
        <v>140</v>
      </c>
      <c r="R131" s="80">
        <f t="shared" si="57"/>
        <v>140</v>
      </c>
      <c r="S131" s="76">
        <f t="shared" si="42"/>
        <v>280</v>
      </c>
      <c r="T131" s="76">
        <f t="shared" si="42"/>
        <v>280</v>
      </c>
      <c r="V131" s="76">
        <v>127</v>
      </c>
      <c r="W131" s="76">
        <f>SUM(O$5:O131)</f>
        <v>938</v>
      </c>
      <c r="X131" s="76">
        <f>SUM(P$5:P131)</f>
        <v>3752</v>
      </c>
      <c r="Y131" s="76">
        <f>SUM(Q$5:Q131)</f>
        <v>9380</v>
      </c>
      <c r="Z131" s="80">
        <f>SUM(R$5:R131)</f>
        <v>9380</v>
      </c>
      <c r="AA131" s="76">
        <f>SUM(S$5:S131)</f>
        <v>18760</v>
      </c>
      <c r="AB131" s="76">
        <f>SUM(T$5:T131)</f>
        <v>18760</v>
      </c>
      <c r="AD131" s="76">
        <v>127</v>
      </c>
      <c r="AE131" s="76">
        <f t="shared" si="36"/>
        <v>140000</v>
      </c>
      <c r="AF131" s="76">
        <f t="shared" si="37"/>
        <v>560000</v>
      </c>
      <c r="AG131" s="76">
        <f t="shared" si="38"/>
        <v>1400000</v>
      </c>
      <c r="AH131" s="80">
        <f t="shared" si="38"/>
        <v>1400000</v>
      </c>
      <c r="AI131" s="76">
        <f t="shared" si="39"/>
        <v>2800000</v>
      </c>
      <c r="AJ131" s="76">
        <f t="shared" si="40"/>
        <v>2800000</v>
      </c>
      <c r="AL131" s="76">
        <v>127</v>
      </c>
      <c r="AM131" s="76">
        <f>SUM(AE$5:AE131)</f>
        <v>9380000</v>
      </c>
      <c r="AN131" s="76">
        <f>SUM(AF$5:AF131)</f>
        <v>37520000</v>
      </c>
      <c r="AO131" s="76">
        <f>SUM(AG$5:AG131)</f>
        <v>93800000</v>
      </c>
      <c r="AP131" s="80">
        <f>SUM(AH$5:AH131)</f>
        <v>93800000</v>
      </c>
      <c r="AQ131" s="76">
        <f>SUM(AI$5:AI131)</f>
        <v>187600000</v>
      </c>
      <c r="AR131" s="76">
        <f>SUM(AJ$5:AJ131)</f>
        <v>187600000</v>
      </c>
      <c r="AU131" s="22">
        <v>9</v>
      </c>
      <c r="AV131" s="77">
        <f>节奏预期!B131</f>
        <v>180</v>
      </c>
      <c r="AW131" s="102">
        <f>节奏预期!D131</f>
        <v>84.557504671530296</v>
      </c>
      <c r="AX131" s="76">
        <f>IFERROR(INDEX(AM$5:AM$304,MATCH(节奏预期!Q131,$AL$5:$AL$304,1))*节奏预期!E131,0)</f>
        <v>0</v>
      </c>
      <c r="AY131" s="76">
        <f>IFERROR(INDEX(AN$5:AN$304,MATCH(节奏预期!R131,$AL$5:$AL$304,1))*节奏预期!F131,0)</f>
        <v>0</v>
      </c>
      <c r="AZ131" s="76">
        <f>IFERROR(INDEX(AO$5:AO$304,MATCH(节奏预期!S131,$AL$5:$AL$304,1))*节奏预期!G131,0)</f>
        <v>0</v>
      </c>
      <c r="BA131" s="80">
        <f>IFERROR(INDEX(AP$5:AP$304,MATCH(节奏预期!T131,$AL$5:$AL$304,1))*节奏预期!H131,0)</f>
        <v>576000000</v>
      </c>
      <c r="BB131" s="76">
        <f>IFERROR(INDEX(AQ$5:AQ$304,MATCH(节奏预期!U131,$AL$5:$AL$304,1))*节奏预期!I131,0)</f>
        <v>384000000</v>
      </c>
      <c r="BC131" s="76">
        <f>IFERROR(INDEX(AR$5:AR$304,MATCH(节奏预期!V131,$AL$5:$AL$304,1))*节奏预期!J131,0)</f>
        <v>0</v>
      </c>
      <c r="BD131" s="77">
        <f t="shared" si="55"/>
        <v>960000000</v>
      </c>
      <c r="BE131" s="76">
        <f>IFERROR(INDEX(W$5:W$304,MATCH(节奏预期!Q131,$V$5:$V$304,1))*节奏预期!E131,0)</f>
        <v>0</v>
      </c>
      <c r="BF131" s="76">
        <f>IFERROR(INDEX(X$5:X$304,MATCH(节奏预期!R131,$V$5:$V$304,1))*节奏预期!F131,0)</f>
        <v>0</v>
      </c>
      <c r="BG131" s="76">
        <f>IFERROR(INDEX(Y$5:Y$304,MATCH(节奏预期!S131,$V$5:$V$304,1))*节奏预期!G131,0)</f>
        <v>0</v>
      </c>
      <c r="BH131" s="80">
        <f>IFERROR(INDEX(Z$5:Z$304,MATCH(节奏预期!T131,$V$5:$V$304,1))*节奏预期!H131,0)</f>
        <v>57600</v>
      </c>
      <c r="BI131" s="76">
        <f>IFERROR(INDEX(AA$5:AA$304,MATCH(节奏预期!U131,$V$5:$V$304,1))*节奏预期!I131,0)</f>
        <v>38400</v>
      </c>
      <c r="BJ131" s="76">
        <f>IFERROR(INDEX(AB$5:AB$304,MATCH(节奏预期!V131,$V$5:$V$304,1))*节奏预期!J131,0)</f>
        <v>0</v>
      </c>
      <c r="BK131" s="77">
        <f t="shared" si="56"/>
        <v>96000</v>
      </c>
      <c r="BL131" s="76">
        <f>IF(节奏预期!Q131=0,0,节奏预期!Q131*装备强化!D$8+装备强化!D$4)</f>
        <v>0</v>
      </c>
      <c r="BM131" s="76">
        <f>IF(节奏预期!R131=0,0,节奏预期!R131*装备强化!E$8+装备强化!E$4)</f>
        <v>0</v>
      </c>
      <c r="BN131" s="76">
        <f>IF(节奏预期!S131=0,0,节奏预期!S131*装备强化!F$8+装备强化!F$4)</f>
        <v>0</v>
      </c>
      <c r="BO131" s="80">
        <f>IF(节奏预期!T131=0,0,节奏预期!T131*装备强化!G$8+装备强化!G$4)</f>
        <v>165</v>
      </c>
      <c r="BP131" s="76">
        <f>IF(节奏预期!U131=0,0,节奏预期!U131*装备强化!H$8+装备强化!H$4)</f>
        <v>247.5</v>
      </c>
      <c r="BQ131" s="76">
        <f>IF(节奏预期!V131=0,0,节奏预期!V131*装备强化!I$8+装备强化!I$4)</f>
        <v>0</v>
      </c>
      <c r="BR131" s="11">
        <f>IFERROR(SUMPRODUCT(BL131:BQ131,节奏预期!$E131:$J131)/SUM(节奏预期!$E131:$J131),0)</f>
        <v>185.625</v>
      </c>
      <c r="BS131" s="10">
        <f>IF(节奏预期!Q131=0,0,节奏预期!Q131*装备强化!D$9+装备强化!D$5)</f>
        <v>0</v>
      </c>
      <c r="BT131" s="76">
        <f>IF(节奏预期!R131=0,0,节奏预期!R131*装备强化!E$9+装备强化!E$5)</f>
        <v>0</v>
      </c>
      <c r="BU131" s="76">
        <f>IF(节奏预期!S131=0,0,节奏预期!S131*装备强化!F$9+装备强化!F$5)</f>
        <v>0</v>
      </c>
      <c r="BV131" s="80">
        <f>IF(节奏预期!T131=0,0,节奏预期!T131*装备强化!G$9+装备强化!G$5)</f>
        <v>165</v>
      </c>
      <c r="BW131" s="76">
        <f>IF(节奏预期!U131=0,0,节奏预期!U131*装备强化!H$9+装备强化!H$5)</f>
        <v>247.5</v>
      </c>
      <c r="BX131" s="76">
        <f>IF(节奏预期!V131=0,0,节奏预期!V131*装备强化!I$9+装备强化!I$5)</f>
        <v>0</v>
      </c>
      <c r="BY131" s="11">
        <f>IFERROR(SUMPRODUCT(BS131:BX131,节奏预期!$E131:$J131)/SUM(节奏预期!$E131:$J131),0)</f>
        <v>185.625</v>
      </c>
      <c r="BZ131" s="76"/>
      <c r="CA131" s="76"/>
      <c r="CB131" s="76"/>
      <c r="CC131" s="76"/>
      <c r="CD131" s="76"/>
      <c r="CE131" s="52"/>
      <c r="CH131" s="22">
        <v>38</v>
      </c>
    </row>
    <row r="132" spans="13:107" ht="11.25" customHeight="1" x14ac:dyDescent="0.15">
      <c r="M132" s="76">
        <v>128</v>
      </c>
      <c r="N132" s="164">
        <f t="shared" si="45"/>
        <v>7</v>
      </c>
      <c r="O132" s="76">
        <f t="shared" si="41"/>
        <v>14</v>
      </c>
      <c r="P132" s="76">
        <f t="shared" si="42"/>
        <v>56</v>
      </c>
      <c r="Q132" s="76">
        <f t="shared" si="42"/>
        <v>140</v>
      </c>
      <c r="R132" s="80">
        <f t="shared" si="57"/>
        <v>140</v>
      </c>
      <c r="S132" s="76">
        <f t="shared" si="42"/>
        <v>280</v>
      </c>
      <c r="T132" s="76">
        <f t="shared" si="42"/>
        <v>280</v>
      </c>
      <c r="V132" s="76">
        <v>128</v>
      </c>
      <c r="W132" s="76">
        <f>SUM(O$5:O132)</f>
        <v>952</v>
      </c>
      <c r="X132" s="76">
        <f>SUM(P$5:P132)</f>
        <v>3808</v>
      </c>
      <c r="Y132" s="76">
        <f>SUM(Q$5:Q132)</f>
        <v>9520</v>
      </c>
      <c r="Z132" s="80">
        <f>SUM(R$5:R132)</f>
        <v>9520</v>
      </c>
      <c r="AA132" s="76">
        <f>SUM(S$5:S132)</f>
        <v>19040</v>
      </c>
      <c r="AB132" s="76">
        <f>SUM(T$5:T132)</f>
        <v>19040</v>
      </c>
      <c r="AD132" s="76">
        <v>128</v>
      </c>
      <c r="AE132" s="76">
        <f t="shared" si="36"/>
        <v>140000</v>
      </c>
      <c r="AF132" s="76">
        <f t="shared" si="37"/>
        <v>560000</v>
      </c>
      <c r="AG132" s="76">
        <f t="shared" si="38"/>
        <v>1400000</v>
      </c>
      <c r="AH132" s="80">
        <f t="shared" si="38"/>
        <v>1400000</v>
      </c>
      <c r="AI132" s="76">
        <f t="shared" si="39"/>
        <v>2800000</v>
      </c>
      <c r="AJ132" s="76">
        <f t="shared" si="40"/>
        <v>2800000</v>
      </c>
      <c r="AL132" s="76">
        <v>128</v>
      </c>
      <c r="AM132" s="76">
        <f>SUM(AE$5:AE132)</f>
        <v>9520000</v>
      </c>
      <c r="AN132" s="76">
        <f>SUM(AF$5:AF132)</f>
        <v>38080000</v>
      </c>
      <c r="AO132" s="76">
        <f>SUM(AG$5:AG132)</f>
        <v>95200000</v>
      </c>
      <c r="AP132" s="80">
        <f>SUM(AH$5:AH132)</f>
        <v>95200000</v>
      </c>
      <c r="AQ132" s="76">
        <f>SUM(AI$5:AI132)</f>
        <v>190400000</v>
      </c>
      <c r="AR132" s="76">
        <f>SUM(AJ$5:AJ132)</f>
        <v>190400000</v>
      </c>
      <c r="AU132" s="22">
        <v>10</v>
      </c>
      <c r="AV132" s="77">
        <f>节奏预期!B132</f>
        <v>210</v>
      </c>
      <c r="AW132" s="102">
        <f>节奏预期!D132</f>
        <v>86.804267332174788</v>
      </c>
      <c r="AX132" s="76">
        <f>IFERROR(INDEX(AM$5:AM$304,MATCH(节奏预期!Q132,$AL$5:$AL$304,1))*节奏预期!E132,0)</f>
        <v>0</v>
      </c>
      <c r="AY132" s="76">
        <f>IFERROR(INDEX(AN$5:AN$304,MATCH(节奏预期!R132,$AL$5:$AL$304,1))*节奏预期!F132,0)</f>
        <v>0</v>
      </c>
      <c r="AZ132" s="76">
        <f>IFERROR(INDEX(AO$5:AO$304,MATCH(节奏预期!S132,$AL$5:$AL$304,1))*节奏预期!G132,0)</f>
        <v>0</v>
      </c>
      <c r="BA132" s="80">
        <f>IFERROR(INDEX(AP$5:AP$304,MATCH(节奏预期!T132,$AL$5:$AL$304,1))*节奏预期!H132,0)</f>
        <v>540000000</v>
      </c>
      <c r="BB132" s="76">
        <f>IFERROR(INDEX(AQ$5:AQ$304,MATCH(节奏预期!U132,$AL$5:$AL$304,1))*节奏预期!I132,0)</f>
        <v>648000000</v>
      </c>
      <c r="BC132" s="76">
        <f>IFERROR(INDEX(AR$5:AR$304,MATCH(节奏预期!V132,$AL$5:$AL$304,1))*节奏预期!J132,0)</f>
        <v>0</v>
      </c>
      <c r="BD132" s="77">
        <f t="shared" si="55"/>
        <v>1188000000</v>
      </c>
      <c r="BE132" s="76">
        <f>IFERROR(INDEX(W$5:W$304,MATCH(节奏预期!Q132,$V$5:$V$304,1))*节奏预期!E132,0)</f>
        <v>0</v>
      </c>
      <c r="BF132" s="76">
        <f>IFERROR(INDEX(X$5:X$304,MATCH(节奏预期!R132,$V$5:$V$304,1))*节奏预期!F132,0)</f>
        <v>0</v>
      </c>
      <c r="BG132" s="76">
        <f>IFERROR(INDEX(Y$5:Y$304,MATCH(节奏预期!S132,$V$5:$V$304,1))*节奏预期!G132,0)</f>
        <v>0</v>
      </c>
      <c r="BH132" s="80">
        <f>IFERROR(INDEX(Z$5:Z$304,MATCH(节奏预期!T132,$V$5:$V$304,1))*节奏预期!H132,0)</f>
        <v>54000</v>
      </c>
      <c r="BI132" s="76">
        <f>IFERROR(INDEX(AA$5:AA$304,MATCH(节奏预期!U132,$V$5:$V$304,1))*节奏预期!I132,0)</f>
        <v>64800</v>
      </c>
      <c r="BJ132" s="76">
        <f>IFERROR(INDEX(AB$5:AB$304,MATCH(节奏预期!V132,$V$5:$V$304,1))*节奏预期!J132,0)</f>
        <v>0</v>
      </c>
      <c r="BK132" s="77">
        <f t="shared" si="56"/>
        <v>118800</v>
      </c>
      <c r="BL132" s="76">
        <f>IF(节奏预期!Q132=0,0,节奏预期!Q132*装备强化!D$8+装备强化!D$4)</f>
        <v>0</v>
      </c>
      <c r="BM132" s="76">
        <f>IF(节奏预期!R132=0,0,节奏预期!R132*装备强化!E$8+装备强化!E$4)</f>
        <v>0</v>
      </c>
      <c r="BN132" s="76">
        <f>IF(节奏预期!S132=0,0,节奏预期!S132*装备强化!F$8+装备强化!F$4)</f>
        <v>0</v>
      </c>
      <c r="BO132" s="80">
        <f>IF(节奏预期!T132=0,0,节奏预期!T132*装备强化!G$8+装备强化!G$4)</f>
        <v>172.5</v>
      </c>
      <c r="BP132" s="76">
        <f>IF(节奏预期!U132=0,0,节奏预期!U132*装备强化!H$8+装备强化!H$4)</f>
        <v>258.75</v>
      </c>
      <c r="BQ132" s="76">
        <f>IF(节奏预期!V132=0,0,节奏预期!V132*装备强化!I$8+装备强化!I$4)</f>
        <v>0</v>
      </c>
      <c r="BR132" s="11">
        <f>IFERROR(SUMPRODUCT(BL132:BQ132,节奏预期!$E132:$J132)/SUM(节奏预期!$E132:$J132),0)</f>
        <v>204.84375</v>
      </c>
      <c r="BS132" s="10">
        <f>IF(节奏预期!Q132=0,0,节奏预期!Q132*装备强化!D$9+装备强化!D$5)</f>
        <v>0</v>
      </c>
      <c r="BT132" s="76">
        <f>IF(节奏预期!R132=0,0,节奏预期!R132*装备强化!E$9+装备强化!E$5)</f>
        <v>0</v>
      </c>
      <c r="BU132" s="76">
        <f>IF(节奏预期!S132=0,0,节奏预期!S132*装备强化!F$9+装备强化!F$5)</f>
        <v>0</v>
      </c>
      <c r="BV132" s="80">
        <f>IF(节奏预期!T132=0,0,节奏预期!T132*装备强化!G$9+装备强化!G$5)</f>
        <v>172.5</v>
      </c>
      <c r="BW132" s="76">
        <f>IF(节奏预期!U132=0,0,节奏预期!U132*装备强化!H$9+装备强化!H$5)</f>
        <v>258.75</v>
      </c>
      <c r="BX132" s="76">
        <f>IF(节奏预期!V132=0,0,节奏预期!V132*装备强化!I$9+装备强化!I$5)</f>
        <v>0</v>
      </c>
      <c r="BY132" s="11">
        <f>IFERROR(SUMPRODUCT(BS132:BX132,节奏预期!$E132:$J132)/SUM(节奏预期!$E132:$J132),0)</f>
        <v>204.84375</v>
      </c>
      <c r="BZ132" s="76"/>
      <c r="CA132" s="76"/>
      <c r="CB132" s="76"/>
      <c r="CC132" s="76"/>
      <c r="CD132" s="76"/>
      <c r="CE132" s="52"/>
      <c r="CH132" s="22">
        <v>39</v>
      </c>
    </row>
    <row r="133" spans="13:107" ht="11.25" customHeight="1" x14ac:dyDescent="0.15">
      <c r="M133" s="76">
        <v>129</v>
      </c>
      <c r="N133" s="164">
        <f t="shared" si="45"/>
        <v>7</v>
      </c>
      <c r="O133" s="76">
        <f t="shared" si="41"/>
        <v>14</v>
      </c>
      <c r="P133" s="76">
        <f t="shared" si="42"/>
        <v>56</v>
      </c>
      <c r="Q133" s="76">
        <f t="shared" si="42"/>
        <v>140</v>
      </c>
      <c r="R133" s="80">
        <f t="shared" si="57"/>
        <v>140</v>
      </c>
      <c r="S133" s="76">
        <f t="shared" si="42"/>
        <v>280</v>
      </c>
      <c r="T133" s="76">
        <f t="shared" ref="Q133:T196" si="58">$O133*T$1</f>
        <v>280</v>
      </c>
      <c r="V133" s="76">
        <v>129</v>
      </c>
      <c r="W133" s="76">
        <f>SUM(O$5:O133)</f>
        <v>966</v>
      </c>
      <c r="X133" s="76">
        <f>SUM(P$5:P133)</f>
        <v>3864</v>
      </c>
      <c r="Y133" s="76">
        <f>SUM(Q$5:Q133)</f>
        <v>9660</v>
      </c>
      <c r="Z133" s="80">
        <f>SUM(R$5:R133)</f>
        <v>9660</v>
      </c>
      <c r="AA133" s="76">
        <f>SUM(S$5:S133)</f>
        <v>19320</v>
      </c>
      <c r="AB133" s="76">
        <f>SUM(T$5:T133)</f>
        <v>19320</v>
      </c>
      <c r="AD133" s="76">
        <v>129</v>
      </c>
      <c r="AE133" s="76">
        <f t="shared" ref="AE133:AE196" si="59">O133*$D$18</f>
        <v>140000</v>
      </c>
      <c r="AF133" s="76">
        <f t="shared" ref="AF133:AF196" si="60">P133*$D$18</f>
        <v>560000</v>
      </c>
      <c r="AG133" s="76">
        <f t="shared" ref="AG133:AH196" si="61">Q133*$D$18</f>
        <v>1400000</v>
      </c>
      <c r="AH133" s="80">
        <f t="shared" si="61"/>
        <v>1400000</v>
      </c>
      <c r="AI133" s="76">
        <f t="shared" ref="AI133:AI196" si="62">S133*$D$18</f>
        <v>2800000</v>
      </c>
      <c r="AJ133" s="76">
        <f t="shared" ref="AJ133:AJ196" si="63">T133*$D$18</f>
        <v>2800000</v>
      </c>
      <c r="AL133" s="76">
        <v>129</v>
      </c>
      <c r="AM133" s="76">
        <f>SUM(AE$5:AE133)</f>
        <v>9660000</v>
      </c>
      <c r="AN133" s="76">
        <f>SUM(AF$5:AF133)</f>
        <v>38640000</v>
      </c>
      <c r="AO133" s="76">
        <f>SUM(AG$5:AG133)</f>
        <v>96600000</v>
      </c>
      <c r="AP133" s="80">
        <f>SUM(AH$5:AH133)</f>
        <v>96600000</v>
      </c>
      <c r="AQ133" s="76">
        <f>SUM(AI$5:AI133)</f>
        <v>193200000</v>
      </c>
      <c r="AR133" s="76">
        <f>SUM(AJ$5:AJ133)</f>
        <v>193200000</v>
      </c>
      <c r="AU133" s="22">
        <v>11</v>
      </c>
      <c r="AV133" s="77">
        <f>节奏预期!B133</f>
        <v>240</v>
      </c>
      <c r="AW133" s="102">
        <f>节奏预期!D133</f>
        <v>88.978258962579233</v>
      </c>
      <c r="AX133" s="76">
        <f>IFERROR(INDEX(AM$5:AM$304,MATCH(节奏预期!Q133,$AL$5:$AL$304,1))*节奏预期!E133,0)</f>
        <v>0</v>
      </c>
      <c r="AY133" s="76">
        <f>IFERROR(INDEX(AN$5:AN$304,MATCH(节奏预期!R133,$AL$5:$AL$304,1))*节奏预期!F133,0)</f>
        <v>0</v>
      </c>
      <c r="AZ133" s="76">
        <f>IFERROR(INDEX(AO$5:AO$304,MATCH(节奏预期!S133,$AL$5:$AL$304,1))*节奏预期!G133,0)</f>
        <v>0</v>
      </c>
      <c r="BA133" s="80">
        <f>IFERROR(INDEX(AP$5:AP$304,MATCH(节奏预期!T133,$AL$5:$AL$304,1))*节奏预期!H133,0)</f>
        <v>480000000</v>
      </c>
      <c r="BB133" s="76">
        <f>IFERROR(INDEX(AQ$5:AQ$304,MATCH(节奏预期!U133,$AL$5:$AL$304,1))*节奏预期!I133,0)</f>
        <v>960000000</v>
      </c>
      <c r="BC133" s="76">
        <f>IFERROR(INDEX(AR$5:AR$304,MATCH(节奏预期!V133,$AL$5:$AL$304,1))*节奏预期!J133,0)</f>
        <v>0</v>
      </c>
      <c r="BD133" s="77">
        <f t="shared" si="55"/>
        <v>1440000000</v>
      </c>
      <c r="BE133" s="76">
        <f>IFERROR(INDEX(W$5:W$304,MATCH(节奏预期!Q133,$V$5:$V$304,1))*节奏预期!E133,0)</f>
        <v>0</v>
      </c>
      <c r="BF133" s="76">
        <f>IFERROR(INDEX(X$5:X$304,MATCH(节奏预期!R133,$V$5:$V$304,1))*节奏预期!F133,0)</f>
        <v>0</v>
      </c>
      <c r="BG133" s="76">
        <f>IFERROR(INDEX(Y$5:Y$304,MATCH(节奏预期!S133,$V$5:$V$304,1))*节奏预期!G133,0)</f>
        <v>0</v>
      </c>
      <c r="BH133" s="80">
        <f>IFERROR(INDEX(Z$5:Z$304,MATCH(节奏预期!T133,$V$5:$V$304,1))*节奏预期!H133,0)</f>
        <v>48000</v>
      </c>
      <c r="BI133" s="76">
        <f>IFERROR(INDEX(AA$5:AA$304,MATCH(节奏预期!U133,$V$5:$V$304,1))*节奏预期!I133,0)</f>
        <v>96000</v>
      </c>
      <c r="BJ133" s="76">
        <f>IFERROR(INDEX(AB$5:AB$304,MATCH(节奏预期!V133,$V$5:$V$304,1))*节奏预期!J133,0)</f>
        <v>0</v>
      </c>
      <c r="BK133" s="77">
        <f t="shared" si="56"/>
        <v>144000</v>
      </c>
      <c r="BL133" s="76">
        <f>IF(节奏预期!Q133=0,0,节奏预期!Q133*装备强化!D$8+装备强化!D$4)</f>
        <v>0</v>
      </c>
      <c r="BM133" s="76">
        <f>IF(节奏预期!R133=0,0,节奏预期!R133*装备强化!E$8+装备强化!E$4)</f>
        <v>0</v>
      </c>
      <c r="BN133" s="76">
        <f>IF(节奏预期!S133=0,0,节奏预期!S133*装备强化!F$8+装备强化!F$4)</f>
        <v>0</v>
      </c>
      <c r="BO133" s="80">
        <f>IF(节奏预期!T133=0,0,节奏预期!T133*装备强化!G$8+装备强化!G$4)</f>
        <v>180</v>
      </c>
      <c r="BP133" s="76">
        <f>IF(节奏预期!U133=0,0,节奏预期!U133*装备强化!H$8+装备强化!H$4)</f>
        <v>270</v>
      </c>
      <c r="BQ133" s="76">
        <f>IF(节奏预期!V133=0,0,节奏预期!V133*装备强化!I$8+装备强化!I$4)</f>
        <v>0</v>
      </c>
      <c r="BR133" s="11">
        <f>IFERROR(SUMPRODUCT(BL133:BQ133,节奏预期!$E133:$J133)/SUM(节奏预期!$E133:$J133),0)</f>
        <v>225</v>
      </c>
      <c r="BS133" s="10">
        <f>IF(节奏预期!Q133=0,0,节奏预期!Q133*装备强化!D$9+装备强化!D$5)</f>
        <v>0</v>
      </c>
      <c r="BT133" s="76">
        <f>IF(节奏预期!R133=0,0,节奏预期!R133*装备强化!E$9+装备强化!E$5)</f>
        <v>0</v>
      </c>
      <c r="BU133" s="76">
        <f>IF(节奏预期!S133=0,0,节奏预期!S133*装备强化!F$9+装备强化!F$5)</f>
        <v>0</v>
      </c>
      <c r="BV133" s="80">
        <f>IF(节奏预期!T133=0,0,节奏预期!T133*装备强化!G$9+装备强化!G$5)</f>
        <v>180</v>
      </c>
      <c r="BW133" s="76">
        <f>IF(节奏预期!U133=0,0,节奏预期!U133*装备强化!H$9+装备强化!H$5)</f>
        <v>270</v>
      </c>
      <c r="BX133" s="76">
        <f>IF(节奏预期!V133=0,0,节奏预期!V133*装备强化!I$9+装备强化!I$5)</f>
        <v>0</v>
      </c>
      <c r="BY133" s="11">
        <f>IFERROR(SUMPRODUCT(BS133:BX133,节奏预期!$E133:$J133)/SUM(节奏预期!$E133:$J133),0)</f>
        <v>225</v>
      </c>
      <c r="BZ133" s="76"/>
      <c r="CA133" s="76"/>
      <c r="CB133" s="76"/>
      <c r="CC133" s="76"/>
      <c r="CD133" s="76"/>
      <c r="CE133" s="52"/>
      <c r="CH133" s="22">
        <v>40</v>
      </c>
    </row>
    <row r="134" spans="13:107" ht="11.25" customHeight="1" x14ac:dyDescent="0.15">
      <c r="M134" s="76">
        <v>130</v>
      </c>
      <c r="N134" s="164">
        <f t="shared" si="45"/>
        <v>7</v>
      </c>
      <c r="O134" s="76">
        <f t="shared" ref="O134:O197" si="64">N134*$O$1</f>
        <v>14</v>
      </c>
      <c r="P134" s="76">
        <f t="shared" ref="P134:T197" si="65">$O134*P$1</f>
        <v>56</v>
      </c>
      <c r="Q134" s="76">
        <f t="shared" si="58"/>
        <v>140</v>
      </c>
      <c r="R134" s="80">
        <f t="shared" si="57"/>
        <v>140</v>
      </c>
      <c r="S134" s="76">
        <f t="shared" si="58"/>
        <v>280</v>
      </c>
      <c r="T134" s="76">
        <f t="shared" si="58"/>
        <v>280</v>
      </c>
      <c r="V134" s="76">
        <v>130</v>
      </c>
      <c r="W134" s="76">
        <f>SUM(O$5:O134)</f>
        <v>980</v>
      </c>
      <c r="X134" s="76">
        <f>SUM(P$5:P134)</f>
        <v>3920</v>
      </c>
      <c r="Y134" s="76">
        <f>SUM(Q$5:Q134)</f>
        <v>9800</v>
      </c>
      <c r="Z134" s="80">
        <f>SUM(R$5:R134)</f>
        <v>9800</v>
      </c>
      <c r="AA134" s="76">
        <f>SUM(S$5:S134)</f>
        <v>19600</v>
      </c>
      <c r="AB134" s="76">
        <f>SUM(T$5:T134)</f>
        <v>19600</v>
      </c>
      <c r="AD134" s="76">
        <v>130</v>
      </c>
      <c r="AE134" s="76">
        <f t="shared" si="59"/>
        <v>140000</v>
      </c>
      <c r="AF134" s="76">
        <f t="shared" si="60"/>
        <v>560000</v>
      </c>
      <c r="AG134" s="76">
        <f t="shared" si="61"/>
        <v>1400000</v>
      </c>
      <c r="AH134" s="80">
        <f t="shared" si="61"/>
        <v>1400000</v>
      </c>
      <c r="AI134" s="76">
        <f t="shared" si="62"/>
        <v>2800000</v>
      </c>
      <c r="AJ134" s="76">
        <f t="shared" si="63"/>
        <v>2800000</v>
      </c>
      <c r="AL134" s="76">
        <v>130</v>
      </c>
      <c r="AM134" s="76">
        <f>SUM(AE$5:AE134)</f>
        <v>9800000</v>
      </c>
      <c r="AN134" s="76">
        <f>SUM(AF$5:AF134)</f>
        <v>39200000</v>
      </c>
      <c r="AO134" s="76">
        <f>SUM(AG$5:AG134)</f>
        <v>98000000</v>
      </c>
      <c r="AP134" s="80">
        <f>SUM(AH$5:AH134)</f>
        <v>98000000</v>
      </c>
      <c r="AQ134" s="76">
        <f>SUM(AI$5:AI134)</f>
        <v>196000000</v>
      </c>
      <c r="AR134" s="76">
        <f>SUM(AJ$5:AJ134)</f>
        <v>196000000</v>
      </c>
      <c r="AU134" s="22">
        <v>12</v>
      </c>
      <c r="AV134" s="77">
        <f>节奏预期!B134</f>
        <v>270</v>
      </c>
      <c r="AW134" s="102">
        <f>节奏预期!D134</f>
        <v>90.852534040676616</v>
      </c>
      <c r="AX134" s="76">
        <f>IFERROR(INDEX(AM$5:AM$304,MATCH(节奏预期!Q134,$AL$5:$AL$304,1))*节奏预期!E134,0)</f>
        <v>0</v>
      </c>
      <c r="AY134" s="76">
        <f>IFERROR(INDEX(AN$5:AN$304,MATCH(节奏预期!R134,$AL$5:$AL$304,1))*节奏预期!F134,0)</f>
        <v>0</v>
      </c>
      <c r="AZ134" s="76">
        <f>IFERROR(INDEX(AO$5:AO$304,MATCH(节奏预期!S134,$AL$5:$AL$304,1))*节奏预期!G134,0)</f>
        <v>0</v>
      </c>
      <c r="BA134" s="80">
        <f>IFERROR(INDEX(AP$5:AP$304,MATCH(节奏预期!T134,$AL$5:$AL$304,1))*节奏预期!H134,0)</f>
        <v>387000000</v>
      </c>
      <c r="BB134" s="76">
        <f>IFERROR(INDEX(AQ$5:AQ$304,MATCH(节奏预期!U134,$AL$5:$AL$304,1))*节奏预期!I134,0)</f>
        <v>1290000000</v>
      </c>
      <c r="BC134" s="76">
        <f>IFERROR(INDEX(AR$5:AR$304,MATCH(节奏预期!V134,$AL$5:$AL$304,1))*节奏预期!J134,0)</f>
        <v>0</v>
      </c>
      <c r="BD134" s="77">
        <f t="shared" si="55"/>
        <v>1677000000</v>
      </c>
      <c r="BE134" s="76">
        <f>IFERROR(INDEX(W$5:W$304,MATCH(节奏预期!Q134,$V$5:$V$304,1))*节奏预期!E134,0)</f>
        <v>0</v>
      </c>
      <c r="BF134" s="76">
        <f>IFERROR(INDEX(X$5:X$304,MATCH(节奏预期!R134,$V$5:$V$304,1))*节奏预期!F134,0)</f>
        <v>0</v>
      </c>
      <c r="BG134" s="76">
        <f>IFERROR(INDEX(Y$5:Y$304,MATCH(节奏预期!S134,$V$5:$V$304,1))*节奏预期!G134,0)</f>
        <v>0</v>
      </c>
      <c r="BH134" s="80">
        <f>IFERROR(INDEX(Z$5:Z$304,MATCH(节奏预期!T134,$V$5:$V$304,1))*节奏预期!H134,0)</f>
        <v>38700</v>
      </c>
      <c r="BI134" s="76">
        <f>IFERROR(INDEX(AA$5:AA$304,MATCH(节奏预期!U134,$V$5:$V$304,1))*节奏预期!I134,0)</f>
        <v>129000</v>
      </c>
      <c r="BJ134" s="76">
        <f>IFERROR(INDEX(AB$5:AB$304,MATCH(节奏预期!V134,$V$5:$V$304,1))*节奏预期!J134,0)</f>
        <v>0</v>
      </c>
      <c r="BK134" s="77">
        <f t="shared" si="56"/>
        <v>167700</v>
      </c>
      <c r="BL134" s="76">
        <f>IF(节奏预期!Q134=0,0,节奏预期!Q134*装备强化!D$8+装备强化!D$4)</f>
        <v>0</v>
      </c>
      <c r="BM134" s="76">
        <f>IF(节奏预期!R134=0,0,节奏预期!R134*装备强化!E$8+装备强化!E$4)</f>
        <v>0</v>
      </c>
      <c r="BN134" s="76">
        <f>IF(节奏预期!S134=0,0,节奏预期!S134*装备强化!F$8+装备强化!F$4)</f>
        <v>0</v>
      </c>
      <c r="BO134" s="80">
        <f>IF(节奏预期!T134=0,0,节奏预期!T134*装备强化!G$8+装备强化!G$4)</f>
        <v>187.5</v>
      </c>
      <c r="BP134" s="76">
        <f>IF(节奏预期!U134=0,0,节奏预期!U134*装备强化!H$8+装备强化!H$4)</f>
        <v>281.25</v>
      </c>
      <c r="BQ134" s="76">
        <f>IF(节奏预期!V134=0,0,节奏预期!V134*装备强化!I$8+装备强化!I$4)</f>
        <v>0</v>
      </c>
      <c r="BR134" s="11">
        <f>IFERROR(SUMPRODUCT(BL134:BQ134,节奏预期!$E134:$J134)/SUM(节奏预期!$E134:$J134),0)</f>
        <v>246.09375</v>
      </c>
      <c r="BS134" s="10">
        <f>IF(节奏预期!Q134=0,0,节奏预期!Q134*装备强化!D$9+装备强化!D$5)</f>
        <v>0</v>
      </c>
      <c r="BT134" s="76">
        <f>IF(节奏预期!R134=0,0,节奏预期!R134*装备强化!E$9+装备强化!E$5)</f>
        <v>0</v>
      </c>
      <c r="BU134" s="76">
        <f>IF(节奏预期!S134=0,0,节奏预期!S134*装备强化!F$9+装备强化!F$5)</f>
        <v>0</v>
      </c>
      <c r="BV134" s="80">
        <f>IF(节奏预期!T134=0,0,节奏预期!T134*装备强化!G$9+装备强化!G$5)</f>
        <v>187.5</v>
      </c>
      <c r="BW134" s="76">
        <f>IF(节奏预期!U134=0,0,节奏预期!U134*装备强化!H$9+装备强化!H$5)</f>
        <v>281.25</v>
      </c>
      <c r="BX134" s="76">
        <f>IF(节奏预期!V134=0,0,节奏预期!V134*装备强化!I$9+装备强化!I$5)</f>
        <v>0</v>
      </c>
      <c r="BY134" s="11">
        <f>IFERROR(SUMPRODUCT(BS134:BX134,节奏预期!$E134:$J134)/SUM(节奏预期!$E134:$J134),0)</f>
        <v>246.09375</v>
      </c>
      <c r="BZ134" s="76"/>
      <c r="CA134" s="76"/>
      <c r="CB134" s="76"/>
      <c r="CC134" s="76"/>
      <c r="CD134" s="76"/>
      <c r="CE134" s="52"/>
      <c r="CH134" s="22">
        <v>41</v>
      </c>
    </row>
    <row r="135" spans="13:107" ht="11.25" customHeight="1" x14ac:dyDescent="0.15">
      <c r="M135" s="76">
        <v>131</v>
      </c>
      <c r="N135" s="164">
        <f t="shared" si="45"/>
        <v>7</v>
      </c>
      <c r="O135" s="76">
        <f t="shared" si="64"/>
        <v>14</v>
      </c>
      <c r="P135" s="76">
        <f t="shared" si="65"/>
        <v>56</v>
      </c>
      <c r="Q135" s="76">
        <f t="shared" si="58"/>
        <v>140</v>
      </c>
      <c r="R135" s="80">
        <f t="shared" si="57"/>
        <v>140</v>
      </c>
      <c r="S135" s="76">
        <f t="shared" si="58"/>
        <v>280</v>
      </c>
      <c r="T135" s="76">
        <f t="shared" si="58"/>
        <v>280</v>
      </c>
      <c r="V135" s="76">
        <v>131</v>
      </c>
      <c r="W135" s="76">
        <f>SUM(O$5:O135)</f>
        <v>994</v>
      </c>
      <c r="X135" s="76">
        <f>SUM(P$5:P135)</f>
        <v>3976</v>
      </c>
      <c r="Y135" s="76">
        <f>SUM(Q$5:Q135)</f>
        <v>9940</v>
      </c>
      <c r="Z135" s="80">
        <f>SUM(R$5:R135)</f>
        <v>9940</v>
      </c>
      <c r="AA135" s="76">
        <f>SUM(S$5:S135)</f>
        <v>19880</v>
      </c>
      <c r="AB135" s="76">
        <f>SUM(T$5:T135)</f>
        <v>19880</v>
      </c>
      <c r="AD135" s="76">
        <v>131</v>
      </c>
      <c r="AE135" s="76">
        <f t="shared" si="59"/>
        <v>140000</v>
      </c>
      <c r="AF135" s="76">
        <f t="shared" si="60"/>
        <v>560000</v>
      </c>
      <c r="AG135" s="76">
        <f t="shared" si="61"/>
        <v>1400000</v>
      </c>
      <c r="AH135" s="80">
        <f t="shared" si="61"/>
        <v>1400000</v>
      </c>
      <c r="AI135" s="76">
        <f t="shared" si="62"/>
        <v>2800000</v>
      </c>
      <c r="AJ135" s="76">
        <f t="shared" si="63"/>
        <v>2800000</v>
      </c>
      <c r="AL135" s="76">
        <v>131</v>
      </c>
      <c r="AM135" s="76">
        <f>SUM(AE$5:AE135)</f>
        <v>9940000</v>
      </c>
      <c r="AN135" s="76">
        <f>SUM(AF$5:AF135)</f>
        <v>39760000</v>
      </c>
      <c r="AO135" s="76">
        <f>SUM(AG$5:AG135)</f>
        <v>99400000</v>
      </c>
      <c r="AP135" s="80">
        <f>SUM(AH$5:AH135)</f>
        <v>99400000</v>
      </c>
      <c r="AQ135" s="76">
        <f>SUM(AI$5:AI135)</f>
        <v>198800000</v>
      </c>
      <c r="AR135" s="76">
        <f>SUM(AJ$5:AJ135)</f>
        <v>198800000</v>
      </c>
      <c r="AU135" s="22">
        <v>13</v>
      </c>
      <c r="AV135" s="77">
        <f>节奏预期!B135</f>
        <v>300</v>
      </c>
      <c r="AW135" s="102">
        <f>节奏预期!D135</f>
        <v>92.422409073065808</v>
      </c>
      <c r="AX135" s="76">
        <f>IFERROR(INDEX(AM$5:AM$304,MATCH(节奏预期!Q135,$AL$5:$AL$304,1))*节奏预期!E135,0)</f>
        <v>0</v>
      </c>
      <c r="AY135" s="76">
        <f>IFERROR(INDEX(AN$5:AN$304,MATCH(节奏预期!R135,$AL$5:$AL$304,1))*节奏预期!F135,0)</f>
        <v>0</v>
      </c>
      <c r="AZ135" s="76">
        <f>IFERROR(INDEX(AO$5:AO$304,MATCH(节奏预期!S135,$AL$5:$AL$304,1))*节奏预期!G135,0)</f>
        <v>0</v>
      </c>
      <c r="BA135" s="80">
        <f>IFERROR(INDEX(AP$5:AP$304,MATCH(节奏预期!T135,$AL$5:$AL$304,1))*节奏预期!H135,0)</f>
        <v>282000000</v>
      </c>
      <c r="BB135" s="76">
        <f>IFERROR(INDEX(AQ$5:AQ$304,MATCH(节奏预期!U135,$AL$5:$AL$304,1))*节奏预期!I135,0)</f>
        <v>1692000000</v>
      </c>
      <c r="BC135" s="76">
        <f>IFERROR(INDEX(AR$5:AR$304,MATCH(节奏预期!V135,$AL$5:$AL$304,1))*节奏预期!J135,0)</f>
        <v>0</v>
      </c>
      <c r="BD135" s="77">
        <f t="shared" si="55"/>
        <v>1974000000</v>
      </c>
      <c r="BE135" s="76">
        <f>IFERROR(INDEX(W$5:W$304,MATCH(节奏预期!Q135,$V$5:$V$304,1))*节奏预期!E135,0)</f>
        <v>0</v>
      </c>
      <c r="BF135" s="76">
        <f>IFERROR(INDEX(X$5:X$304,MATCH(节奏预期!R135,$V$5:$V$304,1))*节奏预期!F135,0)</f>
        <v>0</v>
      </c>
      <c r="BG135" s="76">
        <f>IFERROR(INDEX(Y$5:Y$304,MATCH(节奏预期!S135,$V$5:$V$304,1))*节奏预期!G135,0)</f>
        <v>0</v>
      </c>
      <c r="BH135" s="80">
        <f>IFERROR(INDEX(Z$5:Z$304,MATCH(节奏预期!T135,$V$5:$V$304,1))*节奏预期!H135,0)</f>
        <v>28200</v>
      </c>
      <c r="BI135" s="76">
        <f>IFERROR(INDEX(AA$5:AA$304,MATCH(节奏预期!U135,$V$5:$V$304,1))*节奏预期!I135,0)</f>
        <v>169200</v>
      </c>
      <c r="BJ135" s="76">
        <f>IFERROR(INDEX(AB$5:AB$304,MATCH(节奏预期!V135,$V$5:$V$304,1))*节奏预期!J135,0)</f>
        <v>0</v>
      </c>
      <c r="BK135" s="77">
        <f t="shared" si="56"/>
        <v>197400</v>
      </c>
      <c r="BL135" s="76">
        <f>IF(节奏预期!Q135=0,0,节奏预期!Q135*装备强化!D$8+装备强化!D$4)</f>
        <v>0</v>
      </c>
      <c r="BM135" s="76">
        <f>IF(节奏预期!R135=0,0,节奏预期!R135*装备强化!E$8+装备强化!E$4)</f>
        <v>0</v>
      </c>
      <c r="BN135" s="76">
        <f>IF(节奏预期!S135=0,0,节奏预期!S135*装备强化!F$8+装备强化!F$4)</f>
        <v>0</v>
      </c>
      <c r="BO135" s="80">
        <f>IF(节奏预期!T135=0,0,节奏预期!T135*装备强化!G$8+装备强化!G$4)</f>
        <v>195</v>
      </c>
      <c r="BP135" s="76">
        <f>IF(节奏预期!U135=0,0,节奏预期!U135*装备强化!H$8+装备强化!H$4)</f>
        <v>292.5</v>
      </c>
      <c r="BQ135" s="76">
        <f>IF(节奏预期!V135=0,0,节奏预期!V135*装备强化!I$8+装备强化!I$4)</f>
        <v>0</v>
      </c>
      <c r="BR135" s="11">
        <f>IFERROR(SUMPRODUCT(BL135:BQ135,节奏预期!$E135:$J135)/SUM(节奏预期!$E135:$J135),0)</f>
        <v>268.125</v>
      </c>
      <c r="BS135" s="10">
        <f>IF(节奏预期!Q135=0,0,节奏预期!Q135*装备强化!D$9+装备强化!D$5)</f>
        <v>0</v>
      </c>
      <c r="BT135" s="76">
        <f>IF(节奏预期!R135=0,0,节奏预期!R135*装备强化!E$9+装备强化!E$5)</f>
        <v>0</v>
      </c>
      <c r="BU135" s="76">
        <f>IF(节奏预期!S135=0,0,节奏预期!S135*装备强化!F$9+装备强化!F$5)</f>
        <v>0</v>
      </c>
      <c r="BV135" s="80">
        <f>IF(节奏预期!T135=0,0,节奏预期!T135*装备强化!G$9+装备强化!G$5)</f>
        <v>195</v>
      </c>
      <c r="BW135" s="76">
        <f>IF(节奏预期!U135=0,0,节奏预期!U135*装备强化!H$9+装备强化!H$5)</f>
        <v>292.5</v>
      </c>
      <c r="BX135" s="76">
        <f>IF(节奏预期!V135=0,0,节奏预期!V135*装备强化!I$9+装备强化!I$5)</f>
        <v>0</v>
      </c>
      <c r="BY135" s="11">
        <f>IFERROR(SUMPRODUCT(BS135:BX135,节奏预期!$E135:$J135)/SUM(节奏预期!$E135:$J135),0)</f>
        <v>268.125</v>
      </c>
      <c r="BZ135" s="76"/>
      <c r="CA135" s="76"/>
      <c r="CB135" s="76"/>
      <c r="CC135" s="76"/>
      <c r="CD135" s="76"/>
      <c r="CE135" s="52"/>
      <c r="CH135" s="22">
        <v>42</v>
      </c>
    </row>
    <row r="136" spans="13:107" ht="11.25" customHeight="1" x14ac:dyDescent="0.15">
      <c r="M136" s="76">
        <v>132</v>
      </c>
      <c r="N136" s="164">
        <f t="shared" si="45"/>
        <v>7</v>
      </c>
      <c r="O136" s="76">
        <f t="shared" si="64"/>
        <v>14</v>
      </c>
      <c r="P136" s="76">
        <f t="shared" si="65"/>
        <v>56</v>
      </c>
      <c r="Q136" s="76">
        <f t="shared" si="58"/>
        <v>140</v>
      </c>
      <c r="R136" s="80">
        <f t="shared" si="57"/>
        <v>140</v>
      </c>
      <c r="S136" s="76">
        <f t="shared" si="58"/>
        <v>280</v>
      </c>
      <c r="T136" s="76">
        <f t="shared" si="58"/>
        <v>280</v>
      </c>
      <c r="V136" s="76">
        <v>132</v>
      </c>
      <c r="W136" s="76">
        <f>SUM(O$5:O136)</f>
        <v>1008</v>
      </c>
      <c r="X136" s="76">
        <f>SUM(P$5:P136)</f>
        <v>4032</v>
      </c>
      <c r="Y136" s="76">
        <f>SUM(Q$5:Q136)</f>
        <v>10080</v>
      </c>
      <c r="Z136" s="80">
        <f>SUM(R$5:R136)</f>
        <v>10080</v>
      </c>
      <c r="AA136" s="76">
        <f>SUM(S$5:S136)</f>
        <v>20160</v>
      </c>
      <c r="AB136" s="76">
        <f>SUM(T$5:T136)</f>
        <v>20160</v>
      </c>
      <c r="AD136" s="76">
        <v>132</v>
      </c>
      <c r="AE136" s="76">
        <f t="shared" si="59"/>
        <v>140000</v>
      </c>
      <c r="AF136" s="76">
        <f t="shared" si="60"/>
        <v>560000</v>
      </c>
      <c r="AG136" s="76">
        <f t="shared" si="61"/>
        <v>1400000</v>
      </c>
      <c r="AH136" s="80">
        <f t="shared" si="61"/>
        <v>1400000</v>
      </c>
      <c r="AI136" s="76">
        <f t="shared" si="62"/>
        <v>2800000</v>
      </c>
      <c r="AJ136" s="76">
        <f t="shared" si="63"/>
        <v>2800000</v>
      </c>
      <c r="AL136" s="76">
        <v>132</v>
      </c>
      <c r="AM136" s="76">
        <f>SUM(AE$5:AE136)</f>
        <v>10080000</v>
      </c>
      <c r="AN136" s="76">
        <f>SUM(AF$5:AF136)</f>
        <v>40320000</v>
      </c>
      <c r="AO136" s="76">
        <f>SUM(AG$5:AG136)</f>
        <v>100800000</v>
      </c>
      <c r="AP136" s="80">
        <f>SUM(AH$5:AH136)</f>
        <v>100800000</v>
      </c>
      <c r="AQ136" s="76">
        <f>SUM(AI$5:AI136)</f>
        <v>201600000</v>
      </c>
      <c r="AR136" s="76">
        <f>SUM(AJ$5:AJ136)</f>
        <v>201600000</v>
      </c>
      <c r="AU136" s="22">
        <v>14</v>
      </c>
      <c r="AV136" s="77">
        <f>节奏预期!B136</f>
        <v>330</v>
      </c>
      <c r="AW136" s="102">
        <f>节奏预期!D136</f>
        <v>93.872202479304192</v>
      </c>
      <c r="AX136" s="76">
        <f>IFERROR(INDEX(AM$5:AM$304,MATCH(节奏预期!Q136,$AL$5:$AL$304,1))*节奏预期!E136,0)</f>
        <v>0</v>
      </c>
      <c r="AY136" s="76">
        <f>IFERROR(INDEX(AN$5:AN$304,MATCH(节奏预期!R136,$AL$5:$AL$304,1))*节奏预期!F136,0)</f>
        <v>0</v>
      </c>
      <c r="AZ136" s="76">
        <f>IFERROR(INDEX(AO$5:AO$304,MATCH(节奏预期!S136,$AL$5:$AL$304,1))*节奏预期!G136,0)</f>
        <v>0</v>
      </c>
      <c r="BA136" s="80">
        <f>IFERROR(INDEX(AP$5:AP$304,MATCH(节奏预期!T136,$AL$5:$AL$304,1))*节奏预期!H136,0)</f>
        <v>150000000</v>
      </c>
      <c r="BB136" s="76">
        <f>IFERROR(INDEX(AQ$5:AQ$304,MATCH(节奏预期!U136,$AL$5:$AL$304,1))*节奏预期!I136,0)</f>
        <v>2100000000</v>
      </c>
      <c r="BC136" s="76">
        <f>IFERROR(INDEX(AR$5:AR$304,MATCH(节奏预期!V136,$AL$5:$AL$304,1))*节奏预期!J136,0)</f>
        <v>0</v>
      </c>
      <c r="BD136" s="77">
        <f t="shared" si="55"/>
        <v>2250000000</v>
      </c>
      <c r="BE136" s="76">
        <f>IFERROR(INDEX(W$5:W$304,MATCH(节奏预期!Q136,$V$5:$V$304,1))*节奏预期!E136,0)</f>
        <v>0</v>
      </c>
      <c r="BF136" s="76">
        <f>IFERROR(INDEX(X$5:X$304,MATCH(节奏预期!R136,$V$5:$V$304,1))*节奏预期!F136,0)</f>
        <v>0</v>
      </c>
      <c r="BG136" s="76">
        <f>IFERROR(INDEX(Y$5:Y$304,MATCH(节奏预期!S136,$V$5:$V$304,1))*节奏预期!G136,0)</f>
        <v>0</v>
      </c>
      <c r="BH136" s="80">
        <f>IFERROR(INDEX(Z$5:Z$304,MATCH(节奏预期!T136,$V$5:$V$304,1))*节奏预期!H136,0)</f>
        <v>15000</v>
      </c>
      <c r="BI136" s="76">
        <f>IFERROR(INDEX(AA$5:AA$304,MATCH(节奏预期!U136,$V$5:$V$304,1))*节奏预期!I136,0)</f>
        <v>210000</v>
      </c>
      <c r="BJ136" s="76">
        <f>IFERROR(INDEX(AB$5:AB$304,MATCH(节奏预期!V136,$V$5:$V$304,1))*节奏预期!J136,0)</f>
        <v>0</v>
      </c>
      <c r="BK136" s="77">
        <f t="shared" si="56"/>
        <v>225000</v>
      </c>
      <c r="BL136" s="76">
        <f>IF(节奏预期!Q136=0,0,节奏预期!Q136*装备强化!D$8+装备强化!D$4)</f>
        <v>0</v>
      </c>
      <c r="BM136" s="76">
        <f>IF(节奏预期!R136=0,0,节奏预期!R136*装备强化!E$8+装备强化!E$4)</f>
        <v>0</v>
      </c>
      <c r="BN136" s="76">
        <f>IF(节奏预期!S136=0,0,节奏预期!S136*装备强化!F$8+装备强化!F$4)</f>
        <v>0</v>
      </c>
      <c r="BO136" s="80">
        <f>IF(节奏预期!T136=0,0,节奏预期!T136*装备强化!G$8+装备强化!G$4)</f>
        <v>200</v>
      </c>
      <c r="BP136" s="76">
        <f>IF(节奏预期!U136=0,0,节奏预期!U136*装备强化!H$8+装备强化!H$4)</f>
        <v>300</v>
      </c>
      <c r="BQ136" s="76">
        <f>IF(节奏预期!V136=0,0,节奏预期!V136*装备强化!I$8+装备强化!I$4)</f>
        <v>0</v>
      </c>
      <c r="BR136" s="11">
        <f>IFERROR(SUMPRODUCT(BL136:BQ136,节奏预期!$E136:$J136)/SUM(节奏预期!$E136:$J136),0)</f>
        <v>287.5</v>
      </c>
      <c r="BS136" s="10">
        <f>IF(节奏预期!Q136=0,0,节奏预期!Q136*装备强化!D$9+装备强化!D$5)</f>
        <v>0</v>
      </c>
      <c r="BT136" s="76">
        <f>IF(节奏预期!R136=0,0,节奏预期!R136*装备强化!E$9+装备强化!E$5)</f>
        <v>0</v>
      </c>
      <c r="BU136" s="76">
        <f>IF(节奏预期!S136=0,0,节奏预期!S136*装备强化!F$9+装备强化!F$5)</f>
        <v>0</v>
      </c>
      <c r="BV136" s="80">
        <f>IF(节奏预期!T136=0,0,节奏预期!T136*装备强化!G$9+装备强化!G$5)</f>
        <v>200</v>
      </c>
      <c r="BW136" s="76">
        <f>IF(节奏预期!U136=0,0,节奏预期!U136*装备强化!H$9+装备强化!H$5)</f>
        <v>300</v>
      </c>
      <c r="BX136" s="76">
        <f>IF(节奏预期!V136=0,0,节奏预期!V136*装备强化!I$9+装备强化!I$5)</f>
        <v>0</v>
      </c>
      <c r="BY136" s="11">
        <f>IFERROR(SUMPRODUCT(BS136:BX136,节奏预期!$E136:$J136)/SUM(节奏预期!$E136:$J136),0)</f>
        <v>287.5</v>
      </c>
      <c r="BZ136" s="76"/>
      <c r="CA136" s="76"/>
      <c r="CB136" s="76"/>
      <c r="CC136" s="76"/>
      <c r="CD136" s="76"/>
      <c r="CE136" s="52"/>
      <c r="CH136" s="22">
        <v>43</v>
      </c>
    </row>
    <row r="137" spans="13:107" ht="11.25" customHeight="1" x14ac:dyDescent="0.15">
      <c r="M137" s="76">
        <v>133</v>
      </c>
      <c r="N137" s="164">
        <f t="shared" si="45"/>
        <v>7</v>
      </c>
      <c r="O137" s="76">
        <f t="shared" si="64"/>
        <v>14</v>
      </c>
      <c r="P137" s="76">
        <f t="shared" si="65"/>
        <v>56</v>
      </c>
      <c r="Q137" s="76">
        <f t="shared" si="58"/>
        <v>140</v>
      </c>
      <c r="R137" s="80">
        <f t="shared" si="57"/>
        <v>140</v>
      </c>
      <c r="S137" s="76">
        <f t="shared" si="58"/>
        <v>280</v>
      </c>
      <c r="T137" s="76">
        <f t="shared" si="58"/>
        <v>280</v>
      </c>
      <c r="V137" s="76">
        <v>133</v>
      </c>
      <c r="W137" s="76">
        <f>SUM(O$5:O137)</f>
        <v>1022</v>
      </c>
      <c r="X137" s="76">
        <f>SUM(P$5:P137)</f>
        <v>4088</v>
      </c>
      <c r="Y137" s="76">
        <f>SUM(Q$5:Q137)</f>
        <v>10220</v>
      </c>
      <c r="Z137" s="80">
        <f>SUM(R$5:R137)</f>
        <v>10220</v>
      </c>
      <c r="AA137" s="76">
        <f>SUM(S$5:S137)</f>
        <v>20440</v>
      </c>
      <c r="AB137" s="76">
        <f>SUM(T$5:T137)</f>
        <v>20440</v>
      </c>
      <c r="AD137" s="76">
        <v>133</v>
      </c>
      <c r="AE137" s="76">
        <f t="shared" si="59"/>
        <v>140000</v>
      </c>
      <c r="AF137" s="76">
        <f t="shared" si="60"/>
        <v>560000</v>
      </c>
      <c r="AG137" s="76">
        <f t="shared" si="61"/>
        <v>1400000</v>
      </c>
      <c r="AH137" s="80">
        <f t="shared" si="61"/>
        <v>1400000</v>
      </c>
      <c r="AI137" s="76">
        <f t="shared" si="62"/>
        <v>2800000</v>
      </c>
      <c r="AJ137" s="76">
        <f t="shared" si="63"/>
        <v>2800000</v>
      </c>
      <c r="AL137" s="76">
        <v>133</v>
      </c>
      <c r="AM137" s="76">
        <f>SUM(AE$5:AE137)</f>
        <v>10220000</v>
      </c>
      <c r="AN137" s="76">
        <f>SUM(AF$5:AF137)</f>
        <v>40880000</v>
      </c>
      <c r="AO137" s="76">
        <f>SUM(AG$5:AG137)</f>
        <v>102200000</v>
      </c>
      <c r="AP137" s="80">
        <f>SUM(AH$5:AH137)</f>
        <v>102200000</v>
      </c>
      <c r="AQ137" s="76">
        <f>SUM(AI$5:AI137)</f>
        <v>204400000</v>
      </c>
      <c r="AR137" s="76">
        <f>SUM(AJ$5:AJ137)</f>
        <v>204400000</v>
      </c>
      <c r="AU137" s="22">
        <v>15</v>
      </c>
      <c r="AV137" s="77">
        <f>节奏预期!B137</f>
        <v>360</v>
      </c>
      <c r="AW137" s="102">
        <f>节奏预期!D137</f>
        <v>95.182038399947245</v>
      </c>
      <c r="AX137" s="76">
        <f>IFERROR(INDEX(AM$5:AM$304,MATCH(节奏预期!Q137,$AL$5:$AL$304,1))*节奏预期!E137,0)</f>
        <v>0</v>
      </c>
      <c r="AY137" s="76">
        <f>IFERROR(INDEX(AN$5:AN$304,MATCH(节奏预期!R137,$AL$5:$AL$304,1))*节奏预期!F137,0)</f>
        <v>0</v>
      </c>
      <c r="AZ137" s="76">
        <f>IFERROR(INDEX(AO$5:AO$304,MATCH(节奏预期!S137,$AL$5:$AL$304,1))*节奏预期!G137,0)</f>
        <v>0</v>
      </c>
      <c r="BA137" s="80">
        <f>IFERROR(INDEX(AP$5:AP$304,MATCH(节奏预期!T137,$AL$5:$AL$304,1))*节奏预期!H137,0)</f>
        <v>0</v>
      </c>
      <c r="BB137" s="76">
        <f>IFERROR(INDEX(AQ$5:AQ$304,MATCH(节奏预期!U137,$AL$5:$AL$304,1))*节奏预期!I137,0)</f>
        <v>2400000000</v>
      </c>
      <c r="BC137" s="76">
        <f>IFERROR(INDEX(AR$5:AR$304,MATCH(节奏预期!V137,$AL$5:$AL$304,1))*节奏预期!J137,0)</f>
        <v>0</v>
      </c>
      <c r="BD137" s="77">
        <f t="shared" si="55"/>
        <v>2400000000</v>
      </c>
      <c r="BE137" s="76">
        <f>IFERROR(INDEX(W$5:W$304,MATCH(节奏预期!Q137,$V$5:$V$304,1))*节奏预期!E137,0)</f>
        <v>0</v>
      </c>
      <c r="BF137" s="76">
        <f>IFERROR(INDEX(X$5:X$304,MATCH(节奏预期!R137,$V$5:$V$304,1))*节奏预期!F137,0)</f>
        <v>0</v>
      </c>
      <c r="BG137" s="76">
        <f>IFERROR(INDEX(Y$5:Y$304,MATCH(节奏预期!S137,$V$5:$V$304,1))*节奏预期!G137,0)</f>
        <v>0</v>
      </c>
      <c r="BH137" s="80">
        <f>IFERROR(INDEX(Z$5:Z$304,MATCH(节奏预期!T137,$V$5:$V$304,1))*节奏预期!H137,0)</f>
        <v>0</v>
      </c>
      <c r="BI137" s="76">
        <f>IFERROR(INDEX(AA$5:AA$304,MATCH(节奏预期!U137,$V$5:$V$304,1))*节奏预期!I137,0)</f>
        <v>240000</v>
      </c>
      <c r="BJ137" s="76">
        <f>IFERROR(INDEX(AB$5:AB$304,MATCH(节奏预期!V137,$V$5:$V$304,1))*节奏预期!J137,0)</f>
        <v>0</v>
      </c>
      <c r="BK137" s="77">
        <f t="shared" si="56"/>
        <v>240000</v>
      </c>
      <c r="BL137" s="76">
        <f>IF(节奏预期!Q137=0,0,节奏预期!Q137*装备强化!D$8+装备强化!D$4)</f>
        <v>0</v>
      </c>
      <c r="BM137" s="76">
        <f>IF(节奏预期!R137=0,0,节奏预期!R137*装备强化!E$8+装备强化!E$4)</f>
        <v>0</v>
      </c>
      <c r="BN137" s="76">
        <f>IF(节奏预期!S137=0,0,节奏预期!S137*装备强化!F$8+装备强化!F$4)</f>
        <v>0</v>
      </c>
      <c r="BO137" s="80">
        <f>IF(节奏预期!T137=0,0,节奏预期!T137*装备强化!G$8+装备强化!G$4)</f>
        <v>0</v>
      </c>
      <c r="BP137" s="76">
        <f>IF(节奏预期!U137=0,0,节奏预期!U137*装备强化!H$8+装备强化!H$4)</f>
        <v>300</v>
      </c>
      <c r="BQ137" s="76">
        <f>IF(节奏预期!V137=0,0,节奏预期!V137*装备强化!I$8+装备强化!I$4)</f>
        <v>0</v>
      </c>
      <c r="BR137" s="11">
        <f>IFERROR(SUMPRODUCT(BL137:BQ137,节奏预期!$E137:$J137)/SUM(节奏预期!$E137:$J137),0)</f>
        <v>300</v>
      </c>
      <c r="BS137" s="10">
        <f>IF(节奏预期!Q137=0,0,节奏预期!Q137*装备强化!D$9+装备强化!D$5)</f>
        <v>0</v>
      </c>
      <c r="BT137" s="76">
        <f>IF(节奏预期!R137=0,0,节奏预期!R137*装备强化!E$9+装备强化!E$5)</f>
        <v>0</v>
      </c>
      <c r="BU137" s="76">
        <f>IF(节奏预期!S137=0,0,节奏预期!S137*装备强化!F$9+装备强化!F$5)</f>
        <v>0</v>
      </c>
      <c r="BV137" s="80">
        <f>IF(节奏预期!T137=0,0,节奏预期!T137*装备强化!G$9+装备强化!G$5)</f>
        <v>0</v>
      </c>
      <c r="BW137" s="76">
        <f>IF(节奏预期!U137=0,0,节奏预期!U137*装备强化!H$9+装备强化!H$5)</f>
        <v>300</v>
      </c>
      <c r="BX137" s="76">
        <f>IF(节奏预期!V137=0,0,节奏预期!V137*装备强化!I$9+装备强化!I$5)</f>
        <v>0</v>
      </c>
      <c r="BY137" s="11">
        <f>IFERROR(SUMPRODUCT(BS137:BX137,节奏预期!$E137:$J137)/SUM(节奏预期!$E137:$J137),0)</f>
        <v>300</v>
      </c>
      <c r="BZ137" s="76"/>
      <c r="CA137" s="76"/>
      <c r="CB137" s="76"/>
      <c r="CC137" s="76"/>
      <c r="CD137" s="76"/>
      <c r="CE137" s="52"/>
      <c r="CH137" s="22">
        <v>44</v>
      </c>
    </row>
    <row r="138" spans="13:107" ht="11.25" customHeight="1" x14ac:dyDescent="0.15">
      <c r="M138" s="76">
        <v>134</v>
      </c>
      <c r="N138" s="164">
        <f t="shared" si="45"/>
        <v>7</v>
      </c>
      <c r="O138" s="76">
        <f t="shared" si="64"/>
        <v>14</v>
      </c>
      <c r="P138" s="76">
        <f t="shared" si="65"/>
        <v>56</v>
      </c>
      <c r="Q138" s="76">
        <f t="shared" si="58"/>
        <v>140</v>
      </c>
      <c r="R138" s="80">
        <f t="shared" si="57"/>
        <v>140</v>
      </c>
      <c r="S138" s="76">
        <f t="shared" si="58"/>
        <v>280</v>
      </c>
      <c r="T138" s="76">
        <f t="shared" si="58"/>
        <v>280</v>
      </c>
      <c r="V138" s="76">
        <v>134</v>
      </c>
      <c r="W138" s="76">
        <f>SUM(O$5:O138)</f>
        <v>1036</v>
      </c>
      <c r="X138" s="76">
        <f>SUM(P$5:P138)</f>
        <v>4144</v>
      </c>
      <c r="Y138" s="76">
        <f>SUM(Q$5:Q138)</f>
        <v>10360</v>
      </c>
      <c r="Z138" s="80">
        <f>SUM(R$5:R138)</f>
        <v>10360</v>
      </c>
      <c r="AA138" s="76">
        <f>SUM(S$5:S138)</f>
        <v>20720</v>
      </c>
      <c r="AB138" s="76">
        <f>SUM(T$5:T138)</f>
        <v>20720</v>
      </c>
      <c r="AD138" s="76">
        <v>134</v>
      </c>
      <c r="AE138" s="76">
        <f t="shared" si="59"/>
        <v>140000</v>
      </c>
      <c r="AF138" s="76">
        <f t="shared" si="60"/>
        <v>560000</v>
      </c>
      <c r="AG138" s="76">
        <f t="shared" si="61"/>
        <v>1400000</v>
      </c>
      <c r="AH138" s="80">
        <f t="shared" si="61"/>
        <v>1400000</v>
      </c>
      <c r="AI138" s="76">
        <f t="shared" si="62"/>
        <v>2800000</v>
      </c>
      <c r="AJ138" s="76">
        <f t="shared" si="63"/>
        <v>2800000</v>
      </c>
      <c r="AL138" s="76">
        <v>134</v>
      </c>
      <c r="AM138" s="76">
        <f>SUM(AE$5:AE138)</f>
        <v>10360000</v>
      </c>
      <c r="AN138" s="76">
        <f>SUM(AF$5:AF138)</f>
        <v>41440000</v>
      </c>
      <c r="AO138" s="76">
        <f>SUM(AG$5:AG138)</f>
        <v>103600000</v>
      </c>
      <c r="AP138" s="80">
        <f>SUM(AH$5:AH138)</f>
        <v>103600000</v>
      </c>
      <c r="AQ138" s="76">
        <f>SUM(AI$5:AI138)</f>
        <v>207200000</v>
      </c>
      <c r="AR138" s="76">
        <f>SUM(AJ$5:AJ138)</f>
        <v>207200000</v>
      </c>
      <c r="AU138" s="22">
        <v>16</v>
      </c>
      <c r="AV138" s="77">
        <f>节奏预期!B138</f>
        <v>390</v>
      </c>
      <c r="AW138" s="102">
        <f>节奏预期!D138</f>
        <v>96.319437483957898</v>
      </c>
      <c r="AX138" s="76">
        <f>IFERROR(INDEX(AM$5:AM$304,MATCH(节奏预期!Q138,$AL$5:$AL$304,1))*节奏预期!E138,0)</f>
        <v>0</v>
      </c>
      <c r="AY138" s="76">
        <f>IFERROR(INDEX(AN$5:AN$304,MATCH(节奏预期!R138,$AL$5:$AL$304,1))*节奏预期!F138,0)</f>
        <v>0</v>
      </c>
      <c r="AZ138" s="76">
        <f>IFERROR(INDEX(AO$5:AO$304,MATCH(节奏预期!S138,$AL$5:$AL$304,1))*节奏预期!G138,0)</f>
        <v>0</v>
      </c>
      <c r="BA138" s="80">
        <f>IFERROR(INDEX(AP$5:AP$304,MATCH(节奏预期!T138,$AL$5:$AL$304,1))*节奏预期!H138,0)</f>
        <v>0</v>
      </c>
      <c r="BB138" s="76">
        <f>IFERROR(INDEX(AQ$5:AQ$304,MATCH(节奏预期!U138,$AL$5:$AL$304,1))*节奏预期!I138,0)</f>
        <v>2236363636.3636365</v>
      </c>
      <c r="BC138" s="76">
        <f>IFERROR(INDEX(AR$5:AR$304,MATCH(节奏预期!V138,$AL$5:$AL$304,1))*节奏预期!J138,0)</f>
        <v>163636363.63636366</v>
      </c>
      <c r="BD138" s="77">
        <f t="shared" si="55"/>
        <v>2400000000</v>
      </c>
      <c r="BE138" s="76">
        <f>IFERROR(INDEX(W$5:W$304,MATCH(节奏预期!Q138,$V$5:$V$304,1))*节奏预期!E138,0)</f>
        <v>0</v>
      </c>
      <c r="BF138" s="76">
        <f>IFERROR(INDEX(X$5:X$304,MATCH(节奏预期!R138,$V$5:$V$304,1))*节奏预期!F138,0)</f>
        <v>0</v>
      </c>
      <c r="BG138" s="76">
        <f>IFERROR(INDEX(Y$5:Y$304,MATCH(节奏预期!S138,$V$5:$V$304,1))*节奏预期!G138,0)</f>
        <v>0</v>
      </c>
      <c r="BH138" s="80">
        <f>IFERROR(INDEX(Z$5:Z$304,MATCH(节奏预期!T138,$V$5:$V$304,1))*节奏预期!H138,0)</f>
        <v>0</v>
      </c>
      <c r="BI138" s="76">
        <f>IFERROR(INDEX(AA$5:AA$304,MATCH(节奏预期!U138,$V$5:$V$304,1))*节奏预期!I138,0)</f>
        <v>223636.36363636362</v>
      </c>
      <c r="BJ138" s="76">
        <f>IFERROR(INDEX(AB$5:AB$304,MATCH(节奏预期!V138,$V$5:$V$304,1))*节奏预期!J138,0)</f>
        <v>16363.636363636368</v>
      </c>
      <c r="BK138" s="77">
        <f t="shared" si="56"/>
        <v>240000</v>
      </c>
      <c r="BL138" s="76">
        <f>IF(节奏预期!Q138=0,0,节奏预期!Q138*装备强化!D$8+装备强化!D$4)</f>
        <v>0</v>
      </c>
      <c r="BM138" s="76">
        <f>IF(节奏预期!R138=0,0,节奏预期!R138*装备强化!E$8+装备强化!E$4)</f>
        <v>0</v>
      </c>
      <c r="BN138" s="76">
        <f>IF(节奏预期!S138=0,0,节奏预期!S138*装备强化!F$8+装备强化!F$4)</f>
        <v>0</v>
      </c>
      <c r="BO138" s="80">
        <f>IF(节奏预期!T138=0,0,节奏预期!T138*装备强化!G$8+装备强化!G$4)</f>
        <v>0</v>
      </c>
      <c r="BP138" s="76">
        <f>IF(节奏预期!U138=0,0,节奏预期!U138*装备强化!H$8+装备强化!H$4)</f>
        <v>300</v>
      </c>
      <c r="BQ138" s="76">
        <f>IF(节奏预期!V138=0,0,节奏预期!V138*装备强化!I$8+装备强化!I$4)</f>
        <v>300</v>
      </c>
      <c r="BR138" s="11">
        <f>IFERROR(SUMPRODUCT(BL138:BQ138,节奏预期!$E138:$J138)/SUM(节奏预期!$E138:$J138),0)</f>
        <v>300</v>
      </c>
      <c r="BS138" s="10">
        <f>IF(节奏预期!Q138=0,0,节奏预期!Q138*装备强化!D$9+装备强化!D$5)</f>
        <v>0</v>
      </c>
      <c r="BT138" s="76">
        <f>IF(节奏预期!R138=0,0,节奏预期!R138*装备强化!E$9+装备强化!E$5)</f>
        <v>0</v>
      </c>
      <c r="BU138" s="76">
        <f>IF(节奏预期!S138=0,0,节奏预期!S138*装备强化!F$9+装备强化!F$5)</f>
        <v>0</v>
      </c>
      <c r="BV138" s="80">
        <f>IF(节奏预期!T138=0,0,节奏预期!T138*装备强化!G$9+装备强化!G$5)</f>
        <v>0</v>
      </c>
      <c r="BW138" s="76">
        <f>IF(节奏预期!U138=0,0,节奏预期!U138*装备强化!H$9+装备强化!H$5)</f>
        <v>300</v>
      </c>
      <c r="BX138" s="76">
        <f>IF(节奏预期!V138=0,0,节奏预期!V138*装备强化!I$9+装备强化!I$5)</f>
        <v>300</v>
      </c>
      <c r="BY138" s="11">
        <f>IFERROR(SUMPRODUCT(BS138:BX138,节奏预期!$E138:$J138)/SUM(节奏预期!$E138:$J138),0)</f>
        <v>300</v>
      </c>
      <c r="BZ138" s="76"/>
      <c r="CA138" s="76"/>
      <c r="CB138" s="76"/>
      <c r="CC138" s="76"/>
      <c r="CD138" s="76"/>
      <c r="CE138" s="52"/>
      <c r="CH138" s="22">
        <v>45</v>
      </c>
    </row>
    <row r="139" spans="13:107" ht="11.25" customHeight="1" x14ac:dyDescent="0.15">
      <c r="M139" s="76">
        <v>135</v>
      </c>
      <c r="N139" s="164">
        <f t="shared" si="45"/>
        <v>7</v>
      </c>
      <c r="O139" s="76">
        <f t="shared" si="64"/>
        <v>14</v>
      </c>
      <c r="P139" s="76">
        <f t="shared" si="65"/>
        <v>56</v>
      </c>
      <c r="Q139" s="76">
        <f t="shared" si="58"/>
        <v>140</v>
      </c>
      <c r="R139" s="80">
        <f t="shared" si="57"/>
        <v>140</v>
      </c>
      <c r="S139" s="76">
        <f t="shared" si="58"/>
        <v>280</v>
      </c>
      <c r="T139" s="76">
        <f t="shared" si="58"/>
        <v>280</v>
      </c>
      <c r="V139" s="76">
        <v>135</v>
      </c>
      <c r="W139" s="76">
        <f>SUM(O$5:O139)</f>
        <v>1050</v>
      </c>
      <c r="X139" s="76">
        <f>SUM(P$5:P139)</f>
        <v>4200</v>
      </c>
      <c r="Y139" s="76">
        <f>SUM(Q$5:Q139)</f>
        <v>10500</v>
      </c>
      <c r="Z139" s="80">
        <f>SUM(R$5:R139)</f>
        <v>10500</v>
      </c>
      <c r="AA139" s="76">
        <f>SUM(S$5:S139)</f>
        <v>21000</v>
      </c>
      <c r="AB139" s="76">
        <f>SUM(T$5:T139)</f>
        <v>21000</v>
      </c>
      <c r="AD139" s="76">
        <v>135</v>
      </c>
      <c r="AE139" s="76">
        <f t="shared" si="59"/>
        <v>140000</v>
      </c>
      <c r="AF139" s="76">
        <f t="shared" si="60"/>
        <v>560000</v>
      </c>
      <c r="AG139" s="76">
        <f t="shared" si="61"/>
        <v>1400000</v>
      </c>
      <c r="AH139" s="80">
        <f t="shared" si="61"/>
        <v>1400000</v>
      </c>
      <c r="AI139" s="76">
        <f t="shared" si="62"/>
        <v>2800000</v>
      </c>
      <c r="AJ139" s="76">
        <f t="shared" si="63"/>
        <v>2800000</v>
      </c>
      <c r="AL139" s="76">
        <v>135</v>
      </c>
      <c r="AM139" s="76">
        <f>SUM(AE$5:AE139)</f>
        <v>10500000</v>
      </c>
      <c r="AN139" s="76">
        <f>SUM(AF$5:AF139)</f>
        <v>42000000</v>
      </c>
      <c r="AO139" s="76">
        <f>SUM(AG$5:AG139)</f>
        <v>105000000</v>
      </c>
      <c r="AP139" s="80">
        <f>SUM(AH$5:AH139)</f>
        <v>105000000</v>
      </c>
      <c r="AQ139" s="76">
        <f>SUM(AI$5:AI139)</f>
        <v>210000000</v>
      </c>
      <c r="AR139" s="76">
        <f>SUM(AJ$5:AJ139)</f>
        <v>210000000</v>
      </c>
      <c r="AU139" s="22">
        <v>17</v>
      </c>
      <c r="AV139" s="77">
        <f>节奏预期!B139</f>
        <v>420</v>
      </c>
      <c r="AW139" s="102">
        <f>节奏预期!D139</f>
        <v>97.317333988949088</v>
      </c>
      <c r="AX139" s="76">
        <f>IFERROR(INDEX(AM$5:AM$304,MATCH(节奏预期!Q139,$AL$5:$AL$304,1))*节奏预期!E139,0)</f>
        <v>0</v>
      </c>
      <c r="AY139" s="76">
        <f>IFERROR(INDEX(AN$5:AN$304,MATCH(节奏预期!R139,$AL$5:$AL$304,1))*节奏预期!F139,0)</f>
        <v>0</v>
      </c>
      <c r="AZ139" s="76">
        <f>IFERROR(INDEX(AO$5:AO$304,MATCH(节奏预期!S139,$AL$5:$AL$304,1))*节奏预期!G139,0)</f>
        <v>0</v>
      </c>
      <c r="BA139" s="80">
        <f>IFERROR(INDEX(AP$5:AP$304,MATCH(节奏预期!T139,$AL$5:$AL$304,1))*节奏预期!H139,0)</f>
        <v>0</v>
      </c>
      <c r="BB139" s="76">
        <f>IFERROR(INDEX(AQ$5:AQ$304,MATCH(节奏预期!U139,$AL$5:$AL$304,1))*节奏预期!I139,0)</f>
        <v>2072727272.7272725</v>
      </c>
      <c r="BC139" s="76">
        <f>IFERROR(INDEX(AR$5:AR$304,MATCH(节奏预期!V139,$AL$5:$AL$304,1))*节奏预期!J139,0)</f>
        <v>327272727.27272731</v>
      </c>
      <c r="BD139" s="77">
        <f t="shared" si="55"/>
        <v>2400000000</v>
      </c>
      <c r="BE139" s="76">
        <f>IFERROR(INDEX(W$5:W$304,MATCH(节奏预期!Q139,$V$5:$V$304,1))*节奏预期!E139,0)</f>
        <v>0</v>
      </c>
      <c r="BF139" s="76">
        <f>IFERROR(INDEX(X$5:X$304,MATCH(节奏预期!R139,$V$5:$V$304,1))*节奏预期!F139,0)</f>
        <v>0</v>
      </c>
      <c r="BG139" s="76">
        <f>IFERROR(INDEX(Y$5:Y$304,MATCH(节奏预期!S139,$V$5:$V$304,1))*节奏预期!G139,0)</f>
        <v>0</v>
      </c>
      <c r="BH139" s="80">
        <f>IFERROR(INDEX(Z$5:Z$304,MATCH(节奏预期!T139,$V$5:$V$304,1))*节奏预期!H139,0)</f>
        <v>0</v>
      </c>
      <c r="BI139" s="76">
        <f>IFERROR(INDEX(AA$5:AA$304,MATCH(节奏预期!U139,$V$5:$V$304,1))*节奏预期!I139,0)</f>
        <v>207272.72727272726</v>
      </c>
      <c r="BJ139" s="76">
        <f>IFERROR(INDEX(AB$5:AB$304,MATCH(节奏预期!V139,$V$5:$V$304,1))*节奏预期!J139,0)</f>
        <v>32727.272727272735</v>
      </c>
      <c r="BK139" s="77">
        <f t="shared" si="56"/>
        <v>240000</v>
      </c>
      <c r="BL139" s="76">
        <f>IF(节奏预期!Q139=0,0,节奏预期!Q139*装备强化!D$8+装备强化!D$4)</f>
        <v>0</v>
      </c>
      <c r="BM139" s="76">
        <f>IF(节奏预期!R139=0,0,节奏预期!R139*装备强化!E$8+装备强化!E$4)</f>
        <v>0</v>
      </c>
      <c r="BN139" s="76">
        <f>IF(节奏预期!S139=0,0,节奏预期!S139*装备强化!F$8+装备强化!F$4)</f>
        <v>0</v>
      </c>
      <c r="BO139" s="80">
        <f>IF(节奏预期!T139=0,0,节奏预期!T139*装备强化!G$8+装备强化!G$4)</f>
        <v>0</v>
      </c>
      <c r="BP139" s="76">
        <f>IF(节奏预期!U139=0,0,节奏预期!U139*装备强化!H$8+装备强化!H$4)</f>
        <v>300</v>
      </c>
      <c r="BQ139" s="76">
        <f>IF(节奏预期!V139=0,0,节奏预期!V139*装备强化!I$8+装备强化!I$4)</f>
        <v>300</v>
      </c>
      <c r="BR139" s="11">
        <f>IFERROR(SUMPRODUCT(BL139:BQ139,节奏预期!$E139:$J139)/SUM(节奏预期!$E139:$J139),0)</f>
        <v>300</v>
      </c>
      <c r="BS139" s="10">
        <f>IF(节奏预期!Q139=0,0,节奏预期!Q139*装备强化!D$9+装备强化!D$5)</f>
        <v>0</v>
      </c>
      <c r="BT139" s="76">
        <f>IF(节奏预期!R139=0,0,节奏预期!R139*装备强化!E$9+装备强化!E$5)</f>
        <v>0</v>
      </c>
      <c r="BU139" s="76">
        <f>IF(节奏预期!S139=0,0,节奏预期!S139*装备强化!F$9+装备强化!F$5)</f>
        <v>0</v>
      </c>
      <c r="BV139" s="80">
        <f>IF(节奏预期!T139=0,0,节奏预期!T139*装备强化!G$9+装备强化!G$5)</f>
        <v>0</v>
      </c>
      <c r="BW139" s="76">
        <f>IF(节奏预期!U139=0,0,节奏预期!U139*装备强化!H$9+装备强化!H$5)</f>
        <v>300</v>
      </c>
      <c r="BX139" s="76">
        <f>IF(节奏预期!V139=0,0,节奏预期!V139*装备强化!I$9+装备强化!I$5)</f>
        <v>300</v>
      </c>
      <c r="BY139" s="11">
        <f>IFERROR(SUMPRODUCT(BS139:BX139,节奏预期!$E139:$J139)/SUM(节奏预期!$E139:$J139),0)</f>
        <v>300</v>
      </c>
      <c r="BZ139" s="76"/>
      <c r="CA139" s="76"/>
      <c r="CB139" s="76"/>
      <c r="CC139" s="76"/>
      <c r="CD139" s="76"/>
      <c r="CE139" s="52"/>
      <c r="CH139" s="22">
        <v>1</v>
      </c>
      <c r="CI139" s="76" t="s">
        <v>196</v>
      </c>
      <c r="CJ139" s="182" t="s">
        <v>189</v>
      </c>
      <c r="CK139" s="182"/>
      <c r="CL139" s="182"/>
      <c r="CM139" s="182" t="s">
        <v>190</v>
      </c>
      <c r="CN139" s="182"/>
      <c r="CO139" s="182"/>
      <c r="CP139" s="182"/>
      <c r="CT139" s="76" t="s">
        <v>209</v>
      </c>
      <c r="CU139" s="182" t="s">
        <v>199</v>
      </c>
      <c r="CV139" s="182"/>
      <c r="CW139" s="182"/>
      <c r="CX139" s="182"/>
      <c r="CZ139" s="76" t="s">
        <v>208</v>
      </c>
      <c r="DA139" s="179" t="s">
        <v>201</v>
      </c>
      <c r="DB139" s="181"/>
    </row>
    <row r="140" spans="13:107" ht="11.25" customHeight="1" x14ac:dyDescent="0.15">
      <c r="M140" s="76">
        <v>136</v>
      </c>
      <c r="N140" s="164">
        <f t="shared" si="45"/>
        <v>7</v>
      </c>
      <c r="O140" s="76">
        <f t="shared" si="64"/>
        <v>14</v>
      </c>
      <c r="P140" s="76">
        <f t="shared" si="65"/>
        <v>56</v>
      </c>
      <c r="Q140" s="76">
        <f t="shared" si="58"/>
        <v>140</v>
      </c>
      <c r="R140" s="80">
        <f t="shared" si="57"/>
        <v>140</v>
      </c>
      <c r="S140" s="76">
        <f t="shared" si="58"/>
        <v>280</v>
      </c>
      <c r="T140" s="76">
        <f t="shared" si="58"/>
        <v>280</v>
      </c>
      <c r="V140" s="76">
        <v>136</v>
      </c>
      <c r="W140" s="76">
        <f>SUM(O$5:O140)</f>
        <v>1064</v>
      </c>
      <c r="X140" s="76">
        <f>SUM(P$5:P140)</f>
        <v>4256</v>
      </c>
      <c r="Y140" s="76">
        <f>SUM(Q$5:Q140)</f>
        <v>10640</v>
      </c>
      <c r="Z140" s="80">
        <f>SUM(R$5:R140)</f>
        <v>10640</v>
      </c>
      <c r="AA140" s="76">
        <f>SUM(S$5:S140)</f>
        <v>21280</v>
      </c>
      <c r="AB140" s="76">
        <f>SUM(T$5:T140)</f>
        <v>21280</v>
      </c>
      <c r="AD140" s="76">
        <v>136</v>
      </c>
      <c r="AE140" s="76">
        <f t="shared" si="59"/>
        <v>140000</v>
      </c>
      <c r="AF140" s="76">
        <f t="shared" si="60"/>
        <v>560000</v>
      </c>
      <c r="AG140" s="76">
        <f t="shared" si="61"/>
        <v>1400000</v>
      </c>
      <c r="AH140" s="80">
        <f t="shared" si="61"/>
        <v>1400000</v>
      </c>
      <c r="AI140" s="76">
        <f t="shared" si="62"/>
        <v>2800000</v>
      </c>
      <c r="AJ140" s="76">
        <f t="shared" si="63"/>
        <v>2800000</v>
      </c>
      <c r="AL140" s="76">
        <v>136</v>
      </c>
      <c r="AM140" s="76">
        <f>SUM(AE$5:AE140)</f>
        <v>10640000</v>
      </c>
      <c r="AN140" s="76">
        <f>SUM(AF$5:AF140)</f>
        <v>42560000</v>
      </c>
      <c r="AO140" s="76">
        <f>SUM(AG$5:AG140)</f>
        <v>106400000</v>
      </c>
      <c r="AP140" s="80">
        <f>SUM(AH$5:AH140)</f>
        <v>106400000</v>
      </c>
      <c r="AQ140" s="76">
        <f>SUM(AI$5:AI140)</f>
        <v>212800000</v>
      </c>
      <c r="AR140" s="76">
        <f>SUM(AJ$5:AJ140)</f>
        <v>212800000</v>
      </c>
      <c r="AU140" s="22">
        <v>18</v>
      </c>
      <c r="AV140" s="77">
        <f>节奏预期!B140</f>
        <v>450</v>
      </c>
      <c r="AW140" s="102">
        <f>节奏预期!D140</f>
        <v>98.241177598875836</v>
      </c>
      <c r="AX140" s="76">
        <f>IFERROR(INDEX(AM$5:AM$304,MATCH(节奏预期!Q140,$AL$5:$AL$304,1))*节奏预期!E140,0)</f>
        <v>0</v>
      </c>
      <c r="AY140" s="76">
        <f>IFERROR(INDEX(AN$5:AN$304,MATCH(节奏预期!R140,$AL$5:$AL$304,1))*节奏预期!F140,0)</f>
        <v>0</v>
      </c>
      <c r="AZ140" s="76">
        <f>IFERROR(INDEX(AO$5:AO$304,MATCH(节奏预期!S140,$AL$5:$AL$304,1))*节奏预期!G140,0)</f>
        <v>0</v>
      </c>
      <c r="BA140" s="80">
        <f>IFERROR(INDEX(AP$5:AP$304,MATCH(节奏预期!T140,$AL$5:$AL$304,1))*节奏预期!H140,0)</f>
        <v>0</v>
      </c>
      <c r="BB140" s="76">
        <f>IFERROR(INDEX(AQ$5:AQ$304,MATCH(节奏预期!U140,$AL$5:$AL$304,1))*节奏预期!I140,0)</f>
        <v>1909090909.090909</v>
      </c>
      <c r="BC140" s="76">
        <f>IFERROR(INDEX(AR$5:AR$304,MATCH(节奏预期!V140,$AL$5:$AL$304,1))*节奏预期!J140,0)</f>
        <v>490909090.90909094</v>
      </c>
      <c r="BD140" s="77">
        <f t="shared" si="55"/>
        <v>2400000000</v>
      </c>
      <c r="BE140" s="76">
        <f>IFERROR(INDEX(W$5:W$304,MATCH(节奏预期!Q140,$V$5:$V$304,1))*节奏预期!E140,0)</f>
        <v>0</v>
      </c>
      <c r="BF140" s="76">
        <f>IFERROR(INDEX(X$5:X$304,MATCH(节奏预期!R140,$V$5:$V$304,1))*节奏预期!F140,0)</f>
        <v>0</v>
      </c>
      <c r="BG140" s="76">
        <f>IFERROR(INDEX(Y$5:Y$304,MATCH(节奏预期!S140,$V$5:$V$304,1))*节奏预期!G140,0)</f>
        <v>0</v>
      </c>
      <c r="BH140" s="80">
        <f>IFERROR(INDEX(Z$5:Z$304,MATCH(节奏预期!T140,$V$5:$V$304,1))*节奏预期!H140,0)</f>
        <v>0</v>
      </c>
      <c r="BI140" s="76">
        <f>IFERROR(INDEX(AA$5:AA$304,MATCH(节奏预期!U140,$V$5:$V$304,1))*节奏预期!I140,0)</f>
        <v>190909.09090909091</v>
      </c>
      <c r="BJ140" s="76">
        <f>IFERROR(INDEX(AB$5:AB$304,MATCH(节奏预期!V140,$V$5:$V$304,1))*节奏预期!J140,0)</f>
        <v>49090.909090909096</v>
      </c>
      <c r="BK140" s="77">
        <f t="shared" si="56"/>
        <v>240000</v>
      </c>
      <c r="BL140" s="76">
        <f>IF(节奏预期!Q140=0,0,节奏预期!Q140*装备强化!D$8+装备强化!D$4)</f>
        <v>0</v>
      </c>
      <c r="BM140" s="76">
        <f>IF(节奏预期!R140=0,0,节奏预期!R140*装备强化!E$8+装备强化!E$4)</f>
        <v>0</v>
      </c>
      <c r="BN140" s="76">
        <f>IF(节奏预期!S140=0,0,节奏预期!S140*装备强化!F$8+装备强化!F$4)</f>
        <v>0</v>
      </c>
      <c r="BO140" s="80">
        <f>IF(节奏预期!T140=0,0,节奏预期!T140*装备强化!G$8+装备强化!G$4)</f>
        <v>0</v>
      </c>
      <c r="BP140" s="76">
        <f>IF(节奏预期!U140=0,0,节奏预期!U140*装备强化!H$8+装备强化!H$4)</f>
        <v>300</v>
      </c>
      <c r="BQ140" s="76">
        <f>IF(节奏预期!V140=0,0,节奏预期!V140*装备强化!I$8+装备强化!I$4)</f>
        <v>300</v>
      </c>
      <c r="BR140" s="11">
        <f>IFERROR(SUMPRODUCT(BL140:BQ140,节奏预期!$E140:$J140)/SUM(节奏预期!$E140:$J140),0)</f>
        <v>300</v>
      </c>
      <c r="BS140" s="10">
        <f>IF(节奏预期!Q140=0,0,节奏预期!Q140*装备强化!D$9+装备强化!D$5)</f>
        <v>0</v>
      </c>
      <c r="BT140" s="76">
        <f>IF(节奏预期!R140=0,0,节奏预期!R140*装备强化!E$9+装备强化!E$5)</f>
        <v>0</v>
      </c>
      <c r="BU140" s="76">
        <f>IF(节奏预期!S140=0,0,节奏预期!S140*装备强化!F$9+装备强化!F$5)</f>
        <v>0</v>
      </c>
      <c r="BV140" s="80">
        <f>IF(节奏预期!T140=0,0,节奏预期!T140*装备强化!G$9+装备强化!G$5)</f>
        <v>0</v>
      </c>
      <c r="BW140" s="76">
        <f>IF(节奏预期!U140=0,0,节奏预期!U140*装备强化!H$9+装备强化!H$5)</f>
        <v>300</v>
      </c>
      <c r="BX140" s="76">
        <f>IF(节奏预期!V140=0,0,节奏预期!V140*装备强化!I$9+装备强化!I$5)</f>
        <v>300</v>
      </c>
      <c r="BY140" s="11">
        <f>IFERROR(SUMPRODUCT(BS140:BX140,节奏预期!$E140:$J140)/SUM(节奏预期!$E140:$J140),0)</f>
        <v>300</v>
      </c>
      <c r="BZ140" s="76"/>
      <c r="CA140" s="76"/>
      <c r="CB140" s="76"/>
      <c r="CC140" s="76"/>
      <c r="CD140" s="76"/>
      <c r="CE140" s="52"/>
      <c r="CH140" s="22">
        <v>2</v>
      </c>
      <c r="CI140" s="76" t="s">
        <v>230</v>
      </c>
      <c r="CJ140" s="76"/>
      <c r="CK140" s="76" t="s">
        <v>191</v>
      </c>
      <c r="CL140" s="76" t="s">
        <v>192</v>
      </c>
      <c r="CM140" s="80"/>
      <c r="CN140" s="76" t="s">
        <v>191</v>
      </c>
      <c r="CO140" s="76" t="s">
        <v>192</v>
      </c>
      <c r="CP140" s="76" t="s">
        <v>193</v>
      </c>
      <c r="CT140" s="76" t="s">
        <v>230</v>
      </c>
      <c r="CU140" s="76" t="s">
        <v>212</v>
      </c>
      <c r="CV140" s="76" t="s">
        <v>214</v>
      </c>
      <c r="CW140" s="76" t="s">
        <v>213</v>
      </c>
      <c r="CX140" s="76" t="s">
        <v>202</v>
      </c>
      <c r="CZ140" s="76" t="s">
        <v>230</v>
      </c>
      <c r="DA140" s="76" t="s">
        <v>215</v>
      </c>
      <c r="DB140" s="76" t="s">
        <v>203</v>
      </c>
      <c r="DC140" s="76" t="s">
        <v>216</v>
      </c>
    </row>
    <row r="141" spans="13:107" ht="11.25" customHeight="1" x14ac:dyDescent="0.15">
      <c r="M141" s="76">
        <v>137</v>
      </c>
      <c r="N141" s="164">
        <f t="shared" si="45"/>
        <v>7</v>
      </c>
      <c r="O141" s="76">
        <f t="shared" si="64"/>
        <v>14</v>
      </c>
      <c r="P141" s="76">
        <f t="shared" si="65"/>
        <v>56</v>
      </c>
      <c r="Q141" s="76">
        <f t="shared" si="58"/>
        <v>140</v>
      </c>
      <c r="R141" s="80">
        <f t="shared" si="57"/>
        <v>140</v>
      </c>
      <c r="S141" s="76">
        <f t="shared" si="58"/>
        <v>280</v>
      </c>
      <c r="T141" s="76">
        <f t="shared" si="58"/>
        <v>280</v>
      </c>
      <c r="V141" s="76">
        <v>137</v>
      </c>
      <c r="W141" s="76">
        <f>SUM(O$5:O141)</f>
        <v>1078</v>
      </c>
      <c r="X141" s="76">
        <f>SUM(P$5:P141)</f>
        <v>4312</v>
      </c>
      <c r="Y141" s="76">
        <f>SUM(Q$5:Q141)</f>
        <v>10780</v>
      </c>
      <c r="Z141" s="80">
        <f>SUM(R$5:R141)</f>
        <v>10780</v>
      </c>
      <c r="AA141" s="76">
        <f>SUM(S$5:S141)</f>
        <v>21560</v>
      </c>
      <c r="AB141" s="76">
        <f>SUM(T$5:T141)</f>
        <v>21560</v>
      </c>
      <c r="AD141" s="76">
        <v>137</v>
      </c>
      <c r="AE141" s="76">
        <f t="shared" si="59"/>
        <v>140000</v>
      </c>
      <c r="AF141" s="76">
        <f t="shared" si="60"/>
        <v>560000</v>
      </c>
      <c r="AG141" s="76">
        <f t="shared" si="61"/>
        <v>1400000</v>
      </c>
      <c r="AH141" s="80">
        <f t="shared" si="61"/>
        <v>1400000</v>
      </c>
      <c r="AI141" s="76">
        <f t="shared" si="62"/>
        <v>2800000</v>
      </c>
      <c r="AJ141" s="76">
        <f t="shared" si="63"/>
        <v>2800000</v>
      </c>
      <c r="AL141" s="76">
        <v>137</v>
      </c>
      <c r="AM141" s="76">
        <f>SUM(AE$5:AE141)</f>
        <v>10780000</v>
      </c>
      <c r="AN141" s="76">
        <f>SUM(AF$5:AF141)</f>
        <v>43120000</v>
      </c>
      <c r="AO141" s="76">
        <f>SUM(AG$5:AG141)</f>
        <v>107800000</v>
      </c>
      <c r="AP141" s="80">
        <f>SUM(AH$5:AH141)</f>
        <v>107800000</v>
      </c>
      <c r="AQ141" s="76">
        <f>SUM(AI$5:AI141)</f>
        <v>215600000</v>
      </c>
      <c r="AR141" s="76">
        <f>SUM(AJ$5:AJ141)</f>
        <v>215600000</v>
      </c>
      <c r="AU141" s="22">
        <v>19</v>
      </c>
      <c r="AV141" s="77">
        <f>节奏预期!B141</f>
        <v>480</v>
      </c>
      <c r="AW141" s="102">
        <f>节奏预期!D141</f>
        <v>99.140144664710178</v>
      </c>
      <c r="AX141" s="76">
        <f>IFERROR(INDEX(AM$5:AM$304,MATCH(节奏预期!Q141,$AL$5:$AL$304,1))*节奏预期!E141,0)</f>
        <v>0</v>
      </c>
      <c r="AY141" s="76">
        <f>IFERROR(INDEX(AN$5:AN$304,MATCH(节奏预期!R141,$AL$5:$AL$304,1))*节奏预期!F141,0)</f>
        <v>0</v>
      </c>
      <c r="AZ141" s="76">
        <f>IFERROR(INDEX(AO$5:AO$304,MATCH(节奏预期!S141,$AL$5:$AL$304,1))*节奏预期!G141,0)</f>
        <v>0</v>
      </c>
      <c r="BA141" s="80">
        <f>IFERROR(INDEX(AP$5:AP$304,MATCH(节奏预期!T141,$AL$5:$AL$304,1))*节奏预期!H141,0)</f>
        <v>0</v>
      </c>
      <c r="BB141" s="76">
        <f>IFERROR(INDEX(AQ$5:AQ$304,MATCH(节奏预期!U141,$AL$5:$AL$304,1))*节奏预期!I141,0)</f>
        <v>1745454545.4545453</v>
      </c>
      <c r="BC141" s="76">
        <f>IFERROR(INDEX(AR$5:AR$304,MATCH(节奏预期!V141,$AL$5:$AL$304,1))*节奏预期!J141,0)</f>
        <v>654545454.54545462</v>
      </c>
      <c r="BD141" s="77">
        <f t="shared" si="55"/>
        <v>2400000000</v>
      </c>
      <c r="BE141" s="76">
        <f>IFERROR(INDEX(W$5:W$304,MATCH(节奏预期!Q141,$V$5:$V$304,1))*节奏预期!E141,0)</f>
        <v>0</v>
      </c>
      <c r="BF141" s="76">
        <f>IFERROR(INDEX(X$5:X$304,MATCH(节奏预期!R141,$V$5:$V$304,1))*节奏预期!F141,0)</f>
        <v>0</v>
      </c>
      <c r="BG141" s="76">
        <f>IFERROR(INDEX(Y$5:Y$304,MATCH(节奏预期!S141,$V$5:$V$304,1))*节奏预期!G141,0)</f>
        <v>0</v>
      </c>
      <c r="BH141" s="80">
        <f>IFERROR(INDEX(Z$5:Z$304,MATCH(节奏预期!T141,$V$5:$V$304,1))*节奏预期!H141,0)</f>
        <v>0</v>
      </c>
      <c r="BI141" s="76">
        <f>IFERROR(INDEX(AA$5:AA$304,MATCH(节奏预期!U141,$V$5:$V$304,1))*节奏预期!I141,0)</f>
        <v>174545.45454545453</v>
      </c>
      <c r="BJ141" s="76">
        <f>IFERROR(INDEX(AB$5:AB$304,MATCH(节奏预期!V141,$V$5:$V$304,1))*节奏预期!J141,0)</f>
        <v>65454.54545454547</v>
      </c>
      <c r="BK141" s="77">
        <f t="shared" si="56"/>
        <v>240000</v>
      </c>
      <c r="BL141" s="76">
        <f>IF(节奏预期!Q141=0,0,节奏预期!Q141*装备强化!D$8+装备强化!D$4)</f>
        <v>0</v>
      </c>
      <c r="BM141" s="76">
        <f>IF(节奏预期!R141=0,0,节奏预期!R141*装备强化!E$8+装备强化!E$4)</f>
        <v>0</v>
      </c>
      <c r="BN141" s="76">
        <f>IF(节奏预期!S141=0,0,节奏预期!S141*装备强化!F$8+装备强化!F$4)</f>
        <v>0</v>
      </c>
      <c r="BO141" s="80">
        <f>IF(节奏预期!T141=0,0,节奏预期!T141*装备强化!G$8+装备强化!G$4)</f>
        <v>0</v>
      </c>
      <c r="BP141" s="76">
        <f>IF(节奏预期!U141=0,0,节奏预期!U141*装备强化!H$8+装备强化!H$4)</f>
        <v>300</v>
      </c>
      <c r="BQ141" s="76">
        <f>IF(节奏预期!V141=0,0,节奏预期!V141*装备强化!I$8+装备强化!I$4)</f>
        <v>300</v>
      </c>
      <c r="BR141" s="11">
        <f>IFERROR(SUMPRODUCT(BL141:BQ141,节奏预期!$E141:$J141)/SUM(节奏预期!$E141:$J141),0)</f>
        <v>300</v>
      </c>
      <c r="BS141" s="10">
        <f>IF(节奏预期!Q141=0,0,节奏预期!Q141*装备强化!D$9+装备强化!D$5)</f>
        <v>0</v>
      </c>
      <c r="BT141" s="76">
        <f>IF(节奏预期!R141=0,0,节奏预期!R141*装备强化!E$9+装备强化!E$5)</f>
        <v>0</v>
      </c>
      <c r="BU141" s="76">
        <f>IF(节奏预期!S141=0,0,节奏预期!S141*装备强化!F$9+装备强化!F$5)</f>
        <v>0</v>
      </c>
      <c r="BV141" s="80">
        <f>IF(节奏预期!T141=0,0,节奏预期!T141*装备强化!G$9+装备强化!G$5)</f>
        <v>0</v>
      </c>
      <c r="BW141" s="76">
        <f>IF(节奏预期!U141=0,0,节奏预期!U141*装备强化!H$9+装备强化!H$5)</f>
        <v>300</v>
      </c>
      <c r="BX141" s="76">
        <f>IF(节奏预期!V141=0,0,节奏预期!V141*装备强化!I$9+装备强化!I$5)</f>
        <v>300</v>
      </c>
      <c r="BY141" s="11">
        <f>IFERROR(SUMPRODUCT(BS141:BX141,节奏预期!$E141:$J141)/SUM(节奏预期!$E141:$J141),0)</f>
        <v>300</v>
      </c>
      <c r="BZ141" s="76"/>
      <c r="CA141" s="76"/>
      <c r="CB141" s="76"/>
      <c r="CC141" s="76"/>
      <c r="CD141" s="76"/>
      <c r="CE141" s="52"/>
      <c r="CH141" s="22">
        <v>3</v>
      </c>
      <c r="CI141" s="76">
        <v>10</v>
      </c>
      <c r="CJ141" s="42"/>
      <c r="CK141" s="42">
        <f>IF(CI141&lt;前期规划!$C$2,0,求节点($AW$126:$AW$161,$BR$126:$BR$161,CI141))</f>
        <v>0</v>
      </c>
      <c r="CL141" s="42">
        <f>IF(CI141&lt;前期规划!$C$2,0,求节点($AW$126:$AW$161,$BY$126:$BY$161,CI141))</f>
        <v>0</v>
      </c>
      <c r="CM141" s="42"/>
      <c r="CN141" s="51">
        <f>CK141*INDEX([3]大r将兵属性验证!AQ$7:AQ$166,$CI141,1)</f>
        <v>0</v>
      </c>
      <c r="CO141" s="51">
        <f>CL141*INDEX([3]大r将兵属性验证!AR$7:AR$166,$CI141,1)</f>
        <v>0</v>
      </c>
      <c r="CP141" s="42">
        <f>SUM(CM141:CO141)</f>
        <v>0</v>
      </c>
      <c r="CT141" s="76">
        <v>10</v>
      </c>
      <c r="CU141" s="42">
        <f>IF(CT141&lt;前期规划!$C$2,0,求节点($AW$126:$AW$161,$BK$126:$BK$161,CT141))</f>
        <v>0</v>
      </c>
      <c r="CV141" s="55">
        <f>CU141*$D$19</f>
        <v>0</v>
      </c>
      <c r="CW141" s="42">
        <f>IF(CT141&lt;前期规划!$C$2,0,求节点($AW$126:$AW$161,$BD$126:$BD$161,CT141))</f>
        <v>0</v>
      </c>
      <c r="CX141" s="73">
        <f>CW141*INDEX('[1]功能-付费相关'!$AT$6:$AT$165,$CT141,1)</f>
        <v>0</v>
      </c>
      <c r="CZ141" s="76">
        <v>10</v>
      </c>
      <c r="DA141" s="76">
        <f>CV141</f>
        <v>0</v>
      </c>
      <c r="DB141" s="76">
        <f t="shared" ref="DB141" si="66">CX141</f>
        <v>0</v>
      </c>
      <c r="DC141" s="55">
        <f>SUM(DA141:DB141)</f>
        <v>0</v>
      </c>
    </row>
    <row r="142" spans="13:107" ht="11.25" customHeight="1" x14ac:dyDescent="0.15">
      <c r="M142" s="76">
        <v>138</v>
      </c>
      <c r="N142" s="164">
        <f t="shared" si="45"/>
        <v>7</v>
      </c>
      <c r="O142" s="76">
        <f t="shared" si="64"/>
        <v>14</v>
      </c>
      <c r="P142" s="76">
        <f t="shared" si="65"/>
        <v>56</v>
      </c>
      <c r="Q142" s="76">
        <f t="shared" si="58"/>
        <v>140</v>
      </c>
      <c r="R142" s="80">
        <f t="shared" si="57"/>
        <v>140</v>
      </c>
      <c r="S142" s="76">
        <f t="shared" si="58"/>
        <v>280</v>
      </c>
      <c r="T142" s="76">
        <f t="shared" si="58"/>
        <v>280</v>
      </c>
      <c r="V142" s="76">
        <v>138</v>
      </c>
      <c r="W142" s="76">
        <f>SUM(O$5:O142)</f>
        <v>1092</v>
      </c>
      <c r="X142" s="76">
        <f>SUM(P$5:P142)</f>
        <v>4368</v>
      </c>
      <c r="Y142" s="76">
        <f>SUM(Q$5:Q142)</f>
        <v>10920</v>
      </c>
      <c r="Z142" s="80">
        <f>SUM(R$5:R142)</f>
        <v>10920</v>
      </c>
      <c r="AA142" s="76">
        <f>SUM(S$5:S142)</f>
        <v>21840</v>
      </c>
      <c r="AB142" s="76">
        <f>SUM(T$5:T142)</f>
        <v>21840</v>
      </c>
      <c r="AD142" s="76">
        <v>138</v>
      </c>
      <c r="AE142" s="76">
        <f t="shared" si="59"/>
        <v>140000</v>
      </c>
      <c r="AF142" s="76">
        <f t="shared" si="60"/>
        <v>560000</v>
      </c>
      <c r="AG142" s="76">
        <f t="shared" si="61"/>
        <v>1400000</v>
      </c>
      <c r="AH142" s="80">
        <f t="shared" si="61"/>
        <v>1400000</v>
      </c>
      <c r="AI142" s="76">
        <f t="shared" si="62"/>
        <v>2800000</v>
      </c>
      <c r="AJ142" s="76">
        <f t="shared" si="63"/>
        <v>2800000</v>
      </c>
      <c r="AL142" s="76">
        <v>138</v>
      </c>
      <c r="AM142" s="76">
        <f>SUM(AE$5:AE142)</f>
        <v>10920000</v>
      </c>
      <c r="AN142" s="76">
        <f>SUM(AF$5:AF142)</f>
        <v>43680000</v>
      </c>
      <c r="AO142" s="76">
        <f>SUM(AG$5:AG142)</f>
        <v>109200000</v>
      </c>
      <c r="AP142" s="80">
        <f>SUM(AH$5:AH142)</f>
        <v>109200000</v>
      </c>
      <c r="AQ142" s="76">
        <f>SUM(AI$5:AI142)</f>
        <v>218400000</v>
      </c>
      <c r="AR142" s="76">
        <f>SUM(AJ$5:AJ142)</f>
        <v>218400000</v>
      </c>
      <c r="AU142" s="22">
        <v>20</v>
      </c>
      <c r="AV142" s="77">
        <f>节奏预期!B142</f>
        <v>510</v>
      </c>
      <c r="AW142" s="102">
        <f>节奏预期!D142</f>
        <v>100.05251752250267</v>
      </c>
      <c r="AX142" s="76">
        <f>IFERROR(INDEX(AM$5:AM$304,MATCH(节奏预期!Q142,$AL$5:$AL$304,1))*节奏预期!E142,0)</f>
        <v>0</v>
      </c>
      <c r="AY142" s="76">
        <f>IFERROR(INDEX(AN$5:AN$304,MATCH(节奏预期!R142,$AL$5:$AL$304,1))*节奏预期!F142,0)</f>
        <v>0</v>
      </c>
      <c r="AZ142" s="76">
        <f>IFERROR(INDEX(AO$5:AO$304,MATCH(节奏预期!S142,$AL$5:$AL$304,1))*节奏预期!G142,0)</f>
        <v>0</v>
      </c>
      <c r="BA142" s="80">
        <f>IFERROR(INDEX(AP$5:AP$304,MATCH(节奏预期!T142,$AL$5:$AL$304,1))*节奏预期!H142,0)</f>
        <v>0</v>
      </c>
      <c r="BB142" s="76">
        <f>IFERROR(INDEX(AQ$5:AQ$304,MATCH(节奏预期!U142,$AL$5:$AL$304,1))*节奏预期!I142,0)</f>
        <v>1581818181.8181818</v>
      </c>
      <c r="BC142" s="76">
        <f>IFERROR(INDEX(AR$5:AR$304,MATCH(节奏预期!V142,$AL$5:$AL$304,1))*节奏预期!J142,0)</f>
        <v>818181818.18181813</v>
      </c>
      <c r="BD142" s="77">
        <f t="shared" ref="BD142:BD161" si="67">MAX(SUM(AX142:BC142),BD141)</f>
        <v>2400000000</v>
      </c>
      <c r="BE142" s="76">
        <f>IFERROR(INDEX(W$5:W$304,MATCH(节奏预期!Q142,$V$5:$V$304,1))*节奏预期!E142,0)</f>
        <v>0</v>
      </c>
      <c r="BF142" s="76">
        <f>IFERROR(INDEX(X$5:X$304,MATCH(节奏预期!R142,$V$5:$V$304,1))*节奏预期!F142,0)</f>
        <v>0</v>
      </c>
      <c r="BG142" s="76">
        <f>IFERROR(INDEX(Y$5:Y$304,MATCH(节奏预期!S142,$V$5:$V$304,1))*节奏预期!G142,0)</f>
        <v>0</v>
      </c>
      <c r="BH142" s="80">
        <f>IFERROR(INDEX(Z$5:Z$304,MATCH(节奏预期!T142,$V$5:$V$304,1))*节奏预期!H142,0)</f>
        <v>0</v>
      </c>
      <c r="BI142" s="76">
        <f>IFERROR(INDEX(AA$5:AA$304,MATCH(节奏预期!U142,$V$5:$V$304,1))*节奏预期!I142,0)</f>
        <v>158181.81818181818</v>
      </c>
      <c r="BJ142" s="76">
        <f>IFERROR(INDEX(AB$5:AB$304,MATCH(节奏预期!V142,$V$5:$V$304,1))*节奏预期!J142,0)</f>
        <v>81818.181818181809</v>
      </c>
      <c r="BK142" s="77">
        <f t="shared" ref="BK142:BK161" si="68">MAX(SUM(BE142:BJ142),BK141)</f>
        <v>240000</v>
      </c>
      <c r="BL142" s="76">
        <f>IF(节奏预期!Q142=0,0,节奏预期!Q142*装备强化!D$8+装备强化!D$4)</f>
        <v>0</v>
      </c>
      <c r="BM142" s="76">
        <f>IF(节奏预期!R142=0,0,节奏预期!R142*装备强化!E$8+装备强化!E$4)</f>
        <v>0</v>
      </c>
      <c r="BN142" s="76">
        <f>IF(节奏预期!S142=0,0,节奏预期!S142*装备强化!F$8+装备强化!F$4)</f>
        <v>0</v>
      </c>
      <c r="BO142" s="80">
        <f>IF(节奏预期!T142=0,0,节奏预期!T142*装备强化!G$8+装备强化!G$4)</f>
        <v>0</v>
      </c>
      <c r="BP142" s="76">
        <f>IF(节奏预期!U142=0,0,节奏预期!U142*装备强化!H$8+装备强化!H$4)</f>
        <v>300</v>
      </c>
      <c r="BQ142" s="76">
        <f>IF(节奏预期!V142=0,0,节奏预期!V142*装备强化!I$8+装备强化!I$4)</f>
        <v>300</v>
      </c>
      <c r="BR142" s="11">
        <f>IFERROR(SUMPRODUCT(BL142:BQ142,节奏预期!$E142:$J142)/SUM(节奏预期!$E142:$J142),0)</f>
        <v>300</v>
      </c>
      <c r="BS142" s="10">
        <f>IF(节奏预期!Q142=0,0,节奏预期!Q142*装备强化!D$9+装备强化!D$5)</f>
        <v>0</v>
      </c>
      <c r="BT142" s="76">
        <f>IF(节奏预期!R142=0,0,节奏预期!R142*装备强化!E$9+装备强化!E$5)</f>
        <v>0</v>
      </c>
      <c r="BU142" s="76">
        <f>IF(节奏预期!S142=0,0,节奏预期!S142*装备强化!F$9+装备强化!F$5)</f>
        <v>0</v>
      </c>
      <c r="BV142" s="80">
        <f>IF(节奏预期!T142=0,0,节奏预期!T142*装备强化!G$9+装备强化!G$5)</f>
        <v>0</v>
      </c>
      <c r="BW142" s="76">
        <f>IF(节奏预期!U142=0,0,节奏预期!U142*装备强化!H$9+装备强化!H$5)</f>
        <v>300</v>
      </c>
      <c r="BX142" s="76">
        <f>IF(节奏预期!V142=0,0,节奏预期!V142*装备强化!I$9+装备强化!I$5)</f>
        <v>300</v>
      </c>
      <c r="BY142" s="11">
        <f>IFERROR(SUMPRODUCT(BS142:BX142,节奏预期!$E142:$J142)/SUM(节奏预期!$E142:$J142),0)</f>
        <v>300</v>
      </c>
      <c r="BZ142" s="76"/>
      <c r="CA142" s="76"/>
      <c r="CB142" s="76"/>
      <c r="CC142" s="76"/>
      <c r="CD142" s="76"/>
      <c r="CE142" s="52"/>
      <c r="CH142" s="22">
        <v>4</v>
      </c>
      <c r="CI142" s="76">
        <v>20</v>
      </c>
      <c r="CJ142" s="42"/>
      <c r="CK142" s="42">
        <f>IF(CI142&lt;前期规划!$C$2,0,求节点($AW$126:$AW$161,$BR$126:$BR$161,CI142))</f>
        <v>0</v>
      </c>
      <c r="CL142" s="42">
        <f>IF(CI142&lt;前期规划!$C$2,0,求节点($AW$126:$AW$161,$BY$126:$BY$161,CI142))</f>
        <v>0</v>
      </c>
      <c r="CM142" s="42"/>
      <c r="CN142" s="60">
        <f>(CK142-CK141)*INDEX([3]大r将兵属性验证!AQ$7:AQ$166,$CI142,1)+CN141</f>
        <v>0</v>
      </c>
      <c r="CO142" s="60">
        <f>(CL142-CL141)*INDEX([3]大r将兵属性验证!AR$7:AR$166,$CI142,1)+CO141</f>
        <v>0</v>
      </c>
      <c r="CP142" s="42">
        <f t="shared" ref="CP142:CP149" si="69">SUM(CM142:CO142)</f>
        <v>0</v>
      </c>
      <c r="CT142" s="76">
        <v>20</v>
      </c>
      <c r="CU142" s="42">
        <f>IF(CT142&lt;前期规划!$C$2,0,求节点($AW$126:$AW$161,$BK$126:$BK$161,CT142))</f>
        <v>0</v>
      </c>
      <c r="CV142" s="55">
        <f t="shared" ref="CV142:CV156" si="70">CU142*$D$19</f>
        <v>0</v>
      </c>
      <c r="CW142" s="42">
        <f>IF(CT142&lt;前期规划!$C$2,0,求节点($AW$126:$AW$161,$BD$126:$BD$161,CT142))</f>
        <v>0</v>
      </c>
      <c r="CX142" s="76">
        <f>(CW142-CW141)*INDEX('[1]功能-付费相关'!$AT$6:$AT$165,$CT142,1)+CX141</f>
        <v>0</v>
      </c>
      <c r="CZ142" s="76">
        <v>20</v>
      </c>
      <c r="DA142" s="76">
        <f t="shared" ref="DA142:DA156" si="71">CV142</f>
        <v>0</v>
      </c>
      <c r="DB142" s="76">
        <f t="shared" ref="DB142:DB156" si="72">CX142</f>
        <v>0</v>
      </c>
      <c r="DC142" s="55">
        <f t="shared" ref="DC142:DC156" si="73">SUM(DA142:DB142)</f>
        <v>0</v>
      </c>
    </row>
    <row r="143" spans="13:107" ht="11.25" customHeight="1" x14ac:dyDescent="0.15">
      <c r="M143" s="76">
        <v>139</v>
      </c>
      <c r="N143" s="164">
        <f t="shared" si="45"/>
        <v>7</v>
      </c>
      <c r="O143" s="76">
        <f t="shared" si="64"/>
        <v>14</v>
      </c>
      <c r="P143" s="76">
        <f t="shared" si="65"/>
        <v>56</v>
      </c>
      <c r="Q143" s="76">
        <f t="shared" si="58"/>
        <v>140</v>
      </c>
      <c r="R143" s="80">
        <f t="shared" si="57"/>
        <v>140</v>
      </c>
      <c r="S143" s="76">
        <f t="shared" si="58"/>
        <v>280</v>
      </c>
      <c r="T143" s="76">
        <f t="shared" si="58"/>
        <v>280</v>
      </c>
      <c r="V143" s="76">
        <v>139</v>
      </c>
      <c r="W143" s="76">
        <f>SUM(O$5:O143)</f>
        <v>1106</v>
      </c>
      <c r="X143" s="76">
        <f>SUM(P$5:P143)</f>
        <v>4424</v>
      </c>
      <c r="Y143" s="76">
        <f>SUM(Q$5:Q143)</f>
        <v>11060</v>
      </c>
      <c r="Z143" s="80">
        <f>SUM(R$5:R143)</f>
        <v>11060</v>
      </c>
      <c r="AA143" s="76">
        <f>SUM(S$5:S143)</f>
        <v>22120</v>
      </c>
      <c r="AB143" s="76">
        <f>SUM(T$5:T143)</f>
        <v>22120</v>
      </c>
      <c r="AD143" s="76">
        <v>139</v>
      </c>
      <c r="AE143" s="76">
        <f t="shared" si="59"/>
        <v>140000</v>
      </c>
      <c r="AF143" s="76">
        <f t="shared" si="60"/>
        <v>560000</v>
      </c>
      <c r="AG143" s="76">
        <f t="shared" si="61"/>
        <v>1400000</v>
      </c>
      <c r="AH143" s="80">
        <f t="shared" si="61"/>
        <v>1400000</v>
      </c>
      <c r="AI143" s="76">
        <f t="shared" si="62"/>
        <v>2800000</v>
      </c>
      <c r="AJ143" s="76">
        <f t="shared" si="63"/>
        <v>2800000</v>
      </c>
      <c r="AL143" s="76">
        <v>139</v>
      </c>
      <c r="AM143" s="76">
        <f>SUM(AE$5:AE143)</f>
        <v>11060000</v>
      </c>
      <c r="AN143" s="76">
        <f>SUM(AF$5:AF143)</f>
        <v>44240000</v>
      </c>
      <c r="AO143" s="76">
        <f>SUM(AG$5:AG143)</f>
        <v>110600000</v>
      </c>
      <c r="AP143" s="80">
        <f>SUM(AH$5:AH143)</f>
        <v>110600000</v>
      </c>
      <c r="AQ143" s="76">
        <f>SUM(AI$5:AI143)</f>
        <v>221200000</v>
      </c>
      <c r="AR143" s="76">
        <f>SUM(AJ$5:AJ143)</f>
        <v>221200000</v>
      </c>
      <c r="AU143" s="22">
        <v>21</v>
      </c>
      <c r="AV143" s="77">
        <f>节奏预期!B143</f>
        <v>540</v>
      </c>
      <c r="AW143" s="102">
        <f>节奏预期!D143</f>
        <v>100.94083826848818</v>
      </c>
      <c r="AX143" s="76">
        <f>IFERROR(INDEX(AM$5:AM$304,MATCH(节奏预期!Q143,$AL$5:$AL$304,1))*节奏预期!E143,0)</f>
        <v>0</v>
      </c>
      <c r="AY143" s="76">
        <f>IFERROR(INDEX(AN$5:AN$304,MATCH(节奏预期!R143,$AL$5:$AL$304,1))*节奏预期!F143,0)</f>
        <v>0</v>
      </c>
      <c r="AZ143" s="76">
        <f>IFERROR(INDEX(AO$5:AO$304,MATCH(节奏预期!S143,$AL$5:$AL$304,1))*节奏预期!G143,0)</f>
        <v>0</v>
      </c>
      <c r="BA143" s="80">
        <f>IFERROR(INDEX(AP$5:AP$304,MATCH(节奏预期!T143,$AL$5:$AL$304,1))*节奏预期!H143,0)</f>
        <v>0</v>
      </c>
      <c r="BB143" s="76">
        <f>IFERROR(INDEX(AQ$5:AQ$304,MATCH(节奏预期!U143,$AL$5:$AL$304,1))*节奏预期!I143,0)</f>
        <v>1418181818.1818182</v>
      </c>
      <c r="BC143" s="76">
        <f>IFERROR(INDEX(AR$5:AR$304,MATCH(节奏预期!V143,$AL$5:$AL$304,1))*节奏预期!J143,0)</f>
        <v>981818181.81818187</v>
      </c>
      <c r="BD143" s="77">
        <f t="shared" si="67"/>
        <v>2400000000</v>
      </c>
      <c r="BE143" s="76">
        <f>IFERROR(INDEX(W$5:W$304,MATCH(节奏预期!Q143,$V$5:$V$304,1))*节奏预期!E143,0)</f>
        <v>0</v>
      </c>
      <c r="BF143" s="76">
        <f>IFERROR(INDEX(X$5:X$304,MATCH(节奏预期!R143,$V$5:$V$304,1))*节奏预期!F143,0)</f>
        <v>0</v>
      </c>
      <c r="BG143" s="76">
        <f>IFERROR(INDEX(Y$5:Y$304,MATCH(节奏预期!S143,$V$5:$V$304,1))*节奏预期!G143,0)</f>
        <v>0</v>
      </c>
      <c r="BH143" s="80">
        <f>IFERROR(INDEX(Z$5:Z$304,MATCH(节奏预期!T143,$V$5:$V$304,1))*节奏预期!H143,0)</f>
        <v>0</v>
      </c>
      <c r="BI143" s="76">
        <f>IFERROR(INDEX(AA$5:AA$304,MATCH(节奏预期!U143,$V$5:$V$304,1))*节奏预期!I143,0)</f>
        <v>141818.18181818182</v>
      </c>
      <c r="BJ143" s="76">
        <f>IFERROR(INDEX(AB$5:AB$304,MATCH(节奏预期!V143,$V$5:$V$304,1))*节奏预期!J143,0)</f>
        <v>98181.818181818191</v>
      </c>
      <c r="BK143" s="77">
        <f t="shared" si="68"/>
        <v>240000</v>
      </c>
      <c r="BL143" s="76">
        <f>IF(节奏预期!Q143=0,0,节奏预期!Q143*装备强化!D$8+装备强化!D$4)</f>
        <v>0</v>
      </c>
      <c r="BM143" s="76">
        <f>IF(节奏预期!R143=0,0,节奏预期!R143*装备强化!E$8+装备强化!E$4)</f>
        <v>0</v>
      </c>
      <c r="BN143" s="76">
        <f>IF(节奏预期!S143=0,0,节奏预期!S143*装备强化!F$8+装备强化!F$4)</f>
        <v>0</v>
      </c>
      <c r="BO143" s="80">
        <f>IF(节奏预期!T143=0,0,节奏预期!T143*装备强化!G$8+装备强化!G$4)</f>
        <v>0</v>
      </c>
      <c r="BP143" s="76">
        <f>IF(节奏预期!U143=0,0,节奏预期!U143*装备强化!H$8+装备强化!H$4)</f>
        <v>300</v>
      </c>
      <c r="BQ143" s="76">
        <f>IF(节奏预期!V143=0,0,节奏预期!V143*装备强化!I$8+装备强化!I$4)</f>
        <v>300</v>
      </c>
      <c r="BR143" s="11">
        <f>IFERROR(SUMPRODUCT(BL143:BQ143,节奏预期!$E143:$J143)/SUM(节奏预期!$E143:$J143),0)</f>
        <v>300</v>
      </c>
      <c r="BS143" s="10">
        <f>IF(节奏预期!Q143=0,0,节奏预期!Q143*装备强化!D$9+装备强化!D$5)</f>
        <v>0</v>
      </c>
      <c r="BT143" s="76">
        <f>IF(节奏预期!R143=0,0,节奏预期!R143*装备强化!E$9+装备强化!E$5)</f>
        <v>0</v>
      </c>
      <c r="BU143" s="76">
        <f>IF(节奏预期!S143=0,0,节奏预期!S143*装备强化!F$9+装备强化!F$5)</f>
        <v>0</v>
      </c>
      <c r="BV143" s="80">
        <f>IF(节奏预期!T143=0,0,节奏预期!T143*装备强化!G$9+装备强化!G$5)</f>
        <v>0</v>
      </c>
      <c r="BW143" s="76">
        <f>IF(节奏预期!U143=0,0,节奏预期!U143*装备强化!H$9+装备强化!H$5)</f>
        <v>300</v>
      </c>
      <c r="BX143" s="76">
        <f>IF(节奏预期!V143=0,0,节奏预期!V143*装备强化!I$9+装备强化!I$5)</f>
        <v>300</v>
      </c>
      <c r="BY143" s="11">
        <f>IFERROR(SUMPRODUCT(BS143:BX143,节奏预期!$E143:$J143)/SUM(节奏预期!$E143:$J143),0)</f>
        <v>300</v>
      </c>
      <c r="BZ143" s="76"/>
      <c r="CA143" s="76"/>
      <c r="CB143" s="76"/>
      <c r="CC143" s="76"/>
      <c r="CD143" s="76"/>
      <c r="CE143" s="52"/>
      <c r="CH143" s="22">
        <v>5</v>
      </c>
      <c r="CI143" s="76">
        <v>30</v>
      </c>
      <c r="CJ143" s="42"/>
      <c r="CK143" s="42">
        <f>IF(CI143&lt;前期规划!$C$2,0,求节点($AW$126:$AW$161,$BR$126:$BR$161,CI143))</f>
        <v>0</v>
      </c>
      <c r="CL143" s="42">
        <f>IF(CI143&lt;前期规划!$C$2,0,求节点($AW$126:$AW$161,$BY$126:$BY$161,CI143))</f>
        <v>0</v>
      </c>
      <c r="CM143" s="42"/>
      <c r="CN143" s="60">
        <f>(CK143-CK142)*INDEX([3]大r将兵属性验证!AQ$7:AQ$166,$CI143,1)+CN142</f>
        <v>0</v>
      </c>
      <c r="CO143" s="60">
        <f>(CL143-CL142)*INDEX([3]大r将兵属性验证!AR$7:AR$166,$CI143,1)+CO142</f>
        <v>0</v>
      </c>
      <c r="CP143" s="42">
        <f t="shared" si="69"/>
        <v>0</v>
      </c>
      <c r="CT143" s="76">
        <v>30</v>
      </c>
      <c r="CU143" s="42">
        <f>IF(CT143&lt;前期规划!$C$2,0,求节点($AW$126:$AW$161,$BK$126:$BK$161,CT143))</f>
        <v>0</v>
      </c>
      <c r="CV143" s="55">
        <f t="shared" si="70"/>
        <v>0</v>
      </c>
      <c r="CW143" s="42">
        <f>IF(CT143&lt;前期规划!$C$2,0,求节点($AW$126:$AW$161,$BD$126:$BD$161,CT143))</f>
        <v>0</v>
      </c>
      <c r="CX143" s="76">
        <f>(CW143-CW142)*INDEX('[1]功能-付费相关'!$AT$6:$AT$165,$CT143,1)+CX142</f>
        <v>0</v>
      </c>
      <c r="CZ143" s="76">
        <v>30</v>
      </c>
      <c r="DA143" s="76">
        <f t="shared" si="71"/>
        <v>0</v>
      </c>
      <c r="DB143" s="76">
        <f t="shared" si="72"/>
        <v>0</v>
      </c>
      <c r="DC143" s="55">
        <f t="shared" si="73"/>
        <v>0</v>
      </c>
    </row>
    <row r="144" spans="13:107" ht="11.25" customHeight="1" x14ac:dyDescent="0.15">
      <c r="M144" s="76">
        <v>140</v>
      </c>
      <c r="N144" s="164">
        <f t="shared" si="45"/>
        <v>7</v>
      </c>
      <c r="O144" s="76">
        <f t="shared" si="64"/>
        <v>14</v>
      </c>
      <c r="P144" s="76">
        <f t="shared" si="65"/>
        <v>56</v>
      </c>
      <c r="Q144" s="76">
        <f t="shared" si="58"/>
        <v>140</v>
      </c>
      <c r="R144" s="80">
        <f t="shared" si="57"/>
        <v>140</v>
      </c>
      <c r="S144" s="76">
        <f t="shared" si="58"/>
        <v>280</v>
      </c>
      <c r="T144" s="76">
        <f t="shared" si="58"/>
        <v>280</v>
      </c>
      <c r="V144" s="76">
        <v>140</v>
      </c>
      <c r="W144" s="76">
        <f>SUM(O$5:O144)</f>
        <v>1120</v>
      </c>
      <c r="X144" s="76">
        <f>SUM(P$5:P144)</f>
        <v>4480</v>
      </c>
      <c r="Y144" s="76">
        <f>SUM(Q$5:Q144)</f>
        <v>11200</v>
      </c>
      <c r="Z144" s="80">
        <f>SUM(R$5:R144)</f>
        <v>11200</v>
      </c>
      <c r="AA144" s="76">
        <f>SUM(S$5:S144)</f>
        <v>22400</v>
      </c>
      <c r="AB144" s="76">
        <f>SUM(T$5:T144)</f>
        <v>22400</v>
      </c>
      <c r="AD144" s="76">
        <v>140</v>
      </c>
      <c r="AE144" s="76">
        <f t="shared" si="59"/>
        <v>140000</v>
      </c>
      <c r="AF144" s="76">
        <f t="shared" si="60"/>
        <v>560000</v>
      </c>
      <c r="AG144" s="76">
        <f t="shared" si="61"/>
        <v>1400000</v>
      </c>
      <c r="AH144" s="80">
        <f t="shared" si="61"/>
        <v>1400000</v>
      </c>
      <c r="AI144" s="76">
        <f t="shared" si="62"/>
        <v>2800000</v>
      </c>
      <c r="AJ144" s="76">
        <f t="shared" si="63"/>
        <v>2800000</v>
      </c>
      <c r="AL144" s="76">
        <v>140</v>
      </c>
      <c r="AM144" s="76">
        <f>SUM(AE$5:AE144)</f>
        <v>11200000</v>
      </c>
      <c r="AN144" s="76">
        <f>SUM(AF$5:AF144)</f>
        <v>44800000</v>
      </c>
      <c r="AO144" s="76">
        <f>SUM(AG$5:AG144)</f>
        <v>112000000</v>
      </c>
      <c r="AP144" s="80">
        <f>SUM(AH$5:AH144)</f>
        <v>112000000</v>
      </c>
      <c r="AQ144" s="76">
        <f>SUM(AI$5:AI144)</f>
        <v>224000000</v>
      </c>
      <c r="AR144" s="76">
        <f>SUM(AJ$5:AJ144)</f>
        <v>224000000</v>
      </c>
      <c r="AU144" s="22">
        <v>22</v>
      </c>
      <c r="AV144" s="77">
        <f>节奏预期!B144</f>
        <v>570</v>
      </c>
      <c r="AW144" s="102">
        <f>节奏预期!D144</f>
        <v>101.77786869907547</v>
      </c>
      <c r="AX144" s="76">
        <f>IFERROR(INDEX(AM$5:AM$304,MATCH(节奏预期!Q144,$AL$5:$AL$304,1))*节奏预期!E144,0)</f>
        <v>0</v>
      </c>
      <c r="AY144" s="76">
        <f>IFERROR(INDEX(AN$5:AN$304,MATCH(节奏预期!R144,$AL$5:$AL$304,1))*节奏预期!F144,0)</f>
        <v>0</v>
      </c>
      <c r="AZ144" s="76">
        <f>IFERROR(INDEX(AO$5:AO$304,MATCH(节奏预期!S144,$AL$5:$AL$304,1))*节奏预期!G144,0)</f>
        <v>0</v>
      </c>
      <c r="BA144" s="80">
        <f>IFERROR(INDEX(AP$5:AP$304,MATCH(节奏预期!T144,$AL$5:$AL$304,1))*节奏预期!H144,0)</f>
        <v>0</v>
      </c>
      <c r="BB144" s="76">
        <f>IFERROR(INDEX(AQ$5:AQ$304,MATCH(节奏预期!U144,$AL$5:$AL$304,1))*节奏预期!I144,0)</f>
        <v>1254545454.5454547</v>
      </c>
      <c r="BC144" s="76">
        <f>IFERROR(INDEX(AR$5:AR$304,MATCH(节奏预期!V144,$AL$5:$AL$304,1))*节奏预期!J144,0)</f>
        <v>1145454545.4545453</v>
      </c>
      <c r="BD144" s="77">
        <f t="shared" si="67"/>
        <v>2400000000</v>
      </c>
      <c r="BE144" s="76">
        <f>IFERROR(INDEX(W$5:W$304,MATCH(节奏预期!Q144,$V$5:$V$304,1))*节奏预期!E144,0)</f>
        <v>0</v>
      </c>
      <c r="BF144" s="76">
        <f>IFERROR(INDEX(X$5:X$304,MATCH(节奏预期!R144,$V$5:$V$304,1))*节奏预期!F144,0)</f>
        <v>0</v>
      </c>
      <c r="BG144" s="76">
        <f>IFERROR(INDEX(Y$5:Y$304,MATCH(节奏预期!S144,$V$5:$V$304,1))*节奏预期!G144,0)</f>
        <v>0</v>
      </c>
      <c r="BH144" s="80">
        <f>IFERROR(INDEX(Z$5:Z$304,MATCH(节奏预期!T144,$V$5:$V$304,1))*节奏预期!H144,0)</f>
        <v>0</v>
      </c>
      <c r="BI144" s="76">
        <f>IFERROR(INDEX(AA$5:AA$304,MATCH(节奏预期!U144,$V$5:$V$304,1))*节奏预期!I144,0)</f>
        <v>125454.54545454547</v>
      </c>
      <c r="BJ144" s="76">
        <f>IFERROR(INDEX(AB$5:AB$304,MATCH(节奏预期!V144,$V$5:$V$304,1))*节奏预期!J144,0)</f>
        <v>114545.45454545453</v>
      </c>
      <c r="BK144" s="77">
        <f t="shared" si="68"/>
        <v>240000</v>
      </c>
      <c r="BL144" s="76">
        <f>IF(节奏预期!Q144=0,0,节奏预期!Q144*装备强化!D$8+装备强化!D$4)</f>
        <v>0</v>
      </c>
      <c r="BM144" s="76">
        <f>IF(节奏预期!R144=0,0,节奏预期!R144*装备强化!E$8+装备强化!E$4)</f>
        <v>0</v>
      </c>
      <c r="BN144" s="76">
        <f>IF(节奏预期!S144=0,0,节奏预期!S144*装备强化!F$8+装备强化!F$4)</f>
        <v>0</v>
      </c>
      <c r="BO144" s="80">
        <f>IF(节奏预期!T144=0,0,节奏预期!T144*装备强化!G$8+装备强化!G$4)</f>
        <v>0</v>
      </c>
      <c r="BP144" s="76">
        <f>IF(节奏预期!U144=0,0,节奏预期!U144*装备强化!H$8+装备强化!H$4)</f>
        <v>300</v>
      </c>
      <c r="BQ144" s="76">
        <f>IF(节奏预期!V144=0,0,节奏预期!V144*装备强化!I$8+装备强化!I$4)</f>
        <v>300</v>
      </c>
      <c r="BR144" s="11">
        <f>IFERROR(SUMPRODUCT(BL144:BQ144,节奏预期!$E144:$J144)/SUM(节奏预期!$E144:$J144),0)</f>
        <v>300</v>
      </c>
      <c r="BS144" s="10">
        <f>IF(节奏预期!Q144=0,0,节奏预期!Q144*装备强化!D$9+装备强化!D$5)</f>
        <v>0</v>
      </c>
      <c r="BT144" s="76">
        <f>IF(节奏预期!R144=0,0,节奏预期!R144*装备强化!E$9+装备强化!E$5)</f>
        <v>0</v>
      </c>
      <c r="BU144" s="76">
        <f>IF(节奏预期!S144=0,0,节奏预期!S144*装备强化!F$9+装备强化!F$5)</f>
        <v>0</v>
      </c>
      <c r="BV144" s="80">
        <f>IF(节奏预期!T144=0,0,节奏预期!T144*装备强化!G$9+装备强化!G$5)</f>
        <v>0</v>
      </c>
      <c r="BW144" s="76">
        <f>IF(节奏预期!U144=0,0,节奏预期!U144*装备强化!H$9+装备强化!H$5)</f>
        <v>300</v>
      </c>
      <c r="BX144" s="76">
        <f>IF(节奏预期!V144=0,0,节奏预期!V144*装备强化!I$9+装备强化!I$5)</f>
        <v>300</v>
      </c>
      <c r="BY144" s="11">
        <f>IFERROR(SUMPRODUCT(BS144:BX144,节奏预期!$E144:$J144)/SUM(节奏预期!$E144:$J144),0)</f>
        <v>300</v>
      </c>
      <c r="BZ144" s="76"/>
      <c r="CA144" s="76"/>
      <c r="CB144" s="76"/>
      <c r="CC144" s="76"/>
      <c r="CD144" s="76"/>
      <c r="CE144" s="52"/>
      <c r="CH144" s="22">
        <v>6</v>
      </c>
      <c r="CI144" s="76">
        <v>40</v>
      </c>
      <c r="CJ144" s="42"/>
      <c r="CK144" s="42">
        <f>IF(CI144&lt;前期规划!$C$2,0,求节点($AW$126:$AW$161,$BR$126:$BR$161,CI144))</f>
        <v>0</v>
      </c>
      <c r="CL144" s="42">
        <f>IF(CI144&lt;前期规划!$C$2,0,求节点($AW$126:$AW$161,$BY$126:$BY$161,CI144))</f>
        <v>0</v>
      </c>
      <c r="CM144" s="42"/>
      <c r="CN144" s="60">
        <f>(CK144-CK143)*INDEX([3]大r将兵属性验证!AQ$7:AQ$166,$CI144,1)+CN143</f>
        <v>0</v>
      </c>
      <c r="CO144" s="60">
        <f>(CL144-CL143)*INDEX([3]大r将兵属性验证!AR$7:AR$166,$CI144,1)+CO143</f>
        <v>0</v>
      </c>
      <c r="CP144" s="42">
        <f t="shared" si="69"/>
        <v>0</v>
      </c>
      <c r="CT144" s="76">
        <v>40</v>
      </c>
      <c r="CU144" s="42">
        <f>IF(CT144&lt;前期规划!$C$2,0,求节点($AW$126:$AW$161,$BK$126:$BK$161,CT144))</f>
        <v>0</v>
      </c>
      <c r="CV144" s="55">
        <f t="shared" si="70"/>
        <v>0</v>
      </c>
      <c r="CW144" s="42">
        <f>IF(CT144&lt;前期规划!$C$2,0,求节点($AW$126:$AW$161,$BD$126:$BD$161,CT144))</f>
        <v>0</v>
      </c>
      <c r="CX144" s="76">
        <f>(CW144-CW143)*INDEX('[1]功能-付费相关'!$AT$6:$AT$165,$CT144,1)+CX143</f>
        <v>0</v>
      </c>
      <c r="CZ144" s="76">
        <v>40</v>
      </c>
      <c r="DA144" s="76">
        <f t="shared" si="71"/>
        <v>0</v>
      </c>
      <c r="DB144" s="76">
        <f t="shared" si="72"/>
        <v>0</v>
      </c>
      <c r="DC144" s="55">
        <f t="shared" si="73"/>
        <v>0</v>
      </c>
    </row>
    <row r="145" spans="13:107" ht="11.25" customHeight="1" x14ac:dyDescent="0.15">
      <c r="M145" s="76">
        <v>141</v>
      </c>
      <c r="N145" s="164">
        <f t="shared" si="45"/>
        <v>8</v>
      </c>
      <c r="O145" s="76">
        <f t="shared" si="64"/>
        <v>16</v>
      </c>
      <c r="P145" s="76">
        <f t="shared" si="65"/>
        <v>64</v>
      </c>
      <c r="Q145" s="76">
        <f t="shared" si="58"/>
        <v>160</v>
      </c>
      <c r="R145" s="80">
        <f t="shared" si="57"/>
        <v>160</v>
      </c>
      <c r="S145" s="76">
        <f t="shared" si="58"/>
        <v>320</v>
      </c>
      <c r="T145" s="76">
        <f t="shared" si="58"/>
        <v>320</v>
      </c>
      <c r="V145" s="76">
        <v>141</v>
      </c>
      <c r="W145" s="76">
        <f>SUM(O$5:O145)</f>
        <v>1136</v>
      </c>
      <c r="X145" s="76">
        <f>SUM(P$5:P145)</f>
        <v>4544</v>
      </c>
      <c r="Y145" s="76">
        <f>SUM(Q$5:Q145)</f>
        <v>11360</v>
      </c>
      <c r="Z145" s="80">
        <f>SUM(R$5:R145)</f>
        <v>11360</v>
      </c>
      <c r="AA145" s="76">
        <f>SUM(S$5:S145)</f>
        <v>22720</v>
      </c>
      <c r="AB145" s="76">
        <f>SUM(T$5:T145)</f>
        <v>22720</v>
      </c>
      <c r="AD145" s="76">
        <v>141</v>
      </c>
      <c r="AE145" s="76">
        <f t="shared" si="59"/>
        <v>160000</v>
      </c>
      <c r="AF145" s="76">
        <f t="shared" si="60"/>
        <v>640000</v>
      </c>
      <c r="AG145" s="76">
        <f t="shared" si="61"/>
        <v>1600000</v>
      </c>
      <c r="AH145" s="80">
        <f t="shared" si="61"/>
        <v>1600000</v>
      </c>
      <c r="AI145" s="76">
        <f t="shared" si="62"/>
        <v>3200000</v>
      </c>
      <c r="AJ145" s="76">
        <f t="shared" si="63"/>
        <v>3200000</v>
      </c>
      <c r="AL145" s="76">
        <v>141</v>
      </c>
      <c r="AM145" s="76">
        <f>SUM(AE$5:AE145)</f>
        <v>11360000</v>
      </c>
      <c r="AN145" s="76">
        <f>SUM(AF$5:AF145)</f>
        <v>45440000</v>
      </c>
      <c r="AO145" s="76">
        <f>SUM(AG$5:AG145)</f>
        <v>113600000</v>
      </c>
      <c r="AP145" s="80">
        <f>SUM(AH$5:AH145)</f>
        <v>113600000</v>
      </c>
      <c r="AQ145" s="76">
        <f>SUM(AI$5:AI145)</f>
        <v>227200000</v>
      </c>
      <c r="AR145" s="76">
        <f>SUM(AJ$5:AJ145)</f>
        <v>227200000</v>
      </c>
      <c r="AU145" s="22">
        <v>23</v>
      </c>
      <c r="AV145" s="77">
        <f>节奏预期!B145</f>
        <v>600</v>
      </c>
      <c r="AW145" s="102">
        <f>节奏预期!D145</f>
        <v>102.53646170914388</v>
      </c>
      <c r="AX145" s="76">
        <f>IFERROR(INDEX(AM$5:AM$304,MATCH(节奏预期!Q145,$AL$5:$AL$304,1))*节奏预期!E145,0)</f>
        <v>0</v>
      </c>
      <c r="AY145" s="76">
        <f>IFERROR(INDEX(AN$5:AN$304,MATCH(节奏预期!R145,$AL$5:$AL$304,1))*节奏预期!F145,0)</f>
        <v>0</v>
      </c>
      <c r="AZ145" s="76">
        <f>IFERROR(INDEX(AO$5:AO$304,MATCH(节奏预期!S145,$AL$5:$AL$304,1))*节奏预期!G145,0)</f>
        <v>0</v>
      </c>
      <c r="BA145" s="80">
        <f>IFERROR(INDEX(AP$5:AP$304,MATCH(节奏预期!T145,$AL$5:$AL$304,1))*节奏预期!H145,0)</f>
        <v>0</v>
      </c>
      <c r="BB145" s="76">
        <f>IFERROR(INDEX(AQ$5:AQ$304,MATCH(节奏预期!U145,$AL$5:$AL$304,1))*节奏预期!I145,0)</f>
        <v>1090909090.9090908</v>
      </c>
      <c r="BC145" s="76">
        <f>IFERROR(INDEX(AR$5:AR$304,MATCH(节奏预期!V145,$AL$5:$AL$304,1))*节奏预期!J145,0)</f>
        <v>1309090909.0909092</v>
      </c>
      <c r="BD145" s="77">
        <f t="shared" si="67"/>
        <v>2400000000</v>
      </c>
      <c r="BE145" s="76">
        <f>IFERROR(INDEX(W$5:W$304,MATCH(节奏预期!Q145,$V$5:$V$304,1))*节奏预期!E145,0)</f>
        <v>0</v>
      </c>
      <c r="BF145" s="76">
        <f>IFERROR(INDEX(X$5:X$304,MATCH(节奏预期!R145,$V$5:$V$304,1))*节奏预期!F145,0)</f>
        <v>0</v>
      </c>
      <c r="BG145" s="76">
        <f>IFERROR(INDEX(Y$5:Y$304,MATCH(节奏预期!S145,$V$5:$V$304,1))*节奏预期!G145,0)</f>
        <v>0</v>
      </c>
      <c r="BH145" s="80">
        <f>IFERROR(INDEX(Z$5:Z$304,MATCH(节奏预期!T145,$V$5:$V$304,1))*节奏预期!H145,0)</f>
        <v>0</v>
      </c>
      <c r="BI145" s="76">
        <f>IFERROR(INDEX(AA$5:AA$304,MATCH(节奏预期!U145,$V$5:$V$304,1))*节奏预期!I145,0)</f>
        <v>109090.90909090906</v>
      </c>
      <c r="BJ145" s="76">
        <f>IFERROR(INDEX(AB$5:AB$304,MATCH(节奏预期!V145,$V$5:$V$304,1))*节奏预期!J145,0)</f>
        <v>130909.09090909094</v>
      </c>
      <c r="BK145" s="77">
        <f t="shared" si="68"/>
        <v>240000</v>
      </c>
      <c r="BL145" s="76">
        <f>IF(节奏预期!Q145=0,0,节奏预期!Q145*装备强化!D$8+装备强化!D$4)</f>
        <v>0</v>
      </c>
      <c r="BM145" s="76">
        <f>IF(节奏预期!R145=0,0,节奏预期!R145*装备强化!E$8+装备强化!E$4)</f>
        <v>0</v>
      </c>
      <c r="BN145" s="76">
        <f>IF(节奏预期!S145=0,0,节奏预期!S145*装备强化!F$8+装备强化!F$4)</f>
        <v>0</v>
      </c>
      <c r="BO145" s="80">
        <f>IF(节奏预期!T145=0,0,节奏预期!T145*装备强化!G$8+装备强化!G$4)</f>
        <v>0</v>
      </c>
      <c r="BP145" s="76">
        <f>IF(节奏预期!U145=0,0,节奏预期!U145*装备强化!H$8+装备强化!H$4)</f>
        <v>300</v>
      </c>
      <c r="BQ145" s="76">
        <f>IF(节奏预期!V145=0,0,节奏预期!V145*装备强化!I$8+装备强化!I$4)</f>
        <v>300</v>
      </c>
      <c r="BR145" s="11">
        <f>IFERROR(SUMPRODUCT(BL145:BQ145,节奏预期!$E145:$J145)/SUM(节奏预期!$E145:$J145),0)</f>
        <v>300</v>
      </c>
      <c r="BS145" s="10">
        <f>IF(节奏预期!Q145=0,0,节奏预期!Q145*装备强化!D$9+装备强化!D$5)</f>
        <v>0</v>
      </c>
      <c r="BT145" s="76">
        <f>IF(节奏预期!R145=0,0,节奏预期!R145*装备强化!E$9+装备强化!E$5)</f>
        <v>0</v>
      </c>
      <c r="BU145" s="76">
        <f>IF(节奏预期!S145=0,0,节奏预期!S145*装备强化!F$9+装备强化!F$5)</f>
        <v>0</v>
      </c>
      <c r="BV145" s="80">
        <f>IF(节奏预期!T145=0,0,节奏预期!T145*装备强化!G$9+装备强化!G$5)</f>
        <v>0</v>
      </c>
      <c r="BW145" s="76">
        <f>IF(节奏预期!U145=0,0,节奏预期!U145*装备强化!H$9+装备强化!H$5)</f>
        <v>300</v>
      </c>
      <c r="BX145" s="76">
        <f>IF(节奏预期!V145=0,0,节奏预期!V145*装备强化!I$9+装备强化!I$5)</f>
        <v>300</v>
      </c>
      <c r="BY145" s="11">
        <f>IFERROR(SUMPRODUCT(BS145:BX145,节奏预期!$E145:$J145)/SUM(节奏预期!$E145:$J145),0)</f>
        <v>300</v>
      </c>
      <c r="BZ145" s="76"/>
      <c r="CA145" s="76"/>
      <c r="CB145" s="76"/>
      <c r="CC145" s="76"/>
      <c r="CD145" s="76"/>
      <c r="CE145" s="52"/>
      <c r="CH145" s="22">
        <v>7</v>
      </c>
      <c r="CI145" s="76">
        <v>50</v>
      </c>
      <c r="CJ145" s="42"/>
      <c r="CK145" s="42">
        <f>IF(CI145&lt;前期规划!$C$2,0,求节点($AW$126:$AW$161,$BR$126:$BR$161,CI145))</f>
        <v>0</v>
      </c>
      <c r="CL145" s="42">
        <f>IF(CI145&lt;前期规划!$C$2,0,求节点($AW$126:$AW$161,$BY$126:$BY$161,CI145))</f>
        <v>0</v>
      </c>
      <c r="CM145" s="42"/>
      <c r="CN145" s="60">
        <f>(CK145-CK144)*INDEX([3]大r将兵属性验证!AQ$7:AQ$166,$CI145,1)+CN144</f>
        <v>0</v>
      </c>
      <c r="CO145" s="60">
        <f>(CL145-CL144)*INDEX([3]大r将兵属性验证!AR$7:AR$166,$CI145,1)+CO144</f>
        <v>0</v>
      </c>
      <c r="CP145" s="42">
        <f t="shared" si="69"/>
        <v>0</v>
      </c>
      <c r="CT145" s="76">
        <v>50</v>
      </c>
      <c r="CU145" s="42">
        <f>IF(CT145&lt;前期规划!$C$2,0,求节点($AW$126:$AW$161,$BK$126:$BK$161,CT145))</f>
        <v>0</v>
      </c>
      <c r="CV145" s="55">
        <f t="shared" si="70"/>
        <v>0</v>
      </c>
      <c r="CW145" s="42">
        <f>IF(CT145&lt;前期规划!$C$2,0,求节点($AW$126:$AW$161,$BD$126:$BD$161,CT145))</f>
        <v>0</v>
      </c>
      <c r="CX145" s="76">
        <f>(CW145-CW144)*INDEX('[1]功能-付费相关'!$AT$6:$AT$165,$CT145,1)+CX144</f>
        <v>0</v>
      </c>
      <c r="CZ145" s="76">
        <v>50</v>
      </c>
      <c r="DA145" s="76">
        <f t="shared" si="71"/>
        <v>0</v>
      </c>
      <c r="DB145" s="76">
        <f t="shared" si="72"/>
        <v>0</v>
      </c>
      <c r="DC145" s="55">
        <f t="shared" si="73"/>
        <v>0</v>
      </c>
    </row>
    <row r="146" spans="13:107" ht="11.25" customHeight="1" x14ac:dyDescent="0.15">
      <c r="M146" s="76">
        <v>142</v>
      </c>
      <c r="N146" s="164">
        <f t="shared" si="45"/>
        <v>8</v>
      </c>
      <c r="O146" s="76">
        <f t="shared" si="64"/>
        <v>16</v>
      </c>
      <c r="P146" s="76">
        <f t="shared" si="65"/>
        <v>64</v>
      </c>
      <c r="Q146" s="76">
        <f t="shared" si="58"/>
        <v>160</v>
      </c>
      <c r="R146" s="80">
        <f t="shared" si="57"/>
        <v>160</v>
      </c>
      <c r="S146" s="76">
        <f t="shared" si="58"/>
        <v>320</v>
      </c>
      <c r="T146" s="76">
        <f t="shared" si="58"/>
        <v>320</v>
      </c>
      <c r="V146" s="76">
        <v>142</v>
      </c>
      <c r="W146" s="76">
        <f>SUM(O$5:O146)</f>
        <v>1152</v>
      </c>
      <c r="X146" s="76">
        <f>SUM(P$5:P146)</f>
        <v>4608</v>
      </c>
      <c r="Y146" s="76">
        <f>SUM(Q$5:Q146)</f>
        <v>11520</v>
      </c>
      <c r="Z146" s="80">
        <f>SUM(R$5:R146)</f>
        <v>11520</v>
      </c>
      <c r="AA146" s="76">
        <f>SUM(S$5:S146)</f>
        <v>23040</v>
      </c>
      <c r="AB146" s="76">
        <f>SUM(T$5:T146)</f>
        <v>23040</v>
      </c>
      <c r="AD146" s="76">
        <v>142</v>
      </c>
      <c r="AE146" s="76">
        <f t="shared" si="59"/>
        <v>160000</v>
      </c>
      <c r="AF146" s="76">
        <f t="shared" si="60"/>
        <v>640000</v>
      </c>
      <c r="AG146" s="76">
        <f t="shared" si="61"/>
        <v>1600000</v>
      </c>
      <c r="AH146" s="80">
        <f t="shared" si="61"/>
        <v>1600000</v>
      </c>
      <c r="AI146" s="76">
        <f t="shared" si="62"/>
        <v>3200000</v>
      </c>
      <c r="AJ146" s="76">
        <f t="shared" si="63"/>
        <v>3200000</v>
      </c>
      <c r="AL146" s="76">
        <v>142</v>
      </c>
      <c r="AM146" s="76">
        <f>SUM(AE$5:AE146)</f>
        <v>11520000</v>
      </c>
      <c r="AN146" s="76">
        <f>SUM(AF$5:AF146)</f>
        <v>46080000</v>
      </c>
      <c r="AO146" s="76">
        <f>SUM(AG$5:AG146)</f>
        <v>115200000</v>
      </c>
      <c r="AP146" s="80">
        <f>SUM(AH$5:AH146)</f>
        <v>115200000</v>
      </c>
      <c r="AQ146" s="76">
        <f>SUM(AI$5:AI146)</f>
        <v>230400000</v>
      </c>
      <c r="AR146" s="76">
        <f>SUM(AJ$5:AJ146)</f>
        <v>230400000</v>
      </c>
      <c r="AU146" s="22">
        <v>24</v>
      </c>
      <c r="AV146" s="77">
        <f>节奏预期!B146</f>
        <v>630</v>
      </c>
      <c r="AW146" s="102">
        <f>节奏预期!D146</f>
        <v>103.23842055659513</v>
      </c>
      <c r="AX146" s="76">
        <f>IFERROR(INDEX(AM$5:AM$304,MATCH(节奏预期!Q146,$AL$5:$AL$304,1))*节奏预期!E146,0)</f>
        <v>0</v>
      </c>
      <c r="AY146" s="76">
        <f>IFERROR(INDEX(AN$5:AN$304,MATCH(节奏预期!R146,$AL$5:$AL$304,1))*节奏预期!F146,0)</f>
        <v>0</v>
      </c>
      <c r="AZ146" s="76">
        <f>IFERROR(INDEX(AO$5:AO$304,MATCH(节奏预期!S146,$AL$5:$AL$304,1))*节奏预期!G146,0)</f>
        <v>0</v>
      </c>
      <c r="BA146" s="80">
        <f>IFERROR(INDEX(AP$5:AP$304,MATCH(节奏预期!T146,$AL$5:$AL$304,1))*节奏预期!H146,0)</f>
        <v>0</v>
      </c>
      <c r="BB146" s="76">
        <f>IFERROR(INDEX(AQ$5:AQ$304,MATCH(节奏预期!U146,$AL$5:$AL$304,1))*节奏预期!I146,0)</f>
        <v>927272727.27272725</v>
      </c>
      <c r="BC146" s="76">
        <f>IFERROR(INDEX(AR$5:AR$304,MATCH(节奏预期!V146,$AL$5:$AL$304,1))*节奏预期!J146,0)</f>
        <v>1472727272.7272727</v>
      </c>
      <c r="BD146" s="77">
        <f t="shared" si="67"/>
        <v>2400000000</v>
      </c>
      <c r="BE146" s="76">
        <f>IFERROR(INDEX(W$5:W$304,MATCH(节奏预期!Q146,$V$5:$V$304,1))*节奏预期!E146,0)</f>
        <v>0</v>
      </c>
      <c r="BF146" s="76">
        <f>IFERROR(INDEX(X$5:X$304,MATCH(节奏预期!R146,$V$5:$V$304,1))*节奏预期!F146,0)</f>
        <v>0</v>
      </c>
      <c r="BG146" s="76">
        <f>IFERROR(INDEX(Y$5:Y$304,MATCH(节奏预期!S146,$V$5:$V$304,1))*节奏预期!G146,0)</f>
        <v>0</v>
      </c>
      <c r="BH146" s="80">
        <f>IFERROR(INDEX(Z$5:Z$304,MATCH(节奏预期!T146,$V$5:$V$304,1))*节奏预期!H146,0)</f>
        <v>0</v>
      </c>
      <c r="BI146" s="76">
        <f>IFERROR(INDEX(AA$5:AA$304,MATCH(节奏预期!U146,$V$5:$V$304,1))*节奏预期!I146,0)</f>
        <v>92727.272727272721</v>
      </c>
      <c r="BJ146" s="76">
        <f>IFERROR(INDEX(AB$5:AB$304,MATCH(节奏预期!V146,$V$5:$V$304,1))*节奏预期!J146,0)</f>
        <v>147272.72727272729</v>
      </c>
      <c r="BK146" s="77">
        <f t="shared" si="68"/>
        <v>240000</v>
      </c>
      <c r="BL146" s="76">
        <f>IF(节奏预期!Q146=0,0,节奏预期!Q146*装备强化!D$8+装备强化!D$4)</f>
        <v>0</v>
      </c>
      <c r="BM146" s="76">
        <f>IF(节奏预期!R146=0,0,节奏预期!R146*装备强化!E$8+装备强化!E$4)</f>
        <v>0</v>
      </c>
      <c r="BN146" s="76">
        <f>IF(节奏预期!S146=0,0,节奏预期!S146*装备强化!F$8+装备强化!F$4)</f>
        <v>0</v>
      </c>
      <c r="BO146" s="80">
        <f>IF(节奏预期!T146=0,0,节奏预期!T146*装备强化!G$8+装备强化!G$4)</f>
        <v>0</v>
      </c>
      <c r="BP146" s="76">
        <f>IF(节奏预期!U146=0,0,节奏预期!U146*装备强化!H$8+装备强化!H$4)</f>
        <v>300</v>
      </c>
      <c r="BQ146" s="76">
        <f>IF(节奏预期!V146=0,0,节奏预期!V146*装备强化!I$8+装备强化!I$4)</f>
        <v>300</v>
      </c>
      <c r="BR146" s="11">
        <f>IFERROR(SUMPRODUCT(BL146:BQ146,节奏预期!$E146:$J146)/SUM(节奏预期!$E146:$J146),0)</f>
        <v>300</v>
      </c>
      <c r="BS146" s="10">
        <f>IF(节奏预期!Q146=0,0,节奏预期!Q146*装备强化!D$9+装备强化!D$5)</f>
        <v>0</v>
      </c>
      <c r="BT146" s="76">
        <f>IF(节奏预期!R146=0,0,节奏预期!R146*装备强化!E$9+装备强化!E$5)</f>
        <v>0</v>
      </c>
      <c r="BU146" s="76">
        <f>IF(节奏预期!S146=0,0,节奏预期!S146*装备强化!F$9+装备强化!F$5)</f>
        <v>0</v>
      </c>
      <c r="BV146" s="80">
        <f>IF(节奏预期!T146=0,0,节奏预期!T146*装备强化!G$9+装备强化!G$5)</f>
        <v>0</v>
      </c>
      <c r="BW146" s="76">
        <f>IF(节奏预期!U146=0,0,节奏预期!U146*装备强化!H$9+装备强化!H$5)</f>
        <v>300</v>
      </c>
      <c r="BX146" s="76">
        <f>IF(节奏预期!V146=0,0,节奏预期!V146*装备强化!I$9+装备强化!I$5)</f>
        <v>300</v>
      </c>
      <c r="BY146" s="11">
        <f>IFERROR(SUMPRODUCT(BS146:BX146,节奏预期!$E146:$J146)/SUM(节奏预期!$E146:$J146),0)</f>
        <v>300</v>
      </c>
      <c r="BZ146" s="76"/>
      <c r="CA146" s="76"/>
      <c r="CB146" s="76"/>
      <c r="CC146" s="76"/>
      <c r="CD146" s="76"/>
      <c r="CE146" s="52"/>
      <c r="CH146" s="22">
        <v>8</v>
      </c>
      <c r="CI146" s="76">
        <v>60</v>
      </c>
      <c r="CJ146" s="42"/>
      <c r="CK146" s="42">
        <f>IF(CI146&lt;前期规划!$C$2,0,求节点($AW$126:$AW$161,$BR$126:$BR$161,CI146))</f>
        <v>30.889446832725511</v>
      </c>
      <c r="CL146" s="42">
        <f>IF(CI146&lt;前期规划!$C$2,0,求节点($AW$126:$AW$161,$BY$126:$BY$161,CI146))</f>
        <v>30.889446832725511</v>
      </c>
      <c r="CM146" s="42"/>
      <c r="CN146" s="60">
        <f>(CK146-CK145)*INDEX([3]大r将兵属性验证!AQ$7:AQ$166,$CI146,1)+CN145</f>
        <v>204340464.89300707</v>
      </c>
      <c r="CO146" s="60">
        <f>(CL146-CL145)*INDEX([3]大r将兵属性验证!AR$7:AR$166,$CI146,1)+CO145</f>
        <v>204340464.89300707</v>
      </c>
      <c r="CP146" s="42">
        <f t="shared" si="69"/>
        <v>408680929.78601414</v>
      </c>
      <c r="CT146" s="76">
        <v>60</v>
      </c>
      <c r="CU146" s="42">
        <f>IF(CT146&lt;前期规划!$C$2,0,求节点($AW$126:$AW$161,$BK$126:$BK$161,CT146))</f>
        <v>3452.882600111162</v>
      </c>
      <c r="CV146" s="55">
        <f t="shared" si="70"/>
        <v>34528.826001111622</v>
      </c>
      <c r="CW146" s="42">
        <f>IF(CT146&lt;前期规划!$C$2,0,求节点($AW$126:$AW$161,$BD$126:$BD$161,CT146))</f>
        <v>34528826.001111627</v>
      </c>
      <c r="CX146" s="76">
        <f>(CW146-CW145)*INDEX('[1]功能-付费相关'!$AT$6:$AT$165,$CT146,1)+CX145</f>
        <v>43161.032501389534</v>
      </c>
      <c r="CZ146" s="76">
        <v>60</v>
      </c>
      <c r="DA146" s="76">
        <f t="shared" si="71"/>
        <v>34528.826001111622</v>
      </c>
      <c r="DB146" s="76">
        <f t="shared" si="72"/>
        <v>43161.032501389534</v>
      </c>
      <c r="DC146" s="55">
        <f t="shared" si="73"/>
        <v>77689.858502501156</v>
      </c>
    </row>
    <row r="147" spans="13:107" ht="11.25" customHeight="1" x14ac:dyDescent="0.15">
      <c r="M147" s="76">
        <v>143</v>
      </c>
      <c r="N147" s="164">
        <f t="shared" si="45"/>
        <v>8</v>
      </c>
      <c r="O147" s="76">
        <f t="shared" si="64"/>
        <v>16</v>
      </c>
      <c r="P147" s="76">
        <f t="shared" si="65"/>
        <v>64</v>
      </c>
      <c r="Q147" s="76">
        <f t="shared" si="58"/>
        <v>160</v>
      </c>
      <c r="R147" s="80">
        <f t="shared" si="57"/>
        <v>160</v>
      </c>
      <c r="S147" s="76">
        <f t="shared" si="58"/>
        <v>320</v>
      </c>
      <c r="T147" s="76">
        <f t="shared" si="58"/>
        <v>320</v>
      </c>
      <c r="V147" s="76">
        <v>143</v>
      </c>
      <c r="W147" s="76">
        <f>SUM(O$5:O147)</f>
        <v>1168</v>
      </c>
      <c r="X147" s="76">
        <f>SUM(P$5:P147)</f>
        <v>4672</v>
      </c>
      <c r="Y147" s="76">
        <f>SUM(Q$5:Q147)</f>
        <v>11680</v>
      </c>
      <c r="Z147" s="80">
        <f>SUM(R$5:R147)</f>
        <v>11680</v>
      </c>
      <c r="AA147" s="76">
        <f>SUM(S$5:S147)</f>
        <v>23360</v>
      </c>
      <c r="AB147" s="76">
        <f>SUM(T$5:T147)</f>
        <v>23360</v>
      </c>
      <c r="AD147" s="76">
        <v>143</v>
      </c>
      <c r="AE147" s="76">
        <f t="shared" si="59"/>
        <v>160000</v>
      </c>
      <c r="AF147" s="76">
        <f t="shared" si="60"/>
        <v>640000</v>
      </c>
      <c r="AG147" s="76">
        <f t="shared" si="61"/>
        <v>1600000</v>
      </c>
      <c r="AH147" s="80">
        <f t="shared" si="61"/>
        <v>1600000</v>
      </c>
      <c r="AI147" s="76">
        <f t="shared" si="62"/>
        <v>3200000</v>
      </c>
      <c r="AJ147" s="76">
        <f t="shared" si="63"/>
        <v>3200000</v>
      </c>
      <c r="AL147" s="76">
        <v>143</v>
      </c>
      <c r="AM147" s="76">
        <f>SUM(AE$5:AE147)</f>
        <v>11680000</v>
      </c>
      <c r="AN147" s="76">
        <f>SUM(AF$5:AF147)</f>
        <v>46720000</v>
      </c>
      <c r="AO147" s="76">
        <f>SUM(AG$5:AG147)</f>
        <v>116800000</v>
      </c>
      <c r="AP147" s="80">
        <f>SUM(AH$5:AH147)</f>
        <v>116800000</v>
      </c>
      <c r="AQ147" s="76">
        <f>SUM(AI$5:AI147)</f>
        <v>233600000</v>
      </c>
      <c r="AR147" s="76">
        <f>SUM(AJ$5:AJ147)</f>
        <v>233600000</v>
      </c>
      <c r="AU147" s="22">
        <v>25</v>
      </c>
      <c r="AV147" s="77">
        <f>节奏预期!B147</f>
        <v>660</v>
      </c>
      <c r="AW147" s="102">
        <f>节奏预期!D147</f>
        <v>103.88940348646028</v>
      </c>
      <c r="AX147" s="76">
        <f>IFERROR(INDEX(AM$5:AM$304,MATCH(节奏预期!Q147,$AL$5:$AL$304,1))*节奏预期!E147,0)</f>
        <v>0</v>
      </c>
      <c r="AY147" s="76">
        <f>IFERROR(INDEX(AN$5:AN$304,MATCH(节奏预期!R147,$AL$5:$AL$304,1))*节奏预期!F147,0)</f>
        <v>0</v>
      </c>
      <c r="AZ147" s="76">
        <f>IFERROR(INDEX(AO$5:AO$304,MATCH(节奏预期!S147,$AL$5:$AL$304,1))*节奏预期!G147,0)</f>
        <v>0</v>
      </c>
      <c r="BA147" s="80">
        <f>IFERROR(INDEX(AP$5:AP$304,MATCH(节奏预期!T147,$AL$5:$AL$304,1))*节奏预期!H147,0)</f>
        <v>0</v>
      </c>
      <c r="BB147" s="76">
        <f>IFERROR(INDEX(AQ$5:AQ$304,MATCH(节奏预期!U147,$AL$5:$AL$304,1))*节奏预期!I147,0)</f>
        <v>763636363.63636374</v>
      </c>
      <c r="BC147" s="76">
        <f>IFERROR(INDEX(AR$5:AR$304,MATCH(节奏预期!V147,$AL$5:$AL$304,1))*节奏预期!J147,0)</f>
        <v>1636363636.3636363</v>
      </c>
      <c r="BD147" s="77">
        <f t="shared" si="67"/>
        <v>2400000000</v>
      </c>
      <c r="BE147" s="76">
        <f>IFERROR(INDEX(W$5:W$304,MATCH(节奏预期!Q147,$V$5:$V$304,1))*节奏预期!E147,0)</f>
        <v>0</v>
      </c>
      <c r="BF147" s="76">
        <f>IFERROR(INDEX(X$5:X$304,MATCH(节奏预期!R147,$V$5:$V$304,1))*节奏预期!F147,0)</f>
        <v>0</v>
      </c>
      <c r="BG147" s="76">
        <f>IFERROR(INDEX(Y$5:Y$304,MATCH(节奏预期!S147,$V$5:$V$304,1))*节奏预期!G147,0)</f>
        <v>0</v>
      </c>
      <c r="BH147" s="80">
        <f>IFERROR(INDEX(Z$5:Z$304,MATCH(节奏预期!T147,$V$5:$V$304,1))*节奏预期!H147,0)</f>
        <v>0</v>
      </c>
      <c r="BI147" s="76">
        <f>IFERROR(INDEX(AA$5:AA$304,MATCH(节奏预期!U147,$V$5:$V$304,1))*节奏预期!I147,0)</f>
        <v>76363.636363636368</v>
      </c>
      <c r="BJ147" s="76">
        <f>IFERROR(INDEX(AB$5:AB$304,MATCH(节奏预期!V147,$V$5:$V$304,1))*节奏预期!J147,0)</f>
        <v>163636.36363636362</v>
      </c>
      <c r="BK147" s="77">
        <f t="shared" si="68"/>
        <v>240000</v>
      </c>
      <c r="BL147" s="76">
        <f>IF(节奏预期!Q147=0,0,节奏预期!Q147*装备强化!D$8+装备强化!D$4)</f>
        <v>0</v>
      </c>
      <c r="BM147" s="76">
        <f>IF(节奏预期!R147=0,0,节奏预期!R147*装备强化!E$8+装备强化!E$4)</f>
        <v>0</v>
      </c>
      <c r="BN147" s="76">
        <f>IF(节奏预期!S147=0,0,节奏预期!S147*装备强化!F$8+装备强化!F$4)</f>
        <v>0</v>
      </c>
      <c r="BO147" s="80">
        <f>IF(节奏预期!T147=0,0,节奏预期!T147*装备强化!G$8+装备强化!G$4)</f>
        <v>0</v>
      </c>
      <c r="BP147" s="76">
        <f>IF(节奏预期!U147=0,0,节奏预期!U147*装备强化!H$8+装备强化!H$4)</f>
        <v>300</v>
      </c>
      <c r="BQ147" s="76">
        <f>IF(节奏预期!V147=0,0,节奏预期!V147*装备强化!I$8+装备强化!I$4)</f>
        <v>300</v>
      </c>
      <c r="BR147" s="11">
        <f>IFERROR(SUMPRODUCT(BL147:BQ147,节奏预期!$E147:$J147)/SUM(节奏预期!$E147:$J147),0)</f>
        <v>300</v>
      </c>
      <c r="BS147" s="10">
        <f>IF(节奏预期!Q147=0,0,节奏预期!Q147*装备强化!D$9+装备强化!D$5)</f>
        <v>0</v>
      </c>
      <c r="BT147" s="76">
        <f>IF(节奏预期!R147=0,0,节奏预期!R147*装备强化!E$9+装备强化!E$5)</f>
        <v>0</v>
      </c>
      <c r="BU147" s="76">
        <f>IF(节奏预期!S147=0,0,节奏预期!S147*装备强化!F$9+装备强化!F$5)</f>
        <v>0</v>
      </c>
      <c r="BV147" s="80">
        <f>IF(节奏预期!T147=0,0,节奏预期!T147*装备强化!G$9+装备强化!G$5)</f>
        <v>0</v>
      </c>
      <c r="BW147" s="76">
        <f>IF(节奏预期!U147=0,0,节奏预期!U147*装备强化!H$9+装备强化!H$5)</f>
        <v>300</v>
      </c>
      <c r="BX147" s="76">
        <f>IF(节奏预期!V147=0,0,节奏预期!V147*装备强化!I$9+装备强化!I$5)</f>
        <v>300</v>
      </c>
      <c r="BY147" s="11">
        <f>IFERROR(SUMPRODUCT(BS147:BX147,节奏预期!$E147:$J147)/SUM(节奏预期!$E147:$J147),0)</f>
        <v>300</v>
      </c>
      <c r="BZ147" s="76"/>
      <c r="CA147" s="76"/>
      <c r="CB147" s="76"/>
      <c r="CC147" s="76"/>
      <c r="CD147" s="76"/>
      <c r="CE147" s="52"/>
      <c r="CH147" s="22">
        <v>9</v>
      </c>
      <c r="CI147" s="76">
        <v>70</v>
      </c>
      <c r="CJ147" s="42"/>
      <c r="CK147" s="42">
        <f>IF(CI147&lt;前期规划!$C$2,0,求节点($AW$126:$AW$161,$BR$126:$BR$161,CI147))</f>
        <v>88.488877754521226</v>
      </c>
      <c r="CL147" s="42">
        <f>IF(CI147&lt;前期规划!$C$2,0,求节点($AW$126:$AW$161,$BY$126:$BY$161,CI147))</f>
        <v>88.488877754521226</v>
      </c>
      <c r="CM147" s="42"/>
      <c r="CN147" s="60">
        <f>(CK147-CK146)*INDEX([3]大r将兵属性验证!AQ$7:AQ$166,$CI147,1)+CN146</f>
        <v>1810438211.1325207</v>
      </c>
      <c r="CO147" s="60">
        <f>(CL147-CL146)*INDEX([3]大r将兵属性验证!AR$7:AR$166,$CI147,1)+CO146</f>
        <v>1810438211.1325207</v>
      </c>
      <c r="CP147" s="42">
        <f t="shared" si="69"/>
        <v>3620876422.2650414</v>
      </c>
      <c r="CT147" s="76">
        <v>70</v>
      </c>
      <c r="CU147" s="42">
        <f>IF(CT147&lt;前期规划!$C$2,0,求节点($AW$126:$AW$161,$BK$126:$BK$161,CT147))</f>
        <v>24868.72234472233</v>
      </c>
      <c r="CV147" s="55">
        <f t="shared" si="70"/>
        <v>248687.22344722331</v>
      </c>
      <c r="CW147" s="42">
        <f>IF(CT147&lt;前期规划!$C$2,0,求节点($AW$126:$AW$161,$BD$126:$BD$161,CT147))</f>
        <v>248687223.44722328</v>
      </c>
      <c r="CX147" s="76">
        <f>(CW147-CW146)*INDEX('[1]功能-付费相关'!$AT$6:$AT$165,$CT147,1)+CX146</f>
        <v>286522.84778106189</v>
      </c>
      <c r="CZ147" s="76">
        <v>70</v>
      </c>
      <c r="DA147" s="76">
        <f t="shared" si="71"/>
        <v>248687.22344722331</v>
      </c>
      <c r="DB147" s="76">
        <f t="shared" si="72"/>
        <v>286522.84778106189</v>
      </c>
      <c r="DC147" s="55">
        <f t="shared" si="73"/>
        <v>535210.0712282852</v>
      </c>
    </row>
    <row r="148" spans="13:107" ht="11.25" customHeight="1" x14ac:dyDescent="0.15">
      <c r="M148" s="76">
        <v>144</v>
      </c>
      <c r="N148" s="164">
        <f t="shared" si="45"/>
        <v>8</v>
      </c>
      <c r="O148" s="76">
        <f t="shared" si="64"/>
        <v>16</v>
      </c>
      <c r="P148" s="76">
        <f t="shared" si="65"/>
        <v>64</v>
      </c>
      <c r="Q148" s="76">
        <f t="shared" si="58"/>
        <v>160</v>
      </c>
      <c r="R148" s="80">
        <f t="shared" si="57"/>
        <v>160</v>
      </c>
      <c r="S148" s="76">
        <f t="shared" si="58"/>
        <v>320</v>
      </c>
      <c r="T148" s="76">
        <f t="shared" si="58"/>
        <v>320</v>
      </c>
      <c r="V148" s="76">
        <v>144</v>
      </c>
      <c r="W148" s="76">
        <f>SUM(O$5:O148)</f>
        <v>1184</v>
      </c>
      <c r="X148" s="76">
        <f>SUM(P$5:P148)</f>
        <v>4736</v>
      </c>
      <c r="Y148" s="76">
        <f>SUM(Q$5:Q148)</f>
        <v>11840</v>
      </c>
      <c r="Z148" s="80">
        <f>SUM(R$5:R148)</f>
        <v>11840</v>
      </c>
      <c r="AA148" s="76">
        <f>SUM(S$5:S148)</f>
        <v>23680</v>
      </c>
      <c r="AB148" s="76">
        <f>SUM(T$5:T148)</f>
        <v>23680</v>
      </c>
      <c r="AD148" s="76">
        <v>144</v>
      </c>
      <c r="AE148" s="76">
        <f t="shared" si="59"/>
        <v>160000</v>
      </c>
      <c r="AF148" s="76">
        <f t="shared" si="60"/>
        <v>640000</v>
      </c>
      <c r="AG148" s="76">
        <f t="shared" si="61"/>
        <v>1600000</v>
      </c>
      <c r="AH148" s="80">
        <f t="shared" si="61"/>
        <v>1600000</v>
      </c>
      <c r="AI148" s="76">
        <f t="shared" si="62"/>
        <v>3200000</v>
      </c>
      <c r="AJ148" s="76">
        <f t="shared" si="63"/>
        <v>3200000</v>
      </c>
      <c r="AL148" s="76">
        <v>144</v>
      </c>
      <c r="AM148" s="76">
        <f>SUM(AE$5:AE148)</f>
        <v>11840000</v>
      </c>
      <c r="AN148" s="76">
        <f>SUM(AF$5:AF148)</f>
        <v>47360000</v>
      </c>
      <c r="AO148" s="76">
        <f>SUM(AG$5:AG148)</f>
        <v>118400000</v>
      </c>
      <c r="AP148" s="80">
        <f>SUM(AH$5:AH148)</f>
        <v>118400000</v>
      </c>
      <c r="AQ148" s="76">
        <f>SUM(AI$5:AI148)</f>
        <v>236800000</v>
      </c>
      <c r="AR148" s="76">
        <f>SUM(AJ$5:AJ148)</f>
        <v>236800000</v>
      </c>
      <c r="AU148" s="22">
        <v>26</v>
      </c>
      <c r="AV148" s="77">
        <f>节奏预期!B148</f>
        <v>690</v>
      </c>
      <c r="AW148" s="102">
        <f>节奏预期!D148</f>
        <v>104.51351964158098</v>
      </c>
      <c r="AX148" s="76">
        <f>IFERROR(INDEX(AM$5:AM$304,MATCH(节奏预期!Q148,$AL$5:$AL$304,1))*节奏预期!E148,0)</f>
        <v>0</v>
      </c>
      <c r="AY148" s="76">
        <f>IFERROR(INDEX(AN$5:AN$304,MATCH(节奏预期!R148,$AL$5:$AL$304,1))*节奏预期!F148,0)</f>
        <v>0</v>
      </c>
      <c r="AZ148" s="76">
        <f>IFERROR(INDEX(AO$5:AO$304,MATCH(节奏预期!S148,$AL$5:$AL$304,1))*节奏预期!G148,0)</f>
        <v>0</v>
      </c>
      <c r="BA148" s="80">
        <f>IFERROR(INDEX(AP$5:AP$304,MATCH(节奏预期!T148,$AL$5:$AL$304,1))*节奏预期!H148,0)</f>
        <v>0</v>
      </c>
      <c r="BB148" s="76">
        <f>IFERROR(INDEX(AQ$5:AQ$304,MATCH(节奏预期!U148,$AL$5:$AL$304,1))*节奏预期!I148,0)</f>
        <v>600000000</v>
      </c>
      <c r="BC148" s="76">
        <f>IFERROR(INDEX(AR$5:AR$304,MATCH(节奏预期!V148,$AL$5:$AL$304,1))*节奏预期!J148,0)</f>
        <v>1800000000</v>
      </c>
      <c r="BD148" s="77">
        <f t="shared" si="67"/>
        <v>2400000000</v>
      </c>
      <c r="BE148" s="76">
        <f>IFERROR(INDEX(W$5:W$304,MATCH(节奏预期!Q148,$V$5:$V$304,1))*节奏预期!E148,0)</f>
        <v>0</v>
      </c>
      <c r="BF148" s="76">
        <f>IFERROR(INDEX(X$5:X$304,MATCH(节奏预期!R148,$V$5:$V$304,1))*节奏预期!F148,0)</f>
        <v>0</v>
      </c>
      <c r="BG148" s="76">
        <f>IFERROR(INDEX(Y$5:Y$304,MATCH(节奏预期!S148,$V$5:$V$304,1))*节奏预期!G148,0)</f>
        <v>0</v>
      </c>
      <c r="BH148" s="80">
        <f>IFERROR(INDEX(Z$5:Z$304,MATCH(节奏预期!T148,$V$5:$V$304,1))*节奏预期!H148,0)</f>
        <v>0</v>
      </c>
      <c r="BI148" s="76">
        <f>IFERROR(INDEX(AA$5:AA$304,MATCH(节奏预期!U148,$V$5:$V$304,1))*节奏预期!I148,0)</f>
        <v>60000</v>
      </c>
      <c r="BJ148" s="76">
        <f>IFERROR(INDEX(AB$5:AB$304,MATCH(节奏预期!V148,$V$5:$V$304,1))*节奏预期!J148,0)</f>
        <v>180000</v>
      </c>
      <c r="BK148" s="77">
        <f t="shared" si="68"/>
        <v>240000</v>
      </c>
      <c r="BL148" s="76">
        <f>IF(节奏预期!Q148=0,0,节奏预期!Q148*装备强化!D$8+装备强化!D$4)</f>
        <v>0</v>
      </c>
      <c r="BM148" s="76">
        <f>IF(节奏预期!R148=0,0,节奏预期!R148*装备强化!E$8+装备强化!E$4)</f>
        <v>0</v>
      </c>
      <c r="BN148" s="76">
        <f>IF(节奏预期!S148=0,0,节奏预期!S148*装备强化!F$8+装备强化!F$4)</f>
        <v>0</v>
      </c>
      <c r="BO148" s="80">
        <f>IF(节奏预期!T148=0,0,节奏预期!T148*装备强化!G$8+装备强化!G$4)</f>
        <v>0</v>
      </c>
      <c r="BP148" s="76">
        <f>IF(节奏预期!U148=0,0,节奏预期!U148*装备强化!H$8+装备强化!H$4)</f>
        <v>300</v>
      </c>
      <c r="BQ148" s="76">
        <f>IF(节奏预期!V148=0,0,节奏预期!V148*装备强化!I$8+装备强化!I$4)</f>
        <v>300</v>
      </c>
      <c r="BR148" s="11">
        <f>IFERROR(SUMPRODUCT(BL148:BQ148,节奏预期!$E148:$J148)/SUM(节奏预期!$E148:$J148),0)</f>
        <v>300</v>
      </c>
      <c r="BS148" s="10">
        <f>IF(节奏预期!Q148=0,0,节奏预期!Q148*装备强化!D$9+装备强化!D$5)</f>
        <v>0</v>
      </c>
      <c r="BT148" s="76">
        <f>IF(节奏预期!R148=0,0,节奏预期!R148*装备强化!E$9+装备强化!E$5)</f>
        <v>0</v>
      </c>
      <c r="BU148" s="76">
        <f>IF(节奏预期!S148=0,0,节奏预期!S148*装备强化!F$9+装备强化!F$5)</f>
        <v>0</v>
      </c>
      <c r="BV148" s="80">
        <f>IF(节奏预期!T148=0,0,节奏预期!T148*装备强化!G$9+装备强化!G$5)</f>
        <v>0</v>
      </c>
      <c r="BW148" s="76">
        <f>IF(节奏预期!U148=0,0,节奏预期!U148*装备强化!H$9+装备强化!H$5)</f>
        <v>300</v>
      </c>
      <c r="BX148" s="76">
        <f>IF(节奏预期!V148=0,0,节奏预期!V148*装备强化!I$9+装备强化!I$5)</f>
        <v>300</v>
      </c>
      <c r="BY148" s="11">
        <f>IFERROR(SUMPRODUCT(BS148:BX148,节奏预期!$E148:$J148)/SUM(节奏预期!$E148:$J148),0)</f>
        <v>300</v>
      </c>
      <c r="BZ148" s="76"/>
      <c r="CA148" s="76"/>
      <c r="CB148" s="76"/>
      <c r="CC148" s="76"/>
      <c r="CD148" s="76"/>
      <c r="CE148" s="52"/>
      <c r="CH148" s="22">
        <v>10</v>
      </c>
      <c r="CI148" s="76">
        <v>80</v>
      </c>
      <c r="CJ148" s="42"/>
      <c r="CK148" s="42">
        <f>IF(CI148&lt;前期规划!$C$2,0,求节点($AW$126:$AW$161,$BR$126:$BR$161,CI148))</f>
        <v>152.68239831274968</v>
      </c>
      <c r="CL148" s="42">
        <f>IF(CI148&lt;前期规划!$C$2,0,求节点($AW$126:$AW$161,$BY$126:$BY$161,CI148))</f>
        <v>152.68239831274968</v>
      </c>
      <c r="CM148" s="42"/>
      <c r="CN148" s="60">
        <f>(CK148-CK147)*INDEX([3]大r将兵属性验证!AQ$7:AQ$166,$CI148,1)+CN147</f>
        <v>6984706245.481123</v>
      </c>
      <c r="CO148" s="60">
        <f>(CL148-CL147)*INDEX([3]大r将兵属性验证!AR$7:AR$166,$CI148,1)+CO147</f>
        <v>6984706245.481123</v>
      </c>
      <c r="CP148" s="42">
        <f t="shared" si="69"/>
        <v>13969412490.962246</v>
      </c>
      <c r="CT148" s="76">
        <v>80</v>
      </c>
      <c r="CU148" s="42">
        <f>IF(CT148&lt;前期规划!$C$2,0,求节点($AW$126:$AW$161,$BK$126:$BK$161,CT148))</f>
        <v>63839.757986982862</v>
      </c>
      <c r="CV148" s="55">
        <f t="shared" si="70"/>
        <v>638397.57986982865</v>
      </c>
      <c r="CW148" s="42">
        <f>IF(CT148&lt;前期规划!$C$2,0,求节点($AW$126:$AW$161,$BD$126:$BD$161,CT148))</f>
        <v>638397579.86982858</v>
      </c>
      <c r="CX148" s="76">
        <f>(CW148-CW147)*INDEX('[1]功能-付费相关'!$AT$6:$AT$165,$CT148,1)+CX147</f>
        <v>692471.1357212757</v>
      </c>
      <c r="CZ148" s="76">
        <v>80</v>
      </c>
      <c r="DA148" s="76">
        <f t="shared" si="71"/>
        <v>638397.57986982865</v>
      </c>
      <c r="DB148" s="76">
        <f t="shared" si="72"/>
        <v>692471.1357212757</v>
      </c>
      <c r="DC148" s="55">
        <f t="shared" si="73"/>
        <v>1330868.7155911042</v>
      </c>
    </row>
    <row r="149" spans="13:107" ht="11.25" customHeight="1" x14ac:dyDescent="0.15">
      <c r="M149" s="76">
        <v>145</v>
      </c>
      <c r="N149" s="164">
        <f t="shared" si="45"/>
        <v>8</v>
      </c>
      <c r="O149" s="76">
        <f t="shared" si="64"/>
        <v>16</v>
      </c>
      <c r="P149" s="76">
        <f t="shared" si="65"/>
        <v>64</v>
      </c>
      <c r="Q149" s="76">
        <f t="shared" si="58"/>
        <v>160</v>
      </c>
      <c r="R149" s="80">
        <f t="shared" si="57"/>
        <v>160</v>
      </c>
      <c r="S149" s="76">
        <f t="shared" si="58"/>
        <v>320</v>
      </c>
      <c r="T149" s="76">
        <f t="shared" si="58"/>
        <v>320</v>
      </c>
      <c r="V149" s="76">
        <v>145</v>
      </c>
      <c r="W149" s="76">
        <f>SUM(O$5:O149)</f>
        <v>1200</v>
      </c>
      <c r="X149" s="76">
        <f>SUM(P$5:P149)</f>
        <v>4800</v>
      </c>
      <c r="Y149" s="76">
        <f>SUM(Q$5:Q149)</f>
        <v>12000</v>
      </c>
      <c r="Z149" s="80">
        <f>SUM(R$5:R149)</f>
        <v>12000</v>
      </c>
      <c r="AA149" s="76">
        <f>SUM(S$5:S149)</f>
        <v>24000</v>
      </c>
      <c r="AB149" s="76">
        <f>SUM(T$5:T149)</f>
        <v>24000</v>
      </c>
      <c r="AD149" s="76">
        <v>145</v>
      </c>
      <c r="AE149" s="76">
        <f t="shared" si="59"/>
        <v>160000</v>
      </c>
      <c r="AF149" s="76">
        <f t="shared" si="60"/>
        <v>640000</v>
      </c>
      <c r="AG149" s="76">
        <f t="shared" si="61"/>
        <v>1600000</v>
      </c>
      <c r="AH149" s="80">
        <f t="shared" si="61"/>
        <v>1600000</v>
      </c>
      <c r="AI149" s="76">
        <f t="shared" si="62"/>
        <v>3200000</v>
      </c>
      <c r="AJ149" s="76">
        <f t="shared" si="63"/>
        <v>3200000</v>
      </c>
      <c r="AL149" s="76">
        <v>145</v>
      </c>
      <c r="AM149" s="76">
        <f>SUM(AE$5:AE149)</f>
        <v>12000000</v>
      </c>
      <c r="AN149" s="76">
        <f>SUM(AF$5:AF149)</f>
        <v>48000000</v>
      </c>
      <c r="AO149" s="76">
        <f>SUM(AG$5:AG149)</f>
        <v>120000000</v>
      </c>
      <c r="AP149" s="80">
        <f>SUM(AH$5:AH149)</f>
        <v>120000000</v>
      </c>
      <c r="AQ149" s="76">
        <f>SUM(AI$5:AI149)</f>
        <v>240000000</v>
      </c>
      <c r="AR149" s="76">
        <f>SUM(AJ$5:AJ149)</f>
        <v>240000000</v>
      </c>
      <c r="AU149" s="22">
        <v>27</v>
      </c>
      <c r="AV149" s="77">
        <f>节奏预期!B149</f>
        <v>720</v>
      </c>
      <c r="AW149" s="102">
        <f>节奏预期!D149</f>
        <v>105.12617440644733</v>
      </c>
      <c r="AX149" s="76">
        <f>IFERROR(INDEX(AM$5:AM$304,MATCH(节奏预期!Q149,$AL$5:$AL$304,1))*节奏预期!E149,0)</f>
        <v>0</v>
      </c>
      <c r="AY149" s="76">
        <f>IFERROR(INDEX(AN$5:AN$304,MATCH(节奏预期!R149,$AL$5:$AL$304,1))*节奏预期!F149,0)</f>
        <v>0</v>
      </c>
      <c r="AZ149" s="76">
        <f>IFERROR(INDEX(AO$5:AO$304,MATCH(节奏预期!S149,$AL$5:$AL$304,1))*节奏预期!G149,0)</f>
        <v>0</v>
      </c>
      <c r="BA149" s="80">
        <f>IFERROR(INDEX(AP$5:AP$304,MATCH(节奏预期!T149,$AL$5:$AL$304,1))*节奏预期!H149,0)</f>
        <v>0</v>
      </c>
      <c r="BB149" s="76">
        <f>IFERROR(INDEX(AQ$5:AQ$304,MATCH(节奏预期!U149,$AL$5:$AL$304,1))*节奏预期!I149,0)</f>
        <v>436363636.36363626</v>
      </c>
      <c r="BC149" s="76">
        <f>IFERROR(INDEX(AR$5:AR$304,MATCH(节奏预期!V149,$AL$5:$AL$304,1))*节奏预期!J149,0)</f>
        <v>1963636363.6363637</v>
      </c>
      <c r="BD149" s="77">
        <f t="shared" si="67"/>
        <v>2400000000</v>
      </c>
      <c r="BE149" s="76">
        <f>IFERROR(INDEX(W$5:W$304,MATCH(节奏预期!Q149,$V$5:$V$304,1))*节奏预期!E149,0)</f>
        <v>0</v>
      </c>
      <c r="BF149" s="76">
        <f>IFERROR(INDEX(X$5:X$304,MATCH(节奏预期!R149,$V$5:$V$304,1))*节奏预期!F149,0)</f>
        <v>0</v>
      </c>
      <c r="BG149" s="76">
        <f>IFERROR(INDEX(Y$5:Y$304,MATCH(节奏预期!S149,$V$5:$V$304,1))*节奏预期!G149,0)</f>
        <v>0</v>
      </c>
      <c r="BH149" s="80">
        <f>IFERROR(INDEX(Z$5:Z$304,MATCH(节奏预期!T149,$V$5:$V$304,1))*节奏预期!H149,0)</f>
        <v>0</v>
      </c>
      <c r="BI149" s="76">
        <f>IFERROR(INDEX(AA$5:AA$304,MATCH(节奏预期!U149,$V$5:$V$304,1))*节奏预期!I149,0)</f>
        <v>43636.363636363625</v>
      </c>
      <c r="BJ149" s="76">
        <f>IFERROR(INDEX(AB$5:AB$304,MATCH(节奏预期!V149,$V$5:$V$304,1))*节奏预期!J149,0)</f>
        <v>196363.63636363638</v>
      </c>
      <c r="BK149" s="77">
        <f t="shared" si="68"/>
        <v>240000</v>
      </c>
      <c r="BL149" s="76">
        <f>IF(节奏预期!Q149=0,0,节奏预期!Q149*装备强化!D$8+装备强化!D$4)</f>
        <v>0</v>
      </c>
      <c r="BM149" s="76">
        <f>IF(节奏预期!R149=0,0,节奏预期!R149*装备强化!E$8+装备强化!E$4)</f>
        <v>0</v>
      </c>
      <c r="BN149" s="76">
        <f>IF(节奏预期!S149=0,0,节奏预期!S149*装备强化!F$8+装备强化!F$4)</f>
        <v>0</v>
      </c>
      <c r="BO149" s="80">
        <f>IF(节奏预期!T149=0,0,节奏预期!T149*装备强化!G$8+装备强化!G$4)</f>
        <v>0</v>
      </c>
      <c r="BP149" s="76">
        <f>IF(节奏预期!U149=0,0,节奏预期!U149*装备强化!H$8+装备强化!H$4)</f>
        <v>300</v>
      </c>
      <c r="BQ149" s="76">
        <f>IF(节奏预期!V149=0,0,节奏预期!V149*装备强化!I$8+装备强化!I$4)</f>
        <v>300</v>
      </c>
      <c r="BR149" s="11">
        <f>IFERROR(SUMPRODUCT(BL149:BQ149,节奏预期!$E149:$J149)/SUM(节奏预期!$E149:$J149),0)</f>
        <v>300</v>
      </c>
      <c r="BS149" s="10">
        <f>IF(节奏预期!Q149=0,0,节奏预期!Q149*装备强化!D$9+装备强化!D$5)</f>
        <v>0</v>
      </c>
      <c r="BT149" s="76">
        <f>IF(节奏预期!R149=0,0,节奏预期!R149*装备强化!E$9+装备强化!E$5)</f>
        <v>0</v>
      </c>
      <c r="BU149" s="76">
        <f>IF(节奏预期!S149=0,0,节奏预期!S149*装备强化!F$9+装备强化!F$5)</f>
        <v>0</v>
      </c>
      <c r="BV149" s="80">
        <f>IF(节奏预期!T149=0,0,节奏预期!T149*装备强化!G$9+装备强化!G$5)</f>
        <v>0</v>
      </c>
      <c r="BW149" s="76">
        <f>IF(节奏预期!U149=0,0,节奏预期!U149*装备强化!H$9+装备强化!H$5)</f>
        <v>300</v>
      </c>
      <c r="BX149" s="76">
        <f>IF(节奏预期!V149=0,0,节奏预期!V149*装备强化!I$9+装备强化!I$5)</f>
        <v>300</v>
      </c>
      <c r="BY149" s="11">
        <f>IFERROR(SUMPRODUCT(BS149:BX149,节奏预期!$E149:$J149)/SUM(节奏预期!$E149:$J149),0)</f>
        <v>300</v>
      </c>
      <c r="BZ149" s="76"/>
      <c r="CA149" s="76"/>
      <c r="CB149" s="76"/>
      <c r="CC149" s="76"/>
      <c r="CD149" s="76"/>
      <c r="CE149" s="52"/>
      <c r="CH149" s="22">
        <v>11</v>
      </c>
      <c r="CI149" s="76">
        <v>90</v>
      </c>
      <c r="CJ149" s="42"/>
      <c r="CK149" s="42">
        <f>IF(CI149&lt;前期规划!$C$2,0,求节点($AW$126:$AW$161,$BR$126:$BR$161,CI149))</f>
        <v>236.49903248458736</v>
      </c>
      <c r="CL149" s="42">
        <f>IF(CI149&lt;前期规划!$C$2,0,求节点($AW$126:$AW$161,$BY$126:$BY$161,CI149))</f>
        <v>236.49903248458736</v>
      </c>
      <c r="CM149" s="42"/>
      <c r="CN149" s="60">
        <f>(CK149-CK148)*INDEX([3]大r将兵属性验证!AQ$7:AQ$166,$CI149,1)+CN148</f>
        <v>26211105887.800827</v>
      </c>
      <c r="CO149" s="60">
        <f>(CL149-CL148)*INDEX([3]大r将兵属性验证!AR$7:AR$166,$CI149,1)+CO148</f>
        <v>26211105887.800827</v>
      </c>
      <c r="CP149" s="42">
        <f t="shared" si="69"/>
        <v>52422211775.601654</v>
      </c>
      <c r="CT149" s="76">
        <v>90</v>
      </c>
      <c r="CU149" s="42">
        <f>IF(CT149&lt;前期规划!$C$2,0,求节点($AW$126:$AW$161,$BK$126:$BK$161,CT149))</f>
        <v>156919.80183157191</v>
      </c>
      <c r="CV149" s="55">
        <f t="shared" si="70"/>
        <v>1569198.018315719</v>
      </c>
      <c r="CW149" s="42">
        <f>IF(CT149&lt;前期规划!$C$2,0,求节点($AW$126:$AW$161,$BD$126:$BD$161,CT149))</f>
        <v>1569198018.3157191</v>
      </c>
      <c r="CX149" s="76">
        <f>(CW149-CW148)*INDEX('[1]功能-付费相关'!$AT$6:$AT$165,$CT149,1)+CX148</f>
        <v>1587471.5573038626</v>
      </c>
      <c r="CZ149" s="76">
        <v>90</v>
      </c>
      <c r="DA149" s="76">
        <f t="shared" si="71"/>
        <v>1569198.018315719</v>
      </c>
      <c r="DB149" s="76">
        <f t="shared" si="72"/>
        <v>1587471.5573038626</v>
      </c>
      <c r="DC149" s="55">
        <f t="shared" si="73"/>
        <v>3156669.5756195816</v>
      </c>
    </row>
    <row r="150" spans="13:107" ht="11.25" customHeight="1" x14ac:dyDescent="0.15">
      <c r="M150" s="76">
        <v>146</v>
      </c>
      <c r="N150" s="164">
        <f t="shared" si="45"/>
        <v>8</v>
      </c>
      <c r="O150" s="76">
        <f t="shared" si="64"/>
        <v>16</v>
      </c>
      <c r="P150" s="76">
        <f t="shared" si="65"/>
        <v>64</v>
      </c>
      <c r="Q150" s="76">
        <f t="shared" si="58"/>
        <v>160</v>
      </c>
      <c r="R150" s="80">
        <f t="shared" si="57"/>
        <v>160</v>
      </c>
      <c r="S150" s="76">
        <f t="shared" si="58"/>
        <v>320</v>
      </c>
      <c r="T150" s="76">
        <f t="shared" si="58"/>
        <v>320</v>
      </c>
      <c r="V150" s="76">
        <v>146</v>
      </c>
      <c r="W150" s="76">
        <f>SUM(O$5:O150)</f>
        <v>1216</v>
      </c>
      <c r="X150" s="76">
        <f>SUM(P$5:P150)</f>
        <v>4864</v>
      </c>
      <c r="Y150" s="76">
        <f>SUM(Q$5:Q150)</f>
        <v>12160</v>
      </c>
      <c r="Z150" s="80">
        <f>SUM(R$5:R150)</f>
        <v>12160</v>
      </c>
      <c r="AA150" s="76">
        <f>SUM(S$5:S150)</f>
        <v>24320</v>
      </c>
      <c r="AB150" s="76">
        <f>SUM(T$5:T150)</f>
        <v>24320</v>
      </c>
      <c r="AD150" s="76">
        <v>146</v>
      </c>
      <c r="AE150" s="76">
        <f t="shared" si="59"/>
        <v>160000</v>
      </c>
      <c r="AF150" s="76">
        <f t="shared" si="60"/>
        <v>640000</v>
      </c>
      <c r="AG150" s="76">
        <f t="shared" si="61"/>
        <v>1600000</v>
      </c>
      <c r="AH150" s="80">
        <f t="shared" si="61"/>
        <v>1600000</v>
      </c>
      <c r="AI150" s="76">
        <f t="shared" si="62"/>
        <v>3200000</v>
      </c>
      <c r="AJ150" s="76">
        <f t="shared" si="63"/>
        <v>3200000</v>
      </c>
      <c r="AL150" s="76">
        <v>146</v>
      </c>
      <c r="AM150" s="76">
        <f>SUM(AE$5:AE150)</f>
        <v>12160000</v>
      </c>
      <c r="AN150" s="76">
        <f>SUM(AF$5:AF150)</f>
        <v>48640000</v>
      </c>
      <c r="AO150" s="76">
        <f>SUM(AG$5:AG150)</f>
        <v>121600000</v>
      </c>
      <c r="AP150" s="80">
        <f>SUM(AH$5:AH150)</f>
        <v>121600000</v>
      </c>
      <c r="AQ150" s="76">
        <f>SUM(AI$5:AI150)</f>
        <v>243200000</v>
      </c>
      <c r="AR150" s="76">
        <f>SUM(AJ$5:AJ150)</f>
        <v>243200000</v>
      </c>
      <c r="AU150" s="22">
        <v>28</v>
      </c>
      <c r="AV150" s="77">
        <f>节奏预期!B150</f>
        <v>750</v>
      </c>
      <c r="AW150" s="102">
        <f>节奏预期!D150</f>
        <v>105.71687639838416</v>
      </c>
      <c r="AX150" s="76">
        <f>IFERROR(INDEX(AM$5:AM$304,MATCH(节奏预期!Q150,$AL$5:$AL$304,1))*节奏预期!E150,0)</f>
        <v>0</v>
      </c>
      <c r="AY150" s="76">
        <f>IFERROR(INDEX(AN$5:AN$304,MATCH(节奏预期!R150,$AL$5:$AL$304,1))*节奏预期!F150,0)</f>
        <v>0</v>
      </c>
      <c r="AZ150" s="76">
        <f>IFERROR(INDEX(AO$5:AO$304,MATCH(节奏预期!S150,$AL$5:$AL$304,1))*节奏预期!G150,0)</f>
        <v>0</v>
      </c>
      <c r="BA150" s="80">
        <f>IFERROR(INDEX(AP$5:AP$304,MATCH(节奏预期!T150,$AL$5:$AL$304,1))*节奏预期!H150,0)</f>
        <v>0</v>
      </c>
      <c r="BB150" s="76">
        <f>IFERROR(INDEX(AQ$5:AQ$304,MATCH(节奏预期!U150,$AL$5:$AL$304,1))*节奏预期!I150,0)</f>
        <v>272727272.72727281</v>
      </c>
      <c r="BC150" s="76">
        <f>IFERROR(INDEX(AR$5:AR$304,MATCH(节奏预期!V150,$AL$5:$AL$304,1))*节奏预期!J150,0)</f>
        <v>2127272727.2727273</v>
      </c>
      <c r="BD150" s="77">
        <f t="shared" si="67"/>
        <v>2400000000</v>
      </c>
      <c r="BE150" s="76">
        <f>IFERROR(INDEX(W$5:W$304,MATCH(节奏预期!Q150,$V$5:$V$304,1))*节奏预期!E150,0)</f>
        <v>0</v>
      </c>
      <c r="BF150" s="76">
        <f>IFERROR(INDEX(X$5:X$304,MATCH(节奏预期!R150,$V$5:$V$304,1))*节奏预期!F150,0)</f>
        <v>0</v>
      </c>
      <c r="BG150" s="76">
        <f>IFERROR(INDEX(Y$5:Y$304,MATCH(节奏预期!S150,$V$5:$V$304,1))*节奏预期!G150,0)</f>
        <v>0</v>
      </c>
      <c r="BH150" s="80">
        <f>IFERROR(INDEX(Z$5:Z$304,MATCH(节奏预期!T150,$V$5:$V$304,1))*节奏预期!H150,0)</f>
        <v>0</v>
      </c>
      <c r="BI150" s="76">
        <f>IFERROR(INDEX(AA$5:AA$304,MATCH(节奏预期!U150,$V$5:$V$304,1))*节奏预期!I150,0)</f>
        <v>27272.727272727279</v>
      </c>
      <c r="BJ150" s="76">
        <f>IFERROR(INDEX(AB$5:AB$304,MATCH(节奏预期!V150,$V$5:$V$304,1))*节奏预期!J150,0)</f>
        <v>212727.27272727271</v>
      </c>
      <c r="BK150" s="77">
        <f t="shared" si="68"/>
        <v>240000</v>
      </c>
      <c r="BL150" s="76">
        <f>IF(节奏预期!Q150=0,0,节奏预期!Q150*装备强化!D$8+装备强化!D$4)</f>
        <v>0</v>
      </c>
      <c r="BM150" s="76">
        <f>IF(节奏预期!R150=0,0,节奏预期!R150*装备强化!E$8+装备强化!E$4)</f>
        <v>0</v>
      </c>
      <c r="BN150" s="76">
        <f>IF(节奏预期!S150=0,0,节奏预期!S150*装备强化!F$8+装备强化!F$4)</f>
        <v>0</v>
      </c>
      <c r="BO150" s="80">
        <f>IF(节奏预期!T150=0,0,节奏预期!T150*装备强化!G$8+装备强化!G$4)</f>
        <v>0</v>
      </c>
      <c r="BP150" s="76">
        <f>IF(节奏预期!U150=0,0,节奏预期!U150*装备强化!H$8+装备强化!H$4)</f>
        <v>300</v>
      </c>
      <c r="BQ150" s="76">
        <f>IF(节奏预期!V150=0,0,节奏预期!V150*装备强化!I$8+装备强化!I$4)</f>
        <v>300</v>
      </c>
      <c r="BR150" s="11">
        <f>IFERROR(SUMPRODUCT(BL150:BQ150,节奏预期!$E150:$J150)/SUM(节奏预期!$E150:$J150),0)</f>
        <v>300</v>
      </c>
      <c r="BS150" s="10">
        <f>IF(节奏预期!Q150=0,0,节奏预期!Q150*装备强化!D$9+装备强化!D$5)</f>
        <v>0</v>
      </c>
      <c r="BT150" s="76">
        <f>IF(节奏预期!R150=0,0,节奏预期!R150*装备强化!E$9+装备强化!E$5)</f>
        <v>0</v>
      </c>
      <c r="BU150" s="76">
        <f>IF(节奏预期!S150=0,0,节奏预期!S150*装备强化!F$9+装备强化!F$5)</f>
        <v>0</v>
      </c>
      <c r="BV150" s="80">
        <f>IF(节奏预期!T150=0,0,节奏预期!T150*装备强化!G$9+装备强化!G$5)</f>
        <v>0</v>
      </c>
      <c r="BW150" s="76">
        <f>IF(节奏预期!U150=0,0,节奏预期!U150*装备强化!H$9+装备强化!H$5)</f>
        <v>300</v>
      </c>
      <c r="BX150" s="76">
        <f>IF(节奏预期!V150=0,0,节奏预期!V150*装备强化!I$9+装备强化!I$5)</f>
        <v>300</v>
      </c>
      <c r="BY150" s="11">
        <f>IFERROR(SUMPRODUCT(BS150:BX150,节奏预期!$E150:$J150)/SUM(节奏预期!$E150:$J150),0)</f>
        <v>300</v>
      </c>
      <c r="BZ150" s="76"/>
      <c r="CA150" s="76"/>
      <c r="CB150" s="76"/>
      <c r="CC150" s="76"/>
      <c r="CD150" s="76"/>
      <c r="CE150" s="52"/>
      <c r="CH150" s="22">
        <v>12</v>
      </c>
      <c r="CI150" s="76">
        <v>100</v>
      </c>
      <c r="CJ150" s="42"/>
      <c r="CK150" s="42">
        <f>IF(CI150&lt;前期规划!$C$2,0,求节点($AW$126:$AW$161,$BR$126:$BR$161,CI150))</f>
        <v>300</v>
      </c>
      <c r="CL150" s="42">
        <f>IF(CI150&lt;前期规划!$C$2,0,求节点($AW$126:$AW$161,$BY$126:$BY$161,CI150))</f>
        <v>300</v>
      </c>
      <c r="CM150" s="42"/>
      <c r="CN150" s="60">
        <f>(CK150-CK149)*INDEX([3]大r将兵属性验证!AQ$7:AQ$166,$CI150,1)+CN149</f>
        <v>56282303676.293579</v>
      </c>
      <c r="CO150" s="60">
        <f>(CL150-CL149)*INDEX([3]大r将兵属性验证!AR$7:AR$166,$CI150,1)+CO149</f>
        <v>56282303676.293579</v>
      </c>
      <c r="CP150" s="42">
        <f t="shared" ref="CP150:CP156" si="74">SUM(CM150:CO150)</f>
        <v>112564607352.58716</v>
      </c>
      <c r="CT150" s="76">
        <v>100</v>
      </c>
      <c r="CU150" s="42">
        <f>IF(CT150&lt;前期规划!$C$2,0,求节点($AW$126:$AW$161,$BK$126:$BK$161,CT150))</f>
        <v>240000</v>
      </c>
      <c r="CV150" s="55">
        <f t="shared" si="70"/>
        <v>2400000</v>
      </c>
      <c r="CW150" s="42">
        <f>IF(CT150&lt;前期规划!$C$2,0,求节点($AW$126:$AW$161,$BD$126:$BD$161,CT150))</f>
        <v>2400000000</v>
      </c>
      <c r="CX150" s="76">
        <f>(CW150-CW149)*INDEX('[1]功能-付费相关'!$AT$6:$AT$165,$CT150,1)+CX149</f>
        <v>2329259.0409505419</v>
      </c>
      <c r="CZ150" s="76">
        <v>100</v>
      </c>
      <c r="DA150" s="76">
        <f t="shared" si="71"/>
        <v>2400000</v>
      </c>
      <c r="DB150" s="76">
        <f t="shared" si="72"/>
        <v>2329259.0409505419</v>
      </c>
      <c r="DC150" s="55">
        <f t="shared" si="73"/>
        <v>4729259.0409505423</v>
      </c>
    </row>
    <row r="151" spans="13:107" ht="11.25" customHeight="1" x14ac:dyDescent="0.15">
      <c r="M151" s="76">
        <v>147</v>
      </c>
      <c r="N151" s="164">
        <f t="shared" si="45"/>
        <v>8</v>
      </c>
      <c r="O151" s="76">
        <f t="shared" si="64"/>
        <v>16</v>
      </c>
      <c r="P151" s="76">
        <f t="shared" si="65"/>
        <v>64</v>
      </c>
      <c r="Q151" s="76">
        <f t="shared" si="58"/>
        <v>160</v>
      </c>
      <c r="R151" s="80">
        <f t="shared" si="57"/>
        <v>160</v>
      </c>
      <c r="S151" s="76">
        <f t="shared" si="58"/>
        <v>320</v>
      </c>
      <c r="T151" s="76">
        <f t="shared" si="58"/>
        <v>320</v>
      </c>
      <c r="V151" s="76">
        <v>147</v>
      </c>
      <c r="W151" s="76">
        <f>SUM(O$5:O151)</f>
        <v>1232</v>
      </c>
      <c r="X151" s="76">
        <f>SUM(P$5:P151)</f>
        <v>4928</v>
      </c>
      <c r="Y151" s="76">
        <f>SUM(Q$5:Q151)</f>
        <v>12320</v>
      </c>
      <c r="Z151" s="80">
        <f>SUM(R$5:R151)</f>
        <v>12320</v>
      </c>
      <c r="AA151" s="76">
        <f>SUM(S$5:S151)</f>
        <v>24640</v>
      </c>
      <c r="AB151" s="76">
        <f>SUM(T$5:T151)</f>
        <v>24640</v>
      </c>
      <c r="AD151" s="76">
        <v>147</v>
      </c>
      <c r="AE151" s="76">
        <f t="shared" si="59"/>
        <v>160000</v>
      </c>
      <c r="AF151" s="76">
        <f t="shared" si="60"/>
        <v>640000</v>
      </c>
      <c r="AG151" s="76">
        <f t="shared" si="61"/>
        <v>1600000</v>
      </c>
      <c r="AH151" s="80">
        <f t="shared" si="61"/>
        <v>1600000</v>
      </c>
      <c r="AI151" s="76">
        <f t="shared" si="62"/>
        <v>3200000</v>
      </c>
      <c r="AJ151" s="76">
        <f t="shared" si="63"/>
        <v>3200000</v>
      </c>
      <c r="AL151" s="76">
        <v>147</v>
      </c>
      <c r="AM151" s="76">
        <f>SUM(AE$5:AE151)</f>
        <v>12320000</v>
      </c>
      <c r="AN151" s="76">
        <f>SUM(AF$5:AF151)</f>
        <v>49280000</v>
      </c>
      <c r="AO151" s="76">
        <f>SUM(AG$5:AG151)</f>
        <v>123200000</v>
      </c>
      <c r="AP151" s="80">
        <f>SUM(AH$5:AH151)</f>
        <v>123200000</v>
      </c>
      <c r="AQ151" s="76">
        <f>SUM(AI$5:AI151)</f>
        <v>246400000</v>
      </c>
      <c r="AR151" s="76">
        <f>SUM(AJ$5:AJ151)</f>
        <v>246400000</v>
      </c>
      <c r="AU151" s="22">
        <v>29</v>
      </c>
      <c r="AV151" s="77">
        <f>节奏预期!B151</f>
        <v>780</v>
      </c>
      <c r="AW151" s="102">
        <f>节奏预期!D151</f>
        <v>106.30192050618264</v>
      </c>
      <c r="AX151" s="76">
        <f>IFERROR(INDEX(AM$5:AM$304,MATCH(节奏预期!Q151,$AL$5:$AL$304,1))*节奏预期!E151,0)</f>
        <v>0</v>
      </c>
      <c r="AY151" s="76">
        <f>IFERROR(INDEX(AN$5:AN$304,MATCH(节奏预期!R151,$AL$5:$AL$304,1))*节奏预期!F151,0)</f>
        <v>0</v>
      </c>
      <c r="AZ151" s="76">
        <f>IFERROR(INDEX(AO$5:AO$304,MATCH(节奏预期!S151,$AL$5:$AL$304,1))*节奏预期!G151,0)</f>
        <v>0</v>
      </c>
      <c r="BA151" s="80">
        <f>IFERROR(INDEX(AP$5:AP$304,MATCH(节奏预期!T151,$AL$5:$AL$304,1))*节奏预期!H151,0)</f>
        <v>0</v>
      </c>
      <c r="BB151" s="76">
        <f>IFERROR(INDEX(AQ$5:AQ$304,MATCH(节奏预期!U151,$AL$5:$AL$304,1))*节奏预期!I151,0)</f>
        <v>109090909.09090935</v>
      </c>
      <c r="BC151" s="76">
        <f>IFERROR(INDEX(AR$5:AR$304,MATCH(节奏预期!V151,$AL$5:$AL$304,1))*节奏预期!J151,0)</f>
        <v>2290909090.9090905</v>
      </c>
      <c r="BD151" s="77">
        <f t="shared" si="67"/>
        <v>2400000000</v>
      </c>
      <c r="BE151" s="76">
        <f>IFERROR(INDEX(W$5:W$304,MATCH(节奏预期!Q151,$V$5:$V$304,1))*节奏预期!E151,0)</f>
        <v>0</v>
      </c>
      <c r="BF151" s="76">
        <f>IFERROR(INDEX(X$5:X$304,MATCH(节奏预期!R151,$V$5:$V$304,1))*节奏预期!F151,0)</f>
        <v>0</v>
      </c>
      <c r="BG151" s="76">
        <f>IFERROR(INDEX(Y$5:Y$304,MATCH(节奏预期!S151,$V$5:$V$304,1))*节奏预期!G151,0)</f>
        <v>0</v>
      </c>
      <c r="BH151" s="80">
        <f>IFERROR(INDEX(Z$5:Z$304,MATCH(节奏预期!T151,$V$5:$V$304,1))*节奏预期!H151,0)</f>
        <v>0</v>
      </c>
      <c r="BI151" s="76">
        <f>IFERROR(INDEX(AA$5:AA$304,MATCH(节奏预期!U151,$V$5:$V$304,1))*节奏预期!I151,0)</f>
        <v>10909.090909090935</v>
      </c>
      <c r="BJ151" s="76">
        <f>IFERROR(INDEX(AB$5:AB$304,MATCH(节奏预期!V151,$V$5:$V$304,1))*节奏预期!J151,0)</f>
        <v>229090.90909090906</v>
      </c>
      <c r="BK151" s="77">
        <f t="shared" si="68"/>
        <v>240000</v>
      </c>
      <c r="BL151" s="76">
        <f>IF(节奏预期!Q151=0,0,节奏预期!Q151*装备强化!D$8+装备强化!D$4)</f>
        <v>0</v>
      </c>
      <c r="BM151" s="76">
        <f>IF(节奏预期!R151=0,0,节奏预期!R151*装备强化!E$8+装备强化!E$4)</f>
        <v>0</v>
      </c>
      <c r="BN151" s="76">
        <f>IF(节奏预期!S151=0,0,节奏预期!S151*装备强化!F$8+装备强化!F$4)</f>
        <v>0</v>
      </c>
      <c r="BO151" s="80">
        <f>IF(节奏预期!T151=0,0,节奏预期!T151*装备强化!G$8+装备强化!G$4)</f>
        <v>0</v>
      </c>
      <c r="BP151" s="76">
        <f>IF(节奏预期!U151=0,0,节奏预期!U151*装备强化!H$8+装备强化!H$4)</f>
        <v>300</v>
      </c>
      <c r="BQ151" s="76">
        <f>IF(节奏预期!V151=0,0,节奏预期!V151*装备强化!I$8+装备强化!I$4)</f>
        <v>300</v>
      </c>
      <c r="BR151" s="11">
        <f>IFERROR(SUMPRODUCT(BL151:BQ151,节奏预期!$E151:$J151)/SUM(节奏预期!$E151:$J151),0)</f>
        <v>300</v>
      </c>
      <c r="BS151" s="10">
        <f>IF(节奏预期!Q151=0,0,节奏预期!Q151*装备强化!D$9+装备强化!D$5)</f>
        <v>0</v>
      </c>
      <c r="BT151" s="76">
        <f>IF(节奏预期!R151=0,0,节奏预期!R151*装备强化!E$9+装备强化!E$5)</f>
        <v>0</v>
      </c>
      <c r="BU151" s="76">
        <f>IF(节奏预期!S151=0,0,节奏预期!S151*装备强化!F$9+装备强化!F$5)</f>
        <v>0</v>
      </c>
      <c r="BV151" s="80">
        <f>IF(节奏预期!T151=0,0,节奏预期!T151*装备强化!G$9+装备强化!G$5)</f>
        <v>0</v>
      </c>
      <c r="BW151" s="76">
        <f>IF(节奏预期!U151=0,0,节奏预期!U151*装备强化!H$9+装备强化!H$5)</f>
        <v>300</v>
      </c>
      <c r="BX151" s="76">
        <f>IF(节奏预期!V151=0,0,节奏预期!V151*装备强化!I$9+装备强化!I$5)</f>
        <v>300</v>
      </c>
      <c r="BY151" s="11">
        <f>IFERROR(SUMPRODUCT(BS151:BX151,节奏预期!$E151:$J151)/SUM(节奏预期!$E151:$J151),0)</f>
        <v>300</v>
      </c>
      <c r="BZ151" s="76"/>
      <c r="CA151" s="76"/>
      <c r="CB151" s="76"/>
      <c r="CC151" s="76"/>
      <c r="CD151" s="76"/>
      <c r="CE151" s="52"/>
      <c r="CH151" s="22">
        <v>13</v>
      </c>
      <c r="CI151" s="76">
        <v>110</v>
      </c>
      <c r="CJ151" s="42"/>
      <c r="CK151" s="42">
        <f>IF(CI151&lt;前期规划!$C$2,0,求节点($AW$126:$AW$161,$BR$126:$BR$161,CI151))</f>
        <v>300</v>
      </c>
      <c r="CL151" s="42">
        <f>IF(CI151&lt;前期规划!$C$2,0,求节点($AW$126:$AW$161,$BY$126:$BY$161,CI151))</f>
        <v>300</v>
      </c>
      <c r="CM151" s="42"/>
      <c r="CN151" s="60">
        <f>(CK151-CK150)*INDEX([3]大r将兵属性验证!AQ$7:AQ$166,$CI151,1)+CN150</f>
        <v>56282303676.293579</v>
      </c>
      <c r="CO151" s="60">
        <f>(CL151-CL150)*INDEX([3]大r将兵属性验证!AR$7:AR$166,$CI151,1)+CO150</f>
        <v>56282303676.293579</v>
      </c>
      <c r="CP151" s="42">
        <f t="shared" si="74"/>
        <v>112564607352.58716</v>
      </c>
      <c r="CT151" s="76">
        <v>110</v>
      </c>
      <c r="CU151" s="42">
        <f>IF(CT151&lt;前期规划!$C$2,0,求节点($AW$126:$AW$161,$BK$126:$BK$161,CT151))</f>
        <v>240000</v>
      </c>
      <c r="CV151" s="55">
        <f t="shared" si="70"/>
        <v>2400000</v>
      </c>
      <c r="CW151" s="42">
        <f>IF(CT151&lt;前期规划!$C$2,0,求节点($AW$126:$AW$161,$BD$126:$BD$161,CT151))</f>
        <v>2400000000</v>
      </c>
      <c r="CX151" s="76">
        <f>(CW151-CW150)*INDEX('[1]功能-付费相关'!$AT$6:$AT$165,$CT151,1)+CX150</f>
        <v>2329259.0409505419</v>
      </c>
      <c r="CZ151" s="76">
        <v>110</v>
      </c>
      <c r="DA151" s="76">
        <f t="shared" si="71"/>
        <v>2400000</v>
      </c>
      <c r="DB151" s="76">
        <f t="shared" si="72"/>
        <v>2329259.0409505419</v>
      </c>
      <c r="DC151" s="55">
        <f t="shared" si="73"/>
        <v>4729259.0409505423</v>
      </c>
    </row>
    <row r="152" spans="13:107" ht="11.25" customHeight="1" x14ac:dyDescent="0.15">
      <c r="M152" s="76">
        <v>148</v>
      </c>
      <c r="N152" s="164">
        <f t="shared" si="45"/>
        <v>8</v>
      </c>
      <c r="O152" s="76">
        <f t="shared" si="64"/>
        <v>16</v>
      </c>
      <c r="P152" s="76">
        <f t="shared" si="65"/>
        <v>64</v>
      </c>
      <c r="Q152" s="76">
        <f t="shared" si="58"/>
        <v>160</v>
      </c>
      <c r="R152" s="80">
        <f t="shared" si="57"/>
        <v>160</v>
      </c>
      <c r="S152" s="76">
        <f t="shared" si="58"/>
        <v>320</v>
      </c>
      <c r="T152" s="76">
        <f t="shared" si="58"/>
        <v>320</v>
      </c>
      <c r="V152" s="76">
        <v>148</v>
      </c>
      <c r="W152" s="76">
        <f>SUM(O$5:O152)</f>
        <v>1248</v>
      </c>
      <c r="X152" s="76">
        <f>SUM(P$5:P152)</f>
        <v>4992</v>
      </c>
      <c r="Y152" s="76">
        <f>SUM(Q$5:Q152)</f>
        <v>12480</v>
      </c>
      <c r="Z152" s="80">
        <f>SUM(R$5:R152)</f>
        <v>12480</v>
      </c>
      <c r="AA152" s="76">
        <f>SUM(S$5:S152)</f>
        <v>24960</v>
      </c>
      <c r="AB152" s="76">
        <f>SUM(T$5:T152)</f>
        <v>24960</v>
      </c>
      <c r="AD152" s="76">
        <v>148</v>
      </c>
      <c r="AE152" s="76">
        <f t="shared" si="59"/>
        <v>160000</v>
      </c>
      <c r="AF152" s="76">
        <f t="shared" si="60"/>
        <v>640000</v>
      </c>
      <c r="AG152" s="76">
        <f t="shared" si="61"/>
        <v>1600000</v>
      </c>
      <c r="AH152" s="80">
        <f t="shared" si="61"/>
        <v>1600000</v>
      </c>
      <c r="AI152" s="76">
        <f t="shared" si="62"/>
        <v>3200000</v>
      </c>
      <c r="AJ152" s="76">
        <f t="shared" si="63"/>
        <v>3200000</v>
      </c>
      <c r="AL152" s="76">
        <v>148</v>
      </c>
      <c r="AM152" s="76">
        <f>SUM(AE$5:AE152)</f>
        <v>12480000</v>
      </c>
      <c r="AN152" s="76">
        <f>SUM(AF$5:AF152)</f>
        <v>49920000</v>
      </c>
      <c r="AO152" s="76">
        <f>SUM(AG$5:AG152)</f>
        <v>124800000</v>
      </c>
      <c r="AP152" s="80">
        <f>SUM(AH$5:AH152)</f>
        <v>124800000</v>
      </c>
      <c r="AQ152" s="76">
        <f>SUM(AI$5:AI152)</f>
        <v>249600000</v>
      </c>
      <c r="AR152" s="76">
        <f>SUM(AJ$5:AJ152)</f>
        <v>249600000</v>
      </c>
      <c r="AU152" s="22">
        <v>30</v>
      </c>
      <c r="AV152" s="77">
        <f>节奏预期!B152</f>
        <v>810</v>
      </c>
      <c r="AW152" s="102">
        <f>节奏预期!D152</f>
        <v>106.8817565740629</v>
      </c>
      <c r="AX152" s="76">
        <f>IFERROR(INDEX(AM$5:AM$304,MATCH(节奏预期!Q152,$AL$5:$AL$304,1))*节奏预期!E152,0)</f>
        <v>0</v>
      </c>
      <c r="AY152" s="76">
        <f>IFERROR(INDEX(AN$5:AN$304,MATCH(节奏预期!R152,$AL$5:$AL$304,1))*节奏预期!F152,0)</f>
        <v>0</v>
      </c>
      <c r="AZ152" s="76">
        <f>IFERROR(INDEX(AO$5:AO$304,MATCH(节奏预期!S152,$AL$5:$AL$304,1))*节奏预期!G152,0)</f>
        <v>0</v>
      </c>
      <c r="BA152" s="80">
        <f>IFERROR(INDEX(AP$5:AP$304,MATCH(节奏预期!T152,$AL$5:$AL$304,1))*节奏预期!H152,0)</f>
        <v>0</v>
      </c>
      <c r="BB152" s="76">
        <f>IFERROR(INDEX(AQ$5:AQ$304,MATCH(节奏预期!U152,$AL$5:$AL$304,1))*节奏预期!I152,0)</f>
        <v>0</v>
      </c>
      <c r="BC152" s="76">
        <f>IFERROR(INDEX(AR$5:AR$304,MATCH(节奏预期!V152,$AL$5:$AL$304,1))*节奏预期!J152,0)</f>
        <v>2400000000</v>
      </c>
      <c r="BD152" s="77">
        <f t="shared" si="67"/>
        <v>2400000000</v>
      </c>
      <c r="BE152" s="76">
        <f>IFERROR(INDEX(W$5:W$304,MATCH(节奏预期!Q152,$V$5:$V$304,1))*节奏预期!E152,0)</f>
        <v>0</v>
      </c>
      <c r="BF152" s="76">
        <f>IFERROR(INDEX(X$5:X$304,MATCH(节奏预期!R152,$V$5:$V$304,1))*节奏预期!F152,0)</f>
        <v>0</v>
      </c>
      <c r="BG152" s="76">
        <f>IFERROR(INDEX(Y$5:Y$304,MATCH(节奏预期!S152,$V$5:$V$304,1))*节奏预期!G152,0)</f>
        <v>0</v>
      </c>
      <c r="BH152" s="80">
        <f>IFERROR(INDEX(Z$5:Z$304,MATCH(节奏预期!T152,$V$5:$V$304,1))*节奏预期!H152,0)</f>
        <v>0</v>
      </c>
      <c r="BI152" s="76">
        <f>IFERROR(INDEX(AA$5:AA$304,MATCH(节奏预期!U152,$V$5:$V$304,1))*节奏预期!I152,0)</f>
        <v>0</v>
      </c>
      <c r="BJ152" s="76">
        <f>IFERROR(INDEX(AB$5:AB$304,MATCH(节奏预期!V152,$V$5:$V$304,1))*节奏预期!J152,0)</f>
        <v>240000</v>
      </c>
      <c r="BK152" s="77">
        <f t="shared" si="68"/>
        <v>240000</v>
      </c>
      <c r="BL152" s="76">
        <f>IF(节奏预期!Q152=0,0,节奏预期!Q152*装备强化!D$8+装备强化!D$4)</f>
        <v>0</v>
      </c>
      <c r="BM152" s="76">
        <f>IF(节奏预期!R152=0,0,节奏预期!R152*装备强化!E$8+装备强化!E$4)</f>
        <v>0</v>
      </c>
      <c r="BN152" s="76">
        <f>IF(节奏预期!S152=0,0,节奏预期!S152*装备强化!F$8+装备强化!F$4)</f>
        <v>0</v>
      </c>
      <c r="BO152" s="80">
        <f>IF(节奏预期!T152=0,0,节奏预期!T152*装备强化!G$8+装备强化!G$4)</f>
        <v>0</v>
      </c>
      <c r="BP152" s="76">
        <f>IF(节奏预期!U152=0,0,节奏预期!U152*装备强化!H$8+装备强化!H$4)</f>
        <v>0</v>
      </c>
      <c r="BQ152" s="76">
        <f>IF(节奏预期!V152=0,0,节奏预期!V152*装备强化!I$8+装备强化!I$4)</f>
        <v>300</v>
      </c>
      <c r="BR152" s="11">
        <f>IFERROR(SUMPRODUCT(BL152:BQ152,节奏预期!$E152:$J152)/SUM(节奏预期!$E152:$J152),0)</f>
        <v>300</v>
      </c>
      <c r="BS152" s="10">
        <f>IF(节奏预期!Q152=0,0,节奏预期!Q152*装备强化!D$9+装备强化!D$5)</f>
        <v>0</v>
      </c>
      <c r="BT152" s="76">
        <f>IF(节奏预期!R152=0,0,节奏预期!R152*装备强化!E$9+装备强化!E$5)</f>
        <v>0</v>
      </c>
      <c r="BU152" s="76">
        <f>IF(节奏预期!S152=0,0,节奏预期!S152*装备强化!F$9+装备强化!F$5)</f>
        <v>0</v>
      </c>
      <c r="BV152" s="80">
        <f>IF(节奏预期!T152=0,0,节奏预期!T152*装备强化!G$9+装备强化!G$5)</f>
        <v>0</v>
      </c>
      <c r="BW152" s="76">
        <f>IF(节奏预期!U152=0,0,节奏预期!U152*装备强化!H$9+装备强化!H$5)</f>
        <v>0</v>
      </c>
      <c r="BX152" s="76">
        <f>IF(节奏预期!V152=0,0,节奏预期!V152*装备强化!I$9+装备强化!I$5)</f>
        <v>300</v>
      </c>
      <c r="BY152" s="11">
        <f>IFERROR(SUMPRODUCT(BS152:BX152,节奏预期!$E152:$J152)/SUM(节奏预期!$E152:$J152),0)</f>
        <v>300</v>
      </c>
      <c r="BZ152" s="76"/>
      <c r="CA152" s="76"/>
      <c r="CB152" s="76"/>
      <c r="CC152" s="76"/>
      <c r="CD152" s="76"/>
      <c r="CE152" s="52"/>
      <c r="CH152" s="22">
        <v>14</v>
      </c>
      <c r="CI152" s="76">
        <v>120</v>
      </c>
      <c r="CJ152" s="42"/>
      <c r="CK152" s="42">
        <f>IF(CI152&lt;前期规划!$C$2,0,求节点($AW$126:$AW$161,$BR$126:$BR$161,CI152))</f>
        <v>300</v>
      </c>
      <c r="CL152" s="42">
        <f>IF(CI152&lt;前期规划!$C$2,0,求节点($AW$126:$AW$161,$BY$126:$BY$161,CI152))</f>
        <v>300</v>
      </c>
      <c r="CM152" s="42"/>
      <c r="CN152" s="60">
        <f>(CK152-CK151)*INDEX([3]大r将兵属性验证!AQ$7:AQ$166,$CI152,1)+CN151</f>
        <v>56282303676.293579</v>
      </c>
      <c r="CO152" s="60">
        <f>(CL152-CL151)*INDEX([3]大r将兵属性验证!AR$7:AR$166,$CI152,1)+CO151</f>
        <v>56282303676.293579</v>
      </c>
      <c r="CP152" s="42">
        <f t="shared" si="74"/>
        <v>112564607352.58716</v>
      </c>
      <c r="CT152" s="76">
        <v>120</v>
      </c>
      <c r="CU152" s="42">
        <f>IF(CT152&lt;前期规划!$C$2,0,求节点($AW$126:$AW$161,$BK$126:$BK$161,CT152))</f>
        <v>240000</v>
      </c>
      <c r="CV152" s="55">
        <f t="shared" si="70"/>
        <v>2400000</v>
      </c>
      <c r="CW152" s="42">
        <f>IF(CT152&lt;前期规划!$C$2,0,求节点($AW$126:$AW$161,$BD$126:$BD$161,CT152))</f>
        <v>2400000000</v>
      </c>
      <c r="CX152" s="76">
        <f>(CW152-CW151)*INDEX('[1]功能-付费相关'!$AT$6:$AT$165,$CT152,1)+CX151</f>
        <v>2329259.0409505419</v>
      </c>
      <c r="CZ152" s="76">
        <v>120</v>
      </c>
      <c r="DA152" s="76">
        <f t="shared" si="71"/>
        <v>2400000</v>
      </c>
      <c r="DB152" s="76">
        <f t="shared" si="72"/>
        <v>2329259.0409505419</v>
      </c>
      <c r="DC152" s="55">
        <f t="shared" si="73"/>
        <v>4729259.0409505423</v>
      </c>
    </row>
    <row r="153" spans="13:107" ht="11.25" customHeight="1" x14ac:dyDescent="0.15">
      <c r="M153" s="76">
        <v>149</v>
      </c>
      <c r="N153" s="164">
        <f t="shared" si="45"/>
        <v>8</v>
      </c>
      <c r="O153" s="76">
        <f t="shared" si="64"/>
        <v>16</v>
      </c>
      <c r="P153" s="76">
        <f t="shared" si="65"/>
        <v>64</v>
      </c>
      <c r="Q153" s="76">
        <f t="shared" si="58"/>
        <v>160</v>
      </c>
      <c r="R153" s="80">
        <f t="shared" si="57"/>
        <v>160</v>
      </c>
      <c r="S153" s="76">
        <f t="shared" si="58"/>
        <v>320</v>
      </c>
      <c r="T153" s="76">
        <f t="shared" si="58"/>
        <v>320</v>
      </c>
      <c r="V153" s="76">
        <v>149</v>
      </c>
      <c r="W153" s="76">
        <f>SUM(O$5:O153)</f>
        <v>1264</v>
      </c>
      <c r="X153" s="76">
        <f>SUM(P$5:P153)</f>
        <v>5056</v>
      </c>
      <c r="Y153" s="76">
        <f>SUM(Q$5:Q153)</f>
        <v>12640</v>
      </c>
      <c r="Z153" s="80">
        <f>SUM(R$5:R153)</f>
        <v>12640</v>
      </c>
      <c r="AA153" s="76">
        <f>SUM(S$5:S153)</f>
        <v>25280</v>
      </c>
      <c r="AB153" s="76">
        <f>SUM(T$5:T153)</f>
        <v>25280</v>
      </c>
      <c r="AD153" s="76">
        <v>149</v>
      </c>
      <c r="AE153" s="76">
        <f t="shared" si="59"/>
        <v>160000</v>
      </c>
      <c r="AF153" s="76">
        <f t="shared" si="60"/>
        <v>640000</v>
      </c>
      <c r="AG153" s="76">
        <f t="shared" si="61"/>
        <v>1600000</v>
      </c>
      <c r="AH153" s="80">
        <f t="shared" si="61"/>
        <v>1600000</v>
      </c>
      <c r="AI153" s="76">
        <f t="shared" si="62"/>
        <v>3200000</v>
      </c>
      <c r="AJ153" s="76">
        <f t="shared" si="63"/>
        <v>3200000</v>
      </c>
      <c r="AL153" s="76">
        <v>149</v>
      </c>
      <c r="AM153" s="76">
        <f>SUM(AE$5:AE153)</f>
        <v>12640000</v>
      </c>
      <c r="AN153" s="76">
        <f>SUM(AF$5:AF153)</f>
        <v>50560000</v>
      </c>
      <c r="AO153" s="76">
        <f>SUM(AG$5:AG153)</f>
        <v>126400000</v>
      </c>
      <c r="AP153" s="80">
        <f>SUM(AH$5:AH153)</f>
        <v>126400000</v>
      </c>
      <c r="AQ153" s="76">
        <f>SUM(AI$5:AI153)</f>
        <v>252800000</v>
      </c>
      <c r="AR153" s="76">
        <f>SUM(AJ$5:AJ153)</f>
        <v>252800000</v>
      </c>
      <c r="AU153" s="22">
        <v>31</v>
      </c>
      <c r="AV153" s="77">
        <f>节奏预期!B153</f>
        <v>840</v>
      </c>
      <c r="AW153" s="102">
        <f>节奏预期!D153</f>
        <v>107.429678558787</v>
      </c>
      <c r="AX153" s="76">
        <f>IFERROR(INDEX(AM$5:AM$304,MATCH(节奏预期!Q153,$AL$5:$AL$304,1))*节奏预期!E153,0)</f>
        <v>0</v>
      </c>
      <c r="AY153" s="76">
        <f>IFERROR(INDEX(AN$5:AN$304,MATCH(节奏预期!R153,$AL$5:$AL$304,1))*节奏预期!F153,0)</f>
        <v>0</v>
      </c>
      <c r="AZ153" s="76">
        <f>IFERROR(INDEX(AO$5:AO$304,MATCH(节奏预期!S153,$AL$5:$AL$304,1))*节奏预期!G153,0)</f>
        <v>0</v>
      </c>
      <c r="BA153" s="80">
        <f>IFERROR(INDEX(AP$5:AP$304,MATCH(节奏预期!T153,$AL$5:$AL$304,1))*节奏预期!H153,0)</f>
        <v>0</v>
      </c>
      <c r="BB153" s="76">
        <f>IFERROR(INDEX(AQ$5:AQ$304,MATCH(节奏预期!U153,$AL$5:$AL$304,1))*节奏预期!I153,0)</f>
        <v>0</v>
      </c>
      <c r="BC153" s="76">
        <f>IFERROR(INDEX(AR$5:AR$304,MATCH(节奏预期!V153,$AL$5:$AL$304,1))*节奏预期!J153,0)</f>
        <v>2400000000</v>
      </c>
      <c r="BD153" s="77">
        <f t="shared" si="67"/>
        <v>2400000000</v>
      </c>
      <c r="BE153" s="76">
        <f>IFERROR(INDEX(W$5:W$304,MATCH(节奏预期!Q153,$V$5:$V$304,1))*节奏预期!E153,0)</f>
        <v>0</v>
      </c>
      <c r="BF153" s="76">
        <f>IFERROR(INDEX(X$5:X$304,MATCH(节奏预期!R153,$V$5:$V$304,1))*节奏预期!F153,0)</f>
        <v>0</v>
      </c>
      <c r="BG153" s="76">
        <f>IFERROR(INDEX(Y$5:Y$304,MATCH(节奏预期!S153,$V$5:$V$304,1))*节奏预期!G153,0)</f>
        <v>0</v>
      </c>
      <c r="BH153" s="80">
        <f>IFERROR(INDEX(Z$5:Z$304,MATCH(节奏预期!T153,$V$5:$V$304,1))*节奏预期!H153,0)</f>
        <v>0</v>
      </c>
      <c r="BI153" s="76">
        <f>IFERROR(INDEX(AA$5:AA$304,MATCH(节奏预期!U153,$V$5:$V$304,1))*节奏预期!I153,0)</f>
        <v>0</v>
      </c>
      <c r="BJ153" s="76">
        <f>IFERROR(INDEX(AB$5:AB$304,MATCH(节奏预期!V153,$V$5:$V$304,1))*节奏预期!J153,0)</f>
        <v>240000</v>
      </c>
      <c r="BK153" s="77">
        <f t="shared" si="68"/>
        <v>240000</v>
      </c>
      <c r="BL153" s="76">
        <f>IF(节奏预期!Q153=0,0,节奏预期!Q153*装备强化!D$8+装备强化!D$4)</f>
        <v>0</v>
      </c>
      <c r="BM153" s="76">
        <f>IF(节奏预期!R153=0,0,节奏预期!R153*装备强化!E$8+装备强化!E$4)</f>
        <v>0</v>
      </c>
      <c r="BN153" s="76">
        <f>IF(节奏预期!S153=0,0,节奏预期!S153*装备强化!F$8+装备强化!F$4)</f>
        <v>0</v>
      </c>
      <c r="BO153" s="80">
        <f>IF(节奏预期!T153=0,0,节奏预期!T153*装备强化!G$8+装备强化!G$4)</f>
        <v>0</v>
      </c>
      <c r="BP153" s="76">
        <f>IF(节奏预期!U153=0,0,节奏预期!U153*装备强化!H$8+装备强化!H$4)</f>
        <v>0</v>
      </c>
      <c r="BQ153" s="76">
        <f>IF(节奏预期!V153=0,0,节奏预期!V153*装备强化!I$8+装备强化!I$4)</f>
        <v>300</v>
      </c>
      <c r="BR153" s="11">
        <f>IFERROR(SUMPRODUCT(BL153:BQ153,节奏预期!$E153:$J153)/SUM(节奏预期!$E153:$J153),0)</f>
        <v>300</v>
      </c>
      <c r="BS153" s="10">
        <f>IF(节奏预期!Q153=0,0,节奏预期!Q153*装备强化!D$9+装备强化!D$5)</f>
        <v>0</v>
      </c>
      <c r="BT153" s="76">
        <f>IF(节奏预期!R153=0,0,节奏预期!R153*装备强化!E$9+装备强化!E$5)</f>
        <v>0</v>
      </c>
      <c r="BU153" s="76">
        <f>IF(节奏预期!S153=0,0,节奏预期!S153*装备强化!F$9+装备强化!F$5)</f>
        <v>0</v>
      </c>
      <c r="BV153" s="80">
        <f>IF(节奏预期!T153=0,0,节奏预期!T153*装备强化!G$9+装备强化!G$5)</f>
        <v>0</v>
      </c>
      <c r="BW153" s="76">
        <f>IF(节奏预期!U153=0,0,节奏预期!U153*装备强化!H$9+装备强化!H$5)</f>
        <v>0</v>
      </c>
      <c r="BX153" s="76">
        <f>IF(节奏预期!V153=0,0,节奏预期!V153*装备强化!I$9+装备强化!I$5)</f>
        <v>300</v>
      </c>
      <c r="BY153" s="11">
        <f>IFERROR(SUMPRODUCT(BS153:BX153,节奏预期!$E153:$J153)/SUM(节奏预期!$E153:$J153),0)</f>
        <v>300</v>
      </c>
      <c r="BZ153" s="76"/>
      <c r="CA153" s="76"/>
      <c r="CB153" s="76"/>
      <c r="CC153" s="76"/>
      <c r="CD153" s="76"/>
      <c r="CE153" s="52"/>
      <c r="CH153" s="22">
        <v>15</v>
      </c>
      <c r="CI153" s="76">
        <v>130</v>
      </c>
      <c r="CJ153" s="42"/>
      <c r="CK153" s="42">
        <f>IF(CI153&lt;前期规划!$C$2,0,求节点($AW$126:$AW$161,$BR$126:$BR$161,CI153))</f>
        <v>300</v>
      </c>
      <c r="CL153" s="42">
        <f>IF(CI153&lt;前期规划!$C$2,0,求节点($AW$126:$AW$161,$BY$126:$BY$161,CI153))</f>
        <v>300</v>
      </c>
      <c r="CM153" s="42"/>
      <c r="CN153" s="60">
        <f>(CK153-CK152)*INDEX([3]大r将兵属性验证!AQ$7:AQ$166,$CI153,1)+CN152</f>
        <v>56282303676.293579</v>
      </c>
      <c r="CO153" s="60">
        <f>(CL153-CL152)*INDEX([3]大r将兵属性验证!AR$7:AR$166,$CI153,1)+CO152</f>
        <v>56282303676.293579</v>
      </c>
      <c r="CP153" s="42">
        <f t="shared" si="74"/>
        <v>112564607352.58716</v>
      </c>
      <c r="CT153" s="76">
        <v>130</v>
      </c>
      <c r="CU153" s="42">
        <f>IF(CT153&lt;前期规划!$C$2,0,求节点($AW$126:$AW$161,$BK$126:$BK$161,CT153))</f>
        <v>240000</v>
      </c>
      <c r="CV153" s="55">
        <f t="shared" si="70"/>
        <v>2400000</v>
      </c>
      <c r="CW153" s="42">
        <f>IF(CT153&lt;前期规划!$C$2,0,求节点($AW$126:$AW$161,$BD$126:$BD$161,CT153))</f>
        <v>2400000000</v>
      </c>
      <c r="CX153" s="76">
        <f>(CW153-CW152)*INDEX('[1]功能-付费相关'!$AT$6:$AT$165,$CT153,1)+CX152</f>
        <v>2329259.0409505419</v>
      </c>
      <c r="CZ153" s="76">
        <v>130</v>
      </c>
      <c r="DA153" s="76">
        <f t="shared" si="71"/>
        <v>2400000</v>
      </c>
      <c r="DB153" s="76">
        <f t="shared" si="72"/>
        <v>2329259.0409505419</v>
      </c>
      <c r="DC153" s="55">
        <f t="shared" si="73"/>
        <v>4729259.0409505423</v>
      </c>
    </row>
    <row r="154" spans="13:107" ht="11.25" customHeight="1" x14ac:dyDescent="0.15">
      <c r="M154" s="76">
        <v>150</v>
      </c>
      <c r="N154" s="164">
        <f t="shared" ref="N154:N217" si="75">N134+1</f>
        <v>8</v>
      </c>
      <c r="O154" s="76">
        <f t="shared" si="64"/>
        <v>16</v>
      </c>
      <c r="P154" s="76">
        <f t="shared" si="65"/>
        <v>64</v>
      </c>
      <c r="Q154" s="76">
        <f t="shared" si="58"/>
        <v>160</v>
      </c>
      <c r="R154" s="80">
        <f t="shared" si="57"/>
        <v>160</v>
      </c>
      <c r="S154" s="76">
        <f t="shared" si="58"/>
        <v>320</v>
      </c>
      <c r="T154" s="76">
        <f t="shared" si="58"/>
        <v>320</v>
      </c>
      <c r="V154" s="76">
        <v>150</v>
      </c>
      <c r="W154" s="76">
        <f>SUM(O$5:O154)</f>
        <v>1280</v>
      </c>
      <c r="X154" s="76">
        <f>SUM(P$5:P154)</f>
        <v>5120</v>
      </c>
      <c r="Y154" s="76">
        <f>SUM(Q$5:Q154)</f>
        <v>12800</v>
      </c>
      <c r="Z154" s="80">
        <f>SUM(R$5:R154)</f>
        <v>12800</v>
      </c>
      <c r="AA154" s="76">
        <f>SUM(S$5:S154)</f>
        <v>25600</v>
      </c>
      <c r="AB154" s="76">
        <f>SUM(T$5:T154)</f>
        <v>25600</v>
      </c>
      <c r="AD154" s="76">
        <v>150</v>
      </c>
      <c r="AE154" s="76">
        <f t="shared" si="59"/>
        <v>160000</v>
      </c>
      <c r="AF154" s="76">
        <f t="shared" si="60"/>
        <v>640000</v>
      </c>
      <c r="AG154" s="76">
        <f t="shared" si="61"/>
        <v>1600000</v>
      </c>
      <c r="AH154" s="80">
        <f t="shared" si="61"/>
        <v>1600000</v>
      </c>
      <c r="AI154" s="76">
        <f t="shared" si="62"/>
        <v>3200000</v>
      </c>
      <c r="AJ154" s="76">
        <f t="shared" si="63"/>
        <v>3200000</v>
      </c>
      <c r="AL154" s="76">
        <v>150</v>
      </c>
      <c r="AM154" s="76">
        <f>SUM(AE$5:AE154)</f>
        <v>12800000</v>
      </c>
      <c r="AN154" s="76">
        <f>SUM(AF$5:AF154)</f>
        <v>51200000</v>
      </c>
      <c r="AO154" s="76">
        <f>SUM(AG$5:AG154)</f>
        <v>128000000</v>
      </c>
      <c r="AP154" s="80">
        <f>SUM(AH$5:AH154)</f>
        <v>128000000</v>
      </c>
      <c r="AQ154" s="76">
        <f>SUM(AI$5:AI154)</f>
        <v>256000000</v>
      </c>
      <c r="AR154" s="76">
        <f>SUM(AJ$5:AJ154)</f>
        <v>256000000</v>
      </c>
      <c r="AU154" s="22">
        <v>32</v>
      </c>
      <c r="AV154" s="77">
        <f>节奏预期!B154</f>
        <v>870</v>
      </c>
      <c r="AW154" s="102">
        <f>节奏预期!D154</f>
        <v>107.96942530373228</v>
      </c>
      <c r="AX154" s="76">
        <f>IFERROR(INDEX(AM$5:AM$304,MATCH(节奏预期!Q154,$AL$5:$AL$304,1))*节奏预期!E154,0)</f>
        <v>0</v>
      </c>
      <c r="AY154" s="76">
        <f>IFERROR(INDEX(AN$5:AN$304,MATCH(节奏预期!R154,$AL$5:$AL$304,1))*节奏预期!F154,0)</f>
        <v>0</v>
      </c>
      <c r="AZ154" s="76">
        <f>IFERROR(INDEX(AO$5:AO$304,MATCH(节奏预期!S154,$AL$5:$AL$304,1))*节奏预期!G154,0)</f>
        <v>0</v>
      </c>
      <c r="BA154" s="80">
        <f>IFERROR(INDEX(AP$5:AP$304,MATCH(节奏预期!T154,$AL$5:$AL$304,1))*节奏预期!H154,0)</f>
        <v>0</v>
      </c>
      <c r="BB154" s="76">
        <f>IFERROR(INDEX(AQ$5:AQ$304,MATCH(节奏预期!U154,$AL$5:$AL$304,1))*节奏预期!I154,0)</f>
        <v>0</v>
      </c>
      <c r="BC154" s="76">
        <f>IFERROR(INDEX(AR$5:AR$304,MATCH(节奏预期!V154,$AL$5:$AL$304,1))*节奏预期!J154,0)</f>
        <v>2400000000</v>
      </c>
      <c r="BD154" s="77">
        <f t="shared" si="67"/>
        <v>2400000000</v>
      </c>
      <c r="BE154" s="76">
        <f>IFERROR(INDEX(W$5:W$304,MATCH(节奏预期!Q154,$V$5:$V$304,1))*节奏预期!E154,0)</f>
        <v>0</v>
      </c>
      <c r="BF154" s="76">
        <f>IFERROR(INDEX(X$5:X$304,MATCH(节奏预期!R154,$V$5:$V$304,1))*节奏预期!F154,0)</f>
        <v>0</v>
      </c>
      <c r="BG154" s="76">
        <f>IFERROR(INDEX(Y$5:Y$304,MATCH(节奏预期!S154,$V$5:$V$304,1))*节奏预期!G154,0)</f>
        <v>0</v>
      </c>
      <c r="BH154" s="80">
        <f>IFERROR(INDEX(Z$5:Z$304,MATCH(节奏预期!T154,$V$5:$V$304,1))*节奏预期!H154,0)</f>
        <v>0</v>
      </c>
      <c r="BI154" s="76">
        <f>IFERROR(INDEX(AA$5:AA$304,MATCH(节奏预期!U154,$V$5:$V$304,1))*节奏预期!I154,0)</f>
        <v>0</v>
      </c>
      <c r="BJ154" s="76">
        <f>IFERROR(INDEX(AB$5:AB$304,MATCH(节奏预期!V154,$V$5:$V$304,1))*节奏预期!J154,0)</f>
        <v>240000</v>
      </c>
      <c r="BK154" s="77">
        <f t="shared" si="68"/>
        <v>240000</v>
      </c>
      <c r="BL154" s="76">
        <f>IF(节奏预期!Q154=0,0,节奏预期!Q154*装备强化!D$8+装备强化!D$4)</f>
        <v>0</v>
      </c>
      <c r="BM154" s="76">
        <f>IF(节奏预期!R154=0,0,节奏预期!R154*装备强化!E$8+装备强化!E$4)</f>
        <v>0</v>
      </c>
      <c r="BN154" s="76">
        <f>IF(节奏预期!S154=0,0,节奏预期!S154*装备强化!F$8+装备强化!F$4)</f>
        <v>0</v>
      </c>
      <c r="BO154" s="80">
        <f>IF(节奏预期!T154=0,0,节奏预期!T154*装备强化!G$8+装备强化!G$4)</f>
        <v>0</v>
      </c>
      <c r="BP154" s="76">
        <f>IF(节奏预期!U154=0,0,节奏预期!U154*装备强化!H$8+装备强化!H$4)</f>
        <v>0</v>
      </c>
      <c r="BQ154" s="76">
        <f>IF(节奏预期!V154=0,0,节奏预期!V154*装备强化!I$8+装备强化!I$4)</f>
        <v>300</v>
      </c>
      <c r="BR154" s="11">
        <f>IFERROR(SUMPRODUCT(BL154:BQ154,节奏预期!$E154:$J154)/SUM(节奏预期!$E154:$J154),0)</f>
        <v>300</v>
      </c>
      <c r="BS154" s="10">
        <f>IF(节奏预期!Q154=0,0,节奏预期!Q154*装备强化!D$9+装备强化!D$5)</f>
        <v>0</v>
      </c>
      <c r="BT154" s="76">
        <f>IF(节奏预期!R154=0,0,节奏预期!R154*装备强化!E$9+装备强化!E$5)</f>
        <v>0</v>
      </c>
      <c r="BU154" s="76">
        <f>IF(节奏预期!S154=0,0,节奏预期!S154*装备强化!F$9+装备强化!F$5)</f>
        <v>0</v>
      </c>
      <c r="BV154" s="80">
        <f>IF(节奏预期!T154=0,0,节奏预期!T154*装备强化!G$9+装备强化!G$5)</f>
        <v>0</v>
      </c>
      <c r="BW154" s="76">
        <f>IF(节奏预期!U154=0,0,节奏预期!U154*装备强化!H$9+装备强化!H$5)</f>
        <v>0</v>
      </c>
      <c r="BX154" s="76">
        <f>IF(节奏预期!V154=0,0,节奏预期!V154*装备强化!I$9+装备强化!I$5)</f>
        <v>300</v>
      </c>
      <c r="BY154" s="11">
        <f>IFERROR(SUMPRODUCT(BS154:BX154,节奏预期!$E154:$J154)/SUM(节奏预期!$E154:$J154),0)</f>
        <v>300</v>
      </c>
      <c r="BZ154" s="76"/>
      <c r="CA154" s="76"/>
      <c r="CB154" s="76"/>
      <c r="CC154" s="76"/>
      <c r="CD154" s="76"/>
      <c r="CE154" s="52"/>
      <c r="CH154" s="22">
        <v>16</v>
      </c>
      <c r="CI154" s="76">
        <v>140</v>
      </c>
      <c r="CJ154" s="42"/>
      <c r="CK154" s="42">
        <f>IF(CI154&lt;前期规划!$C$2,0,求节点($AW$126:$AW$161,$BR$126:$BR$161,CI154))</f>
        <v>300</v>
      </c>
      <c r="CL154" s="42">
        <f>IF(CI154&lt;前期规划!$C$2,0,求节点($AW$126:$AW$161,$BY$126:$BY$161,CI154))</f>
        <v>300</v>
      </c>
      <c r="CM154" s="42"/>
      <c r="CN154" s="60">
        <f>(CK154-CK153)*INDEX([3]大r将兵属性验证!AQ$7:AQ$166,$CI154,1)+CN153</f>
        <v>56282303676.293579</v>
      </c>
      <c r="CO154" s="60">
        <f>(CL154-CL153)*INDEX([3]大r将兵属性验证!AR$7:AR$166,$CI154,1)+CO153</f>
        <v>56282303676.293579</v>
      </c>
      <c r="CP154" s="42">
        <f t="shared" si="74"/>
        <v>112564607352.58716</v>
      </c>
      <c r="CT154" s="76">
        <v>140</v>
      </c>
      <c r="CU154" s="42">
        <f>IF(CT154&lt;前期规划!$C$2,0,求节点($AW$126:$AW$161,$BK$126:$BK$161,CT154))</f>
        <v>240000</v>
      </c>
      <c r="CV154" s="55">
        <f t="shared" si="70"/>
        <v>2400000</v>
      </c>
      <c r="CW154" s="42">
        <f>IF(CT154&lt;前期规划!$C$2,0,求节点($AW$126:$AW$161,$BD$126:$BD$161,CT154))</f>
        <v>2400000000</v>
      </c>
      <c r="CX154" s="76">
        <f>(CW154-CW153)*INDEX('[1]功能-付费相关'!$AT$6:$AT$165,$CT154,1)+CX153</f>
        <v>2329259.0409505419</v>
      </c>
      <c r="CZ154" s="76">
        <v>140</v>
      </c>
      <c r="DA154" s="76">
        <f t="shared" si="71"/>
        <v>2400000</v>
      </c>
      <c r="DB154" s="76">
        <f t="shared" si="72"/>
        <v>2329259.0409505419</v>
      </c>
      <c r="DC154" s="55">
        <f t="shared" si="73"/>
        <v>4729259.0409505423</v>
      </c>
    </row>
    <row r="155" spans="13:107" ht="11.25" customHeight="1" x14ac:dyDescent="0.15">
      <c r="M155" s="76">
        <v>151</v>
      </c>
      <c r="N155" s="164">
        <f t="shared" si="75"/>
        <v>8</v>
      </c>
      <c r="O155" s="76">
        <f t="shared" si="64"/>
        <v>16</v>
      </c>
      <c r="P155" s="76">
        <f t="shared" si="65"/>
        <v>64</v>
      </c>
      <c r="Q155" s="76">
        <f t="shared" si="58"/>
        <v>160</v>
      </c>
      <c r="R155" s="80">
        <f t="shared" si="57"/>
        <v>160</v>
      </c>
      <c r="S155" s="76">
        <f t="shared" si="58"/>
        <v>320</v>
      </c>
      <c r="T155" s="76">
        <f t="shared" si="58"/>
        <v>320</v>
      </c>
      <c r="V155" s="76">
        <v>151</v>
      </c>
      <c r="W155" s="76">
        <f>SUM(O$5:O155)</f>
        <v>1296</v>
      </c>
      <c r="X155" s="76">
        <f>SUM(P$5:P155)</f>
        <v>5184</v>
      </c>
      <c r="Y155" s="76">
        <f>SUM(Q$5:Q155)</f>
        <v>12960</v>
      </c>
      <c r="Z155" s="80">
        <f>SUM(R$5:R155)</f>
        <v>12960</v>
      </c>
      <c r="AA155" s="76">
        <f>SUM(S$5:S155)</f>
        <v>25920</v>
      </c>
      <c r="AB155" s="76">
        <f>SUM(T$5:T155)</f>
        <v>25920</v>
      </c>
      <c r="AD155" s="76">
        <v>151</v>
      </c>
      <c r="AE155" s="76">
        <f t="shared" si="59"/>
        <v>160000</v>
      </c>
      <c r="AF155" s="76">
        <f t="shared" si="60"/>
        <v>640000</v>
      </c>
      <c r="AG155" s="76">
        <f t="shared" si="61"/>
        <v>1600000</v>
      </c>
      <c r="AH155" s="80">
        <f t="shared" si="61"/>
        <v>1600000</v>
      </c>
      <c r="AI155" s="76">
        <f t="shared" si="62"/>
        <v>3200000</v>
      </c>
      <c r="AJ155" s="76">
        <f t="shared" si="63"/>
        <v>3200000</v>
      </c>
      <c r="AL155" s="76">
        <v>151</v>
      </c>
      <c r="AM155" s="76">
        <f>SUM(AE$5:AE155)</f>
        <v>12960000</v>
      </c>
      <c r="AN155" s="76">
        <f>SUM(AF$5:AF155)</f>
        <v>51840000</v>
      </c>
      <c r="AO155" s="76">
        <f>SUM(AG$5:AG155)</f>
        <v>129600000</v>
      </c>
      <c r="AP155" s="80">
        <f>SUM(AH$5:AH155)</f>
        <v>129600000</v>
      </c>
      <c r="AQ155" s="76">
        <f>SUM(AI$5:AI155)</f>
        <v>259200000</v>
      </c>
      <c r="AR155" s="76">
        <f>SUM(AJ$5:AJ155)</f>
        <v>259200000</v>
      </c>
      <c r="AU155" s="22">
        <v>33</v>
      </c>
      <c r="AV155" s="77">
        <f>节奏预期!B155</f>
        <v>900</v>
      </c>
      <c r="AW155" s="102">
        <f>节奏预期!D155</f>
        <v>108.47075735973553</v>
      </c>
      <c r="AX155" s="76">
        <f>IFERROR(INDEX(AM$5:AM$304,MATCH(节奏预期!Q155,$AL$5:$AL$304,1))*节奏预期!E155,0)</f>
        <v>0</v>
      </c>
      <c r="AY155" s="76">
        <f>IFERROR(INDEX(AN$5:AN$304,MATCH(节奏预期!R155,$AL$5:$AL$304,1))*节奏预期!F155,0)</f>
        <v>0</v>
      </c>
      <c r="AZ155" s="76">
        <f>IFERROR(INDEX(AO$5:AO$304,MATCH(节奏预期!S155,$AL$5:$AL$304,1))*节奏预期!G155,0)</f>
        <v>0</v>
      </c>
      <c r="BA155" s="80">
        <f>IFERROR(INDEX(AP$5:AP$304,MATCH(节奏预期!T155,$AL$5:$AL$304,1))*节奏预期!H155,0)</f>
        <v>0</v>
      </c>
      <c r="BB155" s="76">
        <f>IFERROR(INDEX(AQ$5:AQ$304,MATCH(节奏预期!U155,$AL$5:$AL$304,1))*节奏预期!I155,0)</f>
        <v>0</v>
      </c>
      <c r="BC155" s="76">
        <f>IFERROR(INDEX(AR$5:AR$304,MATCH(节奏预期!V155,$AL$5:$AL$304,1))*节奏预期!J155,0)</f>
        <v>2400000000</v>
      </c>
      <c r="BD155" s="77">
        <f t="shared" si="67"/>
        <v>2400000000</v>
      </c>
      <c r="BE155" s="76">
        <f>IFERROR(INDEX(W$5:W$304,MATCH(节奏预期!Q155,$V$5:$V$304,1))*节奏预期!E155,0)</f>
        <v>0</v>
      </c>
      <c r="BF155" s="76">
        <f>IFERROR(INDEX(X$5:X$304,MATCH(节奏预期!R155,$V$5:$V$304,1))*节奏预期!F155,0)</f>
        <v>0</v>
      </c>
      <c r="BG155" s="76">
        <f>IFERROR(INDEX(Y$5:Y$304,MATCH(节奏预期!S155,$V$5:$V$304,1))*节奏预期!G155,0)</f>
        <v>0</v>
      </c>
      <c r="BH155" s="80">
        <f>IFERROR(INDEX(Z$5:Z$304,MATCH(节奏预期!T155,$V$5:$V$304,1))*节奏预期!H155,0)</f>
        <v>0</v>
      </c>
      <c r="BI155" s="76">
        <f>IFERROR(INDEX(AA$5:AA$304,MATCH(节奏预期!U155,$V$5:$V$304,1))*节奏预期!I155,0)</f>
        <v>0</v>
      </c>
      <c r="BJ155" s="76">
        <f>IFERROR(INDEX(AB$5:AB$304,MATCH(节奏预期!V155,$V$5:$V$304,1))*节奏预期!J155,0)</f>
        <v>240000</v>
      </c>
      <c r="BK155" s="77">
        <f t="shared" si="68"/>
        <v>240000</v>
      </c>
      <c r="BL155" s="76">
        <f>IF(节奏预期!Q155=0,0,节奏预期!Q155*装备强化!D$8+装备强化!D$4)</f>
        <v>0</v>
      </c>
      <c r="BM155" s="76">
        <f>IF(节奏预期!R155=0,0,节奏预期!R155*装备强化!E$8+装备强化!E$4)</f>
        <v>0</v>
      </c>
      <c r="BN155" s="76">
        <f>IF(节奏预期!S155=0,0,节奏预期!S155*装备强化!F$8+装备强化!F$4)</f>
        <v>0</v>
      </c>
      <c r="BO155" s="80">
        <f>IF(节奏预期!T155=0,0,节奏预期!T155*装备强化!G$8+装备强化!G$4)</f>
        <v>0</v>
      </c>
      <c r="BP155" s="76">
        <f>IF(节奏预期!U155=0,0,节奏预期!U155*装备强化!H$8+装备强化!H$4)</f>
        <v>0</v>
      </c>
      <c r="BQ155" s="76">
        <f>IF(节奏预期!V155=0,0,节奏预期!V155*装备强化!I$8+装备强化!I$4)</f>
        <v>300</v>
      </c>
      <c r="BR155" s="11">
        <f>IFERROR(SUMPRODUCT(BL155:BQ155,节奏预期!$E155:$J155)/SUM(节奏预期!$E155:$J155),0)</f>
        <v>300</v>
      </c>
      <c r="BS155" s="10">
        <f>IF(节奏预期!Q155=0,0,节奏预期!Q155*装备强化!D$9+装备强化!D$5)</f>
        <v>0</v>
      </c>
      <c r="BT155" s="76">
        <f>IF(节奏预期!R155=0,0,节奏预期!R155*装备强化!E$9+装备强化!E$5)</f>
        <v>0</v>
      </c>
      <c r="BU155" s="76">
        <f>IF(节奏预期!S155=0,0,节奏预期!S155*装备强化!F$9+装备强化!F$5)</f>
        <v>0</v>
      </c>
      <c r="BV155" s="80">
        <f>IF(节奏预期!T155=0,0,节奏预期!T155*装备强化!G$9+装备强化!G$5)</f>
        <v>0</v>
      </c>
      <c r="BW155" s="76">
        <f>IF(节奏预期!U155=0,0,节奏预期!U155*装备强化!H$9+装备强化!H$5)</f>
        <v>0</v>
      </c>
      <c r="BX155" s="76">
        <f>IF(节奏预期!V155=0,0,节奏预期!V155*装备强化!I$9+装备强化!I$5)</f>
        <v>300</v>
      </c>
      <c r="BY155" s="11">
        <f>IFERROR(SUMPRODUCT(BS155:BX155,节奏预期!$E155:$J155)/SUM(节奏预期!$E155:$J155),0)</f>
        <v>300</v>
      </c>
      <c r="BZ155" s="76"/>
      <c r="CA155" s="76"/>
      <c r="CB155" s="76"/>
      <c r="CC155" s="76"/>
      <c r="CD155" s="76"/>
      <c r="CE155" s="52"/>
      <c r="CH155" s="22">
        <v>17</v>
      </c>
      <c r="CI155" s="76">
        <v>150</v>
      </c>
      <c r="CJ155" s="42"/>
      <c r="CK155" s="42">
        <f>IF(CI155&lt;前期规划!$C$2,0,求节点($AW$126:$AW$161,$BR$126:$BR$161,CI155))</f>
        <v>300</v>
      </c>
      <c r="CL155" s="42">
        <f>IF(CI155&lt;前期规划!$C$2,0,求节点($AW$126:$AW$161,$BY$126:$BY$161,CI155))</f>
        <v>300</v>
      </c>
      <c r="CM155" s="42"/>
      <c r="CN155" s="60">
        <f>(CK155-CK154)*INDEX([3]大r将兵属性验证!AQ$7:AQ$166,$CI155,1)+CN154</f>
        <v>56282303676.293579</v>
      </c>
      <c r="CO155" s="60">
        <f>(CL155-CL154)*INDEX([3]大r将兵属性验证!AR$7:AR$166,$CI155,1)+CO154</f>
        <v>56282303676.293579</v>
      </c>
      <c r="CP155" s="42">
        <f t="shared" si="74"/>
        <v>112564607352.58716</v>
      </c>
      <c r="CT155" s="76">
        <v>150</v>
      </c>
      <c r="CU155" s="42">
        <f>IF(CT155&lt;前期规划!$C$2,0,求节点($AW$126:$AW$161,$BK$126:$BK$161,CT155))</f>
        <v>240000</v>
      </c>
      <c r="CV155" s="55">
        <f t="shared" si="70"/>
        <v>2400000</v>
      </c>
      <c r="CW155" s="42">
        <f>IF(CT155&lt;前期规划!$C$2,0,求节点($AW$126:$AW$161,$BD$126:$BD$161,CT155))</f>
        <v>2400000000</v>
      </c>
      <c r="CX155" s="76">
        <f>(CW155-CW154)*INDEX('[1]功能-付费相关'!$AT$6:$AT$165,$CT155,1)+CX154</f>
        <v>2329259.0409505419</v>
      </c>
      <c r="CZ155" s="76">
        <v>150</v>
      </c>
      <c r="DA155" s="76">
        <f t="shared" si="71"/>
        <v>2400000</v>
      </c>
      <c r="DB155" s="76">
        <f t="shared" si="72"/>
        <v>2329259.0409505419</v>
      </c>
      <c r="DC155" s="55">
        <f t="shared" si="73"/>
        <v>4729259.0409505423</v>
      </c>
    </row>
    <row r="156" spans="13:107" ht="11.25" customHeight="1" x14ac:dyDescent="0.15">
      <c r="M156" s="76">
        <v>152</v>
      </c>
      <c r="N156" s="164">
        <f t="shared" si="75"/>
        <v>8</v>
      </c>
      <c r="O156" s="76">
        <f t="shared" si="64"/>
        <v>16</v>
      </c>
      <c r="P156" s="76">
        <f t="shared" si="65"/>
        <v>64</v>
      </c>
      <c r="Q156" s="76">
        <f t="shared" si="58"/>
        <v>160</v>
      </c>
      <c r="R156" s="80">
        <f t="shared" si="57"/>
        <v>160</v>
      </c>
      <c r="S156" s="76">
        <f t="shared" si="58"/>
        <v>320</v>
      </c>
      <c r="T156" s="76">
        <f t="shared" si="58"/>
        <v>320</v>
      </c>
      <c r="V156" s="76">
        <v>152</v>
      </c>
      <c r="W156" s="76">
        <f>SUM(O$5:O156)</f>
        <v>1312</v>
      </c>
      <c r="X156" s="76">
        <f>SUM(P$5:P156)</f>
        <v>5248</v>
      </c>
      <c r="Y156" s="76">
        <f>SUM(Q$5:Q156)</f>
        <v>13120</v>
      </c>
      <c r="Z156" s="80">
        <f>SUM(R$5:R156)</f>
        <v>13120</v>
      </c>
      <c r="AA156" s="76">
        <f>SUM(S$5:S156)</f>
        <v>26240</v>
      </c>
      <c r="AB156" s="76">
        <f>SUM(T$5:T156)</f>
        <v>26240</v>
      </c>
      <c r="AD156" s="76">
        <v>152</v>
      </c>
      <c r="AE156" s="76">
        <f t="shared" si="59"/>
        <v>160000</v>
      </c>
      <c r="AF156" s="76">
        <f t="shared" si="60"/>
        <v>640000</v>
      </c>
      <c r="AG156" s="76">
        <f t="shared" si="61"/>
        <v>1600000</v>
      </c>
      <c r="AH156" s="80">
        <f t="shared" si="61"/>
        <v>1600000</v>
      </c>
      <c r="AI156" s="76">
        <f t="shared" si="62"/>
        <v>3200000</v>
      </c>
      <c r="AJ156" s="76">
        <f t="shared" si="63"/>
        <v>3200000</v>
      </c>
      <c r="AL156" s="76">
        <v>152</v>
      </c>
      <c r="AM156" s="76">
        <f>SUM(AE$5:AE156)</f>
        <v>13120000</v>
      </c>
      <c r="AN156" s="76">
        <f>SUM(AF$5:AF156)</f>
        <v>52480000</v>
      </c>
      <c r="AO156" s="76">
        <f>SUM(AG$5:AG156)</f>
        <v>131200000</v>
      </c>
      <c r="AP156" s="80">
        <f>SUM(AH$5:AH156)</f>
        <v>131200000</v>
      </c>
      <c r="AQ156" s="76">
        <f>SUM(AI$5:AI156)</f>
        <v>262400000</v>
      </c>
      <c r="AR156" s="76">
        <f>SUM(AJ$5:AJ156)</f>
        <v>262400000</v>
      </c>
      <c r="AU156" s="22">
        <v>34</v>
      </c>
      <c r="AV156" s="77">
        <f>节奏预期!B156</f>
        <v>930</v>
      </c>
      <c r="AW156" s="102">
        <f>节奏预期!D156</f>
        <v>108.96978269554532</v>
      </c>
      <c r="AX156" s="76">
        <f>IFERROR(INDEX(AM$5:AM$304,MATCH(节奏预期!Q156,$AL$5:$AL$304,1))*节奏预期!E156,0)</f>
        <v>0</v>
      </c>
      <c r="AY156" s="76">
        <f>IFERROR(INDEX(AN$5:AN$304,MATCH(节奏预期!R156,$AL$5:$AL$304,1))*节奏预期!F156,0)</f>
        <v>0</v>
      </c>
      <c r="AZ156" s="76">
        <f>IFERROR(INDEX(AO$5:AO$304,MATCH(节奏预期!S156,$AL$5:$AL$304,1))*节奏预期!G156,0)</f>
        <v>0</v>
      </c>
      <c r="BA156" s="80">
        <f>IFERROR(INDEX(AP$5:AP$304,MATCH(节奏预期!T156,$AL$5:$AL$304,1))*节奏预期!H156,0)</f>
        <v>0</v>
      </c>
      <c r="BB156" s="76">
        <f>IFERROR(INDEX(AQ$5:AQ$304,MATCH(节奏预期!U156,$AL$5:$AL$304,1))*节奏预期!I156,0)</f>
        <v>0</v>
      </c>
      <c r="BC156" s="76">
        <f>IFERROR(INDEX(AR$5:AR$304,MATCH(节奏预期!V156,$AL$5:$AL$304,1))*节奏预期!J156,0)</f>
        <v>2400000000</v>
      </c>
      <c r="BD156" s="77">
        <f t="shared" si="67"/>
        <v>2400000000</v>
      </c>
      <c r="BE156" s="76">
        <f>IFERROR(INDEX(W$5:W$304,MATCH(节奏预期!Q156,$V$5:$V$304,1))*节奏预期!E156,0)</f>
        <v>0</v>
      </c>
      <c r="BF156" s="76">
        <f>IFERROR(INDEX(X$5:X$304,MATCH(节奏预期!R156,$V$5:$V$304,1))*节奏预期!F156,0)</f>
        <v>0</v>
      </c>
      <c r="BG156" s="76">
        <f>IFERROR(INDEX(Y$5:Y$304,MATCH(节奏预期!S156,$V$5:$V$304,1))*节奏预期!G156,0)</f>
        <v>0</v>
      </c>
      <c r="BH156" s="80">
        <f>IFERROR(INDEX(Z$5:Z$304,MATCH(节奏预期!T156,$V$5:$V$304,1))*节奏预期!H156,0)</f>
        <v>0</v>
      </c>
      <c r="BI156" s="76">
        <f>IFERROR(INDEX(AA$5:AA$304,MATCH(节奏预期!U156,$V$5:$V$304,1))*节奏预期!I156,0)</f>
        <v>0</v>
      </c>
      <c r="BJ156" s="76">
        <f>IFERROR(INDEX(AB$5:AB$304,MATCH(节奏预期!V156,$V$5:$V$304,1))*节奏预期!J156,0)</f>
        <v>240000</v>
      </c>
      <c r="BK156" s="77">
        <f t="shared" si="68"/>
        <v>240000</v>
      </c>
      <c r="BL156" s="76">
        <f>IF(节奏预期!Q156=0,0,节奏预期!Q156*装备强化!D$8+装备强化!D$4)</f>
        <v>0</v>
      </c>
      <c r="BM156" s="76">
        <f>IF(节奏预期!R156=0,0,节奏预期!R156*装备强化!E$8+装备强化!E$4)</f>
        <v>0</v>
      </c>
      <c r="BN156" s="76">
        <f>IF(节奏预期!S156=0,0,节奏预期!S156*装备强化!F$8+装备强化!F$4)</f>
        <v>0</v>
      </c>
      <c r="BO156" s="80">
        <f>IF(节奏预期!T156=0,0,节奏预期!T156*装备强化!G$8+装备强化!G$4)</f>
        <v>0</v>
      </c>
      <c r="BP156" s="76">
        <f>IF(节奏预期!U156=0,0,节奏预期!U156*装备强化!H$8+装备强化!H$4)</f>
        <v>0</v>
      </c>
      <c r="BQ156" s="76">
        <f>IF(节奏预期!V156=0,0,节奏预期!V156*装备强化!I$8+装备强化!I$4)</f>
        <v>300</v>
      </c>
      <c r="BR156" s="11">
        <f>IFERROR(SUMPRODUCT(BL156:BQ156,节奏预期!$E156:$J156)/SUM(节奏预期!$E156:$J156),0)</f>
        <v>300</v>
      </c>
      <c r="BS156" s="10">
        <f>IF(节奏预期!Q156=0,0,节奏预期!Q156*装备强化!D$9+装备强化!D$5)</f>
        <v>0</v>
      </c>
      <c r="BT156" s="76">
        <f>IF(节奏预期!R156=0,0,节奏预期!R156*装备强化!E$9+装备强化!E$5)</f>
        <v>0</v>
      </c>
      <c r="BU156" s="76">
        <f>IF(节奏预期!S156=0,0,节奏预期!S156*装备强化!F$9+装备强化!F$5)</f>
        <v>0</v>
      </c>
      <c r="BV156" s="80">
        <f>IF(节奏预期!T156=0,0,节奏预期!T156*装备强化!G$9+装备强化!G$5)</f>
        <v>0</v>
      </c>
      <c r="BW156" s="76">
        <f>IF(节奏预期!U156=0,0,节奏预期!U156*装备强化!H$9+装备强化!H$5)</f>
        <v>0</v>
      </c>
      <c r="BX156" s="76">
        <f>IF(节奏预期!V156=0,0,节奏预期!V156*装备强化!I$9+装备强化!I$5)</f>
        <v>300</v>
      </c>
      <c r="BY156" s="11">
        <f>IFERROR(SUMPRODUCT(BS156:BX156,节奏预期!$E156:$J156)/SUM(节奏预期!$E156:$J156),0)</f>
        <v>300</v>
      </c>
      <c r="BZ156" s="76"/>
      <c r="CA156" s="76"/>
      <c r="CB156" s="76"/>
      <c r="CC156" s="76"/>
      <c r="CD156" s="76"/>
      <c r="CE156" s="52"/>
      <c r="CH156" s="22">
        <v>18</v>
      </c>
      <c r="CI156" s="76">
        <v>160</v>
      </c>
      <c r="CJ156" s="42"/>
      <c r="CK156" s="42">
        <f>IF(CI156&lt;前期规划!$C$2,0,求节点($AW$126:$AW$161,$BR$126:$BR$161,CI156))</f>
        <v>300</v>
      </c>
      <c r="CL156" s="42">
        <f>IF(CI156&lt;前期规划!$C$2,0,求节点($AW$126:$AW$161,$BY$126:$BY$161,CI156))</f>
        <v>300</v>
      </c>
      <c r="CM156" s="42"/>
      <c r="CN156" s="60">
        <f>(CK156-CK155)*INDEX([3]大r将兵属性验证!AQ$7:AQ$166,$CI156,1)+CN155</f>
        <v>56282303676.293579</v>
      </c>
      <c r="CO156" s="60">
        <f>(CL156-CL155)*INDEX([3]大r将兵属性验证!AR$7:AR$166,$CI156,1)+CO155</f>
        <v>56282303676.293579</v>
      </c>
      <c r="CP156" s="42">
        <f t="shared" si="74"/>
        <v>112564607352.58716</v>
      </c>
      <c r="CT156" s="76">
        <v>160</v>
      </c>
      <c r="CU156" s="42">
        <f>IF(CT156&lt;前期规划!$C$2,0,求节点($AW$126:$AW$161,$BK$126:$BK$161,CT156))</f>
        <v>240000</v>
      </c>
      <c r="CV156" s="55">
        <f t="shared" si="70"/>
        <v>2400000</v>
      </c>
      <c r="CW156" s="42">
        <f>IF(CT156&lt;前期规划!$C$2,0,求节点($AW$126:$AW$161,$BD$126:$BD$161,CT156))</f>
        <v>2400000000</v>
      </c>
      <c r="CX156" s="76">
        <f>(CW156-CW155)*INDEX('[1]功能-付费相关'!$AT$6:$AT$165,$CT156,1)+CX155</f>
        <v>2329259.0409505419</v>
      </c>
      <c r="CZ156" s="76">
        <v>160</v>
      </c>
      <c r="DA156" s="76">
        <f t="shared" si="71"/>
        <v>2400000</v>
      </c>
      <c r="DB156" s="76">
        <f t="shared" si="72"/>
        <v>2329259.0409505419</v>
      </c>
      <c r="DC156" s="55">
        <f t="shared" si="73"/>
        <v>4729259.0409505423</v>
      </c>
    </row>
    <row r="157" spans="13:107" ht="11.25" customHeight="1" x14ac:dyDescent="0.15">
      <c r="M157" s="76">
        <v>153</v>
      </c>
      <c r="N157" s="164">
        <f t="shared" si="75"/>
        <v>8</v>
      </c>
      <c r="O157" s="76">
        <f t="shared" si="64"/>
        <v>16</v>
      </c>
      <c r="P157" s="76">
        <f t="shared" si="65"/>
        <v>64</v>
      </c>
      <c r="Q157" s="76">
        <f t="shared" si="58"/>
        <v>160</v>
      </c>
      <c r="R157" s="80">
        <f t="shared" si="57"/>
        <v>160</v>
      </c>
      <c r="S157" s="76">
        <f t="shared" si="58"/>
        <v>320</v>
      </c>
      <c r="T157" s="76">
        <f t="shared" si="58"/>
        <v>320</v>
      </c>
      <c r="V157" s="76">
        <v>153</v>
      </c>
      <c r="W157" s="76">
        <f>SUM(O$5:O157)</f>
        <v>1328</v>
      </c>
      <c r="X157" s="76">
        <f>SUM(P$5:P157)</f>
        <v>5312</v>
      </c>
      <c r="Y157" s="76">
        <f>SUM(Q$5:Q157)</f>
        <v>13280</v>
      </c>
      <c r="Z157" s="80">
        <f>SUM(R$5:R157)</f>
        <v>13280</v>
      </c>
      <c r="AA157" s="76">
        <f>SUM(S$5:S157)</f>
        <v>26560</v>
      </c>
      <c r="AB157" s="76">
        <f>SUM(T$5:T157)</f>
        <v>26560</v>
      </c>
      <c r="AD157" s="76">
        <v>153</v>
      </c>
      <c r="AE157" s="76">
        <f t="shared" si="59"/>
        <v>160000</v>
      </c>
      <c r="AF157" s="76">
        <f t="shared" si="60"/>
        <v>640000</v>
      </c>
      <c r="AG157" s="76">
        <f t="shared" si="61"/>
        <v>1600000</v>
      </c>
      <c r="AH157" s="80">
        <f t="shared" si="61"/>
        <v>1600000</v>
      </c>
      <c r="AI157" s="76">
        <f t="shared" si="62"/>
        <v>3200000</v>
      </c>
      <c r="AJ157" s="76">
        <f t="shared" si="63"/>
        <v>3200000</v>
      </c>
      <c r="AL157" s="76">
        <v>153</v>
      </c>
      <c r="AM157" s="76">
        <f>SUM(AE$5:AE157)</f>
        <v>13280000</v>
      </c>
      <c r="AN157" s="76">
        <f>SUM(AF$5:AF157)</f>
        <v>53120000</v>
      </c>
      <c r="AO157" s="76">
        <f>SUM(AG$5:AG157)</f>
        <v>132800000</v>
      </c>
      <c r="AP157" s="80">
        <f>SUM(AH$5:AH157)</f>
        <v>132800000</v>
      </c>
      <c r="AQ157" s="76">
        <f>SUM(AI$5:AI157)</f>
        <v>265600000</v>
      </c>
      <c r="AR157" s="76">
        <f>SUM(AJ$5:AJ157)</f>
        <v>265600000</v>
      </c>
      <c r="AU157" s="22">
        <v>35</v>
      </c>
      <c r="AV157" s="77">
        <f>节奏预期!B157</f>
        <v>960</v>
      </c>
      <c r="AW157" s="102">
        <f>节奏预期!D157</f>
        <v>109.40507492934512</v>
      </c>
      <c r="AX157" s="76">
        <f>IFERROR(INDEX(AM$5:AM$304,MATCH(节奏预期!Q157,$AL$5:$AL$304,1))*节奏预期!E157,0)</f>
        <v>0</v>
      </c>
      <c r="AY157" s="76">
        <f>IFERROR(INDEX(AN$5:AN$304,MATCH(节奏预期!R157,$AL$5:$AL$304,1))*节奏预期!F157,0)</f>
        <v>0</v>
      </c>
      <c r="AZ157" s="76">
        <f>IFERROR(INDEX(AO$5:AO$304,MATCH(节奏预期!S157,$AL$5:$AL$304,1))*节奏预期!G157,0)</f>
        <v>0</v>
      </c>
      <c r="BA157" s="80">
        <f>IFERROR(INDEX(AP$5:AP$304,MATCH(节奏预期!T157,$AL$5:$AL$304,1))*节奏预期!H157,0)</f>
        <v>0</v>
      </c>
      <c r="BB157" s="76">
        <f>IFERROR(INDEX(AQ$5:AQ$304,MATCH(节奏预期!U157,$AL$5:$AL$304,1))*节奏预期!I157,0)</f>
        <v>0</v>
      </c>
      <c r="BC157" s="76">
        <f>IFERROR(INDEX(AR$5:AR$304,MATCH(节奏预期!V157,$AL$5:$AL$304,1))*节奏预期!J157,0)</f>
        <v>2400000000</v>
      </c>
      <c r="BD157" s="77">
        <f t="shared" si="67"/>
        <v>2400000000</v>
      </c>
      <c r="BE157" s="76">
        <f>IFERROR(INDEX(W$5:W$304,MATCH(节奏预期!Q157,$V$5:$V$304,1))*节奏预期!E157,0)</f>
        <v>0</v>
      </c>
      <c r="BF157" s="76">
        <f>IFERROR(INDEX(X$5:X$304,MATCH(节奏预期!R157,$V$5:$V$304,1))*节奏预期!F157,0)</f>
        <v>0</v>
      </c>
      <c r="BG157" s="76">
        <f>IFERROR(INDEX(Y$5:Y$304,MATCH(节奏预期!S157,$V$5:$V$304,1))*节奏预期!G157,0)</f>
        <v>0</v>
      </c>
      <c r="BH157" s="80">
        <f>IFERROR(INDEX(Z$5:Z$304,MATCH(节奏预期!T157,$V$5:$V$304,1))*节奏预期!H157,0)</f>
        <v>0</v>
      </c>
      <c r="BI157" s="76">
        <f>IFERROR(INDEX(AA$5:AA$304,MATCH(节奏预期!U157,$V$5:$V$304,1))*节奏预期!I157,0)</f>
        <v>0</v>
      </c>
      <c r="BJ157" s="76">
        <f>IFERROR(INDEX(AB$5:AB$304,MATCH(节奏预期!V157,$V$5:$V$304,1))*节奏预期!J157,0)</f>
        <v>240000</v>
      </c>
      <c r="BK157" s="77">
        <f t="shared" si="68"/>
        <v>240000</v>
      </c>
      <c r="BL157" s="76">
        <f>IF(节奏预期!Q157=0,0,节奏预期!Q157*装备强化!D$8+装备强化!D$4)</f>
        <v>0</v>
      </c>
      <c r="BM157" s="76">
        <f>IF(节奏预期!R157=0,0,节奏预期!R157*装备强化!E$8+装备强化!E$4)</f>
        <v>0</v>
      </c>
      <c r="BN157" s="76">
        <f>IF(节奏预期!S157=0,0,节奏预期!S157*装备强化!F$8+装备强化!F$4)</f>
        <v>0</v>
      </c>
      <c r="BO157" s="80">
        <f>IF(节奏预期!T157=0,0,节奏预期!T157*装备强化!G$8+装备强化!G$4)</f>
        <v>0</v>
      </c>
      <c r="BP157" s="76">
        <f>IF(节奏预期!U157=0,0,节奏预期!U157*装备强化!H$8+装备强化!H$4)</f>
        <v>0</v>
      </c>
      <c r="BQ157" s="76">
        <f>IF(节奏预期!V157=0,0,节奏预期!V157*装备强化!I$8+装备强化!I$4)</f>
        <v>300</v>
      </c>
      <c r="BR157" s="11">
        <f>IFERROR(SUMPRODUCT(BL157:BQ157,节奏预期!$E157:$J157)/SUM(节奏预期!$E157:$J157),0)</f>
        <v>300</v>
      </c>
      <c r="BS157" s="10">
        <f>IF(节奏预期!Q157=0,0,节奏预期!Q157*装备强化!D$9+装备强化!D$5)</f>
        <v>0</v>
      </c>
      <c r="BT157" s="76">
        <f>IF(节奏预期!R157=0,0,节奏预期!R157*装备强化!E$9+装备强化!E$5)</f>
        <v>0</v>
      </c>
      <c r="BU157" s="76">
        <f>IF(节奏预期!S157=0,0,节奏预期!S157*装备强化!F$9+装备强化!F$5)</f>
        <v>0</v>
      </c>
      <c r="BV157" s="80">
        <f>IF(节奏预期!T157=0,0,节奏预期!T157*装备强化!G$9+装备强化!G$5)</f>
        <v>0</v>
      </c>
      <c r="BW157" s="76">
        <f>IF(节奏预期!U157=0,0,节奏预期!U157*装备强化!H$9+装备强化!H$5)</f>
        <v>0</v>
      </c>
      <c r="BX157" s="76">
        <f>IF(节奏预期!V157=0,0,节奏预期!V157*装备强化!I$9+装备强化!I$5)</f>
        <v>300</v>
      </c>
      <c r="BY157" s="11">
        <f>IFERROR(SUMPRODUCT(BS157:BX157,节奏预期!$E157:$J157)/SUM(节奏预期!$E157:$J157),0)</f>
        <v>300</v>
      </c>
      <c r="BZ157" s="76"/>
      <c r="CA157" s="76"/>
      <c r="CB157" s="76"/>
      <c r="CC157" s="76"/>
      <c r="CD157" s="76"/>
      <c r="CE157" s="52"/>
      <c r="CH157" s="22">
        <v>19</v>
      </c>
    </row>
    <row r="158" spans="13:107" ht="11.25" customHeight="1" x14ac:dyDescent="0.15">
      <c r="M158" s="76">
        <v>154</v>
      </c>
      <c r="N158" s="164">
        <f t="shared" si="75"/>
        <v>8</v>
      </c>
      <c r="O158" s="76">
        <f t="shared" si="64"/>
        <v>16</v>
      </c>
      <c r="P158" s="76">
        <f t="shared" si="65"/>
        <v>64</v>
      </c>
      <c r="Q158" s="76">
        <f t="shared" si="58"/>
        <v>160</v>
      </c>
      <c r="R158" s="80">
        <f t="shared" si="57"/>
        <v>160</v>
      </c>
      <c r="S158" s="76">
        <f t="shared" si="58"/>
        <v>320</v>
      </c>
      <c r="T158" s="76">
        <f t="shared" si="58"/>
        <v>320</v>
      </c>
      <c r="V158" s="76">
        <v>154</v>
      </c>
      <c r="W158" s="76">
        <f>SUM(O$5:O158)</f>
        <v>1344</v>
      </c>
      <c r="X158" s="76">
        <f>SUM(P$5:P158)</f>
        <v>5376</v>
      </c>
      <c r="Y158" s="76">
        <f>SUM(Q$5:Q158)</f>
        <v>13440</v>
      </c>
      <c r="Z158" s="80">
        <f>SUM(R$5:R158)</f>
        <v>13440</v>
      </c>
      <c r="AA158" s="76">
        <f>SUM(S$5:S158)</f>
        <v>26880</v>
      </c>
      <c r="AB158" s="76">
        <f>SUM(T$5:T158)</f>
        <v>26880</v>
      </c>
      <c r="AD158" s="76">
        <v>154</v>
      </c>
      <c r="AE158" s="76">
        <f t="shared" si="59"/>
        <v>160000</v>
      </c>
      <c r="AF158" s="76">
        <f t="shared" si="60"/>
        <v>640000</v>
      </c>
      <c r="AG158" s="76">
        <f t="shared" si="61"/>
        <v>1600000</v>
      </c>
      <c r="AH158" s="80">
        <f t="shared" si="61"/>
        <v>1600000</v>
      </c>
      <c r="AI158" s="76">
        <f t="shared" si="62"/>
        <v>3200000</v>
      </c>
      <c r="AJ158" s="76">
        <f t="shared" si="63"/>
        <v>3200000</v>
      </c>
      <c r="AL158" s="76">
        <v>154</v>
      </c>
      <c r="AM158" s="76">
        <f>SUM(AE$5:AE158)</f>
        <v>13440000</v>
      </c>
      <c r="AN158" s="76">
        <f>SUM(AF$5:AF158)</f>
        <v>53760000</v>
      </c>
      <c r="AO158" s="76">
        <f>SUM(AG$5:AG158)</f>
        <v>134400000</v>
      </c>
      <c r="AP158" s="80">
        <f>SUM(AH$5:AH158)</f>
        <v>134400000</v>
      </c>
      <c r="AQ158" s="76">
        <f>SUM(AI$5:AI158)</f>
        <v>268800000</v>
      </c>
      <c r="AR158" s="76">
        <f>SUM(AJ$5:AJ158)</f>
        <v>268800000</v>
      </c>
      <c r="AU158" s="22">
        <v>36</v>
      </c>
      <c r="AV158" s="77">
        <f>节奏预期!B158</f>
        <v>990</v>
      </c>
      <c r="AW158" s="102">
        <f>节奏预期!D158</f>
        <v>109.83625920760988</v>
      </c>
      <c r="AX158" s="76">
        <f>IFERROR(INDEX(AM$5:AM$304,MATCH(节奏预期!Q158,$AL$5:$AL$304,1))*节奏预期!E158,0)</f>
        <v>0</v>
      </c>
      <c r="AY158" s="76">
        <f>IFERROR(INDEX(AN$5:AN$304,MATCH(节奏预期!R158,$AL$5:$AL$304,1))*节奏预期!F158,0)</f>
        <v>0</v>
      </c>
      <c r="AZ158" s="76">
        <f>IFERROR(INDEX(AO$5:AO$304,MATCH(节奏预期!S158,$AL$5:$AL$304,1))*节奏预期!G158,0)</f>
        <v>0</v>
      </c>
      <c r="BA158" s="80">
        <f>IFERROR(INDEX(AP$5:AP$304,MATCH(节奏预期!T158,$AL$5:$AL$304,1))*节奏预期!H158,0)</f>
        <v>0</v>
      </c>
      <c r="BB158" s="76">
        <f>IFERROR(INDEX(AQ$5:AQ$304,MATCH(节奏预期!U158,$AL$5:$AL$304,1))*节奏预期!I158,0)</f>
        <v>0</v>
      </c>
      <c r="BC158" s="76">
        <f>IFERROR(INDEX(AR$5:AR$304,MATCH(节奏预期!V158,$AL$5:$AL$304,1))*节奏预期!J158,0)</f>
        <v>2400000000</v>
      </c>
      <c r="BD158" s="77">
        <f t="shared" si="67"/>
        <v>2400000000</v>
      </c>
      <c r="BE158" s="76">
        <f>IFERROR(INDEX(W$5:W$304,MATCH(节奏预期!Q158,$V$5:$V$304,1))*节奏预期!E158,0)</f>
        <v>0</v>
      </c>
      <c r="BF158" s="76">
        <f>IFERROR(INDEX(X$5:X$304,MATCH(节奏预期!R158,$V$5:$V$304,1))*节奏预期!F158,0)</f>
        <v>0</v>
      </c>
      <c r="BG158" s="76">
        <f>IFERROR(INDEX(Y$5:Y$304,MATCH(节奏预期!S158,$V$5:$V$304,1))*节奏预期!G158,0)</f>
        <v>0</v>
      </c>
      <c r="BH158" s="80">
        <f>IFERROR(INDEX(Z$5:Z$304,MATCH(节奏预期!T158,$V$5:$V$304,1))*节奏预期!H158,0)</f>
        <v>0</v>
      </c>
      <c r="BI158" s="76">
        <f>IFERROR(INDEX(AA$5:AA$304,MATCH(节奏预期!U158,$V$5:$V$304,1))*节奏预期!I158,0)</f>
        <v>0</v>
      </c>
      <c r="BJ158" s="76">
        <f>IFERROR(INDEX(AB$5:AB$304,MATCH(节奏预期!V158,$V$5:$V$304,1))*节奏预期!J158,0)</f>
        <v>240000</v>
      </c>
      <c r="BK158" s="77">
        <f t="shared" si="68"/>
        <v>240000</v>
      </c>
      <c r="BL158" s="76">
        <f>IF(节奏预期!Q158=0,0,节奏预期!Q158*装备强化!D$8+装备强化!D$4)</f>
        <v>0</v>
      </c>
      <c r="BM158" s="76">
        <f>IF(节奏预期!R158=0,0,节奏预期!R158*装备强化!E$8+装备强化!E$4)</f>
        <v>0</v>
      </c>
      <c r="BN158" s="76">
        <f>IF(节奏预期!S158=0,0,节奏预期!S158*装备强化!F$8+装备强化!F$4)</f>
        <v>0</v>
      </c>
      <c r="BO158" s="80">
        <f>IF(节奏预期!T158=0,0,节奏预期!T158*装备强化!G$8+装备强化!G$4)</f>
        <v>0</v>
      </c>
      <c r="BP158" s="76">
        <f>IF(节奏预期!U158=0,0,节奏预期!U158*装备强化!H$8+装备强化!H$4)</f>
        <v>0</v>
      </c>
      <c r="BQ158" s="76">
        <f>IF(节奏预期!V158=0,0,节奏预期!V158*装备强化!I$8+装备强化!I$4)</f>
        <v>300</v>
      </c>
      <c r="BR158" s="11">
        <f>IFERROR(SUMPRODUCT(BL158:BQ158,节奏预期!$E158:$J158)/SUM(节奏预期!$E158:$J158),0)</f>
        <v>300</v>
      </c>
      <c r="BS158" s="10">
        <f>IF(节奏预期!Q158=0,0,节奏预期!Q158*装备强化!D$9+装备强化!D$5)</f>
        <v>0</v>
      </c>
      <c r="BT158" s="76">
        <f>IF(节奏预期!R158=0,0,节奏预期!R158*装备强化!E$9+装备强化!E$5)</f>
        <v>0</v>
      </c>
      <c r="BU158" s="76">
        <f>IF(节奏预期!S158=0,0,节奏预期!S158*装备强化!F$9+装备强化!F$5)</f>
        <v>0</v>
      </c>
      <c r="BV158" s="80">
        <f>IF(节奏预期!T158=0,0,节奏预期!T158*装备强化!G$9+装备强化!G$5)</f>
        <v>0</v>
      </c>
      <c r="BW158" s="76">
        <f>IF(节奏预期!U158=0,0,节奏预期!U158*装备强化!H$9+装备强化!H$5)</f>
        <v>0</v>
      </c>
      <c r="BX158" s="76">
        <f>IF(节奏预期!V158=0,0,节奏预期!V158*装备强化!I$9+装备强化!I$5)</f>
        <v>300</v>
      </c>
      <c r="BY158" s="11">
        <f>IFERROR(SUMPRODUCT(BS158:BX158,节奏预期!$E158:$J158)/SUM(节奏预期!$E158:$J158),0)</f>
        <v>300</v>
      </c>
      <c r="BZ158" s="76"/>
      <c r="CA158" s="76"/>
      <c r="CB158" s="76"/>
      <c r="CC158" s="76"/>
      <c r="CD158" s="76"/>
      <c r="CE158" s="52"/>
      <c r="CH158" s="22">
        <v>20</v>
      </c>
    </row>
    <row r="159" spans="13:107" ht="11.25" customHeight="1" x14ac:dyDescent="0.15">
      <c r="M159" s="76">
        <v>155</v>
      </c>
      <c r="N159" s="164">
        <f t="shared" si="75"/>
        <v>8</v>
      </c>
      <c r="O159" s="76">
        <f t="shared" si="64"/>
        <v>16</v>
      </c>
      <c r="P159" s="76">
        <f t="shared" si="65"/>
        <v>64</v>
      </c>
      <c r="Q159" s="76">
        <f t="shared" si="58"/>
        <v>160</v>
      </c>
      <c r="R159" s="80">
        <f t="shared" si="57"/>
        <v>160</v>
      </c>
      <c r="S159" s="76">
        <f t="shared" si="58"/>
        <v>320</v>
      </c>
      <c r="T159" s="76">
        <f t="shared" si="58"/>
        <v>320</v>
      </c>
      <c r="V159" s="76">
        <v>155</v>
      </c>
      <c r="W159" s="76">
        <f>SUM(O$5:O159)</f>
        <v>1360</v>
      </c>
      <c r="X159" s="76">
        <f>SUM(P$5:P159)</f>
        <v>5440</v>
      </c>
      <c r="Y159" s="76">
        <f>SUM(Q$5:Q159)</f>
        <v>13600</v>
      </c>
      <c r="Z159" s="80">
        <f>SUM(R$5:R159)</f>
        <v>13600</v>
      </c>
      <c r="AA159" s="76">
        <f>SUM(S$5:S159)</f>
        <v>27200</v>
      </c>
      <c r="AB159" s="76">
        <f>SUM(T$5:T159)</f>
        <v>27200</v>
      </c>
      <c r="AD159" s="76">
        <v>155</v>
      </c>
      <c r="AE159" s="76">
        <f t="shared" si="59"/>
        <v>160000</v>
      </c>
      <c r="AF159" s="76">
        <f t="shared" si="60"/>
        <v>640000</v>
      </c>
      <c r="AG159" s="76">
        <f t="shared" si="61"/>
        <v>1600000</v>
      </c>
      <c r="AH159" s="80">
        <f t="shared" si="61"/>
        <v>1600000</v>
      </c>
      <c r="AI159" s="76">
        <f t="shared" si="62"/>
        <v>3200000</v>
      </c>
      <c r="AJ159" s="76">
        <f t="shared" si="63"/>
        <v>3200000</v>
      </c>
      <c r="AL159" s="76">
        <v>155</v>
      </c>
      <c r="AM159" s="76">
        <f>SUM(AE$5:AE159)</f>
        <v>13600000</v>
      </c>
      <c r="AN159" s="76">
        <f>SUM(AF$5:AF159)</f>
        <v>54400000</v>
      </c>
      <c r="AO159" s="76">
        <f>SUM(AG$5:AG159)</f>
        <v>136000000</v>
      </c>
      <c r="AP159" s="80">
        <f>SUM(AH$5:AH159)</f>
        <v>136000000</v>
      </c>
      <c r="AQ159" s="76">
        <f>SUM(AI$5:AI159)</f>
        <v>272000000</v>
      </c>
      <c r="AR159" s="76">
        <f>SUM(AJ$5:AJ159)</f>
        <v>272000000</v>
      </c>
      <c r="AU159" s="22">
        <v>37</v>
      </c>
      <c r="AV159" s="77">
        <f>节奏预期!B159</f>
        <v>1020</v>
      </c>
      <c r="AW159" s="102">
        <f>节奏预期!D159</f>
        <v>110.24744313604209</v>
      </c>
      <c r="AX159" s="76">
        <f>IFERROR(INDEX(AM$5:AM$304,MATCH(节奏预期!Q159,$AL$5:$AL$304,1))*节奏预期!E159,0)</f>
        <v>0</v>
      </c>
      <c r="AY159" s="76">
        <f>IFERROR(INDEX(AN$5:AN$304,MATCH(节奏预期!R159,$AL$5:$AL$304,1))*节奏预期!F159,0)</f>
        <v>0</v>
      </c>
      <c r="AZ159" s="76">
        <f>IFERROR(INDEX(AO$5:AO$304,MATCH(节奏预期!S159,$AL$5:$AL$304,1))*节奏预期!G159,0)</f>
        <v>0</v>
      </c>
      <c r="BA159" s="80">
        <f>IFERROR(INDEX(AP$5:AP$304,MATCH(节奏预期!T159,$AL$5:$AL$304,1))*节奏预期!H159,0)</f>
        <v>0</v>
      </c>
      <c r="BB159" s="76">
        <f>IFERROR(INDEX(AQ$5:AQ$304,MATCH(节奏预期!U159,$AL$5:$AL$304,1))*节奏预期!I159,0)</f>
        <v>0</v>
      </c>
      <c r="BC159" s="76">
        <f>IFERROR(INDEX(AR$5:AR$304,MATCH(节奏预期!V159,$AL$5:$AL$304,1))*节奏预期!J159,0)</f>
        <v>2400000000</v>
      </c>
      <c r="BD159" s="77">
        <f t="shared" si="67"/>
        <v>2400000000</v>
      </c>
      <c r="BE159" s="76">
        <f>IFERROR(INDEX(W$5:W$304,MATCH(节奏预期!Q159,$V$5:$V$304,1))*节奏预期!E159,0)</f>
        <v>0</v>
      </c>
      <c r="BF159" s="76">
        <f>IFERROR(INDEX(X$5:X$304,MATCH(节奏预期!R159,$V$5:$V$304,1))*节奏预期!F159,0)</f>
        <v>0</v>
      </c>
      <c r="BG159" s="76">
        <f>IFERROR(INDEX(Y$5:Y$304,MATCH(节奏预期!S159,$V$5:$V$304,1))*节奏预期!G159,0)</f>
        <v>0</v>
      </c>
      <c r="BH159" s="80">
        <f>IFERROR(INDEX(Z$5:Z$304,MATCH(节奏预期!T159,$V$5:$V$304,1))*节奏预期!H159,0)</f>
        <v>0</v>
      </c>
      <c r="BI159" s="76">
        <f>IFERROR(INDEX(AA$5:AA$304,MATCH(节奏预期!U159,$V$5:$V$304,1))*节奏预期!I159,0)</f>
        <v>0</v>
      </c>
      <c r="BJ159" s="76">
        <f>IFERROR(INDEX(AB$5:AB$304,MATCH(节奏预期!V159,$V$5:$V$304,1))*节奏预期!J159,0)</f>
        <v>240000</v>
      </c>
      <c r="BK159" s="77">
        <f t="shared" si="68"/>
        <v>240000</v>
      </c>
      <c r="BL159" s="76">
        <f>IF(节奏预期!Q159=0,0,节奏预期!Q159*装备强化!D$8+装备强化!D$4)</f>
        <v>0</v>
      </c>
      <c r="BM159" s="76">
        <f>IF(节奏预期!R159=0,0,节奏预期!R159*装备强化!E$8+装备强化!E$4)</f>
        <v>0</v>
      </c>
      <c r="BN159" s="76">
        <f>IF(节奏预期!S159=0,0,节奏预期!S159*装备强化!F$8+装备强化!F$4)</f>
        <v>0</v>
      </c>
      <c r="BO159" s="80">
        <f>IF(节奏预期!T159=0,0,节奏预期!T159*装备强化!G$8+装备强化!G$4)</f>
        <v>0</v>
      </c>
      <c r="BP159" s="76">
        <f>IF(节奏预期!U159=0,0,节奏预期!U159*装备强化!H$8+装备强化!H$4)</f>
        <v>0</v>
      </c>
      <c r="BQ159" s="76">
        <f>IF(节奏预期!V159=0,0,节奏预期!V159*装备强化!I$8+装备强化!I$4)</f>
        <v>300</v>
      </c>
      <c r="BR159" s="11">
        <f>IFERROR(SUMPRODUCT(BL159:BQ159,节奏预期!$E159:$J159)/SUM(节奏预期!$E159:$J159),0)</f>
        <v>300</v>
      </c>
      <c r="BS159" s="10">
        <f>IF(节奏预期!Q159=0,0,节奏预期!Q159*装备强化!D$9+装备强化!D$5)</f>
        <v>0</v>
      </c>
      <c r="BT159" s="76">
        <f>IF(节奏预期!R159=0,0,节奏预期!R159*装备强化!E$9+装备强化!E$5)</f>
        <v>0</v>
      </c>
      <c r="BU159" s="76">
        <f>IF(节奏预期!S159=0,0,节奏预期!S159*装备强化!F$9+装备强化!F$5)</f>
        <v>0</v>
      </c>
      <c r="BV159" s="80">
        <f>IF(节奏预期!T159=0,0,节奏预期!T159*装备强化!G$9+装备强化!G$5)</f>
        <v>0</v>
      </c>
      <c r="BW159" s="76">
        <f>IF(节奏预期!U159=0,0,节奏预期!U159*装备强化!H$9+装备强化!H$5)</f>
        <v>0</v>
      </c>
      <c r="BX159" s="76">
        <f>IF(节奏预期!V159=0,0,节奏预期!V159*装备强化!I$9+装备强化!I$5)</f>
        <v>300</v>
      </c>
      <c r="BY159" s="11">
        <f>IFERROR(SUMPRODUCT(BS159:BX159,节奏预期!$E159:$J159)/SUM(节奏预期!$E159:$J159),0)</f>
        <v>300</v>
      </c>
      <c r="BZ159" s="76"/>
      <c r="CA159" s="76"/>
      <c r="CB159" s="76"/>
      <c r="CC159" s="76"/>
      <c r="CD159" s="76"/>
      <c r="CE159" s="52"/>
      <c r="CH159" s="22">
        <v>21</v>
      </c>
    </row>
    <row r="160" spans="13:107" ht="11.25" customHeight="1" x14ac:dyDescent="0.15">
      <c r="M160" s="76">
        <v>156</v>
      </c>
      <c r="N160" s="164">
        <f t="shared" si="75"/>
        <v>8</v>
      </c>
      <c r="O160" s="76">
        <f t="shared" si="64"/>
        <v>16</v>
      </c>
      <c r="P160" s="76">
        <f t="shared" si="65"/>
        <v>64</v>
      </c>
      <c r="Q160" s="76">
        <f t="shared" si="58"/>
        <v>160</v>
      </c>
      <c r="R160" s="80">
        <f t="shared" si="57"/>
        <v>160</v>
      </c>
      <c r="S160" s="76">
        <f t="shared" si="58"/>
        <v>320</v>
      </c>
      <c r="T160" s="76">
        <f t="shared" si="58"/>
        <v>320</v>
      </c>
      <c r="V160" s="76">
        <v>156</v>
      </c>
      <c r="W160" s="76">
        <f>SUM(O$5:O160)</f>
        <v>1376</v>
      </c>
      <c r="X160" s="76">
        <f>SUM(P$5:P160)</f>
        <v>5504</v>
      </c>
      <c r="Y160" s="76">
        <f>SUM(Q$5:Q160)</f>
        <v>13760</v>
      </c>
      <c r="Z160" s="80">
        <f>SUM(R$5:R160)</f>
        <v>13760</v>
      </c>
      <c r="AA160" s="76">
        <f>SUM(S$5:S160)</f>
        <v>27520</v>
      </c>
      <c r="AB160" s="76">
        <f>SUM(T$5:T160)</f>
        <v>27520</v>
      </c>
      <c r="AD160" s="76">
        <v>156</v>
      </c>
      <c r="AE160" s="76">
        <f t="shared" si="59"/>
        <v>160000</v>
      </c>
      <c r="AF160" s="76">
        <f t="shared" si="60"/>
        <v>640000</v>
      </c>
      <c r="AG160" s="76">
        <f t="shared" si="61"/>
        <v>1600000</v>
      </c>
      <c r="AH160" s="80">
        <f t="shared" si="61"/>
        <v>1600000</v>
      </c>
      <c r="AI160" s="76">
        <f t="shared" si="62"/>
        <v>3200000</v>
      </c>
      <c r="AJ160" s="76">
        <f t="shared" si="63"/>
        <v>3200000</v>
      </c>
      <c r="AL160" s="76">
        <v>156</v>
      </c>
      <c r="AM160" s="76">
        <f>SUM(AE$5:AE160)</f>
        <v>13760000</v>
      </c>
      <c r="AN160" s="76">
        <f>SUM(AF$5:AF160)</f>
        <v>55040000</v>
      </c>
      <c r="AO160" s="76">
        <f>SUM(AG$5:AG160)</f>
        <v>137600000</v>
      </c>
      <c r="AP160" s="80">
        <f>SUM(AH$5:AH160)</f>
        <v>137600000</v>
      </c>
      <c r="AQ160" s="76">
        <f>SUM(AI$5:AI160)</f>
        <v>275200000</v>
      </c>
      <c r="AR160" s="76">
        <f>SUM(AJ$5:AJ160)</f>
        <v>275200000</v>
      </c>
      <c r="AU160" s="22">
        <v>38</v>
      </c>
      <c r="AV160" s="77">
        <f>节奏预期!B160</f>
        <v>1050</v>
      </c>
      <c r="AW160" s="102">
        <f>节奏预期!D160</f>
        <v>110.6463819611062</v>
      </c>
      <c r="AX160" s="76">
        <f>IFERROR(INDEX(AM$5:AM$304,MATCH(节奏预期!Q160,$AL$5:$AL$304,1))*节奏预期!E160,0)</f>
        <v>0</v>
      </c>
      <c r="AY160" s="76">
        <f>IFERROR(INDEX(AN$5:AN$304,MATCH(节奏预期!R160,$AL$5:$AL$304,1))*节奏预期!F160,0)</f>
        <v>0</v>
      </c>
      <c r="AZ160" s="76">
        <f>IFERROR(INDEX(AO$5:AO$304,MATCH(节奏预期!S160,$AL$5:$AL$304,1))*节奏预期!G160,0)</f>
        <v>0</v>
      </c>
      <c r="BA160" s="80">
        <f>IFERROR(INDEX(AP$5:AP$304,MATCH(节奏预期!T160,$AL$5:$AL$304,1))*节奏预期!H160,0)</f>
        <v>0</v>
      </c>
      <c r="BB160" s="76">
        <f>IFERROR(INDEX(AQ$5:AQ$304,MATCH(节奏预期!U160,$AL$5:$AL$304,1))*节奏预期!I160,0)</f>
        <v>0</v>
      </c>
      <c r="BC160" s="76">
        <f>IFERROR(INDEX(AR$5:AR$304,MATCH(节奏预期!V160,$AL$5:$AL$304,1))*节奏预期!J160,0)</f>
        <v>2400000000</v>
      </c>
      <c r="BD160" s="77">
        <f t="shared" si="67"/>
        <v>2400000000</v>
      </c>
      <c r="BE160" s="76">
        <f>IFERROR(INDEX(W$5:W$304,MATCH(节奏预期!Q160,$V$5:$V$304,1))*节奏预期!E160,0)</f>
        <v>0</v>
      </c>
      <c r="BF160" s="76">
        <f>IFERROR(INDEX(X$5:X$304,MATCH(节奏预期!R160,$V$5:$V$304,1))*节奏预期!F160,0)</f>
        <v>0</v>
      </c>
      <c r="BG160" s="76">
        <f>IFERROR(INDEX(Y$5:Y$304,MATCH(节奏预期!S160,$V$5:$V$304,1))*节奏预期!G160,0)</f>
        <v>0</v>
      </c>
      <c r="BH160" s="80">
        <f>IFERROR(INDEX(Z$5:Z$304,MATCH(节奏预期!T160,$V$5:$V$304,1))*节奏预期!H160,0)</f>
        <v>0</v>
      </c>
      <c r="BI160" s="76">
        <f>IFERROR(INDEX(AA$5:AA$304,MATCH(节奏预期!U160,$V$5:$V$304,1))*节奏预期!I160,0)</f>
        <v>0</v>
      </c>
      <c r="BJ160" s="76">
        <f>IFERROR(INDEX(AB$5:AB$304,MATCH(节奏预期!V160,$V$5:$V$304,1))*节奏预期!J160,0)</f>
        <v>240000</v>
      </c>
      <c r="BK160" s="77">
        <f t="shared" si="68"/>
        <v>240000</v>
      </c>
      <c r="BL160" s="76">
        <f>IF(节奏预期!Q160=0,0,节奏预期!Q160*装备强化!D$8+装备强化!D$4)</f>
        <v>0</v>
      </c>
      <c r="BM160" s="76">
        <f>IF(节奏预期!R160=0,0,节奏预期!R160*装备强化!E$8+装备强化!E$4)</f>
        <v>0</v>
      </c>
      <c r="BN160" s="76">
        <f>IF(节奏预期!S160=0,0,节奏预期!S160*装备强化!F$8+装备强化!F$4)</f>
        <v>0</v>
      </c>
      <c r="BO160" s="80">
        <f>IF(节奏预期!T160=0,0,节奏预期!T160*装备强化!G$8+装备强化!G$4)</f>
        <v>0</v>
      </c>
      <c r="BP160" s="76">
        <f>IF(节奏预期!U160=0,0,节奏预期!U160*装备强化!H$8+装备强化!H$4)</f>
        <v>0</v>
      </c>
      <c r="BQ160" s="76">
        <f>IF(节奏预期!V160=0,0,节奏预期!V160*装备强化!I$8+装备强化!I$4)</f>
        <v>300</v>
      </c>
      <c r="BR160" s="11">
        <f>IFERROR(SUMPRODUCT(BL160:BQ160,节奏预期!$E160:$J160)/SUM(节奏预期!$E160:$J160),0)</f>
        <v>300</v>
      </c>
      <c r="BS160" s="10">
        <f>IF(节奏预期!Q160=0,0,节奏预期!Q160*装备强化!D$9+装备强化!D$5)</f>
        <v>0</v>
      </c>
      <c r="BT160" s="76">
        <f>IF(节奏预期!R160=0,0,节奏预期!R160*装备强化!E$9+装备强化!E$5)</f>
        <v>0</v>
      </c>
      <c r="BU160" s="76">
        <f>IF(节奏预期!S160=0,0,节奏预期!S160*装备强化!F$9+装备强化!F$5)</f>
        <v>0</v>
      </c>
      <c r="BV160" s="80">
        <f>IF(节奏预期!T160=0,0,节奏预期!T160*装备强化!G$9+装备强化!G$5)</f>
        <v>0</v>
      </c>
      <c r="BW160" s="76">
        <f>IF(节奏预期!U160=0,0,节奏预期!U160*装备强化!H$9+装备强化!H$5)</f>
        <v>0</v>
      </c>
      <c r="BX160" s="76">
        <f>IF(节奏预期!V160=0,0,节奏预期!V160*装备强化!I$9+装备强化!I$5)</f>
        <v>300</v>
      </c>
      <c r="BY160" s="11">
        <f>IFERROR(SUMPRODUCT(BS160:BX160,节奏预期!$E160:$J160)/SUM(节奏预期!$E160:$J160),0)</f>
        <v>300</v>
      </c>
      <c r="BZ160" s="76"/>
      <c r="CA160" s="76"/>
      <c r="CB160" s="76"/>
      <c r="CC160" s="76"/>
      <c r="CD160" s="76"/>
      <c r="CE160" s="52"/>
      <c r="CH160" s="22">
        <v>22</v>
      </c>
    </row>
    <row r="161" spans="13:98" ht="11.25" customHeight="1" x14ac:dyDescent="0.15">
      <c r="M161" s="76">
        <v>157</v>
      </c>
      <c r="N161" s="164">
        <f t="shared" si="75"/>
        <v>8</v>
      </c>
      <c r="O161" s="76">
        <f t="shared" si="64"/>
        <v>16</v>
      </c>
      <c r="P161" s="76">
        <f t="shared" si="65"/>
        <v>64</v>
      </c>
      <c r="Q161" s="76">
        <f t="shared" si="58"/>
        <v>160</v>
      </c>
      <c r="R161" s="80">
        <f t="shared" si="57"/>
        <v>160</v>
      </c>
      <c r="S161" s="76">
        <f t="shared" si="58"/>
        <v>320</v>
      </c>
      <c r="T161" s="76">
        <f t="shared" si="58"/>
        <v>320</v>
      </c>
      <c r="V161" s="76">
        <v>157</v>
      </c>
      <c r="W161" s="76">
        <f>SUM(O$5:O161)</f>
        <v>1392</v>
      </c>
      <c r="X161" s="76">
        <f>SUM(P$5:P161)</f>
        <v>5568</v>
      </c>
      <c r="Y161" s="76">
        <f>SUM(Q$5:Q161)</f>
        <v>13920</v>
      </c>
      <c r="Z161" s="80">
        <f>SUM(R$5:R161)</f>
        <v>13920</v>
      </c>
      <c r="AA161" s="76">
        <f>SUM(S$5:S161)</f>
        <v>27840</v>
      </c>
      <c r="AB161" s="76">
        <f>SUM(T$5:T161)</f>
        <v>27840</v>
      </c>
      <c r="AD161" s="76">
        <v>157</v>
      </c>
      <c r="AE161" s="76">
        <f t="shared" si="59"/>
        <v>160000</v>
      </c>
      <c r="AF161" s="76">
        <f t="shared" si="60"/>
        <v>640000</v>
      </c>
      <c r="AG161" s="76">
        <f t="shared" si="61"/>
        <v>1600000</v>
      </c>
      <c r="AH161" s="80">
        <f t="shared" si="61"/>
        <v>1600000</v>
      </c>
      <c r="AI161" s="76">
        <f t="shared" si="62"/>
        <v>3200000</v>
      </c>
      <c r="AJ161" s="76">
        <f t="shared" si="63"/>
        <v>3200000</v>
      </c>
      <c r="AL161" s="76">
        <v>157</v>
      </c>
      <c r="AM161" s="76">
        <f>SUM(AE$5:AE161)</f>
        <v>13920000</v>
      </c>
      <c r="AN161" s="76">
        <f>SUM(AF$5:AF161)</f>
        <v>55680000</v>
      </c>
      <c r="AO161" s="76">
        <f>SUM(AG$5:AG161)</f>
        <v>139200000</v>
      </c>
      <c r="AP161" s="80">
        <f>SUM(AH$5:AH161)</f>
        <v>139200000</v>
      </c>
      <c r="AQ161" s="76">
        <f>SUM(AI$5:AI161)</f>
        <v>278400000</v>
      </c>
      <c r="AR161" s="76">
        <f>SUM(AJ$5:AJ161)</f>
        <v>278400000</v>
      </c>
      <c r="AU161" s="22">
        <v>39</v>
      </c>
      <c r="AV161" s="77">
        <f>节奏预期!B161</f>
        <v>1080</v>
      </c>
      <c r="AW161" s="102">
        <f>节奏预期!D161</f>
        <v>111.04329568134416</v>
      </c>
      <c r="AX161" s="76">
        <f>IFERROR(INDEX(AM$5:AM$304,MATCH(节奏预期!Q161,$AL$5:$AL$304,1))*节奏预期!E161,0)</f>
        <v>0</v>
      </c>
      <c r="AY161" s="76">
        <f>IFERROR(INDEX(AN$5:AN$304,MATCH(节奏预期!R161,$AL$5:$AL$304,1))*节奏预期!F161,0)</f>
        <v>0</v>
      </c>
      <c r="AZ161" s="76">
        <f>IFERROR(INDEX(AO$5:AO$304,MATCH(节奏预期!S161,$AL$5:$AL$304,1))*节奏预期!G161,0)</f>
        <v>0</v>
      </c>
      <c r="BA161" s="80">
        <f>IFERROR(INDEX(AP$5:AP$304,MATCH(节奏预期!T161,$AL$5:$AL$304,1))*节奏预期!H161,0)</f>
        <v>0</v>
      </c>
      <c r="BB161" s="76">
        <f>IFERROR(INDEX(AQ$5:AQ$304,MATCH(节奏预期!U161,$AL$5:$AL$304,1))*节奏预期!I161,0)</f>
        <v>0</v>
      </c>
      <c r="BC161" s="76">
        <f>IFERROR(INDEX(AR$5:AR$304,MATCH(节奏预期!V161,$AL$5:$AL$304,1))*节奏预期!J161,0)</f>
        <v>2400000000</v>
      </c>
      <c r="BD161" s="77">
        <f t="shared" si="67"/>
        <v>2400000000</v>
      </c>
      <c r="BE161" s="76">
        <f>IFERROR(INDEX(W$5:W$304,MATCH(节奏预期!Q161,$V$5:$V$304,1))*节奏预期!E161,0)</f>
        <v>0</v>
      </c>
      <c r="BF161" s="76">
        <f>IFERROR(INDEX(X$5:X$304,MATCH(节奏预期!R161,$V$5:$V$304,1))*节奏预期!F161,0)</f>
        <v>0</v>
      </c>
      <c r="BG161" s="76">
        <f>IFERROR(INDEX(Y$5:Y$304,MATCH(节奏预期!S161,$V$5:$V$304,1))*节奏预期!G161,0)</f>
        <v>0</v>
      </c>
      <c r="BH161" s="80">
        <f>IFERROR(INDEX(Z$5:Z$304,MATCH(节奏预期!T161,$V$5:$V$304,1))*节奏预期!H161,0)</f>
        <v>0</v>
      </c>
      <c r="BI161" s="76">
        <f>IFERROR(INDEX(AA$5:AA$304,MATCH(节奏预期!U161,$V$5:$V$304,1))*节奏预期!I161,0)</f>
        <v>0</v>
      </c>
      <c r="BJ161" s="76">
        <f>IFERROR(INDEX(AB$5:AB$304,MATCH(节奏预期!V161,$V$5:$V$304,1))*节奏预期!J161,0)</f>
        <v>240000</v>
      </c>
      <c r="BK161" s="77">
        <f t="shared" si="68"/>
        <v>240000</v>
      </c>
      <c r="BL161" s="76">
        <f>IF(节奏预期!Q161=0,0,节奏预期!Q161*装备强化!D$8+装备强化!D$4)</f>
        <v>0</v>
      </c>
      <c r="BM161" s="76">
        <f>IF(节奏预期!R161=0,0,节奏预期!R161*装备强化!E$8+装备强化!E$4)</f>
        <v>0</v>
      </c>
      <c r="BN161" s="76">
        <f>IF(节奏预期!S161=0,0,节奏预期!S161*装备强化!F$8+装备强化!F$4)</f>
        <v>0</v>
      </c>
      <c r="BO161" s="80">
        <f>IF(节奏预期!T161=0,0,节奏预期!T161*装备强化!G$8+装备强化!G$4)</f>
        <v>0</v>
      </c>
      <c r="BP161" s="76">
        <f>IF(节奏预期!U161=0,0,节奏预期!U161*装备强化!H$8+装备强化!H$4)</f>
        <v>0</v>
      </c>
      <c r="BQ161" s="76">
        <f>IF(节奏预期!V161=0,0,节奏预期!V161*装备强化!I$8+装备强化!I$4)</f>
        <v>300</v>
      </c>
      <c r="BR161" s="11">
        <f>IFERROR(SUMPRODUCT(BL161:BQ161,节奏预期!$E161:$J161)/SUM(节奏预期!$E161:$J161),0)</f>
        <v>300</v>
      </c>
      <c r="BS161" s="10">
        <f>IF(节奏预期!Q161=0,0,节奏预期!Q161*装备强化!D$9+装备强化!D$5)</f>
        <v>0</v>
      </c>
      <c r="BT161" s="76">
        <f>IF(节奏预期!R161=0,0,节奏预期!R161*装备强化!E$9+装备强化!E$5)</f>
        <v>0</v>
      </c>
      <c r="BU161" s="76">
        <f>IF(节奏预期!S161=0,0,节奏预期!S161*装备强化!F$9+装备强化!F$5)</f>
        <v>0</v>
      </c>
      <c r="BV161" s="80">
        <f>IF(节奏预期!T161=0,0,节奏预期!T161*装备强化!G$9+装备强化!G$5)</f>
        <v>0</v>
      </c>
      <c r="BW161" s="76">
        <f>IF(节奏预期!U161=0,0,节奏预期!U161*装备强化!H$9+装备强化!H$5)</f>
        <v>0</v>
      </c>
      <c r="BX161" s="76">
        <f>IF(节奏预期!V161=0,0,节奏预期!V161*装备强化!I$9+装备强化!I$5)</f>
        <v>300</v>
      </c>
      <c r="BY161" s="11">
        <f>IFERROR(SUMPRODUCT(BS161:BX161,节奏预期!$E161:$J161)/SUM(节奏预期!$E161:$J161),0)</f>
        <v>300</v>
      </c>
      <c r="BZ161" s="76"/>
      <c r="CA161" s="76"/>
      <c r="CB161" s="76"/>
      <c r="CC161" s="76"/>
      <c r="CD161" s="76"/>
      <c r="CE161" s="52"/>
      <c r="CH161" s="22">
        <v>23</v>
      </c>
    </row>
    <row r="162" spans="13:98" ht="11.25" customHeight="1" x14ac:dyDescent="0.15">
      <c r="M162" s="76">
        <v>158</v>
      </c>
      <c r="N162" s="164">
        <f t="shared" si="75"/>
        <v>8</v>
      </c>
      <c r="O162" s="76">
        <f t="shared" si="64"/>
        <v>16</v>
      </c>
      <c r="P162" s="76">
        <f t="shared" si="65"/>
        <v>64</v>
      </c>
      <c r="Q162" s="76">
        <f t="shared" si="58"/>
        <v>160</v>
      </c>
      <c r="R162" s="80">
        <f t="shared" si="57"/>
        <v>160</v>
      </c>
      <c r="S162" s="76">
        <f t="shared" si="58"/>
        <v>320</v>
      </c>
      <c r="T162" s="76">
        <f t="shared" si="58"/>
        <v>320</v>
      </c>
      <c r="V162" s="76">
        <v>158</v>
      </c>
      <c r="W162" s="76">
        <f>SUM(O$5:O162)</f>
        <v>1408</v>
      </c>
      <c r="X162" s="76">
        <f>SUM(P$5:P162)</f>
        <v>5632</v>
      </c>
      <c r="Y162" s="76">
        <f>SUM(Q$5:Q162)</f>
        <v>14080</v>
      </c>
      <c r="Z162" s="80">
        <f>SUM(R$5:R162)</f>
        <v>14080</v>
      </c>
      <c r="AA162" s="76">
        <f>SUM(S$5:S162)</f>
        <v>28160</v>
      </c>
      <c r="AB162" s="76">
        <f>SUM(T$5:T162)</f>
        <v>28160</v>
      </c>
      <c r="AD162" s="76">
        <v>158</v>
      </c>
      <c r="AE162" s="76">
        <f t="shared" si="59"/>
        <v>160000</v>
      </c>
      <c r="AF162" s="76">
        <f t="shared" si="60"/>
        <v>640000</v>
      </c>
      <c r="AG162" s="76">
        <f t="shared" si="61"/>
        <v>1600000</v>
      </c>
      <c r="AH162" s="80">
        <f t="shared" si="61"/>
        <v>1600000</v>
      </c>
      <c r="AI162" s="76">
        <f t="shared" si="62"/>
        <v>3200000</v>
      </c>
      <c r="AJ162" s="76">
        <f t="shared" si="63"/>
        <v>3200000</v>
      </c>
      <c r="AL162" s="76">
        <v>158</v>
      </c>
      <c r="AM162" s="76">
        <f>SUM(AE$5:AE162)</f>
        <v>14080000</v>
      </c>
      <c r="AN162" s="76">
        <f>SUM(AF$5:AF162)</f>
        <v>56320000</v>
      </c>
      <c r="AO162" s="76">
        <f>SUM(AG$5:AG162)</f>
        <v>140800000</v>
      </c>
      <c r="AP162" s="80">
        <f>SUM(AH$5:AH162)</f>
        <v>140800000</v>
      </c>
      <c r="AQ162" s="76">
        <f>SUM(AI$5:AI162)</f>
        <v>281600000</v>
      </c>
      <c r="AR162" s="76">
        <f>SUM(AJ$5:AJ162)</f>
        <v>281600000</v>
      </c>
      <c r="CH162" s="22">
        <v>24</v>
      </c>
    </row>
    <row r="163" spans="13:98" ht="11.25" customHeight="1" x14ac:dyDescent="0.15">
      <c r="M163" s="76">
        <v>159</v>
      </c>
      <c r="N163" s="164">
        <f t="shared" si="75"/>
        <v>8</v>
      </c>
      <c r="O163" s="76">
        <f t="shared" si="64"/>
        <v>16</v>
      </c>
      <c r="P163" s="76">
        <f t="shared" si="65"/>
        <v>64</v>
      </c>
      <c r="Q163" s="76">
        <f t="shared" si="58"/>
        <v>160</v>
      </c>
      <c r="R163" s="80">
        <f t="shared" si="57"/>
        <v>160</v>
      </c>
      <c r="S163" s="76">
        <f t="shared" si="58"/>
        <v>320</v>
      </c>
      <c r="T163" s="76">
        <f t="shared" si="58"/>
        <v>320</v>
      </c>
      <c r="V163" s="76">
        <v>159</v>
      </c>
      <c r="W163" s="76">
        <f>SUM(O$5:O163)</f>
        <v>1424</v>
      </c>
      <c r="X163" s="76">
        <f>SUM(P$5:P163)</f>
        <v>5696</v>
      </c>
      <c r="Y163" s="76">
        <f>SUM(Q$5:Q163)</f>
        <v>14240</v>
      </c>
      <c r="Z163" s="80">
        <f>SUM(R$5:R163)</f>
        <v>14240</v>
      </c>
      <c r="AA163" s="76">
        <f>SUM(S$5:S163)</f>
        <v>28480</v>
      </c>
      <c r="AB163" s="76">
        <f>SUM(T$5:T163)</f>
        <v>28480</v>
      </c>
      <c r="AD163" s="76">
        <v>159</v>
      </c>
      <c r="AE163" s="76">
        <f t="shared" si="59"/>
        <v>160000</v>
      </c>
      <c r="AF163" s="76">
        <f t="shared" si="60"/>
        <v>640000</v>
      </c>
      <c r="AG163" s="76">
        <f t="shared" si="61"/>
        <v>1600000</v>
      </c>
      <c r="AH163" s="80">
        <f t="shared" si="61"/>
        <v>1600000</v>
      </c>
      <c r="AI163" s="76">
        <f t="shared" si="62"/>
        <v>3200000</v>
      </c>
      <c r="AJ163" s="76">
        <f t="shared" si="63"/>
        <v>3200000</v>
      </c>
      <c r="AL163" s="76">
        <v>159</v>
      </c>
      <c r="AM163" s="76">
        <f>SUM(AE$5:AE163)</f>
        <v>14240000</v>
      </c>
      <c r="AN163" s="76">
        <f>SUM(AF$5:AF163)</f>
        <v>56960000</v>
      </c>
      <c r="AO163" s="76">
        <f>SUM(AG$5:AG163)</f>
        <v>142400000</v>
      </c>
      <c r="AP163" s="80">
        <f>SUM(AH$5:AH163)</f>
        <v>142400000</v>
      </c>
      <c r="AQ163" s="76">
        <f>SUM(AI$5:AI163)</f>
        <v>284800000</v>
      </c>
      <c r="AR163" s="76">
        <f>SUM(AJ$5:AJ163)</f>
        <v>284800000</v>
      </c>
      <c r="AU163" s="22">
        <v>1</v>
      </c>
      <c r="AV163" s="182" t="s">
        <v>163</v>
      </c>
      <c r="AW163" s="182"/>
      <c r="AX163" s="182"/>
      <c r="AY163" s="182"/>
      <c r="AZ163" s="182"/>
      <c r="BA163" s="182"/>
      <c r="BB163" s="182"/>
      <c r="BC163" s="182"/>
      <c r="BD163" s="182"/>
      <c r="BE163" s="182"/>
      <c r="BF163" s="182"/>
      <c r="BG163" s="182"/>
      <c r="BH163" s="182"/>
      <c r="BI163" s="182"/>
      <c r="BJ163" s="182"/>
      <c r="BK163" s="182"/>
      <c r="BL163" s="182"/>
      <c r="BM163" s="182"/>
      <c r="BN163" s="182"/>
      <c r="BO163" s="182"/>
      <c r="BP163" s="182"/>
      <c r="BQ163" s="182"/>
      <c r="BR163" s="182"/>
      <c r="BS163" s="182"/>
      <c r="BT163" s="182"/>
      <c r="BU163" s="182"/>
      <c r="BV163" s="182"/>
      <c r="BW163" s="182"/>
      <c r="BX163" s="182"/>
      <c r="BY163" s="182"/>
      <c r="BZ163" s="182"/>
      <c r="CA163" s="182"/>
      <c r="CB163" s="182"/>
      <c r="CC163" s="182"/>
      <c r="CD163" s="182"/>
      <c r="CE163" s="182"/>
      <c r="CH163" s="22">
        <v>25</v>
      </c>
    </row>
    <row r="164" spans="13:98" ht="11.25" customHeight="1" x14ac:dyDescent="0.15">
      <c r="M164" s="76">
        <v>160</v>
      </c>
      <c r="N164" s="164">
        <f t="shared" si="75"/>
        <v>8</v>
      </c>
      <c r="O164" s="76">
        <f t="shared" si="64"/>
        <v>16</v>
      </c>
      <c r="P164" s="76">
        <f t="shared" si="65"/>
        <v>64</v>
      </c>
      <c r="Q164" s="76">
        <f t="shared" si="58"/>
        <v>160</v>
      </c>
      <c r="R164" s="80">
        <f t="shared" si="57"/>
        <v>160</v>
      </c>
      <c r="S164" s="76">
        <f t="shared" si="58"/>
        <v>320</v>
      </c>
      <c r="T164" s="76">
        <f t="shared" si="58"/>
        <v>320</v>
      </c>
      <c r="V164" s="76">
        <v>160</v>
      </c>
      <c r="W164" s="76">
        <f>SUM(O$5:O164)</f>
        <v>1440</v>
      </c>
      <c r="X164" s="76">
        <f>SUM(P$5:P164)</f>
        <v>5760</v>
      </c>
      <c r="Y164" s="76">
        <f>SUM(Q$5:Q164)</f>
        <v>14400</v>
      </c>
      <c r="Z164" s="80">
        <f>SUM(R$5:R164)</f>
        <v>14400</v>
      </c>
      <c r="AA164" s="76">
        <f>SUM(S$5:S164)</f>
        <v>28800</v>
      </c>
      <c r="AB164" s="76">
        <f>SUM(T$5:T164)</f>
        <v>28800</v>
      </c>
      <c r="AD164" s="76">
        <v>160</v>
      </c>
      <c r="AE164" s="76">
        <f t="shared" si="59"/>
        <v>160000</v>
      </c>
      <c r="AF164" s="76">
        <f t="shared" si="60"/>
        <v>640000</v>
      </c>
      <c r="AG164" s="76">
        <f t="shared" si="61"/>
        <v>1600000</v>
      </c>
      <c r="AH164" s="80">
        <f t="shared" si="61"/>
        <v>1600000</v>
      </c>
      <c r="AI164" s="76">
        <f t="shared" si="62"/>
        <v>3200000</v>
      </c>
      <c r="AJ164" s="76">
        <f t="shared" si="63"/>
        <v>3200000</v>
      </c>
      <c r="AL164" s="76">
        <v>160</v>
      </c>
      <c r="AM164" s="76">
        <f>SUM(AE$5:AE164)</f>
        <v>14400000</v>
      </c>
      <c r="AN164" s="76">
        <f>SUM(AF$5:AF164)</f>
        <v>57600000</v>
      </c>
      <c r="AO164" s="76">
        <f>SUM(AG$5:AG164)</f>
        <v>144000000</v>
      </c>
      <c r="AP164" s="80">
        <f>SUM(AH$5:AH164)</f>
        <v>144000000</v>
      </c>
      <c r="AQ164" s="76">
        <f>SUM(AI$5:AI164)</f>
        <v>288000000</v>
      </c>
      <c r="AR164" s="76">
        <f>SUM(AJ$5:AJ164)</f>
        <v>288000000</v>
      </c>
      <c r="AU164" s="22">
        <v>2</v>
      </c>
      <c r="AV164" s="43"/>
      <c r="AW164" s="97"/>
      <c r="AX164" s="191" t="s">
        <v>127</v>
      </c>
      <c r="AY164" s="192"/>
      <c r="AZ164" s="192"/>
      <c r="BA164" s="192"/>
      <c r="BB164" s="192"/>
      <c r="BC164" s="192"/>
      <c r="BD164" s="193"/>
      <c r="BE164" s="191" t="s">
        <v>134</v>
      </c>
      <c r="BF164" s="192"/>
      <c r="BG164" s="192"/>
      <c r="BH164" s="192"/>
      <c r="BI164" s="192"/>
      <c r="BJ164" s="192"/>
      <c r="BK164" s="193"/>
      <c r="BL164" s="191" t="s">
        <v>183</v>
      </c>
      <c r="BM164" s="192"/>
      <c r="BN164" s="192"/>
      <c r="BO164" s="192"/>
      <c r="BP164" s="192"/>
      <c r="BQ164" s="192"/>
      <c r="BR164" s="193"/>
      <c r="BS164" s="191" t="s">
        <v>184</v>
      </c>
      <c r="BT164" s="192"/>
      <c r="BU164" s="192"/>
      <c r="BV164" s="192"/>
      <c r="BW164" s="192"/>
      <c r="BX164" s="192"/>
      <c r="BY164" s="193"/>
      <c r="BZ164" s="194"/>
      <c r="CA164" s="180"/>
      <c r="CB164" s="180"/>
      <c r="CC164" s="180"/>
      <c r="CD164" s="180"/>
      <c r="CE164" s="195"/>
      <c r="CH164" s="22">
        <v>26</v>
      </c>
      <c r="CT164" s="30"/>
    </row>
    <row r="165" spans="13:98" ht="11.25" customHeight="1" x14ac:dyDescent="0.15">
      <c r="M165" s="76">
        <v>161</v>
      </c>
      <c r="N165" s="164">
        <f t="shared" si="75"/>
        <v>9</v>
      </c>
      <c r="O165" s="76">
        <f t="shared" si="64"/>
        <v>18</v>
      </c>
      <c r="P165" s="76">
        <f t="shared" si="65"/>
        <v>72</v>
      </c>
      <c r="Q165" s="76">
        <f t="shared" si="58"/>
        <v>180</v>
      </c>
      <c r="R165" s="80">
        <f t="shared" si="57"/>
        <v>180</v>
      </c>
      <c r="S165" s="76">
        <f t="shared" si="58"/>
        <v>360</v>
      </c>
      <c r="T165" s="76">
        <f t="shared" si="58"/>
        <v>360</v>
      </c>
      <c r="U165" s="87"/>
      <c r="V165" s="73">
        <v>161</v>
      </c>
      <c r="W165" s="73">
        <f>SUM(O$5:O165)</f>
        <v>1458</v>
      </c>
      <c r="X165" s="73">
        <f>SUM(P$5:P165)</f>
        <v>5832</v>
      </c>
      <c r="Y165" s="73">
        <f>SUM(Q$5:Q165)</f>
        <v>14580</v>
      </c>
      <c r="Z165" s="80">
        <f>SUM(R$5:R165)</f>
        <v>14580</v>
      </c>
      <c r="AA165" s="73">
        <f>SUM(S$5:S165)</f>
        <v>29160</v>
      </c>
      <c r="AB165" s="73">
        <f>SUM(T$5:T165)</f>
        <v>29160</v>
      </c>
      <c r="AC165" s="87"/>
      <c r="AD165" s="73">
        <v>161</v>
      </c>
      <c r="AE165" s="73">
        <f t="shared" si="59"/>
        <v>180000</v>
      </c>
      <c r="AF165" s="73">
        <f t="shared" si="60"/>
        <v>720000</v>
      </c>
      <c r="AG165" s="73">
        <f t="shared" si="61"/>
        <v>1800000</v>
      </c>
      <c r="AH165" s="80">
        <f t="shared" si="61"/>
        <v>1800000</v>
      </c>
      <c r="AI165" s="73">
        <f t="shared" si="62"/>
        <v>3600000</v>
      </c>
      <c r="AJ165" s="73">
        <f t="shared" si="63"/>
        <v>3600000</v>
      </c>
      <c r="AK165" s="87"/>
      <c r="AL165" s="73">
        <v>161</v>
      </c>
      <c r="AM165" s="73">
        <f>SUM(AE$5:AE165)</f>
        <v>14580000</v>
      </c>
      <c r="AN165" s="73">
        <f>SUM(AF$5:AF165)</f>
        <v>58320000</v>
      </c>
      <c r="AO165" s="73">
        <f>SUM(AG$5:AG165)</f>
        <v>145800000</v>
      </c>
      <c r="AP165" s="80">
        <f>SUM(AH$5:AH165)</f>
        <v>145800000</v>
      </c>
      <c r="AQ165" s="73">
        <f>SUM(AI$5:AI165)</f>
        <v>291600000</v>
      </c>
      <c r="AR165" s="76">
        <f>SUM(AJ$5:AJ165)</f>
        <v>291600000</v>
      </c>
      <c r="AU165" s="22">
        <v>3</v>
      </c>
      <c r="AV165" s="76" t="s">
        <v>274</v>
      </c>
      <c r="AW165" s="101" t="s">
        <v>270</v>
      </c>
      <c r="AX165" s="10" t="s">
        <v>128</v>
      </c>
      <c r="AY165" s="76" t="s">
        <v>129</v>
      </c>
      <c r="AZ165" s="76" t="s">
        <v>130</v>
      </c>
      <c r="BA165" s="80" t="s">
        <v>285</v>
      </c>
      <c r="BB165" s="76" t="s">
        <v>131</v>
      </c>
      <c r="BC165" s="76" t="s">
        <v>267</v>
      </c>
      <c r="BD165" s="11" t="s">
        <v>157</v>
      </c>
      <c r="BE165" s="10" t="s">
        <v>128</v>
      </c>
      <c r="BF165" s="76" t="s">
        <v>129</v>
      </c>
      <c r="BG165" s="76" t="s">
        <v>130</v>
      </c>
      <c r="BH165" s="80" t="s">
        <v>285</v>
      </c>
      <c r="BI165" s="76" t="s">
        <v>131</v>
      </c>
      <c r="BJ165" s="76" t="s">
        <v>267</v>
      </c>
      <c r="BK165" s="11" t="s">
        <v>157</v>
      </c>
      <c r="BL165" s="10" t="s">
        <v>128</v>
      </c>
      <c r="BM165" s="76" t="s">
        <v>129</v>
      </c>
      <c r="BN165" s="76" t="s">
        <v>130</v>
      </c>
      <c r="BO165" s="80" t="s">
        <v>285</v>
      </c>
      <c r="BP165" s="76" t="s">
        <v>131</v>
      </c>
      <c r="BQ165" s="76" t="s">
        <v>267</v>
      </c>
      <c r="BR165" s="11" t="s">
        <v>117</v>
      </c>
      <c r="BS165" s="10" t="s">
        <v>128</v>
      </c>
      <c r="BT165" s="76" t="s">
        <v>129</v>
      </c>
      <c r="BU165" s="76" t="s">
        <v>130</v>
      </c>
      <c r="BV165" s="80" t="s">
        <v>285</v>
      </c>
      <c r="BW165" s="76" t="s">
        <v>131</v>
      </c>
      <c r="BX165" s="76" t="s">
        <v>267</v>
      </c>
      <c r="BY165" s="11" t="s">
        <v>117</v>
      </c>
      <c r="BZ165" s="10"/>
      <c r="CA165" s="76"/>
      <c r="CB165" s="76"/>
      <c r="CC165" s="76"/>
      <c r="CD165" s="77"/>
      <c r="CE165" s="11"/>
      <c r="CH165" s="22">
        <v>27</v>
      </c>
      <c r="CT165" s="30"/>
    </row>
    <row r="166" spans="13:98" ht="11.25" customHeight="1" x14ac:dyDescent="0.15">
      <c r="M166" s="76">
        <v>162</v>
      </c>
      <c r="N166" s="164">
        <f t="shared" si="75"/>
        <v>9</v>
      </c>
      <c r="O166" s="76">
        <f t="shared" si="64"/>
        <v>18</v>
      </c>
      <c r="P166" s="76">
        <f t="shared" si="65"/>
        <v>72</v>
      </c>
      <c r="Q166" s="76">
        <f t="shared" si="58"/>
        <v>180</v>
      </c>
      <c r="R166" s="80">
        <f t="shared" si="57"/>
        <v>180</v>
      </c>
      <c r="S166" s="76">
        <f t="shared" si="58"/>
        <v>360</v>
      </c>
      <c r="T166" s="76">
        <f t="shared" si="58"/>
        <v>360</v>
      </c>
      <c r="U166" s="87"/>
      <c r="V166" s="73">
        <v>162</v>
      </c>
      <c r="W166" s="73">
        <f>SUM(O$5:O166)</f>
        <v>1476</v>
      </c>
      <c r="X166" s="73">
        <f>SUM(P$5:P166)</f>
        <v>5904</v>
      </c>
      <c r="Y166" s="73">
        <f>SUM(Q$5:Q166)</f>
        <v>14760</v>
      </c>
      <c r="Z166" s="80">
        <f>SUM(R$5:R166)</f>
        <v>14760</v>
      </c>
      <c r="AA166" s="73">
        <f>SUM(S$5:S166)</f>
        <v>29520</v>
      </c>
      <c r="AB166" s="73">
        <f>SUM(T$5:T166)</f>
        <v>29520</v>
      </c>
      <c r="AC166" s="87"/>
      <c r="AD166" s="73">
        <v>162</v>
      </c>
      <c r="AE166" s="73">
        <f t="shared" si="59"/>
        <v>180000</v>
      </c>
      <c r="AF166" s="73">
        <f t="shared" si="60"/>
        <v>720000</v>
      </c>
      <c r="AG166" s="73">
        <f t="shared" si="61"/>
        <v>1800000</v>
      </c>
      <c r="AH166" s="80">
        <f t="shared" si="61"/>
        <v>1800000</v>
      </c>
      <c r="AI166" s="73">
        <f t="shared" si="62"/>
        <v>3600000</v>
      </c>
      <c r="AJ166" s="73">
        <f t="shared" si="63"/>
        <v>3600000</v>
      </c>
      <c r="AK166" s="87"/>
      <c r="AL166" s="73">
        <v>162</v>
      </c>
      <c r="AM166" s="73">
        <f>SUM(AE$5:AE166)</f>
        <v>14760000</v>
      </c>
      <c r="AN166" s="73">
        <f>SUM(AF$5:AF166)</f>
        <v>59040000</v>
      </c>
      <c r="AO166" s="73">
        <f>SUM(AG$5:AG166)</f>
        <v>147600000</v>
      </c>
      <c r="AP166" s="80">
        <f>SUM(AH$5:AH166)</f>
        <v>147600000</v>
      </c>
      <c r="AQ166" s="73">
        <f>SUM(AI$5:AI166)</f>
        <v>295200000</v>
      </c>
      <c r="AR166" s="76">
        <f>SUM(AJ$5:AJ166)</f>
        <v>295200000</v>
      </c>
      <c r="AU166" s="22">
        <v>4</v>
      </c>
      <c r="AV166" s="77">
        <f>节奏预期!B166</f>
        <v>30</v>
      </c>
      <c r="AW166" s="102">
        <f>节奏预期!D166</f>
        <v>67.097551508592701</v>
      </c>
      <c r="AX166" s="76">
        <f>IFERROR(INDEX(AM$5:AM$304,MATCH(节奏预期!Q166,$AL$5:$AL$304,1))*节奏预期!E166,0)</f>
        <v>0</v>
      </c>
      <c r="AY166" s="76">
        <f>IFERROR(INDEX(AN$5:AN$304,MATCH(节奏预期!R166,$AL$5:$AL$304,1))*节奏预期!F166,0)</f>
        <v>110933333.33333333</v>
      </c>
      <c r="AZ166" s="76">
        <f>IFERROR(INDEX(AO$5:AO$304,MATCH(节奏预期!S166,$AL$5:$AL$304,1))*节奏预期!G166,0)</f>
        <v>138666666.66666669</v>
      </c>
      <c r="BA166" s="80">
        <f>IFERROR(INDEX(AP$5:AP$304,MATCH(节奏预期!T166,$AL$5:$AL$304,1))*节奏预期!H166,0)</f>
        <v>0</v>
      </c>
      <c r="BB166" s="80">
        <f>IFERROR(INDEX(AQ$5:AQ$304,MATCH(节奏预期!U166,$AL$5:$AL$304,1))*节奏预期!I166,0)</f>
        <v>0</v>
      </c>
      <c r="BC166" s="76">
        <f>IFERROR(INDEX(AR$5:AR$304,MATCH(节奏预期!V166,$AL$5:$AL$304,1))*节奏预期!J166,0)</f>
        <v>0</v>
      </c>
      <c r="BD166" s="68">
        <f>SUM(AX166:BC166)</f>
        <v>249600000</v>
      </c>
      <c r="BE166" s="76">
        <f>IFERROR(INDEX(W$5:W$304,MATCH(节奏预期!Q166,$V$5:$V$304,1))*节奏预期!E166,0)</f>
        <v>0</v>
      </c>
      <c r="BF166" s="76">
        <f>IFERROR(INDEX(X$5:X$304,MATCH(节奏预期!R166,$V$5:$V$304,1))*节奏预期!F166,0)</f>
        <v>11093.333333333332</v>
      </c>
      <c r="BG166" s="76">
        <f>IFERROR(INDEX(Y$5:Y$304,MATCH(节奏预期!S166,$V$5:$V$304,1))*节奏预期!G166,0)</f>
        <v>13866.666666666668</v>
      </c>
      <c r="BH166" s="80">
        <f>IFERROR(INDEX(Z$5:Z$304,MATCH(节奏预期!T166,$V$5:$V$304,1))*节奏预期!H166,0)</f>
        <v>0</v>
      </c>
      <c r="BI166" s="76">
        <f>IFERROR(INDEX(AA$5:AA$304,MATCH(节奏预期!U166,$V$5:$V$304,1))*节奏预期!I166,0)</f>
        <v>0</v>
      </c>
      <c r="BJ166" s="76">
        <f>IFERROR(INDEX(AB$5:AB$304,MATCH(节奏预期!V166,$V$5:$V$304,1))*节奏预期!J166,0)</f>
        <v>0</v>
      </c>
      <c r="BK166" s="68">
        <f>SUM(BE166:BJ166)</f>
        <v>24960</v>
      </c>
      <c r="BL166" s="76">
        <f>IF(节奏预期!Q166=0,0,节奏预期!Q166*装备强化!D$8+装备强化!D$4)</f>
        <v>0</v>
      </c>
      <c r="BM166" s="76">
        <f>IF(节奏预期!R166=0,0,节奏预期!R166*装备强化!E$8+装备强化!E$4)</f>
        <v>56.666666666666671</v>
      </c>
      <c r="BN166" s="76">
        <f>IF(节奏预期!S166=0,0,节奏预期!S166*装备强化!F$8+装备强化!F$4)</f>
        <v>113.33333333333334</v>
      </c>
      <c r="BO166" s="80">
        <f>IF(节奏预期!T166=0,0,节奏预期!T166*装备强化!G$8+装备强化!G$4)</f>
        <v>0</v>
      </c>
      <c r="BP166" s="76">
        <f>IF(节奏预期!U166=0,0,节奏预期!U166*装备强化!H$8+装备强化!H$4)</f>
        <v>0</v>
      </c>
      <c r="BQ166" s="76">
        <f>IF(节奏预期!V166=0,0,节奏预期!V166*装备强化!I$8+装备强化!I$4)</f>
        <v>0</v>
      </c>
      <c r="BR166" s="11">
        <f>IFERROR(SUMPRODUCT(BL166:BQ166,节奏预期!$E166:$J166)/SUM(节奏预期!$E166:$J166),0)</f>
        <v>75.555555555555571</v>
      </c>
      <c r="BS166" s="10">
        <f>IF(节奏预期!Q166=0,0,节奏预期!Q166*装备强化!D$9+装备强化!D$5)</f>
        <v>0</v>
      </c>
      <c r="BT166" s="76">
        <f>IF(节奏预期!R166=0,0,节奏预期!R166*装备强化!E$9+装备强化!E$5)</f>
        <v>56.666666666666671</v>
      </c>
      <c r="BU166" s="76">
        <f>IF(节奏预期!S166=0,0,节奏预期!S166*装备强化!F$9+装备强化!F$5)</f>
        <v>113.33333333333334</v>
      </c>
      <c r="BV166" s="80">
        <f>IF(节奏预期!T166=0,0,节奏预期!T166*装备强化!G$9+装备强化!G$5)</f>
        <v>0</v>
      </c>
      <c r="BW166" s="76">
        <f>IF(节奏预期!U166=0,0,节奏预期!U166*装备强化!H$9+装备强化!H$5)</f>
        <v>0</v>
      </c>
      <c r="BX166" s="76">
        <f>IF(节奏预期!V166=0,0,节奏预期!V166*装备强化!I$9+装备强化!I$5)</f>
        <v>0</v>
      </c>
      <c r="BY166" s="11">
        <f>IFERROR(SUMPRODUCT(BS166:BX166,节奏预期!$E166:$J166)/SUM(节奏预期!$E166:$J166),0)</f>
        <v>75.555555555555571</v>
      </c>
      <c r="BZ166" s="76"/>
      <c r="CA166" s="76"/>
      <c r="CB166" s="76"/>
      <c r="CC166" s="76"/>
      <c r="CD166" s="76"/>
      <c r="CE166" s="52"/>
      <c r="CH166" s="22">
        <v>28</v>
      </c>
    </row>
    <row r="167" spans="13:98" ht="11.25" customHeight="1" x14ac:dyDescent="0.15">
      <c r="M167" s="76">
        <v>163</v>
      </c>
      <c r="N167" s="164">
        <f t="shared" si="75"/>
        <v>9</v>
      </c>
      <c r="O167" s="76">
        <f t="shared" si="64"/>
        <v>18</v>
      </c>
      <c r="P167" s="76">
        <f t="shared" si="65"/>
        <v>72</v>
      </c>
      <c r="Q167" s="76">
        <f t="shared" si="58"/>
        <v>180</v>
      </c>
      <c r="R167" s="80">
        <f t="shared" si="57"/>
        <v>180</v>
      </c>
      <c r="S167" s="76">
        <f t="shared" si="58"/>
        <v>360</v>
      </c>
      <c r="T167" s="76">
        <f t="shared" si="58"/>
        <v>360</v>
      </c>
      <c r="U167" s="87"/>
      <c r="V167" s="73">
        <v>163</v>
      </c>
      <c r="W167" s="73">
        <f>SUM(O$5:O167)</f>
        <v>1494</v>
      </c>
      <c r="X167" s="73">
        <f>SUM(P$5:P167)</f>
        <v>5976</v>
      </c>
      <c r="Y167" s="73">
        <f>SUM(Q$5:Q167)</f>
        <v>14940</v>
      </c>
      <c r="Z167" s="80">
        <f>SUM(R$5:R167)</f>
        <v>14940</v>
      </c>
      <c r="AA167" s="73">
        <f>SUM(S$5:S167)</f>
        <v>29880</v>
      </c>
      <c r="AB167" s="73">
        <f>SUM(T$5:T167)</f>
        <v>29880</v>
      </c>
      <c r="AC167" s="87"/>
      <c r="AD167" s="73">
        <v>163</v>
      </c>
      <c r="AE167" s="73">
        <f t="shared" si="59"/>
        <v>180000</v>
      </c>
      <c r="AF167" s="73">
        <f t="shared" si="60"/>
        <v>720000</v>
      </c>
      <c r="AG167" s="73">
        <f t="shared" si="61"/>
        <v>1800000</v>
      </c>
      <c r="AH167" s="80">
        <f t="shared" si="61"/>
        <v>1800000</v>
      </c>
      <c r="AI167" s="73">
        <f t="shared" si="62"/>
        <v>3600000</v>
      </c>
      <c r="AJ167" s="73">
        <f t="shared" si="63"/>
        <v>3600000</v>
      </c>
      <c r="AK167" s="87"/>
      <c r="AL167" s="73">
        <v>163</v>
      </c>
      <c r="AM167" s="73">
        <f>SUM(AE$5:AE167)</f>
        <v>14940000</v>
      </c>
      <c r="AN167" s="73">
        <f>SUM(AF$5:AF167)</f>
        <v>59760000</v>
      </c>
      <c r="AO167" s="73">
        <f>SUM(AG$5:AG167)</f>
        <v>149400000</v>
      </c>
      <c r="AP167" s="80">
        <f>SUM(AH$5:AH167)</f>
        <v>149400000</v>
      </c>
      <c r="AQ167" s="73">
        <f>SUM(AI$5:AI167)</f>
        <v>298800000</v>
      </c>
      <c r="AR167" s="76">
        <f>SUM(AJ$5:AJ167)</f>
        <v>298800000</v>
      </c>
      <c r="AU167" s="22">
        <v>5</v>
      </c>
      <c r="AV167" s="77">
        <f>节奏预期!B167</f>
        <v>60</v>
      </c>
      <c r="AW167" s="102">
        <f>节奏预期!D167</f>
        <v>77.112805903056142</v>
      </c>
      <c r="AX167" s="76">
        <f>IFERROR(INDEX(AM$5:AM$304,MATCH(节奏预期!Q167,$AL$5:$AL$304,1))*节奏预期!E167,0)</f>
        <v>0</v>
      </c>
      <c r="AY167" s="76">
        <f>IFERROR(INDEX(AN$5:AN$304,MATCH(节奏预期!R167,$AL$5:$AL$304,1))*节奏预期!F167,0)</f>
        <v>0</v>
      </c>
      <c r="AZ167" s="76">
        <f>IFERROR(INDEX(AO$5:AO$304,MATCH(节奏预期!S167,$AL$5:$AL$304,1))*节奏预期!G167,0)</f>
        <v>0</v>
      </c>
      <c r="BA167" s="80">
        <f>IFERROR(INDEX(AP$5:AP$304,MATCH(节奏预期!T167,$AL$5:$AL$304,1))*节奏预期!H167,0)</f>
        <v>744000000</v>
      </c>
      <c r="BB167" s="80">
        <f>IFERROR(INDEX(AQ$5:AQ$304,MATCH(节奏预期!U167,$AL$5:$AL$304,1))*节奏预期!I167,0)</f>
        <v>0</v>
      </c>
      <c r="BC167" s="76">
        <f>IFERROR(INDEX(AR$5:AR$304,MATCH(节奏预期!V167,$AL$5:$AL$304,1))*节奏预期!J167,0)</f>
        <v>0</v>
      </c>
      <c r="BD167" s="77">
        <f>MAX(SUM(AX167:BC167),BD166)</f>
        <v>744000000</v>
      </c>
      <c r="BE167" s="76">
        <f>IFERROR(INDEX(W$5:W$304,MATCH(节奏预期!Q167,$V$5:$V$304,1))*节奏预期!E167,0)</f>
        <v>0</v>
      </c>
      <c r="BF167" s="76">
        <f>IFERROR(INDEX(X$5:X$304,MATCH(节奏预期!R167,$V$5:$V$304,1))*节奏预期!F167,0)</f>
        <v>0</v>
      </c>
      <c r="BG167" s="76">
        <f>IFERROR(INDEX(Y$5:Y$304,MATCH(节奏预期!S167,$V$5:$V$304,1))*节奏预期!G167,0)</f>
        <v>0</v>
      </c>
      <c r="BH167" s="80">
        <f>IFERROR(INDEX(Z$5:Z$304,MATCH(节奏预期!T167,$V$5:$V$304,1))*节奏预期!H167,0)</f>
        <v>74400</v>
      </c>
      <c r="BI167" s="76">
        <f>IFERROR(INDEX(AA$5:AA$304,MATCH(节奏预期!U167,$V$5:$V$304,1))*节奏预期!I167,0)</f>
        <v>0</v>
      </c>
      <c r="BJ167" s="76">
        <f>IFERROR(INDEX(AB$5:AB$304,MATCH(节奏预期!V167,$V$5:$V$304,1))*节奏预期!J167,0)</f>
        <v>0</v>
      </c>
      <c r="BK167" s="77">
        <f>MAX(SUM(BE167:BJ167),BK166)</f>
        <v>74400</v>
      </c>
      <c r="BL167" s="76">
        <f>IF(节奏预期!Q167=0,0,节奏预期!Q167*装备强化!D$8+装备强化!D$4)</f>
        <v>0</v>
      </c>
      <c r="BM167" s="76">
        <f>IF(节奏预期!R167=0,0,节奏预期!R167*装备强化!E$8+装备强化!E$4)</f>
        <v>0</v>
      </c>
      <c r="BN167" s="76">
        <f>IF(节奏预期!S167=0,0,节奏预期!S167*装备强化!F$8+装备强化!F$4)</f>
        <v>0</v>
      </c>
      <c r="BO167" s="80">
        <f>IF(节奏预期!T167=0,0,节奏预期!T167*装备强化!G$8+装备强化!G$4)</f>
        <v>143.33333333333334</v>
      </c>
      <c r="BP167" s="76">
        <f>IF(节奏预期!U167=0,0,节奏预期!U167*装备强化!H$8+装备强化!H$4)</f>
        <v>0</v>
      </c>
      <c r="BQ167" s="76">
        <f>IF(节奏预期!V167=0,0,节奏预期!V167*装备强化!I$8+装备强化!I$4)</f>
        <v>0</v>
      </c>
      <c r="BR167" s="11">
        <f>IFERROR(SUMPRODUCT(BL167:BQ167,节奏预期!$E167:$J167)/SUM(节奏预期!$E167:$J167),0)</f>
        <v>143.33333333333334</v>
      </c>
      <c r="BS167" s="10">
        <f>IF(节奏预期!Q167=0,0,节奏预期!Q167*装备强化!D$9+装备强化!D$5)</f>
        <v>0</v>
      </c>
      <c r="BT167" s="76">
        <f>IF(节奏预期!R167=0,0,节奏预期!R167*装备强化!E$9+装备强化!E$5)</f>
        <v>0</v>
      </c>
      <c r="BU167" s="76">
        <f>IF(节奏预期!S167=0,0,节奏预期!S167*装备强化!F$9+装备强化!F$5)</f>
        <v>0</v>
      </c>
      <c r="BV167" s="80">
        <f>IF(节奏预期!T167=0,0,节奏预期!T167*装备强化!G$9+装备强化!G$5)</f>
        <v>143.33333333333334</v>
      </c>
      <c r="BW167" s="76">
        <f>IF(节奏预期!U167=0,0,节奏预期!U167*装备强化!H$9+装备强化!H$5)</f>
        <v>0</v>
      </c>
      <c r="BX167" s="76">
        <f>IF(节奏预期!V167=0,0,节奏预期!V167*装备强化!I$9+装备强化!I$5)</f>
        <v>0</v>
      </c>
      <c r="BY167" s="11">
        <f>IFERROR(SUMPRODUCT(BS167:BX167,节奏预期!$E167:$J167)/SUM(节奏预期!$E167:$J167),0)</f>
        <v>143.33333333333334</v>
      </c>
      <c r="BZ167" s="76"/>
      <c r="CA167" s="76"/>
      <c r="CB167" s="76"/>
      <c r="CC167" s="76"/>
      <c r="CD167" s="76"/>
      <c r="CE167" s="52"/>
      <c r="CH167" s="22">
        <v>29</v>
      </c>
    </row>
    <row r="168" spans="13:98" ht="11.25" customHeight="1" x14ac:dyDescent="0.15">
      <c r="M168" s="76">
        <v>164</v>
      </c>
      <c r="N168" s="164">
        <f t="shared" si="75"/>
        <v>9</v>
      </c>
      <c r="O168" s="76">
        <f t="shared" si="64"/>
        <v>18</v>
      </c>
      <c r="P168" s="76">
        <f t="shared" si="65"/>
        <v>72</v>
      </c>
      <c r="Q168" s="76">
        <f t="shared" si="58"/>
        <v>180</v>
      </c>
      <c r="R168" s="80">
        <f t="shared" si="57"/>
        <v>180</v>
      </c>
      <c r="S168" s="76">
        <f t="shared" si="58"/>
        <v>360</v>
      </c>
      <c r="T168" s="76">
        <f t="shared" si="58"/>
        <v>360</v>
      </c>
      <c r="U168" s="87"/>
      <c r="V168" s="73">
        <v>164</v>
      </c>
      <c r="W168" s="73">
        <f>SUM(O$5:O168)</f>
        <v>1512</v>
      </c>
      <c r="X168" s="73">
        <f>SUM(P$5:P168)</f>
        <v>6048</v>
      </c>
      <c r="Y168" s="73">
        <f>SUM(Q$5:Q168)</f>
        <v>15120</v>
      </c>
      <c r="Z168" s="80">
        <f>SUM(R$5:R168)</f>
        <v>15120</v>
      </c>
      <c r="AA168" s="73">
        <f>SUM(S$5:S168)</f>
        <v>30240</v>
      </c>
      <c r="AB168" s="73">
        <f>SUM(T$5:T168)</f>
        <v>30240</v>
      </c>
      <c r="AC168" s="87"/>
      <c r="AD168" s="73">
        <v>164</v>
      </c>
      <c r="AE168" s="73">
        <f t="shared" si="59"/>
        <v>180000</v>
      </c>
      <c r="AF168" s="73">
        <f t="shared" si="60"/>
        <v>720000</v>
      </c>
      <c r="AG168" s="73">
        <f t="shared" si="61"/>
        <v>1800000</v>
      </c>
      <c r="AH168" s="80">
        <f t="shared" si="61"/>
        <v>1800000</v>
      </c>
      <c r="AI168" s="73">
        <f t="shared" si="62"/>
        <v>3600000</v>
      </c>
      <c r="AJ168" s="73">
        <f t="shared" si="63"/>
        <v>3600000</v>
      </c>
      <c r="AK168" s="87"/>
      <c r="AL168" s="73">
        <v>164</v>
      </c>
      <c r="AM168" s="73">
        <f>SUM(AE$5:AE168)</f>
        <v>15120000</v>
      </c>
      <c r="AN168" s="73">
        <f>SUM(AF$5:AF168)</f>
        <v>60480000</v>
      </c>
      <c r="AO168" s="73">
        <f>SUM(AG$5:AG168)</f>
        <v>151200000</v>
      </c>
      <c r="AP168" s="80">
        <f>SUM(AH$5:AH168)</f>
        <v>151200000</v>
      </c>
      <c r="AQ168" s="73">
        <f>SUM(AI$5:AI168)</f>
        <v>302400000</v>
      </c>
      <c r="AR168" s="76">
        <f>SUM(AJ$5:AJ168)</f>
        <v>302400000</v>
      </c>
      <c r="AU168" s="22">
        <v>6</v>
      </c>
      <c r="AV168" s="77">
        <f>节奏预期!B168</f>
        <v>90</v>
      </c>
      <c r="AW168" s="102">
        <f>节奏预期!D168</f>
        <v>83.124894550960335</v>
      </c>
      <c r="AX168" s="76">
        <f>IFERROR(INDEX(AM$5:AM$304,MATCH(节奏预期!Q168,$AL$5:$AL$304,1))*节奏预期!E168,0)</f>
        <v>0</v>
      </c>
      <c r="AY168" s="76">
        <f>IFERROR(INDEX(AN$5:AN$304,MATCH(节奏预期!R168,$AL$5:$AL$304,1))*节奏预期!F168,0)</f>
        <v>0</v>
      </c>
      <c r="AZ168" s="76">
        <f>IFERROR(INDEX(AO$5:AO$304,MATCH(节奏预期!S168,$AL$5:$AL$304,1))*节奏预期!G168,0)</f>
        <v>0</v>
      </c>
      <c r="BA168" s="80">
        <f>IFERROR(INDEX(AP$5:AP$304,MATCH(节奏预期!T168,$AL$5:$AL$304,1))*节奏预期!H168,0)</f>
        <v>768000000</v>
      </c>
      <c r="BB168" s="80">
        <f>IFERROR(INDEX(AQ$5:AQ$304,MATCH(节奏预期!U168,$AL$5:$AL$304,1))*节奏预期!I168,0)</f>
        <v>512000000</v>
      </c>
      <c r="BC168" s="76">
        <f>IFERROR(INDEX(AR$5:AR$304,MATCH(节奏预期!V168,$AL$5:$AL$304,1))*节奏预期!J168,0)</f>
        <v>0</v>
      </c>
      <c r="BD168" s="77">
        <f t="shared" ref="BD168:BD181" si="76">MAX(SUM(AX168:BC168),BD167)</f>
        <v>1280000000</v>
      </c>
      <c r="BE168" s="76">
        <f>IFERROR(INDEX(W$5:W$304,MATCH(节奏预期!Q168,$V$5:$V$304,1))*节奏预期!E168,0)</f>
        <v>0</v>
      </c>
      <c r="BF168" s="76">
        <f>IFERROR(INDEX(X$5:X$304,MATCH(节奏预期!R168,$V$5:$V$304,1))*节奏预期!F168,0)</f>
        <v>0</v>
      </c>
      <c r="BG168" s="76">
        <f>IFERROR(INDEX(Y$5:Y$304,MATCH(节奏预期!S168,$V$5:$V$304,1))*节奏预期!G168,0)</f>
        <v>0</v>
      </c>
      <c r="BH168" s="80">
        <f>IFERROR(INDEX(Z$5:Z$304,MATCH(节奏预期!T168,$V$5:$V$304,1))*节奏预期!H168,0)</f>
        <v>76800</v>
      </c>
      <c r="BI168" s="76">
        <f>IFERROR(INDEX(AA$5:AA$304,MATCH(节奏预期!U168,$V$5:$V$304,1))*节奏预期!I168,0)</f>
        <v>51200</v>
      </c>
      <c r="BJ168" s="76">
        <f>IFERROR(INDEX(AB$5:AB$304,MATCH(节奏预期!V168,$V$5:$V$304,1))*节奏预期!J168,0)</f>
        <v>0</v>
      </c>
      <c r="BK168" s="77">
        <f t="shared" ref="BK168:BK181" si="77">MAX(SUM(BE168:BJ168),BK167)</f>
        <v>128000</v>
      </c>
      <c r="BL168" s="76">
        <f>IF(节奏预期!Q168=0,0,节奏预期!Q168*装备强化!D$8+装备强化!D$4)</f>
        <v>0</v>
      </c>
      <c r="BM168" s="76">
        <f>IF(节奏预期!R168=0,0,节奏预期!R168*装备强化!E$8+装备强化!E$4)</f>
        <v>0</v>
      </c>
      <c r="BN168" s="76">
        <f>IF(节奏预期!S168=0,0,节奏预期!S168*装备强化!F$8+装备强化!F$4)</f>
        <v>0</v>
      </c>
      <c r="BO168" s="80">
        <f>IF(节奏预期!T168=0,0,节奏预期!T168*装备强化!G$8+装备强化!G$4)</f>
        <v>165</v>
      </c>
      <c r="BP168" s="76">
        <f>IF(节奏预期!U168=0,0,节奏预期!U168*装备强化!H$8+装备强化!H$4)</f>
        <v>247.5</v>
      </c>
      <c r="BQ168" s="76">
        <f>IF(节奏预期!V168=0,0,节奏预期!V168*装备强化!I$8+装备强化!I$4)</f>
        <v>0</v>
      </c>
      <c r="BR168" s="11">
        <f>IFERROR(SUMPRODUCT(BL168:BQ168,节奏预期!$E168:$J168)/SUM(节奏预期!$E168:$J168),0)</f>
        <v>185.625</v>
      </c>
      <c r="BS168" s="10">
        <f>IF(节奏预期!Q168=0,0,节奏预期!Q168*装备强化!D$9+装备强化!D$5)</f>
        <v>0</v>
      </c>
      <c r="BT168" s="76">
        <f>IF(节奏预期!R168=0,0,节奏预期!R168*装备强化!E$9+装备强化!E$5)</f>
        <v>0</v>
      </c>
      <c r="BU168" s="76">
        <f>IF(节奏预期!S168=0,0,节奏预期!S168*装备强化!F$9+装备强化!F$5)</f>
        <v>0</v>
      </c>
      <c r="BV168" s="80">
        <f>IF(节奏预期!T168=0,0,节奏预期!T168*装备强化!G$9+装备强化!G$5)</f>
        <v>165</v>
      </c>
      <c r="BW168" s="76">
        <f>IF(节奏预期!U168=0,0,节奏预期!U168*装备强化!H$9+装备强化!H$5)</f>
        <v>247.5</v>
      </c>
      <c r="BX168" s="76">
        <f>IF(节奏预期!V168=0,0,节奏预期!V168*装备强化!I$9+装备强化!I$5)</f>
        <v>0</v>
      </c>
      <c r="BY168" s="11">
        <f>IFERROR(SUMPRODUCT(BS168:BX168,节奏预期!$E168:$J168)/SUM(节奏预期!$E168:$J168),0)</f>
        <v>185.625</v>
      </c>
      <c r="BZ168" s="76"/>
      <c r="CA168" s="76"/>
      <c r="CB168" s="76"/>
      <c r="CC168" s="76"/>
      <c r="CD168" s="76"/>
      <c r="CE168" s="52"/>
      <c r="CH168" s="22">
        <v>30</v>
      </c>
    </row>
    <row r="169" spans="13:98" ht="11.25" customHeight="1" x14ac:dyDescent="0.15">
      <c r="M169" s="76">
        <v>165</v>
      </c>
      <c r="N169" s="164">
        <f t="shared" si="75"/>
        <v>9</v>
      </c>
      <c r="O169" s="76">
        <f t="shared" si="64"/>
        <v>18</v>
      </c>
      <c r="P169" s="76">
        <f t="shared" si="65"/>
        <v>72</v>
      </c>
      <c r="Q169" s="76">
        <f t="shared" si="58"/>
        <v>180</v>
      </c>
      <c r="R169" s="80">
        <f t="shared" si="57"/>
        <v>180</v>
      </c>
      <c r="S169" s="76">
        <f t="shared" si="58"/>
        <v>360</v>
      </c>
      <c r="T169" s="76">
        <f t="shared" si="58"/>
        <v>360</v>
      </c>
      <c r="U169" s="87"/>
      <c r="V169" s="73">
        <v>165</v>
      </c>
      <c r="W169" s="73">
        <f>SUM(O$5:O169)</f>
        <v>1530</v>
      </c>
      <c r="X169" s="73">
        <f>SUM(P$5:P169)</f>
        <v>6120</v>
      </c>
      <c r="Y169" s="73">
        <f>SUM(Q$5:Q169)</f>
        <v>15300</v>
      </c>
      <c r="Z169" s="80">
        <f>SUM(R$5:R169)</f>
        <v>15300</v>
      </c>
      <c r="AA169" s="73">
        <f>SUM(S$5:S169)</f>
        <v>30600</v>
      </c>
      <c r="AB169" s="73">
        <f>SUM(T$5:T169)</f>
        <v>30600</v>
      </c>
      <c r="AC169" s="87"/>
      <c r="AD169" s="73">
        <v>165</v>
      </c>
      <c r="AE169" s="73">
        <f t="shared" si="59"/>
        <v>180000</v>
      </c>
      <c r="AF169" s="73">
        <f t="shared" si="60"/>
        <v>720000</v>
      </c>
      <c r="AG169" s="73">
        <f t="shared" si="61"/>
        <v>1800000</v>
      </c>
      <c r="AH169" s="80">
        <f t="shared" si="61"/>
        <v>1800000</v>
      </c>
      <c r="AI169" s="73">
        <f t="shared" si="62"/>
        <v>3600000</v>
      </c>
      <c r="AJ169" s="73">
        <f t="shared" si="63"/>
        <v>3600000</v>
      </c>
      <c r="AK169" s="87"/>
      <c r="AL169" s="73">
        <v>165</v>
      </c>
      <c r="AM169" s="73">
        <f>SUM(AE$5:AE169)</f>
        <v>15300000</v>
      </c>
      <c r="AN169" s="73">
        <f>SUM(AF$5:AF169)</f>
        <v>61200000</v>
      </c>
      <c r="AO169" s="73">
        <f>SUM(AG$5:AG169)</f>
        <v>153000000</v>
      </c>
      <c r="AP169" s="80">
        <f>SUM(AH$5:AH169)</f>
        <v>153000000</v>
      </c>
      <c r="AQ169" s="73">
        <f>SUM(AI$5:AI169)</f>
        <v>306000000</v>
      </c>
      <c r="AR169" s="76">
        <f>SUM(AJ$5:AJ169)</f>
        <v>306000000</v>
      </c>
      <c r="AU169" s="22">
        <v>7</v>
      </c>
      <c r="AV169" s="77">
        <f>节奏预期!B169</f>
        <v>120</v>
      </c>
      <c r="AW169" s="102">
        <f>节奏预期!D169</f>
        <v>87.571414295961461</v>
      </c>
      <c r="AX169" s="76">
        <f>IFERROR(INDEX(AM$5:AM$304,MATCH(节奏预期!Q169,$AL$5:$AL$304,1))*节奏预期!E169,0)</f>
        <v>0</v>
      </c>
      <c r="AY169" s="76">
        <f>IFERROR(INDEX(AN$5:AN$304,MATCH(节奏预期!R169,$AL$5:$AL$304,1))*节奏预期!F169,0)</f>
        <v>0</v>
      </c>
      <c r="AZ169" s="76">
        <f>IFERROR(INDEX(AO$5:AO$304,MATCH(节奏预期!S169,$AL$5:$AL$304,1))*节奏预期!G169,0)</f>
        <v>0</v>
      </c>
      <c r="BA169" s="80">
        <f>IFERROR(INDEX(AP$5:AP$304,MATCH(节奏预期!T169,$AL$5:$AL$304,1))*节奏预期!H169,0)</f>
        <v>640000000</v>
      </c>
      <c r="BB169" s="80">
        <f>IFERROR(INDEX(AQ$5:AQ$304,MATCH(节奏预期!U169,$AL$5:$AL$304,1))*节奏预期!I169,0)</f>
        <v>1280000000</v>
      </c>
      <c r="BC169" s="76">
        <f>IFERROR(INDEX(AR$5:AR$304,MATCH(节奏预期!V169,$AL$5:$AL$304,1))*节奏预期!J169,0)</f>
        <v>0</v>
      </c>
      <c r="BD169" s="77">
        <f t="shared" si="76"/>
        <v>1920000000</v>
      </c>
      <c r="BE169" s="76">
        <f>IFERROR(INDEX(W$5:W$304,MATCH(节奏预期!Q169,$V$5:$V$304,1))*节奏预期!E169,0)</f>
        <v>0</v>
      </c>
      <c r="BF169" s="76">
        <f>IFERROR(INDEX(X$5:X$304,MATCH(节奏预期!R169,$V$5:$V$304,1))*节奏预期!F169,0)</f>
        <v>0</v>
      </c>
      <c r="BG169" s="76">
        <f>IFERROR(INDEX(Y$5:Y$304,MATCH(节奏预期!S169,$V$5:$V$304,1))*节奏预期!G169,0)</f>
        <v>0</v>
      </c>
      <c r="BH169" s="80">
        <f>IFERROR(INDEX(Z$5:Z$304,MATCH(节奏预期!T169,$V$5:$V$304,1))*节奏预期!H169,0)</f>
        <v>64000</v>
      </c>
      <c r="BI169" s="76">
        <f>IFERROR(INDEX(AA$5:AA$304,MATCH(节奏预期!U169,$V$5:$V$304,1))*节奏预期!I169,0)</f>
        <v>128000</v>
      </c>
      <c r="BJ169" s="76">
        <f>IFERROR(INDEX(AB$5:AB$304,MATCH(节奏预期!V169,$V$5:$V$304,1))*节奏预期!J169,0)</f>
        <v>0</v>
      </c>
      <c r="BK169" s="77">
        <f t="shared" si="77"/>
        <v>192000</v>
      </c>
      <c r="BL169" s="76">
        <f>IF(节奏预期!Q169=0,0,节奏预期!Q169*装备强化!D$8+装备强化!D$4)</f>
        <v>0</v>
      </c>
      <c r="BM169" s="76">
        <f>IF(节奏预期!R169=0,0,节奏预期!R169*装备强化!E$8+装备强化!E$4)</f>
        <v>0</v>
      </c>
      <c r="BN169" s="76">
        <f>IF(节奏预期!S169=0,0,节奏预期!S169*装备强化!F$8+装备强化!F$4)</f>
        <v>0</v>
      </c>
      <c r="BO169" s="80">
        <f>IF(节奏预期!T169=0,0,节奏预期!T169*装备强化!G$8+装备强化!G$4)</f>
        <v>180</v>
      </c>
      <c r="BP169" s="76">
        <f>IF(节奏预期!U169=0,0,节奏预期!U169*装备强化!H$8+装备强化!H$4)</f>
        <v>270</v>
      </c>
      <c r="BQ169" s="76">
        <f>IF(节奏预期!V169=0,0,节奏预期!V169*装备强化!I$8+装备强化!I$4)</f>
        <v>0</v>
      </c>
      <c r="BR169" s="11">
        <f>IFERROR(SUMPRODUCT(BL169:BQ169,节奏预期!$E169:$J169)/SUM(节奏预期!$E169:$J169),0)</f>
        <v>225</v>
      </c>
      <c r="BS169" s="10">
        <f>IF(节奏预期!Q169=0,0,节奏预期!Q169*装备强化!D$9+装备强化!D$5)</f>
        <v>0</v>
      </c>
      <c r="BT169" s="76">
        <f>IF(节奏预期!R169=0,0,节奏预期!R169*装备强化!E$9+装备强化!E$5)</f>
        <v>0</v>
      </c>
      <c r="BU169" s="76">
        <f>IF(节奏预期!S169=0,0,节奏预期!S169*装备强化!F$9+装备强化!F$5)</f>
        <v>0</v>
      </c>
      <c r="BV169" s="80">
        <f>IF(节奏预期!T169=0,0,节奏预期!T169*装备强化!G$9+装备强化!G$5)</f>
        <v>180</v>
      </c>
      <c r="BW169" s="76">
        <f>IF(节奏预期!U169=0,0,节奏预期!U169*装备强化!H$9+装备强化!H$5)</f>
        <v>270</v>
      </c>
      <c r="BX169" s="76">
        <f>IF(节奏预期!V169=0,0,节奏预期!V169*装备强化!I$9+装备强化!I$5)</f>
        <v>0</v>
      </c>
      <c r="BY169" s="11">
        <f>IFERROR(SUMPRODUCT(BS169:BX169,节奏预期!$E169:$J169)/SUM(节奏预期!$E169:$J169),0)</f>
        <v>225</v>
      </c>
      <c r="BZ169" s="76"/>
      <c r="CA169" s="76"/>
      <c r="CB169" s="76"/>
      <c r="CC169" s="76"/>
      <c r="CD169" s="76"/>
      <c r="CE169" s="52"/>
      <c r="CH169" s="22">
        <v>31</v>
      </c>
    </row>
    <row r="170" spans="13:98" ht="11.25" customHeight="1" x14ac:dyDescent="0.15">
      <c r="M170" s="76">
        <v>166</v>
      </c>
      <c r="N170" s="164">
        <f t="shared" si="75"/>
        <v>9</v>
      </c>
      <c r="O170" s="76">
        <f t="shared" si="64"/>
        <v>18</v>
      </c>
      <c r="P170" s="76">
        <f t="shared" si="65"/>
        <v>72</v>
      </c>
      <c r="Q170" s="76">
        <f t="shared" si="58"/>
        <v>180</v>
      </c>
      <c r="R170" s="80">
        <f t="shared" si="57"/>
        <v>180</v>
      </c>
      <c r="S170" s="76">
        <f t="shared" si="58"/>
        <v>360</v>
      </c>
      <c r="T170" s="76">
        <f t="shared" si="58"/>
        <v>360</v>
      </c>
      <c r="U170" s="87"/>
      <c r="V170" s="73">
        <v>166</v>
      </c>
      <c r="W170" s="73">
        <f>SUM(O$5:O170)</f>
        <v>1548</v>
      </c>
      <c r="X170" s="73">
        <f>SUM(P$5:P170)</f>
        <v>6192</v>
      </c>
      <c r="Y170" s="73">
        <f>SUM(Q$5:Q170)</f>
        <v>15480</v>
      </c>
      <c r="Z170" s="80">
        <f>SUM(R$5:R170)</f>
        <v>15480</v>
      </c>
      <c r="AA170" s="73">
        <f>SUM(S$5:S170)</f>
        <v>30960</v>
      </c>
      <c r="AB170" s="73">
        <f>SUM(T$5:T170)</f>
        <v>30960</v>
      </c>
      <c r="AC170" s="87"/>
      <c r="AD170" s="73">
        <v>166</v>
      </c>
      <c r="AE170" s="73">
        <f t="shared" si="59"/>
        <v>180000</v>
      </c>
      <c r="AF170" s="73">
        <f t="shared" si="60"/>
        <v>720000</v>
      </c>
      <c r="AG170" s="73">
        <f t="shared" si="61"/>
        <v>1800000</v>
      </c>
      <c r="AH170" s="80">
        <f t="shared" si="61"/>
        <v>1800000</v>
      </c>
      <c r="AI170" s="73">
        <f t="shared" si="62"/>
        <v>3600000</v>
      </c>
      <c r="AJ170" s="73">
        <f t="shared" si="63"/>
        <v>3600000</v>
      </c>
      <c r="AK170" s="87"/>
      <c r="AL170" s="73">
        <v>166</v>
      </c>
      <c r="AM170" s="73">
        <f>SUM(AE$5:AE170)</f>
        <v>15480000</v>
      </c>
      <c r="AN170" s="73">
        <f>SUM(AF$5:AF170)</f>
        <v>61920000</v>
      </c>
      <c r="AO170" s="73">
        <f>SUM(AG$5:AG170)</f>
        <v>154800000</v>
      </c>
      <c r="AP170" s="80">
        <f>SUM(AH$5:AH170)</f>
        <v>154800000</v>
      </c>
      <c r="AQ170" s="73">
        <f>SUM(AI$5:AI170)</f>
        <v>309600000</v>
      </c>
      <c r="AR170" s="76">
        <f>SUM(AJ$5:AJ170)</f>
        <v>309600000</v>
      </c>
      <c r="AU170" s="22">
        <v>8</v>
      </c>
      <c r="AV170" s="77">
        <f>节奏预期!B170</f>
        <v>150</v>
      </c>
      <c r="AW170" s="102">
        <f>节奏预期!D170</f>
        <v>91.216133577135096</v>
      </c>
      <c r="AX170" s="76">
        <f>IFERROR(INDEX(AM$5:AM$304,MATCH(节奏预期!Q170,$AL$5:$AL$304,1))*节奏预期!E170,0)</f>
        <v>0</v>
      </c>
      <c r="AY170" s="76">
        <f>IFERROR(INDEX(AN$5:AN$304,MATCH(节奏预期!R170,$AL$5:$AL$304,1))*节奏预期!F170,0)</f>
        <v>0</v>
      </c>
      <c r="AZ170" s="76">
        <f>IFERROR(INDEX(AO$5:AO$304,MATCH(节奏预期!S170,$AL$5:$AL$304,1))*节奏预期!G170,0)</f>
        <v>0</v>
      </c>
      <c r="BA170" s="80">
        <f>IFERROR(INDEX(AP$5:AP$304,MATCH(节奏预期!T170,$AL$5:$AL$304,1))*节奏预期!H170,0)</f>
        <v>376000000</v>
      </c>
      <c r="BB170" s="80">
        <f>IFERROR(INDEX(AQ$5:AQ$304,MATCH(节奏预期!U170,$AL$5:$AL$304,1))*节奏预期!I170,0)</f>
        <v>2256000000</v>
      </c>
      <c r="BC170" s="76">
        <f>IFERROR(INDEX(AR$5:AR$304,MATCH(节奏预期!V170,$AL$5:$AL$304,1))*节奏预期!J170,0)</f>
        <v>0</v>
      </c>
      <c r="BD170" s="77">
        <f t="shared" si="76"/>
        <v>2632000000</v>
      </c>
      <c r="BE170" s="76">
        <f>IFERROR(INDEX(W$5:W$304,MATCH(节奏预期!Q170,$V$5:$V$304,1))*节奏预期!E170,0)</f>
        <v>0</v>
      </c>
      <c r="BF170" s="76">
        <f>IFERROR(INDEX(X$5:X$304,MATCH(节奏预期!R170,$V$5:$V$304,1))*节奏预期!F170,0)</f>
        <v>0</v>
      </c>
      <c r="BG170" s="76">
        <f>IFERROR(INDEX(Y$5:Y$304,MATCH(节奏预期!S170,$V$5:$V$304,1))*节奏预期!G170,0)</f>
        <v>0</v>
      </c>
      <c r="BH170" s="80">
        <f>IFERROR(INDEX(Z$5:Z$304,MATCH(节奏预期!T170,$V$5:$V$304,1))*节奏预期!H170,0)</f>
        <v>37600</v>
      </c>
      <c r="BI170" s="76">
        <f>IFERROR(INDEX(AA$5:AA$304,MATCH(节奏预期!U170,$V$5:$V$304,1))*节奏预期!I170,0)</f>
        <v>225600</v>
      </c>
      <c r="BJ170" s="76">
        <f>IFERROR(INDEX(AB$5:AB$304,MATCH(节奏预期!V170,$V$5:$V$304,1))*节奏预期!J170,0)</f>
        <v>0</v>
      </c>
      <c r="BK170" s="77">
        <f t="shared" si="77"/>
        <v>263200</v>
      </c>
      <c r="BL170" s="76">
        <f>IF(节奏预期!Q170=0,0,节奏预期!Q170*装备强化!D$8+装备强化!D$4)</f>
        <v>0</v>
      </c>
      <c r="BM170" s="76">
        <f>IF(节奏预期!R170=0,0,节奏预期!R170*装备强化!E$8+装备强化!E$4)</f>
        <v>0</v>
      </c>
      <c r="BN170" s="76">
        <f>IF(节奏预期!S170=0,0,节奏预期!S170*装备强化!F$8+装备强化!F$4)</f>
        <v>0</v>
      </c>
      <c r="BO170" s="80">
        <f>IF(节奏预期!T170=0,0,节奏预期!T170*装备强化!G$8+装备强化!G$4)</f>
        <v>195</v>
      </c>
      <c r="BP170" s="76">
        <f>IF(节奏预期!U170=0,0,节奏预期!U170*装备强化!H$8+装备强化!H$4)</f>
        <v>292.5</v>
      </c>
      <c r="BQ170" s="76">
        <f>IF(节奏预期!V170=0,0,节奏预期!V170*装备强化!I$8+装备强化!I$4)</f>
        <v>0</v>
      </c>
      <c r="BR170" s="11">
        <f>IFERROR(SUMPRODUCT(BL170:BQ170,节奏预期!$E170:$J170)/SUM(节奏预期!$E170:$J170),0)</f>
        <v>268.125</v>
      </c>
      <c r="BS170" s="10">
        <f>IF(节奏预期!Q170=0,0,节奏预期!Q170*装备强化!D$9+装备强化!D$5)</f>
        <v>0</v>
      </c>
      <c r="BT170" s="76">
        <f>IF(节奏预期!R170=0,0,节奏预期!R170*装备强化!E$9+装备强化!E$5)</f>
        <v>0</v>
      </c>
      <c r="BU170" s="76">
        <f>IF(节奏预期!S170=0,0,节奏预期!S170*装备强化!F$9+装备强化!F$5)</f>
        <v>0</v>
      </c>
      <c r="BV170" s="80">
        <f>IF(节奏预期!T170=0,0,节奏预期!T170*装备强化!G$9+装备强化!G$5)</f>
        <v>195</v>
      </c>
      <c r="BW170" s="76">
        <f>IF(节奏预期!U170=0,0,节奏预期!U170*装备强化!H$9+装备强化!H$5)</f>
        <v>292.5</v>
      </c>
      <c r="BX170" s="76">
        <f>IF(节奏预期!V170=0,0,节奏预期!V170*装备强化!I$9+装备强化!I$5)</f>
        <v>0</v>
      </c>
      <c r="BY170" s="11">
        <f>IFERROR(SUMPRODUCT(BS170:BX170,节奏预期!$E170:$J170)/SUM(节奏预期!$E170:$J170),0)</f>
        <v>268.125</v>
      </c>
      <c r="BZ170" s="76"/>
      <c r="CA170" s="76"/>
      <c r="CB170" s="76"/>
      <c r="CC170" s="76"/>
      <c r="CD170" s="76"/>
      <c r="CE170" s="52"/>
      <c r="CH170" s="22">
        <v>32</v>
      </c>
    </row>
    <row r="171" spans="13:98" ht="11.25" customHeight="1" x14ac:dyDescent="0.15">
      <c r="M171" s="76">
        <v>167</v>
      </c>
      <c r="N171" s="164">
        <f t="shared" si="75"/>
        <v>9</v>
      </c>
      <c r="O171" s="76">
        <f t="shared" si="64"/>
        <v>18</v>
      </c>
      <c r="P171" s="76">
        <f t="shared" si="65"/>
        <v>72</v>
      </c>
      <c r="Q171" s="76">
        <f t="shared" si="58"/>
        <v>180</v>
      </c>
      <c r="R171" s="80">
        <f t="shared" si="57"/>
        <v>180</v>
      </c>
      <c r="S171" s="76">
        <f t="shared" si="58"/>
        <v>360</v>
      </c>
      <c r="T171" s="76">
        <f t="shared" si="58"/>
        <v>360</v>
      </c>
      <c r="U171" s="87"/>
      <c r="V171" s="73">
        <v>167</v>
      </c>
      <c r="W171" s="73">
        <f>SUM(O$5:O171)</f>
        <v>1566</v>
      </c>
      <c r="X171" s="73">
        <f>SUM(P$5:P171)</f>
        <v>6264</v>
      </c>
      <c r="Y171" s="73">
        <f>SUM(Q$5:Q171)</f>
        <v>15660</v>
      </c>
      <c r="Z171" s="80">
        <f>SUM(R$5:R171)</f>
        <v>15660</v>
      </c>
      <c r="AA171" s="73">
        <f>SUM(S$5:S171)</f>
        <v>31320</v>
      </c>
      <c r="AB171" s="73">
        <f>SUM(T$5:T171)</f>
        <v>31320</v>
      </c>
      <c r="AC171" s="87"/>
      <c r="AD171" s="73">
        <v>167</v>
      </c>
      <c r="AE171" s="73">
        <f t="shared" si="59"/>
        <v>180000</v>
      </c>
      <c r="AF171" s="73">
        <f t="shared" si="60"/>
        <v>720000</v>
      </c>
      <c r="AG171" s="73">
        <f t="shared" si="61"/>
        <v>1800000</v>
      </c>
      <c r="AH171" s="80">
        <f t="shared" si="61"/>
        <v>1800000</v>
      </c>
      <c r="AI171" s="73">
        <f t="shared" si="62"/>
        <v>3600000</v>
      </c>
      <c r="AJ171" s="73">
        <f t="shared" si="63"/>
        <v>3600000</v>
      </c>
      <c r="AK171" s="87"/>
      <c r="AL171" s="73">
        <v>167</v>
      </c>
      <c r="AM171" s="73">
        <f>SUM(AE$5:AE171)</f>
        <v>15660000</v>
      </c>
      <c r="AN171" s="73">
        <f>SUM(AF$5:AF171)</f>
        <v>62640000</v>
      </c>
      <c r="AO171" s="73">
        <f>SUM(AG$5:AG171)</f>
        <v>156600000</v>
      </c>
      <c r="AP171" s="80">
        <f>SUM(AH$5:AH171)</f>
        <v>156600000</v>
      </c>
      <c r="AQ171" s="73">
        <f>SUM(AI$5:AI171)</f>
        <v>313200000</v>
      </c>
      <c r="AR171" s="76">
        <f>SUM(AJ$5:AJ171)</f>
        <v>313200000</v>
      </c>
      <c r="AU171" s="22">
        <v>9</v>
      </c>
      <c r="AV171" s="77">
        <f>节奏预期!B171</f>
        <v>180</v>
      </c>
      <c r="AW171" s="102">
        <f>节奏预期!D171</f>
        <v>94.027056817114342</v>
      </c>
      <c r="AX171" s="76">
        <f>IFERROR(INDEX(AM$5:AM$304,MATCH(节奏预期!Q171,$AL$5:$AL$304,1))*节奏预期!E171,0)</f>
        <v>0</v>
      </c>
      <c r="AY171" s="76">
        <f>IFERROR(INDEX(AN$5:AN$304,MATCH(节奏预期!R171,$AL$5:$AL$304,1))*节奏预期!F171,0)</f>
        <v>0</v>
      </c>
      <c r="AZ171" s="76">
        <f>IFERROR(INDEX(AO$5:AO$304,MATCH(节奏预期!S171,$AL$5:$AL$304,1))*节奏预期!G171,0)</f>
        <v>0</v>
      </c>
      <c r="BA171" s="80">
        <f>IFERROR(INDEX(AP$5:AP$304,MATCH(节奏预期!T171,$AL$5:$AL$304,1))*节奏预期!H171,0)</f>
        <v>0</v>
      </c>
      <c r="BB171" s="80">
        <f>IFERROR(INDEX(AQ$5:AQ$304,MATCH(节奏预期!U171,$AL$5:$AL$304,1))*节奏预期!I171,0)</f>
        <v>3200000000</v>
      </c>
      <c r="BC171" s="76">
        <f>IFERROR(INDEX(AR$5:AR$304,MATCH(节奏预期!V171,$AL$5:$AL$304,1))*节奏预期!J171,0)</f>
        <v>0</v>
      </c>
      <c r="BD171" s="77">
        <f t="shared" si="76"/>
        <v>3200000000</v>
      </c>
      <c r="BE171" s="76">
        <f>IFERROR(INDEX(W$5:W$304,MATCH(节奏预期!Q171,$V$5:$V$304,1))*节奏预期!E171,0)</f>
        <v>0</v>
      </c>
      <c r="BF171" s="76">
        <f>IFERROR(INDEX(X$5:X$304,MATCH(节奏预期!R171,$V$5:$V$304,1))*节奏预期!F171,0)</f>
        <v>0</v>
      </c>
      <c r="BG171" s="76">
        <f>IFERROR(INDEX(Y$5:Y$304,MATCH(节奏预期!S171,$V$5:$V$304,1))*节奏预期!G171,0)</f>
        <v>0</v>
      </c>
      <c r="BH171" s="80">
        <f>IFERROR(INDEX(Z$5:Z$304,MATCH(节奏预期!T171,$V$5:$V$304,1))*节奏预期!H171,0)</f>
        <v>0</v>
      </c>
      <c r="BI171" s="76">
        <f>IFERROR(INDEX(AA$5:AA$304,MATCH(节奏预期!U171,$V$5:$V$304,1))*节奏预期!I171,0)</f>
        <v>320000</v>
      </c>
      <c r="BJ171" s="76">
        <f>IFERROR(INDEX(AB$5:AB$304,MATCH(节奏预期!V171,$V$5:$V$304,1))*节奏预期!J171,0)</f>
        <v>0</v>
      </c>
      <c r="BK171" s="77">
        <f t="shared" si="77"/>
        <v>320000</v>
      </c>
      <c r="BL171" s="76">
        <f>IF(节奏预期!Q171=0,0,节奏预期!Q171*装备强化!D$8+装备强化!D$4)</f>
        <v>0</v>
      </c>
      <c r="BM171" s="76">
        <f>IF(节奏预期!R171=0,0,节奏预期!R171*装备强化!E$8+装备强化!E$4)</f>
        <v>0</v>
      </c>
      <c r="BN171" s="76">
        <f>IF(节奏预期!S171=0,0,节奏预期!S171*装备强化!F$8+装备强化!F$4)</f>
        <v>0</v>
      </c>
      <c r="BO171" s="80">
        <f>IF(节奏预期!T171=0,0,节奏预期!T171*装备强化!G$8+装备强化!G$4)</f>
        <v>0</v>
      </c>
      <c r="BP171" s="76">
        <f>IF(节奏预期!U171=0,0,节奏预期!U171*装备强化!H$8+装备强化!H$4)</f>
        <v>300</v>
      </c>
      <c r="BQ171" s="76">
        <f>IF(节奏预期!V171=0,0,节奏预期!V171*装备强化!I$8+装备强化!I$4)</f>
        <v>0</v>
      </c>
      <c r="BR171" s="11">
        <f>IFERROR(SUMPRODUCT(BL171:BQ171,节奏预期!$E171:$J171)/SUM(节奏预期!$E171:$J171),0)</f>
        <v>300</v>
      </c>
      <c r="BS171" s="10">
        <f>IF(节奏预期!Q171=0,0,节奏预期!Q171*装备强化!D$9+装备强化!D$5)</f>
        <v>0</v>
      </c>
      <c r="BT171" s="76">
        <f>IF(节奏预期!R171=0,0,节奏预期!R171*装备强化!E$9+装备强化!E$5)</f>
        <v>0</v>
      </c>
      <c r="BU171" s="76">
        <f>IF(节奏预期!S171=0,0,节奏预期!S171*装备强化!F$9+装备强化!F$5)</f>
        <v>0</v>
      </c>
      <c r="BV171" s="80">
        <f>IF(节奏预期!T171=0,0,节奏预期!T171*装备强化!G$9+装备强化!G$5)</f>
        <v>0</v>
      </c>
      <c r="BW171" s="76">
        <f>IF(节奏预期!U171=0,0,节奏预期!U171*装备强化!H$9+装备强化!H$5)</f>
        <v>300</v>
      </c>
      <c r="BX171" s="76">
        <f>IF(节奏预期!V171=0,0,节奏预期!V171*装备强化!I$9+装备强化!I$5)</f>
        <v>0</v>
      </c>
      <c r="BY171" s="11">
        <f>IFERROR(SUMPRODUCT(BS171:BX171,节奏预期!$E171:$J171)/SUM(节奏预期!$E171:$J171),0)</f>
        <v>300</v>
      </c>
      <c r="BZ171" s="76"/>
      <c r="CA171" s="76"/>
      <c r="CB171" s="76"/>
      <c r="CC171" s="76"/>
      <c r="CD171" s="76"/>
      <c r="CE171" s="52"/>
      <c r="CH171" s="22">
        <v>33</v>
      </c>
    </row>
    <row r="172" spans="13:98" ht="11.25" customHeight="1" x14ac:dyDescent="0.15">
      <c r="M172" s="76">
        <v>168</v>
      </c>
      <c r="N172" s="164">
        <f t="shared" si="75"/>
        <v>9</v>
      </c>
      <c r="O172" s="76">
        <f t="shared" si="64"/>
        <v>18</v>
      </c>
      <c r="P172" s="76">
        <f t="shared" si="65"/>
        <v>72</v>
      </c>
      <c r="Q172" s="76">
        <f t="shared" si="58"/>
        <v>180</v>
      </c>
      <c r="R172" s="80">
        <f t="shared" si="57"/>
        <v>180</v>
      </c>
      <c r="S172" s="76">
        <f t="shared" si="58"/>
        <v>360</v>
      </c>
      <c r="T172" s="76">
        <f t="shared" si="58"/>
        <v>360</v>
      </c>
      <c r="U172" s="87"/>
      <c r="V172" s="73">
        <v>168</v>
      </c>
      <c r="W172" s="73">
        <f>SUM(O$5:O172)</f>
        <v>1584</v>
      </c>
      <c r="X172" s="73">
        <f>SUM(P$5:P172)</f>
        <v>6336</v>
      </c>
      <c r="Y172" s="73">
        <f>SUM(Q$5:Q172)</f>
        <v>15840</v>
      </c>
      <c r="Z172" s="80">
        <f>SUM(R$5:R172)</f>
        <v>15840</v>
      </c>
      <c r="AA172" s="73">
        <f>SUM(S$5:S172)</f>
        <v>31680</v>
      </c>
      <c r="AB172" s="73">
        <f>SUM(T$5:T172)</f>
        <v>31680</v>
      </c>
      <c r="AC172" s="87"/>
      <c r="AD172" s="73">
        <v>168</v>
      </c>
      <c r="AE172" s="73">
        <f t="shared" si="59"/>
        <v>180000</v>
      </c>
      <c r="AF172" s="73">
        <f t="shared" si="60"/>
        <v>720000</v>
      </c>
      <c r="AG172" s="73">
        <f t="shared" si="61"/>
        <v>1800000</v>
      </c>
      <c r="AH172" s="80">
        <f t="shared" si="61"/>
        <v>1800000</v>
      </c>
      <c r="AI172" s="73">
        <f t="shared" si="62"/>
        <v>3600000</v>
      </c>
      <c r="AJ172" s="73">
        <f t="shared" si="63"/>
        <v>3600000</v>
      </c>
      <c r="AK172" s="87"/>
      <c r="AL172" s="73">
        <v>168</v>
      </c>
      <c r="AM172" s="73">
        <f>SUM(AE$5:AE172)</f>
        <v>15840000</v>
      </c>
      <c r="AN172" s="73">
        <f>SUM(AF$5:AF172)</f>
        <v>63360000</v>
      </c>
      <c r="AO172" s="73">
        <f>SUM(AG$5:AG172)</f>
        <v>158400000</v>
      </c>
      <c r="AP172" s="80">
        <f>SUM(AH$5:AH172)</f>
        <v>158400000</v>
      </c>
      <c r="AQ172" s="73">
        <f>SUM(AI$5:AI172)</f>
        <v>316800000</v>
      </c>
      <c r="AR172" s="76">
        <f>SUM(AJ$5:AJ172)</f>
        <v>316800000</v>
      </c>
      <c r="AU172" s="22">
        <v>10</v>
      </c>
      <c r="AV172" s="77">
        <f>节奏预期!B172</f>
        <v>210</v>
      </c>
      <c r="AW172" s="102">
        <f>节奏预期!D172</f>
        <v>96.190942965578103</v>
      </c>
      <c r="AX172" s="76">
        <f>IFERROR(INDEX(AM$5:AM$304,MATCH(节奏预期!Q172,$AL$5:$AL$304,1))*节奏预期!E172,0)</f>
        <v>0</v>
      </c>
      <c r="AY172" s="76">
        <f>IFERROR(INDEX(AN$5:AN$304,MATCH(节奏预期!R172,$AL$5:$AL$304,1))*节奏预期!F172,0)</f>
        <v>0</v>
      </c>
      <c r="AZ172" s="76">
        <f>IFERROR(INDEX(AO$5:AO$304,MATCH(节奏预期!S172,$AL$5:$AL$304,1))*节奏预期!G172,0)</f>
        <v>0</v>
      </c>
      <c r="BA172" s="80">
        <f>IFERROR(INDEX(AP$5:AP$304,MATCH(节奏预期!T172,$AL$5:$AL$304,1))*节奏预期!H172,0)</f>
        <v>0</v>
      </c>
      <c r="BB172" s="80">
        <f>IFERROR(INDEX(AQ$5:AQ$304,MATCH(节奏预期!U172,$AL$5:$AL$304,1))*节奏预期!I172,0)</f>
        <v>2763636363.6363635</v>
      </c>
      <c r="BC172" s="76">
        <f>IFERROR(INDEX(AR$5:AR$304,MATCH(节奏预期!V172,$AL$5:$AL$304,1))*节奏预期!J172,0)</f>
        <v>436363636.36363637</v>
      </c>
      <c r="BD172" s="77">
        <f t="shared" si="76"/>
        <v>3200000000</v>
      </c>
      <c r="BE172" s="76">
        <f>IFERROR(INDEX(W$5:W$304,MATCH(节奏预期!Q172,$V$5:$V$304,1))*节奏预期!E172,0)</f>
        <v>0</v>
      </c>
      <c r="BF172" s="76">
        <f>IFERROR(INDEX(X$5:X$304,MATCH(节奏预期!R172,$V$5:$V$304,1))*节奏预期!F172,0)</f>
        <v>0</v>
      </c>
      <c r="BG172" s="76">
        <f>IFERROR(INDEX(Y$5:Y$304,MATCH(节奏预期!S172,$V$5:$V$304,1))*节奏预期!G172,0)</f>
        <v>0</v>
      </c>
      <c r="BH172" s="80">
        <f>IFERROR(INDEX(Z$5:Z$304,MATCH(节奏预期!T172,$V$5:$V$304,1))*节奏预期!H172,0)</f>
        <v>0</v>
      </c>
      <c r="BI172" s="76">
        <f>IFERROR(INDEX(AA$5:AA$304,MATCH(节奏预期!U172,$V$5:$V$304,1))*节奏预期!I172,0)</f>
        <v>276363.63636363635</v>
      </c>
      <c r="BJ172" s="76">
        <f>IFERROR(INDEX(AB$5:AB$304,MATCH(节奏预期!V172,$V$5:$V$304,1))*节奏预期!J172,0)</f>
        <v>43636.36363636364</v>
      </c>
      <c r="BK172" s="77">
        <f t="shared" si="77"/>
        <v>320000</v>
      </c>
      <c r="BL172" s="76">
        <f>IF(节奏预期!Q172=0,0,节奏预期!Q172*装备强化!D$8+装备强化!D$4)</f>
        <v>0</v>
      </c>
      <c r="BM172" s="76">
        <f>IF(节奏预期!R172=0,0,节奏预期!R172*装备强化!E$8+装备强化!E$4)</f>
        <v>0</v>
      </c>
      <c r="BN172" s="76">
        <f>IF(节奏预期!S172=0,0,节奏预期!S172*装备强化!F$8+装备强化!F$4)</f>
        <v>0</v>
      </c>
      <c r="BO172" s="80">
        <f>IF(节奏预期!T172=0,0,节奏预期!T172*装备强化!G$8+装备强化!G$4)</f>
        <v>0</v>
      </c>
      <c r="BP172" s="76">
        <f>IF(节奏预期!U172=0,0,节奏预期!U172*装备强化!H$8+装备强化!H$4)</f>
        <v>300</v>
      </c>
      <c r="BQ172" s="76">
        <f>IF(节奏预期!V172=0,0,节奏预期!V172*装备强化!I$8+装备强化!I$4)</f>
        <v>300</v>
      </c>
      <c r="BR172" s="11">
        <f>IFERROR(SUMPRODUCT(BL172:BQ172,节奏预期!$E172:$J172)/SUM(节奏预期!$E172:$J172),0)</f>
        <v>300</v>
      </c>
      <c r="BS172" s="10">
        <f>IF(节奏预期!Q172=0,0,节奏预期!Q172*装备强化!D$9+装备强化!D$5)</f>
        <v>0</v>
      </c>
      <c r="BT172" s="76">
        <f>IF(节奏预期!R172=0,0,节奏预期!R172*装备强化!E$9+装备强化!E$5)</f>
        <v>0</v>
      </c>
      <c r="BU172" s="76">
        <f>IF(节奏预期!S172=0,0,节奏预期!S172*装备强化!F$9+装备强化!F$5)</f>
        <v>0</v>
      </c>
      <c r="BV172" s="80">
        <f>IF(节奏预期!T172=0,0,节奏预期!T172*装备强化!G$9+装备强化!G$5)</f>
        <v>0</v>
      </c>
      <c r="BW172" s="76">
        <f>IF(节奏预期!U172=0,0,节奏预期!U172*装备强化!H$9+装备强化!H$5)</f>
        <v>300</v>
      </c>
      <c r="BX172" s="76">
        <f>IF(节奏预期!V172=0,0,节奏预期!V172*装备强化!I$9+装备强化!I$5)</f>
        <v>300</v>
      </c>
      <c r="BY172" s="11">
        <f>IFERROR(SUMPRODUCT(BS172:BX172,节奏预期!$E172:$J172)/SUM(节奏预期!$E172:$J172),0)</f>
        <v>300</v>
      </c>
      <c r="BZ172" s="76"/>
      <c r="CA172" s="76"/>
      <c r="CB172" s="76"/>
      <c r="CC172" s="76"/>
      <c r="CD172" s="76"/>
      <c r="CE172" s="52"/>
      <c r="CH172" s="22">
        <v>34</v>
      </c>
    </row>
    <row r="173" spans="13:98" ht="11.25" customHeight="1" x14ac:dyDescent="0.15">
      <c r="M173" s="76">
        <v>169</v>
      </c>
      <c r="N173" s="164">
        <f t="shared" si="75"/>
        <v>9</v>
      </c>
      <c r="O173" s="76">
        <f t="shared" si="64"/>
        <v>18</v>
      </c>
      <c r="P173" s="76">
        <f t="shared" si="65"/>
        <v>72</v>
      </c>
      <c r="Q173" s="76">
        <f t="shared" si="58"/>
        <v>180</v>
      </c>
      <c r="R173" s="80">
        <f t="shared" si="57"/>
        <v>180</v>
      </c>
      <c r="S173" s="76">
        <f t="shared" si="58"/>
        <v>360</v>
      </c>
      <c r="T173" s="76">
        <f t="shared" si="58"/>
        <v>360</v>
      </c>
      <c r="U173" s="87"/>
      <c r="V173" s="73">
        <v>169</v>
      </c>
      <c r="W173" s="73">
        <f>SUM(O$5:O173)</f>
        <v>1602</v>
      </c>
      <c r="X173" s="73">
        <f>SUM(P$5:P173)</f>
        <v>6408</v>
      </c>
      <c r="Y173" s="73">
        <f>SUM(Q$5:Q173)</f>
        <v>16020</v>
      </c>
      <c r="Z173" s="80">
        <f>SUM(R$5:R173)</f>
        <v>16020</v>
      </c>
      <c r="AA173" s="73">
        <f>SUM(S$5:S173)</f>
        <v>32040</v>
      </c>
      <c r="AB173" s="73">
        <f>SUM(T$5:T173)</f>
        <v>32040</v>
      </c>
      <c r="AC173" s="87"/>
      <c r="AD173" s="73">
        <v>169</v>
      </c>
      <c r="AE173" s="73">
        <f t="shared" si="59"/>
        <v>180000</v>
      </c>
      <c r="AF173" s="73">
        <f t="shared" si="60"/>
        <v>720000</v>
      </c>
      <c r="AG173" s="73">
        <f t="shared" si="61"/>
        <v>1800000</v>
      </c>
      <c r="AH173" s="80">
        <f t="shared" si="61"/>
        <v>1800000</v>
      </c>
      <c r="AI173" s="73">
        <f t="shared" si="62"/>
        <v>3600000</v>
      </c>
      <c r="AJ173" s="73">
        <f t="shared" si="63"/>
        <v>3600000</v>
      </c>
      <c r="AK173" s="87"/>
      <c r="AL173" s="73">
        <v>169</v>
      </c>
      <c r="AM173" s="73">
        <f>SUM(AE$5:AE173)</f>
        <v>16020000</v>
      </c>
      <c r="AN173" s="73">
        <f>SUM(AF$5:AF173)</f>
        <v>64080000</v>
      </c>
      <c r="AO173" s="73">
        <f>SUM(AG$5:AG173)</f>
        <v>160200000</v>
      </c>
      <c r="AP173" s="80">
        <f>SUM(AH$5:AH173)</f>
        <v>160200000</v>
      </c>
      <c r="AQ173" s="73">
        <f>SUM(AI$5:AI173)</f>
        <v>320400000</v>
      </c>
      <c r="AR173" s="76">
        <f>SUM(AJ$5:AJ173)</f>
        <v>320400000</v>
      </c>
      <c r="AU173" s="22">
        <v>11</v>
      </c>
      <c r="AV173" s="77">
        <f>节奏预期!B173</f>
        <v>240</v>
      </c>
      <c r="AW173" s="102">
        <f>节奏预期!D173</f>
        <v>97.955584586719908</v>
      </c>
      <c r="AX173" s="76">
        <f>IFERROR(INDEX(AM$5:AM$304,MATCH(节奏预期!Q173,$AL$5:$AL$304,1))*节奏预期!E173,0)</f>
        <v>0</v>
      </c>
      <c r="AY173" s="76">
        <f>IFERROR(INDEX(AN$5:AN$304,MATCH(节奏预期!R173,$AL$5:$AL$304,1))*节奏预期!F173,0)</f>
        <v>0</v>
      </c>
      <c r="AZ173" s="76">
        <f>IFERROR(INDEX(AO$5:AO$304,MATCH(节奏预期!S173,$AL$5:$AL$304,1))*节奏预期!G173,0)</f>
        <v>0</v>
      </c>
      <c r="BA173" s="80">
        <f>IFERROR(INDEX(AP$5:AP$304,MATCH(节奏预期!T173,$AL$5:$AL$304,1))*节奏预期!H173,0)</f>
        <v>0</v>
      </c>
      <c r="BB173" s="80">
        <f>IFERROR(INDEX(AQ$5:AQ$304,MATCH(节奏预期!U173,$AL$5:$AL$304,1))*节奏预期!I173,0)</f>
        <v>2327272727.272727</v>
      </c>
      <c r="BC173" s="76">
        <f>IFERROR(INDEX(AR$5:AR$304,MATCH(节奏预期!V173,$AL$5:$AL$304,1))*节奏预期!J173,0)</f>
        <v>872727272.72727275</v>
      </c>
      <c r="BD173" s="77">
        <f t="shared" si="76"/>
        <v>3200000000</v>
      </c>
      <c r="BE173" s="76">
        <f>IFERROR(INDEX(W$5:W$304,MATCH(节奏预期!Q173,$V$5:$V$304,1))*节奏预期!E173,0)</f>
        <v>0</v>
      </c>
      <c r="BF173" s="76">
        <f>IFERROR(INDEX(X$5:X$304,MATCH(节奏预期!R173,$V$5:$V$304,1))*节奏预期!F173,0)</f>
        <v>0</v>
      </c>
      <c r="BG173" s="76">
        <f>IFERROR(INDEX(Y$5:Y$304,MATCH(节奏预期!S173,$V$5:$V$304,1))*节奏预期!G173,0)</f>
        <v>0</v>
      </c>
      <c r="BH173" s="80">
        <f>IFERROR(INDEX(Z$5:Z$304,MATCH(节奏预期!T173,$V$5:$V$304,1))*节奏预期!H173,0)</f>
        <v>0</v>
      </c>
      <c r="BI173" s="76">
        <f>IFERROR(INDEX(AA$5:AA$304,MATCH(节奏预期!U173,$V$5:$V$304,1))*节奏预期!I173,0)</f>
        <v>232727.27272727271</v>
      </c>
      <c r="BJ173" s="76">
        <f>IFERROR(INDEX(AB$5:AB$304,MATCH(节奏预期!V173,$V$5:$V$304,1))*节奏预期!J173,0)</f>
        <v>87272.727272727279</v>
      </c>
      <c r="BK173" s="77">
        <f t="shared" si="77"/>
        <v>320000</v>
      </c>
      <c r="BL173" s="76">
        <f>IF(节奏预期!Q173=0,0,节奏预期!Q173*装备强化!D$8+装备强化!D$4)</f>
        <v>0</v>
      </c>
      <c r="BM173" s="76">
        <f>IF(节奏预期!R173=0,0,节奏预期!R173*装备强化!E$8+装备强化!E$4)</f>
        <v>0</v>
      </c>
      <c r="BN173" s="76">
        <f>IF(节奏预期!S173=0,0,节奏预期!S173*装备强化!F$8+装备强化!F$4)</f>
        <v>0</v>
      </c>
      <c r="BO173" s="80">
        <f>IF(节奏预期!T173=0,0,节奏预期!T173*装备强化!G$8+装备强化!G$4)</f>
        <v>0</v>
      </c>
      <c r="BP173" s="76">
        <f>IF(节奏预期!U173=0,0,节奏预期!U173*装备强化!H$8+装备强化!H$4)</f>
        <v>300</v>
      </c>
      <c r="BQ173" s="76">
        <f>IF(节奏预期!V173=0,0,节奏预期!V173*装备强化!I$8+装备强化!I$4)</f>
        <v>300</v>
      </c>
      <c r="BR173" s="11">
        <f>IFERROR(SUMPRODUCT(BL173:BQ173,节奏预期!$E173:$J173)/SUM(节奏预期!$E173:$J173),0)</f>
        <v>300</v>
      </c>
      <c r="BS173" s="10">
        <f>IF(节奏预期!Q173=0,0,节奏预期!Q173*装备强化!D$9+装备强化!D$5)</f>
        <v>0</v>
      </c>
      <c r="BT173" s="76">
        <f>IF(节奏预期!R173=0,0,节奏预期!R173*装备强化!E$9+装备强化!E$5)</f>
        <v>0</v>
      </c>
      <c r="BU173" s="76">
        <f>IF(节奏预期!S173=0,0,节奏预期!S173*装备强化!F$9+装备强化!F$5)</f>
        <v>0</v>
      </c>
      <c r="BV173" s="80">
        <f>IF(节奏预期!T173=0,0,节奏预期!T173*装备强化!G$9+装备强化!G$5)</f>
        <v>0</v>
      </c>
      <c r="BW173" s="76">
        <f>IF(节奏预期!U173=0,0,节奏预期!U173*装备强化!H$9+装备强化!H$5)</f>
        <v>300</v>
      </c>
      <c r="BX173" s="76">
        <f>IF(节奏预期!V173=0,0,节奏预期!V173*装备强化!I$9+装备强化!I$5)</f>
        <v>300</v>
      </c>
      <c r="BY173" s="11">
        <f>IFERROR(SUMPRODUCT(BS173:BX173,节奏预期!$E173:$J173)/SUM(节奏预期!$E173:$J173),0)</f>
        <v>300</v>
      </c>
      <c r="BZ173" s="76"/>
      <c r="CA173" s="76"/>
      <c r="CB173" s="76"/>
      <c r="CC173" s="76"/>
      <c r="CD173" s="76"/>
      <c r="CE173" s="52"/>
      <c r="CH173" s="22">
        <v>35</v>
      </c>
    </row>
    <row r="174" spans="13:98" ht="11.25" customHeight="1" x14ac:dyDescent="0.15">
      <c r="M174" s="76">
        <v>170</v>
      </c>
      <c r="N174" s="164">
        <f t="shared" si="75"/>
        <v>9</v>
      </c>
      <c r="O174" s="76">
        <f t="shared" si="64"/>
        <v>18</v>
      </c>
      <c r="P174" s="76">
        <f t="shared" si="65"/>
        <v>72</v>
      </c>
      <c r="Q174" s="76">
        <f t="shared" si="58"/>
        <v>180</v>
      </c>
      <c r="R174" s="80">
        <f t="shared" si="57"/>
        <v>180</v>
      </c>
      <c r="S174" s="76">
        <f t="shared" si="58"/>
        <v>360</v>
      </c>
      <c r="T174" s="76">
        <f t="shared" si="58"/>
        <v>360</v>
      </c>
      <c r="U174" s="87"/>
      <c r="V174" s="73">
        <v>170</v>
      </c>
      <c r="W174" s="73">
        <f>SUM(O$5:O174)</f>
        <v>1620</v>
      </c>
      <c r="X174" s="73">
        <f>SUM(P$5:P174)</f>
        <v>6480</v>
      </c>
      <c r="Y174" s="73">
        <f>SUM(Q$5:Q174)</f>
        <v>16200</v>
      </c>
      <c r="Z174" s="80">
        <f>SUM(R$5:R174)</f>
        <v>16200</v>
      </c>
      <c r="AA174" s="73">
        <f>SUM(S$5:S174)</f>
        <v>32400</v>
      </c>
      <c r="AB174" s="73">
        <f>SUM(T$5:T174)</f>
        <v>32400</v>
      </c>
      <c r="AC174" s="87"/>
      <c r="AD174" s="73">
        <v>170</v>
      </c>
      <c r="AE174" s="73">
        <f t="shared" si="59"/>
        <v>180000</v>
      </c>
      <c r="AF174" s="73">
        <f t="shared" si="60"/>
        <v>720000</v>
      </c>
      <c r="AG174" s="73">
        <f t="shared" si="61"/>
        <v>1800000</v>
      </c>
      <c r="AH174" s="80">
        <f t="shared" si="61"/>
        <v>1800000</v>
      </c>
      <c r="AI174" s="73">
        <f t="shared" si="62"/>
        <v>3600000</v>
      </c>
      <c r="AJ174" s="73">
        <f t="shared" si="63"/>
        <v>3600000</v>
      </c>
      <c r="AK174" s="87"/>
      <c r="AL174" s="73">
        <v>170</v>
      </c>
      <c r="AM174" s="73">
        <f>SUM(AE$5:AE174)</f>
        <v>16200000</v>
      </c>
      <c r="AN174" s="73">
        <f>SUM(AF$5:AF174)</f>
        <v>64800000</v>
      </c>
      <c r="AO174" s="73">
        <f>SUM(AG$5:AG174)</f>
        <v>162000000</v>
      </c>
      <c r="AP174" s="80">
        <f>SUM(AH$5:AH174)</f>
        <v>162000000</v>
      </c>
      <c r="AQ174" s="73">
        <f>SUM(AI$5:AI174)</f>
        <v>324000000</v>
      </c>
      <c r="AR174" s="76">
        <f>SUM(AJ$5:AJ174)</f>
        <v>324000000</v>
      </c>
      <c r="AU174" s="22">
        <v>12</v>
      </c>
      <c r="AV174" s="77">
        <f>节奏预期!B174</f>
        <v>270</v>
      </c>
      <c r="AW174" s="102">
        <f>节奏预期!D174</f>
        <v>99.721869727346999</v>
      </c>
      <c r="AX174" s="76">
        <f>IFERROR(INDEX(AM$5:AM$304,MATCH(节奏预期!Q174,$AL$5:$AL$304,1))*节奏预期!E174,0)</f>
        <v>0</v>
      </c>
      <c r="AY174" s="76">
        <f>IFERROR(INDEX(AN$5:AN$304,MATCH(节奏预期!R174,$AL$5:$AL$304,1))*节奏预期!F174,0)</f>
        <v>0</v>
      </c>
      <c r="AZ174" s="76">
        <f>IFERROR(INDEX(AO$5:AO$304,MATCH(节奏预期!S174,$AL$5:$AL$304,1))*节奏预期!G174,0)</f>
        <v>0</v>
      </c>
      <c r="BA174" s="80">
        <f>IFERROR(INDEX(AP$5:AP$304,MATCH(节奏预期!T174,$AL$5:$AL$304,1))*节奏预期!H174,0)</f>
        <v>0</v>
      </c>
      <c r="BB174" s="80">
        <f>IFERROR(INDEX(AQ$5:AQ$304,MATCH(节奏预期!U174,$AL$5:$AL$304,1))*节奏预期!I174,0)</f>
        <v>1890909090.909091</v>
      </c>
      <c r="BC174" s="76">
        <f>IFERROR(INDEX(AR$5:AR$304,MATCH(节奏预期!V174,$AL$5:$AL$304,1))*节奏预期!J174,0)</f>
        <v>1309090909.090909</v>
      </c>
      <c r="BD174" s="77">
        <f t="shared" si="76"/>
        <v>3200000000</v>
      </c>
      <c r="BE174" s="76">
        <f>IFERROR(INDEX(W$5:W$304,MATCH(节奏预期!Q174,$V$5:$V$304,1))*节奏预期!E174,0)</f>
        <v>0</v>
      </c>
      <c r="BF174" s="76">
        <f>IFERROR(INDEX(X$5:X$304,MATCH(节奏预期!R174,$V$5:$V$304,1))*节奏预期!F174,0)</f>
        <v>0</v>
      </c>
      <c r="BG174" s="76">
        <f>IFERROR(INDEX(Y$5:Y$304,MATCH(节奏预期!S174,$V$5:$V$304,1))*节奏预期!G174,0)</f>
        <v>0</v>
      </c>
      <c r="BH174" s="80">
        <f>IFERROR(INDEX(Z$5:Z$304,MATCH(节奏预期!T174,$V$5:$V$304,1))*节奏预期!H174,0)</f>
        <v>0</v>
      </c>
      <c r="BI174" s="76">
        <f>IFERROR(INDEX(AA$5:AA$304,MATCH(节奏预期!U174,$V$5:$V$304,1))*节奏预期!I174,0)</f>
        <v>189090.90909090909</v>
      </c>
      <c r="BJ174" s="76">
        <f>IFERROR(INDEX(AB$5:AB$304,MATCH(节奏预期!V174,$V$5:$V$304,1))*节奏预期!J174,0)</f>
        <v>130909.09090909091</v>
      </c>
      <c r="BK174" s="77">
        <f t="shared" si="77"/>
        <v>320000</v>
      </c>
      <c r="BL174" s="76">
        <f>IF(节奏预期!Q174=0,0,节奏预期!Q174*装备强化!D$8+装备强化!D$4)</f>
        <v>0</v>
      </c>
      <c r="BM174" s="76">
        <f>IF(节奏预期!R174=0,0,节奏预期!R174*装备强化!E$8+装备强化!E$4)</f>
        <v>0</v>
      </c>
      <c r="BN174" s="76">
        <f>IF(节奏预期!S174=0,0,节奏预期!S174*装备强化!F$8+装备强化!F$4)</f>
        <v>0</v>
      </c>
      <c r="BO174" s="80">
        <f>IF(节奏预期!T174=0,0,节奏预期!T174*装备强化!G$8+装备强化!G$4)</f>
        <v>0</v>
      </c>
      <c r="BP174" s="76">
        <f>IF(节奏预期!U174=0,0,节奏预期!U174*装备强化!H$8+装备强化!H$4)</f>
        <v>300</v>
      </c>
      <c r="BQ174" s="76">
        <f>IF(节奏预期!V174=0,0,节奏预期!V174*装备强化!I$8+装备强化!I$4)</f>
        <v>300</v>
      </c>
      <c r="BR174" s="11">
        <f>IFERROR(SUMPRODUCT(BL174:BQ174,节奏预期!$E174:$J174)/SUM(节奏预期!$E174:$J174),0)</f>
        <v>300</v>
      </c>
      <c r="BS174" s="10">
        <f>IF(节奏预期!Q174=0,0,节奏预期!Q174*装备强化!D$9+装备强化!D$5)</f>
        <v>0</v>
      </c>
      <c r="BT174" s="76">
        <f>IF(节奏预期!R174=0,0,节奏预期!R174*装备强化!E$9+装备强化!E$5)</f>
        <v>0</v>
      </c>
      <c r="BU174" s="76">
        <f>IF(节奏预期!S174=0,0,节奏预期!S174*装备强化!F$9+装备强化!F$5)</f>
        <v>0</v>
      </c>
      <c r="BV174" s="80">
        <f>IF(节奏预期!T174=0,0,节奏预期!T174*装备强化!G$9+装备强化!G$5)</f>
        <v>0</v>
      </c>
      <c r="BW174" s="76">
        <f>IF(节奏预期!U174=0,0,节奏预期!U174*装备强化!H$9+装备强化!H$5)</f>
        <v>300</v>
      </c>
      <c r="BX174" s="76">
        <f>IF(节奏预期!V174=0,0,节奏预期!V174*装备强化!I$9+装备强化!I$5)</f>
        <v>300</v>
      </c>
      <c r="BY174" s="11">
        <f>IFERROR(SUMPRODUCT(BS174:BX174,节奏预期!$E174:$J174)/SUM(节奏预期!$E174:$J174),0)</f>
        <v>300</v>
      </c>
      <c r="BZ174" s="76"/>
      <c r="CA174" s="76"/>
      <c r="CB174" s="76"/>
      <c r="CC174" s="76"/>
      <c r="CD174" s="76"/>
      <c r="CE174" s="52"/>
      <c r="CH174" s="22">
        <v>36</v>
      </c>
    </row>
    <row r="175" spans="13:98" ht="11.25" customHeight="1" x14ac:dyDescent="0.15">
      <c r="M175" s="76">
        <v>171</v>
      </c>
      <c r="N175" s="164">
        <f t="shared" si="75"/>
        <v>9</v>
      </c>
      <c r="O175" s="76">
        <f t="shared" si="64"/>
        <v>18</v>
      </c>
      <c r="P175" s="76">
        <f t="shared" si="65"/>
        <v>72</v>
      </c>
      <c r="Q175" s="76">
        <f t="shared" si="58"/>
        <v>180</v>
      </c>
      <c r="R175" s="80">
        <f t="shared" si="57"/>
        <v>180</v>
      </c>
      <c r="S175" s="76">
        <f t="shared" si="58"/>
        <v>360</v>
      </c>
      <c r="T175" s="76">
        <f t="shared" si="58"/>
        <v>360</v>
      </c>
      <c r="U175" s="87"/>
      <c r="V175" s="73">
        <v>171</v>
      </c>
      <c r="W175" s="73">
        <f>SUM(O$5:O175)</f>
        <v>1638</v>
      </c>
      <c r="X175" s="73">
        <f>SUM(P$5:P175)</f>
        <v>6552</v>
      </c>
      <c r="Y175" s="73">
        <f>SUM(Q$5:Q175)</f>
        <v>16380</v>
      </c>
      <c r="Z175" s="80">
        <f>SUM(R$5:R175)</f>
        <v>16380</v>
      </c>
      <c r="AA175" s="73">
        <f>SUM(S$5:S175)</f>
        <v>32760</v>
      </c>
      <c r="AB175" s="73">
        <f>SUM(T$5:T175)</f>
        <v>32760</v>
      </c>
      <c r="AC175" s="87"/>
      <c r="AD175" s="73">
        <v>171</v>
      </c>
      <c r="AE175" s="73">
        <f t="shared" si="59"/>
        <v>180000</v>
      </c>
      <c r="AF175" s="73">
        <f t="shared" si="60"/>
        <v>720000</v>
      </c>
      <c r="AG175" s="73">
        <f t="shared" si="61"/>
        <v>1800000</v>
      </c>
      <c r="AH175" s="80">
        <f t="shared" si="61"/>
        <v>1800000</v>
      </c>
      <c r="AI175" s="73">
        <f t="shared" si="62"/>
        <v>3600000</v>
      </c>
      <c r="AJ175" s="73">
        <f t="shared" si="63"/>
        <v>3600000</v>
      </c>
      <c r="AK175" s="87"/>
      <c r="AL175" s="73">
        <v>171</v>
      </c>
      <c r="AM175" s="73">
        <f>SUM(AE$5:AE175)</f>
        <v>16380000</v>
      </c>
      <c r="AN175" s="73">
        <f>SUM(AF$5:AF175)</f>
        <v>65520000</v>
      </c>
      <c r="AO175" s="73">
        <f>SUM(AG$5:AG175)</f>
        <v>163800000</v>
      </c>
      <c r="AP175" s="80">
        <f>SUM(AH$5:AH175)</f>
        <v>163800000</v>
      </c>
      <c r="AQ175" s="73">
        <f>SUM(AI$5:AI175)</f>
        <v>327600000</v>
      </c>
      <c r="AR175" s="76">
        <f>SUM(AJ$5:AJ175)</f>
        <v>327600000</v>
      </c>
      <c r="AU175" s="22">
        <v>13</v>
      </c>
      <c r="AV175" s="77">
        <f>节奏预期!B175</f>
        <v>300</v>
      </c>
      <c r="AW175" s="102">
        <f>节奏预期!D175</f>
        <v>101.32661435104789</v>
      </c>
      <c r="AX175" s="76">
        <f>IFERROR(INDEX(AM$5:AM$304,MATCH(节奏预期!Q175,$AL$5:$AL$304,1))*节奏预期!E175,0)</f>
        <v>0</v>
      </c>
      <c r="AY175" s="76">
        <f>IFERROR(INDEX(AN$5:AN$304,MATCH(节奏预期!R175,$AL$5:$AL$304,1))*节奏预期!F175,0)</f>
        <v>0</v>
      </c>
      <c r="AZ175" s="76">
        <f>IFERROR(INDEX(AO$5:AO$304,MATCH(节奏预期!S175,$AL$5:$AL$304,1))*节奏预期!G175,0)</f>
        <v>0</v>
      </c>
      <c r="BA175" s="80">
        <f>IFERROR(INDEX(AP$5:AP$304,MATCH(节奏预期!T175,$AL$5:$AL$304,1))*节奏预期!H175,0)</f>
        <v>0</v>
      </c>
      <c r="BB175" s="80">
        <f>IFERROR(INDEX(AQ$5:AQ$304,MATCH(节奏预期!U175,$AL$5:$AL$304,1))*节奏预期!I175,0)</f>
        <v>1454545454.5454545</v>
      </c>
      <c r="BC175" s="76">
        <f>IFERROR(INDEX(AR$5:AR$304,MATCH(节奏预期!V175,$AL$5:$AL$304,1))*节奏预期!J175,0)</f>
        <v>1745454545.4545455</v>
      </c>
      <c r="BD175" s="77">
        <f t="shared" si="76"/>
        <v>3200000000</v>
      </c>
      <c r="BE175" s="76">
        <f>IFERROR(INDEX(W$5:W$304,MATCH(节奏预期!Q175,$V$5:$V$304,1))*节奏预期!E175,0)</f>
        <v>0</v>
      </c>
      <c r="BF175" s="76">
        <f>IFERROR(INDEX(X$5:X$304,MATCH(节奏预期!R175,$V$5:$V$304,1))*节奏预期!F175,0)</f>
        <v>0</v>
      </c>
      <c r="BG175" s="76">
        <f>IFERROR(INDEX(Y$5:Y$304,MATCH(节奏预期!S175,$V$5:$V$304,1))*节奏预期!G175,0)</f>
        <v>0</v>
      </c>
      <c r="BH175" s="80">
        <f>IFERROR(INDEX(Z$5:Z$304,MATCH(节奏预期!T175,$V$5:$V$304,1))*节奏预期!H175,0)</f>
        <v>0</v>
      </c>
      <c r="BI175" s="76">
        <f>IFERROR(INDEX(AA$5:AA$304,MATCH(节奏预期!U175,$V$5:$V$304,1))*节奏预期!I175,0)</f>
        <v>145454.54545454544</v>
      </c>
      <c r="BJ175" s="76">
        <f>IFERROR(INDEX(AB$5:AB$304,MATCH(节奏预期!V175,$V$5:$V$304,1))*节奏预期!J175,0)</f>
        <v>174545.45454545456</v>
      </c>
      <c r="BK175" s="77">
        <f t="shared" si="77"/>
        <v>320000</v>
      </c>
      <c r="BL175" s="76">
        <f>IF(节奏预期!Q175=0,0,节奏预期!Q175*装备强化!D$8+装备强化!D$4)</f>
        <v>0</v>
      </c>
      <c r="BM175" s="76">
        <f>IF(节奏预期!R175=0,0,节奏预期!R175*装备强化!E$8+装备强化!E$4)</f>
        <v>0</v>
      </c>
      <c r="BN175" s="76">
        <f>IF(节奏预期!S175=0,0,节奏预期!S175*装备强化!F$8+装备强化!F$4)</f>
        <v>0</v>
      </c>
      <c r="BO175" s="80">
        <f>IF(节奏预期!T175=0,0,节奏预期!T175*装备强化!G$8+装备强化!G$4)</f>
        <v>0</v>
      </c>
      <c r="BP175" s="76">
        <f>IF(节奏预期!U175=0,0,节奏预期!U175*装备强化!H$8+装备强化!H$4)</f>
        <v>300</v>
      </c>
      <c r="BQ175" s="76">
        <f>IF(节奏预期!V175=0,0,节奏预期!V175*装备强化!I$8+装备强化!I$4)</f>
        <v>300</v>
      </c>
      <c r="BR175" s="11">
        <f>IFERROR(SUMPRODUCT(BL175:BQ175,节奏预期!$E175:$J175)/SUM(节奏预期!$E175:$J175),0)</f>
        <v>300</v>
      </c>
      <c r="BS175" s="10">
        <f>IF(节奏预期!Q175=0,0,节奏预期!Q175*装备强化!D$9+装备强化!D$5)</f>
        <v>0</v>
      </c>
      <c r="BT175" s="76">
        <f>IF(节奏预期!R175=0,0,节奏预期!R175*装备强化!E$9+装备强化!E$5)</f>
        <v>0</v>
      </c>
      <c r="BU175" s="76">
        <f>IF(节奏预期!S175=0,0,节奏预期!S175*装备强化!F$9+装备强化!F$5)</f>
        <v>0</v>
      </c>
      <c r="BV175" s="80">
        <f>IF(节奏预期!T175=0,0,节奏预期!T175*装备强化!G$9+装备强化!G$5)</f>
        <v>0</v>
      </c>
      <c r="BW175" s="76">
        <f>IF(节奏预期!U175=0,0,节奏预期!U175*装备强化!H$9+装备强化!H$5)</f>
        <v>300</v>
      </c>
      <c r="BX175" s="76">
        <f>IF(节奏预期!V175=0,0,节奏预期!V175*装备强化!I$9+装备强化!I$5)</f>
        <v>300</v>
      </c>
      <c r="BY175" s="11">
        <f>IFERROR(SUMPRODUCT(BS175:BX175,节奏预期!$E175:$J175)/SUM(节奏预期!$E175:$J175),0)</f>
        <v>300</v>
      </c>
      <c r="BZ175" s="76"/>
      <c r="CA175" s="76"/>
      <c r="CB175" s="76"/>
      <c r="CC175" s="76"/>
      <c r="CD175" s="76"/>
      <c r="CE175" s="52"/>
      <c r="CH175" s="22">
        <v>37</v>
      </c>
    </row>
    <row r="176" spans="13:98" ht="11.25" customHeight="1" x14ac:dyDescent="0.15">
      <c r="M176" s="76">
        <v>172</v>
      </c>
      <c r="N176" s="164">
        <f t="shared" si="75"/>
        <v>9</v>
      </c>
      <c r="O176" s="76">
        <f t="shared" si="64"/>
        <v>18</v>
      </c>
      <c r="P176" s="76">
        <f t="shared" si="65"/>
        <v>72</v>
      </c>
      <c r="Q176" s="76">
        <f t="shared" si="58"/>
        <v>180</v>
      </c>
      <c r="R176" s="80">
        <f t="shared" si="57"/>
        <v>180</v>
      </c>
      <c r="S176" s="76">
        <f t="shared" si="58"/>
        <v>360</v>
      </c>
      <c r="T176" s="76">
        <f t="shared" si="58"/>
        <v>360</v>
      </c>
      <c r="U176" s="87"/>
      <c r="V176" s="73">
        <v>172</v>
      </c>
      <c r="W176" s="73">
        <f>SUM(O$5:O176)</f>
        <v>1656</v>
      </c>
      <c r="X176" s="73">
        <f>SUM(P$5:P176)</f>
        <v>6624</v>
      </c>
      <c r="Y176" s="73">
        <f>SUM(Q$5:Q176)</f>
        <v>16560</v>
      </c>
      <c r="Z176" s="80">
        <f>SUM(R$5:R176)</f>
        <v>16560</v>
      </c>
      <c r="AA176" s="73">
        <f>SUM(S$5:S176)</f>
        <v>33120</v>
      </c>
      <c r="AB176" s="73">
        <f>SUM(T$5:T176)</f>
        <v>33120</v>
      </c>
      <c r="AC176" s="87"/>
      <c r="AD176" s="73">
        <v>172</v>
      </c>
      <c r="AE176" s="73">
        <f t="shared" si="59"/>
        <v>180000</v>
      </c>
      <c r="AF176" s="73">
        <f t="shared" si="60"/>
        <v>720000</v>
      </c>
      <c r="AG176" s="73">
        <f t="shared" si="61"/>
        <v>1800000</v>
      </c>
      <c r="AH176" s="80">
        <f t="shared" si="61"/>
        <v>1800000</v>
      </c>
      <c r="AI176" s="73">
        <f t="shared" si="62"/>
        <v>3600000</v>
      </c>
      <c r="AJ176" s="73">
        <f t="shared" si="63"/>
        <v>3600000</v>
      </c>
      <c r="AK176" s="87"/>
      <c r="AL176" s="73">
        <v>172</v>
      </c>
      <c r="AM176" s="73">
        <f>SUM(AE$5:AE176)</f>
        <v>16560000</v>
      </c>
      <c r="AN176" s="73">
        <f>SUM(AF$5:AF176)</f>
        <v>66240000</v>
      </c>
      <c r="AO176" s="73">
        <f>SUM(AG$5:AG176)</f>
        <v>165600000</v>
      </c>
      <c r="AP176" s="80">
        <f>SUM(AH$5:AH176)</f>
        <v>165600000</v>
      </c>
      <c r="AQ176" s="73">
        <f>SUM(AI$5:AI176)</f>
        <v>331200000</v>
      </c>
      <c r="AR176" s="76">
        <f>SUM(AJ$5:AJ176)</f>
        <v>331200000</v>
      </c>
      <c r="AU176" s="22">
        <v>14</v>
      </c>
      <c r="AV176" s="77">
        <f>节奏预期!B176</f>
        <v>330</v>
      </c>
      <c r="AW176" s="102">
        <f>节奏预期!D176</f>
        <v>102.73807018488411</v>
      </c>
      <c r="AX176" s="76">
        <f>IFERROR(INDEX(AM$5:AM$304,MATCH(节奏预期!Q176,$AL$5:$AL$304,1))*节奏预期!E176,0)</f>
        <v>0</v>
      </c>
      <c r="AY176" s="76">
        <f>IFERROR(INDEX(AN$5:AN$304,MATCH(节奏预期!R176,$AL$5:$AL$304,1))*节奏预期!F176,0)</f>
        <v>0</v>
      </c>
      <c r="AZ176" s="76">
        <f>IFERROR(INDEX(AO$5:AO$304,MATCH(节奏预期!S176,$AL$5:$AL$304,1))*节奏预期!G176,0)</f>
        <v>0</v>
      </c>
      <c r="BA176" s="80">
        <f>IFERROR(INDEX(AP$5:AP$304,MATCH(节奏预期!T176,$AL$5:$AL$304,1))*节奏预期!H176,0)</f>
        <v>0</v>
      </c>
      <c r="BB176" s="80">
        <f>IFERROR(INDEX(AQ$5:AQ$304,MATCH(节奏预期!U176,$AL$5:$AL$304,1))*节奏预期!I176,0)</f>
        <v>1018181818.1818181</v>
      </c>
      <c r="BC176" s="76">
        <f>IFERROR(INDEX(AR$5:AR$304,MATCH(节奏预期!V176,$AL$5:$AL$304,1))*节奏预期!J176,0)</f>
        <v>2181818181.818182</v>
      </c>
      <c r="BD176" s="77">
        <f t="shared" si="76"/>
        <v>3200000000</v>
      </c>
      <c r="BE176" s="76">
        <f>IFERROR(INDEX(W$5:W$304,MATCH(节奏预期!Q176,$V$5:$V$304,1))*节奏预期!E176,0)</f>
        <v>0</v>
      </c>
      <c r="BF176" s="76">
        <f>IFERROR(INDEX(X$5:X$304,MATCH(节奏预期!R176,$V$5:$V$304,1))*节奏预期!F176,0)</f>
        <v>0</v>
      </c>
      <c r="BG176" s="76">
        <f>IFERROR(INDEX(Y$5:Y$304,MATCH(节奏预期!S176,$V$5:$V$304,1))*节奏预期!G176,0)</f>
        <v>0</v>
      </c>
      <c r="BH176" s="80">
        <f>IFERROR(INDEX(Z$5:Z$304,MATCH(节奏预期!T176,$V$5:$V$304,1))*节奏预期!H176,0)</f>
        <v>0</v>
      </c>
      <c r="BI176" s="76">
        <f>IFERROR(INDEX(AA$5:AA$304,MATCH(节奏预期!U176,$V$5:$V$304,1))*节奏预期!I176,0)</f>
        <v>101818.18181818181</v>
      </c>
      <c r="BJ176" s="76">
        <f>IFERROR(INDEX(AB$5:AB$304,MATCH(节奏预期!V176,$V$5:$V$304,1))*节奏预期!J176,0)</f>
        <v>218181.81818181818</v>
      </c>
      <c r="BK176" s="77">
        <f t="shared" si="77"/>
        <v>320000</v>
      </c>
      <c r="BL176" s="76">
        <f>IF(节奏预期!Q176=0,0,节奏预期!Q176*装备强化!D$8+装备强化!D$4)</f>
        <v>0</v>
      </c>
      <c r="BM176" s="76">
        <f>IF(节奏预期!R176=0,0,节奏预期!R176*装备强化!E$8+装备强化!E$4)</f>
        <v>0</v>
      </c>
      <c r="BN176" s="76">
        <f>IF(节奏预期!S176=0,0,节奏预期!S176*装备强化!F$8+装备强化!F$4)</f>
        <v>0</v>
      </c>
      <c r="BO176" s="80">
        <f>IF(节奏预期!T176=0,0,节奏预期!T176*装备强化!G$8+装备强化!G$4)</f>
        <v>0</v>
      </c>
      <c r="BP176" s="76">
        <f>IF(节奏预期!U176=0,0,节奏预期!U176*装备强化!H$8+装备强化!H$4)</f>
        <v>300</v>
      </c>
      <c r="BQ176" s="76">
        <f>IF(节奏预期!V176=0,0,节奏预期!V176*装备强化!I$8+装备强化!I$4)</f>
        <v>300</v>
      </c>
      <c r="BR176" s="11">
        <f>IFERROR(SUMPRODUCT(BL176:BQ176,节奏预期!$E176:$J176)/SUM(节奏预期!$E176:$J176),0)</f>
        <v>300</v>
      </c>
      <c r="BS176" s="10">
        <f>IF(节奏预期!Q176=0,0,节奏预期!Q176*装备强化!D$9+装备强化!D$5)</f>
        <v>0</v>
      </c>
      <c r="BT176" s="76">
        <f>IF(节奏预期!R176=0,0,节奏预期!R176*装备强化!E$9+装备强化!E$5)</f>
        <v>0</v>
      </c>
      <c r="BU176" s="76">
        <f>IF(节奏预期!S176=0,0,节奏预期!S176*装备强化!F$9+装备强化!F$5)</f>
        <v>0</v>
      </c>
      <c r="BV176" s="80">
        <f>IF(节奏预期!T176=0,0,节奏预期!T176*装备强化!G$9+装备强化!G$5)</f>
        <v>0</v>
      </c>
      <c r="BW176" s="76">
        <f>IF(节奏预期!U176=0,0,节奏预期!U176*装备强化!H$9+装备强化!H$5)</f>
        <v>300</v>
      </c>
      <c r="BX176" s="76">
        <f>IF(节奏预期!V176=0,0,节奏预期!V176*装备强化!I$9+装备强化!I$5)</f>
        <v>300</v>
      </c>
      <c r="BY176" s="11">
        <f>IFERROR(SUMPRODUCT(BS176:BX176,节奏预期!$E176:$J176)/SUM(节奏预期!$E176:$J176),0)</f>
        <v>300</v>
      </c>
      <c r="BZ176" s="76"/>
      <c r="CA176" s="76"/>
      <c r="CB176" s="76"/>
      <c r="CC176" s="76"/>
      <c r="CD176" s="76"/>
      <c r="CE176" s="52"/>
      <c r="CH176" s="22">
        <v>38</v>
      </c>
    </row>
    <row r="177" spans="13:107" ht="11.25" customHeight="1" x14ac:dyDescent="0.15">
      <c r="M177" s="76">
        <v>173</v>
      </c>
      <c r="N177" s="164">
        <f t="shared" si="75"/>
        <v>9</v>
      </c>
      <c r="O177" s="76">
        <f t="shared" si="64"/>
        <v>18</v>
      </c>
      <c r="P177" s="76">
        <f t="shared" si="65"/>
        <v>72</v>
      </c>
      <c r="Q177" s="76">
        <f t="shared" si="58"/>
        <v>180</v>
      </c>
      <c r="R177" s="80">
        <f t="shared" si="57"/>
        <v>180</v>
      </c>
      <c r="S177" s="76">
        <f t="shared" si="58"/>
        <v>360</v>
      </c>
      <c r="T177" s="76">
        <f t="shared" si="58"/>
        <v>360</v>
      </c>
      <c r="U177" s="87"/>
      <c r="V177" s="73">
        <v>173</v>
      </c>
      <c r="W177" s="73">
        <f>SUM(O$5:O177)</f>
        <v>1674</v>
      </c>
      <c r="X177" s="73">
        <f>SUM(P$5:P177)</f>
        <v>6696</v>
      </c>
      <c r="Y177" s="73">
        <f>SUM(Q$5:Q177)</f>
        <v>16740</v>
      </c>
      <c r="Z177" s="80">
        <f>SUM(R$5:R177)</f>
        <v>16740</v>
      </c>
      <c r="AA177" s="73">
        <f>SUM(S$5:S177)</f>
        <v>33480</v>
      </c>
      <c r="AB177" s="73">
        <f>SUM(T$5:T177)</f>
        <v>33480</v>
      </c>
      <c r="AC177" s="87"/>
      <c r="AD177" s="73">
        <v>173</v>
      </c>
      <c r="AE177" s="73">
        <f t="shared" si="59"/>
        <v>180000</v>
      </c>
      <c r="AF177" s="73">
        <f t="shared" si="60"/>
        <v>720000</v>
      </c>
      <c r="AG177" s="73">
        <f t="shared" si="61"/>
        <v>1800000</v>
      </c>
      <c r="AH177" s="80">
        <f t="shared" si="61"/>
        <v>1800000</v>
      </c>
      <c r="AI177" s="73">
        <f t="shared" si="62"/>
        <v>3600000</v>
      </c>
      <c r="AJ177" s="73">
        <f t="shared" si="63"/>
        <v>3600000</v>
      </c>
      <c r="AK177" s="87"/>
      <c r="AL177" s="73">
        <v>173</v>
      </c>
      <c r="AM177" s="73">
        <f>SUM(AE$5:AE177)</f>
        <v>16740000</v>
      </c>
      <c r="AN177" s="73">
        <f>SUM(AF$5:AF177)</f>
        <v>66960000</v>
      </c>
      <c r="AO177" s="73">
        <f>SUM(AG$5:AG177)</f>
        <v>167400000</v>
      </c>
      <c r="AP177" s="80">
        <f>SUM(AH$5:AH177)</f>
        <v>167400000</v>
      </c>
      <c r="AQ177" s="73">
        <f>SUM(AI$5:AI177)</f>
        <v>334800000</v>
      </c>
      <c r="AR177" s="76">
        <f>SUM(AJ$5:AJ177)</f>
        <v>334800000</v>
      </c>
      <c r="AU177" s="22">
        <v>15</v>
      </c>
      <c r="AV177" s="77">
        <f>节奏预期!B177</f>
        <v>360</v>
      </c>
      <c r="AW177" s="102">
        <f>节奏预期!D177</f>
        <v>103.97984772466795</v>
      </c>
      <c r="AX177" s="76">
        <f>IFERROR(INDEX(AM$5:AM$304,MATCH(节奏预期!Q177,$AL$5:$AL$304,1))*节奏预期!E177,0)</f>
        <v>0</v>
      </c>
      <c r="AY177" s="76">
        <f>IFERROR(INDEX(AN$5:AN$304,MATCH(节奏预期!R177,$AL$5:$AL$304,1))*节奏预期!F177,0)</f>
        <v>0</v>
      </c>
      <c r="AZ177" s="76">
        <f>IFERROR(INDEX(AO$5:AO$304,MATCH(节奏预期!S177,$AL$5:$AL$304,1))*节奏预期!G177,0)</f>
        <v>0</v>
      </c>
      <c r="BA177" s="80">
        <f>IFERROR(INDEX(AP$5:AP$304,MATCH(节奏预期!T177,$AL$5:$AL$304,1))*节奏预期!H177,0)</f>
        <v>0</v>
      </c>
      <c r="BB177" s="80">
        <f>IFERROR(INDEX(AQ$5:AQ$304,MATCH(节奏预期!U177,$AL$5:$AL$304,1))*节奏预期!I177,0)</f>
        <v>581818181.81818187</v>
      </c>
      <c r="BC177" s="76">
        <f>IFERROR(INDEX(AR$5:AR$304,MATCH(节奏预期!V177,$AL$5:$AL$304,1))*节奏预期!J177,0)</f>
        <v>2618181818.181818</v>
      </c>
      <c r="BD177" s="77">
        <f t="shared" si="76"/>
        <v>3200000000</v>
      </c>
      <c r="BE177" s="76">
        <f>IFERROR(INDEX(W$5:W$304,MATCH(节奏预期!Q177,$V$5:$V$304,1))*节奏预期!E177,0)</f>
        <v>0</v>
      </c>
      <c r="BF177" s="76">
        <f>IFERROR(INDEX(X$5:X$304,MATCH(节奏预期!R177,$V$5:$V$304,1))*节奏预期!F177,0)</f>
        <v>0</v>
      </c>
      <c r="BG177" s="76">
        <f>IFERROR(INDEX(Y$5:Y$304,MATCH(节奏预期!S177,$V$5:$V$304,1))*节奏预期!G177,0)</f>
        <v>0</v>
      </c>
      <c r="BH177" s="80">
        <f>IFERROR(INDEX(Z$5:Z$304,MATCH(节奏预期!T177,$V$5:$V$304,1))*节奏预期!H177,0)</f>
        <v>0</v>
      </c>
      <c r="BI177" s="76">
        <f>IFERROR(INDEX(AA$5:AA$304,MATCH(节奏预期!U177,$V$5:$V$304,1))*节奏预期!I177,0)</f>
        <v>58181.818181818184</v>
      </c>
      <c r="BJ177" s="76">
        <f>IFERROR(INDEX(AB$5:AB$304,MATCH(节奏预期!V177,$V$5:$V$304,1))*节奏预期!J177,0)</f>
        <v>261818.18181818182</v>
      </c>
      <c r="BK177" s="77">
        <f t="shared" si="77"/>
        <v>320000</v>
      </c>
      <c r="BL177" s="76">
        <f>IF(节奏预期!Q177=0,0,节奏预期!Q177*装备强化!D$8+装备强化!D$4)</f>
        <v>0</v>
      </c>
      <c r="BM177" s="76">
        <f>IF(节奏预期!R177=0,0,节奏预期!R177*装备强化!E$8+装备强化!E$4)</f>
        <v>0</v>
      </c>
      <c r="BN177" s="76">
        <f>IF(节奏预期!S177=0,0,节奏预期!S177*装备强化!F$8+装备强化!F$4)</f>
        <v>0</v>
      </c>
      <c r="BO177" s="80">
        <f>IF(节奏预期!T177=0,0,节奏预期!T177*装备强化!G$8+装备强化!G$4)</f>
        <v>0</v>
      </c>
      <c r="BP177" s="76">
        <f>IF(节奏预期!U177=0,0,节奏预期!U177*装备强化!H$8+装备强化!H$4)</f>
        <v>300</v>
      </c>
      <c r="BQ177" s="76">
        <f>IF(节奏预期!V177=0,0,节奏预期!V177*装备强化!I$8+装备强化!I$4)</f>
        <v>300</v>
      </c>
      <c r="BR177" s="11">
        <f>IFERROR(SUMPRODUCT(BL177:BQ177,节奏预期!$E177:$J177)/SUM(节奏预期!$E177:$J177),0)</f>
        <v>300</v>
      </c>
      <c r="BS177" s="10">
        <f>IF(节奏预期!Q177=0,0,节奏预期!Q177*装备强化!D$9+装备强化!D$5)</f>
        <v>0</v>
      </c>
      <c r="BT177" s="76">
        <f>IF(节奏预期!R177=0,0,节奏预期!R177*装备强化!E$9+装备强化!E$5)</f>
        <v>0</v>
      </c>
      <c r="BU177" s="76">
        <f>IF(节奏预期!S177=0,0,节奏预期!S177*装备强化!F$9+装备强化!F$5)</f>
        <v>0</v>
      </c>
      <c r="BV177" s="80">
        <f>IF(节奏预期!T177=0,0,节奏预期!T177*装备强化!G$9+装备强化!G$5)</f>
        <v>0</v>
      </c>
      <c r="BW177" s="76">
        <f>IF(节奏预期!U177=0,0,节奏预期!U177*装备强化!H$9+装备强化!H$5)</f>
        <v>300</v>
      </c>
      <c r="BX177" s="76">
        <f>IF(节奏预期!V177=0,0,节奏预期!V177*装备强化!I$9+装备强化!I$5)</f>
        <v>300</v>
      </c>
      <c r="BY177" s="11">
        <f>IFERROR(SUMPRODUCT(BS177:BX177,节奏预期!$E177:$J177)/SUM(节奏预期!$E177:$J177),0)</f>
        <v>300</v>
      </c>
      <c r="BZ177" s="76"/>
      <c r="CA177" s="76"/>
      <c r="CB177" s="76"/>
      <c r="CC177" s="76"/>
      <c r="CD177" s="76"/>
      <c r="CE177" s="52"/>
      <c r="CH177" s="22">
        <v>39</v>
      </c>
    </row>
    <row r="178" spans="13:107" ht="11.25" customHeight="1" x14ac:dyDescent="0.15">
      <c r="M178" s="76">
        <v>174</v>
      </c>
      <c r="N178" s="164">
        <f t="shared" si="75"/>
        <v>9</v>
      </c>
      <c r="O178" s="76">
        <f t="shared" si="64"/>
        <v>18</v>
      </c>
      <c r="P178" s="76">
        <f t="shared" si="65"/>
        <v>72</v>
      </c>
      <c r="Q178" s="76">
        <f t="shared" si="58"/>
        <v>180</v>
      </c>
      <c r="R178" s="80">
        <f t="shared" si="57"/>
        <v>180</v>
      </c>
      <c r="S178" s="76">
        <f t="shared" si="58"/>
        <v>360</v>
      </c>
      <c r="T178" s="76">
        <f t="shared" si="58"/>
        <v>360</v>
      </c>
      <c r="U178" s="87"/>
      <c r="V178" s="73">
        <v>174</v>
      </c>
      <c r="W178" s="73">
        <f>SUM(O$5:O178)</f>
        <v>1692</v>
      </c>
      <c r="X178" s="73">
        <f>SUM(P$5:P178)</f>
        <v>6768</v>
      </c>
      <c r="Y178" s="73">
        <f>SUM(Q$5:Q178)</f>
        <v>16920</v>
      </c>
      <c r="Z178" s="80">
        <f>SUM(R$5:R178)</f>
        <v>16920</v>
      </c>
      <c r="AA178" s="73">
        <f>SUM(S$5:S178)</f>
        <v>33840</v>
      </c>
      <c r="AB178" s="73">
        <f>SUM(T$5:T178)</f>
        <v>33840</v>
      </c>
      <c r="AC178" s="87"/>
      <c r="AD178" s="73">
        <v>174</v>
      </c>
      <c r="AE178" s="73">
        <f t="shared" si="59"/>
        <v>180000</v>
      </c>
      <c r="AF178" s="73">
        <f t="shared" si="60"/>
        <v>720000</v>
      </c>
      <c r="AG178" s="73">
        <f t="shared" si="61"/>
        <v>1800000</v>
      </c>
      <c r="AH178" s="80">
        <f t="shared" si="61"/>
        <v>1800000</v>
      </c>
      <c r="AI178" s="73">
        <f t="shared" si="62"/>
        <v>3600000</v>
      </c>
      <c r="AJ178" s="73">
        <f t="shared" si="63"/>
        <v>3600000</v>
      </c>
      <c r="AK178" s="87"/>
      <c r="AL178" s="73">
        <v>174</v>
      </c>
      <c r="AM178" s="73">
        <f>SUM(AE$5:AE178)</f>
        <v>16920000</v>
      </c>
      <c r="AN178" s="73">
        <f>SUM(AF$5:AF178)</f>
        <v>67680000</v>
      </c>
      <c r="AO178" s="73">
        <f>SUM(AG$5:AG178)</f>
        <v>169200000</v>
      </c>
      <c r="AP178" s="80">
        <f>SUM(AH$5:AH178)</f>
        <v>169200000</v>
      </c>
      <c r="AQ178" s="73">
        <f>SUM(AI$5:AI178)</f>
        <v>338400000</v>
      </c>
      <c r="AR178" s="76">
        <f>SUM(AJ$5:AJ178)</f>
        <v>338400000</v>
      </c>
      <c r="AU178" s="22">
        <v>16</v>
      </c>
      <c r="AV178" s="77">
        <f>节奏预期!B178</f>
        <v>390</v>
      </c>
      <c r="AW178" s="102">
        <f>节奏预期!D178</f>
        <v>105.13777138249434</v>
      </c>
      <c r="AX178" s="76">
        <f>IFERROR(INDEX(AM$5:AM$304,MATCH(节奏预期!Q178,$AL$5:$AL$304,1))*节奏预期!E178,0)</f>
        <v>0</v>
      </c>
      <c r="AY178" s="76">
        <f>IFERROR(INDEX(AN$5:AN$304,MATCH(节奏预期!R178,$AL$5:$AL$304,1))*节奏预期!F178,0)</f>
        <v>0</v>
      </c>
      <c r="AZ178" s="76">
        <f>IFERROR(INDEX(AO$5:AO$304,MATCH(节奏预期!S178,$AL$5:$AL$304,1))*节奏预期!G178,0)</f>
        <v>0</v>
      </c>
      <c r="BA178" s="80">
        <f>IFERROR(INDEX(AP$5:AP$304,MATCH(节奏预期!T178,$AL$5:$AL$304,1))*节奏预期!H178,0)</f>
        <v>0</v>
      </c>
      <c r="BB178" s="80">
        <f>IFERROR(INDEX(AQ$5:AQ$304,MATCH(节奏预期!U178,$AL$5:$AL$304,1))*节奏预期!I178,0)</f>
        <v>145454545.45454562</v>
      </c>
      <c r="BC178" s="76">
        <f>IFERROR(INDEX(AR$5:AR$304,MATCH(节奏预期!V178,$AL$5:$AL$304,1))*节奏预期!J178,0)</f>
        <v>3054545454.5454545</v>
      </c>
      <c r="BD178" s="77">
        <f t="shared" si="76"/>
        <v>3200000000</v>
      </c>
      <c r="BE178" s="76">
        <f>IFERROR(INDEX(W$5:W$304,MATCH(节奏预期!Q178,$V$5:$V$304,1))*节奏预期!E178,0)</f>
        <v>0</v>
      </c>
      <c r="BF178" s="76">
        <f>IFERROR(INDEX(X$5:X$304,MATCH(节奏预期!R178,$V$5:$V$304,1))*节奏预期!F178,0)</f>
        <v>0</v>
      </c>
      <c r="BG178" s="76">
        <f>IFERROR(INDEX(Y$5:Y$304,MATCH(节奏预期!S178,$V$5:$V$304,1))*节奏预期!G178,0)</f>
        <v>0</v>
      </c>
      <c r="BH178" s="80">
        <f>IFERROR(INDEX(Z$5:Z$304,MATCH(节奏预期!T178,$V$5:$V$304,1))*节奏预期!H178,0)</f>
        <v>0</v>
      </c>
      <c r="BI178" s="76">
        <f>IFERROR(INDEX(AA$5:AA$304,MATCH(节奏预期!U178,$V$5:$V$304,1))*节奏预期!I178,0)</f>
        <v>14545.454545454561</v>
      </c>
      <c r="BJ178" s="76">
        <f>IFERROR(INDEX(AB$5:AB$304,MATCH(节奏预期!V178,$V$5:$V$304,1))*节奏预期!J178,0)</f>
        <v>305454.54545454541</v>
      </c>
      <c r="BK178" s="77">
        <f t="shared" si="77"/>
        <v>320000</v>
      </c>
      <c r="BL178" s="76">
        <f>IF(节奏预期!Q178=0,0,节奏预期!Q178*装备强化!D$8+装备强化!D$4)</f>
        <v>0</v>
      </c>
      <c r="BM178" s="76">
        <f>IF(节奏预期!R178=0,0,节奏预期!R178*装备强化!E$8+装备强化!E$4)</f>
        <v>0</v>
      </c>
      <c r="BN178" s="76">
        <f>IF(节奏预期!S178=0,0,节奏预期!S178*装备强化!F$8+装备强化!F$4)</f>
        <v>0</v>
      </c>
      <c r="BO178" s="80">
        <f>IF(节奏预期!T178=0,0,节奏预期!T178*装备强化!G$8+装备强化!G$4)</f>
        <v>0</v>
      </c>
      <c r="BP178" s="76">
        <f>IF(节奏预期!U178=0,0,节奏预期!U178*装备强化!H$8+装备强化!H$4)</f>
        <v>300</v>
      </c>
      <c r="BQ178" s="76">
        <f>IF(节奏预期!V178=0,0,节奏预期!V178*装备强化!I$8+装备强化!I$4)</f>
        <v>300</v>
      </c>
      <c r="BR178" s="11">
        <f>IFERROR(SUMPRODUCT(BL178:BQ178,节奏预期!$E178:$J178)/SUM(节奏预期!$E178:$J178),0)</f>
        <v>300</v>
      </c>
      <c r="BS178" s="10">
        <f>IF(节奏预期!Q178=0,0,节奏预期!Q178*装备强化!D$9+装备强化!D$5)</f>
        <v>0</v>
      </c>
      <c r="BT178" s="76">
        <f>IF(节奏预期!R178=0,0,节奏预期!R178*装备强化!E$9+装备强化!E$5)</f>
        <v>0</v>
      </c>
      <c r="BU178" s="76">
        <f>IF(节奏预期!S178=0,0,节奏预期!S178*装备强化!F$9+装备强化!F$5)</f>
        <v>0</v>
      </c>
      <c r="BV178" s="80">
        <f>IF(节奏预期!T178=0,0,节奏预期!T178*装备强化!G$9+装备强化!G$5)</f>
        <v>0</v>
      </c>
      <c r="BW178" s="76">
        <f>IF(节奏预期!U178=0,0,节奏预期!U178*装备强化!H$9+装备强化!H$5)</f>
        <v>300</v>
      </c>
      <c r="BX178" s="76">
        <f>IF(节奏预期!V178=0,0,节奏预期!V178*装备强化!I$9+装备强化!I$5)</f>
        <v>300</v>
      </c>
      <c r="BY178" s="11">
        <f>IFERROR(SUMPRODUCT(BS178:BX178,节奏预期!$E178:$J178)/SUM(节奏预期!$E178:$J178),0)</f>
        <v>300</v>
      </c>
      <c r="BZ178" s="76"/>
      <c r="CA178" s="76"/>
      <c r="CB178" s="76"/>
      <c r="CC178" s="76"/>
      <c r="CD178" s="76"/>
      <c r="CE178" s="52"/>
      <c r="CH178" s="22">
        <v>40</v>
      </c>
    </row>
    <row r="179" spans="13:107" ht="11.25" customHeight="1" x14ac:dyDescent="0.15">
      <c r="M179" s="76">
        <v>175</v>
      </c>
      <c r="N179" s="164">
        <f t="shared" si="75"/>
        <v>9</v>
      </c>
      <c r="O179" s="76">
        <f t="shared" si="64"/>
        <v>18</v>
      </c>
      <c r="P179" s="76">
        <f t="shared" si="65"/>
        <v>72</v>
      </c>
      <c r="Q179" s="76">
        <f t="shared" si="58"/>
        <v>180</v>
      </c>
      <c r="R179" s="80">
        <f t="shared" si="57"/>
        <v>180</v>
      </c>
      <c r="S179" s="76">
        <f t="shared" si="58"/>
        <v>360</v>
      </c>
      <c r="T179" s="76">
        <f t="shared" si="58"/>
        <v>360</v>
      </c>
      <c r="U179" s="87"/>
      <c r="V179" s="73">
        <v>175</v>
      </c>
      <c r="W179" s="73">
        <f>SUM(O$5:O179)</f>
        <v>1710</v>
      </c>
      <c r="X179" s="73">
        <f>SUM(P$5:P179)</f>
        <v>6840</v>
      </c>
      <c r="Y179" s="73">
        <f>SUM(Q$5:Q179)</f>
        <v>17100</v>
      </c>
      <c r="Z179" s="80">
        <f>SUM(R$5:R179)</f>
        <v>17100</v>
      </c>
      <c r="AA179" s="73">
        <f>SUM(S$5:S179)</f>
        <v>34200</v>
      </c>
      <c r="AB179" s="73">
        <f>SUM(T$5:T179)</f>
        <v>34200</v>
      </c>
      <c r="AC179" s="87"/>
      <c r="AD179" s="73">
        <v>175</v>
      </c>
      <c r="AE179" s="73">
        <f t="shared" si="59"/>
        <v>180000</v>
      </c>
      <c r="AF179" s="73">
        <f t="shared" si="60"/>
        <v>720000</v>
      </c>
      <c r="AG179" s="73">
        <f t="shared" si="61"/>
        <v>1800000</v>
      </c>
      <c r="AH179" s="80">
        <f t="shared" si="61"/>
        <v>1800000</v>
      </c>
      <c r="AI179" s="73">
        <f t="shared" si="62"/>
        <v>3600000</v>
      </c>
      <c r="AJ179" s="73">
        <f t="shared" si="63"/>
        <v>3600000</v>
      </c>
      <c r="AK179" s="87"/>
      <c r="AL179" s="73">
        <v>175</v>
      </c>
      <c r="AM179" s="73">
        <f>SUM(AE$5:AE179)</f>
        <v>17100000</v>
      </c>
      <c r="AN179" s="73">
        <f>SUM(AF$5:AF179)</f>
        <v>68400000</v>
      </c>
      <c r="AO179" s="73">
        <f>SUM(AG$5:AG179)</f>
        <v>171000000</v>
      </c>
      <c r="AP179" s="80">
        <f>SUM(AH$5:AH179)</f>
        <v>171000000</v>
      </c>
      <c r="AQ179" s="73">
        <f>SUM(AI$5:AI179)</f>
        <v>342000000</v>
      </c>
      <c r="AR179" s="76">
        <f>SUM(AJ$5:AJ179)</f>
        <v>342000000</v>
      </c>
      <c r="AU179" s="22">
        <v>17</v>
      </c>
      <c r="AV179" s="77">
        <f>节奏预期!B179</f>
        <v>420</v>
      </c>
      <c r="AW179" s="102">
        <f>节奏预期!D179</f>
        <v>106.26808301554426</v>
      </c>
      <c r="AX179" s="76">
        <f>IFERROR(INDEX(AM$5:AM$304,MATCH(节奏预期!Q179,$AL$5:$AL$304,1))*节奏预期!E179,0)</f>
        <v>0</v>
      </c>
      <c r="AY179" s="76">
        <f>IFERROR(INDEX(AN$5:AN$304,MATCH(节奏预期!R179,$AL$5:$AL$304,1))*节奏预期!F179,0)</f>
        <v>0</v>
      </c>
      <c r="AZ179" s="76">
        <f>IFERROR(INDEX(AO$5:AO$304,MATCH(节奏预期!S179,$AL$5:$AL$304,1))*节奏预期!G179,0)</f>
        <v>0</v>
      </c>
      <c r="BA179" s="80">
        <f>IFERROR(INDEX(AP$5:AP$304,MATCH(节奏预期!T179,$AL$5:$AL$304,1))*节奏预期!H179,0)</f>
        <v>0</v>
      </c>
      <c r="BB179" s="80">
        <f>IFERROR(INDEX(AQ$5:AQ$304,MATCH(节奏预期!U179,$AL$5:$AL$304,1))*节奏预期!I179,0)</f>
        <v>0</v>
      </c>
      <c r="BC179" s="76">
        <f>IFERROR(INDEX(AR$5:AR$304,MATCH(节奏预期!V179,$AL$5:$AL$304,1))*节奏预期!J179,0)</f>
        <v>3200000000</v>
      </c>
      <c r="BD179" s="77">
        <f t="shared" si="76"/>
        <v>3200000000</v>
      </c>
      <c r="BE179" s="76">
        <f>IFERROR(INDEX(W$5:W$304,MATCH(节奏预期!Q179,$V$5:$V$304,1))*节奏预期!E179,0)</f>
        <v>0</v>
      </c>
      <c r="BF179" s="76">
        <f>IFERROR(INDEX(X$5:X$304,MATCH(节奏预期!R179,$V$5:$V$304,1))*节奏预期!F179,0)</f>
        <v>0</v>
      </c>
      <c r="BG179" s="76">
        <f>IFERROR(INDEX(Y$5:Y$304,MATCH(节奏预期!S179,$V$5:$V$304,1))*节奏预期!G179,0)</f>
        <v>0</v>
      </c>
      <c r="BH179" s="80">
        <f>IFERROR(INDEX(Z$5:Z$304,MATCH(节奏预期!T179,$V$5:$V$304,1))*节奏预期!H179,0)</f>
        <v>0</v>
      </c>
      <c r="BI179" s="76">
        <f>IFERROR(INDEX(AA$5:AA$304,MATCH(节奏预期!U179,$V$5:$V$304,1))*节奏预期!I179,0)</f>
        <v>0</v>
      </c>
      <c r="BJ179" s="76">
        <f>IFERROR(INDEX(AB$5:AB$304,MATCH(节奏预期!V179,$V$5:$V$304,1))*节奏预期!J179,0)</f>
        <v>320000</v>
      </c>
      <c r="BK179" s="77">
        <f t="shared" si="77"/>
        <v>320000</v>
      </c>
      <c r="BL179" s="76">
        <f>IF(节奏预期!Q179=0,0,节奏预期!Q179*装备强化!D$8+装备强化!D$4)</f>
        <v>0</v>
      </c>
      <c r="BM179" s="76">
        <f>IF(节奏预期!R179=0,0,节奏预期!R179*装备强化!E$8+装备强化!E$4)</f>
        <v>0</v>
      </c>
      <c r="BN179" s="76">
        <f>IF(节奏预期!S179=0,0,节奏预期!S179*装备强化!F$8+装备强化!F$4)</f>
        <v>0</v>
      </c>
      <c r="BO179" s="80">
        <f>IF(节奏预期!T179=0,0,节奏预期!T179*装备强化!G$8+装备强化!G$4)</f>
        <v>0</v>
      </c>
      <c r="BP179" s="76">
        <f>IF(节奏预期!U179=0,0,节奏预期!U179*装备强化!H$8+装备强化!H$4)</f>
        <v>0</v>
      </c>
      <c r="BQ179" s="76">
        <f>IF(节奏预期!V179=0,0,节奏预期!V179*装备强化!I$8+装备强化!I$4)</f>
        <v>300</v>
      </c>
      <c r="BR179" s="11">
        <f>IFERROR(SUMPRODUCT(BL179:BQ179,节奏预期!$E179:$J179)/SUM(节奏预期!$E179:$J179),0)</f>
        <v>300</v>
      </c>
      <c r="BS179" s="10">
        <f>IF(节奏预期!Q179=0,0,节奏预期!Q179*装备强化!D$9+装备强化!D$5)</f>
        <v>0</v>
      </c>
      <c r="BT179" s="76">
        <f>IF(节奏预期!R179=0,0,节奏预期!R179*装备强化!E$9+装备强化!E$5)</f>
        <v>0</v>
      </c>
      <c r="BU179" s="76">
        <f>IF(节奏预期!S179=0,0,节奏预期!S179*装备强化!F$9+装备强化!F$5)</f>
        <v>0</v>
      </c>
      <c r="BV179" s="80">
        <f>IF(节奏预期!T179=0,0,节奏预期!T179*装备强化!G$9+装备强化!G$5)</f>
        <v>0</v>
      </c>
      <c r="BW179" s="76">
        <f>IF(节奏预期!U179=0,0,节奏预期!U179*装备强化!H$9+装备强化!H$5)</f>
        <v>0</v>
      </c>
      <c r="BX179" s="76">
        <f>IF(节奏预期!V179=0,0,节奏预期!V179*装备强化!I$9+装备强化!I$5)</f>
        <v>300</v>
      </c>
      <c r="BY179" s="11">
        <f>IFERROR(SUMPRODUCT(BS179:BX179,节奏预期!$E179:$J179)/SUM(节奏预期!$E179:$J179),0)</f>
        <v>300</v>
      </c>
      <c r="BZ179" s="76"/>
      <c r="CA179" s="76"/>
      <c r="CB179" s="76"/>
      <c r="CC179" s="76"/>
      <c r="CD179" s="76"/>
      <c r="CE179" s="52"/>
      <c r="CH179" s="22">
        <v>41</v>
      </c>
    </row>
    <row r="180" spans="13:107" ht="11.25" customHeight="1" x14ac:dyDescent="0.15">
      <c r="M180" s="76">
        <v>176</v>
      </c>
      <c r="N180" s="164">
        <f t="shared" si="75"/>
        <v>9</v>
      </c>
      <c r="O180" s="76">
        <f t="shared" si="64"/>
        <v>18</v>
      </c>
      <c r="P180" s="76">
        <f t="shared" si="65"/>
        <v>72</v>
      </c>
      <c r="Q180" s="76">
        <f t="shared" si="58"/>
        <v>180</v>
      </c>
      <c r="R180" s="80">
        <f t="shared" si="57"/>
        <v>180</v>
      </c>
      <c r="S180" s="76">
        <f t="shared" si="58"/>
        <v>360</v>
      </c>
      <c r="T180" s="76">
        <f t="shared" si="58"/>
        <v>360</v>
      </c>
      <c r="U180" s="87"/>
      <c r="V180" s="73">
        <v>176</v>
      </c>
      <c r="W180" s="73">
        <f>SUM(O$5:O180)</f>
        <v>1728</v>
      </c>
      <c r="X180" s="73">
        <f>SUM(P$5:P180)</f>
        <v>6912</v>
      </c>
      <c r="Y180" s="73">
        <f>SUM(Q$5:Q180)</f>
        <v>17280</v>
      </c>
      <c r="Z180" s="80">
        <f>SUM(R$5:R180)</f>
        <v>17280</v>
      </c>
      <c r="AA180" s="73">
        <f>SUM(S$5:S180)</f>
        <v>34560</v>
      </c>
      <c r="AB180" s="73">
        <f>SUM(T$5:T180)</f>
        <v>34560</v>
      </c>
      <c r="AC180" s="87"/>
      <c r="AD180" s="73">
        <v>176</v>
      </c>
      <c r="AE180" s="73">
        <f t="shared" si="59"/>
        <v>180000</v>
      </c>
      <c r="AF180" s="73">
        <f t="shared" si="60"/>
        <v>720000</v>
      </c>
      <c r="AG180" s="73">
        <f t="shared" si="61"/>
        <v>1800000</v>
      </c>
      <c r="AH180" s="80">
        <f t="shared" si="61"/>
        <v>1800000</v>
      </c>
      <c r="AI180" s="73">
        <f t="shared" si="62"/>
        <v>3600000</v>
      </c>
      <c r="AJ180" s="73">
        <f t="shared" si="63"/>
        <v>3600000</v>
      </c>
      <c r="AK180" s="87"/>
      <c r="AL180" s="73">
        <v>176</v>
      </c>
      <c r="AM180" s="73">
        <f>SUM(AE$5:AE180)</f>
        <v>17280000</v>
      </c>
      <c r="AN180" s="73">
        <f>SUM(AF$5:AF180)</f>
        <v>69120000</v>
      </c>
      <c r="AO180" s="73">
        <f>SUM(AG$5:AG180)</f>
        <v>172800000</v>
      </c>
      <c r="AP180" s="80">
        <f>SUM(AH$5:AH180)</f>
        <v>172800000</v>
      </c>
      <c r="AQ180" s="73">
        <f>SUM(AI$5:AI180)</f>
        <v>345600000</v>
      </c>
      <c r="AR180" s="76">
        <f>SUM(AJ$5:AJ180)</f>
        <v>345600000</v>
      </c>
      <c r="AU180" s="22">
        <v>18</v>
      </c>
      <c r="AV180" s="77">
        <f>节奏预期!B180</f>
        <v>450</v>
      </c>
      <c r="AW180" s="102">
        <f>节奏预期!D180</f>
        <v>107.31621184751006</v>
      </c>
      <c r="AX180" s="76">
        <f>IFERROR(INDEX(AM$5:AM$304,MATCH(节奏预期!Q180,$AL$5:$AL$304,1))*节奏预期!E180,0)</f>
        <v>0</v>
      </c>
      <c r="AY180" s="76">
        <f>IFERROR(INDEX(AN$5:AN$304,MATCH(节奏预期!R180,$AL$5:$AL$304,1))*节奏预期!F180,0)</f>
        <v>0</v>
      </c>
      <c r="AZ180" s="76">
        <f>IFERROR(INDEX(AO$5:AO$304,MATCH(节奏预期!S180,$AL$5:$AL$304,1))*节奏预期!G180,0)</f>
        <v>0</v>
      </c>
      <c r="BA180" s="80">
        <f>IFERROR(INDEX(AP$5:AP$304,MATCH(节奏预期!T180,$AL$5:$AL$304,1))*节奏预期!H180,0)</f>
        <v>0</v>
      </c>
      <c r="BB180" s="80">
        <f>IFERROR(INDEX(AQ$5:AQ$304,MATCH(节奏预期!U180,$AL$5:$AL$304,1))*节奏预期!I180,0)</f>
        <v>0</v>
      </c>
      <c r="BC180" s="76">
        <f>IFERROR(INDEX(AR$5:AR$304,MATCH(节奏预期!V180,$AL$5:$AL$304,1))*节奏预期!J180,0)</f>
        <v>3200000000</v>
      </c>
      <c r="BD180" s="77">
        <f t="shared" si="76"/>
        <v>3200000000</v>
      </c>
      <c r="BE180" s="76">
        <f>IFERROR(INDEX(W$5:W$304,MATCH(节奏预期!Q180,$V$5:$V$304,1))*节奏预期!E180,0)</f>
        <v>0</v>
      </c>
      <c r="BF180" s="76">
        <f>IFERROR(INDEX(X$5:X$304,MATCH(节奏预期!R180,$V$5:$V$304,1))*节奏预期!F180,0)</f>
        <v>0</v>
      </c>
      <c r="BG180" s="76">
        <f>IFERROR(INDEX(Y$5:Y$304,MATCH(节奏预期!S180,$V$5:$V$304,1))*节奏预期!G180,0)</f>
        <v>0</v>
      </c>
      <c r="BH180" s="80">
        <f>IFERROR(INDEX(Z$5:Z$304,MATCH(节奏预期!T180,$V$5:$V$304,1))*节奏预期!H180,0)</f>
        <v>0</v>
      </c>
      <c r="BI180" s="76">
        <f>IFERROR(INDEX(AA$5:AA$304,MATCH(节奏预期!U180,$V$5:$V$304,1))*节奏预期!I180,0)</f>
        <v>0</v>
      </c>
      <c r="BJ180" s="76">
        <f>IFERROR(INDEX(AB$5:AB$304,MATCH(节奏预期!V180,$V$5:$V$304,1))*节奏预期!J180,0)</f>
        <v>320000</v>
      </c>
      <c r="BK180" s="77">
        <f t="shared" si="77"/>
        <v>320000</v>
      </c>
      <c r="BL180" s="76">
        <f>IF(节奏预期!Q180=0,0,节奏预期!Q180*装备强化!D$8+装备强化!D$4)</f>
        <v>0</v>
      </c>
      <c r="BM180" s="76">
        <f>IF(节奏预期!R180=0,0,节奏预期!R180*装备强化!E$8+装备强化!E$4)</f>
        <v>0</v>
      </c>
      <c r="BN180" s="76">
        <f>IF(节奏预期!S180=0,0,节奏预期!S180*装备强化!F$8+装备强化!F$4)</f>
        <v>0</v>
      </c>
      <c r="BO180" s="80">
        <f>IF(节奏预期!T180=0,0,节奏预期!T180*装备强化!G$8+装备强化!G$4)</f>
        <v>0</v>
      </c>
      <c r="BP180" s="76">
        <f>IF(节奏预期!U180=0,0,节奏预期!U180*装备强化!H$8+装备强化!H$4)</f>
        <v>0</v>
      </c>
      <c r="BQ180" s="76">
        <f>IF(节奏预期!V180=0,0,节奏预期!V180*装备强化!I$8+装备强化!I$4)</f>
        <v>300</v>
      </c>
      <c r="BR180" s="11">
        <f>IFERROR(SUMPRODUCT(BL180:BQ180,节奏预期!$E180:$J180)/SUM(节奏预期!$E180:$J180),0)</f>
        <v>300</v>
      </c>
      <c r="BS180" s="10">
        <f>IF(节奏预期!Q180=0,0,节奏预期!Q180*装备强化!D$9+装备强化!D$5)</f>
        <v>0</v>
      </c>
      <c r="BT180" s="76">
        <f>IF(节奏预期!R180=0,0,节奏预期!R180*装备强化!E$9+装备强化!E$5)</f>
        <v>0</v>
      </c>
      <c r="BU180" s="76">
        <f>IF(节奏预期!S180=0,0,节奏预期!S180*装备强化!F$9+装备强化!F$5)</f>
        <v>0</v>
      </c>
      <c r="BV180" s="80">
        <f>IF(节奏预期!T180=0,0,节奏预期!T180*装备强化!G$9+装备强化!G$5)</f>
        <v>0</v>
      </c>
      <c r="BW180" s="76">
        <f>IF(节奏预期!U180=0,0,节奏预期!U180*装备强化!H$9+装备强化!H$5)</f>
        <v>0</v>
      </c>
      <c r="BX180" s="76">
        <f>IF(节奏预期!V180=0,0,节奏预期!V180*装备强化!I$9+装备强化!I$5)</f>
        <v>300</v>
      </c>
      <c r="BY180" s="11">
        <f>IFERROR(SUMPRODUCT(BS180:BX180,节奏预期!$E180:$J180)/SUM(节奏预期!$E180:$J180),0)</f>
        <v>300</v>
      </c>
      <c r="BZ180" s="76"/>
      <c r="CA180" s="76"/>
      <c r="CB180" s="76"/>
      <c r="CC180" s="76"/>
      <c r="CD180" s="76"/>
      <c r="CE180" s="52"/>
      <c r="CH180" s="22">
        <v>42</v>
      </c>
    </row>
    <row r="181" spans="13:107" ht="11.25" customHeight="1" x14ac:dyDescent="0.15">
      <c r="M181" s="76">
        <v>177</v>
      </c>
      <c r="N181" s="164">
        <f t="shared" si="75"/>
        <v>9</v>
      </c>
      <c r="O181" s="76">
        <f t="shared" si="64"/>
        <v>18</v>
      </c>
      <c r="P181" s="76">
        <f t="shared" si="65"/>
        <v>72</v>
      </c>
      <c r="Q181" s="76">
        <f t="shared" si="58"/>
        <v>180</v>
      </c>
      <c r="R181" s="80">
        <f t="shared" si="57"/>
        <v>180</v>
      </c>
      <c r="S181" s="76">
        <f t="shared" si="58"/>
        <v>360</v>
      </c>
      <c r="T181" s="76">
        <f t="shared" si="58"/>
        <v>360</v>
      </c>
      <c r="U181" s="87"/>
      <c r="V181" s="73">
        <v>177</v>
      </c>
      <c r="W181" s="73">
        <f>SUM(O$5:O181)</f>
        <v>1746</v>
      </c>
      <c r="X181" s="73">
        <f>SUM(P$5:P181)</f>
        <v>6984</v>
      </c>
      <c r="Y181" s="73">
        <f>SUM(Q$5:Q181)</f>
        <v>17460</v>
      </c>
      <c r="Z181" s="80">
        <f>SUM(R$5:R181)</f>
        <v>17460</v>
      </c>
      <c r="AA181" s="73">
        <f>SUM(S$5:S181)</f>
        <v>34920</v>
      </c>
      <c r="AB181" s="73">
        <f>SUM(T$5:T181)</f>
        <v>34920</v>
      </c>
      <c r="AC181" s="87"/>
      <c r="AD181" s="73">
        <v>177</v>
      </c>
      <c r="AE181" s="73">
        <f t="shared" si="59"/>
        <v>180000</v>
      </c>
      <c r="AF181" s="73">
        <f t="shared" si="60"/>
        <v>720000</v>
      </c>
      <c r="AG181" s="73">
        <f t="shared" si="61"/>
        <v>1800000</v>
      </c>
      <c r="AH181" s="80">
        <f t="shared" si="61"/>
        <v>1800000</v>
      </c>
      <c r="AI181" s="73">
        <f t="shared" si="62"/>
        <v>3600000</v>
      </c>
      <c r="AJ181" s="73">
        <f t="shared" si="63"/>
        <v>3600000</v>
      </c>
      <c r="AK181" s="87"/>
      <c r="AL181" s="73">
        <v>177</v>
      </c>
      <c r="AM181" s="73">
        <f>SUM(AE$5:AE181)</f>
        <v>17460000</v>
      </c>
      <c r="AN181" s="73">
        <f>SUM(AF$5:AF181)</f>
        <v>69840000</v>
      </c>
      <c r="AO181" s="73">
        <f>SUM(AG$5:AG181)</f>
        <v>174600000</v>
      </c>
      <c r="AP181" s="80">
        <f>SUM(AH$5:AH181)</f>
        <v>174600000</v>
      </c>
      <c r="AQ181" s="73">
        <f>SUM(AI$5:AI181)</f>
        <v>349200000</v>
      </c>
      <c r="AR181" s="76">
        <f>SUM(AJ$5:AJ181)</f>
        <v>349200000</v>
      </c>
      <c r="AU181" s="22">
        <v>19</v>
      </c>
      <c r="AV181" s="77">
        <f>节奏预期!B181</f>
        <v>480</v>
      </c>
      <c r="AW181" s="102">
        <f>节奏预期!D181</f>
        <v>108.26512634376826</v>
      </c>
      <c r="AX181" s="76">
        <f>IFERROR(INDEX(AM$5:AM$304,MATCH(节奏预期!Q181,$AL$5:$AL$304,1))*节奏预期!E181,0)</f>
        <v>0</v>
      </c>
      <c r="AY181" s="76">
        <f>IFERROR(INDEX(AN$5:AN$304,MATCH(节奏预期!R181,$AL$5:$AL$304,1))*节奏预期!F181,0)</f>
        <v>0</v>
      </c>
      <c r="AZ181" s="76">
        <f>IFERROR(INDEX(AO$5:AO$304,MATCH(节奏预期!S181,$AL$5:$AL$304,1))*节奏预期!G181,0)</f>
        <v>0</v>
      </c>
      <c r="BA181" s="80">
        <f>IFERROR(INDEX(AP$5:AP$304,MATCH(节奏预期!T181,$AL$5:$AL$304,1))*节奏预期!H181,0)</f>
        <v>0</v>
      </c>
      <c r="BB181" s="80">
        <f>IFERROR(INDEX(AQ$5:AQ$304,MATCH(节奏预期!U181,$AL$5:$AL$304,1))*节奏预期!I181,0)</f>
        <v>0</v>
      </c>
      <c r="BC181" s="76">
        <f>IFERROR(INDEX(AR$5:AR$304,MATCH(节奏预期!V181,$AL$5:$AL$304,1))*节奏预期!J181,0)</f>
        <v>3200000000</v>
      </c>
      <c r="BD181" s="77">
        <f t="shared" si="76"/>
        <v>3200000000</v>
      </c>
      <c r="BE181" s="76">
        <f>IFERROR(INDEX(W$5:W$304,MATCH(节奏预期!Q181,$V$5:$V$304,1))*节奏预期!E181,0)</f>
        <v>0</v>
      </c>
      <c r="BF181" s="76">
        <f>IFERROR(INDEX(X$5:X$304,MATCH(节奏预期!R181,$V$5:$V$304,1))*节奏预期!F181,0)</f>
        <v>0</v>
      </c>
      <c r="BG181" s="76">
        <f>IFERROR(INDEX(Y$5:Y$304,MATCH(节奏预期!S181,$V$5:$V$304,1))*节奏预期!G181,0)</f>
        <v>0</v>
      </c>
      <c r="BH181" s="80">
        <f>IFERROR(INDEX(Z$5:Z$304,MATCH(节奏预期!T181,$V$5:$V$304,1))*节奏预期!H181,0)</f>
        <v>0</v>
      </c>
      <c r="BI181" s="76">
        <f>IFERROR(INDEX(AA$5:AA$304,MATCH(节奏预期!U181,$V$5:$V$304,1))*节奏预期!I181,0)</f>
        <v>0</v>
      </c>
      <c r="BJ181" s="76">
        <f>IFERROR(INDEX(AB$5:AB$304,MATCH(节奏预期!V181,$V$5:$V$304,1))*节奏预期!J181,0)</f>
        <v>320000</v>
      </c>
      <c r="BK181" s="77">
        <f t="shared" si="77"/>
        <v>320000</v>
      </c>
      <c r="BL181" s="76">
        <f>IF(节奏预期!Q181=0,0,节奏预期!Q181*装备强化!D$8+装备强化!D$4)</f>
        <v>0</v>
      </c>
      <c r="BM181" s="76">
        <f>IF(节奏预期!R181=0,0,节奏预期!R181*装备强化!E$8+装备强化!E$4)</f>
        <v>0</v>
      </c>
      <c r="BN181" s="76">
        <f>IF(节奏预期!S181=0,0,节奏预期!S181*装备强化!F$8+装备强化!F$4)</f>
        <v>0</v>
      </c>
      <c r="BO181" s="80">
        <f>IF(节奏预期!T181=0,0,节奏预期!T181*装备强化!G$8+装备强化!G$4)</f>
        <v>0</v>
      </c>
      <c r="BP181" s="76">
        <f>IF(节奏预期!U181=0,0,节奏预期!U181*装备强化!H$8+装备强化!H$4)</f>
        <v>0</v>
      </c>
      <c r="BQ181" s="76">
        <f>IF(节奏预期!V181=0,0,节奏预期!V181*装备强化!I$8+装备强化!I$4)</f>
        <v>300</v>
      </c>
      <c r="BR181" s="11">
        <f>IFERROR(SUMPRODUCT(BL181:BQ181,节奏预期!$E181:$J181)/SUM(节奏预期!$E181:$J181),0)</f>
        <v>300</v>
      </c>
      <c r="BS181" s="10">
        <f>IF(节奏预期!Q181=0,0,节奏预期!Q181*装备强化!D$9+装备强化!D$5)</f>
        <v>0</v>
      </c>
      <c r="BT181" s="76">
        <f>IF(节奏预期!R181=0,0,节奏预期!R181*装备强化!E$9+装备强化!E$5)</f>
        <v>0</v>
      </c>
      <c r="BU181" s="76">
        <f>IF(节奏预期!S181=0,0,节奏预期!S181*装备强化!F$9+装备强化!F$5)</f>
        <v>0</v>
      </c>
      <c r="BV181" s="80">
        <f>IF(节奏预期!T181=0,0,节奏预期!T181*装备强化!G$9+装备强化!G$5)</f>
        <v>0</v>
      </c>
      <c r="BW181" s="76">
        <f>IF(节奏预期!U181=0,0,节奏预期!U181*装备强化!H$9+装备强化!H$5)</f>
        <v>0</v>
      </c>
      <c r="BX181" s="76">
        <f>IF(节奏预期!V181=0,0,节奏预期!V181*装备强化!I$9+装备强化!I$5)</f>
        <v>300</v>
      </c>
      <c r="BY181" s="11">
        <f>IFERROR(SUMPRODUCT(BS181:BX181,节奏预期!$E181:$J181)/SUM(节奏预期!$E181:$J181),0)</f>
        <v>300</v>
      </c>
      <c r="BZ181" s="76"/>
      <c r="CA181" s="76"/>
      <c r="CB181" s="76"/>
      <c r="CC181" s="76"/>
      <c r="CD181" s="76"/>
      <c r="CE181" s="52"/>
      <c r="CH181" s="22">
        <v>43</v>
      </c>
    </row>
    <row r="182" spans="13:107" ht="11.25" customHeight="1" x14ac:dyDescent="0.15">
      <c r="M182" s="76">
        <v>178</v>
      </c>
      <c r="N182" s="164">
        <f t="shared" si="75"/>
        <v>9</v>
      </c>
      <c r="O182" s="76">
        <f t="shared" si="64"/>
        <v>18</v>
      </c>
      <c r="P182" s="76">
        <f t="shared" si="65"/>
        <v>72</v>
      </c>
      <c r="Q182" s="76">
        <f t="shared" si="58"/>
        <v>180</v>
      </c>
      <c r="R182" s="80">
        <f t="shared" si="57"/>
        <v>180</v>
      </c>
      <c r="S182" s="76">
        <f t="shared" si="58"/>
        <v>360</v>
      </c>
      <c r="T182" s="76">
        <f t="shared" si="58"/>
        <v>360</v>
      </c>
      <c r="U182" s="87"/>
      <c r="V182" s="73">
        <v>178</v>
      </c>
      <c r="W182" s="73">
        <f>SUM(O$5:O182)</f>
        <v>1764</v>
      </c>
      <c r="X182" s="73">
        <f>SUM(P$5:P182)</f>
        <v>7056</v>
      </c>
      <c r="Y182" s="73">
        <f>SUM(Q$5:Q182)</f>
        <v>17640</v>
      </c>
      <c r="Z182" s="80">
        <f>SUM(R$5:R182)</f>
        <v>17640</v>
      </c>
      <c r="AA182" s="73">
        <f>SUM(S$5:S182)</f>
        <v>35280</v>
      </c>
      <c r="AB182" s="73">
        <f>SUM(T$5:T182)</f>
        <v>35280</v>
      </c>
      <c r="AC182" s="87"/>
      <c r="AD182" s="73">
        <v>178</v>
      </c>
      <c r="AE182" s="73">
        <f t="shared" si="59"/>
        <v>180000</v>
      </c>
      <c r="AF182" s="73">
        <f t="shared" si="60"/>
        <v>720000</v>
      </c>
      <c r="AG182" s="73">
        <f t="shared" si="61"/>
        <v>1800000</v>
      </c>
      <c r="AH182" s="80">
        <f t="shared" si="61"/>
        <v>1800000</v>
      </c>
      <c r="AI182" s="73">
        <f t="shared" si="62"/>
        <v>3600000</v>
      </c>
      <c r="AJ182" s="73">
        <f t="shared" si="63"/>
        <v>3600000</v>
      </c>
      <c r="AK182" s="87"/>
      <c r="AL182" s="73">
        <v>178</v>
      </c>
      <c r="AM182" s="73">
        <f>SUM(AE$5:AE182)</f>
        <v>17640000</v>
      </c>
      <c r="AN182" s="73">
        <f>SUM(AF$5:AF182)</f>
        <v>70560000</v>
      </c>
      <c r="AO182" s="73">
        <f>SUM(AG$5:AG182)</f>
        <v>176400000</v>
      </c>
      <c r="AP182" s="80">
        <f>SUM(AH$5:AH182)</f>
        <v>176400000</v>
      </c>
      <c r="AQ182" s="73">
        <f>SUM(AI$5:AI182)</f>
        <v>352800000</v>
      </c>
      <c r="AR182" s="76">
        <f>SUM(AJ$5:AJ182)</f>
        <v>352800000</v>
      </c>
      <c r="AU182" s="22">
        <v>20</v>
      </c>
      <c r="AV182" s="77">
        <f>节奏预期!B182</f>
        <v>510</v>
      </c>
      <c r="AW182" s="102">
        <f>节奏预期!D182</f>
        <v>109.14460247926831</v>
      </c>
      <c r="AX182" s="76">
        <f>IFERROR(INDEX(AM$5:AM$304,MATCH(节奏预期!Q182,$AL$5:$AL$304,1))*节奏预期!E182,0)</f>
        <v>0</v>
      </c>
      <c r="AY182" s="76">
        <f>IFERROR(INDEX(AN$5:AN$304,MATCH(节奏预期!R182,$AL$5:$AL$304,1))*节奏预期!F182,0)</f>
        <v>0</v>
      </c>
      <c r="AZ182" s="76">
        <f>IFERROR(INDEX(AO$5:AO$304,MATCH(节奏预期!S182,$AL$5:$AL$304,1))*节奏预期!G182,0)</f>
        <v>0</v>
      </c>
      <c r="BA182" s="80">
        <f>IFERROR(INDEX(AP$5:AP$304,MATCH(节奏预期!T182,$AL$5:$AL$304,1))*节奏预期!H182,0)</f>
        <v>0</v>
      </c>
      <c r="BB182" s="80">
        <f>IFERROR(INDEX(AQ$5:AQ$304,MATCH(节奏预期!U182,$AL$5:$AL$304,1))*节奏预期!I182,0)</f>
        <v>0</v>
      </c>
      <c r="BC182" s="76">
        <f>IFERROR(INDEX(AR$5:AR$304,MATCH(节奏预期!V182,$AL$5:$AL$304,1))*节奏预期!J182,0)</f>
        <v>3200000000</v>
      </c>
      <c r="BD182" s="77">
        <f t="shared" ref="BD182:BD201" si="78">MAX(SUM(AX182:BC182),BD181)</f>
        <v>3200000000</v>
      </c>
      <c r="BE182" s="76">
        <f>IFERROR(INDEX(W$5:W$304,MATCH(节奏预期!Q182,$V$5:$V$304,1))*节奏预期!E182,0)</f>
        <v>0</v>
      </c>
      <c r="BF182" s="76">
        <f>IFERROR(INDEX(X$5:X$304,MATCH(节奏预期!R182,$V$5:$V$304,1))*节奏预期!F182,0)</f>
        <v>0</v>
      </c>
      <c r="BG182" s="76">
        <f>IFERROR(INDEX(Y$5:Y$304,MATCH(节奏预期!S182,$V$5:$V$304,1))*节奏预期!G182,0)</f>
        <v>0</v>
      </c>
      <c r="BH182" s="80">
        <f>IFERROR(INDEX(Z$5:Z$304,MATCH(节奏预期!T182,$V$5:$V$304,1))*节奏预期!H182,0)</f>
        <v>0</v>
      </c>
      <c r="BI182" s="76">
        <f>IFERROR(INDEX(AA$5:AA$304,MATCH(节奏预期!U182,$V$5:$V$304,1))*节奏预期!I182,0)</f>
        <v>0</v>
      </c>
      <c r="BJ182" s="76">
        <f>IFERROR(INDEX(AB$5:AB$304,MATCH(节奏预期!V182,$V$5:$V$304,1))*节奏预期!J182,0)</f>
        <v>320000</v>
      </c>
      <c r="BK182" s="77">
        <f t="shared" ref="BK182:BK201" si="79">MAX(SUM(BE182:BJ182),BK181)</f>
        <v>320000</v>
      </c>
      <c r="BL182" s="76">
        <f>IF(节奏预期!Q182=0,0,节奏预期!Q182*装备强化!D$8+装备强化!D$4)</f>
        <v>0</v>
      </c>
      <c r="BM182" s="76">
        <f>IF(节奏预期!R182=0,0,节奏预期!R182*装备强化!E$8+装备强化!E$4)</f>
        <v>0</v>
      </c>
      <c r="BN182" s="76">
        <f>IF(节奏预期!S182=0,0,节奏预期!S182*装备强化!F$8+装备强化!F$4)</f>
        <v>0</v>
      </c>
      <c r="BO182" s="80">
        <f>IF(节奏预期!T182=0,0,节奏预期!T182*装备强化!G$8+装备强化!G$4)</f>
        <v>0</v>
      </c>
      <c r="BP182" s="76">
        <f>IF(节奏预期!U182=0,0,节奏预期!U182*装备强化!H$8+装备强化!H$4)</f>
        <v>0</v>
      </c>
      <c r="BQ182" s="76">
        <f>IF(节奏预期!V182=0,0,节奏预期!V182*装备强化!I$8+装备强化!I$4)</f>
        <v>300</v>
      </c>
      <c r="BR182" s="11">
        <f>IFERROR(SUMPRODUCT(BL182:BQ182,节奏预期!$E182:$J182)/SUM(节奏预期!$E182:$J182),0)</f>
        <v>300</v>
      </c>
      <c r="BS182" s="10">
        <f>IF(节奏预期!Q182=0,0,节奏预期!Q182*装备强化!D$9+装备强化!D$5)</f>
        <v>0</v>
      </c>
      <c r="BT182" s="76">
        <f>IF(节奏预期!R182=0,0,节奏预期!R182*装备强化!E$9+装备强化!E$5)</f>
        <v>0</v>
      </c>
      <c r="BU182" s="76">
        <f>IF(节奏预期!S182=0,0,节奏预期!S182*装备强化!F$9+装备强化!F$5)</f>
        <v>0</v>
      </c>
      <c r="BV182" s="80">
        <f>IF(节奏预期!T182=0,0,节奏预期!T182*装备强化!G$9+装备强化!G$5)</f>
        <v>0</v>
      </c>
      <c r="BW182" s="76">
        <f>IF(节奏预期!U182=0,0,节奏预期!U182*装备强化!H$9+装备强化!H$5)</f>
        <v>0</v>
      </c>
      <c r="BX182" s="76">
        <f>IF(节奏预期!V182=0,0,节奏预期!V182*装备强化!I$9+装备强化!I$5)</f>
        <v>300</v>
      </c>
      <c r="BY182" s="11">
        <f>IFERROR(SUMPRODUCT(BS182:BX182,节奏预期!$E182:$J182)/SUM(节奏预期!$E182:$J182),0)</f>
        <v>300</v>
      </c>
      <c r="BZ182" s="76"/>
      <c r="CA182" s="76"/>
      <c r="CB182" s="76"/>
      <c r="CC182" s="76"/>
      <c r="CD182" s="76"/>
      <c r="CE182" s="52"/>
      <c r="CH182" s="22">
        <v>44</v>
      </c>
    </row>
    <row r="183" spans="13:107" ht="11.25" customHeight="1" x14ac:dyDescent="0.15">
      <c r="M183" s="76">
        <v>179</v>
      </c>
      <c r="N183" s="164">
        <f t="shared" si="75"/>
        <v>9</v>
      </c>
      <c r="O183" s="76">
        <f t="shared" si="64"/>
        <v>18</v>
      </c>
      <c r="P183" s="76">
        <f t="shared" si="65"/>
        <v>72</v>
      </c>
      <c r="Q183" s="76">
        <f t="shared" si="58"/>
        <v>180</v>
      </c>
      <c r="R183" s="80">
        <f t="shared" si="57"/>
        <v>180</v>
      </c>
      <c r="S183" s="76">
        <f t="shared" si="58"/>
        <v>360</v>
      </c>
      <c r="T183" s="76">
        <f t="shared" si="58"/>
        <v>360</v>
      </c>
      <c r="U183" s="87"/>
      <c r="V183" s="73">
        <v>179</v>
      </c>
      <c r="W183" s="73">
        <f>SUM(O$5:O183)</f>
        <v>1782</v>
      </c>
      <c r="X183" s="73">
        <f>SUM(P$5:P183)</f>
        <v>7128</v>
      </c>
      <c r="Y183" s="73">
        <f>SUM(Q$5:Q183)</f>
        <v>17820</v>
      </c>
      <c r="Z183" s="80">
        <f>SUM(R$5:R183)</f>
        <v>17820</v>
      </c>
      <c r="AA183" s="73">
        <f>SUM(S$5:S183)</f>
        <v>35640</v>
      </c>
      <c r="AB183" s="73">
        <f>SUM(T$5:T183)</f>
        <v>35640</v>
      </c>
      <c r="AC183" s="87"/>
      <c r="AD183" s="73">
        <v>179</v>
      </c>
      <c r="AE183" s="73">
        <f t="shared" si="59"/>
        <v>180000</v>
      </c>
      <c r="AF183" s="73">
        <f t="shared" si="60"/>
        <v>720000</v>
      </c>
      <c r="AG183" s="73">
        <f t="shared" si="61"/>
        <v>1800000</v>
      </c>
      <c r="AH183" s="80">
        <f t="shared" si="61"/>
        <v>1800000</v>
      </c>
      <c r="AI183" s="73">
        <f t="shared" si="62"/>
        <v>3600000</v>
      </c>
      <c r="AJ183" s="73">
        <f t="shared" si="63"/>
        <v>3600000</v>
      </c>
      <c r="AK183" s="87"/>
      <c r="AL183" s="73">
        <v>179</v>
      </c>
      <c r="AM183" s="73">
        <f>SUM(AE$5:AE183)</f>
        <v>17820000</v>
      </c>
      <c r="AN183" s="73">
        <f>SUM(AF$5:AF183)</f>
        <v>71280000</v>
      </c>
      <c r="AO183" s="73">
        <f>SUM(AG$5:AG183)</f>
        <v>178200000</v>
      </c>
      <c r="AP183" s="80">
        <f>SUM(AH$5:AH183)</f>
        <v>178200000</v>
      </c>
      <c r="AQ183" s="73">
        <f>SUM(AI$5:AI183)</f>
        <v>356400000</v>
      </c>
      <c r="AR183" s="76">
        <f>SUM(AJ$5:AJ183)</f>
        <v>356400000</v>
      </c>
      <c r="AU183" s="22">
        <v>21</v>
      </c>
      <c r="AV183" s="77">
        <f>节奏预期!B183</f>
        <v>540</v>
      </c>
      <c r="AW183" s="102">
        <f>节奏预期!D183</f>
        <v>109.94539652344133</v>
      </c>
      <c r="AX183" s="76">
        <f>IFERROR(INDEX(AM$5:AM$304,MATCH(节奏预期!Q183,$AL$5:$AL$304,1))*节奏预期!E183,0)</f>
        <v>0</v>
      </c>
      <c r="AY183" s="76">
        <f>IFERROR(INDEX(AN$5:AN$304,MATCH(节奏预期!R183,$AL$5:$AL$304,1))*节奏预期!F183,0)</f>
        <v>0</v>
      </c>
      <c r="AZ183" s="76">
        <f>IFERROR(INDEX(AO$5:AO$304,MATCH(节奏预期!S183,$AL$5:$AL$304,1))*节奏预期!G183,0)</f>
        <v>0</v>
      </c>
      <c r="BA183" s="80">
        <f>IFERROR(INDEX(AP$5:AP$304,MATCH(节奏预期!T183,$AL$5:$AL$304,1))*节奏预期!H183,0)</f>
        <v>0</v>
      </c>
      <c r="BB183" s="80">
        <f>IFERROR(INDEX(AQ$5:AQ$304,MATCH(节奏预期!U183,$AL$5:$AL$304,1))*节奏预期!I183,0)</f>
        <v>0</v>
      </c>
      <c r="BC183" s="76">
        <f>IFERROR(INDEX(AR$5:AR$304,MATCH(节奏预期!V183,$AL$5:$AL$304,1))*节奏预期!J183,0)</f>
        <v>3200000000</v>
      </c>
      <c r="BD183" s="77">
        <f t="shared" si="78"/>
        <v>3200000000</v>
      </c>
      <c r="BE183" s="76">
        <f>IFERROR(INDEX(W$5:W$304,MATCH(节奏预期!Q183,$V$5:$V$304,1))*节奏预期!E183,0)</f>
        <v>0</v>
      </c>
      <c r="BF183" s="76">
        <f>IFERROR(INDEX(X$5:X$304,MATCH(节奏预期!R183,$V$5:$V$304,1))*节奏预期!F183,0)</f>
        <v>0</v>
      </c>
      <c r="BG183" s="76">
        <f>IFERROR(INDEX(Y$5:Y$304,MATCH(节奏预期!S183,$V$5:$V$304,1))*节奏预期!G183,0)</f>
        <v>0</v>
      </c>
      <c r="BH183" s="80">
        <f>IFERROR(INDEX(Z$5:Z$304,MATCH(节奏预期!T183,$V$5:$V$304,1))*节奏预期!H183,0)</f>
        <v>0</v>
      </c>
      <c r="BI183" s="76">
        <f>IFERROR(INDEX(AA$5:AA$304,MATCH(节奏预期!U183,$V$5:$V$304,1))*节奏预期!I183,0)</f>
        <v>0</v>
      </c>
      <c r="BJ183" s="76">
        <f>IFERROR(INDEX(AB$5:AB$304,MATCH(节奏预期!V183,$V$5:$V$304,1))*节奏预期!J183,0)</f>
        <v>320000</v>
      </c>
      <c r="BK183" s="77">
        <f t="shared" si="79"/>
        <v>320000</v>
      </c>
      <c r="BL183" s="76">
        <f>IF(节奏预期!Q183=0,0,节奏预期!Q183*装备强化!D$8+装备强化!D$4)</f>
        <v>0</v>
      </c>
      <c r="BM183" s="76">
        <f>IF(节奏预期!R183=0,0,节奏预期!R183*装备强化!E$8+装备强化!E$4)</f>
        <v>0</v>
      </c>
      <c r="BN183" s="76">
        <f>IF(节奏预期!S183=0,0,节奏预期!S183*装备强化!F$8+装备强化!F$4)</f>
        <v>0</v>
      </c>
      <c r="BO183" s="80">
        <f>IF(节奏预期!T183=0,0,节奏预期!T183*装备强化!G$8+装备强化!G$4)</f>
        <v>0</v>
      </c>
      <c r="BP183" s="76">
        <f>IF(节奏预期!U183=0,0,节奏预期!U183*装备强化!H$8+装备强化!H$4)</f>
        <v>0</v>
      </c>
      <c r="BQ183" s="76">
        <f>IF(节奏预期!V183=0,0,节奏预期!V183*装备强化!I$8+装备强化!I$4)</f>
        <v>300</v>
      </c>
      <c r="BR183" s="11">
        <f>IFERROR(SUMPRODUCT(BL183:BQ183,节奏预期!$E183:$J183)/SUM(节奏预期!$E183:$J183),0)</f>
        <v>300</v>
      </c>
      <c r="BS183" s="10">
        <f>IF(节奏预期!Q183=0,0,节奏预期!Q183*装备强化!D$9+装备强化!D$5)</f>
        <v>0</v>
      </c>
      <c r="BT183" s="76">
        <f>IF(节奏预期!R183=0,0,节奏预期!R183*装备强化!E$9+装备强化!E$5)</f>
        <v>0</v>
      </c>
      <c r="BU183" s="76">
        <f>IF(节奏预期!S183=0,0,节奏预期!S183*装备强化!F$9+装备强化!F$5)</f>
        <v>0</v>
      </c>
      <c r="BV183" s="80">
        <f>IF(节奏预期!T183=0,0,节奏预期!T183*装备强化!G$9+装备强化!G$5)</f>
        <v>0</v>
      </c>
      <c r="BW183" s="76">
        <f>IF(节奏预期!U183=0,0,节奏预期!U183*装备强化!H$9+装备强化!H$5)</f>
        <v>0</v>
      </c>
      <c r="BX183" s="76">
        <f>IF(节奏预期!V183=0,0,节奏预期!V183*装备强化!I$9+装备强化!I$5)</f>
        <v>300</v>
      </c>
      <c r="BY183" s="11">
        <f>IFERROR(SUMPRODUCT(BS183:BX183,节奏预期!$E183:$J183)/SUM(节奏预期!$E183:$J183),0)</f>
        <v>300</v>
      </c>
      <c r="BZ183" s="76"/>
      <c r="CA183" s="76"/>
      <c r="CB183" s="76"/>
      <c r="CC183" s="76"/>
      <c r="CD183" s="76"/>
      <c r="CE183" s="52"/>
      <c r="CH183" s="22">
        <v>45</v>
      </c>
    </row>
    <row r="184" spans="13:107" ht="11.25" customHeight="1" x14ac:dyDescent="0.15">
      <c r="M184" s="76">
        <v>180</v>
      </c>
      <c r="N184" s="164">
        <f t="shared" si="75"/>
        <v>9</v>
      </c>
      <c r="O184" s="76">
        <f t="shared" si="64"/>
        <v>18</v>
      </c>
      <c r="P184" s="76">
        <f t="shared" si="65"/>
        <v>72</v>
      </c>
      <c r="Q184" s="76">
        <f t="shared" si="58"/>
        <v>180</v>
      </c>
      <c r="R184" s="80">
        <f t="shared" si="57"/>
        <v>180</v>
      </c>
      <c r="S184" s="76">
        <f t="shared" si="58"/>
        <v>360</v>
      </c>
      <c r="T184" s="76">
        <f t="shared" si="58"/>
        <v>360</v>
      </c>
      <c r="U184" s="87"/>
      <c r="V184" s="73">
        <v>180</v>
      </c>
      <c r="W184" s="73">
        <f>SUM(O$5:O184)</f>
        <v>1800</v>
      </c>
      <c r="X184" s="73">
        <f>SUM(P$5:P184)</f>
        <v>7200</v>
      </c>
      <c r="Y184" s="73">
        <f>SUM(Q$5:Q184)</f>
        <v>18000</v>
      </c>
      <c r="Z184" s="80">
        <f>SUM(R$5:R184)</f>
        <v>18000</v>
      </c>
      <c r="AA184" s="73">
        <f>SUM(S$5:S184)</f>
        <v>36000</v>
      </c>
      <c r="AB184" s="73">
        <f>SUM(T$5:T184)</f>
        <v>36000</v>
      </c>
      <c r="AC184" s="87"/>
      <c r="AD184" s="73">
        <v>180</v>
      </c>
      <c r="AE184" s="73">
        <f t="shared" si="59"/>
        <v>180000</v>
      </c>
      <c r="AF184" s="73">
        <f t="shared" si="60"/>
        <v>720000</v>
      </c>
      <c r="AG184" s="73">
        <f t="shared" si="61"/>
        <v>1800000</v>
      </c>
      <c r="AH184" s="80">
        <f t="shared" si="61"/>
        <v>1800000</v>
      </c>
      <c r="AI184" s="73">
        <f t="shared" si="62"/>
        <v>3600000</v>
      </c>
      <c r="AJ184" s="73">
        <f t="shared" si="63"/>
        <v>3600000</v>
      </c>
      <c r="AK184" s="87"/>
      <c r="AL184" s="73">
        <v>180</v>
      </c>
      <c r="AM184" s="73">
        <f>SUM(AE$5:AE184)</f>
        <v>18000000</v>
      </c>
      <c r="AN184" s="73">
        <f>SUM(AF$5:AF184)</f>
        <v>72000000</v>
      </c>
      <c r="AO184" s="73">
        <f>SUM(AG$5:AG184)</f>
        <v>180000000</v>
      </c>
      <c r="AP184" s="80">
        <f>SUM(AH$5:AH184)</f>
        <v>180000000</v>
      </c>
      <c r="AQ184" s="73">
        <f>SUM(AI$5:AI184)</f>
        <v>360000000</v>
      </c>
      <c r="AR184" s="76">
        <f>SUM(AJ$5:AJ184)</f>
        <v>360000000</v>
      </c>
      <c r="AU184" s="22">
        <v>22</v>
      </c>
      <c r="AV184" s="77">
        <f>节奏预期!B184</f>
        <v>570</v>
      </c>
      <c r="AW184" s="102">
        <f>节奏预期!D184</f>
        <v>110.67986644817334</v>
      </c>
      <c r="AX184" s="76">
        <f>IFERROR(INDEX(AM$5:AM$304,MATCH(节奏预期!Q184,$AL$5:$AL$304,1))*节奏预期!E184,0)</f>
        <v>0</v>
      </c>
      <c r="AY184" s="76">
        <f>IFERROR(INDEX(AN$5:AN$304,MATCH(节奏预期!R184,$AL$5:$AL$304,1))*节奏预期!F184,0)</f>
        <v>0</v>
      </c>
      <c r="AZ184" s="76">
        <f>IFERROR(INDEX(AO$5:AO$304,MATCH(节奏预期!S184,$AL$5:$AL$304,1))*节奏预期!G184,0)</f>
        <v>0</v>
      </c>
      <c r="BA184" s="80">
        <f>IFERROR(INDEX(AP$5:AP$304,MATCH(节奏预期!T184,$AL$5:$AL$304,1))*节奏预期!H184,0)</f>
        <v>0</v>
      </c>
      <c r="BB184" s="80">
        <f>IFERROR(INDEX(AQ$5:AQ$304,MATCH(节奏预期!U184,$AL$5:$AL$304,1))*节奏预期!I184,0)</f>
        <v>0</v>
      </c>
      <c r="BC184" s="76">
        <f>IFERROR(INDEX(AR$5:AR$304,MATCH(节奏预期!V184,$AL$5:$AL$304,1))*节奏预期!J184,0)</f>
        <v>3200000000</v>
      </c>
      <c r="BD184" s="77">
        <f t="shared" si="78"/>
        <v>3200000000</v>
      </c>
      <c r="BE184" s="76">
        <f>IFERROR(INDEX(W$5:W$304,MATCH(节奏预期!Q184,$V$5:$V$304,1))*节奏预期!E184,0)</f>
        <v>0</v>
      </c>
      <c r="BF184" s="76">
        <f>IFERROR(INDEX(X$5:X$304,MATCH(节奏预期!R184,$V$5:$V$304,1))*节奏预期!F184,0)</f>
        <v>0</v>
      </c>
      <c r="BG184" s="76">
        <f>IFERROR(INDEX(Y$5:Y$304,MATCH(节奏预期!S184,$V$5:$V$304,1))*节奏预期!G184,0)</f>
        <v>0</v>
      </c>
      <c r="BH184" s="80">
        <f>IFERROR(INDEX(Z$5:Z$304,MATCH(节奏预期!T184,$V$5:$V$304,1))*节奏预期!H184,0)</f>
        <v>0</v>
      </c>
      <c r="BI184" s="76">
        <f>IFERROR(INDEX(AA$5:AA$304,MATCH(节奏预期!U184,$V$5:$V$304,1))*节奏预期!I184,0)</f>
        <v>0</v>
      </c>
      <c r="BJ184" s="76">
        <f>IFERROR(INDEX(AB$5:AB$304,MATCH(节奏预期!V184,$V$5:$V$304,1))*节奏预期!J184,0)</f>
        <v>320000</v>
      </c>
      <c r="BK184" s="77">
        <f t="shared" si="79"/>
        <v>320000</v>
      </c>
      <c r="BL184" s="76">
        <f>IF(节奏预期!Q184=0,0,节奏预期!Q184*装备强化!D$8+装备强化!D$4)</f>
        <v>0</v>
      </c>
      <c r="BM184" s="76">
        <f>IF(节奏预期!R184=0,0,节奏预期!R184*装备强化!E$8+装备强化!E$4)</f>
        <v>0</v>
      </c>
      <c r="BN184" s="76">
        <f>IF(节奏预期!S184=0,0,节奏预期!S184*装备强化!F$8+装备强化!F$4)</f>
        <v>0</v>
      </c>
      <c r="BO184" s="80">
        <f>IF(节奏预期!T184=0,0,节奏预期!T184*装备强化!G$8+装备强化!G$4)</f>
        <v>0</v>
      </c>
      <c r="BP184" s="76">
        <f>IF(节奏预期!U184=0,0,节奏预期!U184*装备强化!H$8+装备强化!H$4)</f>
        <v>0</v>
      </c>
      <c r="BQ184" s="76">
        <f>IF(节奏预期!V184=0,0,节奏预期!V184*装备强化!I$8+装备强化!I$4)</f>
        <v>300</v>
      </c>
      <c r="BR184" s="11">
        <f>IFERROR(SUMPRODUCT(BL184:BQ184,节奏预期!$E184:$J184)/SUM(节奏预期!$E184:$J184),0)</f>
        <v>300</v>
      </c>
      <c r="BS184" s="10">
        <f>IF(节奏预期!Q184=0,0,节奏预期!Q184*装备强化!D$9+装备强化!D$5)</f>
        <v>0</v>
      </c>
      <c r="BT184" s="76">
        <f>IF(节奏预期!R184=0,0,节奏预期!R184*装备强化!E$9+装备强化!E$5)</f>
        <v>0</v>
      </c>
      <c r="BU184" s="76">
        <f>IF(节奏预期!S184=0,0,节奏预期!S184*装备强化!F$9+装备强化!F$5)</f>
        <v>0</v>
      </c>
      <c r="BV184" s="80">
        <f>IF(节奏预期!T184=0,0,节奏预期!T184*装备强化!G$9+装备强化!G$5)</f>
        <v>0</v>
      </c>
      <c r="BW184" s="76">
        <f>IF(节奏预期!U184=0,0,节奏预期!U184*装备强化!H$9+装备强化!H$5)</f>
        <v>0</v>
      </c>
      <c r="BX184" s="76">
        <f>IF(节奏预期!V184=0,0,节奏预期!V184*装备强化!I$9+装备强化!I$5)</f>
        <v>300</v>
      </c>
      <c r="BY184" s="11">
        <f>IFERROR(SUMPRODUCT(BS184:BX184,节奏预期!$E184:$J184)/SUM(节奏预期!$E184:$J184),0)</f>
        <v>300</v>
      </c>
      <c r="BZ184" s="76"/>
      <c r="CA184" s="76"/>
      <c r="CB184" s="76"/>
      <c r="CC184" s="76"/>
      <c r="CD184" s="76"/>
      <c r="CE184" s="52"/>
      <c r="CH184" s="22">
        <v>1</v>
      </c>
      <c r="CI184" s="76" t="s">
        <v>197</v>
      </c>
      <c r="CJ184" s="182" t="s">
        <v>189</v>
      </c>
      <c r="CK184" s="182"/>
      <c r="CL184" s="182"/>
      <c r="CM184" s="182" t="s">
        <v>190</v>
      </c>
      <c r="CN184" s="182"/>
      <c r="CO184" s="182"/>
      <c r="CP184" s="182"/>
      <c r="CT184" s="76" t="s">
        <v>210</v>
      </c>
      <c r="CU184" s="182" t="s">
        <v>207</v>
      </c>
      <c r="CV184" s="182"/>
      <c r="CW184" s="182"/>
      <c r="CX184" s="182"/>
      <c r="CZ184" s="76" t="s">
        <v>211</v>
      </c>
      <c r="DA184" s="179" t="s">
        <v>201</v>
      </c>
      <c r="DB184" s="181"/>
    </row>
    <row r="185" spans="13:107" ht="11.25" customHeight="1" x14ac:dyDescent="0.15">
      <c r="M185" s="76">
        <v>181</v>
      </c>
      <c r="N185" s="164">
        <f t="shared" si="75"/>
        <v>10</v>
      </c>
      <c r="O185" s="76">
        <f t="shared" si="64"/>
        <v>20</v>
      </c>
      <c r="P185" s="76">
        <f t="shared" si="65"/>
        <v>80</v>
      </c>
      <c r="Q185" s="76">
        <f t="shared" si="58"/>
        <v>200</v>
      </c>
      <c r="R185" s="80">
        <f t="shared" si="57"/>
        <v>200</v>
      </c>
      <c r="S185" s="76">
        <f t="shared" si="58"/>
        <v>400</v>
      </c>
      <c r="T185" s="76">
        <f t="shared" si="58"/>
        <v>400</v>
      </c>
      <c r="U185" s="87"/>
      <c r="V185" s="73">
        <v>181</v>
      </c>
      <c r="W185" s="73">
        <f>SUM(O$5:O185)</f>
        <v>1820</v>
      </c>
      <c r="X185" s="73">
        <f>SUM(P$5:P185)</f>
        <v>7280</v>
      </c>
      <c r="Y185" s="73">
        <f>SUM(Q$5:Q185)</f>
        <v>18200</v>
      </c>
      <c r="Z185" s="80">
        <f>SUM(R$5:R185)</f>
        <v>18200</v>
      </c>
      <c r="AA185" s="73">
        <f>SUM(S$5:S185)</f>
        <v>36400</v>
      </c>
      <c r="AB185" s="73">
        <f>SUM(T$5:T185)</f>
        <v>36400</v>
      </c>
      <c r="AC185" s="87"/>
      <c r="AD185" s="73">
        <v>181</v>
      </c>
      <c r="AE185" s="73">
        <f t="shared" si="59"/>
        <v>200000</v>
      </c>
      <c r="AF185" s="73">
        <f t="shared" si="60"/>
        <v>800000</v>
      </c>
      <c r="AG185" s="73">
        <f t="shared" si="61"/>
        <v>2000000</v>
      </c>
      <c r="AH185" s="80">
        <f t="shared" si="61"/>
        <v>2000000</v>
      </c>
      <c r="AI185" s="73">
        <f t="shared" si="62"/>
        <v>4000000</v>
      </c>
      <c r="AJ185" s="73">
        <f t="shared" si="63"/>
        <v>4000000</v>
      </c>
      <c r="AK185" s="87"/>
      <c r="AL185" s="73">
        <v>181</v>
      </c>
      <c r="AM185" s="73">
        <f>SUM(AE$5:AE185)</f>
        <v>18200000</v>
      </c>
      <c r="AN185" s="73">
        <f>SUM(AF$5:AF185)</f>
        <v>72800000</v>
      </c>
      <c r="AO185" s="73">
        <f>SUM(AG$5:AG185)</f>
        <v>182000000</v>
      </c>
      <c r="AP185" s="80">
        <f>SUM(AH$5:AH185)</f>
        <v>182000000</v>
      </c>
      <c r="AQ185" s="73">
        <f>SUM(AI$5:AI185)</f>
        <v>364000000</v>
      </c>
      <c r="AR185" s="76">
        <f>SUM(AJ$5:AJ185)</f>
        <v>364000000</v>
      </c>
      <c r="AU185" s="22">
        <v>23</v>
      </c>
      <c r="AV185" s="77">
        <f>节奏预期!B185</f>
        <v>600</v>
      </c>
      <c r="AW185" s="102">
        <f>节奏预期!D185</f>
        <v>111.42099139883071</v>
      </c>
      <c r="AX185" s="76">
        <f>IFERROR(INDEX(AM$5:AM$304,MATCH(节奏预期!Q185,$AL$5:$AL$304,1))*节奏预期!E185,0)</f>
        <v>0</v>
      </c>
      <c r="AY185" s="76">
        <f>IFERROR(INDEX(AN$5:AN$304,MATCH(节奏预期!R185,$AL$5:$AL$304,1))*节奏预期!F185,0)</f>
        <v>0</v>
      </c>
      <c r="AZ185" s="76">
        <f>IFERROR(INDEX(AO$5:AO$304,MATCH(节奏预期!S185,$AL$5:$AL$304,1))*节奏预期!G185,0)</f>
        <v>0</v>
      </c>
      <c r="BA185" s="80">
        <f>IFERROR(INDEX(AP$5:AP$304,MATCH(节奏预期!T185,$AL$5:$AL$304,1))*节奏预期!H185,0)</f>
        <v>0</v>
      </c>
      <c r="BB185" s="80">
        <f>IFERROR(INDEX(AQ$5:AQ$304,MATCH(节奏预期!U185,$AL$5:$AL$304,1))*节奏预期!I185,0)</f>
        <v>0</v>
      </c>
      <c r="BC185" s="76">
        <f>IFERROR(INDEX(AR$5:AR$304,MATCH(节奏预期!V185,$AL$5:$AL$304,1))*节奏预期!J185,0)</f>
        <v>3200000000</v>
      </c>
      <c r="BD185" s="77">
        <f t="shared" si="78"/>
        <v>3200000000</v>
      </c>
      <c r="BE185" s="76">
        <f>IFERROR(INDEX(W$5:W$304,MATCH(节奏预期!Q185,$V$5:$V$304,1))*节奏预期!E185,0)</f>
        <v>0</v>
      </c>
      <c r="BF185" s="76">
        <f>IFERROR(INDEX(X$5:X$304,MATCH(节奏预期!R185,$V$5:$V$304,1))*节奏预期!F185,0)</f>
        <v>0</v>
      </c>
      <c r="BG185" s="76">
        <f>IFERROR(INDEX(Y$5:Y$304,MATCH(节奏预期!S185,$V$5:$V$304,1))*节奏预期!G185,0)</f>
        <v>0</v>
      </c>
      <c r="BH185" s="80">
        <f>IFERROR(INDEX(Z$5:Z$304,MATCH(节奏预期!T185,$V$5:$V$304,1))*节奏预期!H185,0)</f>
        <v>0</v>
      </c>
      <c r="BI185" s="76">
        <f>IFERROR(INDEX(AA$5:AA$304,MATCH(节奏预期!U185,$V$5:$V$304,1))*节奏预期!I185,0)</f>
        <v>0</v>
      </c>
      <c r="BJ185" s="76">
        <f>IFERROR(INDEX(AB$5:AB$304,MATCH(节奏预期!V185,$V$5:$V$304,1))*节奏预期!J185,0)</f>
        <v>320000</v>
      </c>
      <c r="BK185" s="77">
        <f t="shared" si="79"/>
        <v>320000</v>
      </c>
      <c r="BL185" s="76">
        <f>IF(节奏预期!Q185=0,0,节奏预期!Q185*装备强化!D$8+装备强化!D$4)</f>
        <v>0</v>
      </c>
      <c r="BM185" s="76">
        <f>IF(节奏预期!R185=0,0,节奏预期!R185*装备强化!E$8+装备强化!E$4)</f>
        <v>0</v>
      </c>
      <c r="BN185" s="76">
        <f>IF(节奏预期!S185=0,0,节奏预期!S185*装备强化!F$8+装备强化!F$4)</f>
        <v>0</v>
      </c>
      <c r="BO185" s="80">
        <f>IF(节奏预期!T185=0,0,节奏预期!T185*装备强化!G$8+装备强化!G$4)</f>
        <v>0</v>
      </c>
      <c r="BP185" s="76">
        <f>IF(节奏预期!U185=0,0,节奏预期!U185*装备强化!H$8+装备强化!H$4)</f>
        <v>0</v>
      </c>
      <c r="BQ185" s="76">
        <f>IF(节奏预期!V185=0,0,节奏预期!V185*装备强化!I$8+装备强化!I$4)</f>
        <v>300</v>
      </c>
      <c r="BR185" s="11">
        <f>IFERROR(SUMPRODUCT(BL185:BQ185,节奏预期!$E185:$J185)/SUM(节奏预期!$E185:$J185),0)</f>
        <v>300</v>
      </c>
      <c r="BS185" s="10">
        <f>IF(节奏预期!Q185=0,0,节奏预期!Q185*装备强化!D$9+装备强化!D$5)</f>
        <v>0</v>
      </c>
      <c r="BT185" s="76">
        <f>IF(节奏预期!R185=0,0,节奏预期!R185*装备强化!E$9+装备强化!E$5)</f>
        <v>0</v>
      </c>
      <c r="BU185" s="76">
        <f>IF(节奏预期!S185=0,0,节奏预期!S185*装备强化!F$9+装备强化!F$5)</f>
        <v>0</v>
      </c>
      <c r="BV185" s="80">
        <f>IF(节奏预期!T185=0,0,节奏预期!T185*装备强化!G$9+装备强化!G$5)</f>
        <v>0</v>
      </c>
      <c r="BW185" s="76">
        <f>IF(节奏预期!U185=0,0,节奏预期!U185*装备强化!H$9+装备强化!H$5)</f>
        <v>0</v>
      </c>
      <c r="BX185" s="76">
        <f>IF(节奏预期!V185=0,0,节奏预期!V185*装备强化!I$9+装备强化!I$5)</f>
        <v>300</v>
      </c>
      <c r="BY185" s="11">
        <f>IFERROR(SUMPRODUCT(BS185:BX185,节奏预期!$E185:$J185)/SUM(节奏预期!$E185:$J185),0)</f>
        <v>300</v>
      </c>
      <c r="BZ185" s="76"/>
      <c r="CA185" s="76"/>
      <c r="CB185" s="76"/>
      <c r="CC185" s="76"/>
      <c r="CD185" s="76"/>
      <c r="CE185" s="52"/>
      <c r="CH185" s="22">
        <v>2</v>
      </c>
      <c r="CI185" s="76" t="s">
        <v>230</v>
      </c>
      <c r="CJ185" s="76"/>
      <c r="CK185" s="76" t="s">
        <v>191</v>
      </c>
      <c r="CL185" s="76" t="s">
        <v>192</v>
      </c>
      <c r="CM185" s="80"/>
      <c r="CN185" s="76" t="s">
        <v>191</v>
      </c>
      <c r="CO185" s="76" t="s">
        <v>192</v>
      </c>
      <c r="CP185" s="76" t="s">
        <v>193</v>
      </c>
      <c r="CT185" s="76" t="s">
        <v>230</v>
      </c>
      <c r="CU185" s="76" t="s">
        <v>212</v>
      </c>
      <c r="CV185" s="76" t="s">
        <v>214</v>
      </c>
      <c r="CW185" s="76" t="s">
        <v>213</v>
      </c>
      <c r="CX185" s="76" t="s">
        <v>202</v>
      </c>
      <c r="CZ185" s="76" t="s">
        <v>230</v>
      </c>
      <c r="DA185" s="76" t="s">
        <v>215</v>
      </c>
      <c r="DB185" s="76" t="s">
        <v>203</v>
      </c>
      <c r="DC185" s="76" t="s">
        <v>216</v>
      </c>
    </row>
    <row r="186" spans="13:107" ht="11.25" customHeight="1" x14ac:dyDescent="0.15">
      <c r="M186" s="76">
        <v>182</v>
      </c>
      <c r="N186" s="164">
        <f t="shared" si="75"/>
        <v>10</v>
      </c>
      <c r="O186" s="76">
        <f t="shared" si="64"/>
        <v>20</v>
      </c>
      <c r="P186" s="76">
        <f t="shared" si="65"/>
        <v>80</v>
      </c>
      <c r="Q186" s="76">
        <f t="shared" si="58"/>
        <v>200</v>
      </c>
      <c r="R186" s="80">
        <f t="shared" si="57"/>
        <v>200</v>
      </c>
      <c r="S186" s="76">
        <f t="shared" si="58"/>
        <v>400</v>
      </c>
      <c r="T186" s="76">
        <f t="shared" si="58"/>
        <v>400</v>
      </c>
      <c r="U186" s="87"/>
      <c r="V186" s="73">
        <v>182</v>
      </c>
      <c r="W186" s="73">
        <f>SUM(O$5:O186)</f>
        <v>1840</v>
      </c>
      <c r="X186" s="73">
        <f>SUM(P$5:P186)</f>
        <v>7360</v>
      </c>
      <c r="Y186" s="73">
        <f>SUM(Q$5:Q186)</f>
        <v>18400</v>
      </c>
      <c r="Z186" s="80">
        <f>SUM(R$5:R186)</f>
        <v>18400</v>
      </c>
      <c r="AA186" s="73">
        <f>SUM(S$5:S186)</f>
        <v>36800</v>
      </c>
      <c r="AB186" s="73">
        <f>SUM(T$5:T186)</f>
        <v>36800</v>
      </c>
      <c r="AC186" s="87"/>
      <c r="AD186" s="73">
        <v>182</v>
      </c>
      <c r="AE186" s="73">
        <f t="shared" si="59"/>
        <v>200000</v>
      </c>
      <c r="AF186" s="73">
        <f t="shared" si="60"/>
        <v>800000</v>
      </c>
      <c r="AG186" s="73">
        <f t="shared" si="61"/>
        <v>2000000</v>
      </c>
      <c r="AH186" s="80">
        <f t="shared" si="61"/>
        <v>2000000</v>
      </c>
      <c r="AI186" s="73">
        <f t="shared" si="62"/>
        <v>4000000</v>
      </c>
      <c r="AJ186" s="73">
        <f t="shared" si="63"/>
        <v>4000000</v>
      </c>
      <c r="AK186" s="87"/>
      <c r="AL186" s="73">
        <v>182</v>
      </c>
      <c r="AM186" s="73">
        <f>SUM(AE$5:AE186)</f>
        <v>18400000</v>
      </c>
      <c r="AN186" s="73">
        <f>SUM(AF$5:AF186)</f>
        <v>73600000</v>
      </c>
      <c r="AO186" s="73">
        <f>SUM(AG$5:AG186)</f>
        <v>184000000</v>
      </c>
      <c r="AP186" s="80">
        <f>SUM(AH$5:AH186)</f>
        <v>184000000</v>
      </c>
      <c r="AQ186" s="73">
        <f>SUM(AI$5:AI186)</f>
        <v>368000000</v>
      </c>
      <c r="AR186" s="76">
        <f>SUM(AJ$5:AJ186)</f>
        <v>368000000</v>
      </c>
      <c r="AU186" s="22">
        <v>24</v>
      </c>
      <c r="AV186" s="77">
        <f>节奏预期!B186</f>
        <v>630</v>
      </c>
      <c r="AW186" s="102">
        <f>节奏预期!D186</f>
        <v>112.161109878669</v>
      </c>
      <c r="AX186" s="76">
        <f>IFERROR(INDEX(AM$5:AM$304,MATCH(节奏预期!Q186,$AL$5:$AL$304,1))*节奏预期!E186,0)</f>
        <v>0</v>
      </c>
      <c r="AY186" s="76">
        <f>IFERROR(INDEX(AN$5:AN$304,MATCH(节奏预期!R186,$AL$5:$AL$304,1))*节奏预期!F186,0)</f>
        <v>0</v>
      </c>
      <c r="AZ186" s="76">
        <f>IFERROR(INDEX(AO$5:AO$304,MATCH(节奏预期!S186,$AL$5:$AL$304,1))*节奏预期!G186,0)</f>
        <v>0</v>
      </c>
      <c r="BA186" s="80">
        <f>IFERROR(INDEX(AP$5:AP$304,MATCH(节奏预期!T186,$AL$5:$AL$304,1))*节奏预期!H186,0)</f>
        <v>0</v>
      </c>
      <c r="BB186" s="80">
        <f>IFERROR(INDEX(AQ$5:AQ$304,MATCH(节奏预期!U186,$AL$5:$AL$304,1))*节奏预期!I186,0)</f>
        <v>0</v>
      </c>
      <c r="BC186" s="76">
        <f>IFERROR(INDEX(AR$5:AR$304,MATCH(节奏预期!V186,$AL$5:$AL$304,1))*节奏预期!J186,0)</f>
        <v>3200000000</v>
      </c>
      <c r="BD186" s="77">
        <f t="shared" si="78"/>
        <v>3200000000</v>
      </c>
      <c r="BE186" s="76">
        <f>IFERROR(INDEX(W$5:W$304,MATCH(节奏预期!Q186,$V$5:$V$304,1))*节奏预期!E186,0)</f>
        <v>0</v>
      </c>
      <c r="BF186" s="76">
        <f>IFERROR(INDEX(X$5:X$304,MATCH(节奏预期!R186,$V$5:$V$304,1))*节奏预期!F186,0)</f>
        <v>0</v>
      </c>
      <c r="BG186" s="76">
        <f>IFERROR(INDEX(Y$5:Y$304,MATCH(节奏预期!S186,$V$5:$V$304,1))*节奏预期!G186,0)</f>
        <v>0</v>
      </c>
      <c r="BH186" s="80">
        <f>IFERROR(INDEX(Z$5:Z$304,MATCH(节奏预期!T186,$V$5:$V$304,1))*节奏预期!H186,0)</f>
        <v>0</v>
      </c>
      <c r="BI186" s="76">
        <f>IFERROR(INDEX(AA$5:AA$304,MATCH(节奏预期!U186,$V$5:$V$304,1))*节奏预期!I186,0)</f>
        <v>0</v>
      </c>
      <c r="BJ186" s="76">
        <f>IFERROR(INDEX(AB$5:AB$304,MATCH(节奏预期!V186,$V$5:$V$304,1))*节奏预期!J186,0)</f>
        <v>320000</v>
      </c>
      <c r="BK186" s="77">
        <f t="shared" si="79"/>
        <v>320000</v>
      </c>
      <c r="BL186" s="76">
        <f>IF(节奏预期!Q186=0,0,节奏预期!Q186*装备强化!D$8+装备强化!D$4)</f>
        <v>0</v>
      </c>
      <c r="BM186" s="76">
        <f>IF(节奏预期!R186=0,0,节奏预期!R186*装备强化!E$8+装备强化!E$4)</f>
        <v>0</v>
      </c>
      <c r="BN186" s="76">
        <f>IF(节奏预期!S186=0,0,节奏预期!S186*装备强化!F$8+装备强化!F$4)</f>
        <v>0</v>
      </c>
      <c r="BO186" s="80">
        <f>IF(节奏预期!T186=0,0,节奏预期!T186*装备强化!G$8+装备强化!G$4)</f>
        <v>0</v>
      </c>
      <c r="BP186" s="76">
        <f>IF(节奏预期!U186=0,0,节奏预期!U186*装备强化!H$8+装备强化!H$4)</f>
        <v>0</v>
      </c>
      <c r="BQ186" s="76">
        <f>IF(节奏预期!V186=0,0,节奏预期!V186*装备强化!I$8+装备强化!I$4)</f>
        <v>300</v>
      </c>
      <c r="BR186" s="11">
        <f>IFERROR(SUMPRODUCT(BL186:BQ186,节奏预期!$E186:$J186)/SUM(节奏预期!$E186:$J186),0)</f>
        <v>300</v>
      </c>
      <c r="BS186" s="10">
        <f>IF(节奏预期!Q186=0,0,节奏预期!Q186*装备强化!D$9+装备强化!D$5)</f>
        <v>0</v>
      </c>
      <c r="BT186" s="76">
        <f>IF(节奏预期!R186=0,0,节奏预期!R186*装备强化!E$9+装备强化!E$5)</f>
        <v>0</v>
      </c>
      <c r="BU186" s="76">
        <f>IF(节奏预期!S186=0,0,节奏预期!S186*装备强化!F$9+装备强化!F$5)</f>
        <v>0</v>
      </c>
      <c r="BV186" s="80">
        <f>IF(节奏预期!T186=0,0,节奏预期!T186*装备强化!G$9+装备强化!G$5)</f>
        <v>0</v>
      </c>
      <c r="BW186" s="76">
        <f>IF(节奏预期!U186=0,0,节奏预期!U186*装备强化!H$9+装备强化!H$5)</f>
        <v>0</v>
      </c>
      <c r="BX186" s="76">
        <f>IF(节奏预期!V186=0,0,节奏预期!V186*装备强化!I$9+装备强化!I$5)</f>
        <v>300</v>
      </c>
      <c r="BY186" s="11">
        <f>IFERROR(SUMPRODUCT(BS186:BX186,节奏预期!$E186:$J186)/SUM(节奏预期!$E186:$J186),0)</f>
        <v>300</v>
      </c>
      <c r="BZ186" s="76"/>
      <c r="CA186" s="76"/>
      <c r="CB186" s="76"/>
      <c r="CC186" s="76"/>
      <c r="CD186" s="76"/>
      <c r="CE186" s="52"/>
      <c r="CH186" s="22">
        <v>3</v>
      </c>
      <c r="CI186" s="76">
        <v>10</v>
      </c>
      <c r="CJ186" s="42"/>
      <c r="CK186" s="42">
        <f>IF(CI186&lt;前期规划!$C$2,0,求节点($AW$166:$AW$201,$BR$166:$BR$201,CI186))</f>
        <v>0</v>
      </c>
      <c r="CL186" s="42">
        <f>IF(CI186&lt;前期规划!$C$2,0,求节点($AW$166:$AW$201,$BY$166:$BY$201,CI186))</f>
        <v>0</v>
      </c>
      <c r="CM186" s="42"/>
      <c r="CN186" s="51">
        <f>CK186*INDEX([3]超r将兵属性验证!AQ$7:AQ$166,$CI186,1)</f>
        <v>0</v>
      </c>
      <c r="CO186" s="51">
        <f>CL186*INDEX([3]超r将兵属性验证!AR$7:AR$166,$CI186,1)</f>
        <v>0</v>
      </c>
      <c r="CP186" s="42">
        <f>SUM(CM186:CO186)</f>
        <v>0</v>
      </c>
      <c r="CT186" s="76">
        <v>10</v>
      </c>
      <c r="CU186" s="42">
        <f>IF(CT186&lt;前期规划!$C$2,0,求节点($AW$166:$AW$201,$BK$166:$BK$201,CT186))</f>
        <v>0</v>
      </c>
      <c r="CV186" s="55">
        <f>CU186*$D$19</f>
        <v>0</v>
      </c>
      <c r="CW186" s="42">
        <f>IF(CT186&lt;前期规划!$C$2,0,求节点($AW$166:$AW$201,$BD$166:$BD$201,CT186))</f>
        <v>0</v>
      </c>
      <c r="CX186" s="73">
        <f>CW186*INDEX('[1]功能-付费相关'!$AU$6:$AU$165,$CT186,1)</f>
        <v>0</v>
      </c>
      <c r="CZ186" s="76">
        <v>10</v>
      </c>
      <c r="DA186" s="76">
        <f>CV186</f>
        <v>0</v>
      </c>
      <c r="DB186" s="76">
        <f t="shared" ref="DB186" si="80">CX186</f>
        <v>0</v>
      </c>
      <c r="DC186" s="55">
        <f>SUM(DA186:DB186)</f>
        <v>0</v>
      </c>
    </row>
    <row r="187" spans="13:107" ht="11.25" customHeight="1" x14ac:dyDescent="0.15">
      <c r="M187" s="76">
        <v>183</v>
      </c>
      <c r="N187" s="164">
        <f t="shared" si="75"/>
        <v>10</v>
      </c>
      <c r="O187" s="76">
        <f t="shared" si="64"/>
        <v>20</v>
      </c>
      <c r="P187" s="76">
        <f t="shared" si="65"/>
        <v>80</v>
      </c>
      <c r="Q187" s="76">
        <f t="shared" si="58"/>
        <v>200</v>
      </c>
      <c r="R187" s="80">
        <f t="shared" si="57"/>
        <v>200</v>
      </c>
      <c r="S187" s="76">
        <f t="shared" si="58"/>
        <v>400</v>
      </c>
      <c r="T187" s="76">
        <f t="shared" si="58"/>
        <v>400</v>
      </c>
      <c r="U187" s="87"/>
      <c r="V187" s="73">
        <v>183</v>
      </c>
      <c r="W187" s="73">
        <f>SUM(O$5:O187)</f>
        <v>1860</v>
      </c>
      <c r="X187" s="73">
        <f>SUM(P$5:P187)</f>
        <v>7440</v>
      </c>
      <c r="Y187" s="73">
        <f>SUM(Q$5:Q187)</f>
        <v>18600</v>
      </c>
      <c r="Z187" s="80">
        <f>SUM(R$5:R187)</f>
        <v>18600</v>
      </c>
      <c r="AA187" s="73">
        <f>SUM(S$5:S187)</f>
        <v>37200</v>
      </c>
      <c r="AB187" s="73">
        <f>SUM(T$5:T187)</f>
        <v>37200</v>
      </c>
      <c r="AC187" s="87"/>
      <c r="AD187" s="73">
        <v>183</v>
      </c>
      <c r="AE187" s="73">
        <f t="shared" si="59"/>
        <v>200000</v>
      </c>
      <c r="AF187" s="73">
        <f t="shared" si="60"/>
        <v>800000</v>
      </c>
      <c r="AG187" s="73">
        <f t="shared" si="61"/>
        <v>2000000</v>
      </c>
      <c r="AH187" s="80">
        <f t="shared" si="61"/>
        <v>2000000</v>
      </c>
      <c r="AI187" s="73">
        <f t="shared" si="62"/>
        <v>4000000</v>
      </c>
      <c r="AJ187" s="73">
        <f t="shared" si="63"/>
        <v>4000000</v>
      </c>
      <c r="AK187" s="87"/>
      <c r="AL187" s="73">
        <v>183</v>
      </c>
      <c r="AM187" s="73">
        <f>SUM(AE$5:AE187)</f>
        <v>18600000</v>
      </c>
      <c r="AN187" s="73">
        <f>SUM(AF$5:AF187)</f>
        <v>74400000</v>
      </c>
      <c r="AO187" s="73">
        <f>SUM(AG$5:AG187)</f>
        <v>186000000</v>
      </c>
      <c r="AP187" s="80">
        <f>SUM(AH$5:AH187)</f>
        <v>186000000</v>
      </c>
      <c r="AQ187" s="73">
        <f>SUM(AI$5:AI187)</f>
        <v>372000000</v>
      </c>
      <c r="AR187" s="76">
        <f>SUM(AJ$5:AJ187)</f>
        <v>372000000</v>
      </c>
      <c r="AU187" s="22">
        <v>25</v>
      </c>
      <c r="AV187" s="77">
        <f>节奏预期!B187</f>
        <v>660</v>
      </c>
      <c r="AW187" s="102">
        <f>节奏预期!D187</f>
        <v>112.86737811324367</v>
      </c>
      <c r="AX187" s="76">
        <f>IFERROR(INDEX(AM$5:AM$304,MATCH(节奏预期!Q187,$AL$5:$AL$304,1))*节奏预期!E187,0)</f>
        <v>0</v>
      </c>
      <c r="AY187" s="76">
        <f>IFERROR(INDEX(AN$5:AN$304,MATCH(节奏预期!R187,$AL$5:$AL$304,1))*节奏预期!F187,0)</f>
        <v>0</v>
      </c>
      <c r="AZ187" s="76">
        <f>IFERROR(INDEX(AO$5:AO$304,MATCH(节奏预期!S187,$AL$5:$AL$304,1))*节奏预期!G187,0)</f>
        <v>0</v>
      </c>
      <c r="BA187" s="80">
        <f>IFERROR(INDEX(AP$5:AP$304,MATCH(节奏预期!T187,$AL$5:$AL$304,1))*节奏预期!H187,0)</f>
        <v>0</v>
      </c>
      <c r="BB187" s="80">
        <f>IFERROR(INDEX(AQ$5:AQ$304,MATCH(节奏预期!U187,$AL$5:$AL$304,1))*节奏预期!I187,0)</f>
        <v>0</v>
      </c>
      <c r="BC187" s="76">
        <f>IFERROR(INDEX(AR$5:AR$304,MATCH(节奏预期!V187,$AL$5:$AL$304,1))*节奏预期!J187,0)</f>
        <v>3200000000</v>
      </c>
      <c r="BD187" s="77">
        <f t="shared" si="78"/>
        <v>3200000000</v>
      </c>
      <c r="BE187" s="76">
        <f>IFERROR(INDEX(W$5:W$304,MATCH(节奏预期!Q187,$V$5:$V$304,1))*节奏预期!E187,0)</f>
        <v>0</v>
      </c>
      <c r="BF187" s="76">
        <f>IFERROR(INDEX(X$5:X$304,MATCH(节奏预期!R187,$V$5:$V$304,1))*节奏预期!F187,0)</f>
        <v>0</v>
      </c>
      <c r="BG187" s="76">
        <f>IFERROR(INDEX(Y$5:Y$304,MATCH(节奏预期!S187,$V$5:$V$304,1))*节奏预期!G187,0)</f>
        <v>0</v>
      </c>
      <c r="BH187" s="80">
        <f>IFERROR(INDEX(Z$5:Z$304,MATCH(节奏预期!T187,$V$5:$V$304,1))*节奏预期!H187,0)</f>
        <v>0</v>
      </c>
      <c r="BI187" s="76">
        <f>IFERROR(INDEX(AA$5:AA$304,MATCH(节奏预期!U187,$V$5:$V$304,1))*节奏预期!I187,0)</f>
        <v>0</v>
      </c>
      <c r="BJ187" s="76">
        <f>IFERROR(INDEX(AB$5:AB$304,MATCH(节奏预期!V187,$V$5:$V$304,1))*节奏预期!J187,0)</f>
        <v>320000</v>
      </c>
      <c r="BK187" s="77">
        <f t="shared" si="79"/>
        <v>320000</v>
      </c>
      <c r="BL187" s="76">
        <f>IF(节奏预期!Q187=0,0,节奏预期!Q187*装备强化!D$8+装备强化!D$4)</f>
        <v>0</v>
      </c>
      <c r="BM187" s="76">
        <f>IF(节奏预期!R187=0,0,节奏预期!R187*装备强化!E$8+装备强化!E$4)</f>
        <v>0</v>
      </c>
      <c r="BN187" s="76">
        <f>IF(节奏预期!S187=0,0,节奏预期!S187*装备强化!F$8+装备强化!F$4)</f>
        <v>0</v>
      </c>
      <c r="BO187" s="80">
        <f>IF(节奏预期!T187=0,0,节奏预期!T187*装备强化!G$8+装备强化!G$4)</f>
        <v>0</v>
      </c>
      <c r="BP187" s="76">
        <f>IF(节奏预期!U187=0,0,节奏预期!U187*装备强化!H$8+装备强化!H$4)</f>
        <v>0</v>
      </c>
      <c r="BQ187" s="76">
        <f>IF(节奏预期!V187=0,0,节奏预期!V187*装备强化!I$8+装备强化!I$4)</f>
        <v>300</v>
      </c>
      <c r="BR187" s="11">
        <f>IFERROR(SUMPRODUCT(BL187:BQ187,节奏预期!$E187:$J187)/SUM(节奏预期!$E187:$J187),0)</f>
        <v>300</v>
      </c>
      <c r="BS187" s="10">
        <f>IF(节奏预期!Q187=0,0,节奏预期!Q187*装备强化!D$9+装备强化!D$5)</f>
        <v>0</v>
      </c>
      <c r="BT187" s="76">
        <f>IF(节奏预期!R187=0,0,节奏预期!R187*装备强化!E$9+装备强化!E$5)</f>
        <v>0</v>
      </c>
      <c r="BU187" s="76">
        <f>IF(节奏预期!S187=0,0,节奏预期!S187*装备强化!F$9+装备强化!F$5)</f>
        <v>0</v>
      </c>
      <c r="BV187" s="80">
        <f>IF(节奏预期!T187=0,0,节奏预期!T187*装备强化!G$9+装备强化!G$5)</f>
        <v>0</v>
      </c>
      <c r="BW187" s="76">
        <f>IF(节奏预期!U187=0,0,节奏预期!U187*装备强化!H$9+装备强化!H$5)</f>
        <v>0</v>
      </c>
      <c r="BX187" s="76">
        <f>IF(节奏预期!V187=0,0,节奏预期!V187*装备强化!I$9+装备强化!I$5)</f>
        <v>300</v>
      </c>
      <c r="BY187" s="11">
        <f>IFERROR(SUMPRODUCT(BS187:BX187,节奏预期!$E187:$J187)/SUM(节奏预期!$E187:$J187),0)</f>
        <v>300</v>
      </c>
      <c r="BZ187" s="76"/>
      <c r="CA187" s="76"/>
      <c r="CB187" s="76"/>
      <c r="CC187" s="76"/>
      <c r="CD187" s="76"/>
      <c r="CE187" s="52"/>
      <c r="CH187" s="22">
        <v>4</v>
      </c>
      <c r="CI187" s="76">
        <v>20</v>
      </c>
      <c r="CJ187" s="42"/>
      <c r="CK187" s="42">
        <f>IF(CI187&lt;前期规划!$C$2,0,求节点($AW$166:$AW$201,$BR$166:$BR$201,CI187))</f>
        <v>0</v>
      </c>
      <c r="CL187" s="42">
        <f>IF(CI187&lt;前期规划!$C$2,0,求节点($AW$166:$AW$201,$BY$166:$BY$201,CI187))</f>
        <v>0</v>
      </c>
      <c r="CM187" s="42"/>
      <c r="CN187" s="60">
        <f>(CK187-CK186)*INDEX([3]超r将兵属性验证!AQ$7:AQ$166,$CI187,1)+CN186</f>
        <v>0</v>
      </c>
      <c r="CO187" s="60">
        <f>(CL187-CL186)*INDEX([3]超r将兵属性验证!AR$7:AR$166,$CI187,1)+CO186</f>
        <v>0</v>
      </c>
      <c r="CP187" s="42">
        <f t="shared" ref="CP187:CP194" si="81">SUM(CM187:CO187)</f>
        <v>0</v>
      </c>
      <c r="CT187" s="76">
        <v>20</v>
      </c>
      <c r="CU187" s="42">
        <f>IF(CT187&lt;前期规划!$C$2,0,求节点($AW$166:$AW$201,$BK$166:$BK$201,CT187))</f>
        <v>0</v>
      </c>
      <c r="CV187" s="55">
        <f t="shared" ref="CV187:CV201" si="82">CU187*$D$19</f>
        <v>0</v>
      </c>
      <c r="CW187" s="42">
        <f>IF(CT187&lt;前期规划!$C$2,0,求节点($AW$166:$AW$201,$BD$166:$BD$201,CT187))</f>
        <v>0</v>
      </c>
      <c r="CX187" s="76">
        <f>(CW187-CW186)*INDEX('[1]功能-付费相关'!$AU$6:$AU$165,$CT187,1)+CX186</f>
        <v>0</v>
      </c>
      <c r="CZ187" s="76">
        <v>20</v>
      </c>
      <c r="DA187" s="76">
        <f t="shared" ref="DA187:DA201" si="83">CV187</f>
        <v>0</v>
      </c>
      <c r="DB187" s="76">
        <f t="shared" ref="DB187:DB201" si="84">CX187</f>
        <v>0</v>
      </c>
      <c r="DC187" s="55">
        <f t="shared" ref="DC187:DC201" si="85">SUM(DA187:DB187)</f>
        <v>0</v>
      </c>
    </row>
    <row r="188" spans="13:107" ht="11.25" customHeight="1" x14ac:dyDescent="0.15">
      <c r="M188" s="76">
        <v>184</v>
      </c>
      <c r="N188" s="164">
        <f t="shared" si="75"/>
        <v>10</v>
      </c>
      <c r="O188" s="76">
        <f t="shared" si="64"/>
        <v>20</v>
      </c>
      <c r="P188" s="76">
        <f t="shared" si="65"/>
        <v>80</v>
      </c>
      <c r="Q188" s="76">
        <f t="shared" si="58"/>
        <v>200</v>
      </c>
      <c r="R188" s="80">
        <f t="shared" si="57"/>
        <v>200</v>
      </c>
      <c r="S188" s="76">
        <f t="shared" si="58"/>
        <v>400</v>
      </c>
      <c r="T188" s="76">
        <f t="shared" si="58"/>
        <v>400</v>
      </c>
      <c r="U188" s="87"/>
      <c r="V188" s="73">
        <v>184</v>
      </c>
      <c r="W188" s="73">
        <f>SUM(O$5:O188)</f>
        <v>1880</v>
      </c>
      <c r="X188" s="73">
        <f>SUM(P$5:P188)</f>
        <v>7520</v>
      </c>
      <c r="Y188" s="73">
        <f>SUM(Q$5:Q188)</f>
        <v>18800</v>
      </c>
      <c r="Z188" s="80">
        <f>SUM(R$5:R188)</f>
        <v>18800</v>
      </c>
      <c r="AA188" s="73">
        <f>SUM(S$5:S188)</f>
        <v>37600</v>
      </c>
      <c r="AB188" s="73">
        <f>SUM(T$5:T188)</f>
        <v>37600</v>
      </c>
      <c r="AC188" s="87"/>
      <c r="AD188" s="73">
        <v>184</v>
      </c>
      <c r="AE188" s="73">
        <f t="shared" si="59"/>
        <v>200000</v>
      </c>
      <c r="AF188" s="73">
        <f t="shared" si="60"/>
        <v>800000</v>
      </c>
      <c r="AG188" s="73">
        <f t="shared" si="61"/>
        <v>2000000</v>
      </c>
      <c r="AH188" s="80">
        <f t="shared" si="61"/>
        <v>2000000</v>
      </c>
      <c r="AI188" s="73">
        <f t="shared" si="62"/>
        <v>4000000</v>
      </c>
      <c r="AJ188" s="73">
        <f t="shared" si="63"/>
        <v>4000000</v>
      </c>
      <c r="AK188" s="87"/>
      <c r="AL188" s="73">
        <v>184</v>
      </c>
      <c r="AM188" s="73">
        <f>SUM(AE$5:AE188)</f>
        <v>18800000</v>
      </c>
      <c r="AN188" s="73">
        <f>SUM(AF$5:AF188)</f>
        <v>75200000</v>
      </c>
      <c r="AO188" s="73">
        <f>SUM(AG$5:AG188)</f>
        <v>188000000</v>
      </c>
      <c r="AP188" s="80">
        <f>SUM(AH$5:AH188)</f>
        <v>188000000</v>
      </c>
      <c r="AQ188" s="73">
        <f>SUM(AI$5:AI188)</f>
        <v>376000000</v>
      </c>
      <c r="AR188" s="76">
        <f>SUM(AJ$5:AJ188)</f>
        <v>376000000</v>
      </c>
      <c r="AU188" s="22">
        <v>26</v>
      </c>
      <c r="AV188" s="77">
        <f>节奏预期!B188</f>
        <v>690</v>
      </c>
      <c r="AW188" s="102">
        <f>节奏预期!D188</f>
        <v>113.53715344588238</v>
      </c>
      <c r="AX188" s="76">
        <f>IFERROR(INDEX(AM$5:AM$304,MATCH(节奏预期!Q188,$AL$5:$AL$304,1))*节奏预期!E188,0)</f>
        <v>0</v>
      </c>
      <c r="AY188" s="76">
        <f>IFERROR(INDEX(AN$5:AN$304,MATCH(节奏预期!R188,$AL$5:$AL$304,1))*节奏预期!F188,0)</f>
        <v>0</v>
      </c>
      <c r="AZ188" s="76">
        <f>IFERROR(INDEX(AO$5:AO$304,MATCH(节奏预期!S188,$AL$5:$AL$304,1))*节奏预期!G188,0)</f>
        <v>0</v>
      </c>
      <c r="BA188" s="80">
        <f>IFERROR(INDEX(AP$5:AP$304,MATCH(节奏预期!T188,$AL$5:$AL$304,1))*节奏预期!H188,0)</f>
        <v>0</v>
      </c>
      <c r="BB188" s="80">
        <f>IFERROR(INDEX(AQ$5:AQ$304,MATCH(节奏预期!U188,$AL$5:$AL$304,1))*节奏预期!I188,0)</f>
        <v>0</v>
      </c>
      <c r="BC188" s="76">
        <f>IFERROR(INDEX(AR$5:AR$304,MATCH(节奏预期!V188,$AL$5:$AL$304,1))*节奏预期!J188,0)</f>
        <v>3200000000</v>
      </c>
      <c r="BD188" s="77">
        <f t="shared" si="78"/>
        <v>3200000000</v>
      </c>
      <c r="BE188" s="76">
        <f>IFERROR(INDEX(W$5:W$304,MATCH(节奏预期!Q188,$V$5:$V$304,1))*节奏预期!E188,0)</f>
        <v>0</v>
      </c>
      <c r="BF188" s="76">
        <f>IFERROR(INDEX(X$5:X$304,MATCH(节奏预期!R188,$V$5:$V$304,1))*节奏预期!F188,0)</f>
        <v>0</v>
      </c>
      <c r="BG188" s="76">
        <f>IFERROR(INDEX(Y$5:Y$304,MATCH(节奏预期!S188,$V$5:$V$304,1))*节奏预期!G188,0)</f>
        <v>0</v>
      </c>
      <c r="BH188" s="80">
        <f>IFERROR(INDEX(Z$5:Z$304,MATCH(节奏预期!T188,$V$5:$V$304,1))*节奏预期!H188,0)</f>
        <v>0</v>
      </c>
      <c r="BI188" s="76">
        <f>IFERROR(INDEX(AA$5:AA$304,MATCH(节奏预期!U188,$V$5:$V$304,1))*节奏预期!I188,0)</f>
        <v>0</v>
      </c>
      <c r="BJ188" s="76">
        <f>IFERROR(INDEX(AB$5:AB$304,MATCH(节奏预期!V188,$V$5:$V$304,1))*节奏预期!J188,0)</f>
        <v>320000</v>
      </c>
      <c r="BK188" s="77">
        <f t="shared" si="79"/>
        <v>320000</v>
      </c>
      <c r="BL188" s="76">
        <f>IF(节奏预期!Q188=0,0,节奏预期!Q188*装备强化!D$8+装备强化!D$4)</f>
        <v>0</v>
      </c>
      <c r="BM188" s="76">
        <f>IF(节奏预期!R188=0,0,节奏预期!R188*装备强化!E$8+装备强化!E$4)</f>
        <v>0</v>
      </c>
      <c r="BN188" s="76">
        <f>IF(节奏预期!S188=0,0,节奏预期!S188*装备强化!F$8+装备强化!F$4)</f>
        <v>0</v>
      </c>
      <c r="BO188" s="80">
        <f>IF(节奏预期!T188=0,0,节奏预期!T188*装备强化!G$8+装备强化!G$4)</f>
        <v>0</v>
      </c>
      <c r="BP188" s="76">
        <f>IF(节奏预期!U188=0,0,节奏预期!U188*装备强化!H$8+装备强化!H$4)</f>
        <v>0</v>
      </c>
      <c r="BQ188" s="76">
        <f>IF(节奏预期!V188=0,0,节奏预期!V188*装备强化!I$8+装备强化!I$4)</f>
        <v>300</v>
      </c>
      <c r="BR188" s="11">
        <f>IFERROR(SUMPRODUCT(BL188:BQ188,节奏预期!$E188:$J188)/SUM(节奏预期!$E188:$J188),0)</f>
        <v>300</v>
      </c>
      <c r="BS188" s="10">
        <f>IF(节奏预期!Q188=0,0,节奏预期!Q188*装备强化!D$9+装备强化!D$5)</f>
        <v>0</v>
      </c>
      <c r="BT188" s="76">
        <f>IF(节奏预期!R188=0,0,节奏预期!R188*装备强化!E$9+装备强化!E$5)</f>
        <v>0</v>
      </c>
      <c r="BU188" s="76">
        <f>IF(节奏预期!S188=0,0,节奏预期!S188*装备强化!F$9+装备强化!F$5)</f>
        <v>0</v>
      </c>
      <c r="BV188" s="80">
        <f>IF(节奏预期!T188=0,0,节奏预期!T188*装备强化!G$9+装备强化!G$5)</f>
        <v>0</v>
      </c>
      <c r="BW188" s="76">
        <f>IF(节奏预期!U188=0,0,节奏预期!U188*装备强化!H$9+装备强化!H$5)</f>
        <v>0</v>
      </c>
      <c r="BX188" s="76">
        <f>IF(节奏预期!V188=0,0,节奏预期!V188*装备强化!I$9+装备强化!I$5)</f>
        <v>300</v>
      </c>
      <c r="BY188" s="11">
        <f>IFERROR(SUMPRODUCT(BS188:BX188,节奏预期!$E188:$J188)/SUM(节奏预期!$E188:$J188),0)</f>
        <v>300</v>
      </c>
      <c r="BZ188" s="76"/>
      <c r="CA188" s="76"/>
      <c r="CB188" s="76"/>
      <c r="CC188" s="76"/>
      <c r="CD188" s="76"/>
      <c r="CE188" s="52"/>
      <c r="CH188" s="22">
        <v>5</v>
      </c>
      <c r="CI188" s="76">
        <v>30</v>
      </c>
      <c r="CJ188" s="42"/>
      <c r="CK188" s="42">
        <f>IF(CI188&lt;前期规划!$C$2,0,求节点($AW$166:$AW$201,$BR$166:$BR$201,CI188))</f>
        <v>0</v>
      </c>
      <c r="CL188" s="42">
        <f>IF(CI188&lt;前期规划!$C$2,0,求节点($AW$166:$AW$201,$BY$166:$BY$201,CI188))</f>
        <v>0</v>
      </c>
      <c r="CM188" s="42"/>
      <c r="CN188" s="60">
        <f>(CK188-CK187)*INDEX([3]超r将兵属性验证!AQ$7:AQ$166,$CI188,1)+CN187</f>
        <v>0</v>
      </c>
      <c r="CO188" s="60">
        <f>(CL188-CL187)*INDEX([3]超r将兵属性验证!AR$7:AR$166,$CI188,1)+CO187</f>
        <v>0</v>
      </c>
      <c r="CP188" s="42">
        <f t="shared" si="81"/>
        <v>0</v>
      </c>
      <c r="CT188" s="76">
        <v>30</v>
      </c>
      <c r="CU188" s="42">
        <f>IF(CT188&lt;前期规划!$C$2,0,求节点($AW$166:$AW$201,$BK$166:$BK$201,CT188))</f>
        <v>0</v>
      </c>
      <c r="CV188" s="55">
        <f t="shared" si="82"/>
        <v>0</v>
      </c>
      <c r="CW188" s="42">
        <f>IF(CT188&lt;前期规划!$C$2,0,求节点($AW$166:$AW$201,$BD$166:$BD$201,CT188))</f>
        <v>0</v>
      </c>
      <c r="CX188" s="76">
        <f>(CW188-CW187)*INDEX('[1]功能-付费相关'!$AU$6:$AU$165,$CT188,1)+CX187</f>
        <v>0</v>
      </c>
      <c r="CZ188" s="76">
        <v>30</v>
      </c>
      <c r="DA188" s="76">
        <f t="shared" si="83"/>
        <v>0</v>
      </c>
      <c r="DB188" s="76">
        <f t="shared" si="84"/>
        <v>0</v>
      </c>
      <c r="DC188" s="55">
        <f t="shared" si="85"/>
        <v>0</v>
      </c>
    </row>
    <row r="189" spans="13:107" ht="11.25" customHeight="1" x14ac:dyDescent="0.15">
      <c r="M189" s="76">
        <v>185</v>
      </c>
      <c r="N189" s="164">
        <f t="shared" si="75"/>
        <v>10</v>
      </c>
      <c r="O189" s="76">
        <f t="shared" si="64"/>
        <v>20</v>
      </c>
      <c r="P189" s="76">
        <f t="shared" si="65"/>
        <v>80</v>
      </c>
      <c r="Q189" s="76">
        <f t="shared" si="58"/>
        <v>200</v>
      </c>
      <c r="R189" s="80">
        <f t="shared" si="57"/>
        <v>200</v>
      </c>
      <c r="S189" s="76">
        <f t="shared" si="58"/>
        <v>400</v>
      </c>
      <c r="T189" s="76">
        <f t="shared" si="58"/>
        <v>400</v>
      </c>
      <c r="U189" s="87"/>
      <c r="V189" s="73">
        <v>185</v>
      </c>
      <c r="W189" s="73">
        <f>SUM(O$5:O189)</f>
        <v>1900</v>
      </c>
      <c r="X189" s="73">
        <f>SUM(P$5:P189)</f>
        <v>7600</v>
      </c>
      <c r="Y189" s="73">
        <f>SUM(Q$5:Q189)</f>
        <v>19000</v>
      </c>
      <c r="Z189" s="80">
        <f>SUM(R$5:R189)</f>
        <v>19000</v>
      </c>
      <c r="AA189" s="73">
        <f>SUM(S$5:S189)</f>
        <v>38000</v>
      </c>
      <c r="AB189" s="73">
        <f>SUM(T$5:T189)</f>
        <v>38000</v>
      </c>
      <c r="AC189" s="87"/>
      <c r="AD189" s="73">
        <v>185</v>
      </c>
      <c r="AE189" s="73">
        <f t="shared" si="59"/>
        <v>200000</v>
      </c>
      <c r="AF189" s="73">
        <f t="shared" si="60"/>
        <v>800000</v>
      </c>
      <c r="AG189" s="73">
        <f t="shared" si="61"/>
        <v>2000000</v>
      </c>
      <c r="AH189" s="80">
        <f t="shared" si="61"/>
        <v>2000000</v>
      </c>
      <c r="AI189" s="73">
        <f t="shared" si="62"/>
        <v>4000000</v>
      </c>
      <c r="AJ189" s="73">
        <f t="shared" si="63"/>
        <v>4000000</v>
      </c>
      <c r="AK189" s="87"/>
      <c r="AL189" s="73">
        <v>185</v>
      </c>
      <c r="AM189" s="73">
        <f>SUM(AE$5:AE189)</f>
        <v>19000000</v>
      </c>
      <c r="AN189" s="73">
        <f>SUM(AF$5:AF189)</f>
        <v>76000000</v>
      </c>
      <c r="AO189" s="73">
        <f>SUM(AG$5:AG189)</f>
        <v>190000000</v>
      </c>
      <c r="AP189" s="80">
        <f>SUM(AH$5:AH189)</f>
        <v>190000000</v>
      </c>
      <c r="AQ189" s="73">
        <f>SUM(AI$5:AI189)</f>
        <v>380000000</v>
      </c>
      <c r="AR189" s="76">
        <f>SUM(AJ$5:AJ189)</f>
        <v>380000000</v>
      </c>
      <c r="AU189" s="22">
        <v>27</v>
      </c>
      <c r="AV189" s="77">
        <f>节奏预期!B189</f>
        <v>720</v>
      </c>
      <c r="AW189" s="102">
        <f>节奏预期!D189</f>
        <v>114.18811572794328</v>
      </c>
      <c r="AX189" s="76">
        <f>IFERROR(INDEX(AM$5:AM$304,MATCH(节奏预期!Q189,$AL$5:$AL$304,1))*节奏预期!E189,0)</f>
        <v>0</v>
      </c>
      <c r="AY189" s="76">
        <f>IFERROR(INDEX(AN$5:AN$304,MATCH(节奏预期!R189,$AL$5:$AL$304,1))*节奏预期!F189,0)</f>
        <v>0</v>
      </c>
      <c r="AZ189" s="76">
        <f>IFERROR(INDEX(AO$5:AO$304,MATCH(节奏预期!S189,$AL$5:$AL$304,1))*节奏预期!G189,0)</f>
        <v>0</v>
      </c>
      <c r="BA189" s="80">
        <f>IFERROR(INDEX(AP$5:AP$304,MATCH(节奏预期!T189,$AL$5:$AL$304,1))*节奏预期!H189,0)</f>
        <v>0</v>
      </c>
      <c r="BB189" s="80">
        <f>IFERROR(INDEX(AQ$5:AQ$304,MATCH(节奏预期!U189,$AL$5:$AL$304,1))*节奏预期!I189,0)</f>
        <v>0</v>
      </c>
      <c r="BC189" s="76">
        <f>IFERROR(INDEX(AR$5:AR$304,MATCH(节奏预期!V189,$AL$5:$AL$304,1))*节奏预期!J189,0)</f>
        <v>3200000000</v>
      </c>
      <c r="BD189" s="77">
        <f t="shared" si="78"/>
        <v>3200000000</v>
      </c>
      <c r="BE189" s="76">
        <f>IFERROR(INDEX(W$5:W$304,MATCH(节奏预期!Q189,$V$5:$V$304,1))*节奏预期!E189,0)</f>
        <v>0</v>
      </c>
      <c r="BF189" s="76">
        <f>IFERROR(INDEX(X$5:X$304,MATCH(节奏预期!R189,$V$5:$V$304,1))*节奏预期!F189,0)</f>
        <v>0</v>
      </c>
      <c r="BG189" s="76">
        <f>IFERROR(INDEX(Y$5:Y$304,MATCH(节奏预期!S189,$V$5:$V$304,1))*节奏预期!G189,0)</f>
        <v>0</v>
      </c>
      <c r="BH189" s="80">
        <f>IFERROR(INDEX(Z$5:Z$304,MATCH(节奏预期!T189,$V$5:$V$304,1))*节奏预期!H189,0)</f>
        <v>0</v>
      </c>
      <c r="BI189" s="76">
        <f>IFERROR(INDEX(AA$5:AA$304,MATCH(节奏预期!U189,$V$5:$V$304,1))*节奏预期!I189,0)</f>
        <v>0</v>
      </c>
      <c r="BJ189" s="76">
        <f>IFERROR(INDEX(AB$5:AB$304,MATCH(节奏预期!V189,$V$5:$V$304,1))*节奏预期!J189,0)</f>
        <v>320000</v>
      </c>
      <c r="BK189" s="77">
        <f t="shared" si="79"/>
        <v>320000</v>
      </c>
      <c r="BL189" s="76">
        <f>IF(节奏预期!Q189=0,0,节奏预期!Q189*装备强化!D$8+装备强化!D$4)</f>
        <v>0</v>
      </c>
      <c r="BM189" s="76">
        <f>IF(节奏预期!R189=0,0,节奏预期!R189*装备强化!E$8+装备强化!E$4)</f>
        <v>0</v>
      </c>
      <c r="BN189" s="76">
        <f>IF(节奏预期!S189=0,0,节奏预期!S189*装备强化!F$8+装备强化!F$4)</f>
        <v>0</v>
      </c>
      <c r="BO189" s="80">
        <f>IF(节奏预期!T189=0,0,节奏预期!T189*装备强化!G$8+装备强化!G$4)</f>
        <v>0</v>
      </c>
      <c r="BP189" s="76">
        <f>IF(节奏预期!U189=0,0,节奏预期!U189*装备强化!H$8+装备强化!H$4)</f>
        <v>0</v>
      </c>
      <c r="BQ189" s="76">
        <f>IF(节奏预期!V189=0,0,节奏预期!V189*装备强化!I$8+装备强化!I$4)</f>
        <v>300</v>
      </c>
      <c r="BR189" s="11">
        <f>IFERROR(SUMPRODUCT(BL189:BQ189,节奏预期!$E189:$J189)/SUM(节奏预期!$E189:$J189),0)</f>
        <v>300</v>
      </c>
      <c r="BS189" s="10">
        <f>IF(节奏预期!Q189=0,0,节奏预期!Q189*装备强化!D$9+装备强化!D$5)</f>
        <v>0</v>
      </c>
      <c r="BT189" s="76">
        <f>IF(节奏预期!R189=0,0,节奏预期!R189*装备强化!E$9+装备强化!E$5)</f>
        <v>0</v>
      </c>
      <c r="BU189" s="76">
        <f>IF(节奏预期!S189=0,0,节奏预期!S189*装备强化!F$9+装备强化!F$5)</f>
        <v>0</v>
      </c>
      <c r="BV189" s="80">
        <f>IF(节奏预期!T189=0,0,节奏预期!T189*装备强化!G$9+装备强化!G$5)</f>
        <v>0</v>
      </c>
      <c r="BW189" s="76">
        <f>IF(节奏预期!U189=0,0,节奏预期!U189*装备强化!H$9+装备强化!H$5)</f>
        <v>0</v>
      </c>
      <c r="BX189" s="76">
        <f>IF(节奏预期!V189=0,0,节奏预期!V189*装备强化!I$9+装备强化!I$5)</f>
        <v>300</v>
      </c>
      <c r="BY189" s="11">
        <f>IFERROR(SUMPRODUCT(BS189:BX189,节奏预期!$E189:$J189)/SUM(节奏预期!$E189:$J189),0)</f>
        <v>300</v>
      </c>
      <c r="BZ189" s="76"/>
      <c r="CA189" s="76"/>
      <c r="CB189" s="76"/>
      <c r="CC189" s="76"/>
      <c r="CD189" s="76"/>
      <c r="CE189" s="52"/>
      <c r="CH189" s="22">
        <v>6</v>
      </c>
      <c r="CI189" s="76">
        <v>40</v>
      </c>
      <c r="CJ189" s="42"/>
      <c r="CK189" s="42">
        <f>IF(CI189&lt;前期规划!$C$2,0,求节点($AW$166:$AW$201,$BR$166:$BR$201,CI189))</f>
        <v>0</v>
      </c>
      <c r="CL189" s="42">
        <f>IF(CI189&lt;前期规划!$C$2,0,求节点($AW$166:$AW$201,$BY$166:$BY$201,CI189))</f>
        <v>0</v>
      </c>
      <c r="CM189" s="42"/>
      <c r="CN189" s="60">
        <f>(CK189-CK188)*INDEX([3]超r将兵属性验证!AQ$7:AQ$166,$CI189,1)+CN188</f>
        <v>0</v>
      </c>
      <c r="CO189" s="60">
        <f>(CL189-CL188)*INDEX([3]超r将兵属性验证!AR$7:AR$166,$CI189,1)+CO188</f>
        <v>0</v>
      </c>
      <c r="CP189" s="42">
        <f t="shared" si="81"/>
        <v>0</v>
      </c>
      <c r="CT189" s="76">
        <v>40</v>
      </c>
      <c r="CU189" s="42">
        <f>IF(CT189&lt;前期规划!$C$2,0,求节点($AW$166:$AW$201,$BK$166:$BK$201,CT189))</f>
        <v>0</v>
      </c>
      <c r="CV189" s="55">
        <f t="shared" si="82"/>
        <v>0</v>
      </c>
      <c r="CW189" s="42">
        <f>IF(CT189&lt;前期规划!$C$2,0,求节点($AW$166:$AW$201,$BD$166:$BD$201,CT189))</f>
        <v>0</v>
      </c>
      <c r="CX189" s="76">
        <f>(CW189-CW188)*INDEX('[1]功能-付费相关'!$AU$6:$AU$165,$CT189,1)+CX188</f>
        <v>0</v>
      </c>
      <c r="CZ189" s="76">
        <v>40</v>
      </c>
      <c r="DA189" s="76">
        <f t="shared" si="83"/>
        <v>0</v>
      </c>
      <c r="DB189" s="76">
        <f t="shared" si="84"/>
        <v>0</v>
      </c>
      <c r="DC189" s="55">
        <f t="shared" si="85"/>
        <v>0</v>
      </c>
    </row>
    <row r="190" spans="13:107" ht="11.25" customHeight="1" x14ac:dyDescent="0.15">
      <c r="M190" s="76">
        <v>186</v>
      </c>
      <c r="N190" s="164">
        <f t="shared" si="75"/>
        <v>10</v>
      </c>
      <c r="O190" s="76">
        <f t="shared" si="64"/>
        <v>20</v>
      </c>
      <c r="P190" s="76">
        <f t="shared" si="65"/>
        <v>80</v>
      </c>
      <c r="Q190" s="76">
        <f t="shared" si="58"/>
        <v>200</v>
      </c>
      <c r="R190" s="80">
        <f t="shared" si="57"/>
        <v>200</v>
      </c>
      <c r="S190" s="76">
        <f t="shared" si="58"/>
        <v>400</v>
      </c>
      <c r="T190" s="76">
        <f t="shared" si="58"/>
        <v>400</v>
      </c>
      <c r="U190" s="87"/>
      <c r="V190" s="73">
        <v>186</v>
      </c>
      <c r="W190" s="73">
        <f>SUM(O$5:O190)</f>
        <v>1920</v>
      </c>
      <c r="X190" s="73">
        <f>SUM(P$5:P190)</f>
        <v>7680</v>
      </c>
      <c r="Y190" s="73">
        <f>SUM(Q$5:Q190)</f>
        <v>19200</v>
      </c>
      <c r="Z190" s="80">
        <f>SUM(R$5:R190)</f>
        <v>19200</v>
      </c>
      <c r="AA190" s="73">
        <f>SUM(S$5:S190)</f>
        <v>38400</v>
      </c>
      <c r="AB190" s="73">
        <f>SUM(T$5:T190)</f>
        <v>38400</v>
      </c>
      <c r="AC190" s="87"/>
      <c r="AD190" s="73">
        <v>186</v>
      </c>
      <c r="AE190" s="73">
        <f t="shared" si="59"/>
        <v>200000</v>
      </c>
      <c r="AF190" s="73">
        <f t="shared" si="60"/>
        <v>800000</v>
      </c>
      <c r="AG190" s="73">
        <f t="shared" si="61"/>
        <v>2000000</v>
      </c>
      <c r="AH190" s="80">
        <f t="shared" si="61"/>
        <v>2000000</v>
      </c>
      <c r="AI190" s="73">
        <f t="shared" si="62"/>
        <v>4000000</v>
      </c>
      <c r="AJ190" s="73">
        <f t="shared" si="63"/>
        <v>4000000</v>
      </c>
      <c r="AK190" s="87"/>
      <c r="AL190" s="73">
        <v>186</v>
      </c>
      <c r="AM190" s="73">
        <f>SUM(AE$5:AE190)</f>
        <v>19200000</v>
      </c>
      <c r="AN190" s="73">
        <f>SUM(AF$5:AF190)</f>
        <v>76800000</v>
      </c>
      <c r="AO190" s="73">
        <f>SUM(AG$5:AG190)</f>
        <v>192000000</v>
      </c>
      <c r="AP190" s="80">
        <f>SUM(AH$5:AH190)</f>
        <v>192000000</v>
      </c>
      <c r="AQ190" s="73">
        <f>SUM(AI$5:AI190)</f>
        <v>384000000</v>
      </c>
      <c r="AR190" s="76">
        <f>SUM(AJ$5:AJ190)</f>
        <v>384000000</v>
      </c>
      <c r="AU190" s="22">
        <v>28</v>
      </c>
      <c r="AV190" s="77">
        <f>节奏预期!B190</f>
        <v>750</v>
      </c>
      <c r="AW190" s="102">
        <f>节奏预期!D190</f>
        <v>114.81488258359069</v>
      </c>
      <c r="AX190" s="76">
        <f>IFERROR(INDEX(AM$5:AM$304,MATCH(节奏预期!Q190,$AL$5:$AL$304,1))*节奏预期!E190,0)</f>
        <v>0</v>
      </c>
      <c r="AY190" s="76">
        <f>IFERROR(INDEX(AN$5:AN$304,MATCH(节奏预期!R190,$AL$5:$AL$304,1))*节奏预期!F190,0)</f>
        <v>0</v>
      </c>
      <c r="AZ190" s="76">
        <f>IFERROR(INDEX(AO$5:AO$304,MATCH(节奏预期!S190,$AL$5:$AL$304,1))*节奏预期!G190,0)</f>
        <v>0</v>
      </c>
      <c r="BA190" s="80">
        <f>IFERROR(INDEX(AP$5:AP$304,MATCH(节奏预期!T190,$AL$5:$AL$304,1))*节奏预期!H190,0)</f>
        <v>0</v>
      </c>
      <c r="BB190" s="80">
        <f>IFERROR(INDEX(AQ$5:AQ$304,MATCH(节奏预期!U190,$AL$5:$AL$304,1))*节奏预期!I190,0)</f>
        <v>0</v>
      </c>
      <c r="BC190" s="76">
        <f>IFERROR(INDEX(AR$5:AR$304,MATCH(节奏预期!V190,$AL$5:$AL$304,1))*节奏预期!J190,0)</f>
        <v>3200000000</v>
      </c>
      <c r="BD190" s="77">
        <f t="shared" si="78"/>
        <v>3200000000</v>
      </c>
      <c r="BE190" s="76">
        <f>IFERROR(INDEX(W$5:W$304,MATCH(节奏预期!Q190,$V$5:$V$304,1))*节奏预期!E190,0)</f>
        <v>0</v>
      </c>
      <c r="BF190" s="76">
        <f>IFERROR(INDEX(X$5:X$304,MATCH(节奏预期!R190,$V$5:$V$304,1))*节奏预期!F190,0)</f>
        <v>0</v>
      </c>
      <c r="BG190" s="76">
        <f>IFERROR(INDEX(Y$5:Y$304,MATCH(节奏预期!S190,$V$5:$V$304,1))*节奏预期!G190,0)</f>
        <v>0</v>
      </c>
      <c r="BH190" s="80">
        <f>IFERROR(INDEX(Z$5:Z$304,MATCH(节奏预期!T190,$V$5:$V$304,1))*节奏预期!H190,0)</f>
        <v>0</v>
      </c>
      <c r="BI190" s="76">
        <f>IFERROR(INDEX(AA$5:AA$304,MATCH(节奏预期!U190,$V$5:$V$304,1))*节奏预期!I190,0)</f>
        <v>0</v>
      </c>
      <c r="BJ190" s="76">
        <f>IFERROR(INDEX(AB$5:AB$304,MATCH(节奏预期!V190,$V$5:$V$304,1))*节奏预期!J190,0)</f>
        <v>320000</v>
      </c>
      <c r="BK190" s="77">
        <f t="shared" si="79"/>
        <v>320000</v>
      </c>
      <c r="BL190" s="76">
        <f>IF(节奏预期!Q190=0,0,节奏预期!Q190*装备强化!D$8+装备强化!D$4)</f>
        <v>0</v>
      </c>
      <c r="BM190" s="76">
        <f>IF(节奏预期!R190=0,0,节奏预期!R190*装备强化!E$8+装备强化!E$4)</f>
        <v>0</v>
      </c>
      <c r="BN190" s="76">
        <f>IF(节奏预期!S190=0,0,节奏预期!S190*装备强化!F$8+装备强化!F$4)</f>
        <v>0</v>
      </c>
      <c r="BO190" s="80">
        <f>IF(节奏预期!T190=0,0,节奏预期!T190*装备强化!G$8+装备强化!G$4)</f>
        <v>0</v>
      </c>
      <c r="BP190" s="76">
        <f>IF(节奏预期!U190=0,0,节奏预期!U190*装备强化!H$8+装备强化!H$4)</f>
        <v>0</v>
      </c>
      <c r="BQ190" s="76">
        <f>IF(节奏预期!V190=0,0,节奏预期!V190*装备强化!I$8+装备强化!I$4)</f>
        <v>300</v>
      </c>
      <c r="BR190" s="11">
        <f>IFERROR(SUMPRODUCT(BL190:BQ190,节奏预期!$E190:$J190)/SUM(节奏预期!$E190:$J190),0)</f>
        <v>300</v>
      </c>
      <c r="BS190" s="10">
        <f>IF(节奏预期!Q190=0,0,节奏预期!Q190*装备强化!D$9+装备强化!D$5)</f>
        <v>0</v>
      </c>
      <c r="BT190" s="76">
        <f>IF(节奏预期!R190=0,0,节奏预期!R190*装备强化!E$9+装备强化!E$5)</f>
        <v>0</v>
      </c>
      <c r="BU190" s="76">
        <f>IF(节奏预期!S190=0,0,节奏预期!S190*装备强化!F$9+装备强化!F$5)</f>
        <v>0</v>
      </c>
      <c r="BV190" s="80">
        <f>IF(节奏预期!T190=0,0,节奏预期!T190*装备强化!G$9+装备强化!G$5)</f>
        <v>0</v>
      </c>
      <c r="BW190" s="76">
        <f>IF(节奏预期!U190=0,0,节奏预期!U190*装备强化!H$9+装备强化!H$5)</f>
        <v>0</v>
      </c>
      <c r="BX190" s="76">
        <f>IF(节奏预期!V190=0,0,节奏预期!V190*装备强化!I$9+装备强化!I$5)</f>
        <v>300</v>
      </c>
      <c r="BY190" s="11">
        <f>IFERROR(SUMPRODUCT(BS190:BX190,节奏预期!$E190:$J190)/SUM(节奏预期!$E190:$J190),0)</f>
        <v>300</v>
      </c>
      <c r="BZ190" s="76"/>
      <c r="CA190" s="76"/>
      <c r="CB190" s="76"/>
      <c r="CC190" s="76"/>
      <c r="CD190" s="76"/>
      <c r="CE190" s="52"/>
      <c r="CH190" s="22">
        <v>7</v>
      </c>
      <c r="CI190" s="76">
        <v>50</v>
      </c>
      <c r="CJ190" s="42"/>
      <c r="CK190" s="42">
        <f>IF(CI190&lt;前期规划!$C$2,0,求节点($AW$166:$AW$201,$BR$166:$BR$201,CI190))</f>
        <v>0</v>
      </c>
      <c r="CL190" s="42">
        <f>IF(CI190&lt;前期规划!$C$2,0,求节点($AW$166:$AW$201,$BY$166:$BY$201,CI190))</f>
        <v>0</v>
      </c>
      <c r="CM190" s="42"/>
      <c r="CN190" s="60">
        <f>(CK190-CK189)*INDEX([3]超r将兵属性验证!AQ$7:AQ$166,$CI190,1)+CN189</f>
        <v>0</v>
      </c>
      <c r="CO190" s="60">
        <f>(CL190-CL189)*INDEX([3]超r将兵属性验证!AR$7:AR$166,$CI190,1)+CO189</f>
        <v>0</v>
      </c>
      <c r="CP190" s="42">
        <f t="shared" si="81"/>
        <v>0</v>
      </c>
      <c r="CT190" s="76">
        <v>50</v>
      </c>
      <c r="CU190" s="42">
        <f>IF(CT190&lt;前期规划!$C$2,0,求节点($AW$166:$AW$201,$BK$166:$BK$201,CT190))</f>
        <v>0</v>
      </c>
      <c r="CV190" s="55">
        <f t="shared" si="82"/>
        <v>0</v>
      </c>
      <c r="CW190" s="42">
        <f>IF(CT190&lt;前期规划!$C$2,0,求节点($AW$166:$AW$201,$BD$166:$BD$201,CT190))</f>
        <v>0</v>
      </c>
      <c r="CX190" s="76">
        <f>(CW190-CW189)*INDEX('[1]功能-付费相关'!$AU$6:$AU$165,$CT190,1)+CX189</f>
        <v>0</v>
      </c>
      <c r="CZ190" s="76">
        <v>50</v>
      </c>
      <c r="DA190" s="76">
        <f t="shared" si="83"/>
        <v>0</v>
      </c>
      <c r="DB190" s="76">
        <f t="shared" si="84"/>
        <v>0</v>
      </c>
      <c r="DC190" s="55">
        <f t="shared" si="85"/>
        <v>0</v>
      </c>
    </row>
    <row r="191" spans="13:107" ht="11.25" customHeight="1" x14ac:dyDescent="0.15">
      <c r="M191" s="76">
        <v>187</v>
      </c>
      <c r="N191" s="164">
        <f t="shared" si="75"/>
        <v>10</v>
      </c>
      <c r="O191" s="76">
        <f t="shared" si="64"/>
        <v>20</v>
      </c>
      <c r="P191" s="76">
        <f t="shared" si="65"/>
        <v>80</v>
      </c>
      <c r="Q191" s="76">
        <f t="shared" si="58"/>
        <v>200</v>
      </c>
      <c r="R191" s="80">
        <f t="shared" si="57"/>
        <v>200</v>
      </c>
      <c r="S191" s="76">
        <f t="shared" si="58"/>
        <v>400</v>
      </c>
      <c r="T191" s="76">
        <f t="shared" si="58"/>
        <v>400</v>
      </c>
      <c r="U191" s="87"/>
      <c r="V191" s="73">
        <v>187</v>
      </c>
      <c r="W191" s="73">
        <f>SUM(O$5:O191)</f>
        <v>1940</v>
      </c>
      <c r="X191" s="73">
        <f>SUM(P$5:P191)</f>
        <v>7760</v>
      </c>
      <c r="Y191" s="73">
        <f>SUM(Q$5:Q191)</f>
        <v>19400</v>
      </c>
      <c r="Z191" s="80">
        <f>SUM(R$5:R191)</f>
        <v>19400</v>
      </c>
      <c r="AA191" s="73">
        <f>SUM(S$5:S191)</f>
        <v>38800</v>
      </c>
      <c r="AB191" s="73">
        <f>SUM(T$5:T191)</f>
        <v>38800</v>
      </c>
      <c r="AC191" s="87"/>
      <c r="AD191" s="73">
        <v>187</v>
      </c>
      <c r="AE191" s="73">
        <f t="shared" si="59"/>
        <v>200000</v>
      </c>
      <c r="AF191" s="73">
        <f t="shared" si="60"/>
        <v>800000</v>
      </c>
      <c r="AG191" s="73">
        <f t="shared" si="61"/>
        <v>2000000</v>
      </c>
      <c r="AH191" s="80">
        <f t="shared" si="61"/>
        <v>2000000</v>
      </c>
      <c r="AI191" s="73">
        <f t="shared" si="62"/>
        <v>4000000</v>
      </c>
      <c r="AJ191" s="73">
        <f t="shared" si="63"/>
        <v>4000000</v>
      </c>
      <c r="AK191" s="87"/>
      <c r="AL191" s="73">
        <v>187</v>
      </c>
      <c r="AM191" s="73">
        <f>SUM(AE$5:AE191)</f>
        <v>19400000</v>
      </c>
      <c r="AN191" s="73">
        <f>SUM(AF$5:AF191)</f>
        <v>77600000</v>
      </c>
      <c r="AO191" s="73">
        <f>SUM(AG$5:AG191)</f>
        <v>194000000</v>
      </c>
      <c r="AP191" s="80">
        <f>SUM(AH$5:AH191)</f>
        <v>194000000</v>
      </c>
      <c r="AQ191" s="73">
        <f>SUM(AI$5:AI191)</f>
        <v>388000000</v>
      </c>
      <c r="AR191" s="76">
        <f>SUM(AJ$5:AJ191)</f>
        <v>388000000</v>
      </c>
      <c r="AU191" s="22">
        <v>29</v>
      </c>
      <c r="AV191" s="77">
        <f>节奏预期!B191</f>
        <v>780</v>
      </c>
      <c r="AW191" s="102">
        <f>节奏预期!D191</f>
        <v>115.38798688586955</v>
      </c>
      <c r="AX191" s="76">
        <f>IFERROR(INDEX(AM$5:AM$304,MATCH(节奏预期!Q191,$AL$5:$AL$304,1))*节奏预期!E191,0)</f>
        <v>0</v>
      </c>
      <c r="AY191" s="76">
        <f>IFERROR(INDEX(AN$5:AN$304,MATCH(节奏预期!R191,$AL$5:$AL$304,1))*节奏预期!F191,0)</f>
        <v>0</v>
      </c>
      <c r="AZ191" s="76">
        <f>IFERROR(INDEX(AO$5:AO$304,MATCH(节奏预期!S191,$AL$5:$AL$304,1))*节奏预期!G191,0)</f>
        <v>0</v>
      </c>
      <c r="BA191" s="80">
        <f>IFERROR(INDEX(AP$5:AP$304,MATCH(节奏预期!T191,$AL$5:$AL$304,1))*节奏预期!H191,0)</f>
        <v>0</v>
      </c>
      <c r="BB191" s="80">
        <f>IFERROR(INDEX(AQ$5:AQ$304,MATCH(节奏预期!U191,$AL$5:$AL$304,1))*节奏预期!I191,0)</f>
        <v>0</v>
      </c>
      <c r="BC191" s="76">
        <f>IFERROR(INDEX(AR$5:AR$304,MATCH(节奏预期!V191,$AL$5:$AL$304,1))*节奏预期!J191,0)</f>
        <v>3200000000</v>
      </c>
      <c r="BD191" s="77">
        <f t="shared" si="78"/>
        <v>3200000000</v>
      </c>
      <c r="BE191" s="76">
        <f>IFERROR(INDEX(W$5:W$304,MATCH(节奏预期!Q191,$V$5:$V$304,1))*节奏预期!E191,0)</f>
        <v>0</v>
      </c>
      <c r="BF191" s="76">
        <f>IFERROR(INDEX(X$5:X$304,MATCH(节奏预期!R191,$V$5:$V$304,1))*节奏预期!F191,0)</f>
        <v>0</v>
      </c>
      <c r="BG191" s="76">
        <f>IFERROR(INDEX(Y$5:Y$304,MATCH(节奏预期!S191,$V$5:$V$304,1))*节奏预期!G191,0)</f>
        <v>0</v>
      </c>
      <c r="BH191" s="80">
        <f>IFERROR(INDEX(Z$5:Z$304,MATCH(节奏预期!T191,$V$5:$V$304,1))*节奏预期!H191,0)</f>
        <v>0</v>
      </c>
      <c r="BI191" s="76">
        <f>IFERROR(INDEX(AA$5:AA$304,MATCH(节奏预期!U191,$V$5:$V$304,1))*节奏预期!I191,0)</f>
        <v>0</v>
      </c>
      <c r="BJ191" s="76">
        <f>IFERROR(INDEX(AB$5:AB$304,MATCH(节奏预期!V191,$V$5:$V$304,1))*节奏预期!J191,0)</f>
        <v>320000</v>
      </c>
      <c r="BK191" s="77">
        <f t="shared" si="79"/>
        <v>320000</v>
      </c>
      <c r="BL191" s="76">
        <f>IF(节奏预期!Q191=0,0,节奏预期!Q191*装备强化!D$8+装备强化!D$4)</f>
        <v>0</v>
      </c>
      <c r="BM191" s="76">
        <f>IF(节奏预期!R191=0,0,节奏预期!R191*装备强化!E$8+装备强化!E$4)</f>
        <v>0</v>
      </c>
      <c r="BN191" s="76">
        <f>IF(节奏预期!S191=0,0,节奏预期!S191*装备强化!F$8+装备强化!F$4)</f>
        <v>0</v>
      </c>
      <c r="BO191" s="80">
        <f>IF(节奏预期!T191=0,0,节奏预期!T191*装备强化!G$8+装备强化!G$4)</f>
        <v>0</v>
      </c>
      <c r="BP191" s="76">
        <f>IF(节奏预期!U191=0,0,节奏预期!U191*装备强化!H$8+装备强化!H$4)</f>
        <v>0</v>
      </c>
      <c r="BQ191" s="76">
        <f>IF(节奏预期!V191=0,0,节奏预期!V191*装备强化!I$8+装备强化!I$4)</f>
        <v>300</v>
      </c>
      <c r="BR191" s="11">
        <f>IFERROR(SUMPRODUCT(BL191:BQ191,节奏预期!$E191:$J191)/SUM(节奏预期!$E191:$J191),0)</f>
        <v>300</v>
      </c>
      <c r="BS191" s="10">
        <f>IF(节奏预期!Q191=0,0,节奏预期!Q191*装备强化!D$9+装备强化!D$5)</f>
        <v>0</v>
      </c>
      <c r="BT191" s="76">
        <f>IF(节奏预期!R191=0,0,节奏预期!R191*装备强化!E$9+装备强化!E$5)</f>
        <v>0</v>
      </c>
      <c r="BU191" s="76">
        <f>IF(节奏预期!S191=0,0,节奏预期!S191*装备强化!F$9+装备强化!F$5)</f>
        <v>0</v>
      </c>
      <c r="BV191" s="80">
        <f>IF(节奏预期!T191=0,0,节奏预期!T191*装备强化!G$9+装备强化!G$5)</f>
        <v>0</v>
      </c>
      <c r="BW191" s="76">
        <f>IF(节奏预期!U191=0,0,节奏预期!U191*装备强化!H$9+装备强化!H$5)</f>
        <v>0</v>
      </c>
      <c r="BX191" s="76">
        <f>IF(节奏预期!V191=0,0,节奏预期!V191*装备强化!I$9+装备强化!I$5)</f>
        <v>300</v>
      </c>
      <c r="BY191" s="11">
        <f>IFERROR(SUMPRODUCT(BS191:BX191,节奏预期!$E191:$J191)/SUM(节奏预期!$E191:$J191),0)</f>
        <v>300</v>
      </c>
      <c r="BZ191" s="76"/>
      <c r="CA191" s="76"/>
      <c r="CB191" s="76"/>
      <c r="CC191" s="76"/>
      <c r="CD191" s="76"/>
      <c r="CE191" s="52"/>
      <c r="CH191" s="22">
        <v>8</v>
      </c>
      <c r="CI191" s="76">
        <v>60</v>
      </c>
      <c r="CJ191" s="42"/>
      <c r="CK191" s="42">
        <f>IF(CI191&lt;前期规划!$C$2,0,求节点($AW$166:$AW$201,$BR$166:$BR$201,CI191))</f>
        <v>67.56331984413444</v>
      </c>
      <c r="CL191" s="42">
        <f>IF(CI191&lt;前期规划!$C$2,0,求节点($AW$166:$AW$201,$BY$166:$BY$201,CI191))</f>
        <v>67.56331984413444</v>
      </c>
      <c r="CM191" s="42"/>
      <c r="CN191" s="60">
        <f>(CK191-CK190)*INDEX([3]超r将兵属性验证!AQ$7:AQ$166,$CI191,1)+CN190</f>
        <v>523227053.93896604</v>
      </c>
      <c r="CO191" s="60">
        <f>(CL191-CL190)*INDEX([3]超r将兵属性验证!AR$7:AR$166,$CI191,1)+CO190</f>
        <v>523227053.93896604</v>
      </c>
      <c r="CP191" s="42">
        <f t="shared" si="81"/>
        <v>1046454107.8779321</v>
      </c>
      <c r="CT191" s="76">
        <v>60</v>
      </c>
      <c r="CU191" s="42">
        <f>IF(CT191&lt;前期规划!$C$2,0,求节点($AW$166:$AW$201,$BK$166:$BK$201,CT191))</f>
        <v>22319.741426156408</v>
      </c>
      <c r="CV191" s="55">
        <f t="shared" si="82"/>
        <v>223197.41426156409</v>
      </c>
      <c r="CW191" s="42">
        <f>IF(CT191&lt;前期规划!$C$2,0,求节点($AW$166:$AW$201,$BD$166:$BD$201,CT191))</f>
        <v>223197414.26156411</v>
      </c>
      <c r="CX191" s="76">
        <f>(CW191-CW190)*INDEX('[1]功能-付费相关'!$AU$6:$AU$165,$CT191,1)+CX190</f>
        <v>278996.76782695513</v>
      </c>
      <c r="CZ191" s="76">
        <v>60</v>
      </c>
      <c r="DA191" s="76">
        <f t="shared" si="83"/>
        <v>223197.41426156409</v>
      </c>
      <c r="DB191" s="76">
        <f t="shared" si="84"/>
        <v>278996.76782695513</v>
      </c>
      <c r="DC191" s="55">
        <f t="shared" si="85"/>
        <v>502194.18208851921</v>
      </c>
    </row>
    <row r="192" spans="13:107" ht="11.25" customHeight="1" x14ac:dyDescent="0.15">
      <c r="M192" s="76">
        <v>188</v>
      </c>
      <c r="N192" s="164">
        <f t="shared" si="75"/>
        <v>10</v>
      </c>
      <c r="O192" s="76">
        <f t="shared" si="64"/>
        <v>20</v>
      </c>
      <c r="P192" s="76">
        <f t="shared" si="65"/>
        <v>80</v>
      </c>
      <c r="Q192" s="76">
        <f t="shared" si="58"/>
        <v>200</v>
      </c>
      <c r="R192" s="80">
        <f t="shared" si="57"/>
        <v>200</v>
      </c>
      <c r="S192" s="76">
        <f t="shared" si="58"/>
        <v>400</v>
      </c>
      <c r="T192" s="76">
        <f t="shared" si="58"/>
        <v>400</v>
      </c>
      <c r="U192" s="87"/>
      <c r="V192" s="73">
        <v>188</v>
      </c>
      <c r="W192" s="73">
        <f>SUM(O$5:O192)</f>
        <v>1960</v>
      </c>
      <c r="X192" s="73">
        <f>SUM(P$5:P192)</f>
        <v>7840</v>
      </c>
      <c r="Y192" s="73">
        <f>SUM(Q$5:Q192)</f>
        <v>19600</v>
      </c>
      <c r="Z192" s="80">
        <f>SUM(R$5:R192)</f>
        <v>19600</v>
      </c>
      <c r="AA192" s="73">
        <f>SUM(S$5:S192)</f>
        <v>39200</v>
      </c>
      <c r="AB192" s="73">
        <f>SUM(T$5:T192)</f>
        <v>39200</v>
      </c>
      <c r="AC192" s="87"/>
      <c r="AD192" s="73">
        <v>188</v>
      </c>
      <c r="AE192" s="73">
        <f t="shared" si="59"/>
        <v>200000</v>
      </c>
      <c r="AF192" s="73">
        <f t="shared" si="60"/>
        <v>800000</v>
      </c>
      <c r="AG192" s="73">
        <f t="shared" si="61"/>
        <v>2000000</v>
      </c>
      <c r="AH192" s="80">
        <f t="shared" si="61"/>
        <v>2000000</v>
      </c>
      <c r="AI192" s="73">
        <f t="shared" si="62"/>
        <v>4000000</v>
      </c>
      <c r="AJ192" s="73">
        <f t="shared" si="63"/>
        <v>4000000</v>
      </c>
      <c r="AK192" s="87"/>
      <c r="AL192" s="73">
        <v>188</v>
      </c>
      <c r="AM192" s="73">
        <f>SUM(AE$5:AE192)</f>
        <v>19600000</v>
      </c>
      <c r="AN192" s="73">
        <f>SUM(AF$5:AF192)</f>
        <v>78400000</v>
      </c>
      <c r="AO192" s="73">
        <f>SUM(AG$5:AG192)</f>
        <v>196000000</v>
      </c>
      <c r="AP192" s="80">
        <f>SUM(AH$5:AH192)</f>
        <v>196000000</v>
      </c>
      <c r="AQ192" s="73">
        <f>SUM(AI$5:AI192)</f>
        <v>392000000</v>
      </c>
      <c r="AR192" s="76">
        <f>SUM(AJ$5:AJ192)</f>
        <v>392000000</v>
      </c>
      <c r="AU192" s="22">
        <v>30</v>
      </c>
      <c r="AV192" s="77">
        <f>节奏预期!B192</f>
        <v>810</v>
      </c>
      <c r="AW192" s="102">
        <f>节奏预期!D192</f>
        <v>115.93859852234847</v>
      </c>
      <c r="AX192" s="76">
        <f>IFERROR(INDEX(AM$5:AM$304,MATCH(节奏预期!Q192,$AL$5:$AL$304,1))*节奏预期!E192,0)</f>
        <v>0</v>
      </c>
      <c r="AY192" s="76">
        <f>IFERROR(INDEX(AN$5:AN$304,MATCH(节奏预期!R192,$AL$5:$AL$304,1))*节奏预期!F192,0)</f>
        <v>0</v>
      </c>
      <c r="AZ192" s="76">
        <f>IFERROR(INDEX(AO$5:AO$304,MATCH(节奏预期!S192,$AL$5:$AL$304,1))*节奏预期!G192,0)</f>
        <v>0</v>
      </c>
      <c r="BA192" s="80">
        <f>IFERROR(INDEX(AP$5:AP$304,MATCH(节奏预期!T192,$AL$5:$AL$304,1))*节奏预期!H192,0)</f>
        <v>0</v>
      </c>
      <c r="BB192" s="80">
        <f>IFERROR(INDEX(AQ$5:AQ$304,MATCH(节奏预期!U192,$AL$5:$AL$304,1))*节奏预期!I192,0)</f>
        <v>0</v>
      </c>
      <c r="BC192" s="76">
        <f>IFERROR(INDEX(AR$5:AR$304,MATCH(节奏预期!V192,$AL$5:$AL$304,1))*节奏预期!J192,0)</f>
        <v>3200000000</v>
      </c>
      <c r="BD192" s="77">
        <f t="shared" si="78"/>
        <v>3200000000</v>
      </c>
      <c r="BE192" s="76">
        <f>IFERROR(INDEX(W$5:W$304,MATCH(节奏预期!Q192,$V$5:$V$304,1))*节奏预期!E192,0)</f>
        <v>0</v>
      </c>
      <c r="BF192" s="76">
        <f>IFERROR(INDEX(X$5:X$304,MATCH(节奏预期!R192,$V$5:$V$304,1))*节奏预期!F192,0)</f>
        <v>0</v>
      </c>
      <c r="BG192" s="76">
        <f>IFERROR(INDEX(Y$5:Y$304,MATCH(节奏预期!S192,$V$5:$V$304,1))*节奏预期!G192,0)</f>
        <v>0</v>
      </c>
      <c r="BH192" s="80">
        <f>IFERROR(INDEX(Z$5:Z$304,MATCH(节奏预期!T192,$V$5:$V$304,1))*节奏预期!H192,0)</f>
        <v>0</v>
      </c>
      <c r="BI192" s="76">
        <f>IFERROR(INDEX(AA$5:AA$304,MATCH(节奏预期!U192,$V$5:$V$304,1))*节奏预期!I192,0)</f>
        <v>0</v>
      </c>
      <c r="BJ192" s="76">
        <f>IFERROR(INDEX(AB$5:AB$304,MATCH(节奏预期!V192,$V$5:$V$304,1))*节奏预期!J192,0)</f>
        <v>320000</v>
      </c>
      <c r="BK192" s="77">
        <f t="shared" si="79"/>
        <v>320000</v>
      </c>
      <c r="BL192" s="76">
        <f>IF(节奏预期!Q192=0,0,节奏预期!Q192*装备强化!D$8+装备强化!D$4)</f>
        <v>0</v>
      </c>
      <c r="BM192" s="76">
        <f>IF(节奏预期!R192=0,0,节奏预期!R192*装备强化!E$8+装备强化!E$4)</f>
        <v>0</v>
      </c>
      <c r="BN192" s="76">
        <f>IF(节奏预期!S192=0,0,节奏预期!S192*装备强化!F$8+装备强化!F$4)</f>
        <v>0</v>
      </c>
      <c r="BO192" s="80">
        <f>IF(节奏预期!T192=0,0,节奏预期!T192*装备强化!G$8+装备强化!G$4)</f>
        <v>0</v>
      </c>
      <c r="BP192" s="76">
        <f>IF(节奏预期!U192=0,0,节奏预期!U192*装备强化!H$8+装备强化!H$4)</f>
        <v>0</v>
      </c>
      <c r="BQ192" s="76">
        <f>IF(节奏预期!V192=0,0,节奏预期!V192*装备强化!I$8+装备强化!I$4)</f>
        <v>300</v>
      </c>
      <c r="BR192" s="11">
        <f>IFERROR(SUMPRODUCT(BL192:BQ192,节奏预期!$E192:$J192)/SUM(节奏预期!$E192:$J192),0)</f>
        <v>300</v>
      </c>
      <c r="BS192" s="10">
        <f>IF(节奏预期!Q192=0,0,节奏预期!Q192*装备强化!D$9+装备强化!D$5)</f>
        <v>0</v>
      </c>
      <c r="BT192" s="76">
        <f>IF(节奏预期!R192=0,0,节奏预期!R192*装备强化!E$9+装备强化!E$5)</f>
        <v>0</v>
      </c>
      <c r="BU192" s="76">
        <f>IF(节奏预期!S192=0,0,节奏预期!S192*装备强化!F$9+装备强化!F$5)</f>
        <v>0</v>
      </c>
      <c r="BV192" s="80">
        <f>IF(节奏预期!T192=0,0,节奏预期!T192*装备强化!G$9+装备强化!G$5)</f>
        <v>0</v>
      </c>
      <c r="BW192" s="76">
        <f>IF(节奏预期!U192=0,0,节奏预期!U192*装备强化!H$9+装备强化!H$5)</f>
        <v>0</v>
      </c>
      <c r="BX192" s="76">
        <f>IF(节奏预期!V192=0,0,节奏预期!V192*装备强化!I$9+装备强化!I$5)</f>
        <v>300</v>
      </c>
      <c r="BY192" s="11">
        <f>IFERROR(SUMPRODUCT(BS192:BX192,节奏预期!$E192:$J192)/SUM(节奏预期!$E192:$J192),0)</f>
        <v>300</v>
      </c>
      <c r="BZ192" s="76"/>
      <c r="CA192" s="76"/>
      <c r="CB192" s="76"/>
      <c r="CC192" s="76"/>
      <c r="CD192" s="76"/>
      <c r="CE192" s="52"/>
      <c r="CH192" s="22">
        <v>9</v>
      </c>
      <c r="CI192" s="76">
        <v>70</v>
      </c>
      <c r="CJ192" s="42"/>
      <c r="CK192" s="42">
        <f>IF(CI192&lt;前期规划!$C$2,0,求节点($AW$166:$AW$201,$BR$166:$BR$201,CI192))</f>
        <v>95.197743473498065</v>
      </c>
      <c r="CL192" s="42">
        <f>IF(CI192&lt;前期规划!$C$2,0,求节点($AW$166:$AW$201,$BY$166:$BY$201,CI192))</f>
        <v>95.197743473498065</v>
      </c>
      <c r="CM192" s="42"/>
      <c r="CN192" s="60">
        <f>(CK192-CK191)*INDEX([3]超r将兵属性验证!AQ$7:AQ$166,$CI192,1)+CN191</f>
        <v>1403021439.5606737</v>
      </c>
      <c r="CO192" s="60">
        <f>(CL192-CL191)*INDEX([3]超r将兵属性验证!AR$7:AR$166,$CI192,1)+CO191</f>
        <v>1403021439.5606737</v>
      </c>
      <c r="CP192" s="42">
        <f t="shared" si="81"/>
        <v>2806042879.1213474</v>
      </c>
      <c r="CT192" s="76">
        <v>70</v>
      </c>
      <c r="CU192" s="42">
        <f>IF(CT192&lt;前期规划!$C$2,0,求节点($AW$166:$AW$201,$BK$166:$BK$201,CT192))</f>
        <v>39287.849075356869</v>
      </c>
      <c r="CV192" s="55">
        <f t="shared" si="82"/>
        <v>392878.49075356871</v>
      </c>
      <c r="CW192" s="42">
        <f>IF(CT192&lt;前期规划!$C$2,0,求节点($AW$166:$AW$201,$BD$166:$BD$201,CT192))</f>
        <v>392878490.75356871</v>
      </c>
      <c r="CX192" s="76">
        <f>(CW192-CW191)*INDEX('[1]功能-付费相关'!$AU$6:$AU$165,$CT192,1)+CX191</f>
        <v>471816.17293150583</v>
      </c>
      <c r="CZ192" s="76">
        <v>70</v>
      </c>
      <c r="DA192" s="76">
        <f t="shared" si="83"/>
        <v>392878.49075356871</v>
      </c>
      <c r="DB192" s="76">
        <f t="shared" si="84"/>
        <v>471816.17293150583</v>
      </c>
      <c r="DC192" s="55">
        <f t="shared" si="85"/>
        <v>864694.66368507454</v>
      </c>
    </row>
    <row r="193" spans="13:107" ht="11.25" customHeight="1" x14ac:dyDescent="0.15">
      <c r="M193" s="76">
        <v>189</v>
      </c>
      <c r="N193" s="164">
        <f t="shared" si="75"/>
        <v>10</v>
      </c>
      <c r="O193" s="76">
        <f t="shared" si="64"/>
        <v>20</v>
      </c>
      <c r="P193" s="76">
        <f t="shared" si="65"/>
        <v>80</v>
      </c>
      <c r="Q193" s="76">
        <f t="shared" si="58"/>
        <v>200</v>
      </c>
      <c r="R193" s="80">
        <f t="shared" si="58"/>
        <v>200</v>
      </c>
      <c r="S193" s="76">
        <f t="shared" si="58"/>
        <v>400</v>
      </c>
      <c r="T193" s="76">
        <f t="shared" si="58"/>
        <v>400</v>
      </c>
      <c r="U193" s="87"/>
      <c r="V193" s="73">
        <v>189</v>
      </c>
      <c r="W193" s="73">
        <f>SUM(O$5:O193)</f>
        <v>1980</v>
      </c>
      <c r="X193" s="73">
        <f>SUM(P$5:P193)</f>
        <v>7920</v>
      </c>
      <c r="Y193" s="73">
        <f>SUM(Q$5:Q193)</f>
        <v>19800</v>
      </c>
      <c r="Z193" s="80">
        <f>SUM(R$5:R193)</f>
        <v>19800</v>
      </c>
      <c r="AA193" s="73">
        <f>SUM(S$5:S193)</f>
        <v>39600</v>
      </c>
      <c r="AB193" s="73">
        <f>SUM(T$5:T193)</f>
        <v>39600</v>
      </c>
      <c r="AC193" s="87"/>
      <c r="AD193" s="73">
        <v>189</v>
      </c>
      <c r="AE193" s="73">
        <f t="shared" si="59"/>
        <v>200000</v>
      </c>
      <c r="AF193" s="73">
        <f t="shared" si="60"/>
        <v>800000</v>
      </c>
      <c r="AG193" s="73">
        <f t="shared" si="61"/>
        <v>2000000</v>
      </c>
      <c r="AH193" s="80">
        <f t="shared" si="61"/>
        <v>2000000</v>
      </c>
      <c r="AI193" s="73">
        <f t="shared" si="62"/>
        <v>4000000</v>
      </c>
      <c r="AJ193" s="73">
        <f t="shared" si="63"/>
        <v>4000000</v>
      </c>
      <c r="AK193" s="87"/>
      <c r="AL193" s="73">
        <v>189</v>
      </c>
      <c r="AM193" s="73">
        <f>SUM(AE$5:AE193)</f>
        <v>19800000</v>
      </c>
      <c r="AN193" s="73">
        <f>SUM(AF$5:AF193)</f>
        <v>79200000</v>
      </c>
      <c r="AO193" s="73">
        <f>SUM(AG$5:AG193)</f>
        <v>198000000</v>
      </c>
      <c r="AP193" s="80">
        <f>SUM(AH$5:AH193)</f>
        <v>198000000</v>
      </c>
      <c r="AQ193" s="73">
        <f>SUM(AI$5:AI193)</f>
        <v>396000000</v>
      </c>
      <c r="AR193" s="76">
        <f>SUM(AJ$5:AJ193)</f>
        <v>396000000</v>
      </c>
      <c r="AU193" s="22">
        <v>31</v>
      </c>
      <c r="AV193" s="77">
        <f>节奏预期!B193</f>
        <v>840</v>
      </c>
      <c r="AW193" s="102">
        <f>节奏预期!D193</f>
        <v>116.44628179968991</v>
      </c>
      <c r="AX193" s="76">
        <f>IFERROR(INDEX(AM$5:AM$304,MATCH(节奏预期!Q193,$AL$5:$AL$304,1))*节奏预期!E193,0)</f>
        <v>0</v>
      </c>
      <c r="AY193" s="76">
        <f>IFERROR(INDEX(AN$5:AN$304,MATCH(节奏预期!R193,$AL$5:$AL$304,1))*节奏预期!F193,0)</f>
        <v>0</v>
      </c>
      <c r="AZ193" s="76">
        <f>IFERROR(INDEX(AO$5:AO$304,MATCH(节奏预期!S193,$AL$5:$AL$304,1))*节奏预期!G193,0)</f>
        <v>0</v>
      </c>
      <c r="BA193" s="80">
        <f>IFERROR(INDEX(AP$5:AP$304,MATCH(节奏预期!T193,$AL$5:$AL$304,1))*节奏预期!H193,0)</f>
        <v>0</v>
      </c>
      <c r="BB193" s="80">
        <f>IFERROR(INDEX(AQ$5:AQ$304,MATCH(节奏预期!U193,$AL$5:$AL$304,1))*节奏预期!I193,0)</f>
        <v>0</v>
      </c>
      <c r="BC193" s="76">
        <f>IFERROR(INDEX(AR$5:AR$304,MATCH(节奏预期!V193,$AL$5:$AL$304,1))*节奏预期!J193,0)</f>
        <v>3200000000</v>
      </c>
      <c r="BD193" s="77">
        <f t="shared" si="78"/>
        <v>3200000000</v>
      </c>
      <c r="BE193" s="76">
        <f>IFERROR(INDEX(W$5:W$304,MATCH(节奏预期!Q193,$V$5:$V$304,1))*节奏预期!E193,0)</f>
        <v>0</v>
      </c>
      <c r="BF193" s="76">
        <f>IFERROR(INDEX(X$5:X$304,MATCH(节奏预期!R193,$V$5:$V$304,1))*节奏预期!F193,0)</f>
        <v>0</v>
      </c>
      <c r="BG193" s="76">
        <f>IFERROR(INDEX(Y$5:Y$304,MATCH(节奏预期!S193,$V$5:$V$304,1))*节奏预期!G193,0)</f>
        <v>0</v>
      </c>
      <c r="BH193" s="80">
        <f>IFERROR(INDEX(Z$5:Z$304,MATCH(节奏预期!T193,$V$5:$V$304,1))*节奏预期!H193,0)</f>
        <v>0</v>
      </c>
      <c r="BI193" s="76">
        <f>IFERROR(INDEX(AA$5:AA$304,MATCH(节奏预期!U193,$V$5:$V$304,1))*节奏预期!I193,0)</f>
        <v>0</v>
      </c>
      <c r="BJ193" s="76">
        <f>IFERROR(INDEX(AB$5:AB$304,MATCH(节奏预期!V193,$V$5:$V$304,1))*节奏预期!J193,0)</f>
        <v>320000</v>
      </c>
      <c r="BK193" s="77">
        <f t="shared" si="79"/>
        <v>320000</v>
      </c>
      <c r="BL193" s="76">
        <f>IF(节奏预期!Q193=0,0,节奏预期!Q193*装备强化!D$8+装备强化!D$4)</f>
        <v>0</v>
      </c>
      <c r="BM193" s="76">
        <f>IF(节奏预期!R193=0,0,节奏预期!R193*装备强化!E$8+装备强化!E$4)</f>
        <v>0</v>
      </c>
      <c r="BN193" s="76">
        <f>IF(节奏预期!S193=0,0,节奏预期!S193*装备强化!F$8+装备强化!F$4)</f>
        <v>0</v>
      </c>
      <c r="BO193" s="80">
        <f>IF(节奏预期!T193=0,0,节奏预期!T193*装备强化!G$8+装备强化!G$4)</f>
        <v>0</v>
      </c>
      <c r="BP193" s="76">
        <f>IF(节奏预期!U193=0,0,节奏预期!U193*装备强化!H$8+装备强化!H$4)</f>
        <v>0</v>
      </c>
      <c r="BQ193" s="76">
        <f>IF(节奏预期!V193=0,0,节奏预期!V193*装备强化!I$8+装备强化!I$4)</f>
        <v>300</v>
      </c>
      <c r="BR193" s="11">
        <f>IFERROR(SUMPRODUCT(BL193:BQ193,节奏预期!$E193:$J193)/SUM(节奏预期!$E193:$J193),0)</f>
        <v>300</v>
      </c>
      <c r="BS193" s="10">
        <f>IF(节奏预期!Q193=0,0,节奏预期!Q193*装备强化!D$9+装备强化!D$5)</f>
        <v>0</v>
      </c>
      <c r="BT193" s="76">
        <f>IF(节奏预期!R193=0,0,节奏预期!R193*装备强化!E$9+装备强化!E$5)</f>
        <v>0</v>
      </c>
      <c r="BU193" s="76">
        <f>IF(节奏预期!S193=0,0,节奏预期!S193*装备强化!F$9+装备强化!F$5)</f>
        <v>0</v>
      </c>
      <c r="BV193" s="80">
        <f>IF(节奏预期!T193=0,0,节奏预期!T193*装备强化!G$9+装备强化!G$5)</f>
        <v>0</v>
      </c>
      <c r="BW193" s="76">
        <f>IF(节奏预期!U193=0,0,节奏预期!U193*装备强化!H$9+装备强化!H$5)</f>
        <v>0</v>
      </c>
      <c r="BX193" s="76">
        <f>IF(节奏预期!V193=0,0,节奏预期!V193*装备强化!I$9+装备强化!I$5)</f>
        <v>300</v>
      </c>
      <c r="BY193" s="11">
        <f>IFERROR(SUMPRODUCT(BS193:BX193,节奏预期!$E193:$J193)/SUM(节奏预期!$E193:$J193),0)</f>
        <v>300</v>
      </c>
      <c r="BZ193" s="76"/>
      <c r="CA193" s="76"/>
      <c r="CB193" s="76"/>
      <c r="CC193" s="76"/>
      <c r="CD193" s="76"/>
      <c r="CE193" s="52"/>
      <c r="CH193" s="22">
        <v>10</v>
      </c>
      <c r="CI193" s="76">
        <v>80</v>
      </c>
      <c r="CJ193" s="42"/>
      <c r="CK193" s="42">
        <f>IF(CI193&lt;前期规划!$C$2,0,求节点($AW$166:$AW$201,$BR$166:$BR$201,CI193))</f>
        <v>163.64312207746352</v>
      </c>
      <c r="CL193" s="42">
        <f>IF(CI193&lt;前期规划!$C$2,0,求节点($AW$166:$AW$201,$BY$166:$BY$201,CI193))</f>
        <v>163.64312207746352</v>
      </c>
      <c r="CM193" s="42"/>
      <c r="CN193" s="60">
        <f>(CK193-CK192)*INDEX([3]超r将兵属性验证!AQ$7:AQ$166,$CI193,1)+CN192</f>
        <v>8333718246.6229048</v>
      </c>
      <c r="CO193" s="60">
        <f>(CL193-CL192)*INDEX([3]超r将兵属性验证!AR$7:AR$166,$CI193,1)+CO192</f>
        <v>8333718246.6229048</v>
      </c>
      <c r="CP193" s="42">
        <f t="shared" si="81"/>
        <v>16667436493.24581</v>
      </c>
      <c r="CT193" s="76">
        <v>80</v>
      </c>
      <c r="CU193" s="42">
        <f>IF(CT193&lt;前期规划!$C$2,0,求节点($AW$166:$AW$201,$BK$166:$BK$201,CT193))</f>
        <v>100140.40614822567</v>
      </c>
      <c r="CV193" s="55">
        <f t="shared" si="82"/>
        <v>1001404.0614822566</v>
      </c>
      <c r="CW193" s="42">
        <f>IF(CT193&lt;前期规划!$C$2,0,求节点($AW$166:$AW$201,$BD$166:$BD$201,CT193))</f>
        <v>1001404061.4822567</v>
      </c>
      <c r="CX193" s="76">
        <f>(CW193-CW192)*INDEX('[1]功能-付费相关'!$AU$6:$AU$165,$CT193,1)+CX192</f>
        <v>1105696.9757738891</v>
      </c>
      <c r="CZ193" s="76">
        <v>80</v>
      </c>
      <c r="DA193" s="76">
        <f t="shared" si="83"/>
        <v>1001404.0614822566</v>
      </c>
      <c r="DB193" s="76">
        <f t="shared" si="84"/>
        <v>1105696.9757738891</v>
      </c>
      <c r="DC193" s="55">
        <f t="shared" si="85"/>
        <v>2107101.0372561458</v>
      </c>
    </row>
    <row r="194" spans="13:107" ht="11.25" customHeight="1" x14ac:dyDescent="0.15">
      <c r="M194" s="76">
        <v>190</v>
      </c>
      <c r="N194" s="164">
        <f t="shared" si="75"/>
        <v>10</v>
      </c>
      <c r="O194" s="76">
        <f t="shared" si="64"/>
        <v>20</v>
      </c>
      <c r="P194" s="76">
        <f t="shared" si="65"/>
        <v>80</v>
      </c>
      <c r="Q194" s="76">
        <f t="shared" si="58"/>
        <v>200</v>
      </c>
      <c r="R194" s="80">
        <f t="shared" si="58"/>
        <v>200</v>
      </c>
      <c r="S194" s="76">
        <f t="shared" si="58"/>
        <v>400</v>
      </c>
      <c r="T194" s="76">
        <f t="shared" si="58"/>
        <v>400</v>
      </c>
      <c r="U194" s="87"/>
      <c r="V194" s="73">
        <v>190</v>
      </c>
      <c r="W194" s="73">
        <f>SUM(O$5:O194)</f>
        <v>2000</v>
      </c>
      <c r="X194" s="73">
        <f>SUM(P$5:P194)</f>
        <v>8000</v>
      </c>
      <c r="Y194" s="73">
        <f>SUM(Q$5:Q194)</f>
        <v>20000</v>
      </c>
      <c r="Z194" s="80">
        <f>SUM(R$5:R194)</f>
        <v>20000</v>
      </c>
      <c r="AA194" s="73">
        <f>SUM(S$5:S194)</f>
        <v>40000</v>
      </c>
      <c r="AB194" s="73">
        <f>SUM(T$5:T194)</f>
        <v>40000</v>
      </c>
      <c r="AC194" s="87"/>
      <c r="AD194" s="73">
        <v>190</v>
      </c>
      <c r="AE194" s="73">
        <f t="shared" si="59"/>
        <v>200000</v>
      </c>
      <c r="AF194" s="73">
        <f t="shared" si="60"/>
        <v>800000</v>
      </c>
      <c r="AG194" s="73">
        <f t="shared" si="61"/>
        <v>2000000</v>
      </c>
      <c r="AH194" s="80">
        <f t="shared" si="61"/>
        <v>2000000</v>
      </c>
      <c r="AI194" s="73">
        <f t="shared" si="62"/>
        <v>4000000</v>
      </c>
      <c r="AJ194" s="73">
        <f t="shared" si="63"/>
        <v>4000000</v>
      </c>
      <c r="AK194" s="87"/>
      <c r="AL194" s="73">
        <v>190</v>
      </c>
      <c r="AM194" s="73">
        <f>SUM(AE$5:AE194)</f>
        <v>20000000</v>
      </c>
      <c r="AN194" s="73">
        <f>SUM(AF$5:AF194)</f>
        <v>80000000</v>
      </c>
      <c r="AO194" s="73">
        <f>SUM(AG$5:AG194)</f>
        <v>200000000</v>
      </c>
      <c r="AP194" s="80">
        <f>SUM(AH$5:AH194)</f>
        <v>200000000</v>
      </c>
      <c r="AQ194" s="73">
        <f>SUM(AI$5:AI194)</f>
        <v>400000000</v>
      </c>
      <c r="AR194" s="76">
        <f>SUM(AJ$5:AJ194)</f>
        <v>400000000</v>
      </c>
      <c r="AU194" s="22">
        <v>32</v>
      </c>
      <c r="AV194" s="77">
        <f>节奏预期!B194</f>
        <v>870</v>
      </c>
      <c r="AW194" s="102">
        <f>节奏预期!D194</f>
        <v>116.94857707631911</v>
      </c>
      <c r="AX194" s="76">
        <f>IFERROR(INDEX(AM$5:AM$304,MATCH(节奏预期!Q194,$AL$5:$AL$304,1))*节奏预期!E194,0)</f>
        <v>0</v>
      </c>
      <c r="AY194" s="76">
        <f>IFERROR(INDEX(AN$5:AN$304,MATCH(节奏预期!R194,$AL$5:$AL$304,1))*节奏预期!F194,0)</f>
        <v>0</v>
      </c>
      <c r="AZ194" s="76">
        <f>IFERROR(INDEX(AO$5:AO$304,MATCH(节奏预期!S194,$AL$5:$AL$304,1))*节奏预期!G194,0)</f>
        <v>0</v>
      </c>
      <c r="BA194" s="80">
        <f>IFERROR(INDEX(AP$5:AP$304,MATCH(节奏预期!T194,$AL$5:$AL$304,1))*节奏预期!H194,0)</f>
        <v>0</v>
      </c>
      <c r="BB194" s="80">
        <f>IFERROR(INDEX(AQ$5:AQ$304,MATCH(节奏预期!U194,$AL$5:$AL$304,1))*节奏预期!I194,0)</f>
        <v>0</v>
      </c>
      <c r="BC194" s="76">
        <f>IFERROR(INDEX(AR$5:AR$304,MATCH(节奏预期!V194,$AL$5:$AL$304,1))*节奏预期!J194,0)</f>
        <v>3200000000</v>
      </c>
      <c r="BD194" s="77">
        <f t="shared" si="78"/>
        <v>3200000000</v>
      </c>
      <c r="BE194" s="76">
        <f>IFERROR(INDEX(W$5:W$304,MATCH(节奏预期!Q194,$V$5:$V$304,1))*节奏预期!E194,0)</f>
        <v>0</v>
      </c>
      <c r="BF194" s="76">
        <f>IFERROR(INDEX(X$5:X$304,MATCH(节奏预期!R194,$V$5:$V$304,1))*节奏预期!F194,0)</f>
        <v>0</v>
      </c>
      <c r="BG194" s="76">
        <f>IFERROR(INDEX(Y$5:Y$304,MATCH(节奏预期!S194,$V$5:$V$304,1))*节奏预期!G194,0)</f>
        <v>0</v>
      </c>
      <c r="BH194" s="80">
        <f>IFERROR(INDEX(Z$5:Z$304,MATCH(节奏预期!T194,$V$5:$V$304,1))*节奏预期!H194,0)</f>
        <v>0</v>
      </c>
      <c r="BI194" s="76">
        <f>IFERROR(INDEX(AA$5:AA$304,MATCH(节奏预期!U194,$V$5:$V$304,1))*节奏预期!I194,0)</f>
        <v>0</v>
      </c>
      <c r="BJ194" s="76">
        <f>IFERROR(INDEX(AB$5:AB$304,MATCH(节奏预期!V194,$V$5:$V$304,1))*节奏预期!J194,0)</f>
        <v>320000</v>
      </c>
      <c r="BK194" s="77">
        <f t="shared" si="79"/>
        <v>320000</v>
      </c>
      <c r="BL194" s="76">
        <f>IF(节奏预期!Q194=0,0,节奏预期!Q194*装备强化!D$8+装备强化!D$4)</f>
        <v>0</v>
      </c>
      <c r="BM194" s="76">
        <f>IF(节奏预期!R194=0,0,节奏预期!R194*装备强化!E$8+装备强化!E$4)</f>
        <v>0</v>
      </c>
      <c r="BN194" s="76">
        <f>IF(节奏预期!S194=0,0,节奏预期!S194*装备强化!F$8+装备强化!F$4)</f>
        <v>0</v>
      </c>
      <c r="BO194" s="80">
        <f>IF(节奏预期!T194=0,0,节奏预期!T194*装备强化!G$8+装备强化!G$4)</f>
        <v>0</v>
      </c>
      <c r="BP194" s="76">
        <f>IF(节奏预期!U194=0,0,节奏预期!U194*装备强化!H$8+装备强化!H$4)</f>
        <v>0</v>
      </c>
      <c r="BQ194" s="76">
        <f>IF(节奏预期!V194=0,0,节奏预期!V194*装备强化!I$8+装备强化!I$4)</f>
        <v>300</v>
      </c>
      <c r="BR194" s="11">
        <f>IFERROR(SUMPRODUCT(BL194:BQ194,节奏预期!$E194:$J194)/SUM(节奏预期!$E194:$J194),0)</f>
        <v>300</v>
      </c>
      <c r="BS194" s="10">
        <f>IF(节奏预期!Q194=0,0,节奏预期!Q194*装备强化!D$9+装备强化!D$5)</f>
        <v>0</v>
      </c>
      <c r="BT194" s="76">
        <f>IF(节奏预期!R194=0,0,节奏预期!R194*装备强化!E$9+装备强化!E$5)</f>
        <v>0</v>
      </c>
      <c r="BU194" s="76">
        <f>IF(节奏预期!S194=0,0,节奏预期!S194*装备强化!F$9+装备强化!F$5)</f>
        <v>0</v>
      </c>
      <c r="BV194" s="80">
        <f>IF(节奏预期!T194=0,0,节奏预期!T194*装备强化!G$9+装备强化!G$5)</f>
        <v>0</v>
      </c>
      <c r="BW194" s="76">
        <f>IF(节奏预期!U194=0,0,节奏预期!U194*装备强化!H$9+装备强化!H$5)</f>
        <v>0</v>
      </c>
      <c r="BX194" s="76">
        <f>IF(节奏预期!V194=0,0,节奏预期!V194*装备强化!I$9+装备强化!I$5)</f>
        <v>300</v>
      </c>
      <c r="BY194" s="11">
        <f>IFERROR(SUMPRODUCT(BS194:BX194,节奏预期!$E194:$J194)/SUM(节奏预期!$E194:$J194),0)</f>
        <v>300</v>
      </c>
      <c r="BZ194" s="76"/>
      <c r="CA194" s="76"/>
      <c r="CB194" s="76"/>
      <c r="CC194" s="76"/>
      <c r="CD194" s="76"/>
      <c r="CE194" s="52"/>
      <c r="CH194" s="22">
        <v>11</v>
      </c>
      <c r="CI194" s="76">
        <v>90</v>
      </c>
      <c r="CJ194" s="42"/>
      <c r="CK194" s="42">
        <f>IF(CI194&lt;前期规划!$C$2,0,求节点($AW$166:$AW$201,$BR$166:$BR$201,CI194))</f>
        <v>253.73548013084206</v>
      </c>
      <c r="CL194" s="42">
        <f>IF(CI194&lt;前期规划!$C$2,0,求节点($AW$166:$AW$201,$BY$166:$BY$201,CI194))</f>
        <v>253.73548013084206</v>
      </c>
      <c r="CM194" s="42"/>
      <c r="CN194" s="60">
        <f>(CK194-CK193)*INDEX([3]超r将兵属性验证!AQ$7:AQ$166,$CI194,1)+CN193</f>
        <v>32667081120.289528</v>
      </c>
      <c r="CO194" s="60">
        <f>(CL194-CL193)*INDEX([3]超r将兵属性验证!AR$7:AR$166,$CI194,1)+CO193</f>
        <v>32667081120.289528</v>
      </c>
      <c r="CP194" s="42">
        <f t="shared" si="81"/>
        <v>65334162240.579056</v>
      </c>
      <c r="CT194" s="76">
        <v>90</v>
      </c>
      <c r="CU194" s="42">
        <f>IF(CT194&lt;前期规划!$C$2,0,求节点($AW$166:$AW$201,$BK$166:$BK$201,CT194))</f>
        <v>239442.69415225403</v>
      </c>
      <c r="CV194" s="55">
        <f t="shared" si="82"/>
        <v>2394426.9415225405</v>
      </c>
      <c r="CW194" s="42">
        <f>IF(CT194&lt;前期规划!$C$2,0,求节点($AW$166:$AW$201,$BD$166:$BD$201,CT194))</f>
        <v>2394426941.5225406</v>
      </c>
      <c r="CX194" s="76">
        <f>(CW194-CW193)*INDEX('[1]功能-付费相关'!$AU$6:$AU$165,$CT194,1)+CX193</f>
        <v>2445142.0527357007</v>
      </c>
      <c r="CZ194" s="76">
        <v>90</v>
      </c>
      <c r="DA194" s="76">
        <f t="shared" si="83"/>
        <v>2394426.9415225405</v>
      </c>
      <c r="DB194" s="76">
        <f t="shared" si="84"/>
        <v>2445142.0527357007</v>
      </c>
      <c r="DC194" s="55">
        <f t="shared" si="85"/>
        <v>4839568.9942582417</v>
      </c>
    </row>
    <row r="195" spans="13:107" ht="11.25" customHeight="1" x14ac:dyDescent="0.15">
      <c r="M195" s="76">
        <v>191</v>
      </c>
      <c r="N195" s="164">
        <f t="shared" si="75"/>
        <v>10</v>
      </c>
      <c r="O195" s="76">
        <f t="shared" si="64"/>
        <v>20</v>
      </c>
      <c r="P195" s="76">
        <f t="shared" si="65"/>
        <v>80</v>
      </c>
      <c r="Q195" s="76">
        <f t="shared" si="58"/>
        <v>200</v>
      </c>
      <c r="R195" s="80">
        <f t="shared" si="58"/>
        <v>200</v>
      </c>
      <c r="S195" s="76">
        <f t="shared" si="58"/>
        <v>400</v>
      </c>
      <c r="T195" s="76">
        <f t="shared" si="58"/>
        <v>400</v>
      </c>
      <c r="U195" s="87"/>
      <c r="V195" s="73">
        <v>191</v>
      </c>
      <c r="W195" s="73">
        <f>SUM(O$5:O195)</f>
        <v>2020</v>
      </c>
      <c r="X195" s="73">
        <f>SUM(P$5:P195)</f>
        <v>8080</v>
      </c>
      <c r="Y195" s="73">
        <f>SUM(Q$5:Q195)</f>
        <v>20200</v>
      </c>
      <c r="Z195" s="80">
        <f>SUM(R$5:R195)</f>
        <v>20200</v>
      </c>
      <c r="AA195" s="73">
        <f>SUM(S$5:S195)</f>
        <v>40400</v>
      </c>
      <c r="AB195" s="73">
        <f>SUM(T$5:T195)</f>
        <v>40400</v>
      </c>
      <c r="AC195" s="87"/>
      <c r="AD195" s="73">
        <v>191</v>
      </c>
      <c r="AE195" s="73">
        <f t="shared" si="59"/>
        <v>200000</v>
      </c>
      <c r="AF195" s="73">
        <f t="shared" si="60"/>
        <v>800000</v>
      </c>
      <c r="AG195" s="73">
        <f t="shared" si="61"/>
        <v>2000000</v>
      </c>
      <c r="AH195" s="80">
        <f t="shared" si="61"/>
        <v>2000000</v>
      </c>
      <c r="AI195" s="73">
        <f t="shared" si="62"/>
        <v>4000000</v>
      </c>
      <c r="AJ195" s="73">
        <f t="shared" si="63"/>
        <v>4000000</v>
      </c>
      <c r="AK195" s="87"/>
      <c r="AL195" s="73">
        <v>191</v>
      </c>
      <c r="AM195" s="73">
        <f>SUM(AE$5:AE195)</f>
        <v>20200000</v>
      </c>
      <c r="AN195" s="73">
        <f>SUM(AF$5:AF195)</f>
        <v>80800000</v>
      </c>
      <c r="AO195" s="73">
        <f>SUM(AG$5:AG195)</f>
        <v>202000000</v>
      </c>
      <c r="AP195" s="80">
        <f>SUM(AH$5:AH195)</f>
        <v>202000000</v>
      </c>
      <c r="AQ195" s="73">
        <f>SUM(AI$5:AI195)</f>
        <v>404000000</v>
      </c>
      <c r="AR195" s="76">
        <f>SUM(AJ$5:AJ195)</f>
        <v>404000000</v>
      </c>
      <c r="AU195" s="22">
        <v>33</v>
      </c>
      <c r="AV195" s="77">
        <f>节奏预期!B195</f>
        <v>900</v>
      </c>
      <c r="AW195" s="102">
        <f>节奏预期!D195</f>
        <v>117.4271778717454</v>
      </c>
      <c r="AX195" s="76">
        <f>IFERROR(INDEX(AM$5:AM$304,MATCH(节奏预期!Q195,$AL$5:$AL$304,1))*节奏预期!E195,0)</f>
        <v>0</v>
      </c>
      <c r="AY195" s="76">
        <f>IFERROR(INDEX(AN$5:AN$304,MATCH(节奏预期!R195,$AL$5:$AL$304,1))*节奏预期!F195,0)</f>
        <v>0</v>
      </c>
      <c r="AZ195" s="76">
        <f>IFERROR(INDEX(AO$5:AO$304,MATCH(节奏预期!S195,$AL$5:$AL$304,1))*节奏预期!G195,0)</f>
        <v>0</v>
      </c>
      <c r="BA195" s="80">
        <f>IFERROR(INDEX(AP$5:AP$304,MATCH(节奏预期!T195,$AL$5:$AL$304,1))*节奏预期!H195,0)</f>
        <v>0</v>
      </c>
      <c r="BB195" s="80">
        <f>IFERROR(INDEX(AQ$5:AQ$304,MATCH(节奏预期!U195,$AL$5:$AL$304,1))*节奏预期!I195,0)</f>
        <v>0</v>
      </c>
      <c r="BC195" s="76">
        <f>IFERROR(INDEX(AR$5:AR$304,MATCH(节奏预期!V195,$AL$5:$AL$304,1))*节奏预期!J195,0)</f>
        <v>3200000000</v>
      </c>
      <c r="BD195" s="77">
        <f t="shared" si="78"/>
        <v>3200000000</v>
      </c>
      <c r="BE195" s="76">
        <f>IFERROR(INDEX(W$5:W$304,MATCH(节奏预期!Q195,$V$5:$V$304,1))*节奏预期!E195,0)</f>
        <v>0</v>
      </c>
      <c r="BF195" s="76">
        <f>IFERROR(INDEX(X$5:X$304,MATCH(节奏预期!R195,$V$5:$V$304,1))*节奏预期!F195,0)</f>
        <v>0</v>
      </c>
      <c r="BG195" s="76">
        <f>IFERROR(INDEX(Y$5:Y$304,MATCH(节奏预期!S195,$V$5:$V$304,1))*节奏预期!G195,0)</f>
        <v>0</v>
      </c>
      <c r="BH195" s="80">
        <f>IFERROR(INDEX(Z$5:Z$304,MATCH(节奏预期!T195,$V$5:$V$304,1))*节奏预期!H195,0)</f>
        <v>0</v>
      </c>
      <c r="BI195" s="76">
        <f>IFERROR(INDEX(AA$5:AA$304,MATCH(节奏预期!U195,$V$5:$V$304,1))*节奏预期!I195,0)</f>
        <v>0</v>
      </c>
      <c r="BJ195" s="76">
        <f>IFERROR(INDEX(AB$5:AB$304,MATCH(节奏预期!V195,$V$5:$V$304,1))*节奏预期!J195,0)</f>
        <v>320000</v>
      </c>
      <c r="BK195" s="77">
        <f t="shared" si="79"/>
        <v>320000</v>
      </c>
      <c r="BL195" s="76">
        <f>IF(节奏预期!Q195=0,0,节奏预期!Q195*装备强化!D$8+装备强化!D$4)</f>
        <v>0</v>
      </c>
      <c r="BM195" s="76">
        <f>IF(节奏预期!R195=0,0,节奏预期!R195*装备强化!E$8+装备强化!E$4)</f>
        <v>0</v>
      </c>
      <c r="BN195" s="76">
        <f>IF(节奏预期!S195=0,0,节奏预期!S195*装备强化!F$8+装备强化!F$4)</f>
        <v>0</v>
      </c>
      <c r="BO195" s="80">
        <f>IF(节奏预期!T195=0,0,节奏预期!T195*装备强化!G$8+装备强化!G$4)</f>
        <v>0</v>
      </c>
      <c r="BP195" s="76">
        <f>IF(节奏预期!U195=0,0,节奏预期!U195*装备强化!H$8+装备强化!H$4)</f>
        <v>0</v>
      </c>
      <c r="BQ195" s="76">
        <f>IF(节奏预期!V195=0,0,节奏预期!V195*装备强化!I$8+装备强化!I$4)</f>
        <v>300</v>
      </c>
      <c r="BR195" s="11">
        <f>IFERROR(SUMPRODUCT(BL195:BQ195,节奏预期!$E195:$J195)/SUM(节奏预期!$E195:$J195),0)</f>
        <v>300</v>
      </c>
      <c r="BS195" s="10">
        <f>IF(节奏预期!Q195=0,0,节奏预期!Q195*装备强化!D$9+装备强化!D$5)</f>
        <v>0</v>
      </c>
      <c r="BT195" s="76">
        <f>IF(节奏预期!R195=0,0,节奏预期!R195*装备强化!E$9+装备强化!E$5)</f>
        <v>0</v>
      </c>
      <c r="BU195" s="76">
        <f>IF(节奏预期!S195=0,0,节奏预期!S195*装备强化!F$9+装备强化!F$5)</f>
        <v>0</v>
      </c>
      <c r="BV195" s="80">
        <f>IF(节奏预期!T195=0,0,节奏预期!T195*装备强化!G$9+装备强化!G$5)</f>
        <v>0</v>
      </c>
      <c r="BW195" s="76">
        <f>IF(节奏预期!U195=0,0,节奏预期!U195*装备强化!H$9+装备强化!H$5)</f>
        <v>0</v>
      </c>
      <c r="BX195" s="76">
        <f>IF(节奏预期!V195=0,0,节奏预期!V195*装备强化!I$9+装备强化!I$5)</f>
        <v>300</v>
      </c>
      <c r="BY195" s="11">
        <f>IFERROR(SUMPRODUCT(BS195:BX195,节奏预期!$E195:$J195)/SUM(节奏预期!$E195:$J195),0)</f>
        <v>300</v>
      </c>
      <c r="BZ195" s="76"/>
      <c r="CA195" s="76"/>
      <c r="CB195" s="76"/>
      <c r="CC195" s="76"/>
      <c r="CD195" s="76"/>
      <c r="CE195" s="52"/>
      <c r="CH195" s="22">
        <v>12</v>
      </c>
      <c r="CI195" s="76">
        <v>100</v>
      </c>
      <c r="CJ195" s="42"/>
      <c r="CK195" s="42">
        <f>IF(CI195&lt;前期规划!$C$2,0,求节点($AW$166:$AW$201,$BR$166:$BR$201,CI195))</f>
        <v>300</v>
      </c>
      <c r="CL195" s="42">
        <f>IF(CI195&lt;前期规划!$C$2,0,求节点($AW$166:$AW$201,$BY$166:$BY$201,CI195))</f>
        <v>300</v>
      </c>
      <c r="CM195" s="42"/>
      <c r="CN195" s="60">
        <f>(CK195-CK194)*INDEX([3]超r将兵属性验证!AQ$7:AQ$166,$CI195,1)+CN194</f>
        <v>56293904502.152481</v>
      </c>
      <c r="CO195" s="60">
        <f>(CL195-CL194)*INDEX([3]超r将兵属性验证!AR$7:AR$166,$CI195,1)+CO194</f>
        <v>56293904502.152481</v>
      </c>
      <c r="CP195" s="42">
        <f t="shared" ref="CP195:CP201" si="86">SUM(CM195:CO195)</f>
        <v>112587809004.30496</v>
      </c>
      <c r="CT195" s="76">
        <v>100</v>
      </c>
      <c r="CU195" s="42">
        <f>IF(CT195&lt;前期规划!$C$2,0,求节点($AW$166:$AW$201,$BK$166:$BK$201,CT195))</f>
        <v>320000</v>
      </c>
      <c r="CV195" s="55">
        <f t="shared" si="82"/>
        <v>3200000</v>
      </c>
      <c r="CW195" s="42">
        <f>IF(CT195&lt;前期规划!$C$2,0,求节点($AW$166:$AW$201,$BD$166:$BD$201,CT195))</f>
        <v>3200000000</v>
      </c>
      <c r="CX195" s="76">
        <f>(CW195-CW194)*INDEX('[1]功能-付费相关'!$AU$6:$AU$165,$CT195,1)+CX194</f>
        <v>3164403.7120905751</v>
      </c>
      <c r="CZ195" s="76">
        <v>100</v>
      </c>
      <c r="DA195" s="76">
        <f t="shared" si="83"/>
        <v>3200000</v>
      </c>
      <c r="DB195" s="76">
        <f t="shared" si="84"/>
        <v>3164403.7120905751</v>
      </c>
      <c r="DC195" s="55">
        <f t="shared" si="85"/>
        <v>6364403.7120905751</v>
      </c>
    </row>
    <row r="196" spans="13:107" ht="11.25" customHeight="1" x14ac:dyDescent="0.15">
      <c r="M196" s="76">
        <v>192</v>
      </c>
      <c r="N196" s="164">
        <f t="shared" si="75"/>
        <v>10</v>
      </c>
      <c r="O196" s="76">
        <f t="shared" si="64"/>
        <v>20</v>
      </c>
      <c r="P196" s="76">
        <f t="shared" si="65"/>
        <v>80</v>
      </c>
      <c r="Q196" s="76">
        <f t="shared" si="58"/>
        <v>200</v>
      </c>
      <c r="R196" s="80">
        <f t="shared" si="58"/>
        <v>200</v>
      </c>
      <c r="S196" s="76">
        <f t="shared" si="58"/>
        <v>400</v>
      </c>
      <c r="T196" s="76">
        <f t="shared" si="58"/>
        <v>400</v>
      </c>
      <c r="U196" s="87"/>
      <c r="V196" s="73">
        <v>192</v>
      </c>
      <c r="W196" s="73">
        <f>SUM(O$5:O196)</f>
        <v>2040</v>
      </c>
      <c r="X196" s="73">
        <f>SUM(P$5:P196)</f>
        <v>8160</v>
      </c>
      <c r="Y196" s="73">
        <f>SUM(Q$5:Q196)</f>
        <v>20400</v>
      </c>
      <c r="Z196" s="80">
        <f>SUM(R$5:R196)</f>
        <v>20400</v>
      </c>
      <c r="AA196" s="73">
        <f>SUM(S$5:S196)</f>
        <v>40800</v>
      </c>
      <c r="AB196" s="73">
        <f>SUM(T$5:T196)</f>
        <v>40800</v>
      </c>
      <c r="AC196" s="87"/>
      <c r="AD196" s="73">
        <v>192</v>
      </c>
      <c r="AE196" s="73">
        <f t="shared" si="59"/>
        <v>200000</v>
      </c>
      <c r="AF196" s="73">
        <f t="shared" si="60"/>
        <v>800000</v>
      </c>
      <c r="AG196" s="73">
        <f t="shared" si="61"/>
        <v>2000000</v>
      </c>
      <c r="AH196" s="80">
        <f t="shared" si="61"/>
        <v>2000000</v>
      </c>
      <c r="AI196" s="73">
        <f t="shared" si="62"/>
        <v>4000000</v>
      </c>
      <c r="AJ196" s="73">
        <f t="shared" si="63"/>
        <v>4000000</v>
      </c>
      <c r="AK196" s="87"/>
      <c r="AL196" s="73">
        <v>192</v>
      </c>
      <c r="AM196" s="73">
        <f>SUM(AE$5:AE196)</f>
        <v>20400000</v>
      </c>
      <c r="AN196" s="73">
        <f>SUM(AF$5:AF196)</f>
        <v>81600000</v>
      </c>
      <c r="AO196" s="73">
        <f>SUM(AG$5:AG196)</f>
        <v>204000000</v>
      </c>
      <c r="AP196" s="80">
        <f>SUM(AH$5:AH196)</f>
        <v>204000000</v>
      </c>
      <c r="AQ196" s="73">
        <f>SUM(AI$5:AI196)</f>
        <v>408000000</v>
      </c>
      <c r="AR196" s="76">
        <f>SUM(AJ$5:AJ196)</f>
        <v>408000000</v>
      </c>
      <c r="AU196" s="22">
        <v>34</v>
      </c>
      <c r="AV196" s="77">
        <f>节奏预期!B196</f>
        <v>930</v>
      </c>
      <c r="AW196" s="102">
        <f>节奏预期!D196</f>
        <v>117.90307626262063</v>
      </c>
      <c r="AX196" s="76">
        <f>IFERROR(INDEX(AM$5:AM$304,MATCH(节奏预期!Q196,$AL$5:$AL$304,1))*节奏预期!E196,0)</f>
        <v>0</v>
      </c>
      <c r="AY196" s="76">
        <f>IFERROR(INDEX(AN$5:AN$304,MATCH(节奏预期!R196,$AL$5:$AL$304,1))*节奏预期!F196,0)</f>
        <v>0</v>
      </c>
      <c r="AZ196" s="76">
        <f>IFERROR(INDEX(AO$5:AO$304,MATCH(节奏预期!S196,$AL$5:$AL$304,1))*节奏预期!G196,0)</f>
        <v>0</v>
      </c>
      <c r="BA196" s="80">
        <f>IFERROR(INDEX(AP$5:AP$304,MATCH(节奏预期!T196,$AL$5:$AL$304,1))*节奏预期!H196,0)</f>
        <v>0</v>
      </c>
      <c r="BB196" s="80">
        <f>IFERROR(INDEX(AQ$5:AQ$304,MATCH(节奏预期!U196,$AL$5:$AL$304,1))*节奏预期!I196,0)</f>
        <v>0</v>
      </c>
      <c r="BC196" s="76">
        <f>IFERROR(INDEX(AR$5:AR$304,MATCH(节奏预期!V196,$AL$5:$AL$304,1))*节奏预期!J196,0)</f>
        <v>3200000000</v>
      </c>
      <c r="BD196" s="77">
        <f t="shared" si="78"/>
        <v>3200000000</v>
      </c>
      <c r="BE196" s="76">
        <f>IFERROR(INDEX(W$5:W$304,MATCH(节奏预期!Q196,$V$5:$V$304,1))*节奏预期!E196,0)</f>
        <v>0</v>
      </c>
      <c r="BF196" s="76">
        <f>IFERROR(INDEX(X$5:X$304,MATCH(节奏预期!R196,$V$5:$V$304,1))*节奏预期!F196,0)</f>
        <v>0</v>
      </c>
      <c r="BG196" s="76">
        <f>IFERROR(INDEX(Y$5:Y$304,MATCH(节奏预期!S196,$V$5:$V$304,1))*节奏预期!G196,0)</f>
        <v>0</v>
      </c>
      <c r="BH196" s="80">
        <f>IFERROR(INDEX(Z$5:Z$304,MATCH(节奏预期!T196,$V$5:$V$304,1))*节奏预期!H196,0)</f>
        <v>0</v>
      </c>
      <c r="BI196" s="76">
        <f>IFERROR(INDEX(AA$5:AA$304,MATCH(节奏预期!U196,$V$5:$V$304,1))*节奏预期!I196,0)</f>
        <v>0</v>
      </c>
      <c r="BJ196" s="76">
        <f>IFERROR(INDEX(AB$5:AB$304,MATCH(节奏预期!V196,$V$5:$V$304,1))*节奏预期!J196,0)</f>
        <v>320000</v>
      </c>
      <c r="BK196" s="77">
        <f t="shared" si="79"/>
        <v>320000</v>
      </c>
      <c r="BL196" s="76">
        <f>IF(节奏预期!Q196=0,0,节奏预期!Q196*装备强化!D$8+装备强化!D$4)</f>
        <v>0</v>
      </c>
      <c r="BM196" s="76">
        <f>IF(节奏预期!R196=0,0,节奏预期!R196*装备强化!E$8+装备强化!E$4)</f>
        <v>0</v>
      </c>
      <c r="BN196" s="76">
        <f>IF(节奏预期!S196=0,0,节奏预期!S196*装备强化!F$8+装备强化!F$4)</f>
        <v>0</v>
      </c>
      <c r="BO196" s="80">
        <f>IF(节奏预期!T196=0,0,节奏预期!T196*装备强化!G$8+装备强化!G$4)</f>
        <v>0</v>
      </c>
      <c r="BP196" s="76">
        <f>IF(节奏预期!U196=0,0,节奏预期!U196*装备强化!H$8+装备强化!H$4)</f>
        <v>0</v>
      </c>
      <c r="BQ196" s="76">
        <f>IF(节奏预期!V196=0,0,节奏预期!V196*装备强化!I$8+装备强化!I$4)</f>
        <v>300</v>
      </c>
      <c r="BR196" s="11">
        <f>IFERROR(SUMPRODUCT(BL196:BQ196,节奏预期!$E196:$J196)/SUM(节奏预期!$E196:$J196),0)</f>
        <v>300</v>
      </c>
      <c r="BS196" s="10">
        <f>IF(节奏预期!Q196=0,0,节奏预期!Q196*装备强化!D$9+装备强化!D$5)</f>
        <v>0</v>
      </c>
      <c r="BT196" s="76">
        <f>IF(节奏预期!R196=0,0,节奏预期!R196*装备强化!E$9+装备强化!E$5)</f>
        <v>0</v>
      </c>
      <c r="BU196" s="76">
        <f>IF(节奏预期!S196=0,0,节奏预期!S196*装备强化!F$9+装备强化!F$5)</f>
        <v>0</v>
      </c>
      <c r="BV196" s="80">
        <f>IF(节奏预期!T196=0,0,节奏预期!T196*装备强化!G$9+装备强化!G$5)</f>
        <v>0</v>
      </c>
      <c r="BW196" s="76">
        <f>IF(节奏预期!U196=0,0,节奏预期!U196*装备强化!H$9+装备强化!H$5)</f>
        <v>0</v>
      </c>
      <c r="BX196" s="76">
        <f>IF(节奏预期!V196=0,0,节奏预期!V196*装备强化!I$9+装备强化!I$5)</f>
        <v>300</v>
      </c>
      <c r="BY196" s="11">
        <f>IFERROR(SUMPRODUCT(BS196:BX196,节奏预期!$E196:$J196)/SUM(节奏预期!$E196:$J196),0)</f>
        <v>300</v>
      </c>
      <c r="BZ196" s="76"/>
      <c r="CA196" s="76"/>
      <c r="CB196" s="76"/>
      <c r="CC196" s="76"/>
      <c r="CD196" s="76"/>
      <c r="CE196" s="52"/>
      <c r="CH196" s="22">
        <v>13</v>
      </c>
      <c r="CI196" s="76">
        <v>110</v>
      </c>
      <c r="CJ196" s="42"/>
      <c r="CK196" s="42">
        <f>IF(CI196&lt;前期规划!$C$2,0,求节点($AW$166:$AW$201,$BR$166:$BR$201,CI196))</f>
        <v>300</v>
      </c>
      <c r="CL196" s="42">
        <f>IF(CI196&lt;前期规划!$C$2,0,求节点($AW$166:$AW$201,$BY$166:$BY$201,CI196))</f>
        <v>300</v>
      </c>
      <c r="CM196" s="42"/>
      <c r="CN196" s="60">
        <f>(CK196-CK195)*INDEX([3]超r将兵属性验证!AQ$7:AQ$166,$CI196,1)+CN195</f>
        <v>56293904502.152481</v>
      </c>
      <c r="CO196" s="60">
        <f>(CL196-CL195)*INDEX([3]超r将兵属性验证!AR$7:AR$166,$CI196,1)+CO195</f>
        <v>56293904502.152481</v>
      </c>
      <c r="CP196" s="42">
        <f t="shared" si="86"/>
        <v>112587809004.30496</v>
      </c>
      <c r="CT196" s="76">
        <v>110</v>
      </c>
      <c r="CU196" s="42">
        <f>IF(CT196&lt;前期规划!$C$2,0,求节点($AW$166:$AW$201,$BK$166:$BK$201,CT196))</f>
        <v>320000</v>
      </c>
      <c r="CV196" s="55">
        <f t="shared" si="82"/>
        <v>3200000</v>
      </c>
      <c r="CW196" s="42">
        <f>IF(CT196&lt;前期规划!$C$2,0,求节点($AW$166:$AW$201,$BD$166:$BD$201,CT196))</f>
        <v>3200000000</v>
      </c>
      <c r="CX196" s="76">
        <f>(CW196-CW195)*INDEX('[1]功能-付费相关'!$AU$6:$AU$165,$CT196,1)+CX195</f>
        <v>3164403.7120905751</v>
      </c>
      <c r="CZ196" s="76">
        <v>110</v>
      </c>
      <c r="DA196" s="76">
        <f t="shared" si="83"/>
        <v>3200000</v>
      </c>
      <c r="DB196" s="76">
        <f t="shared" si="84"/>
        <v>3164403.7120905751</v>
      </c>
      <c r="DC196" s="55">
        <f t="shared" si="85"/>
        <v>6364403.7120905751</v>
      </c>
    </row>
    <row r="197" spans="13:107" ht="11.25" customHeight="1" x14ac:dyDescent="0.15">
      <c r="M197" s="76">
        <v>193</v>
      </c>
      <c r="N197" s="164">
        <f t="shared" si="75"/>
        <v>10</v>
      </c>
      <c r="O197" s="76">
        <f t="shared" si="64"/>
        <v>20</v>
      </c>
      <c r="P197" s="76">
        <f t="shared" si="65"/>
        <v>80</v>
      </c>
      <c r="Q197" s="76">
        <f t="shared" si="65"/>
        <v>200</v>
      </c>
      <c r="R197" s="80">
        <f t="shared" si="65"/>
        <v>200</v>
      </c>
      <c r="S197" s="76">
        <f t="shared" si="65"/>
        <v>400</v>
      </c>
      <c r="T197" s="76">
        <f t="shared" si="65"/>
        <v>400</v>
      </c>
      <c r="U197" s="87"/>
      <c r="V197" s="73">
        <v>193</v>
      </c>
      <c r="W197" s="73">
        <f>SUM(O$5:O197)</f>
        <v>2060</v>
      </c>
      <c r="X197" s="73">
        <f>SUM(P$5:P197)</f>
        <v>8240</v>
      </c>
      <c r="Y197" s="73">
        <f>SUM(Q$5:Q197)</f>
        <v>20600</v>
      </c>
      <c r="Z197" s="80">
        <f>SUM(R$5:R197)</f>
        <v>20600</v>
      </c>
      <c r="AA197" s="73">
        <f>SUM(S$5:S197)</f>
        <v>41200</v>
      </c>
      <c r="AB197" s="73">
        <f>SUM(T$5:T197)</f>
        <v>41200</v>
      </c>
      <c r="AC197" s="87"/>
      <c r="AD197" s="73">
        <v>193</v>
      </c>
      <c r="AE197" s="73">
        <f t="shared" ref="AE197:AE260" si="87">O197*$D$18</f>
        <v>200000</v>
      </c>
      <c r="AF197" s="73">
        <f t="shared" ref="AF197:AF260" si="88">P197*$D$18</f>
        <v>800000</v>
      </c>
      <c r="AG197" s="73">
        <f t="shared" ref="AG197:AH260" si="89">Q197*$D$18</f>
        <v>2000000</v>
      </c>
      <c r="AH197" s="80">
        <f t="shared" si="89"/>
        <v>2000000</v>
      </c>
      <c r="AI197" s="73">
        <f t="shared" ref="AI197:AI260" si="90">S197*$D$18</f>
        <v>4000000</v>
      </c>
      <c r="AJ197" s="73">
        <f t="shared" ref="AJ197:AJ260" si="91">T197*$D$18</f>
        <v>4000000</v>
      </c>
      <c r="AK197" s="87"/>
      <c r="AL197" s="73">
        <v>193</v>
      </c>
      <c r="AM197" s="73">
        <f>SUM(AE$5:AE197)</f>
        <v>20600000</v>
      </c>
      <c r="AN197" s="73">
        <f>SUM(AF$5:AF197)</f>
        <v>82400000</v>
      </c>
      <c r="AO197" s="73">
        <f>SUM(AG$5:AG197)</f>
        <v>206000000</v>
      </c>
      <c r="AP197" s="80">
        <f>SUM(AH$5:AH197)</f>
        <v>206000000</v>
      </c>
      <c r="AQ197" s="73">
        <f>SUM(AI$5:AI197)</f>
        <v>412000000</v>
      </c>
      <c r="AR197" s="76">
        <f>SUM(AJ$5:AJ197)</f>
        <v>412000000</v>
      </c>
      <c r="AU197" s="22">
        <v>35</v>
      </c>
      <c r="AV197" s="77">
        <f>节奏预期!B197</f>
        <v>960</v>
      </c>
      <c r="AW197" s="102">
        <f>节奏预期!D197</f>
        <v>118.37240850757689</v>
      </c>
      <c r="AX197" s="76">
        <f>IFERROR(INDEX(AM$5:AM$304,MATCH(节奏预期!Q197,$AL$5:$AL$304,1))*节奏预期!E197,0)</f>
        <v>0</v>
      </c>
      <c r="AY197" s="76">
        <f>IFERROR(INDEX(AN$5:AN$304,MATCH(节奏预期!R197,$AL$5:$AL$304,1))*节奏预期!F197,0)</f>
        <v>0</v>
      </c>
      <c r="AZ197" s="76">
        <f>IFERROR(INDEX(AO$5:AO$304,MATCH(节奏预期!S197,$AL$5:$AL$304,1))*节奏预期!G197,0)</f>
        <v>0</v>
      </c>
      <c r="BA197" s="80">
        <f>IFERROR(INDEX(AP$5:AP$304,MATCH(节奏预期!T197,$AL$5:$AL$304,1))*节奏预期!H197,0)</f>
        <v>0</v>
      </c>
      <c r="BB197" s="80">
        <f>IFERROR(INDEX(AQ$5:AQ$304,MATCH(节奏预期!U197,$AL$5:$AL$304,1))*节奏预期!I197,0)</f>
        <v>0</v>
      </c>
      <c r="BC197" s="76">
        <f>IFERROR(INDEX(AR$5:AR$304,MATCH(节奏预期!V197,$AL$5:$AL$304,1))*节奏预期!J197,0)</f>
        <v>3200000000</v>
      </c>
      <c r="BD197" s="77">
        <f t="shared" si="78"/>
        <v>3200000000</v>
      </c>
      <c r="BE197" s="76">
        <f>IFERROR(INDEX(W$5:W$304,MATCH(节奏预期!Q197,$V$5:$V$304,1))*节奏预期!E197,0)</f>
        <v>0</v>
      </c>
      <c r="BF197" s="76">
        <f>IFERROR(INDEX(X$5:X$304,MATCH(节奏预期!R197,$V$5:$V$304,1))*节奏预期!F197,0)</f>
        <v>0</v>
      </c>
      <c r="BG197" s="76">
        <f>IFERROR(INDEX(Y$5:Y$304,MATCH(节奏预期!S197,$V$5:$V$304,1))*节奏预期!G197,0)</f>
        <v>0</v>
      </c>
      <c r="BH197" s="80">
        <f>IFERROR(INDEX(Z$5:Z$304,MATCH(节奏预期!T197,$V$5:$V$304,1))*节奏预期!H197,0)</f>
        <v>0</v>
      </c>
      <c r="BI197" s="76">
        <f>IFERROR(INDEX(AA$5:AA$304,MATCH(节奏预期!U197,$V$5:$V$304,1))*节奏预期!I197,0)</f>
        <v>0</v>
      </c>
      <c r="BJ197" s="76">
        <f>IFERROR(INDEX(AB$5:AB$304,MATCH(节奏预期!V197,$V$5:$V$304,1))*节奏预期!J197,0)</f>
        <v>320000</v>
      </c>
      <c r="BK197" s="77">
        <f t="shared" si="79"/>
        <v>320000</v>
      </c>
      <c r="BL197" s="76">
        <f>IF(节奏预期!Q197=0,0,节奏预期!Q197*装备强化!D$8+装备强化!D$4)</f>
        <v>0</v>
      </c>
      <c r="BM197" s="76">
        <f>IF(节奏预期!R197=0,0,节奏预期!R197*装备强化!E$8+装备强化!E$4)</f>
        <v>0</v>
      </c>
      <c r="BN197" s="76">
        <f>IF(节奏预期!S197=0,0,节奏预期!S197*装备强化!F$8+装备强化!F$4)</f>
        <v>0</v>
      </c>
      <c r="BO197" s="80">
        <f>IF(节奏预期!T197=0,0,节奏预期!T197*装备强化!G$8+装备强化!G$4)</f>
        <v>0</v>
      </c>
      <c r="BP197" s="76">
        <f>IF(节奏预期!U197=0,0,节奏预期!U197*装备强化!H$8+装备强化!H$4)</f>
        <v>0</v>
      </c>
      <c r="BQ197" s="76">
        <f>IF(节奏预期!V197=0,0,节奏预期!V197*装备强化!I$8+装备强化!I$4)</f>
        <v>300</v>
      </c>
      <c r="BR197" s="11">
        <f>IFERROR(SUMPRODUCT(BL197:BQ197,节奏预期!$E197:$J197)/SUM(节奏预期!$E197:$J197),0)</f>
        <v>300</v>
      </c>
      <c r="BS197" s="10">
        <f>IF(节奏预期!Q197=0,0,节奏预期!Q197*装备强化!D$9+装备强化!D$5)</f>
        <v>0</v>
      </c>
      <c r="BT197" s="76">
        <f>IF(节奏预期!R197=0,0,节奏预期!R197*装备强化!E$9+装备强化!E$5)</f>
        <v>0</v>
      </c>
      <c r="BU197" s="76">
        <f>IF(节奏预期!S197=0,0,节奏预期!S197*装备强化!F$9+装备强化!F$5)</f>
        <v>0</v>
      </c>
      <c r="BV197" s="80">
        <f>IF(节奏预期!T197=0,0,节奏预期!T197*装备强化!G$9+装备强化!G$5)</f>
        <v>0</v>
      </c>
      <c r="BW197" s="76">
        <f>IF(节奏预期!U197=0,0,节奏预期!U197*装备强化!H$9+装备强化!H$5)</f>
        <v>0</v>
      </c>
      <c r="BX197" s="76">
        <f>IF(节奏预期!V197=0,0,节奏预期!V197*装备强化!I$9+装备强化!I$5)</f>
        <v>300</v>
      </c>
      <c r="BY197" s="11">
        <f>IFERROR(SUMPRODUCT(BS197:BX197,节奏预期!$E197:$J197)/SUM(节奏预期!$E197:$J197),0)</f>
        <v>300</v>
      </c>
      <c r="BZ197" s="76"/>
      <c r="CA197" s="76"/>
      <c r="CB197" s="76"/>
      <c r="CC197" s="76"/>
      <c r="CD197" s="76"/>
      <c r="CE197" s="52"/>
      <c r="CH197" s="22">
        <v>14</v>
      </c>
      <c r="CI197" s="76">
        <v>120</v>
      </c>
      <c r="CJ197" s="42"/>
      <c r="CK197" s="42">
        <f>IF(CI197&lt;前期规划!$C$2,0,求节点($AW$166:$AW$201,$BR$166:$BR$201,CI197))</f>
        <v>300</v>
      </c>
      <c r="CL197" s="42">
        <f>IF(CI197&lt;前期规划!$C$2,0,求节点($AW$166:$AW$201,$BY$166:$BY$201,CI197))</f>
        <v>300</v>
      </c>
      <c r="CM197" s="42"/>
      <c r="CN197" s="60">
        <f>(CK197-CK196)*INDEX([3]超r将兵属性验证!AQ$7:AQ$166,$CI197,1)+CN196</f>
        <v>56293904502.152481</v>
      </c>
      <c r="CO197" s="60">
        <f>(CL197-CL196)*INDEX([3]超r将兵属性验证!AR$7:AR$166,$CI197,1)+CO196</f>
        <v>56293904502.152481</v>
      </c>
      <c r="CP197" s="42">
        <f t="shared" si="86"/>
        <v>112587809004.30496</v>
      </c>
      <c r="CT197" s="76">
        <v>120</v>
      </c>
      <c r="CU197" s="42">
        <f>IF(CT197&lt;前期规划!$C$2,0,求节点($AW$166:$AW$201,$BK$166:$BK$201,CT197))</f>
        <v>320000</v>
      </c>
      <c r="CV197" s="55">
        <f t="shared" si="82"/>
        <v>3200000</v>
      </c>
      <c r="CW197" s="42">
        <f>IF(CT197&lt;前期规划!$C$2,0,求节点($AW$166:$AW$201,$BD$166:$BD$201,CT197))</f>
        <v>3200000000</v>
      </c>
      <c r="CX197" s="76">
        <f>(CW197-CW196)*INDEX('[1]功能-付费相关'!$AU$6:$AU$165,$CT197,1)+CX196</f>
        <v>3164403.7120905751</v>
      </c>
      <c r="CZ197" s="76">
        <v>120</v>
      </c>
      <c r="DA197" s="76">
        <f t="shared" si="83"/>
        <v>3200000</v>
      </c>
      <c r="DB197" s="76">
        <f t="shared" si="84"/>
        <v>3164403.7120905751</v>
      </c>
      <c r="DC197" s="55">
        <f t="shared" si="85"/>
        <v>6364403.7120905751</v>
      </c>
    </row>
    <row r="198" spans="13:107" ht="11.25" customHeight="1" x14ac:dyDescent="0.15">
      <c r="M198" s="76">
        <v>194</v>
      </c>
      <c r="N198" s="164">
        <f t="shared" si="75"/>
        <v>10</v>
      </c>
      <c r="O198" s="76">
        <f t="shared" ref="O198:O261" si="92">N198*$O$1</f>
        <v>20</v>
      </c>
      <c r="P198" s="76">
        <f t="shared" ref="P198:T229" si="93">$O198*P$1</f>
        <v>80</v>
      </c>
      <c r="Q198" s="76">
        <f t="shared" si="93"/>
        <v>200</v>
      </c>
      <c r="R198" s="80">
        <f t="shared" si="93"/>
        <v>200</v>
      </c>
      <c r="S198" s="76">
        <f t="shared" si="93"/>
        <v>400</v>
      </c>
      <c r="T198" s="76">
        <f t="shared" si="93"/>
        <v>400</v>
      </c>
      <c r="U198" s="87"/>
      <c r="V198" s="73">
        <v>194</v>
      </c>
      <c r="W198" s="73">
        <f>SUM(O$5:O198)</f>
        <v>2080</v>
      </c>
      <c r="X198" s="73">
        <f>SUM(P$5:P198)</f>
        <v>8320</v>
      </c>
      <c r="Y198" s="73">
        <f>SUM(Q$5:Q198)</f>
        <v>20800</v>
      </c>
      <c r="Z198" s="80">
        <f>SUM(R$5:R198)</f>
        <v>20800</v>
      </c>
      <c r="AA198" s="73">
        <f>SUM(S$5:S198)</f>
        <v>41600</v>
      </c>
      <c r="AB198" s="73">
        <f>SUM(T$5:T198)</f>
        <v>41600</v>
      </c>
      <c r="AC198" s="87"/>
      <c r="AD198" s="73">
        <v>194</v>
      </c>
      <c r="AE198" s="73">
        <f t="shared" si="87"/>
        <v>200000</v>
      </c>
      <c r="AF198" s="73">
        <f t="shared" si="88"/>
        <v>800000</v>
      </c>
      <c r="AG198" s="73">
        <f t="shared" si="89"/>
        <v>2000000</v>
      </c>
      <c r="AH198" s="80">
        <f t="shared" si="89"/>
        <v>2000000</v>
      </c>
      <c r="AI198" s="73">
        <f t="shared" si="90"/>
        <v>4000000</v>
      </c>
      <c r="AJ198" s="73">
        <f t="shared" si="91"/>
        <v>4000000</v>
      </c>
      <c r="AK198" s="87"/>
      <c r="AL198" s="73">
        <v>194</v>
      </c>
      <c r="AM198" s="73">
        <f>SUM(AE$5:AE198)</f>
        <v>20800000</v>
      </c>
      <c r="AN198" s="73">
        <f>SUM(AF$5:AF198)</f>
        <v>83200000</v>
      </c>
      <c r="AO198" s="73">
        <f>SUM(AG$5:AG198)</f>
        <v>208000000</v>
      </c>
      <c r="AP198" s="80">
        <f>SUM(AH$5:AH198)</f>
        <v>208000000</v>
      </c>
      <c r="AQ198" s="73">
        <f>SUM(AI$5:AI198)</f>
        <v>416000000</v>
      </c>
      <c r="AR198" s="76">
        <f>SUM(AJ$5:AJ198)</f>
        <v>416000000</v>
      </c>
      <c r="AU198" s="22">
        <v>36</v>
      </c>
      <c r="AV198" s="77">
        <f>节奏预期!B198</f>
        <v>990</v>
      </c>
      <c r="AW198" s="102">
        <f>节奏预期!D198</f>
        <v>118.84006144391246</v>
      </c>
      <c r="AX198" s="76">
        <f>IFERROR(INDEX(AM$5:AM$304,MATCH(节奏预期!Q198,$AL$5:$AL$304,1))*节奏预期!E198,0)</f>
        <v>0</v>
      </c>
      <c r="AY198" s="76">
        <f>IFERROR(INDEX(AN$5:AN$304,MATCH(节奏预期!R198,$AL$5:$AL$304,1))*节奏预期!F198,0)</f>
        <v>0</v>
      </c>
      <c r="AZ198" s="76">
        <f>IFERROR(INDEX(AO$5:AO$304,MATCH(节奏预期!S198,$AL$5:$AL$304,1))*节奏预期!G198,0)</f>
        <v>0</v>
      </c>
      <c r="BA198" s="80">
        <f>IFERROR(INDEX(AP$5:AP$304,MATCH(节奏预期!T198,$AL$5:$AL$304,1))*节奏预期!H198,0)</f>
        <v>0</v>
      </c>
      <c r="BB198" s="80">
        <f>IFERROR(INDEX(AQ$5:AQ$304,MATCH(节奏预期!U198,$AL$5:$AL$304,1))*节奏预期!I198,0)</f>
        <v>0</v>
      </c>
      <c r="BC198" s="76">
        <f>IFERROR(INDEX(AR$5:AR$304,MATCH(节奏预期!V198,$AL$5:$AL$304,1))*节奏预期!J198,0)</f>
        <v>3200000000</v>
      </c>
      <c r="BD198" s="77">
        <f t="shared" si="78"/>
        <v>3200000000</v>
      </c>
      <c r="BE198" s="76">
        <f>IFERROR(INDEX(W$5:W$304,MATCH(节奏预期!Q198,$V$5:$V$304,1))*节奏预期!E198,0)</f>
        <v>0</v>
      </c>
      <c r="BF198" s="76">
        <f>IFERROR(INDEX(X$5:X$304,MATCH(节奏预期!R198,$V$5:$V$304,1))*节奏预期!F198,0)</f>
        <v>0</v>
      </c>
      <c r="BG198" s="76">
        <f>IFERROR(INDEX(Y$5:Y$304,MATCH(节奏预期!S198,$V$5:$V$304,1))*节奏预期!G198,0)</f>
        <v>0</v>
      </c>
      <c r="BH198" s="80">
        <f>IFERROR(INDEX(Z$5:Z$304,MATCH(节奏预期!T198,$V$5:$V$304,1))*节奏预期!H198,0)</f>
        <v>0</v>
      </c>
      <c r="BI198" s="76">
        <f>IFERROR(INDEX(AA$5:AA$304,MATCH(节奏预期!U198,$V$5:$V$304,1))*节奏预期!I198,0)</f>
        <v>0</v>
      </c>
      <c r="BJ198" s="76">
        <f>IFERROR(INDEX(AB$5:AB$304,MATCH(节奏预期!V198,$V$5:$V$304,1))*节奏预期!J198,0)</f>
        <v>320000</v>
      </c>
      <c r="BK198" s="77">
        <f t="shared" si="79"/>
        <v>320000</v>
      </c>
      <c r="BL198" s="76">
        <f>IF(节奏预期!Q198=0,0,节奏预期!Q198*装备强化!D$8+装备强化!D$4)</f>
        <v>0</v>
      </c>
      <c r="BM198" s="76">
        <f>IF(节奏预期!R198=0,0,节奏预期!R198*装备强化!E$8+装备强化!E$4)</f>
        <v>0</v>
      </c>
      <c r="BN198" s="76">
        <f>IF(节奏预期!S198=0,0,节奏预期!S198*装备强化!F$8+装备强化!F$4)</f>
        <v>0</v>
      </c>
      <c r="BO198" s="80">
        <f>IF(节奏预期!T198=0,0,节奏预期!T198*装备强化!G$8+装备强化!G$4)</f>
        <v>0</v>
      </c>
      <c r="BP198" s="76">
        <f>IF(节奏预期!U198=0,0,节奏预期!U198*装备强化!H$8+装备强化!H$4)</f>
        <v>0</v>
      </c>
      <c r="BQ198" s="76">
        <f>IF(节奏预期!V198=0,0,节奏预期!V198*装备强化!I$8+装备强化!I$4)</f>
        <v>300</v>
      </c>
      <c r="BR198" s="11">
        <f>IFERROR(SUMPRODUCT(BL198:BQ198,节奏预期!$E198:$J198)/SUM(节奏预期!$E198:$J198),0)</f>
        <v>300</v>
      </c>
      <c r="BS198" s="10">
        <f>IF(节奏预期!Q198=0,0,节奏预期!Q198*装备强化!D$9+装备强化!D$5)</f>
        <v>0</v>
      </c>
      <c r="BT198" s="76">
        <f>IF(节奏预期!R198=0,0,节奏预期!R198*装备强化!E$9+装备强化!E$5)</f>
        <v>0</v>
      </c>
      <c r="BU198" s="76">
        <f>IF(节奏预期!S198=0,0,节奏预期!S198*装备强化!F$9+装备强化!F$5)</f>
        <v>0</v>
      </c>
      <c r="BV198" s="80">
        <f>IF(节奏预期!T198=0,0,节奏预期!T198*装备强化!G$9+装备强化!G$5)</f>
        <v>0</v>
      </c>
      <c r="BW198" s="76">
        <f>IF(节奏预期!U198=0,0,节奏预期!U198*装备强化!H$9+装备强化!H$5)</f>
        <v>0</v>
      </c>
      <c r="BX198" s="76">
        <f>IF(节奏预期!V198=0,0,节奏预期!V198*装备强化!I$9+装备强化!I$5)</f>
        <v>300</v>
      </c>
      <c r="BY198" s="11">
        <f>IFERROR(SUMPRODUCT(BS198:BX198,节奏预期!$E198:$J198)/SUM(节奏预期!$E198:$J198),0)</f>
        <v>300</v>
      </c>
      <c r="BZ198" s="76"/>
      <c r="CA198" s="76"/>
      <c r="CB198" s="76"/>
      <c r="CC198" s="76"/>
      <c r="CD198" s="76"/>
      <c r="CE198" s="52"/>
      <c r="CH198" s="22">
        <v>15</v>
      </c>
      <c r="CI198" s="76">
        <v>130</v>
      </c>
      <c r="CJ198" s="42"/>
      <c r="CK198" s="42">
        <f>IF(CI198&lt;前期规划!$C$2,0,求节点($AW$166:$AW$201,$BR$166:$BR$201,CI198))</f>
        <v>300</v>
      </c>
      <c r="CL198" s="42">
        <f>IF(CI198&lt;前期规划!$C$2,0,求节点($AW$166:$AW$201,$BY$166:$BY$201,CI198))</f>
        <v>300</v>
      </c>
      <c r="CM198" s="42"/>
      <c r="CN198" s="60">
        <f>(CK198-CK197)*INDEX([3]超r将兵属性验证!AQ$7:AQ$166,$CI198,1)+CN197</f>
        <v>56293904502.152481</v>
      </c>
      <c r="CO198" s="60">
        <f>(CL198-CL197)*INDEX([3]超r将兵属性验证!AR$7:AR$166,$CI198,1)+CO197</f>
        <v>56293904502.152481</v>
      </c>
      <c r="CP198" s="42">
        <f t="shared" si="86"/>
        <v>112587809004.30496</v>
      </c>
      <c r="CT198" s="76">
        <v>130</v>
      </c>
      <c r="CU198" s="42">
        <f>IF(CT198&lt;前期规划!$C$2,0,求节点($AW$166:$AW$201,$BK$166:$BK$201,CT198))</f>
        <v>320000</v>
      </c>
      <c r="CV198" s="55">
        <f t="shared" si="82"/>
        <v>3200000</v>
      </c>
      <c r="CW198" s="42">
        <f>IF(CT198&lt;前期规划!$C$2,0,求节点($AW$166:$AW$201,$BD$166:$BD$201,CT198))</f>
        <v>3200000000</v>
      </c>
      <c r="CX198" s="76">
        <f>(CW198-CW197)*INDEX('[1]功能-付费相关'!$AU$6:$AU$165,$CT198,1)+CX197</f>
        <v>3164403.7120905751</v>
      </c>
      <c r="CZ198" s="76">
        <v>130</v>
      </c>
      <c r="DA198" s="76">
        <f t="shared" si="83"/>
        <v>3200000</v>
      </c>
      <c r="DB198" s="76">
        <f t="shared" si="84"/>
        <v>3164403.7120905751</v>
      </c>
      <c r="DC198" s="55">
        <f t="shared" si="85"/>
        <v>6364403.7120905751</v>
      </c>
    </row>
    <row r="199" spans="13:107" ht="11.25" customHeight="1" x14ac:dyDescent="0.15">
      <c r="M199" s="76">
        <v>195</v>
      </c>
      <c r="N199" s="164">
        <f t="shared" si="75"/>
        <v>10</v>
      </c>
      <c r="O199" s="76">
        <f t="shared" si="92"/>
        <v>20</v>
      </c>
      <c r="P199" s="76">
        <f t="shared" si="93"/>
        <v>80</v>
      </c>
      <c r="Q199" s="76">
        <f t="shared" si="93"/>
        <v>200</v>
      </c>
      <c r="R199" s="80">
        <f t="shared" si="93"/>
        <v>200</v>
      </c>
      <c r="S199" s="76">
        <f t="shared" si="93"/>
        <v>400</v>
      </c>
      <c r="T199" s="76">
        <f t="shared" si="93"/>
        <v>400</v>
      </c>
      <c r="U199" s="87"/>
      <c r="V199" s="73">
        <v>195</v>
      </c>
      <c r="W199" s="73">
        <f>SUM(O$5:O199)</f>
        <v>2100</v>
      </c>
      <c r="X199" s="73">
        <f>SUM(P$5:P199)</f>
        <v>8400</v>
      </c>
      <c r="Y199" s="73">
        <f>SUM(Q$5:Q199)</f>
        <v>21000</v>
      </c>
      <c r="Z199" s="80">
        <f>SUM(R$5:R199)</f>
        <v>21000</v>
      </c>
      <c r="AA199" s="73">
        <f>SUM(S$5:S199)</f>
        <v>42000</v>
      </c>
      <c r="AB199" s="73">
        <f>SUM(T$5:T199)</f>
        <v>42000</v>
      </c>
      <c r="AC199" s="87"/>
      <c r="AD199" s="73">
        <v>195</v>
      </c>
      <c r="AE199" s="73">
        <f t="shared" si="87"/>
        <v>200000</v>
      </c>
      <c r="AF199" s="73">
        <f t="shared" si="88"/>
        <v>800000</v>
      </c>
      <c r="AG199" s="73">
        <f t="shared" si="89"/>
        <v>2000000</v>
      </c>
      <c r="AH199" s="80">
        <f t="shared" si="89"/>
        <v>2000000</v>
      </c>
      <c r="AI199" s="73">
        <f t="shared" si="90"/>
        <v>4000000</v>
      </c>
      <c r="AJ199" s="73">
        <f t="shared" si="91"/>
        <v>4000000</v>
      </c>
      <c r="AK199" s="87"/>
      <c r="AL199" s="73">
        <v>195</v>
      </c>
      <c r="AM199" s="73">
        <f>SUM(AE$5:AE199)</f>
        <v>21000000</v>
      </c>
      <c r="AN199" s="73">
        <f>SUM(AF$5:AF199)</f>
        <v>84000000</v>
      </c>
      <c r="AO199" s="73">
        <f>SUM(AG$5:AG199)</f>
        <v>210000000</v>
      </c>
      <c r="AP199" s="80">
        <f>SUM(AH$5:AH199)</f>
        <v>210000000</v>
      </c>
      <c r="AQ199" s="73">
        <f>SUM(AI$5:AI199)</f>
        <v>420000000</v>
      </c>
      <c r="AR199" s="76">
        <f>SUM(AJ$5:AJ199)</f>
        <v>420000000</v>
      </c>
      <c r="AU199" s="22">
        <v>37</v>
      </c>
      <c r="AV199" s="77">
        <f>节奏预期!B199</f>
        <v>1020</v>
      </c>
      <c r="AW199" s="102">
        <f>节奏预期!D199</f>
        <v>119.29151076707612</v>
      </c>
      <c r="AX199" s="76">
        <f>IFERROR(INDEX(AM$5:AM$304,MATCH(节奏预期!Q199,$AL$5:$AL$304,1))*节奏预期!E199,0)</f>
        <v>0</v>
      </c>
      <c r="AY199" s="76">
        <f>IFERROR(INDEX(AN$5:AN$304,MATCH(节奏预期!R199,$AL$5:$AL$304,1))*节奏预期!F199,0)</f>
        <v>0</v>
      </c>
      <c r="AZ199" s="76">
        <f>IFERROR(INDEX(AO$5:AO$304,MATCH(节奏预期!S199,$AL$5:$AL$304,1))*节奏预期!G199,0)</f>
        <v>0</v>
      </c>
      <c r="BA199" s="80">
        <f>IFERROR(INDEX(AP$5:AP$304,MATCH(节奏预期!T199,$AL$5:$AL$304,1))*节奏预期!H199,0)</f>
        <v>0</v>
      </c>
      <c r="BB199" s="80">
        <f>IFERROR(INDEX(AQ$5:AQ$304,MATCH(节奏预期!U199,$AL$5:$AL$304,1))*节奏预期!I199,0)</f>
        <v>0</v>
      </c>
      <c r="BC199" s="76">
        <f>IFERROR(INDEX(AR$5:AR$304,MATCH(节奏预期!V199,$AL$5:$AL$304,1))*节奏预期!J199,0)</f>
        <v>3200000000</v>
      </c>
      <c r="BD199" s="77">
        <f t="shared" si="78"/>
        <v>3200000000</v>
      </c>
      <c r="BE199" s="76">
        <f>IFERROR(INDEX(W$5:W$304,MATCH(节奏预期!Q199,$V$5:$V$304,1))*节奏预期!E199,0)</f>
        <v>0</v>
      </c>
      <c r="BF199" s="76">
        <f>IFERROR(INDEX(X$5:X$304,MATCH(节奏预期!R199,$V$5:$V$304,1))*节奏预期!F199,0)</f>
        <v>0</v>
      </c>
      <c r="BG199" s="76">
        <f>IFERROR(INDEX(Y$5:Y$304,MATCH(节奏预期!S199,$V$5:$V$304,1))*节奏预期!G199,0)</f>
        <v>0</v>
      </c>
      <c r="BH199" s="80">
        <f>IFERROR(INDEX(Z$5:Z$304,MATCH(节奏预期!T199,$V$5:$V$304,1))*节奏预期!H199,0)</f>
        <v>0</v>
      </c>
      <c r="BI199" s="76">
        <f>IFERROR(INDEX(AA$5:AA$304,MATCH(节奏预期!U199,$V$5:$V$304,1))*节奏预期!I199,0)</f>
        <v>0</v>
      </c>
      <c r="BJ199" s="76">
        <f>IFERROR(INDEX(AB$5:AB$304,MATCH(节奏预期!V199,$V$5:$V$304,1))*节奏预期!J199,0)</f>
        <v>320000</v>
      </c>
      <c r="BK199" s="77">
        <f t="shared" si="79"/>
        <v>320000</v>
      </c>
      <c r="BL199" s="76">
        <f>IF(节奏预期!Q199=0,0,节奏预期!Q199*装备强化!D$8+装备强化!D$4)</f>
        <v>0</v>
      </c>
      <c r="BM199" s="76">
        <f>IF(节奏预期!R199=0,0,节奏预期!R199*装备强化!E$8+装备强化!E$4)</f>
        <v>0</v>
      </c>
      <c r="BN199" s="76">
        <f>IF(节奏预期!S199=0,0,节奏预期!S199*装备强化!F$8+装备强化!F$4)</f>
        <v>0</v>
      </c>
      <c r="BO199" s="80">
        <f>IF(节奏预期!T199=0,0,节奏预期!T199*装备强化!G$8+装备强化!G$4)</f>
        <v>0</v>
      </c>
      <c r="BP199" s="76">
        <f>IF(节奏预期!U199=0,0,节奏预期!U199*装备强化!H$8+装备强化!H$4)</f>
        <v>0</v>
      </c>
      <c r="BQ199" s="76">
        <f>IF(节奏预期!V199=0,0,节奏预期!V199*装备强化!I$8+装备强化!I$4)</f>
        <v>300</v>
      </c>
      <c r="BR199" s="11">
        <f>IFERROR(SUMPRODUCT(BL199:BQ199,节奏预期!$E199:$J199)/SUM(节奏预期!$E199:$J199),0)</f>
        <v>300</v>
      </c>
      <c r="BS199" s="10">
        <f>IF(节奏预期!Q199=0,0,节奏预期!Q199*装备强化!D$9+装备强化!D$5)</f>
        <v>0</v>
      </c>
      <c r="BT199" s="76">
        <f>IF(节奏预期!R199=0,0,节奏预期!R199*装备强化!E$9+装备强化!E$5)</f>
        <v>0</v>
      </c>
      <c r="BU199" s="76">
        <f>IF(节奏预期!S199=0,0,节奏预期!S199*装备强化!F$9+装备强化!F$5)</f>
        <v>0</v>
      </c>
      <c r="BV199" s="80">
        <f>IF(节奏预期!T199=0,0,节奏预期!T199*装备强化!G$9+装备强化!G$5)</f>
        <v>0</v>
      </c>
      <c r="BW199" s="76">
        <f>IF(节奏预期!U199=0,0,节奏预期!U199*装备强化!H$9+装备强化!H$5)</f>
        <v>0</v>
      </c>
      <c r="BX199" s="76">
        <f>IF(节奏预期!V199=0,0,节奏预期!V199*装备强化!I$9+装备强化!I$5)</f>
        <v>300</v>
      </c>
      <c r="BY199" s="11">
        <f>IFERROR(SUMPRODUCT(BS199:BX199,节奏预期!$E199:$J199)/SUM(节奏预期!$E199:$J199),0)</f>
        <v>300</v>
      </c>
      <c r="BZ199" s="76"/>
      <c r="CA199" s="76"/>
      <c r="CB199" s="76"/>
      <c r="CC199" s="76"/>
      <c r="CD199" s="76"/>
      <c r="CE199" s="52"/>
      <c r="CH199" s="22">
        <v>16</v>
      </c>
      <c r="CI199" s="76">
        <v>140</v>
      </c>
      <c r="CJ199" s="42"/>
      <c r="CK199" s="42">
        <f>IF(CI199&lt;前期规划!$C$2,0,求节点($AW$166:$AW$201,$BR$166:$BR$201,CI199))</f>
        <v>300</v>
      </c>
      <c r="CL199" s="42">
        <f>IF(CI199&lt;前期规划!$C$2,0,求节点($AW$166:$AW$201,$BY$166:$BY$201,CI199))</f>
        <v>300</v>
      </c>
      <c r="CM199" s="42"/>
      <c r="CN199" s="60">
        <f>(CK199-CK198)*INDEX([3]超r将兵属性验证!AQ$7:AQ$166,$CI199,1)+CN198</f>
        <v>56293904502.152481</v>
      </c>
      <c r="CO199" s="60">
        <f>(CL199-CL198)*INDEX([3]超r将兵属性验证!AR$7:AR$166,$CI199,1)+CO198</f>
        <v>56293904502.152481</v>
      </c>
      <c r="CP199" s="42">
        <f t="shared" si="86"/>
        <v>112587809004.30496</v>
      </c>
      <c r="CT199" s="76">
        <v>140</v>
      </c>
      <c r="CU199" s="42">
        <f>IF(CT199&lt;前期规划!$C$2,0,求节点($AW$166:$AW$201,$BK$166:$BK$201,CT199))</f>
        <v>320000</v>
      </c>
      <c r="CV199" s="55">
        <f t="shared" si="82"/>
        <v>3200000</v>
      </c>
      <c r="CW199" s="42">
        <f>IF(CT199&lt;前期规划!$C$2,0,求节点($AW$166:$AW$201,$BD$166:$BD$201,CT199))</f>
        <v>3200000000</v>
      </c>
      <c r="CX199" s="76">
        <f>(CW199-CW198)*INDEX('[1]功能-付费相关'!$AU$6:$AU$165,$CT199,1)+CX198</f>
        <v>3164403.7120905751</v>
      </c>
      <c r="CZ199" s="76">
        <v>140</v>
      </c>
      <c r="DA199" s="76">
        <f t="shared" si="83"/>
        <v>3200000</v>
      </c>
      <c r="DB199" s="76">
        <f t="shared" si="84"/>
        <v>3164403.7120905751</v>
      </c>
      <c r="DC199" s="55">
        <f t="shared" si="85"/>
        <v>6364403.7120905751</v>
      </c>
    </row>
    <row r="200" spans="13:107" ht="11.25" customHeight="1" x14ac:dyDescent="0.15">
      <c r="M200" s="76">
        <v>196</v>
      </c>
      <c r="N200" s="164">
        <f t="shared" si="75"/>
        <v>10</v>
      </c>
      <c r="O200" s="76">
        <f t="shared" si="92"/>
        <v>20</v>
      </c>
      <c r="P200" s="76">
        <f t="shared" si="93"/>
        <v>80</v>
      </c>
      <c r="Q200" s="76">
        <f t="shared" si="93"/>
        <v>200</v>
      </c>
      <c r="R200" s="80">
        <f t="shared" si="93"/>
        <v>200</v>
      </c>
      <c r="S200" s="76">
        <f t="shared" si="93"/>
        <v>400</v>
      </c>
      <c r="T200" s="76">
        <f t="shared" si="93"/>
        <v>400</v>
      </c>
      <c r="U200" s="87"/>
      <c r="V200" s="73">
        <v>196</v>
      </c>
      <c r="W200" s="73">
        <f>SUM(O$5:O200)</f>
        <v>2120</v>
      </c>
      <c r="X200" s="73">
        <f>SUM(P$5:P200)</f>
        <v>8480</v>
      </c>
      <c r="Y200" s="73">
        <f>SUM(Q$5:Q200)</f>
        <v>21200</v>
      </c>
      <c r="Z200" s="80">
        <f>SUM(R$5:R200)</f>
        <v>21200</v>
      </c>
      <c r="AA200" s="73">
        <f>SUM(S$5:S200)</f>
        <v>42400</v>
      </c>
      <c r="AB200" s="73">
        <f>SUM(T$5:T200)</f>
        <v>42400</v>
      </c>
      <c r="AC200" s="87"/>
      <c r="AD200" s="73">
        <v>196</v>
      </c>
      <c r="AE200" s="73">
        <f t="shared" si="87"/>
        <v>200000</v>
      </c>
      <c r="AF200" s="73">
        <f t="shared" si="88"/>
        <v>800000</v>
      </c>
      <c r="AG200" s="73">
        <f t="shared" si="89"/>
        <v>2000000</v>
      </c>
      <c r="AH200" s="80">
        <f t="shared" si="89"/>
        <v>2000000</v>
      </c>
      <c r="AI200" s="73">
        <f t="shared" si="90"/>
        <v>4000000</v>
      </c>
      <c r="AJ200" s="73">
        <f t="shared" si="91"/>
        <v>4000000</v>
      </c>
      <c r="AK200" s="87"/>
      <c r="AL200" s="73">
        <v>196</v>
      </c>
      <c r="AM200" s="73">
        <f>SUM(AE$5:AE200)</f>
        <v>21200000</v>
      </c>
      <c r="AN200" s="73">
        <f>SUM(AF$5:AF200)</f>
        <v>84800000</v>
      </c>
      <c r="AO200" s="73">
        <f>SUM(AG$5:AG200)</f>
        <v>212000000</v>
      </c>
      <c r="AP200" s="80">
        <f>SUM(AH$5:AH200)</f>
        <v>212000000</v>
      </c>
      <c r="AQ200" s="73">
        <f>SUM(AI$5:AI200)</f>
        <v>424000000</v>
      </c>
      <c r="AR200" s="76">
        <f>SUM(AJ$5:AJ200)</f>
        <v>424000000</v>
      </c>
      <c r="AU200" s="22">
        <v>38</v>
      </c>
      <c r="AV200" s="77">
        <f>节奏预期!B200</f>
        <v>1050</v>
      </c>
      <c r="AW200" s="102">
        <f>节奏预期!D200</f>
        <v>119.73453805129566</v>
      </c>
      <c r="AX200" s="76">
        <f>IFERROR(INDEX(AM$5:AM$304,MATCH(节奏预期!Q200,$AL$5:$AL$304,1))*节奏预期!E200,0)</f>
        <v>0</v>
      </c>
      <c r="AY200" s="76">
        <f>IFERROR(INDEX(AN$5:AN$304,MATCH(节奏预期!R200,$AL$5:$AL$304,1))*节奏预期!F200,0)</f>
        <v>0</v>
      </c>
      <c r="AZ200" s="76">
        <f>IFERROR(INDEX(AO$5:AO$304,MATCH(节奏预期!S200,$AL$5:$AL$304,1))*节奏预期!G200,0)</f>
        <v>0</v>
      </c>
      <c r="BA200" s="80">
        <f>IFERROR(INDEX(AP$5:AP$304,MATCH(节奏预期!T200,$AL$5:$AL$304,1))*节奏预期!H200,0)</f>
        <v>0</v>
      </c>
      <c r="BB200" s="80">
        <f>IFERROR(INDEX(AQ$5:AQ$304,MATCH(节奏预期!U200,$AL$5:$AL$304,1))*节奏预期!I200,0)</f>
        <v>0</v>
      </c>
      <c r="BC200" s="76">
        <f>IFERROR(INDEX(AR$5:AR$304,MATCH(节奏预期!V200,$AL$5:$AL$304,1))*节奏预期!J200,0)</f>
        <v>3200000000</v>
      </c>
      <c r="BD200" s="77">
        <f t="shared" si="78"/>
        <v>3200000000</v>
      </c>
      <c r="BE200" s="76">
        <f>IFERROR(INDEX(W$5:W$304,MATCH(节奏预期!Q200,$V$5:$V$304,1))*节奏预期!E200,0)</f>
        <v>0</v>
      </c>
      <c r="BF200" s="76">
        <f>IFERROR(INDEX(X$5:X$304,MATCH(节奏预期!R200,$V$5:$V$304,1))*节奏预期!F200,0)</f>
        <v>0</v>
      </c>
      <c r="BG200" s="76">
        <f>IFERROR(INDEX(Y$5:Y$304,MATCH(节奏预期!S200,$V$5:$V$304,1))*节奏预期!G200,0)</f>
        <v>0</v>
      </c>
      <c r="BH200" s="80">
        <f>IFERROR(INDEX(Z$5:Z$304,MATCH(节奏预期!T200,$V$5:$V$304,1))*节奏预期!H200,0)</f>
        <v>0</v>
      </c>
      <c r="BI200" s="76">
        <f>IFERROR(INDEX(AA$5:AA$304,MATCH(节奏预期!U200,$V$5:$V$304,1))*节奏预期!I200,0)</f>
        <v>0</v>
      </c>
      <c r="BJ200" s="76">
        <f>IFERROR(INDEX(AB$5:AB$304,MATCH(节奏预期!V200,$V$5:$V$304,1))*节奏预期!J200,0)</f>
        <v>320000</v>
      </c>
      <c r="BK200" s="77">
        <f t="shared" si="79"/>
        <v>320000</v>
      </c>
      <c r="BL200" s="76">
        <f>IF(节奏预期!Q200=0,0,节奏预期!Q200*装备强化!D$8+装备强化!D$4)</f>
        <v>0</v>
      </c>
      <c r="BM200" s="76">
        <f>IF(节奏预期!R200=0,0,节奏预期!R200*装备强化!E$8+装备强化!E$4)</f>
        <v>0</v>
      </c>
      <c r="BN200" s="76">
        <f>IF(节奏预期!S200=0,0,节奏预期!S200*装备强化!F$8+装备强化!F$4)</f>
        <v>0</v>
      </c>
      <c r="BO200" s="80">
        <f>IF(节奏预期!T200=0,0,节奏预期!T200*装备强化!G$8+装备强化!G$4)</f>
        <v>0</v>
      </c>
      <c r="BP200" s="76">
        <f>IF(节奏预期!U200=0,0,节奏预期!U200*装备强化!H$8+装备强化!H$4)</f>
        <v>0</v>
      </c>
      <c r="BQ200" s="76">
        <f>IF(节奏预期!V200=0,0,节奏预期!V200*装备强化!I$8+装备强化!I$4)</f>
        <v>300</v>
      </c>
      <c r="BR200" s="11">
        <f>IFERROR(SUMPRODUCT(BL200:BQ200,节奏预期!$E200:$J200)/SUM(节奏预期!$E200:$J200),0)</f>
        <v>300</v>
      </c>
      <c r="BS200" s="10">
        <f>IF(节奏预期!Q200=0,0,节奏预期!Q200*装备强化!D$9+装备强化!D$5)</f>
        <v>0</v>
      </c>
      <c r="BT200" s="76">
        <f>IF(节奏预期!R200=0,0,节奏预期!R200*装备强化!E$9+装备强化!E$5)</f>
        <v>0</v>
      </c>
      <c r="BU200" s="76">
        <f>IF(节奏预期!S200=0,0,节奏预期!S200*装备强化!F$9+装备强化!F$5)</f>
        <v>0</v>
      </c>
      <c r="BV200" s="80">
        <f>IF(节奏预期!T200=0,0,节奏预期!T200*装备强化!G$9+装备强化!G$5)</f>
        <v>0</v>
      </c>
      <c r="BW200" s="76">
        <f>IF(节奏预期!U200=0,0,节奏预期!U200*装备强化!H$9+装备强化!H$5)</f>
        <v>0</v>
      </c>
      <c r="BX200" s="76">
        <f>IF(节奏预期!V200=0,0,节奏预期!V200*装备强化!I$9+装备强化!I$5)</f>
        <v>300</v>
      </c>
      <c r="BY200" s="11">
        <f>IFERROR(SUMPRODUCT(BS200:BX200,节奏预期!$E200:$J200)/SUM(节奏预期!$E200:$J200),0)</f>
        <v>300</v>
      </c>
      <c r="BZ200" s="76"/>
      <c r="CA200" s="76"/>
      <c r="CB200" s="76"/>
      <c r="CC200" s="76"/>
      <c r="CD200" s="76"/>
      <c r="CE200" s="52"/>
      <c r="CH200" s="22">
        <v>17</v>
      </c>
      <c r="CI200" s="76">
        <v>150</v>
      </c>
      <c r="CJ200" s="42"/>
      <c r="CK200" s="42">
        <f>IF(CI200&lt;前期规划!$C$2,0,求节点($AW$166:$AW$201,$BR$166:$BR$201,CI200))</f>
        <v>300</v>
      </c>
      <c r="CL200" s="42">
        <f>IF(CI200&lt;前期规划!$C$2,0,求节点($AW$166:$AW$201,$BY$166:$BY$201,CI200))</f>
        <v>300</v>
      </c>
      <c r="CM200" s="42"/>
      <c r="CN200" s="60">
        <f>(CK200-CK199)*INDEX([3]超r将兵属性验证!AQ$7:AQ$166,$CI200,1)+CN199</f>
        <v>56293904502.152481</v>
      </c>
      <c r="CO200" s="60">
        <f>(CL200-CL199)*INDEX([3]超r将兵属性验证!AR$7:AR$166,$CI200,1)+CO199</f>
        <v>56293904502.152481</v>
      </c>
      <c r="CP200" s="42">
        <f t="shared" si="86"/>
        <v>112587809004.30496</v>
      </c>
      <c r="CT200" s="76">
        <v>150</v>
      </c>
      <c r="CU200" s="42">
        <f>IF(CT200&lt;前期规划!$C$2,0,求节点($AW$166:$AW$201,$BK$166:$BK$201,CT200))</f>
        <v>320000</v>
      </c>
      <c r="CV200" s="55">
        <f t="shared" si="82"/>
        <v>3200000</v>
      </c>
      <c r="CW200" s="42">
        <f>IF(CT200&lt;前期规划!$C$2,0,求节点($AW$166:$AW$201,$BD$166:$BD$201,CT200))</f>
        <v>3200000000</v>
      </c>
      <c r="CX200" s="76">
        <f>(CW200-CW199)*INDEX('[1]功能-付费相关'!$AU$6:$AU$165,$CT200,1)+CX199</f>
        <v>3164403.7120905751</v>
      </c>
      <c r="CZ200" s="76">
        <v>150</v>
      </c>
      <c r="DA200" s="76">
        <f t="shared" si="83"/>
        <v>3200000</v>
      </c>
      <c r="DB200" s="76">
        <f t="shared" si="84"/>
        <v>3164403.7120905751</v>
      </c>
      <c r="DC200" s="55">
        <f t="shared" si="85"/>
        <v>6364403.7120905751</v>
      </c>
    </row>
    <row r="201" spans="13:107" ht="11.25" customHeight="1" x14ac:dyDescent="0.15">
      <c r="M201" s="76">
        <v>197</v>
      </c>
      <c r="N201" s="164">
        <f t="shared" si="75"/>
        <v>10</v>
      </c>
      <c r="O201" s="76">
        <f t="shared" si="92"/>
        <v>20</v>
      </c>
      <c r="P201" s="76">
        <f t="shared" si="93"/>
        <v>80</v>
      </c>
      <c r="Q201" s="76">
        <f t="shared" si="93"/>
        <v>200</v>
      </c>
      <c r="R201" s="80">
        <f t="shared" si="93"/>
        <v>200</v>
      </c>
      <c r="S201" s="76">
        <f t="shared" si="93"/>
        <v>400</v>
      </c>
      <c r="T201" s="76">
        <f t="shared" si="93"/>
        <v>400</v>
      </c>
      <c r="U201" s="87"/>
      <c r="V201" s="73">
        <v>197</v>
      </c>
      <c r="W201" s="73">
        <f>SUM(O$5:O201)</f>
        <v>2140</v>
      </c>
      <c r="X201" s="73">
        <f>SUM(P$5:P201)</f>
        <v>8560</v>
      </c>
      <c r="Y201" s="73">
        <f>SUM(Q$5:Q201)</f>
        <v>21400</v>
      </c>
      <c r="Z201" s="80">
        <f>SUM(R$5:R201)</f>
        <v>21400</v>
      </c>
      <c r="AA201" s="73">
        <f>SUM(S$5:S201)</f>
        <v>42800</v>
      </c>
      <c r="AB201" s="73">
        <f>SUM(T$5:T201)</f>
        <v>42800</v>
      </c>
      <c r="AC201" s="87"/>
      <c r="AD201" s="73">
        <v>197</v>
      </c>
      <c r="AE201" s="73">
        <f t="shared" si="87"/>
        <v>200000</v>
      </c>
      <c r="AF201" s="73">
        <f t="shared" si="88"/>
        <v>800000</v>
      </c>
      <c r="AG201" s="73">
        <f t="shared" si="89"/>
        <v>2000000</v>
      </c>
      <c r="AH201" s="80">
        <f t="shared" si="89"/>
        <v>2000000</v>
      </c>
      <c r="AI201" s="73">
        <f t="shared" si="90"/>
        <v>4000000</v>
      </c>
      <c r="AJ201" s="73">
        <f t="shared" si="91"/>
        <v>4000000</v>
      </c>
      <c r="AK201" s="87"/>
      <c r="AL201" s="73">
        <v>197</v>
      </c>
      <c r="AM201" s="73">
        <f>SUM(AE$5:AE201)</f>
        <v>21400000</v>
      </c>
      <c r="AN201" s="73">
        <f>SUM(AF$5:AF201)</f>
        <v>85600000</v>
      </c>
      <c r="AO201" s="73">
        <f>SUM(AG$5:AG201)</f>
        <v>214000000</v>
      </c>
      <c r="AP201" s="80">
        <f>SUM(AH$5:AH201)</f>
        <v>214000000</v>
      </c>
      <c r="AQ201" s="73">
        <f>SUM(AI$5:AI201)</f>
        <v>428000000</v>
      </c>
      <c r="AR201" s="76">
        <f>SUM(AJ$5:AJ201)</f>
        <v>428000000</v>
      </c>
      <c r="AU201" s="22">
        <v>39</v>
      </c>
      <c r="AV201" s="77">
        <f>节奏预期!B201</f>
        <v>1080</v>
      </c>
      <c r="AW201" s="102">
        <f>节奏预期!D201</f>
        <v>120.15956608489826</v>
      </c>
      <c r="AX201" s="76">
        <f>IFERROR(INDEX(AM$5:AM$304,MATCH(节奏预期!Q201,$AL$5:$AL$304,1))*节奏预期!E201,0)</f>
        <v>0</v>
      </c>
      <c r="AY201" s="76">
        <f>IFERROR(INDEX(AN$5:AN$304,MATCH(节奏预期!R201,$AL$5:$AL$304,1))*节奏预期!F201,0)</f>
        <v>0</v>
      </c>
      <c r="AZ201" s="76">
        <f>IFERROR(INDEX(AO$5:AO$304,MATCH(节奏预期!S201,$AL$5:$AL$304,1))*节奏预期!G201,0)</f>
        <v>0</v>
      </c>
      <c r="BA201" s="80">
        <f>IFERROR(INDEX(AP$5:AP$304,MATCH(节奏预期!T201,$AL$5:$AL$304,1))*节奏预期!H201,0)</f>
        <v>0</v>
      </c>
      <c r="BB201" s="80">
        <f>IFERROR(INDEX(AQ$5:AQ$304,MATCH(节奏预期!U201,$AL$5:$AL$304,1))*节奏预期!I201,0)</f>
        <v>0</v>
      </c>
      <c r="BC201" s="76">
        <f>IFERROR(INDEX(AR$5:AR$304,MATCH(节奏预期!V201,$AL$5:$AL$304,1))*节奏预期!J201,0)</f>
        <v>3200000000</v>
      </c>
      <c r="BD201" s="77">
        <f t="shared" si="78"/>
        <v>3200000000</v>
      </c>
      <c r="BE201" s="76">
        <f>IFERROR(INDEX(W$5:W$304,MATCH(节奏预期!Q201,$V$5:$V$304,1))*节奏预期!E201,0)</f>
        <v>0</v>
      </c>
      <c r="BF201" s="76">
        <f>IFERROR(INDEX(X$5:X$304,MATCH(节奏预期!R201,$V$5:$V$304,1))*节奏预期!F201,0)</f>
        <v>0</v>
      </c>
      <c r="BG201" s="76">
        <f>IFERROR(INDEX(Y$5:Y$304,MATCH(节奏预期!S201,$V$5:$V$304,1))*节奏预期!G201,0)</f>
        <v>0</v>
      </c>
      <c r="BH201" s="80">
        <f>IFERROR(INDEX(Z$5:Z$304,MATCH(节奏预期!T201,$V$5:$V$304,1))*节奏预期!H201,0)</f>
        <v>0</v>
      </c>
      <c r="BI201" s="76">
        <f>IFERROR(INDEX(AA$5:AA$304,MATCH(节奏预期!U201,$V$5:$V$304,1))*节奏预期!I201,0)</f>
        <v>0</v>
      </c>
      <c r="BJ201" s="76">
        <f>IFERROR(INDEX(AB$5:AB$304,MATCH(节奏预期!V201,$V$5:$V$304,1))*节奏预期!J201,0)</f>
        <v>320000</v>
      </c>
      <c r="BK201" s="77">
        <f t="shared" si="79"/>
        <v>320000</v>
      </c>
      <c r="BL201" s="76">
        <f>IF(节奏预期!Q201=0,0,节奏预期!Q201*装备强化!D$8+装备强化!D$4)</f>
        <v>0</v>
      </c>
      <c r="BM201" s="76">
        <f>IF(节奏预期!R201=0,0,节奏预期!R201*装备强化!E$8+装备强化!E$4)</f>
        <v>0</v>
      </c>
      <c r="BN201" s="76">
        <f>IF(节奏预期!S201=0,0,节奏预期!S201*装备强化!F$8+装备强化!F$4)</f>
        <v>0</v>
      </c>
      <c r="BO201" s="80">
        <f>IF(节奏预期!T201=0,0,节奏预期!T201*装备强化!G$8+装备强化!G$4)</f>
        <v>0</v>
      </c>
      <c r="BP201" s="76">
        <f>IF(节奏预期!U201=0,0,节奏预期!U201*装备强化!H$8+装备强化!H$4)</f>
        <v>0</v>
      </c>
      <c r="BQ201" s="76">
        <f>IF(节奏预期!V201=0,0,节奏预期!V201*装备强化!I$8+装备强化!I$4)</f>
        <v>300</v>
      </c>
      <c r="BR201" s="11">
        <f>IFERROR(SUMPRODUCT(BL201:BQ201,节奏预期!$E201:$J201)/SUM(节奏预期!$E201:$J201),0)</f>
        <v>300</v>
      </c>
      <c r="BS201" s="10">
        <f>IF(节奏预期!Q201=0,0,节奏预期!Q201*装备强化!D$9+装备强化!D$5)</f>
        <v>0</v>
      </c>
      <c r="BT201" s="76">
        <f>IF(节奏预期!R201=0,0,节奏预期!R201*装备强化!E$9+装备强化!E$5)</f>
        <v>0</v>
      </c>
      <c r="BU201" s="76">
        <f>IF(节奏预期!S201=0,0,节奏预期!S201*装备强化!F$9+装备强化!F$5)</f>
        <v>0</v>
      </c>
      <c r="BV201" s="80">
        <f>IF(节奏预期!T201=0,0,节奏预期!T201*装备强化!G$9+装备强化!G$5)</f>
        <v>0</v>
      </c>
      <c r="BW201" s="76">
        <f>IF(节奏预期!U201=0,0,节奏预期!U201*装备强化!H$9+装备强化!H$5)</f>
        <v>0</v>
      </c>
      <c r="BX201" s="76">
        <f>IF(节奏预期!V201=0,0,节奏预期!V201*装备强化!I$9+装备强化!I$5)</f>
        <v>300</v>
      </c>
      <c r="BY201" s="11">
        <f>IFERROR(SUMPRODUCT(BS201:BX201,节奏预期!$E201:$J201)/SUM(节奏预期!$E201:$J201),0)</f>
        <v>300</v>
      </c>
      <c r="BZ201" s="76"/>
      <c r="CA201" s="76"/>
      <c r="CB201" s="76"/>
      <c r="CC201" s="76"/>
      <c r="CD201" s="76"/>
      <c r="CE201" s="52"/>
      <c r="CH201" s="22">
        <v>18</v>
      </c>
      <c r="CI201" s="76">
        <v>160</v>
      </c>
      <c r="CJ201" s="42"/>
      <c r="CK201" s="42">
        <f>IF(CI201&lt;前期规划!$C$2,0,求节点($AW$166:$AW$201,$BR$166:$BR$201,CI201))</f>
        <v>300</v>
      </c>
      <c r="CL201" s="42">
        <f>IF(CI201&lt;前期规划!$C$2,0,求节点($AW$166:$AW$201,$BY$166:$BY$201,CI201))</f>
        <v>300</v>
      </c>
      <c r="CM201" s="42"/>
      <c r="CN201" s="60">
        <f>(CK201-CK200)*INDEX([3]超r将兵属性验证!AQ$7:AQ$166,$CI201,1)+CN200</f>
        <v>56293904502.152481</v>
      </c>
      <c r="CO201" s="60">
        <f>(CL201-CL200)*INDEX([3]超r将兵属性验证!AR$7:AR$166,$CI201,1)+CO200</f>
        <v>56293904502.152481</v>
      </c>
      <c r="CP201" s="42">
        <f t="shared" si="86"/>
        <v>112587809004.30496</v>
      </c>
      <c r="CT201" s="76">
        <v>160</v>
      </c>
      <c r="CU201" s="42">
        <f>IF(CT201&lt;前期规划!$C$2,0,求节点($AW$166:$AW$201,$BK$166:$BK$201,CT201))</f>
        <v>320000</v>
      </c>
      <c r="CV201" s="55">
        <f t="shared" si="82"/>
        <v>3200000</v>
      </c>
      <c r="CW201" s="42">
        <f>IF(CT201&lt;前期规划!$C$2,0,求节点($AW$166:$AW$201,$BD$166:$BD$201,CT201))</f>
        <v>3200000000</v>
      </c>
      <c r="CX201" s="76">
        <f>(CW201-CW200)*INDEX('[1]功能-付费相关'!$AU$6:$AU$165,$CT201,1)+CX200</f>
        <v>3164403.7120905751</v>
      </c>
      <c r="CZ201" s="76">
        <v>160</v>
      </c>
      <c r="DA201" s="76">
        <f t="shared" si="83"/>
        <v>3200000</v>
      </c>
      <c r="DB201" s="76">
        <f t="shared" si="84"/>
        <v>3164403.7120905751</v>
      </c>
      <c r="DC201" s="55">
        <f t="shared" si="85"/>
        <v>6364403.7120905751</v>
      </c>
    </row>
    <row r="202" spans="13:107" ht="11.25" customHeight="1" x14ac:dyDescent="0.15">
      <c r="M202" s="76">
        <v>198</v>
      </c>
      <c r="N202" s="164">
        <f t="shared" si="75"/>
        <v>10</v>
      </c>
      <c r="O202" s="76">
        <f t="shared" si="92"/>
        <v>20</v>
      </c>
      <c r="P202" s="76">
        <f t="shared" si="93"/>
        <v>80</v>
      </c>
      <c r="Q202" s="76">
        <f t="shared" si="93"/>
        <v>200</v>
      </c>
      <c r="R202" s="80">
        <f t="shared" si="93"/>
        <v>200</v>
      </c>
      <c r="S202" s="76">
        <f t="shared" si="93"/>
        <v>400</v>
      </c>
      <c r="T202" s="76">
        <f t="shared" si="93"/>
        <v>400</v>
      </c>
      <c r="U202" s="87"/>
      <c r="V202" s="73">
        <v>198</v>
      </c>
      <c r="W202" s="73">
        <f>SUM(O$5:O202)</f>
        <v>2160</v>
      </c>
      <c r="X202" s="73">
        <f>SUM(P$5:P202)</f>
        <v>8640</v>
      </c>
      <c r="Y202" s="73">
        <f>SUM(Q$5:Q202)</f>
        <v>21600</v>
      </c>
      <c r="Z202" s="80">
        <f>SUM(R$5:R202)</f>
        <v>21600</v>
      </c>
      <c r="AA202" s="73">
        <f>SUM(S$5:S202)</f>
        <v>43200</v>
      </c>
      <c r="AB202" s="73">
        <f>SUM(T$5:T202)</f>
        <v>43200</v>
      </c>
      <c r="AC202" s="87"/>
      <c r="AD202" s="73">
        <v>198</v>
      </c>
      <c r="AE202" s="73">
        <f t="shared" si="87"/>
        <v>200000</v>
      </c>
      <c r="AF202" s="73">
        <f t="shared" si="88"/>
        <v>800000</v>
      </c>
      <c r="AG202" s="73">
        <f t="shared" si="89"/>
        <v>2000000</v>
      </c>
      <c r="AH202" s="80">
        <f t="shared" si="89"/>
        <v>2000000</v>
      </c>
      <c r="AI202" s="73">
        <f t="shared" si="90"/>
        <v>4000000</v>
      </c>
      <c r="AJ202" s="73">
        <f t="shared" si="91"/>
        <v>4000000</v>
      </c>
      <c r="AK202" s="87"/>
      <c r="AL202" s="73">
        <v>198</v>
      </c>
      <c r="AM202" s="73">
        <f>SUM(AE$5:AE202)</f>
        <v>21600000</v>
      </c>
      <c r="AN202" s="73">
        <f>SUM(AF$5:AF202)</f>
        <v>86400000</v>
      </c>
      <c r="AO202" s="73">
        <f>SUM(AG$5:AG202)</f>
        <v>216000000</v>
      </c>
      <c r="AP202" s="80">
        <f>SUM(AH$5:AH202)</f>
        <v>216000000</v>
      </c>
      <c r="AQ202" s="73">
        <f>SUM(AI$5:AI202)</f>
        <v>432000000</v>
      </c>
      <c r="AR202" s="76">
        <f>SUM(AJ$5:AJ202)</f>
        <v>432000000</v>
      </c>
      <c r="CH202" s="22">
        <v>19</v>
      </c>
    </row>
    <row r="203" spans="13:107" ht="11.25" customHeight="1" x14ac:dyDescent="0.15">
      <c r="M203" s="76">
        <v>199</v>
      </c>
      <c r="N203" s="164">
        <f t="shared" si="75"/>
        <v>10</v>
      </c>
      <c r="O203" s="76">
        <f t="shared" si="92"/>
        <v>20</v>
      </c>
      <c r="P203" s="76">
        <f t="shared" si="93"/>
        <v>80</v>
      </c>
      <c r="Q203" s="76">
        <f t="shared" si="93"/>
        <v>200</v>
      </c>
      <c r="R203" s="80">
        <f t="shared" si="93"/>
        <v>200</v>
      </c>
      <c r="S203" s="76">
        <f t="shared" si="93"/>
        <v>400</v>
      </c>
      <c r="T203" s="76">
        <f t="shared" si="93"/>
        <v>400</v>
      </c>
      <c r="U203" s="87"/>
      <c r="V203" s="73">
        <v>199</v>
      </c>
      <c r="W203" s="73">
        <f>SUM(O$5:O203)</f>
        <v>2180</v>
      </c>
      <c r="X203" s="73">
        <f>SUM(P$5:P203)</f>
        <v>8720</v>
      </c>
      <c r="Y203" s="73">
        <f>SUM(Q$5:Q203)</f>
        <v>21800</v>
      </c>
      <c r="Z203" s="80">
        <f>SUM(R$5:R203)</f>
        <v>21800</v>
      </c>
      <c r="AA203" s="73">
        <f>SUM(S$5:S203)</f>
        <v>43600</v>
      </c>
      <c r="AB203" s="73">
        <f>SUM(T$5:T203)</f>
        <v>43600</v>
      </c>
      <c r="AC203" s="87"/>
      <c r="AD203" s="73">
        <v>199</v>
      </c>
      <c r="AE203" s="73">
        <f t="shared" si="87"/>
        <v>200000</v>
      </c>
      <c r="AF203" s="73">
        <f t="shared" si="88"/>
        <v>800000</v>
      </c>
      <c r="AG203" s="73">
        <f t="shared" si="89"/>
        <v>2000000</v>
      </c>
      <c r="AH203" s="80">
        <f t="shared" si="89"/>
        <v>2000000</v>
      </c>
      <c r="AI203" s="73">
        <f t="shared" si="90"/>
        <v>4000000</v>
      </c>
      <c r="AJ203" s="73">
        <f t="shared" si="91"/>
        <v>4000000</v>
      </c>
      <c r="AK203" s="87"/>
      <c r="AL203" s="73">
        <v>199</v>
      </c>
      <c r="AM203" s="73">
        <f>SUM(AE$5:AE203)</f>
        <v>21800000</v>
      </c>
      <c r="AN203" s="73">
        <f>SUM(AF$5:AF203)</f>
        <v>87200000</v>
      </c>
      <c r="AO203" s="73">
        <f>SUM(AG$5:AG203)</f>
        <v>218000000</v>
      </c>
      <c r="AP203" s="80">
        <f>SUM(AH$5:AH203)</f>
        <v>218000000</v>
      </c>
      <c r="AQ203" s="73">
        <f>SUM(AI$5:AI203)</f>
        <v>436000000</v>
      </c>
      <c r="AR203" s="76">
        <f>SUM(AJ$5:AJ203)</f>
        <v>436000000</v>
      </c>
      <c r="CH203" s="22">
        <v>20</v>
      </c>
    </row>
    <row r="204" spans="13:107" ht="11.25" customHeight="1" x14ac:dyDescent="0.15">
      <c r="M204" s="76">
        <v>200</v>
      </c>
      <c r="N204" s="164">
        <f t="shared" si="75"/>
        <v>10</v>
      </c>
      <c r="O204" s="76">
        <f t="shared" si="92"/>
        <v>20</v>
      </c>
      <c r="P204" s="76">
        <f t="shared" si="93"/>
        <v>80</v>
      </c>
      <c r="Q204" s="76">
        <f t="shared" si="93"/>
        <v>200</v>
      </c>
      <c r="R204" s="80">
        <f t="shared" si="93"/>
        <v>200</v>
      </c>
      <c r="S204" s="76">
        <f t="shared" si="93"/>
        <v>400</v>
      </c>
      <c r="T204" s="76">
        <f t="shared" si="93"/>
        <v>400</v>
      </c>
      <c r="U204" s="87"/>
      <c r="V204" s="73">
        <v>200</v>
      </c>
      <c r="W204" s="73">
        <f>SUM(O$5:O204)</f>
        <v>2200</v>
      </c>
      <c r="X204" s="73">
        <f>SUM(P$5:P204)</f>
        <v>8800</v>
      </c>
      <c r="Y204" s="73">
        <f>SUM(Q$5:Q204)</f>
        <v>22000</v>
      </c>
      <c r="Z204" s="80">
        <f>SUM(R$5:R204)</f>
        <v>22000</v>
      </c>
      <c r="AA204" s="73">
        <f>SUM(S$5:S204)</f>
        <v>44000</v>
      </c>
      <c r="AB204" s="73">
        <f>SUM(T$5:T204)</f>
        <v>44000</v>
      </c>
      <c r="AC204" s="87"/>
      <c r="AD204" s="73">
        <v>200</v>
      </c>
      <c r="AE204" s="73">
        <f t="shared" si="87"/>
        <v>200000</v>
      </c>
      <c r="AF204" s="73">
        <f t="shared" si="88"/>
        <v>800000</v>
      </c>
      <c r="AG204" s="73">
        <f t="shared" si="89"/>
        <v>2000000</v>
      </c>
      <c r="AH204" s="80">
        <f t="shared" si="89"/>
        <v>2000000</v>
      </c>
      <c r="AI204" s="73">
        <f t="shared" si="90"/>
        <v>4000000</v>
      </c>
      <c r="AJ204" s="73">
        <f t="shared" si="91"/>
        <v>4000000</v>
      </c>
      <c r="AK204" s="87"/>
      <c r="AL204" s="73">
        <v>200</v>
      </c>
      <c r="AM204" s="73">
        <f>SUM(AE$5:AE204)</f>
        <v>22000000</v>
      </c>
      <c r="AN204" s="73">
        <f>SUM(AF$5:AF204)</f>
        <v>88000000</v>
      </c>
      <c r="AO204" s="73">
        <f>SUM(AG$5:AG204)</f>
        <v>220000000</v>
      </c>
      <c r="AP204" s="80">
        <f>SUM(AH$5:AH204)</f>
        <v>220000000</v>
      </c>
      <c r="AQ204" s="73">
        <f>SUM(AI$5:AI204)</f>
        <v>440000000</v>
      </c>
      <c r="AR204" s="76">
        <f>SUM(AJ$5:AJ204)</f>
        <v>440000000</v>
      </c>
      <c r="CH204" s="22">
        <v>21</v>
      </c>
    </row>
    <row r="205" spans="13:107" ht="11.25" customHeight="1" x14ac:dyDescent="0.15">
      <c r="M205" s="76">
        <v>201</v>
      </c>
      <c r="N205" s="164">
        <f t="shared" si="75"/>
        <v>11</v>
      </c>
      <c r="O205" s="76">
        <f t="shared" si="92"/>
        <v>22</v>
      </c>
      <c r="P205" s="76">
        <f t="shared" si="93"/>
        <v>88</v>
      </c>
      <c r="Q205" s="76">
        <f t="shared" si="93"/>
        <v>220</v>
      </c>
      <c r="R205" s="80">
        <f t="shared" si="93"/>
        <v>220</v>
      </c>
      <c r="S205" s="76">
        <f t="shared" si="93"/>
        <v>440</v>
      </c>
      <c r="T205" s="76">
        <f t="shared" si="93"/>
        <v>440</v>
      </c>
      <c r="U205" s="87"/>
      <c r="V205" s="73">
        <v>201</v>
      </c>
      <c r="W205" s="73">
        <f>SUM(O$5:O205)</f>
        <v>2222</v>
      </c>
      <c r="X205" s="73">
        <f>SUM(P$5:P205)</f>
        <v>8888</v>
      </c>
      <c r="Y205" s="73">
        <f>SUM(Q$5:Q205)</f>
        <v>22220</v>
      </c>
      <c r="Z205" s="80">
        <f>SUM(R$5:R205)</f>
        <v>22220</v>
      </c>
      <c r="AA205" s="73">
        <f>SUM(S$5:S205)</f>
        <v>44440</v>
      </c>
      <c r="AB205" s="73">
        <f>SUM(T$5:T205)</f>
        <v>44440</v>
      </c>
      <c r="AC205" s="87"/>
      <c r="AD205" s="73">
        <v>201</v>
      </c>
      <c r="AE205" s="73">
        <f t="shared" si="87"/>
        <v>220000</v>
      </c>
      <c r="AF205" s="73">
        <f t="shared" si="88"/>
        <v>880000</v>
      </c>
      <c r="AG205" s="73">
        <f t="shared" si="89"/>
        <v>2200000</v>
      </c>
      <c r="AH205" s="80">
        <f t="shared" si="89"/>
        <v>2200000</v>
      </c>
      <c r="AI205" s="73">
        <f t="shared" si="90"/>
        <v>4400000</v>
      </c>
      <c r="AJ205" s="73">
        <f t="shared" si="91"/>
        <v>4400000</v>
      </c>
      <c r="AK205" s="87"/>
      <c r="AL205" s="73">
        <v>201</v>
      </c>
      <c r="AM205" s="73">
        <f>SUM(AE$5:AE205)</f>
        <v>22220000</v>
      </c>
      <c r="AN205" s="73">
        <f>SUM(AF$5:AF205)</f>
        <v>88880000</v>
      </c>
      <c r="AO205" s="73">
        <f>SUM(AG$5:AG205)</f>
        <v>222200000</v>
      </c>
      <c r="AP205" s="80">
        <f>SUM(AH$5:AH205)</f>
        <v>222200000</v>
      </c>
      <c r="AQ205" s="73">
        <f>SUM(AI$5:AI205)</f>
        <v>444400000</v>
      </c>
      <c r="AR205" s="76">
        <f>SUM(AJ$5:AJ205)</f>
        <v>444400000</v>
      </c>
      <c r="CH205" s="22">
        <v>22</v>
      </c>
    </row>
    <row r="206" spans="13:107" ht="11.25" customHeight="1" x14ac:dyDescent="0.15">
      <c r="M206" s="76">
        <v>202</v>
      </c>
      <c r="N206" s="164">
        <f t="shared" si="75"/>
        <v>11</v>
      </c>
      <c r="O206" s="76">
        <f t="shared" si="92"/>
        <v>22</v>
      </c>
      <c r="P206" s="76">
        <f t="shared" si="93"/>
        <v>88</v>
      </c>
      <c r="Q206" s="76">
        <f t="shared" si="93"/>
        <v>220</v>
      </c>
      <c r="R206" s="80">
        <f t="shared" si="93"/>
        <v>220</v>
      </c>
      <c r="S206" s="76">
        <f t="shared" si="93"/>
        <v>440</v>
      </c>
      <c r="T206" s="76">
        <f t="shared" si="93"/>
        <v>440</v>
      </c>
      <c r="U206" s="87"/>
      <c r="V206" s="73">
        <v>202</v>
      </c>
      <c r="W206" s="73">
        <f>SUM(O$5:O206)</f>
        <v>2244</v>
      </c>
      <c r="X206" s="73">
        <f>SUM(P$5:P206)</f>
        <v>8976</v>
      </c>
      <c r="Y206" s="73">
        <f>SUM(Q$5:Q206)</f>
        <v>22440</v>
      </c>
      <c r="Z206" s="80">
        <f>SUM(R$5:R206)</f>
        <v>22440</v>
      </c>
      <c r="AA206" s="73">
        <f>SUM(S$5:S206)</f>
        <v>44880</v>
      </c>
      <c r="AB206" s="73">
        <f>SUM(T$5:T206)</f>
        <v>44880</v>
      </c>
      <c r="AC206" s="87"/>
      <c r="AD206" s="73">
        <v>202</v>
      </c>
      <c r="AE206" s="73">
        <f t="shared" si="87"/>
        <v>220000</v>
      </c>
      <c r="AF206" s="73">
        <f t="shared" si="88"/>
        <v>880000</v>
      </c>
      <c r="AG206" s="73">
        <f t="shared" si="89"/>
        <v>2200000</v>
      </c>
      <c r="AH206" s="80">
        <f t="shared" si="89"/>
        <v>2200000</v>
      </c>
      <c r="AI206" s="73">
        <f t="shared" si="90"/>
        <v>4400000</v>
      </c>
      <c r="AJ206" s="73">
        <f t="shared" si="91"/>
        <v>4400000</v>
      </c>
      <c r="AK206" s="87"/>
      <c r="AL206" s="73">
        <v>202</v>
      </c>
      <c r="AM206" s="73">
        <f>SUM(AE$5:AE206)</f>
        <v>22440000</v>
      </c>
      <c r="AN206" s="73">
        <f>SUM(AF$5:AF206)</f>
        <v>89760000</v>
      </c>
      <c r="AO206" s="73">
        <f>SUM(AG$5:AG206)</f>
        <v>224400000</v>
      </c>
      <c r="AP206" s="80">
        <f>SUM(AH$5:AH206)</f>
        <v>224400000</v>
      </c>
      <c r="AQ206" s="73">
        <f>SUM(AI$5:AI206)</f>
        <v>448800000</v>
      </c>
      <c r="AR206" s="76">
        <f>SUM(AJ$5:AJ206)</f>
        <v>448800000</v>
      </c>
      <c r="CH206" s="22">
        <v>23</v>
      </c>
    </row>
    <row r="207" spans="13:107" ht="11.25" customHeight="1" x14ac:dyDescent="0.15">
      <c r="M207" s="76">
        <v>203</v>
      </c>
      <c r="N207" s="164">
        <f t="shared" si="75"/>
        <v>11</v>
      </c>
      <c r="O207" s="76">
        <f t="shared" si="92"/>
        <v>22</v>
      </c>
      <c r="P207" s="76">
        <f t="shared" si="93"/>
        <v>88</v>
      </c>
      <c r="Q207" s="76">
        <f t="shared" si="93"/>
        <v>220</v>
      </c>
      <c r="R207" s="80">
        <f t="shared" si="93"/>
        <v>220</v>
      </c>
      <c r="S207" s="76">
        <f t="shared" si="93"/>
        <v>440</v>
      </c>
      <c r="T207" s="76">
        <f t="shared" si="93"/>
        <v>440</v>
      </c>
      <c r="U207" s="87"/>
      <c r="V207" s="73">
        <v>203</v>
      </c>
      <c r="W207" s="73">
        <f>SUM(O$5:O207)</f>
        <v>2266</v>
      </c>
      <c r="X207" s="73">
        <f>SUM(P$5:P207)</f>
        <v>9064</v>
      </c>
      <c r="Y207" s="73">
        <f>SUM(Q$5:Q207)</f>
        <v>22660</v>
      </c>
      <c r="Z207" s="80">
        <f>SUM(R$5:R207)</f>
        <v>22660</v>
      </c>
      <c r="AA207" s="73">
        <f>SUM(S$5:S207)</f>
        <v>45320</v>
      </c>
      <c r="AB207" s="73">
        <f>SUM(T$5:T207)</f>
        <v>45320</v>
      </c>
      <c r="AC207" s="87"/>
      <c r="AD207" s="73">
        <v>203</v>
      </c>
      <c r="AE207" s="73">
        <f t="shared" si="87"/>
        <v>220000</v>
      </c>
      <c r="AF207" s="73">
        <f t="shared" si="88"/>
        <v>880000</v>
      </c>
      <c r="AG207" s="73">
        <f t="shared" si="89"/>
        <v>2200000</v>
      </c>
      <c r="AH207" s="80">
        <f t="shared" si="89"/>
        <v>2200000</v>
      </c>
      <c r="AI207" s="73">
        <f t="shared" si="90"/>
        <v>4400000</v>
      </c>
      <c r="AJ207" s="73">
        <f t="shared" si="91"/>
        <v>4400000</v>
      </c>
      <c r="AK207" s="87"/>
      <c r="AL207" s="73">
        <v>203</v>
      </c>
      <c r="AM207" s="73">
        <f>SUM(AE$5:AE207)</f>
        <v>22660000</v>
      </c>
      <c r="AN207" s="73">
        <f>SUM(AF$5:AF207)</f>
        <v>90640000</v>
      </c>
      <c r="AO207" s="73">
        <f>SUM(AG$5:AG207)</f>
        <v>226600000</v>
      </c>
      <c r="AP207" s="80">
        <f>SUM(AH$5:AH207)</f>
        <v>226600000</v>
      </c>
      <c r="AQ207" s="73">
        <f>SUM(AI$5:AI207)</f>
        <v>453200000</v>
      </c>
      <c r="AR207" s="76">
        <f>SUM(AJ$5:AJ207)</f>
        <v>453200000</v>
      </c>
      <c r="CH207" s="22">
        <v>24</v>
      </c>
    </row>
    <row r="208" spans="13:107" ht="11.25" customHeight="1" x14ac:dyDescent="0.15">
      <c r="M208" s="76">
        <v>204</v>
      </c>
      <c r="N208" s="164">
        <f t="shared" si="75"/>
        <v>11</v>
      </c>
      <c r="O208" s="76">
        <f t="shared" si="92"/>
        <v>22</v>
      </c>
      <c r="P208" s="76">
        <f t="shared" si="93"/>
        <v>88</v>
      </c>
      <c r="Q208" s="76">
        <f t="shared" si="93"/>
        <v>220</v>
      </c>
      <c r="R208" s="80">
        <f t="shared" si="93"/>
        <v>220</v>
      </c>
      <c r="S208" s="76">
        <f t="shared" si="93"/>
        <v>440</v>
      </c>
      <c r="T208" s="76">
        <f t="shared" si="93"/>
        <v>440</v>
      </c>
      <c r="U208" s="87"/>
      <c r="V208" s="73">
        <v>204</v>
      </c>
      <c r="W208" s="73">
        <f>SUM(O$5:O208)</f>
        <v>2288</v>
      </c>
      <c r="X208" s="73">
        <f>SUM(P$5:P208)</f>
        <v>9152</v>
      </c>
      <c r="Y208" s="73">
        <f>SUM(Q$5:Q208)</f>
        <v>22880</v>
      </c>
      <c r="Z208" s="80">
        <f>SUM(R$5:R208)</f>
        <v>22880</v>
      </c>
      <c r="AA208" s="73">
        <f>SUM(S$5:S208)</f>
        <v>45760</v>
      </c>
      <c r="AB208" s="73">
        <f>SUM(T$5:T208)</f>
        <v>45760</v>
      </c>
      <c r="AC208" s="87"/>
      <c r="AD208" s="73">
        <v>204</v>
      </c>
      <c r="AE208" s="73">
        <f t="shared" si="87"/>
        <v>220000</v>
      </c>
      <c r="AF208" s="73">
        <f t="shared" si="88"/>
        <v>880000</v>
      </c>
      <c r="AG208" s="73">
        <f t="shared" si="89"/>
        <v>2200000</v>
      </c>
      <c r="AH208" s="80">
        <f t="shared" si="89"/>
        <v>2200000</v>
      </c>
      <c r="AI208" s="73">
        <f t="shared" si="90"/>
        <v>4400000</v>
      </c>
      <c r="AJ208" s="73">
        <f t="shared" si="91"/>
        <v>4400000</v>
      </c>
      <c r="AK208" s="87"/>
      <c r="AL208" s="73">
        <v>204</v>
      </c>
      <c r="AM208" s="73">
        <f>SUM(AE$5:AE208)</f>
        <v>22880000</v>
      </c>
      <c r="AN208" s="73">
        <f>SUM(AF$5:AF208)</f>
        <v>91520000</v>
      </c>
      <c r="AO208" s="73">
        <f>SUM(AG$5:AG208)</f>
        <v>228800000</v>
      </c>
      <c r="AP208" s="80">
        <f>SUM(AH$5:AH208)</f>
        <v>228800000</v>
      </c>
      <c r="AQ208" s="73">
        <f>SUM(AI$5:AI208)</f>
        <v>457600000</v>
      </c>
      <c r="AR208" s="76">
        <f>SUM(AJ$5:AJ208)</f>
        <v>457600000</v>
      </c>
      <c r="CH208" s="22">
        <v>25</v>
      </c>
    </row>
    <row r="209" spans="13:98" ht="11.25" customHeight="1" x14ac:dyDescent="0.15">
      <c r="M209" s="76">
        <v>205</v>
      </c>
      <c r="N209" s="164">
        <f t="shared" si="75"/>
        <v>11</v>
      </c>
      <c r="O209" s="76">
        <f t="shared" si="92"/>
        <v>22</v>
      </c>
      <c r="P209" s="76">
        <f t="shared" si="93"/>
        <v>88</v>
      </c>
      <c r="Q209" s="76">
        <f t="shared" si="93"/>
        <v>220</v>
      </c>
      <c r="R209" s="80">
        <f t="shared" si="93"/>
        <v>220</v>
      </c>
      <c r="S209" s="76">
        <f t="shared" si="93"/>
        <v>440</v>
      </c>
      <c r="T209" s="76">
        <f t="shared" si="93"/>
        <v>440</v>
      </c>
      <c r="U209" s="87"/>
      <c r="V209" s="73">
        <v>205</v>
      </c>
      <c r="W209" s="73">
        <f>SUM(O$5:O209)</f>
        <v>2310</v>
      </c>
      <c r="X209" s="73">
        <f>SUM(P$5:P209)</f>
        <v>9240</v>
      </c>
      <c r="Y209" s="73">
        <f>SUM(Q$5:Q209)</f>
        <v>23100</v>
      </c>
      <c r="Z209" s="80">
        <f>SUM(R$5:R209)</f>
        <v>23100</v>
      </c>
      <c r="AA209" s="73">
        <f>SUM(S$5:S209)</f>
        <v>46200</v>
      </c>
      <c r="AB209" s="73">
        <f>SUM(T$5:T209)</f>
        <v>46200</v>
      </c>
      <c r="AC209" s="87"/>
      <c r="AD209" s="73">
        <v>205</v>
      </c>
      <c r="AE209" s="73">
        <f t="shared" si="87"/>
        <v>220000</v>
      </c>
      <c r="AF209" s="73">
        <f t="shared" si="88"/>
        <v>880000</v>
      </c>
      <c r="AG209" s="73">
        <f t="shared" si="89"/>
        <v>2200000</v>
      </c>
      <c r="AH209" s="80">
        <f t="shared" si="89"/>
        <v>2200000</v>
      </c>
      <c r="AI209" s="73">
        <f t="shared" si="90"/>
        <v>4400000</v>
      </c>
      <c r="AJ209" s="73">
        <f t="shared" si="91"/>
        <v>4400000</v>
      </c>
      <c r="AK209" s="87"/>
      <c r="AL209" s="73">
        <v>205</v>
      </c>
      <c r="AM209" s="73">
        <f>SUM(AE$5:AE209)</f>
        <v>23100000</v>
      </c>
      <c r="AN209" s="73">
        <f>SUM(AF$5:AF209)</f>
        <v>92400000</v>
      </c>
      <c r="AO209" s="73">
        <f>SUM(AG$5:AG209)</f>
        <v>231000000</v>
      </c>
      <c r="AP209" s="80">
        <f>SUM(AH$5:AH209)</f>
        <v>231000000</v>
      </c>
      <c r="AQ209" s="73">
        <f>SUM(AI$5:AI209)</f>
        <v>462000000</v>
      </c>
      <c r="AR209" s="76">
        <f>SUM(AJ$5:AJ209)</f>
        <v>462000000</v>
      </c>
      <c r="CH209" s="22">
        <v>26</v>
      </c>
      <c r="CT209" s="30"/>
    </row>
    <row r="210" spans="13:98" ht="11.25" customHeight="1" x14ac:dyDescent="0.15">
      <c r="M210" s="76">
        <v>206</v>
      </c>
      <c r="N210" s="164">
        <f t="shared" si="75"/>
        <v>11</v>
      </c>
      <c r="O210" s="76">
        <f t="shared" si="92"/>
        <v>22</v>
      </c>
      <c r="P210" s="76">
        <f t="shared" si="93"/>
        <v>88</v>
      </c>
      <c r="Q210" s="76">
        <f t="shared" si="93"/>
        <v>220</v>
      </c>
      <c r="R210" s="80">
        <f t="shared" si="93"/>
        <v>220</v>
      </c>
      <c r="S210" s="76">
        <f t="shared" si="93"/>
        <v>440</v>
      </c>
      <c r="T210" s="76">
        <f t="shared" si="93"/>
        <v>440</v>
      </c>
      <c r="U210" s="87"/>
      <c r="V210" s="73">
        <v>206</v>
      </c>
      <c r="W210" s="73">
        <f>SUM(O$5:O210)</f>
        <v>2332</v>
      </c>
      <c r="X210" s="73">
        <f>SUM(P$5:P210)</f>
        <v>9328</v>
      </c>
      <c r="Y210" s="73">
        <f>SUM(Q$5:Q210)</f>
        <v>23320</v>
      </c>
      <c r="Z210" s="80">
        <f>SUM(R$5:R210)</f>
        <v>23320</v>
      </c>
      <c r="AA210" s="73">
        <f>SUM(S$5:S210)</f>
        <v>46640</v>
      </c>
      <c r="AB210" s="73">
        <f>SUM(T$5:T210)</f>
        <v>46640</v>
      </c>
      <c r="AC210" s="87"/>
      <c r="AD210" s="73">
        <v>206</v>
      </c>
      <c r="AE210" s="73">
        <f t="shared" si="87"/>
        <v>220000</v>
      </c>
      <c r="AF210" s="73">
        <f t="shared" si="88"/>
        <v>880000</v>
      </c>
      <c r="AG210" s="73">
        <f t="shared" si="89"/>
        <v>2200000</v>
      </c>
      <c r="AH210" s="80">
        <f t="shared" si="89"/>
        <v>2200000</v>
      </c>
      <c r="AI210" s="73">
        <f t="shared" si="90"/>
        <v>4400000</v>
      </c>
      <c r="AJ210" s="73">
        <f t="shared" si="91"/>
        <v>4400000</v>
      </c>
      <c r="AK210" s="87"/>
      <c r="AL210" s="73">
        <v>206</v>
      </c>
      <c r="AM210" s="73">
        <f>SUM(AE$5:AE210)</f>
        <v>23320000</v>
      </c>
      <c r="AN210" s="73">
        <f>SUM(AF$5:AF210)</f>
        <v>93280000</v>
      </c>
      <c r="AO210" s="73">
        <f>SUM(AG$5:AG210)</f>
        <v>233200000</v>
      </c>
      <c r="AP210" s="80">
        <f>SUM(AH$5:AH210)</f>
        <v>233200000</v>
      </c>
      <c r="AQ210" s="73">
        <f>SUM(AI$5:AI210)</f>
        <v>466400000</v>
      </c>
      <c r="AR210" s="76">
        <f>SUM(AJ$5:AJ210)</f>
        <v>466400000</v>
      </c>
      <c r="CH210" s="22">
        <v>27</v>
      </c>
      <c r="CT210" s="30"/>
    </row>
    <row r="211" spans="13:98" ht="11.25" customHeight="1" x14ac:dyDescent="0.15">
      <c r="M211" s="76">
        <v>207</v>
      </c>
      <c r="N211" s="164">
        <f t="shared" si="75"/>
        <v>11</v>
      </c>
      <c r="O211" s="76">
        <f t="shared" si="92"/>
        <v>22</v>
      </c>
      <c r="P211" s="76">
        <f t="shared" si="93"/>
        <v>88</v>
      </c>
      <c r="Q211" s="76">
        <f t="shared" si="93"/>
        <v>220</v>
      </c>
      <c r="R211" s="80">
        <f t="shared" si="93"/>
        <v>220</v>
      </c>
      <c r="S211" s="76">
        <f t="shared" si="93"/>
        <v>440</v>
      </c>
      <c r="T211" s="76">
        <f t="shared" si="93"/>
        <v>440</v>
      </c>
      <c r="U211" s="87"/>
      <c r="V211" s="73">
        <v>207</v>
      </c>
      <c r="W211" s="73">
        <f>SUM(O$5:O211)</f>
        <v>2354</v>
      </c>
      <c r="X211" s="73">
        <f>SUM(P$5:P211)</f>
        <v>9416</v>
      </c>
      <c r="Y211" s="73">
        <f>SUM(Q$5:Q211)</f>
        <v>23540</v>
      </c>
      <c r="Z211" s="80">
        <f>SUM(R$5:R211)</f>
        <v>23540</v>
      </c>
      <c r="AA211" s="73">
        <f>SUM(S$5:S211)</f>
        <v>47080</v>
      </c>
      <c r="AB211" s="73">
        <f>SUM(T$5:T211)</f>
        <v>47080</v>
      </c>
      <c r="AC211" s="87"/>
      <c r="AD211" s="73">
        <v>207</v>
      </c>
      <c r="AE211" s="73">
        <f t="shared" si="87"/>
        <v>220000</v>
      </c>
      <c r="AF211" s="73">
        <f t="shared" si="88"/>
        <v>880000</v>
      </c>
      <c r="AG211" s="73">
        <f t="shared" si="89"/>
        <v>2200000</v>
      </c>
      <c r="AH211" s="80">
        <f t="shared" si="89"/>
        <v>2200000</v>
      </c>
      <c r="AI211" s="73">
        <f t="shared" si="90"/>
        <v>4400000</v>
      </c>
      <c r="AJ211" s="73">
        <f t="shared" si="91"/>
        <v>4400000</v>
      </c>
      <c r="AK211" s="87"/>
      <c r="AL211" s="73">
        <v>207</v>
      </c>
      <c r="AM211" s="73">
        <f>SUM(AE$5:AE211)</f>
        <v>23540000</v>
      </c>
      <c r="AN211" s="73">
        <f>SUM(AF$5:AF211)</f>
        <v>94160000</v>
      </c>
      <c r="AO211" s="73">
        <f>SUM(AG$5:AG211)</f>
        <v>235400000</v>
      </c>
      <c r="AP211" s="80">
        <f>SUM(AH$5:AH211)</f>
        <v>235400000</v>
      </c>
      <c r="AQ211" s="73">
        <f>SUM(AI$5:AI211)</f>
        <v>470800000</v>
      </c>
      <c r="AR211" s="76">
        <f>SUM(AJ$5:AJ211)</f>
        <v>470800000</v>
      </c>
      <c r="CH211" s="22">
        <v>28</v>
      </c>
    </row>
    <row r="212" spans="13:98" ht="11.25" customHeight="1" x14ac:dyDescent="0.15">
      <c r="M212" s="76">
        <v>208</v>
      </c>
      <c r="N212" s="164">
        <f t="shared" si="75"/>
        <v>11</v>
      </c>
      <c r="O212" s="76">
        <f t="shared" si="92"/>
        <v>22</v>
      </c>
      <c r="P212" s="76">
        <f t="shared" si="93"/>
        <v>88</v>
      </c>
      <c r="Q212" s="76">
        <f t="shared" si="93"/>
        <v>220</v>
      </c>
      <c r="R212" s="80">
        <f t="shared" si="93"/>
        <v>220</v>
      </c>
      <c r="S212" s="76">
        <f t="shared" si="93"/>
        <v>440</v>
      </c>
      <c r="T212" s="76">
        <f t="shared" si="93"/>
        <v>440</v>
      </c>
      <c r="U212" s="87"/>
      <c r="V212" s="73">
        <v>208</v>
      </c>
      <c r="W212" s="73">
        <f>SUM(O$5:O212)</f>
        <v>2376</v>
      </c>
      <c r="X212" s="73">
        <f>SUM(P$5:P212)</f>
        <v>9504</v>
      </c>
      <c r="Y212" s="73">
        <f>SUM(Q$5:Q212)</f>
        <v>23760</v>
      </c>
      <c r="Z212" s="80">
        <f>SUM(R$5:R212)</f>
        <v>23760</v>
      </c>
      <c r="AA212" s="73">
        <f>SUM(S$5:S212)</f>
        <v>47520</v>
      </c>
      <c r="AB212" s="73">
        <f>SUM(T$5:T212)</f>
        <v>47520</v>
      </c>
      <c r="AC212" s="87"/>
      <c r="AD212" s="73">
        <v>208</v>
      </c>
      <c r="AE212" s="73">
        <f t="shared" si="87"/>
        <v>220000</v>
      </c>
      <c r="AF212" s="73">
        <f t="shared" si="88"/>
        <v>880000</v>
      </c>
      <c r="AG212" s="73">
        <f t="shared" si="89"/>
        <v>2200000</v>
      </c>
      <c r="AH212" s="80">
        <f t="shared" si="89"/>
        <v>2200000</v>
      </c>
      <c r="AI212" s="73">
        <f t="shared" si="90"/>
        <v>4400000</v>
      </c>
      <c r="AJ212" s="73">
        <f t="shared" si="91"/>
        <v>4400000</v>
      </c>
      <c r="AK212" s="87"/>
      <c r="AL212" s="73">
        <v>208</v>
      </c>
      <c r="AM212" s="73">
        <f>SUM(AE$5:AE212)</f>
        <v>23760000</v>
      </c>
      <c r="AN212" s="73">
        <f>SUM(AF$5:AF212)</f>
        <v>95040000</v>
      </c>
      <c r="AO212" s="73">
        <f>SUM(AG$5:AG212)</f>
        <v>237600000</v>
      </c>
      <c r="AP212" s="80">
        <f>SUM(AH$5:AH212)</f>
        <v>237600000</v>
      </c>
      <c r="AQ212" s="73">
        <f>SUM(AI$5:AI212)</f>
        <v>475200000</v>
      </c>
      <c r="AR212" s="76">
        <f>SUM(AJ$5:AJ212)</f>
        <v>475200000</v>
      </c>
      <c r="CH212" s="22">
        <v>29</v>
      </c>
    </row>
    <row r="213" spans="13:98" ht="11.25" customHeight="1" x14ac:dyDescent="0.15">
      <c r="M213" s="76">
        <v>209</v>
      </c>
      <c r="N213" s="164">
        <f t="shared" si="75"/>
        <v>11</v>
      </c>
      <c r="O213" s="76">
        <f t="shared" si="92"/>
        <v>22</v>
      </c>
      <c r="P213" s="76">
        <f t="shared" si="93"/>
        <v>88</v>
      </c>
      <c r="Q213" s="76">
        <f t="shared" si="93"/>
        <v>220</v>
      </c>
      <c r="R213" s="80">
        <f t="shared" si="93"/>
        <v>220</v>
      </c>
      <c r="S213" s="76">
        <f t="shared" si="93"/>
        <v>440</v>
      </c>
      <c r="T213" s="76">
        <f t="shared" si="93"/>
        <v>440</v>
      </c>
      <c r="U213" s="87"/>
      <c r="V213" s="73">
        <v>209</v>
      </c>
      <c r="W213" s="73">
        <f>SUM(O$5:O213)</f>
        <v>2398</v>
      </c>
      <c r="X213" s="73">
        <f>SUM(P$5:P213)</f>
        <v>9592</v>
      </c>
      <c r="Y213" s="73">
        <f>SUM(Q$5:Q213)</f>
        <v>23980</v>
      </c>
      <c r="Z213" s="80">
        <f>SUM(R$5:R213)</f>
        <v>23980</v>
      </c>
      <c r="AA213" s="73">
        <f>SUM(S$5:S213)</f>
        <v>47960</v>
      </c>
      <c r="AB213" s="73">
        <f>SUM(T$5:T213)</f>
        <v>47960</v>
      </c>
      <c r="AC213" s="87"/>
      <c r="AD213" s="73">
        <v>209</v>
      </c>
      <c r="AE213" s="73">
        <f t="shared" si="87"/>
        <v>220000</v>
      </c>
      <c r="AF213" s="73">
        <f t="shared" si="88"/>
        <v>880000</v>
      </c>
      <c r="AG213" s="73">
        <f t="shared" si="89"/>
        <v>2200000</v>
      </c>
      <c r="AH213" s="80">
        <f t="shared" si="89"/>
        <v>2200000</v>
      </c>
      <c r="AI213" s="73">
        <f t="shared" si="90"/>
        <v>4400000</v>
      </c>
      <c r="AJ213" s="73">
        <f t="shared" si="91"/>
        <v>4400000</v>
      </c>
      <c r="AK213" s="87"/>
      <c r="AL213" s="73">
        <v>209</v>
      </c>
      <c r="AM213" s="73">
        <f>SUM(AE$5:AE213)</f>
        <v>23980000</v>
      </c>
      <c r="AN213" s="73">
        <f>SUM(AF$5:AF213)</f>
        <v>95920000</v>
      </c>
      <c r="AO213" s="73">
        <f>SUM(AG$5:AG213)</f>
        <v>239800000</v>
      </c>
      <c r="AP213" s="80">
        <f>SUM(AH$5:AH213)</f>
        <v>239800000</v>
      </c>
      <c r="AQ213" s="73">
        <f>SUM(AI$5:AI213)</f>
        <v>479600000</v>
      </c>
      <c r="AR213" s="76">
        <f>SUM(AJ$5:AJ213)</f>
        <v>479600000</v>
      </c>
      <c r="CH213" s="22">
        <v>30</v>
      </c>
    </row>
    <row r="214" spans="13:98" ht="11.25" customHeight="1" x14ac:dyDescent="0.15">
      <c r="M214" s="76">
        <v>210</v>
      </c>
      <c r="N214" s="164">
        <f t="shared" si="75"/>
        <v>11</v>
      </c>
      <c r="O214" s="76">
        <f t="shared" si="92"/>
        <v>22</v>
      </c>
      <c r="P214" s="76">
        <f t="shared" si="93"/>
        <v>88</v>
      </c>
      <c r="Q214" s="76">
        <f t="shared" si="93"/>
        <v>220</v>
      </c>
      <c r="R214" s="80">
        <f t="shared" si="93"/>
        <v>220</v>
      </c>
      <c r="S214" s="76">
        <f t="shared" si="93"/>
        <v>440</v>
      </c>
      <c r="T214" s="76">
        <f t="shared" si="93"/>
        <v>440</v>
      </c>
      <c r="U214" s="87"/>
      <c r="V214" s="73">
        <v>210</v>
      </c>
      <c r="W214" s="73">
        <f>SUM(O$5:O214)</f>
        <v>2420</v>
      </c>
      <c r="X214" s="73">
        <f>SUM(P$5:P214)</f>
        <v>9680</v>
      </c>
      <c r="Y214" s="73">
        <f>SUM(Q$5:Q214)</f>
        <v>24200</v>
      </c>
      <c r="Z214" s="80">
        <f>SUM(R$5:R214)</f>
        <v>24200</v>
      </c>
      <c r="AA214" s="73">
        <f>SUM(S$5:S214)</f>
        <v>48400</v>
      </c>
      <c r="AB214" s="73">
        <f>SUM(T$5:T214)</f>
        <v>48400</v>
      </c>
      <c r="AC214" s="87"/>
      <c r="AD214" s="73">
        <v>210</v>
      </c>
      <c r="AE214" s="73">
        <f t="shared" si="87"/>
        <v>220000</v>
      </c>
      <c r="AF214" s="73">
        <f t="shared" si="88"/>
        <v>880000</v>
      </c>
      <c r="AG214" s="73">
        <f t="shared" si="89"/>
        <v>2200000</v>
      </c>
      <c r="AH214" s="80">
        <f t="shared" si="89"/>
        <v>2200000</v>
      </c>
      <c r="AI214" s="73">
        <f t="shared" si="90"/>
        <v>4400000</v>
      </c>
      <c r="AJ214" s="73">
        <f t="shared" si="91"/>
        <v>4400000</v>
      </c>
      <c r="AK214" s="87"/>
      <c r="AL214" s="73">
        <v>210</v>
      </c>
      <c r="AM214" s="73">
        <f>SUM(AE$5:AE214)</f>
        <v>24200000</v>
      </c>
      <c r="AN214" s="73">
        <f>SUM(AF$5:AF214)</f>
        <v>96800000</v>
      </c>
      <c r="AO214" s="73">
        <f>SUM(AG$5:AG214)</f>
        <v>242000000</v>
      </c>
      <c r="AP214" s="80">
        <f>SUM(AH$5:AH214)</f>
        <v>242000000</v>
      </c>
      <c r="AQ214" s="73">
        <f>SUM(AI$5:AI214)</f>
        <v>484000000</v>
      </c>
      <c r="AR214" s="76">
        <f>SUM(AJ$5:AJ214)</f>
        <v>484000000</v>
      </c>
      <c r="CH214" s="22">
        <v>31</v>
      </c>
    </row>
    <row r="215" spans="13:98" ht="11.25" customHeight="1" x14ac:dyDescent="0.15">
      <c r="M215" s="76">
        <v>211</v>
      </c>
      <c r="N215" s="164">
        <f t="shared" si="75"/>
        <v>11</v>
      </c>
      <c r="O215" s="76">
        <f t="shared" si="92"/>
        <v>22</v>
      </c>
      <c r="P215" s="76">
        <f t="shared" si="93"/>
        <v>88</v>
      </c>
      <c r="Q215" s="76">
        <f t="shared" si="93"/>
        <v>220</v>
      </c>
      <c r="R215" s="80">
        <f t="shared" si="93"/>
        <v>220</v>
      </c>
      <c r="S215" s="76">
        <f t="shared" si="93"/>
        <v>440</v>
      </c>
      <c r="T215" s="76">
        <f t="shared" si="93"/>
        <v>440</v>
      </c>
      <c r="U215" s="87"/>
      <c r="V215" s="73">
        <v>211</v>
      </c>
      <c r="W215" s="73">
        <f>SUM(O$5:O215)</f>
        <v>2442</v>
      </c>
      <c r="X215" s="73">
        <f>SUM(P$5:P215)</f>
        <v>9768</v>
      </c>
      <c r="Y215" s="73">
        <f>SUM(Q$5:Q215)</f>
        <v>24420</v>
      </c>
      <c r="Z215" s="80">
        <f>SUM(R$5:R215)</f>
        <v>24420</v>
      </c>
      <c r="AA215" s="73">
        <f>SUM(S$5:S215)</f>
        <v>48840</v>
      </c>
      <c r="AB215" s="73">
        <f>SUM(T$5:T215)</f>
        <v>48840</v>
      </c>
      <c r="AC215" s="87"/>
      <c r="AD215" s="73">
        <v>211</v>
      </c>
      <c r="AE215" s="73">
        <f t="shared" si="87"/>
        <v>220000</v>
      </c>
      <c r="AF215" s="73">
        <f t="shared" si="88"/>
        <v>880000</v>
      </c>
      <c r="AG215" s="73">
        <f t="shared" si="89"/>
        <v>2200000</v>
      </c>
      <c r="AH215" s="80">
        <f t="shared" si="89"/>
        <v>2200000</v>
      </c>
      <c r="AI215" s="73">
        <f t="shared" si="90"/>
        <v>4400000</v>
      </c>
      <c r="AJ215" s="73">
        <f t="shared" si="91"/>
        <v>4400000</v>
      </c>
      <c r="AK215" s="87"/>
      <c r="AL215" s="73">
        <v>211</v>
      </c>
      <c r="AM215" s="73">
        <f>SUM(AE$5:AE215)</f>
        <v>24420000</v>
      </c>
      <c r="AN215" s="73">
        <f>SUM(AF$5:AF215)</f>
        <v>97680000</v>
      </c>
      <c r="AO215" s="73">
        <f>SUM(AG$5:AG215)</f>
        <v>244200000</v>
      </c>
      <c r="AP215" s="80">
        <f>SUM(AH$5:AH215)</f>
        <v>244200000</v>
      </c>
      <c r="AQ215" s="73">
        <f>SUM(AI$5:AI215)</f>
        <v>488400000</v>
      </c>
      <c r="AR215" s="76">
        <f>SUM(AJ$5:AJ215)</f>
        <v>488400000</v>
      </c>
      <c r="CH215" s="22">
        <v>32</v>
      </c>
    </row>
    <row r="216" spans="13:98" ht="11.25" customHeight="1" x14ac:dyDescent="0.15">
      <c r="M216" s="76">
        <v>212</v>
      </c>
      <c r="N216" s="164">
        <f t="shared" si="75"/>
        <v>11</v>
      </c>
      <c r="O216" s="76">
        <f t="shared" si="92"/>
        <v>22</v>
      </c>
      <c r="P216" s="76">
        <f t="shared" si="93"/>
        <v>88</v>
      </c>
      <c r="Q216" s="76">
        <f t="shared" si="93"/>
        <v>220</v>
      </c>
      <c r="R216" s="80">
        <f t="shared" si="93"/>
        <v>220</v>
      </c>
      <c r="S216" s="76">
        <f t="shared" si="93"/>
        <v>440</v>
      </c>
      <c r="T216" s="76">
        <f t="shared" si="93"/>
        <v>440</v>
      </c>
      <c r="U216" s="87"/>
      <c r="V216" s="73">
        <v>212</v>
      </c>
      <c r="W216" s="73">
        <f>SUM(O$5:O216)</f>
        <v>2464</v>
      </c>
      <c r="X216" s="73">
        <f>SUM(P$5:P216)</f>
        <v>9856</v>
      </c>
      <c r="Y216" s="73">
        <f>SUM(Q$5:Q216)</f>
        <v>24640</v>
      </c>
      <c r="Z216" s="80">
        <f>SUM(R$5:R216)</f>
        <v>24640</v>
      </c>
      <c r="AA216" s="73">
        <f>SUM(S$5:S216)</f>
        <v>49280</v>
      </c>
      <c r="AB216" s="73">
        <f>SUM(T$5:T216)</f>
        <v>49280</v>
      </c>
      <c r="AC216" s="87"/>
      <c r="AD216" s="73">
        <v>212</v>
      </c>
      <c r="AE216" s="73">
        <f t="shared" si="87"/>
        <v>220000</v>
      </c>
      <c r="AF216" s="73">
        <f t="shared" si="88"/>
        <v>880000</v>
      </c>
      <c r="AG216" s="73">
        <f t="shared" si="89"/>
        <v>2200000</v>
      </c>
      <c r="AH216" s="80">
        <f t="shared" si="89"/>
        <v>2200000</v>
      </c>
      <c r="AI216" s="73">
        <f t="shared" si="90"/>
        <v>4400000</v>
      </c>
      <c r="AJ216" s="73">
        <f t="shared" si="91"/>
        <v>4400000</v>
      </c>
      <c r="AK216" s="87"/>
      <c r="AL216" s="73">
        <v>212</v>
      </c>
      <c r="AM216" s="73">
        <f>SUM(AE$5:AE216)</f>
        <v>24640000</v>
      </c>
      <c r="AN216" s="73">
        <f>SUM(AF$5:AF216)</f>
        <v>98560000</v>
      </c>
      <c r="AO216" s="73">
        <f>SUM(AG$5:AG216)</f>
        <v>246400000</v>
      </c>
      <c r="AP216" s="80">
        <f>SUM(AH$5:AH216)</f>
        <v>246400000</v>
      </c>
      <c r="AQ216" s="73">
        <f>SUM(AI$5:AI216)</f>
        <v>492800000</v>
      </c>
      <c r="AR216" s="76">
        <f>SUM(AJ$5:AJ216)</f>
        <v>492800000</v>
      </c>
      <c r="CH216" s="22">
        <v>33</v>
      </c>
    </row>
    <row r="217" spans="13:98" ht="11.25" customHeight="1" x14ac:dyDescent="0.15">
      <c r="M217" s="76">
        <v>213</v>
      </c>
      <c r="N217" s="164">
        <f t="shared" si="75"/>
        <v>11</v>
      </c>
      <c r="O217" s="76">
        <f t="shared" si="92"/>
        <v>22</v>
      </c>
      <c r="P217" s="76">
        <f t="shared" si="93"/>
        <v>88</v>
      </c>
      <c r="Q217" s="76">
        <f t="shared" si="93"/>
        <v>220</v>
      </c>
      <c r="R217" s="80">
        <f t="shared" si="93"/>
        <v>220</v>
      </c>
      <c r="S217" s="76">
        <f t="shared" si="93"/>
        <v>440</v>
      </c>
      <c r="T217" s="76">
        <f t="shared" si="93"/>
        <v>440</v>
      </c>
      <c r="U217" s="87"/>
      <c r="V217" s="73">
        <v>213</v>
      </c>
      <c r="W217" s="73">
        <f>SUM(O$5:O217)</f>
        <v>2486</v>
      </c>
      <c r="X217" s="73">
        <f>SUM(P$5:P217)</f>
        <v>9944</v>
      </c>
      <c r="Y217" s="73">
        <f>SUM(Q$5:Q217)</f>
        <v>24860</v>
      </c>
      <c r="Z217" s="80">
        <f>SUM(R$5:R217)</f>
        <v>24860</v>
      </c>
      <c r="AA217" s="73">
        <f>SUM(S$5:S217)</f>
        <v>49720</v>
      </c>
      <c r="AB217" s="73">
        <f>SUM(T$5:T217)</f>
        <v>49720</v>
      </c>
      <c r="AC217" s="87"/>
      <c r="AD217" s="73">
        <v>213</v>
      </c>
      <c r="AE217" s="73">
        <f t="shared" si="87"/>
        <v>220000</v>
      </c>
      <c r="AF217" s="73">
        <f t="shared" si="88"/>
        <v>880000</v>
      </c>
      <c r="AG217" s="73">
        <f t="shared" si="89"/>
        <v>2200000</v>
      </c>
      <c r="AH217" s="80">
        <f t="shared" si="89"/>
        <v>2200000</v>
      </c>
      <c r="AI217" s="73">
        <f t="shared" si="90"/>
        <v>4400000</v>
      </c>
      <c r="AJ217" s="73">
        <f t="shared" si="91"/>
        <v>4400000</v>
      </c>
      <c r="AK217" s="87"/>
      <c r="AL217" s="73">
        <v>213</v>
      </c>
      <c r="AM217" s="73">
        <f>SUM(AE$5:AE217)</f>
        <v>24860000</v>
      </c>
      <c r="AN217" s="73">
        <f>SUM(AF$5:AF217)</f>
        <v>99440000</v>
      </c>
      <c r="AO217" s="73">
        <f>SUM(AG$5:AG217)</f>
        <v>248600000</v>
      </c>
      <c r="AP217" s="80">
        <f>SUM(AH$5:AH217)</f>
        <v>248600000</v>
      </c>
      <c r="AQ217" s="73">
        <f>SUM(AI$5:AI217)</f>
        <v>497200000</v>
      </c>
      <c r="AR217" s="76">
        <f>SUM(AJ$5:AJ217)</f>
        <v>497200000</v>
      </c>
      <c r="CH217" s="22">
        <v>34</v>
      </c>
    </row>
    <row r="218" spans="13:98" ht="11.25" customHeight="1" x14ac:dyDescent="0.15">
      <c r="M218" s="76">
        <v>214</v>
      </c>
      <c r="N218" s="164">
        <f t="shared" ref="N218:N281" si="94">N198+1</f>
        <v>11</v>
      </c>
      <c r="O218" s="76">
        <f t="shared" si="92"/>
        <v>22</v>
      </c>
      <c r="P218" s="76">
        <f t="shared" si="93"/>
        <v>88</v>
      </c>
      <c r="Q218" s="76">
        <f t="shared" si="93"/>
        <v>220</v>
      </c>
      <c r="R218" s="80">
        <f t="shared" si="93"/>
        <v>220</v>
      </c>
      <c r="S218" s="76">
        <f t="shared" si="93"/>
        <v>440</v>
      </c>
      <c r="T218" s="76">
        <f t="shared" si="93"/>
        <v>440</v>
      </c>
      <c r="U218" s="87"/>
      <c r="V218" s="73">
        <v>214</v>
      </c>
      <c r="W218" s="73">
        <f>SUM(O$5:O218)</f>
        <v>2508</v>
      </c>
      <c r="X218" s="73">
        <f>SUM(P$5:P218)</f>
        <v>10032</v>
      </c>
      <c r="Y218" s="73">
        <f>SUM(Q$5:Q218)</f>
        <v>25080</v>
      </c>
      <c r="Z218" s="80">
        <f>SUM(R$5:R218)</f>
        <v>25080</v>
      </c>
      <c r="AA218" s="73">
        <f>SUM(S$5:S218)</f>
        <v>50160</v>
      </c>
      <c r="AB218" s="73">
        <f>SUM(T$5:T218)</f>
        <v>50160</v>
      </c>
      <c r="AC218" s="87"/>
      <c r="AD218" s="73">
        <v>214</v>
      </c>
      <c r="AE218" s="73">
        <f t="shared" si="87"/>
        <v>220000</v>
      </c>
      <c r="AF218" s="73">
        <f t="shared" si="88"/>
        <v>880000</v>
      </c>
      <c r="AG218" s="73">
        <f t="shared" si="89"/>
        <v>2200000</v>
      </c>
      <c r="AH218" s="80">
        <f t="shared" si="89"/>
        <v>2200000</v>
      </c>
      <c r="AI218" s="73">
        <f t="shared" si="90"/>
        <v>4400000</v>
      </c>
      <c r="AJ218" s="73">
        <f t="shared" si="91"/>
        <v>4400000</v>
      </c>
      <c r="AK218" s="87"/>
      <c r="AL218" s="73">
        <v>214</v>
      </c>
      <c r="AM218" s="73">
        <f>SUM(AE$5:AE218)</f>
        <v>25080000</v>
      </c>
      <c r="AN218" s="73">
        <f>SUM(AF$5:AF218)</f>
        <v>100320000</v>
      </c>
      <c r="AO218" s="73">
        <f>SUM(AG$5:AG218)</f>
        <v>250800000</v>
      </c>
      <c r="AP218" s="80">
        <f>SUM(AH$5:AH218)</f>
        <v>250800000</v>
      </c>
      <c r="AQ218" s="73">
        <f>SUM(AI$5:AI218)</f>
        <v>501600000</v>
      </c>
      <c r="AR218" s="76">
        <f>SUM(AJ$5:AJ218)</f>
        <v>501600000</v>
      </c>
      <c r="CH218" s="22">
        <v>35</v>
      </c>
    </row>
    <row r="219" spans="13:98" ht="11.25" customHeight="1" x14ac:dyDescent="0.15">
      <c r="M219" s="76">
        <v>215</v>
      </c>
      <c r="N219" s="164">
        <f t="shared" si="94"/>
        <v>11</v>
      </c>
      <c r="O219" s="76">
        <f t="shared" si="92"/>
        <v>22</v>
      </c>
      <c r="P219" s="76">
        <f t="shared" si="93"/>
        <v>88</v>
      </c>
      <c r="Q219" s="76">
        <f t="shared" si="93"/>
        <v>220</v>
      </c>
      <c r="R219" s="80">
        <f t="shared" si="93"/>
        <v>220</v>
      </c>
      <c r="S219" s="76">
        <f t="shared" si="93"/>
        <v>440</v>
      </c>
      <c r="T219" s="76">
        <f t="shared" si="93"/>
        <v>440</v>
      </c>
      <c r="U219" s="87"/>
      <c r="V219" s="73">
        <v>215</v>
      </c>
      <c r="W219" s="73">
        <f>SUM(O$5:O219)</f>
        <v>2530</v>
      </c>
      <c r="X219" s="73">
        <f>SUM(P$5:P219)</f>
        <v>10120</v>
      </c>
      <c r="Y219" s="73">
        <f>SUM(Q$5:Q219)</f>
        <v>25300</v>
      </c>
      <c r="Z219" s="80">
        <f>SUM(R$5:R219)</f>
        <v>25300</v>
      </c>
      <c r="AA219" s="73">
        <f>SUM(S$5:S219)</f>
        <v>50600</v>
      </c>
      <c r="AB219" s="73">
        <f>SUM(T$5:T219)</f>
        <v>50600</v>
      </c>
      <c r="AC219" s="87"/>
      <c r="AD219" s="73">
        <v>215</v>
      </c>
      <c r="AE219" s="73">
        <f t="shared" si="87"/>
        <v>220000</v>
      </c>
      <c r="AF219" s="73">
        <f t="shared" si="88"/>
        <v>880000</v>
      </c>
      <c r="AG219" s="73">
        <f t="shared" si="89"/>
        <v>2200000</v>
      </c>
      <c r="AH219" s="80">
        <f t="shared" si="89"/>
        <v>2200000</v>
      </c>
      <c r="AI219" s="73">
        <f t="shared" si="90"/>
        <v>4400000</v>
      </c>
      <c r="AJ219" s="73">
        <f t="shared" si="91"/>
        <v>4400000</v>
      </c>
      <c r="AK219" s="87"/>
      <c r="AL219" s="73">
        <v>215</v>
      </c>
      <c r="AM219" s="73">
        <f>SUM(AE$5:AE219)</f>
        <v>25300000</v>
      </c>
      <c r="AN219" s="73">
        <f>SUM(AF$5:AF219)</f>
        <v>101200000</v>
      </c>
      <c r="AO219" s="73">
        <f>SUM(AG$5:AG219)</f>
        <v>253000000</v>
      </c>
      <c r="AP219" s="80">
        <f>SUM(AH$5:AH219)</f>
        <v>253000000</v>
      </c>
      <c r="AQ219" s="73">
        <f>SUM(AI$5:AI219)</f>
        <v>506000000</v>
      </c>
      <c r="AR219" s="76">
        <f>SUM(AJ$5:AJ219)</f>
        <v>506000000</v>
      </c>
      <c r="CH219" s="22">
        <v>36</v>
      </c>
    </row>
    <row r="220" spans="13:98" ht="11.25" customHeight="1" x14ac:dyDescent="0.15">
      <c r="M220" s="76">
        <v>216</v>
      </c>
      <c r="N220" s="164">
        <f t="shared" si="94"/>
        <v>11</v>
      </c>
      <c r="O220" s="76">
        <f t="shared" si="92"/>
        <v>22</v>
      </c>
      <c r="P220" s="76">
        <f t="shared" si="93"/>
        <v>88</v>
      </c>
      <c r="Q220" s="76">
        <f t="shared" si="93"/>
        <v>220</v>
      </c>
      <c r="R220" s="80">
        <f t="shared" si="93"/>
        <v>220</v>
      </c>
      <c r="S220" s="76">
        <f t="shared" si="93"/>
        <v>440</v>
      </c>
      <c r="T220" s="76">
        <f t="shared" si="93"/>
        <v>440</v>
      </c>
      <c r="U220" s="87"/>
      <c r="V220" s="73">
        <v>216</v>
      </c>
      <c r="W220" s="73">
        <f>SUM(O$5:O220)</f>
        <v>2552</v>
      </c>
      <c r="X220" s="73">
        <f>SUM(P$5:P220)</f>
        <v>10208</v>
      </c>
      <c r="Y220" s="73">
        <f>SUM(Q$5:Q220)</f>
        <v>25520</v>
      </c>
      <c r="Z220" s="80">
        <f>SUM(R$5:R220)</f>
        <v>25520</v>
      </c>
      <c r="AA220" s="73">
        <f>SUM(S$5:S220)</f>
        <v>51040</v>
      </c>
      <c r="AB220" s="73">
        <f>SUM(T$5:T220)</f>
        <v>51040</v>
      </c>
      <c r="AC220" s="87"/>
      <c r="AD220" s="73">
        <v>216</v>
      </c>
      <c r="AE220" s="73">
        <f t="shared" si="87"/>
        <v>220000</v>
      </c>
      <c r="AF220" s="73">
        <f t="shared" si="88"/>
        <v>880000</v>
      </c>
      <c r="AG220" s="73">
        <f t="shared" si="89"/>
        <v>2200000</v>
      </c>
      <c r="AH220" s="80">
        <f t="shared" si="89"/>
        <v>2200000</v>
      </c>
      <c r="AI220" s="73">
        <f t="shared" si="90"/>
        <v>4400000</v>
      </c>
      <c r="AJ220" s="73">
        <f t="shared" si="91"/>
        <v>4400000</v>
      </c>
      <c r="AK220" s="87"/>
      <c r="AL220" s="73">
        <v>216</v>
      </c>
      <c r="AM220" s="73">
        <f>SUM(AE$5:AE220)</f>
        <v>25520000</v>
      </c>
      <c r="AN220" s="73">
        <f>SUM(AF$5:AF220)</f>
        <v>102080000</v>
      </c>
      <c r="AO220" s="73">
        <f>SUM(AG$5:AG220)</f>
        <v>255200000</v>
      </c>
      <c r="AP220" s="80">
        <f>SUM(AH$5:AH220)</f>
        <v>255200000</v>
      </c>
      <c r="AQ220" s="73">
        <f>SUM(AI$5:AI220)</f>
        <v>510400000</v>
      </c>
      <c r="AR220" s="76">
        <f>SUM(AJ$5:AJ220)</f>
        <v>510400000</v>
      </c>
      <c r="CH220" s="22">
        <v>37</v>
      </c>
    </row>
    <row r="221" spans="13:98" ht="11.25" customHeight="1" x14ac:dyDescent="0.15">
      <c r="M221" s="76">
        <v>217</v>
      </c>
      <c r="N221" s="164">
        <f t="shared" si="94"/>
        <v>11</v>
      </c>
      <c r="O221" s="76">
        <f t="shared" si="92"/>
        <v>22</v>
      </c>
      <c r="P221" s="76">
        <f t="shared" si="93"/>
        <v>88</v>
      </c>
      <c r="Q221" s="76">
        <f t="shared" si="93"/>
        <v>220</v>
      </c>
      <c r="R221" s="80">
        <f t="shared" si="93"/>
        <v>220</v>
      </c>
      <c r="S221" s="76">
        <f t="shared" si="93"/>
        <v>440</v>
      </c>
      <c r="T221" s="76">
        <f t="shared" si="93"/>
        <v>440</v>
      </c>
      <c r="U221" s="87"/>
      <c r="V221" s="73">
        <v>217</v>
      </c>
      <c r="W221" s="73">
        <f>SUM(O$5:O221)</f>
        <v>2574</v>
      </c>
      <c r="X221" s="73">
        <f>SUM(P$5:P221)</f>
        <v>10296</v>
      </c>
      <c r="Y221" s="73">
        <f>SUM(Q$5:Q221)</f>
        <v>25740</v>
      </c>
      <c r="Z221" s="80">
        <f>SUM(R$5:R221)</f>
        <v>25740</v>
      </c>
      <c r="AA221" s="73">
        <f>SUM(S$5:S221)</f>
        <v>51480</v>
      </c>
      <c r="AB221" s="73">
        <f>SUM(T$5:T221)</f>
        <v>51480</v>
      </c>
      <c r="AC221" s="87"/>
      <c r="AD221" s="73">
        <v>217</v>
      </c>
      <c r="AE221" s="73">
        <f t="shared" si="87"/>
        <v>220000</v>
      </c>
      <c r="AF221" s="73">
        <f t="shared" si="88"/>
        <v>880000</v>
      </c>
      <c r="AG221" s="73">
        <f t="shared" si="89"/>
        <v>2200000</v>
      </c>
      <c r="AH221" s="80">
        <f t="shared" si="89"/>
        <v>2200000</v>
      </c>
      <c r="AI221" s="73">
        <f t="shared" si="90"/>
        <v>4400000</v>
      </c>
      <c r="AJ221" s="73">
        <f t="shared" si="91"/>
        <v>4400000</v>
      </c>
      <c r="AK221" s="87"/>
      <c r="AL221" s="73">
        <v>217</v>
      </c>
      <c r="AM221" s="73">
        <f>SUM(AE$5:AE221)</f>
        <v>25740000</v>
      </c>
      <c r="AN221" s="73">
        <f>SUM(AF$5:AF221)</f>
        <v>102960000</v>
      </c>
      <c r="AO221" s="73">
        <f>SUM(AG$5:AG221)</f>
        <v>257400000</v>
      </c>
      <c r="AP221" s="80">
        <f>SUM(AH$5:AH221)</f>
        <v>257400000</v>
      </c>
      <c r="AQ221" s="73">
        <f>SUM(AI$5:AI221)</f>
        <v>514800000</v>
      </c>
      <c r="AR221" s="76">
        <f>SUM(AJ$5:AJ221)</f>
        <v>514800000</v>
      </c>
      <c r="CH221" s="22">
        <v>38</v>
      </c>
    </row>
    <row r="222" spans="13:98" ht="11.25" customHeight="1" x14ac:dyDescent="0.15">
      <c r="M222" s="76">
        <v>218</v>
      </c>
      <c r="N222" s="164">
        <f t="shared" si="94"/>
        <v>11</v>
      </c>
      <c r="O222" s="76">
        <f t="shared" si="92"/>
        <v>22</v>
      </c>
      <c r="P222" s="76">
        <f t="shared" si="93"/>
        <v>88</v>
      </c>
      <c r="Q222" s="76">
        <f t="shared" si="93"/>
        <v>220</v>
      </c>
      <c r="R222" s="80">
        <f t="shared" si="93"/>
        <v>220</v>
      </c>
      <c r="S222" s="76">
        <f t="shared" si="93"/>
        <v>440</v>
      </c>
      <c r="T222" s="76">
        <f t="shared" si="93"/>
        <v>440</v>
      </c>
      <c r="U222" s="87"/>
      <c r="V222" s="73">
        <v>218</v>
      </c>
      <c r="W222" s="73">
        <f>SUM(O$5:O222)</f>
        <v>2596</v>
      </c>
      <c r="X222" s="73">
        <f>SUM(P$5:P222)</f>
        <v>10384</v>
      </c>
      <c r="Y222" s="73">
        <f>SUM(Q$5:Q222)</f>
        <v>25960</v>
      </c>
      <c r="Z222" s="80">
        <f>SUM(R$5:R222)</f>
        <v>25960</v>
      </c>
      <c r="AA222" s="73">
        <f>SUM(S$5:S222)</f>
        <v>51920</v>
      </c>
      <c r="AB222" s="73">
        <f>SUM(T$5:T222)</f>
        <v>51920</v>
      </c>
      <c r="AC222" s="87"/>
      <c r="AD222" s="73">
        <v>218</v>
      </c>
      <c r="AE222" s="73">
        <f t="shared" si="87"/>
        <v>220000</v>
      </c>
      <c r="AF222" s="73">
        <f t="shared" si="88"/>
        <v>880000</v>
      </c>
      <c r="AG222" s="73">
        <f t="shared" si="89"/>
        <v>2200000</v>
      </c>
      <c r="AH222" s="80">
        <f t="shared" si="89"/>
        <v>2200000</v>
      </c>
      <c r="AI222" s="73">
        <f t="shared" si="90"/>
        <v>4400000</v>
      </c>
      <c r="AJ222" s="73">
        <f t="shared" si="91"/>
        <v>4400000</v>
      </c>
      <c r="AK222" s="87"/>
      <c r="AL222" s="73">
        <v>218</v>
      </c>
      <c r="AM222" s="73">
        <f>SUM(AE$5:AE222)</f>
        <v>25960000</v>
      </c>
      <c r="AN222" s="73">
        <f>SUM(AF$5:AF222)</f>
        <v>103840000</v>
      </c>
      <c r="AO222" s="73">
        <f>SUM(AG$5:AG222)</f>
        <v>259600000</v>
      </c>
      <c r="AP222" s="80">
        <f>SUM(AH$5:AH222)</f>
        <v>259600000</v>
      </c>
      <c r="AQ222" s="73">
        <f>SUM(AI$5:AI222)</f>
        <v>519200000</v>
      </c>
      <c r="AR222" s="76">
        <f>SUM(AJ$5:AJ222)</f>
        <v>519200000</v>
      </c>
      <c r="CH222" s="22">
        <v>39</v>
      </c>
    </row>
    <row r="223" spans="13:98" ht="11.25" customHeight="1" x14ac:dyDescent="0.15">
      <c r="M223" s="76">
        <v>219</v>
      </c>
      <c r="N223" s="164">
        <f t="shared" si="94"/>
        <v>11</v>
      </c>
      <c r="O223" s="76">
        <f t="shared" si="92"/>
        <v>22</v>
      </c>
      <c r="P223" s="76">
        <f t="shared" si="93"/>
        <v>88</v>
      </c>
      <c r="Q223" s="76">
        <f t="shared" si="93"/>
        <v>220</v>
      </c>
      <c r="R223" s="80">
        <f t="shared" si="93"/>
        <v>220</v>
      </c>
      <c r="S223" s="76">
        <f t="shared" si="93"/>
        <v>440</v>
      </c>
      <c r="T223" s="76">
        <f t="shared" si="93"/>
        <v>440</v>
      </c>
      <c r="U223" s="87"/>
      <c r="V223" s="73">
        <v>219</v>
      </c>
      <c r="W223" s="73">
        <f>SUM(O$5:O223)</f>
        <v>2618</v>
      </c>
      <c r="X223" s="73">
        <f>SUM(P$5:P223)</f>
        <v>10472</v>
      </c>
      <c r="Y223" s="73">
        <f>SUM(Q$5:Q223)</f>
        <v>26180</v>
      </c>
      <c r="Z223" s="80">
        <f>SUM(R$5:R223)</f>
        <v>26180</v>
      </c>
      <c r="AA223" s="73">
        <f>SUM(S$5:S223)</f>
        <v>52360</v>
      </c>
      <c r="AB223" s="73">
        <f>SUM(T$5:T223)</f>
        <v>52360</v>
      </c>
      <c r="AC223" s="87"/>
      <c r="AD223" s="73">
        <v>219</v>
      </c>
      <c r="AE223" s="73">
        <f t="shared" si="87"/>
        <v>220000</v>
      </c>
      <c r="AF223" s="73">
        <f t="shared" si="88"/>
        <v>880000</v>
      </c>
      <c r="AG223" s="73">
        <f t="shared" si="89"/>
        <v>2200000</v>
      </c>
      <c r="AH223" s="80">
        <f t="shared" si="89"/>
        <v>2200000</v>
      </c>
      <c r="AI223" s="73">
        <f t="shared" si="90"/>
        <v>4400000</v>
      </c>
      <c r="AJ223" s="73">
        <f t="shared" si="91"/>
        <v>4400000</v>
      </c>
      <c r="AK223" s="87"/>
      <c r="AL223" s="73">
        <v>219</v>
      </c>
      <c r="AM223" s="73">
        <f>SUM(AE$5:AE223)</f>
        <v>26180000</v>
      </c>
      <c r="AN223" s="73">
        <f>SUM(AF$5:AF223)</f>
        <v>104720000</v>
      </c>
      <c r="AO223" s="73">
        <f>SUM(AG$5:AG223)</f>
        <v>261800000</v>
      </c>
      <c r="AP223" s="80">
        <f>SUM(AH$5:AH223)</f>
        <v>261800000</v>
      </c>
      <c r="AQ223" s="73">
        <f>SUM(AI$5:AI223)</f>
        <v>523600000</v>
      </c>
      <c r="AR223" s="76">
        <f>SUM(AJ$5:AJ223)</f>
        <v>523600000</v>
      </c>
      <c r="CH223" s="22">
        <v>40</v>
      </c>
    </row>
    <row r="224" spans="13:98" ht="11.25" customHeight="1" x14ac:dyDescent="0.15">
      <c r="M224" s="76">
        <v>220</v>
      </c>
      <c r="N224" s="164">
        <f t="shared" si="94"/>
        <v>11</v>
      </c>
      <c r="O224" s="76">
        <f t="shared" si="92"/>
        <v>22</v>
      </c>
      <c r="P224" s="76">
        <f t="shared" si="93"/>
        <v>88</v>
      </c>
      <c r="Q224" s="76">
        <f t="shared" si="93"/>
        <v>220</v>
      </c>
      <c r="R224" s="80">
        <f t="shared" si="93"/>
        <v>220</v>
      </c>
      <c r="S224" s="76">
        <f t="shared" si="93"/>
        <v>440</v>
      </c>
      <c r="T224" s="76">
        <f t="shared" si="93"/>
        <v>440</v>
      </c>
      <c r="U224" s="87"/>
      <c r="V224" s="73">
        <v>220</v>
      </c>
      <c r="W224" s="73">
        <f>SUM(O$5:O224)</f>
        <v>2640</v>
      </c>
      <c r="X224" s="73">
        <f>SUM(P$5:P224)</f>
        <v>10560</v>
      </c>
      <c r="Y224" s="73">
        <f>SUM(Q$5:Q224)</f>
        <v>26400</v>
      </c>
      <c r="Z224" s="80">
        <f>SUM(R$5:R224)</f>
        <v>26400</v>
      </c>
      <c r="AA224" s="73">
        <f>SUM(S$5:S224)</f>
        <v>52800</v>
      </c>
      <c r="AB224" s="73">
        <f>SUM(T$5:T224)</f>
        <v>52800</v>
      </c>
      <c r="AC224" s="87"/>
      <c r="AD224" s="73">
        <v>220</v>
      </c>
      <c r="AE224" s="73">
        <f t="shared" si="87"/>
        <v>220000</v>
      </c>
      <c r="AF224" s="73">
        <f t="shared" si="88"/>
        <v>880000</v>
      </c>
      <c r="AG224" s="73">
        <f t="shared" si="89"/>
        <v>2200000</v>
      </c>
      <c r="AH224" s="80">
        <f t="shared" si="89"/>
        <v>2200000</v>
      </c>
      <c r="AI224" s="73">
        <f t="shared" si="90"/>
        <v>4400000</v>
      </c>
      <c r="AJ224" s="73">
        <f t="shared" si="91"/>
        <v>4400000</v>
      </c>
      <c r="AK224" s="87"/>
      <c r="AL224" s="73">
        <v>220</v>
      </c>
      <c r="AM224" s="73">
        <f>SUM(AE$5:AE224)</f>
        <v>26400000</v>
      </c>
      <c r="AN224" s="73">
        <f>SUM(AF$5:AF224)</f>
        <v>105600000</v>
      </c>
      <c r="AO224" s="73">
        <f>SUM(AG$5:AG224)</f>
        <v>264000000</v>
      </c>
      <c r="AP224" s="80">
        <f>SUM(AH$5:AH224)</f>
        <v>264000000</v>
      </c>
      <c r="AQ224" s="73">
        <f>SUM(AI$5:AI224)</f>
        <v>528000000</v>
      </c>
      <c r="AR224" s="76">
        <f>SUM(AJ$5:AJ224)</f>
        <v>528000000</v>
      </c>
      <c r="CH224" s="22">
        <v>41</v>
      </c>
    </row>
    <row r="225" spans="13:86" ht="11.25" customHeight="1" x14ac:dyDescent="0.15">
      <c r="M225" s="76">
        <v>221</v>
      </c>
      <c r="N225" s="164">
        <f t="shared" si="94"/>
        <v>12</v>
      </c>
      <c r="O225" s="76">
        <f t="shared" si="92"/>
        <v>24</v>
      </c>
      <c r="P225" s="76">
        <f t="shared" si="93"/>
        <v>96</v>
      </c>
      <c r="Q225" s="76">
        <f t="shared" si="93"/>
        <v>240</v>
      </c>
      <c r="R225" s="80">
        <f t="shared" si="93"/>
        <v>240</v>
      </c>
      <c r="S225" s="76">
        <f t="shared" si="93"/>
        <v>480</v>
      </c>
      <c r="T225" s="76">
        <f t="shared" si="93"/>
        <v>480</v>
      </c>
      <c r="U225" s="87"/>
      <c r="V225" s="73">
        <v>221</v>
      </c>
      <c r="W225" s="73">
        <f>SUM(O$5:O225)</f>
        <v>2664</v>
      </c>
      <c r="X225" s="73">
        <f>SUM(P$5:P225)</f>
        <v>10656</v>
      </c>
      <c r="Y225" s="73">
        <f>SUM(Q$5:Q225)</f>
        <v>26640</v>
      </c>
      <c r="Z225" s="80">
        <f>SUM(R$5:R225)</f>
        <v>26640</v>
      </c>
      <c r="AA225" s="73">
        <f>SUM(S$5:S225)</f>
        <v>53280</v>
      </c>
      <c r="AB225" s="73">
        <f>SUM(T$5:T225)</f>
        <v>53280</v>
      </c>
      <c r="AC225" s="87"/>
      <c r="AD225" s="73">
        <v>221</v>
      </c>
      <c r="AE225" s="73">
        <f t="shared" si="87"/>
        <v>240000</v>
      </c>
      <c r="AF225" s="73">
        <f t="shared" si="88"/>
        <v>960000</v>
      </c>
      <c r="AG225" s="73">
        <f t="shared" si="89"/>
        <v>2400000</v>
      </c>
      <c r="AH225" s="80">
        <f t="shared" si="89"/>
        <v>2400000</v>
      </c>
      <c r="AI225" s="73">
        <f t="shared" si="90"/>
        <v>4800000</v>
      </c>
      <c r="AJ225" s="73">
        <f t="shared" si="91"/>
        <v>4800000</v>
      </c>
      <c r="AK225" s="87"/>
      <c r="AL225" s="73">
        <v>221</v>
      </c>
      <c r="AM225" s="73">
        <f>SUM(AE$5:AE225)</f>
        <v>26640000</v>
      </c>
      <c r="AN225" s="73">
        <f>SUM(AF$5:AF225)</f>
        <v>106560000</v>
      </c>
      <c r="AO225" s="73">
        <f>SUM(AG$5:AG225)</f>
        <v>266400000</v>
      </c>
      <c r="AP225" s="80">
        <f>SUM(AH$5:AH225)</f>
        <v>266400000</v>
      </c>
      <c r="AQ225" s="73">
        <f>SUM(AI$5:AI225)</f>
        <v>532800000</v>
      </c>
      <c r="AR225" s="76">
        <f>SUM(AJ$5:AJ225)</f>
        <v>532800000</v>
      </c>
      <c r="CH225" s="22">
        <v>42</v>
      </c>
    </row>
    <row r="226" spans="13:86" ht="11.25" customHeight="1" x14ac:dyDescent="0.15">
      <c r="M226" s="76">
        <v>222</v>
      </c>
      <c r="N226" s="164">
        <f t="shared" si="94"/>
        <v>12</v>
      </c>
      <c r="O226" s="76">
        <f t="shared" si="92"/>
        <v>24</v>
      </c>
      <c r="P226" s="76">
        <f t="shared" si="93"/>
        <v>96</v>
      </c>
      <c r="Q226" s="76">
        <f t="shared" si="93"/>
        <v>240</v>
      </c>
      <c r="R226" s="80">
        <f t="shared" si="93"/>
        <v>240</v>
      </c>
      <c r="S226" s="76">
        <f t="shared" si="93"/>
        <v>480</v>
      </c>
      <c r="T226" s="76">
        <f t="shared" si="93"/>
        <v>480</v>
      </c>
      <c r="U226" s="87"/>
      <c r="V226" s="73">
        <v>222</v>
      </c>
      <c r="W226" s="73">
        <f>SUM(O$5:O226)</f>
        <v>2688</v>
      </c>
      <c r="X226" s="73">
        <f>SUM(P$5:P226)</f>
        <v>10752</v>
      </c>
      <c r="Y226" s="73">
        <f>SUM(Q$5:Q226)</f>
        <v>26880</v>
      </c>
      <c r="Z226" s="80">
        <f>SUM(R$5:R226)</f>
        <v>26880</v>
      </c>
      <c r="AA226" s="73">
        <f>SUM(S$5:S226)</f>
        <v>53760</v>
      </c>
      <c r="AB226" s="73">
        <f>SUM(T$5:T226)</f>
        <v>53760</v>
      </c>
      <c r="AC226" s="87"/>
      <c r="AD226" s="73">
        <v>222</v>
      </c>
      <c r="AE226" s="73">
        <f t="shared" si="87"/>
        <v>240000</v>
      </c>
      <c r="AF226" s="73">
        <f t="shared" si="88"/>
        <v>960000</v>
      </c>
      <c r="AG226" s="73">
        <f t="shared" si="89"/>
        <v>2400000</v>
      </c>
      <c r="AH226" s="80">
        <f t="shared" si="89"/>
        <v>2400000</v>
      </c>
      <c r="AI226" s="73">
        <f t="shared" si="90"/>
        <v>4800000</v>
      </c>
      <c r="AJ226" s="73">
        <f t="shared" si="91"/>
        <v>4800000</v>
      </c>
      <c r="AK226" s="87"/>
      <c r="AL226" s="73">
        <v>222</v>
      </c>
      <c r="AM226" s="73">
        <f>SUM(AE$5:AE226)</f>
        <v>26880000</v>
      </c>
      <c r="AN226" s="73">
        <f>SUM(AF$5:AF226)</f>
        <v>107520000</v>
      </c>
      <c r="AO226" s="73">
        <f>SUM(AG$5:AG226)</f>
        <v>268800000</v>
      </c>
      <c r="AP226" s="80">
        <f>SUM(AH$5:AH226)</f>
        <v>268800000</v>
      </c>
      <c r="AQ226" s="73">
        <f>SUM(AI$5:AI226)</f>
        <v>537600000</v>
      </c>
      <c r="AR226" s="76">
        <f>SUM(AJ$5:AJ226)</f>
        <v>537600000</v>
      </c>
      <c r="CH226" s="22">
        <v>43</v>
      </c>
    </row>
    <row r="227" spans="13:86" ht="11.25" customHeight="1" x14ac:dyDescent="0.15">
      <c r="M227" s="76">
        <v>223</v>
      </c>
      <c r="N227" s="164">
        <f t="shared" si="94"/>
        <v>12</v>
      </c>
      <c r="O227" s="76">
        <f t="shared" si="92"/>
        <v>24</v>
      </c>
      <c r="P227" s="76">
        <f t="shared" si="93"/>
        <v>96</v>
      </c>
      <c r="Q227" s="76">
        <f t="shared" si="93"/>
        <v>240</v>
      </c>
      <c r="R227" s="80">
        <f t="shared" si="93"/>
        <v>240</v>
      </c>
      <c r="S227" s="76">
        <f t="shared" si="93"/>
        <v>480</v>
      </c>
      <c r="T227" s="76">
        <f t="shared" si="93"/>
        <v>480</v>
      </c>
      <c r="U227" s="87"/>
      <c r="V227" s="73">
        <v>223</v>
      </c>
      <c r="W227" s="73">
        <f>SUM(O$5:O227)</f>
        <v>2712</v>
      </c>
      <c r="X227" s="73">
        <f>SUM(P$5:P227)</f>
        <v>10848</v>
      </c>
      <c r="Y227" s="73">
        <f>SUM(Q$5:Q227)</f>
        <v>27120</v>
      </c>
      <c r="Z227" s="80">
        <f>SUM(R$5:R227)</f>
        <v>27120</v>
      </c>
      <c r="AA227" s="73">
        <f>SUM(S$5:S227)</f>
        <v>54240</v>
      </c>
      <c r="AB227" s="73">
        <f>SUM(T$5:T227)</f>
        <v>54240</v>
      </c>
      <c r="AC227" s="87"/>
      <c r="AD227" s="73">
        <v>223</v>
      </c>
      <c r="AE227" s="73">
        <f t="shared" si="87"/>
        <v>240000</v>
      </c>
      <c r="AF227" s="73">
        <f t="shared" si="88"/>
        <v>960000</v>
      </c>
      <c r="AG227" s="73">
        <f t="shared" si="89"/>
        <v>2400000</v>
      </c>
      <c r="AH227" s="80">
        <f t="shared" si="89"/>
        <v>2400000</v>
      </c>
      <c r="AI227" s="73">
        <f t="shared" si="90"/>
        <v>4800000</v>
      </c>
      <c r="AJ227" s="73">
        <f t="shared" si="91"/>
        <v>4800000</v>
      </c>
      <c r="AK227" s="87"/>
      <c r="AL227" s="73">
        <v>223</v>
      </c>
      <c r="AM227" s="73">
        <f>SUM(AE$5:AE227)</f>
        <v>27120000</v>
      </c>
      <c r="AN227" s="73">
        <f>SUM(AF$5:AF227)</f>
        <v>108480000</v>
      </c>
      <c r="AO227" s="73">
        <f>SUM(AG$5:AG227)</f>
        <v>271200000</v>
      </c>
      <c r="AP227" s="80">
        <f>SUM(AH$5:AH227)</f>
        <v>271200000</v>
      </c>
      <c r="AQ227" s="73">
        <f>SUM(AI$5:AI227)</f>
        <v>542400000</v>
      </c>
      <c r="AR227" s="76">
        <f>SUM(AJ$5:AJ227)</f>
        <v>542400000</v>
      </c>
      <c r="CH227" s="22">
        <v>44</v>
      </c>
    </row>
    <row r="228" spans="13:86" ht="11.25" customHeight="1" x14ac:dyDescent="0.15">
      <c r="M228" s="76">
        <v>224</v>
      </c>
      <c r="N228" s="164">
        <f t="shared" si="94"/>
        <v>12</v>
      </c>
      <c r="O228" s="76">
        <f t="shared" si="92"/>
        <v>24</v>
      </c>
      <c r="P228" s="76">
        <f t="shared" si="93"/>
        <v>96</v>
      </c>
      <c r="Q228" s="76">
        <f t="shared" si="93"/>
        <v>240</v>
      </c>
      <c r="R228" s="80">
        <f t="shared" si="93"/>
        <v>240</v>
      </c>
      <c r="S228" s="76">
        <f t="shared" si="93"/>
        <v>480</v>
      </c>
      <c r="T228" s="76">
        <f t="shared" si="93"/>
        <v>480</v>
      </c>
      <c r="U228" s="87"/>
      <c r="V228" s="73">
        <v>224</v>
      </c>
      <c r="W228" s="73">
        <f>SUM(O$5:O228)</f>
        <v>2736</v>
      </c>
      <c r="X228" s="73">
        <f>SUM(P$5:P228)</f>
        <v>10944</v>
      </c>
      <c r="Y228" s="73">
        <f>SUM(Q$5:Q228)</f>
        <v>27360</v>
      </c>
      <c r="Z228" s="80">
        <f>SUM(R$5:R228)</f>
        <v>27360</v>
      </c>
      <c r="AA228" s="73">
        <f>SUM(S$5:S228)</f>
        <v>54720</v>
      </c>
      <c r="AB228" s="73">
        <f>SUM(T$5:T228)</f>
        <v>54720</v>
      </c>
      <c r="AC228" s="87"/>
      <c r="AD228" s="73">
        <v>224</v>
      </c>
      <c r="AE228" s="73">
        <f t="shared" si="87"/>
        <v>240000</v>
      </c>
      <c r="AF228" s="73">
        <f t="shared" si="88"/>
        <v>960000</v>
      </c>
      <c r="AG228" s="73">
        <f t="shared" si="89"/>
        <v>2400000</v>
      </c>
      <c r="AH228" s="80">
        <f t="shared" si="89"/>
        <v>2400000</v>
      </c>
      <c r="AI228" s="73">
        <f t="shared" si="90"/>
        <v>4800000</v>
      </c>
      <c r="AJ228" s="73">
        <f t="shared" si="91"/>
        <v>4800000</v>
      </c>
      <c r="AK228" s="87"/>
      <c r="AL228" s="73">
        <v>224</v>
      </c>
      <c r="AM228" s="73">
        <f>SUM(AE$5:AE228)</f>
        <v>27360000</v>
      </c>
      <c r="AN228" s="73">
        <f>SUM(AF$5:AF228)</f>
        <v>109440000</v>
      </c>
      <c r="AO228" s="73">
        <f>SUM(AG$5:AG228)</f>
        <v>273600000</v>
      </c>
      <c r="AP228" s="80">
        <f>SUM(AH$5:AH228)</f>
        <v>273600000</v>
      </c>
      <c r="AQ228" s="73">
        <f>SUM(AI$5:AI228)</f>
        <v>547200000</v>
      </c>
      <c r="AR228" s="76">
        <f>SUM(AJ$5:AJ228)</f>
        <v>547200000</v>
      </c>
      <c r="CH228" s="22">
        <v>45</v>
      </c>
    </row>
    <row r="229" spans="13:86" ht="11.25" customHeight="1" x14ac:dyDescent="0.15">
      <c r="M229" s="76">
        <v>225</v>
      </c>
      <c r="N229" s="164">
        <f t="shared" si="94"/>
        <v>12</v>
      </c>
      <c r="O229" s="76">
        <f t="shared" si="92"/>
        <v>24</v>
      </c>
      <c r="P229" s="76">
        <f t="shared" si="93"/>
        <v>96</v>
      </c>
      <c r="Q229" s="76">
        <f t="shared" si="93"/>
        <v>240</v>
      </c>
      <c r="R229" s="80">
        <f t="shared" si="93"/>
        <v>240</v>
      </c>
      <c r="S229" s="76">
        <f t="shared" si="93"/>
        <v>480</v>
      </c>
      <c r="T229" s="76">
        <f t="shared" si="93"/>
        <v>480</v>
      </c>
      <c r="U229" s="87"/>
      <c r="V229" s="73">
        <v>225</v>
      </c>
      <c r="W229" s="73">
        <f>SUM(O$5:O229)</f>
        <v>2760</v>
      </c>
      <c r="X229" s="73">
        <f>SUM(P$5:P229)</f>
        <v>11040</v>
      </c>
      <c r="Y229" s="73">
        <f>SUM(Q$5:Q229)</f>
        <v>27600</v>
      </c>
      <c r="Z229" s="80">
        <f>SUM(R$5:R229)</f>
        <v>27600</v>
      </c>
      <c r="AA229" s="73">
        <f>SUM(S$5:S229)</f>
        <v>55200</v>
      </c>
      <c r="AB229" s="73">
        <f>SUM(T$5:T229)</f>
        <v>55200</v>
      </c>
      <c r="AC229" s="87"/>
      <c r="AD229" s="73">
        <v>225</v>
      </c>
      <c r="AE229" s="73">
        <f t="shared" si="87"/>
        <v>240000</v>
      </c>
      <c r="AF229" s="73">
        <f t="shared" si="88"/>
        <v>960000</v>
      </c>
      <c r="AG229" s="73">
        <f t="shared" si="89"/>
        <v>2400000</v>
      </c>
      <c r="AH229" s="80">
        <f t="shared" si="89"/>
        <v>2400000</v>
      </c>
      <c r="AI229" s="73">
        <f t="shared" si="90"/>
        <v>4800000</v>
      </c>
      <c r="AJ229" s="73">
        <f t="shared" si="91"/>
        <v>4800000</v>
      </c>
      <c r="AK229" s="87"/>
      <c r="AL229" s="73">
        <v>225</v>
      </c>
      <c r="AM229" s="73">
        <f>SUM(AE$5:AE229)</f>
        <v>27600000</v>
      </c>
      <c r="AN229" s="73">
        <f>SUM(AF$5:AF229)</f>
        <v>110400000</v>
      </c>
      <c r="AO229" s="73">
        <f>SUM(AG$5:AG229)</f>
        <v>276000000</v>
      </c>
      <c r="AP229" s="80">
        <f>SUM(AH$5:AH229)</f>
        <v>276000000</v>
      </c>
      <c r="AQ229" s="73">
        <f>SUM(AI$5:AI229)</f>
        <v>552000000</v>
      </c>
      <c r="AR229" s="76">
        <f>SUM(AJ$5:AJ229)</f>
        <v>552000000</v>
      </c>
    </row>
    <row r="230" spans="13:86" ht="11.25" customHeight="1" x14ac:dyDescent="0.15">
      <c r="M230" s="76">
        <v>226</v>
      </c>
      <c r="N230" s="164">
        <f t="shared" si="94"/>
        <v>12</v>
      </c>
      <c r="O230" s="76">
        <f t="shared" si="92"/>
        <v>24</v>
      </c>
      <c r="P230" s="76">
        <f t="shared" ref="P230:T261" si="95">$O230*P$1</f>
        <v>96</v>
      </c>
      <c r="Q230" s="76">
        <f t="shared" si="95"/>
        <v>240</v>
      </c>
      <c r="R230" s="80">
        <f t="shared" si="95"/>
        <v>240</v>
      </c>
      <c r="S230" s="76">
        <f t="shared" si="95"/>
        <v>480</v>
      </c>
      <c r="T230" s="76">
        <f t="shared" si="95"/>
        <v>480</v>
      </c>
      <c r="U230" s="87"/>
      <c r="V230" s="73">
        <v>226</v>
      </c>
      <c r="W230" s="73">
        <f>SUM(O$5:O230)</f>
        <v>2784</v>
      </c>
      <c r="X230" s="73">
        <f>SUM(P$5:P230)</f>
        <v>11136</v>
      </c>
      <c r="Y230" s="73">
        <f>SUM(Q$5:Q230)</f>
        <v>27840</v>
      </c>
      <c r="Z230" s="80">
        <f>SUM(R$5:R230)</f>
        <v>27840</v>
      </c>
      <c r="AA230" s="73">
        <f>SUM(S$5:S230)</f>
        <v>55680</v>
      </c>
      <c r="AB230" s="73">
        <f>SUM(T$5:T230)</f>
        <v>55680</v>
      </c>
      <c r="AC230" s="87"/>
      <c r="AD230" s="73">
        <v>226</v>
      </c>
      <c r="AE230" s="73">
        <f t="shared" si="87"/>
        <v>240000</v>
      </c>
      <c r="AF230" s="73">
        <f t="shared" si="88"/>
        <v>960000</v>
      </c>
      <c r="AG230" s="73">
        <f t="shared" si="89"/>
        <v>2400000</v>
      </c>
      <c r="AH230" s="80">
        <f t="shared" si="89"/>
        <v>2400000</v>
      </c>
      <c r="AI230" s="73">
        <f t="shared" si="90"/>
        <v>4800000</v>
      </c>
      <c r="AJ230" s="73">
        <f t="shared" si="91"/>
        <v>4800000</v>
      </c>
      <c r="AK230" s="87"/>
      <c r="AL230" s="73">
        <v>226</v>
      </c>
      <c r="AM230" s="73">
        <f>SUM(AE$5:AE230)</f>
        <v>27840000</v>
      </c>
      <c r="AN230" s="73">
        <f>SUM(AF$5:AF230)</f>
        <v>111360000</v>
      </c>
      <c r="AO230" s="73">
        <f>SUM(AG$5:AG230)</f>
        <v>278400000</v>
      </c>
      <c r="AP230" s="80">
        <f>SUM(AH$5:AH230)</f>
        <v>278400000</v>
      </c>
      <c r="AQ230" s="73">
        <f>SUM(AI$5:AI230)</f>
        <v>556800000</v>
      </c>
      <c r="AR230" s="76">
        <f>SUM(AJ$5:AJ230)</f>
        <v>556800000</v>
      </c>
    </row>
    <row r="231" spans="13:86" ht="11.25" customHeight="1" x14ac:dyDescent="0.15">
      <c r="M231" s="76">
        <v>227</v>
      </c>
      <c r="N231" s="164">
        <f t="shared" si="94"/>
        <v>12</v>
      </c>
      <c r="O231" s="76">
        <f t="shared" si="92"/>
        <v>24</v>
      </c>
      <c r="P231" s="76">
        <f t="shared" si="95"/>
        <v>96</v>
      </c>
      <c r="Q231" s="76">
        <f t="shared" si="95"/>
        <v>240</v>
      </c>
      <c r="R231" s="80">
        <f t="shared" si="95"/>
        <v>240</v>
      </c>
      <c r="S231" s="76">
        <f t="shared" si="95"/>
        <v>480</v>
      </c>
      <c r="T231" s="76">
        <f t="shared" si="95"/>
        <v>480</v>
      </c>
      <c r="U231" s="87"/>
      <c r="V231" s="73">
        <v>227</v>
      </c>
      <c r="W231" s="73">
        <f>SUM(O$5:O231)</f>
        <v>2808</v>
      </c>
      <c r="X231" s="73">
        <f>SUM(P$5:P231)</f>
        <v>11232</v>
      </c>
      <c r="Y231" s="73">
        <f>SUM(Q$5:Q231)</f>
        <v>28080</v>
      </c>
      <c r="Z231" s="80">
        <f>SUM(R$5:R231)</f>
        <v>28080</v>
      </c>
      <c r="AA231" s="73">
        <f>SUM(S$5:S231)</f>
        <v>56160</v>
      </c>
      <c r="AB231" s="73">
        <f>SUM(T$5:T231)</f>
        <v>56160</v>
      </c>
      <c r="AC231" s="87"/>
      <c r="AD231" s="73">
        <v>227</v>
      </c>
      <c r="AE231" s="73">
        <f t="shared" si="87"/>
        <v>240000</v>
      </c>
      <c r="AF231" s="73">
        <f t="shared" si="88"/>
        <v>960000</v>
      </c>
      <c r="AG231" s="73">
        <f t="shared" si="89"/>
        <v>2400000</v>
      </c>
      <c r="AH231" s="80">
        <f t="shared" si="89"/>
        <v>2400000</v>
      </c>
      <c r="AI231" s="73">
        <f t="shared" si="90"/>
        <v>4800000</v>
      </c>
      <c r="AJ231" s="73">
        <f t="shared" si="91"/>
        <v>4800000</v>
      </c>
      <c r="AK231" s="87"/>
      <c r="AL231" s="73">
        <v>227</v>
      </c>
      <c r="AM231" s="73">
        <f>SUM(AE$5:AE231)</f>
        <v>28080000</v>
      </c>
      <c r="AN231" s="73">
        <f>SUM(AF$5:AF231)</f>
        <v>112320000</v>
      </c>
      <c r="AO231" s="73">
        <f>SUM(AG$5:AG231)</f>
        <v>280800000</v>
      </c>
      <c r="AP231" s="80">
        <f>SUM(AH$5:AH231)</f>
        <v>280800000</v>
      </c>
      <c r="AQ231" s="73">
        <f>SUM(AI$5:AI231)</f>
        <v>561600000</v>
      </c>
      <c r="AR231" s="76">
        <f>SUM(AJ$5:AJ231)</f>
        <v>561600000</v>
      </c>
    </row>
    <row r="232" spans="13:86" ht="11.25" customHeight="1" x14ac:dyDescent="0.15">
      <c r="M232" s="76">
        <v>228</v>
      </c>
      <c r="N232" s="164">
        <f t="shared" si="94"/>
        <v>12</v>
      </c>
      <c r="O232" s="76">
        <f t="shared" si="92"/>
        <v>24</v>
      </c>
      <c r="P232" s="76">
        <f t="shared" si="95"/>
        <v>96</v>
      </c>
      <c r="Q232" s="76">
        <f t="shared" si="95"/>
        <v>240</v>
      </c>
      <c r="R232" s="80">
        <f t="shared" si="95"/>
        <v>240</v>
      </c>
      <c r="S232" s="76">
        <f t="shared" si="95"/>
        <v>480</v>
      </c>
      <c r="T232" s="76">
        <f t="shared" si="95"/>
        <v>480</v>
      </c>
      <c r="U232" s="87"/>
      <c r="V232" s="73">
        <v>228</v>
      </c>
      <c r="W232" s="73">
        <f>SUM(O$5:O232)</f>
        <v>2832</v>
      </c>
      <c r="X232" s="73">
        <f>SUM(P$5:P232)</f>
        <v>11328</v>
      </c>
      <c r="Y232" s="73">
        <f>SUM(Q$5:Q232)</f>
        <v>28320</v>
      </c>
      <c r="Z232" s="80">
        <f>SUM(R$5:R232)</f>
        <v>28320</v>
      </c>
      <c r="AA232" s="73">
        <f>SUM(S$5:S232)</f>
        <v>56640</v>
      </c>
      <c r="AB232" s="73">
        <f>SUM(T$5:T232)</f>
        <v>56640</v>
      </c>
      <c r="AC232" s="87"/>
      <c r="AD232" s="73">
        <v>228</v>
      </c>
      <c r="AE232" s="73">
        <f t="shared" si="87"/>
        <v>240000</v>
      </c>
      <c r="AF232" s="73">
        <f t="shared" si="88"/>
        <v>960000</v>
      </c>
      <c r="AG232" s="73">
        <f t="shared" si="89"/>
        <v>2400000</v>
      </c>
      <c r="AH232" s="80">
        <f t="shared" si="89"/>
        <v>2400000</v>
      </c>
      <c r="AI232" s="73">
        <f t="shared" si="90"/>
        <v>4800000</v>
      </c>
      <c r="AJ232" s="73">
        <f t="shared" si="91"/>
        <v>4800000</v>
      </c>
      <c r="AK232" s="87"/>
      <c r="AL232" s="73">
        <v>228</v>
      </c>
      <c r="AM232" s="73">
        <f>SUM(AE$5:AE232)</f>
        <v>28320000</v>
      </c>
      <c r="AN232" s="73">
        <f>SUM(AF$5:AF232)</f>
        <v>113280000</v>
      </c>
      <c r="AO232" s="73">
        <f>SUM(AG$5:AG232)</f>
        <v>283200000</v>
      </c>
      <c r="AP232" s="80">
        <f>SUM(AH$5:AH232)</f>
        <v>283200000</v>
      </c>
      <c r="AQ232" s="73">
        <f>SUM(AI$5:AI232)</f>
        <v>566400000</v>
      </c>
      <c r="AR232" s="76">
        <f>SUM(AJ$5:AJ232)</f>
        <v>566400000</v>
      </c>
    </row>
    <row r="233" spans="13:86" ht="11.25" customHeight="1" x14ac:dyDescent="0.15">
      <c r="M233" s="76">
        <v>229</v>
      </c>
      <c r="N233" s="164">
        <f t="shared" si="94"/>
        <v>12</v>
      </c>
      <c r="O233" s="76">
        <f t="shared" si="92"/>
        <v>24</v>
      </c>
      <c r="P233" s="76">
        <f t="shared" si="95"/>
        <v>96</v>
      </c>
      <c r="Q233" s="76">
        <f t="shared" si="95"/>
        <v>240</v>
      </c>
      <c r="R233" s="80">
        <f t="shared" si="95"/>
        <v>240</v>
      </c>
      <c r="S233" s="76">
        <f t="shared" si="95"/>
        <v>480</v>
      </c>
      <c r="T233" s="76">
        <f t="shared" si="95"/>
        <v>480</v>
      </c>
      <c r="U233" s="87"/>
      <c r="V233" s="73">
        <v>229</v>
      </c>
      <c r="W233" s="73">
        <f>SUM(O$5:O233)</f>
        <v>2856</v>
      </c>
      <c r="X233" s="73">
        <f>SUM(P$5:P233)</f>
        <v>11424</v>
      </c>
      <c r="Y233" s="73">
        <f>SUM(Q$5:Q233)</f>
        <v>28560</v>
      </c>
      <c r="Z233" s="80">
        <f>SUM(R$5:R233)</f>
        <v>28560</v>
      </c>
      <c r="AA233" s="73">
        <f>SUM(S$5:S233)</f>
        <v>57120</v>
      </c>
      <c r="AB233" s="73">
        <f>SUM(T$5:T233)</f>
        <v>57120</v>
      </c>
      <c r="AC233" s="87"/>
      <c r="AD233" s="73">
        <v>229</v>
      </c>
      <c r="AE233" s="73">
        <f t="shared" si="87"/>
        <v>240000</v>
      </c>
      <c r="AF233" s="73">
        <f t="shared" si="88"/>
        <v>960000</v>
      </c>
      <c r="AG233" s="73">
        <f t="shared" si="89"/>
        <v>2400000</v>
      </c>
      <c r="AH233" s="80">
        <f t="shared" si="89"/>
        <v>2400000</v>
      </c>
      <c r="AI233" s="73">
        <f t="shared" si="90"/>
        <v>4800000</v>
      </c>
      <c r="AJ233" s="73">
        <f t="shared" si="91"/>
        <v>4800000</v>
      </c>
      <c r="AK233" s="87"/>
      <c r="AL233" s="73">
        <v>229</v>
      </c>
      <c r="AM233" s="73">
        <f>SUM(AE$5:AE233)</f>
        <v>28560000</v>
      </c>
      <c r="AN233" s="73">
        <f>SUM(AF$5:AF233)</f>
        <v>114240000</v>
      </c>
      <c r="AO233" s="73">
        <f>SUM(AG$5:AG233)</f>
        <v>285600000</v>
      </c>
      <c r="AP233" s="80">
        <f>SUM(AH$5:AH233)</f>
        <v>285600000</v>
      </c>
      <c r="AQ233" s="73">
        <f>SUM(AI$5:AI233)</f>
        <v>571200000</v>
      </c>
      <c r="AR233" s="76">
        <f>SUM(AJ$5:AJ233)</f>
        <v>571200000</v>
      </c>
    </row>
    <row r="234" spans="13:86" ht="11.25" customHeight="1" x14ac:dyDescent="0.15">
      <c r="M234" s="76">
        <v>230</v>
      </c>
      <c r="N234" s="164">
        <f t="shared" si="94"/>
        <v>12</v>
      </c>
      <c r="O234" s="76">
        <f t="shared" si="92"/>
        <v>24</v>
      </c>
      <c r="P234" s="76">
        <f t="shared" si="95"/>
        <v>96</v>
      </c>
      <c r="Q234" s="76">
        <f t="shared" si="95"/>
        <v>240</v>
      </c>
      <c r="R234" s="80">
        <f t="shared" si="95"/>
        <v>240</v>
      </c>
      <c r="S234" s="76">
        <f t="shared" si="95"/>
        <v>480</v>
      </c>
      <c r="T234" s="76">
        <f t="shared" si="95"/>
        <v>480</v>
      </c>
      <c r="U234" s="87"/>
      <c r="V234" s="73">
        <v>230</v>
      </c>
      <c r="W234" s="73">
        <f>SUM(O$5:O234)</f>
        <v>2880</v>
      </c>
      <c r="X234" s="73">
        <f>SUM(P$5:P234)</f>
        <v>11520</v>
      </c>
      <c r="Y234" s="73">
        <f>SUM(Q$5:Q234)</f>
        <v>28800</v>
      </c>
      <c r="Z234" s="80">
        <f>SUM(R$5:R234)</f>
        <v>28800</v>
      </c>
      <c r="AA234" s="73">
        <f>SUM(S$5:S234)</f>
        <v>57600</v>
      </c>
      <c r="AB234" s="73">
        <f>SUM(T$5:T234)</f>
        <v>57600</v>
      </c>
      <c r="AC234" s="87"/>
      <c r="AD234" s="73">
        <v>230</v>
      </c>
      <c r="AE234" s="73">
        <f t="shared" si="87"/>
        <v>240000</v>
      </c>
      <c r="AF234" s="73">
        <f t="shared" si="88"/>
        <v>960000</v>
      </c>
      <c r="AG234" s="73">
        <f t="shared" si="89"/>
        <v>2400000</v>
      </c>
      <c r="AH234" s="80">
        <f t="shared" si="89"/>
        <v>2400000</v>
      </c>
      <c r="AI234" s="73">
        <f t="shared" si="90"/>
        <v>4800000</v>
      </c>
      <c r="AJ234" s="73">
        <f t="shared" si="91"/>
        <v>4800000</v>
      </c>
      <c r="AK234" s="87"/>
      <c r="AL234" s="73">
        <v>230</v>
      </c>
      <c r="AM234" s="73">
        <f>SUM(AE$5:AE234)</f>
        <v>28800000</v>
      </c>
      <c r="AN234" s="73">
        <f>SUM(AF$5:AF234)</f>
        <v>115200000</v>
      </c>
      <c r="AO234" s="73">
        <f>SUM(AG$5:AG234)</f>
        <v>288000000</v>
      </c>
      <c r="AP234" s="80">
        <f>SUM(AH$5:AH234)</f>
        <v>288000000</v>
      </c>
      <c r="AQ234" s="73">
        <f>SUM(AI$5:AI234)</f>
        <v>576000000</v>
      </c>
      <c r="AR234" s="76">
        <f>SUM(AJ$5:AJ234)</f>
        <v>576000000</v>
      </c>
    </row>
    <row r="235" spans="13:86" ht="11.25" customHeight="1" x14ac:dyDescent="0.15">
      <c r="M235" s="76">
        <v>231</v>
      </c>
      <c r="N235" s="164">
        <f t="shared" si="94"/>
        <v>12</v>
      </c>
      <c r="O235" s="76">
        <f t="shared" si="92"/>
        <v>24</v>
      </c>
      <c r="P235" s="76">
        <f t="shared" si="95"/>
        <v>96</v>
      </c>
      <c r="Q235" s="76">
        <f t="shared" si="95"/>
        <v>240</v>
      </c>
      <c r="R235" s="80">
        <f t="shared" si="95"/>
        <v>240</v>
      </c>
      <c r="S235" s="76">
        <f t="shared" si="95"/>
        <v>480</v>
      </c>
      <c r="T235" s="76">
        <f t="shared" si="95"/>
        <v>480</v>
      </c>
      <c r="U235" s="87"/>
      <c r="V235" s="73">
        <v>231</v>
      </c>
      <c r="W235" s="73">
        <f>SUM(O$5:O235)</f>
        <v>2904</v>
      </c>
      <c r="X235" s="73">
        <f>SUM(P$5:P235)</f>
        <v>11616</v>
      </c>
      <c r="Y235" s="73">
        <f>SUM(Q$5:Q235)</f>
        <v>29040</v>
      </c>
      <c r="Z235" s="80">
        <f>SUM(R$5:R235)</f>
        <v>29040</v>
      </c>
      <c r="AA235" s="73">
        <f>SUM(S$5:S235)</f>
        <v>58080</v>
      </c>
      <c r="AB235" s="73">
        <f>SUM(T$5:T235)</f>
        <v>58080</v>
      </c>
      <c r="AC235" s="87"/>
      <c r="AD235" s="73">
        <v>231</v>
      </c>
      <c r="AE235" s="73">
        <f t="shared" si="87"/>
        <v>240000</v>
      </c>
      <c r="AF235" s="73">
        <f t="shared" si="88"/>
        <v>960000</v>
      </c>
      <c r="AG235" s="73">
        <f t="shared" si="89"/>
        <v>2400000</v>
      </c>
      <c r="AH235" s="80">
        <f t="shared" si="89"/>
        <v>2400000</v>
      </c>
      <c r="AI235" s="73">
        <f t="shared" si="90"/>
        <v>4800000</v>
      </c>
      <c r="AJ235" s="73">
        <f t="shared" si="91"/>
        <v>4800000</v>
      </c>
      <c r="AK235" s="87"/>
      <c r="AL235" s="73">
        <v>231</v>
      </c>
      <c r="AM235" s="73">
        <f>SUM(AE$5:AE235)</f>
        <v>29040000</v>
      </c>
      <c r="AN235" s="73">
        <f>SUM(AF$5:AF235)</f>
        <v>116160000</v>
      </c>
      <c r="AO235" s="73">
        <f>SUM(AG$5:AG235)</f>
        <v>290400000</v>
      </c>
      <c r="AP235" s="80">
        <f>SUM(AH$5:AH235)</f>
        <v>290400000</v>
      </c>
      <c r="AQ235" s="73">
        <f>SUM(AI$5:AI235)</f>
        <v>580800000</v>
      </c>
      <c r="AR235" s="76">
        <f>SUM(AJ$5:AJ235)</f>
        <v>580800000</v>
      </c>
    </row>
    <row r="236" spans="13:86" ht="11.25" customHeight="1" x14ac:dyDescent="0.15">
      <c r="M236" s="76">
        <v>232</v>
      </c>
      <c r="N236" s="164">
        <f t="shared" si="94"/>
        <v>12</v>
      </c>
      <c r="O236" s="76">
        <f t="shared" si="92"/>
        <v>24</v>
      </c>
      <c r="P236" s="76">
        <f t="shared" si="95"/>
        <v>96</v>
      </c>
      <c r="Q236" s="76">
        <f t="shared" si="95"/>
        <v>240</v>
      </c>
      <c r="R236" s="80">
        <f t="shared" si="95"/>
        <v>240</v>
      </c>
      <c r="S236" s="76">
        <f t="shared" si="95"/>
        <v>480</v>
      </c>
      <c r="T236" s="76">
        <f t="shared" si="95"/>
        <v>480</v>
      </c>
      <c r="U236" s="87"/>
      <c r="V236" s="73">
        <v>232</v>
      </c>
      <c r="W236" s="73">
        <f>SUM(O$5:O236)</f>
        <v>2928</v>
      </c>
      <c r="X236" s="73">
        <f>SUM(P$5:P236)</f>
        <v>11712</v>
      </c>
      <c r="Y236" s="73">
        <f>SUM(Q$5:Q236)</f>
        <v>29280</v>
      </c>
      <c r="Z236" s="80">
        <f>SUM(R$5:R236)</f>
        <v>29280</v>
      </c>
      <c r="AA236" s="73">
        <f>SUM(S$5:S236)</f>
        <v>58560</v>
      </c>
      <c r="AB236" s="73">
        <f>SUM(T$5:T236)</f>
        <v>58560</v>
      </c>
      <c r="AC236" s="87"/>
      <c r="AD236" s="73">
        <v>232</v>
      </c>
      <c r="AE236" s="73">
        <f t="shared" si="87"/>
        <v>240000</v>
      </c>
      <c r="AF236" s="73">
        <f t="shared" si="88"/>
        <v>960000</v>
      </c>
      <c r="AG236" s="73">
        <f t="shared" si="89"/>
        <v>2400000</v>
      </c>
      <c r="AH236" s="80">
        <f t="shared" si="89"/>
        <v>2400000</v>
      </c>
      <c r="AI236" s="73">
        <f t="shared" si="90"/>
        <v>4800000</v>
      </c>
      <c r="AJ236" s="73">
        <f t="shared" si="91"/>
        <v>4800000</v>
      </c>
      <c r="AK236" s="87"/>
      <c r="AL236" s="73">
        <v>232</v>
      </c>
      <c r="AM236" s="73">
        <f>SUM(AE$5:AE236)</f>
        <v>29280000</v>
      </c>
      <c r="AN236" s="73">
        <f>SUM(AF$5:AF236)</f>
        <v>117120000</v>
      </c>
      <c r="AO236" s="73">
        <f>SUM(AG$5:AG236)</f>
        <v>292800000</v>
      </c>
      <c r="AP236" s="80">
        <f>SUM(AH$5:AH236)</f>
        <v>292800000</v>
      </c>
      <c r="AQ236" s="73">
        <f>SUM(AI$5:AI236)</f>
        <v>585600000</v>
      </c>
      <c r="AR236" s="76">
        <f>SUM(AJ$5:AJ236)</f>
        <v>585600000</v>
      </c>
    </row>
    <row r="237" spans="13:86" ht="11.25" customHeight="1" x14ac:dyDescent="0.15">
      <c r="M237" s="76">
        <v>233</v>
      </c>
      <c r="N237" s="164">
        <f t="shared" si="94"/>
        <v>12</v>
      </c>
      <c r="O237" s="76">
        <f t="shared" si="92"/>
        <v>24</v>
      </c>
      <c r="P237" s="76">
        <f t="shared" si="95"/>
        <v>96</v>
      </c>
      <c r="Q237" s="76">
        <f t="shared" si="95"/>
        <v>240</v>
      </c>
      <c r="R237" s="80">
        <f t="shared" si="95"/>
        <v>240</v>
      </c>
      <c r="S237" s="76">
        <f t="shared" si="95"/>
        <v>480</v>
      </c>
      <c r="T237" s="76">
        <f t="shared" si="95"/>
        <v>480</v>
      </c>
      <c r="U237" s="87"/>
      <c r="V237" s="73">
        <v>233</v>
      </c>
      <c r="W237" s="73">
        <f>SUM(O$5:O237)</f>
        <v>2952</v>
      </c>
      <c r="X237" s="73">
        <f>SUM(P$5:P237)</f>
        <v>11808</v>
      </c>
      <c r="Y237" s="73">
        <f>SUM(Q$5:Q237)</f>
        <v>29520</v>
      </c>
      <c r="Z237" s="80">
        <f>SUM(R$5:R237)</f>
        <v>29520</v>
      </c>
      <c r="AA237" s="73">
        <f>SUM(S$5:S237)</f>
        <v>59040</v>
      </c>
      <c r="AB237" s="73">
        <f>SUM(T$5:T237)</f>
        <v>59040</v>
      </c>
      <c r="AC237" s="87"/>
      <c r="AD237" s="73">
        <v>233</v>
      </c>
      <c r="AE237" s="73">
        <f t="shared" si="87"/>
        <v>240000</v>
      </c>
      <c r="AF237" s="73">
        <f t="shared" si="88"/>
        <v>960000</v>
      </c>
      <c r="AG237" s="73">
        <f t="shared" si="89"/>
        <v>2400000</v>
      </c>
      <c r="AH237" s="80">
        <f t="shared" si="89"/>
        <v>2400000</v>
      </c>
      <c r="AI237" s="73">
        <f t="shared" si="90"/>
        <v>4800000</v>
      </c>
      <c r="AJ237" s="73">
        <f t="shared" si="91"/>
        <v>4800000</v>
      </c>
      <c r="AK237" s="87"/>
      <c r="AL237" s="73">
        <v>233</v>
      </c>
      <c r="AM237" s="73">
        <f>SUM(AE$5:AE237)</f>
        <v>29520000</v>
      </c>
      <c r="AN237" s="73">
        <f>SUM(AF$5:AF237)</f>
        <v>118080000</v>
      </c>
      <c r="AO237" s="73">
        <f>SUM(AG$5:AG237)</f>
        <v>295200000</v>
      </c>
      <c r="AP237" s="80">
        <f>SUM(AH$5:AH237)</f>
        <v>295200000</v>
      </c>
      <c r="AQ237" s="73">
        <f>SUM(AI$5:AI237)</f>
        <v>590400000</v>
      </c>
      <c r="AR237" s="76">
        <f>SUM(AJ$5:AJ237)</f>
        <v>590400000</v>
      </c>
    </row>
    <row r="238" spans="13:86" ht="11.25" customHeight="1" x14ac:dyDescent="0.15">
      <c r="M238" s="76">
        <v>234</v>
      </c>
      <c r="N238" s="164">
        <f t="shared" si="94"/>
        <v>12</v>
      </c>
      <c r="O238" s="76">
        <f t="shared" si="92"/>
        <v>24</v>
      </c>
      <c r="P238" s="76">
        <f t="shared" si="95"/>
        <v>96</v>
      </c>
      <c r="Q238" s="76">
        <f t="shared" si="95"/>
        <v>240</v>
      </c>
      <c r="R238" s="80">
        <f t="shared" si="95"/>
        <v>240</v>
      </c>
      <c r="S238" s="76">
        <f t="shared" si="95"/>
        <v>480</v>
      </c>
      <c r="T238" s="76">
        <f t="shared" si="95"/>
        <v>480</v>
      </c>
      <c r="U238" s="87"/>
      <c r="V238" s="73">
        <v>234</v>
      </c>
      <c r="W238" s="73">
        <f>SUM(O$5:O238)</f>
        <v>2976</v>
      </c>
      <c r="X238" s="73">
        <f>SUM(P$5:P238)</f>
        <v>11904</v>
      </c>
      <c r="Y238" s="73">
        <f>SUM(Q$5:Q238)</f>
        <v>29760</v>
      </c>
      <c r="Z238" s="80">
        <f>SUM(R$5:R238)</f>
        <v>29760</v>
      </c>
      <c r="AA238" s="73">
        <f>SUM(S$5:S238)</f>
        <v>59520</v>
      </c>
      <c r="AB238" s="73">
        <f>SUM(T$5:T238)</f>
        <v>59520</v>
      </c>
      <c r="AC238" s="87"/>
      <c r="AD238" s="73">
        <v>234</v>
      </c>
      <c r="AE238" s="73">
        <f t="shared" si="87"/>
        <v>240000</v>
      </c>
      <c r="AF238" s="73">
        <f t="shared" si="88"/>
        <v>960000</v>
      </c>
      <c r="AG238" s="73">
        <f t="shared" si="89"/>
        <v>2400000</v>
      </c>
      <c r="AH238" s="80">
        <f t="shared" si="89"/>
        <v>2400000</v>
      </c>
      <c r="AI238" s="73">
        <f t="shared" si="90"/>
        <v>4800000</v>
      </c>
      <c r="AJ238" s="73">
        <f t="shared" si="91"/>
        <v>4800000</v>
      </c>
      <c r="AK238" s="87"/>
      <c r="AL238" s="73">
        <v>234</v>
      </c>
      <c r="AM238" s="73">
        <f>SUM(AE$5:AE238)</f>
        <v>29760000</v>
      </c>
      <c r="AN238" s="73">
        <f>SUM(AF$5:AF238)</f>
        <v>119040000</v>
      </c>
      <c r="AO238" s="73">
        <f>SUM(AG$5:AG238)</f>
        <v>297600000</v>
      </c>
      <c r="AP238" s="80">
        <f>SUM(AH$5:AH238)</f>
        <v>297600000</v>
      </c>
      <c r="AQ238" s="73">
        <f>SUM(AI$5:AI238)</f>
        <v>595200000</v>
      </c>
      <c r="AR238" s="76">
        <f>SUM(AJ$5:AJ238)</f>
        <v>595200000</v>
      </c>
    </row>
    <row r="239" spans="13:86" ht="11.25" customHeight="1" x14ac:dyDescent="0.15">
      <c r="M239" s="76">
        <v>235</v>
      </c>
      <c r="N239" s="164">
        <f t="shared" si="94"/>
        <v>12</v>
      </c>
      <c r="O239" s="76">
        <f t="shared" si="92"/>
        <v>24</v>
      </c>
      <c r="P239" s="76">
        <f t="shared" si="95"/>
        <v>96</v>
      </c>
      <c r="Q239" s="76">
        <f t="shared" si="95"/>
        <v>240</v>
      </c>
      <c r="R239" s="80">
        <f t="shared" si="95"/>
        <v>240</v>
      </c>
      <c r="S239" s="76">
        <f t="shared" si="95"/>
        <v>480</v>
      </c>
      <c r="T239" s="76">
        <f t="shared" si="95"/>
        <v>480</v>
      </c>
      <c r="U239" s="87"/>
      <c r="V239" s="73">
        <v>235</v>
      </c>
      <c r="W239" s="73">
        <f>SUM(O$5:O239)</f>
        <v>3000</v>
      </c>
      <c r="X239" s="73">
        <f>SUM(P$5:P239)</f>
        <v>12000</v>
      </c>
      <c r="Y239" s="73">
        <f>SUM(Q$5:Q239)</f>
        <v>30000</v>
      </c>
      <c r="Z239" s="80">
        <f>SUM(R$5:R239)</f>
        <v>30000</v>
      </c>
      <c r="AA239" s="73">
        <f>SUM(S$5:S239)</f>
        <v>60000</v>
      </c>
      <c r="AB239" s="73">
        <f>SUM(T$5:T239)</f>
        <v>60000</v>
      </c>
      <c r="AC239" s="87"/>
      <c r="AD239" s="73">
        <v>235</v>
      </c>
      <c r="AE239" s="73">
        <f t="shared" si="87"/>
        <v>240000</v>
      </c>
      <c r="AF239" s="73">
        <f t="shared" si="88"/>
        <v>960000</v>
      </c>
      <c r="AG239" s="73">
        <f t="shared" si="89"/>
        <v>2400000</v>
      </c>
      <c r="AH239" s="80">
        <f t="shared" si="89"/>
        <v>2400000</v>
      </c>
      <c r="AI239" s="73">
        <f t="shared" si="90"/>
        <v>4800000</v>
      </c>
      <c r="AJ239" s="73">
        <f t="shared" si="91"/>
        <v>4800000</v>
      </c>
      <c r="AK239" s="87"/>
      <c r="AL239" s="73">
        <v>235</v>
      </c>
      <c r="AM239" s="73">
        <f>SUM(AE$5:AE239)</f>
        <v>30000000</v>
      </c>
      <c r="AN239" s="73">
        <f>SUM(AF$5:AF239)</f>
        <v>120000000</v>
      </c>
      <c r="AO239" s="73">
        <f>SUM(AG$5:AG239)</f>
        <v>300000000</v>
      </c>
      <c r="AP239" s="80">
        <f>SUM(AH$5:AH239)</f>
        <v>300000000</v>
      </c>
      <c r="AQ239" s="73">
        <f>SUM(AI$5:AI239)</f>
        <v>600000000</v>
      </c>
      <c r="AR239" s="76">
        <f>SUM(AJ$5:AJ239)</f>
        <v>600000000</v>
      </c>
    </row>
    <row r="240" spans="13:86" ht="11.25" customHeight="1" x14ac:dyDescent="0.15">
      <c r="M240" s="76">
        <v>236</v>
      </c>
      <c r="N240" s="164">
        <f t="shared" si="94"/>
        <v>12</v>
      </c>
      <c r="O240" s="76">
        <f t="shared" si="92"/>
        <v>24</v>
      </c>
      <c r="P240" s="76">
        <f t="shared" si="95"/>
        <v>96</v>
      </c>
      <c r="Q240" s="76">
        <f t="shared" si="95"/>
        <v>240</v>
      </c>
      <c r="R240" s="80">
        <f t="shared" si="95"/>
        <v>240</v>
      </c>
      <c r="S240" s="76">
        <f t="shared" si="95"/>
        <v>480</v>
      </c>
      <c r="T240" s="76">
        <f t="shared" si="95"/>
        <v>480</v>
      </c>
      <c r="U240" s="87"/>
      <c r="V240" s="73">
        <v>236</v>
      </c>
      <c r="W240" s="73">
        <f>SUM(O$5:O240)</f>
        <v>3024</v>
      </c>
      <c r="X240" s="73">
        <f>SUM(P$5:P240)</f>
        <v>12096</v>
      </c>
      <c r="Y240" s="73">
        <f>SUM(Q$5:Q240)</f>
        <v>30240</v>
      </c>
      <c r="Z240" s="80">
        <f>SUM(R$5:R240)</f>
        <v>30240</v>
      </c>
      <c r="AA240" s="73">
        <f>SUM(S$5:S240)</f>
        <v>60480</v>
      </c>
      <c r="AB240" s="73">
        <f>SUM(T$5:T240)</f>
        <v>60480</v>
      </c>
      <c r="AC240" s="87"/>
      <c r="AD240" s="73">
        <v>236</v>
      </c>
      <c r="AE240" s="73">
        <f t="shared" si="87"/>
        <v>240000</v>
      </c>
      <c r="AF240" s="73">
        <f t="shared" si="88"/>
        <v>960000</v>
      </c>
      <c r="AG240" s="73">
        <f t="shared" si="89"/>
        <v>2400000</v>
      </c>
      <c r="AH240" s="80">
        <f t="shared" si="89"/>
        <v>2400000</v>
      </c>
      <c r="AI240" s="73">
        <f t="shared" si="90"/>
        <v>4800000</v>
      </c>
      <c r="AJ240" s="73">
        <f t="shared" si="91"/>
        <v>4800000</v>
      </c>
      <c r="AK240" s="87"/>
      <c r="AL240" s="73">
        <v>236</v>
      </c>
      <c r="AM240" s="73">
        <f>SUM(AE$5:AE240)</f>
        <v>30240000</v>
      </c>
      <c r="AN240" s="73">
        <f>SUM(AF$5:AF240)</f>
        <v>120960000</v>
      </c>
      <c r="AO240" s="73">
        <f>SUM(AG$5:AG240)</f>
        <v>302400000</v>
      </c>
      <c r="AP240" s="80">
        <f>SUM(AH$5:AH240)</f>
        <v>302400000</v>
      </c>
      <c r="AQ240" s="73">
        <f>SUM(AI$5:AI240)</f>
        <v>604800000</v>
      </c>
      <c r="AR240" s="76">
        <f>SUM(AJ$5:AJ240)</f>
        <v>604800000</v>
      </c>
    </row>
    <row r="241" spans="13:44" ht="11.25" customHeight="1" x14ac:dyDescent="0.15">
      <c r="M241" s="76">
        <v>237</v>
      </c>
      <c r="N241" s="164">
        <f t="shared" si="94"/>
        <v>12</v>
      </c>
      <c r="O241" s="76">
        <f t="shared" si="92"/>
        <v>24</v>
      </c>
      <c r="P241" s="76">
        <f t="shared" si="95"/>
        <v>96</v>
      </c>
      <c r="Q241" s="76">
        <f t="shared" si="95"/>
        <v>240</v>
      </c>
      <c r="R241" s="80">
        <f t="shared" si="95"/>
        <v>240</v>
      </c>
      <c r="S241" s="76">
        <f t="shared" si="95"/>
        <v>480</v>
      </c>
      <c r="T241" s="76">
        <f t="shared" si="95"/>
        <v>480</v>
      </c>
      <c r="U241" s="87"/>
      <c r="V241" s="73">
        <v>237</v>
      </c>
      <c r="W241" s="73">
        <f>SUM(O$5:O241)</f>
        <v>3048</v>
      </c>
      <c r="X241" s="73">
        <f>SUM(P$5:P241)</f>
        <v>12192</v>
      </c>
      <c r="Y241" s="73">
        <f>SUM(Q$5:Q241)</f>
        <v>30480</v>
      </c>
      <c r="Z241" s="80">
        <f>SUM(R$5:R241)</f>
        <v>30480</v>
      </c>
      <c r="AA241" s="73">
        <f>SUM(S$5:S241)</f>
        <v>60960</v>
      </c>
      <c r="AB241" s="73">
        <f>SUM(T$5:T241)</f>
        <v>60960</v>
      </c>
      <c r="AC241" s="87"/>
      <c r="AD241" s="73">
        <v>237</v>
      </c>
      <c r="AE241" s="73">
        <f t="shared" si="87"/>
        <v>240000</v>
      </c>
      <c r="AF241" s="73">
        <f t="shared" si="88"/>
        <v>960000</v>
      </c>
      <c r="AG241" s="73">
        <f t="shared" si="89"/>
        <v>2400000</v>
      </c>
      <c r="AH241" s="80">
        <f t="shared" si="89"/>
        <v>2400000</v>
      </c>
      <c r="AI241" s="73">
        <f t="shared" si="90"/>
        <v>4800000</v>
      </c>
      <c r="AJ241" s="73">
        <f t="shared" si="91"/>
        <v>4800000</v>
      </c>
      <c r="AK241" s="87"/>
      <c r="AL241" s="73">
        <v>237</v>
      </c>
      <c r="AM241" s="73">
        <f>SUM(AE$5:AE241)</f>
        <v>30480000</v>
      </c>
      <c r="AN241" s="73">
        <f>SUM(AF$5:AF241)</f>
        <v>121920000</v>
      </c>
      <c r="AO241" s="73">
        <f>SUM(AG$5:AG241)</f>
        <v>304800000</v>
      </c>
      <c r="AP241" s="80">
        <f>SUM(AH$5:AH241)</f>
        <v>304800000</v>
      </c>
      <c r="AQ241" s="73">
        <f>SUM(AI$5:AI241)</f>
        <v>609600000</v>
      </c>
      <c r="AR241" s="76">
        <f>SUM(AJ$5:AJ241)</f>
        <v>609600000</v>
      </c>
    </row>
    <row r="242" spans="13:44" ht="11.25" customHeight="1" x14ac:dyDescent="0.15">
      <c r="M242" s="76">
        <v>238</v>
      </c>
      <c r="N242" s="164">
        <f t="shared" si="94"/>
        <v>12</v>
      </c>
      <c r="O242" s="76">
        <f t="shared" si="92"/>
        <v>24</v>
      </c>
      <c r="P242" s="76">
        <f t="shared" si="95"/>
        <v>96</v>
      </c>
      <c r="Q242" s="76">
        <f t="shared" si="95"/>
        <v>240</v>
      </c>
      <c r="R242" s="80">
        <f t="shared" si="95"/>
        <v>240</v>
      </c>
      <c r="S242" s="76">
        <f t="shared" si="95"/>
        <v>480</v>
      </c>
      <c r="T242" s="76">
        <f t="shared" si="95"/>
        <v>480</v>
      </c>
      <c r="U242" s="87"/>
      <c r="V242" s="73">
        <v>238</v>
      </c>
      <c r="W242" s="73">
        <f>SUM(O$5:O242)</f>
        <v>3072</v>
      </c>
      <c r="X242" s="73">
        <f>SUM(P$5:P242)</f>
        <v>12288</v>
      </c>
      <c r="Y242" s="73">
        <f>SUM(Q$5:Q242)</f>
        <v>30720</v>
      </c>
      <c r="Z242" s="80">
        <f>SUM(R$5:R242)</f>
        <v>30720</v>
      </c>
      <c r="AA242" s="73">
        <f>SUM(S$5:S242)</f>
        <v>61440</v>
      </c>
      <c r="AB242" s="73">
        <f>SUM(T$5:T242)</f>
        <v>61440</v>
      </c>
      <c r="AC242" s="87"/>
      <c r="AD242" s="73">
        <v>238</v>
      </c>
      <c r="AE242" s="73">
        <f t="shared" si="87"/>
        <v>240000</v>
      </c>
      <c r="AF242" s="73">
        <f t="shared" si="88"/>
        <v>960000</v>
      </c>
      <c r="AG242" s="73">
        <f t="shared" si="89"/>
        <v>2400000</v>
      </c>
      <c r="AH242" s="80">
        <f t="shared" si="89"/>
        <v>2400000</v>
      </c>
      <c r="AI242" s="73">
        <f t="shared" si="90"/>
        <v>4800000</v>
      </c>
      <c r="AJ242" s="73">
        <f t="shared" si="91"/>
        <v>4800000</v>
      </c>
      <c r="AK242" s="87"/>
      <c r="AL242" s="73">
        <v>238</v>
      </c>
      <c r="AM242" s="73">
        <f>SUM(AE$5:AE242)</f>
        <v>30720000</v>
      </c>
      <c r="AN242" s="73">
        <f>SUM(AF$5:AF242)</f>
        <v>122880000</v>
      </c>
      <c r="AO242" s="73">
        <f>SUM(AG$5:AG242)</f>
        <v>307200000</v>
      </c>
      <c r="AP242" s="80">
        <f>SUM(AH$5:AH242)</f>
        <v>307200000</v>
      </c>
      <c r="AQ242" s="73">
        <f>SUM(AI$5:AI242)</f>
        <v>614400000</v>
      </c>
      <c r="AR242" s="76">
        <f>SUM(AJ$5:AJ242)</f>
        <v>614400000</v>
      </c>
    </row>
    <row r="243" spans="13:44" ht="11.25" customHeight="1" x14ac:dyDescent="0.15">
      <c r="M243" s="76">
        <v>239</v>
      </c>
      <c r="N243" s="164">
        <f t="shared" si="94"/>
        <v>12</v>
      </c>
      <c r="O243" s="76">
        <f t="shared" si="92"/>
        <v>24</v>
      </c>
      <c r="P243" s="76">
        <f t="shared" si="95"/>
        <v>96</v>
      </c>
      <c r="Q243" s="76">
        <f t="shared" si="95"/>
        <v>240</v>
      </c>
      <c r="R243" s="80">
        <f t="shared" si="95"/>
        <v>240</v>
      </c>
      <c r="S243" s="76">
        <f t="shared" si="95"/>
        <v>480</v>
      </c>
      <c r="T243" s="76">
        <f t="shared" si="95"/>
        <v>480</v>
      </c>
      <c r="U243" s="87"/>
      <c r="V243" s="73">
        <v>239</v>
      </c>
      <c r="W243" s="73">
        <f>SUM(O$5:O243)</f>
        <v>3096</v>
      </c>
      <c r="X243" s="73">
        <f>SUM(P$5:P243)</f>
        <v>12384</v>
      </c>
      <c r="Y243" s="73">
        <f>SUM(Q$5:Q243)</f>
        <v>30960</v>
      </c>
      <c r="Z243" s="80">
        <f>SUM(R$5:R243)</f>
        <v>30960</v>
      </c>
      <c r="AA243" s="73">
        <f>SUM(S$5:S243)</f>
        <v>61920</v>
      </c>
      <c r="AB243" s="73">
        <f>SUM(T$5:T243)</f>
        <v>61920</v>
      </c>
      <c r="AC243" s="87"/>
      <c r="AD243" s="73">
        <v>239</v>
      </c>
      <c r="AE243" s="73">
        <f t="shared" si="87"/>
        <v>240000</v>
      </c>
      <c r="AF243" s="73">
        <f t="shared" si="88"/>
        <v>960000</v>
      </c>
      <c r="AG243" s="73">
        <f t="shared" si="89"/>
        <v>2400000</v>
      </c>
      <c r="AH243" s="80">
        <f t="shared" si="89"/>
        <v>2400000</v>
      </c>
      <c r="AI243" s="73">
        <f t="shared" si="90"/>
        <v>4800000</v>
      </c>
      <c r="AJ243" s="73">
        <f t="shared" si="91"/>
        <v>4800000</v>
      </c>
      <c r="AK243" s="87"/>
      <c r="AL243" s="73">
        <v>239</v>
      </c>
      <c r="AM243" s="73">
        <f>SUM(AE$5:AE243)</f>
        <v>30960000</v>
      </c>
      <c r="AN243" s="73">
        <f>SUM(AF$5:AF243)</f>
        <v>123840000</v>
      </c>
      <c r="AO243" s="73">
        <f>SUM(AG$5:AG243)</f>
        <v>309600000</v>
      </c>
      <c r="AP243" s="80">
        <f>SUM(AH$5:AH243)</f>
        <v>309600000</v>
      </c>
      <c r="AQ243" s="73">
        <f>SUM(AI$5:AI243)</f>
        <v>619200000</v>
      </c>
      <c r="AR243" s="76">
        <f>SUM(AJ$5:AJ243)</f>
        <v>619200000</v>
      </c>
    </row>
    <row r="244" spans="13:44" ht="11.25" customHeight="1" x14ac:dyDescent="0.15">
      <c r="M244" s="76">
        <v>240</v>
      </c>
      <c r="N244" s="164">
        <f t="shared" si="94"/>
        <v>12</v>
      </c>
      <c r="O244" s="76">
        <f t="shared" si="92"/>
        <v>24</v>
      </c>
      <c r="P244" s="76">
        <f t="shared" si="95"/>
        <v>96</v>
      </c>
      <c r="Q244" s="76">
        <f t="shared" si="95"/>
        <v>240</v>
      </c>
      <c r="R244" s="80">
        <f t="shared" si="95"/>
        <v>240</v>
      </c>
      <c r="S244" s="76">
        <f t="shared" si="95"/>
        <v>480</v>
      </c>
      <c r="T244" s="76">
        <f t="shared" si="95"/>
        <v>480</v>
      </c>
      <c r="U244" s="87"/>
      <c r="V244" s="73">
        <v>240</v>
      </c>
      <c r="W244" s="73">
        <f>SUM(O$5:O244)</f>
        <v>3120</v>
      </c>
      <c r="X244" s="73">
        <f>SUM(P$5:P244)</f>
        <v>12480</v>
      </c>
      <c r="Y244" s="73">
        <f>SUM(Q$5:Q244)</f>
        <v>31200</v>
      </c>
      <c r="Z244" s="80">
        <f>SUM(R$5:R244)</f>
        <v>31200</v>
      </c>
      <c r="AA244" s="73">
        <f>SUM(S$5:S244)</f>
        <v>62400</v>
      </c>
      <c r="AB244" s="73">
        <f>SUM(T$5:T244)</f>
        <v>62400</v>
      </c>
      <c r="AC244" s="87"/>
      <c r="AD244" s="73">
        <v>240</v>
      </c>
      <c r="AE244" s="73">
        <f t="shared" si="87"/>
        <v>240000</v>
      </c>
      <c r="AF244" s="73">
        <f t="shared" si="88"/>
        <v>960000</v>
      </c>
      <c r="AG244" s="73">
        <f t="shared" si="89"/>
        <v>2400000</v>
      </c>
      <c r="AH244" s="80">
        <f t="shared" si="89"/>
        <v>2400000</v>
      </c>
      <c r="AI244" s="73">
        <f t="shared" si="90"/>
        <v>4800000</v>
      </c>
      <c r="AJ244" s="73">
        <f t="shared" si="91"/>
        <v>4800000</v>
      </c>
      <c r="AK244" s="87"/>
      <c r="AL244" s="73">
        <v>240</v>
      </c>
      <c r="AM244" s="73">
        <f>SUM(AE$5:AE244)</f>
        <v>31200000</v>
      </c>
      <c r="AN244" s="73">
        <f>SUM(AF$5:AF244)</f>
        <v>124800000</v>
      </c>
      <c r="AO244" s="73">
        <f>SUM(AG$5:AG244)</f>
        <v>312000000</v>
      </c>
      <c r="AP244" s="80">
        <f>SUM(AH$5:AH244)</f>
        <v>312000000</v>
      </c>
      <c r="AQ244" s="73">
        <f>SUM(AI$5:AI244)</f>
        <v>624000000</v>
      </c>
      <c r="AR244" s="76">
        <f>SUM(AJ$5:AJ244)</f>
        <v>624000000</v>
      </c>
    </row>
    <row r="245" spans="13:44" ht="11.25" customHeight="1" x14ac:dyDescent="0.15">
      <c r="M245" s="76">
        <v>241</v>
      </c>
      <c r="N245" s="164">
        <f t="shared" si="94"/>
        <v>13</v>
      </c>
      <c r="O245" s="76">
        <f t="shared" si="92"/>
        <v>26</v>
      </c>
      <c r="P245" s="76">
        <f t="shared" si="95"/>
        <v>104</v>
      </c>
      <c r="Q245" s="76">
        <f t="shared" si="95"/>
        <v>260</v>
      </c>
      <c r="R245" s="80">
        <f t="shared" si="95"/>
        <v>260</v>
      </c>
      <c r="S245" s="76">
        <f t="shared" si="95"/>
        <v>520</v>
      </c>
      <c r="T245" s="76">
        <f t="shared" si="95"/>
        <v>520</v>
      </c>
      <c r="U245" s="87"/>
      <c r="V245" s="73">
        <v>241</v>
      </c>
      <c r="W245" s="73">
        <f>SUM(O$5:O245)</f>
        <v>3146</v>
      </c>
      <c r="X245" s="73">
        <f>SUM(P$5:P245)</f>
        <v>12584</v>
      </c>
      <c r="Y245" s="73">
        <f>SUM(Q$5:Q245)</f>
        <v>31460</v>
      </c>
      <c r="Z245" s="80">
        <f>SUM(R$5:R245)</f>
        <v>31460</v>
      </c>
      <c r="AA245" s="73">
        <f>SUM(S$5:S245)</f>
        <v>62920</v>
      </c>
      <c r="AB245" s="73">
        <f>SUM(T$5:T245)</f>
        <v>62920</v>
      </c>
      <c r="AC245" s="87"/>
      <c r="AD245" s="73">
        <v>241</v>
      </c>
      <c r="AE245" s="73">
        <f t="shared" si="87"/>
        <v>260000</v>
      </c>
      <c r="AF245" s="73">
        <f t="shared" si="88"/>
        <v>1040000</v>
      </c>
      <c r="AG245" s="73">
        <f t="shared" si="89"/>
        <v>2600000</v>
      </c>
      <c r="AH245" s="80">
        <f t="shared" si="89"/>
        <v>2600000</v>
      </c>
      <c r="AI245" s="73">
        <f t="shared" si="90"/>
        <v>5200000</v>
      </c>
      <c r="AJ245" s="73">
        <f t="shared" si="91"/>
        <v>5200000</v>
      </c>
      <c r="AK245" s="87"/>
      <c r="AL245" s="73">
        <v>241</v>
      </c>
      <c r="AM245" s="73">
        <f>SUM(AE$5:AE245)</f>
        <v>31460000</v>
      </c>
      <c r="AN245" s="73">
        <f>SUM(AF$5:AF245)</f>
        <v>125840000</v>
      </c>
      <c r="AO245" s="73">
        <f>SUM(AG$5:AG245)</f>
        <v>314600000</v>
      </c>
      <c r="AP245" s="80">
        <f>SUM(AH$5:AH245)</f>
        <v>314600000</v>
      </c>
      <c r="AQ245" s="73">
        <f>SUM(AI$5:AI245)</f>
        <v>629200000</v>
      </c>
      <c r="AR245" s="76">
        <f>SUM(AJ$5:AJ245)</f>
        <v>629200000</v>
      </c>
    </row>
    <row r="246" spans="13:44" ht="11.25" customHeight="1" x14ac:dyDescent="0.15">
      <c r="M246" s="76">
        <v>242</v>
      </c>
      <c r="N246" s="164">
        <f t="shared" si="94"/>
        <v>13</v>
      </c>
      <c r="O246" s="76">
        <f t="shared" si="92"/>
        <v>26</v>
      </c>
      <c r="P246" s="76">
        <f t="shared" si="95"/>
        <v>104</v>
      </c>
      <c r="Q246" s="76">
        <f t="shared" si="95"/>
        <v>260</v>
      </c>
      <c r="R246" s="80">
        <f t="shared" si="95"/>
        <v>260</v>
      </c>
      <c r="S246" s="76">
        <f t="shared" si="95"/>
        <v>520</v>
      </c>
      <c r="T246" s="76">
        <f t="shared" si="95"/>
        <v>520</v>
      </c>
      <c r="U246" s="87"/>
      <c r="V246" s="73">
        <v>242</v>
      </c>
      <c r="W246" s="73">
        <f>SUM(O$5:O246)</f>
        <v>3172</v>
      </c>
      <c r="X246" s="73">
        <f>SUM(P$5:P246)</f>
        <v>12688</v>
      </c>
      <c r="Y246" s="73">
        <f>SUM(Q$5:Q246)</f>
        <v>31720</v>
      </c>
      <c r="Z246" s="80">
        <f>SUM(R$5:R246)</f>
        <v>31720</v>
      </c>
      <c r="AA246" s="73">
        <f>SUM(S$5:S246)</f>
        <v>63440</v>
      </c>
      <c r="AB246" s="73">
        <f>SUM(T$5:T246)</f>
        <v>63440</v>
      </c>
      <c r="AC246" s="87"/>
      <c r="AD246" s="73">
        <v>242</v>
      </c>
      <c r="AE246" s="73">
        <f t="shared" si="87"/>
        <v>260000</v>
      </c>
      <c r="AF246" s="73">
        <f t="shared" si="88"/>
        <v>1040000</v>
      </c>
      <c r="AG246" s="73">
        <f t="shared" si="89"/>
        <v>2600000</v>
      </c>
      <c r="AH246" s="80">
        <f t="shared" si="89"/>
        <v>2600000</v>
      </c>
      <c r="AI246" s="73">
        <f t="shared" si="90"/>
        <v>5200000</v>
      </c>
      <c r="AJ246" s="73">
        <f t="shared" si="91"/>
        <v>5200000</v>
      </c>
      <c r="AK246" s="87"/>
      <c r="AL246" s="73">
        <v>242</v>
      </c>
      <c r="AM246" s="73">
        <f>SUM(AE$5:AE246)</f>
        <v>31720000</v>
      </c>
      <c r="AN246" s="73">
        <f>SUM(AF$5:AF246)</f>
        <v>126880000</v>
      </c>
      <c r="AO246" s="73">
        <f>SUM(AG$5:AG246)</f>
        <v>317200000</v>
      </c>
      <c r="AP246" s="80">
        <f>SUM(AH$5:AH246)</f>
        <v>317200000</v>
      </c>
      <c r="AQ246" s="73">
        <f>SUM(AI$5:AI246)</f>
        <v>634400000</v>
      </c>
      <c r="AR246" s="76">
        <f>SUM(AJ$5:AJ246)</f>
        <v>634400000</v>
      </c>
    </row>
    <row r="247" spans="13:44" ht="11.25" customHeight="1" x14ac:dyDescent="0.15">
      <c r="M247" s="76">
        <v>243</v>
      </c>
      <c r="N247" s="164">
        <f t="shared" si="94"/>
        <v>13</v>
      </c>
      <c r="O247" s="76">
        <f t="shared" si="92"/>
        <v>26</v>
      </c>
      <c r="P247" s="76">
        <f t="shared" si="95"/>
        <v>104</v>
      </c>
      <c r="Q247" s="76">
        <f t="shared" si="95"/>
        <v>260</v>
      </c>
      <c r="R247" s="80">
        <f t="shared" si="95"/>
        <v>260</v>
      </c>
      <c r="S247" s="76">
        <f t="shared" si="95"/>
        <v>520</v>
      </c>
      <c r="T247" s="76">
        <f t="shared" si="95"/>
        <v>520</v>
      </c>
      <c r="U247" s="87"/>
      <c r="V247" s="73">
        <v>243</v>
      </c>
      <c r="W247" s="73">
        <f>SUM(O$5:O247)</f>
        <v>3198</v>
      </c>
      <c r="X247" s="73">
        <f>SUM(P$5:P247)</f>
        <v>12792</v>
      </c>
      <c r="Y247" s="73">
        <f>SUM(Q$5:Q247)</f>
        <v>31980</v>
      </c>
      <c r="Z247" s="80">
        <f>SUM(R$5:R247)</f>
        <v>31980</v>
      </c>
      <c r="AA247" s="73">
        <f>SUM(S$5:S247)</f>
        <v>63960</v>
      </c>
      <c r="AB247" s="73">
        <f>SUM(T$5:T247)</f>
        <v>63960</v>
      </c>
      <c r="AC247" s="87"/>
      <c r="AD247" s="73">
        <v>243</v>
      </c>
      <c r="AE247" s="73">
        <f t="shared" si="87"/>
        <v>260000</v>
      </c>
      <c r="AF247" s="73">
        <f t="shared" si="88"/>
        <v>1040000</v>
      </c>
      <c r="AG247" s="73">
        <f t="shared" si="89"/>
        <v>2600000</v>
      </c>
      <c r="AH247" s="80">
        <f t="shared" si="89"/>
        <v>2600000</v>
      </c>
      <c r="AI247" s="73">
        <f t="shared" si="90"/>
        <v>5200000</v>
      </c>
      <c r="AJ247" s="73">
        <f t="shared" si="91"/>
        <v>5200000</v>
      </c>
      <c r="AK247" s="87"/>
      <c r="AL247" s="73">
        <v>243</v>
      </c>
      <c r="AM247" s="73">
        <f>SUM(AE$5:AE247)</f>
        <v>31980000</v>
      </c>
      <c r="AN247" s="73">
        <f>SUM(AF$5:AF247)</f>
        <v>127920000</v>
      </c>
      <c r="AO247" s="73">
        <f>SUM(AG$5:AG247)</f>
        <v>319800000</v>
      </c>
      <c r="AP247" s="80">
        <f>SUM(AH$5:AH247)</f>
        <v>319800000</v>
      </c>
      <c r="AQ247" s="73">
        <f>SUM(AI$5:AI247)</f>
        <v>639600000</v>
      </c>
      <c r="AR247" s="76">
        <f>SUM(AJ$5:AJ247)</f>
        <v>639600000</v>
      </c>
    </row>
    <row r="248" spans="13:44" ht="11.25" customHeight="1" x14ac:dyDescent="0.15">
      <c r="M248" s="76">
        <v>244</v>
      </c>
      <c r="N248" s="164">
        <f t="shared" si="94"/>
        <v>13</v>
      </c>
      <c r="O248" s="76">
        <f t="shared" si="92"/>
        <v>26</v>
      </c>
      <c r="P248" s="76">
        <f t="shared" si="95"/>
        <v>104</v>
      </c>
      <c r="Q248" s="76">
        <f t="shared" si="95"/>
        <v>260</v>
      </c>
      <c r="R248" s="80">
        <f t="shared" si="95"/>
        <v>260</v>
      </c>
      <c r="S248" s="76">
        <f t="shared" si="95"/>
        <v>520</v>
      </c>
      <c r="T248" s="76">
        <f t="shared" si="95"/>
        <v>520</v>
      </c>
      <c r="U248" s="87"/>
      <c r="V248" s="73">
        <v>244</v>
      </c>
      <c r="W248" s="73">
        <f>SUM(O$5:O248)</f>
        <v>3224</v>
      </c>
      <c r="X248" s="73">
        <f>SUM(P$5:P248)</f>
        <v>12896</v>
      </c>
      <c r="Y248" s="73">
        <f>SUM(Q$5:Q248)</f>
        <v>32240</v>
      </c>
      <c r="Z248" s="80">
        <f>SUM(R$5:R248)</f>
        <v>32240</v>
      </c>
      <c r="AA248" s="73">
        <f>SUM(S$5:S248)</f>
        <v>64480</v>
      </c>
      <c r="AB248" s="73">
        <f>SUM(T$5:T248)</f>
        <v>64480</v>
      </c>
      <c r="AC248" s="87"/>
      <c r="AD248" s="73">
        <v>244</v>
      </c>
      <c r="AE248" s="73">
        <f t="shared" si="87"/>
        <v>260000</v>
      </c>
      <c r="AF248" s="73">
        <f t="shared" si="88"/>
        <v>1040000</v>
      </c>
      <c r="AG248" s="73">
        <f t="shared" si="89"/>
        <v>2600000</v>
      </c>
      <c r="AH248" s="80">
        <f t="shared" si="89"/>
        <v>2600000</v>
      </c>
      <c r="AI248" s="73">
        <f t="shared" si="90"/>
        <v>5200000</v>
      </c>
      <c r="AJ248" s="73">
        <f t="shared" si="91"/>
        <v>5200000</v>
      </c>
      <c r="AK248" s="87"/>
      <c r="AL248" s="73">
        <v>244</v>
      </c>
      <c r="AM248" s="73">
        <f>SUM(AE$5:AE248)</f>
        <v>32240000</v>
      </c>
      <c r="AN248" s="73">
        <f>SUM(AF$5:AF248)</f>
        <v>128960000</v>
      </c>
      <c r="AO248" s="73">
        <f>SUM(AG$5:AG248)</f>
        <v>322400000</v>
      </c>
      <c r="AP248" s="80">
        <f>SUM(AH$5:AH248)</f>
        <v>322400000</v>
      </c>
      <c r="AQ248" s="73">
        <f>SUM(AI$5:AI248)</f>
        <v>644800000</v>
      </c>
      <c r="AR248" s="76">
        <f>SUM(AJ$5:AJ248)</f>
        <v>644800000</v>
      </c>
    </row>
    <row r="249" spans="13:44" ht="11.25" customHeight="1" x14ac:dyDescent="0.15">
      <c r="M249" s="76">
        <v>245</v>
      </c>
      <c r="N249" s="164">
        <f t="shared" si="94"/>
        <v>13</v>
      </c>
      <c r="O249" s="76">
        <f t="shared" si="92"/>
        <v>26</v>
      </c>
      <c r="P249" s="76">
        <f t="shared" si="95"/>
        <v>104</v>
      </c>
      <c r="Q249" s="76">
        <f t="shared" si="95"/>
        <v>260</v>
      </c>
      <c r="R249" s="80">
        <f t="shared" si="95"/>
        <v>260</v>
      </c>
      <c r="S249" s="76">
        <f t="shared" si="95"/>
        <v>520</v>
      </c>
      <c r="T249" s="76">
        <f t="shared" si="95"/>
        <v>520</v>
      </c>
      <c r="U249" s="87"/>
      <c r="V249" s="73">
        <v>245</v>
      </c>
      <c r="W249" s="73">
        <f>SUM(O$5:O249)</f>
        <v>3250</v>
      </c>
      <c r="X249" s="73">
        <f>SUM(P$5:P249)</f>
        <v>13000</v>
      </c>
      <c r="Y249" s="73">
        <f>SUM(Q$5:Q249)</f>
        <v>32500</v>
      </c>
      <c r="Z249" s="80">
        <f>SUM(R$5:R249)</f>
        <v>32500</v>
      </c>
      <c r="AA249" s="73">
        <f>SUM(S$5:S249)</f>
        <v>65000</v>
      </c>
      <c r="AB249" s="73">
        <f>SUM(T$5:T249)</f>
        <v>65000</v>
      </c>
      <c r="AC249" s="87"/>
      <c r="AD249" s="73">
        <v>245</v>
      </c>
      <c r="AE249" s="73">
        <f t="shared" si="87"/>
        <v>260000</v>
      </c>
      <c r="AF249" s="73">
        <f t="shared" si="88"/>
        <v>1040000</v>
      </c>
      <c r="AG249" s="73">
        <f t="shared" si="89"/>
        <v>2600000</v>
      </c>
      <c r="AH249" s="80">
        <f t="shared" si="89"/>
        <v>2600000</v>
      </c>
      <c r="AI249" s="73">
        <f t="shared" si="90"/>
        <v>5200000</v>
      </c>
      <c r="AJ249" s="73">
        <f t="shared" si="91"/>
        <v>5200000</v>
      </c>
      <c r="AK249" s="87"/>
      <c r="AL249" s="73">
        <v>245</v>
      </c>
      <c r="AM249" s="73">
        <f>SUM(AE$5:AE249)</f>
        <v>32500000</v>
      </c>
      <c r="AN249" s="73">
        <f>SUM(AF$5:AF249)</f>
        <v>130000000</v>
      </c>
      <c r="AO249" s="73">
        <f>SUM(AG$5:AG249)</f>
        <v>325000000</v>
      </c>
      <c r="AP249" s="80">
        <f>SUM(AH$5:AH249)</f>
        <v>325000000</v>
      </c>
      <c r="AQ249" s="73">
        <f>SUM(AI$5:AI249)</f>
        <v>650000000</v>
      </c>
      <c r="AR249" s="76">
        <f>SUM(AJ$5:AJ249)</f>
        <v>650000000</v>
      </c>
    </row>
    <row r="250" spans="13:44" ht="11.25" customHeight="1" x14ac:dyDescent="0.15">
      <c r="M250" s="76">
        <v>246</v>
      </c>
      <c r="N250" s="164">
        <f t="shared" si="94"/>
        <v>13</v>
      </c>
      <c r="O250" s="76">
        <f t="shared" si="92"/>
        <v>26</v>
      </c>
      <c r="P250" s="76">
        <f t="shared" si="95"/>
        <v>104</v>
      </c>
      <c r="Q250" s="76">
        <f t="shared" si="95"/>
        <v>260</v>
      </c>
      <c r="R250" s="80">
        <f t="shared" si="95"/>
        <v>260</v>
      </c>
      <c r="S250" s="76">
        <f t="shared" si="95"/>
        <v>520</v>
      </c>
      <c r="T250" s="76">
        <f t="shared" si="95"/>
        <v>520</v>
      </c>
      <c r="U250" s="87"/>
      <c r="V250" s="73">
        <v>246</v>
      </c>
      <c r="W250" s="73">
        <f>SUM(O$5:O250)</f>
        <v>3276</v>
      </c>
      <c r="X250" s="73">
        <f>SUM(P$5:P250)</f>
        <v>13104</v>
      </c>
      <c r="Y250" s="73">
        <f>SUM(Q$5:Q250)</f>
        <v>32760</v>
      </c>
      <c r="Z250" s="80">
        <f>SUM(R$5:R250)</f>
        <v>32760</v>
      </c>
      <c r="AA250" s="73">
        <f>SUM(S$5:S250)</f>
        <v>65520</v>
      </c>
      <c r="AB250" s="73">
        <f>SUM(T$5:T250)</f>
        <v>65520</v>
      </c>
      <c r="AC250" s="87"/>
      <c r="AD250" s="73">
        <v>246</v>
      </c>
      <c r="AE250" s="73">
        <f t="shared" si="87"/>
        <v>260000</v>
      </c>
      <c r="AF250" s="73">
        <f t="shared" si="88"/>
        <v>1040000</v>
      </c>
      <c r="AG250" s="73">
        <f t="shared" si="89"/>
        <v>2600000</v>
      </c>
      <c r="AH250" s="80">
        <f t="shared" si="89"/>
        <v>2600000</v>
      </c>
      <c r="AI250" s="73">
        <f t="shared" si="90"/>
        <v>5200000</v>
      </c>
      <c r="AJ250" s="73">
        <f t="shared" si="91"/>
        <v>5200000</v>
      </c>
      <c r="AK250" s="87"/>
      <c r="AL250" s="73">
        <v>246</v>
      </c>
      <c r="AM250" s="73">
        <f>SUM(AE$5:AE250)</f>
        <v>32760000</v>
      </c>
      <c r="AN250" s="73">
        <f>SUM(AF$5:AF250)</f>
        <v>131040000</v>
      </c>
      <c r="AO250" s="73">
        <f>SUM(AG$5:AG250)</f>
        <v>327600000</v>
      </c>
      <c r="AP250" s="80">
        <f>SUM(AH$5:AH250)</f>
        <v>327600000</v>
      </c>
      <c r="AQ250" s="73">
        <f>SUM(AI$5:AI250)</f>
        <v>655200000</v>
      </c>
      <c r="AR250" s="76">
        <f>SUM(AJ$5:AJ250)</f>
        <v>655200000</v>
      </c>
    </row>
    <row r="251" spans="13:44" ht="11.25" customHeight="1" x14ac:dyDescent="0.15">
      <c r="M251" s="76">
        <v>247</v>
      </c>
      <c r="N251" s="164">
        <f t="shared" si="94"/>
        <v>13</v>
      </c>
      <c r="O251" s="76">
        <f t="shared" si="92"/>
        <v>26</v>
      </c>
      <c r="P251" s="76">
        <f t="shared" si="95"/>
        <v>104</v>
      </c>
      <c r="Q251" s="76">
        <f t="shared" si="95"/>
        <v>260</v>
      </c>
      <c r="R251" s="80">
        <f t="shared" si="95"/>
        <v>260</v>
      </c>
      <c r="S251" s="76">
        <f t="shared" si="95"/>
        <v>520</v>
      </c>
      <c r="T251" s="76">
        <f t="shared" si="95"/>
        <v>520</v>
      </c>
      <c r="U251" s="87"/>
      <c r="V251" s="73">
        <v>247</v>
      </c>
      <c r="W251" s="73">
        <f>SUM(O$5:O251)</f>
        <v>3302</v>
      </c>
      <c r="X251" s="73">
        <f>SUM(P$5:P251)</f>
        <v>13208</v>
      </c>
      <c r="Y251" s="73">
        <f>SUM(Q$5:Q251)</f>
        <v>33020</v>
      </c>
      <c r="Z251" s="80">
        <f>SUM(R$5:R251)</f>
        <v>33020</v>
      </c>
      <c r="AA251" s="73">
        <f>SUM(S$5:S251)</f>
        <v>66040</v>
      </c>
      <c r="AB251" s="73">
        <f>SUM(T$5:T251)</f>
        <v>66040</v>
      </c>
      <c r="AC251" s="87"/>
      <c r="AD251" s="73">
        <v>247</v>
      </c>
      <c r="AE251" s="73">
        <f t="shared" si="87"/>
        <v>260000</v>
      </c>
      <c r="AF251" s="73">
        <f t="shared" si="88"/>
        <v>1040000</v>
      </c>
      <c r="AG251" s="73">
        <f t="shared" si="89"/>
        <v>2600000</v>
      </c>
      <c r="AH251" s="80">
        <f t="shared" si="89"/>
        <v>2600000</v>
      </c>
      <c r="AI251" s="73">
        <f t="shared" si="90"/>
        <v>5200000</v>
      </c>
      <c r="AJ251" s="73">
        <f t="shared" si="91"/>
        <v>5200000</v>
      </c>
      <c r="AK251" s="87"/>
      <c r="AL251" s="73">
        <v>247</v>
      </c>
      <c r="AM251" s="73">
        <f>SUM(AE$5:AE251)</f>
        <v>33020000</v>
      </c>
      <c r="AN251" s="73">
        <f>SUM(AF$5:AF251)</f>
        <v>132080000</v>
      </c>
      <c r="AO251" s="73">
        <f>SUM(AG$5:AG251)</f>
        <v>330200000</v>
      </c>
      <c r="AP251" s="80">
        <f>SUM(AH$5:AH251)</f>
        <v>330200000</v>
      </c>
      <c r="AQ251" s="73">
        <f>SUM(AI$5:AI251)</f>
        <v>660400000</v>
      </c>
      <c r="AR251" s="76">
        <f>SUM(AJ$5:AJ251)</f>
        <v>660400000</v>
      </c>
    </row>
    <row r="252" spans="13:44" ht="11.25" customHeight="1" x14ac:dyDescent="0.15">
      <c r="M252" s="76">
        <v>248</v>
      </c>
      <c r="N252" s="164">
        <f t="shared" si="94"/>
        <v>13</v>
      </c>
      <c r="O252" s="76">
        <f t="shared" si="92"/>
        <v>26</v>
      </c>
      <c r="P252" s="76">
        <f t="shared" si="95"/>
        <v>104</v>
      </c>
      <c r="Q252" s="76">
        <f t="shared" si="95"/>
        <v>260</v>
      </c>
      <c r="R252" s="80">
        <f t="shared" si="95"/>
        <v>260</v>
      </c>
      <c r="S252" s="76">
        <f t="shared" si="95"/>
        <v>520</v>
      </c>
      <c r="T252" s="76">
        <f t="shared" si="95"/>
        <v>520</v>
      </c>
      <c r="U252" s="87"/>
      <c r="V252" s="73">
        <v>248</v>
      </c>
      <c r="W252" s="73">
        <f>SUM(O$5:O252)</f>
        <v>3328</v>
      </c>
      <c r="X252" s="73">
        <f>SUM(P$5:P252)</f>
        <v>13312</v>
      </c>
      <c r="Y252" s="73">
        <f>SUM(Q$5:Q252)</f>
        <v>33280</v>
      </c>
      <c r="Z252" s="80">
        <f>SUM(R$5:R252)</f>
        <v>33280</v>
      </c>
      <c r="AA252" s="73">
        <f>SUM(S$5:S252)</f>
        <v>66560</v>
      </c>
      <c r="AB252" s="73">
        <f>SUM(T$5:T252)</f>
        <v>66560</v>
      </c>
      <c r="AC252" s="87"/>
      <c r="AD252" s="73">
        <v>248</v>
      </c>
      <c r="AE252" s="73">
        <f t="shared" si="87"/>
        <v>260000</v>
      </c>
      <c r="AF252" s="73">
        <f t="shared" si="88"/>
        <v>1040000</v>
      </c>
      <c r="AG252" s="73">
        <f t="shared" si="89"/>
        <v>2600000</v>
      </c>
      <c r="AH252" s="80">
        <f t="shared" si="89"/>
        <v>2600000</v>
      </c>
      <c r="AI252" s="73">
        <f t="shared" si="90"/>
        <v>5200000</v>
      </c>
      <c r="AJ252" s="73">
        <f t="shared" si="91"/>
        <v>5200000</v>
      </c>
      <c r="AK252" s="87"/>
      <c r="AL252" s="73">
        <v>248</v>
      </c>
      <c r="AM252" s="73">
        <f>SUM(AE$5:AE252)</f>
        <v>33280000</v>
      </c>
      <c r="AN252" s="73">
        <f>SUM(AF$5:AF252)</f>
        <v>133120000</v>
      </c>
      <c r="AO252" s="73">
        <f>SUM(AG$5:AG252)</f>
        <v>332800000</v>
      </c>
      <c r="AP252" s="80">
        <f>SUM(AH$5:AH252)</f>
        <v>332800000</v>
      </c>
      <c r="AQ252" s="73">
        <f>SUM(AI$5:AI252)</f>
        <v>665600000</v>
      </c>
      <c r="AR252" s="76">
        <f>SUM(AJ$5:AJ252)</f>
        <v>665600000</v>
      </c>
    </row>
    <row r="253" spans="13:44" ht="11.25" customHeight="1" x14ac:dyDescent="0.15">
      <c r="M253" s="76">
        <v>249</v>
      </c>
      <c r="N253" s="164">
        <f t="shared" si="94"/>
        <v>13</v>
      </c>
      <c r="O253" s="76">
        <f t="shared" si="92"/>
        <v>26</v>
      </c>
      <c r="P253" s="76">
        <f t="shared" si="95"/>
        <v>104</v>
      </c>
      <c r="Q253" s="76">
        <f t="shared" si="95"/>
        <v>260</v>
      </c>
      <c r="R253" s="80">
        <f t="shared" si="95"/>
        <v>260</v>
      </c>
      <c r="S253" s="76">
        <f t="shared" si="95"/>
        <v>520</v>
      </c>
      <c r="T253" s="76">
        <f t="shared" si="95"/>
        <v>520</v>
      </c>
      <c r="U253" s="87"/>
      <c r="V253" s="73">
        <v>249</v>
      </c>
      <c r="W253" s="73">
        <f>SUM(O$5:O253)</f>
        <v>3354</v>
      </c>
      <c r="X253" s="73">
        <f>SUM(P$5:P253)</f>
        <v>13416</v>
      </c>
      <c r="Y253" s="73">
        <f>SUM(Q$5:Q253)</f>
        <v>33540</v>
      </c>
      <c r="Z253" s="80">
        <f>SUM(R$5:R253)</f>
        <v>33540</v>
      </c>
      <c r="AA253" s="73">
        <f>SUM(S$5:S253)</f>
        <v>67080</v>
      </c>
      <c r="AB253" s="73">
        <f>SUM(T$5:T253)</f>
        <v>67080</v>
      </c>
      <c r="AC253" s="87"/>
      <c r="AD253" s="73">
        <v>249</v>
      </c>
      <c r="AE253" s="73">
        <f t="shared" si="87"/>
        <v>260000</v>
      </c>
      <c r="AF253" s="73">
        <f t="shared" si="88"/>
        <v>1040000</v>
      </c>
      <c r="AG253" s="73">
        <f t="shared" si="89"/>
        <v>2600000</v>
      </c>
      <c r="AH253" s="80">
        <f t="shared" si="89"/>
        <v>2600000</v>
      </c>
      <c r="AI253" s="73">
        <f t="shared" si="90"/>
        <v>5200000</v>
      </c>
      <c r="AJ253" s="73">
        <f t="shared" si="91"/>
        <v>5200000</v>
      </c>
      <c r="AK253" s="87"/>
      <c r="AL253" s="73">
        <v>249</v>
      </c>
      <c r="AM253" s="73">
        <f>SUM(AE$5:AE253)</f>
        <v>33540000</v>
      </c>
      <c r="AN253" s="73">
        <f>SUM(AF$5:AF253)</f>
        <v>134160000</v>
      </c>
      <c r="AO253" s="73">
        <f>SUM(AG$5:AG253)</f>
        <v>335400000</v>
      </c>
      <c r="AP253" s="80">
        <f>SUM(AH$5:AH253)</f>
        <v>335400000</v>
      </c>
      <c r="AQ253" s="73">
        <f>SUM(AI$5:AI253)</f>
        <v>670800000</v>
      </c>
      <c r="AR253" s="76">
        <f>SUM(AJ$5:AJ253)</f>
        <v>670800000</v>
      </c>
    </row>
    <row r="254" spans="13:44" ht="11.25" customHeight="1" x14ac:dyDescent="0.15">
      <c r="M254" s="76">
        <v>250</v>
      </c>
      <c r="N254" s="164">
        <f t="shared" si="94"/>
        <v>13</v>
      </c>
      <c r="O254" s="76">
        <f t="shared" si="92"/>
        <v>26</v>
      </c>
      <c r="P254" s="76">
        <f t="shared" si="95"/>
        <v>104</v>
      </c>
      <c r="Q254" s="76">
        <f t="shared" si="95"/>
        <v>260</v>
      </c>
      <c r="R254" s="80">
        <f t="shared" si="95"/>
        <v>260</v>
      </c>
      <c r="S254" s="76">
        <f t="shared" si="95"/>
        <v>520</v>
      </c>
      <c r="T254" s="76">
        <f t="shared" si="95"/>
        <v>520</v>
      </c>
      <c r="U254" s="87"/>
      <c r="V254" s="73">
        <v>250</v>
      </c>
      <c r="W254" s="73">
        <f>SUM(O$5:O254)</f>
        <v>3380</v>
      </c>
      <c r="X254" s="73">
        <f>SUM(P$5:P254)</f>
        <v>13520</v>
      </c>
      <c r="Y254" s="73">
        <f>SUM(Q$5:Q254)</f>
        <v>33800</v>
      </c>
      <c r="Z254" s="80">
        <f>SUM(R$5:R254)</f>
        <v>33800</v>
      </c>
      <c r="AA254" s="73">
        <f>SUM(S$5:S254)</f>
        <v>67600</v>
      </c>
      <c r="AB254" s="73">
        <f>SUM(T$5:T254)</f>
        <v>67600</v>
      </c>
      <c r="AC254" s="87"/>
      <c r="AD254" s="73">
        <v>250</v>
      </c>
      <c r="AE254" s="73">
        <f t="shared" si="87"/>
        <v>260000</v>
      </c>
      <c r="AF254" s="73">
        <f t="shared" si="88"/>
        <v>1040000</v>
      </c>
      <c r="AG254" s="73">
        <f t="shared" si="89"/>
        <v>2600000</v>
      </c>
      <c r="AH254" s="80">
        <f t="shared" si="89"/>
        <v>2600000</v>
      </c>
      <c r="AI254" s="73">
        <f t="shared" si="90"/>
        <v>5200000</v>
      </c>
      <c r="AJ254" s="73">
        <f t="shared" si="91"/>
        <v>5200000</v>
      </c>
      <c r="AK254" s="87"/>
      <c r="AL254" s="73">
        <v>250</v>
      </c>
      <c r="AM254" s="73">
        <f>SUM(AE$5:AE254)</f>
        <v>33800000</v>
      </c>
      <c r="AN254" s="73">
        <f>SUM(AF$5:AF254)</f>
        <v>135200000</v>
      </c>
      <c r="AO254" s="73">
        <f>SUM(AG$5:AG254)</f>
        <v>338000000</v>
      </c>
      <c r="AP254" s="80">
        <f>SUM(AH$5:AH254)</f>
        <v>338000000</v>
      </c>
      <c r="AQ254" s="73">
        <f>SUM(AI$5:AI254)</f>
        <v>676000000</v>
      </c>
      <c r="AR254" s="76">
        <f>SUM(AJ$5:AJ254)</f>
        <v>676000000</v>
      </c>
    </row>
    <row r="255" spans="13:44" ht="11.25" customHeight="1" x14ac:dyDescent="0.15">
      <c r="M255" s="76">
        <v>251</v>
      </c>
      <c r="N255" s="164">
        <f t="shared" si="94"/>
        <v>13</v>
      </c>
      <c r="O255" s="76">
        <f t="shared" si="92"/>
        <v>26</v>
      </c>
      <c r="P255" s="76">
        <f t="shared" si="95"/>
        <v>104</v>
      </c>
      <c r="Q255" s="76">
        <f t="shared" si="95"/>
        <v>260</v>
      </c>
      <c r="R255" s="80">
        <f t="shared" si="95"/>
        <v>260</v>
      </c>
      <c r="S255" s="76">
        <f t="shared" si="95"/>
        <v>520</v>
      </c>
      <c r="T255" s="76">
        <f t="shared" si="95"/>
        <v>520</v>
      </c>
      <c r="U255" s="87"/>
      <c r="V255" s="73">
        <v>251</v>
      </c>
      <c r="W255" s="73">
        <f>SUM(O$5:O255)</f>
        <v>3406</v>
      </c>
      <c r="X255" s="73">
        <f>SUM(P$5:P255)</f>
        <v>13624</v>
      </c>
      <c r="Y255" s="73">
        <f>SUM(Q$5:Q255)</f>
        <v>34060</v>
      </c>
      <c r="Z255" s="80">
        <f>SUM(R$5:R255)</f>
        <v>34060</v>
      </c>
      <c r="AA255" s="73">
        <f>SUM(S$5:S255)</f>
        <v>68120</v>
      </c>
      <c r="AB255" s="73">
        <f>SUM(T$5:T255)</f>
        <v>68120</v>
      </c>
      <c r="AC255" s="87"/>
      <c r="AD255" s="73">
        <v>251</v>
      </c>
      <c r="AE255" s="73">
        <f t="shared" si="87"/>
        <v>260000</v>
      </c>
      <c r="AF255" s="73">
        <f t="shared" si="88"/>
        <v>1040000</v>
      </c>
      <c r="AG255" s="73">
        <f t="shared" si="89"/>
        <v>2600000</v>
      </c>
      <c r="AH255" s="80">
        <f t="shared" si="89"/>
        <v>2600000</v>
      </c>
      <c r="AI255" s="73">
        <f t="shared" si="90"/>
        <v>5200000</v>
      </c>
      <c r="AJ255" s="73">
        <f t="shared" si="91"/>
        <v>5200000</v>
      </c>
      <c r="AK255" s="87"/>
      <c r="AL255" s="73">
        <v>251</v>
      </c>
      <c r="AM255" s="73">
        <f>SUM(AE$5:AE255)</f>
        <v>34060000</v>
      </c>
      <c r="AN255" s="73">
        <f>SUM(AF$5:AF255)</f>
        <v>136240000</v>
      </c>
      <c r="AO255" s="73">
        <f>SUM(AG$5:AG255)</f>
        <v>340600000</v>
      </c>
      <c r="AP255" s="80">
        <f>SUM(AH$5:AH255)</f>
        <v>340600000</v>
      </c>
      <c r="AQ255" s="73">
        <f>SUM(AI$5:AI255)</f>
        <v>681200000</v>
      </c>
      <c r="AR255" s="76">
        <f>SUM(AJ$5:AJ255)</f>
        <v>681200000</v>
      </c>
    </row>
    <row r="256" spans="13:44" ht="11.25" customHeight="1" x14ac:dyDescent="0.15">
      <c r="M256" s="76">
        <v>252</v>
      </c>
      <c r="N256" s="164">
        <f t="shared" si="94"/>
        <v>13</v>
      </c>
      <c r="O256" s="76">
        <f t="shared" si="92"/>
        <v>26</v>
      </c>
      <c r="P256" s="76">
        <f t="shared" si="95"/>
        <v>104</v>
      </c>
      <c r="Q256" s="76">
        <f t="shared" si="95"/>
        <v>260</v>
      </c>
      <c r="R256" s="80">
        <f t="shared" si="95"/>
        <v>260</v>
      </c>
      <c r="S256" s="76">
        <f t="shared" si="95"/>
        <v>520</v>
      </c>
      <c r="T256" s="76">
        <f t="shared" si="95"/>
        <v>520</v>
      </c>
      <c r="U256" s="87"/>
      <c r="V256" s="73">
        <v>252</v>
      </c>
      <c r="W256" s="73">
        <f>SUM(O$5:O256)</f>
        <v>3432</v>
      </c>
      <c r="X256" s="73">
        <f>SUM(P$5:P256)</f>
        <v>13728</v>
      </c>
      <c r="Y256" s="73">
        <f>SUM(Q$5:Q256)</f>
        <v>34320</v>
      </c>
      <c r="Z256" s="80">
        <f>SUM(R$5:R256)</f>
        <v>34320</v>
      </c>
      <c r="AA256" s="73">
        <f>SUM(S$5:S256)</f>
        <v>68640</v>
      </c>
      <c r="AB256" s="73">
        <f>SUM(T$5:T256)</f>
        <v>68640</v>
      </c>
      <c r="AC256" s="87"/>
      <c r="AD256" s="73">
        <v>252</v>
      </c>
      <c r="AE256" s="73">
        <f t="shared" si="87"/>
        <v>260000</v>
      </c>
      <c r="AF256" s="73">
        <f t="shared" si="88"/>
        <v>1040000</v>
      </c>
      <c r="AG256" s="73">
        <f t="shared" si="89"/>
        <v>2600000</v>
      </c>
      <c r="AH256" s="80">
        <f t="shared" si="89"/>
        <v>2600000</v>
      </c>
      <c r="AI256" s="73">
        <f t="shared" si="90"/>
        <v>5200000</v>
      </c>
      <c r="AJ256" s="73">
        <f t="shared" si="91"/>
        <v>5200000</v>
      </c>
      <c r="AK256" s="87"/>
      <c r="AL256" s="73">
        <v>252</v>
      </c>
      <c r="AM256" s="73">
        <f>SUM(AE$5:AE256)</f>
        <v>34320000</v>
      </c>
      <c r="AN256" s="73">
        <f>SUM(AF$5:AF256)</f>
        <v>137280000</v>
      </c>
      <c r="AO256" s="73">
        <f>SUM(AG$5:AG256)</f>
        <v>343200000</v>
      </c>
      <c r="AP256" s="80">
        <f>SUM(AH$5:AH256)</f>
        <v>343200000</v>
      </c>
      <c r="AQ256" s="73">
        <f>SUM(AI$5:AI256)</f>
        <v>686400000</v>
      </c>
      <c r="AR256" s="76">
        <f>SUM(AJ$5:AJ256)</f>
        <v>686400000</v>
      </c>
    </row>
    <row r="257" spans="13:44" ht="11.25" customHeight="1" x14ac:dyDescent="0.15">
      <c r="M257" s="76">
        <v>253</v>
      </c>
      <c r="N257" s="164">
        <f t="shared" si="94"/>
        <v>13</v>
      </c>
      <c r="O257" s="76">
        <f t="shared" si="92"/>
        <v>26</v>
      </c>
      <c r="P257" s="76">
        <f t="shared" si="95"/>
        <v>104</v>
      </c>
      <c r="Q257" s="76">
        <f t="shared" si="95"/>
        <v>260</v>
      </c>
      <c r="R257" s="80">
        <f t="shared" si="95"/>
        <v>260</v>
      </c>
      <c r="S257" s="76">
        <f t="shared" si="95"/>
        <v>520</v>
      </c>
      <c r="T257" s="76">
        <f t="shared" si="95"/>
        <v>520</v>
      </c>
      <c r="U257" s="87"/>
      <c r="V257" s="73">
        <v>253</v>
      </c>
      <c r="W257" s="73">
        <f>SUM(O$5:O257)</f>
        <v>3458</v>
      </c>
      <c r="X257" s="73">
        <f>SUM(P$5:P257)</f>
        <v>13832</v>
      </c>
      <c r="Y257" s="73">
        <f>SUM(Q$5:Q257)</f>
        <v>34580</v>
      </c>
      <c r="Z257" s="80">
        <f>SUM(R$5:R257)</f>
        <v>34580</v>
      </c>
      <c r="AA257" s="73">
        <f>SUM(S$5:S257)</f>
        <v>69160</v>
      </c>
      <c r="AB257" s="73">
        <f>SUM(T$5:T257)</f>
        <v>69160</v>
      </c>
      <c r="AC257" s="87"/>
      <c r="AD257" s="73">
        <v>253</v>
      </c>
      <c r="AE257" s="73">
        <f t="shared" si="87"/>
        <v>260000</v>
      </c>
      <c r="AF257" s="73">
        <f t="shared" si="88"/>
        <v>1040000</v>
      </c>
      <c r="AG257" s="73">
        <f t="shared" si="89"/>
        <v>2600000</v>
      </c>
      <c r="AH257" s="80">
        <f t="shared" si="89"/>
        <v>2600000</v>
      </c>
      <c r="AI257" s="73">
        <f t="shared" si="90"/>
        <v>5200000</v>
      </c>
      <c r="AJ257" s="73">
        <f t="shared" si="91"/>
        <v>5200000</v>
      </c>
      <c r="AK257" s="87"/>
      <c r="AL257" s="73">
        <v>253</v>
      </c>
      <c r="AM257" s="73">
        <f>SUM(AE$5:AE257)</f>
        <v>34580000</v>
      </c>
      <c r="AN257" s="73">
        <f>SUM(AF$5:AF257)</f>
        <v>138320000</v>
      </c>
      <c r="AO257" s="73">
        <f>SUM(AG$5:AG257)</f>
        <v>345800000</v>
      </c>
      <c r="AP257" s="80">
        <f>SUM(AH$5:AH257)</f>
        <v>345800000</v>
      </c>
      <c r="AQ257" s="73">
        <f>SUM(AI$5:AI257)</f>
        <v>691600000</v>
      </c>
      <c r="AR257" s="76">
        <f>SUM(AJ$5:AJ257)</f>
        <v>691600000</v>
      </c>
    </row>
    <row r="258" spans="13:44" ht="11.25" customHeight="1" x14ac:dyDescent="0.15">
      <c r="M258" s="76">
        <v>254</v>
      </c>
      <c r="N258" s="164">
        <f t="shared" si="94"/>
        <v>13</v>
      </c>
      <c r="O258" s="76">
        <f t="shared" si="92"/>
        <v>26</v>
      </c>
      <c r="P258" s="76">
        <f t="shared" si="95"/>
        <v>104</v>
      </c>
      <c r="Q258" s="76">
        <f t="shared" si="95"/>
        <v>260</v>
      </c>
      <c r="R258" s="80">
        <f t="shared" si="95"/>
        <v>260</v>
      </c>
      <c r="S258" s="76">
        <f t="shared" si="95"/>
        <v>520</v>
      </c>
      <c r="T258" s="76">
        <f t="shared" si="95"/>
        <v>520</v>
      </c>
      <c r="U258" s="87"/>
      <c r="V258" s="73">
        <v>254</v>
      </c>
      <c r="W258" s="73">
        <f>SUM(O$5:O258)</f>
        <v>3484</v>
      </c>
      <c r="X258" s="73">
        <f>SUM(P$5:P258)</f>
        <v>13936</v>
      </c>
      <c r="Y258" s="73">
        <f>SUM(Q$5:Q258)</f>
        <v>34840</v>
      </c>
      <c r="Z258" s="80">
        <f>SUM(R$5:R258)</f>
        <v>34840</v>
      </c>
      <c r="AA258" s="73">
        <f>SUM(S$5:S258)</f>
        <v>69680</v>
      </c>
      <c r="AB258" s="73">
        <f>SUM(T$5:T258)</f>
        <v>69680</v>
      </c>
      <c r="AC258" s="87"/>
      <c r="AD258" s="73">
        <v>254</v>
      </c>
      <c r="AE258" s="73">
        <f t="shared" si="87"/>
        <v>260000</v>
      </c>
      <c r="AF258" s="73">
        <f t="shared" si="88"/>
        <v>1040000</v>
      </c>
      <c r="AG258" s="73">
        <f t="shared" si="89"/>
        <v>2600000</v>
      </c>
      <c r="AH258" s="80">
        <f t="shared" si="89"/>
        <v>2600000</v>
      </c>
      <c r="AI258" s="73">
        <f t="shared" si="90"/>
        <v>5200000</v>
      </c>
      <c r="AJ258" s="73">
        <f t="shared" si="91"/>
        <v>5200000</v>
      </c>
      <c r="AK258" s="87"/>
      <c r="AL258" s="73">
        <v>254</v>
      </c>
      <c r="AM258" s="73">
        <f>SUM(AE$5:AE258)</f>
        <v>34840000</v>
      </c>
      <c r="AN258" s="73">
        <f>SUM(AF$5:AF258)</f>
        <v>139360000</v>
      </c>
      <c r="AO258" s="73">
        <f>SUM(AG$5:AG258)</f>
        <v>348400000</v>
      </c>
      <c r="AP258" s="80">
        <f>SUM(AH$5:AH258)</f>
        <v>348400000</v>
      </c>
      <c r="AQ258" s="73">
        <f>SUM(AI$5:AI258)</f>
        <v>696800000</v>
      </c>
      <c r="AR258" s="76">
        <f>SUM(AJ$5:AJ258)</f>
        <v>696800000</v>
      </c>
    </row>
    <row r="259" spans="13:44" ht="11.25" customHeight="1" x14ac:dyDescent="0.15">
      <c r="M259" s="76">
        <v>255</v>
      </c>
      <c r="N259" s="164">
        <f t="shared" si="94"/>
        <v>13</v>
      </c>
      <c r="O259" s="76">
        <f t="shared" si="92"/>
        <v>26</v>
      </c>
      <c r="P259" s="76">
        <f t="shared" si="95"/>
        <v>104</v>
      </c>
      <c r="Q259" s="76">
        <f t="shared" si="95"/>
        <v>260</v>
      </c>
      <c r="R259" s="80">
        <f t="shared" si="95"/>
        <v>260</v>
      </c>
      <c r="S259" s="76">
        <f t="shared" si="95"/>
        <v>520</v>
      </c>
      <c r="T259" s="76">
        <f t="shared" si="95"/>
        <v>520</v>
      </c>
      <c r="U259" s="87"/>
      <c r="V259" s="73">
        <v>255</v>
      </c>
      <c r="W259" s="73">
        <f>SUM(O$5:O259)</f>
        <v>3510</v>
      </c>
      <c r="X259" s="73">
        <f>SUM(P$5:P259)</f>
        <v>14040</v>
      </c>
      <c r="Y259" s="73">
        <f>SUM(Q$5:Q259)</f>
        <v>35100</v>
      </c>
      <c r="Z259" s="80">
        <f>SUM(R$5:R259)</f>
        <v>35100</v>
      </c>
      <c r="AA259" s="73">
        <f>SUM(S$5:S259)</f>
        <v>70200</v>
      </c>
      <c r="AB259" s="73">
        <f>SUM(T$5:T259)</f>
        <v>70200</v>
      </c>
      <c r="AC259" s="87"/>
      <c r="AD259" s="73">
        <v>255</v>
      </c>
      <c r="AE259" s="73">
        <f t="shared" si="87"/>
        <v>260000</v>
      </c>
      <c r="AF259" s="73">
        <f t="shared" si="88"/>
        <v>1040000</v>
      </c>
      <c r="AG259" s="73">
        <f t="shared" si="89"/>
        <v>2600000</v>
      </c>
      <c r="AH259" s="80">
        <f t="shared" si="89"/>
        <v>2600000</v>
      </c>
      <c r="AI259" s="73">
        <f t="shared" si="90"/>
        <v>5200000</v>
      </c>
      <c r="AJ259" s="73">
        <f t="shared" si="91"/>
        <v>5200000</v>
      </c>
      <c r="AK259" s="87"/>
      <c r="AL259" s="73">
        <v>255</v>
      </c>
      <c r="AM259" s="73">
        <f>SUM(AE$5:AE259)</f>
        <v>35100000</v>
      </c>
      <c r="AN259" s="73">
        <f>SUM(AF$5:AF259)</f>
        <v>140400000</v>
      </c>
      <c r="AO259" s="73">
        <f>SUM(AG$5:AG259)</f>
        <v>351000000</v>
      </c>
      <c r="AP259" s="80">
        <f>SUM(AH$5:AH259)</f>
        <v>351000000</v>
      </c>
      <c r="AQ259" s="73">
        <f>SUM(AI$5:AI259)</f>
        <v>702000000</v>
      </c>
      <c r="AR259" s="76">
        <f>SUM(AJ$5:AJ259)</f>
        <v>702000000</v>
      </c>
    </row>
    <row r="260" spans="13:44" ht="11.25" customHeight="1" x14ac:dyDescent="0.15">
      <c r="M260" s="76">
        <v>256</v>
      </c>
      <c r="N260" s="164">
        <f t="shared" si="94"/>
        <v>13</v>
      </c>
      <c r="O260" s="76">
        <f t="shared" si="92"/>
        <v>26</v>
      </c>
      <c r="P260" s="76">
        <f t="shared" si="95"/>
        <v>104</v>
      </c>
      <c r="Q260" s="76">
        <f t="shared" si="95"/>
        <v>260</v>
      </c>
      <c r="R260" s="80">
        <f t="shared" si="95"/>
        <v>260</v>
      </c>
      <c r="S260" s="76">
        <f t="shared" si="95"/>
        <v>520</v>
      </c>
      <c r="T260" s="76">
        <f t="shared" si="95"/>
        <v>520</v>
      </c>
      <c r="U260" s="87"/>
      <c r="V260" s="73">
        <v>256</v>
      </c>
      <c r="W260" s="73">
        <f>SUM(O$5:O260)</f>
        <v>3536</v>
      </c>
      <c r="X260" s="73">
        <f>SUM(P$5:P260)</f>
        <v>14144</v>
      </c>
      <c r="Y260" s="73">
        <f>SUM(Q$5:Q260)</f>
        <v>35360</v>
      </c>
      <c r="Z260" s="80">
        <f>SUM(R$5:R260)</f>
        <v>35360</v>
      </c>
      <c r="AA260" s="73">
        <f>SUM(S$5:S260)</f>
        <v>70720</v>
      </c>
      <c r="AB260" s="73">
        <f>SUM(T$5:T260)</f>
        <v>70720</v>
      </c>
      <c r="AC260" s="87"/>
      <c r="AD260" s="73">
        <v>256</v>
      </c>
      <c r="AE260" s="73">
        <f t="shared" si="87"/>
        <v>260000</v>
      </c>
      <c r="AF260" s="73">
        <f t="shared" si="88"/>
        <v>1040000</v>
      </c>
      <c r="AG260" s="73">
        <f t="shared" si="89"/>
        <v>2600000</v>
      </c>
      <c r="AH260" s="80">
        <f t="shared" si="89"/>
        <v>2600000</v>
      </c>
      <c r="AI260" s="73">
        <f t="shared" si="90"/>
        <v>5200000</v>
      </c>
      <c r="AJ260" s="73">
        <f t="shared" si="91"/>
        <v>5200000</v>
      </c>
      <c r="AK260" s="87"/>
      <c r="AL260" s="73">
        <v>256</v>
      </c>
      <c r="AM260" s="73">
        <f>SUM(AE$5:AE260)</f>
        <v>35360000</v>
      </c>
      <c r="AN260" s="73">
        <f>SUM(AF$5:AF260)</f>
        <v>141440000</v>
      </c>
      <c r="AO260" s="73">
        <f>SUM(AG$5:AG260)</f>
        <v>353600000</v>
      </c>
      <c r="AP260" s="80">
        <f>SUM(AH$5:AH260)</f>
        <v>353600000</v>
      </c>
      <c r="AQ260" s="73">
        <f>SUM(AI$5:AI260)</f>
        <v>707200000</v>
      </c>
      <c r="AR260" s="76">
        <f>SUM(AJ$5:AJ260)</f>
        <v>707200000</v>
      </c>
    </row>
    <row r="261" spans="13:44" ht="11.25" customHeight="1" x14ac:dyDescent="0.15">
      <c r="M261" s="76">
        <v>257</v>
      </c>
      <c r="N261" s="164">
        <f t="shared" si="94"/>
        <v>13</v>
      </c>
      <c r="O261" s="76">
        <f t="shared" si="92"/>
        <v>26</v>
      </c>
      <c r="P261" s="76">
        <f t="shared" si="95"/>
        <v>104</v>
      </c>
      <c r="Q261" s="76">
        <f t="shared" si="95"/>
        <v>260</v>
      </c>
      <c r="R261" s="80">
        <f t="shared" si="95"/>
        <v>260</v>
      </c>
      <c r="S261" s="76">
        <f t="shared" si="95"/>
        <v>520</v>
      </c>
      <c r="T261" s="76">
        <f t="shared" si="95"/>
        <v>520</v>
      </c>
      <c r="U261" s="87"/>
      <c r="V261" s="73">
        <v>257</v>
      </c>
      <c r="W261" s="73">
        <f>SUM(O$5:O261)</f>
        <v>3562</v>
      </c>
      <c r="X261" s="73">
        <f>SUM(P$5:P261)</f>
        <v>14248</v>
      </c>
      <c r="Y261" s="73">
        <f>SUM(Q$5:Q261)</f>
        <v>35620</v>
      </c>
      <c r="Z261" s="80">
        <f>SUM(R$5:R261)</f>
        <v>35620</v>
      </c>
      <c r="AA261" s="73">
        <f>SUM(S$5:S261)</f>
        <v>71240</v>
      </c>
      <c r="AB261" s="73">
        <f>SUM(T$5:T261)</f>
        <v>71240</v>
      </c>
      <c r="AC261" s="87"/>
      <c r="AD261" s="73">
        <v>257</v>
      </c>
      <c r="AE261" s="73">
        <f t="shared" ref="AE261:AE304" si="96">O261*$D$18</f>
        <v>260000</v>
      </c>
      <c r="AF261" s="73">
        <f t="shared" ref="AF261:AF304" si="97">P261*$D$18</f>
        <v>1040000</v>
      </c>
      <c r="AG261" s="73">
        <f t="shared" ref="AG261:AH304" si="98">Q261*$D$18</f>
        <v>2600000</v>
      </c>
      <c r="AH261" s="80">
        <f t="shared" si="98"/>
        <v>2600000</v>
      </c>
      <c r="AI261" s="73">
        <f t="shared" ref="AI261:AI304" si="99">S261*$D$18</f>
        <v>5200000</v>
      </c>
      <c r="AJ261" s="73">
        <f t="shared" ref="AJ261:AJ304" si="100">T261*$D$18</f>
        <v>5200000</v>
      </c>
      <c r="AK261" s="87"/>
      <c r="AL261" s="73">
        <v>257</v>
      </c>
      <c r="AM261" s="73">
        <f>SUM(AE$5:AE261)</f>
        <v>35620000</v>
      </c>
      <c r="AN261" s="73">
        <f>SUM(AF$5:AF261)</f>
        <v>142480000</v>
      </c>
      <c r="AO261" s="73">
        <f>SUM(AG$5:AG261)</f>
        <v>356200000</v>
      </c>
      <c r="AP261" s="80">
        <f>SUM(AH$5:AH261)</f>
        <v>356200000</v>
      </c>
      <c r="AQ261" s="73">
        <f>SUM(AI$5:AI261)</f>
        <v>712400000</v>
      </c>
      <c r="AR261" s="76">
        <f>SUM(AJ$5:AJ261)</f>
        <v>712400000</v>
      </c>
    </row>
    <row r="262" spans="13:44" ht="11.25" customHeight="1" x14ac:dyDescent="0.15">
      <c r="M262" s="76">
        <v>258</v>
      </c>
      <c r="N262" s="164">
        <f t="shared" si="94"/>
        <v>13</v>
      </c>
      <c r="O262" s="76">
        <f t="shared" ref="O262:O304" si="101">N262*$O$1</f>
        <v>26</v>
      </c>
      <c r="P262" s="76">
        <f t="shared" ref="P262:T304" si="102">$O262*P$1</f>
        <v>104</v>
      </c>
      <c r="Q262" s="76">
        <f t="shared" si="102"/>
        <v>260</v>
      </c>
      <c r="R262" s="80">
        <f t="shared" si="102"/>
        <v>260</v>
      </c>
      <c r="S262" s="76">
        <f t="shared" si="102"/>
        <v>520</v>
      </c>
      <c r="T262" s="76">
        <f t="shared" si="102"/>
        <v>520</v>
      </c>
      <c r="U262" s="87"/>
      <c r="V262" s="73">
        <v>258</v>
      </c>
      <c r="W262" s="73">
        <f>SUM(O$5:O262)</f>
        <v>3588</v>
      </c>
      <c r="X262" s="73">
        <f>SUM(P$5:P262)</f>
        <v>14352</v>
      </c>
      <c r="Y262" s="73">
        <f>SUM(Q$5:Q262)</f>
        <v>35880</v>
      </c>
      <c r="Z262" s="80">
        <f>SUM(R$5:R262)</f>
        <v>35880</v>
      </c>
      <c r="AA262" s="73">
        <f>SUM(S$5:S262)</f>
        <v>71760</v>
      </c>
      <c r="AB262" s="73">
        <f>SUM(T$5:T262)</f>
        <v>71760</v>
      </c>
      <c r="AC262" s="87"/>
      <c r="AD262" s="73">
        <v>258</v>
      </c>
      <c r="AE262" s="73">
        <f t="shared" si="96"/>
        <v>260000</v>
      </c>
      <c r="AF262" s="73">
        <f t="shared" si="97"/>
        <v>1040000</v>
      </c>
      <c r="AG262" s="73">
        <f t="shared" si="98"/>
        <v>2600000</v>
      </c>
      <c r="AH262" s="80">
        <f t="shared" si="98"/>
        <v>2600000</v>
      </c>
      <c r="AI262" s="73">
        <f t="shared" si="99"/>
        <v>5200000</v>
      </c>
      <c r="AJ262" s="73">
        <f t="shared" si="100"/>
        <v>5200000</v>
      </c>
      <c r="AK262" s="87"/>
      <c r="AL262" s="73">
        <v>258</v>
      </c>
      <c r="AM262" s="73">
        <f>SUM(AE$5:AE262)</f>
        <v>35880000</v>
      </c>
      <c r="AN262" s="73">
        <f>SUM(AF$5:AF262)</f>
        <v>143520000</v>
      </c>
      <c r="AO262" s="73">
        <f>SUM(AG$5:AG262)</f>
        <v>358800000</v>
      </c>
      <c r="AP262" s="80">
        <f>SUM(AH$5:AH262)</f>
        <v>358800000</v>
      </c>
      <c r="AQ262" s="73">
        <f>SUM(AI$5:AI262)</f>
        <v>717600000</v>
      </c>
      <c r="AR262" s="76">
        <f>SUM(AJ$5:AJ262)</f>
        <v>717600000</v>
      </c>
    </row>
    <row r="263" spans="13:44" ht="11.25" customHeight="1" x14ac:dyDescent="0.15">
      <c r="M263" s="76">
        <v>259</v>
      </c>
      <c r="N263" s="164">
        <f t="shared" si="94"/>
        <v>13</v>
      </c>
      <c r="O263" s="76">
        <f t="shared" si="101"/>
        <v>26</v>
      </c>
      <c r="P263" s="76">
        <f t="shared" si="102"/>
        <v>104</v>
      </c>
      <c r="Q263" s="76">
        <f t="shared" si="102"/>
        <v>260</v>
      </c>
      <c r="R263" s="80">
        <f t="shared" si="102"/>
        <v>260</v>
      </c>
      <c r="S263" s="76">
        <f t="shared" si="102"/>
        <v>520</v>
      </c>
      <c r="T263" s="76">
        <f t="shared" si="102"/>
        <v>520</v>
      </c>
      <c r="U263" s="87"/>
      <c r="V263" s="73">
        <v>259</v>
      </c>
      <c r="W263" s="73">
        <f>SUM(O$5:O263)</f>
        <v>3614</v>
      </c>
      <c r="X263" s="73">
        <f>SUM(P$5:P263)</f>
        <v>14456</v>
      </c>
      <c r="Y263" s="73">
        <f>SUM(Q$5:Q263)</f>
        <v>36140</v>
      </c>
      <c r="Z263" s="80">
        <f>SUM(R$5:R263)</f>
        <v>36140</v>
      </c>
      <c r="AA263" s="73">
        <f>SUM(S$5:S263)</f>
        <v>72280</v>
      </c>
      <c r="AB263" s="73">
        <f>SUM(T$5:T263)</f>
        <v>72280</v>
      </c>
      <c r="AC263" s="87"/>
      <c r="AD263" s="73">
        <v>259</v>
      </c>
      <c r="AE263" s="73">
        <f t="shared" si="96"/>
        <v>260000</v>
      </c>
      <c r="AF263" s="73">
        <f t="shared" si="97"/>
        <v>1040000</v>
      </c>
      <c r="AG263" s="73">
        <f t="shared" si="98"/>
        <v>2600000</v>
      </c>
      <c r="AH263" s="80">
        <f t="shared" si="98"/>
        <v>2600000</v>
      </c>
      <c r="AI263" s="73">
        <f t="shared" si="99"/>
        <v>5200000</v>
      </c>
      <c r="AJ263" s="73">
        <f t="shared" si="100"/>
        <v>5200000</v>
      </c>
      <c r="AK263" s="87"/>
      <c r="AL263" s="73">
        <v>259</v>
      </c>
      <c r="AM263" s="73">
        <f>SUM(AE$5:AE263)</f>
        <v>36140000</v>
      </c>
      <c r="AN263" s="73">
        <f>SUM(AF$5:AF263)</f>
        <v>144560000</v>
      </c>
      <c r="AO263" s="73">
        <f>SUM(AG$5:AG263)</f>
        <v>361400000</v>
      </c>
      <c r="AP263" s="80">
        <f>SUM(AH$5:AH263)</f>
        <v>361400000</v>
      </c>
      <c r="AQ263" s="73">
        <f>SUM(AI$5:AI263)</f>
        <v>722800000</v>
      </c>
      <c r="AR263" s="76">
        <f>SUM(AJ$5:AJ263)</f>
        <v>722800000</v>
      </c>
    </row>
    <row r="264" spans="13:44" ht="11.25" customHeight="1" x14ac:dyDescent="0.15">
      <c r="M264" s="76">
        <v>260</v>
      </c>
      <c r="N264" s="164">
        <f t="shared" si="94"/>
        <v>13</v>
      </c>
      <c r="O264" s="76">
        <f t="shared" si="101"/>
        <v>26</v>
      </c>
      <c r="P264" s="76">
        <f t="shared" si="102"/>
        <v>104</v>
      </c>
      <c r="Q264" s="76">
        <f t="shared" si="102"/>
        <v>260</v>
      </c>
      <c r="R264" s="80">
        <f t="shared" si="102"/>
        <v>260</v>
      </c>
      <c r="S264" s="76">
        <f t="shared" si="102"/>
        <v>520</v>
      </c>
      <c r="T264" s="76">
        <f t="shared" si="102"/>
        <v>520</v>
      </c>
      <c r="U264" s="87"/>
      <c r="V264" s="73">
        <v>260</v>
      </c>
      <c r="W264" s="73">
        <f>SUM(O$5:O264)</f>
        <v>3640</v>
      </c>
      <c r="X264" s="73">
        <f>SUM(P$5:P264)</f>
        <v>14560</v>
      </c>
      <c r="Y264" s="73">
        <f>SUM(Q$5:Q264)</f>
        <v>36400</v>
      </c>
      <c r="Z264" s="80">
        <f>SUM(R$5:R264)</f>
        <v>36400</v>
      </c>
      <c r="AA264" s="73">
        <f>SUM(S$5:S264)</f>
        <v>72800</v>
      </c>
      <c r="AB264" s="73">
        <f>SUM(T$5:T264)</f>
        <v>72800</v>
      </c>
      <c r="AC264" s="87"/>
      <c r="AD264" s="73">
        <v>260</v>
      </c>
      <c r="AE264" s="73">
        <f t="shared" si="96"/>
        <v>260000</v>
      </c>
      <c r="AF264" s="73">
        <f t="shared" si="97"/>
        <v>1040000</v>
      </c>
      <c r="AG264" s="73">
        <f t="shared" si="98"/>
        <v>2600000</v>
      </c>
      <c r="AH264" s="80">
        <f t="shared" si="98"/>
        <v>2600000</v>
      </c>
      <c r="AI264" s="73">
        <f t="shared" si="99"/>
        <v>5200000</v>
      </c>
      <c r="AJ264" s="73">
        <f t="shared" si="100"/>
        <v>5200000</v>
      </c>
      <c r="AK264" s="87"/>
      <c r="AL264" s="73">
        <v>260</v>
      </c>
      <c r="AM264" s="73">
        <f>SUM(AE$5:AE264)</f>
        <v>36400000</v>
      </c>
      <c r="AN264" s="73">
        <f>SUM(AF$5:AF264)</f>
        <v>145600000</v>
      </c>
      <c r="AO264" s="73">
        <f>SUM(AG$5:AG264)</f>
        <v>364000000</v>
      </c>
      <c r="AP264" s="80">
        <f>SUM(AH$5:AH264)</f>
        <v>364000000</v>
      </c>
      <c r="AQ264" s="73">
        <f>SUM(AI$5:AI264)</f>
        <v>728000000</v>
      </c>
      <c r="AR264" s="76">
        <f>SUM(AJ$5:AJ264)</f>
        <v>728000000</v>
      </c>
    </row>
    <row r="265" spans="13:44" ht="11.25" customHeight="1" x14ac:dyDescent="0.15">
      <c r="M265" s="76">
        <v>261</v>
      </c>
      <c r="N265" s="164">
        <f t="shared" si="94"/>
        <v>14</v>
      </c>
      <c r="O265" s="76">
        <f t="shared" si="101"/>
        <v>28</v>
      </c>
      <c r="P265" s="76">
        <f t="shared" si="102"/>
        <v>112</v>
      </c>
      <c r="Q265" s="76">
        <f t="shared" si="102"/>
        <v>280</v>
      </c>
      <c r="R265" s="80">
        <f t="shared" si="102"/>
        <v>280</v>
      </c>
      <c r="S265" s="76">
        <f t="shared" si="102"/>
        <v>560</v>
      </c>
      <c r="T265" s="76">
        <f t="shared" si="102"/>
        <v>560</v>
      </c>
      <c r="U265" s="87"/>
      <c r="V265" s="73">
        <v>261</v>
      </c>
      <c r="W265" s="73">
        <f>SUM(O$5:O265)</f>
        <v>3668</v>
      </c>
      <c r="X265" s="73">
        <f>SUM(P$5:P265)</f>
        <v>14672</v>
      </c>
      <c r="Y265" s="73">
        <f>SUM(Q$5:Q265)</f>
        <v>36680</v>
      </c>
      <c r="Z265" s="80">
        <f>SUM(R$5:R265)</f>
        <v>36680</v>
      </c>
      <c r="AA265" s="73">
        <f>SUM(S$5:S265)</f>
        <v>73360</v>
      </c>
      <c r="AB265" s="73">
        <f>SUM(T$5:T265)</f>
        <v>73360</v>
      </c>
      <c r="AC265" s="87"/>
      <c r="AD265" s="73">
        <v>261</v>
      </c>
      <c r="AE265" s="73">
        <f t="shared" si="96"/>
        <v>280000</v>
      </c>
      <c r="AF265" s="73">
        <f t="shared" si="97"/>
        <v>1120000</v>
      </c>
      <c r="AG265" s="73">
        <f t="shared" si="98"/>
        <v>2800000</v>
      </c>
      <c r="AH265" s="80">
        <f t="shared" si="98"/>
        <v>2800000</v>
      </c>
      <c r="AI265" s="73">
        <f t="shared" si="99"/>
        <v>5600000</v>
      </c>
      <c r="AJ265" s="73">
        <f t="shared" si="100"/>
        <v>5600000</v>
      </c>
      <c r="AK265" s="87"/>
      <c r="AL265" s="73">
        <v>261</v>
      </c>
      <c r="AM265" s="73">
        <f>SUM(AE$5:AE265)</f>
        <v>36680000</v>
      </c>
      <c r="AN265" s="73">
        <f>SUM(AF$5:AF265)</f>
        <v>146720000</v>
      </c>
      <c r="AO265" s="73">
        <f>SUM(AG$5:AG265)</f>
        <v>366800000</v>
      </c>
      <c r="AP265" s="80">
        <f>SUM(AH$5:AH265)</f>
        <v>366800000</v>
      </c>
      <c r="AQ265" s="73">
        <f>SUM(AI$5:AI265)</f>
        <v>733600000</v>
      </c>
      <c r="AR265" s="76">
        <f>SUM(AJ$5:AJ265)</f>
        <v>733600000</v>
      </c>
    </row>
    <row r="266" spans="13:44" ht="11.25" customHeight="1" x14ac:dyDescent="0.15">
      <c r="M266" s="76">
        <v>262</v>
      </c>
      <c r="N266" s="164">
        <f t="shared" si="94"/>
        <v>14</v>
      </c>
      <c r="O266" s="76">
        <f t="shared" si="101"/>
        <v>28</v>
      </c>
      <c r="P266" s="76">
        <f t="shared" si="102"/>
        <v>112</v>
      </c>
      <c r="Q266" s="76">
        <f t="shared" si="102"/>
        <v>280</v>
      </c>
      <c r="R266" s="80">
        <f t="shared" si="102"/>
        <v>280</v>
      </c>
      <c r="S266" s="76">
        <f t="shared" si="102"/>
        <v>560</v>
      </c>
      <c r="T266" s="76">
        <f t="shared" si="102"/>
        <v>560</v>
      </c>
      <c r="U266" s="87"/>
      <c r="V266" s="73">
        <v>262</v>
      </c>
      <c r="W266" s="73">
        <f>SUM(O$5:O266)</f>
        <v>3696</v>
      </c>
      <c r="X266" s="73">
        <f>SUM(P$5:P266)</f>
        <v>14784</v>
      </c>
      <c r="Y266" s="73">
        <f>SUM(Q$5:Q266)</f>
        <v>36960</v>
      </c>
      <c r="Z266" s="80">
        <f>SUM(R$5:R266)</f>
        <v>36960</v>
      </c>
      <c r="AA266" s="73">
        <f>SUM(S$5:S266)</f>
        <v>73920</v>
      </c>
      <c r="AB266" s="73">
        <f>SUM(T$5:T266)</f>
        <v>73920</v>
      </c>
      <c r="AC266" s="87"/>
      <c r="AD266" s="73">
        <v>262</v>
      </c>
      <c r="AE266" s="73">
        <f t="shared" si="96"/>
        <v>280000</v>
      </c>
      <c r="AF266" s="73">
        <f t="shared" si="97"/>
        <v>1120000</v>
      </c>
      <c r="AG266" s="73">
        <f t="shared" si="98"/>
        <v>2800000</v>
      </c>
      <c r="AH266" s="80">
        <f t="shared" si="98"/>
        <v>2800000</v>
      </c>
      <c r="AI266" s="73">
        <f t="shared" si="99"/>
        <v>5600000</v>
      </c>
      <c r="AJ266" s="73">
        <f t="shared" si="100"/>
        <v>5600000</v>
      </c>
      <c r="AK266" s="87"/>
      <c r="AL266" s="73">
        <v>262</v>
      </c>
      <c r="AM266" s="73">
        <f>SUM(AE$5:AE266)</f>
        <v>36960000</v>
      </c>
      <c r="AN266" s="73">
        <f>SUM(AF$5:AF266)</f>
        <v>147840000</v>
      </c>
      <c r="AO266" s="73">
        <f>SUM(AG$5:AG266)</f>
        <v>369600000</v>
      </c>
      <c r="AP266" s="80">
        <f>SUM(AH$5:AH266)</f>
        <v>369600000</v>
      </c>
      <c r="AQ266" s="73">
        <f>SUM(AI$5:AI266)</f>
        <v>739200000</v>
      </c>
      <c r="AR266" s="76">
        <f>SUM(AJ$5:AJ266)</f>
        <v>739200000</v>
      </c>
    </row>
    <row r="267" spans="13:44" ht="11.25" customHeight="1" x14ac:dyDescent="0.15">
      <c r="M267" s="76">
        <v>263</v>
      </c>
      <c r="N267" s="164">
        <f t="shared" si="94"/>
        <v>14</v>
      </c>
      <c r="O267" s="76">
        <f t="shared" si="101"/>
        <v>28</v>
      </c>
      <c r="P267" s="76">
        <f t="shared" si="102"/>
        <v>112</v>
      </c>
      <c r="Q267" s="76">
        <f t="shared" si="102"/>
        <v>280</v>
      </c>
      <c r="R267" s="80">
        <f t="shared" si="102"/>
        <v>280</v>
      </c>
      <c r="S267" s="76">
        <f t="shared" si="102"/>
        <v>560</v>
      </c>
      <c r="T267" s="76">
        <f t="shared" si="102"/>
        <v>560</v>
      </c>
      <c r="U267" s="87"/>
      <c r="V267" s="73">
        <v>263</v>
      </c>
      <c r="W267" s="73">
        <f>SUM(O$5:O267)</f>
        <v>3724</v>
      </c>
      <c r="X267" s="73">
        <f>SUM(P$5:P267)</f>
        <v>14896</v>
      </c>
      <c r="Y267" s="73">
        <f>SUM(Q$5:Q267)</f>
        <v>37240</v>
      </c>
      <c r="Z267" s="80">
        <f>SUM(R$5:R267)</f>
        <v>37240</v>
      </c>
      <c r="AA267" s="73">
        <f>SUM(S$5:S267)</f>
        <v>74480</v>
      </c>
      <c r="AB267" s="73">
        <f>SUM(T$5:T267)</f>
        <v>74480</v>
      </c>
      <c r="AC267" s="87"/>
      <c r="AD267" s="73">
        <v>263</v>
      </c>
      <c r="AE267" s="73">
        <f t="shared" si="96"/>
        <v>280000</v>
      </c>
      <c r="AF267" s="73">
        <f t="shared" si="97"/>
        <v>1120000</v>
      </c>
      <c r="AG267" s="73">
        <f t="shared" si="98"/>
        <v>2800000</v>
      </c>
      <c r="AH267" s="80">
        <f t="shared" si="98"/>
        <v>2800000</v>
      </c>
      <c r="AI267" s="73">
        <f t="shared" si="99"/>
        <v>5600000</v>
      </c>
      <c r="AJ267" s="73">
        <f t="shared" si="100"/>
        <v>5600000</v>
      </c>
      <c r="AK267" s="87"/>
      <c r="AL267" s="73">
        <v>263</v>
      </c>
      <c r="AM267" s="73">
        <f>SUM(AE$5:AE267)</f>
        <v>37240000</v>
      </c>
      <c r="AN267" s="73">
        <f>SUM(AF$5:AF267)</f>
        <v>148960000</v>
      </c>
      <c r="AO267" s="73">
        <f>SUM(AG$5:AG267)</f>
        <v>372400000</v>
      </c>
      <c r="AP267" s="80">
        <f>SUM(AH$5:AH267)</f>
        <v>372400000</v>
      </c>
      <c r="AQ267" s="73">
        <f>SUM(AI$5:AI267)</f>
        <v>744800000</v>
      </c>
      <c r="AR267" s="76">
        <f>SUM(AJ$5:AJ267)</f>
        <v>744800000</v>
      </c>
    </row>
    <row r="268" spans="13:44" ht="11.25" customHeight="1" x14ac:dyDescent="0.15">
      <c r="M268" s="76">
        <v>264</v>
      </c>
      <c r="N268" s="164">
        <f t="shared" si="94"/>
        <v>14</v>
      </c>
      <c r="O268" s="76">
        <f t="shared" si="101"/>
        <v>28</v>
      </c>
      <c r="P268" s="76">
        <f t="shared" si="102"/>
        <v>112</v>
      </c>
      <c r="Q268" s="76">
        <f t="shared" si="102"/>
        <v>280</v>
      </c>
      <c r="R268" s="80">
        <f t="shared" si="102"/>
        <v>280</v>
      </c>
      <c r="S268" s="76">
        <f t="shared" si="102"/>
        <v>560</v>
      </c>
      <c r="T268" s="76">
        <f t="shared" si="102"/>
        <v>560</v>
      </c>
      <c r="U268" s="87"/>
      <c r="V268" s="73">
        <v>264</v>
      </c>
      <c r="W268" s="73">
        <f>SUM(O$5:O268)</f>
        <v>3752</v>
      </c>
      <c r="X268" s="73">
        <f>SUM(P$5:P268)</f>
        <v>15008</v>
      </c>
      <c r="Y268" s="73">
        <f>SUM(Q$5:Q268)</f>
        <v>37520</v>
      </c>
      <c r="Z268" s="80">
        <f>SUM(R$5:R268)</f>
        <v>37520</v>
      </c>
      <c r="AA268" s="73">
        <f>SUM(S$5:S268)</f>
        <v>75040</v>
      </c>
      <c r="AB268" s="73">
        <f>SUM(T$5:T268)</f>
        <v>75040</v>
      </c>
      <c r="AC268" s="87"/>
      <c r="AD268" s="73">
        <v>264</v>
      </c>
      <c r="AE268" s="73">
        <f t="shared" si="96"/>
        <v>280000</v>
      </c>
      <c r="AF268" s="73">
        <f t="shared" si="97"/>
        <v>1120000</v>
      </c>
      <c r="AG268" s="73">
        <f t="shared" si="98"/>
        <v>2800000</v>
      </c>
      <c r="AH268" s="80">
        <f t="shared" si="98"/>
        <v>2800000</v>
      </c>
      <c r="AI268" s="73">
        <f t="shared" si="99"/>
        <v>5600000</v>
      </c>
      <c r="AJ268" s="73">
        <f t="shared" si="100"/>
        <v>5600000</v>
      </c>
      <c r="AK268" s="87"/>
      <c r="AL268" s="73">
        <v>264</v>
      </c>
      <c r="AM268" s="73">
        <f>SUM(AE$5:AE268)</f>
        <v>37520000</v>
      </c>
      <c r="AN268" s="73">
        <f>SUM(AF$5:AF268)</f>
        <v>150080000</v>
      </c>
      <c r="AO268" s="73">
        <f>SUM(AG$5:AG268)</f>
        <v>375200000</v>
      </c>
      <c r="AP268" s="80">
        <f>SUM(AH$5:AH268)</f>
        <v>375200000</v>
      </c>
      <c r="AQ268" s="73">
        <f>SUM(AI$5:AI268)</f>
        <v>750400000</v>
      </c>
      <c r="AR268" s="76">
        <f>SUM(AJ$5:AJ268)</f>
        <v>750400000</v>
      </c>
    </row>
    <row r="269" spans="13:44" ht="11.25" customHeight="1" x14ac:dyDescent="0.15">
      <c r="M269" s="76">
        <v>265</v>
      </c>
      <c r="N269" s="164">
        <f t="shared" si="94"/>
        <v>14</v>
      </c>
      <c r="O269" s="76">
        <f t="shared" si="101"/>
        <v>28</v>
      </c>
      <c r="P269" s="76">
        <f t="shared" si="102"/>
        <v>112</v>
      </c>
      <c r="Q269" s="76">
        <f t="shared" si="102"/>
        <v>280</v>
      </c>
      <c r="R269" s="80">
        <f t="shared" si="102"/>
        <v>280</v>
      </c>
      <c r="S269" s="76">
        <f t="shared" si="102"/>
        <v>560</v>
      </c>
      <c r="T269" s="76">
        <f t="shared" si="102"/>
        <v>560</v>
      </c>
      <c r="U269" s="87"/>
      <c r="V269" s="73">
        <v>265</v>
      </c>
      <c r="W269" s="73">
        <f>SUM(O$5:O269)</f>
        <v>3780</v>
      </c>
      <c r="X269" s="73">
        <f>SUM(P$5:P269)</f>
        <v>15120</v>
      </c>
      <c r="Y269" s="73">
        <f>SUM(Q$5:Q269)</f>
        <v>37800</v>
      </c>
      <c r="Z269" s="80">
        <f>SUM(R$5:R269)</f>
        <v>37800</v>
      </c>
      <c r="AA269" s="73">
        <f>SUM(S$5:S269)</f>
        <v>75600</v>
      </c>
      <c r="AB269" s="73">
        <f>SUM(T$5:T269)</f>
        <v>75600</v>
      </c>
      <c r="AC269" s="87"/>
      <c r="AD269" s="73">
        <v>265</v>
      </c>
      <c r="AE269" s="73">
        <f t="shared" si="96"/>
        <v>280000</v>
      </c>
      <c r="AF269" s="73">
        <f t="shared" si="97"/>
        <v>1120000</v>
      </c>
      <c r="AG269" s="73">
        <f t="shared" si="98"/>
        <v>2800000</v>
      </c>
      <c r="AH269" s="80">
        <f t="shared" si="98"/>
        <v>2800000</v>
      </c>
      <c r="AI269" s="73">
        <f t="shared" si="99"/>
        <v>5600000</v>
      </c>
      <c r="AJ269" s="73">
        <f t="shared" si="100"/>
        <v>5600000</v>
      </c>
      <c r="AK269" s="87"/>
      <c r="AL269" s="73">
        <v>265</v>
      </c>
      <c r="AM269" s="73">
        <f>SUM(AE$5:AE269)</f>
        <v>37800000</v>
      </c>
      <c r="AN269" s="73">
        <f>SUM(AF$5:AF269)</f>
        <v>151200000</v>
      </c>
      <c r="AO269" s="73">
        <f>SUM(AG$5:AG269)</f>
        <v>378000000</v>
      </c>
      <c r="AP269" s="80">
        <f>SUM(AH$5:AH269)</f>
        <v>378000000</v>
      </c>
      <c r="AQ269" s="73">
        <f>SUM(AI$5:AI269)</f>
        <v>756000000</v>
      </c>
      <c r="AR269" s="76">
        <f>SUM(AJ$5:AJ269)</f>
        <v>756000000</v>
      </c>
    </row>
    <row r="270" spans="13:44" ht="11.25" customHeight="1" x14ac:dyDescent="0.15">
      <c r="M270" s="76">
        <v>266</v>
      </c>
      <c r="N270" s="164">
        <f t="shared" si="94"/>
        <v>14</v>
      </c>
      <c r="O270" s="76">
        <f t="shared" si="101"/>
        <v>28</v>
      </c>
      <c r="P270" s="76">
        <f t="shared" si="102"/>
        <v>112</v>
      </c>
      <c r="Q270" s="76">
        <f t="shared" si="102"/>
        <v>280</v>
      </c>
      <c r="R270" s="80">
        <f t="shared" si="102"/>
        <v>280</v>
      </c>
      <c r="S270" s="76">
        <f t="shared" si="102"/>
        <v>560</v>
      </c>
      <c r="T270" s="76">
        <f t="shared" si="102"/>
        <v>560</v>
      </c>
      <c r="U270" s="87"/>
      <c r="V270" s="73">
        <v>266</v>
      </c>
      <c r="W270" s="73">
        <f>SUM(O$5:O270)</f>
        <v>3808</v>
      </c>
      <c r="X270" s="73">
        <f>SUM(P$5:P270)</f>
        <v>15232</v>
      </c>
      <c r="Y270" s="73">
        <f>SUM(Q$5:Q270)</f>
        <v>38080</v>
      </c>
      <c r="Z270" s="80">
        <f>SUM(R$5:R270)</f>
        <v>38080</v>
      </c>
      <c r="AA270" s="73">
        <f>SUM(S$5:S270)</f>
        <v>76160</v>
      </c>
      <c r="AB270" s="73">
        <f>SUM(T$5:T270)</f>
        <v>76160</v>
      </c>
      <c r="AC270" s="87"/>
      <c r="AD270" s="73">
        <v>266</v>
      </c>
      <c r="AE270" s="73">
        <f t="shared" si="96"/>
        <v>280000</v>
      </c>
      <c r="AF270" s="73">
        <f t="shared" si="97"/>
        <v>1120000</v>
      </c>
      <c r="AG270" s="73">
        <f t="shared" si="98"/>
        <v>2800000</v>
      </c>
      <c r="AH270" s="80">
        <f t="shared" si="98"/>
        <v>2800000</v>
      </c>
      <c r="AI270" s="73">
        <f t="shared" si="99"/>
        <v>5600000</v>
      </c>
      <c r="AJ270" s="73">
        <f t="shared" si="100"/>
        <v>5600000</v>
      </c>
      <c r="AK270" s="87"/>
      <c r="AL270" s="73">
        <v>266</v>
      </c>
      <c r="AM270" s="73">
        <f>SUM(AE$5:AE270)</f>
        <v>38080000</v>
      </c>
      <c r="AN270" s="73">
        <f>SUM(AF$5:AF270)</f>
        <v>152320000</v>
      </c>
      <c r="AO270" s="73">
        <f>SUM(AG$5:AG270)</f>
        <v>380800000</v>
      </c>
      <c r="AP270" s="80">
        <f>SUM(AH$5:AH270)</f>
        <v>380800000</v>
      </c>
      <c r="AQ270" s="73">
        <f>SUM(AI$5:AI270)</f>
        <v>761600000</v>
      </c>
      <c r="AR270" s="76">
        <f>SUM(AJ$5:AJ270)</f>
        <v>761600000</v>
      </c>
    </row>
    <row r="271" spans="13:44" ht="11.25" customHeight="1" x14ac:dyDescent="0.15">
      <c r="M271" s="76">
        <v>267</v>
      </c>
      <c r="N271" s="164">
        <f t="shared" si="94"/>
        <v>14</v>
      </c>
      <c r="O271" s="76">
        <f t="shared" si="101"/>
        <v>28</v>
      </c>
      <c r="P271" s="76">
        <f t="shared" si="102"/>
        <v>112</v>
      </c>
      <c r="Q271" s="76">
        <f t="shared" si="102"/>
        <v>280</v>
      </c>
      <c r="R271" s="80">
        <f t="shared" si="102"/>
        <v>280</v>
      </c>
      <c r="S271" s="76">
        <f t="shared" si="102"/>
        <v>560</v>
      </c>
      <c r="T271" s="76">
        <f t="shared" si="102"/>
        <v>560</v>
      </c>
      <c r="U271" s="87"/>
      <c r="V271" s="73">
        <v>267</v>
      </c>
      <c r="W271" s="73">
        <f>SUM(O$5:O271)</f>
        <v>3836</v>
      </c>
      <c r="X271" s="73">
        <f>SUM(P$5:P271)</f>
        <v>15344</v>
      </c>
      <c r="Y271" s="73">
        <f>SUM(Q$5:Q271)</f>
        <v>38360</v>
      </c>
      <c r="Z271" s="80">
        <f>SUM(R$5:R271)</f>
        <v>38360</v>
      </c>
      <c r="AA271" s="73">
        <f>SUM(S$5:S271)</f>
        <v>76720</v>
      </c>
      <c r="AB271" s="73">
        <f>SUM(T$5:T271)</f>
        <v>76720</v>
      </c>
      <c r="AC271" s="87"/>
      <c r="AD271" s="73">
        <v>267</v>
      </c>
      <c r="AE271" s="73">
        <f t="shared" si="96"/>
        <v>280000</v>
      </c>
      <c r="AF271" s="73">
        <f t="shared" si="97"/>
        <v>1120000</v>
      </c>
      <c r="AG271" s="73">
        <f t="shared" si="98"/>
        <v>2800000</v>
      </c>
      <c r="AH271" s="80">
        <f t="shared" si="98"/>
        <v>2800000</v>
      </c>
      <c r="AI271" s="73">
        <f t="shared" si="99"/>
        <v>5600000</v>
      </c>
      <c r="AJ271" s="73">
        <f t="shared" si="100"/>
        <v>5600000</v>
      </c>
      <c r="AK271" s="87"/>
      <c r="AL271" s="73">
        <v>267</v>
      </c>
      <c r="AM271" s="73">
        <f>SUM(AE$5:AE271)</f>
        <v>38360000</v>
      </c>
      <c r="AN271" s="73">
        <f>SUM(AF$5:AF271)</f>
        <v>153440000</v>
      </c>
      <c r="AO271" s="73">
        <f>SUM(AG$5:AG271)</f>
        <v>383600000</v>
      </c>
      <c r="AP271" s="80">
        <f>SUM(AH$5:AH271)</f>
        <v>383600000</v>
      </c>
      <c r="AQ271" s="73">
        <f>SUM(AI$5:AI271)</f>
        <v>767200000</v>
      </c>
      <c r="AR271" s="76">
        <f>SUM(AJ$5:AJ271)</f>
        <v>767200000</v>
      </c>
    </row>
    <row r="272" spans="13:44" ht="11.25" customHeight="1" x14ac:dyDescent="0.15">
      <c r="M272" s="76">
        <v>268</v>
      </c>
      <c r="N272" s="164">
        <f t="shared" si="94"/>
        <v>14</v>
      </c>
      <c r="O272" s="76">
        <f t="shared" si="101"/>
        <v>28</v>
      </c>
      <c r="P272" s="76">
        <f t="shared" si="102"/>
        <v>112</v>
      </c>
      <c r="Q272" s="76">
        <f t="shared" si="102"/>
        <v>280</v>
      </c>
      <c r="R272" s="80">
        <f t="shared" si="102"/>
        <v>280</v>
      </c>
      <c r="S272" s="76">
        <f t="shared" si="102"/>
        <v>560</v>
      </c>
      <c r="T272" s="76">
        <f t="shared" si="102"/>
        <v>560</v>
      </c>
      <c r="U272" s="87"/>
      <c r="V272" s="73">
        <v>268</v>
      </c>
      <c r="W272" s="73">
        <f>SUM(O$5:O272)</f>
        <v>3864</v>
      </c>
      <c r="X272" s="73">
        <f>SUM(P$5:P272)</f>
        <v>15456</v>
      </c>
      <c r="Y272" s="73">
        <f>SUM(Q$5:Q272)</f>
        <v>38640</v>
      </c>
      <c r="Z272" s="80">
        <f>SUM(R$5:R272)</f>
        <v>38640</v>
      </c>
      <c r="AA272" s="73">
        <f>SUM(S$5:S272)</f>
        <v>77280</v>
      </c>
      <c r="AB272" s="73">
        <f>SUM(T$5:T272)</f>
        <v>77280</v>
      </c>
      <c r="AC272" s="87"/>
      <c r="AD272" s="73">
        <v>268</v>
      </c>
      <c r="AE272" s="73">
        <f t="shared" si="96"/>
        <v>280000</v>
      </c>
      <c r="AF272" s="73">
        <f t="shared" si="97"/>
        <v>1120000</v>
      </c>
      <c r="AG272" s="73">
        <f t="shared" si="98"/>
        <v>2800000</v>
      </c>
      <c r="AH272" s="80">
        <f t="shared" si="98"/>
        <v>2800000</v>
      </c>
      <c r="AI272" s="73">
        <f t="shared" si="99"/>
        <v>5600000</v>
      </c>
      <c r="AJ272" s="73">
        <f t="shared" si="100"/>
        <v>5600000</v>
      </c>
      <c r="AK272" s="87"/>
      <c r="AL272" s="73">
        <v>268</v>
      </c>
      <c r="AM272" s="73">
        <f>SUM(AE$5:AE272)</f>
        <v>38640000</v>
      </c>
      <c r="AN272" s="73">
        <f>SUM(AF$5:AF272)</f>
        <v>154560000</v>
      </c>
      <c r="AO272" s="73">
        <f>SUM(AG$5:AG272)</f>
        <v>386400000</v>
      </c>
      <c r="AP272" s="80">
        <f>SUM(AH$5:AH272)</f>
        <v>386400000</v>
      </c>
      <c r="AQ272" s="73">
        <f>SUM(AI$5:AI272)</f>
        <v>772800000</v>
      </c>
      <c r="AR272" s="76">
        <f>SUM(AJ$5:AJ272)</f>
        <v>772800000</v>
      </c>
    </row>
    <row r="273" spans="13:44" ht="11.25" customHeight="1" x14ac:dyDescent="0.15">
      <c r="M273" s="76">
        <v>269</v>
      </c>
      <c r="N273" s="164">
        <f t="shared" si="94"/>
        <v>14</v>
      </c>
      <c r="O273" s="76">
        <f t="shared" si="101"/>
        <v>28</v>
      </c>
      <c r="P273" s="76">
        <f t="shared" si="102"/>
        <v>112</v>
      </c>
      <c r="Q273" s="76">
        <f t="shared" si="102"/>
        <v>280</v>
      </c>
      <c r="R273" s="80">
        <f t="shared" si="102"/>
        <v>280</v>
      </c>
      <c r="S273" s="76">
        <f t="shared" si="102"/>
        <v>560</v>
      </c>
      <c r="T273" s="76">
        <f t="shared" si="102"/>
        <v>560</v>
      </c>
      <c r="U273" s="87"/>
      <c r="V273" s="73">
        <v>269</v>
      </c>
      <c r="W273" s="73">
        <f>SUM(O$5:O273)</f>
        <v>3892</v>
      </c>
      <c r="X273" s="73">
        <f>SUM(P$5:P273)</f>
        <v>15568</v>
      </c>
      <c r="Y273" s="73">
        <f>SUM(Q$5:Q273)</f>
        <v>38920</v>
      </c>
      <c r="Z273" s="80">
        <f>SUM(R$5:R273)</f>
        <v>38920</v>
      </c>
      <c r="AA273" s="73">
        <f>SUM(S$5:S273)</f>
        <v>77840</v>
      </c>
      <c r="AB273" s="73">
        <f>SUM(T$5:T273)</f>
        <v>77840</v>
      </c>
      <c r="AC273" s="87"/>
      <c r="AD273" s="73">
        <v>269</v>
      </c>
      <c r="AE273" s="73">
        <f t="shared" si="96"/>
        <v>280000</v>
      </c>
      <c r="AF273" s="73">
        <f t="shared" si="97"/>
        <v>1120000</v>
      </c>
      <c r="AG273" s="73">
        <f t="shared" si="98"/>
        <v>2800000</v>
      </c>
      <c r="AH273" s="80">
        <f t="shared" si="98"/>
        <v>2800000</v>
      </c>
      <c r="AI273" s="73">
        <f t="shared" si="99"/>
        <v>5600000</v>
      </c>
      <c r="AJ273" s="73">
        <f t="shared" si="100"/>
        <v>5600000</v>
      </c>
      <c r="AK273" s="87"/>
      <c r="AL273" s="73">
        <v>269</v>
      </c>
      <c r="AM273" s="73">
        <f>SUM(AE$5:AE273)</f>
        <v>38920000</v>
      </c>
      <c r="AN273" s="73">
        <f>SUM(AF$5:AF273)</f>
        <v>155680000</v>
      </c>
      <c r="AO273" s="73">
        <f>SUM(AG$5:AG273)</f>
        <v>389200000</v>
      </c>
      <c r="AP273" s="80">
        <f>SUM(AH$5:AH273)</f>
        <v>389200000</v>
      </c>
      <c r="AQ273" s="73">
        <f>SUM(AI$5:AI273)</f>
        <v>778400000</v>
      </c>
      <c r="AR273" s="76">
        <f>SUM(AJ$5:AJ273)</f>
        <v>778400000</v>
      </c>
    </row>
    <row r="274" spans="13:44" ht="11.25" customHeight="1" x14ac:dyDescent="0.15">
      <c r="M274" s="76">
        <v>270</v>
      </c>
      <c r="N274" s="164">
        <f t="shared" si="94"/>
        <v>14</v>
      </c>
      <c r="O274" s="76">
        <f t="shared" si="101"/>
        <v>28</v>
      </c>
      <c r="P274" s="76">
        <f t="shared" si="102"/>
        <v>112</v>
      </c>
      <c r="Q274" s="76">
        <f t="shared" si="102"/>
        <v>280</v>
      </c>
      <c r="R274" s="80">
        <f t="shared" si="102"/>
        <v>280</v>
      </c>
      <c r="S274" s="76">
        <f t="shared" si="102"/>
        <v>560</v>
      </c>
      <c r="T274" s="76">
        <f t="shared" si="102"/>
        <v>560</v>
      </c>
      <c r="U274" s="87"/>
      <c r="V274" s="73">
        <v>270</v>
      </c>
      <c r="W274" s="73">
        <f>SUM(O$5:O274)</f>
        <v>3920</v>
      </c>
      <c r="X274" s="73">
        <f>SUM(P$5:P274)</f>
        <v>15680</v>
      </c>
      <c r="Y274" s="73">
        <f>SUM(Q$5:Q274)</f>
        <v>39200</v>
      </c>
      <c r="Z274" s="80">
        <f>SUM(R$5:R274)</f>
        <v>39200</v>
      </c>
      <c r="AA274" s="73">
        <f>SUM(S$5:S274)</f>
        <v>78400</v>
      </c>
      <c r="AB274" s="73">
        <f>SUM(T$5:T274)</f>
        <v>78400</v>
      </c>
      <c r="AC274" s="87"/>
      <c r="AD274" s="73">
        <v>270</v>
      </c>
      <c r="AE274" s="73">
        <f t="shared" si="96"/>
        <v>280000</v>
      </c>
      <c r="AF274" s="73">
        <f t="shared" si="97"/>
        <v>1120000</v>
      </c>
      <c r="AG274" s="73">
        <f t="shared" si="98"/>
        <v>2800000</v>
      </c>
      <c r="AH274" s="80">
        <f t="shared" si="98"/>
        <v>2800000</v>
      </c>
      <c r="AI274" s="73">
        <f t="shared" si="99"/>
        <v>5600000</v>
      </c>
      <c r="AJ274" s="73">
        <f t="shared" si="100"/>
        <v>5600000</v>
      </c>
      <c r="AK274" s="87"/>
      <c r="AL274" s="73">
        <v>270</v>
      </c>
      <c r="AM274" s="73">
        <f>SUM(AE$5:AE274)</f>
        <v>39200000</v>
      </c>
      <c r="AN274" s="73">
        <f>SUM(AF$5:AF274)</f>
        <v>156800000</v>
      </c>
      <c r="AO274" s="73">
        <f>SUM(AG$5:AG274)</f>
        <v>392000000</v>
      </c>
      <c r="AP274" s="80">
        <f>SUM(AH$5:AH274)</f>
        <v>392000000</v>
      </c>
      <c r="AQ274" s="73">
        <f>SUM(AI$5:AI274)</f>
        <v>784000000</v>
      </c>
      <c r="AR274" s="76">
        <f>SUM(AJ$5:AJ274)</f>
        <v>784000000</v>
      </c>
    </row>
    <row r="275" spans="13:44" ht="11.25" customHeight="1" x14ac:dyDescent="0.15">
      <c r="M275" s="76">
        <v>271</v>
      </c>
      <c r="N275" s="164">
        <f t="shared" si="94"/>
        <v>14</v>
      </c>
      <c r="O275" s="76">
        <f t="shared" si="101"/>
        <v>28</v>
      </c>
      <c r="P275" s="76">
        <f t="shared" si="102"/>
        <v>112</v>
      </c>
      <c r="Q275" s="76">
        <f t="shared" si="102"/>
        <v>280</v>
      </c>
      <c r="R275" s="80">
        <f t="shared" si="102"/>
        <v>280</v>
      </c>
      <c r="S275" s="76">
        <f t="shared" si="102"/>
        <v>560</v>
      </c>
      <c r="T275" s="76">
        <f t="shared" si="102"/>
        <v>560</v>
      </c>
      <c r="U275" s="87"/>
      <c r="V275" s="73">
        <v>271</v>
      </c>
      <c r="W275" s="73">
        <f>SUM(O$5:O275)</f>
        <v>3948</v>
      </c>
      <c r="X275" s="73">
        <f>SUM(P$5:P275)</f>
        <v>15792</v>
      </c>
      <c r="Y275" s="73">
        <f>SUM(Q$5:Q275)</f>
        <v>39480</v>
      </c>
      <c r="Z275" s="80">
        <f>SUM(R$5:R275)</f>
        <v>39480</v>
      </c>
      <c r="AA275" s="73">
        <f>SUM(S$5:S275)</f>
        <v>78960</v>
      </c>
      <c r="AB275" s="73">
        <f>SUM(T$5:T275)</f>
        <v>78960</v>
      </c>
      <c r="AC275" s="87"/>
      <c r="AD275" s="73">
        <v>271</v>
      </c>
      <c r="AE275" s="73">
        <f t="shared" si="96"/>
        <v>280000</v>
      </c>
      <c r="AF275" s="73">
        <f t="shared" si="97"/>
        <v>1120000</v>
      </c>
      <c r="AG275" s="73">
        <f t="shared" si="98"/>
        <v>2800000</v>
      </c>
      <c r="AH275" s="80">
        <f t="shared" si="98"/>
        <v>2800000</v>
      </c>
      <c r="AI275" s="73">
        <f t="shared" si="99"/>
        <v>5600000</v>
      </c>
      <c r="AJ275" s="73">
        <f t="shared" si="100"/>
        <v>5600000</v>
      </c>
      <c r="AK275" s="87"/>
      <c r="AL275" s="73">
        <v>271</v>
      </c>
      <c r="AM275" s="73">
        <f>SUM(AE$5:AE275)</f>
        <v>39480000</v>
      </c>
      <c r="AN275" s="73">
        <f>SUM(AF$5:AF275)</f>
        <v>157920000</v>
      </c>
      <c r="AO275" s="73">
        <f>SUM(AG$5:AG275)</f>
        <v>394800000</v>
      </c>
      <c r="AP275" s="80">
        <f>SUM(AH$5:AH275)</f>
        <v>394800000</v>
      </c>
      <c r="AQ275" s="73">
        <f>SUM(AI$5:AI275)</f>
        <v>789600000</v>
      </c>
      <c r="AR275" s="76">
        <f>SUM(AJ$5:AJ275)</f>
        <v>789600000</v>
      </c>
    </row>
    <row r="276" spans="13:44" ht="11.25" customHeight="1" x14ac:dyDescent="0.15">
      <c r="M276" s="76">
        <v>272</v>
      </c>
      <c r="N276" s="164">
        <f t="shared" si="94"/>
        <v>14</v>
      </c>
      <c r="O276" s="76">
        <f t="shared" si="101"/>
        <v>28</v>
      </c>
      <c r="P276" s="76">
        <f t="shared" si="102"/>
        <v>112</v>
      </c>
      <c r="Q276" s="76">
        <f t="shared" si="102"/>
        <v>280</v>
      </c>
      <c r="R276" s="80">
        <f t="shared" si="102"/>
        <v>280</v>
      </c>
      <c r="S276" s="76">
        <f t="shared" si="102"/>
        <v>560</v>
      </c>
      <c r="T276" s="76">
        <f t="shared" si="102"/>
        <v>560</v>
      </c>
      <c r="U276" s="87"/>
      <c r="V276" s="73">
        <v>272</v>
      </c>
      <c r="W276" s="73">
        <f>SUM(O$5:O276)</f>
        <v>3976</v>
      </c>
      <c r="X276" s="73">
        <f>SUM(P$5:P276)</f>
        <v>15904</v>
      </c>
      <c r="Y276" s="73">
        <f>SUM(Q$5:Q276)</f>
        <v>39760</v>
      </c>
      <c r="Z276" s="80">
        <f>SUM(R$5:R276)</f>
        <v>39760</v>
      </c>
      <c r="AA276" s="73">
        <f>SUM(S$5:S276)</f>
        <v>79520</v>
      </c>
      <c r="AB276" s="73">
        <f>SUM(T$5:T276)</f>
        <v>79520</v>
      </c>
      <c r="AC276" s="87"/>
      <c r="AD276" s="73">
        <v>272</v>
      </c>
      <c r="AE276" s="73">
        <f t="shared" si="96"/>
        <v>280000</v>
      </c>
      <c r="AF276" s="73">
        <f t="shared" si="97"/>
        <v>1120000</v>
      </c>
      <c r="AG276" s="73">
        <f t="shared" si="98"/>
        <v>2800000</v>
      </c>
      <c r="AH276" s="80">
        <f t="shared" si="98"/>
        <v>2800000</v>
      </c>
      <c r="AI276" s="73">
        <f t="shared" si="99"/>
        <v>5600000</v>
      </c>
      <c r="AJ276" s="73">
        <f t="shared" si="100"/>
        <v>5600000</v>
      </c>
      <c r="AK276" s="87"/>
      <c r="AL276" s="73">
        <v>272</v>
      </c>
      <c r="AM276" s="73">
        <f>SUM(AE$5:AE276)</f>
        <v>39760000</v>
      </c>
      <c r="AN276" s="73">
        <f>SUM(AF$5:AF276)</f>
        <v>159040000</v>
      </c>
      <c r="AO276" s="73">
        <f>SUM(AG$5:AG276)</f>
        <v>397600000</v>
      </c>
      <c r="AP276" s="80">
        <f>SUM(AH$5:AH276)</f>
        <v>397600000</v>
      </c>
      <c r="AQ276" s="73">
        <f>SUM(AI$5:AI276)</f>
        <v>795200000</v>
      </c>
      <c r="AR276" s="76">
        <f>SUM(AJ$5:AJ276)</f>
        <v>795200000</v>
      </c>
    </row>
    <row r="277" spans="13:44" ht="11.25" customHeight="1" x14ac:dyDescent="0.15">
      <c r="M277" s="76">
        <v>273</v>
      </c>
      <c r="N277" s="164">
        <f t="shared" si="94"/>
        <v>14</v>
      </c>
      <c r="O277" s="76">
        <f t="shared" si="101"/>
        <v>28</v>
      </c>
      <c r="P277" s="76">
        <f t="shared" si="102"/>
        <v>112</v>
      </c>
      <c r="Q277" s="76">
        <f t="shared" si="102"/>
        <v>280</v>
      </c>
      <c r="R277" s="80">
        <f t="shared" si="102"/>
        <v>280</v>
      </c>
      <c r="S277" s="76">
        <f t="shared" si="102"/>
        <v>560</v>
      </c>
      <c r="T277" s="76">
        <f t="shared" si="102"/>
        <v>560</v>
      </c>
      <c r="U277" s="87"/>
      <c r="V277" s="73">
        <v>273</v>
      </c>
      <c r="W277" s="73">
        <f>SUM(O$5:O277)</f>
        <v>4004</v>
      </c>
      <c r="X277" s="73">
        <f>SUM(P$5:P277)</f>
        <v>16016</v>
      </c>
      <c r="Y277" s="73">
        <f>SUM(Q$5:Q277)</f>
        <v>40040</v>
      </c>
      <c r="Z277" s="80">
        <f>SUM(R$5:R277)</f>
        <v>40040</v>
      </c>
      <c r="AA277" s="73">
        <f>SUM(S$5:S277)</f>
        <v>80080</v>
      </c>
      <c r="AB277" s="73">
        <f>SUM(T$5:T277)</f>
        <v>80080</v>
      </c>
      <c r="AC277" s="87"/>
      <c r="AD277" s="73">
        <v>273</v>
      </c>
      <c r="AE277" s="73">
        <f t="shared" si="96"/>
        <v>280000</v>
      </c>
      <c r="AF277" s="73">
        <f t="shared" si="97"/>
        <v>1120000</v>
      </c>
      <c r="AG277" s="73">
        <f t="shared" si="98"/>
        <v>2800000</v>
      </c>
      <c r="AH277" s="80">
        <f t="shared" si="98"/>
        <v>2800000</v>
      </c>
      <c r="AI277" s="73">
        <f t="shared" si="99"/>
        <v>5600000</v>
      </c>
      <c r="AJ277" s="73">
        <f t="shared" si="100"/>
        <v>5600000</v>
      </c>
      <c r="AK277" s="87"/>
      <c r="AL277" s="73">
        <v>273</v>
      </c>
      <c r="AM277" s="73">
        <f>SUM(AE$5:AE277)</f>
        <v>40040000</v>
      </c>
      <c r="AN277" s="73">
        <f>SUM(AF$5:AF277)</f>
        <v>160160000</v>
      </c>
      <c r="AO277" s="73">
        <f>SUM(AG$5:AG277)</f>
        <v>400400000</v>
      </c>
      <c r="AP277" s="80">
        <f>SUM(AH$5:AH277)</f>
        <v>400400000</v>
      </c>
      <c r="AQ277" s="73">
        <f>SUM(AI$5:AI277)</f>
        <v>800800000</v>
      </c>
      <c r="AR277" s="76">
        <f>SUM(AJ$5:AJ277)</f>
        <v>800800000</v>
      </c>
    </row>
    <row r="278" spans="13:44" ht="11.25" customHeight="1" x14ac:dyDescent="0.15">
      <c r="M278" s="76">
        <v>274</v>
      </c>
      <c r="N278" s="164">
        <f t="shared" si="94"/>
        <v>14</v>
      </c>
      <c r="O278" s="76">
        <f t="shared" si="101"/>
        <v>28</v>
      </c>
      <c r="P278" s="76">
        <f t="shared" si="102"/>
        <v>112</v>
      </c>
      <c r="Q278" s="76">
        <f t="shared" si="102"/>
        <v>280</v>
      </c>
      <c r="R278" s="80">
        <f t="shared" si="102"/>
        <v>280</v>
      </c>
      <c r="S278" s="76">
        <f t="shared" si="102"/>
        <v>560</v>
      </c>
      <c r="T278" s="76">
        <f t="shared" si="102"/>
        <v>560</v>
      </c>
      <c r="U278" s="87"/>
      <c r="V278" s="73">
        <v>274</v>
      </c>
      <c r="W278" s="73">
        <f>SUM(O$5:O278)</f>
        <v>4032</v>
      </c>
      <c r="X278" s="73">
        <f>SUM(P$5:P278)</f>
        <v>16128</v>
      </c>
      <c r="Y278" s="73">
        <f>SUM(Q$5:Q278)</f>
        <v>40320</v>
      </c>
      <c r="Z278" s="80">
        <f>SUM(R$5:R278)</f>
        <v>40320</v>
      </c>
      <c r="AA278" s="73">
        <f>SUM(S$5:S278)</f>
        <v>80640</v>
      </c>
      <c r="AB278" s="73">
        <f>SUM(T$5:T278)</f>
        <v>80640</v>
      </c>
      <c r="AC278" s="87"/>
      <c r="AD278" s="73">
        <v>274</v>
      </c>
      <c r="AE278" s="73">
        <f t="shared" si="96"/>
        <v>280000</v>
      </c>
      <c r="AF278" s="73">
        <f t="shared" si="97"/>
        <v>1120000</v>
      </c>
      <c r="AG278" s="73">
        <f t="shared" si="98"/>
        <v>2800000</v>
      </c>
      <c r="AH278" s="80">
        <f t="shared" si="98"/>
        <v>2800000</v>
      </c>
      <c r="AI278" s="73">
        <f t="shared" si="99"/>
        <v>5600000</v>
      </c>
      <c r="AJ278" s="73">
        <f t="shared" si="100"/>
        <v>5600000</v>
      </c>
      <c r="AK278" s="87"/>
      <c r="AL278" s="73">
        <v>274</v>
      </c>
      <c r="AM278" s="73">
        <f>SUM(AE$5:AE278)</f>
        <v>40320000</v>
      </c>
      <c r="AN278" s="73">
        <f>SUM(AF$5:AF278)</f>
        <v>161280000</v>
      </c>
      <c r="AO278" s="73">
        <f>SUM(AG$5:AG278)</f>
        <v>403200000</v>
      </c>
      <c r="AP278" s="80">
        <f>SUM(AH$5:AH278)</f>
        <v>403200000</v>
      </c>
      <c r="AQ278" s="73">
        <f>SUM(AI$5:AI278)</f>
        <v>806400000</v>
      </c>
      <c r="AR278" s="76">
        <f>SUM(AJ$5:AJ278)</f>
        <v>806400000</v>
      </c>
    </row>
    <row r="279" spans="13:44" ht="11.25" customHeight="1" x14ac:dyDescent="0.15">
      <c r="M279" s="76">
        <v>275</v>
      </c>
      <c r="N279" s="164">
        <f t="shared" si="94"/>
        <v>14</v>
      </c>
      <c r="O279" s="76">
        <f t="shared" si="101"/>
        <v>28</v>
      </c>
      <c r="P279" s="76">
        <f t="shared" si="102"/>
        <v>112</v>
      </c>
      <c r="Q279" s="76">
        <f t="shared" si="102"/>
        <v>280</v>
      </c>
      <c r="R279" s="80">
        <f t="shared" si="102"/>
        <v>280</v>
      </c>
      <c r="S279" s="76">
        <f t="shared" si="102"/>
        <v>560</v>
      </c>
      <c r="T279" s="76">
        <f t="shared" si="102"/>
        <v>560</v>
      </c>
      <c r="U279" s="87"/>
      <c r="V279" s="73">
        <v>275</v>
      </c>
      <c r="W279" s="73">
        <f>SUM(O$5:O279)</f>
        <v>4060</v>
      </c>
      <c r="X279" s="73">
        <f>SUM(P$5:P279)</f>
        <v>16240</v>
      </c>
      <c r="Y279" s="73">
        <f>SUM(Q$5:Q279)</f>
        <v>40600</v>
      </c>
      <c r="Z279" s="80">
        <f>SUM(R$5:R279)</f>
        <v>40600</v>
      </c>
      <c r="AA279" s="73">
        <f>SUM(S$5:S279)</f>
        <v>81200</v>
      </c>
      <c r="AB279" s="73">
        <f>SUM(T$5:T279)</f>
        <v>81200</v>
      </c>
      <c r="AC279" s="87"/>
      <c r="AD279" s="73">
        <v>275</v>
      </c>
      <c r="AE279" s="73">
        <f t="shared" si="96"/>
        <v>280000</v>
      </c>
      <c r="AF279" s="73">
        <f t="shared" si="97"/>
        <v>1120000</v>
      </c>
      <c r="AG279" s="73">
        <f t="shared" si="98"/>
        <v>2800000</v>
      </c>
      <c r="AH279" s="80">
        <f t="shared" si="98"/>
        <v>2800000</v>
      </c>
      <c r="AI279" s="73">
        <f t="shared" si="99"/>
        <v>5600000</v>
      </c>
      <c r="AJ279" s="73">
        <f t="shared" si="100"/>
        <v>5600000</v>
      </c>
      <c r="AK279" s="87"/>
      <c r="AL279" s="73">
        <v>275</v>
      </c>
      <c r="AM279" s="73">
        <f>SUM(AE$5:AE279)</f>
        <v>40600000</v>
      </c>
      <c r="AN279" s="73">
        <f>SUM(AF$5:AF279)</f>
        <v>162400000</v>
      </c>
      <c r="AO279" s="73">
        <f>SUM(AG$5:AG279)</f>
        <v>406000000</v>
      </c>
      <c r="AP279" s="80">
        <f>SUM(AH$5:AH279)</f>
        <v>406000000</v>
      </c>
      <c r="AQ279" s="73">
        <f>SUM(AI$5:AI279)</f>
        <v>812000000</v>
      </c>
      <c r="AR279" s="76">
        <f>SUM(AJ$5:AJ279)</f>
        <v>812000000</v>
      </c>
    </row>
    <row r="280" spans="13:44" ht="11.25" customHeight="1" x14ac:dyDescent="0.15">
      <c r="M280" s="76">
        <v>276</v>
      </c>
      <c r="N280" s="164">
        <f t="shared" si="94"/>
        <v>14</v>
      </c>
      <c r="O280" s="76">
        <f t="shared" si="101"/>
        <v>28</v>
      </c>
      <c r="P280" s="76">
        <f t="shared" si="102"/>
        <v>112</v>
      </c>
      <c r="Q280" s="76">
        <f t="shared" si="102"/>
        <v>280</v>
      </c>
      <c r="R280" s="80">
        <f t="shared" si="102"/>
        <v>280</v>
      </c>
      <c r="S280" s="76">
        <f t="shared" si="102"/>
        <v>560</v>
      </c>
      <c r="T280" s="76">
        <f t="shared" si="102"/>
        <v>560</v>
      </c>
      <c r="U280" s="87"/>
      <c r="V280" s="73">
        <v>276</v>
      </c>
      <c r="W280" s="73">
        <f>SUM(O$5:O280)</f>
        <v>4088</v>
      </c>
      <c r="X280" s="73">
        <f>SUM(P$5:P280)</f>
        <v>16352</v>
      </c>
      <c r="Y280" s="73">
        <f>SUM(Q$5:Q280)</f>
        <v>40880</v>
      </c>
      <c r="Z280" s="80">
        <f>SUM(R$5:R280)</f>
        <v>40880</v>
      </c>
      <c r="AA280" s="73">
        <f>SUM(S$5:S280)</f>
        <v>81760</v>
      </c>
      <c r="AB280" s="73">
        <f>SUM(T$5:T280)</f>
        <v>81760</v>
      </c>
      <c r="AC280" s="87"/>
      <c r="AD280" s="73">
        <v>276</v>
      </c>
      <c r="AE280" s="73">
        <f t="shared" si="96"/>
        <v>280000</v>
      </c>
      <c r="AF280" s="73">
        <f t="shared" si="97"/>
        <v>1120000</v>
      </c>
      <c r="AG280" s="73">
        <f t="shared" si="98"/>
        <v>2800000</v>
      </c>
      <c r="AH280" s="80">
        <f t="shared" si="98"/>
        <v>2800000</v>
      </c>
      <c r="AI280" s="73">
        <f t="shared" si="99"/>
        <v>5600000</v>
      </c>
      <c r="AJ280" s="73">
        <f t="shared" si="100"/>
        <v>5600000</v>
      </c>
      <c r="AK280" s="87"/>
      <c r="AL280" s="73">
        <v>276</v>
      </c>
      <c r="AM280" s="73">
        <f>SUM(AE$5:AE280)</f>
        <v>40880000</v>
      </c>
      <c r="AN280" s="73">
        <f>SUM(AF$5:AF280)</f>
        <v>163520000</v>
      </c>
      <c r="AO280" s="73">
        <f>SUM(AG$5:AG280)</f>
        <v>408800000</v>
      </c>
      <c r="AP280" s="80">
        <f>SUM(AH$5:AH280)</f>
        <v>408800000</v>
      </c>
      <c r="AQ280" s="73">
        <f>SUM(AI$5:AI280)</f>
        <v>817600000</v>
      </c>
      <c r="AR280" s="76">
        <f>SUM(AJ$5:AJ280)</f>
        <v>817600000</v>
      </c>
    </row>
    <row r="281" spans="13:44" ht="11.25" customHeight="1" x14ac:dyDescent="0.15">
      <c r="M281" s="76">
        <v>277</v>
      </c>
      <c r="N281" s="164">
        <f t="shared" si="94"/>
        <v>14</v>
      </c>
      <c r="O281" s="76">
        <f t="shared" si="101"/>
        <v>28</v>
      </c>
      <c r="P281" s="76">
        <f t="shared" si="102"/>
        <v>112</v>
      </c>
      <c r="Q281" s="76">
        <f t="shared" si="102"/>
        <v>280</v>
      </c>
      <c r="R281" s="80">
        <f t="shared" si="102"/>
        <v>280</v>
      </c>
      <c r="S281" s="76">
        <f t="shared" si="102"/>
        <v>560</v>
      </c>
      <c r="T281" s="76">
        <f t="shared" si="102"/>
        <v>560</v>
      </c>
      <c r="U281" s="87"/>
      <c r="V281" s="73">
        <v>277</v>
      </c>
      <c r="W281" s="73">
        <f>SUM(O$5:O281)</f>
        <v>4116</v>
      </c>
      <c r="X281" s="73">
        <f>SUM(P$5:P281)</f>
        <v>16464</v>
      </c>
      <c r="Y281" s="73">
        <f>SUM(Q$5:Q281)</f>
        <v>41160</v>
      </c>
      <c r="Z281" s="80">
        <f>SUM(R$5:R281)</f>
        <v>41160</v>
      </c>
      <c r="AA281" s="73">
        <f>SUM(S$5:S281)</f>
        <v>82320</v>
      </c>
      <c r="AB281" s="73">
        <f>SUM(T$5:T281)</f>
        <v>82320</v>
      </c>
      <c r="AC281" s="87"/>
      <c r="AD281" s="73">
        <v>277</v>
      </c>
      <c r="AE281" s="73">
        <f t="shared" si="96"/>
        <v>280000</v>
      </c>
      <c r="AF281" s="73">
        <f t="shared" si="97"/>
        <v>1120000</v>
      </c>
      <c r="AG281" s="73">
        <f t="shared" si="98"/>
        <v>2800000</v>
      </c>
      <c r="AH281" s="80">
        <f t="shared" si="98"/>
        <v>2800000</v>
      </c>
      <c r="AI281" s="73">
        <f t="shared" si="99"/>
        <v>5600000</v>
      </c>
      <c r="AJ281" s="73">
        <f t="shared" si="100"/>
        <v>5600000</v>
      </c>
      <c r="AK281" s="87"/>
      <c r="AL281" s="73">
        <v>277</v>
      </c>
      <c r="AM281" s="73">
        <f>SUM(AE$5:AE281)</f>
        <v>41160000</v>
      </c>
      <c r="AN281" s="73">
        <f>SUM(AF$5:AF281)</f>
        <v>164640000</v>
      </c>
      <c r="AO281" s="73">
        <f>SUM(AG$5:AG281)</f>
        <v>411600000</v>
      </c>
      <c r="AP281" s="80">
        <f>SUM(AH$5:AH281)</f>
        <v>411600000</v>
      </c>
      <c r="AQ281" s="73">
        <f>SUM(AI$5:AI281)</f>
        <v>823200000</v>
      </c>
      <c r="AR281" s="76">
        <f>SUM(AJ$5:AJ281)</f>
        <v>823200000</v>
      </c>
    </row>
    <row r="282" spans="13:44" ht="11.25" customHeight="1" x14ac:dyDescent="0.15">
      <c r="M282" s="76">
        <v>278</v>
      </c>
      <c r="N282" s="164">
        <f t="shared" ref="N282:N304" si="103">N262+1</f>
        <v>14</v>
      </c>
      <c r="O282" s="76">
        <f t="shared" si="101"/>
        <v>28</v>
      </c>
      <c r="P282" s="76">
        <f t="shared" si="102"/>
        <v>112</v>
      </c>
      <c r="Q282" s="76">
        <f t="shared" si="102"/>
        <v>280</v>
      </c>
      <c r="R282" s="80">
        <f t="shared" si="102"/>
        <v>280</v>
      </c>
      <c r="S282" s="76">
        <f t="shared" si="102"/>
        <v>560</v>
      </c>
      <c r="T282" s="76">
        <f t="shared" si="102"/>
        <v>560</v>
      </c>
      <c r="U282" s="87"/>
      <c r="V282" s="73">
        <v>278</v>
      </c>
      <c r="W282" s="73">
        <f>SUM(O$5:O282)</f>
        <v>4144</v>
      </c>
      <c r="X282" s="73">
        <f>SUM(P$5:P282)</f>
        <v>16576</v>
      </c>
      <c r="Y282" s="73">
        <f>SUM(Q$5:Q282)</f>
        <v>41440</v>
      </c>
      <c r="Z282" s="80">
        <f>SUM(R$5:R282)</f>
        <v>41440</v>
      </c>
      <c r="AA282" s="73">
        <f>SUM(S$5:S282)</f>
        <v>82880</v>
      </c>
      <c r="AB282" s="73">
        <f>SUM(T$5:T282)</f>
        <v>82880</v>
      </c>
      <c r="AC282" s="87"/>
      <c r="AD282" s="73">
        <v>278</v>
      </c>
      <c r="AE282" s="73">
        <f t="shared" si="96"/>
        <v>280000</v>
      </c>
      <c r="AF282" s="73">
        <f t="shared" si="97"/>
        <v>1120000</v>
      </c>
      <c r="AG282" s="73">
        <f t="shared" si="98"/>
        <v>2800000</v>
      </c>
      <c r="AH282" s="80">
        <f t="shared" si="98"/>
        <v>2800000</v>
      </c>
      <c r="AI282" s="73">
        <f t="shared" si="99"/>
        <v>5600000</v>
      </c>
      <c r="AJ282" s="73">
        <f t="shared" si="100"/>
        <v>5600000</v>
      </c>
      <c r="AK282" s="87"/>
      <c r="AL282" s="73">
        <v>278</v>
      </c>
      <c r="AM282" s="73">
        <f>SUM(AE$5:AE282)</f>
        <v>41440000</v>
      </c>
      <c r="AN282" s="73">
        <f>SUM(AF$5:AF282)</f>
        <v>165760000</v>
      </c>
      <c r="AO282" s="73">
        <f>SUM(AG$5:AG282)</f>
        <v>414400000</v>
      </c>
      <c r="AP282" s="80">
        <f>SUM(AH$5:AH282)</f>
        <v>414400000</v>
      </c>
      <c r="AQ282" s="73">
        <f>SUM(AI$5:AI282)</f>
        <v>828800000</v>
      </c>
      <c r="AR282" s="76">
        <f>SUM(AJ$5:AJ282)</f>
        <v>828800000</v>
      </c>
    </row>
    <row r="283" spans="13:44" ht="11.25" customHeight="1" x14ac:dyDescent="0.15">
      <c r="M283" s="76">
        <v>279</v>
      </c>
      <c r="N283" s="164">
        <f t="shared" si="103"/>
        <v>14</v>
      </c>
      <c r="O283" s="76">
        <f t="shared" si="101"/>
        <v>28</v>
      </c>
      <c r="P283" s="76">
        <f t="shared" si="102"/>
        <v>112</v>
      </c>
      <c r="Q283" s="76">
        <f t="shared" si="102"/>
        <v>280</v>
      </c>
      <c r="R283" s="80">
        <f t="shared" si="102"/>
        <v>280</v>
      </c>
      <c r="S283" s="76">
        <f t="shared" si="102"/>
        <v>560</v>
      </c>
      <c r="T283" s="76">
        <f t="shared" si="102"/>
        <v>560</v>
      </c>
      <c r="U283" s="87"/>
      <c r="V283" s="73">
        <v>279</v>
      </c>
      <c r="W283" s="73">
        <f>SUM(O$5:O283)</f>
        <v>4172</v>
      </c>
      <c r="X283" s="73">
        <f>SUM(P$5:P283)</f>
        <v>16688</v>
      </c>
      <c r="Y283" s="73">
        <f>SUM(Q$5:Q283)</f>
        <v>41720</v>
      </c>
      <c r="Z283" s="80">
        <f>SUM(R$5:R283)</f>
        <v>41720</v>
      </c>
      <c r="AA283" s="73">
        <f>SUM(S$5:S283)</f>
        <v>83440</v>
      </c>
      <c r="AB283" s="73">
        <f>SUM(T$5:T283)</f>
        <v>83440</v>
      </c>
      <c r="AC283" s="87"/>
      <c r="AD283" s="73">
        <v>279</v>
      </c>
      <c r="AE283" s="73">
        <f t="shared" si="96"/>
        <v>280000</v>
      </c>
      <c r="AF283" s="73">
        <f t="shared" si="97"/>
        <v>1120000</v>
      </c>
      <c r="AG283" s="73">
        <f t="shared" si="98"/>
        <v>2800000</v>
      </c>
      <c r="AH283" s="80">
        <f t="shared" si="98"/>
        <v>2800000</v>
      </c>
      <c r="AI283" s="73">
        <f t="shared" si="99"/>
        <v>5600000</v>
      </c>
      <c r="AJ283" s="73">
        <f t="shared" si="100"/>
        <v>5600000</v>
      </c>
      <c r="AK283" s="87"/>
      <c r="AL283" s="73">
        <v>279</v>
      </c>
      <c r="AM283" s="73">
        <f>SUM(AE$5:AE283)</f>
        <v>41720000</v>
      </c>
      <c r="AN283" s="73">
        <f>SUM(AF$5:AF283)</f>
        <v>166880000</v>
      </c>
      <c r="AO283" s="73">
        <f>SUM(AG$5:AG283)</f>
        <v>417200000</v>
      </c>
      <c r="AP283" s="80">
        <f>SUM(AH$5:AH283)</f>
        <v>417200000</v>
      </c>
      <c r="AQ283" s="73">
        <f>SUM(AI$5:AI283)</f>
        <v>834400000</v>
      </c>
      <c r="AR283" s="76">
        <f>SUM(AJ$5:AJ283)</f>
        <v>834400000</v>
      </c>
    </row>
    <row r="284" spans="13:44" ht="11.25" customHeight="1" x14ac:dyDescent="0.15">
      <c r="M284" s="76">
        <v>280</v>
      </c>
      <c r="N284" s="164">
        <f t="shared" si="103"/>
        <v>14</v>
      </c>
      <c r="O284" s="76">
        <f t="shared" si="101"/>
        <v>28</v>
      </c>
      <c r="P284" s="76">
        <f t="shared" si="102"/>
        <v>112</v>
      </c>
      <c r="Q284" s="76">
        <f t="shared" si="102"/>
        <v>280</v>
      </c>
      <c r="R284" s="80">
        <f t="shared" si="102"/>
        <v>280</v>
      </c>
      <c r="S284" s="76">
        <f t="shared" si="102"/>
        <v>560</v>
      </c>
      <c r="T284" s="76">
        <f t="shared" si="102"/>
        <v>560</v>
      </c>
      <c r="U284" s="87"/>
      <c r="V284" s="73">
        <v>280</v>
      </c>
      <c r="W284" s="73">
        <f>SUM(O$5:O284)</f>
        <v>4200</v>
      </c>
      <c r="X284" s="73">
        <f>SUM(P$5:P284)</f>
        <v>16800</v>
      </c>
      <c r="Y284" s="73">
        <f>SUM(Q$5:Q284)</f>
        <v>42000</v>
      </c>
      <c r="Z284" s="80">
        <f>SUM(R$5:R284)</f>
        <v>42000</v>
      </c>
      <c r="AA284" s="73">
        <f>SUM(S$5:S284)</f>
        <v>84000</v>
      </c>
      <c r="AB284" s="73">
        <f>SUM(T$5:T284)</f>
        <v>84000</v>
      </c>
      <c r="AC284" s="87"/>
      <c r="AD284" s="73">
        <v>280</v>
      </c>
      <c r="AE284" s="73">
        <f t="shared" si="96"/>
        <v>280000</v>
      </c>
      <c r="AF284" s="73">
        <f t="shared" si="97"/>
        <v>1120000</v>
      </c>
      <c r="AG284" s="73">
        <f t="shared" si="98"/>
        <v>2800000</v>
      </c>
      <c r="AH284" s="80">
        <f t="shared" si="98"/>
        <v>2800000</v>
      </c>
      <c r="AI284" s="73">
        <f t="shared" si="99"/>
        <v>5600000</v>
      </c>
      <c r="AJ284" s="73">
        <f t="shared" si="100"/>
        <v>5600000</v>
      </c>
      <c r="AK284" s="87"/>
      <c r="AL284" s="73">
        <v>280</v>
      </c>
      <c r="AM284" s="73">
        <f>SUM(AE$5:AE284)</f>
        <v>42000000</v>
      </c>
      <c r="AN284" s="73">
        <f>SUM(AF$5:AF284)</f>
        <v>168000000</v>
      </c>
      <c r="AO284" s="73">
        <f>SUM(AG$5:AG284)</f>
        <v>420000000</v>
      </c>
      <c r="AP284" s="80">
        <f>SUM(AH$5:AH284)</f>
        <v>420000000</v>
      </c>
      <c r="AQ284" s="73">
        <f>SUM(AI$5:AI284)</f>
        <v>840000000</v>
      </c>
      <c r="AR284" s="76">
        <f>SUM(AJ$5:AJ284)</f>
        <v>840000000</v>
      </c>
    </row>
    <row r="285" spans="13:44" ht="11.25" customHeight="1" x14ac:dyDescent="0.15">
      <c r="M285" s="76">
        <v>281</v>
      </c>
      <c r="N285" s="164">
        <f t="shared" si="103"/>
        <v>15</v>
      </c>
      <c r="O285" s="76">
        <f t="shared" si="101"/>
        <v>30</v>
      </c>
      <c r="P285" s="76">
        <f t="shared" si="102"/>
        <v>120</v>
      </c>
      <c r="Q285" s="76">
        <f t="shared" si="102"/>
        <v>300</v>
      </c>
      <c r="R285" s="80">
        <f t="shared" si="102"/>
        <v>300</v>
      </c>
      <c r="S285" s="76">
        <f t="shared" si="102"/>
        <v>600</v>
      </c>
      <c r="T285" s="76">
        <f t="shared" si="102"/>
        <v>600</v>
      </c>
      <c r="U285" s="87"/>
      <c r="V285" s="73">
        <v>281</v>
      </c>
      <c r="W285" s="73">
        <f>SUM(O$5:O285)</f>
        <v>4230</v>
      </c>
      <c r="X285" s="73">
        <f>SUM(P$5:P285)</f>
        <v>16920</v>
      </c>
      <c r="Y285" s="73">
        <f>SUM(Q$5:Q285)</f>
        <v>42300</v>
      </c>
      <c r="Z285" s="80">
        <f>SUM(R$5:R285)</f>
        <v>42300</v>
      </c>
      <c r="AA285" s="73">
        <f>SUM(S$5:S285)</f>
        <v>84600</v>
      </c>
      <c r="AB285" s="73">
        <f>SUM(T$5:T285)</f>
        <v>84600</v>
      </c>
      <c r="AC285" s="87"/>
      <c r="AD285" s="73">
        <v>281</v>
      </c>
      <c r="AE285" s="73">
        <f t="shared" si="96"/>
        <v>300000</v>
      </c>
      <c r="AF285" s="73">
        <f t="shared" si="97"/>
        <v>1200000</v>
      </c>
      <c r="AG285" s="73">
        <f t="shared" si="98"/>
        <v>3000000</v>
      </c>
      <c r="AH285" s="80">
        <f t="shared" si="98"/>
        <v>3000000</v>
      </c>
      <c r="AI285" s="73">
        <f t="shared" si="99"/>
        <v>6000000</v>
      </c>
      <c r="AJ285" s="73">
        <f t="shared" si="100"/>
        <v>6000000</v>
      </c>
      <c r="AK285" s="87"/>
      <c r="AL285" s="73">
        <v>281</v>
      </c>
      <c r="AM285" s="73">
        <f>SUM(AE$5:AE285)</f>
        <v>42300000</v>
      </c>
      <c r="AN285" s="73">
        <f>SUM(AF$5:AF285)</f>
        <v>169200000</v>
      </c>
      <c r="AO285" s="73">
        <f>SUM(AG$5:AG285)</f>
        <v>423000000</v>
      </c>
      <c r="AP285" s="80">
        <f>SUM(AH$5:AH285)</f>
        <v>423000000</v>
      </c>
      <c r="AQ285" s="73">
        <f>SUM(AI$5:AI285)</f>
        <v>846000000</v>
      </c>
      <c r="AR285" s="76">
        <f>SUM(AJ$5:AJ285)</f>
        <v>846000000</v>
      </c>
    </row>
    <row r="286" spans="13:44" ht="11.25" customHeight="1" x14ac:dyDescent="0.15">
      <c r="M286" s="76">
        <v>282</v>
      </c>
      <c r="N286" s="164">
        <f t="shared" si="103"/>
        <v>15</v>
      </c>
      <c r="O286" s="76">
        <f t="shared" si="101"/>
        <v>30</v>
      </c>
      <c r="P286" s="76">
        <f t="shared" si="102"/>
        <v>120</v>
      </c>
      <c r="Q286" s="76">
        <f t="shared" si="102"/>
        <v>300</v>
      </c>
      <c r="R286" s="80">
        <f t="shared" si="102"/>
        <v>300</v>
      </c>
      <c r="S286" s="76">
        <f t="shared" si="102"/>
        <v>600</v>
      </c>
      <c r="T286" s="76">
        <f t="shared" si="102"/>
        <v>600</v>
      </c>
      <c r="U286" s="87"/>
      <c r="V286" s="73">
        <v>282</v>
      </c>
      <c r="W286" s="73">
        <f>SUM(O$5:O286)</f>
        <v>4260</v>
      </c>
      <c r="X286" s="73">
        <f>SUM(P$5:P286)</f>
        <v>17040</v>
      </c>
      <c r="Y286" s="73">
        <f>SUM(Q$5:Q286)</f>
        <v>42600</v>
      </c>
      <c r="Z286" s="80">
        <f>SUM(R$5:R286)</f>
        <v>42600</v>
      </c>
      <c r="AA286" s="73">
        <f>SUM(S$5:S286)</f>
        <v>85200</v>
      </c>
      <c r="AB286" s="73">
        <f>SUM(T$5:T286)</f>
        <v>85200</v>
      </c>
      <c r="AC286" s="87"/>
      <c r="AD286" s="73">
        <v>282</v>
      </c>
      <c r="AE286" s="73">
        <f t="shared" si="96"/>
        <v>300000</v>
      </c>
      <c r="AF286" s="73">
        <f t="shared" si="97"/>
        <v>1200000</v>
      </c>
      <c r="AG286" s="73">
        <f t="shared" si="98"/>
        <v>3000000</v>
      </c>
      <c r="AH286" s="80">
        <f t="shared" si="98"/>
        <v>3000000</v>
      </c>
      <c r="AI286" s="73">
        <f t="shared" si="99"/>
        <v>6000000</v>
      </c>
      <c r="AJ286" s="73">
        <f t="shared" si="100"/>
        <v>6000000</v>
      </c>
      <c r="AK286" s="87"/>
      <c r="AL286" s="73">
        <v>282</v>
      </c>
      <c r="AM286" s="73">
        <f>SUM(AE$5:AE286)</f>
        <v>42600000</v>
      </c>
      <c r="AN286" s="73">
        <f>SUM(AF$5:AF286)</f>
        <v>170400000</v>
      </c>
      <c r="AO286" s="73">
        <f>SUM(AG$5:AG286)</f>
        <v>426000000</v>
      </c>
      <c r="AP286" s="80">
        <f>SUM(AH$5:AH286)</f>
        <v>426000000</v>
      </c>
      <c r="AQ286" s="73">
        <f>SUM(AI$5:AI286)</f>
        <v>852000000</v>
      </c>
      <c r="AR286" s="76">
        <f>SUM(AJ$5:AJ286)</f>
        <v>852000000</v>
      </c>
    </row>
    <row r="287" spans="13:44" ht="11.25" customHeight="1" x14ac:dyDescent="0.15">
      <c r="M287" s="76">
        <v>283</v>
      </c>
      <c r="N287" s="164">
        <f t="shared" si="103"/>
        <v>15</v>
      </c>
      <c r="O287" s="76">
        <f t="shared" si="101"/>
        <v>30</v>
      </c>
      <c r="P287" s="76">
        <f t="shared" si="102"/>
        <v>120</v>
      </c>
      <c r="Q287" s="76">
        <f t="shared" si="102"/>
        <v>300</v>
      </c>
      <c r="R287" s="80">
        <f t="shared" si="102"/>
        <v>300</v>
      </c>
      <c r="S287" s="76">
        <f t="shared" si="102"/>
        <v>600</v>
      </c>
      <c r="T287" s="76">
        <f t="shared" si="102"/>
        <v>600</v>
      </c>
      <c r="U287" s="87"/>
      <c r="V287" s="73">
        <v>283</v>
      </c>
      <c r="W287" s="73">
        <f>SUM(O$5:O287)</f>
        <v>4290</v>
      </c>
      <c r="X287" s="73">
        <f>SUM(P$5:P287)</f>
        <v>17160</v>
      </c>
      <c r="Y287" s="73">
        <f>SUM(Q$5:Q287)</f>
        <v>42900</v>
      </c>
      <c r="Z287" s="80">
        <f>SUM(R$5:R287)</f>
        <v>42900</v>
      </c>
      <c r="AA287" s="73">
        <f>SUM(S$5:S287)</f>
        <v>85800</v>
      </c>
      <c r="AB287" s="73">
        <f>SUM(T$5:T287)</f>
        <v>85800</v>
      </c>
      <c r="AC287" s="87"/>
      <c r="AD287" s="73">
        <v>283</v>
      </c>
      <c r="AE287" s="73">
        <f t="shared" si="96"/>
        <v>300000</v>
      </c>
      <c r="AF287" s="73">
        <f t="shared" si="97"/>
        <v>1200000</v>
      </c>
      <c r="AG287" s="73">
        <f t="shared" si="98"/>
        <v>3000000</v>
      </c>
      <c r="AH287" s="80">
        <f t="shared" si="98"/>
        <v>3000000</v>
      </c>
      <c r="AI287" s="73">
        <f t="shared" si="99"/>
        <v>6000000</v>
      </c>
      <c r="AJ287" s="73">
        <f t="shared" si="100"/>
        <v>6000000</v>
      </c>
      <c r="AK287" s="87"/>
      <c r="AL287" s="73">
        <v>283</v>
      </c>
      <c r="AM287" s="73">
        <f>SUM(AE$5:AE287)</f>
        <v>42900000</v>
      </c>
      <c r="AN287" s="73">
        <f>SUM(AF$5:AF287)</f>
        <v>171600000</v>
      </c>
      <c r="AO287" s="73">
        <f>SUM(AG$5:AG287)</f>
        <v>429000000</v>
      </c>
      <c r="AP287" s="80">
        <f>SUM(AH$5:AH287)</f>
        <v>429000000</v>
      </c>
      <c r="AQ287" s="73">
        <f>SUM(AI$5:AI287)</f>
        <v>858000000</v>
      </c>
      <c r="AR287" s="76">
        <f>SUM(AJ$5:AJ287)</f>
        <v>858000000</v>
      </c>
    </row>
    <row r="288" spans="13:44" ht="11.25" customHeight="1" x14ac:dyDescent="0.15">
      <c r="M288" s="76">
        <v>284</v>
      </c>
      <c r="N288" s="164">
        <f t="shared" si="103"/>
        <v>15</v>
      </c>
      <c r="O288" s="76">
        <f t="shared" si="101"/>
        <v>30</v>
      </c>
      <c r="P288" s="76">
        <f t="shared" si="102"/>
        <v>120</v>
      </c>
      <c r="Q288" s="76">
        <f t="shared" si="102"/>
        <v>300</v>
      </c>
      <c r="R288" s="80">
        <f t="shared" si="102"/>
        <v>300</v>
      </c>
      <c r="S288" s="76">
        <f t="shared" si="102"/>
        <v>600</v>
      </c>
      <c r="T288" s="76">
        <f t="shared" si="102"/>
        <v>600</v>
      </c>
      <c r="U288" s="87"/>
      <c r="V288" s="73">
        <v>284</v>
      </c>
      <c r="W288" s="73">
        <f>SUM(O$5:O288)</f>
        <v>4320</v>
      </c>
      <c r="X288" s="73">
        <f>SUM(P$5:P288)</f>
        <v>17280</v>
      </c>
      <c r="Y288" s="73">
        <f>SUM(Q$5:Q288)</f>
        <v>43200</v>
      </c>
      <c r="Z288" s="80">
        <f>SUM(R$5:R288)</f>
        <v>43200</v>
      </c>
      <c r="AA288" s="73">
        <f>SUM(S$5:S288)</f>
        <v>86400</v>
      </c>
      <c r="AB288" s="73">
        <f>SUM(T$5:T288)</f>
        <v>86400</v>
      </c>
      <c r="AC288" s="87"/>
      <c r="AD288" s="73">
        <v>284</v>
      </c>
      <c r="AE288" s="73">
        <f t="shared" si="96"/>
        <v>300000</v>
      </c>
      <c r="AF288" s="73">
        <f t="shared" si="97"/>
        <v>1200000</v>
      </c>
      <c r="AG288" s="73">
        <f t="shared" si="98"/>
        <v>3000000</v>
      </c>
      <c r="AH288" s="80">
        <f t="shared" si="98"/>
        <v>3000000</v>
      </c>
      <c r="AI288" s="73">
        <f t="shared" si="99"/>
        <v>6000000</v>
      </c>
      <c r="AJ288" s="73">
        <f t="shared" si="100"/>
        <v>6000000</v>
      </c>
      <c r="AK288" s="87"/>
      <c r="AL288" s="73">
        <v>284</v>
      </c>
      <c r="AM288" s="73">
        <f>SUM(AE$5:AE288)</f>
        <v>43200000</v>
      </c>
      <c r="AN288" s="73">
        <f>SUM(AF$5:AF288)</f>
        <v>172800000</v>
      </c>
      <c r="AO288" s="73">
        <f>SUM(AG$5:AG288)</f>
        <v>432000000</v>
      </c>
      <c r="AP288" s="80">
        <f>SUM(AH$5:AH288)</f>
        <v>432000000</v>
      </c>
      <c r="AQ288" s="73">
        <f>SUM(AI$5:AI288)</f>
        <v>864000000</v>
      </c>
      <c r="AR288" s="76">
        <f>SUM(AJ$5:AJ288)</f>
        <v>864000000</v>
      </c>
    </row>
    <row r="289" spans="13:44" ht="11.25" customHeight="1" x14ac:dyDescent="0.15">
      <c r="M289" s="76">
        <v>285</v>
      </c>
      <c r="N289" s="164">
        <f t="shared" si="103"/>
        <v>15</v>
      </c>
      <c r="O289" s="76">
        <f t="shared" si="101"/>
        <v>30</v>
      </c>
      <c r="P289" s="76">
        <f t="shared" si="102"/>
        <v>120</v>
      </c>
      <c r="Q289" s="76">
        <f t="shared" si="102"/>
        <v>300</v>
      </c>
      <c r="R289" s="80">
        <f t="shared" si="102"/>
        <v>300</v>
      </c>
      <c r="S289" s="76">
        <f t="shared" si="102"/>
        <v>600</v>
      </c>
      <c r="T289" s="76">
        <f t="shared" si="102"/>
        <v>600</v>
      </c>
      <c r="U289" s="87"/>
      <c r="V289" s="73">
        <v>285</v>
      </c>
      <c r="W289" s="73">
        <f>SUM(O$5:O289)</f>
        <v>4350</v>
      </c>
      <c r="X289" s="73">
        <f>SUM(P$5:P289)</f>
        <v>17400</v>
      </c>
      <c r="Y289" s="73">
        <f>SUM(Q$5:Q289)</f>
        <v>43500</v>
      </c>
      <c r="Z289" s="80">
        <f>SUM(R$5:R289)</f>
        <v>43500</v>
      </c>
      <c r="AA289" s="73">
        <f>SUM(S$5:S289)</f>
        <v>87000</v>
      </c>
      <c r="AB289" s="73">
        <f>SUM(T$5:T289)</f>
        <v>87000</v>
      </c>
      <c r="AC289" s="87"/>
      <c r="AD289" s="73">
        <v>285</v>
      </c>
      <c r="AE289" s="73">
        <f t="shared" si="96"/>
        <v>300000</v>
      </c>
      <c r="AF289" s="73">
        <f t="shared" si="97"/>
        <v>1200000</v>
      </c>
      <c r="AG289" s="73">
        <f t="shared" si="98"/>
        <v>3000000</v>
      </c>
      <c r="AH289" s="80">
        <f t="shared" si="98"/>
        <v>3000000</v>
      </c>
      <c r="AI289" s="73">
        <f t="shared" si="99"/>
        <v>6000000</v>
      </c>
      <c r="AJ289" s="73">
        <f t="shared" si="100"/>
        <v>6000000</v>
      </c>
      <c r="AK289" s="87"/>
      <c r="AL289" s="73">
        <v>285</v>
      </c>
      <c r="AM289" s="73">
        <f>SUM(AE$5:AE289)</f>
        <v>43500000</v>
      </c>
      <c r="AN289" s="73">
        <f>SUM(AF$5:AF289)</f>
        <v>174000000</v>
      </c>
      <c r="AO289" s="73">
        <f>SUM(AG$5:AG289)</f>
        <v>435000000</v>
      </c>
      <c r="AP289" s="80">
        <f>SUM(AH$5:AH289)</f>
        <v>435000000</v>
      </c>
      <c r="AQ289" s="73">
        <f>SUM(AI$5:AI289)</f>
        <v>870000000</v>
      </c>
      <c r="AR289" s="76">
        <f>SUM(AJ$5:AJ289)</f>
        <v>870000000</v>
      </c>
    </row>
    <row r="290" spans="13:44" ht="11.25" customHeight="1" x14ac:dyDescent="0.15">
      <c r="M290" s="76">
        <v>286</v>
      </c>
      <c r="N290" s="164">
        <f t="shared" si="103"/>
        <v>15</v>
      </c>
      <c r="O290" s="76">
        <f t="shared" si="101"/>
        <v>30</v>
      </c>
      <c r="P290" s="76">
        <f t="shared" si="102"/>
        <v>120</v>
      </c>
      <c r="Q290" s="76">
        <f t="shared" si="102"/>
        <v>300</v>
      </c>
      <c r="R290" s="80">
        <f t="shared" si="102"/>
        <v>300</v>
      </c>
      <c r="S290" s="76">
        <f t="shared" si="102"/>
        <v>600</v>
      </c>
      <c r="T290" s="76">
        <f t="shared" si="102"/>
        <v>600</v>
      </c>
      <c r="U290" s="87"/>
      <c r="V290" s="73">
        <v>286</v>
      </c>
      <c r="W290" s="73">
        <f>SUM(O$5:O290)</f>
        <v>4380</v>
      </c>
      <c r="X290" s="73">
        <f>SUM(P$5:P290)</f>
        <v>17520</v>
      </c>
      <c r="Y290" s="73">
        <f>SUM(Q$5:Q290)</f>
        <v>43800</v>
      </c>
      <c r="Z290" s="80">
        <f>SUM(R$5:R290)</f>
        <v>43800</v>
      </c>
      <c r="AA290" s="73">
        <f>SUM(S$5:S290)</f>
        <v>87600</v>
      </c>
      <c r="AB290" s="73">
        <f>SUM(T$5:T290)</f>
        <v>87600</v>
      </c>
      <c r="AC290" s="87"/>
      <c r="AD290" s="73">
        <v>286</v>
      </c>
      <c r="AE290" s="73">
        <f t="shared" si="96"/>
        <v>300000</v>
      </c>
      <c r="AF290" s="73">
        <f t="shared" si="97"/>
        <v>1200000</v>
      </c>
      <c r="AG290" s="73">
        <f t="shared" si="98"/>
        <v>3000000</v>
      </c>
      <c r="AH290" s="80">
        <f t="shared" si="98"/>
        <v>3000000</v>
      </c>
      <c r="AI290" s="73">
        <f t="shared" si="99"/>
        <v>6000000</v>
      </c>
      <c r="AJ290" s="73">
        <f t="shared" si="100"/>
        <v>6000000</v>
      </c>
      <c r="AK290" s="87"/>
      <c r="AL290" s="73">
        <v>286</v>
      </c>
      <c r="AM290" s="73">
        <f>SUM(AE$5:AE290)</f>
        <v>43800000</v>
      </c>
      <c r="AN290" s="73">
        <f>SUM(AF$5:AF290)</f>
        <v>175200000</v>
      </c>
      <c r="AO290" s="73">
        <f>SUM(AG$5:AG290)</f>
        <v>438000000</v>
      </c>
      <c r="AP290" s="80">
        <f>SUM(AH$5:AH290)</f>
        <v>438000000</v>
      </c>
      <c r="AQ290" s="73">
        <f>SUM(AI$5:AI290)</f>
        <v>876000000</v>
      </c>
      <c r="AR290" s="76">
        <f>SUM(AJ$5:AJ290)</f>
        <v>876000000</v>
      </c>
    </row>
    <row r="291" spans="13:44" ht="11.25" customHeight="1" x14ac:dyDescent="0.15">
      <c r="M291" s="76">
        <v>287</v>
      </c>
      <c r="N291" s="164">
        <f t="shared" si="103"/>
        <v>15</v>
      </c>
      <c r="O291" s="76">
        <f t="shared" si="101"/>
        <v>30</v>
      </c>
      <c r="P291" s="76">
        <f t="shared" si="102"/>
        <v>120</v>
      </c>
      <c r="Q291" s="76">
        <f t="shared" si="102"/>
        <v>300</v>
      </c>
      <c r="R291" s="80">
        <f t="shared" si="102"/>
        <v>300</v>
      </c>
      <c r="S291" s="76">
        <f t="shared" si="102"/>
        <v>600</v>
      </c>
      <c r="T291" s="76">
        <f t="shared" si="102"/>
        <v>600</v>
      </c>
      <c r="U291" s="87"/>
      <c r="V291" s="73">
        <v>287</v>
      </c>
      <c r="W291" s="73">
        <f>SUM(O$5:O291)</f>
        <v>4410</v>
      </c>
      <c r="X291" s="73">
        <f>SUM(P$5:P291)</f>
        <v>17640</v>
      </c>
      <c r="Y291" s="73">
        <f>SUM(Q$5:Q291)</f>
        <v>44100</v>
      </c>
      <c r="Z291" s="80">
        <f>SUM(R$5:R291)</f>
        <v>44100</v>
      </c>
      <c r="AA291" s="73">
        <f>SUM(S$5:S291)</f>
        <v>88200</v>
      </c>
      <c r="AB291" s="73">
        <f>SUM(T$5:T291)</f>
        <v>88200</v>
      </c>
      <c r="AC291" s="87"/>
      <c r="AD291" s="73">
        <v>287</v>
      </c>
      <c r="AE291" s="73">
        <f t="shared" si="96"/>
        <v>300000</v>
      </c>
      <c r="AF291" s="73">
        <f t="shared" si="97"/>
        <v>1200000</v>
      </c>
      <c r="AG291" s="73">
        <f t="shared" si="98"/>
        <v>3000000</v>
      </c>
      <c r="AH291" s="80">
        <f t="shared" si="98"/>
        <v>3000000</v>
      </c>
      <c r="AI291" s="73">
        <f t="shared" si="99"/>
        <v>6000000</v>
      </c>
      <c r="AJ291" s="73">
        <f t="shared" si="100"/>
        <v>6000000</v>
      </c>
      <c r="AK291" s="87"/>
      <c r="AL291" s="73">
        <v>287</v>
      </c>
      <c r="AM291" s="73">
        <f>SUM(AE$5:AE291)</f>
        <v>44100000</v>
      </c>
      <c r="AN291" s="73">
        <f>SUM(AF$5:AF291)</f>
        <v>176400000</v>
      </c>
      <c r="AO291" s="73">
        <f>SUM(AG$5:AG291)</f>
        <v>441000000</v>
      </c>
      <c r="AP291" s="80">
        <f>SUM(AH$5:AH291)</f>
        <v>441000000</v>
      </c>
      <c r="AQ291" s="73">
        <f>SUM(AI$5:AI291)</f>
        <v>882000000</v>
      </c>
      <c r="AR291" s="76">
        <f>SUM(AJ$5:AJ291)</f>
        <v>882000000</v>
      </c>
    </row>
    <row r="292" spans="13:44" ht="11.25" customHeight="1" x14ac:dyDescent="0.15">
      <c r="M292" s="76">
        <v>288</v>
      </c>
      <c r="N292" s="164">
        <f t="shared" si="103"/>
        <v>15</v>
      </c>
      <c r="O292" s="76">
        <f t="shared" si="101"/>
        <v>30</v>
      </c>
      <c r="P292" s="76">
        <f t="shared" si="102"/>
        <v>120</v>
      </c>
      <c r="Q292" s="76">
        <f t="shared" si="102"/>
        <v>300</v>
      </c>
      <c r="R292" s="80">
        <f t="shared" si="102"/>
        <v>300</v>
      </c>
      <c r="S292" s="76">
        <f t="shared" si="102"/>
        <v>600</v>
      </c>
      <c r="T292" s="76">
        <f t="shared" si="102"/>
        <v>600</v>
      </c>
      <c r="U292" s="87"/>
      <c r="V292" s="73">
        <v>288</v>
      </c>
      <c r="W292" s="73">
        <f>SUM(O$5:O292)</f>
        <v>4440</v>
      </c>
      <c r="X292" s="73">
        <f>SUM(P$5:P292)</f>
        <v>17760</v>
      </c>
      <c r="Y292" s="73">
        <f>SUM(Q$5:Q292)</f>
        <v>44400</v>
      </c>
      <c r="Z292" s="80">
        <f>SUM(R$5:R292)</f>
        <v>44400</v>
      </c>
      <c r="AA292" s="73">
        <f>SUM(S$5:S292)</f>
        <v>88800</v>
      </c>
      <c r="AB292" s="73">
        <f>SUM(T$5:T292)</f>
        <v>88800</v>
      </c>
      <c r="AC292" s="87"/>
      <c r="AD292" s="73">
        <v>288</v>
      </c>
      <c r="AE292" s="73">
        <f t="shared" si="96"/>
        <v>300000</v>
      </c>
      <c r="AF292" s="73">
        <f t="shared" si="97"/>
        <v>1200000</v>
      </c>
      <c r="AG292" s="73">
        <f t="shared" si="98"/>
        <v>3000000</v>
      </c>
      <c r="AH292" s="80">
        <f t="shared" si="98"/>
        <v>3000000</v>
      </c>
      <c r="AI292" s="73">
        <f t="shared" si="99"/>
        <v>6000000</v>
      </c>
      <c r="AJ292" s="73">
        <f t="shared" si="100"/>
        <v>6000000</v>
      </c>
      <c r="AK292" s="87"/>
      <c r="AL292" s="73">
        <v>288</v>
      </c>
      <c r="AM292" s="73">
        <f>SUM(AE$5:AE292)</f>
        <v>44400000</v>
      </c>
      <c r="AN292" s="73">
        <f>SUM(AF$5:AF292)</f>
        <v>177600000</v>
      </c>
      <c r="AO292" s="73">
        <f>SUM(AG$5:AG292)</f>
        <v>444000000</v>
      </c>
      <c r="AP292" s="80">
        <f>SUM(AH$5:AH292)</f>
        <v>444000000</v>
      </c>
      <c r="AQ292" s="73">
        <f>SUM(AI$5:AI292)</f>
        <v>888000000</v>
      </c>
      <c r="AR292" s="76">
        <f>SUM(AJ$5:AJ292)</f>
        <v>888000000</v>
      </c>
    </row>
    <row r="293" spans="13:44" ht="11.25" customHeight="1" x14ac:dyDescent="0.15">
      <c r="M293" s="76">
        <v>289</v>
      </c>
      <c r="N293" s="164">
        <f t="shared" si="103"/>
        <v>15</v>
      </c>
      <c r="O293" s="76">
        <f t="shared" si="101"/>
        <v>30</v>
      </c>
      <c r="P293" s="76">
        <f t="shared" si="102"/>
        <v>120</v>
      </c>
      <c r="Q293" s="76">
        <f t="shared" si="102"/>
        <v>300</v>
      </c>
      <c r="R293" s="80">
        <f t="shared" si="102"/>
        <v>300</v>
      </c>
      <c r="S293" s="76">
        <f t="shared" si="102"/>
        <v>600</v>
      </c>
      <c r="T293" s="76">
        <f t="shared" si="102"/>
        <v>600</v>
      </c>
      <c r="U293" s="87"/>
      <c r="V293" s="73">
        <v>289</v>
      </c>
      <c r="W293" s="73">
        <f>SUM(O$5:O293)</f>
        <v>4470</v>
      </c>
      <c r="X293" s="73">
        <f>SUM(P$5:P293)</f>
        <v>17880</v>
      </c>
      <c r="Y293" s="73">
        <f>SUM(Q$5:Q293)</f>
        <v>44700</v>
      </c>
      <c r="Z293" s="80">
        <f>SUM(R$5:R293)</f>
        <v>44700</v>
      </c>
      <c r="AA293" s="73">
        <f>SUM(S$5:S293)</f>
        <v>89400</v>
      </c>
      <c r="AB293" s="73">
        <f>SUM(T$5:T293)</f>
        <v>89400</v>
      </c>
      <c r="AC293" s="87"/>
      <c r="AD293" s="73">
        <v>289</v>
      </c>
      <c r="AE293" s="73">
        <f t="shared" si="96"/>
        <v>300000</v>
      </c>
      <c r="AF293" s="73">
        <f t="shared" si="97"/>
        <v>1200000</v>
      </c>
      <c r="AG293" s="73">
        <f t="shared" si="98"/>
        <v>3000000</v>
      </c>
      <c r="AH293" s="80">
        <f t="shared" si="98"/>
        <v>3000000</v>
      </c>
      <c r="AI293" s="73">
        <f t="shared" si="99"/>
        <v>6000000</v>
      </c>
      <c r="AJ293" s="73">
        <f t="shared" si="100"/>
        <v>6000000</v>
      </c>
      <c r="AK293" s="87"/>
      <c r="AL293" s="73">
        <v>289</v>
      </c>
      <c r="AM293" s="73">
        <f>SUM(AE$5:AE293)</f>
        <v>44700000</v>
      </c>
      <c r="AN293" s="73">
        <f>SUM(AF$5:AF293)</f>
        <v>178800000</v>
      </c>
      <c r="AO293" s="73">
        <f>SUM(AG$5:AG293)</f>
        <v>447000000</v>
      </c>
      <c r="AP293" s="80">
        <f>SUM(AH$5:AH293)</f>
        <v>447000000</v>
      </c>
      <c r="AQ293" s="73">
        <f>SUM(AI$5:AI293)</f>
        <v>894000000</v>
      </c>
      <c r="AR293" s="76">
        <f>SUM(AJ$5:AJ293)</f>
        <v>894000000</v>
      </c>
    </row>
    <row r="294" spans="13:44" ht="11.25" customHeight="1" x14ac:dyDescent="0.15">
      <c r="M294" s="76">
        <v>290</v>
      </c>
      <c r="N294" s="164">
        <f t="shared" si="103"/>
        <v>15</v>
      </c>
      <c r="O294" s="76">
        <f t="shared" si="101"/>
        <v>30</v>
      </c>
      <c r="P294" s="76">
        <f t="shared" si="102"/>
        <v>120</v>
      </c>
      <c r="Q294" s="76">
        <f t="shared" si="102"/>
        <v>300</v>
      </c>
      <c r="R294" s="80">
        <f t="shared" si="102"/>
        <v>300</v>
      </c>
      <c r="S294" s="76">
        <f t="shared" si="102"/>
        <v>600</v>
      </c>
      <c r="T294" s="76">
        <f t="shared" si="102"/>
        <v>600</v>
      </c>
      <c r="U294" s="87"/>
      <c r="V294" s="73">
        <v>290</v>
      </c>
      <c r="W294" s="73">
        <f>SUM(O$5:O294)</f>
        <v>4500</v>
      </c>
      <c r="X294" s="73">
        <f>SUM(P$5:P294)</f>
        <v>18000</v>
      </c>
      <c r="Y294" s="73">
        <f>SUM(Q$5:Q294)</f>
        <v>45000</v>
      </c>
      <c r="Z294" s="80">
        <f>SUM(R$5:R294)</f>
        <v>45000</v>
      </c>
      <c r="AA294" s="73">
        <f>SUM(S$5:S294)</f>
        <v>90000</v>
      </c>
      <c r="AB294" s="73">
        <f>SUM(T$5:T294)</f>
        <v>90000</v>
      </c>
      <c r="AC294" s="87"/>
      <c r="AD294" s="73">
        <v>290</v>
      </c>
      <c r="AE294" s="73">
        <f t="shared" si="96"/>
        <v>300000</v>
      </c>
      <c r="AF294" s="73">
        <f t="shared" si="97"/>
        <v>1200000</v>
      </c>
      <c r="AG294" s="73">
        <f t="shared" si="98"/>
        <v>3000000</v>
      </c>
      <c r="AH294" s="80">
        <f t="shared" si="98"/>
        <v>3000000</v>
      </c>
      <c r="AI294" s="73">
        <f t="shared" si="99"/>
        <v>6000000</v>
      </c>
      <c r="AJ294" s="73">
        <f t="shared" si="100"/>
        <v>6000000</v>
      </c>
      <c r="AK294" s="87"/>
      <c r="AL294" s="73">
        <v>290</v>
      </c>
      <c r="AM294" s="73">
        <f>SUM(AE$5:AE294)</f>
        <v>45000000</v>
      </c>
      <c r="AN294" s="73">
        <f>SUM(AF$5:AF294)</f>
        <v>180000000</v>
      </c>
      <c r="AO294" s="73">
        <f>SUM(AG$5:AG294)</f>
        <v>450000000</v>
      </c>
      <c r="AP294" s="80">
        <f>SUM(AH$5:AH294)</f>
        <v>450000000</v>
      </c>
      <c r="AQ294" s="73">
        <f>SUM(AI$5:AI294)</f>
        <v>900000000</v>
      </c>
      <c r="AR294" s="76">
        <f>SUM(AJ$5:AJ294)</f>
        <v>900000000</v>
      </c>
    </row>
    <row r="295" spans="13:44" ht="11.25" customHeight="1" x14ac:dyDescent="0.15">
      <c r="M295" s="76">
        <v>291</v>
      </c>
      <c r="N295" s="164">
        <f t="shared" si="103"/>
        <v>15</v>
      </c>
      <c r="O295" s="76">
        <f t="shared" si="101"/>
        <v>30</v>
      </c>
      <c r="P295" s="76">
        <f t="shared" si="102"/>
        <v>120</v>
      </c>
      <c r="Q295" s="76">
        <f t="shared" si="102"/>
        <v>300</v>
      </c>
      <c r="R295" s="80">
        <f t="shared" si="102"/>
        <v>300</v>
      </c>
      <c r="S295" s="76">
        <f t="shared" si="102"/>
        <v>600</v>
      </c>
      <c r="T295" s="76">
        <f t="shared" si="102"/>
        <v>600</v>
      </c>
      <c r="U295" s="87"/>
      <c r="V295" s="73">
        <v>291</v>
      </c>
      <c r="W295" s="73">
        <f>SUM(O$5:O295)</f>
        <v>4530</v>
      </c>
      <c r="X295" s="73">
        <f>SUM(P$5:P295)</f>
        <v>18120</v>
      </c>
      <c r="Y295" s="73">
        <f>SUM(Q$5:Q295)</f>
        <v>45300</v>
      </c>
      <c r="Z295" s="80">
        <f>SUM(R$5:R295)</f>
        <v>45300</v>
      </c>
      <c r="AA295" s="73">
        <f>SUM(S$5:S295)</f>
        <v>90600</v>
      </c>
      <c r="AB295" s="73">
        <f>SUM(T$5:T295)</f>
        <v>90600</v>
      </c>
      <c r="AC295" s="87"/>
      <c r="AD295" s="73">
        <v>291</v>
      </c>
      <c r="AE295" s="73">
        <f t="shared" si="96"/>
        <v>300000</v>
      </c>
      <c r="AF295" s="73">
        <f t="shared" si="97"/>
        <v>1200000</v>
      </c>
      <c r="AG295" s="73">
        <f t="shared" si="98"/>
        <v>3000000</v>
      </c>
      <c r="AH295" s="80">
        <f t="shared" si="98"/>
        <v>3000000</v>
      </c>
      <c r="AI295" s="73">
        <f t="shared" si="99"/>
        <v>6000000</v>
      </c>
      <c r="AJ295" s="73">
        <f t="shared" si="100"/>
        <v>6000000</v>
      </c>
      <c r="AK295" s="87"/>
      <c r="AL295" s="73">
        <v>291</v>
      </c>
      <c r="AM295" s="73">
        <f>SUM(AE$5:AE295)</f>
        <v>45300000</v>
      </c>
      <c r="AN295" s="73">
        <f>SUM(AF$5:AF295)</f>
        <v>181200000</v>
      </c>
      <c r="AO295" s="73">
        <f>SUM(AG$5:AG295)</f>
        <v>453000000</v>
      </c>
      <c r="AP295" s="80">
        <f>SUM(AH$5:AH295)</f>
        <v>453000000</v>
      </c>
      <c r="AQ295" s="73">
        <f>SUM(AI$5:AI295)</f>
        <v>906000000</v>
      </c>
      <c r="AR295" s="76">
        <f>SUM(AJ$5:AJ295)</f>
        <v>906000000</v>
      </c>
    </row>
    <row r="296" spans="13:44" ht="11.25" customHeight="1" x14ac:dyDescent="0.15">
      <c r="M296" s="76">
        <v>292</v>
      </c>
      <c r="N296" s="164">
        <f t="shared" si="103"/>
        <v>15</v>
      </c>
      <c r="O296" s="76">
        <f t="shared" si="101"/>
        <v>30</v>
      </c>
      <c r="P296" s="76">
        <f t="shared" si="102"/>
        <v>120</v>
      </c>
      <c r="Q296" s="76">
        <f t="shared" si="102"/>
        <v>300</v>
      </c>
      <c r="R296" s="80">
        <f t="shared" si="102"/>
        <v>300</v>
      </c>
      <c r="S296" s="76">
        <f t="shared" si="102"/>
        <v>600</v>
      </c>
      <c r="T296" s="76">
        <f t="shared" si="102"/>
        <v>600</v>
      </c>
      <c r="U296" s="87"/>
      <c r="V296" s="73">
        <v>292</v>
      </c>
      <c r="W296" s="73">
        <f>SUM(O$5:O296)</f>
        <v>4560</v>
      </c>
      <c r="X296" s="73">
        <f>SUM(P$5:P296)</f>
        <v>18240</v>
      </c>
      <c r="Y296" s="73">
        <f>SUM(Q$5:Q296)</f>
        <v>45600</v>
      </c>
      <c r="Z296" s="80">
        <f>SUM(R$5:R296)</f>
        <v>45600</v>
      </c>
      <c r="AA296" s="73">
        <f>SUM(S$5:S296)</f>
        <v>91200</v>
      </c>
      <c r="AB296" s="73">
        <f>SUM(T$5:T296)</f>
        <v>91200</v>
      </c>
      <c r="AC296" s="87"/>
      <c r="AD296" s="73">
        <v>292</v>
      </c>
      <c r="AE296" s="73">
        <f t="shared" si="96"/>
        <v>300000</v>
      </c>
      <c r="AF296" s="73">
        <f t="shared" si="97"/>
        <v>1200000</v>
      </c>
      <c r="AG296" s="73">
        <f t="shared" si="98"/>
        <v>3000000</v>
      </c>
      <c r="AH296" s="80">
        <f t="shared" si="98"/>
        <v>3000000</v>
      </c>
      <c r="AI296" s="73">
        <f t="shared" si="99"/>
        <v>6000000</v>
      </c>
      <c r="AJ296" s="73">
        <f t="shared" si="100"/>
        <v>6000000</v>
      </c>
      <c r="AK296" s="87"/>
      <c r="AL296" s="73">
        <v>292</v>
      </c>
      <c r="AM296" s="73">
        <f>SUM(AE$5:AE296)</f>
        <v>45600000</v>
      </c>
      <c r="AN296" s="73">
        <f>SUM(AF$5:AF296)</f>
        <v>182400000</v>
      </c>
      <c r="AO296" s="73">
        <f>SUM(AG$5:AG296)</f>
        <v>456000000</v>
      </c>
      <c r="AP296" s="80">
        <f>SUM(AH$5:AH296)</f>
        <v>456000000</v>
      </c>
      <c r="AQ296" s="73">
        <f>SUM(AI$5:AI296)</f>
        <v>912000000</v>
      </c>
      <c r="AR296" s="76">
        <f>SUM(AJ$5:AJ296)</f>
        <v>912000000</v>
      </c>
    </row>
    <row r="297" spans="13:44" ht="11.25" customHeight="1" x14ac:dyDescent="0.15">
      <c r="M297" s="76">
        <v>293</v>
      </c>
      <c r="N297" s="164">
        <f t="shared" si="103"/>
        <v>15</v>
      </c>
      <c r="O297" s="76">
        <f t="shared" si="101"/>
        <v>30</v>
      </c>
      <c r="P297" s="76">
        <f t="shared" si="102"/>
        <v>120</v>
      </c>
      <c r="Q297" s="76">
        <f t="shared" si="102"/>
        <v>300</v>
      </c>
      <c r="R297" s="80">
        <f t="shared" si="102"/>
        <v>300</v>
      </c>
      <c r="S297" s="76">
        <f t="shared" si="102"/>
        <v>600</v>
      </c>
      <c r="T297" s="76">
        <f t="shared" si="102"/>
        <v>600</v>
      </c>
      <c r="U297" s="87"/>
      <c r="V297" s="73">
        <v>293</v>
      </c>
      <c r="W297" s="73">
        <f>SUM(O$5:O297)</f>
        <v>4590</v>
      </c>
      <c r="X297" s="73">
        <f>SUM(P$5:P297)</f>
        <v>18360</v>
      </c>
      <c r="Y297" s="73">
        <f>SUM(Q$5:Q297)</f>
        <v>45900</v>
      </c>
      <c r="Z297" s="80">
        <f>SUM(R$5:R297)</f>
        <v>45900</v>
      </c>
      <c r="AA297" s="73">
        <f>SUM(S$5:S297)</f>
        <v>91800</v>
      </c>
      <c r="AB297" s="73">
        <f>SUM(T$5:T297)</f>
        <v>91800</v>
      </c>
      <c r="AC297" s="87"/>
      <c r="AD297" s="73">
        <v>293</v>
      </c>
      <c r="AE297" s="73">
        <f t="shared" si="96"/>
        <v>300000</v>
      </c>
      <c r="AF297" s="73">
        <f t="shared" si="97"/>
        <v>1200000</v>
      </c>
      <c r="AG297" s="73">
        <f t="shared" si="98"/>
        <v>3000000</v>
      </c>
      <c r="AH297" s="80">
        <f t="shared" si="98"/>
        <v>3000000</v>
      </c>
      <c r="AI297" s="73">
        <f t="shared" si="99"/>
        <v>6000000</v>
      </c>
      <c r="AJ297" s="73">
        <f t="shared" si="100"/>
        <v>6000000</v>
      </c>
      <c r="AK297" s="87"/>
      <c r="AL297" s="73">
        <v>293</v>
      </c>
      <c r="AM297" s="73">
        <f>SUM(AE$5:AE297)</f>
        <v>45900000</v>
      </c>
      <c r="AN297" s="73">
        <f>SUM(AF$5:AF297)</f>
        <v>183600000</v>
      </c>
      <c r="AO297" s="73">
        <f>SUM(AG$5:AG297)</f>
        <v>459000000</v>
      </c>
      <c r="AP297" s="80">
        <f>SUM(AH$5:AH297)</f>
        <v>459000000</v>
      </c>
      <c r="AQ297" s="73">
        <f>SUM(AI$5:AI297)</f>
        <v>918000000</v>
      </c>
      <c r="AR297" s="76">
        <f>SUM(AJ$5:AJ297)</f>
        <v>918000000</v>
      </c>
    </row>
    <row r="298" spans="13:44" ht="11.25" customHeight="1" x14ac:dyDescent="0.15">
      <c r="M298" s="76">
        <v>294</v>
      </c>
      <c r="N298" s="164">
        <f t="shared" si="103"/>
        <v>15</v>
      </c>
      <c r="O298" s="76">
        <f t="shared" si="101"/>
        <v>30</v>
      </c>
      <c r="P298" s="76">
        <f t="shared" si="102"/>
        <v>120</v>
      </c>
      <c r="Q298" s="76">
        <f t="shared" si="102"/>
        <v>300</v>
      </c>
      <c r="R298" s="80">
        <f t="shared" si="102"/>
        <v>300</v>
      </c>
      <c r="S298" s="76">
        <f t="shared" si="102"/>
        <v>600</v>
      </c>
      <c r="T298" s="76">
        <f t="shared" si="102"/>
        <v>600</v>
      </c>
      <c r="U298" s="87"/>
      <c r="V298" s="73">
        <v>294</v>
      </c>
      <c r="W298" s="73">
        <f>SUM(O$5:O298)</f>
        <v>4620</v>
      </c>
      <c r="X298" s="73">
        <f>SUM(P$5:P298)</f>
        <v>18480</v>
      </c>
      <c r="Y298" s="73">
        <f>SUM(Q$5:Q298)</f>
        <v>46200</v>
      </c>
      <c r="Z298" s="80">
        <f>SUM(R$5:R298)</f>
        <v>46200</v>
      </c>
      <c r="AA298" s="73">
        <f>SUM(S$5:S298)</f>
        <v>92400</v>
      </c>
      <c r="AB298" s="73">
        <f>SUM(T$5:T298)</f>
        <v>92400</v>
      </c>
      <c r="AC298" s="87"/>
      <c r="AD298" s="73">
        <v>294</v>
      </c>
      <c r="AE298" s="73">
        <f t="shared" si="96"/>
        <v>300000</v>
      </c>
      <c r="AF298" s="73">
        <f t="shared" si="97"/>
        <v>1200000</v>
      </c>
      <c r="AG298" s="73">
        <f t="shared" si="98"/>
        <v>3000000</v>
      </c>
      <c r="AH298" s="80">
        <f t="shared" si="98"/>
        <v>3000000</v>
      </c>
      <c r="AI298" s="73">
        <f t="shared" si="99"/>
        <v>6000000</v>
      </c>
      <c r="AJ298" s="73">
        <f t="shared" si="100"/>
        <v>6000000</v>
      </c>
      <c r="AK298" s="87"/>
      <c r="AL298" s="73">
        <v>294</v>
      </c>
      <c r="AM298" s="73">
        <f>SUM(AE$5:AE298)</f>
        <v>46200000</v>
      </c>
      <c r="AN298" s="73">
        <f>SUM(AF$5:AF298)</f>
        <v>184800000</v>
      </c>
      <c r="AO298" s="73">
        <f>SUM(AG$5:AG298)</f>
        <v>462000000</v>
      </c>
      <c r="AP298" s="80">
        <f>SUM(AH$5:AH298)</f>
        <v>462000000</v>
      </c>
      <c r="AQ298" s="73">
        <f>SUM(AI$5:AI298)</f>
        <v>924000000</v>
      </c>
      <c r="AR298" s="76">
        <f>SUM(AJ$5:AJ298)</f>
        <v>924000000</v>
      </c>
    </row>
    <row r="299" spans="13:44" ht="11.25" customHeight="1" x14ac:dyDescent="0.15">
      <c r="M299" s="76">
        <v>295</v>
      </c>
      <c r="N299" s="164">
        <f t="shared" si="103"/>
        <v>15</v>
      </c>
      <c r="O299" s="76">
        <f t="shared" si="101"/>
        <v>30</v>
      </c>
      <c r="P299" s="76">
        <f t="shared" si="102"/>
        <v>120</v>
      </c>
      <c r="Q299" s="76">
        <f t="shared" si="102"/>
        <v>300</v>
      </c>
      <c r="R299" s="80">
        <f t="shared" si="102"/>
        <v>300</v>
      </c>
      <c r="S299" s="76">
        <f t="shared" si="102"/>
        <v>600</v>
      </c>
      <c r="T299" s="76">
        <f t="shared" si="102"/>
        <v>600</v>
      </c>
      <c r="U299" s="87"/>
      <c r="V299" s="73">
        <v>295</v>
      </c>
      <c r="W299" s="73">
        <f>SUM(O$5:O299)</f>
        <v>4650</v>
      </c>
      <c r="X299" s="73">
        <f>SUM(P$5:P299)</f>
        <v>18600</v>
      </c>
      <c r="Y299" s="73">
        <f>SUM(Q$5:Q299)</f>
        <v>46500</v>
      </c>
      <c r="Z299" s="80">
        <f>SUM(R$5:R299)</f>
        <v>46500</v>
      </c>
      <c r="AA299" s="73">
        <f>SUM(S$5:S299)</f>
        <v>93000</v>
      </c>
      <c r="AB299" s="73">
        <f>SUM(T$5:T299)</f>
        <v>93000</v>
      </c>
      <c r="AC299" s="87"/>
      <c r="AD299" s="73">
        <v>295</v>
      </c>
      <c r="AE299" s="73">
        <f t="shared" si="96"/>
        <v>300000</v>
      </c>
      <c r="AF299" s="73">
        <f t="shared" si="97"/>
        <v>1200000</v>
      </c>
      <c r="AG299" s="73">
        <f t="shared" si="98"/>
        <v>3000000</v>
      </c>
      <c r="AH299" s="80">
        <f t="shared" si="98"/>
        <v>3000000</v>
      </c>
      <c r="AI299" s="73">
        <f t="shared" si="99"/>
        <v>6000000</v>
      </c>
      <c r="AJ299" s="73">
        <f t="shared" si="100"/>
        <v>6000000</v>
      </c>
      <c r="AK299" s="87"/>
      <c r="AL299" s="73">
        <v>295</v>
      </c>
      <c r="AM299" s="73">
        <f>SUM(AE$5:AE299)</f>
        <v>46500000</v>
      </c>
      <c r="AN299" s="73">
        <f>SUM(AF$5:AF299)</f>
        <v>186000000</v>
      </c>
      <c r="AO299" s="73">
        <f>SUM(AG$5:AG299)</f>
        <v>465000000</v>
      </c>
      <c r="AP299" s="80">
        <f>SUM(AH$5:AH299)</f>
        <v>465000000</v>
      </c>
      <c r="AQ299" s="73">
        <f>SUM(AI$5:AI299)</f>
        <v>930000000</v>
      </c>
      <c r="AR299" s="76">
        <f>SUM(AJ$5:AJ299)</f>
        <v>930000000</v>
      </c>
    </row>
    <row r="300" spans="13:44" ht="11.25" customHeight="1" x14ac:dyDescent="0.15">
      <c r="M300" s="76">
        <v>296</v>
      </c>
      <c r="N300" s="164">
        <f t="shared" si="103"/>
        <v>15</v>
      </c>
      <c r="O300" s="76">
        <f t="shared" si="101"/>
        <v>30</v>
      </c>
      <c r="P300" s="76">
        <f t="shared" si="102"/>
        <v>120</v>
      </c>
      <c r="Q300" s="76">
        <f t="shared" si="102"/>
        <v>300</v>
      </c>
      <c r="R300" s="80">
        <f t="shared" si="102"/>
        <v>300</v>
      </c>
      <c r="S300" s="76">
        <f t="shared" si="102"/>
        <v>600</v>
      </c>
      <c r="T300" s="76">
        <f t="shared" si="102"/>
        <v>600</v>
      </c>
      <c r="U300" s="87"/>
      <c r="V300" s="73">
        <v>296</v>
      </c>
      <c r="W300" s="73">
        <f>SUM(O$5:O300)</f>
        <v>4680</v>
      </c>
      <c r="X300" s="73">
        <f>SUM(P$5:P300)</f>
        <v>18720</v>
      </c>
      <c r="Y300" s="73">
        <f>SUM(Q$5:Q300)</f>
        <v>46800</v>
      </c>
      <c r="Z300" s="80">
        <f>SUM(R$5:R300)</f>
        <v>46800</v>
      </c>
      <c r="AA300" s="73">
        <f>SUM(S$5:S300)</f>
        <v>93600</v>
      </c>
      <c r="AB300" s="73">
        <f>SUM(T$5:T300)</f>
        <v>93600</v>
      </c>
      <c r="AC300" s="87"/>
      <c r="AD300" s="73">
        <v>296</v>
      </c>
      <c r="AE300" s="73">
        <f t="shared" si="96"/>
        <v>300000</v>
      </c>
      <c r="AF300" s="73">
        <f t="shared" si="97"/>
        <v>1200000</v>
      </c>
      <c r="AG300" s="73">
        <f t="shared" si="98"/>
        <v>3000000</v>
      </c>
      <c r="AH300" s="80">
        <f t="shared" si="98"/>
        <v>3000000</v>
      </c>
      <c r="AI300" s="73">
        <f t="shared" si="99"/>
        <v>6000000</v>
      </c>
      <c r="AJ300" s="73">
        <f t="shared" si="100"/>
        <v>6000000</v>
      </c>
      <c r="AK300" s="87"/>
      <c r="AL300" s="73">
        <v>296</v>
      </c>
      <c r="AM300" s="73">
        <f>SUM(AE$5:AE300)</f>
        <v>46800000</v>
      </c>
      <c r="AN300" s="73">
        <f>SUM(AF$5:AF300)</f>
        <v>187200000</v>
      </c>
      <c r="AO300" s="73">
        <f>SUM(AG$5:AG300)</f>
        <v>468000000</v>
      </c>
      <c r="AP300" s="80">
        <f>SUM(AH$5:AH300)</f>
        <v>468000000</v>
      </c>
      <c r="AQ300" s="73">
        <f>SUM(AI$5:AI300)</f>
        <v>936000000</v>
      </c>
      <c r="AR300" s="76">
        <f>SUM(AJ$5:AJ300)</f>
        <v>936000000</v>
      </c>
    </row>
    <row r="301" spans="13:44" ht="11.25" customHeight="1" x14ac:dyDescent="0.15">
      <c r="M301" s="76">
        <v>297</v>
      </c>
      <c r="N301" s="164">
        <f t="shared" si="103"/>
        <v>15</v>
      </c>
      <c r="O301" s="76">
        <f t="shared" si="101"/>
        <v>30</v>
      </c>
      <c r="P301" s="76">
        <f t="shared" si="102"/>
        <v>120</v>
      </c>
      <c r="Q301" s="76">
        <f t="shared" si="102"/>
        <v>300</v>
      </c>
      <c r="R301" s="80">
        <f t="shared" si="102"/>
        <v>300</v>
      </c>
      <c r="S301" s="76">
        <f t="shared" si="102"/>
        <v>600</v>
      </c>
      <c r="T301" s="76">
        <f t="shared" si="102"/>
        <v>600</v>
      </c>
      <c r="U301" s="87"/>
      <c r="V301" s="73">
        <v>297</v>
      </c>
      <c r="W301" s="73">
        <f>SUM(O$5:O301)</f>
        <v>4710</v>
      </c>
      <c r="X301" s="73">
        <f>SUM(P$5:P301)</f>
        <v>18840</v>
      </c>
      <c r="Y301" s="73">
        <f>SUM(Q$5:Q301)</f>
        <v>47100</v>
      </c>
      <c r="Z301" s="80">
        <f>SUM(R$5:R301)</f>
        <v>47100</v>
      </c>
      <c r="AA301" s="73">
        <f>SUM(S$5:S301)</f>
        <v>94200</v>
      </c>
      <c r="AB301" s="73">
        <f>SUM(T$5:T301)</f>
        <v>94200</v>
      </c>
      <c r="AC301" s="87"/>
      <c r="AD301" s="73">
        <v>297</v>
      </c>
      <c r="AE301" s="73">
        <f t="shared" si="96"/>
        <v>300000</v>
      </c>
      <c r="AF301" s="73">
        <f t="shared" si="97"/>
        <v>1200000</v>
      </c>
      <c r="AG301" s="73">
        <f t="shared" si="98"/>
        <v>3000000</v>
      </c>
      <c r="AH301" s="80">
        <f t="shared" si="98"/>
        <v>3000000</v>
      </c>
      <c r="AI301" s="73">
        <f t="shared" si="99"/>
        <v>6000000</v>
      </c>
      <c r="AJ301" s="73">
        <f t="shared" si="100"/>
        <v>6000000</v>
      </c>
      <c r="AK301" s="87"/>
      <c r="AL301" s="73">
        <v>297</v>
      </c>
      <c r="AM301" s="73">
        <f>SUM(AE$5:AE301)</f>
        <v>47100000</v>
      </c>
      <c r="AN301" s="73">
        <f>SUM(AF$5:AF301)</f>
        <v>188400000</v>
      </c>
      <c r="AO301" s="73">
        <f>SUM(AG$5:AG301)</f>
        <v>471000000</v>
      </c>
      <c r="AP301" s="80">
        <f>SUM(AH$5:AH301)</f>
        <v>471000000</v>
      </c>
      <c r="AQ301" s="73">
        <f>SUM(AI$5:AI301)</f>
        <v>942000000</v>
      </c>
      <c r="AR301" s="76">
        <f>SUM(AJ$5:AJ301)</f>
        <v>942000000</v>
      </c>
    </row>
    <row r="302" spans="13:44" ht="11.25" customHeight="1" x14ac:dyDescent="0.15">
      <c r="M302" s="76">
        <v>298</v>
      </c>
      <c r="N302" s="164">
        <f t="shared" si="103"/>
        <v>15</v>
      </c>
      <c r="O302" s="76">
        <f t="shared" si="101"/>
        <v>30</v>
      </c>
      <c r="P302" s="76">
        <f t="shared" si="102"/>
        <v>120</v>
      </c>
      <c r="Q302" s="76">
        <f t="shared" si="102"/>
        <v>300</v>
      </c>
      <c r="R302" s="80">
        <f t="shared" si="102"/>
        <v>300</v>
      </c>
      <c r="S302" s="76">
        <f t="shared" si="102"/>
        <v>600</v>
      </c>
      <c r="T302" s="76">
        <f t="shared" si="102"/>
        <v>600</v>
      </c>
      <c r="U302" s="87"/>
      <c r="V302" s="73">
        <v>298</v>
      </c>
      <c r="W302" s="73">
        <f>SUM(O$5:O302)</f>
        <v>4740</v>
      </c>
      <c r="X302" s="73">
        <f>SUM(P$5:P302)</f>
        <v>18960</v>
      </c>
      <c r="Y302" s="73">
        <f>SUM(Q$5:Q302)</f>
        <v>47400</v>
      </c>
      <c r="Z302" s="80">
        <f>SUM(R$5:R302)</f>
        <v>47400</v>
      </c>
      <c r="AA302" s="73">
        <f>SUM(S$5:S302)</f>
        <v>94800</v>
      </c>
      <c r="AB302" s="73">
        <f>SUM(T$5:T302)</f>
        <v>94800</v>
      </c>
      <c r="AC302" s="87"/>
      <c r="AD302" s="73">
        <v>298</v>
      </c>
      <c r="AE302" s="73">
        <f t="shared" si="96"/>
        <v>300000</v>
      </c>
      <c r="AF302" s="73">
        <f t="shared" si="97"/>
        <v>1200000</v>
      </c>
      <c r="AG302" s="73">
        <f t="shared" si="98"/>
        <v>3000000</v>
      </c>
      <c r="AH302" s="80">
        <f t="shared" si="98"/>
        <v>3000000</v>
      </c>
      <c r="AI302" s="73">
        <f t="shared" si="99"/>
        <v>6000000</v>
      </c>
      <c r="AJ302" s="73">
        <f t="shared" si="100"/>
        <v>6000000</v>
      </c>
      <c r="AK302" s="87"/>
      <c r="AL302" s="73">
        <v>298</v>
      </c>
      <c r="AM302" s="73">
        <f>SUM(AE$5:AE302)</f>
        <v>47400000</v>
      </c>
      <c r="AN302" s="73">
        <f>SUM(AF$5:AF302)</f>
        <v>189600000</v>
      </c>
      <c r="AO302" s="73">
        <f>SUM(AG$5:AG302)</f>
        <v>474000000</v>
      </c>
      <c r="AP302" s="80">
        <f>SUM(AH$5:AH302)</f>
        <v>474000000</v>
      </c>
      <c r="AQ302" s="73">
        <f>SUM(AI$5:AI302)</f>
        <v>948000000</v>
      </c>
      <c r="AR302" s="76">
        <f>SUM(AJ$5:AJ302)</f>
        <v>948000000</v>
      </c>
    </row>
    <row r="303" spans="13:44" ht="11.25" customHeight="1" x14ac:dyDescent="0.15">
      <c r="M303" s="76">
        <v>299</v>
      </c>
      <c r="N303" s="164">
        <f t="shared" si="103"/>
        <v>15</v>
      </c>
      <c r="O303" s="76">
        <f t="shared" si="101"/>
        <v>30</v>
      </c>
      <c r="P303" s="76">
        <f t="shared" si="102"/>
        <v>120</v>
      </c>
      <c r="Q303" s="76">
        <f t="shared" si="102"/>
        <v>300</v>
      </c>
      <c r="R303" s="80">
        <f t="shared" si="102"/>
        <v>300</v>
      </c>
      <c r="S303" s="76">
        <f t="shared" si="102"/>
        <v>600</v>
      </c>
      <c r="T303" s="76">
        <f t="shared" si="102"/>
        <v>600</v>
      </c>
      <c r="U303" s="87"/>
      <c r="V303" s="73">
        <v>299</v>
      </c>
      <c r="W303" s="73">
        <f>SUM(O$5:O303)</f>
        <v>4770</v>
      </c>
      <c r="X303" s="73">
        <f>SUM(P$5:P303)</f>
        <v>19080</v>
      </c>
      <c r="Y303" s="73">
        <f>SUM(Q$5:Q303)</f>
        <v>47700</v>
      </c>
      <c r="Z303" s="80">
        <f>SUM(R$5:R303)</f>
        <v>47700</v>
      </c>
      <c r="AA303" s="73">
        <f>SUM(S$5:S303)</f>
        <v>95400</v>
      </c>
      <c r="AB303" s="73">
        <f>SUM(T$5:T303)</f>
        <v>95400</v>
      </c>
      <c r="AC303" s="87"/>
      <c r="AD303" s="73">
        <v>299</v>
      </c>
      <c r="AE303" s="73">
        <f t="shared" si="96"/>
        <v>300000</v>
      </c>
      <c r="AF303" s="73">
        <f t="shared" si="97"/>
        <v>1200000</v>
      </c>
      <c r="AG303" s="73">
        <f t="shared" si="98"/>
        <v>3000000</v>
      </c>
      <c r="AH303" s="80">
        <f t="shared" si="98"/>
        <v>3000000</v>
      </c>
      <c r="AI303" s="73">
        <f t="shared" si="99"/>
        <v>6000000</v>
      </c>
      <c r="AJ303" s="73">
        <f t="shared" si="100"/>
        <v>6000000</v>
      </c>
      <c r="AK303" s="87"/>
      <c r="AL303" s="73">
        <v>299</v>
      </c>
      <c r="AM303" s="73">
        <f>SUM(AE$5:AE303)</f>
        <v>47700000</v>
      </c>
      <c r="AN303" s="73">
        <f>SUM(AF$5:AF303)</f>
        <v>190800000</v>
      </c>
      <c r="AO303" s="73">
        <f>SUM(AG$5:AG303)</f>
        <v>477000000</v>
      </c>
      <c r="AP303" s="80">
        <f>SUM(AH$5:AH303)</f>
        <v>477000000</v>
      </c>
      <c r="AQ303" s="73">
        <f>SUM(AI$5:AI303)</f>
        <v>954000000</v>
      </c>
      <c r="AR303" s="76">
        <f>SUM(AJ$5:AJ303)</f>
        <v>954000000</v>
      </c>
    </row>
    <row r="304" spans="13:44" ht="11.25" customHeight="1" x14ac:dyDescent="0.15">
      <c r="M304" s="76">
        <v>300</v>
      </c>
      <c r="N304" s="164">
        <f t="shared" si="103"/>
        <v>15</v>
      </c>
      <c r="O304" s="76">
        <f t="shared" si="101"/>
        <v>30</v>
      </c>
      <c r="P304" s="76">
        <f t="shared" si="102"/>
        <v>120</v>
      </c>
      <c r="Q304" s="76">
        <f t="shared" si="102"/>
        <v>300</v>
      </c>
      <c r="R304" s="80">
        <f t="shared" si="102"/>
        <v>300</v>
      </c>
      <c r="S304" s="76">
        <f t="shared" si="102"/>
        <v>600</v>
      </c>
      <c r="T304" s="76">
        <f t="shared" si="102"/>
        <v>600</v>
      </c>
      <c r="U304" s="87"/>
      <c r="V304" s="73">
        <v>300</v>
      </c>
      <c r="W304" s="73">
        <f>SUM(O$5:O304)</f>
        <v>4800</v>
      </c>
      <c r="X304" s="73">
        <f>SUM(P$5:P304)</f>
        <v>19200</v>
      </c>
      <c r="Y304" s="73">
        <f>SUM(Q$5:Q304)</f>
        <v>48000</v>
      </c>
      <c r="Z304" s="80">
        <f>SUM(R$5:R304)</f>
        <v>48000</v>
      </c>
      <c r="AA304" s="73">
        <f>SUM(S$5:S304)</f>
        <v>96000</v>
      </c>
      <c r="AB304" s="73">
        <f>SUM(T$5:T304)</f>
        <v>96000</v>
      </c>
      <c r="AC304" s="87"/>
      <c r="AD304" s="73">
        <v>300</v>
      </c>
      <c r="AE304" s="73">
        <f t="shared" si="96"/>
        <v>300000</v>
      </c>
      <c r="AF304" s="73">
        <f t="shared" si="97"/>
        <v>1200000</v>
      </c>
      <c r="AG304" s="73">
        <f t="shared" si="98"/>
        <v>3000000</v>
      </c>
      <c r="AH304" s="80">
        <f t="shared" si="98"/>
        <v>3000000</v>
      </c>
      <c r="AI304" s="73">
        <f t="shared" si="99"/>
        <v>6000000</v>
      </c>
      <c r="AJ304" s="73">
        <f t="shared" si="100"/>
        <v>6000000</v>
      </c>
      <c r="AK304" s="87"/>
      <c r="AL304" s="73">
        <v>300</v>
      </c>
      <c r="AM304" s="73">
        <f>SUM(AE$5:AE304)</f>
        <v>48000000</v>
      </c>
      <c r="AN304" s="73">
        <f>SUM(AF$5:AF304)</f>
        <v>192000000</v>
      </c>
      <c r="AO304" s="73">
        <f>SUM(AG$5:AG304)</f>
        <v>480000000</v>
      </c>
      <c r="AP304" s="80">
        <f>SUM(AH$5:AH304)</f>
        <v>480000000</v>
      </c>
      <c r="AQ304" s="73">
        <f>SUM(AI$5:AI304)</f>
        <v>960000000</v>
      </c>
      <c r="AR304" s="76">
        <f>SUM(AJ$5:AJ304)</f>
        <v>960000000</v>
      </c>
    </row>
  </sheetData>
  <mergeCells count="60">
    <mergeCell ref="B23:B27"/>
    <mergeCell ref="BS164:BY164"/>
    <mergeCell ref="BZ164:CE164"/>
    <mergeCell ref="AX124:BD124"/>
    <mergeCell ref="CU139:CX139"/>
    <mergeCell ref="DA139:DB139"/>
    <mergeCell ref="BL164:BR164"/>
    <mergeCell ref="CU184:CX184"/>
    <mergeCell ref="DA184:DB184"/>
    <mergeCell ref="CJ139:CL139"/>
    <mergeCell ref="CM139:CP139"/>
    <mergeCell ref="CJ184:CL184"/>
    <mergeCell ref="CM184:CP184"/>
    <mergeCell ref="DA4:DC4"/>
    <mergeCell ref="CM4:CP4"/>
    <mergeCell ref="CM49:CP49"/>
    <mergeCell ref="CM94:CP94"/>
    <mergeCell ref="B18:C18"/>
    <mergeCell ref="DA49:DB49"/>
    <mergeCell ref="DA94:DB94"/>
    <mergeCell ref="CJ49:CL49"/>
    <mergeCell ref="CJ94:CL94"/>
    <mergeCell ref="CJ4:CL4"/>
    <mergeCell ref="BL84:BR84"/>
    <mergeCell ref="AX4:BD4"/>
    <mergeCell ref="B8:B10"/>
    <mergeCell ref="B4:B7"/>
    <mergeCell ref="B19:C19"/>
    <mergeCell ref="B11:B13"/>
    <mergeCell ref="CU4:CX4"/>
    <mergeCell ref="CU49:CX49"/>
    <mergeCell ref="CU94:CX94"/>
    <mergeCell ref="BS4:BY4"/>
    <mergeCell ref="BZ4:CE4"/>
    <mergeCell ref="BE4:BK4"/>
    <mergeCell ref="AX44:BD44"/>
    <mergeCell ref="BE44:BK44"/>
    <mergeCell ref="BL4:BR4"/>
    <mergeCell ref="AV123:CE123"/>
    <mergeCell ref="AV43:CE43"/>
    <mergeCell ref="AV83:CE83"/>
    <mergeCell ref="BL44:BR44"/>
    <mergeCell ref="BS44:BY44"/>
    <mergeCell ref="BZ44:CE44"/>
    <mergeCell ref="O3:T3"/>
    <mergeCell ref="AX164:BD164"/>
    <mergeCell ref="BE164:BK164"/>
    <mergeCell ref="AX84:BD84"/>
    <mergeCell ref="BE84:BK84"/>
    <mergeCell ref="AV163:CE163"/>
    <mergeCell ref="BS84:BY84"/>
    <mergeCell ref="BZ84:CE84"/>
    <mergeCell ref="BL124:BR124"/>
    <mergeCell ref="BS124:BY124"/>
    <mergeCell ref="BZ124:CE124"/>
    <mergeCell ref="BE124:BK124"/>
    <mergeCell ref="AE3:AJ3"/>
    <mergeCell ref="W3:AB3"/>
    <mergeCell ref="AM3:AR3"/>
    <mergeCell ref="AV3:CE3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9"/>
  <dimension ref="A2:CC235"/>
  <sheetViews>
    <sheetView tabSelected="1" topLeftCell="BI1" workbookViewId="0">
      <selection activeCell="BS9" sqref="BS9"/>
    </sheetView>
  </sheetViews>
  <sheetFormatPr defaultColWidth="6.625" defaultRowHeight="11.25" x14ac:dyDescent="0.15"/>
  <cols>
    <col min="1" max="2" width="6.625" style="6"/>
    <col min="3" max="3" width="6.75" style="6" bestFit="1" customWidth="1"/>
    <col min="4" max="6" width="6.625" style="6"/>
    <col min="7" max="7" width="6.625" style="37"/>
    <col min="8" max="9" width="9" style="6" bestFit="1" customWidth="1"/>
    <col min="10" max="10" width="6.625" style="6"/>
    <col min="11" max="11" width="6.625" style="17"/>
    <col min="12" max="13" width="6.625" style="6"/>
    <col min="14" max="14" width="6.625" style="37"/>
    <col min="15" max="28" width="4.625" style="37" customWidth="1"/>
    <col min="29" max="35" width="4.625" style="166" customWidth="1"/>
    <col min="36" max="42" width="4.625" style="37" customWidth="1"/>
    <col min="43" max="45" width="6.625" style="6"/>
    <col min="46" max="46" width="6.625" style="37"/>
    <col min="47" max="47" width="6.625" style="6"/>
    <col min="48" max="48" width="6.625" style="21"/>
    <col min="49" max="51" width="6.625" style="6"/>
    <col min="52" max="52" width="6.625" style="37"/>
    <col min="53" max="53" width="6.625" style="6"/>
    <col min="54" max="54" width="6.625" style="21"/>
    <col min="55" max="56" width="6.625" style="6"/>
    <col min="57" max="57" width="6.625" style="46"/>
    <col min="58" max="59" width="6.75" style="22" bestFit="1" customWidth="1"/>
    <col min="60" max="63" width="6.75" style="86" bestFit="1" customWidth="1"/>
    <col min="64" max="65" width="9" style="86" bestFit="1" customWidth="1"/>
    <col min="66" max="66" width="6.75" style="86" bestFit="1" customWidth="1"/>
    <col min="67" max="67" width="6.625" style="22"/>
    <col min="68" max="68" width="6.625" style="85"/>
    <col min="69" max="79" width="6.625" style="34"/>
    <col min="80" max="16384" width="6.625" style="6"/>
  </cols>
  <sheetData>
    <row r="2" spans="2:81" x14ac:dyDescent="0.15">
      <c r="AS2" s="129" t="s">
        <v>396</v>
      </c>
    </row>
    <row r="3" spans="2:81" ht="12" thickBot="1" x14ac:dyDescent="0.2">
      <c r="L3" s="22">
        <v>1</v>
      </c>
      <c r="M3" s="198" t="s">
        <v>156</v>
      </c>
      <c r="N3" s="199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0"/>
      <c r="AT3" s="200"/>
      <c r="AU3" s="200"/>
      <c r="AV3" s="200"/>
      <c r="AW3" s="200"/>
      <c r="AX3" s="200"/>
      <c r="AY3" s="200"/>
      <c r="AZ3" s="200"/>
      <c r="BA3" s="200"/>
      <c r="BB3" s="200"/>
      <c r="BC3" s="201"/>
    </row>
    <row r="4" spans="2:81" x14ac:dyDescent="0.15">
      <c r="D4" s="6">
        <v>1</v>
      </c>
      <c r="E4" s="6">
        <v>2</v>
      </c>
      <c r="F4" s="37">
        <v>3</v>
      </c>
      <c r="G4" s="37">
        <v>4</v>
      </c>
      <c r="H4" s="37">
        <v>5</v>
      </c>
      <c r="I4" s="37">
        <v>6</v>
      </c>
      <c r="L4" s="22">
        <v>2</v>
      </c>
      <c r="M4" s="39"/>
      <c r="N4" s="82"/>
      <c r="O4" s="202" t="s">
        <v>282</v>
      </c>
      <c r="P4" s="203"/>
      <c r="Q4" s="203"/>
      <c r="R4" s="203"/>
      <c r="S4" s="203"/>
      <c r="T4" s="203"/>
      <c r="U4" s="204"/>
      <c r="V4" s="202" t="s">
        <v>284</v>
      </c>
      <c r="W4" s="203"/>
      <c r="X4" s="203"/>
      <c r="Y4" s="203"/>
      <c r="Z4" s="203"/>
      <c r="AA4" s="203"/>
      <c r="AB4" s="204"/>
      <c r="AC4" s="202" t="s">
        <v>531</v>
      </c>
      <c r="AD4" s="203"/>
      <c r="AE4" s="203"/>
      <c r="AF4" s="203"/>
      <c r="AG4" s="203"/>
      <c r="AH4" s="203"/>
      <c r="AI4" s="204"/>
      <c r="AJ4" s="202" t="s">
        <v>317</v>
      </c>
      <c r="AK4" s="203"/>
      <c r="AL4" s="203"/>
      <c r="AM4" s="203"/>
      <c r="AN4" s="203"/>
      <c r="AO4" s="203"/>
      <c r="AP4" s="204"/>
      <c r="AQ4" s="202" t="s">
        <v>326</v>
      </c>
      <c r="AR4" s="203"/>
      <c r="AS4" s="203"/>
      <c r="AT4" s="203"/>
      <c r="AU4" s="203"/>
      <c r="AV4" s="204"/>
      <c r="AW4" s="202" t="s">
        <v>158</v>
      </c>
      <c r="AX4" s="203"/>
      <c r="AY4" s="203"/>
      <c r="AZ4" s="203"/>
      <c r="BA4" s="203"/>
      <c r="BB4" s="203"/>
      <c r="BC4" s="204"/>
      <c r="BF4" s="22">
        <v>1</v>
      </c>
      <c r="BG4" s="80" t="s">
        <v>173</v>
      </c>
      <c r="BH4" s="182" t="s">
        <v>189</v>
      </c>
      <c r="BI4" s="182"/>
      <c r="BJ4" s="182"/>
      <c r="BK4" s="182" t="s">
        <v>190</v>
      </c>
      <c r="BL4" s="182"/>
      <c r="BM4" s="182"/>
      <c r="BN4" s="182"/>
      <c r="BR4" s="47" t="s">
        <v>198</v>
      </c>
      <c r="BS4" s="185" t="s">
        <v>220</v>
      </c>
      <c r="BT4" s="185"/>
      <c r="BU4" s="185"/>
      <c r="BV4" s="185"/>
      <c r="BX4" s="44" t="s">
        <v>200</v>
      </c>
      <c r="BY4" s="198" t="s">
        <v>201</v>
      </c>
      <c r="BZ4" s="209"/>
      <c r="CA4" s="48"/>
    </row>
    <row r="5" spans="2:81" ht="11.25" customHeight="1" x14ac:dyDescent="0.15">
      <c r="B5" s="210" t="s">
        <v>159</v>
      </c>
      <c r="C5" s="16" t="s">
        <v>133</v>
      </c>
      <c r="D5" s="16" t="s">
        <v>128</v>
      </c>
      <c r="E5" s="16" t="s">
        <v>129</v>
      </c>
      <c r="F5" s="16" t="s">
        <v>130</v>
      </c>
      <c r="G5" s="79" t="s">
        <v>285</v>
      </c>
      <c r="H5" s="16" t="s">
        <v>131</v>
      </c>
      <c r="I5" s="16" t="s">
        <v>267</v>
      </c>
      <c r="L5" s="22">
        <v>3</v>
      </c>
      <c r="M5" s="76" t="s">
        <v>250</v>
      </c>
      <c r="N5" s="81" t="s">
        <v>281</v>
      </c>
      <c r="O5" s="12" t="s">
        <v>128</v>
      </c>
      <c r="P5" s="79" t="s">
        <v>129</v>
      </c>
      <c r="Q5" s="79" t="s">
        <v>130</v>
      </c>
      <c r="R5" s="79" t="s">
        <v>285</v>
      </c>
      <c r="S5" s="79" t="s">
        <v>131</v>
      </c>
      <c r="T5" s="79" t="s">
        <v>267</v>
      </c>
      <c r="U5" s="13" t="s">
        <v>136</v>
      </c>
      <c r="V5" s="12" t="s">
        <v>128</v>
      </c>
      <c r="W5" s="79" t="s">
        <v>129</v>
      </c>
      <c r="X5" s="79" t="s">
        <v>130</v>
      </c>
      <c r="Y5" s="79" t="s">
        <v>285</v>
      </c>
      <c r="Z5" s="79" t="s">
        <v>131</v>
      </c>
      <c r="AA5" s="79" t="s">
        <v>267</v>
      </c>
      <c r="AB5" s="13" t="s">
        <v>136</v>
      </c>
      <c r="AC5" s="12" t="s">
        <v>128</v>
      </c>
      <c r="AD5" s="165" t="s">
        <v>129</v>
      </c>
      <c r="AE5" s="165" t="s">
        <v>130</v>
      </c>
      <c r="AF5" s="165" t="s">
        <v>285</v>
      </c>
      <c r="AG5" s="165" t="s">
        <v>131</v>
      </c>
      <c r="AH5" s="165" t="s">
        <v>267</v>
      </c>
      <c r="AI5" s="13" t="s">
        <v>136</v>
      </c>
      <c r="AJ5" s="12" t="s">
        <v>128</v>
      </c>
      <c r="AK5" s="165" t="s">
        <v>129</v>
      </c>
      <c r="AL5" s="165" t="s">
        <v>130</v>
      </c>
      <c r="AM5" s="165" t="s">
        <v>285</v>
      </c>
      <c r="AN5" s="165" t="s">
        <v>131</v>
      </c>
      <c r="AO5" s="165" t="s">
        <v>267</v>
      </c>
      <c r="AP5" s="13" t="s">
        <v>136</v>
      </c>
      <c r="AQ5" s="12" t="s">
        <v>128</v>
      </c>
      <c r="AR5" s="116" t="s">
        <v>129</v>
      </c>
      <c r="AS5" s="116" t="s">
        <v>130</v>
      </c>
      <c r="AT5" s="116" t="s">
        <v>285</v>
      </c>
      <c r="AU5" s="116" t="s">
        <v>131</v>
      </c>
      <c r="AV5" s="13" t="s">
        <v>267</v>
      </c>
      <c r="AW5" s="12" t="s">
        <v>128</v>
      </c>
      <c r="AX5" s="79" t="s">
        <v>129</v>
      </c>
      <c r="AY5" s="79" t="s">
        <v>130</v>
      </c>
      <c r="AZ5" s="79" t="s">
        <v>285</v>
      </c>
      <c r="BA5" s="79" t="s">
        <v>131</v>
      </c>
      <c r="BB5" s="79" t="s">
        <v>267</v>
      </c>
      <c r="BC5" s="13" t="s">
        <v>157</v>
      </c>
      <c r="BF5" s="22">
        <v>2</v>
      </c>
      <c r="BG5" s="80" t="s">
        <v>230</v>
      </c>
      <c r="BH5" s="80" t="s">
        <v>283</v>
      </c>
      <c r="BI5" s="80"/>
      <c r="BJ5" s="80"/>
      <c r="BK5" s="80" t="s">
        <v>283</v>
      </c>
      <c r="BL5" s="80"/>
      <c r="BM5" s="80"/>
      <c r="BN5" s="80" t="s">
        <v>193</v>
      </c>
      <c r="BR5" s="41" t="s">
        <v>230</v>
      </c>
      <c r="BS5" s="45" t="s">
        <v>219</v>
      </c>
      <c r="BT5" s="45"/>
      <c r="BU5" s="45" t="s">
        <v>213</v>
      </c>
      <c r="BV5" s="45" t="s">
        <v>202</v>
      </c>
      <c r="BX5" s="41" t="s">
        <v>230</v>
      </c>
      <c r="BY5" s="54" t="s">
        <v>218</v>
      </c>
      <c r="BZ5" s="45" t="s">
        <v>203</v>
      </c>
      <c r="CA5" s="45" t="s">
        <v>216</v>
      </c>
    </row>
    <row r="6" spans="2:81" x14ac:dyDescent="0.15">
      <c r="B6" s="211"/>
      <c r="C6" s="16">
        <v>0</v>
      </c>
      <c r="D6" s="25">
        <v>10</v>
      </c>
      <c r="E6" s="25">
        <v>10</v>
      </c>
      <c r="F6" s="25">
        <v>10</v>
      </c>
      <c r="G6" s="25">
        <v>10</v>
      </c>
      <c r="H6" s="25">
        <v>10</v>
      </c>
      <c r="I6" s="25">
        <v>10</v>
      </c>
      <c r="L6" s="22">
        <v>4</v>
      </c>
      <c r="M6" s="76">
        <f>节奏预期!B6</f>
        <v>30</v>
      </c>
      <c r="N6" s="81">
        <f>节奏预期!D6</f>
        <v>49.533352307096472</v>
      </c>
      <c r="O6" s="107">
        <f>IF(节奏预期!Q6=0,0,INDEX(D$143:D$159,MATCH(节奏预期!Q6,$C$143:$C$159,1)))</f>
        <v>0</v>
      </c>
      <c r="P6" s="79">
        <f>IF(节奏预期!R6=0,0,INDEX(E$143:E$159,MATCH(节奏预期!R6,$C$143:$C$159,1)))</f>
        <v>0</v>
      </c>
      <c r="Q6" s="79">
        <f>IF(节奏预期!S6=0,0,INDEX(F$143:F$159,MATCH(节奏预期!S6,$C$143:$C$159,1)))</f>
        <v>0</v>
      </c>
      <c r="R6" s="79">
        <f>IF(节奏预期!T6=0,0,INDEX(G$143:G$159,MATCH(节奏预期!T6,$C$143:$C$159,1)))</f>
        <v>0</v>
      </c>
      <c r="S6" s="79">
        <f>IF(节奏预期!U6=0,0,INDEX(H$143:H$159,MATCH(节奏预期!U6,$C$143:$C$159,1)))</f>
        <v>0</v>
      </c>
      <c r="T6" s="84">
        <f>IF(节奏预期!V6=0,0,INDEX(I$143:I$159,MATCH(节奏预期!V6,$C$143:$C$159,1)))</f>
        <v>0</v>
      </c>
      <c r="U6" s="13">
        <f>IFERROR(SUMPRODUCT(节奏预期!E6:J6,O6:T6)/SUM(节奏预期!E6:J6),0)</f>
        <v>0</v>
      </c>
      <c r="V6" s="12">
        <f>IF(节奏预期!Q6=0,0,INDEX(D$189:D$205,MATCH(节奏预期!Q6,$C$189:$C$205,1)))</f>
        <v>0</v>
      </c>
      <c r="W6" s="79">
        <f>IF(节奏预期!R6=0,0,INDEX(E$189:E$205,MATCH(节奏预期!R6,$C$189:$C$205,1)))</f>
        <v>0</v>
      </c>
      <c r="X6" s="79">
        <f>IF(节奏预期!S6=0,0,INDEX(F$189:F$205,MATCH(节奏预期!S6,$C$189:$C$205,1)))</f>
        <v>0</v>
      </c>
      <c r="Y6" s="79">
        <f>IF(节奏预期!T6=0,0,INDEX(G$189:G$205,MATCH(节奏预期!T6,$C$189:$C$205,1)))</f>
        <v>0</v>
      </c>
      <c r="Z6" s="79">
        <f>IF(节奏预期!U6=0,0,INDEX(H$189:H$205,MATCH(节奏预期!U6,$C$189:$C$205,1)))</f>
        <v>0</v>
      </c>
      <c r="AA6" s="79">
        <f>IF(节奏预期!V6=0,0,INDEX(I$189:I$205,MATCH(节奏预期!V6,$C$189:$C$205,1)))</f>
        <v>0</v>
      </c>
      <c r="AB6" s="13">
        <f>IFERROR(SUMPRODUCT(节奏预期!E6:J6,V6:AA6)/SUM(节奏预期!E6:J6),0)</f>
        <v>0</v>
      </c>
      <c r="AC6" s="12">
        <f>IF(节奏预期!Q6=0,0,INDEX(D$216:D$232,MATCH(节奏预期!Q6,$C$216:$C$232,1)))</f>
        <v>0</v>
      </c>
      <c r="AD6" s="165">
        <f>IF(节奏预期!R6=0,0,INDEX(E$216:E$232,MATCH(节奏预期!R6,$C$216:$C$232,1)))</f>
        <v>0</v>
      </c>
      <c r="AE6" s="165">
        <f>IF(节奏预期!S6=0,0,INDEX(F$216:F$232,MATCH(节奏预期!S6,$C$216:$C$232,1)))</f>
        <v>0</v>
      </c>
      <c r="AF6" s="165">
        <f>IF(节奏预期!T6=0,0,INDEX(G$216:G$232,MATCH(节奏预期!T6,$C$216:$C$232,1)))</f>
        <v>0</v>
      </c>
      <c r="AG6" s="165">
        <f>IF(节奏预期!U6=0,0,INDEX(H$216:H$232,MATCH(节奏预期!U6,$C$216:$C$232,1)))</f>
        <v>0</v>
      </c>
      <c r="AH6" s="165">
        <f>IF(节奏预期!V6=0,0,INDEX(I$216:I$232,MATCH(节奏预期!V6,$C$216:$C$232,1)))</f>
        <v>0</v>
      </c>
      <c r="AI6" s="13">
        <f>IFERROR(SUMPRODUCT(节奏预期!E6:J6,AC6:AH6)/SUM(节奏预期!E6:J6),0)</f>
        <v>0</v>
      </c>
      <c r="AJ6" s="12">
        <f>O6+V6+AC6</f>
        <v>0</v>
      </c>
      <c r="AK6" s="165">
        <f t="shared" ref="AK6:AO6" si="0">P6+W6+AD6</f>
        <v>0</v>
      </c>
      <c r="AL6" s="165">
        <f t="shared" si="0"/>
        <v>0</v>
      </c>
      <c r="AM6" s="165">
        <f t="shared" si="0"/>
        <v>0</v>
      </c>
      <c r="AN6" s="165">
        <f t="shared" si="0"/>
        <v>0</v>
      </c>
      <c r="AO6" s="165">
        <f t="shared" si="0"/>
        <v>0</v>
      </c>
      <c r="AP6" s="13">
        <f>U6+AB6</f>
        <v>0</v>
      </c>
      <c r="AQ6" s="107">
        <f>IF(节奏预期!W6=0,0,节奏预期!E6*INDEX(D$83:D$99,MATCH(节奏预期!W6,$C$83:$C$99,0)))</f>
        <v>0</v>
      </c>
      <c r="AR6" s="79">
        <f>IF(节奏预期!X6=0,0,节奏预期!F6*INDEX(E$83:E$99,MATCH(节奏预期!X6,$C$83:$C$99,0)))</f>
        <v>0</v>
      </c>
      <c r="AS6" s="122">
        <f>IF(节奏预期!Y6=0,0,节奏预期!G6*INDEX(F$83:F$99,MATCH(节奏预期!Y6,$C$83:$C$99,0)))+IF(节奏预期!Z6=0,0,节奏预期!H6*INDEX(G$102:G$118,MATCH(节奏预期!Z6,$C$102:$C$118,0)))</f>
        <v>0</v>
      </c>
      <c r="AT6" s="79">
        <f>IF(节奏预期!Z6=0,0,节奏预期!H6*INDEX(G$83:G$99,MATCH(节奏预期!Z6,$C$83:$C$99,0)))</f>
        <v>0</v>
      </c>
      <c r="AU6" s="122">
        <f>IF(节奏预期!AA6=0,0,节奏预期!I6*INDEX(H$83:H$99,MATCH(节奏预期!AA6,$C$83:$C$99,0)))+IF(节奏预期!AB6=0,0,节奏预期!J6*INDEX(I$102:I$118,MATCH(节奏预期!AB6,$C$102:$C$118,0)))</f>
        <v>0</v>
      </c>
      <c r="AV6" s="110">
        <f>IF(节奏预期!AB6=0,0,节奏预期!J6*INDEX(I$83:I$99,MATCH(节奏预期!AB6,$C$83:$C$99,0)))</f>
        <v>0</v>
      </c>
      <c r="AW6" s="12">
        <f>IF(节奏预期!W6="","",INDEX(装备突破!D$121:D$137,MATCH(节奏预期!W6,装备突破!$C$121:$C$137,0))*节奏预期!E6)</f>
        <v>0</v>
      </c>
      <c r="AX6" s="79">
        <f>IF(节奏预期!X6="","",INDEX(装备突破!E$121:E$137,MATCH(节奏预期!X6,装备突破!$C$121:$C$137,0))*节奏预期!F6)</f>
        <v>0</v>
      </c>
      <c r="AY6" s="79">
        <f>IF(节奏预期!Y6="","",INDEX(装备突破!F$121:F$137,MATCH(节奏预期!Y6,装备突破!$C$121:$C$137,0))*节奏预期!G6)</f>
        <v>0</v>
      </c>
      <c r="AZ6" s="79">
        <f>IF(节奏预期!Z6="","",INDEX(装备突破!G$121:G$137,MATCH(节奏预期!Z6,装备突破!$C$121:$C$137,0))*节奏预期!H6)</f>
        <v>0</v>
      </c>
      <c r="BA6" s="79">
        <f>IF(节奏预期!AA6="","",INDEX(装备突破!H$121:H$137,MATCH(节奏预期!AA6,装备突破!$C$121:$C$137,0))*节奏预期!I6)</f>
        <v>0</v>
      </c>
      <c r="BB6" s="79">
        <f>IF(节奏预期!AB6="","",INDEX(装备突破!I$121:I$137,MATCH(节奏预期!AB6,装备突破!$C$121:$C$137,0))*节奏预期!J6)</f>
        <v>0</v>
      </c>
      <c r="BC6" s="13">
        <f>SUM(AW6:BB6)</f>
        <v>0</v>
      </c>
      <c r="BF6" s="22">
        <v>3</v>
      </c>
      <c r="BG6" s="80">
        <v>10</v>
      </c>
      <c r="BH6" s="42">
        <f>IF(BG6&lt;前期规划!$C$2,0,求节点($N$6:$N$41,$AP$6:$AP$41,BG6))</f>
        <v>0</v>
      </c>
      <c r="BI6" s="42"/>
      <c r="BJ6" s="42"/>
      <c r="BK6" s="51">
        <f>BH6*INDEX([3]非r将兵属性验证!AX$7:AX$166,$BG6,1)</f>
        <v>0</v>
      </c>
      <c r="BL6" s="51"/>
      <c r="BM6" s="51"/>
      <c r="BN6" s="42">
        <f>SUM(BK6:BM6)</f>
        <v>0</v>
      </c>
      <c r="BQ6" s="34">
        <f>SUMPRODUCT(AQ6:AV6,节奏预期!E6:J6)</f>
        <v>0</v>
      </c>
      <c r="BR6" s="45">
        <v>10</v>
      </c>
      <c r="BS6" s="49">
        <f>IF(BR6&lt;前期规划!$C$2,0,求节点(活动投放!$S$6:$S$41,活动投放!$U$6:$U$41,$BR6))</f>
        <v>0</v>
      </c>
      <c r="BT6" s="50"/>
      <c r="BU6" s="49">
        <f>IF(BR6&lt;前期规划!$C$2,0,SUMPRODUCT(INDEX($AW$6:$BB$41,MATCH(BR6,$N$6:$N$41,1),),INDEX(节奏预期!$E$6:$J$41,MATCH(BR6,节奏预期!$D$6:$D$41,1),)))</f>
        <v>0</v>
      </c>
      <c r="BV6" s="50">
        <f>BU6*INDEX('[1]功能-付费相关'!$AQ$6:$AQ$165,$BR6,1)</f>
        <v>0</v>
      </c>
      <c r="BX6" s="45">
        <v>10</v>
      </c>
      <c r="BY6" s="54">
        <f>BS6</f>
        <v>0</v>
      </c>
      <c r="BZ6" s="54">
        <f t="shared" ref="BZ6:BZ13" si="1">BV6</f>
        <v>0</v>
      </c>
      <c r="CA6" s="55">
        <f>SUM(BY6:BZ6)</f>
        <v>0</v>
      </c>
    </row>
    <row r="7" spans="2:81" x14ac:dyDescent="0.15">
      <c r="B7" s="211"/>
      <c r="C7" s="16">
        <v>1</v>
      </c>
      <c r="D7" s="25">
        <v>20</v>
      </c>
      <c r="E7" s="25">
        <v>20</v>
      </c>
      <c r="F7" s="25">
        <v>20</v>
      </c>
      <c r="G7" s="25">
        <v>20</v>
      </c>
      <c r="H7" s="25">
        <v>20</v>
      </c>
      <c r="I7" s="25">
        <v>20</v>
      </c>
      <c r="L7" s="22">
        <v>5</v>
      </c>
      <c r="M7" s="76">
        <f>节奏预期!B7</f>
        <v>60</v>
      </c>
      <c r="N7" s="81">
        <f>节奏预期!D7</f>
        <v>59.300028460644697</v>
      </c>
      <c r="O7" s="107">
        <f>IF(节奏预期!Q7=0,0,INDEX(D$143:D$159,MATCH(节奏预期!Q7,$C$143:$C$159,1)))</f>
        <v>0</v>
      </c>
      <c r="P7" s="79">
        <f>IF(节奏预期!R7=0,0,INDEX(E$143:E$159,MATCH(节奏预期!R7,$C$143:$C$159,1)))</f>
        <v>0</v>
      </c>
      <c r="Q7" s="79">
        <f>IF(节奏预期!S7=0,0,INDEX(F$143:F$159,MATCH(节奏预期!S7,$C$143:$C$159,1)))</f>
        <v>0</v>
      </c>
      <c r="R7" s="79">
        <f>IF(节奏预期!T7=0,0,INDEX(G$143:G$159,MATCH(节奏预期!T7,$C$143:$C$159,1)))</f>
        <v>0</v>
      </c>
      <c r="S7" s="79">
        <f>IF(节奏预期!U7=0,0,INDEX(H$143:H$159,MATCH(节奏预期!U7,$C$143:$C$159,1)))</f>
        <v>0</v>
      </c>
      <c r="T7" s="84">
        <f>IF(节奏预期!V7=0,0,INDEX(I$143:I$159,MATCH(节奏预期!V7,$C$143:$C$159,1)))</f>
        <v>0</v>
      </c>
      <c r="U7" s="13">
        <f>IFERROR(SUMPRODUCT(节奏预期!E7:J7,O7:T7)/SUM(节奏预期!E7:J7),0)</f>
        <v>0</v>
      </c>
      <c r="V7" s="12">
        <f>IF(节奏预期!Q7=0,0,INDEX(D$189:D$205,MATCH(节奏预期!Q7,$C$189:$C$205,1)))</f>
        <v>0</v>
      </c>
      <c r="W7" s="79">
        <f>IF(节奏预期!R7=0,0,INDEX(E$189:E$205,MATCH(节奏预期!R7,$C$189:$C$205,1)))</f>
        <v>0</v>
      </c>
      <c r="X7" s="79">
        <f>IF(节奏预期!S7=0,0,INDEX(F$189:F$205,MATCH(节奏预期!S7,$C$189:$C$205,1)))</f>
        <v>0</v>
      </c>
      <c r="Y7" s="79">
        <f>IF(节奏预期!T7=0,0,INDEX(G$189:G$205,MATCH(节奏预期!T7,$C$189:$C$205,1)))</f>
        <v>0</v>
      </c>
      <c r="Z7" s="79">
        <f>IF(节奏预期!U7=0,0,INDEX(H$189:H$205,MATCH(节奏预期!U7,$C$189:$C$205,1)))</f>
        <v>0</v>
      </c>
      <c r="AA7" s="79">
        <f>IF(节奏预期!V7=0,0,INDEX(I$189:I$205,MATCH(节奏预期!V7,$C$189:$C$205,1)))</f>
        <v>0</v>
      </c>
      <c r="AB7" s="13">
        <f>IFERROR(SUMPRODUCT(节奏预期!E7:J7,V7:AA7)/SUM(节奏预期!E7:J7),0)</f>
        <v>0</v>
      </c>
      <c r="AC7" s="12">
        <f>IF(节奏预期!Q7=0,0,INDEX(D$216:D$232,MATCH(节奏预期!Q7,$C$216:$C$232,1)))</f>
        <v>0</v>
      </c>
      <c r="AD7" s="165">
        <f>IF(节奏预期!R7=0,0,INDEX(E$216:E$232,MATCH(节奏预期!R7,$C$216:$C$232,1)))</f>
        <v>0</v>
      </c>
      <c r="AE7" s="165">
        <f>IF(节奏预期!S7=0,0,INDEX(F$216:F$232,MATCH(节奏预期!S7,$C$216:$C$232,1)))</f>
        <v>0</v>
      </c>
      <c r="AF7" s="165">
        <f>IF(节奏预期!T7=0,0,INDEX(G$216:G$232,MATCH(节奏预期!T7,$C$216:$C$232,1)))</f>
        <v>0</v>
      </c>
      <c r="AG7" s="165">
        <f>IF(节奏预期!U7=0,0,INDEX(H$216:H$232,MATCH(节奏预期!U7,$C$216:$C$232,1)))</f>
        <v>0</v>
      </c>
      <c r="AH7" s="165">
        <f>IF(节奏预期!V7=0,0,INDEX(I$216:I$232,MATCH(节奏预期!V7,$C$216:$C$232,1)))</f>
        <v>0</v>
      </c>
      <c r="AI7" s="13">
        <f>IFERROR(SUMPRODUCT(节奏预期!E7:J7,AC7:AH7)/SUM(节奏预期!E7:J7),0)</f>
        <v>0</v>
      </c>
      <c r="AJ7" s="12">
        <f t="shared" ref="AJ7:AJ41" si="2">O7+V7+AC7</f>
        <v>0</v>
      </c>
      <c r="AK7" s="165">
        <f t="shared" ref="AK7:AK41" si="3">P7+W7+AD7</f>
        <v>0</v>
      </c>
      <c r="AL7" s="165">
        <f t="shared" ref="AL7:AL41" si="4">Q7+X7+AE7</f>
        <v>0</v>
      </c>
      <c r="AM7" s="165">
        <f t="shared" ref="AM7:AM41" si="5">R7+Y7+AF7</f>
        <v>0</v>
      </c>
      <c r="AN7" s="165">
        <f t="shared" ref="AN7:AN41" si="6">S7+Z7+AG7</f>
        <v>0</v>
      </c>
      <c r="AO7" s="165">
        <f t="shared" ref="AO7:AO41" si="7">T7+AA7+AH7</f>
        <v>0</v>
      </c>
      <c r="AP7" s="13">
        <f t="shared" ref="AP7:AP41" si="8">U7+AB7</f>
        <v>0</v>
      </c>
      <c r="AQ7" s="107">
        <f>IF(节奏预期!W7=0,0,节奏预期!E7*INDEX(D$83:D$99,MATCH(节奏预期!W7,$C$83:$C$99,0)))</f>
        <v>0</v>
      </c>
      <c r="AR7" s="79">
        <f>IF(节奏预期!X7=0,0,节奏预期!F7*INDEX(E$83:E$99,MATCH(节奏预期!X7,$C$83:$C$99,0)))</f>
        <v>0</v>
      </c>
      <c r="AS7" s="122">
        <f>IF(节奏预期!Y7=0,0,节奏预期!G7*INDEX(F$83:F$99,MATCH(节奏预期!Y7,$C$83:$C$99,0)))+IF(节奏预期!Z7=0,0,节奏预期!H7*INDEX(G$102:G$118,MATCH(节奏预期!Z7,$C$102:$C$118,0)))</f>
        <v>0</v>
      </c>
      <c r="AT7" s="79">
        <f>IF(节奏预期!Z7=0,0,节奏预期!H7*INDEX(G$83:G$99,MATCH(节奏预期!Z7,$C$83:$C$99,0)))</f>
        <v>0</v>
      </c>
      <c r="AU7" s="122">
        <f>IF(节奏预期!AA7=0,0,节奏预期!I7*INDEX(H$83:H$99,MATCH(节奏预期!AA7,$C$83:$C$99,0)))+IF(节奏预期!AB7=0,0,节奏预期!J7*INDEX(I$102:I$118,MATCH(节奏预期!AB7,$C$102:$C$118,0)))</f>
        <v>0</v>
      </c>
      <c r="AV7" s="110">
        <f>IF(节奏预期!AB7=0,0,节奏预期!J7*INDEX(I$83:I$99,MATCH(节奏预期!AB7,$C$83:$C$99,0)))</f>
        <v>0</v>
      </c>
      <c r="AW7" s="12">
        <f>IF(节奏预期!W7="","",INDEX(装备突破!D$121:D$137,MATCH(节奏预期!W7,装备突破!$C$121:$C$137,0))*节奏预期!E7)</f>
        <v>0</v>
      </c>
      <c r="AX7" s="79">
        <f>IF(节奏预期!X7="","",INDEX(装备突破!E$121:E$137,MATCH(节奏预期!X7,装备突破!$C$121:$C$137,0))*节奏预期!F7)</f>
        <v>0</v>
      </c>
      <c r="AY7" s="79">
        <f>IF(节奏预期!Y7="","",INDEX(装备突破!F$121:F$137,MATCH(节奏预期!Y7,装备突破!$C$121:$C$137,0))*节奏预期!G7)</f>
        <v>0</v>
      </c>
      <c r="AZ7" s="79">
        <f>IF(节奏预期!Z7="","",INDEX(装备突破!G$121:G$137,MATCH(节奏预期!Z7,装备突破!$C$121:$C$137,0))*节奏预期!H7)</f>
        <v>0</v>
      </c>
      <c r="BA7" s="79">
        <f>IF(节奏预期!AA7="","",INDEX(装备突破!H$121:H$137,MATCH(节奏预期!AA7,装备突破!$C$121:$C$137,0))*节奏预期!I7)</f>
        <v>0</v>
      </c>
      <c r="BB7" s="79">
        <f>IF(节奏预期!AB7="","",INDEX(装备突破!I$121:I$137,MATCH(节奏预期!AB7,装备突破!$C$121:$C$137,0))*节奏预期!J7)</f>
        <v>0</v>
      </c>
      <c r="BC7" s="13">
        <f t="shared" ref="BC7:BC21" si="9">SUM(AW7:BB7)</f>
        <v>0</v>
      </c>
      <c r="BF7" s="22">
        <v>4</v>
      </c>
      <c r="BG7" s="80">
        <v>20</v>
      </c>
      <c r="BH7" s="42">
        <f>IF(BG7&lt;前期规划!$C$2,0,求节点($N$6:$N$41,$AP$6:$AP$41,BG7))</f>
        <v>0</v>
      </c>
      <c r="BI7" s="42"/>
      <c r="BJ7" s="42"/>
      <c r="BK7" s="60">
        <f>(BH7-BH6)*INDEX([3]非r将兵属性验证!AX$7:AX$166,$BG7,1)+BK6</f>
        <v>0</v>
      </c>
      <c r="BL7" s="60"/>
      <c r="BM7" s="60"/>
      <c r="BN7" s="42">
        <f t="shared" ref="BN7:BN21" si="10">SUM(BK7:BM7)</f>
        <v>0</v>
      </c>
      <c r="BQ7" s="34">
        <f>SUMPRODUCT(AQ7:AV7,节奏预期!E7:J7)</f>
        <v>0</v>
      </c>
      <c r="BR7" s="45">
        <v>20</v>
      </c>
      <c r="BS7" s="49">
        <f>IF(BR7&lt;前期规划!$C$2,0,求节点(活动投放!$S$6:$S$41,活动投放!$U$6:$U$41,$BR7))</f>
        <v>0</v>
      </c>
      <c r="BT7" s="49"/>
      <c r="BU7" s="49">
        <f>IF(BR7&lt;前期规划!$C$2,0,SUMPRODUCT(INDEX($AW$6:$BB$41,MATCH(BR7,$N$6:$N$41,1),),INDEX(节奏预期!$E$6:$J$41,MATCH(BR7,节奏预期!$D$6:$D$41,1),)))</f>
        <v>0</v>
      </c>
      <c r="BV7" s="49">
        <f>(BU7-BU6)*INDEX('[1]功能-付费相关'!$AQ$6:$AQ$165,$BR7,1)+BV6</f>
        <v>0</v>
      </c>
      <c r="BX7" s="45">
        <v>20</v>
      </c>
      <c r="BY7" s="54">
        <f t="shared" ref="BY7:BY13" si="11">BS7</f>
        <v>0</v>
      </c>
      <c r="BZ7" s="54">
        <f t="shared" si="1"/>
        <v>0</v>
      </c>
      <c r="CA7" s="55">
        <f t="shared" ref="CA7:CA13" si="12">SUM(BY7:BZ7)</f>
        <v>0</v>
      </c>
      <c r="CB7" s="37"/>
      <c r="CC7" s="37"/>
    </row>
    <row r="8" spans="2:81" x14ac:dyDescent="0.15">
      <c r="B8" s="211"/>
      <c r="C8" s="16">
        <v>2</v>
      </c>
      <c r="D8" s="25"/>
      <c r="E8" s="25">
        <v>30</v>
      </c>
      <c r="F8" s="25">
        <v>30</v>
      </c>
      <c r="G8" s="25">
        <v>30</v>
      </c>
      <c r="H8" s="25">
        <v>30</v>
      </c>
      <c r="I8" s="25">
        <v>30</v>
      </c>
      <c r="L8" s="22">
        <v>6</v>
      </c>
      <c r="M8" s="76">
        <f>节奏预期!B8</f>
        <v>90</v>
      </c>
      <c r="N8" s="81">
        <f>节奏预期!D8</f>
        <v>65.075479910097457</v>
      </c>
      <c r="O8" s="107">
        <f>IF(节奏预期!Q8=0,0,INDEX(D$143:D$159,MATCH(节奏预期!Q8,$C$143:$C$159,1)))</f>
        <v>0.05</v>
      </c>
      <c r="P8" s="79">
        <f>IF(节奏预期!R8=0,0,INDEX(E$143:E$159,MATCH(节奏预期!R8,$C$143:$C$159,1)))</f>
        <v>7.0000000000000007E-2</v>
      </c>
      <c r="Q8" s="79">
        <f>IF(节奏预期!S8=0,0,INDEX(F$143:F$159,MATCH(节奏预期!S8,$C$143:$C$159,1)))</f>
        <v>0</v>
      </c>
      <c r="R8" s="79">
        <f>IF(节奏预期!T8=0,0,INDEX(G$143:G$159,MATCH(节奏预期!T8,$C$143:$C$159,1)))</f>
        <v>0</v>
      </c>
      <c r="S8" s="79">
        <f>IF(节奏预期!U8=0,0,INDEX(H$143:H$159,MATCH(节奏预期!U8,$C$143:$C$159,1)))</f>
        <v>0</v>
      </c>
      <c r="T8" s="84">
        <f>IF(节奏预期!V8=0,0,INDEX(I$143:I$159,MATCH(节奏预期!V8,$C$143:$C$159,1)))</f>
        <v>0</v>
      </c>
      <c r="U8" s="13">
        <f>IFERROR(SUMPRODUCT(节奏预期!E8:J8,O8:T8)/SUM(节奏预期!E8:J8),0)</f>
        <v>6.0000000000000005E-2</v>
      </c>
      <c r="V8" s="12">
        <f>IF(节奏预期!Q8=0,0,INDEX(D$189:D$205,MATCH(节奏预期!Q8,$C$189:$C$205,1)))</f>
        <v>0</v>
      </c>
      <c r="W8" s="79">
        <f>IF(节奏预期!R8=0,0,INDEX(E$189:E$205,MATCH(节奏预期!R8,$C$189:$C$205,1)))</f>
        <v>0</v>
      </c>
      <c r="X8" s="79">
        <f>IF(节奏预期!S8=0,0,INDEX(F$189:F$205,MATCH(节奏预期!S8,$C$189:$C$205,1)))</f>
        <v>0</v>
      </c>
      <c r="Y8" s="79">
        <f>IF(节奏预期!T8=0,0,INDEX(G$189:G$205,MATCH(节奏预期!T8,$C$189:$C$205,1)))</f>
        <v>0</v>
      </c>
      <c r="Z8" s="79">
        <f>IF(节奏预期!U8=0,0,INDEX(H$189:H$205,MATCH(节奏预期!U8,$C$189:$C$205,1)))</f>
        <v>0</v>
      </c>
      <c r="AA8" s="79">
        <f>IF(节奏预期!V8=0,0,INDEX(I$189:I$205,MATCH(节奏预期!V8,$C$189:$C$205,1)))</f>
        <v>0</v>
      </c>
      <c r="AB8" s="13">
        <f>IFERROR(SUMPRODUCT(节奏预期!E8:J8,V8:AA8)/SUM(节奏预期!E8:J8),0)</f>
        <v>0</v>
      </c>
      <c r="AC8" s="12">
        <f>IF(节奏预期!Q8=0,0,INDEX(D$216:D$232,MATCH(节奏预期!Q8,$C$216:$C$232,1)))</f>
        <v>0</v>
      </c>
      <c r="AD8" s="165">
        <f>IF(节奏预期!R8=0,0,INDEX(E$216:E$232,MATCH(节奏预期!R8,$C$216:$C$232,1)))</f>
        <v>0</v>
      </c>
      <c r="AE8" s="165">
        <f>IF(节奏预期!S8=0,0,INDEX(F$216:F$232,MATCH(节奏预期!S8,$C$216:$C$232,1)))</f>
        <v>0</v>
      </c>
      <c r="AF8" s="165">
        <f>IF(节奏预期!T8=0,0,INDEX(G$216:G$232,MATCH(节奏预期!T8,$C$216:$C$232,1)))</f>
        <v>0</v>
      </c>
      <c r="AG8" s="165">
        <f>IF(节奏预期!U8=0,0,INDEX(H$216:H$232,MATCH(节奏预期!U8,$C$216:$C$232,1)))</f>
        <v>0</v>
      </c>
      <c r="AH8" s="165">
        <f>IF(节奏预期!V8=0,0,INDEX(I$216:I$232,MATCH(节奏预期!V8,$C$216:$C$232,1)))</f>
        <v>0</v>
      </c>
      <c r="AI8" s="13">
        <f>IFERROR(SUMPRODUCT(节奏预期!E8:J8,AC8:AH8)/SUM(节奏预期!E8:J8),0)</f>
        <v>0</v>
      </c>
      <c r="AJ8" s="12">
        <f t="shared" si="2"/>
        <v>0.05</v>
      </c>
      <c r="AK8" s="165">
        <f t="shared" si="3"/>
        <v>7.0000000000000007E-2</v>
      </c>
      <c r="AL8" s="165">
        <f t="shared" si="4"/>
        <v>0</v>
      </c>
      <c r="AM8" s="165">
        <f t="shared" si="5"/>
        <v>0</v>
      </c>
      <c r="AN8" s="165">
        <f t="shared" si="6"/>
        <v>0</v>
      </c>
      <c r="AO8" s="165">
        <f t="shared" si="7"/>
        <v>0</v>
      </c>
      <c r="AP8" s="13">
        <f t="shared" si="8"/>
        <v>6.0000000000000005E-2</v>
      </c>
      <c r="AQ8" s="107">
        <f>IF(节奏预期!W8=0,0,节奏预期!E8*INDEX(D$83:D$99,MATCH(节奏预期!W8,$C$83:$C$99,0)))</f>
        <v>15</v>
      </c>
      <c r="AR8" s="79">
        <f>IF(节奏预期!X8=0,0,节奏预期!F8*INDEX(E$83:E$99,MATCH(节奏预期!X8,$C$83:$C$99,0)))</f>
        <v>15</v>
      </c>
      <c r="AS8" s="122">
        <f>IF(节奏预期!Y8=0,0,节奏预期!G8*INDEX(F$83:F$99,MATCH(节奏预期!Y8,$C$83:$C$99,0)))+IF(节奏预期!Z8=0,0,节奏预期!H8*INDEX(G$102:G$118,MATCH(节奏预期!Z8,$C$102:$C$118,0)))</f>
        <v>0</v>
      </c>
      <c r="AT8" s="79">
        <f>IF(节奏预期!Z8=0,0,节奏预期!H8*INDEX(G$83:G$99,MATCH(节奏预期!Z8,$C$83:$C$99,0)))</f>
        <v>0</v>
      </c>
      <c r="AU8" s="122">
        <f>IF(节奏预期!AA8=0,0,节奏预期!I8*INDEX(H$83:H$99,MATCH(节奏预期!AA8,$C$83:$C$99,0)))+IF(节奏预期!AB8=0,0,节奏预期!J8*INDEX(I$102:I$118,MATCH(节奏预期!AB8,$C$102:$C$118,0)))</f>
        <v>0</v>
      </c>
      <c r="AV8" s="110">
        <f>IF(节奏预期!AB8=0,0,节奏预期!J8*INDEX(I$83:I$99,MATCH(节奏预期!AB8,$C$83:$C$99,0)))</f>
        <v>0</v>
      </c>
      <c r="AW8" s="12">
        <f>IF(节奏预期!W8="","",INDEX(装备突破!D$121:D$137,MATCH(节奏预期!W8,装备突破!$C$121:$C$137,0))*节奏预期!E8)</f>
        <v>150000</v>
      </c>
      <c r="AX8" s="79">
        <f>IF(节奏预期!X8="","",INDEX(装备突破!E$121:E$137,MATCH(节奏预期!X8,装备突破!$C$121:$C$137,0))*节奏预期!F8)</f>
        <v>600000</v>
      </c>
      <c r="AY8" s="79">
        <f>IF(节奏预期!Y8="","",INDEX(装备突破!F$121:F$137,MATCH(节奏预期!Y8,装备突破!$C$121:$C$137,0))*节奏预期!G8)</f>
        <v>0</v>
      </c>
      <c r="AZ8" s="79">
        <f>IF(节奏预期!Z8="","",INDEX(装备突破!G$121:G$137,MATCH(节奏预期!Z8,装备突破!$C$121:$C$137,0))*节奏预期!H8)</f>
        <v>0</v>
      </c>
      <c r="BA8" s="79">
        <f>IF(节奏预期!AA8="","",INDEX(装备突破!H$121:H$137,MATCH(节奏预期!AA8,装备突破!$C$121:$C$137,0))*节奏预期!I8)</f>
        <v>0</v>
      </c>
      <c r="BB8" s="79">
        <f>IF(节奏预期!AB8="","",INDEX(装备突破!I$121:I$137,MATCH(节奏预期!AB8,装备突破!$C$121:$C$137,0))*节奏预期!J8)</f>
        <v>0</v>
      </c>
      <c r="BC8" s="13">
        <f t="shared" si="9"/>
        <v>750000</v>
      </c>
      <c r="BF8" s="22">
        <v>5</v>
      </c>
      <c r="BG8" s="80">
        <v>30</v>
      </c>
      <c r="BH8" s="42">
        <f>IF(BG8&lt;前期规划!$C$2,0,求节点($N$6:$N$41,$AP$6:$AP$41,BG8))</f>
        <v>0</v>
      </c>
      <c r="BI8" s="42"/>
      <c r="BJ8" s="42"/>
      <c r="BK8" s="60">
        <f>(BH8-BH7)*INDEX([3]非r将兵属性验证!AX$7:AX$166,$BG8,1)+BK7</f>
        <v>0</v>
      </c>
      <c r="BL8" s="60"/>
      <c r="BM8" s="60"/>
      <c r="BN8" s="42">
        <f t="shared" si="10"/>
        <v>0</v>
      </c>
      <c r="BQ8" s="34">
        <f>SUMPRODUCT(AQ8:AV8,节奏预期!E8:J8)</f>
        <v>225</v>
      </c>
      <c r="BR8" s="45">
        <v>30</v>
      </c>
      <c r="BS8" s="49">
        <f>IF(BR8&lt;前期规划!$C$2,0,求节点(活动投放!$S$6:$S$41,活动投放!$U$6:$U$41,$BR8))</f>
        <v>0</v>
      </c>
      <c r="BT8" s="49"/>
      <c r="BU8" s="49">
        <f>IF(BR8&lt;前期规划!$C$2,0,SUMPRODUCT(INDEX($AW$6:$BB$41,MATCH(BR8,$N$6:$N$41,1),),INDEX(节奏预期!$E$6:$J$41,MATCH(BR8,节奏预期!$D$6:$D$41,1),)))</f>
        <v>0</v>
      </c>
      <c r="BV8" s="49">
        <f>(BU8-BU7)*INDEX('[1]功能-付费相关'!$AQ$6:$AQ$165,$BR8,1)+BV7</f>
        <v>0</v>
      </c>
      <c r="BX8" s="45">
        <v>30</v>
      </c>
      <c r="BY8" s="54">
        <f t="shared" si="11"/>
        <v>0</v>
      </c>
      <c r="BZ8" s="54">
        <f t="shared" si="1"/>
        <v>0</v>
      </c>
      <c r="CA8" s="55">
        <f t="shared" si="12"/>
        <v>0</v>
      </c>
      <c r="CB8" s="37"/>
      <c r="CC8" s="37"/>
    </row>
    <row r="9" spans="2:81" x14ac:dyDescent="0.15">
      <c r="B9" s="211"/>
      <c r="C9" s="16">
        <v>3</v>
      </c>
      <c r="D9" s="25"/>
      <c r="E9" s="25">
        <v>40</v>
      </c>
      <c r="F9" s="25">
        <v>40</v>
      </c>
      <c r="G9" s="25">
        <v>40</v>
      </c>
      <c r="H9" s="25">
        <v>40</v>
      </c>
      <c r="I9" s="25">
        <v>40</v>
      </c>
      <c r="L9" s="22">
        <v>7</v>
      </c>
      <c r="M9" s="76">
        <f>节奏预期!B9</f>
        <v>120</v>
      </c>
      <c r="N9" s="81">
        <f>节奏预期!D9</f>
        <v>69.18336653741882</v>
      </c>
      <c r="O9" s="107">
        <f>IF(节奏预期!Q9=0,0,INDEX(D$143:D$159,MATCH(节奏预期!Q9,$C$143:$C$159,1)))</f>
        <v>0</v>
      </c>
      <c r="P9" s="79">
        <f>IF(节奏预期!R9=0,0,INDEX(E$143:E$159,MATCH(节奏预期!R9,$C$143:$C$159,1)))</f>
        <v>0.09</v>
      </c>
      <c r="Q9" s="79">
        <f>IF(节奏预期!S9=0,0,INDEX(F$143:F$159,MATCH(节奏预期!S9,$C$143:$C$159,1)))</f>
        <v>0</v>
      </c>
      <c r="R9" s="79">
        <f>IF(节奏预期!T9=0,0,INDEX(G$143:G$159,MATCH(节奏预期!T9,$C$143:$C$159,1)))</f>
        <v>0</v>
      </c>
      <c r="S9" s="79">
        <f>IF(节奏预期!U9=0,0,INDEX(H$143:H$159,MATCH(节奏预期!U9,$C$143:$C$159,1)))</f>
        <v>0</v>
      </c>
      <c r="T9" s="84">
        <f>IF(节奏预期!V9=0,0,INDEX(I$143:I$159,MATCH(节奏预期!V9,$C$143:$C$159,1)))</f>
        <v>0</v>
      </c>
      <c r="U9" s="13">
        <f>IFERROR(SUMPRODUCT(节奏预期!E9:J9,O9:T9)/SUM(节奏预期!E9:J9),0)</f>
        <v>0.09</v>
      </c>
      <c r="V9" s="12">
        <f>IF(节奏预期!Q9=0,0,INDEX(D$189:D$205,MATCH(节奏预期!Q9,$C$189:$C$205,1)))</f>
        <v>0</v>
      </c>
      <c r="W9" s="79">
        <f>IF(节奏预期!R9=0,0,INDEX(E$189:E$205,MATCH(节奏预期!R9,$C$189:$C$205,1)))</f>
        <v>0</v>
      </c>
      <c r="X9" s="79">
        <f>IF(节奏预期!S9=0,0,INDEX(F$189:F$205,MATCH(节奏预期!S9,$C$189:$C$205,1)))</f>
        <v>0</v>
      </c>
      <c r="Y9" s="79">
        <f>IF(节奏预期!T9=0,0,INDEX(G$189:G$205,MATCH(节奏预期!T9,$C$189:$C$205,1)))</f>
        <v>0</v>
      </c>
      <c r="Z9" s="79">
        <f>IF(节奏预期!U9=0,0,INDEX(H$189:H$205,MATCH(节奏预期!U9,$C$189:$C$205,1)))</f>
        <v>0</v>
      </c>
      <c r="AA9" s="79">
        <f>IF(节奏预期!V9=0,0,INDEX(I$189:I$205,MATCH(节奏预期!V9,$C$189:$C$205,1)))</f>
        <v>0</v>
      </c>
      <c r="AB9" s="13">
        <f>IFERROR(SUMPRODUCT(节奏预期!E9:J9,V9:AA9)/SUM(节奏预期!E9:J9),0)</f>
        <v>0</v>
      </c>
      <c r="AC9" s="12">
        <f>IF(节奏预期!Q9=0,0,INDEX(D$216:D$232,MATCH(节奏预期!Q9,$C$216:$C$232,1)))</f>
        <v>0</v>
      </c>
      <c r="AD9" s="165">
        <f>IF(节奏预期!R9=0,0,INDEX(E$216:E$232,MATCH(节奏预期!R9,$C$216:$C$232,1)))</f>
        <v>0</v>
      </c>
      <c r="AE9" s="165">
        <f>IF(节奏预期!S9=0,0,INDEX(F$216:F$232,MATCH(节奏预期!S9,$C$216:$C$232,1)))</f>
        <v>0</v>
      </c>
      <c r="AF9" s="165">
        <f>IF(节奏预期!T9=0,0,INDEX(G$216:G$232,MATCH(节奏预期!T9,$C$216:$C$232,1)))</f>
        <v>0</v>
      </c>
      <c r="AG9" s="165">
        <f>IF(节奏预期!U9=0,0,INDEX(H$216:H$232,MATCH(节奏预期!U9,$C$216:$C$232,1)))</f>
        <v>0</v>
      </c>
      <c r="AH9" s="165">
        <f>IF(节奏预期!V9=0,0,INDEX(I$216:I$232,MATCH(节奏预期!V9,$C$216:$C$232,1)))</f>
        <v>0</v>
      </c>
      <c r="AI9" s="13">
        <f>IFERROR(SUMPRODUCT(节奏预期!E9:J9,AC9:AH9)/SUM(节奏预期!E9:J9),0)</f>
        <v>0</v>
      </c>
      <c r="AJ9" s="12">
        <f t="shared" si="2"/>
        <v>0</v>
      </c>
      <c r="AK9" s="165">
        <f t="shared" si="3"/>
        <v>0.09</v>
      </c>
      <c r="AL9" s="165">
        <f t="shared" si="4"/>
        <v>0</v>
      </c>
      <c r="AM9" s="165">
        <f t="shared" si="5"/>
        <v>0</v>
      </c>
      <c r="AN9" s="165">
        <f t="shared" si="6"/>
        <v>0</v>
      </c>
      <c r="AO9" s="165">
        <f t="shared" si="7"/>
        <v>0</v>
      </c>
      <c r="AP9" s="13">
        <f t="shared" si="8"/>
        <v>0.09</v>
      </c>
      <c r="AQ9" s="107">
        <f>IF(节奏预期!W9=0,0,节奏预期!E9*INDEX(D$83:D$99,MATCH(节奏预期!W9,$C$83:$C$99,0)))</f>
        <v>0</v>
      </c>
      <c r="AR9" s="79">
        <f>IF(节奏预期!X9=0,0,节奏预期!F9*INDEX(E$83:E$99,MATCH(节奏预期!X9,$C$83:$C$99,0)))</f>
        <v>45</v>
      </c>
      <c r="AS9" s="122">
        <f>IF(节奏预期!Y9=0,0,节奏预期!G9*INDEX(F$83:F$99,MATCH(节奏预期!Y9,$C$83:$C$99,0)))+IF(节奏预期!Z9=0,0,节奏预期!H9*INDEX(G$102:G$118,MATCH(节奏预期!Z9,$C$102:$C$118,0)))</f>
        <v>0</v>
      </c>
      <c r="AT9" s="79">
        <f>IF(节奏预期!Z9=0,0,节奏预期!H9*INDEX(G$83:G$99,MATCH(节奏预期!Z9,$C$83:$C$99,0)))</f>
        <v>0</v>
      </c>
      <c r="AU9" s="122">
        <f>IF(节奏预期!AA9=0,0,节奏预期!I9*INDEX(H$83:H$99,MATCH(节奏预期!AA9,$C$83:$C$99,0)))+IF(节奏预期!AB9=0,0,节奏预期!J9*INDEX(I$102:I$118,MATCH(节奏预期!AB9,$C$102:$C$118,0)))</f>
        <v>0</v>
      </c>
      <c r="AV9" s="110">
        <f>IF(节奏预期!AB9=0,0,节奏预期!J9*INDEX(I$83:I$99,MATCH(节奏预期!AB9,$C$83:$C$99,0)))</f>
        <v>0</v>
      </c>
      <c r="AW9" s="12">
        <f>IF(节奏预期!W9="","",INDEX(装备突破!D$121:D$137,MATCH(节奏预期!W9,装备突破!$C$121:$C$137,0))*节奏预期!E9)</f>
        <v>0</v>
      </c>
      <c r="AX9" s="79">
        <f>IF(节奏预期!X9="","",INDEX(装备突破!E$121:E$137,MATCH(节奏预期!X9,装备突破!$C$121:$C$137,0))*节奏预期!F9)</f>
        <v>3000000</v>
      </c>
      <c r="AY9" s="79">
        <f>IF(节奏预期!Y9="","",INDEX(装备突破!F$121:F$137,MATCH(节奏预期!Y9,装备突破!$C$121:$C$137,0))*节奏预期!G9)</f>
        <v>0</v>
      </c>
      <c r="AZ9" s="79">
        <f>IF(节奏预期!Z9="","",INDEX(装备突破!G$121:G$137,MATCH(节奏预期!Z9,装备突破!$C$121:$C$137,0))*节奏预期!H9)</f>
        <v>0</v>
      </c>
      <c r="BA9" s="79">
        <f>IF(节奏预期!AA9="","",INDEX(装备突破!H$121:H$137,MATCH(节奏预期!AA9,装备突破!$C$121:$C$137,0))*节奏预期!I9)</f>
        <v>0</v>
      </c>
      <c r="BB9" s="79">
        <f>IF(节奏预期!AB9="","",INDEX(装备突破!I$121:I$137,MATCH(节奏预期!AB9,装备突破!$C$121:$C$137,0))*节奏预期!J9)</f>
        <v>0</v>
      </c>
      <c r="BC9" s="13">
        <f t="shared" si="9"/>
        <v>3000000</v>
      </c>
      <c r="BF9" s="22">
        <v>6</v>
      </c>
      <c r="BG9" s="80">
        <v>40</v>
      </c>
      <c r="BH9" s="42">
        <f>IF(BG9&lt;前期规划!$C$2,0,求节点($N$6:$N$41,$AP$6:$AP$41,BG9))</f>
        <v>0</v>
      </c>
      <c r="BI9" s="42"/>
      <c r="BJ9" s="42"/>
      <c r="BK9" s="60">
        <f>(BH9-BH8)*INDEX([3]非r将兵属性验证!AX$7:AX$166,$BG9,1)+BK8</f>
        <v>0</v>
      </c>
      <c r="BL9" s="60"/>
      <c r="BM9" s="60"/>
      <c r="BN9" s="42">
        <f t="shared" si="10"/>
        <v>0</v>
      </c>
      <c r="BQ9" s="34">
        <f>SUMPRODUCT(AQ9:AV9,节奏预期!E9:J9)</f>
        <v>675</v>
      </c>
      <c r="BR9" s="45">
        <v>40</v>
      </c>
      <c r="BS9" s="49">
        <f>IF(BR9&lt;前期规划!$C$2,0,求节点(活动投放!$S$6:$S$41,活动投放!$U$6:$U$41,$BR9))</f>
        <v>0</v>
      </c>
      <c r="BT9" s="49"/>
      <c r="BU9" s="49">
        <f>IF(BR9&lt;前期规划!$C$2,0,SUMPRODUCT(INDEX($AW$6:$BB$41,MATCH(BR9,$N$6:$N$41,1),),INDEX(节奏预期!$E$6:$J$41,MATCH(BR9,节奏预期!$D$6:$D$41,1),)))</f>
        <v>0</v>
      </c>
      <c r="BV9" s="49">
        <f>(BU9-BU8)*INDEX('[1]功能-付费相关'!$AQ$6:$AQ$165,$BR9,1)+BV8</f>
        <v>0</v>
      </c>
      <c r="BX9" s="45">
        <v>40</v>
      </c>
      <c r="BY9" s="54">
        <f t="shared" si="11"/>
        <v>0</v>
      </c>
      <c r="BZ9" s="54">
        <f t="shared" si="1"/>
        <v>0</v>
      </c>
      <c r="CA9" s="55">
        <f t="shared" si="12"/>
        <v>0</v>
      </c>
      <c r="CB9" s="37"/>
      <c r="CC9" s="37"/>
    </row>
    <row r="10" spans="2:81" x14ac:dyDescent="0.15">
      <c r="B10" s="211"/>
      <c r="C10" s="16">
        <v>4</v>
      </c>
      <c r="D10" s="25"/>
      <c r="E10" s="25"/>
      <c r="F10" s="25">
        <v>50</v>
      </c>
      <c r="G10" s="25">
        <v>50</v>
      </c>
      <c r="H10" s="25">
        <v>50</v>
      </c>
      <c r="I10" s="25">
        <v>50</v>
      </c>
      <c r="L10" s="22">
        <v>8</v>
      </c>
      <c r="M10" s="76">
        <f>节奏预期!B10</f>
        <v>150</v>
      </c>
      <c r="N10" s="81">
        <f>节奏预期!D10</f>
        <v>72.375871759353331</v>
      </c>
      <c r="O10" s="107">
        <f>IF(节奏预期!Q10=0,0,INDEX(D$143:D$159,MATCH(节奏预期!Q10,$C$143:$C$159,1)))</f>
        <v>0</v>
      </c>
      <c r="P10" s="79">
        <f>IF(节奏预期!R10=0,0,INDEX(E$143:E$159,MATCH(节奏预期!R10,$C$143:$C$159,1)))</f>
        <v>0.11</v>
      </c>
      <c r="Q10" s="79">
        <f>IF(节奏预期!S10=0,0,INDEX(F$143:F$159,MATCH(节奏预期!S10,$C$143:$C$159,1)))</f>
        <v>0.15</v>
      </c>
      <c r="R10" s="79">
        <f>IF(节奏预期!T10=0,0,INDEX(G$143:G$159,MATCH(节奏预期!T10,$C$143:$C$159,1)))</f>
        <v>0</v>
      </c>
      <c r="S10" s="79">
        <f>IF(节奏预期!U10=0,0,INDEX(H$143:H$159,MATCH(节奏预期!U10,$C$143:$C$159,1)))</f>
        <v>0</v>
      </c>
      <c r="T10" s="84">
        <f>IF(节奏预期!V10=0,0,INDEX(I$143:I$159,MATCH(节奏预期!V10,$C$143:$C$159,1)))</f>
        <v>0</v>
      </c>
      <c r="U10" s="13">
        <f>IFERROR(SUMPRODUCT(节奏预期!E10:J10,O10:T10)/SUM(节奏预期!E10:J10),0)</f>
        <v>0.12333333333333334</v>
      </c>
      <c r="V10" s="12">
        <f>IF(节奏预期!Q10=0,0,INDEX(D$189:D$205,MATCH(节奏预期!Q10,$C$189:$C$205,1)))</f>
        <v>0</v>
      </c>
      <c r="W10" s="79">
        <f>IF(节奏预期!R10=0,0,INDEX(E$189:E$205,MATCH(节奏预期!R10,$C$189:$C$205,1)))</f>
        <v>0</v>
      </c>
      <c r="X10" s="79">
        <f>IF(节奏预期!S10=0,0,INDEX(F$189:F$205,MATCH(节奏预期!S10,$C$189:$C$205,1)))</f>
        <v>0</v>
      </c>
      <c r="Y10" s="79">
        <f>IF(节奏预期!T10=0,0,INDEX(G$189:G$205,MATCH(节奏预期!T10,$C$189:$C$205,1)))</f>
        <v>0</v>
      </c>
      <c r="Z10" s="79">
        <f>IF(节奏预期!U10=0,0,INDEX(H$189:H$205,MATCH(节奏预期!U10,$C$189:$C$205,1)))</f>
        <v>0</v>
      </c>
      <c r="AA10" s="79">
        <f>IF(节奏预期!V10=0,0,INDEX(I$189:I$205,MATCH(节奏预期!V10,$C$189:$C$205,1)))</f>
        <v>0</v>
      </c>
      <c r="AB10" s="13">
        <f>IFERROR(SUMPRODUCT(节奏预期!E10:J10,V10:AA10)/SUM(节奏预期!E10:J10),0)</f>
        <v>0</v>
      </c>
      <c r="AC10" s="12">
        <f>IF(节奏预期!Q10=0,0,INDEX(D$216:D$232,MATCH(节奏预期!Q10,$C$216:$C$232,1)))</f>
        <v>0</v>
      </c>
      <c r="AD10" s="165">
        <f>IF(节奏预期!R10=0,0,INDEX(E$216:E$232,MATCH(节奏预期!R10,$C$216:$C$232,1)))</f>
        <v>0</v>
      </c>
      <c r="AE10" s="165">
        <f>IF(节奏预期!S10=0,0,INDEX(F$216:F$232,MATCH(节奏预期!S10,$C$216:$C$232,1)))</f>
        <v>0</v>
      </c>
      <c r="AF10" s="165">
        <f>IF(节奏预期!T10=0,0,INDEX(G$216:G$232,MATCH(节奏预期!T10,$C$216:$C$232,1)))</f>
        <v>0</v>
      </c>
      <c r="AG10" s="165">
        <f>IF(节奏预期!U10=0,0,INDEX(H$216:H$232,MATCH(节奏预期!U10,$C$216:$C$232,1)))</f>
        <v>0</v>
      </c>
      <c r="AH10" s="165">
        <f>IF(节奏预期!V10=0,0,INDEX(I$216:I$232,MATCH(节奏预期!V10,$C$216:$C$232,1)))</f>
        <v>0</v>
      </c>
      <c r="AI10" s="13">
        <f>IFERROR(SUMPRODUCT(节奏预期!E10:J10,AC10:AH10)/SUM(节奏预期!E10:J10),0)</f>
        <v>0</v>
      </c>
      <c r="AJ10" s="12">
        <f t="shared" si="2"/>
        <v>0</v>
      </c>
      <c r="AK10" s="165">
        <f t="shared" si="3"/>
        <v>0.11</v>
      </c>
      <c r="AL10" s="165">
        <f t="shared" si="4"/>
        <v>0.15</v>
      </c>
      <c r="AM10" s="165">
        <f t="shared" si="5"/>
        <v>0</v>
      </c>
      <c r="AN10" s="165">
        <f t="shared" si="6"/>
        <v>0</v>
      </c>
      <c r="AO10" s="165">
        <f t="shared" si="7"/>
        <v>0</v>
      </c>
      <c r="AP10" s="13">
        <f t="shared" si="8"/>
        <v>0.12333333333333334</v>
      </c>
      <c r="AQ10" s="107">
        <f>IF(节奏预期!W10=0,0,节奏预期!E10*INDEX(D$83:D$99,MATCH(节奏预期!W10,$C$83:$C$99,0)))</f>
        <v>0</v>
      </c>
      <c r="AR10" s="79">
        <f>IF(节奏预期!X10=0,0,节奏预期!F10*INDEX(E$83:E$99,MATCH(节奏预期!X10,$C$83:$C$99,0)))</f>
        <v>40</v>
      </c>
      <c r="AS10" s="122">
        <f>IF(节奏预期!Y10=0,0,节奏预期!G10*INDEX(F$83:F$99,MATCH(节奏预期!Y10,$C$83:$C$99,0)))+IF(节奏预期!Z10=0,0,节奏预期!H10*INDEX(G$102:G$118,MATCH(节奏预期!Z10,$C$102:$C$118,0)))</f>
        <v>20</v>
      </c>
      <c r="AT10" s="79">
        <f>IF(节奏预期!Z10=0,0,节奏预期!H10*INDEX(G$83:G$99,MATCH(节奏预期!Z10,$C$83:$C$99,0)))</f>
        <v>0</v>
      </c>
      <c r="AU10" s="122">
        <f>IF(节奏预期!AA10=0,0,节奏预期!I10*INDEX(H$83:H$99,MATCH(节奏预期!AA10,$C$83:$C$99,0)))+IF(节奏预期!AB10=0,0,节奏预期!J10*INDEX(I$102:I$118,MATCH(节奏预期!AB10,$C$102:$C$118,0)))</f>
        <v>0</v>
      </c>
      <c r="AV10" s="110">
        <f>IF(节奏预期!AB10=0,0,节奏预期!J10*INDEX(I$83:I$99,MATCH(节奏预期!AB10,$C$83:$C$99,0)))</f>
        <v>0</v>
      </c>
      <c r="AW10" s="12">
        <f>IF(节奏预期!W10="","",INDEX(装备突破!D$121:D$137,MATCH(节奏预期!W10,装备突破!$C$121:$C$137,0))*节奏预期!E10)</f>
        <v>0</v>
      </c>
      <c r="AX10" s="79">
        <f>IF(节奏预期!X10="","",INDEX(装备突破!E$121:E$137,MATCH(节奏预期!X10,装备突破!$C$121:$C$137,0))*节奏预期!F10)</f>
        <v>3600000</v>
      </c>
      <c r="AY10" s="79">
        <f>IF(节奏预期!Y10="","",INDEX(装备突破!F$121:F$137,MATCH(节奏预期!Y10,装备突破!$C$121:$C$137,0))*节奏预期!G10)</f>
        <v>7200000</v>
      </c>
      <c r="AZ10" s="79">
        <f>IF(节奏预期!Z10="","",INDEX(装备突破!G$121:G$137,MATCH(节奏预期!Z10,装备突破!$C$121:$C$137,0))*节奏预期!H10)</f>
        <v>0</v>
      </c>
      <c r="BA10" s="79">
        <f>IF(节奏预期!AA10="","",INDEX(装备突破!H$121:H$137,MATCH(节奏预期!AA10,装备突破!$C$121:$C$137,0))*节奏预期!I10)</f>
        <v>0</v>
      </c>
      <c r="BB10" s="79">
        <f>IF(节奏预期!AB10="","",INDEX(装备突破!I$121:I$137,MATCH(节奏预期!AB10,装备突破!$C$121:$C$137,0))*节奏预期!J10)</f>
        <v>0</v>
      </c>
      <c r="BC10" s="13">
        <f t="shared" si="9"/>
        <v>10800000</v>
      </c>
      <c r="BF10" s="22">
        <v>7</v>
      </c>
      <c r="BG10" s="80">
        <v>50</v>
      </c>
      <c r="BH10" s="42">
        <f>IF(BG10&lt;前期规划!$C$2,0,求节点($N$6:$N$41,$AP$6:$AP$41,BG10))</f>
        <v>0</v>
      </c>
      <c r="BI10" s="42"/>
      <c r="BJ10" s="42"/>
      <c r="BK10" s="60">
        <f>(BH10-BH9)*INDEX([3]非r将兵属性验证!AX$7:AX$166,$BG10,1)+BK9</f>
        <v>0</v>
      </c>
      <c r="BL10" s="60"/>
      <c r="BM10" s="60"/>
      <c r="BN10" s="42">
        <f t="shared" si="10"/>
        <v>0</v>
      </c>
      <c r="BQ10" s="34">
        <f>SUMPRODUCT(AQ10:AV10,节奏预期!E10:J10)</f>
        <v>500</v>
      </c>
      <c r="BR10" s="45">
        <v>50</v>
      </c>
      <c r="BS10" s="49">
        <f>IF(BR10&lt;前期规划!$C$2,0,求节点(活动投放!$S$6:$S$41,活动投放!$U$6:$U$41,$BR10))</f>
        <v>0</v>
      </c>
      <c r="BT10" s="49"/>
      <c r="BU10" s="49">
        <f>IF(BR10&lt;前期规划!$C$2,0,SUMPRODUCT(INDEX($AW$6:$BB$41,MATCH(BR10,$N$6:$N$41,1),),INDEX(节奏预期!$E$6:$J$41,MATCH(BR10,节奏预期!$D$6:$D$41,1),)))</f>
        <v>0</v>
      </c>
      <c r="BV10" s="49">
        <f>(BU10-BU9)*INDEX('[1]功能-付费相关'!$AQ$6:$AQ$165,$BR10,1)+BV9</f>
        <v>0</v>
      </c>
      <c r="BX10" s="45">
        <v>50</v>
      </c>
      <c r="BY10" s="54">
        <f t="shared" si="11"/>
        <v>0</v>
      </c>
      <c r="BZ10" s="54">
        <f t="shared" si="1"/>
        <v>0</v>
      </c>
      <c r="CA10" s="55">
        <f t="shared" si="12"/>
        <v>0</v>
      </c>
      <c r="CB10" s="37"/>
      <c r="CC10" s="37"/>
    </row>
    <row r="11" spans="2:81" x14ac:dyDescent="0.15">
      <c r="B11" s="211"/>
      <c r="C11" s="16">
        <v>5</v>
      </c>
      <c r="D11" s="25"/>
      <c r="E11" s="25"/>
      <c r="F11" s="25">
        <v>60</v>
      </c>
      <c r="G11" s="25">
        <v>60</v>
      </c>
      <c r="H11" s="25">
        <v>60</v>
      </c>
      <c r="I11" s="25">
        <v>60</v>
      </c>
      <c r="L11" s="22">
        <v>9</v>
      </c>
      <c r="M11" s="76">
        <f>节奏预期!B11</f>
        <v>180</v>
      </c>
      <c r="N11" s="81">
        <f>节奏预期!D11</f>
        <v>74.998404927577795</v>
      </c>
      <c r="O11" s="107">
        <f>IF(节奏预期!Q11=0,0,INDEX(D$143:D$159,MATCH(节奏预期!Q11,$C$143:$C$159,1)))</f>
        <v>0</v>
      </c>
      <c r="P11" s="79">
        <f>IF(节奏预期!R11=0,0,INDEX(E$143:E$159,MATCH(节奏预期!R11,$C$143:$C$159,1)))</f>
        <v>0.13</v>
      </c>
      <c r="Q11" s="79">
        <f>IF(节奏预期!S11=0,0,INDEX(F$143:F$159,MATCH(节奏预期!S11,$C$143:$C$159,1)))</f>
        <v>0.18</v>
      </c>
      <c r="R11" s="79">
        <f>IF(节奏预期!T11=0,0,INDEX(G$143:G$159,MATCH(节奏预期!T11,$C$143:$C$159,1)))</f>
        <v>0</v>
      </c>
      <c r="S11" s="79">
        <f>IF(节奏预期!U11=0,0,INDEX(H$143:H$159,MATCH(节奏预期!U11,$C$143:$C$159,1)))</f>
        <v>0</v>
      </c>
      <c r="T11" s="84">
        <f>IF(节奏预期!V11=0,0,INDEX(I$143:I$159,MATCH(节奏预期!V11,$C$143:$C$159,1)))</f>
        <v>0</v>
      </c>
      <c r="U11" s="13">
        <f>IFERROR(SUMPRODUCT(节奏预期!E11:J11,O11:T11)/SUM(节奏预期!E11:J11),0)</f>
        <v>0.1633333333333333</v>
      </c>
      <c r="V11" s="12">
        <f>IF(节奏预期!Q11=0,0,INDEX(D$189:D$205,MATCH(节奏预期!Q11,$C$189:$C$205,1)))</f>
        <v>0</v>
      </c>
      <c r="W11" s="79">
        <f>IF(节奏预期!R11=0,0,INDEX(E$189:E$205,MATCH(节奏预期!R11,$C$189:$C$205,1)))</f>
        <v>0</v>
      </c>
      <c r="X11" s="79">
        <f>IF(节奏预期!S11=0,0,INDEX(F$189:F$205,MATCH(节奏预期!S11,$C$189:$C$205,1)))</f>
        <v>0</v>
      </c>
      <c r="Y11" s="79">
        <f>IF(节奏预期!T11=0,0,INDEX(G$189:G$205,MATCH(节奏预期!T11,$C$189:$C$205,1)))</f>
        <v>0</v>
      </c>
      <c r="Z11" s="79">
        <f>IF(节奏预期!U11=0,0,INDEX(H$189:H$205,MATCH(节奏预期!U11,$C$189:$C$205,1)))</f>
        <v>0</v>
      </c>
      <c r="AA11" s="79">
        <f>IF(节奏预期!V11=0,0,INDEX(I$189:I$205,MATCH(节奏预期!V11,$C$189:$C$205,1)))</f>
        <v>0</v>
      </c>
      <c r="AB11" s="13">
        <f>IFERROR(SUMPRODUCT(节奏预期!E11:J11,V11:AA11)/SUM(节奏预期!E11:J11),0)</f>
        <v>0</v>
      </c>
      <c r="AC11" s="12">
        <f>IF(节奏预期!Q11=0,0,INDEX(D$216:D$232,MATCH(节奏预期!Q11,$C$216:$C$232,1)))</f>
        <v>0</v>
      </c>
      <c r="AD11" s="165">
        <f>IF(节奏预期!R11=0,0,INDEX(E$216:E$232,MATCH(节奏预期!R11,$C$216:$C$232,1)))</f>
        <v>0</v>
      </c>
      <c r="AE11" s="165">
        <f>IF(节奏预期!S11=0,0,INDEX(F$216:F$232,MATCH(节奏预期!S11,$C$216:$C$232,1)))</f>
        <v>0</v>
      </c>
      <c r="AF11" s="165">
        <f>IF(节奏预期!T11=0,0,INDEX(G$216:G$232,MATCH(节奏预期!T11,$C$216:$C$232,1)))</f>
        <v>0</v>
      </c>
      <c r="AG11" s="165">
        <f>IF(节奏预期!U11=0,0,INDEX(H$216:H$232,MATCH(节奏预期!U11,$C$216:$C$232,1)))</f>
        <v>0</v>
      </c>
      <c r="AH11" s="165">
        <f>IF(节奏预期!V11=0,0,INDEX(I$216:I$232,MATCH(节奏预期!V11,$C$216:$C$232,1)))</f>
        <v>0</v>
      </c>
      <c r="AI11" s="13">
        <f>IFERROR(SUMPRODUCT(节奏预期!E11:J11,AC11:AH11)/SUM(节奏预期!E11:J11),0)</f>
        <v>0</v>
      </c>
      <c r="AJ11" s="12">
        <f t="shared" si="2"/>
        <v>0</v>
      </c>
      <c r="AK11" s="165">
        <f t="shared" si="3"/>
        <v>0.13</v>
      </c>
      <c r="AL11" s="165">
        <f t="shared" si="4"/>
        <v>0.18</v>
      </c>
      <c r="AM11" s="165">
        <f t="shared" si="5"/>
        <v>0</v>
      </c>
      <c r="AN11" s="165">
        <f t="shared" si="6"/>
        <v>0</v>
      </c>
      <c r="AO11" s="165">
        <f t="shared" si="7"/>
        <v>0</v>
      </c>
      <c r="AP11" s="13">
        <f t="shared" si="8"/>
        <v>0.1633333333333333</v>
      </c>
      <c r="AQ11" s="107">
        <f>IF(节奏预期!W11=0,0,节奏预期!E11*INDEX(D$83:D$99,MATCH(节奏预期!W11,$C$83:$C$99,0)))</f>
        <v>0</v>
      </c>
      <c r="AR11" s="79">
        <f>IF(节奏预期!X11=0,0,节奏预期!F11*INDEX(E$83:E$99,MATCH(节奏预期!X11,$C$83:$C$99,0)))</f>
        <v>20</v>
      </c>
      <c r="AS11" s="122">
        <f>IF(节奏预期!Y11=0,0,节奏预期!G11*INDEX(F$83:F$99,MATCH(节奏预期!Y11,$C$83:$C$99,0)))+IF(节奏预期!Z11=0,0,节奏预期!H11*INDEX(G$102:G$118,MATCH(节奏预期!Z11,$C$102:$C$118,0)))</f>
        <v>50</v>
      </c>
      <c r="AT11" s="79">
        <f>IF(节奏预期!Z11=0,0,节奏预期!H11*INDEX(G$83:G$99,MATCH(节奏预期!Z11,$C$83:$C$99,0)))</f>
        <v>0</v>
      </c>
      <c r="AU11" s="122">
        <f>IF(节奏预期!AA11=0,0,节奏预期!I11*INDEX(H$83:H$99,MATCH(节奏预期!AA11,$C$83:$C$99,0)))+IF(节奏预期!AB11=0,0,节奏预期!J11*INDEX(I$102:I$118,MATCH(节奏预期!AB11,$C$102:$C$118,0)))</f>
        <v>0</v>
      </c>
      <c r="AV11" s="110">
        <f>IF(节奏预期!AB11=0,0,节奏预期!J11*INDEX(I$83:I$99,MATCH(节奏预期!AB11,$C$83:$C$99,0)))</f>
        <v>0</v>
      </c>
      <c r="AW11" s="12">
        <f>IF(节奏预期!W11="","",INDEX(装备突破!D$121:D$137,MATCH(节奏预期!W11,装备突破!$C$121:$C$137,0))*节奏预期!E11)</f>
        <v>0</v>
      </c>
      <c r="AX11" s="79">
        <f>IF(节奏预期!X11="","",INDEX(装备突破!E$121:E$137,MATCH(节奏预期!X11,装备突破!$C$121:$C$137,0))*节奏预期!F11)</f>
        <v>1800000</v>
      </c>
      <c r="AY11" s="79">
        <f>IF(节奏预期!Y11="","",INDEX(装备突破!F$121:F$137,MATCH(节奏预期!Y11,装备突破!$C$121:$C$137,0))*节奏预期!G11)</f>
        <v>22400000</v>
      </c>
      <c r="AZ11" s="79">
        <f>IF(节奏预期!Z11="","",INDEX(装备突破!G$121:G$137,MATCH(节奏预期!Z11,装备突破!$C$121:$C$137,0))*节奏预期!H11)</f>
        <v>0</v>
      </c>
      <c r="BA11" s="79">
        <f>IF(节奏预期!AA11="","",INDEX(装备突破!H$121:H$137,MATCH(节奏预期!AA11,装备突破!$C$121:$C$137,0))*节奏预期!I11)</f>
        <v>0</v>
      </c>
      <c r="BB11" s="79">
        <f>IF(节奏预期!AB11="","",INDEX(装备突破!I$121:I$137,MATCH(节奏预期!AB11,装备突破!$C$121:$C$137,0))*节奏预期!J11)</f>
        <v>0</v>
      </c>
      <c r="BC11" s="13">
        <f t="shared" si="9"/>
        <v>24200000</v>
      </c>
      <c r="BF11" s="22">
        <v>8</v>
      </c>
      <c r="BG11" s="80">
        <v>60</v>
      </c>
      <c r="BH11" s="42">
        <f>IF(BG11&lt;前期规划!$C$2,0,求节点($N$6:$N$41,$AP$6:$AP$41,BG11))</f>
        <v>7.2718631138865598E-3</v>
      </c>
      <c r="BI11" s="42"/>
      <c r="BJ11" s="42"/>
      <c r="BK11" s="60">
        <f>(BH11-BH10)*INDEX([3]非r将兵属性验证!AX$7:AX$166,$BG11,1)+BK10</f>
        <v>21021756.436270665</v>
      </c>
      <c r="BL11" s="60"/>
      <c r="BM11" s="60"/>
      <c r="BN11" s="42">
        <f t="shared" si="10"/>
        <v>21021756.436270665</v>
      </c>
      <c r="BQ11" s="34">
        <f>SUMPRODUCT(AQ11:AV11,节奏预期!E11:J11)</f>
        <v>600</v>
      </c>
      <c r="BR11" s="45">
        <v>60</v>
      </c>
      <c r="BS11" s="49">
        <f>IF(BR11&lt;前期规划!$C$2,0,求节点(活动投放!$S$6:$S$41,活动投放!$U$6:$U$41,$BR11))</f>
        <v>10386.955410490609</v>
      </c>
      <c r="BT11" s="49"/>
      <c r="BU11" s="49">
        <f>IF(BR11&lt;前期规划!$C$2,0,SUMPRODUCT(INDEX($AW$6:$BB$41,MATCH(BR11,$N$6:$N$41,1),),INDEX(节奏预期!$E$6:$J$41,MATCH(BR11,节奏预期!$D$6:$D$41,1),)))</f>
        <v>0</v>
      </c>
      <c r="BV11" s="49">
        <f>(BU11-BU10)*INDEX('[1]功能-付费相关'!$AQ$6:$AQ$165,$BR11,1)+BV10</f>
        <v>0</v>
      </c>
      <c r="BX11" s="45">
        <v>60</v>
      </c>
      <c r="BY11" s="54">
        <f t="shared" si="11"/>
        <v>10386.955410490609</v>
      </c>
      <c r="BZ11" s="54">
        <f t="shared" si="1"/>
        <v>0</v>
      </c>
      <c r="CA11" s="55">
        <f t="shared" si="12"/>
        <v>10386.955410490609</v>
      </c>
      <c r="CB11" s="37"/>
      <c r="CC11" s="37"/>
    </row>
    <row r="12" spans="2:81" x14ac:dyDescent="0.15">
      <c r="B12" s="211"/>
      <c r="C12" s="16">
        <v>6</v>
      </c>
      <c r="D12" s="25"/>
      <c r="E12" s="25"/>
      <c r="F12" s="25">
        <v>70</v>
      </c>
      <c r="G12" s="25">
        <v>70</v>
      </c>
      <c r="H12" s="25">
        <v>70</v>
      </c>
      <c r="I12" s="25">
        <v>70</v>
      </c>
      <c r="L12" s="22">
        <v>10</v>
      </c>
      <c r="M12" s="76">
        <f>节奏预期!B12</f>
        <v>210</v>
      </c>
      <c r="N12" s="81">
        <f>节奏预期!D12</f>
        <v>77.205261233275195</v>
      </c>
      <c r="O12" s="107">
        <f>IF(节奏预期!Q12=0,0,INDEX(D$143:D$159,MATCH(节奏预期!Q12,$C$143:$C$159,1)))</f>
        <v>0</v>
      </c>
      <c r="P12" s="79">
        <f>IF(节奏预期!R12=0,0,INDEX(E$143:E$159,MATCH(节奏预期!R12,$C$143:$C$159,1)))</f>
        <v>0</v>
      </c>
      <c r="Q12" s="79">
        <f>IF(节奏预期!S12=0,0,INDEX(F$143:F$159,MATCH(节奏预期!S12,$C$143:$C$159,1)))</f>
        <v>0.18</v>
      </c>
      <c r="R12" s="79">
        <f>IF(节奏预期!T12=0,0,INDEX(G$143:G$159,MATCH(节奏预期!T12,$C$143:$C$159,1)))</f>
        <v>0</v>
      </c>
      <c r="S12" s="79">
        <f>IF(节奏预期!U12=0,0,INDEX(H$143:H$159,MATCH(节奏预期!U12,$C$143:$C$159,1)))</f>
        <v>0</v>
      </c>
      <c r="T12" s="84">
        <f>IF(节奏预期!V12=0,0,INDEX(I$143:I$159,MATCH(节奏预期!V12,$C$143:$C$159,1)))</f>
        <v>0</v>
      </c>
      <c r="U12" s="13">
        <f>IFERROR(SUMPRODUCT(节奏预期!E12:J12,O12:T12)/SUM(节奏预期!E12:J12),0)</f>
        <v>0.18</v>
      </c>
      <c r="V12" s="12">
        <f>IF(节奏预期!Q12=0,0,INDEX(D$189:D$205,MATCH(节奏预期!Q12,$C$189:$C$205,1)))</f>
        <v>0</v>
      </c>
      <c r="W12" s="79">
        <f>IF(节奏预期!R12=0,0,INDEX(E$189:E$205,MATCH(节奏预期!R12,$C$189:$C$205,1)))</f>
        <v>0</v>
      </c>
      <c r="X12" s="79">
        <f>IF(节奏预期!S12=0,0,INDEX(F$189:F$205,MATCH(节奏预期!S12,$C$189:$C$205,1)))</f>
        <v>0</v>
      </c>
      <c r="Y12" s="79">
        <f>IF(节奏预期!T12=0,0,INDEX(G$189:G$205,MATCH(节奏预期!T12,$C$189:$C$205,1)))</f>
        <v>0</v>
      </c>
      <c r="Z12" s="79">
        <f>IF(节奏预期!U12=0,0,INDEX(H$189:H$205,MATCH(节奏预期!U12,$C$189:$C$205,1)))</f>
        <v>0</v>
      </c>
      <c r="AA12" s="79">
        <f>IF(节奏预期!V12=0,0,INDEX(I$189:I$205,MATCH(节奏预期!V12,$C$189:$C$205,1)))</f>
        <v>0</v>
      </c>
      <c r="AB12" s="13">
        <f>IFERROR(SUMPRODUCT(节奏预期!E12:J12,V12:AA12)/SUM(节奏预期!E12:J12),0)</f>
        <v>0</v>
      </c>
      <c r="AC12" s="12">
        <f>IF(节奏预期!Q12=0,0,INDEX(D$216:D$232,MATCH(节奏预期!Q12,$C$216:$C$232,1)))</f>
        <v>0</v>
      </c>
      <c r="AD12" s="165">
        <f>IF(节奏预期!R12=0,0,INDEX(E$216:E$232,MATCH(节奏预期!R12,$C$216:$C$232,1)))</f>
        <v>0</v>
      </c>
      <c r="AE12" s="165">
        <f>IF(节奏预期!S12=0,0,INDEX(F$216:F$232,MATCH(节奏预期!S12,$C$216:$C$232,1)))</f>
        <v>0</v>
      </c>
      <c r="AF12" s="165">
        <f>IF(节奏预期!T12=0,0,INDEX(G$216:G$232,MATCH(节奏预期!T12,$C$216:$C$232,1)))</f>
        <v>0</v>
      </c>
      <c r="AG12" s="165">
        <f>IF(节奏预期!U12=0,0,INDEX(H$216:H$232,MATCH(节奏预期!U12,$C$216:$C$232,1)))</f>
        <v>0</v>
      </c>
      <c r="AH12" s="165">
        <f>IF(节奏预期!V12=0,0,INDEX(I$216:I$232,MATCH(节奏预期!V12,$C$216:$C$232,1)))</f>
        <v>0</v>
      </c>
      <c r="AI12" s="13">
        <f>IFERROR(SUMPRODUCT(节奏预期!E12:J12,AC12:AH12)/SUM(节奏预期!E12:J12),0)</f>
        <v>0</v>
      </c>
      <c r="AJ12" s="12">
        <f t="shared" si="2"/>
        <v>0</v>
      </c>
      <c r="AK12" s="165">
        <f t="shared" si="3"/>
        <v>0</v>
      </c>
      <c r="AL12" s="165">
        <f t="shared" si="4"/>
        <v>0.18</v>
      </c>
      <c r="AM12" s="165">
        <f t="shared" si="5"/>
        <v>0</v>
      </c>
      <c r="AN12" s="165">
        <f t="shared" si="6"/>
        <v>0</v>
      </c>
      <c r="AO12" s="165">
        <f t="shared" si="7"/>
        <v>0</v>
      </c>
      <c r="AP12" s="13">
        <f t="shared" si="8"/>
        <v>0.18</v>
      </c>
      <c r="AQ12" s="107">
        <f>IF(节奏预期!W12=0,0,节奏预期!E12*INDEX(D$83:D$99,MATCH(节奏预期!W12,$C$83:$C$99,0)))</f>
        <v>0</v>
      </c>
      <c r="AR12" s="79">
        <f>IF(节奏预期!X12=0,0,节奏预期!F12*INDEX(E$83:E$99,MATCH(节奏预期!X12,$C$83:$C$99,0)))</f>
        <v>0</v>
      </c>
      <c r="AS12" s="122">
        <f>IF(节奏预期!Y12=0,0,节奏预期!G12*INDEX(F$83:F$99,MATCH(节奏预期!Y12,$C$83:$C$99,0)))+IF(节奏预期!Z12=0,0,节奏预期!H12*INDEX(G$102:G$118,MATCH(节奏预期!Z12,$C$102:$C$118,0)))</f>
        <v>75</v>
      </c>
      <c r="AT12" s="79">
        <f>IF(节奏预期!Z12=0,0,节奏预期!H12*INDEX(G$83:G$99,MATCH(节奏预期!Z12,$C$83:$C$99,0)))</f>
        <v>0</v>
      </c>
      <c r="AU12" s="122">
        <f>IF(节奏预期!AA12=0,0,节奏预期!I12*INDEX(H$83:H$99,MATCH(节奏预期!AA12,$C$83:$C$99,0)))+IF(节奏预期!AB12=0,0,节奏预期!J12*INDEX(I$102:I$118,MATCH(节奏预期!AB12,$C$102:$C$118,0)))</f>
        <v>0</v>
      </c>
      <c r="AV12" s="110">
        <f>IF(节奏预期!AB12=0,0,节奏预期!J12*INDEX(I$83:I$99,MATCH(节奏预期!AB12,$C$83:$C$99,0)))</f>
        <v>0</v>
      </c>
      <c r="AW12" s="12">
        <f>IF(节奏预期!W12="","",INDEX(装备突破!D$121:D$137,MATCH(节奏预期!W12,装备突破!$C$121:$C$137,0))*节奏预期!E12)</f>
        <v>0</v>
      </c>
      <c r="AX12" s="79">
        <f>IF(节奏预期!X12="","",INDEX(装备突破!E$121:E$137,MATCH(节奏预期!X12,装备突破!$C$121:$C$137,0))*节奏预期!F12)</f>
        <v>0</v>
      </c>
      <c r="AY12" s="79">
        <f>IF(节奏预期!Y12="","",INDEX(装备突破!F$121:F$137,MATCH(节奏预期!Y12,装备突破!$C$121:$C$137,0))*节奏预期!G12)</f>
        <v>33600000</v>
      </c>
      <c r="AZ12" s="79">
        <f>IF(节奏预期!Z12="","",INDEX(装备突破!G$121:G$137,MATCH(节奏预期!Z12,装备突破!$C$121:$C$137,0))*节奏预期!H12)</f>
        <v>0</v>
      </c>
      <c r="BA12" s="79">
        <f>IF(节奏预期!AA12="","",INDEX(装备突破!H$121:H$137,MATCH(节奏预期!AA12,装备突破!$C$121:$C$137,0))*节奏预期!I12)</f>
        <v>0</v>
      </c>
      <c r="BB12" s="79">
        <f>IF(节奏预期!AB12="","",INDEX(装备突破!I$121:I$137,MATCH(节奏预期!AB12,装备突破!$C$121:$C$137,0))*节奏预期!J12)</f>
        <v>0</v>
      </c>
      <c r="BC12" s="13">
        <f t="shared" si="9"/>
        <v>33600000</v>
      </c>
      <c r="BF12" s="22">
        <v>9</v>
      </c>
      <c r="BG12" s="80">
        <v>70</v>
      </c>
      <c r="BH12" s="42">
        <f>IF(BG12&lt;前期规划!$C$2,0,求节点($N$6:$N$41,$AP$6:$AP$41,BG12))</f>
        <v>9.8526568800059139E-2</v>
      </c>
      <c r="BI12" s="42"/>
      <c r="BJ12" s="42"/>
      <c r="BK12" s="60">
        <f>(BH12-BH11)*INDEX([3]非r将兵属性验证!AX$7:AX$166,$BG12,1)+BK11</f>
        <v>710723976.23612189</v>
      </c>
      <c r="BL12" s="60"/>
      <c r="BM12" s="60"/>
      <c r="BN12" s="42">
        <f t="shared" si="10"/>
        <v>710723976.23612189</v>
      </c>
      <c r="BQ12" s="34">
        <f>SUMPRODUCT(AQ12:AV12,节奏预期!E12:J12)</f>
        <v>1125</v>
      </c>
      <c r="BR12" s="45">
        <v>70</v>
      </c>
      <c r="BS12" s="49">
        <f>IF(BR12&lt;前期规划!$C$2,0,求节点(活动投放!$S$6:$S$41,活动投放!$U$6:$U$41,$BR12))</f>
        <v>33756.820677565658</v>
      </c>
      <c r="BT12" s="49"/>
      <c r="BU12" s="49">
        <f>IF(BR12&lt;前期规划!$C$2,0,SUMPRODUCT(INDEX($AW$6:$BB$41,MATCH(BR12,$N$6:$N$41,1),),INDEX(节奏预期!$E$6:$J$41,MATCH(BR12,节奏预期!$D$6:$D$41,1),)))</f>
        <v>45000000</v>
      </c>
      <c r="BV12" s="49">
        <f>(BU12-BU11)*INDEX('[1]功能-付费相关'!$AQ$6:$AQ$165,$BR12,1)+BV11</f>
        <v>51136.363636363632</v>
      </c>
      <c r="BX12" s="45">
        <v>70</v>
      </c>
      <c r="BY12" s="54">
        <f t="shared" si="11"/>
        <v>33756.820677565658</v>
      </c>
      <c r="BZ12" s="54">
        <f t="shared" si="1"/>
        <v>51136.363636363632</v>
      </c>
      <c r="CA12" s="55">
        <f t="shared" si="12"/>
        <v>84893.184313929291</v>
      </c>
      <c r="CB12" s="37"/>
      <c r="CC12" s="37"/>
    </row>
    <row r="13" spans="2:81" x14ac:dyDescent="0.15">
      <c r="B13" s="211"/>
      <c r="C13" s="65">
        <v>7</v>
      </c>
      <c r="D13" s="25"/>
      <c r="E13" s="25"/>
      <c r="F13" s="25">
        <v>80</v>
      </c>
      <c r="G13" s="25">
        <v>80</v>
      </c>
      <c r="H13" s="25">
        <v>80</v>
      </c>
      <c r="I13" s="25">
        <v>80</v>
      </c>
      <c r="L13" s="22">
        <v>11</v>
      </c>
      <c r="M13" s="76">
        <f>节奏预期!B13</f>
        <v>240</v>
      </c>
      <c r="N13" s="81">
        <f>节奏预期!D13</f>
        <v>79.125035575805882</v>
      </c>
      <c r="O13" s="107">
        <f>IF(节奏预期!Q13=0,0,INDEX(D$143:D$159,MATCH(节奏预期!Q13,$C$143:$C$159,1)))</f>
        <v>0</v>
      </c>
      <c r="P13" s="79">
        <f>IF(节奏预期!R13=0,0,INDEX(E$143:E$159,MATCH(节奏预期!R13,$C$143:$C$159,1)))</f>
        <v>0</v>
      </c>
      <c r="Q13" s="79">
        <f>IF(节奏预期!S13=0,0,INDEX(F$143:F$159,MATCH(节奏预期!S13,$C$143:$C$159,1)))</f>
        <v>0.18</v>
      </c>
      <c r="R13" s="79">
        <f>IF(节奏预期!T13=0,0,INDEX(G$143:G$159,MATCH(节奏预期!T13,$C$143:$C$159,1)))</f>
        <v>0.18</v>
      </c>
      <c r="S13" s="79">
        <f>IF(节奏预期!U13=0,0,INDEX(H$143:H$159,MATCH(节奏预期!U13,$C$143:$C$159,1)))</f>
        <v>0</v>
      </c>
      <c r="T13" s="84">
        <f>IF(节奏预期!V13=0,0,INDEX(I$143:I$159,MATCH(节奏预期!V13,$C$143:$C$159,1)))</f>
        <v>0</v>
      </c>
      <c r="U13" s="13">
        <f>IFERROR(SUMPRODUCT(节奏预期!E13:J13,O13:T13)/SUM(节奏预期!E13:J13),0)</f>
        <v>0.18</v>
      </c>
      <c r="V13" s="12">
        <f>IF(节奏预期!Q13=0,0,INDEX(D$189:D$205,MATCH(节奏预期!Q13,$C$189:$C$205,1)))</f>
        <v>0</v>
      </c>
      <c r="W13" s="79">
        <f>IF(节奏预期!R13=0,0,INDEX(E$189:E$205,MATCH(节奏预期!R13,$C$189:$C$205,1)))</f>
        <v>0</v>
      </c>
      <c r="X13" s="79">
        <f>IF(节奏预期!S13=0,0,INDEX(F$189:F$205,MATCH(节奏预期!S13,$C$189:$C$205,1)))</f>
        <v>0</v>
      </c>
      <c r="Y13" s="79">
        <f>IF(节奏预期!T13=0,0,INDEX(G$189:G$205,MATCH(节奏预期!T13,$C$189:$C$205,1)))</f>
        <v>0.1</v>
      </c>
      <c r="Z13" s="79">
        <f>IF(节奏预期!U13=0,0,INDEX(H$189:H$205,MATCH(节奏预期!U13,$C$189:$C$205,1)))</f>
        <v>0</v>
      </c>
      <c r="AA13" s="79">
        <f>IF(节奏预期!V13=0,0,INDEX(I$189:I$205,MATCH(节奏预期!V13,$C$189:$C$205,1)))</f>
        <v>0</v>
      </c>
      <c r="AB13" s="13">
        <f>IFERROR(SUMPRODUCT(节奏预期!E13:J13,V13:AA13)/SUM(节奏预期!E13:J13),0)</f>
        <v>3.3333333333333333E-2</v>
      </c>
      <c r="AC13" s="12">
        <f>IF(节奏预期!Q13=0,0,INDEX(D$216:D$232,MATCH(节奏预期!Q13,$C$216:$C$232,1)))</f>
        <v>0</v>
      </c>
      <c r="AD13" s="165">
        <f>IF(节奏预期!R13=0,0,INDEX(E$216:E$232,MATCH(节奏预期!R13,$C$216:$C$232,1)))</f>
        <v>0</v>
      </c>
      <c r="AE13" s="165">
        <f>IF(节奏预期!S13=0,0,INDEX(F$216:F$232,MATCH(节奏预期!S13,$C$216:$C$232,1)))</f>
        <v>0</v>
      </c>
      <c r="AF13" s="165">
        <f>IF(节奏预期!T13=0,0,INDEX(G$216:G$232,MATCH(节奏预期!T13,$C$216:$C$232,1)))</f>
        <v>3.5999999999999997E-2</v>
      </c>
      <c r="AG13" s="165">
        <f>IF(节奏预期!U13=0,0,INDEX(H$216:H$232,MATCH(节奏预期!U13,$C$216:$C$232,1)))</f>
        <v>0</v>
      </c>
      <c r="AH13" s="165">
        <f>IF(节奏预期!V13=0,0,INDEX(I$216:I$232,MATCH(节奏预期!V13,$C$216:$C$232,1)))</f>
        <v>0</v>
      </c>
      <c r="AI13" s="13">
        <f>IFERROR(SUMPRODUCT(节奏预期!E13:J13,AC13:AH13)/SUM(节奏预期!E13:J13),0)</f>
        <v>1.2E-2</v>
      </c>
      <c r="AJ13" s="12">
        <f t="shared" si="2"/>
        <v>0</v>
      </c>
      <c r="AK13" s="165">
        <f t="shared" si="3"/>
        <v>0</v>
      </c>
      <c r="AL13" s="165">
        <f t="shared" si="4"/>
        <v>0.18</v>
      </c>
      <c r="AM13" s="165">
        <f t="shared" si="5"/>
        <v>0.316</v>
      </c>
      <c r="AN13" s="165">
        <f t="shared" si="6"/>
        <v>0</v>
      </c>
      <c r="AO13" s="165">
        <f t="shared" si="7"/>
        <v>0</v>
      </c>
      <c r="AP13" s="13">
        <f t="shared" si="8"/>
        <v>0.21333333333333332</v>
      </c>
      <c r="AQ13" s="107">
        <f>IF(节奏预期!W13=0,0,节奏预期!E13*INDEX(D$83:D$99,MATCH(节奏预期!W13,$C$83:$C$99,0)))</f>
        <v>0</v>
      </c>
      <c r="AR13" s="79">
        <f>IF(节奏预期!X13=0,0,节奏预期!F13*INDEX(E$83:E$99,MATCH(节奏预期!X13,$C$83:$C$99,0)))</f>
        <v>0</v>
      </c>
      <c r="AS13" s="122">
        <f>IF(节奏预期!Y13=0,0,节奏预期!G13*INDEX(F$83:F$99,MATCH(节奏预期!Y13,$C$83:$C$99,0)))+IF(节奏预期!Z13=0,0,节奏预期!H13*INDEX(G$102:G$118,MATCH(节奏预期!Z13,$C$102:$C$118,0)))</f>
        <v>70</v>
      </c>
      <c r="AT13" s="79">
        <f>IF(节奏预期!Z13=0,0,节奏预期!H13*INDEX(G$83:G$99,MATCH(节奏预期!Z13,$C$83:$C$99,0)))</f>
        <v>5</v>
      </c>
      <c r="AU13" s="122">
        <f>IF(节奏预期!AA13=0,0,节奏预期!I13*INDEX(H$83:H$99,MATCH(节奏预期!AA13,$C$83:$C$99,0)))+IF(节奏预期!AB13=0,0,节奏预期!J13*INDEX(I$102:I$118,MATCH(节奏预期!AB13,$C$102:$C$118,0)))</f>
        <v>0</v>
      </c>
      <c r="AV13" s="110">
        <f>IF(节奏预期!AB13=0,0,节奏预期!J13*INDEX(I$83:I$99,MATCH(节奏预期!AB13,$C$83:$C$99,0)))</f>
        <v>0</v>
      </c>
      <c r="AW13" s="12">
        <f>IF(节奏预期!W13="","",INDEX(装备突破!D$121:D$137,MATCH(节奏预期!W13,装备突破!$C$121:$C$137,0))*节奏预期!E13)</f>
        <v>0</v>
      </c>
      <c r="AX13" s="79">
        <f>IF(节奏预期!X13="","",INDEX(装备突破!E$121:E$137,MATCH(节奏预期!X13,装备突破!$C$121:$C$137,0))*节奏预期!F13)</f>
        <v>0</v>
      </c>
      <c r="AY13" s="79">
        <f>IF(节奏预期!Y13="","",INDEX(装备突破!F$121:F$137,MATCH(节奏预期!Y13,装备突破!$C$121:$C$137,0))*节奏预期!G13)</f>
        <v>22400000</v>
      </c>
      <c r="AZ13" s="79">
        <f>IF(节奏预期!Z13="","",INDEX(装备突破!G$121:G$137,MATCH(节奏预期!Z13,装备突破!$C$121:$C$137,0))*节奏预期!H13)</f>
        <v>11200000</v>
      </c>
      <c r="BA13" s="79">
        <f>IF(节奏预期!AA13="","",INDEX(装备突破!H$121:H$137,MATCH(节奏预期!AA13,装备突破!$C$121:$C$137,0))*节奏预期!I13)</f>
        <v>0</v>
      </c>
      <c r="BB13" s="79">
        <f>IF(节奏预期!AB13="","",INDEX(装备突破!I$121:I$137,MATCH(节奏预期!AB13,装备突破!$C$121:$C$137,0))*节奏预期!J13)</f>
        <v>0</v>
      </c>
      <c r="BC13" s="13">
        <f t="shared" si="9"/>
        <v>33600000</v>
      </c>
      <c r="BF13" s="22">
        <v>10</v>
      </c>
      <c r="BG13" s="80">
        <v>80</v>
      </c>
      <c r="BH13" s="42">
        <f>IF(BG13&lt;前期规划!$C$2,0,求节点($N$6:$N$41,$AP$6:$AP$41,BG13))</f>
        <v>0.23057739149440615</v>
      </c>
      <c r="BI13" s="42"/>
      <c r="BJ13" s="42"/>
      <c r="BK13" s="60">
        <f>(BH13-BH12)*INDEX([3]非r将兵属性验证!AX$7:AX$166,$BG13,1)+BK12</f>
        <v>3272283699.8639116</v>
      </c>
      <c r="BL13" s="60"/>
      <c r="BM13" s="60"/>
      <c r="BN13" s="42">
        <f t="shared" si="10"/>
        <v>3272283699.8639116</v>
      </c>
      <c r="BQ13" s="34">
        <f>SUMPRODUCT(AQ13:AV13,节奏预期!E13:J13)</f>
        <v>725</v>
      </c>
      <c r="BR13" s="45">
        <v>80</v>
      </c>
      <c r="BS13" s="49">
        <f>IF(BR13&lt;前期规划!$C$2,0,求节点(活动投放!$S$6:$S$41,活动投放!$U$6:$U$41,$BR13))</f>
        <v>95857.52538598681</v>
      </c>
      <c r="BT13" s="49"/>
      <c r="BU13" s="49">
        <f>IF(BR13&lt;前期规划!$C$2,0,SUMPRODUCT(INDEX($AW$6:$BB$41,MATCH(BR13,$N$6:$N$41,1),),INDEX(节奏预期!$E$6:$J$41,MATCH(BR13,节奏预期!$D$6:$D$41,1),)))</f>
        <v>280000000</v>
      </c>
      <c r="BV13" s="49">
        <f>(BU13-BU12)*INDEX('[1]功能-付费相关'!$AQ$6:$AQ$165,$BR13,1)+BV12</f>
        <v>295928.03030303027</v>
      </c>
      <c r="BX13" s="45">
        <v>80</v>
      </c>
      <c r="BY13" s="54">
        <f t="shared" si="11"/>
        <v>95857.52538598681</v>
      </c>
      <c r="BZ13" s="54">
        <f t="shared" si="1"/>
        <v>295928.03030303027</v>
      </c>
      <c r="CA13" s="55">
        <f t="shared" si="12"/>
        <v>391785.55568901706</v>
      </c>
      <c r="CB13" s="37"/>
      <c r="CC13" s="37"/>
    </row>
    <row r="14" spans="2:81" x14ac:dyDescent="0.15">
      <c r="B14" s="211"/>
      <c r="C14" s="144">
        <v>8</v>
      </c>
      <c r="D14" s="145"/>
      <c r="E14" s="145"/>
      <c r="F14" s="145"/>
      <c r="G14" s="145"/>
      <c r="H14" s="145">
        <v>90</v>
      </c>
      <c r="I14" s="145">
        <v>90</v>
      </c>
      <c r="L14" s="22">
        <v>12</v>
      </c>
      <c r="M14" s="76">
        <f>节奏预期!B14</f>
        <v>270</v>
      </c>
      <c r="N14" s="81">
        <f>节奏预期!D14</f>
        <v>80.816370674194118</v>
      </c>
      <c r="O14" s="107">
        <f>IF(节奏预期!Q14=0,0,INDEX(D$143:D$159,MATCH(节奏预期!Q14,$C$143:$C$159,1)))</f>
        <v>0</v>
      </c>
      <c r="P14" s="79">
        <f>IF(节奏预期!R14=0,0,INDEX(E$143:E$159,MATCH(节奏预期!R14,$C$143:$C$159,1)))</f>
        <v>0</v>
      </c>
      <c r="Q14" s="79">
        <f>IF(节奏预期!S14=0,0,INDEX(F$143:F$159,MATCH(节奏预期!S14,$C$143:$C$159,1)))</f>
        <v>0.18</v>
      </c>
      <c r="R14" s="79">
        <f>IF(节奏预期!T14=0,0,INDEX(G$143:G$159,MATCH(节奏预期!T14,$C$143:$C$159,1)))</f>
        <v>0.18</v>
      </c>
      <c r="S14" s="79">
        <f>IF(节奏预期!U14=0,0,INDEX(H$143:H$159,MATCH(节奏预期!U14,$C$143:$C$159,1)))</f>
        <v>0</v>
      </c>
      <c r="T14" s="84">
        <f>IF(节奏预期!V14=0,0,INDEX(I$143:I$159,MATCH(节奏预期!V14,$C$143:$C$159,1)))</f>
        <v>0</v>
      </c>
      <c r="U14" s="13">
        <f>IFERROR(SUMPRODUCT(节奏预期!E14:J14,O14:T14)/SUM(节奏预期!E14:J14),0)</f>
        <v>0.18</v>
      </c>
      <c r="V14" s="12">
        <f>IF(节奏预期!Q14=0,0,INDEX(D$189:D$205,MATCH(节奏预期!Q14,$C$189:$C$205,1)))</f>
        <v>0</v>
      </c>
      <c r="W14" s="79">
        <f>IF(节奏预期!R14=0,0,INDEX(E$189:E$205,MATCH(节奏预期!R14,$C$189:$C$205,1)))</f>
        <v>0</v>
      </c>
      <c r="X14" s="79">
        <f>IF(节奏预期!S14=0,0,INDEX(F$189:F$205,MATCH(节奏预期!S14,$C$189:$C$205,1)))</f>
        <v>0</v>
      </c>
      <c r="Y14" s="79">
        <f>IF(节奏预期!T14=0,0,INDEX(G$189:G$205,MATCH(节奏预期!T14,$C$189:$C$205,1)))</f>
        <v>0.1</v>
      </c>
      <c r="Z14" s="79">
        <f>IF(节奏预期!U14=0,0,INDEX(H$189:H$205,MATCH(节奏预期!U14,$C$189:$C$205,1)))</f>
        <v>0</v>
      </c>
      <c r="AA14" s="79">
        <f>IF(节奏预期!V14=0,0,INDEX(I$189:I$205,MATCH(节奏预期!V14,$C$189:$C$205,1)))</f>
        <v>0</v>
      </c>
      <c r="AB14" s="13">
        <f>IFERROR(SUMPRODUCT(节奏预期!E14:J14,V14:AA14)/SUM(节奏预期!E14:J14),0)</f>
        <v>6.6666666666666666E-2</v>
      </c>
      <c r="AC14" s="12">
        <f>IF(节奏预期!Q14=0,0,INDEX(D$216:D$232,MATCH(节奏预期!Q14,$C$216:$C$232,1)))</f>
        <v>0</v>
      </c>
      <c r="AD14" s="165">
        <f>IF(节奏预期!R14=0,0,INDEX(E$216:E$232,MATCH(节奏预期!R14,$C$216:$C$232,1)))</f>
        <v>0</v>
      </c>
      <c r="AE14" s="165">
        <f>IF(节奏预期!S14=0,0,INDEX(F$216:F$232,MATCH(节奏预期!S14,$C$216:$C$232,1)))</f>
        <v>0</v>
      </c>
      <c r="AF14" s="165">
        <f>IF(节奏预期!T14=0,0,INDEX(G$216:G$232,MATCH(节奏预期!T14,$C$216:$C$232,1)))</f>
        <v>3.5999999999999997E-2</v>
      </c>
      <c r="AG14" s="165">
        <f>IF(节奏预期!U14=0,0,INDEX(H$216:H$232,MATCH(节奏预期!U14,$C$216:$C$232,1)))</f>
        <v>0</v>
      </c>
      <c r="AH14" s="165">
        <f>IF(节奏预期!V14=0,0,INDEX(I$216:I$232,MATCH(节奏预期!V14,$C$216:$C$232,1)))</f>
        <v>0</v>
      </c>
      <c r="AI14" s="13">
        <f>IFERROR(SUMPRODUCT(节奏预期!E14:J14,AC14:AH14)/SUM(节奏预期!E14:J14),0)</f>
        <v>2.4E-2</v>
      </c>
      <c r="AJ14" s="12">
        <f t="shared" si="2"/>
        <v>0</v>
      </c>
      <c r="AK14" s="165">
        <f t="shared" si="3"/>
        <v>0</v>
      </c>
      <c r="AL14" s="165">
        <f t="shared" si="4"/>
        <v>0.18</v>
      </c>
      <c r="AM14" s="165">
        <f t="shared" si="5"/>
        <v>0.316</v>
      </c>
      <c r="AN14" s="165">
        <f t="shared" si="6"/>
        <v>0</v>
      </c>
      <c r="AO14" s="165">
        <f t="shared" si="7"/>
        <v>0</v>
      </c>
      <c r="AP14" s="13">
        <f t="shared" si="8"/>
        <v>0.24666666666666665</v>
      </c>
      <c r="AQ14" s="107">
        <f>IF(节奏预期!W14=0,0,节奏预期!E14*INDEX(D$83:D$99,MATCH(节奏预期!W14,$C$83:$C$99,0)))</f>
        <v>0</v>
      </c>
      <c r="AR14" s="79">
        <f>IF(节奏预期!X14=0,0,节奏预期!F14*INDEX(E$83:E$99,MATCH(节奏预期!X14,$C$83:$C$99,0)))</f>
        <v>0</v>
      </c>
      <c r="AS14" s="122">
        <f>IF(节奏预期!Y14=0,0,节奏预期!G14*INDEX(F$83:F$99,MATCH(节奏预期!Y14,$C$83:$C$99,0)))+IF(节奏预期!Z14=0,0,节奏预期!H14*INDEX(G$102:G$118,MATCH(节奏预期!Z14,$C$102:$C$118,0)))</f>
        <v>65</v>
      </c>
      <c r="AT14" s="79">
        <f>IF(节奏预期!Z14=0,0,节奏预期!H14*INDEX(G$83:G$99,MATCH(节奏预期!Z14,$C$83:$C$99,0)))</f>
        <v>10</v>
      </c>
      <c r="AU14" s="122">
        <f>IF(节奏预期!AA14=0,0,节奏预期!I14*INDEX(H$83:H$99,MATCH(节奏预期!AA14,$C$83:$C$99,0)))+IF(节奏预期!AB14=0,0,节奏预期!J14*INDEX(I$102:I$118,MATCH(节奏预期!AB14,$C$102:$C$118,0)))</f>
        <v>0</v>
      </c>
      <c r="AV14" s="110">
        <f>IF(节奏预期!AB14=0,0,节奏预期!J14*INDEX(I$83:I$99,MATCH(节奏预期!AB14,$C$83:$C$99,0)))</f>
        <v>0</v>
      </c>
      <c r="AW14" s="12">
        <f>IF(节奏预期!W14="","",INDEX(装备突破!D$121:D$137,MATCH(节奏预期!W14,装备突破!$C$121:$C$137,0))*节奏预期!E14)</f>
        <v>0</v>
      </c>
      <c r="AX14" s="79">
        <f>IF(节奏预期!X14="","",INDEX(装备突破!E$121:E$137,MATCH(节奏预期!X14,装备突破!$C$121:$C$137,0))*节奏预期!F14)</f>
        <v>0</v>
      </c>
      <c r="AY14" s="79">
        <f>IF(节奏预期!Y14="","",INDEX(装备突破!F$121:F$137,MATCH(节奏预期!Y14,装备突破!$C$121:$C$137,0))*节奏预期!G14)</f>
        <v>11200000</v>
      </c>
      <c r="AZ14" s="79">
        <f>IF(节奏预期!Z14="","",INDEX(装备突破!G$121:G$137,MATCH(节奏预期!Z14,装备突破!$C$121:$C$137,0))*节奏预期!H14)</f>
        <v>22400000</v>
      </c>
      <c r="BA14" s="79">
        <f>IF(节奏预期!AA14="","",INDEX(装备突破!H$121:H$137,MATCH(节奏预期!AA14,装备突破!$C$121:$C$137,0))*节奏预期!I14)</f>
        <v>0</v>
      </c>
      <c r="BB14" s="79">
        <f>IF(节奏预期!AB14="","",INDEX(装备突破!I$121:I$137,MATCH(节奏预期!AB14,装备突破!$C$121:$C$137,0))*节奏预期!J14)</f>
        <v>0</v>
      </c>
      <c r="BC14" s="13">
        <f t="shared" si="9"/>
        <v>33600000</v>
      </c>
      <c r="BD14" s="37"/>
      <c r="BF14" s="22">
        <v>11</v>
      </c>
      <c r="BG14" s="80">
        <v>90</v>
      </c>
      <c r="BH14" s="42">
        <f>IF(BG14&lt;前期规划!$C$2,0,求节点($N$6:$N$41,$AP$6:$AP$41,BG14))</f>
        <v>0.3329643594860186</v>
      </c>
      <c r="BI14" s="42"/>
      <c r="BJ14" s="42"/>
      <c r="BK14" s="60">
        <f>(BH14-BH13)*INDEX([3]非r将兵属性验证!AX$7:AX$166,$BG14,1)+BK13</f>
        <v>7575921915.6407547</v>
      </c>
      <c r="BL14" s="60"/>
      <c r="BM14" s="60"/>
      <c r="BN14" s="42">
        <f t="shared" si="10"/>
        <v>7575921915.6407547</v>
      </c>
      <c r="BQ14" s="34">
        <f>SUMPRODUCT(AQ14:AV14,节奏预期!E14:J14)</f>
        <v>425</v>
      </c>
      <c r="BR14" s="67">
        <v>90</v>
      </c>
      <c r="BS14" s="49">
        <f>IF(BR14&lt;前期规划!$C$2,0,求节点(活动投放!$S$6:$S$41,活动投放!$U$6:$U$41,$BR14))</f>
        <v>209147.06009322044</v>
      </c>
      <c r="BT14" s="49"/>
      <c r="BU14" s="49">
        <f>IF(BR14&lt;前期规划!$C$2,0,SUMPRODUCT(INDEX($AW$6:$BB$41,MATCH(BR14,$N$6:$N$41,1),),INDEX(节奏预期!$E$6:$J$41,MATCH(BR14,节奏预期!$D$6:$D$41,1),)))</f>
        <v>782763750</v>
      </c>
      <c r="BV14" s="49">
        <f>(BU14-BU13)*INDEX('[1]功能-付费相关'!$AQ$6:$AQ$165,$BR14,1)+BV13</f>
        <v>779354.71299533802</v>
      </c>
      <c r="BX14" s="67">
        <v>90</v>
      </c>
      <c r="BY14" s="67">
        <f t="shared" ref="BY14:BY21" si="13">BS14</f>
        <v>209147.06009322044</v>
      </c>
      <c r="BZ14" s="67">
        <f t="shared" ref="BZ14:BZ21" si="14">BV14</f>
        <v>779354.71299533802</v>
      </c>
      <c r="CA14" s="55">
        <f t="shared" ref="CA14:CA21" si="15">SUM(BY14:BZ14)</f>
        <v>988501.77308855846</v>
      </c>
      <c r="CB14" s="37"/>
      <c r="CC14" s="37"/>
    </row>
    <row r="15" spans="2:81" x14ac:dyDescent="0.15">
      <c r="B15" s="211"/>
      <c r="C15" s="144">
        <v>9</v>
      </c>
      <c r="D15" s="145"/>
      <c r="E15" s="145"/>
      <c r="F15" s="145"/>
      <c r="G15" s="145"/>
      <c r="H15" s="145">
        <v>100</v>
      </c>
      <c r="I15" s="145">
        <v>100</v>
      </c>
      <c r="L15" s="22">
        <v>13</v>
      </c>
      <c r="M15" s="76">
        <f>节奏预期!B15</f>
        <v>300</v>
      </c>
      <c r="N15" s="81">
        <f>节奏预期!D15</f>
        <v>82.328492296001457</v>
      </c>
      <c r="O15" s="107">
        <f>IF(节奏预期!Q15=0,0,INDEX(D$143:D$159,MATCH(节奏预期!Q15,$C$143:$C$159,1)))</f>
        <v>0</v>
      </c>
      <c r="P15" s="79">
        <f>IF(节奏预期!R15=0,0,INDEX(E$143:E$159,MATCH(节奏预期!R15,$C$143:$C$159,1)))</f>
        <v>0</v>
      </c>
      <c r="Q15" s="79">
        <f>IF(节奏预期!S15=0,0,INDEX(F$143:F$159,MATCH(节奏预期!S15,$C$143:$C$159,1)))</f>
        <v>0</v>
      </c>
      <c r="R15" s="79">
        <f>IF(节奏预期!T15=0,0,INDEX(G$143:G$159,MATCH(节奏预期!T15,$C$143:$C$159,1)))</f>
        <v>0.21</v>
      </c>
      <c r="S15" s="79">
        <f>IF(节奏预期!U15=0,0,INDEX(H$143:H$159,MATCH(节奏预期!U15,$C$143:$C$159,1)))</f>
        <v>0</v>
      </c>
      <c r="T15" s="84">
        <f>IF(节奏预期!V15=0,0,INDEX(I$143:I$159,MATCH(节奏预期!V15,$C$143:$C$159,1)))</f>
        <v>0</v>
      </c>
      <c r="U15" s="13">
        <f>IFERROR(SUMPRODUCT(节奏预期!E15:J15,O15:T15)/SUM(节奏预期!E15:J15),0)</f>
        <v>0.21</v>
      </c>
      <c r="V15" s="12">
        <f>IF(节奏预期!Q15=0,0,INDEX(D$189:D$205,MATCH(节奏预期!Q15,$C$189:$C$205,1)))</f>
        <v>0</v>
      </c>
      <c r="W15" s="79">
        <f>IF(节奏预期!R15=0,0,INDEX(E$189:E$205,MATCH(节奏预期!R15,$C$189:$C$205,1)))</f>
        <v>0</v>
      </c>
      <c r="X15" s="79">
        <f>IF(节奏预期!S15=0,0,INDEX(F$189:F$205,MATCH(节奏预期!S15,$C$189:$C$205,1)))</f>
        <v>0</v>
      </c>
      <c r="Y15" s="79">
        <f>IF(节奏预期!T15=0,0,INDEX(G$189:G$205,MATCH(节奏预期!T15,$C$189:$C$205,1)))</f>
        <v>0.1</v>
      </c>
      <c r="Z15" s="79">
        <f>IF(节奏预期!U15=0,0,INDEX(H$189:H$205,MATCH(节奏预期!U15,$C$189:$C$205,1)))</f>
        <v>0</v>
      </c>
      <c r="AA15" s="79">
        <f>IF(节奏预期!V15=0,0,INDEX(I$189:I$205,MATCH(节奏预期!V15,$C$189:$C$205,1)))</f>
        <v>0</v>
      </c>
      <c r="AB15" s="13">
        <f>IFERROR(SUMPRODUCT(节奏预期!E15:J15,V15:AA15)/SUM(节奏预期!E15:J15),0)</f>
        <v>0.1</v>
      </c>
      <c r="AC15" s="12">
        <f>IF(节奏预期!Q15=0,0,INDEX(D$216:D$232,MATCH(节奏预期!Q15,$C$216:$C$232,1)))</f>
        <v>0</v>
      </c>
      <c r="AD15" s="165">
        <f>IF(节奏预期!R15=0,0,INDEX(E$216:E$232,MATCH(节奏预期!R15,$C$216:$C$232,1)))</f>
        <v>0</v>
      </c>
      <c r="AE15" s="165">
        <f>IF(节奏预期!S15=0,0,INDEX(F$216:F$232,MATCH(节奏预期!S15,$C$216:$C$232,1)))</f>
        <v>0</v>
      </c>
      <c r="AF15" s="165">
        <f>IF(节奏预期!T15=0,0,INDEX(G$216:G$232,MATCH(节奏预期!T15,$C$216:$C$232,1)))</f>
        <v>4.2000000000000003E-2</v>
      </c>
      <c r="AG15" s="165">
        <f>IF(节奏预期!U15=0,0,INDEX(H$216:H$232,MATCH(节奏预期!U15,$C$216:$C$232,1)))</f>
        <v>0</v>
      </c>
      <c r="AH15" s="165">
        <f>IF(节奏预期!V15=0,0,INDEX(I$216:I$232,MATCH(节奏预期!V15,$C$216:$C$232,1)))</f>
        <v>0</v>
      </c>
      <c r="AI15" s="13">
        <f>IFERROR(SUMPRODUCT(节奏预期!E15:J15,AC15:AH15)/SUM(节奏预期!E15:J15),0)</f>
        <v>4.2000000000000003E-2</v>
      </c>
      <c r="AJ15" s="12">
        <f t="shared" si="2"/>
        <v>0</v>
      </c>
      <c r="AK15" s="165">
        <f t="shared" si="3"/>
        <v>0</v>
      </c>
      <c r="AL15" s="165">
        <f t="shared" si="4"/>
        <v>0</v>
      </c>
      <c r="AM15" s="165">
        <f t="shared" si="5"/>
        <v>0.35199999999999998</v>
      </c>
      <c r="AN15" s="165">
        <f t="shared" si="6"/>
        <v>0</v>
      </c>
      <c r="AO15" s="165">
        <f t="shared" si="7"/>
        <v>0</v>
      </c>
      <c r="AP15" s="13">
        <f t="shared" si="8"/>
        <v>0.31</v>
      </c>
      <c r="AQ15" s="107">
        <f>IF(节奏预期!W15=0,0,节奏预期!E15*INDEX(D$83:D$99,MATCH(节奏预期!W15,$C$83:$C$99,0)))</f>
        <v>0</v>
      </c>
      <c r="AR15" s="79">
        <f>IF(节奏预期!X15=0,0,节奏预期!F15*INDEX(E$83:E$99,MATCH(节奏预期!X15,$C$83:$C$99,0)))</f>
        <v>0</v>
      </c>
      <c r="AS15" s="122">
        <f>IF(节奏预期!Y15=0,0,节奏预期!G15*INDEX(F$83:F$99,MATCH(节奏预期!Y15,$C$83:$C$99,0)))+IF(节奏预期!Z15=0,0,节奏预期!H15*INDEX(G$102:G$118,MATCH(节奏预期!Z15,$C$102:$C$118,0)))</f>
        <v>75</v>
      </c>
      <c r="AT15" s="79">
        <f>IF(节奏预期!Z15=0,0,节奏预期!H15*INDEX(G$83:G$99,MATCH(节奏预期!Z15,$C$83:$C$99,0)))</f>
        <v>15</v>
      </c>
      <c r="AU15" s="122">
        <f>IF(节奏预期!AA15=0,0,节奏预期!I15*INDEX(H$83:H$99,MATCH(节奏预期!AA15,$C$83:$C$99,0)))+IF(节奏预期!AB15=0,0,节奏预期!J15*INDEX(I$102:I$118,MATCH(节奏预期!AB15,$C$102:$C$118,0)))</f>
        <v>0</v>
      </c>
      <c r="AV15" s="110">
        <f>IF(节奏预期!AB15=0,0,节奏预期!J15*INDEX(I$83:I$99,MATCH(节奏预期!AB15,$C$83:$C$99,0)))</f>
        <v>0</v>
      </c>
      <c r="AW15" s="12">
        <f>IF(节奏预期!W15="","",INDEX(装备突破!D$121:D$137,MATCH(节奏预期!W15,装备突破!$C$121:$C$137,0))*节奏预期!E15)</f>
        <v>0</v>
      </c>
      <c r="AX15" s="79">
        <f>IF(节奏预期!X15="","",INDEX(装备突破!E$121:E$137,MATCH(节奏预期!X15,装备突破!$C$121:$C$137,0))*节奏预期!F15)</f>
        <v>0</v>
      </c>
      <c r="AY15" s="79">
        <f>IF(节奏预期!Y15="","",INDEX(装备突破!F$121:F$137,MATCH(节奏预期!Y15,装备突破!$C$121:$C$137,0))*节奏预期!G15)</f>
        <v>0</v>
      </c>
      <c r="AZ15" s="79">
        <f>IF(节奏预期!Z15="","",INDEX(装备突破!G$121:G$137,MATCH(节奏预期!Z15,装备突破!$C$121:$C$137,0))*节奏预期!H15)</f>
        <v>48000000</v>
      </c>
      <c r="BA15" s="79">
        <f>IF(节奏预期!AA15="","",INDEX(装备突破!H$121:H$137,MATCH(节奏预期!AA15,装备突破!$C$121:$C$137,0))*节奏预期!I15)</f>
        <v>0</v>
      </c>
      <c r="BB15" s="79">
        <f>IF(节奏预期!AB15="","",INDEX(装备突破!I$121:I$137,MATCH(节奏预期!AB15,装备突破!$C$121:$C$137,0))*节奏预期!J15)</f>
        <v>0</v>
      </c>
      <c r="BC15" s="13">
        <f t="shared" si="9"/>
        <v>48000000</v>
      </c>
      <c r="BD15" s="37"/>
      <c r="BF15" s="22">
        <v>12</v>
      </c>
      <c r="BG15" s="80">
        <v>100</v>
      </c>
      <c r="BH15" s="42">
        <f>IF(BG15&lt;前期规划!$C$2,0,求节点($N$6:$N$41,$AP$6:$AP$41,BG15))</f>
        <v>0.42799827440329546</v>
      </c>
      <c r="BI15" s="42"/>
      <c r="BJ15" s="42"/>
      <c r="BK15" s="60">
        <f>(BH15-BH14)*INDEX([3]非r将兵属性验证!AX$7:AX$166,$BG15,1)+BK14</f>
        <v>15804148319.950218</v>
      </c>
      <c r="BL15" s="60"/>
      <c r="BM15" s="60"/>
      <c r="BN15" s="42">
        <f t="shared" si="10"/>
        <v>15804148319.950218</v>
      </c>
      <c r="BQ15" s="34">
        <f>SUMPRODUCT(AQ15:AV15,节奏预期!E15:J15)</f>
        <v>225</v>
      </c>
      <c r="BR15" s="67">
        <v>100</v>
      </c>
      <c r="BS15" s="49">
        <f>IF(BR15&lt;前期规划!$C$2,0,求节点(活动投放!$S$6:$S$41,活动投放!$U$6:$U$41,$BR15))</f>
        <v>327244.77944665466</v>
      </c>
      <c r="BT15" s="49"/>
      <c r="BU15" s="49">
        <f>IF(BR15&lt;前期规划!$C$2,0,SUMPRODUCT(INDEX($AW$6:$BB$41,MATCH(BR15,$N$6:$N$41,1),),INDEX(节奏预期!$E$6:$J$41,MATCH(BR15,节奏预期!$D$6:$D$41,1),)))</f>
        <v>3172128099.173553</v>
      </c>
      <c r="BV15" s="49">
        <f>(BU15-BU14)*INDEX('[1]功能-付费相关'!$AQ$6:$AQ$165,$BR15,1)+BV14</f>
        <v>2912715.7390431529</v>
      </c>
      <c r="BX15" s="67">
        <v>100</v>
      </c>
      <c r="BY15" s="67">
        <f t="shared" si="13"/>
        <v>327244.77944665466</v>
      </c>
      <c r="BZ15" s="67">
        <f t="shared" si="14"/>
        <v>2912715.7390431529</v>
      </c>
      <c r="CA15" s="55">
        <f t="shared" si="15"/>
        <v>3239960.5184898074</v>
      </c>
      <c r="CB15" s="37"/>
      <c r="CC15" s="37"/>
    </row>
    <row r="16" spans="2:81" x14ac:dyDescent="0.15">
      <c r="B16" s="211"/>
      <c r="C16" s="144">
        <v>10</v>
      </c>
      <c r="D16" s="145"/>
      <c r="E16" s="145"/>
      <c r="F16" s="145"/>
      <c r="G16" s="145"/>
      <c r="H16" s="145">
        <v>110</v>
      </c>
      <c r="I16" s="145">
        <v>110</v>
      </c>
      <c r="L16" s="22">
        <v>14</v>
      </c>
      <c r="M16" s="76">
        <f>节奏预期!B16</f>
        <v>330</v>
      </c>
      <c r="N16" s="81">
        <f>节奏预期!D16</f>
        <v>83.69965923095647</v>
      </c>
      <c r="O16" s="107">
        <f>IF(节奏预期!Q16=0,0,INDEX(D$143:D$159,MATCH(节奏预期!Q16,$C$143:$C$159,1)))</f>
        <v>0</v>
      </c>
      <c r="P16" s="79">
        <f>IF(节奏预期!R16=0,0,INDEX(E$143:E$159,MATCH(节奏预期!R16,$C$143:$C$159,1)))</f>
        <v>0</v>
      </c>
      <c r="Q16" s="79">
        <f>IF(节奏预期!S16=0,0,INDEX(F$143:F$159,MATCH(节奏预期!S16,$C$143:$C$159,1)))</f>
        <v>0</v>
      </c>
      <c r="R16" s="79">
        <f>IF(节奏预期!T16=0,0,INDEX(G$143:G$159,MATCH(节奏预期!T16,$C$143:$C$159,1)))</f>
        <v>0.21</v>
      </c>
      <c r="S16" s="79">
        <f>IF(节奏预期!U16=0,0,INDEX(H$143:H$159,MATCH(节奏预期!U16,$C$143:$C$159,1)))</f>
        <v>0.28000000000000003</v>
      </c>
      <c r="T16" s="84">
        <f>IF(节奏预期!V16=0,0,INDEX(I$143:I$159,MATCH(节奏预期!V16,$C$143:$C$159,1)))</f>
        <v>0</v>
      </c>
      <c r="U16" s="13">
        <f>IFERROR(SUMPRODUCT(节奏预期!E16:J16,O16:T16)/SUM(节奏预期!E16:J16),0)</f>
        <v>0.21349999999999997</v>
      </c>
      <c r="V16" s="12">
        <f>IF(节奏预期!Q16=0,0,INDEX(D$189:D$205,MATCH(节奏预期!Q16,$C$189:$C$205,1)))</f>
        <v>0</v>
      </c>
      <c r="W16" s="79">
        <f>IF(节奏预期!R16=0,0,INDEX(E$189:E$205,MATCH(节奏预期!R16,$C$189:$C$205,1)))</f>
        <v>0</v>
      </c>
      <c r="X16" s="79">
        <f>IF(节奏预期!S16=0,0,INDEX(F$189:F$205,MATCH(节奏预期!S16,$C$189:$C$205,1)))</f>
        <v>0</v>
      </c>
      <c r="Y16" s="79">
        <f>IF(节奏预期!T16=0,0,INDEX(G$189:G$205,MATCH(节奏预期!T16,$C$189:$C$205,1)))</f>
        <v>0.1</v>
      </c>
      <c r="Z16" s="79">
        <f>IF(节奏预期!U16=0,0,INDEX(H$189:H$205,MATCH(节奏预期!U16,$C$189:$C$205,1)))</f>
        <v>0</v>
      </c>
      <c r="AA16" s="79">
        <f>IF(节奏预期!V16=0,0,INDEX(I$189:I$205,MATCH(节奏预期!V16,$C$189:$C$205,1)))</f>
        <v>0</v>
      </c>
      <c r="AB16" s="13">
        <f>IFERROR(SUMPRODUCT(节奏预期!E16:J16,V16:AA16)/SUM(节奏预期!E16:J16),0)</f>
        <v>9.5000000000000001E-2</v>
      </c>
      <c r="AC16" s="12">
        <f>IF(节奏预期!Q16=0,0,INDEX(D$216:D$232,MATCH(节奏预期!Q16,$C$216:$C$232,1)))</f>
        <v>0</v>
      </c>
      <c r="AD16" s="165">
        <f>IF(节奏预期!R16=0,0,INDEX(E$216:E$232,MATCH(节奏预期!R16,$C$216:$C$232,1)))</f>
        <v>0</v>
      </c>
      <c r="AE16" s="165">
        <f>IF(节奏预期!S16=0,0,INDEX(F$216:F$232,MATCH(节奏预期!S16,$C$216:$C$232,1)))</f>
        <v>0</v>
      </c>
      <c r="AF16" s="165">
        <f>IF(节奏预期!T16=0,0,INDEX(G$216:G$232,MATCH(节奏预期!T16,$C$216:$C$232,1)))</f>
        <v>4.2000000000000003E-2</v>
      </c>
      <c r="AG16" s="165">
        <f>IF(节奏预期!U16=0,0,INDEX(H$216:H$232,MATCH(节奏预期!U16,$C$216:$C$232,1)))</f>
        <v>0</v>
      </c>
      <c r="AH16" s="165">
        <f>IF(节奏预期!V16=0,0,INDEX(I$216:I$232,MATCH(节奏预期!V16,$C$216:$C$232,1)))</f>
        <v>0</v>
      </c>
      <c r="AI16" s="13">
        <f>IFERROR(SUMPRODUCT(节奏预期!E16:J16,AC16:AH16)/SUM(节奏预期!E16:J16),0)</f>
        <v>3.9900000000000005E-2</v>
      </c>
      <c r="AJ16" s="12">
        <f t="shared" si="2"/>
        <v>0</v>
      </c>
      <c r="AK16" s="165">
        <f t="shared" si="3"/>
        <v>0</v>
      </c>
      <c r="AL16" s="165">
        <f t="shared" si="4"/>
        <v>0</v>
      </c>
      <c r="AM16" s="165">
        <f t="shared" si="5"/>
        <v>0.35199999999999998</v>
      </c>
      <c r="AN16" s="165">
        <f t="shared" si="6"/>
        <v>0.28000000000000003</v>
      </c>
      <c r="AO16" s="165">
        <f t="shared" si="7"/>
        <v>0</v>
      </c>
      <c r="AP16" s="13">
        <f t="shared" si="8"/>
        <v>0.3085</v>
      </c>
      <c r="AQ16" s="107">
        <f>IF(节奏预期!W16=0,0,节奏预期!E16*INDEX(D$83:D$99,MATCH(节奏预期!W16,$C$83:$C$99,0)))</f>
        <v>0</v>
      </c>
      <c r="AR16" s="79">
        <f>IF(节奏预期!X16=0,0,节奏预期!F16*INDEX(E$83:E$99,MATCH(节奏预期!X16,$C$83:$C$99,0)))</f>
        <v>0</v>
      </c>
      <c r="AS16" s="122">
        <f>IF(节奏预期!Y16=0,0,节奏预期!G16*INDEX(F$83:F$99,MATCH(节奏预期!Y16,$C$83:$C$99,0)))+IF(节奏预期!Z16=0,0,节奏预期!H16*INDEX(G$102:G$118,MATCH(节奏预期!Z16,$C$102:$C$118,0)))</f>
        <v>71.25</v>
      </c>
      <c r="AT16" s="79">
        <f>IF(节奏预期!Z16=0,0,节奏预期!H16*INDEX(G$83:G$99,MATCH(节奏预期!Z16,$C$83:$C$99,0)))</f>
        <v>14.25</v>
      </c>
      <c r="AU16" s="122">
        <f>IF(节奏预期!AA16=0,0,节奏预期!I16*INDEX(H$83:H$99,MATCH(节奏预期!AA16,$C$83:$C$99,0)))+IF(节奏预期!AB16=0,0,节奏预期!J16*INDEX(I$102:I$118,MATCH(节奏预期!AB16,$C$102:$C$118,0)))</f>
        <v>4.5</v>
      </c>
      <c r="AV16" s="110">
        <f>IF(节奏预期!AB16=0,0,节奏预期!J16*INDEX(I$83:I$99,MATCH(节奏预期!AB16,$C$83:$C$99,0)))</f>
        <v>0</v>
      </c>
      <c r="AW16" s="12">
        <f>IF(节奏预期!W16="","",INDEX(装备突破!D$121:D$137,MATCH(节奏预期!W16,装备突破!$C$121:$C$137,0))*节奏预期!E16)</f>
        <v>0</v>
      </c>
      <c r="AX16" s="79">
        <f>IF(节奏预期!X16="","",INDEX(装备突破!E$121:E$137,MATCH(节奏预期!X16,装备突破!$C$121:$C$137,0))*节奏预期!F16)</f>
        <v>0</v>
      </c>
      <c r="AY16" s="79">
        <f>IF(节奏预期!Y16="","",INDEX(装备突破!F$121:F$137,MATCH(节奏预期!Y16,装备突破!$C$121:$C$137,0))*节奏预期!G16)</f>
        <v>0</v>
      </c>
      <c r="AZ16" s="79">
        <f>IF(节奏预期!Z16="","",INDEX(装备突破!G$121:G$137,MATCH(节奏预期!Z16,装备突破!$C$121:$C$137,0))*节奏预期!H16)</f>
        <v>45600000</v>
      </c>
      <c r="BA16" s="79">
        <f>IF(节奏预期!AA16="","",INDEX(装备突破!H$121:H$137,MATCH(节奏预期!AA16,装备突破!$C$121:$C$137,0))*节奏预期!I16)</f>
        <v>7500000</v>
      </c>
      <c r="BB16" s="79">
        <f>IF(节奏预期!AB16="","",INDEX(装备突破!I$121:I$137,MATCH(节奏预期!AB16,装备突破!$C$121:$C$137,0))*节奏预期!J16)</f>
        <v>0</v>
      </c>
      <c r="BC16" s="13">
        <f t="shared" si="9"/>
        <v>53100000</v>
      </c>
      <c r="BD16" s="37"/>
      <c r="BF16" s="22">
        <v>13</v>
      </c>
      <c r="BG16" s="80">
        <v>110</v>
      </c>
      <c r="BH16" s="42">
        <f>IF(BG16&lt;前期规划!$C$2,0,求节点($N$6:$N$41,$AP$6:$AP$41,BG16))</f>
        <v>0.44090909090909097</v>
      </c>
      <c r="BI16" s="42"/>
      <c r="BJ16" s="42"/>
      <c r="BK16" s="60">
        <f>(BH16-BH15)*INDEX([3]非r将兵属性验证!AX$7:AX$166,$BG16,1)+BK15</f>
        <v>17710758901.382202</v>
      </c>
      <c r="BL16" s="60"/>
      <c r="BM16" s="60"/>
      <c r="BN16" s="42">
        <f t="shared" si="10"/>
        <v>17710758901.382202</v>
      </c>
      <c r="BQ16" s="34">
        <f>SUMPRODUCT(AQ16:AV16,节奏预期!E16:J16)</f>
        <v>206.4375</v>
      </c>
      <c r="BR16" s="67">
        <v>110</v>
      </c>
      <c r="BS16" s="49">
        <f>IF(BR16&lt;前期规划!$C$2,0,求节点(活动投放!$S$6:$S$41,活动投放!$U$6:$U$41,$BR16))</f>
        <v>336403.87334974308</v>
      </c>
      <c r="BT16" s="49"/>
      <c r="BU16" s="49">
        <f>IF(BR16&lt;前期规划!$C$2,0,SUMPRODUCT(INDEX($AW$6:$BB$41,MATCH(BR16,$N$6:$N$41,1),),INDEX(节奏预期!$E$6:$J$41,MATCH(BR16,节奏预期!$D$6:$D$41,1),)))</f>
        <v>2859731404.9586782</v>
      </c>
      <c r="BV16" s="49">
        <f>(BU16-BU15)*INDEX('[1]功能-付费相关'!$AQ$6:$AQ$165,$BR16,1)+BV15</f>
        <v>2652385.1605307572</v>
      </c>
      <c r="BX16" s="67">
        <v>110</v>
      </c>
      <c r="BY16" s="67">
        <f t="shared" si="13"/>
        <v>336403.87334974308</v>
      </c>
      <c r="BZ16" s="67">
        <f t="shared" si="14"/>
        <v>2652385.1605307572</v>
      </c>
      <c r="CA16" s="55">
        <f t="shared" si="15"/>
        <v>2988789.0338805001</v>
      </c>
    </row>
    <row r="17" spans="1:81" x14ac:dyDescent="0.15">
      <c r="B17" s="211"/>
      <c r="C17" s="144">
        <v>11</v>
      </c>
      <c r="D17" s="145"/>
      <c r="E17" s="145"/>
      <c r="F17" s="145"/>
      <c r="G17" s="145"/>
      <c r="H17" s="145">
        <v>120</v>
      </c>
      <c r="I17" s="145">
        <v>120</v>
      </c>
      <c r="L17" s="22">
        <v>15</v>
      </c>
      <c r="M17" s="76">
        <f>节奏预期!B17</f>
        <v>360</v>
      </c>
      <c r="N17" s="81">
        <f>节奏预期!D17</f>
        <v>84.957158709068153</v>
      </c>
      <c r="O17" s="107">
        <f>IF(节奏预期!Q17=0,0,INDEX(D$143:D$159,MATCH(节奏预期!Q17,$C$143:$C$159,1)))</f>
        <v>0</v>
      </c>
      <c r="P17" s="79">
        <f>IF(节奏预期!R17=0,0,INDEX(E$143:E$159,MATCH(节奏预期!R17,$C$143:$C$159,1)))</f>
        <v>0</v>
      </c>
      <c r="Q17" s="79">
        <f>IF(节奏预期!S17=0,0,INDEX(F$143:F$159,MATCH(节奏预期!S17,$C$143:$C$159,1)))</f>
        <v>0</v>
      </c>
      <c r="R17" s="79">
        <f>IF(节奏预期!T17=0,0,INDEX(G$143:G$159,MATCH(节奏预期!T17,$C$143:$C$159,1)))</f>
        <v>0.21</v>
      </c>
      <c r="S17" s="79">
        <f>IF(节奏预期!U17=0,0,INDEX(H$143:H$159,MATCH(节奏预期!U17,$C$143:$C$159,1)))</f>
        <v>0.28000000000000003</v>
      </c>
      <c r="T17" s="84">
        <f>IF(节奏预期!V17=0,0,INDEX(I$143:I$159,MATCH(节奏预期!V17,$C$143:$C$159,1)))</f>
        <v>0</v>
      </c>
      <c r="U17" s="13">
        <f>IFERROR(SUMPRODUCT(节奏预期!E17:J17,O17:T17)/SUM(节奏预期!E17:J17),0)</f>
        <v>0.217</v>
      </c>
      <c r="V17" s="12">
        <f>IF(节奏预期!Q17=0,0,INDEX(D$189:D$205,MATCH(节奏预期!Q17,$C$189:$C$205,1)))</f>
        <v>0</v>
      </c>
      <c r="W17" s="79">
        <f>IF(节奏预期!R17=0,0,INDEX(E$189:E$205,MATCH(节奏预期!R17,$C$189:$C$205,1)))</f>
        <v>0</v>
      </c>
      <c r="X17" s="79">
        <f>IF(节奏预期!S17=0,0,INDEX(F$189:F$205,MATCH(节奏预期!S17,$C$189:$C$205,1)))</f>
        <v>0</v>
      </c>
      <c r="Y17" s="79">
        <f>IF(节奏预期!T17=0,0,INDEX(G$189:G$205,MATCH(节奏预期!T17,$C$189:$C$205,1)))</f>
        <v>0.1</v>
      </c>
      <c r="Z17" s="79">
        <f>IF(节奏预期!U17=0,0,INDEX(H$189:H$205,MATCH(节奏预期!U17,$C$189:$C$205,1)))</f>
        <v>0</v>
      </c>
      <c r="AA17" s="79">
        <f>IF(节奏预期!V17=0,0,INDEX(I$189:I$205,MATCH(节奏预期!V17,$C$189:$C$205,1)))</f>
        <v>0</v>
      </c>
      <c r="AB17" s="13">
        <f>IFERROR(SUMPRODUCT(节奏预期!E17:J17,V17:AA17)/SUM(节奏预期!E17:J17),0)</f>
        <v>9.0000000000000011E-2</v>
      </c>
      <c r="AC17" s="12">
        <f>IF(节奏预期!Q17=0,0,INDEX(D$216:D$232,MATCH(节奏预期!Q17,$C$216:$C$232,1)))</f>
        <v>0</v>
      </c>
      <c r="AD17" s="165">
        <f>IF(节奏预期!R17=0,0,INDEX(E$216:E$232,MATCH(节奏预期!R17,$C$216:$C$232,1)))</f>
        <v>0</v>
      </c>
      <c r="AE17" s="165">
        <f>IF(节奏预期!S17=0,0,INDEX(F$216:F$232,MATCH(节奏预期!S17,$C$216:$C$232,1)))</f>
        <v>0</v>
      </c>
      <c r="AF17" s="165">
        <f>IF(节奏预期!T17=0,0,INDEX(G$216:G$232,MATCH(节奏预期!T17,$C$216:$C$232,1)))</f>
        <v>4.2000000000000003E-2</v>
      </c>
      <c r="AG17" s="165">
        <f>IF(节奏预期!U17=0,0,INDEX(H$216:H$232,MATCH(节奏预期!U17,$C$216:$C$232,1)))</f>
        <v>0</v>
      </c>
      <c r="AH17" s="165">
        <f>IF(节奏预期!V17=0,0,INDEX(I$216:I$232,MATCH(节奏预期!V17,$C$216:$C$232,1)))</f>
        <v>0</v>
      </c>
      <c r="AI17" s="13">
        <f>IFERROR(SUMPRODUCT(节奏预期!E17:J17,AC17:AH17)/SUM(节奏预期!E17:J17),0)</f>
        <v>3.7800000000000007E-2</v>
      </c>
      <c r="AJ17" s="12">
        <f t="shared" si="2"/>
        <v>0</v>
      </c>
      <c r="AK17" s="165">
        <f t="shared" si="3"/>
        <v>0</v>
      </c>
      <c r="AL17" s="165">
        <f t="shared" si="4"/>
        <v>0</v>
      </c>
      <c r="AM17" s="165">
        <f t="shared" si="5"/>
        <v>0.35199999999999998</v>
      </c>
      <c r="AN17" s="165">
        <f t="shared" si="6"/>
        <v>0.28000000000000003</v>
      </c>
      <c r="AO17" s="165">
        <f t="shared" si="7"/>
        <v>0</v>
      </c>
      <c r="AP17" s="13">
        <f t="shared" si="8"/>
        <v>0.307</v>
      </c>
      <c r="AQ17" s="107">
        <f>IF(节奏预期!W17=0,0,节奏预期!E17*INDEX(D$83:D$99,MATCH(节奏预期!W17,$C$83:$C$99,0)))</f>
        <v>0</v>
      </c>
      <c r="AR17" s="79">
        <f>IF(节奏预期!X17=0,0,节奏预期!F17*INDEX(E$83:E$99,MATCH(节奏预期!X17,$C$83:$C$99,0)))</f>
        <v>0</v>
      </c>
      <c r="AS17" s="122">
        <f>IF(节奏预期!Y17=0,0,节奏预期!G17*INDEX(F$83:F$99,MATCH(节奏预期!Y17,$C$83:$C$99,0)))+IF(节奏预期!Z17=0,0,节奏预期!H17*INDEX(G$102:G$118,MATCH(节奏预期!Z17,$C$102:$C$118,0)))</f>
        <v>67.5</v>
      </c>
      <c r="AT17" s="79">
        <f>IF(节奏预期!Z17=0,0,节奏预期!H17*INDEX(G$83:G$99,MATCH(节奏预期!Z17,$C$83:$C$99,0)))</f>
        <v>13.5</v>
      </c>
      <c r="AU17" s="122">
        <f>IF(节奏预期!AA17=0,0,节奏预期!I17*INDEX(H$83:H$99,MATCH(节奏预期!AA17,$C$83:$C$99,0)))+IF(节奏预期!AB17=0,0,节奏预期!J17*INDEX(I$102:I$118,MATCH(节奏预期!AB17,$C$102:$C$118,0)))</f>
        <v>9</v>
      </c>
      <c r="AV17" s="110">
        <f>IF(节奏预期!AB17=0,0,节奏预期!J17*INDEX(I$83:I$99,MATCH(节奏预期!AB17,$C$83:$C$99,0)))</f>
        <v>0</v>
      </c>
      <c r="AW17" s="12">
        <f>IF(节奏预期!W17="","",INDEX(装备突破!D$121:D$137,MATCH(节奏预期!W17,装备突破!$C$121:$C$137,0))*节奏预期!E17)</f>
        <v>0</v>
      </c>
      <c r="AX17" s="79">
        <f>IF(节奏预期!X17="","",INDEX(装备突破!E$121:E$137,MATCH(节奏预期!X17,装备突破!$C$121:$C$137,0))*节奏预期!F17)</f>
        <v>0</v>
      </c>
      <c r="AY17" s="79">
        <f>IF(节奏预期!Y17="","",INDEX(装备突破!F$121:F$137,MATCH(节奏预期!Y17,装备突破!$C$121:$C$137,0))*节奏预期!G17)</f>
        <v>0</v>
      </c>
      <c r="AZ17" s="79">
        <f>IF(节奏预期!Z17="","",INDEX(装备突破!G$121:G$137,MATCH(节奏预期!Z17,装备突破!$C$121:$C$137,0))*节奏预期!H17)</f>
        <v>43200000</v>
      </c>
      <c r="BA17" s="79">
        <f>IF(节奏预期!AA17="","",INDEX(装备突破!H$121:H$137,MATCH(节奏预期!AA17,装备突破!$C$121:$C$137,0))*节奏预期!I17)</f>
        <v>15000000</v>
      </c>
      <c r="BB17" s="79">
        <f>IF(节奏预期!AB17="","",INDEX(装备突破!I$121:I$137,MATCH(节奏预期!AB17,装备突破!$C$121:$C$137,0))*节奏预期!J17)</f>
        <v>0</v>
      </c>
      <c r="BC17" s="13">
        <f t="shared" si="9"/>
        <v>58200000</v>
      </c>
      <c r="BD17" s="37"/>
      <c r="BF17" s="22">
        <v>14</v>
      </c>
      <c r="BG17" s="80">
        <v>120</v>
      </c>
      <c r="BH17" s="42">
        <f>IF(BG17&lt;前期规划!$C$2,0,求节点($N$6:$N$41,$AP$6:$AP$41,BG17))</f>
        <v>0.44090909090909097</v>
      </c>
      <c r="BI17" s="42"/>
      <c r="BJ17" s="42"/>
      <c r="BK17" s="60">
        <f>(BH17-BH16)*INDEX([3]非r将兵属性验证!AX$7:AX$166,$BG17,1)+BK16</f>
        <v>17710758901.382202</v>
      </c>
      <c r="BL17" s="60"/>
      <c r="BM17" s="60"/>
      <c r="BN17" s="42">
        <f t="shared" si="10"/>
        <v>17710758901.382202</v>
      </c>
      <c r="BQ17" s="34">
        <f>SUMPRODUCT(AQ17:AV17,节奏预期!E17:J17)</f>
        <v>195.75</v>
      </c>
      <c r="BR17" s="67">
        <v>120</v>
      </c>
      <c r="BS17" s="49">
        <f>IF(BR17&lt;前期规划!$C$2,0,求节点(活动投放!$S$6:$S$41,活动投放!$U$6:$U$41,$BR17))</f>
        <v>336403.87334974308</v>
      </c>
      <c r="BT17" s="49"/>
      <c r="BU17" s="49">
        <f>IF(BR17&lt;前期规划!$C$2,0,SUMPRODUCT(INDEX($AW$6:$BB$41,MATCH(BR17,$N$6:$N$41,1),),INDEX(节奏预期!$E$6:$J$41,MATCH(BR17,节奏预期!$D$6:$D$41,1),)))</f>
        <v>2859731404.9586782</v>
      </c>
      <c r="BV17" s="49">
        <f>(BU17-BU16)*INDEX('[1]功能-付费相关'!$AQ$6:$AQ$165,$BR17,1)+BV16</f>
        <v>2652385.1605307572</v>
      </c>
      <c r="BX17" s="67">
        <v>120</v>
      </c>
      <c r="BY17" s="67">
        <f t="shared" si="13"/>
        <v>336403.87334974308</v>
      </c>
      <c r="BZ17" s="67">
        <f t="shared" si="14"/>
        <v>2652385.1605307572</v>
      </c>
      <c r="CA17" s="55">
        <f t="shared" si="15"/>
        <v>2988789.0338805001</v>
      </c>
    </row>
    <row r="18" spans="1:81" x14ac:dyDescent="0.15">
      <c r="B18" s="211"/>
      <c r="C18" s="144">
        <v>12</v>
      </c>
      <c r="D18" s="145"/>
      <c r="E18" s="145"/>
      <c r="F18" s="145"/>
      <c r="G18" s="145"/>
      <c r="H18" s="145">
        <v>130</v>
      </c>
      <c r="I18" s="145">
        <v>130</v>
      </c>
      <c r="L18" s="22">
        <v>16</v>
      </c>
      <c r="M18" s="76">
        <f>节奏预期!B18</f>
        <v>390</v>
      </c>
      <c r="N18" s="81">
        <f>节奏预期!D18</f>
        <v>86.106879061232277</v>
      </c>
      <c r="O18" s="107">
        <f>IF(节奏预期!Q18=0,0,INDEX(D$143:D$159,MATCH(节奏预期!Q18,$C$143:$C$159,1)))</f>
        <v>0</v>
      </c>
      <c r="P18" s="79">
        <f>IF(节奏预期!R18=0,0,INDEX(E$143:E$159,MATCH(节奏预期!R18,$C$143:$C$159,1)))</f>
        <v>0</v>
      </c>
      <c r="Q18" s="79">
        <f>IF(节奏预期!S18=0,0,INDEX(F$143:F$159,MATCH(节奏预期!S18,$C$143:$C$159,1)))</f>
        <v>0</v>
      </c>
      <c r="R18" s="79">
        <f>IF(节奏预期!T18=0,0,INDEX(G$143:G$159,MATCH(节奏预期!T18,$C$143:$C$159,1)))</f>
        <v>0.21</v>
      </c>
      <c r="S18" s="79">
        <f>IF(节奏预期!U18=0,0,INDEX(H$143:H$159,MATCH(节奏预期!U18,$C$143:$C$159,1)))</f>
        <v>0.28000000000000003</v>
      </c>
      <c r="T18" s="84">
        <f>IF(节奏预期!V18=0,0,INDEX(I$143:I$159,MATCH(节奏预期!V18,$C$143:$C$159,1)))</f>
        <v>0</v>
      </c>
      <c r="U18" s="13">
        <f>IFERROR(SUMPRODUCT(节奏预期!E18:J18,O18:T18)/SUM(节奏预期!E18:J18),0)</f>
        <v>0.2205</v>
      </c>
      <c r="V18" s="12">
        <f>IF(节奏预期!Q18=0,0,INDEX(D$189:D$205,MATCH(节奏预期!Q18,$C$189:$C$205,1)))</f>
        <v>0</v>
      </c>
      <c r="W18" s="79">
        <f>IF(节奏预期!R18=0,0,INDEX(E$189:E$205,MATCH(节奏预期!R18,$C$189:$C$205,1)))</f>
        <v>0</v>
      </c>
      <c r="X18" s="79">
        <f>IF(节奏预期!S18=0,0,INDEX(F$189:F$205,MATCH(节奏预期!S18,$C$189:$C$205,1)))</f>
        <v>0</v>
      </c>
      <c r="Y18" s="79">
        <f>IF(节奏预期!T18=0,0,INDEX(G$189:G$205,MATCH(节奏预期!T18,$C$189:$C$205,1)))</f>
        <v>0.1</v>
      </c>
      <c r="Z18" s="79">
        <f>IF(节奏预期!U18=0,0,INDEX(H$189:H$205,MATCH(节奏预期!U18,$C$189:$C$205,1)))</f>
        <v>0</v>
      </c>
      <c r="AA18" s="79">
        <f>IF(节奏预期!V18=0,0,INDEX(I$189:I$205,MATCH(节奏预期!V18,$C$189:$C$205,1)))</f>
        <v>0</v>
      </c>
      <c r="AB18" s="13">
        <f>IFERROR(SUMPRODUCT(节奏预期!E18:J18,V18:AA18)/SUM(节奏预期!E18:J18),0)</f>
        <v>8.5000000000000006E-2</v>
      </c>
      <c r="AC18" s="12">
        <f>IF(节奏预期!Q18=0,0,INDEX(D$216:D$232,MATCH(节奏预期!Q18,$C$216:$C$232,1)))</f>
        <v>0</v>
      </c>
      <c r="AD18" s="165">
        <f>IF(节奏预期!R18=0,0,INDEX(E$216:E$232,MATCH(节奏预期!R18,$C$216:$C$232,1)))</f>
        <v>0</v>
      </c>
      <c r="AE18" s="165">
        <f>IF(节奏预期!S18=0,0,INDEX(F$216:F$232,MATCH(节奏预期!S18,$C$216:$C$232,1)))</f>
        <v>0</v>
      </c>
      <c r="AF18" s="165">
        <f>IF(节奏预期!T18=0,0,INDEX(G$216:G$232,MATCH(节奏预期!T18,$C$216:$C$232,1)))</f>
        <v>4.2000000000000003E-2</v>
      </c>
      <c r="AG18" s="165">
        <f>IF(节奏预期!U18=0,0,INDEX(H$216:H$232,MATCH(节奏预期!U18,$C$216:$C$232,1)))</f>
        <v>0</v>
      </c>
      <c r="AH18" s="165">
        <f>IF(节奏预期!V18=0,0,INDEX(I$216:I$232,MATCH(节奏预期!V18,$C$216:$C$232,1)))</f>
        <v>0</v>
      </c>
      <c r="AI18" s="13">
        <f>IFERROR(SUMPRODUCT(节奏预期!E18:J18,AC18:AH18)/SUM(节奏预期!E18:J18),0)</f>
        <v>3.5700000000000003E-2</v>
      </c>
      <c r="AJ18" s="12">
        <f t="shared" si="2"/>
        <v>0</v>
      </c>
      <c r="AK18" s="165">
        <f t="shared" si="3"/>
        <v>0</v>
      </c>
      <c r="AL18" s="165">
        <f t="shared" si="4"/>
        <v>0</v>
      </c>
      <c r="AM18" s="165">
        <f t="shared" si="5"/>
        <v>0.35199999999999998</v>
      </c>
      <c r="AN18" s="165">
        <f t="shared" si="6"/>
        <v>0.28000000000000003</v>
      </c>
      <c r="AO18" s="165">
        <f t="shared" si="7"/>
        <v>0</v>
      </c>
      <c r="AP18" s="13">
        <f t="shared" si="8"/>
        <v>0.30549999999999999</v>
      </c>
      <c r="AQ18" s="107">
        <f>IF(节奏预期!W18=0,0,节奏预期!E18*INDEX(D$83:D$99,MATCH(节奏预期!W18,$C$83:$C$99,0)))</f>
        <v>0</v>
      </c>
      <c r="AR18" s="79">
        <f>IF(节奏预期!X18=0,0,节奏预期!F18*INDEX(E$83:E$99,MATCH(节奏预期!X18,$C$83:$C$99,0)))</f>
        <v>0</v>
      </c>
      <c r="AS18" s="122">
        <f>IF(节奏预期!Y18=0,0,节奏预期!G18*INDEX(F$83:F$99,MATCH(节奏预期!Y18,$C$83:$C$99,0)))+IF(节奏预期!Z18=0,0,节奏预期!H18*INDEX(G$102:G$118,MATCH(节奏预期!Z18,$C$102:$C$118,0)))</f>
        <v>63.75</v>
      </c>
      <c r="AT18" s="79">
        <f>IF(节奏预期!Z18=0,0,节奏预期!H18*INDEX(G$83:G$99,MATCH(节奏预期!Z18,$C$83:$C$99,0)))</f>
        <v>12.75</v>
      </c>
      <c r="AU18" s="122">
        <f>IF(节奏预期!AA18=0,0,节奏预期!I18*INDEX(H$83:H$99,MATCH(节奏预期!AA18,$C$83:$C$99,0)))+IF(节奏预期!AB18=0,0,节奏预期!J18*INDEX(I$102:I$118,MATCH(节奏预期!AB18,$C$102:$C$118,0)))</f>
        <v>13.5</v>
      </c>
      <c r="AV18" s="110">
        <f>IF(节奏预期!AB18=0,0,节奏预期!J18*INDEX(I$83:I$99,MATCH(节奏预期!AB18,$C$83:$C$99,0)))</f>
        <v>0</v>
      </c>
      <c r="AW18" s="12">
        <f>IF(节奏预期!W18="","",INDEX(装备突破!D$121:D$137,MATCH(节奏预期!W18,装备突破!$C$121:$C$137,0))*节奏预期!E18)</f>
        <v>0</v>
      </c>
      <c r="AX18" s="79">
        <f>IF(节奏预期!X18="","",INDEX(装备突破!E$121:E$137,MATCH(节奏预期!X18,装备突破!$C$121:$C$137,0))*节奏预期!F18)</f>
        <v>0</v>
      </c>
      <c r="AY18" s="79">
        <f>IF(节奏预期!Y18="","",INDEX(装备突破!F$121:F$137,MATCH(节奏预期!Y18,装备突破!$C$121:$C$137,0))*节奏预期!G18)</f>
        <v>0</v>
      </c>
      <c r="AZ18" s="79">
        <f>IF(节奏预期!Z18="","",INDEX(装备突破!G$121:G$137,MATCH(节奏预期!Z18,装备突破!$C$121:$C$137,0))*节奏预期!H18)</f>
        <v>40800000</v>
      </c>
      <c r="BA18" s="79">
        <f>IF(节奏预期!AA18="","",INDEX(装备突破!H$121:H$137,MATCH(节奏预期!AA18,装备突破!$C$121:$C$137,0))*节奏预期!I18)</f>
        <v>22500000</v>
      </c>
      <c r="BB18" s="79">
        <f>IF(节奏预期!AB18="","",INDEX(装备突破!I$121:I$137,MATCH(节奏预期!AB18,装备突破!$C$121:$C$137,0))*节奏预期!J18)</f>
        <v>0</v>
      </c>
      <c r="BC18" s="13">
        <f t="shared" si="9"/>
        <v>63300000</v>
      </c>
      <c r="BD18" s="37"/>
      <c r="BF18" s="22">
        <v>15</v>
      </c>
      <c r="BG18" s="80">
        <v>130</v>
      </c>
      <c r="BH18" s="42">
        <f>IF(BG18&lt;前期规划!$C$2,0,求节点($N$6:$N$41,$AP$6:$AP$41,BG18))</f>
        <v>0.44090909090909097</v>
      </c>
      <c r="BI18" s="42"/>
      <c r="BJ18" s="42"/>
      <c r="BK18" s="60">
        <f>(BH18-BH17)*INDEX([3]非r将兵属性验证!AX$7:AX$166,$BG18,1)+BK17</f>
        <v>17710758901.382202</v>
      </c>
      <c r="BL18" s="60"/>
      <c r="BM18" s="60"/>
      <c r="BN18" s="42">
        <f t="shared" si="10"/>
        <v>17710758901.382202</v>
      </c>
      <c r="BQ18" s="34">
        <f>SUMPRODUCT(AQ18:AV18,节奏预期!E18:J18)</f>
        <v>192.9375</v>
      </c>
      <c r="BR18" s="67">
        <v>130</v>
      </c>
      <c r="BS18" s="49">
        <f>IF(BR18&lt;前期规划!$C$2,0,求节点(活动投放!$S$6:$S$41,活动投放!$U$6:$U$41,$BR18))</f>
        <v>336403.87334974308</v>
      </c>
      <c r="BT18" s="49"/>
      <c r="BU18" s="49">
        <f>IF(BR18&lt;前期规划!$C$2,0,SUMPRODUCT(INDEX($AW$6:$BB$41,MATCH(BR18,$N$6:$N$41,1),),INDEX(节奏预期!$E$6:$J$41,MATCH(BR18,节奏预期!$D$6:$D$41,1),)))</f>
        <v>2859731404.9586782</v>
      </c>
      <c r="BV18" s="49">
        <f>(BU18-BU17)*INDEX('[1]功能-付费相关'!$AQ$6:$AQ$165,$BR18,1)+BV17</f>
        <v>2652385.1605307572</v>
      </c>
      <c r="BX18" s="67">
        <v>130</v>
      </c>
      <c r="BY18" s="67">
        <f t="shared" si="13"/>
        <v>336403.87334974308</v>
      </c>
      <c r="BZ18" s="67">
        <f t="shared" si="14"/>
        <v>2652385.1605307572</v>
      </c>
      <c r="CA18" s="55">
        <f t="shared" si="15"/>
        <v>2988789.0338805001</v>
      </c>
    </row>
    <row r="19" spans="1:81" x14ac:dyDescent="0.15">
      <c r="B19" s="211"/>
      <c r="C19" s="144">
        <v>13</v>
      </c>
      <c r="D19" s="145"/>
      <c r="E19" s="145"/>
      <c r="F19" s="145"/>
      <c r="G19" s="145"/>
      <c r="H19" s="145">
        <v>140</v>
      </c>
      <c r="I19" s="145">
        <v>140</v>
      </c>
      <c r="L19" s="22">
        <v>17</v>
      </c>
      <c r="M19" s="76">
        <f>节奏预期!B19</f>
        <v>420</v>
      </c>
      <c r="N19" s="81">
        <f>节奏预期!D19</f>
        <v>87.171758893450118</v>
      </c>
      <c r="O19" s="107">
        <f>IF(节奏预期!Q19=0,0,INDEX(D$143:D$159,MATCH(节奏预期!Q19,$C$143:$C$159,1)))</f>
        <v>0</v>
      </c>
      <c r="P19" s="79">
        <f>IF(节奏预期!R19=0,0,INDEX(E$143:E$159,MATCH(节奏预期!R19,$C$143:$C$159,1)))</f>
        <v>0</v>
      </c>
      <c r="Q19" s="79">
        <f>IF(节奏预期!S19=0,0,INDEX(F$143:F$159,MATCH(节奏预期!S19,$C$143:$C$159,1)))</f>
        <v>0</v>
      </c>
      <c r="R19" s="79">
        <f>IF(节奏预期!T19=0,0,INDEX(G$143:G$159,MATCH(节奏预期!T19,$C$143:$C$159,1)))</f>
        <v>0.24</v>
      </c>
      <c r="S19" s="79">
        <f>IF(节奏预期!U19=0,0,INDEX(H$143:H$159,MATCH(节奏预期!U19,$C$143:$C$159,1)))</f>
        <v>0.32</v>
      </c>
      <c r="T19" s="84">
        <f>IF(节奏预期!V19=0,0,INDEX(I$143:I$159,MATCH(节奏预期!V19,$C$143:$C$159,1)))</f>
        <v>0</v>
      </c>
      <c r="U19" s="13">
        <f>IFERROR(SUMPRODUCT(节奏预期!E19:J19,O19:T19)/SUM(节奏预期!E19:J19),0)</f>
        <v>0.25600000000000001</v>
      </c>
      <c r="V19" s="12">
        <f>IF(节奏预期!Q19=0,0,INDEX(D$189:D$205,MATCH(节奏预期!Q19,$C$189:$C$205,1)))</f>
        <v>0</v>
      </c>
      <c r="W19" s="79">
        <f>IF(节奏预期!R19=0,0,INDEX(E$189:E$205,MATCH(节奏预期!R19,$C$189:$C$205,1)))</f>
        <v>0</v>
      </c>
      <c r="X19" s="79">
        <f>IF(节奏预期!S19=0,0,INDEX(F$189:F$205,MATCH(节奏预期!S19,$C$189:$C$205,1)))</f>
        <v>0</v>
      </c>
      <c r="Y19" s="79">
        <f>IF(节奏预期!T19=0,0,INDEX(G$189:G$205,MATCH(节奏预期!T19,$C$189:$C$205,1)))</f>
        <v>0.1</v>
      </c>
      <c r="Z19" s="79">
        <f>IF(节奏预期!U19=0,0,INDEX(H$189:H$205,MATCH(节奏预期!U19,$C$189:$C$205,1)))</f>
        <v>0</v>
      </c>
      <c r="AA19" s="79">
        <f>IF(节奏预期!V19=0,0,INDEX(I$189:I$205,MATCH(节奏预期!V19,$C$189:$C$205,1)))</f>
        <v>0</v>
      </c>
      <c r="AB19" s="13">
        <f>IFERROR(SUMPRODUCT(节奏预期!E19:J19,V19:AA19)/SUM(节奏预期!E19:J19),0)</f>
        <v>8.0000000000000016E-2</v>
      </c>
      <c r="AC19" s="12">
        <f>IF(节奏预期!Q19=0,0,INDEX(D$216:D$232,MATCH(节奏预期!Q19,$C$216:$C$232,1)))</f>
        <v>0</v>
      </c>
      <c r="AD19" s="165">
        <f>IF(节奏预期!R19=0,0,INDEX(E$216:E$232,MATCH(节奏预期!R19,$C$216:$C$232,1)))</f>
        <v>0</v>
      </c>
      <c r="AE19" s="165">
        <f>IF(节奏预期!S19=0,0,INDEX(F$216:F$232,MATCH(节奏预期!S19,$C$216:$C$232,1)))</f>
        <v>0</v>
      </c>
      <c r="AF19" s="165">
        <f>IF(节奏预期!T19=0,0,INDEX(G$216:G$232,MATCH(节奏预期!T19,$C$216:$C$232,1)))</f>
        <v>4.8000000000000001E-2</v>
      </c>
      <c r="AG19" s="165">
        <f>IF(节奏预期!U19=0,0,INDEX(H$216:H$232,MATCH(节奏预期!U19,$C$216:$C$232,1)))</f>
        <v>0</v>
      </c>
      <c r="AH19" s="165">
        <f>IF(节奏预期!V19=0,0,INDEX(I$216:I$232,MATCH(节奏预期!V19,$C$216:$C$232,1)))</f>
        <v>0</v>
      </c>
      <c r="AI19" s="13">
        <f>IFERROR(SUMPRODUCT(节奏预期!E19:J19,AC19:AH19)/SUM(节奏预期!E19:J19),0)</f>
        <v>3.8400000000000004E-2</v>
      </c>
      <c r="AJ19" s="12">
        <f t="shared" si="2"/>
        <v>0</v>
      </c>
      <c r="AK19" s="165">
        <f t="shared" si="3"/>
        <v>0</v>
      </c>
      <c r="AL19" s="165">
        <f t="shared" si="4"/>
        <v>0</v>
      </c>
      <c r="AM19" s="165">
        <f t="shared" si="5"/>
        <v>0.38799999999999996</v>
      </c>
      <c r="AN19" s="165">
        <f t="shared" si="6"/>
        <v>0.32</v>
      </c>
      <c r="AO19" s="165">
        <f t="shared" si="7"/>
        <v>0</v>
      </c>
      <c r="AP19" s="13">
        <f t="shared" si="8"/>
        <v>0.33600000000000002</v>
      </c>
      <c r="AQ19" s="107">
        <f>IF(节奏预期!W19=0,0,节奏预期!E19*INDEX(D$83:D$99,MATCH(节奏预期!W19,$C$83:$C$99,0)))</f>
        <v>0</v>
      </c>
      <c r="AR19" s="79">
        <f>IF(节奏预期!X19=0,0,节奏预期!F19*INDEX(E$83:E$99,MATCH(节奏预期!X19,$C$83:$C$99,0)))</f>
        <v>0</v>
      </c>
      <c r="AS19" s="122">
        <f>IF(节奏预期!Y19=0,0,节奏预期!G19*INDEX(F$83:F$99,MATCH(节奏预期!Y19,$C$83:$C$99,0)))+IF(节奏预期!Z19=0,0,节奏预期!H19*INDEX(G$102:G$118,MATCH(节奏预期!Z19,$C$102:$C$118,0)))</f>
        <v>72</v>
      </c>
      <c r="AT19" s="79">
        <f>IF(节奏预期!Z19=0,0,节奏预期!H19*INDEX(G$83:G$99,MATCH(节奏预期!Z19,$C$83:$C$99,0)))</f>
        <v>12</v>
      </c>
      <c r="AU19" s="122">
        <f>IF(节奏预期!AA19=0,0,节奏预期!I19*INDEX(H$83:H$99,MATCH(节奏预期!AA19,$C$83:$C$99,0)))+IF(节奏预期!AB19=0,0,节奏预期!J19*INDEX(I$102:I$118,MATCH(节奏预期!AB19,$C$102:$C$118,0)))</f>
        <v>21</v>
      </c>
      <c r="AV19" s="110">
        <f>IF(节奏预期!AB19=0,0,节奏预期!J19*INDEX(I$83:I$99,MATCH(节奏预期!AB19,$C$83:$C$99,0)))</f>
        <v>0</v>
      </c>
      <c r="AW19" s="12">
        <f>IF(节奏预期!W19="","",INDEX(装备突破!D$121:D$137,MATCH(节奏预期!W19,装备突破!$C$121:$C$137,0))*节奏预期!E19)</f>
        <v>0</v>
      </c>
      <c r="AX19" s="79">
        <f>IF(节奏预期!X19="","",INDEX(装备突破!E$121:E$137,MATCH(节奏预期!X19,装备突破!$C$121:$C$137,0))*节奏预期!F19)</f>
        <v>0</v>
      </c>
      <c r="AY19" s="79">
        <f>IF(节奏预期!Y19="","",INDEX(装备突破!F$121:F$137,MATCH(节奏预期!Y19,装备突破!$C$121:$C$137,0))*节奏预期!G19)</f>
        <v>0</v>
      </c>
      <c r="AZ19" s="79">
        <f>IF(节奏预期!Z19="","",INDEX(装备突破!G$121:G$137,MATCH(节奏预期!Z19,装备突破!$C$121:$C$137,0))*节奏预期!H19)</f>
        <v>51840000</v>
      </c>
      <c r="BA19" s="79">
        <f>IF(节奏预期!AA19="","",INDEX(装备突破!H$121:H$137,MATCH(节奏预期!AA19,装备突破!$C$121:$C$137,0))*节奏预期!I19)</f>
        <v>40500000</v>
      </c>
      <c r="BB19" s="79">
        <f>IF(节奏预期!AB19="","",INDEX(装备突破!I$121:I$137,MATCH(节奏预期!AB19,装备突破!$C$121:$C$137,0))*节奏预期!J19)</f>
        <v>0</v>
      </c>
      <c r="BC19" s="13">
        <f t="shared" si="9"/>
        <v>92340000</v>
      </c>
      <c r="BD19" s="37"/>
      <c r="BF19" s="22">
        <v>16</v>
      </c>
      <c r="BG19" s="80">
        <v>140</v>
      </c>
      <c r="BH19" s="42">
        <f>IF(BG19&lt;前期规划!$C$2,0,求节点($N$6:$N$41,$AP$6:$AP$41,BG19))</f>
        <v>0.44090909090909097</v>
      </c>
      <c r="BI19" s="42"/>
      <c r="BJ19" s="42"/>
      <c r="BK19" s="60">
        <f>(BH19-BH18)*INDEX([3]非r将兵属性验证!AX$7:AX$166,$BG19,1)+BK18</f>
        <v>17710758901.382202</v>
      </c>
      <c r="BL19" s="60"/>
      <c r="BM19" s="60"/>
      <c r="BN19" s="42">
        <f t="shared" si="10"/>
        <v>17710758901.382202</v>
      </c>
      <c r="BQ19" s="34">
        <f>SUMPRODUCT(AQ19:AV19,节奏预期!E19:J19)</f>
        <v>207</v>
      </c>
      <c r="BR19" s="67">
        <v>140</v>
      </c>
      <c r="BS19" s="49">
        <f>IF(BR19&lt;前期规划!$C$2,0,求节点(活动投放!$S$6:$S$41,活动投放!$U$6:$U$41,$BR19))</f>
        <v>336403.87334974308</v>
      </c>
      <c r="BT19" s="49"/>
      <c r="BU19" s="49">
        <f>IF(BR19&lt;前期规划!$C$2,0,SUMPRODUCT(INDEX($AW$6:$BB$41,MATCH(BR19,$N$6:$N$41,1),),INDEX(节奏预期!$E$6:$J$41,MATCH(BR19,节奏预期!$D$6:$D$41,1),)))</f>
        <v>2859731404.9586782</v>
      </c>
      <c r="BV19" s="49">
        <f>(BU19-BU18)*INDEX('[1]功能-付费相关'!$AQ$6:$AQ$165,$BR19,1)+BV18</f>
        <v>2652385.1605307572</v>
      </c>
      <c r="BX19" s="67">
        <v>140</v>
      </c>
      <c r="BY19" s="67">
        <f t="shared" si="13"/>
        <v>336403.87334974308</v>
      </c>
      <c r="BZ19" s="67">
        <f t="shared" si="14"/>
        <v>2652385.1605307572</v>
      </c>
      <c r="CA19" s="55">
        <f t="shared" si="15"/>
        <v>2988789.0338805001</v>
      </c>
    </row>
    <row r="20" spans="1:81" x14ac:dyDescent="0.15">
      <c r="A20" s="37"/>
      <c r="B20" s="211"/>
      <c r="C20" s="144">
        <v>14</v>
      </c>
      <c r="D20" s="145"/>
      <c r="E20" s="145"/>
      <c r="F20" s="145"/>
      <c r="G20" s="145"/>
      <c r="H20" s="145">
        <v>150</v>
      </c>
      <c r="I20" s="145">
        <v>150</v>
      </c>
      <c r="J20" s="37"/>
      <c r="L20" s="22">
        <v>18</v>
      </c>
      <c r="M20" s="76">
        <f>节奏预期!B20</f>
        <v>450</v>
      </c>
      <c r="N20" s="81">
        <f>节奏预期!D20</f>
        <v>88.164987373156592</v>
      </c>
      <c r="O20" s="107">
        <f>IF(节奏预期!Q20=0,0,INDEX(D$143:D$159,MATCH(节奏预期!Q20,$C$143:$C$159,1)))</f>
        <v>0</v>
      </c>
      <c r="P20" s="79">
        <f>IF(节奏预期!R20=0,0,INDEX(E$143:E$159,MATCH(节奏预期!R20,$C$143:$C$159,1)))</f>
        <v>0</v>
      </c>
      <c r="Q20" s="79">
        <f>IF(节奏预期!S20=0,0,INDEX(F$143:F$159,MATCH(节奏预期!S20,$C$143:$C$159,1)))</f>
        <v>0</v>
      </c>
      <c r="R20" s="79">
        <f>IF(节奏预期!T20=0,0,INDEX(G$143:G$159,MATCH(节奏预期!T20,$C$143:$C$159,1)))</f>
        <v>0.24</v>
      </c>
      <c r="S20" s="79">
        <f>IF(节奏预期!U20=0,0,INDEX(H$143:H$159,MATCH(节奏预期!U20,$C$143:$C$159,1)))</f>
        <v>0.32</v>
      </c>
      <c r="T20" s="84">
        <f>IF(节奏预期!V20=0,0,INDEX(I$143:I$159,MATCH(节奏预期!V20,$C$143:$C$159,1)))</f>
        <v>0</v>
      </c>
      <c r="U20" s="13">
        <f>IFERROR(SUMPRODUCT(节奏预期!E20:J20,O20:T20)/SUM(节奏预期!E20:J20),0)</f>
        <v>0.25999999999999995</v>
      </c>
      <c r="V20" s="12">
        <f>IF(节奏预期!Q20=0,0,INDEX(D$189:D$205,MATCH(节奏预期!Q20,$C$189:$C$205,1)))</f>
        <v>0</v>
      </c>
      <c r="W20" s="79">
        <f>IF(节奏预期!R20=0,0,INDEX(E$189:E$205,MATCH(节奏预期!R20,$C$189:$C$205,1)))</f>
        <v>0</v>
      </c>
      <c r="X20" s="79">
        <f>IF(节奏预期!S20=0,0,INDEX(F$189:F$205,MATCH(节奏预期!S20,$C$189:$C$205,1)))</f>
        <v>0</v>
      </c>
      <c r="Y20" s="79">
        <f>IF(节奏预期!T20=0,0,INDEX(G$189:G$205,MATCH(节奏预期!T20,$C$189:$C$205,1)))</f>
        <v>0.1</v>
      </c>
      <c r="Z20" s="79">
        <f>IF(节奏预期!U20=0,0,INDEX(H$189:H$205,MATCH(节奏预期!U20,$C$189:$C$205,1)))</f>
        <v>0</v>
      </c>
      <c r="AA20" s="79">
        <f>IF(节奏预期!V20=0,0,INDEX(I$189:I$205,MATCH(节奏预期!V20,$C$189:$C$205,1)))</f>
        <v>0</v>
      </c>
      <c r="AB20" s="13">
        <f>IFERROR(SUMPRODUCT(节奏预期!E20:J20,V20:AA20)/SUM(节奏预期!E20:J20),0)</f>
        <v>7.4999999999999997E-2</v>
      </c>
      <c r="AC20" s="12">
        <f>IF(节奏预期!Q20=0,0,INDEX(D$216:D$232,MATCH(节奏预期!Q20,$C$216:$C$232,1)))</f>
        <v>0</v>
      </c>
      <c r="AD20" s="165">
        <f>IF(节奏预期!R20=0,0,INDEX(E$216:E$232,MATCH(节奏预期!R20,$C$216:$C$232,1)))</f>
        <v>0</v>
      </c>
      <c r="AE20" s="165">
        <f>IF(节奏预期!S20=0,0,INDEX(F$216:F$232,MATCH(节奏预期!S20,$C$216:$C$232,1)))</f>
        <v>0</v>
      </c>
      <c r="AF20" s="165">
        <f>IF(节奏预期!T20=0,0,INDEX(G$216:G$232,MATCH(节奏预期!T20,$C$216:$C$232,1)))</f>
        <v>4.8000000000000001E-2</v>
      </c>
      <c r="AG20" s="165">
        <f>IF(节奏预期!U20=0,0,INDEX(H$216:H$232,MATCH(节奏预期!U20,$C$216:$C$232,1)))</f>
        <v>0</v>
      </c>
      <c r="AH20" s="165">
        <f>IF(节奏预期!V20=0,0,INDEX(I$216:I$232,MATCH(节奏预期!V20,$C$216:$C$232,1)))</f>
        <v>0</v>
      </c>
      <c r="AI20" s="13">
        <f>IFERROR(SUMPRODUCT(节奏预期!E20:J20,AC20:AH20)/SUM(节奏预期!E20:J20),0)</f>
        <v>3.6000000000000004E-2</v>
      </c>
      <c r="AJ20" s="12">
        <f t="shared" si="2"/>
        <v>0</v>
      </c>
      <c r="AK20" s="165">
        <f t="shared" si="3"/>
        <v>0</v>
      </c>
      <c r="AL20" s="165">
        <f t="shared" si="4"/>
        <v>0</v>
      </c>
      <c r="AM20" s="165">
        <f t="shared" si="5"/>
        <v>0.38799999999999996</v>
      </c>
      <c r="AN20" s="165">
        <f t="shared" si="6"/>
        <v>0.32</v>
      </c>
      <c r="AO20" s="165">
        <f t="shared" si="7"/>
        <v>0</v>
      </c>
      <c r="AP20" s="13">
        <f t="shared" si="8"/>
        <v>0.33499999999999996</v>
      </c>
      <c r="AQ20" s="107">
        <f>IF(节奏预期!W20=0,0,节奏预期!E20*INDEX(D$83:D$99,MATCH(节奏预期!W20,$C$83:$C$99,0)))</f>
        <v>0</v>
      </c>
      <c r="AR20" s="79">
        <f>IF(节奏预期!X20=0,0,节奏预期!F20*INDEX(E$83:E$99,MATCH(节奏预期!X20,$C$83:$C$99,0)))</f>
        <v>0</v>
      </c>
      <c r="AS20" s="122">
        <f>IF(节奏预期!Y20=0,0,节奏预期!G20*INDEX(F$83:F$99,MATCH(节奏预期!Y20,$C$83:$C$99,0)))+IF(节奏预期!Z20=0,0,节奏预期!H20*INDEX(G$102:G$118,MATCH(节奏预期!Z20,$C$102:$C$118,0)))</f>
        <v>67.5</v>
      </c>
      <c r="AT20" s="79">
        <f>IF(节奏预期!Z20=0,0,节奏预期!H20*INDEX(G$83:G$99,MATCH(节奏预期!Z20,$C$83:$C$99,0)))</f>
        <v>11.25</v>
      </c>
      <c r="AU20" s="122">
        <f>IF(节奏预期!AA20=0,0,节奏预期!I20*INDEX(H$83:H$99,MATCH(节奏预期!AA20,$C$83:$C$99,0)))+IF(节奏预期!AB20=0,0,节奏预期!J20*INDEX(I$102:I$118,MATCH(节奏预期!AB20,$C$102:$C$118,0)))</f>
        <v>26.25</v>
      </c>
      <c r="AV20" s="110">
        <f>IF(节奏预期!AB20=0,0,节奏预期!J20*INDEX(I$83:I$99,MATCH(节奏预期!AB20,$C$83:$C$99,0)))</f>
        <v>0</v>
      </c>
      <c r="AW20" s="12">
        <f>IF(节奏预期!W20="","",INDEX(装备突破!D$121:D$137,MATCH(节奏预期!W20,装备突破!$C$121:$C$137,0))*节奏预期!E20)</f>
        <v>0</v>
      </c>
      <c r="AX20" s="79">
        <f>IF(节奏预期!X20="","",INDEX(装备突破!E$121:E$137,MATCH(节奏预期!X20,装备突破!$C$121:$C$137,0))*节奏预期!F20)</f>
        <v>0</v>
      </c>
      <c r="AY20" s="79">
        <f>IF(节奏预期!Y20="","",INDEX(装备突破!F$121:F$137,MATCH(节奏预期!Y20,装备突破!$C$121:$C$137,0))*节奏预期!G20)</f>
        <v>0</v>
      </c>
      <c r="AZ20" s="79">
        <f>IF(节奏预期!Z20="","",INDEX(装备突破!G$121:G$137,MATCH(节奏预期!Z20,装备突破!$C$121:$C$137,0))*节奏预期!H20)</f>
        <v>48600000</v>
      </c>
      <c r="BA20" s="79">
        <f>IF(节奏预期!AA20="","",INDEX(装备突破!H$121:H$137,MATCH(节奏预期!AA20,装备突破!$C$121:$C$137,0))*节奏预期!I20)</f>
        <v>50625000</v>
      </c>
      <c r="BB20" s="79">
        <f>IF(节奏预期!AB20="","",INDEX(装备突破!I$121:I$137,MATCH(节奏预期!AB20,装备突破!$C$121:$C$137,0))*节奏预期!J20)</f>
        <v>0</v>
      </c>
      <c r="BC20" s="13">
        <f t="shared" si="9"/>
        <v>99225000</v>
      </c>
      <c r="BD20" s="37"/>
      <c r="BF20" s="22">
        <v>17</v>
      </c>
      <c r="BG20" s="80">
        <v>150</v>
      </c>
      <c r="BH20" s="42">
        <f>IF(BG20&lt;前期规划!$C$2,0,求节点($N$6:$N$41,$AP$6:$AP$41,BG20))</f>
        <v>0.44090909090909097</v>
      </c>
      <c r="BI20" s="42"/>
      <c r="BJ20" s="42"/>
      <c r="BK20" s="60">
        <f>(BH20-BH19)*INDEX([3]非r将兵属性验证!AX$7:AX$166,$BG20,1)+BK19</f>
        <v>17710758901.382202</v>
      </c>
      <c r="BL20" s="60"/>
      <c r="BM20" s="60"/>
      <c r="BN20" s="42">
        <f t="shared" si="10"/>
        <v>17710758901.382202</v>
      </c>
      <c r="BQ20" s="34">
        <f>SUMPRODUCT(AQ20:AV20,节奏预期!E20:J20)</f>
        <v>225</v>
      </c>
      <c r="BR20" s="67">
        <v>150</v>
      </c>
      <c r="BS20" s="49">
        <f>IF(BR20&lt;前期规划!$C$2,0,求节点(活动投放!$S$6:$S$41,活动投放!$U$6:$U$41,$BR20))</f>
        <v>336403.87334974308</v>
      </c>
      <c r="BT20" s="49"/>
      <c r="BU20" s="49">
        <f>IF(BR20&lt;前期规划!$C$2,0,SUMPRODUCT(INDEX($AW$6:$BB$41,MATCH(BR20,$N$6:$N$41,1),),INDEX(节奏预期!$E$6:$J$41,MATCH(BR20,节奏预期!$D$6:$D$41,1),)))</f>
        <v>2859731404.9586782</v>
      </c>
      <c r="BV20" s="49">
        <f>(BU20-BU19)*INDEX('[1]功能-付费相关'!$AQ$6:$AQ$165,$BR20,1)+BV19</f>
        <v>2652385.1605307572</v>
      </c>
      <c r="BX20" s="67">
        <v>150</v>
      </c>
      <c r="BY20" s="67">
        <f t="shared" si="13"/>
        <v>336403.87334974308</v>
      </c>
      <c r="BZ20" s="67">
        <f t="shared" si="14"/>
        <v>2652385.1605307572</v>
      </c>
      <c r="CA20" s="55">
        <f t="shared" si="15"/>
        <v>2988789.0338805001</v>
      </c>
    </row>
    <row r="21" spans="1:81" x14ac:dyDescent="0.15">
      <c r="A21" s="37"/>
      <c r="B21" s="211"/>
      <c r="C21" s="144">
        <v>15</v>
      </c>
      <c r="D21" s="145"/>
      <c r="E21" s="145"/>
      <c r="F21" s="145"/>
      <c r="G21" s="145"/>
      <c r="H21" s="145">
        <v>160</v>
      </c>
      <c r="I21" s="145">
        <v>160</v>
      </c>
      <c r="J21" s="37"/>
      <c r="L21" s="22">
        <v>19</v>
      </c>
      <c r="M21" s="76">
        <f>节奏预期!B21</f>
        <v>480</v>
      </c>
      <c r="N21" s="81">
        <f>节奏预期!D21</f>
        <v>89.095870094999412</v>
      </c>
      <c r="O21" s="107">
        <f>IF(节奏预期!Q21=0,0,INDEX(D$143:D$159,MATCH(节奏预期!Q21,$C$143:$C$159,1)))</f>
        <v>0</v>
      </c>
      <c r="P21" s="79">
        <f>IF(节奏预期!R21=0,0,INDEX(E$143:E$159,MATCH(节奏预期!R21,$C$143:$C$159,1)))</f>
        <v>0</v>
      </c>
      <c r="Q21" s="79">
        <f>IF(节奏预期!S21=0,0,INDEX(F$143:F$159,MATCH(节奏预期!S21,$C$143:$C$159,1)))</f>
        <v>0</v>
      </c>
      <c r="R21" s="79">
        <f>IF(节奏预期!T21=0,0,INDEX(G$143:G$159,MATCH(节奏预期!T21,$C$143:$C$159,1)))</f>
        <v>0.24</v>
      </c>
      <c r="S21" s="79">
        <f>IF(节奏预期!U21=0,0,INDEX(H$143:H$159,MATCH(节奏预期!U21,$C$143:$C$159,1)))</f>
        <v>0.32</v>
      </c>
      <c r="T21" s="84">
        <f>IF(节奏预期!V21=0,0,INDEX(I$143:I$159,MATCH(节奏预期!V21,$C$143:$C$159,1)))</f>
        <v>0</v>
      </c>
      <c r="U21" s="13">
        <f>IFERROR(SUMPRODUCT(节奏预期!E21:J21,O21:T21)/SUM(节奏预期!E21:J21),0)</f>
        <v>0.26400000000000001</v>
      </c>
      <c r="V21" s="12">
        <f>IF(节奏预期!Q21=0,0,INDEX(D$189:D$205,MATCH(节奏预期!Q21,$C$189:$C$205,1)))</f>
        <v>0</v>
      </c>
      <c r="W21" s="79">
        <f>IF(节奏预期!R21=0,0,INDEX(E$189:E$205,MATCH(节奏预期!R21,$C$189:$C$205,1)))</f>
        <v>0</v>
      </c>
      <c r="X21" s="79">
        <f>IF(节奏预期!S21=0,0,INDEX(F$189:F$205,MATCH(节奏预期!S21,$C$189:$C$205,1)))</f>
        <v>0</v>
      </c>
      <c r="Y21" s="79">
        <f>IF(节奏预期!T21=0,0,INDEX(G$189:G$205,MATCH(节奏预期!T21,$C$189:$C$205,1)))</f>
        <v>0.1</v>
      </c>
      <c r="Z21" s="79">
        <f>IF(节奏预期!U21=0,0,INDEX(H$189:H$205,MATCH(节奏预期!U21,$C$189:$C$205,1)))</f>
        <v>0</v>
      </c>
      <c r="AA21" s="79">
        <f>IF(节奏预期!V21=0,0,INDEX(I$189:I$205,MATCH(节奏预期!V21,$C$189:$C$205,1)))</f>
        <v>0</v>
      </c>
      <c r="AB21" s="13">
        <f>IFERROR(SUMPRODUCT(节奏预期!E21:J21,V21:AA21)/SUM(节奏预期!E21:J21),0)</f>
        <v>7.0000000000000007E-2</v>
      </c>
      <c r="AC21" s="12">
        <f>IF(节奏预期!Q21=0,0,INDEX(D$216:D$232,MATCH(节奏预期!Q21,$C$216:$C$232,1)))</f>
        <v>0</v>
      </c>
      <c r="AD21" s="165">
        <f>IF(节奏预期!R21=0,0,INDEX(E$216:E$232,MATCH(节奏预期!R21,$C$216:$C$232,1)))</f>
        <v>0</v>
      </c>
      <c r="AE21" s="165">
        <f>IF(节奏预期!S21=0,0,INDEX(F$216:F$232,MATCH(节奏预期!S21,$C$216:$C$232,1)))</f>
        <v>0</v>
      </c>
      <c r="AF21" s="165">
        <f>IF(节奏预期!T21=0,0,INDEX(G$216:G$232,MATCH(节奏预期!T21,$C$216:$C$232,1)))</f>
        <v>4.8000000000000001E-2</v>
      </c>
      <c r="AG21" s="165">
        <f>IF(节奏预期!U21=0,0,INDEX(H$216:H$232,MATCH(节奏预期!U21,$C$216:$C$232,1)))</f>
        <v>0</v>
      </c>
      <c r="AH21" s="165">
        <f>IF(节奏预期!V21=0,0,INDEX(I$216:I$232,MATCH(节奏预期!V21,$C$216:$C$232,1)))</f>
        <v>0</v>
      </c>
      <c r="AI21" s="13">
        <f>IFERROR(SUMPRODUCT(节奏预期!E21:J21,AC21:AH21)/SUM(节奏预期!E21:J21),0)</f>
        <v>3.3599999999999998E-2</v>
      </c>
      <c r="AJ21" s="12">
        <f t="shared" si="2"/>
        <v>0</v>
      </c>
      <c r="AK21" s="165">
        <f t="shared" si="3"/>
        <v>0</v>
      </c>
      <c r="AL21" s="165">
        <f t="shared" si="4"/>
        <v>0</v>
      </c>
      <c r="AM21" s="165">
        <f t="shared" si="5"/>
        <v>0.38799999999999996</v>
      </c>
      <c r="AN21" s="165">
        <f t="shared" si="6"/>
        <v>0.32</v>
      </c>
      <c r="AO21" s="165">
        <f t="shared" si="7"/>
        <v>0</v>
      </c>
      <c r="AP21" s="13">
        <f t="shared" si="8"/>
        <v>0.33400000000000002</v>
      </c>
      <c r="AQ21" s="107">
        <f>IF(节奏预期!W21=0,0,节奏预期!E21*INDEX(D$83:D$99,MATCH(节奏预期!W21,$C$83:$C$99,0)))</f>
        <v>0</v>
      </c>
      <c r="AR21" s="79">
        <f>IF(节奏预期!X21=0,0,节奏预期!F21*INDEX(E$83:E$99,MATCH(节奏预期!X21,$C$83:$C$99,0)))</f>
        <v>0</v>
      </c>
      <c r="AS21" s="122">
        <f>IF(节奏预期!Y21=0,0,节奏预期!G21*INDEX(F$83:F$99,MATCH(节奏预期!Y21,$C$83:$C$99,0)))+IF(节奏预期!Z21=0,0,节奏预期!H21*INDEX(G$102:G$118,MATCH(节奏预期!Z21,$C$102:$C$118,0)))</f>
        <v>63</v>
      </c>
      <c r="AT21" s="79">
        <f>IF(节奏预期!Z21=0,0,节奏预期!H21*INDEX(G$83:G$99,MATCH(节奏预期!Z21,$C$83:$C$99,0)))</f>
        <v>10.5</v>
      </c>
      <c r="AU21" s="122">
        <f>IF(节奏预期!AA21=0,0,节奏预期!I21*INDEX(H$83:H$99,MATCH(节奏预期!AA21,$C$83:$C$99,0)))+IF(节奏预期!AB21=0,0,节奏预期!J21*INDEX(I$102:I$118,MATCH(节奏预期!AB21,$C$102:$C$118,0)))</f>
        <v>31.5</v>
      </c>
      <c r="AV21" s="110">
        <f>IF(节奏预期!AB21=0,0,节奏预期!J21*INDEX(I$83:I$99,MATCH(节奏预期!AB21,$C$83:$C$99,0)))</f>
        <v>0</v>
      </c>
      <c r="AW21" s="12">
        <f>IF(节奏预期!W21="","",INDEX(装备突破!D$121:D$137,MATCH(节奏预期!W21,装备突破!$C$121:$C$137,0))*节奏预期!E21)</f>
        <v>0</v>
      </c>
      <c r="AX21" s="79">
        <f>IF(节奏预期!X21="","",INDEX(装备突破!E$121:E$137,MATCH(节奏预期!X21,装备突破!$C$121:$C$137,0))*节奏预期!F21)</f>
        <v>0</v>
      </c>
      <c r="AY21" s="79">
        <f>IF(节奏预期!Y21="","",INDEX(装备突破!F$121:F$137,MATCH(节奏预期!Y21,装备突破!$C$121:$C$137,0))*节奏预期!G21)</f>
        <v>0</v>
      </c>
      <c r="AZ21" s="79">
        <f>IF(节奏预期!Z21="","",INDEX(装备突破!G$121:G$137,MATCH(节奏预期!Z21,装备突破!$C$121:$C$137,0))*节奏预期!H21)</f>
        <v>45360000</v>
      </c>
      <c r="BA21" s="79">
        <f>IF(节奏预期!AA21="","",INDEX(装备突破!H$121:H$137,MATCH(节奏预期!AA21,装备突破!$C$121:$C$137,0))*节奏预期!I21)</f>
        <v>60750000</v>
      </c>
      <c r="BB21" s="79">
        <f>IF(节奏预期!AB21="","",INDEX(装备突破!I$121:I$137,MATCH(节奏预期!AB21,装备突破!$C$121:$C$137,0))*节奏预期!J21)</f>
        <v>0</v>
      </c>
      <c r="BC21" s="13">
        <f t="shared" si="9"/>
        <v>106110000</v>
      </c>
      <c r="BD21" s="37"/>
      <c r="BF21" s="22">
        <v>18</v>
      </c>
      <c r="BG21" s="80">
        <v>160</v>
      </c>
      <c r="BH21" s="42">
        <f>IF(BG21&lt;前期规划!$C$2,0,求节点($N$6:$N$41,$AP$6:$AP$41,BG21))</f>
        <v>0.44090909090909097</v>
      </c>
      <c r="BI21" s="42"/>
      <c r="BJ21" s="42"/>
      <c r="BK21" s="60">
        <f>(BH21-BH20)*INDEX([3]非r将兵属性验证!AX$7:AX$166,$BG21,1)+BK20</f>
        <v>17710758901.382202</v>
      </c>
      <c r="BL21" s="60"/>
      <c r="BM21" s="60"/>
      <c r="BN21" s="42">
        <f t="shared" si="10"/>
        <v>17710758901.382202</v>
      </c>
      <c r="BQ21" s="34">
        <f>SUMPRODUCT(AQ21:AV21,节奏预期!E21:J21)</f>
        <v>252</v>
      </c>
      <c r="BR21" s="67">
        <v>160</v>
      </c>
      <c r="BS21" s="49">
        <f>IF(BR21&lt;前期规划!$C$2,0,求节点(活动投放!$S$6:$S$41,活动投放!$U$6:$U$41,$BR21))</f>
        <v>336403.87334974308</v>
      </c>
      <c r="BT21" s="49"/>
      <c r="BU21" s="49">
        <f>IF(BR21&lt;前期规划!$C$2,0,SUMPRODUCT(INDEX($AW$6:$BB$41,MATCH(BR21,$N$6:$N$41,1),),INDEX(节奏预期!$E$6:$J$41,MATCH(BR21,节奏预期!$D$6:$D$41,1),)))</f>
        <v>2859731404.9586782</v>
      </c>
      <c r="BV21" s="49">
        <f>(BU21-BU20)*INDEX('[1]功能-付费相关'!$AQ$6:$AQ$165,$BR21,1)+BV20</f>
        <v>2652385.1605307572</v>
      </c>
      <c r="BX21" s="67">
        <v>160</v>
      </c>
      <c r="BY21" s="67">
        <f t="shared" si="13"/>
        <v>336403.87334974308</v>
      </c>
      <c r="BZ21" s="67">
        <f t="shared" si="14"/>
        <v>2652385.1605307572</v>
      </c>
      <c r="CA21" s="55">
        <f t="shared" si="15"/>
        <v>2988789.0338805001</v>
      </c>
    </row>
    <row r="22" spans="1:81" x14ac:dyDescent="0.15">
      <c r="B22" s="212"/>
      <c r="C22" s="65"/>
      <c r="D22" s="25"/>
      <c r="E22" s="25"/>
      <c r="F22" s="25"/>
      <c r="G22" s="25"/>
      <c r="H22" s="25"/>
      <c r="I22" s="25"/>
      <c r="L22" s="22">
        <v>20</v>
      </c>
      <c r="M22" s="76">
        <f>节奏预期!B22</f>
        <v>510</v>
      </c>
      <c r="N22" s="81">
        <f>节奏预期!D22</f>
        <v>89.970834519193531</v>
      </c>
      <c r="O22" s="107">
        <f>IF(节奏预期!Q22=0,0,INDEX(D$143:D$159,MATCH(节奏预期!Q22,$C$143:$C$159,1)))</f>
        <v>0</v>
      </c>
      <c r="P22" s="79">
        <f>IF(节奏预期!R22=0,0,INDEX(E$143:E$159,MATCH(节奏预期!R22,$C$143:$C$159,1)))</f>
        <v>0</v>
      </c>
      <c r="Q22" s="79">
        <f>IF(节奏预期!S22=0,0,INDEX(F$143:F$159,MATCH(节奏预期!S22,$C$143:$C$159,1)))</f>
        <v>0</v>
      </c>
      <c r="R22" s="79">
        <f>IF(节奏预期!T22=0,0,INDEX(G$143:G$159,MATCH(节奏预期!T22,$C$143:$C$159,1)))</f>
        <v>0.24</v>
      </c>
      <c r="S22" s="79">
        <f>IF(节奏预期!U22=0,0,INDEX(H$143:H$159,MATCH(节奏预期!U22,$C$143:$C$159,1)))</f>
        <v>0.32</v>
      </c>
      <c r="T22" s="84">
        <f>IF(节奏预期!V22=0,0,INDEX(I$143:I$159,MATCH(节奏预期!V22,$C$143:$C$159,1)))</f>
        <v>0</v>
      </c>
      <c r="U22" s="13">
        <f>IFERROR(SUMPRODUCT(节奏预期!E22:J22,O22:T22)/SUM(节奏预期!E22:J22),0)</f>
        <v>0.26799999999999996</v>
      </c>
      <c r="V22" s="12">
        <f>IF(节奏预期!Q22=0,0,INDEX(D$189:D$205,MATCH(节奏预期!Q22,$C$189:$C$205,1)))</f>
        <v>0</v>
      </c>
      <c r="W22" s="79">
        <f>IF(节奏预期!R22=0,0,INDEX(E$189:E$205,MATCH(节奏预期!R22,$C$189:$C$205,1)))</f>
        <v>0</v>
      </c>
      <c r="X22" s="79">
        <f>IF(节奏预期!S22=0,0,INDEX(F$189:F$205,MATCH(节奏预期!S22,$C$189:$C$205,1)))</f>
        <v>0</v>
      </c>
      <c r="Y22" s="79">
        <f>IF(节奏预期!T22=0,0,INDEX(G$189:G$205,MATCH(节奏预期!T22,$C$189:$C$205,1)))</f>
        <v>0.1</v>
      </c>
      <c r="Z22" s="79">
        <f>IF(节奏预期!U22=0,0,INDEX(H$189:H$205,MATCH(节奏预期!U22,$C$189:$C$205,1)))</f>
        <v>0</v>
      </c>
      <c r="AA22" s="79">
        <f>IF(节奏预期!V22=0,0,INDEX(I$189:I$205,MATCH(节奏预期!V22,$C$189:$C$205,1)))</f>
        <v>0</v>
      </c>
      <c r="AB22" s="13">
        <f>IFERROR(SUMPRODUCT(节奏预期!E22:J22,V22:AA22)/SUM(节奏预期!E22:J22),0)</f>
        <v>6.5000000000000002E-2</v>
      </c>
      <c r="AC22" s="12">
        <f>IF(节奏预期!Q22=0,0,INDEX(D$216:D$232,MATCH(节奏预期!Q22,$C$216:$C$232,1)))</f>
        <v>0</v>
      </c>
      <c r="AD22" s="165">
        <f>IF(节奏预期!R22=0,0,INDEX(E$216:E$232,MATCH(节奏预期!R22,$C$216:$C$232,1)))</f>
        <v>0</v>
      </c>
      <c r="AE22" s="165">
        <f>IF(节奏预期!S22=0,0,INDEX(F$216:F$232,MATCH(节奏预期!S22,$C$216:$C$232,1)))</f>
        <v>0</v>
      </c>
      <c r="AF22" s="165">
        <f>IF(节奏预期!T22=0,0,INDEX(G$216:G$232,MATCH(节奏预期!T22,$C$216:$C$232,1)))</f>
        <v>4.8000000000000001E-2</v>
      </c>
      <c r="AG22" s="165">
        <f>IF(节奏预期!U22=0,0,INDEX(H$216:H$232,MATCH(节奏预期!U22,$C$216:$C$232,1)))</f>
        <v>0</v>
      </c>
      <c r="AH22" s="165">
        <f>IF(节奏预期!V22=0,0,INDEX(I$216:I$232,MATCH(节奏预期!V22,$C$216:$C$232,1)))</f>
        <v>0</v>
      </c>
      <c r="AI22" s="13">
        <f>IFERROR(SUMPRODUCT(节奏预期!E22:J22,AC22:AH22)/SUM(节奏预期!E22:J22),0)</f>
        <v>3.1200000000000002E-2</v>
      </c>
      <c r="AJ22" s="12">
        <f t="shared" si="2"/>
        <v>0</v>
      </c>
      <c r="AK22" s="165">
        <f t="shared" si="3"/>
        <v>0</v>
      </c>
      <c r="AL22" s="165">
        <f t="shared" si="4"/>
        <v>0</v>
      </c>
      <c r="AM22" s="165">
        <f t="shared" si="5"/>
        <v>0.38799999999999996</v>
      </c>
      <c r="AN22" s="165">
        <f t="shared" si="6"/>
        <v>0.32</v>
      </c>
      <c r="AO22" s="165">
        <f t="shared" si="7"/>
        <v>0</v>
      </c>
      <c r="AP22" s="13">
        <f t="shared" si="8"/>
        <v>0.33299999999999996</v>
      </c>
      <c r="AQ22" s="107">
        <f>IF(节奏预期!W22=0,0,节奏预期!E22*INDEX(D$83:D$99,MATCH(节奏预期!W22,$C$83:$C$99,0)))</f>
        <v>0</v>
      </c>
      <c r="AR22" s="79">
        <f>IF(节奏预期!X22=0,0,节奏预期!F22*INDEX(E$83:E$99,MATCH(节奏预期!X22,$C$83:$C$99,0)))</f>
        <v>0</v>
      </c>
      <c r="AS22" s="122">
        <f>IF(节奏预期!Y22=0,0,节奏预期!G22*INDEX(F$83:F$99,MATCH(节奏预期!Y22,$C$83:$C$99,0)))+IF(节奏预期!Z22=0,0,节奏预期!H22*INDEX(G$102:G$118,MATCH(节奏预期!Z22,$C$102:$C$118,0)))</f>
        <v>58.5</v>
      </c>
      <c r="AT22" s="79">
        <f>IF(节奏预期!Z22=0,0,节奏预期!H22*INDEX(G$83:G$99,MATCH(节奏预期!Z22,$C$83:$C$99,0)))</f>
        <v>9.75</v>
      </c>
      <c r="AU22" s="122">
        <f>IF(节奏预期!AA22=0,0,节奏预期!I22*INDEX(H$83:H$99,MATCH(节奏预期!AA22,$C$83:$C$99,0)))+IF(节奏预期!AB22=0,0,节奏预期!J22*INDEX(I$102:I$118,MATCH(节奏预期!AB22,$C$102:$C$118,0)))</f>
        <v>36.75</v>
      </c>
      <c r="AV22" s="110">
        <f>IF(节奏预期!AB22=0,0,节奏预期!J22*INDEX(I$83:I$99,MATCH(节奏预期!AB22,$C$83:$C$99,0)))</f>
        <v>0</v>
      </c>
      <c r="AW22" s="12">
        <f>IF(节奏预期!W22="","",INDEX(装备突破!D$121:D$137,MATCH(节奏预期!W22,装备突破!$C$121:$C$137,0))*节奏预期!E22)</f>
        <v>0</v>
      </c>
      <c r="AX22" s="79">
        <f>IF(节奏预期!X22="","",INDEX(装备突破!E$121:E$137,MATCH(节奏预期!X22,装备突破!$C$121:$C$137,0))*节奏预期!F22)</f>
        <v>0</v>
      </c>
      <c r="AY22" s="79">
        <f>IF(节奏预期!Y22="","",INDEX(装备突破!F$121:F$137,MATCH(节奏预期!Y22,装备突破!$C$121:$C$137,0))*节奏预期!G22)</f>
        <v>0</v>
      </c>
      <c r="AZ22" s="79">
        <f>IF(节奏预期!Z22="","",INDEX(装备突破!G$121:G$137,MATCH(节奏预期!Z22,装备突破!$C$121:$C$137,0))*节奏预期!H22)</f>
        <v>42120000</v>
      </c>
      <c r="BA22" s="79">
        <f>IF(节奏预期!AA22="","",INDEX(装备突破!H$121:H$137,MATCH(节奏预期!AA22,装备突破!$C$121:$C$137,0))*节奏预期!I22)</f>
        <v>70875000</v>
      </c>
      <c r="BB22" s="79">
        <f>IF(节奏预期!AB22="","",INDEX(装备突破!I$121:I$137,MATCH(节奏预期!AB22,装备突破!$C$121:$C$137,0))*节奏预期!J22)</f>
        <v>0</v>
      </c>
      <c r="BC22" s="13">
        <f t="shared" ref="BC22:BC41" si="16">SUM(AW22:BB22)</f>
        <v>112995000</v>
      </c>
      <c r="BD22" s="37"/>
      <c r="BF22" s="22">
        <v>19</v>
      </c>
    </row>
    <row r="23" spans="1:81" x14ac:dyDescent="0.15">
      <c r="L23" s="22">
        <v>21</v>
      </c>
      <c r="M23" s="76">
        <f>节奏预期!B23</f>
        <v>540</v>
      </c>
      <c r="N23" s="81">
        <f>节奏预期!D23</f>
        <v>90.789158318387649</v>
      </c>
      <c r="O23" s="107">
        <f>IF(节奏预期!Q23=0,0,INDEX(D$143:D$159,MATCH(节奏预期!Q23,$C$143:$C$159,1)))</f>
        <v>0</v>
      </c>
      <c r="P23" s="79">
        <f>IF(节奏预期!R23=0,0,INDEX(E$143:E$159,MATCH(节奏预期!R23,$C$143:$C$159,1)))</f>
        <v>0</v>
      </c>
      <c r="Q23" s="79">
        <f>IF(节奏预期!S23=0,0,INDEX(F$143:F$159,MATCH(节奏预期!S23,$C$143:$C$159,1)))</f>
        <v>0</v>
      </c>
      <c r="R23" s="79">
        <f>IF(节奏预期!T23=0,0,INDEX(G$143:G$159,MATCH(节奏预期!T23,$C$143:$C$159,1)))</f>
        <v>0.24</v>
      </c>
      <c r="S23" s="79">
        <f>IF(节奏预期!U23=0,0,INDEX(H$143:H$159,MATCH(节奏预期!U23,$C$143:$C$159,1)))</f>
        <v>0.32</v>
      </c>
      <c r="T23" s="84">
        <f>IF(节奏预期!V23=0,0,INDEX(I$143:I$159,MATCH(节奏预期!V23,$C$143:$C$159,1)))</f>
        <v>0</v>
      </c>
      <c r="U23" s="13">
        <f>IFERROR(SUMPRODUCT(节奏预期!E23:J23,O23:T23)/SUM(节奏预期!E23:J23),0)</f>
        <v>0.27200000000000002</v>
      </c>
      <c r="V23" s="12">
        <f>IF(节奏预期!Q23=0,0,INDEX(D$189:D$205,MATCH(节奏预期!Q23,$C$189:$C$205,1)))</f>
        <v>0</v>
      </c>
      <c r="W23" s="79">
        <f>IF(节奏预期!R23=0,0,INDEX(E$189:E$205,MATCH(节奏预期!R23,$C$189:$C$205,1)))</f>
        <v>0</v>
      </c>
      <c r="X23" s="79">
        <f>IF(节奏预期!S23=0,0,INDEX(F$189:F$205,MATCH(节奏预期!S23,$C$189:$C$205,1)))</f>
        <v>0</v>
      </c>
      <c r="Y23" s="79">
        <f>IF(节奏预期!T23=0,0,INDEX(G$189:G$205,MATCH(节奏预期!T23,$C$189:$C$205,1)))</f>
        <v>0.1</v>
      </c>
      <c r="Z23" s="79">
        <f>IF(节奏预期!U23=0,0,INDEX(H$189:H$205,MATCH(节奏预期!U23,$C$189:$C$205,1)))</f>
        <v>0</v>
      </c>
      <c r="AA23" s="79">
        <f>IF(节奏预期!V23=0,0,INDEX(I$189:I$205,MATCH(节奏预期!V23,$C$189:$C$205,1)))</f>
        <v>0</v>
      </c>
      <c r="AB23" s="13">
        <f>IFERROR(SUMPRODUCT(节奏预期!E23:J23,V23:AA23)/SUM(节奏预期!E23:J23),0)</f>
        <v>6.0000000000000005E-2</v>
      </c>
      <c r="AC23" s="12">
        <f>IF(节奏预期!Q23=0,0,INDEX(D$216:D$232,MATCH(节奏预期!Q23,$C$216:$C$232,1)))</f>
        <v>0</v>
      </c>
      <c r="AD23" s="165">
        <f>IF(节奏预期!R23=0,0,INDEX(E$216:E$232,MATCH(节奏预期!R23,$C$216:$C$232,1)))</f>
        <v>0</v>
      </c>
      <c r="AE23" s="165">
        <f>IF(节奏预期!S23=0,0,INDEX(F$216:F$232,MATCH(节奏预期!S23,$C$216:$C$232,1)))</f>
        <v>0</v>
      </c>
      <c r="AF23" s="165">
        <f>IF(节奏预期!T23=0,0,INDEX(G$216:G$232,MATCH(节奏预期!T23,$C$216:$C$232,1)))</f>
        <v>4.8000000000000001E-2</v>
      </c>
      <c r="AG23" s="165">
        <f>IF(节奏预期!U23=0,0,INDEX(H$216:H$232,MATCH(节奏预期!U23,$C$216:$C$232,1)))</f>
        <v>0</v>
      </c>
      <c r="AH23" s="165">
        <f>IF(节奏预期!V23=0,0,INDEX(I$216:I$232,MATCH(节奏预期!V23,$C$216:$C$232,1)))</f>
        <v>0</v>
      </c>
      <c r="AI23" s="13">
        <f>IFERROR(SUMPRODUCT(节奏预期!E23:J23,AC23:AH23)/SUM(节奏预期!E23:J23),0)</f>
        <v>2.8799999999999999E-2</v>
      </c>
      <c r="AJ23" s="12">
        <f t="shared" si="2"/>
        <v>0</v>
      </c>
      <c r="AK23" s="165">
        <f t="shared" si="3"/>
        <v>0</v>
      </c>
      <c r="AL23" s="165">
        <f t="shared" si="4"/>
        <v>0</v>
      </c>
      <c r="AM23" s="165">
        <f t="shared" si="5"/>
        <v>0.38799999999999996</v>
      </c>
      <c r="AN23" s="165">
        <f t="shared" si="6"/>
        <v>0.32</v>
      </c>
      <c r="AO23" s="165">
        <f t="shared" si="7"/>
        <v>0</v>
      </c>
      <c r="AP23" s="13">
        <f t="shared" si="8"/>
        <v>0.33200000000000002</v>
      </c>
      <c r="AQ23" s="107">
        <f>IF(节奏预期!W23=0,0,节奏预期!E23*INDEX(D$83:D$99,MATCH(节奏预期!W23,$C$83:$C$99,0)))</f>
        <v>0</v>
      </c>
      <c r="AR23" s="79">
        <f>IF(节奏预期!X23=0,0,节奏预期!F23*INDEX(E$83:E$99,MATCH(节奏预期!X23,$C$83:$C$99,0)))</f>
        <v>0</v>
      </c>
      <c r="AS23" s="122">
        <f>IF(节奏预期!Y23=0,0,节奏预期!G23*INDEX(F$83:F$99,MATCH(节奏预期!Y23,$C$83:$C$99,0)))+IF(节奏预期!Z23=0,0,节奏预期!H23*INDEX(G$102:G$118,MATCH(节奏预期!Z23,$C$102:$C$118,0)))</f>
        <v>54</v>
      </c>
      <c r="AT23" s="79">
        <f>IF(节奏预期!Z23=0,0,节奏预期!H23*INDEX(G$83:G$99,MATCH(节奏预期!Z23,$C$83:$C$99,0)))</f>
        <v>9</v>
      </c>
      <c r="AU23" s="122">
        <f>IF(节奏预期!AA23=0,0,节奏预期!I23*INDEX(H$83:H$99,MATCH(节奏预期!AA23,$C$83:$C$99,0)))+IF(节奏预期!AB23=0,0,节奏预期!J23*INDEX(I$102:I$118,MATCH(节奏预期!AB23,$C$102:$C$118,0)))</f>
        <v>42</v>
      </c>
      <c r="AV23" s="110">
        <f>IF(节奏预期!AB23=0,0,节奏预期!J23*INDEX(I$83:I$99,MATCH(节奏预期!AB23,$C$83:$C$99,0)))</f>
        <v>0</v>
      </c>
      <c r="AW23" s="12">
        <f>IF(节奏预期!W23="","",INDEX(装备突破!D$121:D$137,MATCH(节奏预期!W23,装备突破!$C$121:$C$137,0))*节奏预期!E23)</f>
        <v>0</v>
      </c>
      <c r="AX23" s="79">
        <f>IF(节奏预期!X23="","",INDEX(装备突破!E$121:E$137,MATCH(节奏预期!X23,装备突破!$C$121:$C$137,0))*节奏预期!F23)</f>
        <v>0</v>
      </c>
      <c r="AY23" s="79">
        <f>IF(节奏预期!Y23="","",INDEX(装备突破!F$121:F$137,MATCH(节奏预期!Y23,装备突破!$C$121:$C$137,0))*节奏预期!G23)</f>
        <v>0</v>
      </c>
      <c r="AZ23" s="79">
        <f>IF(节奏预期!Z23="","",INDEX(装备突破!G$121:G$137,MATCH(节奏预期!Z23,装备突破!$C$121:$C$137,0))*节奏预期!H23)</f>
        <v>38880000</v>
      </c>
      <c r="BA23" s="79">
        <f>IF(节奏预期!AA23="","",INDEX(装备突破!H$121:H$137,MATCH(节奏预期!AA23,装备突破!$C$121:$C$137,0))*节奏预期!I23)</f>
        <v>81000000</v>
      </c>
      <c r="BB23" s="79">
        <f>IF(节奏预期!AB23="","",INDEX(装备突破!I$121:I$137,MATCH(节奏预期!AB23,装备突破!$C$121:$C$137,0))*节奏预期!J23)</f>
        <v>0</v>
      </c>
      <c r="BC23" s="13">
        <f t="shared" si="16"/>
        <v>119880000</v>
      </c>
      <c r="BD23" s="37"/>
      <c r="BF23" s="22">
        <v>20</v>
      </c>
    </row>
    <row r="24" spans="1:81" ht="11.25" customHeight="1" x14ac:dyDescent="0.15">
      <c r="B24" s="210" t="s">
        <v>153</v>
      </c>
      <c r="C24" s="7" t="s">
        <v>133</v>
      </c>
      <c r="D24" s="7" t="s">
        <v>128</v>
      </c>
      <c r="E24" s="7" t="s">
        <v>129</v>
      </c>
      <c r="F24" s="7" t="s">
        <v>130</v>
      </c>
      <c r="G24" s="79" t="s">
        <v>285</v>
      </c>
      <c r="H24" s="7" t="s">
        <v>131</v>
      </c>
      <c r="I24" s="7" t="s">
        <v>267</v>
      </c>
      <c r="L24" s="22">
        <v>22</v>
      </c>
      <c r="M24" s="76">
        <f>节奏预期!B24</f>
        <v>570</v>
      </c>
      <c r="N24" s="81">
        <f>节奏预期!D24</f>
        <v>91.564978527410844</v>
      </c>
      <c r="O24" s="107">
        <f>IF(节奏预期!Q24=0,0,INDEX(D$143:D$159,MATCH(节奏预期!Q24,$C$143:$C$159,1)))</f>
        <v>0</v>
      </c>
      <c r="P24" s="79">
        <f>IF(节奏预期!R24=0,0,INDEX(E$143:E$159,MATCH(节奏预期!R24,$C$143:$C$159,1)))</f>
        <v>0</v>
      </c>
      <c r="Q24" s="79">
        <f>IF(节奏预期!S24=0,0,INDEX(F$143:F$159,MATCH(节奏预期!S24,$C$143:$C$159,1)))</f>
        <v>0</v>
      </c>
      <c r="R24" s="79">
        <f>IF(节奏预期!T24=0,0,INDEX(G$143:G$159,MATCH(节奏预期!T24,$C$143:$C$159,1)))</f>
        <v>0.24</v>
      </c>
      <c r="S24" s="79">
        <f>IF(节奏预期!U24=0,0,INDEX(H$143:H$159,MATCH(节奏预期!U24,$C$143:$C$159,1)))</f>
        <v>0.32</v>
      </c>
      <c r="T24" s="84">
        <f>IF(节奏预期!V24=0,0,INDEX(I$143:I$159,MATCH(节奏预期!V24,$C$143:$C$159,1)))</f>
        <v>0</v>
      </c>
      <c r="U24" s="13">
        <f>IFERROR(SUMPRODUCT(节奏预期!E24:J24,O24:T24)/SUM(节奏预期!E24:J24),0)</f>
        <v>0.27600000000000002</v>
      </c>
      <c r="V24" s="12">
        <f>IF(节奏预期!Q24=0,0,INDEX(D$189:D$205,MATCH(节奏预期!Q24,$C$189:$C$205,1)))</f>
        <v>0</v>
      </c>
      <c r="W24" s="79">
        <f>IF(节奏预期!R24=0,0,INDEX(E$189:E$205,MATCH(节奏预期!R24,$C$189:$C$205,1)))</f>
        <v>0</v>
      </c>
      <c r="X24" s="79">
        <f>IF(节奏预期!S24=0,0,INDEX(F$189:F$205,MATCH(节奏预期!S24,$C$189:$C$205,1)))</f>
        <v>0</v>
      </c>
      <c r="Y24" s="79">
        <f>IF(节奏预期!T24=0,0,INDEX(G$189:G$205,MATCH(节奏预期!T24,$C$189:$C$205,1)))</f>
        <v>0.1</v>
      </c>
      <c r="Z24" s="79">
        <f>IF(节奏预期!U24=0,0,INDEX(H$189:H$205,MATCH(节奏预期!U24,$C$189:$C$205,1)))</f>
        <v>0</v>
      </c>
      <c r="AA24" s="79">
        <f>IF(节奏预期!V24=0,0,INDEX(I$189:I$205,MATCH(节奏预期!V24,$C$189:$C$205,1)))</f>
        <v>0</v>
      </c>
      <c r="AB24" s="13">
        <f>IFERROR(SUMPRODUCT(节奏预期!E24:J24,V24:AA24)/SUM(节奏预期!E24:J24),0)</f>
        <v>5.5000000000000007E-2</v>
      </c>
      <c r="AC24" s="12">
        <f>IF(节奏预期!Q24=0,0,INDEX(D$216:D$232,MATCH(节奏预期!Q24,$C$216:$C$232,1)))</f>
        <v>0</v>
      </c>
      <c r="AD24" s="165">
        <f>IF(节奏预期!R24=0,0,INDEX(E$216:E$232,MATCH(节奏预期!R24,$C$216:$C$232,1)))</f>
        <v>0</v>
      </c>
      <c r="AE24" s="165">
        <f>IF(节奏预期!S24=0,0,INDEX(F$216:F$232,MATCH(节奏预期!S24,$C$216:$C$232,1)))</f>
        <v>0</v>
      </c>
      <c r="AF24" s="165">
        <f>IF(节奏预期!T24=0,0,INDEX(G$216:G$232,MATCH(节奏预期!T24,$C$216:$C$232,1)))</f>
        <v>4.8000000000000001E-2</v>
      </c>
      <c r="AG24" s="165">
        <f>IF(节奏预期!U24=0,0,INDEX(H$216:H$232,MATCH(节奏预期!U24,$C$216:$C$232,1)))</f>
        <v>0</v>
      </c>
      <c r="AH24" s="165">
        <f>IF(节奏预期!V24=0,0,INDEX(I$216:I$232,MATCH(节奏预期!V24,$C$216:$C$232,1)))</f>
        <v>0</v>
      </c>
      <c r="AI24" s="13">
        <f>IFERROR(SUMPRODUCT(节奏预期!E24:J24,AC24:AH24)/SUM(节奏预期!E24:J24),0)</f>
        <v>2.64E-2</v>
      </c>
      <c r="AJ24" s="12">
        <f t="shared" si="2"/>
        <v>0</v>
      </c>
      <c r="AK24" s="165">
        <f t="shared" si="3"/>
        <v>0</v>
      </c>
      <c r="AL24" s="165">
        <f t="shared" si="4"/>
        <v>0</v>
      </c>
      <c r="AM24" s="165">
        <f t="shared" si="5"/>
        <v>0.38799999999999996</v>
      </c>
      <c r="AN24" s="165">
        <f t="shared" si="6"/>
        <v>0.32</v>
      </c>
      <c r="AO24" s="165">
        <f t="shared" si="7"/>
        <v>0</v>
      </c>
      <c r="AP24" s="13">
        <f t="shared" si="8"/>
        <v>0.33100000000000002</v>
      </c>
      <c r="AQ24" s="107">
        <f>IF(节奏预期!W24=0,0,节奏预期!E24*INDEX(D$83:D$99,MATCH(节奏预期!W24,$C$83:$C$99,0)))</f>
        <v>0</v>
      </c>
      <c r="AR24" s="79">
        <f>IF(节奏预期!X24=0,0,节奏预期!F24*INDEX(E$83:E$99,MATCH(节奏预期!X24,$C$83:$C$99,0)))</f>
        <v>0</v>
      </c>
      <c r="AS24" s="122">
        <f>IF(节奏预期!Y24=0,0,节奏预期!G24*INDEX(F$83:F$99,MATCH(节奏预期!Y24,$C$83:$C$99,0)))+IF(节奏预期!Z24=0,0,节奏预期!H24*INDEX(G$102:G$118,MATCH(节奏预期!Z24,$C$102:$C$118,0)))</f>
        <v>49.5</v>
      </c>
      <c r="AT24" s="79">
        <f>IF(节奏预期!Z24=0,0,节奏预期!H24*INDEX(G$83:G$99,MATCH(节奏预期!Z24,$C$83:$C$99,0)))</f>
        <v>8.25</v>
      </c>
      <c r="AU24" s="122">
        <f>IF(节奏预期!AA24=0,0,节奏预期!I24*INDEX(H$83:H$99,MATCH(节奏预期!AA24,$C$83:$C$99,0)))+IF(节奏预期!AB24=0,0,节奏预期!J24*INDEX(I$102:I$118,MATCH(节奏预期!AB24,$C$102:$C$118,0)))</f>
        <v>47.25</v>
      </c>
      <c r="AV24" s="110">
        <f>IF(节奏预期!AB24=0,0,节奏预期!J24*INDEX(I$83:I$99,MATCH(节奏预期!AB24,$C$83:$C$99,0)))</f>
        <v>0</v>
      </c>
      <c r="AW24" s="12">
        <f>IF(节奏预期!W24="","",INDEX(装备突破!D$121:D$137,MATCH(节奏预期!W24,装备突破!$C$121:$C$137,0))*节奏预期!E24)</f>
        <v>0</v>
      </c>
      <c r="AX24" s="79">
        <f>IF(节奏预期!X24="","",INDEX(装备突破!E$121:E$137,MATCH(节奏预期!X24,装备突破!$C$121:$C$137,0))*节奏预期!F24)</f>
        <v>0</v>
      </c>
      <c r="AY24" s="79">
        <f>IF(节奏预期!Y24="","",INDEX(装备突破!F$121:F$137,MATCH(节奏预期!Y24,装备突破!$C$121:$C$137,0))*节奏预期!G24)</f>
        <v>0</v>
      </c>
      <c r="AZ24" s="79">
        <f>IF(节奏预期!Z24="","",INDEX(装备突破!G$121:G$137,MATCH(节奏预期!Z24,装备突破!$C$121:$C$137,0))*节奏预期!H24)</f>
        <v>35640000</v>
      </c>
      <c r="BA24" s="79">
        <f>IF(节奏预期!AA24="","",INDEX(装备突破!H$121:H$137,MATCH(节奏预期!AA24,装备突破!$C$121:$C$137,0))*节奏预期!I24)</f>
        <v>91125000</v>
      </c>
      <c r="BB24" s="79">
        <f>IF(节奏预期!AB24="","",INDEX(装备突破!I$121:I$137,MATCH(节奏预期!AB24,装备突破!$C$121:$C$137,0))*节奏预期!J24)</f>
        <v>0</v>
      </c>
      <c r="BC24" s="13">
        <f t="shared" si="16"/>
        <v>126765000</v>
      </c>
      <c r="BD24" s="37"/>
      <c r="BF24" s="22">
        <v>21</v>
      </c>
    </row>
    <row r="25" spans="1:81" x14ac:dyDescent="0.15">
      <c r="B25" s="211"/>
      <c r="C25" s="7">
        <v>0</v>
      </c>
      <c r="D25" s="7">
        <f t="shared" ref="D25:H36" si="17">IF(D6&gt;0,1,"")</f>
        <v>1</v>
      </c>
      <c r="E25" s="69">
        <f t="shared" si="17"/>
        <v>1</v>
      </c>
      <c r="F25" s="69">
        <f t="shared" si="17"/>
        <v>1</v>
      </c>
      <c r="G25" s="122">
        <v>1</v>
      </c>
      <c r="H25" s="69">
        <f t="shared" si="17"/>
        <v>1</v>
      </c>
      <c r="I25" s="122">
        <v>1</v>
      </c>
      <c r="L25" s="22">
        <v>23</v>
      </c>
      <c r="M25" s="76">
        <f>节奏预期!B25</f>
        <v>600</v>
      </c>
      <c r="N25" s="81">
        <f>节奏预期!D25</f>
        <v>92.304802564325527</v>
      </c>
      <c r="O25" s="107">
        <f>IF(节奏预期!Q25=0,0,INDEX(D$143:D$159,MATCH(节奏预期!Q25,$C$143:$C$159,1)))</f>
        <v>0</v>
      </c>
      <c r="P25" s="79">
        <f>IF(节奏预期!R25=0,0,INDEX(E$143:E$159,MATCH(节奏预期!R25,$C$143:$C$159,1)))</f>
        <v>0</v>
      </c>
      <c r="Q25" s="79">
        <f>IF(节奏预期!S25=0,0,INDEX(F$143:F$159,MATCH(节奏预期!S25,$C$143:$C$159,1)))</f>
        <v>0</v>
      </c>
      <c r="R25" s="79">
        <f>IF(节奏预期!T25=0,0,INDEX(G$143:G$159,MATCH(节奏预期!T25,$C$143:$C$159,1)))</f>
        <v>0.27</v>
      </c>
      <c r="S25" s="79">
        <f>IF(节奏预期!U25=0,0,INDEX(H$143:H$159,MATCH(节奏预期!U25,$C$143:$C$159,1)))</f>
        <v>0.36</v>
      </c>
      <c r="T25" s="84">
        <f>IF(节奏预期!V25=0,0,INDEX(I$143:I$159,MATCH(节奏预期!V25,$C$143:$C$159,1)))</f>
        <v>0</v>
      </c>
      <c r="U25" s="13">
        <f>IFERROR(SUMPRODUCT(节奏预期!E25:J25,O25:T25)/SUM(节奏预期!E25:J25),0)</f>
        <v>0.315</v>
      </c>
      <c r="V25" s="12">
        <f>IF(节奏预期!Q25=0,0,INDEX(D$189:D$205,MATCH(节奏预期!Q25,$C$189:$C$205,1)))</f>
        <v>0</v>
      </c>
      <c r="W25" s="79">
        <f>IF(节奏预期!R25=0,0,INDEX(E$189:E$205,MATCH(节奏预期!R25,$C$189:$C$205,1)))</f>
        <v>0</v>
      </c>
      <c r="X25" s="79">
        <f>IF(节奏预期!S25=0,0,INDEX(F$189:F$205,MATCH(节奏预期!S25,$C$189:$C$205,1)))</f>
        <v>0</v>
      </c>
      <c r="Y25" s="79">
        <f>IF(节奏预期!T25=0,0,INDEX(G$189:G$205,MATCH(节奏预期!T25,$C$189:$C$205,1)))</f>
        <v>0.1</v>
      </c>
      <c r="Z25" s="79">
        <f>IF(节奏预期!U25=0,0,INDEX(H$189:H$205,MATCH(节奏预期!U25,$C$189:$C$205,1)))</f>
        <v>0</v>
      </c>
      <c r="AA25" s="79">
        <f>IF(节奏预期!V25=0,0,INDEX(I$189:I$205,MATCH(节奏预期!V25,$C$189:$C$205,1)))</f>
        <v>0</v>
      </c>
      <c r="AB25" s="13">
        <f>IFERROR(SUMPRODUCT(节奏预期!E25:J25,V25:AA25)/SUM(节奏预期!E25:J25),0)</f>
        <v>0.05</v>
      </c>
      <c r="AC25" s="12">
        <f>IF(节奏预期!Q25=0,0,INDEX(D$216:D$232,MATCH(节奏预期!Q25,$C$216:$C$232,1)))</f>
        <v>0</v>
      </c>
      <c r="AD25" s="165">
        <f>IF(节奏预期!R25=0,0,INDEX(E$216:E$232,MATCH(节奏预期!R25,$C$216:$C$232,1)))</f>
        <v>0</v>
      </c>
      <c r="AE25" s="165">
        <f>IF(节奏预期!S25=0,0,INDEX(F$216:F$232,MATCH(节奏预期!S25,$C$216:$C$232,1)))</f>
        <v>0</v>
      </c>
      <c r="AF25" s="165">
        <f>IF(节奏预期!T25=0,0,INDEX(G$216:G$232,MATCH(节奏预期!T25,$C$216:$C$232,1)))</f>
        <v>5.4000000000000006E-2</v>
      </c>
      <c r="AG25" s="165">
        <f>IF(节奏预期!U25=0,0,INDEX(H$216:H$232,MATCH(节奏预期!U25,$C$216:$C$232,1)))</f>
        <v>0</v>
      </c>
      <c r="AH25" s="165">
        <f>IF(节奏预期!V25=0,0,INDEX(I$216:I$232,MATCH(节奏预期!V25,$C$216:$C$232,1)))</f>
        <v>0</v>
      </c>
      <c r="AI25" s="13">
        <f>IFERROR(SUMPRODUCT(节奏预期!E25:J25,AC25:AH25)/SUM(节奏预期!E25:J25),0)</f>
        <v>2.7000000000000003E-2</v>
      </c>
      <c r="AJ25" s="12">
        <f t="shared" si="2"/>
        <v>0</v>
      </c>
      <c r="AK25" s="165">
        <f t="shared" si="3"/>
        <v>0</v>
      </c>
      <c r="AL25" s="165">
        <f t="shared" si="4"/>
        <v>0</v>
      </c>
      <c r="AM25" s="165">
        <f t="shared" si="5"/>
        <v>0.42399999999999999</v>
      </c>
      <c r="AN25" s="165">
        <f t="shared" si="6"/>
        <v>0.36</v>
      </c>
      <c r="AO25" s="165">
        <f t="shared" si="7"/>
        <v>0</v>
      </c>
      <c r="AP25" s="13">
        <f t="shared" si="8"/>
        <v>0.36499999999999999</v>
      </c>
      <c r="AQ25" s="107">
        <f>IF(节奏预期!W25=0,0,节奏预期!E25*INDEX(D$83:D$99,MATCH(节奏预期!W25,$C$83:$C$99,0)))</f>
        <v>0</v>
      </c>
      <c r="AR25" s="79">
        <f>IF(节奏预期!X25=0,0,节奏预期!F25*INDEX(E$83:E$99,MATCH(节奏预期!X25,$C$83:$C$99,0)))</f>
        <v>0</v>
      </c>
      <c r="AS25" s="122">
        <f>IF(节奏预期!Y25=0,0,节奏预期!G25*INDEX(F$83:F$99,MATCH(节奏预期!Y25,$C$83:$C$99,0)))+IF(节奏预期!Z25=0,0,节奏预期!H25*INDEX(G$102:G$118,MATCH(节奏预期!Z25,$C$102:$C$118,0)))</f>
        <v>45</v>
      </c>
      <c r="AT25" s="79">
        <f>IF(节奏预期!Z25=0,0,节奏预期!H25*INDEX(G$83:G$99,MATCH(节奏预期!Z25,$C$83:$C$99,0)))</f>
        <v>7.5</v>
      </c>
      <c r="AU25" s="122">
        <f>IF(节奏预期!AA25=0,0,节奏预期!I25*INDEX(H$83:H$99,MATCH(节奏预期!AA25,$C$83:$C$99,0)))+IF(节奏预期!AB25=0,0,节奏预期!J25*INDEX(I$102:I$118,MATCH(节奏预期!AB25,$C$102:$C$118,0)))</f>
        <v>52.5</v>
      </c>
      <c r="AV25" s="110">
        <f>IF(节奏预期!AB25=0,0,节奏预期!J25*INDEX(I$83:I$99,MATCH(节奏预期!AB25,$C$83:$C$99,0)))</f>
        <v>0</v>
      </c>
      <c r="AW25" s="12">
        <f>IF(节奏预期!W25="","",INDEX(装备突破!D$121:D$137,MATCH(节奏预期!W25,装备突破!$C$121:$C$137,0))*节奏预期!E25)</f>
        <v>0</v>
      </c>
      <c r="AX25" s="79">
        <f>IF(节奏预期!X25="","",INDEX(装备突破!E$121:E$137,MATCH(节奏预期!X25,装备突破!$C$121:$C$137,0))*节奏预期!F25)</f>
        <v>0</v>
      </c>
      <c r="AY25" s="79">
        <f>IF(节奏预期!Y25="","",INDEX(装备突破!F$121:F$137,MATCH(节奏预期!Y25,装备突破!$C$121:$C$137,0))*节奏预期!G25)</f>
        <v>0</v>
      </c>
      <c r="AZ25" s="79">
        <f>IF(节奏预期!Z25="","",INDEX(装备突破!G$121:G$137,MATCH(节奏预期!Z25,装备突破!$C$121:$C$137,0))*节奏预期!H25)</f>
        <v>32400000</v>
      </c>
      <c r="BA25" s="79">
        <f>IF(节奏预期!AA25="","",INDEX(装备突破!H$121:H$137,MATCH(节奏预期!AA25,装备突破!$C$121:$C$137,0))*节奏预期!I25)</f>
        <v>101250000</v>
      </c>
      <c r="BB25" s="79">
        <f>IF(节奏预期!AB25="","",INDEX(装备突破!I$121:I$137,MATCH(节奏预期!AB25,装备突破!$C$121:$C$137,0))*节奏预期!J25)</f>
        <v>0</v>
      </c>
      <c r="BC25" s="13">
        <f t="shared" si="16"/>
        <v>133650000</v>
      </c>
      <c r="BD25" s="37"/>
      <c r="BF25" s="22">
        <v>22</v>
      </c>
    </row>
    <row r="26" spans="1:81" x14ac:dyDescent="0.15">
      <c r="B26" s="211"/>
      <c r="C26" s="7">
        <v>1</v>
      </c>
      <c r="D26" s="69">
        <f t="shared" si="17"/>
        <v>1</v>
      </c>
      <c r="E26" s="69">
        <f t="shared" si="17"/>
        <v>1</v>
      </c>
      <c r="F26" s="69">
        <f t="shared" si="17"/>
        <v>1</v>
      </c>
      <c r="G26" s="122">
        <v>0</v>
      </c>
      <c r="H26" s="69">
        <f t="shared" si="17"/>
        <v>1</v>
      </c>
      <c r="I26" s="122">
        <v>0</v>
      </c>
      <c r="L26" s="22">
        <v>24</v>
      </c>
      <c r="M26" s="76">
        <f>节奏预期!B26</f>
        <v>630</v>
      </c>
      <c r="N26" s="81">
        <f>节奏预期!D26</f>
        <v>93.014456893313053</v>
      </c>
      <c r="O26" s="107">
        <f>IF(节奏预期!Q26=0,0,INDEX(D$143:D$159,MATCH(节奏预期!Q26,$C$143:$C$159,1)))</f>
        <v>0</v>
      </c>
      <c r="P26" s="79">
        <f>IF(节奏预期!R26=0,0,INDEX(E$143:E$159,MATCH(节奏预期!R26,$C$143:$C$159,1)))</f>
        <v>0</v>
      </c>
      <c r="Q26" s="79">
        <f>IF(节奏预期!S26=0,0,INDEX(F$143:F$159,MATCH(节奏预期!S26,$C$143:$C$159,1)))</f>
        <v>0</v>
      </c>
      <c r="R26" s="79">
        <f>IF(节奏预期!T26=0,0,INDEX(G$143:G$159,MATCH(节奏预期!T26,$C$143:$C$159,1)))</f>
        <v>0.27</v>
      </c>
      <c r="S26" s="79">
        <f>IF(节奏预期!U26=0,0,INDEX(H$143:H$159,MATCH(节奏预期!U26,$C$143:$C$159,1)))</f>
        <v>0.36</v>
      </c>
      <c r="T26" s="84">
        <f>IF(节奏预期!V26=0,0,INDEX(I$143:I$159,MATCH(节奏预期!V26,$C$143:$C$159,1)))</f>
        <v>0</v>
      </c>
      <c r="U26" s="13">
        <f>IFERROR(SUMPRODUCT(节奏预期!E26:J26,O26:T26)/SUM(节奏预期!E26:J26),0)</f>
        <v>0.31950000000000001</v>
      </c>
      <c r="V26" s="12">
        <f>IF(节奏预期!Q26=0,0,INDEX(D$189:D$205,MATCH(节奏预期!Q26,$C$189:$C$205,1)))</f>
        <v>0</v>
      </c>
      <c r="W26" s="79">
        <f>IF(节奏预期!R26=0,0,INDEX(E$189:E$205,MATCH(节奏预期!R26,$C$189:$C$205,1)))</f>
        <v>0</v>
      </c>
      <c r="X26" s="79">
        <f>IF(节奏预期!S26=0,0,INDEX(F$189:F$205,MATCH(节奏预期!S26,$C$189:$C$205,1)))</f>
        <v>0</v>
      </c>
      <c r="Y26" s="79">
        <f>IF(节奏预期!T26=0,0,INDEX(G$189:G$205,MATCH(节奏预期!T26,$C$189:$C$205,1)))</f>
        <v>0.1</v>
      </c>
      <c r="Z26" s="79">
        <f>IF(节奏预期!U26=0,0,INDEX(H$189:H$205,MATCH(节奏预期!U26,$C$189:$C$205,1)))</f>
        <v>0</v>
      </c>
      <c r="AA26" s="79">
        <f>IF(节奏预期!V26=0,0,INDEX(I$189:I$205,MATCH(节奏预期!V26,$C$189:$C$205,1)))</f>
        <v>0</v>
      </c>
      <c r="AB26" s="13">
        <f>IFERROR(SUMPRODUCT(节奏预期!E26:J26,V26:AA26)/SUM(节奏预期!E26:J26),0)</f>
        <v>4.5000000000000005E-2</v>
      </c>
      <c r="AC26" s="12">
        <f>IF(节奏预期!Q26=0,0,INDEX(D$216:D$232,MATCH(节奏预期!Q26,$C$216:$C$232,1)))</f>
        <v>0</v>
      </c>
      <c r="AD26" s="165">
        <f>IF(节奏预期!R26=0,0,INDEX(E$216:E$232,MATCH(节奏预期!R26,$C$216:$C$232,1)))</f>
        <v>0</v>
      </c>
      <c r="AE26" s="165">
        <f>IF(节奏预期!S26=0,0,INDEX(F$216:F$232,MATCH(节奏预期!S26,$C$216:$C$232,1)))</f>
        <v>0</v>
      </c>
      <c r="AF26" s="165">
        <f>IF(节奏预期!T26=0,0,INDEX(G$216:G$232,MATCH(节奏预期!T26,$C$216:$C$232,1)))</f>
        <v>5.4000000000000006E-2</v>
      </c>
      <c r="AG26" s="165">
        <f>IF(节奏预期!U26=0,0,INDEX(H$216:H$232,MATCH(节奏预期!U26,$C$216:$C$232,1)))</f>
        <v>0</v>
      </c>
      <c r="AH26" s="165">
        <f>IF(节奏预期!V26=0,0,INDEX(I$216:I$232,MATCH(节奏预期!V26,$C$216:$C$232,1)))</f>
        <v>0</v>
      </c>
      <c r="AI26" s="13">
        <f>IFERROR(SUMPRODUCT(节奏预期!E26:J26,AC26:AH26)/SUM(节奏预期!E26:J26),0)</f>
        <v>2.4300000000000002E-2</v>
      </c>
      <c r="AJ26" s="12">
        <f t="shared" si="2"/>
        <v>0</v>
      </c>
      <c r="AK26" s="165">
        <f t="shared" si="3"/>
        <v>0</v>
      </c>
      <c r="AL26" s="165">
        <f t="shared" si="4"/>
        <v>0</v>
      </c>
      <c r="AM26" s="165">
        <f t="shared" si="5"/>
        <v>0.42399999999999999</v>
      </c>
      <c r="AN26" s="165">
        <f t="shared" si="6"/>
        <v>0.36</v>
      </c>
      <c r="AO26" s="165">
        <f t="shared" si="7"/>
        <v>0</v>
      </c>
      <c r="AP26" s="13">
        <f t="shared" si="8"/>
        <v>0.36449999999999999</v>
      </c>
      <c r="AQ26" s="107">
        <f>IF(节奏预期!W26=0,0,节奏预期!E26*INDEX(D$83:D$99,MATCH(节奏预期!W26,$C$83:$C$99,0)))</f>
        <v>0</v>
      </c>
      <c r="AR26" s="79">
        <f>IF(节奏预期!X26=0,0,节奏预期!F26*INDEX(E$83:E$99,MATCH(节奏预期!X26,$C$83:$C$99,0)))</f>
        <v>0</v>
      </c>
      <c r="AS26" s="122">
        <f>IF(节奏预期!Y26=0,0,节奏预期!G26*INDEX(F$83:F$99,MATCH(节奏预期!Y26,$C$83:$C$99,0)))+IF(节奏预期!Z26=0,0,节奏预期!H26*INDEX(G$102:G$118,MATCH(节奏预期!Z26,$C$102:$C$118,0)))</f>
        <v>47.25</v>
      </c>
      <c r="AT26" s="79">
        <f>IF(节奏预期!Z26=0,0,节奏预期!H26*INDEX(G$83:G$99,MATCH(节奏预期!Z26,$C$83:$C$99,0)))</f>
        <v>6.75</v>
      </c>
      <c r="AU26" s="122">
        <f>IF(节奏预期!AA26=0,0,节奏预期!I26*INDEX(H$83:H$99,MATCH(节奏预期!AA26,$C$83:$C$99,0)))+IF(节奏预期!AB26=0,0,节奏预期!J26*INDEX(I$102:I$118,MATCH(节奏预期!AB26,$C$102:$C$118,0)))</f>
        <v>66</v>
      </c>
      <c r="AV26" s="110">
        <f>IF(节奏预期!AB26=0,0,节奏预期!J26*INDEX(I$83:I$99,MATCH(节奏预期!AB26,$C$83:$C$99,0)))</f>
        <v>0</v>
      </c>
      <c r="AW26" s="12">
        <f>IF(节奏预期!W26="","",INDEX(装备突破!D$121:D$137,MATCH(节奏预期!W26,装备突破!$C$121:$C$137,0))*节奏预期!E26)</f>
        <v>0</v>
      </c>
      <c r="AX26" s="79">
        <f>IF(节奏预期!X26="","",INDEX(装备突破!E$121:E$137,MATCH(节奏预期!X26,装备突破!$C$121:$C$137,0))*节奏预期!F26)</f>
        <v>0</v>
      </c>
      <c r="AY26" s="79">
        <f>IF(节奏预期!Y26="","",INDEX(装备突破!F$121:F$137,MATCH(节奏预期!Y26,装备突破!$C$121:$C$137,0))*节奏预期!G26)</f>
        <v>0</v>
      </c>
      <c r="AZ26" s="79">
        <f>IF(节奏预期!Z26="","",INDEX(装备突破!G$121:G$137,MATCH(节奏预期!Z26,装备突破!$C$121:$C$137,0))*节奏预期!H26)</f>
        <v>37800000</v>
      </c>
      <c r="BA26" s="79">
        <f>IF(节奏预期!AA26="","",INDEX(装备突破!H$121:H$137,MATCH(节奏预期!AA26,装备突破!$C$121:$C$137,0))*节奏预期!I26)</f>
        <v>144375000</v>
      </c>
      <c r="BB26" s="79">
        <f>IF(节奏预期!AB26="","",INDEX(装备突破!I$121:I$137,MATCH(节奏预期!AB26,装备突破!$C$121:$C$137,0))*节奏预期!J26)</f>
        <v>0</v>
      </c>
      <c r="BC26" s="13">
        <f t="shared" si="16"/>
        <v>182175000</v>
      </c>
      <c r="BD26" s="37"/>
      <c r="BF26" s="22">
        <v>23</v>
      </c>
    </row>
    <row r="27" spans="1:81" x14ac:dyDescent="0.15">
      <c r="B27" s="211"/>
      <c r="C27" s="7">
        <v>2</v>
      </c>
      <c r="D27" s="69" t="str">
        <f t="shared" si="17"/>
        <v/>
      </c>
      <c r="E27" s="69">
        <f t="shared" si="17"/>
        <v>1</v>
      </c>
      <c r="F27" s="69">
        <f t="shared" si="17"/>
        <v>1</v>
      </c>
      <c r="G27" s="122">
        <v>0</v>
      </c>
      <c r="H27" s="69">
        <f t="shared" si="17"/>
        <v>1</v>
      </c>
      <c r="I27" s="122">
        <v>0</v>
      </c>
      <c r="L27" s="22">
        <v>25</v>
      </c>
      <c r="M27" s="76">
        <f>节奏预期!B27</f>
        <v>660</v>
      </c>
      <c r="N27" s="81">
        <f>节奏预期!D27</f>
        <v>93.677555929742169</v>
      </c>
      <c r="O27" s="107">
        <f>IF(节奏预期!Q27=0,0,INDEX(D$143:D$159,MATCH(节奏预期!Q27,$C$143:$C$159,1)))</f>
        <v>0</v>
      </c>
      <c r="P27" s="79">
        <f>IF(节奏预期!R27=0,0,INDEX(E$143:E$159,MATCH(节奏预期!R27,$C$143:$C$159,1)))</f>
        <v>0</v>
      </c>
      <c r="Q27" s="79">
        <f>IF(节奏预期!S27=0,0,INDEX(F$143:F$159,MATCH(节奏预期!S27,$C$143:$C$159,1)))</f>
        <v>0</v>
      </c>
      <c r="R27" s="79">
        <f>IF(节奏预期!T27=0,0,INDEX(G$143:G$159,MATCH(节奏预期!T27,$C$143:$C$159,1)))</f>
        <v>0.27</v>
      </c>
      <c r="S27" s="79">
        <f>IF(节奏预期!U27=0,0,INDEX(H$143:H$159,MATCH(节奏预期!U27,$C$143:$C$159,1)))</f>
        <v>0.36</v>
      </c>
      <c r="T27" s="84">
        <f>IF(节奏预期!V27=0,0,INDEX(I$143:I$159,MATCH(节奏预期!V27,$C$143:$C$159,1)))</f>
        <v>0</v>
      </c>
      <c r="U27" s="13">
        <f>IFERROR(SUMPRODUCT(节奏预期!E27:J27,O27:T27)/SUM(节奏预期!E27:J27),0)</f>
        <v>0.32399999999999995</v>
      </c>
      <c r="V27" s="12">
        <f>IF(节奏预期!Q27=0,0,INDEX(D$189:D$205,MATCH(节奏预期!Q27,$C$189:$C$205,1)))</f>
        <v>0</v>
      </c>
      <c r="W27" s="79">
        <f>IF(节奏预期!R27=0,0,INDEX(E$189:E$205,MATCH(节奏预期!R27,$C$189:$C$205,1)))</f>
        <v>0</v>
      </c>
      <c r="X27" s="79">
        <f>IF(节奏预期!S27=0,0,INDEX(F$189:F$205,MATCH(节奏预期!S27,$C$189:$C$205,1)))</f>
        <v>0</v>
      </c>
      <c r="Y27" s="79">
        <f>IF(节奏预期!T27=0,0,INDEX(G$189:G$205,MATCH(节奏预期!T27,$C$189:$C$205,1)))</f>
        <v>0.1</v>
      </c>
      <c r="Z27" s="79">
        <f>IF(节奏预期!U27=0,0,INDEX(H$189:H$205,MATCH(节奏预期!U27,$C$189:$C$205,1)))</f>
        <v>0</v>
      </c>
      <c r="AA27" s="79">
        <f>IF(节奏预期!V27=0,0,INDEX(I$189:I$205,MATCH(节奏预期!V27,$C$189:$C$205,1)))</f>
        <v>0</v>
      </c>
      <c r="AB27" s="13">
        <f>IFERROR(SUMPRODUCT(节奏预期!E27:J27,V27:AA27)/SUM(节奏预期!E27:J27),0)</f>
        <v>4.0000000000000008E-2</v>
      </c>
      <c r="AC27" s="12">
        <f>IF(节奏预期!Q27=0,0,INDEX(D$216:D$232,MATCH(节奏预期!Q27,$C$216:$C$232,1)))</f>
        <v>0</v>
      </c>
      <c r="AD27" s="165">
        <f>IF(节奏预期!R27=0,0,INDEX(E$216:E$232,MATCH(节奏预期!R27,$C$216:$C$232,1)))</f>
        <v>0</v>
      </c>
      <c r="AE27" s="165">
        <f>IF(节奏预期!S27=0,0,INDEX(F$216:F$232,MATCH(节奏预期!S27,$C$216:$C$232,1)))</f>
        <v>0</v>
      </c>
      <c r="AF27" s="165">
        <f>IF(节奏预期!T27=0,0,INDEX(G$216:G$232,MATCH(节奏预期!T27,$C$216:$C$232,1)))</f>
        <v>5.4000000000000006E-2</v>
      </c>
      <c r="AG27" s="165">
        <f>IF(节奏预期!U27=0,0,INDEX(H$216:H$232,MATCH(节奏预期!U27,$C$216:$C$232,1)))</f>
        <v>0</v>
      </c>
      <c r="AH27" s="165">
        <f>IF(节奏预期!V27=0,0,INDEX(I$216:I$232,MATCH(节奏预期!V27,$C$216:$C$232,1)))</f>
        <v>0</v>
      </c>
      <c r="AI27" s="13">
        <f>IFERROR(SUMPRODUCT(节奏预期!E27:J27,AC27:AH27)/SUM(节奏预期!E27:J27),0)</f>
        <v>2.1600000000000005E-2</v>
      </c>
      <c r="AJ27" s="12">
        <f t="shared" si="2"/>
        <v>0</v>
      </c>
      <c r="AK27" s="165">
        <f t="shared" si="3"/>
        <v>0</v>
      </c>
      <c r="AL27" s="165">
        <f t="shared" si="4"/>
        <v>0</v>
      </c>
      <c r="AM27" s="165">
        <f t="shared" si="5"/>
        <v>0.42399999999999999</v>
      </c>
      <c r="AN27" s="165">
        <f t="shared" si="6"/>
        <v>0.36</v>
      </c>
      <c r="AO27" s="165">
        <f t="shared" si="7"/>
        <v>0</v>
      </c>
      <c r="AP27" s="13">
        <f t="shared" si="8"/>
        <v>0.36399999999999999</v>
      </c>
      <c r="AQ27" s="107">
        <f>IF(节奏预期!W27=0,0,节奏预期!E27*INDEX(D$83:D$99,MATCH(节奏预期!W27,$C$83:$C$99,0)))</f>
        <v>0</v>
      </c>
      <c r="AR27" s="79">
        <f>IF(节奏预期!X27=0,0,节奏预期!F27*INDEX(E$83:E$99,MATCH(节奏预期!X27,$C$83:$C$99,0)))</f>
        <v>0</v>
      </c>
      <c r="AS27" s="122">
        <f>IF(节奏预期!Y27=0,0,节奏预期!G27*INDEX(F$83:F$99,MATCH(节奏预期!Y27,$C$83:$C$99,0)))+IF(节奏预期!Z27=0,0,节奏预期!H27*INDEX(G$102:G$118,MATCH(节奏预期!Z27,$C$102:$C$118,0)))</f>
        <v>42</v>
      </c>
      <c r="AT27" s="79">
        <f>IF(节奏预期!Z27=0,0,节奏预期!H27*INDEX(G$83:G$99,MATCH(节奏预期!Z27,$C$83:$C$99,0)))</f>
        <v>6</v>
      </c>
      <c r="AU27" s="122">
        <f>IF(节奏预期!AA27=0,0,节奏预期!I27*INDEX(H$83:H$99,MATCH(节奏预期!AA27,$C$83:$C$99,0)))+IF(节奏预期!AB27=0,0,节奏预期!J27*INDEX(I$102:I$118,MATCH(节奏预期!AB27,$C$102:$C$118,0)))</f>
        <v>72</v>
      </c>
      <c r="AV27" s="110">
        <f>IF(节奏预期!AB27=0,0,节奏预期!J27*INDEX(I$83:I$99,MATCH(节奏预期!AB27,$C$83:$C$99,0)))</f>
        <v>0</v>
      </c>
      <c r="AW27" s="12">
        <f>IF(节奏预期!W27="","",INDEX(装备突破!D$121:D$137,MATCH(节奏预期!W27,装备突破!$C$121:$C$137,0))*节奏预期!E27)</f>
        <v>0</v>
      </c>
      <c r="AX27" s="79">
        <f>IF(节奏预期!X27="","",INDEX(装备突破!E$121:E$137,MATCH(节奏预期!X27,装备突破!$C$121:$C$137,0))*节奏预期!F27)</f>
        <v>0</v>
      </c>
      <c r="AY27" s="79">
        <f>IF(节奏预期!Y27="","",INDEX(装备突破!F$121:F$137,MATCH(节奏预期!Y27,装备突破!$C$121:$C$137,0))*节奏预期!G27)</f>
        <v>0</v>
      </c>
      <c r="AZ27" s="79">
        <f>IF(节奏预期!Z27="","",INDEX(装备突破!G$121:G$137,MATCH(节奏预期!Z27,装备突破!$C$121:$C$137,0))*节奏预期!H27)</f>
        <v>33600000</v>
      </c>
      <c r="BA27" s="79">
        <f>IF(节奏预期!AA27="","",INDEX(装备突破!H$121:H$137,MATCH(节奏预期!AA27,装备突破!$C$121:$C$137,0))*节奏预期!I27)</f>
        <v>157500000</v>
      </c>
      <c r="BB27" s="79">
        <f>IF(节奏预期!AB27="","",INDEX(装备突破!I$121:I$137,MATCH(节奏预期!AB27,装备突破!$C$121:$C$137,0))*节奏预期!J27)</f>
        <v>0</v>
      </c>
      <c r="BC27" s="13">
        <f t="shared" si="16"/>
        <v>191100000</v>
      </c>
      <c r="BD27" s="37"/>
      <c r="BF27" s="22">
        <v>24</v>
      </c>
    </row>
    <row r="28" spans="1:81" x14ac:dyDescent="0.15">
      <c r="B28" s="211"/>
      <c r="C28" s="7">
        <v>3</v>
      </c>
      <c r="D28" s="69" t="str">
        <f t="shared" si="17"/>
        <v/>
      </c>
      <c r="E28" s="69">
        <f t="shared" si="17"/>
        <v>1</v>
      </c>
      <c r="F28" s="69">
        <f t="shared" si="17"/>
        <v>1</v>
      </c>
      <c r="G28" s="122">
        <v>0</v>
      </c>
      <c r="H28" s="69">
        <f t="shared" si="17"/>
        <v>1</v>
      </c>
      <c r="I28" s="122">
        <v>0</v>
      </c>
      <c r="L28" s="22">
        <v>26</v>
      </c>
      <c r="M28" s="76">
        <f>节奏预期!B28</f>
        <v>690</v>
      </c>
      <c r="N28" s="81">
        <f>节奏预期!D28</f>
        <v>94.317842322168687</v>
      </c>
      <c r="O28" s="107">
        <f>IF(节奏预期!Q28=0,0,INDEX(D$143:D$159,MATCH(节奏预期!Q28,$C$143:$C$159,1)))</f>
        <v>0</v>
      </c>
      <c r="P28" s="79">
        <f>IF(节奏预期!R28=0,0,INDEX(E$143:E$159,MATCH(节奏预期!R28,$C$143:$C$159,1)))</f>
        <v>0</v>
      </c>
      <c r="Q28" s="79">
        <f>IF(节奏预期!S28=0,0,INDEX(F$143:F$159,MATCH(节奏预期!S28,$C$143:$C$159,1)))</f>
        <v>0</v>
      </c>
      <c r="R28" s="79">
        <f>IF(节奏预期!T28=0,0,INDEX(G$143:G$159,MATCH(节奏预期!T28,$C$143:$C$159,1)))</f>
        <v>0.27</v>
      </c>
      <c r="S28" s="79">
        <f>IF(节奏预期!U28=0,0,INDEX(H$143:H$159,MATCH(节奏预期!U28,$C$143:$C$159,1)))</f>
        <v>0.36</v>
      </c>
      <c r="T28" s="84">
        <f>IF(节奏预期!V28=0,0,INDEX(I$143:I$159,MATCH(节奏预期!V28,$C$143:$C$159,1)))</f>
        <v>0</v>
      </c>
      <c r="U28" s="13">
        <f>IFERROR(SUMPRODUCT(节奏预期!E28:J28,O28:T28)/SUM(节奏预期!E28:J28),0)</f>
        <v>0.32850000000000001</v>
      </c>
      <c r="V28" s="12">
        <f>IF(节奏预期!Q28=0,0,INDEX(D$189:D$205,MATCH(节奏预期!Q28,$C$189:$C$205,1)))</f>
        <v>0</v>
      </c>
      <c r="W28" s="79">
        <f>IF(节奏预期!R28=0,0,INDEX(E$189:E$205,MATCH(节奏预期!R28,$C$189:$C$205,1)))</f>
        <v>0</v>
      </c>
      <c r="X28" s="79">
        <f>IF(节奏预期!S28=0,0,INDEX(F$189:F$205,MATCH(节奏预期!S28,$C$189:$C$205,1)))</f>
        <v>0</v>
      </c>
      <c r="Y28" s="79">
        <f>IF(节奏预期!T28=0,0,INDEX(G$189:G$205,MATCH(节奏预期!T28,$C$189:$C$205,1)))</f>
        <v>0.1</v>
      </c>
      <c r="Z28" s="79">
        <f>IF(节奏预期!U28=0,0,INDEX(H$189:H$205,MATCH(节奏预期!U28,$C$189:$C$205,1)))</f>
        <v>0</v>
      </c>
      <c r="AA28" s="79">
        <f>IF(节奏预期!V28=0,0,INDEX(I$189:I$205,MATCH(节奏预期!V28,$C$189:$C$205,1)))</f>
        <v>0</v>
      </c>
      <c r="AB28" s="13">
        <f>IFERROR(SUMPRODUCT(节奏预期!E28:J28,V28:AA28)/SUM(节奏预期!E28:J28),0)</f>
        <v>3.5000000000000003E-2</v>
      </c>
      <c r="AC28" s="12">
        <f>IF(节奏预期!Q28=0,0,INDEX(D$216:D$232,MATCH(节奏预期!Q28,$C$216:$C$232,1)))</f>
        <v>0</v>
      </c>
      <c r="AD28" s="165">
        <f>IF(节奏预期!R28=0,0,INDEX(E$216:E$232,MATCH(节奏预期!R28,$C$216:$C$232,1)))</f>
        <v>0</v>
      </c>
      <c r="AE28" s="165">
        <f>IF(节奏预期!S28=0,0,INDEX(F$216:F$232,MATCH(节奏预期!S28,$C$216:$C$232,1)))</f>
        <v>0</v>
      </c>
      <c r="AF28" s="165">
        <f>IF(节奏预期!T28=0,0,INDEX(G$216:G$232,MATCH(节奏预期!T28,$C$216:$C$232,1)))</f>
        <v>5.4000000000000006E-2</v>
      </c>
      <c r="AG28" s="165">
        <f>IF(节奏预期!U28=0,0,INDEX(H$216:H$232,MATCH(节奏预期!U28,$C$216:$C$232,1)))</f>
        <v>0</v>
      </c>
      <c r="AH28" s="165">
        <f>IF(节奏预期!V28=0,0,INDEX(I$216:I$232,MATCH(节奏预期!V28,$C$216:$C$232,1)))</f>
        <v>0</v>
      </c>
      <c r="AI28" s="13">
        <f>IFERROR(SUMPRODUCT(节奏预期!E28:J28,AC28:AH28)/SUM(节奏预期!E28:J28),0)</f>
        <v>1.8900000000000004E-2</v>
      </c>
      <c r="AJ28" s="12">
        <f t="shared" si="2"/>
        <v>0</v>
      </c>
      <c r="AK28" s="165">
        <f t="shared" si="3"/>
        <v>0</v>
      </c>
      <c r="AL28" s="165">
        <f t="shared" si="4"/>
        <v>0</v>
      </c>
      <c r="AM28" s="165">
        <f t="shared" si="5"/>
        <v>0.42399999999999999</v>
      </c>
      <c r="AN28" s="165">
        <f t="shared" si="6"/>
        <v>0.36</v>
      </c>
      <c r="AO28" s="165">
        <f t="shared" si="7"/>
        <v>0</v>
      </c>
      <c r="AP28" s="13">
        <f t="shared" si="8"/>
        <v>0.36350000000000005</v>
      </c>
      <c r="AQ28" s="107">
        <f>IF(节奏预期!W28=0,0,节奏预期!E28*INDEX(D$83:D$99,MATCH(节奏预期!W28,$C$83:$C$99,0)))</f>
        <v>0</v>
      </c>
      <c r="AR28" s="79">
        <f>IF(节奏预期!X28=0,0,节奏预期!F28*INDEX(E$83:E$99,MATCH(节奏预期!X28,$C$83:$C$99,0)))</f>
        <v>0</v>
      </c>
      <c r="AS28" s="122">
        <f>IF(节奏预期!Y28=0,0,节奏预期!G28*INDEX(F$83:F$99,MATCH(节奏预期!Y28,$C$83:$C$99,0)))+IF(节奏预期!Z28=0,0,节奏预期!H28*INDEX(G$102:G$118,MATCH(节奏预期!Z28,$C$102:$C$118,0)))</f>
        <v>36.75</v>
      </c>
      <c r="AT28" s="79">
        <f>IF(节奏预期!Z28=0,0,节奏预期!H28*INDEX(G$83:G$99,MATCH(节奏预期!Z28,$C$83:$C$99,0)))</f>
        <v>5.25</v>
      </c>
      <c r="AU28" s="122">
        <f>IF(节奏预期!AA28=0,0,节奏预期!I28*INDEX(H$83:H$99,MATCH(节奏预期!AA28,$C$83:$C$99,0)))+IF(节奏预期!AB28=0,0,节奏预期!J28*INDEX(I$102:I$118,MATCH(节奏预期!AB28,$C$102:$C$118,0)))</f>
        <v>78</v>
      </c>
      <c r="AV28" s="110">
        <f>IF(节奏预期!AB28=0,0,节奏预期!J28*INDEX(I$83:I$99,MATCH(节奏预期!AB28,$C$83:$C$99,0)))</f>
        <v>0</v>
      </c>
      <c r="AW28" s="12">
        <f>IF(节奏预期!W28="","",INDEX(装备突破!D$121:D$137,MATCH(节奏预期!W28,装备突破!$C$121:$C$137,0))*节奏预期!E28)</f>
        <v>0</v>
      </c>
      <c r="AX28" s="79">
        <f>IF(节奏预期!X28="","",INDEX(装备突破!E$121:E$137,MATCH(节奏预期!X28,装备突破!$C$121:$C$137,0))*节奏预期!F28)</f>
        <v>0</v>
      </c>
      <c r="AY28" s="79">
        <f>IF(节奏预期!Y28="","",INDEX(装备突破!F$121:F$137,MATCH(节奏预期!Y28,装备突破!$C$121:$C$137,0))*节奏预期!G28)</f>
        <v>0</v>
      </c>
      <c r="AZ28" s="79">
        <f>IF(节奏预期!Z28="","",INDEX(装备突破!G$121:G$137,MATCH(节奏预期!Z28,装备突破!$C$121:$C$137,0))*节奏预期!H28)</f>
        <v>29400000</v>
      </c>
      <c r="BA28" s="79">
        <f>IF(节奏预期!AA28="","",INDEX(装备突破!H$121:H$137,MATCH(节奏预期!AA28,装备突破!$C$121:$C$137,0))*节奏预期!I28)</f>
        <v>170625000</v>
      </c>
      <c r="BB28" s="79">
        <f>IF(节奏预期!AB28="","",INDEX(装备突破!I$121:I$137,MATCH(节奏预期!AB28,装备突破!$C$121:$C$137,0))*节奏预期!J28)</f>
        <v>0</v>
      </c>
      <c r="BC28" s="13">
        <f t="shared" si="16"/>
        <v>200025000</v>
      </c>
      <c r="BF28" s="22">
        <v>25</v>
      </c>
      <c r="CB28" s="37"/>
    </row>
    <row r="29" spans="1:81" x14ac:dyDescent="0.15">
      <c r="B29" s="211"/>
      <c r="C29" s="7">
        <v>4</v>
      </c>
      <c r="D29" s="69" t="str">
        <f t="shared" si="17"/>
        <v/>
      </c>
      <c r="E29" s="69" t="str">
        <f t="shared" si="17"/>
        <v/>
      </c>
      <c r="F29" s="69">
        <f t="shared" si="17"/>
        <v>1</v>
      </c>
      <c r="G29" s="122">
        <v>0</v>
      </c>
      <c r="H29" s="69">
        <f t="shared" si="17"/>
        <v>1</v>
      </c>
      <c r="I29" s="122">
        <v>0</v>
      </c>
      <c r="L29" s="22">
        <v>27</v>
      </c>
      <c r="M29" s="76">
        <f>节奏预期!B29</f>
        <v>720</v>
      </c>
      <c r="N29" s="81">
        <f>节奏预期!D29</f>
        <v>94.936535599813325</v>
      </c>
      <c r="O29" s="107">
        <f>IF(节奏预期!Q29=0,0,INDEX(D$143:D$159,MATCH(节奏预期!Q29,$C$143:$C$159,1)))</f>
        <v>0</v>
      </c>
      <c r="P29" s="79">
        <f>IF(节奏预期!R29=0,0,INDEX(E$143:E$159,MATCH(节奏预期!R29,$C$143:$C$159,1)))</f>
        <v>0</v>
      </c>
      <c r="Q29" s="79">
        <f>IF(节奏预期!S29=0,0,INDEX(F$143:F$159,MATCH(节奏预期!S29,$C$143:$C$159,1)))</f>
        <v>0</v>
      </c>
      <c r="R29" s="79">
        <f>IF(节奏预期!T29=0,0,INDEX(G$143:G$159,MATCH(节奏预期!T29,$C$143:$C$159,1)))</f>
        <v>0.27</v>
      </c>
      <c r="S29" s="79">
        <f>IF(节奏预期!U29=0,0,INDEX(H$143:H$159,MATCH(节奏预期!U29,$C$143:$C$159,1)))</f>
        <v>0.36</v>
      </c>
      <c r="T29" s="84">
        <f>IF(节奏预期!V29=0,0,INDEX(I$143:I$159,MATCH(节奏预期!V29,$C$143:$C$159,1)))</f>
        <v>0</v>
      </c>
      <c r="U29" s="13">
        <f>IFERROR(SUMPRODUCT(节奏预期!E29:J29,O29:T29)/SUM(节奏预期!E29:J29),0)</f>
        <v>0.33300000000000002</v>
      </c>
      <c r="V29" s="12">
        <f>IF(节奏预期!Q29=0,0,INDEX(D$189:D$205,MATCH(节奏预期!Q29,$C$189:$C$205,1)))</f>
        <v>0</v>
      </c>
      <c r="W29" s="79">
        <f>IF(节奏预期!R29=0,0,INDEX(E$189:E$205,MATCH(节奏预期!R29,$C$189:$C$205,1)))</f>
        <v>0</v>
      </c>
      <c r="X29" s="79">
        <f>IF(节奏预期!S29=0,0,INDEX(F$189:F$205,MATCH(节奏预期!S29,$C$189:$C$205,1)))</f>
        <v>0</v>
      </c>
      <c r="Y29" s="79">
        <f>IF(节奏预期!T29=0,0,INDEX(G$189:G$205,MATCH(节奏预期!T29,$C$189:$C$205,1)))</f>
        <v>0.1</v>
      </c>
      <c r="Z29" s="79">
        <f>IF(节奏预期!U29=0,0,INDEX(H$189:H$205,MATCH(节奏预期!U29,$C$189:$C$205,1)))</f>
        <v>0</v>
      </c>
      <c r="AA29" s="79">
        <f>IF(节奏预期!V29=0,0,INDEX(I$189:I$205,MATCH(节奏预期!V29,$C$189:$C$205,1)))</f>
        <v>0</v>
      </c>
      <c r="AB29" s="13">
        <f>IFERROR(SUMPRODUCT(节奏预期!E29:J29,V29:AA29)/SUM(节奏预期!E29:J29),0)</f>
        <v>3.0000000000000002E-2</v>
      </c>
      <c r="AC29" s="12">
        <f>IF(节奏预期!Q29=0,0,INDEX(D$216:D$232,MATCH(节奏预期!Q29,$C$216:$C$232,1)))</f>
        <v>0</v>
      </c>
      <c r="AD29" s="165">
        <f>IF(节奏预期!R29=0,0,INDEX(E$216:E$232,MATCH(节奏预期!R29,$C$216:$C$232,1)))</f>
        <v>0</v>
      </c>
      <c r="AE29" s="165">
        <f>IF(节奏预期!S29=0,0,INDEX(F$216:F$232,MATCH(节奏预期!S29,$C$216:$C$232,1)))</f>
        <v>0</v>
      </c>
      <c r="AF29" s="165">
        <f>IF(节奏预期!T29=0,0,INDEX(G$216:G$232,MATCH(节奏预期!T29,$C$216:$C$232,1)))</f>
        <v>5.4000000000000006E-2</v>
      </c>
      <c r="AG29" s="165">
        <f>IF(节奏预期!U29=0,0,INDEX(H$216:H$232,MATCH(节奏预期!U29,$C$216:$C$232,1)))</f>
        <v>0</v>
      </c>
      <c r="AH29" s="165">
        <f>IF(节奏预期!V29=0,0,INDEX(I$216:I$232,MATCH(节奏预期!V29,$C$216:$C$232,1)))</f>
        <v>0</v>
      </c>
      <c r="AI29" s="13">
        <f>IFERROR(SUMPRODUCT(节奏预期!E29:J29,AC29:AH29)/SUM(节奏预期!E29:J29),0)</f>
        <v>1.6200000000000003E-2</v>
      </c>
      <c r="AJ29" s="12">
        <f t="shared" si="2"/>
        <v>0</v>
      </c>
      <c r="AK29" s="165">
        <f t="shared" si="3"/>
        <v>0</v>
      </c>
      <c r="AL29" s="165">
        <f t="shared" si="4"/>
        <v>0</v>
      </c>
      <c r="AM29" s="165">
        <f t="shared" si="5"/>
        <v>0.42399999999999999</v>
      </c>
      <c r="AN29" s="165">
        <f t="shared" si="6"/>
        <v>0.36</v>
      </c>
      <c r="AO29" s="165">
        <f t="shared" si="7"/>
        <v>0</v>
      </c>
      <c r="AP29" s="13">
        <f t="shared" si="8"/>
        <v>0.36300000000000004</v>
      </c>
      <c r="AQ29" s="107">
        <f>IF(节奏预期!W29=0,0,节奏预期!E29*INDEX(D$83:D$99,MATCH(节奏预期!W29,$C$83:$C$99,0)))</f>
        <v>0</v>
      </c>
      <c r="AR29" s="79">
        <f>IF(节奏预期!X29=0,0,节奏预期!F29*INDEX(E$83:E$99,MATCH(节奏预期!X29,$C$83:$C$99,0)))</f>
        <v>0</v>
      </c>
      <c r="AS29" s="122">
        <f>IF(节奏预期!Y29=0,0,节奏预期!G29*INDEX(F$83:F$99,MATCH(节奏预期!Y29,$C$83:$C$99,0)))+IF(节奏预期!Z29=0,0,节奏预期!H29*INDEX(G$102:G$118,MATCH(节奏预期!Z29,$C$102:$C$118,0)))</f>
        <v>31.5</v>
      </c>
      <c r="AT29" s="79">
        <f>IF(节奏预期!Z29=0,0,节奏预期!H29*INDEX(G$83:G$99,MATCH(节奏预期!Z29,$C$83:$C$99,0)))</f>
        <v>4.5</v>
      </c>
      <c r="AU29" s="122">
        <f>IF(节奏预期!AA29=0,0,节奏预期!I29*INDEX(H$83:H$99,MATCH(节奏预期!AA29,$C$83:$C$99,0)))+IF(节奏预期!AB29=0,0,节奏预期!J29*INDEX(I$102:I$118,MATCH(节奏预期!AB29,$C$102:$C$118,0)))</f>
        <v>84</v>
      </c>
      <c r="AV29" s="110">
        <f>IF(节奏预期!AB29=0,0,节奏预期!J29*INDEX(I$83:I$99,MATCH(节奏预期!AB29,$C$83:$C$99,0)))</f>
        <v>0</v>
      </c>
      <c r="AW29" s="12">
        <f>IF(节奏预期!W29="","",INDEX(装备突破!D$121:D$137,MATCH(节奏预期!W29,装备突破!$C$121:$C$137,0))*节奏预期!E29)</f>
        <v>0</v>
      </c>
      <c r="AX29" s="79">
        <f>IF(节奏预期!X29="","",INDEX(装备突破!E$121:E$137,MATCH(节奏预期!X29,装备突破!$C$121:$C$137,0))*节奏预期!F29)</f>
        <v>0</v>
      </c>
      <c r="AY29" s="79">
        <f>IF(节奏预期!Y29="","",INDEX(装备突破!F$121:F$137,MATCH(节奏预期!Y29,装备突破!$C$121:$C$137,0))*节奏预期!G29)</f>
        <v>0</v>
      </c>
      <c r="AZ29" s="79">
        <f>IF(节奏预期!Z29="","",INDEX(装备突破!G$121:G$137,MATCH(节奏预期!Z29,装备突破!$C$121:$C$137,0))*节奏预期!H29)</f>
        <v>25200000</v>
      </c>
      <c r="BA29" s="79">
        <f>IF(节奏预期!AA29="","",INDEX(装备突破!H$121:H$137,MATCH(节奏预期!AA29,装备突破!$C$121:$C$137,0))*节奏预期!I29)</f>
        <v>183750000</v>
      </c>
      <c r="BB29" s="79">
        <f>IF(节奏预期!AB29="","",INDEX(装备突破!I$121:I$137,MATCH(节奏预期!AB29,装备突破!$C$121:$C$137,0))*节奏预期!J29)</f>
        <v>0</v>
      </c>
      <c r="BC29" s="13">
        <f t="shared" si="16"/>
        <v>208950000</v>
      </c>
      <c r="BF29" s="22">
        <v>26</v>
      </c>
      <c r="BR29" s="30"/>
      <c r="BX29" s="30"/>
      <c r="BY29" s="30"/>
      <c r="BZ29" s="30"/>
      <c r="CB29" s="37"/>
      <c r="CC29" s="37"/>
    </row>
    <row r="30" spans="1:81" x14ac:dyDescent="0.15">
      <c r="B30" s="211"/>
      <c r="C30" s="7">
        <v>5</v>
      </c>
      <c r="D30" s="69" t="str">
        <f t="shared" si="17"/>
        <v/>
      </c>
      <c r="E30" s="69" t="str">
        <f t="shared" si="17"/>
        <v/>
      </c>
      <c r="F30" s="69">
        <f t="shared" si="17"/>
        <v>1</v>
      </c>
      <c r="G30" s="122">
        <v>0</v>
      </c>
      <c r="H30" s="69">
        <f t="shared" si="17"/>
        <v>1</v>
      </c>
      <c r="I30" s="122">
        <v>0</v>
      </c>
      <c r="L30" s="22">
        <v>28</v>
      </c>
      <c r="M30" s="76">
        <f>节奏预期!B30</f>
        <v>750</v>
      </c>
      <c r="N30" s="81">
        <f>节奏预期!D30</f>
        <v>95.518046860522233</v>
      </c>
      <c r="O30" s="107">
        <f>IF(节奏预期!Q30=0,0,INDEX(D$143:D$159,MATCH(节奏预期!Q30,$C$143:$C$159,1)))</f>
        <v>0</v>
      </c>
      <c r="P30" s="79">
        <f>IF(节奏预期!R30=0,0,INDEX(E$143:E$159,MATCH(节奏预期!R30,$C$143:$C$159,1)))</f>
        <v>0</v>
      </c>
      <c r="Q30" s="79">
        <f>IF(节奏预期!S30=0,0,INDEX(F$143:F$159,MATCH(节奏预期!S30,$C$143:$C$159,1)))</f>
        <v>0</v>
      </c>
      <c r="R30" s="79">
        <f>IF(节奏预期!T30=0,0,INDEX(G$143:G$159,MATCH(节奏预期!T30,$C$143:$C$159,1)))</f>
        <v>0.27</v>
      </c>
      <c r="S30" s="79">
        <f>IF(节奏预期!U30=0,0,INDEX(H$143:H$159,MATCH(节奏预期!U30,$C$143:$C$159,1)))</f>
        <v>0.36</v>
      </c>
      <c r="T30" s="84">
        <f>IF(节奏预期!V30=0,0,INDEX(I$143:I$159,MATCH(节奏预期!V30,$C$143:$C$159,1)))</f>
        <v>0</v>
      </c>
      <c r="U30" s="13">
        <f>IFERROR(SUMPRODUCT(节奏预期!E30:J30,O30:T30)/SUM(节奏预期!E30:J30),0)</f>
        <v>0.33750000000000002</v>
      </c>
      <c r="V30" s="12">
        <f>IF(节奏预期!Q30=0,0,INDEX(D$189:D$205,MATCH(节奏预期!Q30,$C$189:$C$205,1)))</f>
        <v>0</v>
      </c>
      <c r="W30" s="79">
        <f>IF(节奏预期!R30=0,0,INDEX(E$189:E$205,MATCH(节奏预期!R30,$C$189:$C$205,1)))</f>
        <v>0</v>
      </c>
      <c r="X30" s="79">
        <f>IF(节奏预期!S30=0,0,INDEX(F$189:F$205,MATCH(节奏预期!S30,$C$189:$C$205,1)))</f>
        <v>0</v>
      </c>
      <c r="Y30" s="79">
        <f>IF(节奏预期!T30=0,0,INDEX(G$189:G$205,MATCH(节奏预期!T30,$C$189:$C$205,1)))</f>
        <v>0.1</v>
      </c>
      <c r="Z30" s="79">
        <f>IF(节奏预期!U30=0,0,INDEX(H$189:H$205,MATCH(节奏预期!U30,$C$189:$C$205,1)))</f>
        <v>0</v>
      </c>
      <c r="AA30" s="79">
        <f>IF(节奏预期!V30=0,0,INDEX(I$189:I$205,MATCH(节奏预期!V30,$C$189:$C$205,1)))</f>
        <v>0</v>
      </c>
      <c r="AB30" s="13">
        <f>IFERROR(SUMPRODUCT(节奏预期!E30:J30,V30:AA30)/SUM(节奏预期!E30:J30),0)</f>
        <v>2.5000000000000001E-2</v>
      </c>
      <c r="AC30" s="12">
        <f>IF(节奏预期!Q30=0,0,INDEX(D$216:D$232,MATCH(节奏预期!Q30,$C$216:$C$232,1)))</f>
        <v>0</v>
      </c>
      <c r="AD30" s="165">
        <f>IF(节奏预期!R30=0,0,INDEX(E$216:E$232,MATCH(节奏预期!R30,$C$216:$C$232,1)))</f>
        <v>0</v>
      </c>
      <c r="AE30" s="165">
        <f>IF(节奏预期!S30=0,0,INDEX(F$216:F$232,MATCH(节奏预期!S30,$C$216:$C$232,1)))</f>
        <v>0</v>
      </c>
      <c r="AF30" s="165">
        <f>IF(节奏预期!T30=0,0,INDEX(G$216:G$232,MATCH(节奏预期!T30,$C$216:$C$232,1)))</f>
        <v>5.4000000000000006E-2</v>
      </c>
      <c r="AG30" s="165">
        <f>IF(节奏预期!U30=0,0,INDEX(H$216:H$232,MATCH(节奏预期!U30,$C$216:$C$232,1)))</f>
        <v>0</v>
      </c>
      <c r="AH30" s="165">
        <f>IF(节奏预期!V30=0,0,INDEX(I$216:I$232,MATCH(节奏预期!V30,$C$216:$C$232,1)))</f>
        <v>0</v>
      </c>
      <c r="AI30" s="13">
        <f>IFERROR(SUMPRODUCT(节奏预期!E30:J30,AC30:AH30)/SUM(节奏预期!E30:J30),0)</f>
        <v>1.3500000000000002E-2</v>
      </c>
      <c r="AJ30" s="12">
        <f t="shared" si="2"/>
        <v>0</v>
      </c>
      <c r="AK30" s="165">
        <f t="shared" si="3"/>
        <v>0</v>
      </c>
      <c r="AL30" s="165">
        <f t="shared" si="4"/>
        <v>0</v>
      </c>
      <c r="AM30" s="165">
        <f t="shared" si="5"/>
        <v>0.42399999999999999</v>
      </c>
      <c r="AN30" s="165">
        <f t="shared" si="6"/>
        <v>0.36</v>
      </c>
      <c r="AO30" s="165">
        <f t="shared" si="7"/>
        <v>0</v>
      </c>
      <c r="AP30" s="13">
        <f t="shared" si="8"/>
        <v>0.36250000000000004</v>
      </c>
      <c r="AQ30" s="107">
        <f>IF(节奏预期!W30=0,0,节奏预期!E30*INDEX(D$83:D$99,MATCH(节奏预期!W30,$C$83:$C$99,0)))</f>
        <v>0</v>
      </c>
      <c r="AR30" s="79">
        <f>IF(节奏预期!X30=0,0,节奏预期!F30*INDEX(E$83:E$99,MATCH(节奏预期!X30,$C$83:$C$99,0)))</f>
        <v>0</v>
      </c>
      <c r="AS30" s="122">
        <f>IF(节奏预期!Y30=0,0,节奏预期!G30*INDEX(F$83:F$99,MATCH(节奏预期!Y30,$C$83:$C$99,0)))+IF(节奏预期!Z30=0,0,节奏预期!H30*INDEX(G$102:G$118,MATCH(节奏预期!Z30,$C$102:$C$118,0)))</f>
        <v>26.25</v>
      </c>
      <c r="AT30" s="79">
        <f>IF(节奏预期!Z30=0,0,节奏预期!H30*INDEX(G$83:G$99,MATCH(节奏预期!Z30,$C$83:$C$99,0)))</f>
        <v>3.75</v>
      </c>
      <c r="AU30" s="122">
        <f>IF(节奏预期!AA30=0,0,节奏预期!I30*INDEX(H$83:H$99,MATCH(节奏预期!AA30,$C$83:$C$99,0)))+IF(节奏预期!AB30=0,0,节奏预期!J30*INDEX(I$102:I$118,MATCH(节奏预期!AB30,$C$102:$C$118,0)))</f>
        <v>90</v>
      </c>
      <c r="AV30" s="110">
        <f>IF(节奏预期!AB30=0,0,节奏预期!J30*INDEX(I$83:I$99,MATCH(节奏预期!AB30,$C$83:$C$99,0)))</f>
        <v>0</v>
      </c>
      <c r="AW30" s="12">
        <f>IF(节奏预期!W30="","",INDEX(装备突破!D$121:D$137,MATCH(节奏预期!W30,装备突破!$C$121:$C$137,0))*节奏预期!E30)</f>
        <v>0</v>
      </c>
      <c r="AX30" s="79">
        <f>IF(节奏预期!X30="","",INDEX(装备突破!E$121:E$137,MATCH(节奏预期!X30,装备突破!$C$121:$C$137,0))*节奏预期!F30)</f>
        <v>0</v>
      </c>
      <c r="AY30" s="79">
        <f>IF(节奏预期!Y30="","",INDEX(装备突破!F$121:F$137,MATCH(节奏预期!Y30,装备突破!$C$121:$C$137,0))*节奏预期!G30)</f>
        <v>0</v>
      </c>
      <c r="AZ30" s="79">
        <f>IF(节奏预期!Z30="","",INDEX(装备突破!G$121:G$137,MATCH(节奏预期!Z30,装备突破!$C$121:$C$137,0))*节奏预期!H30)</f>
        <v>21000000</v>
      </c>
      <c r="BA30" s="79">
        <f>IF(节奏预期!AA30="","",INDEX(装备突破!H$121:H$137,MATCH(节奏预期!AA30,装备突破!$C$121:$C$137,0))*节奏预期!I30)</f>
        <v>196875000</v>
      </c>
      <c r="BB30" s="79">
        <f>IF(节奏预期!AB30="","",INDEX(装备突破!I$121:I$137,MATCH(节奏预期!AB30,装备突破!$C$121:$C$137,0))*节奏预期!J30)</f>
        <v>0</v>
      </c>
      <c r="BC30" s="13">
        <f t="shared" si="16"/>
        <v>217875000</v>
      </c>
      <c r="BF30" s="22">
        <v>27</v>
      </c>
      <c r="BR30" s="30"/>
      <c r="BX30" s="30"/>
      <c r="BY30" s="30"/>
      <c r="BZ30" s="30"/>
      <c r="CB30" s="37"/>
      <c r="CC30" s="37"/>
    </row>
    <row r="31" spans="1:81" x14ac:dyDescent="0.15">
      <c r="B31" s="211"/>
      <c r="C31" s="7">
        <v>6</v>
      </c>
      <c r="D31" s="69" t="str">
        <f t="shared" si="17"/>
        <v/>
      </c>
      <c r="E31" s="69" t="str">
        <f t="shared" si="17"/>
        <v/>
      </c>
      <c r="F31" s="69">
        <f t="shared" si="17"/>
        <v>1</v>
      </c>
      <c r="G31" s="122">
        <v>0</v>
      </c>
      <c r="H31" s="69">
        <f t="shared" si="17"/>
        <v>1</v>
      </c>
      <c r="I31" s="122">
        <v>0</v>
      </c>
      <c r="L31" s="22">
        <v>29</v>
      </c>
      <c r="M31" s="76">
        <f>节奏预期!B31</f>
        <v>780</v>
      </c>
      <c r="N31" s="81">
        <f>节奏预期!D31</f>
        <v>96.088925601853575</v>
      </c>
      <c r="O31" s="107">
        <f>IF(节奏预期!Q31=0,0,INDEX(D$143:D$159,MATCH(节奏预期!Q31,$C$143:$C$159,1)))</f>
        <v>0</v>
      </c>
      <c r="P31" s="79">
        <f>IF(节奏预期!R31=0,0,INDEX(E$143:E$159,MATCH(节奏预期!R31,$C$143:$C$159,1)))</f>
        <v>0</v>
      </c>
      <c r="Q31" s="79">
        <f>IF(节奏预期!S31=0,0,INDEX(F$143:F$159,MATCH(节奏预期!S31,$C$143:$C$159,1)))</f>
        <v>0</v>
      </c>
      <c r="R31" s="79">
        <f>IF(节奏预期!T31=0,0,INDEX(G$143:G$159,MATCH(节奏预期!T31,$C$143:$C$159,1)))</f>
        <v>0.27</v>
      </c>
      <c r="S31" s="79">
        <f>IF(节奏预期!U31=0,0,INDEX(H$143:H$159,MATCH(节奏预期!U31,$C$143:$C$159,1)))</f>
        <v>0.36</v>
      </c>
      <c r="T31" s="84">
        <f>IF(节奏预期!V31=0,0,INDEX(I$143:I$159,MATCH(节奏预期!V31,$C$143:$C$159,1)))</f>
        <v>0</v>
      </c>
      <c r="U31" s="13">
        <f>IFERROR(SUMPRODUCT(节奏预期!E31:J31,O31:T31)/SUM(节奏预期!E31:J31),0)</f>
        <v>0.34200000000000003</v>
      </c>
      <c r="V31" s="12">
        <f>IF(节奏预期!Q31=0,0,INDEX(D$189:D$205,MATCH(节奏预期!Q31,$C$189:$C$205,1)))</f>
        <v>0</v>
      </c>
      <c r="W31" s="79">
        <f>IF(节奏预期!R31=0,0,INDEX(E$189:E$205,MATCH(节奏预期!R31,$C$189:$C$205,1)))</f>
        <v>0</v>
      </c>
      <c r="X31" s="79">
        <f>IF(节奏预期!S31=0,0,INDEX(F$189:F$205,MATCH(节奏预期!S31,$C$189:$C$205,1)))</f>
        <v>0</v>
      </c>
      <c r="Y31" s="79">
        <f>IF(节奏预期!T31=0,0,INDEX(G$189:G$205,MATCH(节奏预期!T31,$C$189:$C$205,1)))</f>
        <v>0.1</v>
      </c>
      <c r="Z31" s="79">
        <f>IF(节奏预期!U31=0,0,INDEX(H$189:H$205,MATCH(节奏预期!U31,$C$189:$C$205,1)))</f>
        <v>0</v>
      </c>
      <c r="AA31" s="79">
        <f>IF(节奏预期!V31=0,0,INDEX(I$189:I$205,MATCH(节奏预期!V31,$C$189:$C$205,1)))</f>
        <v>0</v>
      </c>
      <c r="AB31" s="13">
        <f>IFERROR(SUMPRODUCT(节奏预期!E31:J31,V31:AA31)/SUM(节奏预期!E31:J31),0)</f>
        <v>2.0000000000000004E-2</v>
      </c>
      <c r="AC31" s="12">
        <f>IF(节奏预期!Q31=0,0,INDEX(D$216:D$232,MATCH(节奏预期!Q31,$C$216:$C$232,1)))</f>
        <v>0</v>
      </c>
      <c r="AD31" s="165">
        <f>IF(节奏预期!R31=0,0,INDEX(E$216:E$232,MATCH(节奏预期!R31,$C$216:$C$232,1)))</f>
        <v>0</v>
      </c>
      <c r="AE31" s="165">
        <f>IF(节奏预期!S31=0,0,INDEX(F$216:F$232,MATCH(节奏预期!S31,$C$216:$C$232,1)))</f>
        <v>0</v>
      </c>
      <c r="AF31" s="165">
        <f>IF(节奏预期!T31=0,0,INDEX(G$216:G$232,MATCH(节奏预期!T31,$C$216:$C$232,1)))</f>
        <v>5.4000000000000006E-2</v>
      </c>
      <c r="AG31" s="165">
        <f>IF(节奏预期!U31=0,0,INDEX(H$216:H$232,MATCH(节奏预期!U31,$C$216:$C$232,1)))</f>
        <v>0</v>
      </c>
      <c r="AH31" s="165">
        <f>IF(节奏预期!V31=0,0,INDEX(I$216:I$232,MATCH(节奏预期!V31,$C$216:$C$232,1)))</f>
        <v>0</v>
      </c>
      <c r="AI31" s="13">
        <f>IFERROR(SUMPRODUCT(节奏预期!E31:J31,AC31:AH31)/SUM(节奏预期!E31:J31),0)</f>
        <v>1.0800000000000002E-2</v>
      </c>
      <c r="AJ31" s="12">
        <f t="shared" si="2"/>
        <v>0</v>
      </c>
      <c r="AK31" s="165">
        <f t="shared" si="3"/>
        <v>0</v>
      </c>
      <c r="AL31" s="165">
        <f t="shared" si="4"/>
        <v>0</v>
      </c>
      <c r="AM31" s="165">
        <f t="shared" si="5"/>
        <v>0.42399999999999999</v>
      </c>
      <c r="AN31" s="165">
        <f t="shared" si="6"/>
        <v>0.36</v>
      </c>
      <c r="AO31" s="165">
        <f t="shared" si="7"/>
        <v>0</v>
      </c>
      <c r="AP31" s="13">
        <f t="shared" si="8"/>
        <v>0.36200000000000004</v>
      </c>
      <c r="AQ31" s="107">
        <f>IF(节奏预期!W31=0,0,节奏预期!E31*INDEX(D$83:D$99,MATCH(节奏预期!W31,$C$83:$C$99,0)))</f>
        <v>0</v>
      </c>
      <c r="AR31" s="79">
        <f>IF(节奏预期!X31=0,0,节奏预期!F31*INDEX(E$83:E$99,MATCH(节奏预期!X31,$C$83:$C$99,0)))</f>
        <v>0</v>
      </c>
      <c r="AS31" s="122">
        <f>IF(节奏预期!Y31=0,0,节奏预期!G31*INDEX(F$83:F$99,MATCH(节奏预期!Y31,$C$83:$C$99,0)))+IF(节奏预期!Z31=0,0,节奏预期!H31*INDEX(G$102:G$118,MATCH(节奏预期!Z31,$C$102:$C$118,0)))</f>
        <v>21</v>
      </c>
      <c r="AT31" s="79">
        <f>IF(节奏预期!Z31=0,0,节奏预期!H31*INDEX(G$83:G$99,MATCH(节奏预期!Z31,$C$83:$C$99,0)))</f>
        <v>3</v>
      </c>
      <c r="AU31" s="122">
        <f>IF(节奏预期!AA31=0,0,节奏预期!I31*INDEX(H$83:H$99,MATCH(节奏预期!AA31,$C$83:$C$99,0)))+IF(节奏预期!AB31=0,0,节奏预期!J31*INDEX(I$102:I$118,MATCH(节奏预期!AB31,$C$102:$C$118,0)))</f>
        <v>96</v>
      </c>
      <c r="AV31" s="110">
        <f>IF(节奏预期!AB31=0,0,节奏预期!J31*INDEX(I$83:I$99,MATCH(节奏预期!AB31,$C$83:$C$99,0)))</f>
        <v>0</v>
      </c>
      <c r="AW31" s="12">
        <f>IF(节奏预期!W31="","",INDEX(装备突破!D$121:D$137,MATCH(节奏预期!W31,装备突破!$C$121:$C$137,0))*节奏预期!E31)</f>
        <v>0</v>
      </c>
      <c r="AX31" s="79">
        <f>IF(节奏预期!X31="","",INDEX(装备突破!E$121:E$137,MATCH(节奏预期!X31,装备突破!$C$121:$C$137,0))*节奏预期!F31)</f>
        <v>0</v>
      </c>
      <c r="AY31" s="79">
        <f>IF(节奏预期!Y31="","",INDEX(装备突破!F$121:F$137,MATCH(节奏预期!Y31,装备突破!$C$121:$C$137,0))*节奏预期!G31)</f>
        <v>0</v>
      </c>
      <c r="AZ31" s="79">
        <f>IF(节奏预期!Z31="","",INDEX(装备突破!G$121:G$137,MATCH(节奏预期!Z31,装备突破!$C$121:$C$137,0))*节奏预期!H31)</f>
        <v>16800000</v>
      </c>
      <c r="BA31" s="79">
        <f>IF(节奏预期!AA31="","",INDEX(装备突破!H$121:H$137,MATCH(节奏预期!AA31,装备突破!$C$121:$C$137,0))*节奏预期!I31)</f>
        <v>210000000</v>
      </c>
      <c r="BB31" s="79">
        <f>IF(节奏预期!AB31="","",INDEX(装备突破!I$121:I$137,MATCH(节奏预期!AB31,装备突破!$C$121:$C$137,0))*节奏预期!J31)</f>
        <v>0</v>
      </c>
      <c r="BC31" s="13">
        <f t="shared" si="16"/>
        <v>226800000</v>
      </c>
      <c r="BF31" s="22">
        <v>28</v>
      </c>
      <c r="CB31" s="37"/>
      <c r="CC31" s="37"/>
    </row>
    <row r="32" spans="1:81" x14ac:dyDescent="0.15">
      <c r="B32" s="211"/>
      <c r="C32" s="65">
        <v>7</v>
      </c>
      <c r="D32" s="69" t="str">
        <f t="shared" si="17"/>
        <v/>
      </c>
      <c r="E32" s="69" t="str">
        <f t="shared" si="17"/>
        <v/>
      </c>
      <c r="F32" s="69">
        <f t="shared" si="17"/>
        <v>1</v>
      </c>
      <c r="G32" s="122">
        <v>0</v>
      </c>
      <c r="H32" s="69">
        <f t="shared" si="17"/>
        <v>1</v>
      </c>
      <c r="I32" s="122">
        <v>0</v>
      </c>
      <c r="L32" s="22">
        <v>30</v>
      </c>
      <c r="M32" s="76">
        <f>节奏预期!B32</f>
        <v>810</v>
      </c>
      <c r="N32" s="81">
        <f>节奏预期!D32</f>
        <v>96.62752938321465</v>
      </c>
      <c r="O32" s="107">
        <f>IF(节奏预期!Q32=0,0,INDEX(D$143:D$159,MATCH(节奏预期!Q32,$C$143:$C$159,1)))</f>
        <v>0</v>
      </c>
      <c r="P32" s="79">
        <f>IF(节奏预期!R32=0,0,INDEX(E$143:E$159,MATCH(节奏预期!R32,$C$143:$C$159,1)))</f>
        <v>0</v>
      </c>
      <c r="Q32" s="79">
        <f>IF(节奏预期!S32=0,0,INDEX(F$143:F$159,MATCH(节奏预期!S32,$C$143:$C$159,1)))</f>
        <v>0</v>
      </c>
      <c r="R32" s="79">
        <f>IF(节奏预期!T32=0,0,INDEX(G$143:G$159,MATCH(节奏预期!T32,$C$143:$C$159,1)))</f>
        <v>0.3</v>
      </c>
      <c r="S32" s="79">
        <f>IF(节奏预期!U32=0,0,INDEX(H$143:H$159,MATCH(节奏预期!U32,$C$143:$C$159,1)))</f>
        <v>0.4</v>
      </c>
      <c r="T32" s="84">
        <f>IF(节奏预期!V32=0,0,INDEX(I$143:I$159,MATCH(节奏预期!V32,$C$143:$C$159,1)))</f>
        <v>0</v>
      </c>
      <c r="U32" s="13">
        <f>IFERROR(SUMPRODUCT(节奏预期!E32:J32,O32:T32)/SUM(节奏预期!E32:J32),0)</f>
        <v>0.38500000000000001</v>
      </c>
      <c r="V32" s="12">
        <f>IF(节奏预期!Q32=0,0,INDEX(D$189:D$205,MATCH(节奏预期!Q32,$C$189:$C$205,1)))</f>
        <v>0</v>
      </c>
      <c r="W32" s="79">
        <f>IF(节奏预期!R32=0,0,INDEX(E$189:E$205,MATCH(节奏预期!R32,$C$189:$C$205,1)))</f>
        <v>0</v>
      </c>
      <c r="X32" s="79">
        <f>IF(节奏预期!S32=0,0,INDEX(F$189:F$205,MATCH(节奏预期!S32,$C$189:$C$205,1)))</f>
        <v>0</v>
      </c>
      <c r="Y32" s="79">
        <f>IF(节奏预期!T32=0,0,INDEX(G$189:G$205,MATCH(节奏预期!T32,$C$189:$C$205,1)))</f>
        <v>0.1</v>
      </c>
      <c r="Z32" s="79">
        <f>IF(节奏预期!U32=0,0,INDEX(H$189:H$205,MATCH(节奏预期!U32,$C$189:$C$205,1)))</f>
        <v>0</v>
      </c>
      <c r="AA32" s="79">
        <f>IF(节奏预期!V32=0,0,INDEX(I$189:I$205,MATCH(节奏预期!V32,$C$189:$C$205,1)))</f>
        <v>0</v>
      </c>
      <c r="AB32" s="13">
        <f>IFERROR(SUMPRODUCT(节奏预期!E32:J32,V32:AA32)/SUM(节奏预期!E32:J32),0)</f>
        <v>1.5000000000000001E-2</v>
      </c>
      <c r="AC32" s="12">
        <f>IF(节奏预期!Q32=0,0,INDEX(D$216:D$232,MATCH(节奏预期!Q32,$C$216:$C$232,1)))</f>
        <v>0</v>
      </c>
      <c r="AD32" s="165">
        <f>IF(节奏预期!R32=0,0,INDEX(E$216:E$232,MATCH(节奏预期!R32,$C$216:$C$232,1)))</f>
        <v>0</v>
      </c>
      <c r="AE32" s="165">
        <f>IF(节奏预期!S32=0,0,INDEX(F$216:F$232,MATCH(节奏预期!S32,$C$216:$C$232,1)))</f>
        <v>0</v>
      </c>
      <c r="AF32" s="165">
        <f>IF(节奏预期!T32=0,0,INDEX(G$216:G$232,MATCH(节奏预期!T32,$C$216:$C$232,1)))</f>
        <v>0.06</v>
      </c>
      <c r="AG32" s="165">
        <f>IF(节奏预期!U32=0,0,INDEX(H$216:H$232,MATCH(节奏预期!U32,$C$216:$C$232,1)))</f>
        <v>0</v>
      </c>
      <c r="AH32" s="165">
        <f>IF(节奏预期!V32=0,0,INDEX(I$216:I$232,MATCH(节奏预期!V32,$C$216:$C$232,1)))</f>
        <v>0</v>
      </c>
      <c r="AI32" s="13">
        <f>IFERROR(SUMPRODUCT(节奏预期!E32:J32,AC32:AH32)/SUM(节奏预期!E32:J32),0)</f>
        <v>9.0000000000000011E-3</v>
      </c>
      <c r="AJ32" s="12">
        <f t="shared" si="2"/>
        <v>0</v>
      </c>
      <c r="AK32" s="165">
        <f t="shared" si="3"/>
        <v>0</v>
      </c>
      <c r="AL32" s="165">
        <f t="shared" si="4"/>
        <v>0</v>
      </c>
      <c r="AM32" s="165">
        <f t="shared" si="5"/>
        <v>0.46</v>
      </c>
      <c r="AN32" s="165">
        <f t="shared" si="6"/>
        <v>0.4</v>
      </c>
      <c r="AO32" s="165">
        <f t="shared" si="7"/>
        <v>0</v>
      </c>
      <c r="AP32" s="13">
        <f t="shared" si="8"/>
        <v>0.4</v>
      </c>
      <c r="AQ32" s="107">
        <f>IF(节奏预期!W32=0,0,节奏预期!E32*INDEX(D$83:D$99,MATCH(节奏预期!W32,$C$83:$C$99,0)))</f>
        <v>0</v>
      </c>
      <c r="AR32" s="79">
        <f>IF(节奏预期!X32=0,0,节奏预期!F32*INDEX(E$83:E$99,MATCH(节奏预期!X32,$C$83:$C$99,0)))</f>
        <v>0</v>
      </c>
      <c r="AS32" s="122">
        <f>IF(节奏预期!Y32=0,0,节奏预期!G32*INDEX(F$83:F$99,MATCH(节奏预期!Y32,$C$83:$C$99,0)))+IF(节奏预期!Z32=0,0,节奏预期!H32*INDEX(G$102:G$118,MATCH(节奏预期!Z32,$C$102:$C$118,0)))</f>
        <v>15.75</v>
      </c>
      <c r="AT32" s="79">
        <f>IF(节奏预期!Z32=0,0,节奏预期!H32*INDEX(G$83:G$99,MATCH(节奏预期!Z32,$C$83:$C$99,0)))</f>
        <v>2.25</v>
      </c>
      <c r="AU32" s="122">
        <f>IF(节奏预期!AA32=0,0,节奏预期!I32*INDEX(H$83:H$99,MATCH(节奏预期!AA32,$C$83:$C$99,0)))+IF(节奏预期!AB32=0,0,节奏预期!J32*INDEX(I$102:I$118,MATCH(节奏预期!AB32,$C$102:$C$118,0)))</f>
        <v>102</v>
      </c>
      <c r="AV32" s="110">
        <f>IF(节奏预期!AB32=0,0,节奏预期!J32*INDEX(I$83:I$99,MATCH(节奏预期!AB32,$C$83:$C$99,0)))</f>
        <v>0</v>
      </c>
      <c r="AW32" s="12">
        <f>IF(节奏预期!W32="","",INDEX(装备突破!D$121:D$137,MATCH(节奏预期!W32,装备突破!$C$121:$C$137,0))*节奏预期!E32)</f>
        <v>0</v>
      </c>
      <c r="AX32" s="79">
        <f>IF(节奏预期!X32="","",INDEX(装备突破!E$121:E$137,MATCH(节奏预期!X32,装备突破!$C$121:$C$137,0))*节奏预期!F32)</f>
        <v>0</v>
      </c>
      <c r="AY32" s="79">
        <f>IF(节奏预期!Y32="","",INDEX(装备突破!F$121:F$137,MATCH(节奏预期!Y32,装备突破!$C$121:$C$137,0))*节奏预期!G32)</f>
        <v>0</v>
      </c>
      <c r="AZ32" s="79">
        <f>IF(节奏预期!Z32="","",INDEX(装备突破!G$121:G$137,MATCH(节奏预期!Z32,装备突破!$C$121:$C$137,0))*节奏预期!H32)</f>
        <v>12600000</v>
      </c>
      <c r="BA32" s="79">
        <f>IF(节奏预期!AA32="","",INDEX(装备突破!H$121:H$137,MATCH(节奏预期!AA32,装备突破!$C$121:$C$137,0))*节奏预期!I32)</f>
        <v>223125000</v>
      </c>
      <c r="BB32" s="79">
        <f>IF(节奏预期!AB32="","",INDEX(装备突破!I$121:I$137,MATCH(节奏预期!AB32,装备突破!$C$121:$C$137,0))*节奏预期!J32)</f>
        <v>0</v>
      </c>
      <c r="BC32" s="13">
        <f t="shared" si="16"/>
        <v>235725000</v>
      </c>
      <c r="BD32" s="37"/>
      <c r="BF32" s="22">
        <v>29</v>
      </c>
      <c r="CB32" s="37"/>
      <c r="CC32" s="37"/>
    </row>
    <row r="33" spans="1:81" x14ac:dyDescent="0.15">
      <c r="B33" s="211"/>
      <c r="C33" s="144">
        <v>8</v>
      </c>
      <c r="D33" s="144" t="str">
        <f t="shared" si="17"/>
        <v/>
      </c>
      <c r="E33" s="144" t="str">
        <f t="shared" si="17"/>
        <v/>
      </c>
      <c r="F33" s="144" t="str">
        <f t="shared" si="17"/>
        <v/>
      </c>
      <c r="G33" s="144"/>
      <c r="H33" s="144">
        <f t="shared" si="17"/>
        <v>1</v>
      </c>
      <c r="I33" s="146">
        <v>0</v>
      </c>
      <c r="L33" s="22">
        <v>31</v>
      </c>
      <c r="M33" s="76">
        <f>节奏预期!B33</f>
        <v>840</v>
      </c>
      <c r="N33" s="81">
        <f>节奏预期!D33</f>
        <v>97.155007723537565</v>
      </c>
      <c r="O33" s="107">
        <f>IF(节奏预期!Q33=0,0,INDEX(D$143:D$159,MATCH(节奏预期!Q33,$C$143:$C$159,1)))</f>
        <v>0</v>
      </c>
      <c r="P33" s="79">
        <f>IF(节奏预期!R33=0,0,INDEX(E$143:E$159,MATCH(节奏预期!R33,$C$143:$C$159,1)))</f>
        <v>0</v>
      </c>
      <c r="Q33" s="79">
        <f>IF(节奏预期!S33=0,0,INDEX(F$143:F$159,MATCH(节奏预期!S33,$C$143:$C$159,1)))</f>
        <v>0</v>
      </c>
      <c r="R33" s="79">
        <f>IF(节奏预期!T33=0,0,INDEX(G$143:G$159,MATCH(节奏预期!T33,$C$143:$C$159,1)))</f>
        <v>0.3</v>
      </c>
      <c r="S33" s="79">
        <f>IF(节奏预期!U33=0,0,INDEX(H$143:H$159,MATCH(节奏预期!U33,$C$143:$C$159,1)))</f>
        <v>0.4</v>
      </c>
      <c r="T33" s="84">
        <f>IF(节奏预期!V33=0,0,INDEX(I$143:I$159,MATCH(节奏预期!V33,$C$143:$C$159,1)))</f>
        <v>0</v>
      </c>
      <c r="U33" s="13">
        <f>IFERROR(SUMPRODUCT(节奏预期!E33:J33,O33:T33)/SUM(节奏预期!E33:J33),0)</f>
        <v>0.39</v>
      </c>
      <c r="V33" s="12">
        <f>IF(节奏预期!Q33=0,0,INDEX(D$189:D$205,MATCH(节奏预期!Q33,$C$189:$C$205,1)))</f>
        <v>0</v>
      </c>
      <c r="W33" s="79">
        <f>IF(节奏预期!R33=0,0,INDEX(E$189:E$205,MATCH(节奏预期!R33,$C$189:$C$205,1)))</f>
        <v>0</v>
      </c>
      <c r="X33" s="79">
        <f>IF(节奏预期!S33=0,0,INDEX(F$189:F$205,MATCH(节奏预期!S33,$C$189:$C$205,1)))</f>
        <v>0</v>
      </c>
      <c r="Y33" s="79">
        <f>IF(节奏预期!T33=0,0,INDEX(G$189:G$205,MATCH(节奏预期!T33,$C$189:$C$205,1)))</f>
        <v>0.1</v>
      </c>
      <c r="Z33" s="79">
        <f>IF(节奏预期!U33=0,0,INDEX(H$189:H$205,MATCH(节奏预期!U33,$C$189:$C$205,1)))</f>
        <v>0</v>
      </c>
      <c r="AA33" s="79">
        <f>IF(节奏预期!V33=0,0,INDEX(I$189:I$205,MATCH(节奏预期!V33,$C$189:$C$205,1)))</f>
        <v>0</v>
      </c>
      <c r="AB33" s="13">
        <f>IFERROR(SUMPRODUCT(节奏预期!E33:J33,V33:AA33)/SUM(节奏预期!E33:J33),0)</f>
        <v>1.0000000000000002E-2</v>
      </c>
      <c r="AC33" s="12">
        <f>IF(节奏预期!Q33=0,0,INDEX(D$216:D$232,MATCH(节奏预期!Q33,$C$216:$C$232,1)))</f>
        <v>0</v>
      </c>
      <c r="AD33" s="165">
        <f>IF(节奏预期!R33=0,0,INDEX(E$216:E$232,MATCH(节奏预期!R33,$C$216:$C$232,1)))</f>
        <v>0</v>
      </c>
      <c r="AE33" s="165">
        <f>IF(节奏预期!S33=0,0,INDEX(F$216:F$232,MATCH(节奏预期!S33,$C$216:$C$232,1)))</f>
        <v>0</v>
      </c>
      <c r="AF33" s="165">
        <f>IF(节奏预期!T33=0,0,INDEX(G$216:G$232,MATCH(节奏预期!T33,$C$216:$C$232,1)))</f>
        <v>0.06</v>
      </c>
      <c r="AG33" s="165">
        <f>IF(节奏预期!U33=0,0,INDEX(H$216:H$232,MATCH(节奏预期!U33,$C$216:$C$232,1)))</f>
        <v>0</v>
      </c>
      <c r="AH33" s="165">
        <f>IF(节奏预期!V33=0,0,INDEX(I$216:I$232,MATCH(节奏预期!V33,$C$216:$C$232,1)))</f>
        <v>0</v>
      </c>
      <c r="AI33" s="13">
        <f>IFERROR(SUMPRODUCT(节奏预期!E33:J33,AC33:AH33)/SUM(节奏预期!E33:J33),0)</f>
        <v>6.0000000000000001E-3</v>
      </c>
      <c r="AJ33" s="12">
        <f t="shared" si="2"/>
        <v>0</v>
      </c>
      <c r="AK33" s="165">
        <f t="shared" si="3"/>
        <v>0</v>
      </c>
      <c r="AL33" s="165">
        <f t="shared" si="4"/>
        <v>0</v>
      </c>
      <c r="AM33" s="165">
        <f t="shared" si="5"/>
        <v>0.46</v>
      </c>
      <c r="AN33" s="165">
        <f t="shared" si="6"/>
        <v>0.4</v>
      </c>
      <c r="AO33" s="165">
        <f t="shared" si="7"/>
        <v>0</v>
      </c>
      <c r="AP33" s="13">
        <f t="shared" si="8"/>
        <v>0.4</v>
      </c>
      <c r="AQ33" s="107">
        <f>IF(节奏预期!W33=0,0,节奏预期!E33*INDEX(D$83:D$99,MATCH(节奏预期!W33,$C$83:$C$99,0)))</f>
        <v>0</v>
      </c>
      <c r="AR33" s="79">
        <f>IF(节奏预期!X33=0,0,节奏预期!F33*INDEX(E$83:E$99,MATCH(节奏预期!X33,$C$83:$C$99,0)))</f>
        <v>0</v>
      </c>
      <c r="AS33" s="122">
        <f>IF(节奏预期!Y33=0,0,节奏预期!G33*INDEX(F$83:F$99,MATCH(节奏预期!Y33,$C$83:$C$99,0)))+IF(节奏预期!Z33=0,0,节奏预期!H33*INDEX(G$102:G$118,MATCH(节奏预期!Z33,$C$102:$C$118,0)))</f>
        <v>10.5</v>
      </c>
      <c r="AT33" s="79">
        <f>IF(节奏预期!Z33=0,0,节奏预期!H33*INDEX(G$83:G$99,MATCH(节奏预期!Z33,$C$83:$C$99,0)))</f>
        <v>1.5</v>
      </c>
      <c r="AU33" s="122">
        <f>IF(节奏预期!AA33=0,0,节奏预期!I33*INDEX(H$83:H$99,MATCH(节奏预期!AA33,$C$83:$C$99,0)))+IF(节奏预期!AB33=0,0,节奏预期!J33*INDEX(I$102:I$118,MATCH(节奏预期!AB33,$C$102:$C$118,0)))</f>
        <v>108</v>
      </c>
      <c r="AV33" s="110">
        <f>IF(节奏预期!AB33=0,0,节奏预期!J33*INDEX(I$83:I$99,MATCH(节奏预期!AB33,$C$83:$C$99,0)))</f>
        <v>0</v>
      </c>
      <c r="AW33" s="12">
        <f>IF(节奏预期!W33="","",INDEX(装备突破!D$121:D$137,MATCH(节奏预期!W33,装备突破!$C$121:$C$137,0))*节奏预期!E33)</f>
        <v>0</v>
      </c>
      <c r="AX33" s="79">
        <f>IF(节奏预期!X33="","",INDEX(装备突破!E$121:E$137,MATCH(节奏预期!X33,装备突破!$C$121:$C$137,0))*节奏预期!F33)</f>
        <v>0</v>
      </c>
      <c r="AY33" s="79">
        <f>IF(节奏预期!Y33="","",INDEX(装备突破!F$121:F$137,MATCH(节奏预期!Y33,装备突破!$C$121:$C$137,0))*节奏预期!G33)</f>
        <v>0</v>
      </c>
      <c r="AZ33" s="79">
        <f>IF(节奏预期!Z33="","",INDEX(装备突破!G$121:G$137,MATCH(节奏预期!Z33,装备突破!$C$121:$C$137,0))*节奏预期!H33)</f>
        <v>8400000</v>
      </c>
      <c r="BA33" s="79">
        <f>IF(节奏预期!AA33="","",INDEX(装备突破!H$121:H$137,MATCH(节奏预期!AA33,装备突破!$C$121:$C$137,0))*节奏预期!I33)</f>
        <v>236250000</v>
      </c>
      <c r="BB33" s="79">
        <f>IF(节奏预期!AB33="","",INDEX(装备突破!I$121:I$137,MATCH(节奏预期!AB33,装备突破!$C$121:$C$137,0))*节奏预期!J33)</f>
        <v>0</v>
      </c>
      <c r="BC33" s="13">
        <f t="shared" si="16"/>
        <v>244650000</v>
      </c>
      <c r="BD33" s="37"/>
      <c r="BF33" s="22">
        <v>30</v>
      </c>
      <c r="CB33" s="37"/>
      <c r="CC33" s="37"/>
    </row>
    <row r="34" spans="1:81" x14ac:dyDescent="0.15">
      <c r="B34" s="211"/>
      <c r="C34" s="144">
        <v>9</v>
      </c>
      <c r="D34" s="144" t="str">
        <f t="shared" si="17"/>
        <v/>
      </c>
      <c r="E34" s="144" t="str">
        <f t="shared" si="17"/>
        <v/>
      </c>
      <c r="F34" s="144" t="str">
        <f t="shared" si="17"/>
        <v/>
      </c>
      <c r="G34" s="144"/>
      <c r="H34" s="144">
        <f t="shared" si="17"/>
        <v>1</v>
      </c>
      <c r="I34" s="146">
        <v>0</v>
      </c>
      <c r="L34" s="22">
        <v>32</v>
      </c>
      <c r="M34" s="76">
        <f>节奏预期!B34</f>
        <v>870</v>
      </c>
      <c r="N34" s="81">
        <f>节奏预期!D34</f>
        <v>97.657542820913918</v>
      </c>
      <c r="O34" s="107">
        <f>IF(节奏预期!Q34=0,0,INDEX(D$143:D$159,MATCH(节奏预期!Q34,$C$143:$C$159,1)))</f>
        <v>0</v>
      </c>
      <c r="P34" s="79">
        <f>IF(节奏预期!R34=0,0,INDEX(E$143:E$159,MATCH(节奏预期!R34,$C$143:$C$159,1)))</f>
        <v>0</v>
      </c>
      <c r="Q34" s="79">
        <f>IF(节奏预期!S34=0,0,INDEX(F$143:F$159,MATCH(节奏预期!S34,$C$143:$C$159,1)))</f>
        <v>0</v>
      </c>
      <c r="R34" s="79">
        <f>IF(节奏预期!T34=0,0,INDEX(G$143:G$159,MATCH(节奏预期!T34,$C$143:$C$159,1)))</f>
        <v>0.3</v>
      </c>
      <c r="S34" s="79">
        <f>IF(节奏预期!U34=0,0,INDEX(H$143:H$159,MATCH(节奏预期!U34,$C$143:$C$159,1)))</f>
        <v>0.4</v>
      </c>
      <c r="T34" s="84">
        <f>IF(节奏预期!V34=0,0,INDEX(I$143:I$159,MATCH(节奏预期!V34,$C$143:$C$159,1)))</f>
        <v>0</v>
      </c>
      <c r="U34" s="13">
        <f>IFERROR(SUMPRODUCT(节奏预期!E34:J34,O34:T34)/SUM(节奏预期!E34:J34),0)</f>
        <v>0.39499999999999996</v>
      </c>
      <c r="V34" s="12">
        <f>IF(节奏预期!Q34=0,0,INDEX(D$189:D$205,MATCH(节奏预期!Q34,$C$189:$C$205,1)))</f>
        <v>0</v>
      </c>
      <c r="W34" s="79">
        <f>IF(节奏预期!R34=0,0,INDEX(E$189:E$205,MATCH(节奏预期!R34,$C$189:$C$205,1)))</f>
        <v>0</v>
      </c>
      <c r="X34" s="79">
        <f>IF(节奏预期!S34=0,0,INDEX(F$189:F$205,MATCH(节奏预期!S34,$C$189:$C$205,1)))</f>
        <v>0</v>
      </c>
      <c r="Y34" s="79">
        <f>IF(节奏预期!T34=0,0,INDEX(G$189:G$205,MATCH(节奏预期!T34,$C$189:$C$205,1)))</f>
        <v>0.1</v>
      </c>
      <c r="Z34" s="79">
        <f>IF(节奏预期!U34=0,0,INDEX(H$189:H$205,MATCH(节奏预期!U34,$C$189:$C$205,1)))</f>
        <v>0</v>
      </c>
      <c r="AA34" s="79">
        <f>IF(节奏预期!V34=0,0,INDEX(I$189:I$205,MATCH(节奏预期!V34,$C$189:$C$205,1)))</f>
        <v>0</v>
      </c>
      <c r="AB34" s="13">
        <f>IFERROR(SUMPRODUCT(节奏预期!E34:J34,V34:AA34)/SUM(节奏预期!E34:J34),0)</f>
        <v>5.000000000000001E-3</v>
      </c>
      <c r="AC34" s="12">
        <f>IF(节奏预期!Q34=0,0,INDEX(D$216:D$232,MATCH(节奏预期!Q34,$C$216:$C$232,1)))</f>
        <v>0</v>
      </c>
      <c r="AD34" s="165">
        <f>IF(节奏预期!R34=0,0,INDEX(E$216:E$232,MATCH(节奏预期!R34,$C$216:$C$232,1)))</f>
        <v>0</v>
      </c>
      <c r="AE34" s="165">
        <f>IF(节奏预期!S34=0,0,INDEX(F$216:F$232,MATCH(节奏预期!S34,$C$216:$C$232,1)))</f>
        <v>0</v>
      </c>
      <c r="AF34" s="165">
        <f>IF(节奏预期!T34=0,0,INDEX(G$216:G$232,MATCH(节奏预期!T34,$C$216:$C$232,1)))</f>
        <v>0.06</v>
      </c>
      <c r="AG34" s="165">
        <f>IF(节奏预期!U34=0,0,INDEX(H$216:H$232,MATCH(节奏预期!U34,$C$216:$C$232,1)))</f>
        <v>0</v>
      </c>
      <c r="AH34" s="165">
        <f>IF(节奏预期!V34=0,0,INDEX(I$216:I$232,MATCH(节奏预期!V34,$C$216:$C$232,1)))</f>
        <v>0</v>
      </c>
      <c r="AI34" s="13">
        <f>IFERROR(SUMPRODUCT(节奏预期!E34:J34,AC34:AH34)/SUM(节奏预期!E34:J34),0)</f>
        <v>3.0000000000000001E-3</v>
      </c>
      <c r="AJ34" s="12">
        <f t="shared" si="2"/>
        <v>0</v>
      </c>
      <c r="AK34" s="165">
        <f t="shared" si="3"/>
        <v>0</v>
      </c>
      <c r="AL34" s="165">
        <f t="shared" si="4"/>
        <v>0</v>
      </c>
      <c r="AM34" s="165">
        <f t="shared" si="5"/>
        <v>0.46</v>
      </c>
      <c r="AN34" s="165">
        <f t="shared" si="6"/>
        <v>0.4</v>
      </c>
      <c r="AO34" s="165">
        <f t="shared" si="7"/>
        <v>0</v>
      </c>
      <c r="AP34" s="13">
        <f t="shared" si="8"/>
        <v>0.39999999999999997</v>
      </c>
      <c r="AQ34" s="107">
        <f>IF(节奏预期!W34=0,0,节奏预期!E34*INDEX(D$83:D$99,MATCH(节奏预期!W34,$C$83:$C$99,0)))</f>
        <v>0</v>
      </c>
      <c r="AR34" s="79">
        <f>IF(节奏预期!X34=0,0,节奏预期!F34*INDEX(E$83:E$99,MATCH(节奏预期!X34,$C$83:$C$99,0)))</f>
        <v>0</v>
      </c>
      <c r="AS34" s="122">
        <f>IF(节奏预期!Y34=0,0,节奏预期!G34*INDEX(F$83:F$99,MATCH(节奏预期!Y34,$C$83:$C$99,0)))+IF(节奏预期!Z34=0,0,节奏预期!H34*INDEX(G$102:G$118,MATCH(节奏预期!Z34,$C$102:$C$118,0)))</f>
        <v>5.25</v>
      </c>
      <c r="AT34" s="79">
        <f>IF(节奏预期!Z34=0,0,节奏预期!H34*INDEX(G$83:G$99,MATCH(节奏预期!Z34,$C$83:$C$99,0)))</f>
        <v>0.75</v>
      </c>
      <c r="AU34" s="122">
        <f>IF(节奏预期!AA34=0,0,节奏预期!I34*INDEX(H$83:H$99,MATCH(节奏预期!AA34,$C$83:$C$99,0)))+IF(节奏预期!AB34=0,0,节奏预期!J34*INDEX(I$102:I$118,MATCH(节奏预期!AB34,$C$102:$C$118,0)))</f>
        <v>114</v>
      </c>
      <c r="AV34" s="110">
        <f>IF(节奏预期!AB34=0,0,节奏预期!J34*INDEX(I$83:I$99,MATCH(节奏预期!AB34,$C$83:$C$99,0)))</f>
        <v>0</v>
      </c>
      <c r="AW34" s="12">
        <f>IF(节奏预期!W34="","",INDEX(装备突破!D$121:D$137,MATCH(节奏预期!W34,装备突破!$C$121:$C$137,0))*节奏预期!E34)</f>
        <v>0</v>
      </c>
      <c r="AX34" s="79">
        <f>IF(节奏预期!X34="","",INDEX(装备突破!E$121:E$137,MATCH(节奏预期!X34,装备突破!$C$121:$C$137,0))*节奏预期!F34)</f>
        <v>0</v>
      </c>
      <c r="AY34" s="79">
        <f>IF(节奏预期!Y34="","",INDEX(装备突破!F$121:F$137,MATCH(节奏预期!Y34,装备突破!$C$121:$C$137,0))*节奏预期!G34)</f>
        <v>0</v>
      </c>
      <c r="AZ34" s="79">
        <f>IF(节奏预期!Z34="","",INDEX(装备突破!G$121:G$137,MATCH(节奏预期!Z34,装备突破!$C$121:$C$137,0))*节奏预期!H34)</f>
        <v>4200000</v>
      </c>
      <c r="BA34" s="79">
        <f>IF(节奏预期!AA34="","",INDEX(装备突破!H$121:H$137,MATCH(节奏预期!AA34,装备突破!$C$121:$C$137,0))*节奏预期!I34)</f>
        <v>249375000</v>
      </c>
      <c r="BB34" s="79">
        <f>IF(节奏预期!AB34="","",INDEX(装备突破!I$121:I$137,MATCH(节奏预期!AB34,装备突破!$C$121:$C$137,0))*节奏预期!J34)</f>
        <v>0</v>
      </c>
      <c r="BC34" s="13">
        <f t="shared" si="16"/>
        <v>253575000</v>
      </c>
      <c r="BD34" s="37"/>
      <c r="BF34" s="22">
        <v>31</v>
      </c>
      <c r="CB34" s="37"/>
      <c r="CC34" s="37"/>
    </row>
    <row r="35" spans="1:81" x14ac:dyDescent="0.15">
      <c r="B35" s="211"/>
      <c r="C35" s="144">
        <v>10</v>
      </c>
      <c r="D35" s="144" t="str">
        <f t="shared" si="17"/>
        <v/>
      </c>
      <c r="E35" s="144" t="str">
        <f t="shared" si="17"/>
        <v/>
      </c>
      <c r="F35" s="144" t="str">
        <f t="shared" si="17"/>
        <v/>
      </c>
      <c r="G35" s="144"/>
      <c r="H35" s="144">
        <f t="shared" si="17"/>
        <v>1</v>
      </c>
      <c r="I35" s="146">
        <v>0</v>
      </c>
      <c r="L35" s="22">
        <v>33</v>
      </c>
      <c r="M35" s="76">
        <f>节奏预期!B35</f>
        <v>900</v>
      </c>
      <c r="N35" s="81">
        <f>节奏预期!D35</f>
        <v>98.149357978981357</v>
      </c>
      <c r="O35" s="107">
        <f>IF(节奏预期!Q35=0,0,INDEX(D$143:D$159,MATCH(节奏预期!Q35,$C$143:$C$159,1)))</f>
        <v>0</v>
      </c>
      <c r="P35" s="79">
        <f>IF(节奏预期!R35=0,0,INDEX(E$143:E$159,MATCH(节奏预期!R35,$C$143:$C$159,1)))</f>
        <v>0</v>
      </c>
      <c r="Q35" s="79">
        <f>IF(节奏预期!S35=0,0,INDEX(F$143:F$159,MATCH(节奏预期!S35,$C$143:$C$159,1)))</f>
        <v>0</v>
      </c>
      <c r="R35" s="79">
        <f>IF(节奏预期!T35=0,0,INDEX(G$143:G$159,MATCH(节奏预期!T35,$C$143:$C$159,1)))</f>
        <v>0</v>
      </c>
      <c r="S35" s="79">
        <f>IF(节奏预期!U35=0,0,INDEX(H$143:H$159,MATCH(节奏预期!U35,$C$143:$C$159,1)))</f>
        <v>0.4</v>
      </c>
      <c r="T35" s="84">
        <f>IF(节奏预期!V35=0,0,INDEX(I$143:I$159,MATCH(节奏预期!V35,$C$143:$C$159,1)))</f>
        <v>0</v>
      </c>
      <c r="U35" s="13">
        <f>IFERROR(SUMPRODUCT(节奏预期!E35:J35,O35:T35)/SUM(节奏预期!E35:J35),0)</f>
        <v>0.4</v>
      </c>
      <c r="V35" s="12">
        <f>IF(节奏预期!Q35=0,0,INDEX(D$189:D$205,MATCH(节奏预期!Q35,$C$189:$C$205,1)))</f>
        <v>0</v>
      </c>
      <c r="W35" s="79">
        <f>IF(节奏预期!R35=0,0,INDEX(E$189:E$205,MATCH(节奏预期!R35,$C$189:$C$205,1)))</f>
        <v>0</v>
      </c>
      <c r="X35" s="79">
        <f>IF(节奏预期!S35=0,0,INDEX(F$189:F$205,MATCH(节奏预期!S35,$C$189:$C$205,1)))</f>
        <v>0</v>
      </c>
      <c r="Y35" s="79">
        <f>IF(节奏预期!T35=0,0,INDEX(G$189:G$205,MATCH(节奏预期!T35,$C$189:$C$205,1)))</f>
        <v>0</v>
      </c>
      <c r="Z35" s="79">
        <f>IF(节奏预期!U35=0,0,INDEX(H$189:H$205,MATCH(节奏预期!U35,$C$189:$C$205,1)))</f>
        <v>0</v>
      </c>
      <c r="AA35" s="79">
        <f>IF(节奏预期!V35=0,0,INDEX(I$189:I$205,MATCH(节奏预期!V35,$C$189:$C$205,1)))</f>
        <v>0</v>
      </c>
      <c r="AB35" s="13">
        <f>IFERROR(SUMPRODUCT(节奏预期!E35:J35,V35:AA35)/SUM(节奏预期!E35:J35),0)</f>
        <v>0</v>
      </c>
      <c r="AC35" s="12">
        <f>IF(节奏预期!Q35=0,0,INDEX(D$216:D$232,MATCH(节奏预期!Q35,$C$216:$C$232,1)))</f>
        <v>0</v>
      </c>
      <c r="AD35" s="165">
        <f>IF(节奏预期!R35=0,0,INDEX(E$216:E$232,MATCH(节奏预期!R35,$C$216:$C$232,1)))</f>
        <v>0</v>
      </c>
      <c r="AE35" s="165">
        <f>IF(节奏预期!S35=0,0,INDEX(F$216:F$232,MATCH(节奏预期!S35,$C$216:$C$232,1)))</f>
        <v>0</v>
      </c>
      <c r="AF35" s="165">
        <f>IF(节奏预期!T35=0,0,INDEX(G$216:G$232,MATCH(节奏预期!T35,$C$216:$C$232,1)))</f>
        <v>0</v>
      </c>
      <c r="AG35" s="165">
        <f>IF(节奏预期!U35=0,0,INDEX(H$216:H$232,MATCH(节奏预期!U35,$C$216:$C$232,1)))</f>
        <v>0</v>
      </c>
      <c r="AH35" s="165">
        <f>IF(节奏预期!V35=0,0,INDEX(I$216:I$232,MATCH(节奏预期!V35,$C$216:$C$232,1)))</f>
        <v>0</v>
      </c>
      <c r="AI35" s="13">
        <f>IFERROR(SUMPRODUCT(节奏预期!E35:J35,AC35:AH35)/SUM(节奏预期!E35:J35),0)</f>
        <v>0</v>
      </c>
      <c r="AJ35" s="12">
        <f t="shared" si="2"/>
        <v>0</v>
      </c>
      <c r="AK35" s="165">
        <f t="shared" si="3"/>
        <v>0</v>
      </c>
      <c r="AL35" s="165">
        <f t="shared" si="4"/>
        <v>0</v>
      </c>
      <c r="AM35" s="165">
        <f t="shared" si="5"/>
        <v>0</v>
      </c>
      <c r="AN35" s="165">
        <f t="shared" si="6"/>
        <v>0.4</v>
      </c>
      <c r="AO35" s="165">
        <f t="shared" si="7"/>
        <v>0</v>
      </c>
      <c r="AP35" s="13">
        <f t="shared" si="8"/>
        <v>0.4</v>
      </c>
      <c r="AQ35" s="107">
        <f>IF(节奏预期!W35=0,0,节奏预期!E35*INDEX(D$83:D$99,MATCH(节奏预期!W35,$C$83:$C$99,0)))</f>
        <v>0</v>
      </c>
      <c r="AR35" s="79">
        <f>IF(节奏预期!X35=0,0,节奏预期!F35*INDEX(E$83:E$99,MATCH(节奏预期!X35,$C$83:$C$99,0)))</f>
        <v>0</v>
      </c>
      <c r="AS35" s="122">
        <f>IF(节奏预期!Y35=0,0,节奏预期!G35*INDEX(F$83:F$99,MATCH(节奏预期!Y35,$C$83:$C$99,0)))+IF(节奏预期!Z35=0,0,节奏预期!H35*INDEX(G$102:G$118,MATCH(节奏预期!Z35,$C$102:$C$118,0)))</f>
        <v>0</v>
      </c>
      <c r="AT35" s="79">
        <f>IF(节奏预期!Z35=0,0,节奏预期!H35*INDEX(G$83:G$99,MATCH(节奏预期!Z35,$C$83:$C$99,0)))</f>
        <v>0</v>
      </c>
      <c r="AU35" s="122">
        <f>IF(节奏预期!AA35=0,0,节奏预期!I35*INDEX(H$83:H$99,MATCH(节奏预期!AA35,$C$83:$C$99,0)))+IF(节奏预期!AB35=0,0,节奏预期!J35*INDEX(I$102:I$118,MATCH(节奏预期!AB35,$C$102:$C$118,0)))</f>
        <v>120</v>
      </c>
      <c r="AV35" s="110">
        <f>IF(节奏预期!AB35=0,0,节奏预期!J35*INDEX(I$83:I$99,MATCH(节奏预期!AB35,$C$83:$C$99,0)))</f>
        <v>0</v>
      </c>
      <c r="AW35" s="12">
        <f>IF(节奏预期!W35="","",INDEX(装备突破!D$121:D$137,MATCH(节奏预期!W35,装备突破!$C$121:$C$137,0))*节奏预期!E35)</f>
        <v>0</v>
      </c>
      <c r="AX35" s="79">
        <f>IF(节奏预期!X35="","",INDEX(装备突破!E$121:E$137,MATCH(节奏预期!X35,装备突破!$C$121:$C$137,0))*节奏预期!F35)</f>
        <v>0</v>
      </c>
      <c r="AY35" s="79">
        <f>IF(节奏预期!Y35="","",INDEX(装备突破!F$121:F$137,MATCH(节奏预期!Y35,装备突破!$C$121:$C$137,0))*节奏预期!G35)</f>
        <v>0</v>
      </c>
      <c r="AZ35" s="79">
        <f>IF(节奏预期!Z35="","",INDEX(装备突破!G$121:G$137,MATCH(节奏预期!Z35,装备突破!$C$121:$C$137,0))*节奏预期!H35)</f>
        <v>0</v>
      </c>
      <c r="BA35" s="79">
        <f>IF(节奏预期!AA35="","",INDEX(装备突破!H$121:H$137,MATCH(节奏预期!AA35,装备突破!$C$121:$C$137,0))*节奏预期!I35)</f>
        <v>262500000</v>
      </c>
      <c r="BB35" s="79">
        <f>IF(节奏预期!AB35="","",INDEX(装备突破!I$121:I$137,MATCH(节奏预期!AB35,装备突破!$C$121:$C$137,0))*节奏预期!J35)</f>
        <v>0</v>
      </c>
      <c r="BC35" s="13">
        <f t="shared" si="16"/>
        <v>262500000</v>
      </c>
      <c r="BD35" s="37"/>
      <c r="BF35" s="22">
        <v>32</v>
      </c>
      <c r="CB35" s="37"/>
      <c r="CC35" s="37"/>
    </row>
    <row r="36" spans="1:81" x14ac:dyDescent="0.15">
      <c r="B36" s="211"/>
      <c r="C36" s="144">
        <v>11</v>
      </c>
      <c r="D36" s="144" t="str">
        <f t="shared" si="17"/>
        <v/>
      </c>
      <c r="E36" s="144" t="str">
        <f t="shared" si="17"/>
        <v/>
      </c>
      <c r="F36" s="144" t="str">
        <f t="shared" si="17"/>
        <v/>
      </c>
      <c r="G36" s="144"/>
      <c r="H36" s="144">
        <f t="shared" si="17"/>
        <v>1</v>
      </c>
      <c r="I36" s="146">
        <v>0</v>
      </c>
      <c r="L36" s="22">
        <v>34</v>
      </c>
      <c r="M36" s="76">
        <f>节奏预期!B36</f>
        <v>930</v>
      </c>
      <c r="N36" s="81">
        <f>节奏预期!D36</f>
        <v>98.618239804238655</v>
      </c>
      <c r="O36" s="107">
        <f>IF(节奏预期!Q36=0,0,INDEX(D$143:D$159,MATCH(节奏预期!Q36,$C$143:$C$159,1)))</f>
        <v>0</v>
      </c>
      <c r="P36" s="79">
        <f>IF(节奏预期!R36=0,0,INDEX(E$143:E$159,MATCH(节奏预期!R36,$C$143:$C$159,1)))</f>
        <v>0</v>
      </c>
      <c r="Q36" s="79">
        <f>IF(节奏预期!S36=0,0,INDEX(F$143:F$159,MATCH(节奏预期!S36,$C$143:$C$159,1)))</f>
        <v>0</v>
      </c>
      <c r="R36" s="79">
        <f>IF(节奏预期!T36=0,0,INDEX(G$143:G$159,MATCH(节奏预期!T36,$C$143:$C$159,1)))</f>
        <v>0</v>
      </c>
      <c r="S36" s="79">
        <f>IF(节奏预期!U36=0,0,INDEX(H$143:H$159,MATCH(节奏预期!U36,$C$143:$C$159,1)))</f>
        <v>0.4</v>
      </c>
      <c r="T36" s="84">
        <f>IF(节奏预期!V36=0,0,INDEX(I$143:I$159,MATCH(节奏预期!V36,$C$143:$C$159,1)))</f>
        <v>0.4</v>
      </c>
      <c r="U36" s="13">
        <f>IFERROR(SUMPRODUCT(节奏预期!E36:J36,O36:T36)/SUM(节奏预期!E36:J36),0)</f>
        <v>0.40000000000000008</v>
      </c>
      <c r="V36" s="12">
        <f>IF(节奏预期!Q36=0,0,INDEX(D$189:D$205,MATCH(节奏预期!Q36,$C$189:$C$205,1)))</f>
        <v>0</v>
      </c>
      <c r="W36" s="79">
        <f>IF(节奏预期!R36=0,0,INDEX(E$189:E$205,MATCH(节奏预期!R36,$C$189:$C$205,1)))</f>
        <v>0</v>
      </c>
      <c r="X36" s="79">
        <f>IF(节奏预期!S36=0,0,INDEX(F$189:F$205,MATCH(节奏预期!S36,$C$189:$C$205,1)))</f>
        <v>0</v>
      </c>
      <c r="Y36" s="79">
        <f>IF(节奏预期!T36=0,0,INDEX(G$189:G$205,MATCH(节奏预期!T36,$C$189:$C$205,1)))</f>
        <v>0</v>
      </c>
      <c r="Z36" s="79">
        <f>IF(节奏预期!U36=0,0,INDEX(H$189:H$205,MATCH(节奏预期!U36,$C$189:$C$205,1)))</f>
        <v>0</v>
      </c>
      <c r="AA36" s="79">
        <f>IF(节奏预期!V36=0,0,INDEX(I$189:I$205,MATCH(节奏预期!V36,$C$189:$C$205,1)))</f>
        <v>0.25</v>
      </c>
      <c r="AB36" s="13">
        <f>IFERROR(SUMPRODUCT(节奏预期!E36:J36,V36:AA36)/SUM(节奏预期!E36:J36),0)</f>
        <v>6.8181818181818179E-3</v>
      </c>
      <c r="AC36" s="12">
        <f>IF(节奏预期!Q36=0,0,INDEX(D$216:D$232,MATCH(节奏预期!Q36,$C$216:$C$232,1)))</f>
        <v>0</v>
      </c>
      <c r="AD36" s="165">
        <f>IF(节奏预期!R36=0,0,INDEX(E$216:E$232,MATCH(节奏预期!R36,$C$216:$C$232,1)))</f>
        <v>0</v>
      </c>
      <c r="AE36" s="165">
        <f>IF(节奏预期!S36=0,0,INDEX(F$216:F$232,MATCH(节奏预期!S36,$C$216:$C$232,1)))</f>
        <v>0</v>
      </c>
      <c r="AF36" s="165">
        <f>IF(节奏预期!T36=0,0,INDEX(G$216:G$232,MATCH(节奏预期!T36,$C$216:$C$232,1)))</f>
        <v>0</v>
      </c>
      <c r="AG36" s="165">
        <f>IF(节奏预期!U36=0,0,INDEX(H$216:H$232,MATCH(节奏预期!U36,$C$216:$C$232,1)))</f>
        <v>0</v>
      </c>
      <c r="AH36" s="165">
        <f>IF(节奏预期!V36=0,0,INDEX(I$216:I$232,MATCH(节奏预期!V36,$C$216:$C$232,1)))</f>
        <v>8.0000000000000016E-2</v>
      </c>
      <c r="AI36" s="13">
        <f>IFERROR(SUMPRODUCT(节奏预期!E36:J36,AC36:AH36)/SUM(节奏预期!E36:J36),0)</f>
        <v>2.1818181818181819E-3</v>
      </c>
      <c r="AJ36" s="12">
        <f t="shared" si="2"/>
        <v>0</v>
      </c>
      <c r="AK36" s="165">
        <f t="shared" si="3"/>
        <v>0</v>
      </c>
      <c r="AL36" s="165">
        <f t="shared" si="4"/>
        <v>0</v>
      </c>
      <c r="AM36" s="165">
        <f t="shared" si="5"/>
        <v>0</v>
      </c>
      <c r="AN36" s="165">
        <f t="shared" si="6"/>
        <v>0.4</v>
      </c>
      <c r="AO36" s="165">
        <f t="shared" si="7"/>
        <v>0.73</v>
      </c>
      <c r="AP36" s="13">
        <f t="shared" si="8"/>
        <v>0.40681818181818191</v>
      </c>
      <c r="AQ36" s="107">
        <f>IF(节奏预期!W36=0,0,节奏预期!E36*INDEX(D$83:D$99,MATCH(节奏预期!W36,$C$83:$C$99,0)))</f>
        <v>0</v>
      </c>
      <c r="AR36" s="79">
        <f>IF(节奏预期!X36=0,0,节奏预期!F36*INDEX(E$83:E$99,MATCH(节奏预期!X36,$C$83:$C$99,0)))</f>
        <v>0</v>
      </c>
      <c r="AS36" s="122">
        <f>IF(节奏预期!Y36=0,0,节奏预期!G36*INDEX(F$83:F$99,MATCH(节奏预期!Y36,$C$83:$C$99,0)))+IF(节奏预期!Z36=0,0,节奏预期!H36*INDEX(G$102:G$118,MATCH(节奏预期!Z36,$C$102:$C$118,0)))</f>
        <v>0</v>
      </c>
      <c r="AT36" s="79">
        <f>IF(节奏预期!Z36=0,0,节奏预期!H36*INDEX(G$83:G$99,MATCH(节奏预期!Z36,$C$83:$C$99,0)))</f>
        <v>0</v>
      </c>
      <c r="AU36" s="122">
        <f>IF(节奏预期!AA36=0,0,节奏预期!I36*INDEX(H$83:H$99,MATCH(节奏预期!AA36,$C$83:$C$99,0)))+IF(节奏预期!AB36=0,0,节奏预期!J36*INDEX(I$102:I$118,MATCH(节奏预期!AB36,$C$102:$C$118,0)))</f>
        <v>119.59090909090909</v>
      </c>
      <c r="AV36" s="110">
        <f>IF(节奏预期!AB36=0,0,节奏预期!J36*INDEX(I$83:I$99,MATCH(节奏预期!AB36,$C$83:$C$99,0)))</f>
        <v>0.40909090909090906</v>
      </c>
      <c r="AW36" s="12">
        <f>IF(节奏预期!W36="","",INDEX(装备突破!D$121:D$137,MATCH(节奏预期!W36,装备突破!$C$121:$C$137,0))*节奏预期!E36)</f>
        <v>0</v>
      </c>
      <c r="AX36" s="79">
        <f>IF(节奏预期!X36="","",INDEX(装备突破!E$121:E$137,MATCH(节奏预期!X36,装备突破!$C$121:$C$137,0))*节奏预期!F36)</f>
        <v>0</v>
      </c>
      <c r="AY36" s="79">
        <f>IF(节奏预期!Y36="","",INDEX(装备突破!F$121:F$137,MATCH(节奏预期!Y36,装备突破!$C$121:$C$137,0))*节奏预期!G36)</f>
        <v>0</v>
      </c>
      <c r="AZ36" s="79">
        <f>IF(节奏预期!Z36="","",INDEX(装备突破!G$121:G$137,MATCH(节奏预期!Z36,装备突破!$C$121:$C$137,0))*节奏预期!H36)</f>
        <v>0</v>
      </c>
      <c r="BA36" s="79">
        <f>IF(节奏预期!AA36="","",INDEX(装备突破!H$121:H$137,MATCH(节奏预期!AA36,装备突破!$C$121:$C$137,0))*节奏预期!I36)</f>
        <v>255340909.09090909</v>
      </c>
      <c r="BB36" s="79">
        <f>IF(节奏预期!AB36="","",INDEX(装备突破!I$121:I$137,MATCH(节奏预期!AB36,装备突破!$C$121:$C$137,0))*节奏预期!J36)</f>
        <v>7159090.9090909082</v>
      </c>
      <c r="BC36" s="13">
        <f t="shared" si="16"/>
        <v>262500000</v>
      </c>
      <c r="BD36" s="37"/>
      <c r="BF36" s="22">
        <v>33</v>
      </c>
      <c r="CB36" s="37"/>
      <c r="CC36" s="37"/>
    </row>
    <row r="37" spans="1:81" x14ac:dyDescent="0.15">
      <c r="A37" s="37"/>
      <c r="B37" s="211"/>
      <c r="C37" s="144">
        <v>12</v>
      </c>
      <c r="D37" s="144" t="str">
        <f t="shared" ref="D37:H37" si="18">IF(D18&gt;0,1,"")</f>
        <v/>
      </c>
      <c r="E37" s="144" t="str">
        <f t="shared" si="18"/>
        <v/>
      </c>
      <c r="F37" s="144" t="str">
        <f t="shared" si="18"/>
        <v/>
      </c>
      <c r="G37" s="144"/>
      <c r="H37" s="144">
        <f t="shared" si="18"/>
        <v>1</v>
      </c>
      <c r="I37" s="146">
        <v>0</v>
      </c>
      <c r="J37" s="37"/>
      <c r="L37" s="22">
        <v>35</v>
      </c>
      <c r="M37" s="76">
        <f>节奏预期!B37</f>
        <v>960</v>
      </c>
      <c r="N37" s="81">
        <f>节奏预期!D37</f>
        <v>99.081287354596171</v>
      </c>
      <c r="O37" s="107">
        <f>IF(节奏预期!Q37=0,0,INDEX(D$143:D$159,MATCH(节奏预期!Q37,$C$143:$C$159,1)))</f>
        <v>0</v>
      </c>
      <c r="P37" s="79">
        <f>IF(节奏预期!R37=0,0,INDEX(E$143:E$159,MATCH(节奏预期!R37,$C$143:$C$159,1)))</f>
        <v>0</v>
      </c>
      <c r="Q37" s="79">
        <f>IF(节奏预期!S37=0,0,INDEX(F$143:F$159,MATCH(节奏预期!S37,$C$143:$C$159,1)))</f>
        <v>0</v>
      </c>
      <c r="R37" s="79">
        <f>IF(节奏预期!T37=0,0,INDEX(G$143:G$159,MATCH(节奏预期!T37,$C$143:$C$159,1)))</f>
        <v>0</v>
      </c>
      <c r="S37" s="79">
        <f>IF(节奏预期!U37=0,0,INDEX(H$143:H$159,MATCH(节奏预期!U37,$C$143:$C$159,1)))</f>
        <v>0.4</v>
      </c>
      <c r="T37" s="84">
        <f>IF(节奏预期!V37=0,0,INDEX(I$143:I$159,MATCH(节奏预期!V37,$C$143:$C$159,1)))</f>
        <v>0.4</v>
      </c>
      <c r="U37" s="13">
        <f>IFERROR(SUMPRODUCT(节奏预期!E37:J37,O37:T37)/SUM(节奏预期!E37:J37),0)</f>
        <v>0.4</v>
      </c>
      <c r="V37" s="12">
        <f>IF(节奏预期!Q37=0,0,INDEX(D$189:D$205,MATCH(节奏预期!Q37,$C$189:$C$205,1)))</f>
        <v>0</v>
      </c>
      <c r="W37" s="79">
        <f>IF(节奏预期!R37=0,0,INDEX(E$189:E$205,MATCH(节奏预期!R37,$C$189:$C$205,1)))</f>
        <v>0</v>
      </c>
      <c r="X37" s="79">
        <f>IF(节奏预期!S37=0,0,INDEX(F$189:F$205,MATCH(节奏预期!S37,$C$189:$C$205,1)))</f>
        <v>0</v>
      </c>
      <c r="Y37" s="79">
        <f>IF(节奏预期!T37=0,0,INDEX(G$189:G$205,MATCH(节奏预期!T37,$C$189:$C$205,1)))</f>
        <v>0</v>
      </c>
      <c r="Z37" s="79">
        <f>IF(节奏预期!U37=0,0,INDEX(H$189:H$205,MATCH(节奏预期!U37,$C$189:$C$205,1)))</f>
        <v>0</v>
      </c>
      <c r="AA37" s="79">
        <f>IF(节奏预期!V37=0,0,INDEX(I$189:I$205,MATCH(节奏预期!V37,$C$189:$C$205,1)))</f>
        <v>0.25</v>
      </c>
      <c r="AB37" s="13">
        <f>IFERROR(SUMPRODUCT(节奏预期!E37:J37,V37:AA37)/SUM(节奏预期!E37:J37),0)</f>
        <v>1.3636363636363636E-2</v>
      </c>
      <c r="AC37" s="12">
        <f>IF(节奏预期!Q37=0,0,INDEX(D$216:D$232,MATCH(节奏预期!Q37,$C$216:$C$232,1)))</f>
        <v>0</v>
      </c>
      <c r="AD37" s="165">
        <f>IF(节奏预期!R37=0,0,INDEX(E$216:E$232,MATCH(节奏预期!R37,$C$216:$C$232,1)))</f>
        <v>0</v>
      </c>
      <c r="AE37" s="165">
        <f>IF(节奏预期!S37=0,0,INDEX(F$216:F$232,MATCH(节奏预期!S37,$C$216:$C$232,1)))</f>
        <v>0</v>
      </c>
      <c r="AF37" s="165">
        <f>IF(节奏预期!T37=0,0,INDEX(G$216:G$232,MATCH(节奏预期!T37,$C$216:$C$232,1)))</f>
        <v>0</v>
      </c>
      <c r="AG37" s="165">
        <f>IF(节奏预期!U37=0,0,INDEX(H$216:H$232,MATCH(节奏预期!U37,$C$216:$C$232,1)))</f>
        <v>0</v>
      </c>
      <c r="AH37" s="165">
        <f>IF(节奏预期!V37=0,0,INDEX(I$216:I$232,MATCH(节奏预期!V37,$C$216:$C$232,1)))</f>
        <v>8.0000000000000016E-2</v>
      </c>
      <c r="AI37" s="13">
        <f>IFERROR(SUMPRODUCT(节奏预期!E37:J37,AC37:AH37)/SUM(节奏预期!E37:J37),0)</f>
        <v>4.3636363636363638E-3</v>
      </c>
      <c r="AJ37" s="12">
        <f t="shared" si="2"/>
        <v>0</v>
      </c>
      <c r="AK37" s="165">
        <f t="shared" si="3"/>
        <v>0</v>
      </c>
      <c r="AL37" s="165">
        <f t="shared" si="4"/>
        <v>0</v>
      </c>
      <c r="AM37" s="165">
        <f t="shared" si="5"/>
        <v>0</v>
      </c>
      <c r="AN37" s="165">
        <f t="shared" si="6"/>
        <v>0.4</v>
      </c>
      <c r="AO37" s="165">
        <f t="shared" si="7"/>
        <v>0.73</v>
      </c>
      <c r="AP37" s="13">
        <f t="shared" si="8"/>
        <v>0.41363636363636364</v>
      </c>
      <c r="AQ37" s="107">
        <f>IF(节奏预期!W37=0,0,节奏预期!E37*INDEX(D$83:D$99,MATCH(节奏预期!W37,$C$83:$C$99,0)))</f>
        <v>0</v>
      </c>
      <c r="AR37" s="79">
        <f>IF(节奏预期!X37=0,0,节奏预期!F37*INDEX(E$83:E$99,MATCH(节奏预期!X37,$C$83:$C$99,0)))</f>
        <v>0</v>
      </c>
      <c r="AS37" s="122">
        <f>IF(节奏预期!Y37=0,0,节奏预期!G37*INDEX(F$83:F$99,MATCH(节奏预期!Y37,$C$83:$C$99,0)))+IF(节奏预期!Z37=0,0,节奏预期!H37*INDEX(G$102:G$118,MATCH(节奏预期!Z37,$C$102:$C$118,0)))</f>
        <v>0</v>
      </c>
      <c r="AT37" s="79">
        <f>IF(节奏预期!Z37=0,0,节奏预期!H37*INDEX(G$83:G$99,MATCH(节奏预期!Z37,$C$83:$C$99,0)))</f>
        <v>0</v>
      </c>
      <c r="AU37" s="122">
        <f>IF(节奏预期!AA37=0,0,节奏预期!I37*INDEX(H$83:H$99,MATCH(节奏预期!AA37,$C$83:$C$99,0)))+IF(节奏预期!AB37=0,0,节奏预期!J37*INDEX(I$102:I$118,MATCH(节奏预期!AB37,$C$102:$C$118,0)))</f>
        <v>119.18181818181819</v>
      </c>
      <c r="AV37" s="110">
        <f>IF(节奏预期!AB37=0,0,节奏预期!J37*INDEX(I$83:I$99,MATCH(节奏预期!AB37,$C$83:$C$99,0)))</f>
        <v>0.81818181818181812</v>
      </c>
      <c r="AW37" s="12">
        <f>IF(节奏预期!W37="","",INDEX(装备突破!D$121:D$137,MATCH(节奏预期!W37,装备突破!$C$121:$C$137,0))*节奏预期!E37)</f>
        <v>0</v>
      </c>
      <c r="AX37" s="79">
        <f>IF(节奏预期!X37="","",INDEX(装备突破!E$121:E$137,MATCH(节奏预期!X37,装备突破!$C$121:$C$137,0))*节奏预期!F37)</f>
        <v>0</v>
      </c>
      <c r="AY37" s="79">
        <f>IF(节奏预期!Y37="","",INDEX(装备突破!F$121:F$137,MATCH(节奏预期!Y37,装备突破!$C$121:$C$137,0))*节奏预期!G37)</f>
        <v>0</v>
      </c>
      <c r="AZ37" s="79">
        <f>IF(节奏预期!Z37="","",INDEX(装备突破!G$121:G$137,MATCH(节奏预期!Z37,装备突破!$C$121:$C$137,0))*节奏预期!H37)</f>
        <v>0</v>
      </c>
      <c r="BA37" s="79">
        <f>IF(节奏预期!AA37="","",INDEX(装备突破!H$121:H$137,MATCH(节奏预期!AA37,装备突破!$C$121:$C$137,0))*节奏预期!I37)</f>
        <v>248181818.18181819</v>
      </c>
      <c r="BB37" s="79">
        <f>IF(节奏预期!AB37="","",INDEX(装备突破!I$121:I$137,MATCH(节奏预期!AB37,装备突破!$C$121:$C$137,0))*节奏预期!J37)</f>
        <v>14318181.818181816</v>
      </c>
      <c r="BC37" s="13">
        <f t="shared" si="16"/>
        <v>262500000</v>
      </c>
      <c r="BD37" s="37"/>
      <c r="BF37" s="22">
        <v>34</v>
      </c>
      <c r="CB37" s="37"/>
      <c r="CC37" s="37"/>
    </row>
    <row r="38" spans="1:81" x14ac:dyDescent="0.15">
      <c r="A38" s="37"/>
      <c r="B38" s="211"/>
      <c r="C38" s="144">
        <v>13</v>
      </c>
      <c r="D38" s="144" t="str">
        <f t="shared" ref="D38:H38" si="19">IF(D19&gt;0,1,"")</f>
        <v/>
      </c>
      <c r="E38" s="144" t="str">
        <f t="shared" si="19"/>
        <v/>
      </c>
      <c r="F38" s="144" t="str">
        <f t="shared" si="19"/>
        <v/>
      </c>
      <c r="G38" s="144"/>
      <c r="H38" s="144">
        <f t="shared" si="19"/>
        <v>1</v>
      </c>
      <c r="I38" s="146">
        <v>0</v>
      </c>
      <c r="J38" s="37"/>
      <c r="L38" s="22">
        <v>36</v>
      </c>
      <c r="M38" s="76">
        <f>节奏预期!B38</f>
        <v>990</v>
      </c>
      <c r="N38" s="81">
        <f>节奏预期!D38</f>
        <v>99.518769566693237</v>
      </c>
      <c r="O38" s="107">
        <f>IF(节奏预期!Q38=0,0,INDEX(D$143:D$159,MATCH(节奏预期!Q38,$C$143:$C$159,1)))</f>
        <v>0</v>
      </c>
      <c r="P38" s="79">
        <f>IF(节奏预期!R38=0,0,INDEX(E$143:E$159,MATCH(节奏预期!R38,$C$143:$C$159,1)))</f>
        <v>0</v>
      </c>
      <c r="Q38" s="79">
        <f>IF(节奏预期!S38=0,0,INDEX(F$143:F$159,MATCH(节奏预期!S38,$C$143:$C$159,1)))</f>
        <v>0</v>
      </c>
      <c r="R38" s="79">
        <f>IF(节奏预期!T38=0,0,INDEX(G$143:G$159,MATCH(节奏预期!T38,$C$143:$C$159,1)))</f>
        <v>0</v>
      </c>
      <c r="S38" s="79">
        <f>IF(节奏预期!U38=0,0,INDEX(H$143:H$159,MATCH(节奏预期!U38,$C$143:$C$159,1)))</f>
        <v>0.4</v>
      </c>
      <c r="T38" s="84">
        <f>IF(节奏预期!V38=0,0,INDEX(I$143:I$159,MATCH(节奏预期!V38,$C$143:$C$159,1)))</f>
        <v>0.4</v>
      </c>
      <c r="U38" s="13">
        <f>IFERROR(SUMPRODUCT(节奏预期!E38:J38,O38:T38)/SUM(节奏预期!E38:J38),0)</f>
        <v>0.40000000000000008</v>
      </c>
      <c r="V38" s="12">
        <f>IF(节奏预期!Q38=0,0,INDEX(D$189:D$205,MATCH(节奏预期!Q38,$C$189:$C$205,1)))</f>
        <v>0</v>
      </c>
      <c r="W38" s="79">
        <f>IF(节奏预期!R38=0,0,INDEX(E$189:E$205,MATCH(节奏预期!R38,$C$189:$C$205,1)))</f>
        <v>0</v>
      </c>
      <c r="X38" s="79">
        <f>IF(节奏预期!S38=0,0,INDEX(F$189:F$205,MATCH(节奏预期!S38,$C$189:$C$205,1)))</f>
        <v>0</v>
      </c>
      <c r="Y38" s="79">
        <f>IF(节奏预期!T38=0,0,INDEX(G$189:G$205,MATCH(节奏预期!T38,$C$189:$C$205,1)))</f>
        <v>0</v>
      </c>
      <c r="Z38" s="79">
        <f>IF(节奏预期!U38=0,0,INDEX(H$189:H$205,MATCH(节奏预期!U38,$C$189:$C$205,1)))</f>
        <v>0</v>
      </c>
      <c r="AA38" s="79">
        <f>IF(节奏预期!V38=0,0,INDEX(I$189:I$205,MATCH(节奏预期!V38,$C$189:$C$205,1)))</f>
        <v>0.25</v>
      </c>
      <c r="AB38" s="13">
        <f>IFERROR(SUMPRODUCT(节奏预期!E38:J38,V38:AA38)/SUM(节奏预期!E38:J38),0)</f>
        <v>2.0454545454545451E-2</v>
      </c>
      <c r="AC38" s="12">
        <f>IF(节奏预期!Q38=0,0,INDEX(D$216:D$232,MATCH(节奏预期!Q38,$C$216:$C$232,1)))</f>
        <v>0</v>
      </c>
      <c r="AD38" s="165">
        <f>IF(节奏预期!R38=0,0,INDEX(E$216:E$232,MATCH(节奏预期!R38,$C$216:$C$232,1)))</f>
        <v>0</v>
      </c>
      <c r="AE38" s="165">
        <f>IF(节奏预期!S38=0,0,INDEX(F$216:F$232,MATCH(节奏预期!S38,$C$216:$C$232,1)))</f>
        <v>0</v>
      </c>
      <c r="AF38" s="165">
        <f>IF(节奏预期!T38=0,0,INDEX(G$216:G$232,MATCH(节奏预期!T38,$C$216:$C$232,1)))</f>
        <v>0</v>
      </c>
      <c r="AG38" s="165">
        <f>IF(节奏预期!U38=0,0,INDEX(H$216:H$232,MATCH(节奏预期!U38,$C$216:$C$232,1)))</f>
        <v>0</v>
      </c>
      <c r="AH38" s="165">
        <f>IF(节奏预期!V38=0,0,INDEX(I$216:I$232,MATCH(节奏预期!V38,$C$216:$C$232,1)))</f>
        <v>8.0000000000000016E-2</v>
      </c>
      <c r="AI38" s="13">
        <f>IFERROR(SUMPRODUCT(节奏预期!E38:J38,AC38:AH38)/SUM(节奏预期!E38:J38),0)</f>
        <v>6.5454545454545461E-3</v>
      </c>
      <c r="AJ38" s="12">
        <f t="shared" si="2"/>
        <v>0</v>
      </c>
      <c r="AK38" s="165">
        <f t="shared" si="3"/>
        <v>0</v>
      </c>
      <c r="AL38" s="165">
        <f t="shared" si="4"/>
        <v>0</v>
      </c>
      <c r="AM38" s="165">
        <f t="shared" si="5"/>
        <v>0</v>
      </c>
      <c r="AN38" s="165">
        <f t="shared" si="6"/>
        <v>0.4</v>
      </c>
      <c r="AO38" s="165">
        <f t="shared" si="7"/>
        <v>0.73</v>
      </c>
      <c r="AP38" s="13">
        <f t="shared" si="8"/>
        <v>0.42045454545454553</v>
      </c>
      <c r="AQ38" s="107">
        <f>IF(节奏预期!W38=0,0,节奏预期!E38*INDEX(D$83:D$99,MATCH(节奏预期!W38,$C$83:$C$99,0)))</f>
        <v>0</v>
      </c>
      <c r="AR38" s="79">
        <f>IF(节奏预期!X38=0,0,节奏预期!F38*INDEX(E$83:E$99,MATCH(节奏预期!X38,$C$83:$C$99,0)))</f>
        <v>0</v>
      </c>
      <c r="AS38" s="122">
        <f>IF(节奏预期!Y38=0,0,节奏预期!G38*INDEX(F$83:F$99,MATCH(节奏预期!Y38,$C$83:$C$99,0)))+IF(节奏预期!Z38=0,0,节奏预期!H38*INDEX(G$102:G$118,MATCH(节奏预期!Z38,$C$102:$C$118,0)))</f>
        <v>0</v>
      </c>
      <c r="AT38" s="79">
        <f>IF(节奏预期!Z38=0,0,节奏预期!H38*INDEX(G$83:G$99,MATCH(节奏预期!Z38,$C$83:$C$99,0)))</f>
        <v>0</v>
      </c>
      <c r="AU38" s="122">
        <f>IF(节奏预期!AA38=0,0,节奏预期!I38*INDEX(H$83:H$99,MATCH(节奏预期!AA38,$C$83:$C$99,0)))+IF(节奏预期!AB38=0,0,节奏预期!J38*INDEX(I$102:I$118,MATCH(节奏预期!AB38,$C$102:$C$118,0)))</f>
        <v>118.77272727272728</v>
      </c>
      <c r="AV38" s="110">
        <f>IF(节奏预期!AB38=0,0,节奏预期!J38*INDEX(I$83:I$99,MATCH(节奏预期!AB38,$C$83:$C$99,0)))</f>
        <v>1.2272727272727271</v>
      </c>
      <c r="AW38" s="12">
        <f>IF(节奏预期!W38="","",INDEX(装备突破!D$121:D$137,MATCH(节奏预期!W38,装备突破!$C$121:$C$137,0))*节奏预期!E38)</f>
        <v>0</v>
      </c>
      <c r="AX38" s="79">
        <f>IF(节奏预期!X38="","",INDEX(装备突破!E$121:E$137,MATCH(节奏预期!X38,装备突破!$C$121:$C$137,0))*节奏预期!F38)</f>
        <v>0</v>
      </c>
      <c r="AY38" s="79">
        <f>IF(节奏预期!Y38="","",INDEX(装备突破!F$121:F$137,MATCH(节奏预期!Y38,装备突破!$C$121:$C$137,0))*节奏预期!G38)</f>
        <v>0</v>
      </c>
      <c r="AZ38" s="79">
        <f>IF(节奏预期!Z38="","",INDEX(装备突破!G$121:G$137,MATCH(节奏预期!Z38,装备突破!$C$121:$C$137,0))*节奏预期!H38)</f>
        <v>0</v>
      </c>
      <c r="BA38" s="79">
        <f>IF(节奏预期!AA38="","",INDEX(装备突破!H$121:H$137,MATCH(节奏预期!AA38,装备突破!$C$121:$C$137,0))*节奏预期!I38)</f>
        <v>241022727.27272728</v>
      </c>
      <c r="BB38" s="79">
        <f>IF(节奏预期!AB38="","",INDEX(装备突破!I$121:I$137,MATCH(节奏预期!AB38,装备突破!$C$121:$C$137,0))*节奏预期!J38)</f>
        <v>21477272.727272723</v>
      </c>
      <c r="BC38" s="13">
        <f t="shared" si="16"/>
        <v>262500000</v>
      </c>
      <c r="BD38" s="37"/>
      <c r="BF38" s="22">
        <v>35</v>
      </c>
      <c r="CB38" s="37"/>
      <c r="CC38" s="37"/>
    </row>
    <row r="39" spans="1:81" x14ac:dyDescent="0.15">
      <c r="B39" s="211"/>
      <c r="C39" s="144">
        <v>14</v>
      </c>
      <c r="D39" s="144" t="str">
        <f t="shared" ref="D39:H39" si="20">IF(D20&gt;0,1,"")</f>
        <v/>
      </c>
      <c r="E39" s="144" t="str">
        <f t="shared" si="20"/>
        <v/>
      </c>
      <c r="F39" s="144" t="str">
        <f t="shared" si="20"/>
        <v/>
      </c>
      <c r="G39" s="144"/>
      <c r="H39" s="144">
        <f t="shared" si="20"/>
        <v>1</v>
      </c>
      <c r="I39" s="146">
        <v>0</v>
      </c>
      <c r="L39" s="22">
        <v>37</v>
      </c>
      <c r="M39" s="76">
        <f>节奏预期!B39</f>
        <v>1020</v>
      </c>
      <c r="N39" s="81">
        <f>节奏预期!D39</f>
        <v>99.956251778790289</v>
      </c>
      <c r="O39" s="107">
        <f>IF(节奏预期!Q39=0,0,INDEX(D$143:D$159,MATCH(节奏预期!Q39,$C$143:$C$159,1)))</f>
        <v>0</v>
      </c>
      <c r="P39" s="79">
        <f>IF(节奏预期!R39=0,0,INDEX(E$143:E$159,MATCH(节奏预期!R39,$C$143:$C$159,1)))</f>
        <v>0</v>
      </c>
      <c r="Q39" s="79">
        <f>IF(节奏预期!S39=0,0,INDEX(F$143:F$159,MATCH(节奏预期!S39,$C$143:$C$159,1)))</f>
        <v>0</v>
      </c>
      <c r="R39" s="79">
        <f>IF(节奏预期!T39=0,0,INDEX(G$143:G$159,MATCH(节奏预期!T39,$C$143:$C$159,1)))</f>
        <v>0</v>
      </c>
      <c r="S39" s="79">
        <f>IF(节奏预期!U39=0,0,INDEX(H$143:H$159,MATCH(节奏预期!U39,$C$143:$C$159,1)))</f>
        <v>0.4</v>
      </c>
      <c r="T39" s="84">
        <f>IF(节奏预期!V39=0,0,INDEX(I$143:I$159,MATCH(节奏预期!V39,$C$143:$C$159,1)))</f>
        <v>0.4</v>
      </c>
      <c r="U39" s="13">
        <f>IFERROR(SUMPRODUCT(节奏预期!E39:J39,O39:T39)/SUM(节奏预期!E39:J39),0)</f>
        <v>0.4</v>
      </c>
      <c r="V39" s="12">
        <f>IF(节奏预期!Q39=0,0,INDEX(D$189:D$205,MATCH(节奏预期!Q39,$C$189:$C$205,1)))</f>
        <v>0</v>
      </c>
      <c r="W39" s="79">
        <f>IF(节奏预期!R39=0,0,INDEX(E$189:E$205,MATCH(节奏预期!R39,$C$189:$C$205,1)))</f>
        <v>0</v>
      </c>
      <c r="X39" s="79">
        <f>IF(节奏预期!S39=0,0,INDEX(F$189:F$205,MATCH(节奏预期!S39,$C$189:$C$205,1)))</f>
        <v>0</v>
      </c>
      <c r="Y39" s="79">
        <f>IF(节奏预期!T39=0,0,INDEX(G$189:G$205,MATCH(节奏预期!T39,$C$189:$C$205,1)))</f>
        <v>0</v>
      </c>
      <c r="Z39" s="79">
        <f>IF(节奏预期!U39=0,0,INDEX(H$189:H$205,MATCH(节奏预期!U39,$C$189:$C$205,1)))</f>
        <v>0</v>
      </c>
      <c r="AA39" s="79">
        <f>IF(节奏预期!V39=0,0,INDEX(I$189:I$205,MATCH(节奏预期!V39,$C$189:$C$205,1)))</f>
        <v>0.25</v>
      </c>
      <c r="AB39" s="13">
        <f>IFERROR(SUMPRODUCT(节奏预期!E39:J39,V39:AA39)/SUM(节奏预期!E39:J39),0)</f>
        <v>2.7272727272727271E-2</v>
      </c>
      <c r="AC39" s="12">
        <f>IF(节奏预期!Q39=0,0,INDEX(D$216:D$232,MATCH(节奏预期!Q39,$C$216:$C$232,1)))</f>
        <v>0</v>
      </c>
      <c r="AD39" s="165">
        <f>IF(节奏预期!R39=0,0,INDEX(E$216:E$232,MATCH(节奏预期!R39,$C$216:$C$232,1)))</f>
        <v>0</v>
      </c>
      <c r="AE39" s="165">
        <f>IF(节奏预期!S39=0,0,INDEX(F$216:F$232,MATCH(节奏预期!S39,$C$216:$C$232,1)))</f>
        <v>0</v>
      </c>
      <c r="AF39" s="165">
        <f>IF(节奏预期!T39=0,0,INDEX(G$216:G$232,MATCH(节奏预期!T39,$C$216:$C$232,1)))</f>
        <v>0</v>
      </c>
      <c r="AG39" s="165">
        <f>IF(节奏预期!U39=0,0,INDEX(H$216:H$232,MATCH(节奏预期!U39,$C$216:$C$232,1)))</f>
        <v>0</v>
      </c>
      <c r="AH39" s="165">
        <f>IF(节奏预期!V39=0,0,INDEX(I$216:I$232,MATCH(节奏预期!V39,$C$216:$C$232,1)))</f>
        <v>8.0000000000000016E-2</v>
      </c>
      <c r="AI39" s="13">
        <f>IFERROR(SUMPRODUCT(节奏预期!E39:J39,AC39:AH39)/SUM(节奏预期!E39:J39),0)</f>
        <v>8.7272727272727276E-3</v>
      </c>
      <c r="AJ39" s="12">
        <f t="shared" si="2"/>
        <v>0</v>
      </c>
      <c r="AK39" s="165">
        <f t="shared" si="3"/>
        <v>0</v>
      </c>
      <c r="AL39" s="165">
        <f t="shared" si="4"/>
        <v>0</v>
      </c>
      <c r="AM39" s="165">
        <f t="shared" si="5"/>
        <v>0</v>
      </c>
      <c r="AN39" s="165">
        <f t="shared" si="6"/>
        <v>0.4</v>
      </c>
      <c r="AO39" s="165">
        <f t="shared" si="7"/>
        <v>0.73</v>
      </c>
      <c r="AP39" s="13">
        <f t="shared" si="8"/>
        <v>0.4272727272727273</v>
      </c>
      <c r="AQ39" s="107">
        <f>IF(节奏预期!W39=0,0,节奏预期!E39*INDEX(D$83:D$99,MATCH(节奏预期!W39,$C$83:$C$99,0)))</f>
        <v>0</v>
      </c>
      <c r="AR39" s="79">
        <f>IF(节奏预期!X39=0,0,节奏预期!F39*INDEX(E$83:E$99,MATCH(节奏预期!X39,$C$83:$C$99,0)))</f>
        <v>0</v>
      </c>
      <c r="AS39" s="122">
        <f>IF(节奏预期!Y39=0,0,节奏预期!G39*INDEX(F$83:F$99,MATCH(节奏预期!Y39,$C$83:$C$99,0)))+IF(节奏预期!Z39=0,0,节奏预期!H39*INDEX(G$102:G$118,MATCH(节奏预期!Z39,$C$102:$C$118,0)))</f>
        <v>0</v>
      </c>
      <c r="AT39" s="79">
        <f>IF(节奏预期!Z39=0,0,节奏预期!H39*INDEX(G$83:G$99,MATCH(节奏预期!Z39,$C$83:$C$99,0)))</f>
        <v>0</v>
      </c>
      <c r="AU39" s="122">
        <f>IF(节奏预期!AA39=0,0,节奏预期!I39*INDEX(H$83:H$99,MATCH(节奏预期!AA39,$C$83:$C$99,0)))+IF(节奏预期!AB39=0,0,节奏预期!J39*INDEX(I$102:I$118,MATCH(节奏预期!AB39,$C$102:$C$118,0)))</f>
        <v>118.36363636363636</v>
      </c>
      <c r="AV39" s="110">
        <f>IF(节奏预期!AB39=0,0,节奏预期!J39*INDEX(I$83:I$99,MATCH(节奏预期!AB39,$C$83:$C$99,0)))</f>
        <v>1.6363636363636362</v>
      </c>
      <c r="AW39" s="12">
        <f>IF(节奏预期!W39="","",INDEX(装备突破!D$121:D$137,MATCH(节奏预期!W39,装备突破!$C$121:$C$137,0))*节奏预期!E39)</f>
        <v>0</v>
      </c>
      <c r="AX39" s="79">
        <f>IF(节奏预期!X39="","",INDEX(装备突破!E$121:E$137,MATCH(节奏预期!X39,装备突破!$C$121:$C$137,0))*节奏预期!F39)</f>
        <v>0</v>
      </c>
      <c r="AY39" s="79">
        <f>IF(节奏预期!Y39="","",INDEX(装备突破!F$121:F$137,MATCH(节奏预期!Y39,装备突破!$C$121:$C$137,0))*节奏预期!G39)</f>
        <v>0</v>
      </c>
      <c r="AZ39" s="79">
        <f>IF(节奏预期!Z39="","",INDEX(装备突破!G$121:G$137,MATCH(节奏预期!Z39,装备突破!$C$121:$C$137,0))*节奏预期!H39)</f>
        <v>0</v>
      </c>
      <c r="BA39" s="79">
        <f>IF(节奏预期!AA39="","",INDEX(装备突破!H$121:H$137,MATCH(节奏预期!AA39,装备突破!$C$121:$C$137,0))*节奏预期!I39)</f>
        <v>233863636.36363634</v>
      </c>
      <c r="BB39" s="79">
        <f>IF(节奏预期!AB39="","",INDEX(装备突破!I$121:I$137,MATCH(节奏预期!AB39,装备突破!$C$121:$C$137,0))*节奏预期!J39)</f>
        <v>28636363.636363633</v>
      </c>
      <c r="BC39" s="13">
        <f t="shared" si="16"/>
        <v>262499999.99999997</v>
      </c>
      <c r="BD39" s="37"/>
      <c r="BF39" s="22">
        <v>36</v>
      </c>
    </row>
    <row r="40" spans="1:81" x14ac:dyDescent="0.15">
      <c r="B40" s="211"/>
      <c r="C40" s="144">
        <v>15</v>
      </c>
      <c r="D40" s="144" t="str">
        <f t="shared" ref="D40:H40" si="21">IF(D21&gt;0,1,"")</f>
        <v/>
      </c>
      <c r="E40" s="144" t="str">
        <f t="shared" si="21"/>
        <v/>
      </c>
      <c r="F40" s="144" t="str">
        <f t="shared" si="21"/>
        <v/>
      </c>
      <c r="G40" s="144"/>
      <c r="H40" s="144">
        <f t="shared" si="21"/>
        <v>1</v>
      </c>
      <c r="I40" s="146">
        <v>0</v>
      </c>
      <c r="L40" s="22">
        <v>38</v>
      </c>
      <c r="M40" s="76">
        <f>节奏预期!B40</f>
        <v>1050</v>
      </c>
      <c r="N40" s="81">
        <f>节奏预期!D40</f>
        <v>100.36736680338736</v>
      </c>
      <c r="O40" s="107">
        <f>IF(节奏预期!Q40=0,0,INDEX(D$143:D$159,MATCH(节奏预期!Q40,$C$143:$C$159,1)))</f>
        <v>0</v>
      </c>
      <c r="P40" s="79">
        <f>IF(节奏预期!R40=0,0,INDEX(E$143:E$159,MATCH(节奏预期!R40,$C$143:$C$159,1)))</f>
        <v>0</v>
      </c>
      <c r="Q40" s="79">
        <f>IF(节奏预期!S40=0,0,INDEX(F$143:F$159,MATCH(节奏预期!S40,$C$143:$C$159,1)))</f>
        <v>0</v>
      </c>
      <c r="R40" s="79">
        <f>IF(节奏预期!T40=0,0,INDEX(G$143:G$159,MATCH(节奏预期!T40,$C$143:$C$159,1)))</f>
        <v>0</v>
      </c>
      <c r="S40" s="79">
        <f>IF(节奏预期!U40=0,0,INDEX(H$143:H$159,MATCH(节奏预期!U40,$C$143:$C$159,1)))</f>
        <v>0.4</v>
      </c>
      <c r="T40" s="84">
        <f>IF(节奏预期!V40=0,0,INDEX(I$143:I$159,MATCH(节奏预期!V40,$C$143:$C$159,1)))</f>
        <v>0.4</v>
      </c>
      <c r="U40" s="13">
        <f>IFERROR(SUMPRODUCT(节奏预期!E40:J40,O40:T40)/SUM(节奏预期!E40:J40),0)</f>
        <v>0.40000000000000008</v>
      </c>
      <c r="V40" s="12">
        <f>IF(节奏预期!Q40=0,0,INDEX(D$189:D$205,MATCH(节奏预期!Q40,$C$189:$C$205,1)))</f>
        <v>0</v>
      </c>
      <c r="W40" s="79">
        <f>IF(节奏预期!R40=0,0,INDEX(E$189:E$205,MATCH(节奏预期!R40,$C$189:$C$205,1)))</f>
        <v>0</v>
      </c>
      <c r="X40" s="79">
        <f>IF(节奏预期!S40=0,0,INDEX(F$189:F$205,MATCH(节奏预期!S40,$C$189:$C$205,1)))</f>
        <v>0</v>
      </c>
      <c r="Y40" s="79">
        <f>IF(节奏预期!T40=0,0,INDEX(G$189:G$205,MATCH(节奏预期!T40,$C$189:$C$205,1)))</f>
        <v>0</v>
      </c>
      <c r="Z40" s="79">
        <f>IF(节奏预期!U40=0,0,INDEX(H$189:H$205,MATCH(节奏预期!U40,$C$189:$C$205,1)))</f>
        <v>0</v>
      </c>
      <c r="AA40" s="79">
        <f>IF(节奏预期!V40=0,0,INDEX(I$189:I$205,MATCH(节奏预期!V40,$C$189:$C$205,1)))</f>
        <v>0.25</v>
      </c>
      <c r="AB40" s="13">
        <f>IFERROR(SUMPRODUCT(节奏预期!E40:J40,V40:AA40)/SUM(节奏预期!E40:J40),0)</f>
        <v>3.4090909090909088E-2</v>
      </c>
      <c r="AC40" s="12">
        <f>IF(节奏预期!Q40=0,0,INDEX(D$216:D$232,MATCH(节奏预期!Q40,$C$216:$C$232,1)))</f>
        <v>0</v>
      </c>
      <c r="AD40" s="165">
        <f>IF(节奏预期!R40=0,0,INDEX(E$216:E$232,MATCH(节奏预期!R40,$C$216:$C$232,1)))</f>
        <v>0</v>
      </c>
      <c r="AE40" s="165">
        <f>IF(节奏预期!S40=0,0,INDEX(F$216:F$232,MATCH(节奏预期!S40,$C$216:$C$232,1)))</f>
        <v>0</v>
      </c>
      <c r="AF40" s="165">
        <f>IF(节奏预期!T40=0,0,INDEX(G$216:G$232,MATCH(节奏预期!T40,$C$216:$C$232,1)))</f>
        <v>0</v>
      </c>
      <c r="AG40" s="165">
        <f>IF(节奏预期!U40=0,0,INDEX(H$216:H$232,MATCH(节奏预期!U40,$C$216:$C$232,1)))</f>
        <v>0</v>
      </c>
      <c r="AH40" s="165">
        <f>IF(节奏预期!V40=0,0,INDEX(I$216:I$232,MATCH(节奏预期!V40,$C$216:$C$232,1)))</f>
        <v>8.0000000000000016E-2</v>
      </c>
      <c r="AI40" s="13">
        <f>IFERROR(SUMPRODUCT(节奏预期!E40:J40,AC40:AH40)/SUM(节奏预期!E40:J40),0)</f>
        <v>1.0909090909090912E-2</v>
      </c>
      <c r="AJ40" s="12">
        <f t="shared" si="2"/>
        <v>0</v>
      </c>
      <c r="AK40" s="165">
        <f t="shared" si="3"/>
        <v>0</v>
      </c>
      <c r="AL40" s="165">
        <f t="shared" si="4"/>
        <v>0</v>
      </c>
      <c r="AM40" s="165">
        <f t="shared" si="5"/>
        <v>0</v>
      </c>
      <c r="AN40" s="165">
        <f t="shared" si="6"/>
        <v>0.4</v>
      </c>
      <c r="AO40" s="165">
        <f t="shared" si="7"/>
        <v>0.73</v>
      </c>
      <c r="AP40" s="13">
        <f t="shared" si="8"/>
        <v>0.43409090909090919</v>
      </c>
      <c r="AQ40" s="107">
        <f>IF(节奏预期!W40=0,0,节奏预期!E40*INDEX(D$83:D$99,MATCH(节奏预期!W40,$C$83:$C$99,0)))</f>
        <v>0</v>
      </c>
      <c r="AR40" s="79">
        <f>IF(节奏预期!X40=0,0,节奏预期!F40*INDEX(E$83:E$99,MATCH(节奏预期!X40,$C$83:$C$99,0)))</f>
        <v>0</v>
      </c>
      <c r="AS40" s="122">
        <f>IF(节奏预期!Y40=0,0,节奏预期!G40*INDEX(F$83:F$99,MATCH(节奏预期!Y40,$C$83:$C$99,0)))+IF(节奏预期!Z40=0,0,节奏预期!H40*INDEX(G$102:G$118,MATCH(节奏预期!Z40,$C$102:$C$118,0)))</f>
        <v>0</v>
      </c>
      <c r="AT40" s="79">
        <f>IF(节奏预期!Z40=0,0,节奏预期!H40*INDEX(G$83:G$99,MATCH(节奏预期!Z40,$C$83:$C$99,0)))</f>
        <v>0</v>
      </c>
      <c r="AU40" s="122">
        <f>IF(节奏预期!AA40=0,0,节奏预期!I40*INDEX(H$83:H$99,MATCH(节奏预期!AA40,$C$83:$C$99,0)))+IF(节奏预期!AB40=0,0,节奏预期!J40*INDEX(I$102:I$118,MATCH(节奏预期!AB40,$C$102:$C$118,0)))</f>
        <v>117.95454545454545</v>
      </c>
      <c r="AV40" s="110">
        <f>IF(节奏预期!AB40=0,0,节奏预期!J40*INDEX(I$83:I$99,MATCH(节奏预期!AB40,$C$83:$C$99,0)))</f>
        <v>2.0454545454545454</v>
      </c>
      <c r="AW40" s="12">
        <f>IF(节奏预期!W40="","",INDEX(装备突破!D$121:D$137,MATCH(节奏预期!W40,装备突破!$C$121:$C$137,0))*节奏预期!E40)</f>
        <v>0</v>
      </c>
      <c r="AX40" s="79">
        <f>IF(节奏预期!X40="","",INDEX(装备突破!E$121:E$137,MATCH(节奏预期!X40,装备突破!$C$121:$C$137,0))*节奏预期!F40)</f>
        <v>0</v>
      </c>
      <c r="AY40" s="79">
        <f>IF(节奏预期!Y40="","",INDEX(装备突破!F$121:F$137,MATCH(节奏预期!Y40,装备突破!$C$121:$C$137,0))*节奏预期!G40)</f>
        <v>0</v>
      </c>
      <c r="AZ40" s="79">
        <f>IF(节奏预期!Z40="","",INDEX(装备突破!G$121:G$137,MATCH(节奏预期!Z40,装备突破!$C$121:$C$137,0))*节奏预期!H40)</f>
        <v>0</v>
      </c>
      <c r="BA40" s="79">
        <f>IF(节奏预期!AA40="","",INDEX(装备突破!H$121:H$137,MATCH(节奏预期!AA40,装备突破!$C$121:$C$137,0))*节奏预期!I40)</f>
        <v>226704545.45454547</v>
      </c>
      <c r="BB40" s="79">
        <f>IF(节奏预期!AB40="","",INDEX(装备突破!I$121:I$137,MATCH(节奏预期!AB40,装备突破!$C$121:$C$137,0))*节奏预期!J40)</f>
        <v>35795454.545454547</v>
      </c>
      <c r="BC40" s="13">
        <f t="shared" si="16"/>
        <v>262500000</v>
      </c>
      <c r="BD40" s="37"/>
      <c r="BF40" s="22">
        <v>37</v>
      </c>
    </row>
    <row r="41" spans="1:81" ht="12" thickBot="1" x14ac:dyDescent="0.2">
      <c r="B41" s="212"/>
      <c r="C41" s="65"/>
      <c r="D41" s="65"/>
      <c r="E41" s="65"/>
      <c r="F41" s="65"/>
      <c r="G41" s="79"/>
      <c r="H41" s="65"/>
      <c r="I41" s="65"/>
      <c r="L41" s="22">
        <v>39</v>
      </c>
      <c r="M41" s="76">
        <f>节奏预期!B41</f>
        <v>1080</v>
      </c>
      <c r="N41" s="81">
        <f>节奏预期!D41</f>
        <v>100.77555214048442</v>
      </c>
      <c r="O41" s="114">
        <f>IF(节奏预期!Q41=0,0,INDEX(D$143:D$159,MATCH(节奏预期!Q41,$C$143:$C$159,1)))</f>
        <v>0</v>
      </c>
      <c r="P41" s="112">
        <f>IF(节奏预期!R41=0,0,INDEX(E$143:E$159,MATCH(节奏预期!R41,$C$143:$C$159,1)))</f>
        <v>0</v>
      </c>
      <c r="Q41" s="112">
        <f>IF(节奏预期!S41=0,0,INDEX(F$143:F$159,MATCH(节奏预期!S41,$C$143:$C$159,1)))</f>
        <v>0</v>
      </c>
      <c r="R41" s="112">
        <f>IF(节奏预期!T41=0,0,INDEX(G$143:G$159,MATCH(节奏预期!T41,$C$143:$C$159,1)))</f>
        <v>0</v>
      </c>
      <c r="S41" s="112">
        <f>IF(节奏预期!U41=0,0,INDEX(H$143:H$159,MATCH(节奏预期!U41,$C$143:$C$159,1)))</f>
        <v>0.4</v>
      </c>
      <c r="T41" s="115">
        <f>IF(节奏预期!V41=0,0,INDEX(I$143:I$159,MATCH(节奏预期!V41,$C$143:$C$159,1)))</f>
        <v>0.4</v>
      </c>
      <c r="U41" s="113">
        <f>IFERROR(SUMPRODUCT(节奏预期!E41:J41,O41:T41)/SUM(节奏预期!E41:J41),0)</f>
        <v>0.40000000000000008</v>
      </c>
      <c r="V41" s="111">
        <f>IF(节奏预期!Q41=0,0,INDEX(D$189:D$205,MATCH(节奏预期!Q41,$C$189:$C$205,1)))</f>
        <v>0</v>
      </c>
      <c r="W41" s="112">
        <f>IF(节奏预期!R41=0,0,INDEX(E$189:E$205,MATCH(节奏预期!R41,$C$189:$C$205,1)))</f>
        <v>0</v>
      </c>
      <c r="X41" s="112">
        <f>IF(节奏预期!S41=0,0,INDEX(F$189:F$205,MATCH(节奏预期!S41,$C$189:$C$205,1)))</f>
        <v>0</v>
      </c>
      <c r="Y41" s="112">
        <f>IF(节奏预期!T41=0,0,INDEX(G$189:G$205,MATCH(节奏预期!T41,$C$189:$C$205,1)))</f>
        <v>0</v>
      </c>
      <c r="Z41" s="112">
        <f>IF(节奏预期!U41=0,0,INDEX(H$189:H$205,MATCH(节奏预期!U41,$C$189:$C$205,1)))</f>
        <v>0</v>
      </c>
      <c r="AA41" s="112">
        <f>IF(节奏预期!V41=0,0,INDEX(I$189:I$205,MATCH(节奏预期!V41,$C$189:$C$205,1)))</f>
        <v>0.25</v>
      </c>
      <c r="AB41" s="113">
        <f>IFERROR(SUMPRODUCT(节奏预期!E41:J41,V41:AA41)/SUM(节奏预期!E41:J41),0)</f>
        <v>4.0909090909090902E-2</v>
      </c>
      <c r="AC41" s="111">
        <f>IF(节奏预期!Q41=0,0,INDEX(D$216:D$232,MATCH(节奏预期!Q41,$C$216:$C$232,1)))</f>
        <v>0</v>
      </c>
      <c r="AD41" s="112">
        <f>IF(节奏预期!R41=0,0,INDEX(E$216:E$232,MATCH(节奏预期!R41,$C$216:$C$232,1)))</f>
        <v>0</v>
      </c>
      <c r="AE41" s="112">
        <f>IF(节奏预期!S41=0,0,INDEX(F$216:F$232,MATCH(节奏预期!S41,$C$216:$C$232,1)))</f>
        <v>0</v>
      </c>
      <c r="AF41" s="112">
        <f>IF(节奏预期!T41=0,0,INDEX(G$216:G$232,MATCH(节奏预期!T41,$C$216:$C$232,1)))</f>
        <v>0</v>
      </c>
      <c r="AG41" s="112">
        <f>IF(节奏预期!U41=0,0,INDEX(H$216:H$232,MATCH(节奏预期!U41,$C$216:$C$232,1)))</f>
        <v>0</v>
      </c>
      <c r="AH41" s="112">
        <f>IF(节奏预期!V41=0,0,INDEX(I$216:I$232,MATCH(节奏预期!V41,$C$216:$C$232,1)))</f>
        <v>8.0000000000000016E-2</v>
      </c>
      <c r="AI41" s="113">
        <f>IFERROR(SUMPRODUCT(节奏预期!E41:J41,AC41:AH41)/SUM(节奏预期!E41:J41),0)</f>
        <v>1.3090909090909092E-2</v>
      </c>
      <c r="AJ41" s="111">
        <f t="shared" si="2"/>
        <v>0</v>
      </c>
      <c r="AK41" s="112">
        <f t="shared" si="3"/>
        <v>0</v>
      </c>
      <c r="AL41" s="112">
        <f t="shared" si="4"/>
        <v>0</v>
      </c>
      <c r="AM41" s="112">
        <f t="shared" si="5"/>
        <v>0</v>
      </c>
      <c r="AN41" s="112">
        <f t="shared" si="6"/>
        <v>0.4</v>
      </c>
      <c r="AO41" s="112">
        <f t="shared" si="7"/>
        <v>0.73</v>
      </c>
      <c r="AP41" s="113">
        <f t="shared" si="8"/>
        <v>0.44090909090909097</v>
      </c>
      <c r="AQ41" s="114">
        <f>IF(节奏预期!W41=0,0,节奏预期!E41*INDEX(D$83:D$99,MATCH(节奏预期!W41,$C$83:$C$99,0)))</f>
        <v>0</v>
      </c>
      <c r="AR41" s="112">
        <f>IF(节奏预期!X41=0,0,节奏预期!F41*INDEX(E$83:E$99,MATCH(节奏预期!X41,$C$83:$C$99,0)))</f>
        <v>0</v>
      </c>
      <c r="AS41" s="122">
        <f>IF(节奏预期!Y41=0,0,节奏预期!G41*INDEX(F$83:F$99,MATCH(节奏预期!Y41,$C$83:$C$99,0)))+IF(节奏预期!Z41=0,0,节奏预期!H41*INDEX(G$102:G$118,MATCH(节奏预期!Z41,$C$102:$C$118,0)))</f>
        <v>0</v>
      </c>
      <c r="AT41" s="112">
        <f>IF(节奏预期!Z41=0,0,节奏预期!H41*INDEX(G$83:G$99,MATCH(节奏预期!Z41,$C$83:$C$99,0)))</f>
        <v>0</v>
      </c>
      <c r="AU41" s="122">
        <f>IF(节奏预期!AA41=0,0,节奏预期!I41*INDEX(H$83:H$99,MATCH(节奏预期!AA41,$C$83:$C$99,0)))+IF(节奏预期!AB41=0,0,节奏预期!J41*INDEX(I$102:I$118,MATCH(节奏预期!AB41,$C$102:$C$118,0)))</f>
        <v>117.54545454545456</v>
      </c>
      <c r="AV41" s="117">
        <f>IF(节奏预期!AB41=0,0,节奏预期!J41*INDEX(I$83:I$99,MATCH(节奏预期!AB41,$C$83:$C$99,0)))</f>
        <v>2.4545454545454541</v>
      </c>
      <c r="AW41" s="111">
        <f>IF(节奏预期!W41="","",INDEX(装备突破!D$121:D$137,MATCH(节奏预期!W41,装备突破!$C$121:$C$137,0))*节奏预期!E41)</f>
        <v>0</v>
      </c>
      <c r="AX41" s="112">
        <f>IF(节奏预期!X41="","",INDEX(装备突破!E$121:E$137,MATCH(节奏预期!X41,装备突破!$C$121:$C$137,0))*节奏预期!F41)</f>
        <v>0</v>
      </c>
      <c r="AY41" s="112">
        <f>IF(节奏预期!Y41="","",INDEX(装备突破!F$121:F$137,MATCH(节奏预期!Y41,装备突破!$C$121:$C$137,0))*节奏预期!G41)</f>
        <v>0</v>
      </c>
      <c r="AZ41" s="112">
        <f>IF(节奏预期!Z41="","",INDEX(装备突破!G$121:G$137,MATCH(节奏预期!Z41,装备突破!$C$121:$C$137,0))*节奏预期!H41)</f>
        <v>0</v>
      </c>
      <c r="BA41" s="112">
        <f>IF(节奏预期!AA41="","",INDEX(装备突破!H$121:H$137,MATCH(节奏预期!AA41,装备突破!$C$121:$C$137,0))*节奏预期!I41)</f>
        <v>219545454.54545456</v>
      </c>
      <c r="BB41" s="112">
        <f>IF(节奏预期!AB41="","",INDEX(装备突破!I$121:I$137,MATCH(节奏预期!AB41,装备突破!$C$121:$C$137,0))*节奏预期!J41)</f>
        <v>42954545.454545446</v>
      </c>
      <c r="BC41" s="113">
        <f t="shared" si="16"/>
        <v>262500000</v>
      </c>
      <c r="BD41" s="37"/>
      <c r="BF41" s="22">
        <v>38</v>
      </c>
    </row>
    <row r="42" spans="1:81" x14ac:dyDescent="0.15">
      <c r="A42" s="37"/>
      <c r="B42" s="37"/>
      <c r="C42" s="37"/>
      <c r="D42" s="37"/>
      <c r="E42" s="37"/>
      <c r="F42" s="37"/>
      <c r="H42" s="37"/>
      <c r="I42" s="37"/>
      <c r="J42" s="37"/>
      <c r="L42" s="22">
        <v>40</v>
      </c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37"/>
      <c r="BF42" s="22">
        <v>39</v>
      </c>
    </row>
    <row r="43" spans="1:81" ht="12" thickBot="1" x14ac:dyDescent="0.2">
      <c r="A43" s="37"/>
      <c r="B43" s="210" t="s">
        <v>395</v>
      </c>
      <c r="C43" s="105" t="s">
        <v>133</v>
      </c>
      <c r="D43" s="105" t="s">
        <v>128</v>
      </c>
      <c r="E43" s="105" t="s">
        <v>129</v>
      </c>
      <c r="F43" s="105" t="s">
        <v>130</v>
      </c>
      <c r="G43" s="105" t="s">
        <v>285</v>
      </c>
      <c r="H43" s="105" t="s">
        <v>131</v>
      </c>
      <c r="I43" s="105" t="s">
        <v>267</v>
      </c>
      <c r="J43" s="37"/>
      <c r="L43" s="22">
        <v>1</v>
      </c>
      <c r="M43" s="185" t="s">
        <v>124</v>
      </c>
      <c r="N43" s="185"/>
      <c r="O43" s="185"/>
      <c r="P43" s="185"/>
      <c r="Q43" s="185"/>
      <c r="R43" s="185"/>
      <c r="S43" s="185"/>
      <c r="T43" s="185"/>
      <c r="U43" s="185"/>
      <c r="V43" s="185"/>
      <c r="W43" s="185"/>
      <c r="X43" s="185"/>
      <c r="Y43" s="185"/>
      <c r="Z43" s="185"/>
      <c r="AA43" s="185"/>
      <c r="AB43" s="185"/>
      <c r="AC43" s="185"/>
      <c r="AD43" s="185"/>
      <c r="AE43" s="185"/>
      <c r="AF43" s="185"/>
      <c r="AG43" s="185"/>
      <c r="AH43" s="185"/>
      <c r="AI43" s="185"/>
      <c r="AJ43" s="185"/>
      <c r="AK43" s="185"/>
      <c r="AL43" s="185"/>
      <c r="AM43" s="185"/>
      <c r="AN43" s="185"/>
      <c r="AO43" s="185"/>
      <c r="AP43" s="185"/>
      <c r="AQ43" s="208"/>
      <c r="AR43" s="208"/>
      <c r="AS43" s="208"/>
      <c r="AT43" s="208"/>
      <c r="AU43" s="208"/>
      <c r="AV43" s="208"/>
      <c r="AW43" s="208"/>
      <c r="AX43" s="208"/>
      <c r="AY43" s="208"/>
      <c r="AZ43" s="208"/>
      <c r="BA43" s="208"/>
      <c r="BB43" s="208"/>
      <c r="BC43" s="208"/>
      <c r="BF43" s="22">
        <v>40</v>
      </c>
    </row>
    <row r="44" spans="1:81" ht="11.25" customHeight="1" x14ac:dyDescent="0.15">
      <c r="A44" s="37"/>
      <c r="B44" s="211"/>
      <c r="C44" s="105">
        <v>0</v>
      </c>
      <c r="D44" s="105"/>
      <c r="E44" s="105"/>
      <c r="F44" s="105"/>
      <c r="G44" s="122">
        <v>0</v>
      </c>
      <c r="H44" s="105"/>
      <c r="I44" s="122">
        <v>0</v>
      </c>
      <c r="J44" s="37"/>
      <c r="L44" s="22">
        <v>2</v>
      </c>
      <c r="M44" s="14"/>
      <c r="N44" s="75"/>
      <c r="O44" s="202" t="s">
        <v>282</v>
      </c>
      <c r="P44" s="203"/>
      <c r="Q44" s="203"/>
      <c r="R44" s="203"/>
      <c r="S44" s="203"/>
      <c r="T44" s="203"/>
      <c r="U44" s="204"/>
      <c r="V44" s="202" t="s">
        <v>284</v>
      </c>
      <c r="W44" s="203"/>
      <c r="X44" s="203"/>
      <c r="Y44" s="203"/>
      <c r="Z44" s="203"/>
      <c r="AA44" s="203"/>
      <c r="AB44" s="204"/>
      <c r="AC44" s="202" t="s">
        <v>531</v>
      </c>
      <c r="AD44" s="203"/>
      <c r="AE44" s="203"/>
      <c r="AF44" s="203"/>
      <c r="AG44" s="203"/>
      <c r="AH44" s="203"/>
      <c r="AI44" s="204"/>
      <c r="AJ44" s="202" t="s">
        <v>317</v>
      </c>
      <c r="AK44" s="203"/>
      <c r="AL44" s="203"/>
      <c r="AM44" s="203"/>
      <c r="AN44" s="203"/>
      <c r="AO44" s="203"/>
      <c r="AP44" s="204"/>
      <c r="AQ44" s="202" t="s">
        <v>326</v>
      </c>
      <c r="AR44" s="203"/>
      <c r="AS44" s="203"/>
      <c r="AT44" s="203"/>
      <c r="AU44" s="203"/>
      <c r="AV44" s="204"/>
      <c r="AW44" s="205" t="s">
        <v>158</v>
      </c>
      <c r="AX44" s="206"/>
      <c r="AY44" s="206"/>
      <c r="AZ44" s="206"/>
      <c r="BA44" s="206"/>
      <c r="BB44" s="206"/>
      <c r="BC44" s="207"/>
      <c r="BF44" s="22">
        <v>41</v>
      </c>
      <c r="CB44" s="37"/>
    </row>
    <row r="45" spans="1:81" x14ac:dyDescent="0.15">
      <c r="A45" s="37"/>
      <c r="B45" s="211"/>
      <c r="C45" s="105">
        <v>1</v>
      </c>
      <c r="D45" s="105"/>
      <c r="E45" s="105"/>
      <c r="F45" s="105"/>
      <c r="G45" s="105">
        <f t="shared" ref="G45:I59" si="22">IF(G7&gt;0,1,"")</f>
        <v>1</v>
      </c>
      <c r="H45" s="105"/>
      <c r="I45" s="105">
        <f t="shared" si="22"/>
        <v>1</v>
      </c>
      <c r="J45" s="37"/>
      <c r="L45" s="22">
        <v>3</v>
      </c>
      <c r="M45" s="5" t="str">
        <f>M5</f>
        <v>定义天数</v>
      </c>
      <c r="N45" s="78" t="s">
        <v>281</v>
      </c>
      <c r="O45" s="12" t="s">
        <v>128</v>
      </c>
      <c r="P45" s="79" t="s">
        <v>129</v>
      </c>
      <c r="Q45" s="79" t="s">
        <v>130</v>
      </c>
      <c r="R45" s="79" t="s">
        <v>285</v>
      </c>
      <c r="S45" s="79" t="s">
        <v>131</v>
      </c>
      <c r="T45" s="79" t="s">
        <v>267</v>
      </c>
      <c r="U45" s="13" t="s">
        <v>136</v>
      </c>
      <c r="V45" s="12" t="s">
        <v>128</v>
      </c>
      <c r="W45" s="79" t="s">
        <v>129</v>
      </c>
      <c r="X45" s="79" t="s">
        <v>130</v>
      </c>
      <c r="Y45" s="79" t="s">
        <v>285</v>
      </c>
      <c r="Z45" s="79" t="s">
        <v>131</v>
      </c>
      <c r="AA45" s="79" t="s">
        <v>267</v>
      </c>
      <c r="AB45" s="13" t="s">
        <v>136</v>
      </c>
      <c r="AC45" s="12" t="s">
        <v>128</v>
      </c>
      <c r="AD45" s="165" t="s">
        <v>129</v>
      </c>
      <c r="AE45" s="165" t="s">
        <v>130</v>
      </c>
      <c r="AF45" s="165" t="s">
        <v>285</v>
      </c>
      <c r="AG45" s="165" t="s">
        <v>131</v>
      </c>
      <c r="AH45" s="165" t="s">
        <v>267</v>
      </c>
      <c r="AI45" s="13" t="s">
        <v>136</v>
      </c>
      <c r="AJ45" s="12" t="s">
        <v>128</v>
      </c>
      <c r="AK45" s="165" t="s">
        <v>129</v>
      </c>
      <c r="AL45" s="165" t="s">
        <v>130</v>
      </c>
      <c r="AM45" s="165" t="s">
        <v>285</v>
      </c>
      <c r="AN45" s="165" t="s">
        <v>131</v>
      </c>
      <c r="AO45" s="165" t="s">
        <v>267</v>
      </c>
      <c r="AP45" s="13" t="s">
        <v>136</v>
      </c>
      <c r="AQ45" s="12" t="s">
        <v>128</v>
      </c>
      <c r="AR45" s="116" t="s">
        <v>129</v>
      </c>
      <c r="AS45" s="116" t="s">
        <v>130</v>
      </c>
      <c r="AT45" s="116" t="s">
        <v>285</v>
      </c>
      <c r="AU45" s="116" t="s">
        <v>131</v>
      </c>
      <c r="AV45" s="13" t="s">
        <v>267</v>
      </c>
      <c r="AW45" s="10" t="s">
        <v>128</v>
      </c>
      <c r="AX45" s="80" t="s">
        <v>129</v>
      </c>
      <c r="AY45" s="80" t="s">
        <v>130</v>
      </c>
      <c r="AZ45" s="79" t="s">
        <v>285</v>
      </c>
      <c r="BA45" s="80" t="s">
        <v>131</v>
      </c>
      <c r="BB45" s="80" t="s">
        <v>267</v>
      </c>
      <c r="BC45" s="11" t="s">
        <v>157</v>
      </c>
      <c r="BF45" s="22">
        <v>42</v>
      </c>
      <c r="CB45" s="37"/>
    </row>
    <row r="46" spans="1:81" x14ac:dyDescent="0.15">
      <c r="A46" s="37"/>
      <c r="B46" s="211"/>
      <c r="C46" s="105">
        <v>2</v>
      </c>
      <c r="D46" s="105"/>
      <c r="E46" s="105"/>
      <c r="F46" s="105"/>
      <c r="G46" s="105">
        <f t="shared" si="22"/>
        <v>1</v>
      </c>
      <c r="H46" s="105"/>
      <c r="I46" s="105">
        <f t="shared" si="22"/>
        <v>1</v>
      </c>
      <c r="J46" s="37"/>
      <c r="L46" s="22">
        <v>4</v>
      </c>
      <c r="M46" s="76">
        <f t="shared" ref="M46:M81" si="23">M6</f>
        <v>30</v>
      </c>
      <c r="N46" s="78">
        <f>节奏预期!D46</f>
        <v>51.497823295559343</v>
      </c>
      <c r="O46" s="107">
        <f>IF(节奏预期!Q46=0,0,INDEX(D$143:D$159,MATCH(节奏预期!Q46,$C$143:$C$159,1)))</f>
        <v>0</v>
      </c>
      <c r="P46" s="79">
        <f>IF(节奏预期!R46=0,0,INDEX(E$143:E$159,MATCH(节奏预期!R46,$C$143:$C$159,1)))</f>
        <v>0</v>
      </c>
      <c r="Q46" s="79">
        <f>IF(节奏预期!S46=0,0,INDEX(F$143:F$159,MATCH(节奏预期!S46,$C$143:$C$159,1)))</f>
        <v>0</v>
      </c>
      <c r="R46" s="79">
        <f>IF(节奏预期!T46=0,0,INDEX(G$143:G$159,MATCH(节奏预期!T46,$C$143:$C$159,1)))</f>
        <v>0</v>
      </c>
      <c r="S46" s="79">
        <f>IF(节奏预期!U46=0,0,INDEX(H$143:H$159,MATCH(节奏预期!U46,$C$143:$C$159,1)))</f>
        <v>0</v>
      </c>
      <c r="T46" s="84">
        <f>IF(节奏预期!V46=0,0,INDEX(I$143:I$159,MATCH(节奏预期!V46,$C$143:$C$159,1)))</f>
        <v>0</v>
      </c>
      <c r="U46" s="13">
        <f>IFERROR(SUMPRODUCT(节奏预期!E46:J46,O46:T46)/SUM(节奏预期!E46:J46),0)</f>
        <v>0</v>
      </c>
      <c r="V46" s="12">
        <f>IF(节奏预期!Q46=0,0,INDEX(D$189:D$205,MATCH(节奏预期!Q46,$C$189:$C$205,1)))</f>
        <v>0</v>
      </c>
      <c r="W46" s="79">
        <f>IF(节奏预期!R46=0,0,INDEX(E$189:E$205,MATCH(节奏预期!R46,$C$189:$C$205,1)))</f>
        <v>0</v>
      </c>
      <c r="X46" s="79">
        <f>IF(节奏预期!S46=0,0,INDEX(F$189:F$205,MATCH(节奏预期!S46,$C$189:$C$205,1)))</f>
        <v>0</v>
      </c>
      <c r="Y46" s="79">
        <f>IF(节奏预期!T46=0,0,INDEX(G$189:G$205,MATCH(节奏预期!T46,$C$189:$C$205,1)))</f>
        <v>0</v>
      </c>
      <c r="Z46" s="79">
        <f>IF(节奏预期!U46=0,0,INDEX(H$189:H$205,MATCH(节奏预期!U46,$C$189:$C$205,1)))</f>
        <v>0</v>
      </c>
      <c r="AA46" s="79">
        <f>IF(节奏预期!V46=0,0,INDEX(I$189:I$205,MATCH(节奏预期!V46,$C$189:$C$205,1)))</f>
        <v>0</v>
      </c>
      <c r="AB46" s="13">
        <f>IFERROR(SUMPRODUCT(节奏预期!E46:J46,V46:AA46)/SUM(节奏预期!E46:J46),0)</f>
        <v>0</v>
      </c>
      <c r="AC46" s="12">
        <f>IF(节奏预期!Q46=0,0,INDEX(D$216:D$232,MATCH(节奏预期!Q46,$C$216:$C$232,1)))</f>
        <v>0</v>
      </c>
      <c r="AD46" s="165">
        <f>IF(节奏预期!R46=0,0,INDEX(E$216:E$232,MATCH(节奏预期!R46,$C$216:$C$232,1)))</f>
        <v>0</v>
      </c>
      <c r="AE46" s="165">
        <f>IF(节奏预期!S46=0,0,INDEX(F$216:F$232,MATCH(节奏预期!S46,$C$216:$C$232,1)))</f>
        <v>0</v>
      </c>
      <c r="AF46" s="165">
        <f>IF(节奏预期!T46=0,0,INDEX(G$216:G$232,MATCH(节奏预期!T46,$C$216:$C$232,1)))</f>
        <v>0</v>
      </c>
      <c r="AG46" s="165">
        <f>IF(节奏预期!U46=0,0,INDEX(H$216:H$232,MATCH(节奏预期!U46,$C$216:$C$232,1)))</f>
        <v>0</v>
      </c>
      <c r="AH46" s="165">
        <f>IF(节奏预期!V46=0,0,INDEX(I$216:I$232,MATCH(节奏预期!V46,$C$216:$C$232,1)))</f>
        <v>0</v>
      </c>
      <c r="AI46" s="13">
        <f>IFERROR(SUMPRODUCT(节奏预期!E46:J46,AC46:AH46)/SUM(节奏预期!E46:J46),0)</f>
        <v>0</v>
      </c>
      <c r="AJ46" s="12">
        <f>O46+V46+AC46</f>
        <v>0</v>
      </c>
      <c r="AK46" s="165">
        <f t="shared" ref="AK46:AK81" si="24">P46+W46+AD46</f>
        <v>0</v>
      </c>
      <c r="AL46" s="165">
        <f t="shared" ref="AL46:AL81" si="25">Q46+X46+AE46</f>
        <v>0</v>
      </c>
      <c r="AM46" s="165">
        <f t="shared" ref="AM46:AM81" si="26">R46+Y46+AF46</f>
        <v>0</v>
      </c>
      <c r="AN46" s="165">
        <f t="shared" ref="AN46:AN81" si="27">S46+Z46+AG46</f>
        <v>0</v>
      </c>
      <c r="AO46" s="165">
        <f t="shared" ref="AO46:AO81" si="28">T46+AA46+AH46</f>
        <v>0</v>
      </c>
      <c r="AP46" s="13">
        <f>U46+AB46</f>
        <v>0</v>
      </c>
      <c r="AQ46" s="107">
        <f>IF(节奏预期!W46=0,0,节奏预期!E46*INDEX(D$83:D$99,MATCH(节奏预期!W46,$C$83:$C$99,0)))</f>
        <v>0</v>
      </c>
      <c r="AR46" s="79">
        <f>IF(节奏预期!X46=0,0,节奏预期!F46*INDEX(E$83:E$99,MATCH(节奏预期!X46,$C$83:$C$99,0)))</f>
        <v>0</v>
      </c>
      <c r="AS46" s="122">
        <f>IF(节奏预期!Y46=0,0,节奏预期!G46*INDEX(F$83:F$99,MATCH(节奏预期!Y46,$C$83:$C$99,0)))+IF(节奏预期!Z46=0,0,节奏预期!H46*INDEX(G$102:G$118,MATCH(节奏预期!Z46,$C$102:$C$118,0)))</f>
        <v>0</v>
      </c>
      <c r="AT46" s="79">
        <f>IF(节奏预期!Z46=0,0,节奏预期!H46*INDEX(G$83:G$99,MATCH(节奏预期!Z46,$C$83:$C$99,0)))</f>
        <v>0</v>
      </c>
      <c r="AU46" s="122">
        <f>IF(节奏预期!AA46=0,0,节奏预期!I46*INDEX(H$83:H$99,MATCH(节奏预期!AA46,$C$83:$C$99,0)))+IF(节奏预期!AB46=0,0,节奏预期!J46*INDEX(I$102:I$118,MATCH(节奏预期!AB46,$C$102:$C$118,0)))</f>
        <v>0</v>
      </c>
      <c r="AV46" s="110">
        <f>IF(节奏预期!AB46=0,0,节奏预期!J46*INDEX(I$83:I$99,MATCH(节奏预期!AB46,$C$83:$C$99,0)))</f>
        <v>0</v>
      </c>
      <c r="AW46" s="12">
        <f>IF(节奏预期!W46="","",INDEX(装备突破!D$121:D$137,MATCH(节奏预期!W46,装备突破!$C$121:$C$137,0))*节奏预期!E46)</f>
        <v>0</v>
      </c>
      <c r="AX46" s="79">
        <f>IF(节奏预期!X46="","",INDEX(装备突破!E$121:E$137,MATCH(节奏预期!X46,装备突破!$C$121:$C$137,0))*节奏预期!F46)</f>
        <v>0</v>
      </c>
      <c r="AY46" s="79">
        <f>IF(节奏预期!Y46="","",INDEX(装备突破!F$121:F$137,MATCH(节奏预期!Y46,装备突破!$C$121:$C$137,0))*节奏预期!G46)</f>
        <v>0</v>
      </c>
      <c r="AZ46" s="79">
        <f>IF(节奏预期!Z46="","",INDEX(装备突破!G$121:G$137,MATCH(节奏预期!Z46,装备突破!$C$121:$C$137,0))*节奏预期!H46)</f>
        <v>0</v>
      </c>
      <c r="BA46" s="79">
        <f>IF(节奏预期!AA46="","",INDEX(装备突破!H$121:H$137,MATCH(节奏预期!AA46,装备突破!$C$121:$C$137,0))*节奏预期!I46)</f>
        <v>0</v>
      </c>
      <c r="BB46" s="79">
        <f>IF(节奏预期!AB46="","",INDEX(装备突破!I$121:I$137,MATCH(节奏预期!AB46,装备突破!$C$121:$C$137,0))*节奏预期!J46)</f>
        <v>0</v>
      </c>
      <c r="BC46" s="13">
        <f>SUM(AW46:BB46)</f>
        <v>0</v>
      </c>
      <c r="BF46" s="22">
        <v>43</v>
      </c>
      <c r="CB46" s="37"/>
    </row>
    <row r="47" spans="1:81" x14ac:dyDescent="0.15">
      <c r="A47" s="37"/>
      <c r="B47" s="211"/>
      <c r="C47" s="105">
        <v>3</v>
      </c>
      <c r="D47" s="105"/>
      <c r="E47" s="105"/>
      <c r="F47" s="105"/>
      <c r="G47" s="105">
        <f t="shared" si="22"/>
        <v>1</v>
      </c>
      <c r="H47" s="105"/>
      <c r="I47" s="105">
        <f t="shared" si="22"/>
        <v>1</v>
      </c>
      <c r="J47" s="37"/>
      <c r="L47" s="22">
        <v>5</v>
      </c>
      <c r="M47" s="76">
        <f t="shared" si="23"/>
        <v>60</v>
      </c>
      <c r="N47" s="78">
        <f>节奏预期!D47</f>
        <v>61.330461663183208</v>
      </c>
      <c r="O47" s="107">
        <f>IF(节奏预期!Q47=0,0,INDEX(D$143:D$159,MATCH(节奏预期!Q47,$C$143:$C$159,1)))</f>
        <v>0.05</v>
      </c>
      <c r="P47" s="79">
        <f>IF(节奏预期!R47=0,0,INDEX(E$143:E$159,MATCH(节奏预期!R47,$C$143:$C$159,1)))</f>
        <v>7.0000000000000007E-2</v>
      </c>
      <c r="Q47" s="79">
        <f>IF(节奏预期!S47=0,0,INDEX(F$143:F$159,MATCH(节奏预期!S47,$C$143:$C$159,1)))</f>
        <v>0</v>
      </c>
      <c r="R47" s="79">
        <f>IF(节奏预期!T47=0,0,INDEX(G$143:G$159,MATCH(节奏预期!T47,$C$143:$C$159,1)))</f>
        <v>0</v>
      </c>
      <c r="S47" s="79">
        <f>IF(节奏预期!U47=0,0,INDEX(H$143:H$159,MATCH(节奏预期!U47,$C$143:$C$159,1)))</f>
        <v>0</v>
      </c>
      <c r="T47" s="84">
        <f>IF(节奏预期!V47=0,0,INDEX(I$143:I$159,MATCH(节奏预期!V47,$C$143:$C$159,1)))</f>
        <v>0</v>
      </c>
      <c r="U47" s="13">
        <f>IFERROR(SUMPRODUCT(节奏预期!E47:J47,O47:T47)/SUM(节奏预期!E47:J47),0)</f>
        <v>5.5000000000000007E-2</v>
      </c>
      <c r="V47" s="12">
        <f>IF(节奏预期!Q47=0,0,INDEX(D$189:D$205,MATCH(节奏预期!Q47,$C$189:$C$205,1)))</f>
        <v>0</v>
      </c>
      <c r="W47" s="79">
        <f>IF(节奏预期!R47=0,0,INDEX(E$189:E$205,MATCH(节奏预期!R47,$C$189:$C$205,1)))</f>
        <v>0</v>
      </c>
      <c r="X47" s="79">
        <f>IF(节奏预期!S47=0,0,INDEX(F$189:F$205,MATCH(节奏预期!S47,$C$189:$C$205,1)))</f>
        <v>0</v>
      </c>
      <c r="Y47" s="79">
        <f>IF(节奏预期!T47=0,0,INDEX(G$189:G$205,MATCH(节奏预期!T47,$C$189:$C$205,1)))</f>
        <v>0</v>
      </c>
      <c r="Z47" s="79">
        <f>IF(节奏预期!U47=0,0,INDEX(H$189:H$205,MATCH(节奏预期!U47,$C$189:$C$205,1)))</f>
        <v>0</v>
      </c>
      <c r="AA47" s="79">
        <f>IF(节奏预期!V47=0,0,INDEX(I$189:I$205,MATCH(节奏预期!V47,$C$189:$C$205,1)))</f>
        <v>0</v>
      </c>
      <c r="AB47" s="13">
        <f>IFERROR(SUMPRODUCT(节奏预期!E47:J47,V47:AA47)/SUM(节奏预期!E47:J47),0)</f>
        <v>0</v>
      </c>
      <c r="AC47" s="12">
        <f>IF(节奏预期!Q47=0,0,INDEX(D$216:D$232,MATCH(节奏预期!Q47,$C$216:$C$232,1)))</f>
        <v>0</v>
      </c>
      <c r="AD47" s="165">
        <f>IF(节奏预期!R47=0,0,INDEX(E$216:E$232,MATCH(节奏预期!R47,$C$216:$C$232,1)))</f>
        <v>0</v>
      </c>
      <c r="AE47" s="165">
        <f>IF(节奏预期!S47=0,0,INDEX(F$216:F$232,MATCH(节奏预期!S47,$C$216:$C$232,1)))</f>
        <v>0</v>
      </c>
      <c r="AF47" s="165">
        <f>IF(节奏预期!T47=0,0,INDEX(G$216:G$232,MATCH(节奏预期!T47,$C$216:$C$232,1)))</f>
        <v>0</v>
      </c>
      <c r="AG47" s="165">
        <f>IF(节奏预期!U47=0,0,INDEX(H$216:H$232,MATCH(节奏预期!U47,$C$216:$C$232,1)))</f>
        <v>0</v>
      </c>
      <c r="AH47" s="165">
        <f>IF(节奏预期!V47=0,0,INDEX(I$216:I$232,MATCH(节奏预期!V47,$C$216:$C$232,1)))</f>
        <v>0</v>
      </c>
      <c r="AI47" s="13">
        <f>IFERROR(SUMPRODUCT(节奏预期!E47:J47,AC47:AH47)/SUM(节奏预期!E47:J47),0)</f>
        <v>0</v>
      </c>
      <c r="AJ47" s="12">
        <f t="shared" ref="AJ47:AJ81" si="29">O47+V47+AC47</f>
        <v>0.05</v>
      </c>
      <c r="AK47" s="165">
        <f t="shared" si="24"/>
        <v>7.0000000000000007E-2</v>
      </c>
      <c r="AL47" s="165">
        <f t="shared" si="25"/>
        <v>0</v>
      </c>
      <c r="AM47" s="165">
        <f t="shared" si="26"/>
        <v>0</v>
      </c>
      <c r="AN47" s="165">
        <f t="shared" si="27"/>
        <v>0</v>
      </c>
      <c r="AO47" s="165">
        <f t="shared" si="28"/>
        <v>0</v>
      </c>
      <c r="AP47" s="13">
        <f t="shared" ref="AP47:AP81" si="30">U47+AB47</f>
        <v>5.5000000000000007E-2</v>
      </c>
      <c r="AQ47" s="107">
        <f>IF(节奏预期!W47=0,0,节奏预期!E47*INDEX(D$83:D$99,MATCH(节奏预期!W47,$C$83:$C$99,0)))</f>
        <v>30</v>
      </c>
      <c r="AR47" s="79">
        <f>IF(节奏预期!X47=0,0,节奏预期!F47*INDEX(E$83:E$99,MATCH(节奏预期!X47,$C$83:$C$99,0)))</f>
        <v>10</v>
      </c>
      <c r="AS47" s="122">
        <f>IF(节奏预期!Y47=0,0,节奏预期!G47*INDEX(F$83:F$99,MATCH(节奏预期!Y47,$C$83:$C$99,0)))+IF(节奏预期!Z47=0,0,节奏预期!H47*INDEX(G$102:G$118,MATCH(节奏预期!Z47,$C$102:$C$118,0)))</f>
        <v>0</v>
      </c>
      <c r="AT47" s="79">
        <f>IF(节奏预期!Z47=0,0,节奏预期!H47*INDEX(G$83:G$99,MATCH(节奏预期!Z47,$C$83:$C$99,0)))</f>
        <v>0</v>
      </c>
      <c r="AU47" s="122">
        <f>IF(节奏预期!AA47=0,0,节奏预期!I47*INDEX(H$83:H$99,MATCH(节奏预期!AA47,$C$83:$C$99,0)))+IF(节奏预期!AB47=0,0,节奏预期!J47*INDEX(I$102:I$118,MATCH(节奏预期!AB47,$C$102:$C$118,0)))</f>
        <v>0</v>
      </c>
      <c r="AV47" s="110">
        <f>IF(节奏预期!AB47=0,0,节奏预期!J47*INDEX(I$83:I$99,MATCH(节奏预期!AB47,$C$83:$C$99,0)))</f>
        <v>0</v>
      </c>
      <c r="AW47" s="12">
        <f>IF(节奏预期!W47="","",INDEX(装备突破!D$121:D$137,MATCH(节奏预期!W47,装备突破!$C$121:$C$137,0))*节奏预期!E47)</f>
        <v>300000</v>
      </c>
      <c r="AX47" s="79">
        <f>IF(节奏预期!X47="","",INDEX(装备突破!E$121:E$137,MATCH(节奏预期!X47,装备突破!$C$121:$C$137,0))*节奏预期!F47)</f>
        <v>400000</v>
      </c>
      <c r="AY47" s="79">
        <f>IF(节奏预期!Y47="","",INDEX(装备突破!F$121:F$137,MATCH(节奏预期!Y47,装备突破!$C$121:$C$137,0))*节奏预期!G47)</f>
        <v>0</v>
      </c>
      <c r="AZ47" s="79">
        <f>IF(节奏预期!Z47="","",INDEX(装备突破!G$121:G$137,MATCH(节奏预期!Z47,装备突破!$C$121:$C$137,0))*节奏预期!H47)</f>
        <v>0</v>
      </c>
      <c r="BA47" s="79">
        <f>IF(节奏预期!AA47="","",INDEX(装备突破!H$121:H$137,MATCH(节奏预期!AA47,装备突破!$C$121:$C$137,0))*节奏预期!I47)</f>
        <v>0</v>
      </c>
      <c r="BB47" s="79">
        <f>IF(节奏预期!AB47="","",INDEX(装备突破!I$121:I$137,MATCH(节奏预期!AB47,装备突破!$C$121:$C$137,0))*节奏预期!J47)</f>
        <v>0</v>
      </c>
      <c r="BC47" s="13">
        <f>MAX(SUM(AW47:BB47),$BC$46:BC46)</f>
        <v>700000</v>
      </c>
      <c r="BF47" s="22">
        <v>44</v>
      </c>
      <c r="CB47" s="37"/>
    </row>
    <row r="48" spans="1:81" x14ac:dyDescent="0.15">
      <c r="A48" s="37"/>
      <c r="B48" s="211"/>
      <c r="C48" s="105">
        <v>4</v>
      </c>
      <c r="D48" s="105"/>
      <c r="E48" s="105"/>
      <c r="F48" s="105"/>
      <c r="G48" s="105">
        <f t="shared" si="22"/>
        <v>1</v>
      </c>
      <c r="H48" s="105"/>
      <c r="I48" s="105">
        <f t="shared" si="22"/>
        <v>1</v>
      </c>
      <c r="J48" s="37"/>
      <c r="L48" s="22">
        <v>6</v>
      </c>
      <c r="M48" s="76">
        <f t="shared" si="23"/>
        <v>90</v>
      </c>
      <c r="N48" s="78">
        <f>节奏预期!D48</f>
        <v>67.083433628014333</v>
      </c>
      <c r="O48" s="107">
        <f>IF(节奏预期!Q48=0,0,INDEX(D$143:D$159,MATCH(节奏预期!Q48,$C$143:$C$159,1)))</f>
        <v>0.06</v>
      </c>
      <c r="P48" s="79">
        <f>IF(节奏预期!R48=0,0,INDEX(E$143:E$159,MATCH(节奏预期!R48,$C$143:$C$159,1)))</f>
        <v>0.09</v>
      </c>
      <c r="Q48" s="79">
        <f>IF(节奏预期!S48=0,0,INDEX(F$143:F$159,MATCH(节奏预期!S48,$C$143:$C$159,1)))</f>
        <v>0</v>
      </c>
      <c r="R48" s="79">
        <f>IF(节奏预期!T48=0,0,INDEX(G$143:G$159,MATCH(节奏预期!T48,$C$143:$C$159,1)))</f>
        <v>0</v>
      </c>
      <c r="S48" s="79">
        <f>IF(节奏预期!U48=0,0,INDEX(H$143:H$159,MATCH(节奏预期!U48,$C$143:$C$159,1)))</f>
        <v>0</v>
      </c>
      <c r="T48" s="84">
        <f>IF(节奏预期!V48=0,0,INDEX(I$143:I$159,MATCH(节奏预期!V48,$C$143:$C$159,1)))</f>
        <v>0</v>
      </c>
      <c r="U48" s="13">
        <f>IFERROR(SUMPRODUCT(节奏预期!E48:J48,O48:T48)/SUM(节奏预期!E48:J48),0)</f>
        <v>8.6249999999999993E-2</v>
      </c>
      <c r="V48" s="12">
        <f>IF(节奏预期!Q48=0,0,INDEX(D$189:D$205,MATCH(节奏预期!Q48,$C$189:$C$205,1)))</f>
        <v>0</v>
      </c>
      <c r="W48" s="79">
        <f>IF(节奏预期!R48=0,0,INDEX(E$189:E$205,MATCH(节奏预期!R48,$C$189:$C$205,1)))</f>
        <v>0</v>
      </c>
      <c r="X48" s="79">
        <f>IF(节奏预期!S48=0,0,INDEX(F$189:F$205,MATCH(节奏预期!S48,$C$189:$C$205,1)))</f>
        <v>0</v>
      </c>
      <c r="Y48" s="79">
        <f>IF(节奏预期!T48=0,0,INDEX(G$189:G$205,MATCH(节奏预期!T48,$C$189:$C$205,1)))</f>
        <v>0</v>
      </c>
      <c r="Z48" s="79">
        <f>IF(节奏预期!U48=0,0,INDEX(H$189:H$205,MATCH(节奏预期!U48,$C$189:$C$205,1)))</f>
        <v>0</v>
      </c>
      <c r="AA48" s="79">
        <f>IF(节奏预期!V48=0,0,INDEX(I$189:I$205,MATCH(节奏预期!V48,$C$189:$C$205,1)))</f>
        <v>0</v>
      </c>
      <c r="AB48" s="13">
        <f>IFERROR(SUMPRODUCT(节奏预期!E48:J48,V48:AA48)/SUM(节奏预期!E48:J48),0)</f>
        <v>0</v>
      </c>
      <c r="AC48" s="12">
        <f>IF(节奏预期!Q48=0,0,INDEX(D$216:D$232,MATCH(节奏预期!Q48,$C$216:$C$232,1)))</f>
        <v>0</v>
      </c>
      <c r="AD48" s="165">
        <f>IF(节奏预期!R48=0,0,INDEX(E$216:E$232,MATCH(节奏预期!R48,$C$216:$C$232,1)))</f>
        <v>0</v>
      </c>
      <c r="AE48" s="165">
        <f>IF(节奏预期!S48=0,0,INDEX(F$216:F$232,MATCH(节奏预期!S48,$C$216:$C$232,1)))</f>
        <v>0</v>
      </c>
      <c r="AF48" s="165">
        <f>IF(节奏预期!T48=0,0,INDEX(G$216:G$232,MATCH(节奏预期!T48,$C$216:$C$232,1)))</f>
        <v>0</v>
      </c>
      <c r="AG48" s="165">
        <f>IF(节奏预期!U48=0,0,INDEX(H$216:H$232,MATCH(节奏预期!U48,$C$216:$C$232,1)))</f>
        <v>0</v>
      </c>
      <c r="AH48" s="165">
        <f>IF(节奏预期!V48=0,0,INDEX(I$216:I$232,MATCH(节奏预期!V48,$C$216:$C$232,1)))</f>
        <v>0</v>
      </c>
      <c r="AI48" s="13">
        <f>IFERROR(SUMPRODUCT(节奏预期!E48:J48,AC48:AH48)/SUM(节奏预期!E48:J48),0)</f>
        <v>0</v>
      </c>
      <c r="AJ48" s="12">
        <f t="shared" si="29"/>
        <v>0.06</v>
      </c>
      <c r="AK48" s="165">
        <f t="shared" si="24"/>
        <v>0.09</v>
      </c>
      <c r="AL48" s="165">
        <f t="shared" si="25"/>
        <v>0</v>
      </c>
      <c r="AM48" s="165">
        <f t="shared" si="26"/>
        <v>0</v>
      </c>
      <c r="AN48" s="165">
        <f t="shared" si="27"/>
        <v>0</v>
      </c>
      <c r="AO48" s="165">
        <f t="shared" si="28"/>
        <v>0</v>
      </c>
      <c r="AP48" s="13">
        <f t="shared" si="30"/>
        <v>8.6249999999999993E-2</v>
      </c>
      <c r="AQ48" s="107">
        <f>IF(节奏预期!W48=0,0,节奏预期!E48*INDEX(D$83:D$99,MATCH(节奏预期!W48,$C$83:$C$99,0)))</f>
        <v>5</v>
      </c>
      <c r="AR48" s="79">
        <f>IF(节奏预期!X48=0,0,节奏预期!F48*INDEX(E$83:E$99,MATCH(节奏预期!X48,$C$83:$C$99,0)))</f>
        <v>52.5</v>
      </c>
      <c r="AS48" s="122">
        <f>IF(节奏预期!Y48=0,0,节奏预期!G48*INDEX(F$83:F$99,MATCH(节奏预期!Y48,$C$83:$C$99,0)))+IF(节奏预期!Z48=0,0,节奏预期!H48*INDEX(G$102:G$118,MATCH(节奏预期!Z48,$C$102:$C$118,0)))</f>
        <v>0</v>
      </c>
      <c r="AT48" s="79">
        <f>IF(节奏预期!Z48=0,0,节奏预期!H48*INDEX(G$83:G$99,MATCH(节奏预期!Z48,$C$83:$C$99,0)))</f>
        <v>0</v>
      </c>
      <c r="AU48" s="122">
        <f>IF(节奏预期!AA48=0,0,节奏预期!I48*INDEX(H$83:H$99,MATCH(节奏预期!AA48,$C$83:$C$99,0)))+IF(节奏预期!AB48=0,0,节奏预期!J48*INDEX(I$102:I$118,MATCH(节奏预期!AB48,$C$102:$C$118,0)))</f>
        <v>0</v>
      </c>
      <c r="AV48" s="110">
        <f>IF(节奏预期!AB48=0,0,节奏预期!J48*INDEX(I$83:I$99,MATCH(节奏预期!AB48,$C$83:$C$99,0)))</f>
        <v>0</v>
      </c>
      <c r="AW48" s="12">
        <f>IF(节奏预期!W48="","",INDEX(装备突破!D$121:D$137,MATCH(节奏预期!W48,装备突破!$C$121:$C$137,0))*节奏预期!E48)</f>
        <v>50000</v>
      </c>
      <c r="AX48" s="79">
        <f>IF(节奏预期!X48="","",INDEX(装备突破!E$121:E$137,MATCH(节奏预期!X48,装备突破!$C$121:$C$137,0))*节奏预期!F48)</f>
        <v>3500000</v>
      </c>
      <c r="AY48" s="79">
        <f>IF(节奏预期!Y48="","",INDEX(装备突破!F$121:F$137,MATCH(节奏预期!Y48,装备突破!$C$121:$C$137,0))*节奏预期!G48)</f>
        <v>0</v>
      </c>
      <c r="AZ48" s="79">
        <f>IF(节奏预期!Z48="","",INDEX(装备突破!G$121:G$137,MATCH(节奏预期!Z48,装备突破!$C$121:$C$137,0))*节奏预期!H48)</f>
        <v>0</v>
      </c>
      <c r="BA48" s="79">
        <f>IF(节奏预期!AA48="","",INDEX(装备突破!H$121:H$137,MATCH(节奏预期!AA48,装备突破!$C$121:$C$137,0))*节奏预期!I48)</f>
        <v>0</v>
      </c>
      <c r="BB48" s="79">
        <f>IF(节奏预期!AB48="","",INDEX(装备突破!I$121:I$137,MATCH(节奏预期!AB48,装备突破!$C$121:$C$137,0))*节奏预期!J48)</f>
        <v>0</v>
      </c>
      <c r="BC48" s="13">
        <f>MAX(SUM(AW48:BB48),$BC$46:BC47)</f>
        <v>3550000</v>
      </c>
      <c r="BF48" s="22">
        <v>45</v>
      </c>
      <c r="CB48" s="37"/>
    </row>
    <row r="49" spans="1:80" x14ac:dyDescent="0.15">
      <c r="A49" s="37"/>
      <c r="B49" s="211"/>
      <c r="C49" s="105">
        <v>5</v>
      </c>
      <c r="D49" s="105"/>
      <c r="E49" s="105"/>
      <c r="F49" s="105"/>
      <c r="G49" s="105">
        <f t="shared" si="22"/>
        <v>1</v>
      </c>
      <c r="H49" s="105"/>
      <c r="I49" s="105">
        <f t="shared" si="22"/>
        <v>1</v>
      </c>
      <c r="J49" s="37"/>
      <c r="L49" s="22">
        <v>7</v>
      </c>
      <c r="M49" s="76">
        <f t="shared" si="23"/>
        <v>120</v>
      </c>
      <c r="N49" s="78">
        <f>节奏预期!D49</f>
        <v>71.230067506391322</v>
      </c>
      <c r="O49" s="107">
        <f>IF(节奏预期!Q49=0,0,INDEX(D$143:D$159,MATCH(节奏预期!Q49,$C$143:$C$159,1)))</f>
        <v>0</v>
      </c>
      <c r="P49" s="79">
        <f>IF(节奏预期!R49=0,0,INDEX(E$143:E$159,MATCH(节奏预期!R49,$C$143:$C$159,1)))</f>
        <v>0.11</v>
      </c>
      <c r="Q49" s="79">
        <f>IF(节奏预期!S49=0,0,INDEX(F$143:F$159,MATCH(节奏预期!S49,$C$143:$C$159,1)))</f>
        <v>0.15</v>
      </c>
      <c r="R49" s="79">
        <f>IF(节奏预期!T49=0,0,INDEX(G$143:G$159,MATCH(节奏预期!T49,$C$143:$C$159,1)))</f>
        <v>0</v>
      </c>
      <c r="S49" s="79">
        <f>IF(节奏预期!U49=0,0,INDEX(H$143:H$159,MATCH(节奏预期!U49,$C$143:$C$159,1)))</f>
        <v>0</v>
      </c>
      <c r="T49" s="84">
        <f>IF(节奏预期!V49=0,0,INDEX(I$143:I$159,MATCH(节奏预期!V49,$C$143:$C$159,1)))</f>
        <v>0</v>
      </c>
      <c r="U49" s="13">
        <f>IFERROR(SUMPRODUCT(节奏预期!E49:J49,O49:T49)/SUM(节奏预期!E49:J49),0)</f>
        <v>0.12333333333333334</v>
      </c>
      <c r="V49" s="12">
        <f>IF(节奏预期!Q49=0,0,INDEX(D$189:D$205,MATCH(节奏预期!Q49,$C$189:$C$205,1)))</f>
        <v>0</v>
      </c>
      <c r="W49" s="79">
        <f>IF(节奏预期!R49=0,0,INDEX(E$189:E$205,MATCH(节奏预期!R49,$C$189:$C$205,1)))</f>
        <v>0</v>
      </c>
      <c r="X49" s="79">
        <f>IF(节奏预期!S49=0,0,INDEX(F$189:F$205,MATCH(节奏预期!S49,$C$189:$C$205,1)))</f>
        <v>0</v>
      </c>
      <c r="Y49" s="79">
        <f>IF(节奏预期!T49=0,0,INDEX(G$189:G$205,MATCH(节奏预期!T49,$C$189:$C$205,1)))</f>
        <v>0</v>
      </c>
      <c r="Z49" s="79">
        <f>IF(节奏预期!U49=0,0,INDEX(H$189:H$205,MATCH(节奏预期!U49,$C$189:$C$205,1)))</f>
        <v>0</v>
      </c>
      <c r="AA49" s="79">
        <f>IF(节奏预期!V49=0,0,INDEX(I$189:I$205,MATCH(节奏预期!V49,$C$189:$C$205,1)))</f>
        <v>0</v>
      </c>
      <c r="AB49" s="13">
        <f>IFERROR(SUMPRODUCT(节奏预期!E49:J49,V49:AA49)/SUM(节奏预期!E49:J49),0)</f>
        <v>0</v>
      </c>
      <c r="AC49" s="12">
        <f>IF(节奏预期!Q49=0,0,INDEX(D$216:D$232,MATCH(节奏预期!Q49,$C$216:$C$232,1)))</f>
        <v>0</v>
      </c>
      <c r="AD49" s="165">
        <f>IF(节奏预期!R49=0,0,INDEX(E$216:E$232,MATCH(节奏预期!R49,$C$216:$C$232,1)))</f>
        <v>0</v>
      </c>
      <c r="AE49" s="165">
        <f>IF(节奏预期!S49=0,0,INDEX(F$216:F$232,MATCH(节奏预期!S49,$C$216:$C$232,1)))</f>
        <v>0</v>
      </c>
      <c r="AF49" s="165">
        <f>IF(节奏预期!T49=0,0,INDEX(G$216:G$232,MATCH(节奏预期!T49,$C$216:$C$232,1)))</f>
        <v>0</v>
      </c>
      <c r="AG49" s="165">
        <f>IF(节奏预期!U49=0,0,INDEX(H$216:H$232,MATCH(节奏预期!U49,$C$216:$C$232,1)))</f>
        <v>0</v>
      </c>
      <c r="AH49" s="165">
        <f>IF(节奏预期!V49=0,0,INDEX(I$216:I$232,MATCH(节奏预期!V49,$C$216:$C$232,1)))</f>
        <v>0</v>
      </c>
      <c r="AI49" s="13">
        <f>IFERROR(SUMPRODUCT(节奏预期!E49:J49,AC49:AH49)/SUM(节奏预期!E49:J49),0)</f>
        <v>0</v>
      </c>
      <c r="AJ49" s="12">
        <f t="shared" si="29"/>
        <v>0</v>
      </c>
      <c r="AK49" s="165">
        <f t="shared" si="24"/>
        <v>0.11</v>
      </c>
      <c r="AL49" s="165">
        <f t="shared" si="25"/>
        <v>0.15</v>
      </c>
      <c r="AM49" s="165">
        <f t="shared" si="26"/>
        <v>0</v>
      </c>
      <c r="AN49" s="165">
        <f t="shared" si="27"/>
        <v>0</v>
      </c>
      <c r="AO49" s="165">
        <f t="shared" si="28"/>
        <v>0</v>
      </c>
      <c r="AP49" s="13">
        <f t="shared" si="30"/>
        <v>0.12333333333333334</v>
      </c>
      <c r="AQ49" s="107">
        <f>IF(节奏预期!W49=0,0,节奏预期!E49*INDEX(D$83:D$99,MATCH(节奏预期!W49,$C$83:$C$99,0)))</f>
        <v>0</v>
      </c>
      <c r="AR49" s="79">
        <f>IF(节奏预期!X49=0,0,节奏预期!F49*INDEX(E$83:E$99,MATCH(节奏预期!X49,$C$83:$C$99,0)))</f>
        <v>53.333333333333329</v>
      </c>
      <c r="AS49" s="122">
        <f>IF(节奏预期!Y49=0,0,节奏预期!G49*INDEX(F$83:F$99,MATCH(节奏预期!Y49,$C$83:$C$99,0)))+IF(节奏预期!Z49=0,0,节奏预期!H49*INDEX(G$102:G$118,MATCH(节奏预期!Z49,$C$102:$C$118,0)))</f>
        <v>26.666666666666668</v>
      </c>
      <c r="AT49" s="79">
        <f>IF(节奏预期!Z49=0,0,节奏预期!H49*INDEX(G$83:G$99,MATCH(节奏预期!Z49,$C$83:$C$99,0)))</f>
        <v>0</v>
      </c>
      <c r="AU49" s="122">
        <f>IF(节奏预期!AA49=0,0,节奏预期!I49*INDEX(H$83:H$99,MATCH(节奏预期!AA49,$C$83:$C$99,0)))+IF(节奏预期!AB49=0,0,节奏预期!J49*INDEX(I$102:I$118,MATCH(节奏预期!AB49,$C$102:$C$118,0)))</f>
        <v>0</v>
      </c>
      <c r="AV49" s="110">
        <f>IF(节奏预期!AB49=0,0,节奏预期!J49*INDEX(I$83:I$99,MATCH(节奏预期!AB49,$C$83:$C$99,0)))</f>
        <v>0</v>
      </c>
      <c r="AW49" s="12">
        <f>IF(节奏预期!W49="","",INDEX(装备突破!D$121:D$137,MATCH(节奏预期!W49,装备突破!$C$121:$C$137,0))*节奏预期!E49)</f>
        <v>0</v>
      </c>
      <c r="AX49" s="79">
        <f>IF(节奏预期!X49="","",INDEX(装备突破!E$121:E$137,MATCH(节奏预期!X49,装备突破!$C$121:$C$137,0))*节奏预期!F49)</f>
        <v>4800000</v>
      </c>
      <c r="AY49" s="79">
        <f>IF(节奏预期!Y49="","",INDEX(装备突破!F$121:F$137,MATCH(节奏预期!Y49,装备突破!$C$121:$C$137,0))*节奏预期!G49)</f>
        <v>9600000</v>
      </c>
      <c r="AZ49" s="79">
        <f>IF(节奏预期!Z49="","",INDEX(装备突破!G$121:G$137,MATCH(节奏预期!Z49,装备突破!$C$121:$C$137,0))*节奏预期!H49)</f>
        <v>0</v>
      </c>
      <c r="BA49" s="79">
        <f>IF(节奏预期!AA49="","",INDEX(装备突破!H$121:H$137,MATCH(节奏预期!AA49,装备突破!$C$121:$C$137,0))*节奏预期!I49)</f>
        <v>0</v>
      </c>
      <c r="BB49" s="79">
        <f>IF(节奏预期!AB49="","",INDEX(装备突破!I$121:I$137,MATCH(节奏预期!AB49,装备突破!$C$121:$C$137,0))*节奏预期!J49)</f>
        <v>0</v>
      </c>
      <c r="BC49" s="13">
        <f>MAX(SUM(AW49:BB49),$BC$46:BC48)</f>
        <v>14400000</v>
      </c>
      <c r="BF49" s="22">
        <v>1</v>
      </c>
      <c r="BG49" s="80" t="s">
        <v>174</v>
      </c>
      <c r="BH49" s="182" t="s">
        <v>189</v>
      </c>
      <c r="BI49" s="182"/>
      <c r="BJ49" s="182"/>
      <c r="BK49" s="182" t="s">
        <v>190</v>
      </c>
      <c r="BL49" s="182"/>
      <c r="BM49" s="182"/>
      <c r="BN49" s="182"/>
      <c r="BR49" s="47" t="s">
        <v>204</v>
      </c>
      <c r="BS49" s="185" t="s">
        <v>221</v>
      </c>
      <c r="BT49" s="185"/>
      <c r="BU49" s="185"/>
      <c r="BV49" s="185"/>
      <c r="BX49" s="44" t="s">
        <v>205</v>
      </c>
      <c r="BY49" s="198" t="s">
        <v>201</v>
      </c>
      <c r="BZ49" s="209"/>
      <c r="CB49" s="37"/>
    </row>
    <row r="50" spans="1:80" x14ac:dyDescent="0.15">
      <c r="A50" s="37"/>
      <c r="B50" s="211"/>
      <c r="C50" s="105">
        <v>6</v>
      </c>
      <c r="D50" s="105"/>
      <c r="E50" s="105"/>
      <c r="F50" s="105"/>
      <c r="G50" s="105">
        <f t="shared" si="22"/>
        <v>1</v>
      </c>
      <c r="H50" s="105"/>
      <c r="I50" s="105">
        <f t="shared" si="22"/>
        <v>1</v>
      </c>
      <c r="J50" s="37"/>
      <c r="L50" s="22">
        <v>8</v>
      </c>
      <c r="M50" s="76">
        <f t="shared" si="23"/>
        <v>150</v>
      </c>
      <c r="N50" s="78">
        <f>节奏预期!D50</f>
        <v>74.456724480300707</v>
      </c>
      <c r="O50" s="107">
        <f>IF(节奏预期!Q50=0,0,INDEX(D$143:D$159,MATCH(节奏预期!Q50,$C$143:$C$159,1)))</f>
        <v>0</v>
      </c>
      <c r="P50" s="79">
        <f>IF(节奏预期!R50=0,0,INDEX(E$143:E$159,MATCH(节奏预期!R50,$C$143:$C$159,1)))</f>
        <v>0.13</v>
      </c>
      <c r="Q50" s="79">
        <f>IF(节奏预期!S50=0,0,INDEX(F$143:F$159,MATCH(节奏预期!S50,$C$143:$C$159,1)))</f>
        <v>0.18</v>
      </c>
      <c r="R50" s="79">
        <f>IF(节奏预期!T50=0,0,INDEX(G$143:G$159,MATCH(节奏预期!T50,$C$143:$C$159,1)))</f>
        <v>0</v>
      </c>
      <c r="S50" s="79">
        <f>IF(节奏预期!U50=0,0,INDEX(H$143:H$159,MATCH(节奏预期!U50,$C$143:$C$159,1)))</f>
        <v>0</v>
      </c>
      <c r="T50" s="84">
        <f>IF(节奏预期!V50=0,0,INDEX(I$143:I$159,MATCH(节奏预期!V50,$C$143:$C$159,1)))</f>
        <v>0</v>
      </c>
      <c r="U50" s="13">
        <f>IFERROR(SUMPRODUCT(节奏预期!E50:J50,O50:T50)/SUM(节奏预期!E50:J50),0)</f>
        <v>0.16749999999999998</v>
      </c>
      <c r="V50" s="12">
        <f>IF(节奏预期!Q50=0,0,INDEX(D$189:D$205,MATCH(节奏预期!Q50,$C$189:$C$205,1)))</f>
        <v>0</v>
      </c>
      <c r="W50" s="79">
        <f>IF(节奏预期!R50=0,0,INDEX(E$189:E$205,MATCH(节奏预期!R50,$C$189:$C$205,1)))</f>
        <v>0</v>
      </c>
      <c r="X50" s="79">
        <f>IF(节奏预期!S50=0,0,INDEX(F$189:F$205,MATCH(节奏预期!S50,$C$189:$C$205,1)))</f>
        <v>0</v>
      </c>
      <c r="Y50" s="79">
        <f>IF(节奏预期!T50=0,0,INDEX(G$189:G$205,MATCH(节奏预期!T50,$C$189:$C$205,1)))</f>
        <v>0</v>
      </c>
      <c r="Z50" s="79">
        <f>IF(节奏预期!U50=0,0,INDEX(H$189:H$205,MATCH(节奏预期!U50,$C$189:$C$205,1)))</f>
        <v>0</v>
      </c>
      <c r="AA50" s="79">
        <f>IF(节奏预期!V50=0,0,INDEX(I$189:I$205,MATCH(节奏预期!V50,$C$189:$C$205,1)))</f>
        <v>0</v>
      </c>
      <c r="AB50" s="13">
        <f>IFERROR(SUMPRODUCT(节奏预期!E50:J50,V50:AA50)/SUM(节奏预期!E50:J50),0)</f>
        <v>0</v>
      </c>
      <c r="AC50" s="12">
        <f>IF(节奏预期!Q50=0,0,INDEX(D$216:D$232,MATCH(节奏预期!Q50,$C$216:$C$232,1)))</f>
        <v>0</v>
      </c>
      <c r="AD50" s="165">
        <f>IF(节奏预期!R50=0,0,INDEX(E$216:E$232,MATCH(节奏预期!R50,$C$216:$C$232,1)))</f>
        <v>0</v>
      </c>
      <c r="AE50" s="165">
        <f>IF(节奏预期!S50=0,0,INDEX(F$216:F$232,MATCH(节奏预期!S50,$C$216:$C$232,1)))</f>
        <v>0</v>
      </c>
      <c r="AF50" s="165">
        <f>IF(节奏预期!T50=0,0,INDEX(G$216:G$232,MATCH(节奏预期!T50,$C$216:$C$232,1)))</f>
        <v>0</v>
      </c>
      <c r="AG50" s="165">
        <f>IF(节奏预期!U50=0,0,INDEX(H$216:H$232,MATCH(节奏预期!U50,$C$216:$C$232,1)))</f>
        <v>0</v>
      </c>
      <c r="AH50" s="165">
        <f>IF(节奏预期!V50=0,0,INDEX(I$216:I$232,MATCH(节奏预期!V50,$C$216:$C$232,1)))</f>
        <v>0</v>
      </c>
      <c r="AI50" s="13">
        <f>IFERROR(SUMPRODUCT(节奏预期!E50:J50,AC50:AH50)/SUM(节奏预期!E50:J50),0)</f>
        <v>0</v>
      </c>
      <c r="AJ50" s="12">
        <f t="shared" si="29"/>
        <v>0</v>
      </c>
      <c r="AK50" s="165">
        <f t="shared" si="24"/>
        <v>0.13</v>
      </c>
      <c r="AL50" s="165">
        <f t="shared" si="25"/>
        <v>0.18</v>
      </c>
      <c r="AM50" s="165">
        <f t="shared" si="26"/>
        <v>0</v>
      </c>
      <c r="AN50" s="165">
        <f t="shared" si="27"/>
        <v>0</v>
      </c>
      <c r="AO50" s="165">
        <f t="shared" si="28"/>
        <v>0</v>
      </c>
      <c r="AP50" s="13">
        <f t="shared" si="30"/>
        <v>0.16749999999999998</v>
      </c>
      <c r="AQ50" s="107">
        <f>IF(节奏预期!W50=0,0,节奏预期!E50*INDEX(D$83:D$99,MATCH(节奏预期!W50,$C$83:$C$99,0)))</f>
        <v>0</v>
      </c>
      <c r="AR50" s="79">
        <f>IF(节奏预期!X50=0,0,节奏预期!F50*INDEX(E$83:E$99,MATCH(节奏预期!X50,$C$83:$C$99,0)))</f>
        <v>20</v>
      </c>
      <c r="AS50" s="122">
        <f>IF(节奏预期!Y50=0,0,节奏预期!G50*INDEX(F$83:F$99,MATCH(节奏预期!Y50,$C$83:$C$99,0)))+IF(节奏预期!Z50=0,0,节奏预期!H50*INDEX(G$102:G$118,MATCH(节奏预期!Z50,$C$102:$C$118,0)))</f>
        <v>75</v>
      </c>
      <c r="AT50" s="79">
        <f>IF(节奏预期!Z50=0,0,节奏预期!H50*INDEX(G$83:G$99,MATCH(节奏预期!Z50,$C$83:$C$99,0)))</f>
        <v>0</v>
      </c>
      <c r="AU50" s="122">
        <f>IF(节奏预期!AA50=0,0,节奏预期!I50*INDEX(H$83:H$99,MATCH(节奏预期!AA50,$C$83:$C$99,0)))+IF(节奏预期!AB50=0,0,节奏预期!J50*INDEX(I$102:I$118,MATCH(节奏预期!AB50,$C$102:$C$118,0)))</f>
        <v>0</v>
      </c>
      <c r="AV50" s="110">
        <f>IF(节奏预期!AB50=0,0,节奏预期!J50*INDEX(I$83:I$99,MATCH(节奏预期!AB50,$C$83:$C$99,0)))</f>
        <v>0</v>
      </c>
      <c r="AW50" s="12">
        <f>IF(节奏预期!W50="","",INDEX(装备突破!D$121:D$137,MATCH(节奏预期!W50,装备突破!$C$121:$C$137,0))*节奏预期!E50)</f>
        <v>0</v>
      </c>
      <c r="AX50" s="79">
        <f>IF(节奏预期!X50="","",INDEX(装备突破!E$121:E$137,MATCH(节奏预期!X50,装备突破!$C$121:$C$137,0))*节奏预期!F50)</f>
        <v>1800000</v>
      </c>
      <c r="AY50" s="79">
        <f>IF(节奏预期!Y50="","",INDEX(装备突破!F$121:F$137,MATCH(节奏预期!Y50,装备突破!$C$121:$C$137,0))*节奏预期!G50)</f>
        <v>33600000</v>
      </c>
      <c r="AZ50" s="79">
        <f>IF(节奏预期!Z50="","",INDEX(装备突破!G$121:G$137,MATCH(节奏预期!Z50,装备突破!$C$121:$C$137,0))*节奏预期!H50)</f>
        <v>0</v>
      </c>
      <c r="BA50" s="79">
        <f>IF(节奏预期!AA50="","",INDEX(装备突破!H$121:H$137,MATCH(节奏预期!AA50,装备突破!$C$121:$C$137,0))*节奏预期!I50)</f>
        <v>0</v>
      </c>
      <c r="BB50" s="79">
        <f>IF(节奏预期!AB50="","",INDEX(装备突破!I$121:I$137,MATCH(节奏预期!AB50,装备突破!$C$121:$C$137,0))*节奏预期!J50)</f>
        <v>0</v>
      </c>
      <c r="BC50" s="13">
        <f>MAX(SUM(AW50:BB50),$BC$46:BC49)</f>
        <v>35400000</v>
      </c>
      <c r="BF50" s="22">
        <v>2</v>
      </c>
      <c r="BG50" s="80" t="s">
        <v>230</v>
      </c>
      <c r="BH50" s="80" t="s">
        <v>283</v>
      </c>
      <c r="BI50" s="80"/>
      <c r="BJ50" s="80"/>
      <c r="BK50" s="80" t="s">
        <v>283</v>
      </c>
      <c r="BL50" s="80"/>
      <c r="BM50" s="80"/>
      <c r="BN50" s="80" t="s">
        <v>193</v>
      </c>
      <c r="BR50" s="41" t="s">
        <v>230</v>
      </c>
      <c r="BS50" s="54" t="s">
        <v>218</v>
      </c>
      <c r="BT50" s="54"/>
      <c r="BU50" s="54" t="s">
        <v>203</v>
      </c>
      <c r="BV50" s="54" t="s">
        <v>202</v>
      </c>
      <c r="BX50" s="41" t="s">
        <v>230</v>
      </c>
      <c r="BY50" s="54" t="s">
        <v>218</v>
      </c>
      <c r="BZ50" s="54" t="s">
        <v>203</v>
      </c>
      <c r="CA50" s="54" t="s">
        <v>216</v>
      </c>
    </row>
    <row r="51" spans="1:80" x14ac:dyDescent="0.15">
      <c r="A51" s="37"/>
      <c r="B51" s="211"/>
      <c r="C51" s="105">
        <v>7</v>
      </c>
      <c r="D51" s="105"/>
      <c r="E51" s="105"/>
      <c r="F51" s="105"/>
      <c r="G51" s="105">
        <f t="shared" si="22"/>
        <v>1</v>
      </c>
      <c r="H51" s="105"/>
      <c r="I51" s="105">
        <f t="shared" si="22"/>
        <v>1</v>
      </c>
      <c r="J51" s="37"/>
      <c r="L51" s="22">
        <v>9</v>
      </c>
      <c r="M51" s="76">
        <f t="shared" si="23"/>
        <v>180</v>
      </c>
      <c r="N51" s="78">
        <f>节奏预期!D51</f>
        <v>77.06778397927944</v>
      </c>
      <c r="O51" s="107">
        <f>IF(节奏预期!Q51=0,0,INDEX(D$143:D$159,MATCH(节奏预期!Q51,$C$143:$C$159,1)))</f>
        <v>0</v>
      </c>
      <c r="P51" s="79">
        <f>IF(节奏预期!R51=0,0,INDEX(E$143:E$159,MATCH(节奏预期!R51,$C$143:$C$159,1)))</f>
        <v>0</v>
      </c>
      <c r="Q51" s="79">
        <f>IF(节奏预期!S51=0,0,INDEX(F$143:F$159,MATCH(节奏预期!S51,$C$143:$C$159,1)))</f>
        <v>0.18</v>
      </c>
      <c r="R51" s="79">
        <f>IF(节奏预期!T51=0,0,INDEX(G$143:G$159,MATCH(节奏预期!T51,$C$143:$C$159,1)))</f>
        <v>0.18</v>
      </c>
      <c r="S51" s="79">
        <f>IF(节奏预期!U51=0,0,INDEX(H$143:H$159,MATCH(节奏预期!U51,$C$143:$C$159,1)))</f>
        <v>0</v>
      </c>
      <c r="T51" s="84">
        <f>IF(节奏预期!V51=0,0,INDEX(I$143:I$159,MATCH(节奏预期!V51,$C$143:$C$159,1)))</f>
        <v>0</v>
      </c>
      <c r="U51" s="13">
        <f>IFERROR(SUMPRODUCT(节奏预期!E51:J51,O51:T51)/SUM(节奏预期!E51:J51),0)</f>
        <v>0.18</v>
      </c>
      <c r="V51" s="12">
        <f>IF(节奏预期!Q51=0,0,INDEX(D$189:D$205,MATCH(节奏预期!Q51,$C$189:$C$205,1)))</f>
        <v>0</v>
      </c>
      <c r="W51" s="79">
        <f>IF(节奏预期!R51=0,0,INDEX(E$189:E$205,MATCH(节奏预期!R51,$C$189:$C$205,1)))</f>
        <v>0</v>
      </c>
      <c r="X51" s="79">
        <f>IF(节奏预期!S51=0,0,INDEX(F$189:F$205,MATCH(节奏预期!S51,$C$189:$C$205,1)))</f>
        <v>0</v>
      </c>
      <c r="Y51" s="79">
        <f>IF(节奏预期!T51=0,0,INDEX(G$189:G$205,MATCH(节奏预期!T51,$C$189:$C$205,1)))</f>
        <v>0.1</v>
      </c>
      <c r="Z51" s="79">
        <f>IF(节奏预期!U51=0,0,INDEX(H$189:H$205,MATCH(节奏预期!U51,$C$189:$C$205,1)))</f>
        <v>0</v>
      </c>
      <c r="AA51" s="79">
        <f>IF(节奏预期!V51=0,0,INDEX(I$189:I$205,MATCH(节奏预期!V51,$C$189:$C$205,1)))</f>
        <v>0</v>
      </c>
      <c r="AB51" s="13">
        <f>IFERROR(SUMPRODUCT(节奏预期!E51:J51,V51:AA51)/SUM(节奏预期!E51:J51),0)</f>
        <v>1.666666666666667E-2</v>
      </c>
      <c r="AC51" s="12">
        <f>IF(节奏预期!Q51=0,0,INDEX(D$216:D$232,MATCH(节奏预期!Q51,$C$216:$C$232,1)))</f>
        <v>0</v>
      </c>
      <c r="AD51" s="165">
        <f>IF(节奏预期!R51=0,0,INDEX(E$216:E$232,MATCH(节奏预期!R51,$C$216:$C$232,1)))</f>
        <v>0</v>
      </c>
      <c r="AE51" s="165">
        <f>IF(节奏预期!S51=0,0,INDEX(F$216:F$232,MATCH(节奏预期!S51,$C$216:$C$232,1)))</f>
        <v>0</v>
      </c>
      <c r="AF51" s="165">
        <f>IF(节奏预期!T51=0,0,INDEX(G$216:G$232,MATCH(节奏预期!T51,$C$216:$C$232,1)))</f>
        <v>3.5999999999999997E-2</v>
      </c>
      <c r="AG51" s="165">
        <f>IF(节奏预期!U51=0,0,INDEX(H$216:H$232,MATCH(节奏预期!U51,$C$216:$C$232,1)))</f>
        <v>0</v>
      </c>
      <c r="AH51" s="165">
        <f>IF(节奏预期!V51=0,0,INDEX(I$216:I$232,MATCH(节奏预期!V51,$C$216:$C$232,1)))</f>
        <v>0</v>
      </c>
      <c r="AI51" s="13">
        <f>IFERROR(SUMPRODUCT(节奏预期!E51:J51,AC51:AH51)/SUM(节奏预期!E51:J51),0)</f>
        <v>6.0000000000000001E-3</v>
      </c>
      <c r="AJ51" s="12">
        <f t="shared" si="29"/>
        <v>0</v>
      </c>
      <c r="AK51" s="165">
        <f t="shared" si="24"/>
        <v>0</v>
      </c>
      <c r="AL51" s="165">
        <f t="shared" si="25"/>
        <v>0.18</v>
      </c>
      <c r="AM51" s="165">
        <f t="shared" si="26"/>
        <v>0.316</v>
      </c>
      <c r="AN51" s="165">
        <f t="shared" si="27"/>
        <v>0</v>
      </c>
      <c r="AO51" s="165">
        <f t="shared" si="28"/>
        <v>0</v>
      </c>
      <c r="AP51" s="13">
        <f t="shared" si="30"/>
        <v>0.19666666666666666</v>
      </c>
      <c r="AQ51" s="107">
        <f>IF(节奏预期!W51=0,0,节奏预期!E51*INDEX(D$83:D$99,MATCH(节奏预期!W51,$C$83:$C$99,0)))</f>
        <v>0</v>
      </c>
      <c r="AR51" s="79">
        <f>IF(节奏预期!X51=0,0,节奏预期!F51*INDEX(E$83:E$99,MATCH(节奏预期!X51,$C$83:$C$99,0)))</f>
        <v>0</v>
      </c>
      <c r="AS51" s="122">
        <f>IF(节奏预期!Y51=0,0,节奏预期!G51*INDEX(F$83:F$99,MATCH(节奏预期!Y51,$C$83:$C$99,0)))+IF(节奏预期!Z51=0,0,节奏预期!H51*INDEX(G$102:G$118,MATCH(节奏预期!Z51,$C$102:$C$118,0)))</f>
        <v>96.666666666666671</v>
      </c>
      <c r="AT51" s="79">
        <f>IF(节奏预期!Z51=0,0,节奏预期!H51*INDEX(G$83:G$99,MATCH(节奏预期!Z51,$C$83:$C$99,0)))</f>
        <v>3.3333333333333335</v>
      </c>
      <c r="AU51" s="122">
        <f>IF(节奏预期!AA51=0,0,节奏预期!I51*INDEX(H$83:H$99,MATCH(节奏预期!AA51,$C$83:$C$99,0)))+IF(节奏预期!AB51=0,0,节奏预期!J51*INDEX(I$102:I$118,MATCH(节奏预期!AB51,$C$102:$C$118,0)))</f>
        <v>0</v>
      </c>
      <c r="AV51" s="110">
        <f>IF(节奏预期!AB51=0,0,节奏预期!J51*INDEX(I$83:I$99,MATCH(节奏预期!AB51,$C$83:$C$99,0)))</f>
        <v>0</v>
      </c>
      <c r="AW51" s="12">
        <f>IF(节奏预期!W51="","",INDEX(装备突破!D$121:D$137,MATCH(节奏预期!W51,装备突破!$C$121:$C$137,0))*节奏预期!E51)</f>
        <v>0</v>
      </c>
      <c r="AX51" s="79">
        <f>IF(节奏预期!X51="","",INDEX(装备突破!E$121:E$137,MATCH(节奏预期!X51,装备突破!$C$121:$C$137,0))*节奏预期!F51)</f>
        <v>0</v>
      </c>
      <c r="AY51" s="79">
        <f>IF(节奏预期!Y51="","",INDEX(装备突破!F$121:F$137,MATCH(节奏预期!Y51,装备突破!$C$121:$C$137,0))*节奏预期!G51)</f>
        <v>37333333.333333336</v>
      </c>
      <c r="AZ51" s="79">
        <f>IF(节奏预期!Z51="","",INDEX(装备突破!G$121:G$137,MATCH(节奏预期!Z51,装备突破!$C$121:$C$137,0))*节奏预期!H51)</f>
        <v>7466666.666666667</v>
      </c>
      <c r="BA51" s="79">
        <f>IF(节奏预期!AA51="","",INDEX(装备突破!H$121:H$137,MATCH(节奏预期!AA51,装备突破!$C$121:$C$137,0))*节奏预期!I51)</f>
        <v>0</v>
      </c>
      <c r="BB51" s="79">
        <f>IF(节奏预期!AB51="","",INDEX(装备突破!I$121:I$137,MATCH(节奏预期!AB51,装备突破!$C$121:$C$137,0))*节奏预期!J51)</f>
        <v>0</v>
      </c>
      <c r="BC51" s="13">
        <f>MAX(SUM(AW51:BB51),$BC$46:BC50)</f>
        <v>44800000</v>
      </c>
      <c r="BF51" s="22">
        <v>3</v>
      </c>
      <c r="BG51" s="80">
        <v>10</v>
      </c>
      <c r="BH51" s="42">
        <f>IF(BG51&lt;前期规划!$C$2,0,求节点($N$46:$N$81,$AP$46:$AP$81,BG51))</f>
        <v>0</v>
      </c>
      <c r="BI51" s="42"/>
      <c r="BJ51" s="42"/>
      <c r="BK51" s="51">
        <f>BH51*INDEX([3]小r将兵属性验证!AX$7:AX$166,$BG51,1)</f>
        <v>0</v>
      </c>
      <c r="BL51" s="51"/>
      <c r="BM51" s="51"/>
      <c r="BN51" s="42">
        <f>SUM(BK51:BM51)</f>
        <v>0</v>
      </c>
      <c r="BR51" s="45">
        <v>10</v>
      </c>
      <c r="BS51" s="49">
        <f>IF(BR51&lt;前期规划!$C$2,0,求节点(活动投放!$S$46:$S$81,活动投放!$U$46:$U$81,$BR51))</f>
        <v>0</v>
      </c>
      <c r="BT51" s="50"/>
      <c r="BU51" s="49">
        <f>IF(BR51&lt;前期规划!$C$2,0,SUMPRODUCT(INDEX($AW$46:$BB$81,IFERROR(MATCH(BR51,$N$46:$N$81,1),1),),INDEX(节奏预期!$E$6:$J$41,MATCH(BR51,节奏预期!$D$6:$D$41,1),)))</f>
        <v>0</v>
      </c>
      <c r="BV51" s="50">
        <f>BU51*INDEX('[1]功能-付费相关'!$AR$6:$AR$165,$BR51,1)</f>
        <v>0</v>
      </c>
      <c r="BX51" s="45">
        <v>10</v>
      </c>
      <c r="BY51" s="54">
        <f>BS51</f>
        <v>0</v>
      </c>
      <c r="BZ51" s="54">
        <f t="shared" ref="BZ51:BZ59" si="31">BV51</f>
        <v>0</v>
      </c>
      <c r="CA51" s="55">
        <f>SUM(BY51:BZ51)</f>
        <v>0</v>
      </c>
    </row>
    <row r="52" spans="1:80" x14ac:dyDescent="0.15">
      <c r="A52" s="37"/>
      <c r="B52" s="211"/>
      <c r="C52" s="144">
        <v>8</v>
      </c>
      <c r="D52" s="144"/>
      <c r="E52" s="144"/>
      <c r="F52" s="144"/>
      <c r="G52" s="144" t="str">
        <f t="shared" si="22"/>
        <v/>
      </c>
      <c r="H52" s="144"/>
      <c r="I52" s="144">
        <f t="shared" si="22"/>
        <v>1</v>
      </c>
      <c r="J52" s="37"/>
      <c r="L52" s="22">
        <v>10</v>
      </c>
      <c r="M52" s="76">
        <f t="shared" si="23"/>
        <v>210</v>
      </c>
      <c r="N52" s="78">
        <f>节奏预期!D52</f>
        <v>79.261304112721092</v>
      </c>
      <c r="O52" s="107">
        <f>IF(节奏预期!Q52=0,0,INDEX(D$143:D$159,MATCH(节奏预期!Q52,$C$143:$C$159,1)))</f>
        <v>0</v>
      </c>
      <c r="P52" s="79">
        <f>IF(节奏预期!R52=0,0,INDEX(E$143:E$159,MATCH(节奏预期!R52,$C$143:$C$159,1)))</f>
        <v>0</v>
      </c>
      <c r="Q52" s="79">
        <f>IF(节奏预期!S52=0,0,INDEX(F$143:F$159,MATCH(节奏预期!S52,$C$143:$C$159,1)))</f>
        <v>0.18</v>
      </c>
      <c r="R52" s="79">
        <f>IF(节奏预期!T52=0,0,INDEX(G$143:G$159,MATCH(节奏预期!T52,$C$143:$C$159,1)))</f>
        <v>0.18</v>
      </c>
      <c r="S52" s="79">
        <f>IF(节奏预期!U52=0,0,INDEX(H$143:H$159,MATCH(节奏预期!U52,$C$143:$C$159,1)))</f>
        <v>0</v>
      </c>
      <c r="T52" s="84">
        <f>IF(节奏预期!V52=0,0,INDEX(I$143:I$159,MATCH(节奏预期!V52,$C$143:$C$159,1)))</f>
        <v>0</v>
      </c>
      <c r="U52" s="13">
        <f>IFERROR(SUMPRODUCT(节奏预期!E52:J52,O52:T52)/SUM(节奏预期!E52:J52),0)</f>
        <v>0.18</v>
      </c>
      <c r="V52" s="12">
        <f>IF(节奏预期!Q52=0,0,INDEX(D$189:D$205,MATCH(节奏预期!Q52,$C$189:$C$205,1)))</f>
        <v>0</v>
      </c>
      <c r="W52" s="79">
        <f>IF(节奏预期!R52=0,0,INDEX(E$189:E$205,MATCH(节奏预期!R52,$C$189:$C$205,1)))</f>
        <v>0</v>
      </c>
      <c r="X52" s="79">
        <f>IF(节奏预期!S52=0,0,INDEX(F$189:F$205,MATCH(节奏预期!S52,$C$189:$C$205,1)))</f>
        <v>0</v>
      </c>
      <c r="Y52" s="79">
        <f>IF(节奏预期!T52=0,0,INDEX(G$189:G$205,MATCH(节奏预期!T52,$C$189:$C$205,1)))</f>
        <v>0.1</v>
      </c>
      <c r="Z52" s="79">
        <f>IF(节奏预期!U52=0,0,INDEX(H$189:H$205,MATCH(节奏预期!U52,$C$189:$C$205,1)))</f>
        <v>0</v>
      </c>
      <c r="AA52" s="79">
        <f>IF(节奏预期!V52=0,0,INDEX(I$189:I$205,MATCH(节奏预期!V52,$C$189:$C$205,1)))</f>
        <v>0</v>
      </c>
      <c r="AB52" s="13">
        <f>IFERROR(SUMPRODUCT(节奏预期!E52:J52,V52:AA52)/SUM(节奏预期!E52:J52),0)</f>
        <v>5.8333333333333334E-2</v>
      </c>
      <c r="AC52" s="12">
        <f>IF(节奏预期!Q52=0,0,INDEX(D$216:D$232,MATCH(节奏预期!Q52,$C$216:$C$232,1)))</f>
        <v>0</v>
      </c>
      <c r="AD52" s="165">
        <f>IF(节奏预期!R52=0,0,INDEX(E$216:E$232,MATCH(节奏预期!R52,$C$216:$C$232,1)))</f>
        <v>0</v>
      </c>
      <c r="AE52" s="165">
        <f>IF(节奏预期!S52=0,0,INDEX(F$216:F$232,MATCH(节奏预期!S52,$C$216:$C$232,1)))</f>
        <v>0</v>
      </c>
      <c r="AF52" s="165">
        <f>IF(节奏预期!T52=0,0,INDEX(G$216:G$232,MATCH(节奏预期!T52,$C$216:$C$232,1)))</f>
        <v>3.5999999999999997E-2</v>
      </c>
      <c r="AG52" s="165">
        <f>IF(节奏预期!U52=0,0,INDEX(H$216:H$232,MATCH(节奏预期!U52,$C$216:$C$232,1)))</f>
        <v>0</v>
      </c>
      <c r="AH52" s="165">
        <f>IF(节奏预期!V52=0,0,INDEX(I$216:I$232,MATCH(节奏预期!V52,$C$216:$C$232,1)))</f>
        <v>0</v>
      </c>
      <c r="AI52" s="13">
        <f>IFERROR(SUMPRODUCT(节奏预期!E52:J52,AC52:AH52)/SUM(节奏预期!E52:J52),0)</f>
        <v>2.0999999999999998E-2</v>
      </c>
      <c r="AJ52" s="12">
        <f t="shared" si="29"/>
        <v>0</v>
      </c>
      <c r="AK52" s="165">
        <f t="shared" si="24"/>
        <v>0</v>
      </c>
      <c r="AL52" s="165">
        <f t="shared" si="25"/>
        <v>0.18</v>
      </c>
      <c r="AM52" s="165">
        <f t="shared" si="26"/>
        <v>0.316</v>
      </c>
      <c r="AN52" s="165">
        <f t="shared" si="27"/>
        <v>0</v>
      </c>
      <c r="AO52" s="165">
        <f t="shared" si="28"/>
        <v>0</v>
      </c>
      <c r="AP52" s="13">
        <f t="shared" si="30"/>
        <v>0.23833333333333334</v>
      </c>
      <c r="AQ52" s="107">
        <f>IF(节奏预期!W52=0,0,节奏预期!E52*INDEX(D$83:D$99,MATCH(节奏预期!W52,$C$83:$C$99,0)))</f>
        <v>0</v>
      </c>
      <c r="AR52" s="79">
        <f>IF(节奏预期!X52=0,0,节奏预期!F52*INDEX(E$83:E$99,MATCH(节奏预期!X52,$C$83:$C$99,0)))</f>
        <v>0</v>
      </c>
      <c r="AS52" s="122">
        <f>IF(节奏预期!Y52=0,0,节奏预期!G52*INDEX(F$83:F$99,MATCH(节奏预期!Y52,$C$83:$C$99,0)))+IF(节奏预期!Z52=0,0,节奏预期!H52*INDEX(G$102:G$118,MATCH(节奏预期!Z52,$C$102:$C$118,0)))</f>
        <v>88.333333333333329</v>
      </c>
      <c r="AT52" s="79">
        <f>IF(节奏预期!Z52=0,0,节奏预期!H52*INDEX(G$83:G$99,MATCH(节奏预期!Z52,$C$83:$C$99,0)))</f>
        <v>11.666666666666668</v>
      </c>
      <c r="AU52" s="122">
        <f>IF(节奏预期!AA52=0,0,节奏预期!I52*INDEX(H$83:H$99,MATCH(节奏预期!AA52,$C$83:$C$99,0)))+IF(节奏预期!AB52=0,0,节奏预期!J52*INDEX(I$102:I$118,MATCH(节奏预期!AB52,$C$102:$C$118,0)))</f>
        <v>0</v>
      </c>
      <c r="AV52" s="110">
        <f>IF(节奏预期!AB52=0,0,节奏预期!J52*INDEX(I$83:I$99,MATCH(节奏预期!AB52,$C$83:$C$99,0)))</f>
        <v>0</v>
      </c>
      <c r="AW52" s="12">
        <f>IF(节奏预期!W52="","",INDEX(装备突破!D$121:D$137,MATCH(节奏预期!W52,装备突破!$C$121:$C$137,0))*节奏预期!E52)</f>
        <v>0</v>
      </c>
      <c r="AX52" s="79">
        <f>IF(节奏预期!X52="","",INDEX(装备突破!E$121:E$137,MATCH(节奏预期!X52,装备突破!$C$121:$C$137,0))*节奏预期!F52)</f>
        <v>0</v>
      </c>
      <c r="AY52" s="79">
        <f>IF(节奏预期!Y52="","",INDEX(装备突破!F$121:F$137,MATCH(节奏预期!Y52,装备突破!$C$121:$C$137,0))*节奏预期!G52)</f>
        <v>18666666.666666664</v>
      </c>
      <c r="AZ52" s="79">
        <f>IF(节奏预期!Z52="","",INDEX(装备突破!G$121:G$137,MATCH(节奏预期!Z52,装备突破!$C$121:$C$137,0))*节奏预期!H52)</f>
        <v>26133333.333333336</v>
      </c>
      <c r="BA52" s="79">
        <f>IF(节奏预期!AA52="","",INDEX(装备突破!H$121:H$137,MATCH(节奏预期!AA52,装备突破!$C$121:$C$137,0))*节奏预期!I52)</f>
        <v>0</v>
      </c>
      <c r="BB52" s="79">
        <f>IF(节奏预期!AB52="","",INDEX(装备突破!I$121:I$137,MATCH(节奏预期!AB52,装备突破!$C$121:$C$137,0))*节奏预期!J52)</f>
        <v>0</v>
      </c>
      <c r="BC52" s="13">
        <f>MAX(SUM(AW52:BB52),$BC$46:BC51)</f>
        <v>44800000</v>
      </c>
      <c r="BF52" s="22">
        <v>4</v>
      </c>
      <c r="BG52" s="80">
        <v>20</v>
      </c>
      <c r="BH52" s="42">
        <f>IF(BG52&lt;前期规划!$C$2,0,求节点($N$46:$N$81,$AP$46:$AP$81,BG52))</f>
        <v>0</v>
      </c>
      <c r="BI52" s="42"/>
      <c r="BJ52" s="42"/>
      <c r="BK52" s="60">
        <f>(BH52-BH51)*INDEX([3]小r将兵属性验证!AX$7:AX$166,$BG52,1)+BK51</f>
        <v>0</v>
      </c>
      <c r="BL52" s="60"/>
      <c r="BM52" s="60"/>
      <c r="BN52" s="42">
        <f t="shared" ref="BN52:BN66" si="32">SUM(BK52:BM52)</f>
        <v>0</v>
      </c>
      <c r="BR52" s="45">
        <v>20</v>
      </c>
      <c r="BS52" s="49">
        <f>IF(BR52&lt;前期规划!$C$2,0,求节点(活动投放!$S$46:$S$81,活动投放!$U$46:$U$81,$BR52))</f>
        <v>0</v>
      </c>
      <c r="BT52" s="49"/>
      <c r="BU52" s="49">
        <f>IF(BR52&lt;前期规划!$C$2,0,SUMPRODUCT(INDEX($AW$46:$BB$81,IFERROR(MATCH(BR52,$N$46:$N$81,1),1),),INDEX(节奏预期!$E$6:$J$41,MATCH(BR52,节奏预期!$D$6:$D$41,1),)))</f>
        <v>0</v>
      </c>
      <c r="BV52" s="49">
        <f>(BU52-BU51)*INDEX('[1]功能-付费相关'!$AR$6:$AR$165,$BR52,1)+BV51</f>
        <v>0</v>
      </c>
      <c r="BX52" s="45">
        <v>20</v>
      </c>
      <c r="BY52" s="54">
        <f t="shared" ref="BY52:BY59" si="33">BS52</f>
        <v>0</v>
      </c>
      <c r="BZ52" s="54">
        <f t="shared" si="31"/>
        <v>0</v>
      </c>
      <c r="CA52" s="55">
        <f t="shared" ref="CA52:CA59" si="34">SUM(BY52:BZ52)</f>
        <v>0</v>
      </c>
    </row>
    <row r="53" spans="1:80" x14ac:dyDescent="0.15">
      <c r="A53" s="37"/>
      <c r="B53" s="211"/>
      <c r="C53" s="144">
        <v>9</v>
      </c>
      <c r="D53" s="144"/>
      <c r="E53" s="144"/>
      <c r="F53" s="144"/>
      <c r="G53" s="144" t="str">
        <f t="shared" si="22"/>
        <v/>
      </c>
      <c r="H53" s="144"/>
      <c r="I53" s="144">
        <f t="shared" si="22"/>
        <v>1</v>
      </c>
      <c r="J53" s="37"/>
      <c r="L53" s="22">
        <v>11</v>
      </c>
      <c r="M53" s="76">
        <f t="shared" si="23"/>
        <v>240</v>
      </c>
      <c r="N53" s="78">
        <f>节奏预期!D53</f>
        <v>81.216820623674849</v>
      </c>
      <c r="O53" s="107">
        <f>IF(节奏预期!Q53=0,0,INDEX(D$143:D$159,MATCH(节奏预期!Q53,$C$143:$C$159,1)))</f>
        <v>0</v>
      </c>
      <c r="P53" s="79">
        <f>IF(节奏预期!R53=0,0,INDEX(E$143:E$159,MATCH(节奏预期!R53,$C$143:$C$159,1)))</f>
        <v>0</v>
      </c>
      <c r="Q53" s="79">
        <f>IF(节奏预期!S53=0,0,INDEX(F$143:F$159,MATCH(节奏预期!S53,$C$143:$C$159,1)))</f>
        <v>0</v>
      </c>
      <c r="R53" s="79">
        <f>IF(节奏预期!T53=0,0,INDEX(G$143:G$159,MATCH(节奏预期!T53,$C$143:$C$159,1)))</f>
        <v>0.21</v>
      </c>
      <c r="S53" s="79">
        <f>IF(节奏预期!U53=0,0,INDEX(H$143:H$159,MATCH(节奏预期!U53,$C$143:$C$159,1)))</f>
        <v>0</v>
      </c>
      <c r="T53" s="84">
        <f>IF(节奏预期!V53=0,0,INDEX(I$143:I$159,MATCH(节奏预期!V53,$C$143:$C$159,1)))</f>
        <v>0</v>
      </c>
      <c r="U53" s="13">
        <f>IFERROR(SUMPRODUCT(节奏预期!E53:J53,O53:T53)/SUM(节奏预期!E53:J53),0)</f>
        <v>0.21000000000000002</v>
      </c>
      <c r="V53" s="12">
        <f>IF(节奏预期!Q53=0,0,INDEX(D$189:D$205,MATCH(节奏预期!Q53,$C$189:$C$205,1)))</f>
        <v>0</v>
      </c>
      <c r="W53" s="79">
        <f>IF(节奏预期!R53=0,0,INDEX(E$189:E$205,MATCH(节奏预期!R53,$C$189:$C$205,1)))</f>
        <v>0</v>
      </c>
      <c r="X53" s="79">
        <f>IF(节奏预期!S53=0,0,INDEX(F$189:F$205,MATCH(节奏预期!S53,$C$189:$C$205,1)))</f>
        <v>0</v>
      </c>
      <c r="Y53" s="79">
        <f>IF(节奏预期!T53=0,0,INDEX(G$189:G$205,MATCH(节奏预期!T53,$C$189:$C$205,1)))</f>
        <v>0.1</v>
      </c>
      <c r="Z53" s="79">
        <f>IF(节奏预期!U53=0,0,INDEX(H$189:H$205,MATCH(节奏预期!U53,$C$189:$C$205,1)))</f>
        <v>0</v>
      </c>
      <c r="AA53" s="79">
        <f>IF(节奏预期!V53=0,0,INDEX(I$189:I$205,MATCH(节奏预期!V53,$C$189:$C$205,1)))</f>
        <v>0</v>
      </c>
      <c r="AB53" s="13">
        <f>IFERROR(SUMPRODUCT(节奏预期!E53:J53,V53:AA53)/SUM(节奏预期!E53:J53),0)</f>
        <v>0.1</v>
      </c>
      <c r="AC53" s="12">
        <f>IF(节奏预期!Q53=0,0,INDEX(D$216:D$232,MATCH(节奏预期!Q53,$C$216:$C$232,1)))</f>
        <v>0</v>
      </c>
      <c r="AD53" s="165">
        <f>IF(节奏预期!R53=0,0,INDEX(E$216:E$232,MATCH(节奏预期!R53,$C$216:$C$232,1)))</f>
        <v>0</v>
      </c>
      <c r="AE53" s="165">
        <f>IF(节奏预期!S53=0,0,INDEX(F$216:F$232,MATCH(节奏预期!S53,$C$216:$C$232,1)))</f>
        <v>0</v>
      </c>
      <c r="AF53" s="165">
        <f>IF(节奏预期!T53=0,0,INDEX(G$216:G$232,MATCH(节奏预期!T53,$C$216:$C$232,1)))</f>
        <v>4.2000000000000003E-2</v>
      </c>
      <c r="AG53" s="165">
        <f>IF(节奏预期!U53=0,0,INDEX(H$216:H$232,MATCH(节奏预期!U53,$C$216:$C$232,1)))</f>
        <v>0</v>
      </c>
      <c r="AH53" s="165">
        <f>IF(节奏预期!V53=0,0,INDEX(I$216:I$232,MATCH(节奏预期!V53,$C$216:$C$232,1)))</f>
        <v>0</v>
      </c>
      <c r="AI53" s="13">
        <f>IFERROR(SUMPRODUCT(节奏预期!E53:J53,AC53:AH53)/SUM(节奏预期!E53:J53),0)</f>
        <v>4.2000000000000003E-2</v>
      </c>
      <c r="AJ53" s="12">
        <f t="shared" si="29"/>
        <v>0</v>
      </c>
      <c r="AK53" s="165">
        <f t="shared" si="24"/>
        <v>0</v>
      </c>
      <c r="AL53" s="165">
        <f t="shared" si="25"/>
        <v>0</v>
      </c>
      <c r="AM53" s="165">
        <f t="shared" si="26"/>
        <v>0.35199999999999998</v>
      </c>
      <c r="AN53" s="165">
        <f t="shared" si="27"/>
        <v>0</v>
      </c>
      <c r="AO53" s="165">
        <f t="shared" si="28"/>
        <v>0</v>
      </c>
      <c r="AP53" s="13">
        <f t="shared" si="30"/>
        <v>0.31000000000000005</v>
      </c>
      <c r="AQ53" s="107">
        <f>IF(节奏预期!W53=0,0,节奏预期!E53*INDEX(D$83:D$99,MATCH(节奏预期!W53,$C$83:$C$99,0)))</f>
        <v>0</v>
      </c>
      <c r="AR53" s="79">
        <f>IF(节奏预期!X53=0,0,节奏预期!F53*INDEX(E$83:E$99,MATCH(节奏预期!X53,$C$83:$C$99,0)))</f>
        <v>0</v>
      </c>
      <c r="AS53" s="122">
        <f>IF(节奏预期!Y53=0,0,节奏预期!G53*INDEX(F$83:F$99,MATCH(节奏预期!Y53,$C$83:$C$99,0)))+IF(节奏预期!Z53=0,0,节奏预期!H53*INDEX(G$102:G$118,MATCH(节奏预期!Z53,$C$102:$C$118,0)))</f>
        <v>100</v>
      </c>
      <c r="AT53" s="79">
        <f>IF(节奏预期!Z53=0,0,节奏预期!H53*INDEX(G$83:G$99,MATCH(节奏预期!Z53,$C$83:$C$99,0)))</f>
        <v>20</v>
      </c>
      <c r="AU53" s="122">
        <f>IF(节奏预期!AA53=0,0,节奏预期!I53*INDEX(H$83:H$99,MATCH(节奏预期!AA53,$C$83:$C$99,0)))+IF(节奏预期!AB53=0,0,节奏预期!J53*INDEX(I$102:I$118,MATCH(节奏预期!AB53,$C$102:$C$118,0)))</f>
        <v>0</v>
      </c>
      <c r="AV53" s="110">
        <f>IF(节奏预期!AB53=0,0,节奏预期!J53*INDEX(I$83:I$99,MATCH(节奏预期!AB53,$C$83:$C$99,0)))</f>
        <v>0</v>
      </c>
      <c r="AW53" s="12">
        <f>IF(节奏预期!W53="","",INDEX(装备突破!D$121:D$137,MATCH(节奏预期!W53,装备突破!$C$121:$C$137,0))*节奏预期!E53)</f>
        <v>0</v>
      </c>
      <c r="AX53" s="79">
        <f>IF(节奏预期!X53="","",INDEX(装备突破!E$121:E$137,MATCH(节奏预期!X53,装备突破!$C$121:$C$137,0))*节奏预期!F53)</f>
        <v>0</v>
      </c>
      <c r="AY53" s="79">
        <f>IF(节奏预期!Y53="","",INDEX(装备突破!F$121:F$137,MATCH(节奏预期!Y53,装备突破!$C$121:$C$137,0))*节奏预期!G53)</f>
        <v>0</v>
      </c>
      <c r="AZ53" s="79">
        <f>IF(节奏预期!Z53="","",INDEX(装备突破!G$121:G$137,MATCH(节奏预期!Z53,装备突破!$C$121:$C$137,0))*节奏预期!H53)</f>
        <v>64000000</v>
      </c>
      <c r="BA53" s="79">
        <f>IF(节奏预期!AA53="","",INDEX(装备突破!H$121:H$137,MATCH(节奏预期!AA53,装备突破!$C$121:$C$137,0))*节奏预期!I53)</f>
        <v>0</v>
      </c>
      <c r="BB53" s="79">
        <f>IF(节奏预期!AB53="","",INDEX(装备突破!I$121:I$137,MATCH(节奏预期!AB53,装备突破!$C$121:$C$137,0))*节奏预期!J53)</f>
        <v>0</v>
      </c>
      <c r="BC53" s="13">
        <f>MAX(SUM(AW53:BB53),$BC$46:BC52)</f>
        <v>64000000</v>
      </c>
      <c r="BF53" s="22">
        <v>5</v>
      </c>
      <c r="BG53" s="80">
        <v>30</v>
      </c>
      <c r="BH53" s="42">
        <f>IF(BG53&lt;前期规划!$C$2,0,求节点($N$46:$N$81,$AP$46:$AP$81,BG53))</f>
        <v>0</v>
      </c>
      <c r="BI53" s="42"/>
      <c r="BJ53" s="42"/>
      <c r="BK53" s="60">
        <f>(BH53-BH52)*INDEX([3]小r将兵属性验证!AX$7:AX$166,$BG53,1)+BK52</f>
        <v>0</v>
      </c>
      <c r="BL53" s="60"/>
      <c r="BM53" s="60"/>
      <c r="BN53" s="42">
        <f t="shared" si="32"/>
        <v>0</v>
      </c>
      <c r="BR53" s="45">
        <v>30</v>
      </c>
      <c r="BS53" s="49">
        <f>IF(BR53&lt;前期规划!$C$2,0,求节点(活动投放!$S$46:$S$81,活动投放!$U$46:$U$81,$BR53))</f>
        <v>0</v>
      </c>
      <c r="BT53" s="49"/>
      <c r="BU53" s="49">
        <f>IF(BR53&lt;前期规划!$C$2,0,SUMPRODUCT(INDEX($AW$46:$BB$81,IFERROR(MATCH(BR53,$N$46:$N$81,1),1),),INDEX(节奏预期!$E$6:$J$41,MATCH(BR53,节奏预期!$D$6:$D$41,1),)))</f>
        <v>0</v>
      </c>
      <c r="BV53" s="49">
        <f>(BU53-BU52)*INDEX('[1]功能-付费相关'!$AR$6:$AR$165,$BR53,1)+BV52</f>
        <v>0</v>
      </c>
      <c r="BX53" s="45">
        <v>30</v>
      </c>
      <c r="BY53" s="54">
        <f t="shared" si="33"/>
        <v>0</v>
      </c>
      <c r="BZ53" s="54">
        <f t="shared" si="31"/>
        <v>0</v>
      </c>
      <c r="CA53" s="55">
        <f t="shared" si="34"/>
        <v>0</v>
      </c>
    </row>
    <row r="54" spans="1:80" x14ac:dyDescent="0.15">
      <c r="A54" s="37"/>
      <c r="B54" s="211"/>
      <c r="C54" s="144">
        <v>10</v>
      </c>
      <c r="D54" s="144"/>
      <c r="E54" s="144"/>
      <c r="F54" s="144"/>
      <c r="G54" s="144" t="str">
        <f t="shared" si="22"/>
        <v/>
      </c>
      <c r="H54" s="144"/>
      <c r="I54" s="144">
        <f t="shared" si="22"/>
        <v>1</v>
      </c>
      <c r="J54" s="37"/>
      <c r="L54" s="22">
        <v>12</v>
      </c>
      <c r="M54" s="76">
        <f t="shared" si="23"/>
        <v>270</v>
      </c>
      <c r="N54" s="78">
        <f>节奏预期!D54</f>
        <v>82.916268958926821</v>
      </c>
      <c r="O54" s="107">
        <f>IF(节奏预期!Q54=0,0,INDEX(D$143:D$159,MATCH(节奏预期!Q54,$C$143:$C$159,1)))</f>
        <v>0</v>
      </c>
      <c r="P54" s="79">
        <f>IF(节奏预期!R54=0,0,INDEX(E$143:E$159,MATCH(节奏预期!R54,$C$143:$C$159,1)))</f>
        <v>0</v>
      </c>
      <c r="Q54" s="79">
        <f>IF(节奏预期!S54=0,0,INDEX(F$143:F$159,MATCH(节奏预期!S54,$C$143:$C$159,1)))</f>
        <v>0</v>
      </c>
      <c r="R54" s="79">
        <f>IF(节奏预期!T54=0,0,INDEX(G$143:G$159,MATCH(节奏预期!T54,$C$143:$C$159,1)))</f>
        <v>0.21</v>
      </c>
      <c r="S54" s="79">
        <f>IF(节奏预期!U54=0,0,INDEX(H$143:H$159,MATCH(节奏预期!U54,$C$143:$C$159,1)))</f>
        <v>0.28000000000000003</v>
      </c>
      <c r="T54" s="84">
        <f>IF(节奏预期!V54=0,0,INDEX(I$143:I$159,MATCH(节奏预期!V54,$C$143:$C$159,1)))</f>
        <v>0</v>
      </c>
      <c r="U54" s="13">
        <f>IFERROR(SUMPRODUCT(节奏预期!E54:J54,O54:T54)/SUM(节奏预期!E54:J54),0)</f>
        <v>0.21437499999999998</v>
      </c>
      <c r="V54" s="12">
        <f>IF(节奏预期!Q54=0,0,INDEX(D$189:D$205,MATCH(节奏预期!Q54,$C$189:$C$205,1)))</f>
        <v>0</v>
      </c>
      <c r="W54" s="79">
        <f>IF(节奏预期!R54=0,0,INDEX(E$189:E$205,MATCH(节奏预期!R54,$C$189:$C$205,1)))</f>
        <v>0</v>
      </c>
      <c r="X54" s="79">
        <f>IF(节奏预期!S54=0,0,INDEX(F$189:F$205,MATCH(节奏预期!S54,$C$189:$C$205,1)))</f>
        <v>0</v>
      </c>
      <c r="Y54" s="79">
        <f>IF(节奏预期!T54=0,0,INDEX(G$189:G$205,MATCH(节奏预期!T54,$C$189:$C$205,1)))</f>
        <v>0.1</v>
      </c>
      <c r="Z54" s="79">
        <f>IF(节奏预期!U54=0,0,INDEX(H$189:H$205,MATCH(节奏预期!U54,$C$189:$C$205,1)))</f>
        <v>0</v>
      </c>
      <c r="AA54" s="79">
        <f>IF(节奏预期!V54=0,0,INDEX(I$189:I$205,MATCH(节奏预期!V54,$C$189:$C$205,1)))</f>
        <v>0</v>
      </c>
      <c r="AB54" s="13">
        <f>IFERROR(SUMPRODUCT(节奏预期!E54:J54,V54:AA54)/SUM(节奏预期!E54:J54),0)</f>
        <v>9.375E-2</v>
      </c>
      <c r="AC54" s="12">
        <f>IF(节奏预期!Q54=0,0,INDEX(D$216:D$232,MATCH(节奏预期!Q54,$C$216:$C$232,1)))</f>
        <v>0</v>
      </c>
      <c r="AD54" s="165">
        <f>IF(节奏预期!R54=0,0,INDEX(E$216:E$232,MATCH(节奏预期!R54,$C$216:$C$232,1)))</f>
        <v>0</v>
      </c>
      <c r="AE54" s="165">
        <f>IF(节奏预期!S54=0,0,INDEX(F$216:F$232,MATCH(节奏预期!S54,$C$216:$C$232,1)))</f>
        <v>0</v>
      </c>
      <c r="AF54" s="165">
        <f>IF(节奏预期!T54=0,0,INDEX(G$216:G$232,MATCH(节奏预期!T54,$C$216:$C$232,1)))</f>
        <v>4.2000000000000003E-2</v>
      </c>
      <c r="AG54" s="165">
        <f>IF(节奏预期!U54=0,0,INDEX(H$216:H$232,MATCH(节奏预期!U54,$C$216:$C$232,1)))</f>
        <v>0</v>
      </c>
      <c r="AH54" s="165">
        <f>IF(节奏预期!V54=0,0,INDEX(I$216:I$232,MATCH(节奏预期!V54,$C$216:$C$232,1)))</f>
        <v>0</v>
      </c>
      <c r="AI54" s="13">
        <f>IFERROR(SUMPRODUCT(节奏预期!E54:J54,AC54:AH54)/SUM(节奏预期!E54:J54),0)</f>
        <v>3.9375000000000007E-2</v>
      </c>
      <c r="AJ54" s="12">
        <f t="shared" si="29"/>
        <v>0</v>
      </c>
      <c r="AK54" s="165">
        <f t="shared" si="24"/>
        <v>0</v>
      </c>
      <c r="AL54" s="165">
        <f t="shared" si="25"/>
        <v>0</v>
      </c>
      <c r="AM54" s="165">
        <f t="shared" si="26"/>
        <v>0.35199999999999998</v>
      </c>
      <c r="AN54" s="165">
        <f t="shared" si="27"/>
        <v>0.28000000000000003</v>
      </c>
      <c r="AO54" s="165">
        <f t="shared" si="28"/>
        <v>0</v>
      </c>
      <c r="AP54" s="13">
        <f t="shared" si="30"/>
        <v>0.30812499999999998</v>
      </c>
      <c r="AQ54" s="107">
        <f>IF(节奏预期!W54=0,0,节奏预期!E54*INDEX(D$83:D$99,MATCH(节奏预期!W54,$C$83:$C$99,0)))</f>
        <v>0</v>
      </c>
      <c r="AR54" s="79">
        <f>IF(节奏预期!X54=0,0,节奏预期!F54*INDEX(E$83:E$99,MATCH(节奏预期!X54,$C$83:$C$99,0)))</f>
        <v>0</v>
      </c>
      <c r="AS54" s="122">
        <f>IF(节奏预期!Y54=0,0,节奏预期!G54*INDEX(F$83:F$99,MATCH(节奏预期!Y54,$C$83:$C$99,0)))+IF(节奏预期!Z54=0,0,节奏预期!H54*INDEX(G$102:G$118,MATCH(节奏预期!Z54,$C$102:$C$118,0)))</f>
        <v>93.75</v>
      </c>
      <c r="AT54" s="79">
        <f>IF(节奏预期!Z54=0,0,节奏预期!H54*INDEX(G$83:G$99,MATCH(节奏预期!Z54,$C$83:$C$99,0)))</f>
        <v>18.75</v>
      </c>
      <c r="AU54" s="122">
        <f>IF(节奏预期!AA54=0,0,节奏预期!I54*INDEX(H$83:H$99,MATCH(节奏预期!AA54,$C$83:$C$99,0)))+IF(节奏预期!AB54=0,0,节奏预期!J54*INDEX(I$102:I$118,MATCH(节奏预期!AB54,$C$102:$C$118,0)))</f>
        <v>7.5</v>
      </c>
      <c r="AV54" s="110">
        <f>IF(节奏预期!AB54=0,0,节奏预期!J54*INDEX(I$83:I$99,MATCH(节奏预期!AB54,$C$83:$C$99,0)))</f>
        <v>0</v>
      </c>
      <c r="AW54" s="12">
        <f>IF(节奏预期!W54="","",INDEX(装备突破!D$121:D$137,MATCH(节奏预期!W54,装备突破!$C$121:$C$137,0))*节奏预期!E54)</f>
        <v>0</v>
      </c>
      <c r="AX54" s="79">
        <f>IF(节奏预期!X54="","",INDEX(装备突破!E$121:E$137,MATCH(节奏预期!X54,装备突破!$C$121:$C$137,0))*节奏预期!F54)</f>
        <v>0</v>
      </c>
      <c r="AY54" s="79">
        <f>IF(节奏预期!Y54="","",INDEX(装备突破!F$121:F$137,MATCH(节奏预期!Y54,装备突破!$C$121:$C$137,0))*节奏预期!G54)</f>
        <v>0</v>
      </c>
      <c r="AZ54" s="79">
        <f>IF(节奏预期!Z54="","",INDEX(装备突破!G$121:G$137,MATCH(节奏预期!Z54,装备突破!$C$121:$C$137,0))*节奏预期!H54)</f>
        <v>60000000</v>
      </c>
      <c r="BA54" s="79">
        <f>IF(节奏预期!AA54="","",INDEX(装备突破!H$121:H$137,MATCH(节奏预期!AA54,装备突破!$C$121:$C$137,0))*节奏预期!I54)</f>
        <v>12500000</v>
      </c>
      <c r="BB54" s="79">
        <f>IF(节奏预期!AB54="","",INDEX(装备突破!I$121:I$137,MATCH(节奏预期!AB54,装备突破!$C$121:$C$137,0))*节奏预期!J54)</f>
        <v>0</v>
      </c>
      <c r="BC54" s="13">
        <f>MAX(SUM(AW54:BB54),$BC$46:BC53)</f>
        <v>72500000</v>
      </c>
      <c r="BF54" s="22">
        <v>6</v>
      </c>
      <c r="BG54" s="80">
        <v>40</v>
      </c>
      <c r="BH54" s="42">
        <f>IF(BG54&lt;前期规划!$C$2,0,求节点($N$46:$N$81,$AP$46:$AP$81,BG54))</f>
        <v>0</v>
      </c>
      <c r="BI54" s="42"/>
      <c r="BJ54" s="42"/>
      <c r="BK54" s="60">
        <f>(BH54-BH53)*INDEX([3]小r将兵属性验证!AX$7:AX$166,$BG54,1)+BK53</f>
        <v>0</v>
      </c>
      <c r="BL54" s="60"/>
      <c r="BM54" s="60"/>
      <c r="BN54" s="42">
        <f t="shared" si="32"/>
        <v>0</v>
      </c>
      <c r="BR54" s="45">
        <v>40</v>
      </c>
      <c r="BS54" s="49">
        <f>IF(BR54&lt;前期规划!$C$2,0,求节点(活动投放!$S$46:$S$81,活动投放!$U$46:$U$81,$BR54))</f>
        <v>0</v>
      </c>
      <c r="BT54" s="49"/>
      <c r="BU54" s="49">
        <f>IF(BR54&lt;前期规划!$C$2,0,SUMPRODUCT(INDEX($AW$46:$BB$81,IFERROR(MATCH(BR54,$N$46:$N$81,1),1),),INDEX(节奏预期!$E$6:$J$41,MATCH(BR54,节奏预期!$D$6:$D$41,1),)))</f>
        <v>0</v>
      </c>
      <c r="BV54" s="49">
        <f>(BU54-BU53)*INDEX('[1]功能-付费相关'!$AR$6:$AR$165,$BR54,1)+BV53</f>
        <v>0</v>
      </c>
      <c r="BX54" s="45">
        <v>40</v>
      </c>
      <c r="BY54" s="54">
        <f t="shared" si="33"/>
        <v>0</v>
      </c>
      <c r="BZ54" s="54">
        <f t="shared" si="31"/>
        <v>0</v>
      </c>
      <c r="CA54" s="55">
        <f t="shared" si="34"/>
        <v>0</v>
      </c>
    </row>
    <row r="55" spans="1:80" x14ac:dyDescent="0.15">
      <c r="A55" s="37"/>
      <c r="B55" s="211"/>
      <c r="C55" s="144">
        <v>11</v>
      </c>
      <c r="D55" s="144"/>
      <c r="E55" s="144"/>
      <c r="F55" s="144"/>
      <c r="G55" s="144" t="str">
        <f t="shared" si="22"/>
        <v/>
      </c>
      <c r="H55" s="144"/>
      <c r="I55" s="144">
        <f t="shared" si="22"/>
        <v>1</v>
      </c>
      <c r="J55" s="37"/>
      <c r="L55" s="22">
        <v>13</v>
      </c>
      <c r="M55" s="76">
        <f t="shared" si="23"/>
        <v>300</v>
      </c>
      <c r="N55" s="78">
        <f>节奏预期!D55</f>
        <v>84.427173250438543</v>
      </c>
      <c r="O55" s="107">
        <f>IF(节奏预期!Q55=0,0,INDEX(D$143:D$159,MATCH(节奏预期!Q55,$C$143:$C$159,1)))</f>
        <v>0</v>
      </c>
      <c r="P55" s="79">
        <f>IF(节奏预期!R55=0,0,INDEX(E$143:E$159,MATCH(节奏预期!R55,$C$143:$C$159,1)))</f>
        <v>0</v>
      </c>
      <c r="Q55" s="79">
        <f>IF(节奏预期!S55=0,0,INDEX(F$143:F$159,MATCH(节奏预期!S55,$C$143:$C$159,1)))</f>
        <v>0</v>
      </c>
      <c r="R55" s="79">
        <f>IF(节奏预期!T55=0,0,INDEX(G$143:G$159,MATCH(节奏预期!T55,$C$143:$C$159,1)))</f>
        <v>0.21</v>
      </c>
      <c r="S55" s="79">
        <f>IF(节奏预期!U55=0,0,INDEX(H$143:H$159,MATCH(节奏预期!U55,$C$143:$C$159,1)))</f>
        <v>0.28000000000000003</v>
      </c>
      <c r="T55" s="84">
        <f>IF(节奏预期!V55=0,0,INDEX(I$143:I$159,MATCH(节奏预期!V55,$C$143:$C$159,1)))</f>
        <v>0</v>
      </c>
      <c r="U55" s="13">
        <f>IFERROR(SUMPRODUCT(节奏预期!E55:J55,O55:T55)/SUM(节奏预期!E55:J55),0)</f>
        <v>0.21875</v>
      </c>
      <c r="V55" s="12">
        <f>IF(节奏预期!Q55=0,0,INDEX(D$189:D$205,MATCH(节奏预期!Q55,$C$189:$C$205,1)))</f>
        <v>0</v>
      </c>
      <c r="W55" s="79">
        <f>IF(节奏预期!R55=0,0,INDEX(E$189:E$205,MATCH(节奏预期!R55,$C$189:$C$205,1)))</f>
        <v>0</v>
      </c>
      <c r="X55" s="79">
        <f>IF(节奏预期!S55=0,0,INDEX(F$189:F$205,MATCH(节奏预期!S55,$C$189:$C$205,1)))</f>
        <v>0</v>
      </c>
      <c r="Y55" s="79">
        <f>IF(节奏预期!T55=0,0,INDEX(G$189:G$205,MATCH(节奏预期!T55,$C$189:$C$205,1)))</f>
        <v>0.1</v>
      </c>
      <c r="Z55" s="79">
        <f>IF(节奏预期!U55=0,0,INDEX(H$189:H$205,MATCH(节奏预期!U55,$C$189:$C$205,1)))</f>
        <v>0</v>
      </c>
      <c r="AA55" s="79">
        <f>IF(节奏预期!V55=0,0,INDEX(I$189:I$205,MATCH(节奏预期!V55,$C$189:$C$205,1)))</f>
        <v>0</v>
      </c>
      <c r="AB55" s="13">
        <f>IFERROR(SUMPRODUCT(节奏预期!E55:J55,V55:AA55)/SUM(节奏预期!E55:J55),0)</f>
        <v>8.7499999999999994E-2</v>
      </c>
      <c r="AC55" s="12">
        <f>IF(节奏预期!Q55=0,0,INDEX(D$216:D$232,MATCH(节奏预期!Q55,$C$216:$C$232,1)))</f>
        <v>0</v>
      </c>
      <c r="AD55" s="165">
        <f>IF(节奏预期!R55=0,0,INDEX(E$216:E$232,MATCH(节奏预期!R55,$C$216:$C$232,1)))</f>
        <v>0</v>
      </c>
      <c r="AE55" s="165">
        <f>IF(节奏预期!S55=0,0,INDEX(F$216:F$232,MATCH(节奏预期!S55,$C$216:$C$232,1)))</f>
        <v>0</v>
      </c>
      <c r="AF55" s="165">
        <f>IF(节奏预期!T55=0,0,INDEX(G$216:G$232,MATCH(节奏预期!T55,$C$216:$C$232,1)))</f>
        <v>4.2000000000000003E-2</v>
      </c>
      <c r="AG55" s="165">
        <f>IF(节奏预期!U55=0,0,INDEX(H$216:H$232,MATCH(节奏预期!U55,$C$216:$C$232,1)))</f>
        <v>0</v>
      </c>
      <c r="AH55" s="165">
        <f>IF(节奏预期!V55=0,0,INDEX(I$216:I$232,MATCH(节奏预期!V55,$C$216:$C$232,1)))</f>
        <v>0</v>
      </c>
      <c r="AI55" s="13">
        <f>IFERROR(SUMPRODUCT(节奏预期!E55:J55,AC55:AH55)/SUM(节奏预期!E55:J55),0)</f>
        <v>3.6750000000000005E-2</v>
      </c>
      <c r="AJ55" s="12">
        <f t="shared" si="29"/>
        <v>0</v>
      </c>
      <c r="AK55" s="165">
        <f t="shared" si="24"/>
        <v>0</v>
      </c>
      <c r="AL55" s="165">
        <f t="shared" si="25"/>
        <v>0</v>
      </c>
      <c r="AM55" s="165">
        <f t="shared" si="26"/>
        <v>0.35199999999999998</v>
      </c>
      <c r="AN55" s="165">
        <f t="shared" si="27"/>
        <v>0.28000000000000003</v>
      </c>
      <c r="AO55" s="165">
        <f t="shared" si="28"/>
        <v>0</v>
      </c>
      <c r="AP55" s="13">
        <f t="shared" si="30"/>
        <v>0.30625000000000002</v>
      </c>
      <c r="AQ55" s="107">
        <f>IF(节奏预期!W55=0,0,节奏预期!E55*INDEX(D$83:D$99,MATCH(节奏预期!W55,$C$83:$C$99,0)))</f>
        <v>0</v>
      </c>
      <c r="AR55" s="79">
        <f>IF(节奏预期!X55=0,0,节奏预期!F55*INDEX(E$83:E$99,MATCH(节奏预期!X55,$C$83:$C$99,0)))</f>
        <v>0</v>
      </c>
      <c r="AS55" s="122">
        <f>IF(节奏预期!Y55=0,0,节奏预期!G55*INDEX(F$83:F$99,MATCH(节奏预期!Y55,$C$83:$C$99,0)))+IF(节奏预期!Z55=0,0,节奏预期!H55*INDEX(G$102:G$118,MATCH(节奏预期!Z55,$C$102:$C$118,0)))</f>
        <v>87.5</v>
      </c>
      <c r="AT55" s="79">
        <f>IF(节奏预期!Z55=0,0,节奏预期!H55*INDEX(G$83:G$99,MATCH(节奏预期!Z55,$C$83:$C$99,0)))</f>
        <v>17.5</v>
      </c>
      <c r="AU55" s="122">
        <f>IF(节奏预期!AA55=0,0,节奏预期!I55*INDEX(H$83:H$99,MATCH(节奏预期!AA55,$C$83:$C$99,0)))+IF(节奏预期!AB55=0,0,节奏预期!J55*INDEX(I$102:I$118,MATCH(节奏预期!AB55,$C$102:$C$118,0)))</f>
        <v>15</v>
      </c>
      <c r="AV55" s="110">
        <f>IF(节奏预期!AB55=0,0,节奏预期!J55*INDEX(I$83:I$99,MATCH(节奏预期!AB55,$C$83:$C$99,0)))</f>
        <v>0</v>
      </c>
      <c r="AW55" s="12">
        <f>IF(节奏预期!W55="","",INDEX(装备突破!D$121:D$137,MATCH(节奏预期!W55,装备突破!$C$121:$C$137,0))*节奏预期!E55)</f>
        <v>0</v>
      </c>
      <c r="AX55" s="79">
        <f>IF(节奏预期!X55="","",INDEX(装备突破!E$121:E$137,MATCH(节奏预期!X55,装备突破!$C$121:$C$137,0))*节奏预期!F55)</f>
        <v>0</v>
      </c>
      <c r="AY55" s="79">
        <f>IF(节奏预期!Y55="","",INDEX(装备突破!F$121:F$137,MATCH(节奏预期!Y55,装备突破!$C$121:$C$137,0))*节奏预期!G55)</f>
        <v>0</v>
      </c>
      <c r="AZ55" s="79">
        <f>IF(节奏预期!Z55="","",INDEX(装备突破!G$121:G$137,MATCH(节奏预期!Z55,装备突破!$C$121:$C$137,0))*节奏预期!H55)</f>
        <v>56000000</v>
      </c>
      <c r="BA55" s="79">
        <f>IF(节奏预期!AA55="","",INDEX(装备突破!H$121:H$137,MATCH(节奏预期!AA55,装备突破!$C$121:$C$137,0))*节奏预期!I55)</f>
        <v>25000000</v>
      </c>
      <c r="BB55" s="79">
        <f>IF(节奏预期!AB55="","",INDEX(装备突破!I$121:I$137,MATCH(节奏预期!AB55,装备突破!$C$121:$C$137,0))*节奏预期!J55)</f>
        <v>0</v>
      </c>
      <c r="BC55" s="13">
        <f>MAX(SUM(AW55:BB55),$BC$46:BC54)</f>
        <v>81000000</v>
      </c>
      <c r="BD55" s="37"/>
      <c r="BF55" s="22">
        <v>7</v>
      </c>
      <c r="BG55" s="80">
        <v>50</v>
      </c>
      <c r="BH55" s="42">
        <f>IF(BG55&lt;前期规划!$C$2,0,求节点($N$46:$N$81,$AP$46:$AP$81,BG55))</f>
        <v>0</v>
      </c>
      <c r="BI55" s="42"/>
      <c r="BJ55" s="42"/>
      <c r="BK55" s="60">
        <f>(BH55-BH54)*INDEX([3]小r将兵属性验证!AX$7:AX$166,$BG55,1)+BK54</f>
        <v>0</v>
      </c>
      <c r="BL55" s="60"/>
      <c r="BM55" s="60"/>
      <c r="BN55" s="42">
        <f t="shared" si="32"/>
        <v>0</v>
      </c>
      <c r="BR55" s="45">
        <v>50</v>
      </c>
      <c r="BS55" s="49">
        <f>IF(BR55&lt;前期规划!$C$2,0,求节点(活动投放!$S$46:$S$81,活动投放!$U$46:$U$81,$BR55))</f>
        <v>0</v>
      </c>
      <c r="BT55" s="49"/>
      <c r="BU55" s="49">
        <f>IF(BR55&lt;前期规划!$C$2,0,SUMPRODUCT(INDEX($AW$46:$BB$81,IFERROR(MATCH(BR55,$N$46:$N$81,1),1),),INDEX(节奏预期!$E$6:$J$41,MATCH(BR55,节奏预期!$D$6:$D$41,1),)))</f>
        <v>0</v>
      </c>
      <c r="BV55" s="49">
        <f>(BU55-BU54)*INDEX('[1]功能-付费相关'!$AR$6:$AR$165,$BR55,1)+BV54</f>
        <v>0</v>
      </c>
      <c r="BX55" s="45">
        <v>50</v>
      </c>
      <c r="BY55" s="54">
        <f t="shared" si="33"/>
        <v>0</v>
      </c>
      <c r="BZ55" s="54">
        <f t="shared" si="31"/>
        <v>0</v>
      </c>
      <c r="CA55" s="55">
        <f t="shared" si="34"/>
        <v>0</v>
      </c>
    </row>
    <row r="56" spans="1:80" x14ac:dyDescent="0.15">
      <c r="A56" s="37"/>
      <c r="B56" s="211"/>
      <c r="C56" s="144">
        <v>12</v>
      </c>
      <c r="D56" s="144"/>
      <c r="E56" s="144"/>
      <c r="F56" s="144"/>
      <c r="G56" s="144" t="str">
        <f t="shared" si="22"/>
        <v/>
      </c>
      <c r="H56" s="144"/>
      <c r="I56" s="144">
        <f t="shared" si="22"/>
        <v>1</v>
      </c>
      <c r="J56" s="37"/>
      <c r="L56" s="22">
        <v>14</v>
      </c>
      <c r="M56" s="76">
        <f t="shared" si="23"/>
        <v>330</v>
      </c>
      <c r="N56" s="78">
        <f>节奏预期!D56</f>
        <v>85.820415145982849</v>
      </c>
      <c r="O56" s="107">
        <f>IF(节奏预期!Q56=0,0,INDEX(D$143:D$159,MATCH(节奏预期!Q56,$C$143:$C$159,1)))</f>
        <v>0</v>
      </c>
      <c r="P56" s="79">
        <f>IF(节奏预期!R56=0,0,INDEX(E$143:E$159,MATCH(节奏预期!R56,$C$143:$C$159,1)))</f>
        <v>0</v>
      </c>
      <c r="Q56" s="79">
        <f>IF(节奏预期!S56=0,0,INDEX(F$143:F$159,MATCH(节奏预期!S56,$C$143:$C$159,1)))</f>
        <v>0</v>
      </c>
      <c r="R56" s="79">
        <f>IF(节奏预期!T56=0,0,INDEX(G$143:G$159,MATCH(节奏预期!T56,$C$143:$C$159,1)))</f>
        <v>0.24</v>
      </c>
      <c r="S56" s="79">
        <f>IF(节奏预期!U56=0,0,INDEX(H$143:H$159,MATCH(节奏预期!U56,$C$143:$C$159,1)))</f>
        <v>0.32</v>
      </c>
      <c r="T56" s="84">
        <f>IF(节奏预期!V56=0,0,INDEX(I$143:I$159,MATCH(节奏预期!V56,$C$143:$C$159,1)))</f>
        <v>0</v>
      </c>
      <c r="U56" s="13">
        <f>IFERROR(SUMPRODUCT(节奏预期!E56:J56,O56:T56)/SUM(节奏预期!E56:J56),0)</f>
        <v>0.255</v>
      </c>
      <c r="V56" s="12">
        <f>IF(节奏预期!Q56=0,0,INDEX(D$189:D$205,MATCH(节奏预期!Q56,$C$189:$C$205,1)))</f>
        <v>0</v>
      </c>
      <c r="W56" s="79">
        <f>IF(节奏预期!R56=0,0,INDEX(E$189:E$205,MATCH(节奏预期!R56,$C$189:$C$205,1)))</f>
        <v>0</v>
      </c>
      <c r="X56" s="79">
        <f>IF(节奏预期!S56=0,0,INDEX(F$189:F$205,MATCH(节奏预期!S56,$C$189:$C$205,1)))</f>
        <v>0</v>
      </c>
      <c r="Y56" s="79">
        <f>IF(节奏预期!T56=0,0,INDEX(G$189:G$205,MATCH(节奏预期!T56,$C$189:$C$205,1)))</f>
        <v>0.1</v>
      </c>
      <c r="Z56" s="79">
        <f>IF(节奏预期!U56=0,0,INDEX(H$189:H$205,MATCH(节奏预期!U56,$C$189:$C$205,1)))</f>
        <v>0</v>
      </c>
      <c r="AA56" s="79">
        <f>IF(节奏预期!V56=0,0,INDEX(I$189:I$205,MATCH(节奏预期!V56,$C$189:$C$205,1)))</f>
        <v>0</v>
      </c>
      <c r="AB56" s="13">
        <f>IFERROR(SUMPRODUCT(节奏预期!E56:J56,V56:AA56)/SUM(节奏预期!E56:J56),0)</f>
        <v>8.1250000000000003E-2</v>
      </c>
      <c r="AC56" s="12">
        <f>IF(节奏预期!Q56=0,0,INDEX(D$216:D$232,MATCH(节奏预期!Q56,$C$216:$C$232,1)))</f>
        <v>0</v>
      </c>
      <c r="AD56" s="165">
        <f>IF(节奏预期!R56=0,0,INDEX(E$216:E$232,MATCH(节奏预期!R56,$C$216:$C$232,1)))</f>
        <v>0</v>
      </c>
      <c r="AE56" s="165">
        <f>IF(节奏预期!S56=0,0,INDEX(F$216:F$232,MATCH(节奏预期!S56,$C$216:$C$232,1)))</f>
        <v>0</v>
      </c>
      <c r="AF56" s="165">
        <f>IF(节奏预期!T56=0,0,INDEX(G$216:G$232,MATCH(节奏预期!T56,$C$216:$C$232,1)))</f>
        <v>4.8000000000000001E-2</v>
      </c>
      <c r="AG56" s="165">
        <f>IF(节奏预期!U56=0,0,INDEX(H$216:H$232,MATCH(节奏预期!U56,$C$216:$C$232,1)))</f>
        <v>0</v>
      </c>
      <c r="AH56" s="165">
        <f>IF(节奏预期!V56=0,0,INDEX(I$216:I$232,MATCH(节奏预期!V56,$C$216:$C$232,1)))</f>
        <v>0</v>
      </c>
      <c r="AI56" s="13">
        <f>IFERROR(SUMPRODUCT(节奏预期!E56:J56,AC56:AH56)/SUM(节奏预期!E56:J56),0)</f>
        <v>3.9E-2</v>
      </c>
      <c r="AJ56" s="12">
        <f t="shared" si="29"/>
        <v>0</v>
      </c>
      <c r="AK56" s="165">
        <f t="shared" si="24"/>
        <v>0</v>
      </c>
      <c r="AL56" s="165">
        <f t="shared" si="25"/>
        <v>0</v>
      </c>
      <c r="AM56" s="165">
        <f t="shared" si="26"/>
        <v>0.38799999999999996</v>
      </c>
      <c r="AN56" s="165">
        <f t="shared" si="27"/>
        <v>0.32</v>
      </c>
      <c r="AO56" s="165">
        <f t="shared" si="28"/>
        <v>0</v>
      </c>
      <c r="AP56" s="13">
        <f t="shared" si="30"/>
        <v>0.33624999999999999</v>
      </c>
      <c r="AQ56" s="107">
        <f>IF(节奏预期!W56=0,0,节奏预期!E56*INDEX(D$83:D$99,MATCH(节奏预期!W56,$C$83:$C$99,0)))</f>
        <v>0</v>
      </c>
      <c r="AR56" s="79">
        <f>IF(节奏预期!X56=0,0,节奏预期!F56*INDEX(E$83:E$99,MATCH(节奏预期!X56,$C$83:$C$99,0)))</f>
        <v>0</v>
      </c>
      <c r="AS56" s="122">
        <f>IF(节奏预期!Y56=0,0,节奏预期!G56*INDEX(F$83:F$99,MATCH(节奏预期!Y56,$C$83:$C$99,0)))+IF(节奏预期!Z56=0,0,节奏预期!H56*INDEX(G$102:G$118,MATCH(节奏预期!Z56,$C$102:$C$118,0)))</f>
        <v>97.5</v>
      </c>
      <c r="AT56" s="79">
        <f>IF(节奏预期!Z56=0,0,节奏预期!H56*INDEX(G$83:G$99,MATCH(节奏预期!Z56,$C$83:$C$99,0)))</f>
        <v>16.25</v>
      </c>
      <c r="AU56" s="122">
        <f>IF(节奏预期!AA56=0,0,节奏预期!I56*INDEX(H$83:H$99,MATCH(节奏预期!AA56,$C$83:$C$99,0)))+IF(节奏预期!AB56=0,0,节奏预期!J56*INDEX(I$102:I$118,MATCH(节奏预期!AB56,$C$102:$C$118,0)))</f>
        <v>26.25</v>
      </c>
      <c r="AV56" s="110">
        <f>IF(节奏预期!AB56=0,0,节奏预期!J56*INDEX(I$83:I$99,MATCH(节奏预期!AB56,$C$83:$C$99,0)))</f>
        <v>0</v>
      </c>
      <c r="AW56" s="12">
        <f>IF(节奏预期!W56="","",INDEX(装备突破!D$121:D$137,MATCH(节奏预期!W56,装备突破!$C$121:$C$137,0))*节奏预期!E56)</f>
        <v>0</v>
      </c>
      <c r="AX56" s="79">
        <f>IF(节奏预期!X56="","",INDEX(装备突破!E$121:E$137,MATCH(节奏预期!X56,装备突破!$C$121:$C$137,0))*节奏预期!F56)</f>
        <v>0</v>
      </c>
      <c r="AY56" s="79">
        <f>IF(节奏预期!Y56="","",INDEX(装备突破!F$121:F$137,MATCH(节奏预期!Y56,装备突破!$C$121:$C$137,0))*节奏预期!G56)</f>
        <v>0</v>
      </c>
      <c r="AZ56" s="79">
        <f>IF(节奏预期!Z56="","",INDEX(装备突破!G$121:G$137,MATCH(节奏预期!Z56,装备突破!$C$121:$C$137,0))*节奏预期!H56)</f>
        <v>70200000</v>
      </c>
      <c r="BA56" s="79">
        <f>IF(节奏预期!AA56="","",INDEX(装备突破!H$121:H$137,MATCH(节奏预期!AA56,装备突破!$C$121:$C$137,0))*节奏预期!I56)</f>
        <v>50625000</v>
      </c>
      <c r="BB56" s="79">
        <f>IF(节奏预期!AB56="","",INDEX(装备突破!I$121:I$137,MATCH(节奏预期!AB56,装备突破!$C$121:$C$137,0))*节奏预期!J56)</f>
        <v>0</v>
      </c>
      <c r="BC56" s="13">
        <f>MAX(SUM(AW56:BB56),$BC$46:BC55)</f>
        <v>120825000</v>
      </c>
      <c r="BD56" s="37"/>
      <c r="BF56" s="22">
        <v>8</v>
      </c>
      <c r="BG56" s="80">
        <v>60</v>
      </c>
      <c r="BH56" s="42">
        <f>IF(BG56&lt;前期规划!$C$2,0,求节点($N$46:$N$81,$AP$46:$AP$81,BG56))</f>
        <v>4.7557908799328724E-2</v>
      </c>
      <c r="BI56" s="42"/>
      <c r="BJ56" s="42"/>
      <c r="BK56" s="60">
        <f>(BH56-BH55)*INDEX([3]小r将兵属性验证!AX$7:AX$166,$BG56,1)+BK55</f>
        <v>146991840.09827304</v>
      </c>
      <c r="BL56" s="60"/>
      <c r="BM56" s="60"/>
      <c r="BN56" s="42">
        <f t="shared" si="32"/>
        <v>146991840.09827304</v>
      </c>
      <c r="BR56" s="45">
        <v>60</v>
      </c>
      <c r="BS56" s="49">
        <f>IF(BR56&lt;前期规划!$C$2,0,求节点(活动投放!$S$46:$S$81,活动投放!$U$46:$U$81,$BR56))</f>
        <v>12752.519331575088</v>
      </c>
      <c r="BT56" s="49"/>
      <c r="BU56" s="49">
        <f>IF(BR56&lt;前期规划!$C$2,0,SUMPRODUCT(INDEX($AW$46:$BB$81,IFERROR(MATCH(BR56,$N$46:$N$81,1),1),),INDEX(节奏预期!$E$6:$J$41,MATCH(BR56,节奏预期!$D$6:$D$41,1),)))</f>
        <v>0</v>
      </c>
      <c r="BV56" s="49">
        <f>(BU56-BU55)*INDEX('[1]功能-付费相关'!$AR$6:$AR$165,$BR56,1)+BV55</f>
        <v>0</v>
      </c>
      <c r="BX56" s="45">
        <v>60</v>
      </c>
      <c r="BY56" s="54">
        <f t="shared" si="33"/>
        <v>12752.519331575088</v>
      </c>
      <c r="BZ56" s="54">
        <f t="shared" si="31"/>
        <v>0</v>
      </c>
      <c r="CA56" s="55">
        <f t="shared" si="34"/>
        <v>12752.519331575088</v>
      </c>
    </row>
    <row r="57" spans="1:80" x14ac:dyDescent="0.15">
      <c r="A57" s="37"/>
      <c r="B57" s="211"/>
      <c r="C57" s="144">
        <v>13</v>
      </c>
      <c r="D57" s="144"/>
      <c r="E57" s="144"/>
      <c r="F57" s="144"/>
      <c r="G57" s="144" t="str">
        <f t="shared" si="22"/>
        <v/>
      </c>
      <c r="H57" s="144"/>
      <c r="I57" s="144">
        <f t="shared" si="22"/>
        <v>1</v>
      </c>
      <c r="J57" s="37"/>
      <c r="L57" s="22">
        <v>15</v>
      </c>
      <c r="M57" s="76">
        <f t="shared" si="23"/>
        <v>360</v>
      </c>
      <c r="N57" s="78">
        <f>节奏预期!D57</f>
        <v>87.064762367263285</v>
      </c>
      <c r="O57" s="107">
        <f>IF(节奏预期!Q57=0,0,INDEX(D$143:D$159,MATCH(节奏预期!Q57,$C$143:$C$159,1)))</f>
        <v>0</v>
      </c>
      <c r="P57" s="79">
        <f>IF(节奏预期!R57=0,0,INDEX(E$143:E$159,MATCH(节奏预期!R57,$C$143:$C$159,1)))</f>
        <v>0</v>
      </c>
      <c r="Q57" s="79">
        <f>IF(节奏预期!S57=0,0,INDEX(F$143:F$159,MATCH(节奏预期!S57,$C$143:$C$159,1)))</f>
        <v>0</v>
      </c>
      <c r="R57" s="79">
        <f>IF(节奏预期!T57=0,0,INDEX(G$143:G$159,MATCH(节奏预期!T57,$C$143:$C$159,1)))</f>
        <v>0.24</v>
      </c>
      <c r="S57" s="79">
        <f>IF(节奏预期!U57=0,0,INDEX(H$143:H$159,MATCH(节奏预期!U57,$C$143:$C$159,1)))</f>
        <v>0.32</v>
      </c>
      <c r="T57" s="84">
        <f>IF(节奏预期!V57=0,0,INDEX(I$143:I$159,MATCH(节奏预期!V57,$C$143:$C$159,1)))</f>
        <v>0</v>
      </c>
      <c r="U57" s="13">
        <f>IFERROR(SUMPRODUCT(节奏预期!E57:J57,O57:T57)/SUM(节奏预期!E57:J57),0)</f>
        <v>0.25999999999999995</v>
      </c>
      <c r="V57" s="12">
        <f>IF(节奏预期!Q57=0,0,INDEX(D$189:D$205,MATCH(节奏预期!Q57,$C$189:$C$205,1)))</f>
        <v>0</v>
      </c>
      <c r="W57" s="79">
        <f>IF(节奏预期!R57=0,0,INDEX(E$189:E$205,MATCH(节奏预期!R57,$C$189:$C$205,1)))</f>
        <v>0</v>
      </c>
      <c r="X57" s="79">
        <f>IF(节奏预期!S57=0,0,INDEX(F$189:F$205,MATCH(节奏预期!S57,$C$189:$C$205,1)))</f>
        <v>0</v>
      </c>
      <c r="Y57" s="79">
        <f>IF(节奏预期!T57=0,0,INDEX(G$189:G$205,MATCH(节奏预期!T57,$C$189:$C$205,1)))</f>
        <v>0.1</v>
      </c>
      <c r="Z57" s="79">
        <f>IF(节奏预期!U57=0,0,INDEX(H$189:H$205,MATCH(节奏预期!U57,$C$189:$C$205,1)))</f>
        <v>0</v>
      </c>
      <c r="AA57" s="79">
        <f>IF(节奏预期!V57=0,0,INDEX(I$189:I$205,MATCH(节奏预期!V57,$C$189:$C$205,1)))</f>
        <v>0</v>
      </c>
      <c r="AB57" s="13">
        <f>IFERROR(SUMPRODUCT(节奏预期!E57:J57,V57:AA57)/SUM(节奏预期!E57:J57),0)</f>
        <v>7.4999999999999997E-2</v>
      </c>
      <c r="AC57" s="12">
        <f>IF(节奏预期!Q57=0,0,INDEX(D$216:D$232,MATCH(节奏预期!Q57,$C$216:$C$232,1)))</f>
        <v>0</v>
      </c>
      <c r="AD57" s="165">
        <f>IF(节奏预期!R57=0,0,INDEX(E$216:E$232,MATCH(节奏预期!R57,$C$216:$C$232,1)))</f>
        <v>0</v>
      </c>
      <c r="AE57" s="165">
        <f>IF(节奏预期!S57=0,0,INDEX(F$216:F$232,MATCH(节奏预期!S57,$C$216:$C$232,1)))</f>
        <v>0</v>
      </c>
      <c r="AF57" s="165">
        <f>IF(节奏预期!T57=0,0,INDEX(G$216:G$232,MATCH(节奏预期!T57,$C$216:$C$232,1)))</f>
        <v>4.8000000000000001E-2</v>
      </c>
      <c r="AG57" s="165">
        <f>IF(节奏预期!U57=0,0,INDEX(H$216:H$232,MATCH(节奏预期!U57,$C$216:$C$232,1)))</f>
        <v>0</v>
      </c>
      <c r="AH57" s="165">
        <f>IF(节奏预期!V57=0,0,INDEX(I$216:I$232,MATCH(节奏预期!V57,$C$216:$C$232,1)))</f>
        <v>0</v>
      </c>
      <c r="AI57" s="13">
        <f>IFERROR(SUMPRODUCT(节奏预期!E57:J57,AC57:AH57)/SUM(节奏预期!E57:J57),0)</f>
        <v>3.5999999999999997E-2</v>
      </c>
      <c r="AJ57" s="12">
        <f t="shared" si="29"/>
        <v>0</v>
      </c>
      <c r="AK57" s="165">
        <f t="shared" si="24"/>
        <v>0</v>
      </c>
      <c r="AL57" s="165">
        <f t="shared" si="25"/>
        <v>0</v>
      </c>
      <c r="AM57" s="165">
        <f t="shared" si="26"/>
        <v>0.38799999999999996</v>
      </c>
      <c r="AN57" s="165">
        <f t="shared" si="27"/>
        <v>0.32</v>
      </c>
      <c r="AO57" s="165">
        <f t="shared" si="28"/>
        <v>0</v>
      </c>
      <c r="AP57" s="13">
        <f t="shared" si="30"/>
        <v>0.33499999999999996</v>
      </c>
      <c r="AQ57" s="107">
        <f>IF(节奏预期!W57=0,0,节奏预期!E57*INDEX(D$83:D$99,MATCH(节奏预期!W57,$C$83:$C$99,0)))</f>
        <v>0</v>
      </c>
      <c r="AR57" s="79">
        <f>IF(节奏预期!X57=0,0,节奏预期!F57*INDEX(E$83:E$99,MATCH(节奏预期!X57,$C$83:$C$99,0)))</f>
        <v>0</v>
      </c>
      <c r="AS57" s="122">
        <f>IF(节奏预期!Y57=0,0,节奏预期!G57*INDEX(F$83:F$99,MATCH(节奏预期!Y57,$C$83:$C$99,0)))+IF(节奏预期!Z57=0,0,节奏预期!H57*INDEX(G$102:G$118,MATCH(节奏预期!Z57,$C$102:$C$118,0)))</f>
        <v>90</v>
      </c>
      <c r="AT57" s="79">
        <f>IF(节奏预期!Z57=0,0,节奏预期!H57*INDEX(G$83:G$99,MATCH(节奏预期!Z57,$C$83:$C$99,0)))</f>
        <v>15</v>
      </c>
      <c r="AU57" s="122">
        <f>IF(节奏预期!AA57=0,0,节奏预期!I57*INDEX(H$83:H$99,MATCH(节奏预期!AA57,$C$83:$C$99,0)))+IF(节奏预期!AB57=0,0,节奏预期!J57*INDEX(I$102:I$118,MATCH(节奏预期!AB57,$C$102:$C$118,0)))</f>
        <v>35</v>
      </c>
      <c r="AV57" s="110">
        <f>IF(节奏预期!AB57=0,0,节奏预期!J57*INDEX(I$83:I$99,MATCH(节奏预期!AB57,$C$83:$C$99,0)))</f>
        <v>0</v>
      </c>
      <c r="AW57" s="12">
        <f>IF(节奏预期!W57="","",INDEX(装备突破!D$121:D$137,MATCH(节奏预期!W57,装备突破!$C$121:$C$137,0))*节奏预期!E57)</f>
        <v>0</v>
      </c>
      <c r="AX57" s="79">
        <f>IF(节奏预期!X57="","",INDEX(装备突破!E$121:E$137,MATCH(节奏预期!X57,装备突破!$C$121:$C$137,0))*节奏预期!F57)</f>
        <v>0</v>
      </c>
      <c r="AY57" s="79">
        <f>IF(节奏预期!Y57="","",INDEX(装备突破!F$121:F$137,MATCH(节奏预期!Y57,装备突破!$C$121:$C$137,0))*节奏预期!G57)</f>
        <v>0</v>
      </c>
      <c r="AZ57" s="79">
        <f>IF(节奏预期!Z57="","",INDEX(装备突破!G$121:G$137,MATCH(节奏预期!Z57,装备突破!$C$121:$C$137,0))*节奏预期!H57)</f>
        <v>64800000</v>
      </c>
      <c r="BA57" s="79">
        <f>IF(节奏预期!AA57="","",INDEX(装备突破!H$121:H$137,MATCH(节奏预期!AA57,装备突破!$C$121:$C$137,0))*节奏预期!I57)</f>
        <v>67500000</v>
      </c>
      <c r="BB57" s="79">
        <f>IF(节奏预期!AB57="","",INDEX(装备突破!I$121:I$137,MATCH(节奏预期!AB57,装备突破!$C$121:$C$137,0))*节奏预期!J57)</f>
        <v>0</v>
      </c>
      <c r="BC57" s="13">
        <f>MAX(SUM(AW57:BB57),$BC$46:BC56)</f>
        <v>132300000</v>
      </c>
      <c r="BD57" s="37"/>
      <c r="BF57" s="22">
        <v>9</v>
      </c>
      <c r="BG57" s="80">
        <v>70</v>
      </c>
      <c r="BH57" s="42">
        <f>IF(BG57&lt;前期规划!$C$2,0,求节点($N$46:$N$81,$AP$46:$AP$81,BG57))</f>
        <v>0.11233284361084415</v>
      </c>
      <c r="BI57" s="42"/>
      <c r="BJ57" s="42"/>
      <c r="BK57" s="60">
        <f>(BH57-BH56)*INDEX([3]小r将兵属性验证!AX$7:AX$166,$BG57,1)+BK56</f>
        <v>736170673.93043733</v>
      </c>
      <c r="BL57" s="60"/>
      <c r="BM57" s="60"/>
      <c r="BN57" s="42">
        <f t="shared" si="32"/>
        <v>736170673.93043733</v>
      </c>
      <c r="BR57" s="45">
        <v>70</v>
      </c>
      <c r="BS57" s="49">
        <f>IF(BR57&lt;前期规划!$C$2,0,求节点(活动投放!$S$46:$S$81,活动投放!$U$46:$U$81,$BR57))</f>
        <v>45289.95916507519</v>
      </c>
      <c r="BT57" s="49"/>
      <c r="BU57" s="49">
        <f>IF(BR57&lt;前期规划!$C$2,0,SUMPRODUCT(INDEX($AW$46:$BB$81,IFERROR(MATCH(BR57,$N$46:$N$81,1),1),),INDEX(节奏预期!$E$6:$J$41,MATCH(BR57,节奏预期!$D$6:$D$41,1),)))</f>
        <v>52500000</v>
      </c>
      <c r="BV57" s="49">
        <f>(BU57-BU56)*INDEX('[1]功能-付费相关'!$AR$6:$AR$165,$BR57,1)+BV56</f>
        <v>59659.090909090904</v>
      </c>
      <c r="BX57" s="45">
        <v>70</v>
      </c>
      <c r="BY57" s="54">
        <f t="shared" si="33"/>
        <v>45289.95916507519</v>
      </c>
      <c r="BZ57" s="54">
        <f t="shared" si="31"/>
        <v>59659.090909090904</v>
      </c>
      <c r="CA57" s="55">
        <f t="shared" si="34"/>
        <v>104949.05007416609</v>
      </c>
      <c r="CB57" s="37"/>
    </row>
    <row r="58" spans="1:80" x14ac:dyDescent="0.15">
      <c r="A58" s="37"/>
      <c r="B58" s="211"/>
      <c r="C58" s="144">
        <v>14</v>
      </c>
      <c r="D58" s="144"/>
      <c r="E58" s="144"/>
      <c r="F58" s="144"/>
      <c r="G58" s="144" t="str">
        <f t="shared" si="22"/>
        <v/>
      </c>
      <c r="H58" s="144"/>
      <c r="I58" s="144">
        <f t="shared" si="22"/>
        <v>1</v>
      </c>
      <c r="J58" s="37"/>
      <c r="L58" s="22">
        <v>16</v>
      </c>
      <c r="M58" s="76">
        <f t="shared" si="23"/>
        <v>390</v>
      </c>
      <c r="N58" s="78">
        <f>节奏预期!D58</f>
        <v>88.193498203421839</v>
      </c>
      <c r="O58" s="107">
        <f>IF(节奏预期!Q58=0,0,INDEX(D$143:D$159,MATCH(节奏预期!Q58,$C$143:$C$159,1)))</f>
        <v>0</v>
      </c>
      <c r="P58" s="79">
        <f>IF(节奏预期!R58=0,0,INDEX(E$143:E$159,MATCH(节奏预期!R58,$C$143:$C$159,1)))</f>
        <v>0</v>
      </c>
      <c r="Q58" s="79">
        <f>IF(节奏预期!S58=0,0,INDEX(F$143:F$159,MATCH(节奏预期!S58,$C$143:$C$159,1)))</f>
        <v>0</v>
      </c>
      <c r="R58" s="79">
        <f>IF(节奏预期!T58=0,0,INDEX(G$143:G$159,MATCH(节奏预期!T58,$C$143:$C$159,1)))</f>
        <v>0.24</v>
      </c>
      <c r="S58" s="79">
        <f>IF(节奏预期!U58=0,0,INDEX(H$143:H$159,MATCH(节奏预期!U58,$C$143:$C$159,1)))</f>
        <v>0.32</v>
      </c>
      <c r="T58" s="84">
        <f>IF(节奏预期!V58=0,0,INDEX(I$143:I$159,MATCH(节奏预期!V58,$C$143:$C$159,1)))</f>
        <v>0</v>
      </c>
      <c r="U58" s="13">
        <f>IFERROR(SUMPRODUCT(节奏预期!E58:J58,O58:T58)/SUM(节奏预期!E58:J58),0)</f>
        <v>0.26500000000000001</v>
      </c>
      <c r="V58" s="12">
        <f>IF(节奏预期!Q58=0,0,INDEX(D$189:D$205,MATCH(节奏预期!Q58,$C$189:$C$205,1)))</f>
        <v>0</v>
      </c>
      <c r="W58" s="79">
        <f>IF(节奏预期!R58=0,0,INDEX(E$189:E$205,MATCH(节奏预期!R58,$C$189:$C$205,1)))</f>
        <v>0</v>
      </c>
      <c r="X58" s="79">
        <f>IF(节奏预期!S58=0,0,INDEX(F$189:F$205,MATCH(节奏预期!S58,$C$189:$C$205,1)))</f>
        <v>0</v>
      </c>
      <c r="Y58" s="79">
        <f>IF(节奏预期!T58=0,0,INDEX(G$189:G$205,MATCH(节奏预期!T58,$C$189:$C$205,1)))</f>
        <v>0.1</v>
      </c>
      <c r="Z58" s="79">
        <f>IF(节奏预期!U58=0,0,INDEX(H$189:H$205,MATCH(节奏预期!U58,$C$189:$C$205,1)))</f>
        <v>0</v>
      </c>
      <c r="AA58" s="79">
        <f>IF(节奏预期!V58=0,0,INDEX(I$189:I$205,MATCH(节奏预期!V58,$C$189:$C$205,1)))</f>
        <v>0</v>
      </c>
      <c r="AB58" s="13">
        <f>IFERROR(SUMPRODUCT(节奏预期!E58:J58,V58:AA58)/SUM(节奏预期!E58:J58),0)</f>
        <v>6.8750000000000006E-2</v>
      </c>
      <c r="AC58" s="12">
        <f>IF(节奏预期!Q58=0,0,INDEX(D$216:D$232,MATCH(节奏预期!Q58,$C$216:$C$232,1)))</f>
        <v>0</v>
      </c>
      <c r="AD58" s="165">
        <f>IF(节奏预期!R58=0,0,INDEX(E$216:E$232,MATCH(节奏预期!R58,$C$216:$C$232,1)))</f>
        <v>0</v>
      </c>
      <c r="AE58" s="165">
        <f>IF(节奏预期!S58=0,0,INDEX(F$216:F$232,MATCH(节奏预期!S58,$C$216:$C$232,1)))</f>
        <v>0</v>
      </c>
      <c r="AF58" s="165">
        <f>IF(节奏预期!T58=0,0,INDEX(G$216:G$232,MATCH(节奏预期!T58,$C$216:$C$232,1)))</f>
        <v>4.8000000000000001E-2</v>
      </c>
      <c r="AG58" s="165">
        <f>IF(节奏预期!U58=0,0,INDEX(H$216:H$232,MATCH(节奏预期!U58,$C$216:$C$232,1)))</f>
        <v>0</v>
      </c>
      <c r="AH58" s="165">
        <f>IF(节奏预期!V58=0,0,INDEX(I$216:I$232,MATCH(节奏预期!V58,$C$216:$C$232,1)))</f>
        <v>0</v>
      </c>
      <c r="AI58" s="13">
        <f>IFERROR(SUMPRODUCT(节奏预期!E58:J58,AC58:AH58)/SUM(节奏预期!E58:J58),0)</f>
        <v>3.3000000000000002E-2</v>
      </c>
      <c r="AJ58" s="12">
        <f t="shared" si="29"/>
        <v>0</v>
      </c>
      <c r="AK58" s="165">
        <f t="shared" si="24"/>
        <v>0</v>
      </c>
      <c r="AL58" s="165">
        <f t="shared" si="25"/>
        <v>0</v>
      </c>
      <c r="AM58" s="165">
        <f t="shared" si="26"/>
        <v>0.38799999999999996</v>
      </c>
      <c r="AN58" s="165">
        <f t="shared" si="27"/>
        <v>0.32</v>
      </c>
      <c r="AO58" s="165">
        <f t="shared" si="28"/>
        <v>0</v>
      </c>
      <c r="AP58" s="13">
        <f t="shared" si="30"/>
        <v>0.33374999999999999</v>
      </c>
      <c r="AQ58" s="107">
        <f>IF(节奏预期!W58=0,0,节奏预期!E58*INDEX(D$83:D$99,MATCH(节奏预期!W58,$C$83:$C$99,0)))</f>
        <v>0</v>
      </c>
      <c r="AR58" s="79">
        <f>IF(节奏预期!X58=0,0,节奏预期!F58*INDEX(E$83:E$99,MATCH(节奏预期!X58,$C$83:$C$99,0)))</f>
        <v>0</v>
      </c>
      <c r="AS58" s="122">
        <f>IF(节奏预期!Y58=0,0,节奏预期!G58*INDEX(F$83:F$99,MATCH(节奏预期!Y58,$C$83:$C$99,0)))+IF(节奏预期!Z58=0,0,节奏预期!H58*INDEX(G$102:G$118,MATCH(节奏预期!Z58,$C$102:$C$118,0)))</f>
        <v>82.5</v>
      </c>
      <c r="AT58" s="79">
        <f>IF(节奏预期!Z58=0,0,节奏预期!H58*INDEX(G$83:G$99,MATCH(节奏预期!Z58,$C$83:$C$99,0)))</f>
        <v>13.75</v>
      </c>
      <c r="AU58" s="122">
        <f>IF(节奏预期!AA58=0,0,节奏预期!I58*INDEX(H$83:H$99,MATCH(节奏预期!AA58,$C$83:$C$99,0)))+IF(节奏预期!AB58=0,0,节奏预期!J58*INDEX(I$102:I$118,MATCH(节奏预期!AB58,$C$102:$C$118,0)))</f>
        <v>43.75</v>
      </c>
      <c r="AV58" s="110">
        <f>IF(节奏预期!AB58=0,0,节奏预期!J58*INDEX(I$83:I$99,MATCH(节奏预期!AB58,$C$83:$C$99,0)))</f>
        <v>0</v>
      </c>
      <c r="AW58" s="12">
        <f>IF(节奏预期!W58="","",INDEX(装备突破!D$121:D$137,MATCH(节奏预期!W58,装备突破!$C$121:$C$137,0))*节奏预期!E58)</f>
        <v>0</v>
      </c>
      <c r="AX58" s="79">
        <f>IF(节奏预期!X58="","",INDEX(装备突破!E$121:E$137,MATCH(节奏预期!X58,装备突破!$C$121:$C$137,0))*节奏预期!F58)</f>
        <v>0</v>
      </c>
      <c r="AY58" s="79">
        <f>IF(节奏预期!Y58="","",INDEX(装备突破!F$121:F$137,MATCH(节奏预期!Y58,装备突破!$C$121:$C$137,0))*节奏预期!G58)</f>
        <v>0</v>
      </c>
      <c r="AZ58" s="79">
        <f>IF(节奏预期!Z58="","",INDEX(装备突破!G$121:G$137,MATCH(节奏预期!Z58,装备突破!$C$121:$C$137,0))*节奏预期!H58)</f>
        <v>59400000</v>
      </c>
      <c r="BA58" s="79">
        <f>IF(节奏预期!AA58="","",INDEX(装备突破!H$121:H$137,MATCH(节奏预期!AA58,装备突破!$C$121:$C$137,0))*节奏预期!I58)</f>
        <v>84375000</v>
      </c>
      <c r="BB58" s="79">
        <f>IF(节奏预期!AB58="","",INDEX(装备突破!I$121:I$137,MATCH(节奏预期!AB58,装备突破!$C$121:$C$137,0))*节奏预期!J58)</f>
        <v>0</v>
      </c>
      <c r="BC58" s="13">
        <f>MAX(SUM(AW58:BB58),$BC$46:BC57)</f>
        <v>143775000</v>
      </c>
      <c r="BD58" s="37"/>
      <c r="BF58" s="22">
        <v>10</v>
      </c>
      <c r="BG58" s="80">
        <v>80</v>
      </c>
      <c r="BH58" s="42">
        <f>IF(BG58&lt;前期规划!$C$2,0,求节点($N$46:$N$81,$AP$46:$AP$81,BG58))</f>
        <v>0.26540539926840179</v>
      </c>
      <c r="BI58" s="42"/>
      <c r="BJ58" s="42"/>
      <c r="BK58" s="60">
        <f>(BH58-BH57)*INDEX([3]小r将兵属性验证!AX$7:AX$166,$BG58,1)+BK57</f>
        <v>4280101930.7299519</v>
      </c>
      <c r="BL58" s="60"/>
      <c r="BM58" s="60"/>
      <c r="BN58" s="42">
        <f t="shared" si="32"/>
        <v>4280101930.7299519</v>
      </c>
      <c r="BR58" s="45">
        <v>80</v>
      </c>
      <c r="BS58" s="49">
        <f>IF(BR58&lt;前期规划!$C$2,0,求节点(活动投放!$S$46:$S$81,活动投放!$U$46:$U$81,$BR58))</f>
        <v>133131.3181540248</v>
      </c>
      <c r="BT58" s="49"/>
      <c r="BU58" s="49">
        <f>IF(BR58&lt;前期规划!$C$2,0,SUMPRODUCT(INDEX($AW$46:$BB$81,IFERROR(MATCH(BR58,$N$46:$N$81,1),1),),INDEX(节奏预期!$E$6:$J$41,MATCH(BR58,节奏预期!$D$6:$D$41,1),)))</f>
        <v>317333333.33333331</v>
      </c>
      <c r="BV58" s="49">
        <f>(BU58-BU57)*INDEX('[1]功能-付费相关'!$AR$6:$AR$165,$BR58,1)+BV57</f>
        <v>335527.14646464639</v>
      </c>
      <c r="BX58" s="45">
        <v>80</v>
      </c>
      <c r="BY58" s="54">
        <f t="shared" si="33"/>
        <v>133131.3181540248</v>
      </c>
      <c r="BZ58" s="54">
        <f t="shared" si="31"/>
        <v>335527.14646464639</v>
      </c>
      <c r="CA58" s="55">
        <f t="shared" si="34"/>
        <v>468658.46461867122</v>
      </c>
      <c r="CB58" s="37"/>
    </row>
    <row r="59" spans="1:80" x14ac:dyDescent="0.15">
      <c r="A59" s="37"/>
      <c r="B59" s="211"/>
      <c r="C59" s="144">
        <v>15</v>
      </c>
      <c r="D59" s="144"/>
      <c r="E59" s="144"/>
      <c r="F59" s="144"/>
      <c r="G59" s="144" t="str">
        <f t="shared" si="22"/>
        <v/>
      </c>
      <c r="H59" s="144"/>
      <c r="I59" s="144">
        <f t="shared" si="22"/>
        <v>1</v>
      </c>
      <c r="J59" s="37"/>
      <c r="L59" s="22">
        <v>17</v>
      </c>
      <c r="M59" s="76">
        <f t="shared" si="23"/>
        <v>420</v>
      </c>
      <c r="N59" s="78">
        <f>节奏预期!D59</f>
        <v>89.311817863093353</v>
      </c>
      <c r="O59" s="107">
        <f>IF(节奏预期!Q59=0,0,INDEX(D$143:D$159,MATCH(节奏预期!Q59,$C$143:$C$159,1)))</f>
        <v>0</v>
      </c>
      <c r="P59" s="79">
        <f>IF(节奏预期!R59=0,0,INDEX(E$143:E$159,MATCH(节奏预期!R59,$C$143:$C$159,1)))</f>
        <v>0</v>
      </c>
      <c r="Q59" s="79">
        <f>IF(节奏预期!S59=0,0,INDEX(F$143:F$159,MATCH(节奏预期!S59,$C$143:$C$159,1)))</f>
        <v>0</v>
      </c>
      <c r="R59" s="79">
        <f>IF(节奏预期!T59=0,0,INDEX(G$143:G$159,MATCH(节奏预期!T59,$C$143:$C$159,1)))</f>
        <v>0.24</v>
      </c>
      <c r="S59" s="79">
        <f>IF(节奏预期!U59=0,0,INDEX(H$143:H$159,MATCH(节奏预期!U59,$C$143:$C$159,1)))</f>
        <v>0.32</v>
      </c>
      <c r="T59" s="84">
        <f>IF(节奏预期!V59=0,0,INDEX(I$143:I$159,MATCH(节奏预期!V59,$C$143:$C$159,1)))</f>
        <v>0</v>
      </c>
      <c r="U59" s="13">
        <f>IFERROR(SUMPRODUCT(节奏预期!E59:J59,O59:T59)/SUM(节奏预期!E59:J59),0)</f>
        <v>0.27</v>
      </c>
      <c r="V59" s="12">
        <f>IF(节奏预期!Q59=0,0,INDEX(D$189:D$205,MATCH(节奏预期!Q59,$C$189:$C$205,1)))</f>
        <v>0</v>
      </c>
      <c r="W59" s="79">
        <f>IF(节奏预期!R59=0,0,INDEX(E$189:E$205,MATCH(节奏预期!R59,$C$189:$C$205,1)))</f>
        <v>0</v>
      </c>
      <c r="X59" s="79">
        <f>IF(节奏预期!S59=0,0,INDEX(F$189:F$205,MATCH(节奏预期!S59,$C$189:$C$205,1)))</f>
        <v>0</v>
      </c>
      <c r="Y59" s="79">
        <f>IF(节奏预期!T59=0,0,INDEX(G$189:G$205,MATCH(节奏预期!T59,$C$189:$C$205,1)))</f>
        <v>0.1</v>
      </c>
      <c r="Z59" s="79">
        <f>IF(节奏预期!U59=0,0,INDEX(H$189:H$205,MATCH(节奏预期!U59,$C$189:$C$205,1)))</f>
        <v>0</v>
      </c>
      <c r="AA59" s="79">
        <f>IF(节奏预期!V59=0,0,INDEX(I$189:I$205,MATCH(节奏预期!V59,$C$189:$C$205,1)))</f>
        <v>0</v>
      </c>
      <c r="AB59" s="13">
        <f>IFERROR(SUMPRODUCT(节奏预期!E59:J59,V59:AA59)/SUM(节奏预期!E59:J59),0)</f>
        <v>6.25E-2</v>
      </c>
      <c r="AC59" s="12">
        <f>IF(节奏预期!Q59=0,0,INDEX(D$216:D$232,MATCH(节奏预期!Q59,$C$216:$C$232,1)))</f>
        <v>0</v>
      </c>
      <c r="AD59" s="165">
        <f>IF(节奏预期!R59=0,0,INDEX(E$216:E$232,MATCH(节奏预期!R59,$C$216:$C$232,1)))</f>
        <v>0</v>
      </c>
      <c r="AE59" s="165">
        <f>IF(节奏预期!S59=0,0,INDEX(F$216:F$232,MATCH(节奏预期!S59,$C$216:$C$232,1)))</f>
        <v>0</v>
      </c>
      <c r="AF59" s="165">
        <f>IF(节奏预期!T59=0,0,INDEX(G$216:G$232,MATCH(节奏预期!T59,$C$216:$C$232,1)))</f>
        <v>4.8000000000000001E-2</v>
      </c>
      <c r="AG59" s="165">
        <f>IF(节奏预期!U59=0,0,INDEX(H$216:H$232,MATCH(节奏预期!U59,$C$216:$C$232,1)))</f>
        <v>0</v>
      </c>
      <c r="AH59" s="165">
        <f>IF(节奏预期!V59=0,0,INDEX(I$216:I$232,MATCH(节奏预期!V59,$C$216:$C$232,1)))</f>
        <v>0</v>
      </c>
      <c r="AI59" s="13">
        <f>IFERROR(SUMPRODUCT(节奏预期!E59:J59,AC59:AH59)/SUM(节奏预期!E59:J59),0)</f>
        <v>0.03</v>
      </c>
      <c r="AJ59" s="12">
        <f t="shared" si="29"/>
        <v>0</v>
      </c>
      <c r="AK59" s="165">
        <f t="shared" si="24"/>
        <v>0</v>
      </c>
      <c r="AL59" s="165">
        <f t="shared" si="25"/>
        <v>0</v>
      </c>
      <c r="AM59" s="165">
        <f t="shared" si="26"/>
        <v>0.38799999999999996</v>
      </c>
      <c r="AN59" s="165">
        <f t="shared" si="27"/>
        <v>0.32</v>
      </c>
      <c r="AO59" s="165">
        <f t="shared" si="28"/>
        <v>0</v>
      </c>
      <c r="AP59" s="13">
        <f t="shared" si="30"/>
        <v>0.33250000000000002</v>
      </c>
      <c r="AQ59" s="107">
        <f>IF(节奏预期!W59=0,0,节奏预期!E59*INDEX(D$83:D$99,MATCH(节奏预期!W59,$C$83:$C$99,0)))</f>
        <v>0</v>
      </c>
      <c r="AR59" s="79">
        <f>IF(节奏预期!X59=0,0,节奏预期!F59*INDEX(E$83:E$99,MATCH(节奏预期!X59,$C$83:$C$99,0)))</f>
        <v>0</v>
      </c>
      <c r="AS59" s="122">
        <f>IF(节奏预期!Y59=0,0,节奏预期!G59*INDEX(F$83:F$99,MATCH(节奏预期!Y59,$C$83:$C$99,0)))+IF(节奏预期!Z59=0,0,节奏预期!H59*INDEX(G$102:G$118,MATCH(节奏预期!Z59,$C$102:$C$118,0)))</f>
        <v>75</v>
      </c>
      <c r="AT59" s="79">
        <f>IF(节奏预期!Z59=0,0,节奏预期!H59*INDEX(G$83:G$99,MATCH(节奏预期!Z59,$C$83:$C$99,0)))</f>
        <v>12.5</v>
      </c>
      <c r="AU59" s="122">
        <f>IF(节奏预期!AA59=0,0,节奏预期!I59*INDEX(H$83:H$99,MATCH(节奏预期!AA59,$C$83:$C$99,0)))+IF(节奏预期!AB59=0,0,节奏预期!J59*INDEX(I$102:I$118,MATCH(节奏预期!AB59,$C$102:$C$118,0)))</f>
        <v>52.5</v>
      </c>
      <c r="AV59" s="110">
        <f>IF(节奏预期!AB59=0,0,节奏预期!J59*INDEX(I$83:I$99,MATCH(节奏预期!AB59,$C$83:$C$99,0)))</f>
        <v>0</v>
      </c>
      <c r="AW59" s="12">
        <f>IF(节奏预期!W59="","",INDEX(装备突破!D$121:D$137,MATCH(节奏预期!W59,装备突破!$C$121:$C$137,0))*节奏预期!E59)</f>
        <v>0</v>
      </c>
      <c r="AX59" s="79">
        <f>IF(节奏预期!X59="","",INDEX(装备突破!E$121:E$137,MATCH(节奏预期!X59,装备突破!$C$121:$C$137,0))*节奏预期!F59)</f>
        <v>0</v>
      </c>
      <c r="AY59" s="79">
        <f>IF(节奏预期!Y59="","",INDEX(装备突破!F$121:F$137,MATCH(节奏预期!Y59,装备突破!$C$121:$C$137,0))*节奏预期!G59)</f>
        <v>0</v>
      </c>
      <c r="AZ59" s="79">
        <f>IF(节奏预期!Z59="","",INDEX(装备突破!G$121:G$137,MATCH(节奏预期!Z59,装备突破!$C$121:$C$137,0))*节奏预期!H59)</f>
        <v>54000000</v>
      </c>
      <c r="BA59" s="79">
        <f>IF(节奏预期!AA59="","",INDEX(装备突破!H$121:H$137,MATCH(节奏预期!AA59,装备突破!$C$121:$C$137,0))*节奏预期!I59)</f>
        <v>101250000</v>
      </c>
      <c r="BB59" s="79">
        <f>IF(节奏预期!AB59="","",INDEX(装备突破!I$121:I$137,MATCH(节奏预期!AB59,装备突破!$C$121:$C$137,0))*节奏预期!J59)</f>
        <v>0</v>
      </c>
      <c r="BC59" s="13">
        <f>MAX(SUM(AW59:BB59),$BC$46:BC58)</f>
        <v>155250000</v>
      </c>
      <c r="BD59" s="37"/>
      <c r="BF59" s="22">
        <v>11</v>
      </c>
      <c r="BG59" s="80">
        <v>90</v>
      </c>
      <c r="BH59" s="42">
        <f>IF(BG59&lt;前期规划!$C$2,0,求节点($N$46:$N$81,$AP$46:$AP$81,BG59))</f>
        <v>0.33169217622666736</v>
      </c>
      <c r="BI59" s="42"/>
      <c r="BJ59" s="42"/>
      <c r="BK59" s="60">
        <f>(BH59-BH58)*INDEX([3]小r将兵属性验证!AX$7:AX$166,$BG59,1)+BK58</f>
        <v>7897749500.0109644</v>
      </c>
      <c r="BL59" s="60"/>
      <c r="BM59" s="60"/>
      <c r="BN59" s="42">
        <f t="shared" si="32"/>
        <v>7897749500.0109644</v>
      </c>
      <c r="BR59" s="45">
        <v>90</v>
      </c>
      <c r="BS59" s="49">
        <f>IF(BR59&lt;前期规划!$C$2,0,求节点(活动投放!$S$46:$S$81,活动投放!$U$46:$U$81,$BR59))</f>
        <v>320008.74234496948</v>
      </c>
      <c r="BT59" s="49"/>
      <c r="BU59" s="49">
        <f>IF(BR59&lt;前期规划!$C$2,0,SUMPRODUCT(INDEX($AW$46:$BB$81,IFERROR(MATCH(BR59,$N$46:$N$81,1),1),),INDEX(节奏预期!$E$6:$J$41,MATCH(BR59,节奏预期!$D$6:$D$41,1),)))</f>
        <v>1058062500</v>
      </c>
      <c r="BV59" s="49">
        <f>(BU59-BU58)*INDEX('[1]功能-付费相关'!$AR$6:$AR$165,$BR59,1)+BV58</f>
        <v>1047766.7297979798</v>
      </c>
      <c r="BX59" s="45">
        <v>90</v>
      </c>
      <c r="BY59" s="54">
        <f t="shared" si="33"/>
        <v>320008.74234496948</v>
      </c>
      <c r="BZ59" s="54">
        <f t="shared" si="31"/>
        <v>1047766.7297979798</v>
      </c>
      <c r="CA59" s="55">
        <f t="shared" si="34"/>
        <v>1367775.4721429492</v>
      </c>
      <c r="CB59" s="37"/>
    </row>
    <row r="60" spans="1:80" x14ac:dyDescent="0.15">
      <c r="A60" s="37"/>
      <c r="B60" s="212"/>
      <c r="C60" s="105"/>
      <c r="D60" s="105"/>
      <c r="E60" s="105"/>
      <c r="F60" s="105"/>
      <c r="G60" s="105"/>
      <c r="H60" s="105"/>
      <c r="I60" s="105"/>
      <c r="J60" s="37"/>
      <c r="L60" s="22">
        <v>18</v>
      </c>
      <c r="M60" s="76">
        <f t="shared" si="23"/>
        <v>450</v>
      </c>
      <c r="N60" s="78">
        <f>节奏预期!D60</f>
        <v>90.376688320649265</v>
      </c>
      <c r="O60" s="107">
        <f>IF(节奏预期!Q60=0,0,INDEX(D$143:D$159,MATCH(节奏预期!Q60,$C$143:$C$159,1)))</f>
        <v>0</v>
      </c>
      <c r="P60" s="79">
        <f>IF(节奏预期!R60=0,0,INDEX(E$143:E$159,MATCH(节奏预期!R60,$C$143:$C$159,1)))</f>
        <v>0</v>
      </c>
      <c r="Q60" s="79">
        <f>IF(节奏预期!S60=0,0,INDEX(F$143:F$159,MATCH(节奏预期!S60,$C$143:$C$159,1)))</f>
        <v>0</v>
      </c>
      <c r="R60" s="79">
        <f>IF(节奏预期!T60=0,0,INDEX(G$143:G$159,MATCH(节奏预期!T60,$C$143:$C$159,1)))</f>
        <v>0.24</v>
      </c>
      <c r="S60" s="79">
        <f>IF(节奏预期!U60=0,0,INDEX(H$143:H$159,MATCH(节奏预期!U60,$C$143:$C$159,1)))</f>
        <v>0.32</v>
      </c>
      <c r="T60" s="84">
        <f>IF(节奏预期!V60=0,0,INDEX(I$143:I$159,MATCH(节奏预期!V60,$C$143:$C$159,1)))</f>
        <v>0</v>
      </c>
      <c r="U60" s="13">
        <f>IFERROR(SUMPRODUCT(节奏预期!E60:J60,O60:T60)/SUM(节奏预期!E60:J60),0)</f>
        <v>0.27500000000000002</v>
      </c>
      <c r="V60" s="12">
        <f>IF(节奏预期!Q60=0,0,INDEX(D$189:D$205,MATCH(节奏预期!Q60,$C$189:$C$205,1)))</f>
        <v>0</v>
      </c>
      <c r="W60" s="79">
        <f>IF(节奏预期!R60=0,0,INDEX(E$189:E$205,MATCH(节奏预期!R60,$C$189:$C$205,1)))</f>
        <v>0</v>
      </c>
      <c r="X60" s="79">
        <f>IF(节奏预期!S60=0,0,INDEX(F$189:F$205,MATCH(节奏预期!S60,$C$189:$C$205,1)))</f>
        <v>0</v>
      </c>
      <c r="Y60" s="79">
        <f>IF(节奏预期!T60=0,0,INDEX(G$189:G$205,MATCH(节奏预期!T60,$C$189:$C$205,1)))</f>
        <v>0.1</v>
      </c>
      <c r="Z60" s="79">
        <f>IF(节奏预期!U60=0,0,INDEX(H$189:H$205,MATCH(节奏预期!U60,$C$189:$C$205,1)))</f>
        <v>0</v>
      </c>
      <c r="AA60" s="79">
        <f>IF(节奏预期!V60=0,0,INDEX(I$189:I$205,MATCH(节奏预期!V60,$C$189:$C$205,1)))</f>
        <v>0</v>
      </c>
      <c r="AB60" s="13">
        <f>IFERROR(SUMPRODUCT(节奏预期!E60:J60,V60:AA60)/SUM(节奏预期!E60:J60),0)</f>
        <v>5.6250000000000001E-2</v>
      </c>
      <c r="AC60" s="12">
        <f>IF(节奏预期!Q60=0,0,INDEX(D$216:D$232,MATCH(节奏预期!Q60,$C$216:$C$232,1)))</f>
        <v>0</v>
      </c>
      <c r="AD60" s="165">
        <f>IF(节奏预期!R60=0,0,INDEX(E$216:E$232,MATCH(节奏预期!R60,$C$216:$C$232,1)))</f>
        <v>0</v>
      </c>
      <c r="AE60" s="165">
        <f>IF(节奏预期!S60=0,0,INDEX(F$216:F$232,MATCH(节奏预期!S60,$C$216:$C$232,1)))</f>
        <v>0</v>
      </c>
      <c r="AF60" s="165">
        <f>IF(节奏预期!T60=0,0,INDEX(G$216:G$232,MATCH(节奏预期!T60,$C$216:$C$232,1)))</f>
        <v>4.8000000000000001E-2</v>
      </c>
      <c r="AG60" s="165">
        <f>IF(节奏预期!U60=0,0,INDEX(H$216:H$232,MATCH(节奏预期!U60,$C$216:$C$232,1)))</f>
        <v>0</v>
      </c>
      <c r="AH60" s="165">
        <f>IF(节奏预期!V60=0,0,INDEX(I$216:I$232,MATCH(节奏预期!V60,$C$216:$C$232,1)))</f>
        <v>0</v>
      </c>
      <c r="AI60" s="13">
        <f>IFERROR(SUMPRODUCT(节奏预期!E60:J60,AC60:AH60)/SUM(节奏预期!E60:J60),0)</f>
        <v>2.7000000000000003E-2</v>
      </c>
      <c r="AJ60" s="12">
        <f t="shared" si="29"/>
        <v>0</v>
      </c>
      <c r="AK60" s="165">
        <f t="shared" si="24"/>
        <v>0</v>
      </c>
      <c r="AL60" s="165">
        <f t="shared" si="25"/>
        <v>0</v>
      </c>
      <c r="AM60" s="165">
        <f t="shared" si="26"/>
        <v>0.38799999999999996</v>
      </c>
      <c r="AN60" s="165">
        <f t="shared" si="27"/>
        <v>0.32</v>
      </c>
      <c r="AO60" s="165">
        <f t="shared" si="28"/>
        <v>0</v>
      </c>
      <c r="AP60" s="13">
        <f t="shared" si="30"/>
        <v>0.33125000000000004</v>
      </c>
      <c r="AQ60" s="107">
        <f>IF(节奏预期!W60=0,0,节奏预期!E60*INDEX(D$83:D$99,MATCH(节奏预期!W60,$C$83:$C$99,0)))</f>
        <v>0</v>
      </c>
      <c r="AR60" s="79">
        <f>IF(节奏预期!X60=0,0,节奏预期!F60*INDEX(E$83:E$99,MATCH(节奏预期!X60,$C$83:$C$99,0)))</f>
        <v>0</v>
      </c>
      <c r="AS60" s="122">
        <f>IF(节奏预期!Y60=0,0,节奏预期!G60*INDEX(F$83:F$99,MATCH(节奏预期!Y60,$C$83:$C$99,0)))+IF(节奏预期!Z60=0,0,节奏预期!H60*INDEX(G$102:G$118,MATCH(节奏预期!Z60,$C$102:$C$118,0)))</f>
        <v>67.5</v>
      </c>
      <c r="AT60" s="79">
        <f>IF(节奏预期!Z60=0,0,节奏预期!H60*INDEX(G$83:G$99,MATCH(节奏预期!Z60,$C$83:$C$99,0)))</f>
        <v>11.25</v>
      </c>
      <c r="AU60" s="122">
        <f>IF(节奏预期!AA60=0,0,节奏预期!I60*INDEX(H$83:H$99,MATCH(节奏预期!AA60,$C$83:$C$99,0)))+IF(节奏预期!AB60=0,0,节奏预期!J60*INDEX(I$102:I$118,MATCH(节奏预期!AB60,$C$102:$C$118,0)))</f>
        <v>61.25</v>
      </c>
      <c r="AV60" s="110">
        <f>IF(节奏预期!AB60=0,0,节奏预期!J60*INDEX(I$83:I$99,MATCH(节奏预期!AB60,$C$83:$C$99,0)))</f>
        <v>0</v>
      </c>
      <c r="AW60" s="12">
        <f>IF(节奏预期!W60="","",INDEX(装备突破!D$121:D$137,MATCH(节奏预期!W60,装备突破!$C$121:$C$137,0))*节奏预期!E60)</f>
        <v>0</v>
      </c>
      <c r="AX60" s="79">
        <f>IF(节奏预期!X60="","",INDEX(装备突破!E$121:E$137,MATCH(节奏预期!X60,装备突破!$C$121:$C$137,0))*节奏预期!F60)</f>
        <v>0</v>
      </c>
      <c r="AY60" s="79">
        <f>IF(节奏预期!Y60="","",INDEX(装备突破!F$121:F$137,MATCH(节奏预期!Y60,装备突破!$C$121:$C$137,0))*节奏预期!G60)</f>
        <v>0</v>
      </c>
      <c r="AZ60" s="79">
        <f>IF(节奏预期!Z60="","",INDEX(装备突破!G$121:G$137,MATCH(节奏预期!Z60,装备突破!$C$121:$C$137,0))*节奏预期!H60)</f>
        <v>48600000</v>
      </c>
      <c r="BA60" s="79">
        <f>IF(节奏预期!AA60="","",INDEX(装备突破!H$121:H$137,MATCH(节奏预期!AA60,装备突破!$C$121:$C$137,0))*节奏预期!I60)</f>
        <v>118125000</v>
      </c>
      <c r="BB60" s="79">
        <f>IF(节奏预期!AB60="","",INDEX(装备突破!I$121:I$137,MATCH(节奏预期!AB60,装备突破!$C$121:$C$137,0))*节奏预期!J60)</f>
        <v>0</v>
      </c>
      <c r="BC60" s="13">
        <f>MAX(SUM(AW60:BB60),$BC$46:BC59)</f>
        <v>166725000</v>
      </c>
      <c r="BD60" s="37"/>
      <c r="BF60" s="22">
        <v>12</v>
      </c>
      <c r="BG60" s="80">
        <v>100</v>
      </c>
      <c r="BH60" s="42">
        <f>IF(BG60&lt;前期规划!$C$2,0,求节点($N$46:$N$81,$AP$46:$AP$81,BG60))</f>
        <v>0.44424519743940666</v>
      </c>
      <c r="BI60" s="42"/>
      <c r="BJ60" s="42"/>
      <c r="BK60" s="60">
        <f>(BH60-BH59)*INDEX([3]小r将兵属性验证!AX$7:AX$166,$BG60,1)+BK59</f>
        <v>21016817698.790703</v>
      </c>
      <c r="BL60" s="60"/>
      <c r="BM60" s="60"/>
      <c r="BN60" s="42">
        <f t="shared" si="32"/>
        <v>21016817698.790703</v>
      </c>
      <c r="BR60" s="67">
        <v>100</v>
      </c>
      <c r="BS60" s="49">
        <f>IF(BR60&lt;前期规划!$C$2,0,求节点(活动投放!$S$46:$S$81,活动投放!$U$46:$U$81,$BR60))</f>
        <v>536307.95939353842</v>
      </c>
      <c r="BT60" s="49"/>
      <c r="BU60" s="49">
        <f>IF(BR60&lt;前期规划!$C$2,0,SUMPRODUCT(INDEX($AW$46:$BB$81,IFERROR(MATCH(BR60,$N$46:$N$81,1),1),),INDEX(节奏预期!$E$6:$J$41,MATCH(BR60,节奏预期!$D$6:$D$41,1),)))</f>
        <v>3977634297.5206604</v>
      </c>
      <c r="BV60" s="49">
        <f>(BU60-BU59)*INDEX('[1]功能-付费相关'!$AR$6:$AR$165,$BR60,1)+BV59</f>
        <v>3654527.2632985692</v>
      </c>
      <c r="BX60" s="67">
        <v>100</v>
      </c>
      <c r="BY60" s="67">
        <f t="shared" ref="BY60:BY66" si="35">BS60</f>
        <v>536307.95939353842</v>
      </c>
      <c r="BZ60" s="67">
        <f t="shared" ref="BZ60:BZ66" si="36">BV60</f>
        <v>3654527.2632985692</v>
      </c>
      <c r="CA60" s="55">
        <f t="shared" ref="CA60:CA66" si="37">SUM(BY60:BZ60)</f>
        <v>4190835.2226921078</v>
      </c>
      <c r="CB60" s="37"/>
    </row>
    <row r="61" spans="1:80" x14ac:dyDescent="0.15">
      <c r="A61" s="37"/>
      <c r="B61" s="37"/>
      <c r="C61" s="37"/>
      <c r="D61" s="37"/>
      <c r="E61" s="37"/>
      <c r="F61" s="37"/>
      <c r="H61" s="37"/>
      <c r="I61" s="37"/>
      <c r="J61" s="37"/>
      <c r="L61" s="22">
        <v>19</v>
      </c>
      <c r="M61" s="76">
        <f t="shared" si="23"/>
        <v>480</v>
      </c>
      <c r="N61" s="78">
        <f>节奏预期!D61</f>
        <v>91.317295791340641</v>
      </c>
      <c r="O61" s="107">
        <f>IF(节奏预期!Q61=0,0,INDEX(D$143:D$159,MATCH(节奏预期!Q61,$C$143:$C$159,1)))</f>
        <v>0</v>
      </c>
      <c r="P61" s="79">
        <f>IF(节奏预期!R61=0,0,INDEX(E$143:E$159,MATCH(节奏预期!R61,$C$143:$C$159,1)))</f>
        <v>0</v>
      </c>
      <c r="Q61" s="79">
        <f>IF(节奏预期!S61=0,0,INDEX(F$143:F$159,MATCH(节奏预期!S61,$C$143:$C$159,1)))</f>
        <v>0</v>
      </c>
      <c r="R61" s="79">
        <f>IF(节奏预期!T61=0,0,INDEX(G$143:G$159,MATCH(节奏预期!T61,$C$143:$C$159,1)))</f>
        <v>0.27</v>
      </c>
      <c r="S61" s="79">
        <f>IF(节奏预期!U61=0,0,INDEX(H$143:H$159,MATCH(节奏预期!U61,$C$143:$C$159,1)))</f>
        <v>0.36</v>
      </c>
      <c r="T61" s="84">
        <f>IF(节奏预期!V61=0,0,INDEX(I$143:I$159,MATCH(节奏预期!V61,$C$143:$C$159,1)))</f>
        <v>0</v>
      </c>
      <c r="U61" s="13">
        <f>IFERROR(SUMPRODUCT(节奏预期!E61:J61,O61:T61)/SUM(节奏预期!E61:J61),0)</f>
        <v>0.315</v>
      </c>
      <c r="V61" s="12">
        <f>IF(节奏预期!Q61=0,0,INDEX(D$189:D$205,MATCH(节奏预期!Q61,$C$189:$C$205,1)))</f>
        <v>0</v>
      </c>
      <c r="W61" s="79">
        <f>IF(节奏预期!R61=0,0,INDEX(E$189:E$205,MATCH(节奏预期!R61,$C$189:$C$205,1)))</f>
        <v>0</v>
      </c>
      <c r="X61" s="79">
        <f>IF(节奏预期!S61=0,0,INDEX(F$189:F$205,MATCH(节奏预期!S61,$C$189:$C$205,1)))</f>
        <v>0</v>
      </c>
      <c r="Y61" s="79">
        <f>IF(节奏预期!T61=0,0,INDEX(G$189:G$205,MATCH(节奏预期!T61,$C$189:$C$205,1)))</f>
        <v>0.1</v>
      </c>
      <c r="Z61" s="79">
        <f>IF(节奏预期!U61=0,0,INDEX(H$189:H$205,MATCH(节奏预期!U61,$C$189:$C$205,1)))</f>
        <v>0</v>
      </c>
      <c r="AA61" s="79">
        <f>IF(节奏预期!V61=0,0,INDEX(I$189:I$205,MATCH(节奏预期!V61,$C$189:$C$205,1)))</f>
        <v>0</v>
      </c>
      <c r="AB61" s="13">
        <f>IFERROR(SUMPRODUCT(节奏预期!E61:J61,V61:AA61)/SUM(节奏预期!E61:J61),0)</f>
        <v>0.05</v>
      </c>
      <c r="AC61" s="12">
        <f>IF(节奏预期!Q61=0,0,INDEX(D$216:D$232,MATCH(节奏预期!Q61,$C$216:$C$232,1)))</f>
        <v>0</v>
      </c>
      <c r="AD61" s="165">
        <f>IF(节奏预期!R61=0,0,INDEX(E$216:E$232,MATCH(节奏预期!R61,$C$216:$C$232,1)))</f>
        <v>0</v>
      </c>
      <c r="AE61" s="165">
        <f>IF(节奏预期!S61=0,0,INDEX(F$216:F$232,MATCH(节奏预期!S61,$C$216:$C$232,1)))</f>
        <v>0</v>
      </c>
      <c r="AF61" s="165">
        <f>IF(节奏预期!T61=0,0,INDEX(G$216:G$232,MATCH(节奏预期!T61,$C$216:$C$232,1)))</f>
        <v>5.4000000000000006E-2</v>
      </c>
      <c r="AG61" s="165">
        <f>IF(节奏预期!U61=0,0,INDEX(H$216:H$232,MATCH(节奏预期!U61,$C$216:$C$232,1)))</f>
        <v>0</v>
      </c>
      <c r="AH61" s="165">
        <f>IF(节奏预期!V61=0,0,INDEX(I$216:I$232,MATCH(节奏预期!V61,$C$216:$C$232,1)))</f>
        <v>0</v>
      </c>
      <c r="AI61" s="13">
        <f>IFERROR(SUMPRODUCT(节奏预期!E61:J61,AC61:AH61)/SUM(节奏预期!E61:J61),0)</f>
        <v>2.7000000000000003E-2</v>
      </c>
      <c r="AJ61" s="12">
        <f t="shared" si="29"/>
        <v>0</v>
      </c>
      <c r="AK61" s="165">
        <f t="shared" si="24"/>
        <v>0</v>
      </c>
      <c r="AL61" s="165">
        <f t="shared" si="25"/>
        <v>0</v>
      </c>
      <c r="AM61" s="165">
        <f t="shared" si="26"/>
        <v>0.42399999999999999</v>
      </c>
      <c r="AN61" s="165">
        <f t="shared" si="27"/>
        <v>0.36</v>
      </c>
      <c r="AO61" s="165">
        <f t="shared" si="28"/>
        <v>0</v>
      </c>
      <c r="AP61" s="13">
        <f t="shared" si="30"/>
        <v>0.36499999999999999</v>
      </c>
      <c r="AQ61" s="107">
        <f>IF(节奏预期!W61=0,0,节奏预期!E61*INDEX(D$83:D$99,MATCH(节奏预期!W61,$C$83:$C$99,0)))</f>
        <v>0</v>
      </c>
      <c r="AR61" s="79">
        <f>IF(节奏预期!X61=0,0,节奏预期!F61*INDEX(E$83:E$99,MATCH(节奏预期!X61,$C$83:$C$99,0)))</f>
        <v>0</v>
      </c>
      <c r="AS61" s="122">
        <f>IF(节奏预期!Y61=0,0,节奏预期!G61*INDEX(F$83:F$99,MATCH(节奏预期!Y61,$C$83:$C$99,0)))+IF(节奏预期!Z61=0,0,节奏预期!H61*INDEX(G$102:G$118,MATCH(节奏预期!Z61,$C$102:$C$118,0)))</f>
        <v>60</v>
      </c>
      <c r="AT61" s="79">
        <f>IF(节奏预期!Z61=0,0,节奏预期!H61*INDEX(G$83:G$99,MATCH(节奏预期!Z61,$C$83:$C$99,0)))</f>
        <v>10</v>
      </c>
      <c r="AU61" s="122">
        <f>IF(节奏预期!AA61=0,0,节奏预期!I61*INDEX(H$83:H$99,MATCH(节奏预期!AA61,$C$83:$C$99,0)))+IF(节奏预期!AB61=0,0,节奏预期!J61*INDEX(I$102:I$118,MATCH(节奏预期!AB61,$C$102:$C$118,0)))</f>
        <v>70</v>
      </c>
      <c r="AV61" s="110">
        <f>IF(节奏预期!AB61=0,0,节奏预期!J61*INDEX(I$83:I$99,MATCH(节奏预期!AB61,$C$83:$C$99,0)))</f>
        <v>0</v>
      </c>
      <c r="AW61" s="12">
        <f>IF(节奏预期!W61="","",INDEX(装备突破!D$121:D$137,MATCH(节奏预期!W61,装备突破!$C$121:$C$137,0))*节奏预期!E61)</f>
        <v>0</v>
      </c>
      <c r="AX61" s="79">
        <f>IF(节奏预期!X61="","",INDEX(装备突破!E$121:E$137,MATCH(节奏预期!X61,装备突破!$C$121:$C$137,0))*节奏预期!F61)</f>
        <v>0</v>
      </c>
      <c r="AY61" s="79">
        <f>IF(节奏预期!Y61="","",INDEX(装备突破!F$121:F$137,MATCH(节奏预期!Y61,装备突破!$C$121:$C$137,0))*节奏预期!G61)</f>
        <v>0</v>
      </c>
      <c r="AZ61" s="79">
        <f>IF(节奏预期!Z61="","",INDEX(装备突破!G$121:G$137,MATCH(节奏预期!Z61,装备突破!$C$121:$C$137,0))*节奏预期!H61)</f>
        <v>43200000</v>
      </c>
      <c r="BA61" s="79">
        <f>IF(节奏预期!AA61="","",INDEX(装备突破!H$121:H$137,MATCH(节奏预期!AA61,装备突破!$C$121:$C$137,0))*节奏预期!I61)</f>
        <v>135000000</v>
      </c>
      <c r="BB61" s="79">
        <f>IF(节奏预期!AB61="","",INDEX(装备突破!I$121:I$137,MATCH(节奏预期!AB61,装备突破!$C$121:$C$137,0))*节奏预期!J61)</f>
        <v>0</v>
      </c>
      <c r="BC61" s="13">
        <f>MAX(SUM(AW61:BB61),$BC$46:BC60)</f>
        <v>178200000</v>
      </c>
      <c r="BD61" s="37"/>
      <c r="BF61" s="22">
        <v>13</v>
      </c>
      <c r="BG61" s="80">
        <v>110</v>
      </c>
      <c r="BH61" s="42">
        <f>IF(BG61&lt;前期规划!$C$2,0,求节点($N$46:$N$81,$AP$46:$AP$81,BG61))</f>
        <v>0.50227272727272732</v>
      </c>
      <c r="BI61" s="42"/>
      <c r="BJ61" s="42"/>
      <c r="BK61" s="60">
        <f>(BH61-BH60)*INDEX([3]小r将兵属性验证!AX$7:AX$166,$BG61,1)+BK60</f>
        <v>32285739869.674782</v>
      </c>
      <c r="BL61" s="60"/>
      <c r="BM61" s="60"/>
      <c r="BN61" s="42">
        <f t="shared" si="32"/>
        <v>32285739869.674782</v>
      </c>
      <c r="BR61" s="67">
        <v>110</v>
      </c>
      <c r="BS61" s="49">
        <f>IF(BR61&lt;前期规划!$C$2,0,求节点(活动投放!$S$46:$S$81,活动投放!$U$46:$U$81,$BR61))</f>
        <v>603047.43909395253</v>
      </c>
      <c r="BT61" s="49"/>
      <c r="BU61" s="49">
        <f>IF(BR61&lt;前期规划!$C$2,0,SUMPRODUCT(INDEX($AW$46:$BB$81,IFERROR(MATCH(BR61,$N$46:$N$81,1),1),),INDEX(节奏预期!$E$6:$J$41,MATCH(BR61,节奏预期!$D$6:$D$41,1),)))</f>
        <v>2946074380.1652894</v>
      </c>
      <c r="BV61" s="49">
        <f>(BU61-BU60)*INDEX('[1]功能-付费相关'!$AR$6:$AR$165,$BR61,1)+BV60</f>
        <v>2794893.9988357602</v>
      </c>
      <c r="BX61" s="67">
        <v>110</v>
      </c>
      <c r="BY61" s="67">
        <f t="shared" si="35"/>
        <v>603047.43909395253</v>
      </c>
      <c r="BZ61" s="67">
        <f t="shared" si="36"/>
        <v>2794893.9988357602</v>
      </c>
      <c r="CA61" s="55">
        <f t="shared" si="37"/>
        <v>3397941.4379297127</v>
      </c>
      <c r="CB61" s="37"/>
    </row>
    <row r="62" spans="1:80" x14ac:dyDescent="0.15">
      <c r="B62" s="151"/>
      <c r="C62" s="151"/>
      <c r="D62" s="151"/>
      <c r="E62" s="151"/>
      <c r="F62" s="151"/>
      <c r="G62" s="151"/>
      <c r="H62" s="151"/>
      <c r="I62" s="151"/>
      <c r="L62" s="22">
        <v>20</v>
      </c>
      <c r="M62" s="76">
        <f t="shared" si="23"/>
        <v>510</v>
      </c>
      <c r="N62" s="78">
        <f>节奏预期!D62</f>
        <v>92.213794536883725</v>
      </c>
      <c r="O62" s="107">
        <f>IF(节奏预期!Q62=0,0,INDEX(D$143:D$159,MATCH(节奏预期!Q62,$C$143:$C$159,1)))</f>
        <v>0</v>
      </c>
      <c r="P62" s="79">
        <f>IF(节奏预期!R62=0,0,INDEX(E$143:E$159,MATCH(节奏预期!R62,$C$143:$C$159,1)))</f>
        <v>0</v>
      </c>
      <c r="Q62" s="79">
        <f>IF(节奏预期!S62=0,0,INDEX(F$143:F$159,MATCH(节奏预期!S62,$C$143:$C$159,1)))</f>
        <v>0</v>
      </c>
      <c r="R62" s="79">
        <f>IF(节奏预期!T62=0,0,INDEX(G$143:G$159,MATCH(节奏预期!T62,$C$143:$C$159,1)))</f>
        <v>0.27</v>
      </c>
      <c r="S62" s="79">
        <f>IF(节奏预期!U62=0,0,INDEX(H$143:H$159,MATCH(节奏预期!U62,$C$143:$C$159,1)))</f>
        <v>0.36</v>
      </c>
      <c r="T62" s="84">
        <f>IF(节奏预期!V62=0,0,INDEX(I$143:I$159,MATCH(节奏预期!V62,$C$143:$C$159,1)))</f>
        <v>0</v>
      </c>
      <c r="U62" s="13">
        <f>IFERROR(SUMPRODUCT(节奏预期!E62:J62,O62:T62)/SUM(节奏预期!E62:J62),0)</f>
        <v>0.32062499999999999</v>
      </c>
      <c r="V62" s="12">
        <f>IF(节奏预期!Q62=0,0,INDEX(D$189:D$205,MATCH(节奏预期!Q62,$C$189:$C$205,1)))</f>
        <v>0</v>
      </c>
      <c r="W62" s="79">
        <f>IF(节奏预期!R62=0,0,INDEX(E$189:E$205,MATCH(节奏预期!R62,$C$189:$C$205,1)))</f>
        <v>0</v>
      </c>
      <c r="X62" s="79">
        <f>IF(节奏预期!S62=0,0,INDEX(F$189:F$205,MATCH(节奏预期!S62,$C$189:$C$205,1)))</f>
        <v>0</v>
      </c>
      <c r="Y62" s="79">
        <f>IF(节奏预期!T62=0,0,INDEX(G$189:G$205,MATCH(节奏预期!T62,$C$189:$C$205,1)))</f>
        <v>0.1</v>
      </c>
      <c r="Z62" s="79">
        <f>IF(节奏预期!U62=0,0,INDEX(H$189:H$205,MATCH(节奏预期!U62,$C$189:$C$205,1)))</f>
        <v>0</v>
      </c>
      <c r="AA62" s="79">
        <f>IF(节奏预期!V62=0,0,INDEX(I$189:I$205,MATCH(节奏预期!V62,$C$189:$C$205,1)))</f>
        <v>0</v>
      </c>
      <c r="AB62" s="13">
        <f>IFERROR(SUMPRODUCT(节奏预期!E62:J62,V62:AA62)/SUM(节奏预期!E62:J62),0)</f>
        <v>4.3749999999999997E-2</v>
      </c>
      <c r="AC62" s="12">
        <f>IF(节奏预期!Q62=0,0,INDEX(D$216:D$232,MATCH(节奏预期!Q62,$C$216:$C$232,1)))</f>
        <v>0</v>
      </c>
      <c r="AD62" s="165">
        <f>IF(节奏预期!R62=0,0,INDEX(E$216:E$232,MATCH(节奏预期!R62,$C$216:$C$232,1)))</f>
        <v>0</v>
      </c>
      <c r="AE62" s="165">
        <f>IF(节奏预期!S62=0,0,INDEX(F$216:F$232,MATCH(节奏预期!S62,$C$216:$C$232,1)))</f>
        <v>0</v>
      </c>
      <c r="AF62" s="165">
        <f>IF(节奏预期!T62=0,0,INDEX(G$216:G$232,MATCH(节奏预期!T62,$C$216:$C$232,1)))</f>
        <v>5.4000000000000006E-2</v>
      </c>
      <c r="AG62" s="165">
        <f>IF(节奏预期!U62=0,0,INDEX(H$216:H$232,MATCH(节奏预期!U62,$C$216:$C$232,1)))</f>
        <v>0</v>
      </c>
      <c r="AH62" s="165">
        <f>IF(节奏预期!V62=0,0,INDEX(I$216:I$232,MATCH(节奏预期!V62,$C$216:$C$232,1)))</f>
        <v>0</v>
      </c>
      <c r="AI62" s="13">
        <f>IFERROR(SUMPRODUCT(节奏预期!E62:J62,AC62:AH62)/SUM(节奏预期!E62:J62),0)</f>
        <v>2.3625E-2</v>
      </c>
      <c r="AJ62" s="12">
        <f t="shared" si="29"/>
        <v>0</v>
      </c>
      <c r="AK62" s="165">
        <f t="shared" si="24"/>
        <v>0</v>
      </c>
      <c r="AL62" s="165">
        <f t="shared" si="25"/>
        <v>0</v>
      </c>
      <c r="AM62" s="165">
        <f t="shared" si="26"/>
        <v>0.42399999999999999</v>
      </c>
      <c r="AN62" s="165">
        <f t="shared" si="27"/>
        <v>0.36</v>
      </c>
      <c r="AO62" s="165">
        <f t="shared" si="28"/>
        <v>0</v>
      </c>
      <c r="AP62" s="13">
        <f t="shared" si="30"/>
        <v>0.364375</v>
      </c>
      <c r="AQ62" s="107">
        <f>IF(节奏预期!W62=0,0,节奏预期!E62*INDEX(D$83:D$99,MATCH(节奏预期!W62,$C$83:$C$99,0)))</f>
        <v>0</v>
      </c>
      <c r="AR62" s="79">
        <f>IF(节奏预期!X62=0,0,节奏预期!F62*INDEX(E$83:E$99,MATCH(节奏预期!X62,$C$83:$C$99,0)))</f>
        <v>0</v>
      </c>
      <c r="AS62" s="122">
        <f>IF(节奏预期!Y62=0,0,节奏预期!G62*INDEX(F$83:F$99,MATCH(节奏预期!Y62,$C$83:$C$99,0)))+IF(节奏预期!Z62=0,0,节奏预期!H62*INDEX(G$102:G$118,MATCH(节奏预期!Z62,$C$102:$C$118,0)))</f>
        <v>61.25</v>
      </c>
      <c r="AT62" s="79">
        <f>IF(节奏预期!Z62=0,0,节奏预期!H62*INDEX(G$83:G$99,MATCH(节奏预期!Z62,$C$83:$C$99,0)))</f>
        <v>8.75</v>
      </c>
      <c r="AU62" s="122">
        <f>IF(节奏预期!AA62=0,0,节奏预期!I62*INDEX(H$83:H$99,MATCH(节奏预期!AA62,$C$83:$C$99,0)))+IF(节奏预期!AB62=0,0,节奏预期!J62*INDEX(I$102:I$118,MATCH(节奏预期!AB62,$C$102:$C$118,0)))</f>
        <v>90</v>
      </c>
      <c r="AV62" s="110">
        <f>IF(节奏预期!AB62=0,0,节奏预期!J62*INDEX(I$83:I$99,MATCH(节奏预期!AB62,$C$83:$C$99,0)))</f>
        <v>0</v>
      </c>
      <c r="AW62" s="12">
        <f>IF(节奏预期!W62="","",INDEX(装备突破!D$121:D$137,MATCH(节奏预期!W62,装备突破!$C$121:$C$137,0))*节奏预期!E62)</f>
        <v>0</v>
      </c>
      <c r="AX62" s="79">
        <f>IF(节奏预期!X62="","",INDEX(装备突破!E$121:E$137,MATCH(节奏预期!X62,装备突破!$C$121:$C$137,0))*节奏预期!F62)</f>
        <v>0</v>
      </c>
      <c r="AY62" s="79">
        <f>IF(节奏预期!Y62="","",INDEX(装备突破!F$121:F$137,MATCH(节奏预期!Y62,装备突破!$C$121:$C$137,0))*节奏预期!G62)</f>
        <v>0</v>
      </c>
      <c r="AZ62" s="79">
        <f>IF(节奏预期!Z62="","",INDEX(装备突破!G$121:G$137,MATCH(节奏预期!Z62,装备突破!$C$121:$C$137,0))*节奏预期!H62)</f>
        <v>49000000</v>
      </c>
      <c r="BA62" s="79">
        <f>IF(节奏预期!AA62="","",INDEX(装备突破!H$121:H$137,MATCH(节奏预期!AA62,装备突破!$C$121:$C$137,0))*节奏预期!I62)</f>
        <v>196875000</v>
      </c>
      <c r="BB62" s="79">
        <f>IF(节奏预期!AB62="","",INDEX(装备突破!I$121:I$137,MATCH(节奏预期!AB62,装备突破!$C$121:$C$137,0))*节奏预期!J62)</f>
        <v>0</v>
      </c>
      <c r="BC62" s="13">
        <f>MAX(SUM(AW62:BB62),$BC$46:BC61)</f>
        <v>245875000</v>
      </c>
      <c r="BF62" s="22">
        <v>14</v>
      </c>
      <c r="BG62" s="80">
        <v>120</v>
      </c>
      <c r="BH62" s="42">
        <f>IF(BG62&lt;前期规划!$C$2,0,求节点($N$46:$N$81,$AP$46:$AP$81,BG62))</f>
        <v>0.50227272727272732</v>
      </c>
      <c r="BI62" s="42"/>
      <c r="BJ62" s="42"/>
      <c r="BK62" s="60">
        <f>(BH62-BH61)*INDEX([3]小r将兵属性验证!AX$7:AX$166,$BG62,1)+BK61</f>
        <v>32285739869.674782</v>
      </c>
      <c r="BL62" s="60"/>
      <c r="BM62" s="60"/>
      <c r="BN62" s="42">
        <f t="shared" si="32"/>
        <v>32285739869.674782</v>
      </c>
      <c r="BR62" s="67">
        <v>120</v>
      </c>
      <c r="BS62" s="49">
        <f>IF(BR62&lt;前期规划!$C$2,0,求节点(活动投放!$S$46:$S$81,活动投放!$U$46:$U$81,$BR62))</f>
        <v>603047.43909395253</v>
      </c>
      <c r="BT62" s="49"/>
      <c r="BU62" s="49">
        <f>IF(BR62&lt;前期规划!$C$2,0,SUMPRODUCT(INDEX($AW$46:$BB$81,IFERROR(MATCH(BR62,$N$46:$N$81,1),1),),INDEX(节奏预期!$E$6:$J$41,MATCH(BR62,节奏预期!$D$6:$D$41,1),)))</f>
        <v>2946074380.1652894</v>
      </c>
      <c r="BV62" s="49">
        <f>(BU62-BU61)*INDEX('[1]功能-付费相关'!$AR$6:$AR$165,$BR62,1)+BV61</f>
        <v>2794893.9988357602</v>
      </c>
      <c r="BX62" s="67">
        <v>120</v>
      </c>
      <c r="BY62" s="67">
        <f t="shared" si="35"/>
        <v>603047.43909395253</v>
      </c>
      <c r="BZ62" s="67">
        <f t="shared" si="36"/>
        <v>2794893.9988357602</v>
      </c>
      <c r="CA62" s="55">
        <f t="shared" si="37"/>
        <v>3397941.4379297127</v>
      </c>
      <c r="CB62" s="37"/>
    </row>
    <row r="63" spans="1:80" ht="11.25" customHeight="1" x14ac:dyDescent="0.15">
      <c r="B63" s="210" t="s">
        <v>132</v>
      </c>
      <c r="C63" s="7" t="s">
        <v>133</v>
      </c>
      <c r="D63" s="7" t="s">
        <v>128</v>
      </c>
      <c r="E63" s="7" t="s">
        <v>129</v>
      </c>
      <c r="F63" s="7" t="s">
        <v>130</v>
      </c>
      <c r="G63" s="79" t="s">
        <v>285</v>
      </c>
      <c r="H63" s="7" t="s">
        <v>131</v>
      </c>
      <c r="I63" s="7" t="s">
        <v>267</v>
      </c>
      <c r="L63" s="22">
        <v>21</v>
      </c>
      <c r="M63" s="76">
        <f t="shared" si="23"/>
        <v>540</v>
      </c>
      <c r="N63" s="78">
        <f>节奏预期!D63</f>
        <v>93.043666179806593</v>
      </c>
      <c r="O63" s="107">
        <f>IF(节奏预期!Q63=0,0,INDEX(D$143:D$159,MATCH(节奏预期!Q63,$C$143:$C$159,1)))</f>
        <v>0</v>
      </c>
      <c r="P63" s="79">
        <f>IF(节奏预期!R63=0,0,INDEX(E$143:E$159,MATCH(节奏预期!R63,$C$143:$C$159,1)))</f>
        <v>0</v>
      </c>
      <c r="Q63" s="79">
        <f>IF(节奏预期!S63=0,0,INDEX(F$143:F$159,MATCH(节奏预期!S63,$C$143:$C$159,1)))</f>
        <v>0</v>
      </c>
      <c r="R63" s="79">
        <f>IF(节奏预期!T63=0,0,INDEX(G$143:G$159,MATCH(节奏预期!T63,$C$143:$C$159,1)))</f>
        <v>0.27</v>
      </c>
      <c r="S63" s="79">
        <f>IF(节奏预期!U63=0,0,INDEX(H$143:H$159,MATCH(节奏预期!U63,$C$143:$C$159,1)))</f>
        <v>0.36</v>
      </c>
      <c r="T63" s="84">
        <f>IF(节奏预期!V63=0,0,INDEX(I$143:I$159,MATCH(节奏预期!V63,$C$143:$C$159,1)))</f>
        <v>0</v>
      </c>
      <c r="U63" s="13">
        <f>IFERROR(SUMPRODUCT(节奏预期!E63:J63,O63:T63)/SUM(节奏预期!E63:J63),0)</f>
        <v>0.32625000000000004</v>
      </c>
      <c r="V63" s="12">
        <f>IF(节奏预期!Q63=0,0,INDEX(D$189:D$205,MATCH(节奏预期!Q63,$C$189:$C$205,1)))</f>
        <v>0</v>
      </c>
      <c r="W63" s="79">
        <f>IF(节奏预期!R63=0,0,INDEX(E$189:E$205,MATCH(节奏预期!R63,$C$189:$C$205,1)))</f>
        <v>0</v>
      </c>
      <c r="X63" s="79">
        <f>IF(节奏预期!S63=0,0,INDEX(F$189:F$205,MATCH(节奏预期!S63,$C$189:$C$205,1)))</f>
        <v>0</v>
      </c>
      <c r="Y63" s="79">
        <f>IF(节奏预期!T63=0,0,INDEX(G$189:G$205,MATCH(节奏预期!T63,$C$189:$C$205,1)))</f>
        <v>0.1</v>
      </c>
      <c r="Z63" s="79">
        <f>IF(节奏预期!U63=0,0,INDEX(H$189:H$205,MATCH(节奏预期!U63,$C$189:$C$205,1)))</f>
        <v>0</v>
      </c>
      <c r="AA63" s="79">
        <f>IF(节奏预期!V63=0,0,INDEX(I$189:I$205,MATCH(节奏预期!V63,$C$189:$C$205,1)))</f>
        <v>0</v>
      </c>
      <c r="AB63" s="13">
        <f>IFERROR(SUMPRODUCT(节奏预期!E63:J63,V63:AA63)/SUM(节奏预期!E63:J63),0)</f>
        <v>3.7499999999999999E-2</v>
      </c>
      <c r="AC63" s="12">
        <f>IF(节奏预期!Q63=0,0,INDEX(D$216:D$232,MATCH(节奏预期!Q63,$C$216:$C$232,1)))</f>
        <v>0</v>
      </c>
      <c r="AD63" s="165">
        <f>IF(节奏预期!R63=0,0,INDEX(E$216:E$232,MATCH(节奏预期!R63,$C$216:$C$232,1)))</f>
        <v>0</v>
      </c>
      <c r="AE63" s="165">
        <f>IF(节奏预期!S63=0,0,INDEX(F$216:F$232,MATCH(节奏预期!S63,$C$216:$C$232,1)))</f>
        <v>0</v>
      </c>
      <c r="AF63" s="165">
        <f>IF(节奏预期!T63=0,0,INDEX(G$216:G$232,MATCH(节奏预期!T63,$C$216:$C$232,1)))</f>
        <v>5.4000000000000006E-2</v>
      </c>
      <c r="AG63" s="165">
        <f>IF(节奏预期!U63=0,0,INDEX(H$216:H$232,MATCH(节奏预期!U63,$C$216:$C$232,1)))</f>
        <v>0</v>
      </c>
      <c r="AH63" s="165">
        <f>IF(节奏预期!V63=0,0,INDEX(I$216:I$232,MATCH(节奏预期!V63,$C$216:$C$232,1)))</f>
        <v>0</v>
      </c>
      <c r="AI63" s="13">
        <f>IFERROR(SUMPRODUCT(节奏预期!E63:J63,AC63:AH63)/SUM(节奏预期!E63:J63),0)</f>
        <v>2.0250000000000001E-2</v>
      </c>
      <c r="AJ63" s="12">
        <f t="shared" si="29"/>
        <v>0</v>
      </c>
      <c r="AK63" s="165">
        <f t="shared" si="24"/>
        <v>0</v>
      </c>
      <c r="AL63" s="165">
        <f t="shared" si="25"/>
        <v>0</v>
      </c>
      <c r="AM63" s="165">
        <f t="shared" si="26"/>
        <v>0.42399999999999999</v>
      </c>
      <c r="AN63" s="165">
        <f t="shared" si="27"/>
        <v>0.36</v>
      </c>
      <c r="AO63" s="165">
        <f t="shared" si="28"/>
        <v>0</v>
      </c>
      <c r="AP63" s="13">
        <f t="shared" si="30"/>
        <v>0.36375000000000002</v>
      </c>
      <c r="AQ63" s="107">
        <f>IF(节奏预期!W63=0,0,节奏预期!E63*INDEX(D$83:D$99,MATCH(节奏预期!W63,$C$83:$C$99,0)))</f>
        <v>0</v>
      </c>
      <c r="AR63" s="79">
        <f>IF(节奏预期!X63=0,0,节奏预期!F63*INDEX(E$83:E$99,MATCH(节奏预期!X63,$C$83:$C$99,0)))</f>
        <v>0</v>
      </c>
      <c r="AS63" s="122">
        <f>IF(节奏预期!Y63=0,0,节奏预期!G63*INDEX(F$83:F$99,MATCH(节奏预期!Y63,$C$83:$C$99,0)))+IF(节奏预期!Z63=0,0,节奏预期!H63*INDEX(G$102:G$118,MATCH(节奏预期!Z63,$C$102:$C$118,0)))</f>
        <v>52.5</v>
      </c>
      <c r="AT63" s="79">
        <f>IF(节奏预期!Z63=0,0,节奏预期!H63*INDEX(G$83:G$99,MATCH(节奏预期!Z63,$C$83:$C$99,0)))</f>
        <v>7.5</v>
      </c>
      <c r="AU63" s="122">
        <f>IF(节奏预期!AA63=0,0,节奏预期!I63*INDEX(H$83:H$99,MATCH(节奏预期!AA63,$C$83:$C$99,0)))+IF(节奏预期!AB63=0,0,节奏预期!J63*INDEX(I$102:I$118,MATCH(节奏预期!AB63,$C$102:$C$118,0)))</f>
        <v>100</v>
      </c>
      <c r="AV63" s="110">
        <f>IF(节奏预期!AB63=0,0,节奏预期!J63*INDEX(I$83:I$99,MATCH(节奏预期!AB63,$C$83:$C$99,0)))</f>
        <v>0</v>
      </c>
      <c r="AW63" s="12">
        <f>IF(节奏预期!W63="","",INDEX(装备突破!D$121:D$137,MATCH(节奏预期!W63,装备突破!$C$121:$C$137,0))*节奏预期!E63)</f>
        <v>0</v>
      </c>
      <c r="AX63" s="79">
        <f>IF(节奏预期!X63="","",INDEX(装备突破!E$121:E$137,MATCH(节奏预期!X63,装备突破!$C$121:$C$137,0))*节奏预期!F63)</f>
        <v>0</v>
      </c>
      <c r="AY63" s="79">
        <f>IF(节奏预期!Y63="","",INDEX(装备突破!F$121:F$137,MATCH(节奏预期!Y63,装备突破!$C$121:$C$137,0))*节奏预期!G63)</f>
        <v>0</v>
      </c>
      <c r="AZ63" s="79">
        <f>IF(节奏预期!Z63="","",INDEX(装备突破!G$121:G$137,MATCH(节奏预期!Z63,装备突破!$C$121:$C$137,0))*节奏预期!H63)</f>
        <v>42000000</v>
      </c>
      <c r="BA63" s="79">
        <f>IF(节奏预期!AA63="","",INDEX(装备突破!H$121:H$137,MATCH(节奏预期!AA63,装备突破!$C$121:$C$137,0))*节奏预期!I63)</f>
        <v>218750000</v>
      </c>
      <c r="BB63" s="79">
        <f>IF(节奏预期!AB63="","",INDEX(装备突破!I$121:I$137,MATCH(节奏预期!AB63,装备突破!$C$121:$C$137,0))*节奏预期!J63)</f>
        <v>0</v>
      </c>
      <c r="BC63" s="13">
        <f>MAX(SUM(AW63:BB63),$BC$46:BC62)</f>
        <v>260750000</v>
      </c>
      <c r="BF63" s="22">
        <v>15</v>
      </c>
      <c r="BG63" s="80">
        <v>130</v>
      </c>
      <c r="BH63" s="42">
        <f>IF(BG63&lt;前期规划!$C$2,0,求节点($N$46:$N$81,$AP$46:$AP$81,BG63))</f>
        <v>0.50227272727272732</v>
      </c>
      <c r="BI63" s="42"/>
      <c r="BJ63" s="42"/>
      <c r="BK63" s="60">
        <f>(BH63-BH62)*INDEX([3]小r将兵属性验证!AX$7:AX$166,$BG63,1)+BK62</f>
        <v>32285739869.674782</v>
      </c>
      <c r="BL63" s="60"/>
      <c r="BM63" s="60"/>
      <c r="BN63" s="42">
        <f t="shared" si="32"/>
        <v>32285739869.674782</v>
      </c>
      <c r="BR63" s="67">
        <v>130</v>
      </c>
      <c r="BS63" s="49">
        <f>IF(BR63&lt;前期规划!$C$2,0,求节点(活动投放!$S$46:$S$81,活动投放!$U$46:$U$81,$BR63))</f>
        <v>603047.43909395253</v>
      </c>
      <c r="BT63" s="49"/>
      <c r="BU63" s="49">
        <f>IF(BR63&lt;前期规划!$C$2,0,SUMPRODUCT(INDEX($AW$46:$BB$81,IFERROR(MATCH(BR63,$N$46:$N$81,1),1),),INDEX(节奏预期!$E$6:$J$41,MATCH(BR63,节奏预期!$D$6:$D$41,1),)))</f>
        <v>2946074380.1652894</v>
      </c>
      <c r="BV63" s="49">
        <f>(BU63-BU62)*INDEX('[1]功能-付费相关'!$AR$6:$AR$165,$BR63,1)+BV62</f>
        <v>2794893.9988357602</v>
      </c>
      <c r="BX63" s="67">
        <v>130</v>
      </c>
      <c r="BY63" s="67">
        <f t="shared" si="35"/>
        <v>603047.43909395253</v>
      </c>
      <c r="BZ63" s="67">
        <f t="shared" si="36"/>
        <v>2794893.9988357602</v>
      </c>
      <c r="CA63" s="55">
        <f t="shared" si="37"/>
        <v>3397941.4379297127</v>
      </c>
      <c r="CB63" s="37"/>
    </row>
    <row r="64" spans="1:80" x14ac:dyDescent="0.15">
      <c r="B64" s="211"/>
      <c r="C64" s="7">
        <v>0</v>
      </c>
      <c r="D64" s="7">
        <v>0</v>
      </c>
      <c r="E64" s="7">
        <v>0</v>
      </c>
      <c r="F64" s="7">
        <v>0</v>
      </c>
      <c r="G64" s="79">
        <v>0</v>
      </c>
      <c r="H64" s="7">
        <v>0</v>
      </c>
      <c r="I64" s="7">
        <v>0</v>
      </c>
      <c r="L64" s="22">
        <v>22</v>
      </c>
      <c r="M64" s="76">
        <f t="shared" si="23"/>
        <v>570</v>
      </c>
      <c r="N64" s="78">
        <f>节奏预期!D64</f>
        <v>93.834012268349923</v>
      </c>
      <c r="O64" s="107">
        <f>IF(节奏预期!Q64=0,0,INDEX(D$143:D$159,MATCH(节奏预期!Q64,$C$143:$C$159,1)))</f>
        <v>0</v>
      </c>
      <c r="P64" s="79">
        <f>IF(节奏预期!R64=0,0,INDEX(E$143:E$159,MATCH(节奏预期!R64,$C$143:$C$159,1)))</f>
        <v>0</v>
      </c>
      <c r="Q64" s="79">
        <f>IF(节奏预期!S64=0,0,INDEX(F$143:F$159,MATCH(节奏预期!S64,$C$143:$C$159,1)))</f>
        <v>0</v>
      </c>
      <c r="R64" s="79">
        <f>IF(节奏预期!T64=0,0,INDEX(G$143:G$159,MATCH(节奏预期!T64,$C$143:$C$159,1)))</f>
        <v>0.27</v>
      </c>
      <c r="S64" s="79">
        <f>IF(节奏预期!U64=0,0,INDEX(H$143:H$159,MATCH(节奏预期!U64,$C$143:$C$159,1)))</f>
        <v>0.36</v>
      </c>
      <c r="T64" s="84">
        <f>IF(节奏预期!V64=0,0,INDEX(I$143:I$159,MATCH(节奏预期!V64,$C$143:$C$159,1)))</f>
        <v>0</v>
      </c>
      <c r="U64" s="13">
        <f>IFERROR(SUMPRODUCT(节奏预期!E64:J64,O64:T64)/SUM(节奏预期!E64:J64),0)</f>
        <v>0.33187500000000003</v>
      </c>
      <c r="V64" s="12">
        <f>IF(节奏预期!Q64=0,0,INDEX(D$189:D$205,MATCH(节奏预期!Q64,$C$189:$C$205,1)))</f>
        <v>0</v>
      </c>
      <c r="W64" s="79">
        <f>IF(节奏预期!R64=0,0,INDEX(E$189:E$205,MATCH(节奏预期!R64,$C$189:$C$205,1)))</f>
        <v>0</v>
      </c>
      <c r="X64" s="79">
        <f>IF(节奏预期!S64=0,0,INDEX(F$189:F$205,MATCH(节奏预期!S64,$C$189:$C$205,1)))</f>
        <v>0</v>
      </c>
      <c r="Y64" s="79">
        <f>IF(节奏预期!T64=0,0,INDEX(G$189:G$205,MATCH(节奏预期!T64,$C$189:$C$205,1)))</f>
        <v>0.1</v>
      </c>
      <c r="Z64" s="79">
        <f>IF(节奏预期!U64=0,0,INDEX(H$189:H$205,MATCH(节奏预期!U64,$C$189:$C$205,1)))</f>
        <v>0</v>
      </c>
      <c r="AA64" s="79">
        <f>IF(节奏预期!V64=0,0,INDEX(I$189:I$205,MATCH(节奏预期!V64,$C$189:$C$205,1)))</f>
        <v>0</v>
      </c>
      <c r="AB64" s="13">
        <f>IFERROR(SUMPRODUCT(节奏预期!E64:J64,V64:AA64)/SUM(节奏预期!E64:J64),0)</f>
        <v>3.125E-2</v>
      </c>
      <c r="AC64" s="12">
        <f>IF(节奏预期!Q64=0,0,INDEX(D$216:D$232,MATCH(节奏预期!Q64,$C$216:$C$232,1)))</f>
        <v>0</v>
      </c>
      <c r="AD64" s="165">
        <f>IF(节奏预期!R64=0,0,INDEX(E$216:E$232,MATCH(节奏预期!R64,$C$216:$C$232,1)))</f>
        <v>0</v>
      </c>
      <c r="AE64" s="165">
        <f>IF(节奏预期!S64=0,0,INDEX(F$216:F$232,MATCH(节奏预期!S64,$C$216:$C$232,1)))</f>
        <v>0</v>
      </c>
      <c r="AF64" s="165">
        <f>IF(节奏预期!T64=0,0,INDEX(G$216:G$232,MATCH(节奏预期!T64,$C$216:$C$232,1)))</f>
        <v>5.4000000000000006E-2</v>
      </c>
      <c r="AG64" s="165">
        <f>IF(节奏预期!U64=0,0,INDEX(H$216:H$232,MATCH(节奏预期!U64,$C$216:$C$232,1)))</f>
        <v>0</v>
      </c>
      <c r="AH64" s="165">
        <f>IF(节奏预期!V64=0,0,INDEX(I$216:I$232,MATCH(节奏预期!V64,$C$216:$C$232,1)))</f>
        <v>0</v>
      </c>
      <c r="AI64" s="13">
        <f>IFERROR(SUMPRODUCT(节奏预期!E64:J64,AC64:AH64)/SUM(节奏预期!E64:J64),0)</f>
        <v>1.6875000000000001E-2</v>
      </c>
      <c r="AJ64" s="12">
        <f t="shared" si="29"/>
        <v>0</v>
      </c>
      <c r="AK64" s="165">
        <f t="shared" si="24"/>
        <v>0</v>
      </c>
      <c r="AL64" s="165">
        <f t="shared" si="25"/>
        <v>0</v>
      </c>
      <c r="AM64" s="165">
        <f t="shared" si="26"/>
        <v>0.42399999999999999</v>
      </c>
      <c r="AN64" s="165">
        <f t="shared" si="27"/>
        <v>0.36</v>
      </c>
      <c r="AO64" s="165">
        <f t="shared" si="28"/>
        <v>0</v>
      </c>
      <c r="AP64" s="13">
        <f t="shared" si="30"/>
        <v>0.36312500000000003</v>
      </c>
      <c r="AQ64" s="107">
        <f>IF(节奏预期!W64=0,0,节奏预期!E64*INDEX(D$83:D$99,MATCH(节奏预期!W64,$C$83:$C$99,0)))</f>
        <v>0</v>
      </c>
      <c r="AR64" s="79">
        <f>IF(节奏预期!X64=0,0,节奏预期!F64*INDEX(E$83:E$99,MATCH(节奏预期!X64,$C$83:$C$99,0)))</f>
        <v>0</v>
      </c>
      <c r="AS64" s="122">
        <f>IF(节奏预期!Y64=0,0,节奏预期!G64*INDEX(F$83:F$99,MATCH(节奏预期!Y64,$C$83:$C$99,0)))+IF(节奏预期!Z64=0,0,节奏预期!H64*INDEX(G$102:G$118,MATCH(节奏预期!Z64,$C$102:$C$118,0)))</f>
        <v>43.75</v>
      </c>
      <c r="AT64" s="79">
        <f>IF(节奏预期!Z64=0,0,节奏预期!H64*INDEX(G$83:G$99,MATCH(节奏预期!Z64,$C$83:$C$99,0)))</f>
        <v>6.25</v>
      </c>
      <c r="AU64" s="122">
        <f>IF(节奏预期!AA64=0,0,节奏预期!I64*INDEX(H$83:H$99,MATCH(节奏预期!AA64,$C$83:$C$99,0)))+IF(节奏预期!AB64=0,0,节奏预期!J64*INDEX(I$102:I$118,MATCH(节奏预期!AB64,$C$102:$C$118,0)))</f>
        <v>110</v>
      </c>
      <c r="AV64" s="110">
        <f>IF(节奏预期!AB64=0,0,节奏预期!J64*INDEX(I$83:I$99,MATCH(节奏预期!AB64,$C$83:$C$99,0)))</f>
        <v>0</v>
      </c>
      <c r="AW64" s="12">
        <f>IF(节奏预期!W64="","",INDEX(装备突破!D$121:D$137,MATCH(节奏预期!W64,装备突破!$C$121:$C$137,0))*节奏预期!E64)</f>
        <v>0</v>
      </c>
      <c r="AX64" s="79">
        <f>IF(节奏预期!X64="","",INDEX(装备突破!E$121:E$137,MATCH(节奏预期!X64,装备突破!$C$121:$C$137,0))*节奏预期!F64)</f>
        <v>0</v>
      </c>
      <c r="AY64" s="79">
        <f>IF(节奏预期!Y64="","",INDEX(装备突破!F$121:F$137,MATCH(节奏预期!Y64,装备突破!$C$121:$C$137,0))*节奏预期!G64)</f>
        <v>0</v>
      </c>
      <c r="AZ64" s="79">
        <f>IF(节奏预期!Z64="","",INDEX(装备突破!G$121:G$137,MATCH(节奏预期!Z64,装备突破!$C$121:$C$137,0))*节奏预期!H64)</f>
        <v>35000000</v>
      </c>
      <c r="BA64" s="79">
        <f>IF(节奏预期!AA64="","",INDEX(装备突破!H$121:H$137,MATCH(节奏预期!AA64,装备突破!$C$121:$C$137,0))*节奏预期!I64)</f>
        <v>240625000</v>
      </c>
      <c r="BB64" s="79">
        <f>IF(节奏预期!AB64="","",INDEX(装备突破!I$121:I$137,MATCH(节奏预期!AB64,装备突破!$C$121:$C$137,0))*节奏预期!J64)</f>
        <v>0</v>
      </c>
      <c r="BC64" s="13">
        <f>MAX(SUM(AW64:BB64),$BC$46:BC63)</f>
        <v>275625000</v>
      </c>
      <c r="BF64" s="22">
        <v>16</v>
      </c>
      <c r="BG64" s="80">
        <v>140</v>
      </c>
      <c r="BH64" s="42">
        <f>IF(BG64&lt;前期规划!$C$2,0,求节点($N$46:$N$81,$AP$46:$AP$81,BG64))</f>
        <v>0.50227272727272732</v>
      </c>
      <c r="BI64" s="42"/>
      <c r="BJ64" s="42"/>
      <c r="BK64" s="60">
        <f>(BH64-BH63)*INDEX([3]小r将兵属性验证!AX$7:AX$166,$BG64,1)+BK63</f>
        <v>32285739869.674782</v>
      </c>
      <c r="BL64" s="60"/>
      <c r="BM64" s="60"/>
      <c r="BN64" s="42">
        <f t="shared" si="32"/>
        <v>32285739869.674782</v>
      </c>
      <c r="BR64" s="67">
        <v>140</v>
      </c>
      <c r="BS64" s="49">
        <f>IF(BR64&lt;前期规划!$C$2,0,求节点(活动投放!$S$46:$S$81,活动投放!$U$46:$U$81,$BR64))</f>
        <v>603047.43909395253</v>
      </c>
      <c r="BT64" s="49"/>
      <c r="BU64" s="49">
        <f>IF(BR64&lt;前期规划!$C$2,0,SUMPRODUCT(INDEX($AW$46:$BB$81,IFERROR(MATCH(BR64,$N$46:$N$81,1),1),),INDEX(节奏预期!$E$6:$J$41,MATCH(BR64,节奏预期!$D$6:$D$41,1),)))</f>
        <v>2946074380.1652894</v>
      </c>
      <c r="BV64" s="49">
        <f>(BU64-BU63)*INDEX('[1]功能-付费相关'!$AR$6:$AR$165,$BR64,1)+BV63</f>
        <v>2794893.9988357602</v>
      </c>
      <c r="BX64" s="67">
        <v>140</v>
      </c>
      <c r="BY64" s="67">
        <f t="shared" si="35"/>
        <v>603047.43909395253</v>
      </c>
      <c r="BZ64" s="67">
        <f t="shared" si="36"/>
        <v>2794893.9988357602</v>
      </c>
      <c r="CA64" s="55">
        <f t="shared" si="37"/>
        <v>3397941.4379297127</v>
      </c>
      <c r="CB64" s="37"/>
    </row>
    <row r="65" spans="1:80" x14ac:dyDescent="0.15">
      <c r="B65" s="211"/>
      <c r="C65" s="7">
        <v>1</v>
      </c>
      <c r="D65" s="74">
        <v>20000</v>
      </c>
      <c r="E65" s="74">
        <v>80000</v>
      </c>
      <c r="F65" s="74">
        <v>320000</v>
      </c>
      <c r="G65" s="165">
        <v>320000</v>
      </c>
      <c r="H65" s="74">
        <v>1000000</v>
      </c>
      <c r="I65" s="165">
        <v>1000000</v>
      </c>
      <c r="L65" s="22">
        <v>23</v>
      </c>
      <c r="M65" s="76">
        <f t="shared" si="23"/>
        <v>600</v>
      </c>
      <c r="N65" s="78">
        <f>节奏预期!D65</f>
        <v>94.566182978175902</v>
      </c>
      <c r="O65" s="107">
        <f>IF(节奏预期!Q65=0,0,INDEX(D$143:D$159,MATCH(节奏预期!Q65,$C$143:$C$159,1)))</f>
        <v>0</v>
      </c>
      <c r="P65" s="79">
        <f>IF(节奏预期!R65=0,0,INDEX(E$143:E$159,MATCH(节奏预期!R65,$C$143:$C$159,1)))</f>
        <v>0</v>
      </c>
      <c r="Q65" s="79">
        <f>IF(节奏预期!S65=0,0,INDEX(F$143:F$159,MATCH(节奏预期!S65,$C$143:$C$159,1)))</f>
        <v>0</v>
      </c>
      <c r="R65" s="79">
        <f>IF(节奏预期!T65=0,0,INDEX(G$143:G$159,MATCH(节奏预期!T65,$C$143:$C$159,1)))</f>
        <v>0.27</v>
      </c>
      <c r="S65" s="79">
        <f>IF(节奏预期!U65=0,0,INDEX(H$143:H$159,MATCH(节奏预期!U65,$C$143:$C$159,1)))</f>
        <v>0.36</v>
      </c>
      <c r="T65" s="84">
        <f>IF(节奏预期!V65=0,0,INDEX(I$143:I$159,MATCH(节奏预期!V65,$C$143:$C$159,1)))</f>
        <v>0</v>
      </c>
      <c r="U65" s="13">
        <f>IFERROR(SUMPRODUCT(节奏预期!E65:J65,O65:T65)/SUM(节奏预期!E65:J65),0)</f>
        <v>0.33750000000000002</v>
      </c>
      <c r="V65" s="12">
        <f>IF(节奏预期!Q65=0,0,INDEX(D$189:D$205,MATCH(节奏预期!Q65,$C$189:$C$205,1)))</f>
        <v>0</v>
      </c>
      <c r="W65" s="79">
        <f>IF(节奏预期!R65=0,0,INDEX(E$189:E$205,MATCH(节奏预期!R65,$C$189:$C$205,1)))</f>
        <v>0</v>
      </c>
      <c r="X65" s="79">
        <f>IF(节奏预期!S65=0,0,INDEX(F$189:F$205,MATCH(节奏预期!S65,$C$189:$C$205,1)))</f>
        <v>0</v>
      </c>
      <c r="Y65" s="79">
        <f>IF(节奏预期!T65=0,0,INDEX(G$189:G$205,MATCH(节奏预期!T65,$C$189:$C$205,1)))</f>
        <v>0.1</v>
      </c>
      <c r="Z65" s="79">
        <f>IF(节奏预期!U65=0,0,INDEX(H$189:H$205,MATCH(节奏预期!U65,$C$189:$C$205,1)))</f>
        <v>0</v>
      </c>
      <c r="AA65" s="79">
        <f>IF(节奏预期!V65=0,0,INDEX(I$189:I$205,MATCH(节奏预期!V65,$C$189:$C$205,1)))</f>
        <v>0</v>
      </c>
      <c r="AB65" s="13">
        <f>IFERROR(SUMPRODUCT(节奏预期!E65:J65,V65:AA65)/SUM(节奏预期!E65:J65),0)</f>
        <v>2.5000000000000001E-2</v>
      </c>
      <c r="AC65" s="12">
        <f>IF(节奏预期!Q65=0,0,INDEX(D$216:D$232,MATCH(节奏预期!Q65,$C$216:$C$232,1)))</f>
        <v>0</v>
      </c>
      <c r="AD65" s="165">
        <f>IF(节奏预期!R65=0,0,INDEX(E$216:E$232,MATCH(节奏预期!R65,$C$216:$C$232,1)))</f>
        <v>0</v>
      </c>
      <c r="AE65" s="165">
        <f>IF(节奏预期!S65=0,0,INDEX(F$216:F$232,MATCH(节奏预期!S65,$C$216:$C$232,1)))</f>
        <v>0</v>
      </c>
      <c r="AF65" s="165">
        <f>IF(节奏预期!T65=0,0,INDEX(G$216:G$232,MATCH(节奏预期!T65,$C$216:$C$232,1)))</f>
        <v>5.4000000000000006E-2</v>
      </c>
      <c r="AG65" s="165">
        <f>IF(节奏预期!U65=0,0,INDEX(H$216:H$232,MATCH(节奏预期!U65,$C$216:$C$232,1)))</f>
        <v>0</v>
      </c>
      <c r="AH65" s="165">
        <f>IF(节奏预期!V65=0,0,INDEX(I$216:I$232,MATCH(节奏预期!V65,$C$216:$C$232,1)))</f>
        <v>0</v>
      </c>
      <c r="AI65" s="13">
        <f>IFERROR(SUMPRODUCT(节奏预期!E65:J65,AC65:AH65)/SUM(节奏预期!E65:J65),0)</f>
        <v>1.3500000000000002E-2</v>
      </c>
      <c r="AJ65" s="12">
        <f t="shared" si="29"/>
        <v>0</v>
      </c>
      <c r="AK65" s="165">
        <f t="shared" si="24"/>
        <v>0</v>
      </c>
      <c r="AL65" s="165">
        <f t="shared" si="25"/>
        <v>0</v>
      </c>
      <c r="AM65" s="165">
        <f t="shared" si="26"/>
        <v>0.42399999999999999</v>
      </c>
      <c r="AN65" s="165">
        <f t="shared" si="27"/>
        <v>0.36</v>
      </c>
      <c r="AO65" s="165">
        <f t="shared" si="28"/>
        <v>0</v>
      </c>
      <c r="AP65" s="13">
        <f t="shared" si="30"/>
        <v>0.36250000000000004</v>
      </c>
      <c r="AQ65" s="107">
        <f>IF(节奏预期!W65=0,0,节奏预期!E65*INDEX(D$83:D$99,MATCH(节奏预期!W65,$C$83:$C$99,0)))</f>
        <v>0</v>
      </c>
      <c r="AR65" s="79">
        <f>IF(节奏预期!X65=0,0,节奏预期!F65*INDEX(E$83:E$99,MATCH(节奏预期!X65,$C$83:$C$99,0)))</f>
        <v>0</v>
      </c>
      <c r="AS65" s="122">
        <f>IF(节奏预期!Y65=0,0,节奏预期!G65*INDEX(F$83:F$99,MATCH(节奏预期!Y65,$C$83:$C$99,0)))+IF(节奏预期!Z65=0,0,节奏预期!H65*INDEX(G$102:G$118,MATCH(节奏预期!Z65,$C$102:$C$118,0)))</f>
        <v>35</v>
      </c>
      <c r="AT65" s="79">
        <f>IF(节奏预期!Z65=0,0,节奏预期!H65*INDEX(G$83:G$99,MATCH(节奏预期!Z65,$C$83:$C$99,0)))</f>
        <v>5</v>
      </c>
      <c r="AU65" s="122">
        <f>IF(节奏预期!AA65=0,0,节奏预期!I65*INDEX(H$83:H$99,MATCH(节奏预期!AA65,$C$83:$C$99,0)))+IF(节奏预期!AB65=0,0,节奏预期!J65*INDEX(I$102:I$118,MATCH(节奏预期!AB65,$C$102:$C$118,0)))</f>
        <v>120</v>
      </c>
      <c r="AV65" s="110">
        <f>IF(节奏预期!AB65=0,0,节奏预期!J65*INDEX(I$83:I$99,MATCH(节奏预期!AB65,$C$83:$C$99,0)))</f>
        <v>0</v>
      </c>
      <c r="AW65" s="12">
        <f>IF(节奏预期!W65="","",INDEX(装备突破!D$121:D$137,MATCH(节奏预期!W65,装备突破!$C$121:$C$137,0))*节奏预期!E65)</f>
        <v>0</v>
      </c>
      <c r="AX65" s="79">
        <f>IF(节奏预期!X65="","",INDEX(装备突破!E$121:E$137,MATCH(节奏预期!X65,装备突破!$C$121:$C$137,0))*节奏预期!F65)</f>
        <v>0</v>
      </c>
      <c r="AY65" s="79">
        <f>IF(节奏预期!Y65="","",INDEX(装备突破!F$121:F$137,MATCH(节奏预期!Y65,装备突破!$C$121:$C$137,0))*节奏预期!G65)</f>
        <v>0</v>
      </c>
      <c r="AZ65" s="79">
        <f>IF(节奏预期!Z65="","",INDEX(装备突破!G$121:G$137,MATCH(节奏预期!Z65,装备突破!$C$121:$C$137,0))*节奏预期!H65)</f>
        <v>28000000</v>
      </c>
      <c r="BA65" s="79">
        <f>IF(节奏预期!AA65="","",INDEX(装备突破!H$121:H$137,MATCH(节奏预期!AA65,装备突破!$C$121:$C$137,0))*节奏预期!I65)</f>
        <v>262500000</v>
      </c>
      <c r="BB65" s="79">
        <f>IF(节奏预期!AB65="","",INDEX(装备突破!I$121:I$137,MATCH(节奏预期!AB65,装备突破!$C$121:$C$137,0))*节奏预期!J65)</f>
        <v>0</v>
      </c>
      <c r="BC65" s="13">
        <f>MAX(SUM(AW65:BB65),$BC$46:BC64)</f>
        <v>290500000</v>
      </c>
      <c r="BF65" s="22">
        <v>17</v>
      </c>
      <c r="BG65" s="80">
        <v>150</v>
      </c>
      <c r="BH65" s="42">
        <f>IF(BG65&lt;前期规划!$C$2,0,求节点($N$46:$N$81,$AP$46:$AP$81,BG65))</f>
        <v>0.50227272727272732</v>
      </c>
      <c r="BI65" s="42"/>
      <c r="BJ65" s="42"/>
      <c r="BK65" s="60">
        <f>(BH65-BH64)*INDEX([3]小r将兵属性验证!AX$7:AX$166,$BG65,1)+BK64</f>
        <v>32285739869.674782</v>
      </c>
      <c r="BL65" s="60"/>
      <c r="BM65" s="60"/>
      <c r="BN65" s="42">
        <f t="shared" si="32"/>
        <v>32285739869.674782</v>
      </c>
      <c r="BR65" s="67">
        <v>150</v>
      </c>
      <c r="BS65" s="49">
        <f>IF(BR65&lt;前期规划!$C$2,0,求节点(活动投放!$S$46:$S$81,活动投放!$U$46:$U$81,$BR65))</f>
        <v>603047.43909395253</v>
      </c>
      <c r="BT65" s="49"/>
      <c r="BU65" s="49">
        <f>IF(BR65&lt;前期规划!$C$2,0,SUMPRODUCT(INDEX($AW$46:$BB$81,IFERROR(MATCH(BR65,$N$46:$N$81,1),1),),INDEX(节奏预期!$E$6:$J$41,MATCH(BR65,节奏预期!$D$6:$D$41,1),)))</f>
        <v>2946074380.1652894</v>
      </c>
      <c r="BV65" s="49">
        <f>(BU65-BU64)*INDEX('[1]功能-付费相关'!$AR$6:$AR$165,$BR65,1)+BV64</f>
        <v>2794893.9988357602</v>
      </c>
      <c r="BX65" s="67">
        <v>150</v>
      </c>
      <c r="BY65" s="67">
        <f t="shared" si="35"/>
        <v>603047.43909395253</v>
      </c>
      <c r="BZ65" s="67">
        <f t="shared" si="36"/>
        <v>2794893.9988357602</v>
      </c>
      <c r="CA65" s="55">
        <f t="shared" si="37"/>
        <v>3397941.4379297127</v>
      </c>
      <c r="CB65" s="37"/>
    </row>
    <row r="66" spans="1:80" x14ac:dyDescent="0.15">
      <c r="B66" s="211"/>
      <c r="C66" s="7">
        <v>2</v>
      </c>
      <c r="D66" s="74"/>
      <c r="E66" s="74">
        <f>E65+E$65*0.5</f>
        <v>120000</v>
      </c>
      <c r="F66" s="165">
        <f>F65+F$65*0.5</f>
        <v>480000</v>
      </c>
      <c r="G66" s="165">
        <f>G65+G$65*0.5</f>
        <v>480000</v>
      </c>
      <c r="H66" s="165">
        <f t="shared" ref="H66:I66" si="38">H65+H$65*0.5</f>
        <v>1500000</v>
      </c>
      <c r="I66" s="165">
        <f t="shared" si="38"/>
        <v>1500000</v>
      </c>
      <c r="L66" s="22">
        <v>24</v>
      </c>
      <c r="M66" s="76">
        <f t="shared" si="23"/>
        <v>630</v>
      </c>
      <c r="N66" s="78">
        <f>节奏预期!D66</f>
        <v>95.27615549231848</v>
      </c>
      <c r="O66" s="107">
        <f>IF(节奏预期!Q66=0,0,INDEX(D$143:D$159,MATCH(节奏预期!Q66,$C$143:$C$159,1)))</f>
        <v>0</v>
      </c>
      <c r="P66" s="79">
        <f>IF(节奏预期!R66=0,0,INDEX(E$143:E$159,MATCH(节奏预期!R66,$C$143:$C$159,1)))</f>
        <v>0</v>
      </c>
      <c r="Q66" s="79">
        <f>IF(节奏预期!S66=0,0,INDEX(F$143:F$159,MATCH(节奏预期!S66,$C$143:$C$159,1)))</f>
        <v>0</v>
      </c>
      <c r="R66" s="79">
        <f>IF(节奏预期!T66=0,0,INDEX(G$143:G$159,MATCH(节奏预期!T66,$C$143:$C$159,1)))</f>
        <v>0.27</v>
      </c>
      <c r="S66" s="79">
        <f>IF(节奏预期!U66=0,0,INDEX(H$143:H$159,MATCH(节奏预期!U66,$C$143:$C$159,1)))</f>
        <v>0.36</v>
      </c>
      <c r="T66" s="84">
        <f>IF(节奏预期!V66=0,0,INDEX(I$143:I$159,MATCH(节奏预期!V66,$C$143:$C$159,1)))</f>
        <v>0</v>
      </c>
      <c r="U66" s="13">
        <f>IFERROR(SUMPRODUCT(节奏预期!E66:J66,O66:T66)/SUM(节奏预期!E66:J66),0)</f>
        <v>0.34312500000000001</v>
      </c>
      <c r="V66" s="12">
        <f>IF(节奏预期!Q66=0,0,INDEX(D$189:D$205,MATCH(节奏预期!Q66,$C$189:$C$205,1)))</f>
        <v>0</v>
      </c>
      <c r="W66" s="79">
        <f>IF(节奏预期!R66=0,0,INDEX(E$189:E$205,MATCH(节奏预期!R66,$C$189:$C$205,1)))</f>
        <v>0</v>
      </c>
      <c r="X66" s="79">
        <f>IF(节奏预期!S66=0,0,INDEX(F$189:F$205,MATCH(节奏预期!S66,$C$189:$C$205,1)))</f>
        <v>0</v>
      </c>
      <c r="Y66" s="79">
        <f>IF(节奏预期!T66=0,0,INDEX(G$189:G$205,MATCH(节奏预期!T66,$C$189:$C$205,1)))</f>
        <v>0.1</v>
      </c>
      <c r="Z66" s="79">
        <f>IF(节奏预期!U66=0,0,INDEX(H$189:H$205,MATCH(节奏预期!U66,$C$189:$C$205,1)))</f>
        <v>0</v>
      </c>
      <c r="AA66" s="79">
        <f>IF(节奏预期!V66=0,0,INDEX(I$189:I$205,MATCH(节奏预期!V66,$C$189:$C$205,1)))</f>
        <v>0</v>
      </c>
      <c r="AB66" s="13">
        <f>IFERROR(SUMPRODUCT(节奏预期!E66:J66,V66:AA66)/SUM(节奏预期!E66:J66),0)</f>
        <v>1.8749999999999999E-2</v>
      </c>
      <c r="AC66" s="12">
        <f>IF(节奏预期!Q66=0,0,INDEX(D$216:D$232,MATCH(节奏预期!Q66,$C$216:$C$232,1)))</f>
        <v>0</v>
      </c>
      <c r="AD66" s="165">
        <f>IF(节奏预期!R66=0,0,INDEX(E$216:E$232,MATCH(节奏预期!R66,$C$216:$C$232,1)))</f>
        <v>0</v>
      </c>
      <c r="AE66" s="165">
        <f>IF(节奏预期!S66=0,0,INDEX(F$216:F$232,MATCH(节奏预期!S66,$C$216:$C$232,1)))</f>
        <v>0</v>
      </c>
      <c r="AF66" s="165">
        <f>IF(节奏预期!T66=0,0,INDEX(G$216:G$232,MATCH(节奏预期!T66,$C$216:$C$232,1)))</f>
        <v>5.4000000000000006E-2</v>
      </c>
      <c r="AG66" s="165">
        <f>IF(节奏预期!U66=0,0,INDEX(H$216:H$232,MATCH(节奏预期!U66,$C$216:$C$232,1)))</f>
        <v>0</v>
      </c>
      <c r="AH66" s="165">
        <f>IF(节奏预期!V66=0,0,INDEX(I$216:I$232,MATCH(节奏预期!V66,$C$216:$C$232,1)))</f>
        <v>0</v>
      </c>
      <c r="AI66" s="13">
        <f>IFERROR(SUMPRODUCT(节奏预期!E66:J66,AC66:AH66)/SUM(节奏预期!E66:J66),0)</f>
        <v>1.0125E-2</v>
      </c>
      <c r="AJ66" s="12">
        <f t="shared" si="29"/>
        <v>0</v>
      </c>
      <c r="AK66" s="165">
        <f t="shared" si="24"/>
        <v>0</v>
      </c>
      <c r="AL66" s="165">
        <f t="shared" si="25"/>
        <v>0</v>
      </c>
      <c r="AM66" s="165">
        <f t="shared" si="26"/>
        <v>0.42399999999999999</v>
      </c>
      <c r="AN66" s="165">
        <f t="shared" si="27"/>
        <v>0.36</v>
      </c>
      <c r="AO66" s="165">
        <f t="shared" si="28"/>
        <v>0</v>
      </c>
      <c r="AP66" s="13">
        <f t="shared" si="30"/>
        <v>0.361875</v>
      </c>
      <c r="AQ66" s="107">
        <f>IF(节奏预期!W66=0,0,节奏预期!E66*INDEX(D$83:D$99,MATCH(节奏预期!W66,$C$83:$C$99,0)))</f>
        <v>0</v>
      </c>
      <c r="AR66" s="79">
        <f>IF(节奏预期!X66=0,0,节奏预期!F66*INDEX(E$83:E$99,MATCH(节奏预期!X66,$C$83:$C$99,0)))</f>
        <v>0</v>
      </c>
      <c r="AS66" s="122">
        <f>IF(节奏预期!Y66=0,0,节奏预期!G66*INDEX(F$83:F$99,MATCH(节奏预期!Y66,$C$83:$C$99,0)))+IF(节奏预期!Z66=0,0,节奏预期!H66*INDEX(G$102:G$118,MATCH(节奏预期!Z66,$C$102:$C$118,0)))</f>
        <v>26.25</v>
      </c>
      <c r="AT66" s="79">
        <f>IF(节奏预期!Z66=0,0,节奏预期!H66*INDEX(G$83:G$99,MATCH(节奏预期!Z66,$C$83:$C$99,0)))</f>
        <v>3.75</v>
      </c>
      <c r="AU66" s="122">
        <f>IF(节奏预期!AA66=0,0,节奏预期!I66*INDEX(H$83:H$99,MATCH(节奏预期!AA66,$C$83:$C$99,0)))+IF(节奏预期!AB66=0,0,节奏预期!J66*INDEX(I$102:I$118,MATCH(节奏预期!AB66,$C$102:$C$118,0)))</f>
        <v>130</v>
      </c>
      <c r="AV66" s="110">
        <f>IF(节奏预期!AB66=0,0,节奏预期!J66*INDEX(I$83:I$99,MATCH(节奏预期!AB66,$C$83:$C$99,0)))</f>
        <v>0</v>
      </c>
      <c r="AW66" s="12">
        <f>IF(节奏预期!W66="","",INDEX(装备突破!D$121:D$137,MATCH(节奏预期!W66,装备突破!$C$121:$C$137,0))*节奏预期!E66)</f>
        <v>0</v>
      </c>
      <c r="AX66" s="79">
        <f>IF(节奏预期!X66="","",INDEX(装备突破!E$121:E$137,MATCH(节奏预期!X66,装备突破!$C$121:$C$137,0))*节奏预期!F66)</f>
        <v>0</v>
      </c>
      <c r="AY66" s="79">
        <f>IF(节奏预期!Y66="","",INDEX(装备突破!F$121:F$137,MATCH(节奏预期!Y66,装备突破!$C$121:$C$137,0))*节奏预期!G66)</f>
        <v>0</v>
      </c>
      <c r="AZ66" s="79">
        <f>IF(节奏预期!Z66="","",INDEX(装备突破!G$121:G$137,MATCH(节奏预期!Z66,装备突破!$C$121:$C$137,0))*节奏预期!H66)</f>
        <v>21000000</v>
      </c>
      <c r="BA66" s="79">
        <f>IF(节奏预期!AA66="","",INDEX(装备突破!H$121:H$137,MATCH(节奏预期!AA66,装备突破!$C$121:$C$137,0))*节奏预期!I66)</f>
        <v>284375000</v>
      </c>
      <c r="BB66" s="79">
        <f>IF(节奏预期!AB66="","",INDEX(装备突破!I$121:I$137,MATCH(节奏预期!AB66,装备突破!$C$121:$C$137,0))*节奏预期!J66)</f>
        <v>0</v>
      </c>
      <c r="BC66" s="13">
        <f>MAX(SUM(AW66:BB66),$BC$46:BC65)</f>
        <v>305375000</v>
      </c>
      <c r="BF66" s="22">
        <v>18</v>
      </c>
      <c r="BG66" s="80">
        <v>160</v>
      </c>
      <c r="BH66" s="42">
        <f>IF(BG66&lt;前期规划!$C$2,0,求节点($N$46:$N$81,$AP$46:$AP$81,BG66))</f>
        <v>0.50227272727272732</v>
      </c>
      <c r="BI66" s="42"/>
      <c r="BJ66" s="42"/>
      <c r="BK66" s="60">
        <f>(BH66-BH65)*INDEX([3]小r将兵属性验证!AX$7:AX$166,$BG66,1)+BK65</f>
        <v>32285739869.674782</v>
      </c>
      <c r="BL66" s="60"/>
      <c r="BM66" s="60"/>
      <c r="BN66" s="42">
        <f t="shared" si="32"/>
        <v>32285739869.674782</v>
      </c>
      <c r="BR66" s="67">
        <v>160</v>
      </c>
      <c r="BS66" s="49">
        <f>IF(BR66&lt;前期规划!$C$2,0,求节点(活动投放!$S$46:$S$81,活动投放!$U$46:$U$81,$BR66))</f>
        <v>603047.43909395253</v>
      </c>
      <c r="BT66" s="49"/>
      <c r="BU66" s="49">
        <f>IF(BR66&lt;前期规划!$C$2,0,SUMPRODUCT(INDEX($AW$46:$BB$81,IFERROR(MATCH(BR66,$N$46:$N$81,1),1),),INDEX(节奏预期!$E$6:$J$41,MATCH(BR66,节奏预期!$D$6:$D$41,1),)))</f>
        <v>2946074380.1652894</v>
      </c>
      <c r="BV66" s="49">
        <f>(BU66-BU65)*INDEX('[1]功能-付费相关'!$AR$6:$AR$165,$BR66,1)+BV65</f>
        <v>2794893.9988357602</v>
      </c>
      <c r="BX66" s="67">
        <v>160</v>
      </c>
      <c r="BY66" s="67">
        <f t="shared" si="35"/>
        <v>603047.43909395253</v>
      </c>
      <c r="BZ66" s="67">
        <f t="shared" si="36"/>
        <v>2794893.9988357602</v>
      </c>
      <c r="CA66" s="55">
        <f t="shared" si="37"/>
        <v>3397941.4379297127</v>
      </c>
      <c r="CB66" s="37"/>
    </row>
    <row r="67" spans="1:80" x14ac:dyDescent="0.15">
      <c r="B67" s="211"/>
      <c r="C67" s="7">
        <v>3</v>
      </c>
      <c r="D67" s="74"/>
      <c r="E67" s="165">
        <f>E66+E$65*0.5</f>
        <v>160000</v>
      </c>
      <c r="F67" s="165">
        <f t="shared" ref="F67:F71" si="39">F66+F$65*0.5</f>
        <v>640000</v>
      </c>
      <c r="G67" s="165">
        <f t="shared" ref="G67:G71" si="40">G66+G$65*0.5</f>
        <v>640000</v>
      </c>
      <c r="H67" s="165">
        <f t="shared" ref="H67:H79" si="41">H66+H$65*0.5</f>
        <v>2000000</v>
      </c>
      <c r="I67" s="165">
        <f t="shared" ref="I67:I79" si="42">I66+I$65*0.5</f>
        <v>2000000</v>
      </c>
      <c r="L67" s="22">
        <v>25</v>
      </c>
      <c r="M67" s="76">
        <f t="shared" si="23"/>
        <v>660</v>
      </c>
      <c r="N67" s="78">
        <f>节奏预期!D67</f>
        <v>95.975804150655222</v>
      </c>
      <c r="O67" s="107">
        <f>IF(节奏预期!Q67=0,0,INDEX(D$143:D$159,MATCH(节奏预期!Q67,$C$143:$C$159,1)))</f>
        <v>0</v>
      </c>
      <c r="P67" s="79">
        <f>IF(节奏预期!R67=0,0,INDEX(E$143:E$159,MATCH(节奏预期!R67,$C$143:$C$159,1)))</f>
        <v>0</v>
      </c>
      <c r="Q67" s="79">
        <f>IF(节奏预期!S67=0,0,INDEX(F$143:F$159,MATCH(节奏预期!S67,$C$143:$C$159,1)))</f>
        <v>0</v>
      </c>
      <c r="R67" s="79">
        <f>IF(节奏预期!T67=0,0,INDEX(G$143:G$159,MATCH(节奏预期!T67,$C$143:$C$159,1)))</f>
        <v>0.3</v>
      </c>
      <c r="S67" s="79">
        <f>IF(节奏预期!U67=0,0,INDEX(H$143:H$159,MATCH(节奏预期!U67,$C$143:$C$159,1)))</f>
        <v>0.4</v>
      </c>
      <c r="T67" s="84">
        <f>IF(节奏预期!V67=0,0,INDEX(I$143:I$159,MATCH(节奏预期!V67,$C$143:$C$159,1)))</f>
        <v>0</v>
      </c>
      <c r="U67" s="13">
        <f>IFERROR(SUMPRODUCT(节奏预期!E67:J67,O67:T67)/SUM(节奏预期!E67:J67),0)</f>
        <v>0.38750000000000001</v>
      </c>
      <c r="V67" s="12">
        <f>IF(节奏预期!Q67=0,0,INDEX(D$189:D$205,MATCH(节奏预期!Q67,$C$189:$C$205,1)))</f>
        <v>0</v>
      </c>
      <c r="W67" s="79">
        <f>IF(节奏预期!R67=0,0,INDEX(E$189:E$205,MATCH(节奏预期!R67,$C$189:$C$205,1)))</f>
        <v>0</v>
      </c>
      <c r="X67" s="79">
        <f>IF(节奏预期!S67=0,0,INDEX(F$189:F$205,MATCH(节奏预期!S67,$C$189:$C$205,1)))</f>
        <v>0</v>
      </c>
      <c r="Y67" s="79">
        <f>IF(节奏预期!T67=0,0,INDEX(G$189:G$205,MATCH(节奏预期!T67,$C$189:$C$205,1)))</f>
        <v>0.1</v>
      </c>
      <c r="Z67" s="79">
        <f>IF(节奏预期!U67=0,0,INDEX(H$189:H$205,MATCH(节奏预期!U67,$C$189:$C$205,1)))</f>
        <v>0</v>
      </c>
      <c r="AA67" s="79">
        <f>IF(节奏预期!V67=0,0,INDEX(I$189:I$205,MATCH(节奏预期!V67,$C$189:$C$205,1)))</f>
        <v>0</v>
      </c>
      <c r="AB67" s="13">
        <f>IFERROR(SUMPRODUCT(节奏预期!E67:J67,V67:AA67)/SUM(节奏预期!E67:J67),0)</f>
        <v>1.2500000000000001E-2</v>
      </c>
      <c r="AC67" s="12">
        <f>IF(节奏预期!Q67=0,0,INDEX(D$216:D$232,MATCH(节奏预期!Q67,$C$216:$C$232,1)))</f>
        <v>0</v>
      </c>
      <c r="AD67" s="165">
        <f>IF(节奏预期!R67=0,0,INDEX(E$216:E$232,MATCH(节奏预期!R67,$C$216:$C$232,1)))</f>
        <v>0</v>
      </c>
      <c r="AE67" s="165">
        <f>IF(节奏预期!S67=0,0,INDEX(F$216:F$232,MATCH(节奏预期!S67,$C$216:$C$232,1)))</f>
        <v>0</v>
      </c>
      <c r="AF67" s="165">
        <f>IF(节奏预期!T67=0,0,INDEX(G$216:G$232,MATCH(节奏预期!T67,$C$216:$C$232,1)))</f>
        <v>0.06</v>
      </c>
      <c r="AG67" s="165">
        <f>IF(节奏预期!U67=0,0,INDEX(H$216:H$232,MATCH(节奏预期!U67,$C$216:$C$232,1)))</f>
        <v>0</v>
      </c>
      <c r="AH67" s="165">
        <f>IF(节奏预期!V67=0,0,INDEX(I$216:I$232,MATCH(节奏预期!V67,$C$216:$C$232,1)))</f>
        <v>0</v>
      </c>
      <c r="AI67" s="13">
        <f>IFERROR(SUMPRODUCT(节奏预期!E67:J67,AC67:AH67)/SUM(节奏预期!E67:J67),0)</f>
        <v>7.4999999999999997E-3</v>
      </c>
      <c r="AJ67" s="12">
        <f t="shared" si="29"/>
        <v>0</v>
      </c>
      <c r="AK67" s="165">
        <f t="shared" si="24"/>
        <v>0</v>
      </c>
      <c r="AL67" s="165">
        <f t="shared" si="25"/>
        <v>0</v>
      </c>
      <c r="AM67" s="165">
        <f t="shared" si="26"/>
        <v>0.46</v>
      </c>
      <c r="AN67" s="165">
        <f t="shared" si="27"/>
        <v>0.4</v>
      </c>
      <c r="AO67" s="165">
        <f t="shared" si="28"/>
        <v>0</v>
      </c>
      <c r="AP67" s="13">
        <f t="shared" si="30"/>
        <v>0.4</v>
      </c>
      <c r="AQ67" s="107">
        <f>IF(节奏预期!W67=0,0,节奏预期!E67*INDEX(D$83:D$99,MATCH(节奏预期!W67,$C$83:$C$99,0)))</f>
        <v>0</v>
      </c>
      <c r="AR67" s="79">
        <f>IF(节奏预期!X67=0,0,节奏预期!F67*INDEX(E$83:E$99,MATCH(节奏预期!X67,$C$83:$C$99,0)))</f>
        <v>0</v>
      </c>
      <c r="AS67" s="122">
        <f>IF(节奏预期!Y67=0,0,节奏预期!G67*INDEX(F$83:F$99,MATCH(节奏预期!Y67,$C$83:$C$99,0)))+IF(节奏预期!Z67=0,0,节奏预期!H67*INDEX(G$102:G$118,MATCH(节奏预期!Z67,$C$102:$C$118,0)))</f>
        <v>17.5</v>
      </c>
      <c r="AT67" s="79">
        <f>IF(节奏预期!Z67=0,0,节奏预期!H67*INDEX(G$83:G$99,MATCH(节奏预期!Z67,$C$83:$C$99,0)))</f>
        <v>2.5</v>
      </c>
      <c r="AU67" s="122">
        <f>IF(节奏预期!AA67=0,0,节奏预期!I67*INDEX(H$83:H$99,MATCH(节奏预期!AA67,$C$83:$C$99,0)))+IF(节奏预期!AB67=0,0,节奏预期!J67*INDEX(I$102:I$118,MATCH(节奏预期!AB67,$C$102:$C$118,0)))</f>
        <v>140</v>
      </c>
      <c r="AV67" s="110">
        <f>IF(节奏预期!AB67=0,0,节奏预期!J67*INDEX(I$83:I$99,MATCH(节奏预期!AB67,$C$83:$C$99,0)))</f>
        <v>0</v>
      </c>
      <c r="AW67" s="12">
        <f>IF(节奏预期!W67="","",INDEX(装备突破!D$121:D$137,MATCH(节奏预期!W67,装备突破!$C$121:$C$137,0))*节奏预期!E67)</f>
        <v>0</v>
      </c>
      <c r="AX67" s="79">
        <f>IF(节奏预期!X67="","",INDEX(装备突破!E$121:E$137,MATCH(节奏预期!X67,装备突破!$C$121:$C$137,0))*节奏预期!F67)</f>
        <v>0</v>
      </c>
      <c r="AY67" s="79">
        <f>IF(节奏预期!Y67="","",INDEX(装备突破!F$121:F$137,MATCH(节奏预期!Y67,装备突破!$C$121:$C$137,0))*节奏预期!G67)</f>
        <v>0</v>
      </c>
      <c r="AZ67" s="79">
        <f>IF(节奏预期!Z67="","",INDEX(装备突破!G$121:G$137,MATCH(节奏预期!Z67,装备突破!$C$121:$C$137,0))*节奏预期!H67)</f>
        <v>14000000</v>
      </c>
      <c r="BA67" s="79">
        <f>IF(节奏预期!AA67="","",INDEX(装备突破!H$121:H$137,MATCH(节奏预期!AA67,装备突破!$C$121:$C$137,0))*节奏预期!I67)</f>
        <v>306250000</v>
      </c>
      <c r="BB67" s="79">
        <f>IF(节奏预期!AB67="","",INDEX(装备突破!I$121:I$137,MATCH(节奏预期!AB67,装备突破!$C$121:$C$137,0))*节奏预期!J67)</f>
        <v>0</v>
      </c>
      <c r="BC67" s="13">
        <f>MAX(SUM(AW67:BB67),$BC$46:BC66)</f>
        <v>320250000</v>
      </c>
      <c r="BF67" s="22">
        <v>19</v>
      </c>
      <c r="CB67" s="37"/>
    </row>
    <row r="68" spans="1:80" x14ac:dyDescent="0.15">
      <c r="B68" s="211"/>
      <c r="C68" s="7">
        <v>4</v>
      </c>
      <c r="D68" s="74"/>
      <c r="E68" s="74"/>
      <c r="F68" s="165">
        <f t="shared" si="39"/>
        <v>800000</v>
      </c>
      <c r="G68" s="165">
        <f t="shared" si="40"/>
        <v>800000</v>
      </c>
      <c r="H68" s="165">
        <f t="shared" si="41"/>
        <v>2500000</v>
      </c>
      <c r="I68" s="165">
        <f t="shared" si="42"/>
        <v>2500000</v>
      </c>
      <c r="L68" s="22">
        <v>26</v>
      </c>
      <c r="M68" s="76">
        <f t="shared" si="23"/>
        <v>690</v>
      </c>
      <c r="N68" s="78">
        <f>节奏预期!D68</f>
        <v>96.620508938582404</v>
      </c>
      <c r="O68" s="107">
        <f>IF(节奏预期!Q68=0,0,INDEX(D$143:D$159,MATCH(节奏预期!Q68,$C$143:$C$159,1)))</f>
        <v>0</v>
      </c>
      <c r="P68" s="79">
        <f>IF(节奏预期!R68=0,0,INDEX(E$143:E$159,MATCH(节奏预期!R68,$C$143:$C$159,1)))</f>
        <v>0</v>
      </c>
      <c r="Q68" s="79">
        <f>IF(节奏预期!S68=0,0,INDEX(F$143:F$159,MATCH(节奏预期!S68,$C$143:$C$159,1)))</f>
        <v>0</v>
      </c>
      <c r="R68" s="79">
        <f>IF(节奏预期!T68=0,0,INDEX(G$143:G$159,MATCH(节奏预期!T68,$C$143:$C$159,1)))</f>
        <v>0.3</v>
      </c>
      <c r="S68" s="79">
        <f>IF(节奏预期!U68=0,0,INDEX(H$143:H$159,MATCH(节奏预期!U68,$C$143:$C$159,1)))</f>
        <v>0.4</v>
      </c>
      <c r="T68" s="84">
        <f>IF(节奏预期!V68=0,0,INDEX(I$143:I$159,MATCH(节奏预期!V68,$C$143:$C$159,1)))</f>
        <v>0</v>
      </c>
      <c r="U68" s="13">
        <f>IFERROR(SUMPRODUCT(节奏预期!E68:J68,O68:T68)/SUM(节奏预期!E68:J68),0)</f>
        <v>0.39374999999999999</v>
      </c>
      <c r="V68" s="12">
        <f>IF(节奏预期!Q68=0,0,INDEX(D$189:D$205,MATCH(节奏预期!Q68,$C$189:$C$205,1)))</f>
        <v>0</v>
      </c>
      <c r="W68" s="79">
        <f>IF(节奏预期!R68=0,0,INDEX(E$189:E$205,MATCH(节奏预期!R68,$C$189:$C$205,1)))</f>
        <v>0</v>
      </c>
      <c r="X68" s="79">
        <f>IF(节奏预期!S68=0,0,INDEX(F$189:F$205,MATCH(节奏预期!S68,$C$189:$C$205,1)))</f>
        <v>0</v>
      </c>
      <c r="Y68" s="79">
        <f>IF(节奏预期!T68=0,0,INDEX(G$189:G$205,MATCH(节奏预期!T68,$C$189:$C$205,1)))</f>
        <v>0.1</v>
      </c>
      <c r="Z68" s="79">
        <f>IF(节奏预期!U68=0,0,INDEX(H$189:H$205,MATCH(节奏预期!U68,$C$189:$C$205,1)))</f>
        <v>0</v>
      </c>
      <c r="AA68" s="79">
        <f>IF(节奏预期!V68=0,0,INDEX(I$189:I$205,MATCH(节奏预期!V68,$C$189:$C$205,1)))</f>
        <v>0</v>
      </c>
      <c r="AB68" s="13">
        <f>IFERROR(SUMPRODUCT(节奏预期!E68:J68,V68:AA68)/SUM(节奏预期!E68:J68),0)</f>
        <v>6.2500000000000003E-3</v>
      </c>
      <c r="AC68" s="12">
        <f>IF(节奏预期!Q68=0,0,INDEX(D$216:D$232,MATCH(节奏预期!Q68,$C$216:$C$232,1)))</f>
        <v>0</v>
      </c>
      <c r="AD68" s="165">
        <f>IF(节奏预期!R68=0,0,INDEX(E$216:E$232,MATCH(节奏预期!R68,$C$216:$C$232,1)))</f>
        <v>0</v>
      </c>
      <c r="AE68" s="165">
        <f>IF(节奏预期!S68=0,0,INDEX(F$216:F$232,MATCH(节奏预期!S68,$C$216:$C$232,1)))</f>
        <v>0</v>
      </c>
      <c r="AF68" s="165">
        <f>IF(节奏预期!T68=0,0,INDEX(G$216:G$232,MATCH(节奏预期!T68,$C$216:$C$232,1)))</f>
        <v>0.06</v>
      </c>
      <c r="AG68" s="165">
        <f>IF(节奏预期!U68=0,0,INDEX(H$216:H$232,MATCH(节奏预期!U68,$C$216:$C$232,1)))</f>
        <v>0</v>
      </c>
      <c r="AH68" s="165">
        <f>IF(节奏预期!V68=0,0,INDEX(I$216:I$232,MATCH(节奏预期!V68,$C$216:$C$232,1)))</f>
        <v>0</v>
      </c>
      <c r="AI68" s="13">
        <f>IFERROR(SUMPRODUCT(节奏预期!E68:J68,AC68:AH68)/SUM(节奏预期!E68:J68),0)</f>
        <v>3.7499999999999999E-3</v>
      </c>
      <c r="AJ68" s="12">
        <f t="shared" si="29"/>
        <v>0</v>
      </c>
      <c r="AK68" s="165">
        <f t="shared" si="24"/>
        <v>0</v>
      </c>
      <c r="AL68" s="165">
        <f t="shared" si="25"/>
        <v>0</v>
      </c>
      <c r="AM68" s="165">
        <f t="shared" si="26"/>
        <v>0.46</v>
      </c>
      <c r="AN68" s="165">
        <f t="shared" si="27"/>
        <v>0.4</v>
      </c>
      <c r="AO68" s="165">
        <f t="shared" si="28"/>
        <v>0</v>
      </c>
      <c r="AP68" s="13">
        <f t="shared" si="30"/>
        <v>0.39999999999999997</v>
      </c>
      <c r="AQ68" s="107">
        <f>IF(节奏预期!W68=0,0,节奏预期!E68*INDEX(D$83:D$99,MATCH(节奏预期!W68,$C$83:$C$99,0)))</f>
        <v>0</v>
      </c>
      <c r="AR68" s="79">
        <f>IF(节奏预期!X68=0,0,节奏预期!F68*INDEX(E$83:E$99,MATCH(节奏预期!X68,$C$83:$C$99,0)))</f>
        <v>0</v>
      </c>
      <c r="AS68" s="122">
        <f>IF(节奏预期!Y68=0,0,节奏预期!G68*INDEX(F$83:F$99,MATCH(节奏预期!Y68,$C$83:$C$99,0)))+IF(节奏预期!Z68=0,0,节奏预期!H68*INDEX(G$102:G$118,MATCH(节奏预期!Z68,$C$102:$C$118,0)))</f>
        <v>8.75</v>
      </c>
      <c r="AT68" s="79">
        <f>IF(节奏预期!Z68=0,0,节奏预期!H68*INDEX(G$83:G$99,MATCH(节奏预期!Z68,$C$83:$C$99,0)))</f>
        <v>1.25</v>
      </c>
      <c r="AU68" s="122">
        <f>IF(节奏预期!AA68=0,0,节奏预期!I68*INDEX(H$83:H$99,MATCH(节奏预期!AA68,$C$83:$C$99,0)))+IF(节奏预期!AB68=0,0,节奏预期!J68*INDEX(I$102:I$118,MATCH(节奏预期!AB68,$C$102:$C$118,0)))</f>
        <v>150</v>
      </c>
      <c r="AV68" s="110">
        <f>IF(节奏预期!AB68=0,0,节奏预期!J68*INDEX(I$83:I$99,MATCH(节奏预期!AB68,$C$83:$C$99,0)))</f>
        <v>0</v>
      </c>
      <c r="AW68" s="12">
        <f>IF(节奏预期!W68="","",INDEX(装备突破!D$121:D$137,MATCH(节奏预期!W68,装备突破!$C$121:$C$137,0))*节奏预期!E68)</f>
        <v>0</v>
      </c>
      <c r="AX68" s="79">
        <f>IF(节奏预期!X68="","",INDEX(装备突破!E$121:E$137,MATCH(节奏预期!X68,装备突破!$C$121:$C$137,0))*节奏预期!F68)</f>
        <v>0</v>
      </c>
      <c r="AY68" s="79">
        <f>IF(节奏预期!Y68="","",INDEX(装备突破!F$121:F$137,MATCH(节奏预期!Y68,装备突破!$C$121:$C$137,0))*节奏预期!G68)</f>
        <v>0</v>
      </c>
      <c r="AZ68" s="79">
        <f>IF(节奏预期!Z68="","",INDEX(装备突破!G$121:G$137,MATCH(节奏预期!Z68,装备突破!$C$121:$C$137,0))*节奏预期!H68)</f>
        <v>7000000</v>
      </c>
      <c r="BA68" s="79">
        <f>IF(节奏预期!AA68="","",INDEX(装备突破!H$121:H$137,MATCH(节奏预期!AA68,装备突破!$C$121:$C$137,0))*节奏预期!I68)</f>
        <v>328125000</v>
      </c>
      <c r="BB68" s="79">
        <f>IF(节奏预期!AB68="","",INDEX(装备突破!I$121:I$137,MATCH(节奏预期!AB68,装备突破!$C$121:$C$137,0))*节奏预期!J68)</f>
        <v>0</v>
      </c>
      <c r="BC68" s="13">
        <f>MAX(SUM(AW68:BB68),$BC$46:BC67)</f>
        <v>335125000</v>
      </c>
      <c r="BF68" s="22">
        <v>20</v>
      </c>
    </row>
    <row r="69" spans="1:80" x14ac:dyDescent="0.15">
      <c r="B69" s="211"/>
      <c r="C69" s="7">
        <v>5</v>
      </c>
      <c r="D69" s="74"/>
      <c r="E69" s="74"/>
      <c r="F69" s="165">
        <f t="shared" si="39"/>
        <v>960000</v>
      </c>
      <c r="G69" s="165">
        <f t="shared" si="40"/>
        <v>960000</v>
      </c>
      <c r="H69" s="165">
        <f t="shared" si="41"/>
        <v>3000000</v>
      </c>
      <c r="I69" s="165">
        <f t="shared" si="42"/>
        <v>3000000</v>
      </c>
      <c r="L69" s="22">
        <v>27</v>
      </c>
      <c r="M69" s="76">
        <f t="shared" si="23"/>
        <v>720</v>
      </c>
      <c r="N69" s="78">
        <f>节奏预期!D69</f>
        <v>97.233430615704805</v>
      </c>
      <c r="O69" s="107">
        <f>IF(节奏预期!Q69=0,0,INDEX(D$143:D$159,MATCH(节奏预期!Q69,$C$143:$C$159,1)))</f>
        <v>0</v>
      </c>
      <c r="P69" s="79">
        <f>IF(节奏预期!R69=0,0,INDEX(E$143:E$159,MATCH(节奏预期!R69,$C$143:$C$159,1)))</f>
        <v>0</v>
      </c>
      <c r="Q69" s="79">
        <f>IF(节奏预期!S69=0,0,INDEX(F$143:F$159,MATCH(节奏预期!S69,$C$143:$C$159,1)))</f>
        <v>0</v>
      </c>
      <c r="R69" s="79">
        <f>IF(节奏预期!T69=0,0,INDEX(G$143:G$159,MATCH(节奏预期!T69,$C$143:$C$159,1)))</f>
        <v>0</v>
      </c>
      <c r="S69" s="79">
        <f>IF(节奏预期!U69=0,0,INDEX(H$143:H$159,MATCH(节奏预期!U69,$C$143:$C$159,1)))</f>
        <v>0.4</v>
      </c>
      <c r="T69" s="84">
        <f>IF(节奏预期!V69=0,0,INDEX(I$143:I$159,MATCH(节奏预期!V69,$C$143:$C$159,1)))</f>
        <v>0</v>
      </c>
      <c r="U69" s="13">
        <f>IFERROR(SUMPRODUCT(节奏预期!E69:J69,O69:T69)/SUM(节奏预期!E69:J69),0)</f>
        <v>0.4</v>
      </c>
      <c r="V69" s="12">
        <f>IF(节奏预期!Q69=0,0,INDEX(D$189:D$205,MATCH(节奏预期!Q69,$C$189:$C$205,1)))</f>
        <v>0</v>
      </c>
      <c r="W69" s="79">
        <f>IF(节奏预期!R69=0,0,INDEX(E$189:E$205,MATCH(节奏预期!R69,$C$189:$C$205,1)))</f>
        <v>0</v>
      </c>
      <c r="X69" s="79">
        <f>IF(节奏预期!S69=0,0,INDEX(F$189:F$205,MATCH(节奏预期!S69,$C$189:$C$205,1)))</f>
        <v>0</v>
      </c>
      <c r="Y69" s="79">
        <f>IF(节奏预期!T69=0,0,INDEX(G$189:G$205,MATCH(节奏预期!T69,$C$189:$C$205,1)))</f>
        <v>0</v>
      </c>
      <c r="Z69" s="79">
        <f>IF(节奏预期!U69=0,0,INDEX(H$189:H$205,MATCH(节奏预期!U69,$C$189:$C$205,1)))</f>
        <v>0</v>
      </c>
      <c r="AA69" s="79">
        <f>IF(节奏预期!V69=0,0,INDEX(I$189:I$205,MATCH(节奏预期!V69,$C$189:$C$205,1)))</f>
        <v>0</v>
      </c>
      <c r="AB69" s="13">
        <f>IFERROR(SUMPRODUCT(节奏预期!E69:J69,V69:AA69)/SUM(节奏预期!E69:J69),0)</f>
        <v>0</v>
      </c>
      <c r="AC69" s="12">
        <f>IF(节奏预期!Q69=0,0,INDEX(D$216:D$232,MATCH(节奏预期!Q69,$C$216:$C$232,1)))</f>
        <v>0</v>
      </c>
      <c r="AD69" s="165">
        <f>IF(节奏预期!R69=0,0,INDEX(E$216:E$232,MATCH(节奏预期!R69,$C$216:$C$232,1)))</f>
        <v>0</v>
      </c>
      <c r="AE69" s="165">
        <f>IF(节奏预期!S69=0,0,INDEX(F$216:F$232,MATCH(节奏预期!S69,$C$216:$C$232,1)))</f>
        <v>0</v>
      </c>
      <c r="AF69" s="165">
        <f>IF(节奏预期!T69=0,0,INDEX(G$216:G$232,MATCH(节奏预期!T69,$C$216:$C$232,1)))</f>
        <v>0</v>
      </c>
      <c r="AG69" s="165">
        <f>IF(节奏预期!U69=0,0,INDEX(H$216:H$232,MATCH(节奏预期!U69,$C$216:$C$232,1)))</f>
        <v>0</v>
      </c>
      <c r="AH69" s="165">
        <f>IF(节奏预期!V69=0,0,INDEX(I$216:I$232,MATCH(节奏预期!V69,$C$216:$C$232,1)))</f>
        <v>0</v>
      </c>
      <c r="AI69" s="13">
        <f>IFERROR(SUMPRODUCT(节奏预期!E69:J69,AC69:AH69)/SUM(节奏预期!E69:J69),0)</f>
        <v>0</v>
      </c>
      <c r="AJ69" s="12">
        <f t="shared" si="29"/>
        <v>0</v>
      </c>
      <c r="AK69" s="165">
        <f t="shared" si="24"/>
        <v>0</v>
      </c>
      <c r="AL69" s="165">
        <f t="shared" si="25"/>
        <v>0</v>
      </c>
      <c r="AM69" s="165">
        <f t="shared" si="26"/>
        <v>0</v>
      </c>
      <c r="AN69" s="165">
        <f t="shared" si="27"/>
        <v>0.4</v>
      </c>
      <c r="AO69" s="165">
        <f t="shared" si="28"/>
        <v>0</v>
      </c>
      <c r="AP69" s="13">
        <f t="shared" si="30"/>
        <v>0.4</v>
      </c>
      <c r="AQ69" s="107">
        <f>IF(节奏预期!W69=0,0,节奏预期!E69*INDEX(D$83:D$99,MATCH(节奏预期!W69,$C$83:$C$99,0)))</f>
        <v>0</v>
      </c>
      <c r="AR69" s="79">
        <f>IF(节奏预期!X69=0,0,节奏预期!F69*INDEX(E$83:E$99,MATCH(节奏预期!X69,$C$83:$C$99,0)))</f>
        <v>0</v>
      </c>
      <c r="AS69" s="122">
        <f>IF(节奏预期!Y69=0,0,节奏预期!G69*INDEX(F$83:F$99,MATCH(节奏预期!Y69,$C$83:$C$99,0)))+IF(节奏预期!Z69=0,0,节奏预期!H69*INDEX(G$102:G$118,MATCH(节奏预期!Z69,$C$102:$C$118,0)))</f>
        <v>0</v>
      </c>
      <c r="AT69" s="79">
        <f>IF(节奏预期!Z69=0,0,节奏预期!H69*INDEX(G$83:G$99,MATCH(节奏预期!Z69,$C$83:$C$99,0)))</f>
        <v>0</v>
      </c>
      <c r="AU69" s="122">
        <f>IF(节奏预期!AA69=0,0,节奏预期!I69*INDEX(H$83:H$99,MATCH(节奏预期!AA69,$C$83:$C$99,0)))+IF(节奏预期!AB69=0,0,节奏预期!J69*INDEX(I$102:I$118,MATCH(节奏预期!AB69,$C$102:$C$118,0)))</f>
        <v>160</v>
      </c>
      <c r="AV69" s="110">
        <f>IF(节奏预期!AB69=0,0,节奏预期!J69*INDEX(I$83:I$99,MATCH(节奏预期!AB69,$C$83:$C$99,0)))</f>
        <v>0</v>
      </c>
      <c r="AW69" s="12">
        <f>IF(节奏预期!W69="","",INDEX(装备突破!D$121:D$137,MATCH(节奏预期!W69,装备突破!$C$121:$C$137,0))*节奏预期!E69)</f>
        <v>0</v>
      </c>
      <c r="AX69" s="79">
        <f>IF(节奏预期!X69="","",INDEX(装备突破!E$121:E$137,MATCH(节奏预期!X69,装备突破!$C$121:$C$137,0))*节奏预期!F69)</f>
        <v>0</v>
      </c>
      <c r="AY69" s="79">
        <f>IF(节奏预期!Y69="","",INDEX(装备突破!F$121:F$137,MATCH(节奏预期!Y69,装备突破!$C$121:$C$137,0))*节奏预期!G69)</f>
        <v>0</v>
      </c>
      <c r="AZ69" s="79">
        <f>IF(节奏预期!Z69="","",INDEX(装备突破!G$121:G$137,MATCH(节奏预期!Z69,装备突破!$C$121:$C$137,0))*节奏预期!H69)</f>
        <v>0</v>
      </c>
      <c r="BA69" s="79">
        <f>IF(节奏预期!AA69="","",INDEX(装备突破!H$121:H$137,MATCH(节奏预期!AA69,装备突破!$C$121:$C$137,0))*节奏预期!I69)</f>
        <v>350000000</v>
      </c>
      <c r="BB69" s="79">
        <f>IF(节奏预期!AB69="","",INDEX(装备突破!I$121:I$137,MATCH(节奏预期!AB69,装备突破!$C$121:$C$137,0))*节奏预期!J69)</f>
        <v>0</v>
      </c>
      <c r="BC69" s="13">
        <f>MAX(SUM(AW69:BB69),$BC$46:BC68)</f>
        <v>350000000</v>
      </c>
      <c r="BF69" s="22">
        <v>21</v>
      </c>
    </row>
    <row r="70" spans="1:80" x14ac:dyDescent="0.15">
      <c r="B70" s="211"/>
      <c r="C70" s="7">
        <v>6</v>
      </c>
      <c r="D70" s="74"/>
      <c r="E70" s="74"/>
      <c r="F70" s="165">
        <f t="shared" si="39"/>
        <v>1120000</v>
      </c>
      <c r="G70" s="165">
        <f t="shared" si="40"/>
        <v>1120000</v>
      </c>
      <c r="H70" s="165">
        <f t="shared" si="41"/>
        <v>3500000</v>
      </c>
      <c r="I70" s="165">
        <f t="shared" si="42"/>
        <v>3500000</v>
      </c>
      <c r="L70" s="22">
        <v>28</v>
      </c>
      <c r="M70" s="76">
        <f t="shared" si="23"/>
        <v>750</v>
      </c>
      <c r="N70" s="78">
        <f>节奏预期!D70</f>
        <v>97.80337151143047</v>
      </c>
      <c r="O70" s="107">
        <f>IF(节奏预期!Q70=0,0,INDEX(D$143:D$159,MATCH(节奏预期!Q70,$C$143:$C$159,1)))</f>
        <v>0</v>
      </c>
      <c r="P70" s="79">
        <f>IF(节奏预期!R70=0,0,INDEX(E$143:E$159,MATCH(节奏预期!R70,$C$143:$C$159,1)))</f>
        <v>0</v>
      </c>
      <c r="Q70" s="79">
        <f>IF(节奏预期!S70=0,0,INDEX(F$143:F$159,MATCH(节奏预期!S70,$C$143:$C$159,1)))</f>
        <v>0</v>
      </c>
      <c r="R70" s="79">
        <f>IF(节奏预期!T70=0,0,INDEX(G$143:G$159,MATCH(节奏预期!T70,$C$143:$C$159,1)))</f>
        <v>0</v>
      </c>
      <c r="S70" s="79">
        <f>IF(节奏预期!U70=0,0,INDEX(H$143:H$159,MATCH(节奏预期!U70,$C$143:$C$159,1)))</f>
        <v>0.4</v>
      </c>
      <c r="T70" s="84">
        <f>IF(节奏预期!V70=0,0,INDEX(I$143:I$159,MATCH(节奏预期!V70,$C$143:$C$159,1)))</f>
        <v>0.4</v>
      </c>
      <c r="U70" s="13">
        <f>IFERROR(SUMPRODUCT(节奏预期!E70:J70,O70:T70)/SUM(节奏预期!E70:J70),0)</f>
        <v>0.39999999999999997</v>
      </c>
      <c r="V70" s="12">
        <f>IF(节奏预期!Q70=0,0,INDEX(D$189:D$205,MATCH(节奏预期!Q70,$C$189:$C$205,1)))</f>
        <v>0</v>
      </c>
      <c r="W70" s="79">
        <f>IF(节奏预期!R70=0,0,INDEX(E$189:E$205,MATCH(节奏预期!R70,$C$189:$C$205,1)))</f>
        <v>0</v>
      </c>
      <c r="X70" s="79">
        <f>IF(节奏预期!S70=0,0,INDEX(F$189:F$205,MATCH(节奏预期!S70,$C$189:$C$205,1)))</f>
        <v>0</v>
      </c>
      <c r="Y70" s="79">
        <f>IF(节奏预期!T70=0,0,INDEX(G$189:G$205,MATCH(节奏预期!T70,$C$189:$C$205,1)))</f>
        <v>0</v>
      </c>
      <c r="Z70" s="79">
        <f>IF(节奏预期!U70=0,0,INDEX(H$189:H$205,MATCH(节奏预期!U70,$C$189:$C$205,1)))</f>
        <v>0</v>
      </c>
      <c r="AA70" s="79">
        <f>IF(节奏预期!V70=0,0,INDEX(I$189:I$205,MATCH(节奏预期!V70,$C$189:$C$205,1)))</f>
        <v>0.25</v>
      </c>
      <c r="AB70" s="13">
        <f>IFERROR(SUMPRODUCT(节奏预期!E70:J70,V70:AA70)/SUM(节奏预期!E70:J70),0)</f>
        <v>8.5227272727272738E-3</v>
      </c>
      <c r="AC70" s="12">
        <f>IF(节奏预期!Q70=0,0,INDEX(D$216:D$232,MATCH(节奏预期!Q70,$C$216:$C$232,1)))</f>
        <v>0</v>
      </c>
      <c r="AD70" s="165">
        <f>IF(节奏预期!R70=0,0,INDEX(E$216:E$232,MATCH(节奏预期!R70,$C$216:$C$232,1)))</f>
        <v>0</v>
      </c>
      <c r="AE70" s="165">
        <f>IF(节奏预期!S70=0,0,INDEX(F$216:F$232,MATCH(节奏预期!S70,$C$216:$C$232,1)))</f>
        <v>0</v>
      </c>
      <c r="AF70" s="165">
        <f>IF(节奏预期!T70=0,0,INDEX(G$216:G$232,MATCH(节奏预期!T70,$C$216:$C$232,1)))</f>
        <v>0</v>
      </c>
      <c r="AG70" s="165">
        <f>IF(节奏预期!U70=0,0,INDEX(H$216:H$232,MATCH(节奏预期!U70,$C$216:$C$232,1)))</f>
        <v>0</v>
      </c>
      <c r="AH70" s="165">
        <f>IF(节奏预期!V70=0,0,INDEX(I$216:I$232,MATCH(节奏预期!V70,$C$216:$C$232,1)))</f>
        <v>8.0000000000000016E-2</v>
      </c>
      <c r="AI70" s="13">
        <f>IFERROR(SUMPRODUCT(节奏预期!E70:J70,AC70:AH70)/SUM(节奏预期!E70:J70),0)</f>
        <v>2.7272727272727284E-3</v>
      </c>
      <c r="AJ70" s="12">
        <f t="shared" si="29"/>
        <v>0</v>
      </c>
      <c r="AK70" s="165">
        <f t="shared" si="24"/>
        <v>0</v>
      </c>
      <c r="AL70" s="165">
        <f t="shared" si="25"/>
        <v>0</v>
      </c>
      <c r="AM70" s="165">
        <f t="shared" si="26"/>
        <v>0</v>
      </c>
      <c r="AN70" s="165">
        <f t="shared" si="27"/>
        <v>0.4</v>
      </c>
      <c r="AO70" s="165">
        <f t="shared" si="28"/>
        <v>0.73</v>
      </c>
      <c r="AP70" s="13">
        <f t="shared" si="30"/>
        <v>0.40852272727272726</v>
      </c>
      <c r="AQ70" s="107">
        <f>IF(节奏预期!W70=0,0,节奏预期!E70*INDEX(D$83:D$99,MATCH(节奏预期!W70,$C$83:$C$99,0)))</f>
        <v>0</v>
      </c>
      <c r="AR70" s="79">
        <f>IF(节奏预期!X70=0,0,节奏预期!F70*INDEX(E$83:E$99,MATCH(节奏预期!X70,$C$83:$C$99,0)))</f>
        <v>0</v>
      </c>
      <c r="AS70" s="122">
        <f>IF(节奏预期!Y70=0,0,节奏预期!G70*INDEX(F$83:F$99,MATCH(节奏预期!Y70,$C$83:$C$99,0)))+IF(节奏预期!Z70=0,0,节奏预期!H70*INDEX(G$102:G$118,MATCH(节奏预期!Z70,$C$102:$C$118,0)))</f>
        <v>0</v>
      </c>
      <c r="AT70" s="79">
        <f>IF(节奏预期!Z70=0,0,节奏预期!H70*INDEX(G$83:G$99,MATCH(节奏预期!Z70,$C$83:$C$99,0)))</f>
        <v>0</v>
      </c>
      <c r="AU70" s="122">
        <f>IF(节奏预期!AA70=0,0,节奏预期!I70*INDEX(H$83:H$99,MATCH(节奏预期!AA70,$C$83:$C$99,0)))+IF(节奏预期!AB70=0,0,节奏预期!J70*INDEX(I$102:I$118,MATCH(节奏预期!AB70,$C$102:$C$118,0)))</f>
        <v>159.31818181818181</v>
      </c>
      <c r="AV70" s="110">
        <f>IF(节奏预期!AB70=0,0,节奏预期!J70*INDEX(I$83:I$99,MATCH(节奏预期!AB70,$C$83:$C$99,0)))</f>
        <v>0.68181818181818188</v>
      </c>
      <c r="AW70" s="12">
        <f>IF(节奏预期!W70="","",INDEX(装备突破!D$121:D$137,MATCH(节奏预期!W70,装备突破!$C$121:$C$137,0))*节奏预期!E70)</f>
        <v>0</v>
      </c>
      <c r="AX70" s="79">
        <f>IF(节奏预期!X70="","",INDEX(装备突破!E$121:E$137,MATCH(节奏预期!X70,装备突破!$C$121:$C$137,0))*节奏预期!F70)</f>
        <v>0</v>
      </c>
      <c r="AY70" s="79">
        <f>IF(节奏预期!Y70="","",INDEX(装备突破!F$121:F$137,MATCH(节奏预期!Y70,装备突破!$C$121:$C$137,0))*节奏预期!G70)</f>
        <v>0</v>
      </c>
      <c r="AZ70" s="79">
        <f>IF(节奏预期!Z70="","",INDEX(装备突破!G$121:G$137,MATCH(节奏预期!Z70,装备突破!$C$121:$C$137,0))*节奏预期!H70)</f>
        <v>0</v>
      </c>
      <c r="BA70" s="79">
        <f>IF(节奏预期!AA70="","",INDEX(装备突破!H$121:H$137,MATCH(节奏预期!AA70,装备突破!$C$121:$C$137,0))*节奏预期!I70)</f>
        <v>338068181.81818181</v>
      </c>
      <c r="BB70" s="79">
        <f>IF(节奏预期!AB70="","",INDEX(装备突破!I$121:I$137,MATCH(节奏预期!AB70,装备突破!$C$121:$C$137,0))*节奏预期!J70)</f>
        <v>11931818.181818184</v>
      </c>
      <c r="BC70" s="13">
        <f>MAX(SUM(AW70:BB70),$BC$46:BC69)</f>
        <v>350000000</v>
      </c>
      <c r="BF70" s="22">
        <v>22</v>
      </c>
    </row>
    <row r="71" spans="1:80" x14ac:dyDescent="0.15">
      <c r="B71" s="211"/>
      <c r="C71" s="65">
        <v>7</v>
      </c>
      <c r="D71" s="74"/>
      <c r="E71" s="74"/>
      <c r="F71" s="165">
        <f t="shared" si="39"/>
        <v>1280000</v>
      </c>
      <c r="G71" s="165">
        <f t="shared" si="40"/>
        <v>1280000</v>
      </c>
      <c r="H71" s="165">
        <f t="shared" si="41"/>
        <v>4000000</v>
      </c>
      <c r="I71" s="165">
        <f t="shared" si="42"/>
        <v>4000000</v>
      </c>
      <c r="L71" s="22">
        <v>29</v>
      </c>
      <c r="M71" s="76">
        <f t="shared" si="23"/>
        <v>780</v>
      </c>
      <c r="N71" s="78">
        <f>节奏预期!D71</f>
        <v>98.349886009806795</v>
      </c>
      <c r="O71" s="107">
        <f>IF(节奏预期!Q71=0,0,INDEX(D$143:D$159,MATCH(节奏预期!Q71,$C$143:$C$159,1)))</f>
        <v>0</v>
      </c>
      <c r="P71" s="79">
        <f>IF(节奏预期!R71=0,0,INDEX(E$143:E$159,MATCH(节奏预期!R71,$C$143:$C$159,1)))</f>
        <v>0</v>
      </c>
      <c r="Q71" s="79">
        <f>IF(节奏预期!S71=0,0,INDEX(F$143:F$159,MATCH(节奏预期!S71,$C$143:$C$159,1)))</f>
        <v>0</v>
      </c>
      <c r="R71" s="79">
        <f>IF(节奏预期!T71=0,0,INDEX(G$143:G$159,MATCH(节奏预期!T71,$C$143:$C$159,1)))</f>
        <v>0</v>
      </c>
      <c r="S71" s="79">
        <f>IF(节奏预期!U71=0,0,INDEX(H$143:H$159,MATCH(节奏预期!U71,$C$143:$C$159,1)))</f>
        <v>0.4</v>
      </c>
      <c r="T71" s="84">
        <f>IF(节奏预期!V71=0,0,INDEX(I$143:I$159,MATCH(节奏预期!V71,$C$143:$C$159,1)))</f>
        <v>0.4</v>
      </c>
      <c r="U71" s="13">
        <f>IFERROR(SUMPRODUCT(节奏预期!E71:J71,O71:T71)/SUM(节奏预期!E71:J71),0)</f>
        <v>0.4</v>
      </c>
      <c r="V71" s="12">
        <f>IF(节奏预期!Q71=0,0,INDEX(D$189:D$205,MATCH(节奏预期!Q71,$C$189:$C$205,1)))</f>
        <v>0</v>
      </c>
      <c r="W71" s="79">
        <f>IF(节奏预期!R71=0,0,INDEX(E$189:E$205,MATCH(节奏预期!R71,$C$189:$C$205,1)))</f>
        <v>0</v>
      </c>
      <c r="X71" s="79">
        <f>IF(节奏预期!S71=0,0,INDEX(F$189:F$205,MATCH(节奏预期!S71,$C$189:$C$205,1)))</f>
        <v>0</v>
      </c>
      <c r="Y71" s="79">
        <f>IF(节奏预期!T71=0,0,INDEX(G$189:G$205,MATCH(节奏预期!T71,$C$189:$C$205,1)))</f>
        <v>0</v>
      </c>
      <c r="Z71" s="79">
        <f>IF(节奏预期!U71=0,0,INDEX(H$189:H$205,MATCH(节奏预期!U71,$C$189:$C$205,1)))</f>
        <v>0</v>
      </c>
      <c r="AA71" s="79">
        <f>IF(节奏预期!V71=0,0,INDEX(I$189:I$205,MATCH(节奏预期!V71,$C$189:$C$205,1)))</f>
        <v>0.25</v>
      </c>
      <c r="AB71" s="13">
        <f>IFERROR(SUMPRODUCT(节奏预期!E71:J71,V71:AA71)/SUM(节奏预期!E71:J71),0)</f>
        <v>1.7045454545454548E-2</v>
      </c>
      <c r="AC71" s="12">
        <f>IF(节奏预期!Q71=0,0,INDEX(D$216:D$232,MATCH(节奏预期!Q71,$C$216:$C$232,1)))</f>
        <v>0</v>
      </c>
      <c r="AD71" s="165">
        <f>IF(节奏预期!R71=0,0,INDEX(E$216:E$232,MATCH(节奏预期!R71,$C$216:$C$232,1)))</f>
        <v>0</v>
      </c>
      <c r="AE71" s="165">
        <f>IF(节奏预期!S71=0,0,INDEX(F$216:F$232,MATCH(节奏预期!S71,$C$216:$C$232,1)))</f>
        <v>0</v>
      </c>
      <c r="AF71" s="165">
        <f>IF(节奏预期!T71=0,0,INDEX(G$216:G$232,MATCH(节奏预期!T71,$C$216:$C$232,1)))</f>
        <v>0</v>
      </c>
      <c r="AG71" s="165">
        <f>IF(节奏预期!U71=0,0,INDEX(H$216:H$232,MATCH(节奏预期!U71,$C$216:$C$232,1)))</f>
        <v>0</v>
      </c>
      <c r="AH71" s="165">
        <f>IF(节奏预期!V71=0,0,INDEX(I$216:I$232,MATCH(节奏预期!V71,$C$216:$C$232,1)))</f>
        <v>8.0000000000000016E-2</v>
      </c>
      <c r="AI71" s="13">
        <f>IFERROR(SUMPRODUCT(节奏预期!E71:J71,AC71:AH71)/SUM(节奏预期!E71:J71),0)</f>
        <v>5.4545454545454567E-3</v>
      </c>
      <c r="AJ71" s="12">
        <f t="shared" si="29"/>
        <v>0</v>
      </c>
      <c r="AK71" s="165">
        <f t="shared" si="24"/>
        <v>0</v>
      </c>
      <c r="AL71" s="165">
        <f t="shared" si="25"/>
        <v>0</v>
      </c>
      <c r="AM71" s="165">
        <f t="shared" si="26"/>
        <v>0</v>
      </c>
      <c r="AN71" s="165">
        <f t="shared" si="27"/>
        <v>0.4</v>
      </c>
      <c r="AO71" s="165">
        <f t="shared" si="28"/>
        <v>0.73</v>
      </c>
      <c r="AP71" s="13">
        <f t="shared" si="30"/>
        <v>0.41704545454545455</v>
      </c>
      <c r="AQ71" s="107">
        <f>IF(节奏预期!W71=0,0,节奏预期!E71*INDEX(D$83:D$99,MATCH(节奏预期!W71,$C$83:$C$99,0)))</f>
        <v>0</v>
      </c>
      <c r="AR71" s="79">
        <f>IF(节奏预期!X71=0,0,节奏预期!F71*INDEX(E$83:E$99,MATCH(节奏预期!X71,$C$83:$C$99,0)))</f>
        <v>0</v>
      </c>
      <c r="AS71" s="122">
        <f>IF(节奏预期!Y71=0,0,节奏预期!G71*INDEX(F$83:F$99,MATCH(节奏预期!Y71,$C$83:$C$99,0)))+IF(节奏预期!Z71=0,0,节奏预期!H71*INDEX(G$102:G$118,MATCH(节奏预期!Z71,$C$102:$C$118,0)))</f>
        <v>0</v>
      </c>
      <c r="AT71" s="79">
        <f>IF(节奏预期!Z71=0,0,节奏预期!H71*INDEX(G$83:G$99,MATCH(节奏预期!Z71,$C$83:$C$99,0)))</f>
        <v>0</v>
      </c>
      <c r="AU71" s="122">
        <f>IF(节奏预期!AA71=0,0,节奏预期!I71*INDEX(H$83:H$99,MATCH(节奏预期!AA71,$C$83:$C$99,0)))+IF(节奏预期!AB71=0,0,节奏预期!J71*INDEX(I$102:I$118,MATCH(节奏预期!AB71,$C$102:$C$118,0)))</f>
        <v>158.63636363636363</v>
      </c>
      <c r="AV71" s="110">
        <f>IF(节奏预期!AB71=0,0,节奏预期!J71*INDEX(I$83:I$99,MATCH(节奏预期!AB71,$C$83:$C$99,0)))</f>
        <v>1.3636363636363638</v>
      </c>
      <c r="AW71" s="12">
        <f>IF(节奏预期!W71="","",INDEX(装备突破!D$121:D$137,MATCH(节奏预期!W71,装备突破!$C$121:$C$137,0))*节奏预期!E71)</f>
        <v>0</v>
      </c>
      <c r="AX71" s="79">
        <f>IF(节奏预期!X71="","",INDEX(装备突破!E$121:E$137,MATCH(节奏预期!X71,装备突破!$C$121:$C$137,0))*节奏预期!F71)</f>
        <v>0</v>
      </c>
      <c r="AY71" s="79">
        <f>IF(节奏预期!Y71="","",INDEX(装备突破!F$121:F$137,MATCH(节奏预期!Y71,装备突破!$C$121:$C$137,0))*节奏预期!G71)</f>
        <v>0</v>
      </c>
      <c r="AZ71" s="79">
        <f>IF(节奏预期!Z71="","",INDEX(装备突破!G$121:G$137,MATCH(节奏预期!Z71,装备突破!$C$121:$C$137,0))*节奏预期!H71)</f>
        <v>0</v>
      </c>
      <c r="BA71" s="79">
        <f>IF(节奏预期!AA71="","",INDEX(装备突破!H$121:H$137,MATCH(节奏预期!AA71,装备突破!$C$121:$C$137,0))*节奏预期!I71)</f>
        <v>326136363.63636363</v>
      </c>
      <c r="BB71" s="79">
        <f>IF(节奏预期!AB71="","",INDEX(装备突破!I$121:I$137,MATCH(节奏预期!AB71,装备突破!$C$121:$C$137,0))*节奏预期!J71)</f>
        <v>23863636.363636367</v>
      </c>
      <c r="BC71" s="13">
        <f>MAX(SUM(AW71:BB71),$BC$46:BC70)</f>
        <v>350000000</v>
      </c>
      <c r="BF71" s="22">
        <v>23</v>
      </c>
    </row>
    <row r="72" spans="1:80" x14ac:dyDescent="0.15">
      <c r="B72" s="211"/>
      <c r="C72" s="144">
        <v>8</v>
      </c>
      <c r="D72" s="144"/>
      <c r="E72" s="144"/>
      <c r="F72" s="144"/>
      <c r="G72" s="144"/>
      <c r="H72" s="169">
        <f t="shared" si="41"/>
        <v>4500000</v>
      </c>
      <c r="I72" s="169">
        <f t="shared" si="42"/>
        <v>4500000</v>
      </c>
      <c r="L72" s="22">
        <v>30</v>
      </c>
      <c r="M72" s="76">
        <f t="shared" si="23"/>
        <v>810</v>
      </c>
      <c r="N72" s="78">
        <f>节奏预期!D72</f>
        <v>98.884061520742236</v>
      </c>
      <c r="O72" s="107">
        <f>IF(节奏预期!Q72=0,0,INDEX(D$143:D$159,MATCH(节奏预期!Q72,$C$143:$C$159,1)))</f>
        <v>0</v>
      </c>
      <c r="P72" s="79">
        <f>IF(节奏预期!R72=0,0,INDEX(E$143:E$159,MATCH(节奏预期!R72,$C$143:$C$159,1)))</f>
        <v>0</v>
      </c>
      <c r="Q72" s="79">
        <f>IF(节奏预期!S72=0,0,INDEX(F$143:F$159,MATCH(节奏预期!S72,$C$143:$C$159,1)))</f>
        <v>0</v>
      </c>
      <c r="R72" s="79">
        <f>IF(节奏预期!T72=0,0,INDEX(G$143:G$159,MATCH(节奏预期!T72,$C$143:$C$159,1)))</f>
        <v>0</v>
      </c>
      <c r="S72" s="79">
        <f>IF(节奏预期!U72=0,0,INDEX(H$143:H$159,MATCH(节奏预期!U72,$C$143:$C$159,1)))</f>
        <v>0.4</v>
      </c>
      <c r="T72" s="84">
        <f>IF(节奏预期!V72=0,0,INDEX(I$143:I$159,MATCH(节奏预期!V72,$C$143:$C$159,1)))</f>
        <v>0.4</v>
      </c>
      <c r="U72" s="13">
        <f>IFERROR(SUMPRODUCT(节奏预期!E72:J72,O72:T72)/SUM(节奏预期!E72:J72),0)</f>
        <v>0.4</v>
      </c>
      <c r="V72" s="12">
        <f>IF(节奏预期!Q72=0,0,INDEX(D$189:D$205,MATCH(节奏预期!Q72,$C$189:$C$205,1)))</f>
        <v>0</v>
      </c>
      <c r="W72" s="79">
        <f>IF(节奏预期!R72=0,0,INDEX(E$189:E$205,MATCH(节奏预期!R72,$C$189:$C$205,1)))</f>
        <v>0</v>
      </c>
      <c r="X72" s="79">
        <f>IF(节奏预期!S72=0,0,INDEX(F$189:F$205,MATCH(节奏预期!S72,$C$189:$C$205,1)))</f>
        <v>0</v>
      </c>
      <c r="Y72" s="79">
        <f>IF(节奏预期!T72=0,0,INDEX(G$189:G$205,MATCH(节奏预期!T72,$C$189:$C$205,1)))</f>
        <v>0</v>
      </c>
      <c r="Z72" s="79">
        <f>IF(节奏预期!U72=0,0,INDEX(H$189:H$205,MATCH(节奏预期!U72,$C$189:$C$205,1)))</f>
        <v>0</v>
      </c>
      <c r="AA72" s="79">
        <f>IF(节奏预期!V72=0,0,INDEX(I$189:I$205,MATCH(节奏预期!V72,$C$189:$C$205,1)))</f>
        <v>0.25</v>
      </c>
      <c r="AB72" s="13">
        <f>IFERROR(SUMPRODUCT(节奏预期!E72:J72,V72:AA72)/SUM(节奏预期!E72:J72),0)</f>
        <v>2.5568181818181816E-2</v>
      </c>
      <c r="AC72" s="12">
        <f>IF(节奏预期!Q72=0,0,INDEX(D$216:D$232,MATCH(节奏预期!Q72,$C$216:$C$232,1)))</f>
        <v>0</v>
      </c>
      <c r="AD72" s="165">
        <f>IF(节奏预期!R72=0,0,INDEX(E$216:E$232,MATCH(节奏预期!R72,$C$216:$C$232,1)))</f>
        <v>0</v>
      </c>
      <c r="AE72" s="165">
        <f>IF(节奏预期!S72=0,0,INDEX(F$216:F$232,MATCH(节奏预期!S72,$C$216:$C$232,1)))</f>
        <v>0</v>
      </c>
      <c r="AF72" s="165">
        <f>IF(节奏预期!T72=0,0,INDEX(G$216:G$232,MATCH(节奏预期!T72,$C$216:$C$232,1)))</f>
        <v>0</v>
      </c>
      <c r="AG72" s="165">
        <f>IF(节奏预期!U72=0,0,INDEX(H$216:H$232,MATCH(节奏预期!U72,$C$216:$C$232,1)))</f>
        <v>0</v>
      </c>
      <c r="AH72" s="165">
        <f>IF(节奏预期!V72=0,0,INDEX(I$216:I$232,MATCH(节奏预期!V72,$C$216:$C$232,1)))</f>
        <v>8.0000000000000016E-2</v>
      </c>
      <c r="AI72" s="13">
        <f>IFERROR(SUMPRODUCT(节奏预期!E72:J72,AC72:AH72)/SUM(节奏预期!E72:J72),0)</f>
        <v>8.1818181818181825E-3</v>
      </c>
      <c r="AJ72" s="12">
        <f t="shared" si="29"/>
        <v>0</v>
      </c>
      <c r="AK72" s="165">
        <f t="shared" si="24"/>
        <v>0</v>
      </c>
      <c r="AL72" s="165">
        <f t="shared" si="25"/>
        <v>0</v>
      </c>
      <c r="AM72" s="165">
        <f t="shared" si="26"/>
        <v>0</v>
      </c>
      <c r="AN72" s="165">
        <f t="shared" si="27"/>
        <v>0.4</v>
      </c>
      <c r="AO72" s="165">
        <f t="shared" si="28"/>
        <v>0.73</v>
      </c>
      <c r="AP72" s="13">
        <f t="shared" si="30"/>
        <v>0.42556818181818185</v>
      </c>
      <c r="AQ72" s="107">
        <f>IF(节奏预期!W72=0,0,节奏预期!E72*INDEX(D$83:D$99,MATCH(节奏预期!W72,$C$83:$C$99,0)))</f>
        <v>0</v>
      </c>
      <c r="AR72" s="79">
        <f>IF(节奏预期!X72=0,0,节奏预期!F72*INDEX(E$83:E$99,MATCH(节奏预期!X72,$C$83:$C$99,0)))</f>
        <v>0</v>
      </c>
      <c r="AS72" s="122">
        <f>IF(节奏预期!Y72=0,0,节奏预期!G72*INDEX(F$83:F$99,MATCH(节奏预期!Y72,$C$83:$C$99,0)))+IF(节奏预期!Z72=0,0,节奏预期!H72*INDEX(G$102:G$118,MATCH(节奏预期!Z72,$C$102:$C$118,0)))</f>
        <v>0</v>
      </c>
      <c r="AT72" s="79">
        <f>IF(节奏预期!Z72=0,0,节奏预期!H72*INDEX(G$83:G$99,MATCH(节奏预期!Z72,$C$83:$C$99,0)))</f>
        <v>0</v>
      </c>
      <c r="AU72" s="122">
        <f>IF(节奏预期!AA72=0,0,节奏预期!I72*INDEX(H$83:H$99,MATCH(节奏预期!AA72,$C$83:$C$99,0)))+IF(节奏预期!AB72=0,0,节奏预期!J72*INDEX(I$102:I$118,MATCH(节奏预期!AB72,$C$102:$C$118,0)))</f>
        <v>157.95454545454544</v>
      </c>
      <c r="AV72" s="110">
        <f>IF(节奏预期!AB72=0,0,节奏预期!J72*INDEX(I$83:I$99,MATCH(节奏预期!AB72,$C$83:$C$99,0)))</f>
        <v>2.0454545454545454</v>
      </c>
      <c r="AW72" s="12">
        <f>IF(节奏预期!W72="","",INDEX(装备突破!D$121:D$137,MATCH(节奏预期!W72,装备突破!$C$121:$C$137,0))*节奏预期!E72)</f>
        <v>0</v>
      </c>
      <c r="AX72" s="79">
        <f>IF(节奏预期!X72="","",INDEX(装备突破!E$121:E$137,MATCH(节奏预期!X72,装备突破!$C$121:$C$137,0))*节奏预期!F72)</f>
        <v>0</v>
      </c>
      <c r="AY72" s="79">
        <f>IF(节奏预期!Y72="","",INDEX(装备突破!F$121:F$137,MATCH(节奏预期!Y72,装备突破!$C$121:$C$137,0))*节奏预期!G72)</f>
        <v>0</v>
      </c>
      <c r="AZ72" s="79">
        <f>IF(节奏预期!Z72="","",INDEX(装备突破!G$121:G$137,MATCH(节奏预期!Z72,装备突破!$C$121:$C$137,0))*节奏预期!H72)</f>
        <v>0</v>
      </c>
      <c r="BA72" s="79">
        <f>IF(节奏预期!AA72="","",INDEX(装备突破!H$121:H$137,MATCH(节奏预期!AA72,装备突破!$C$121:$C$137,0))*节奏预期!I72)</f>
        <v>314204545.45454544</v>
      </c>
      <c r="BB72" s="79">
        <f>IF(节奏预期!AB72="","",INDEX(装备突破!I$121:I$137,MATCH(节奏预期!AB72,装备突破!$C$121:$C$137,0))*节奏预期!J72)</f>
        <v>35795454.545454547</v>
      </c>
      <c r="BC72" s="13">
        <f>MAX(SUM(AW72:BB72),$BC$46:BC71)</f>
        <v>350000000</v>
      </c>
      <c r="BD72" s="37"/>
      <c r="BF72" s="22">
        <v>24</v>
      </c>
    </row>
    <row r="73" spans="1:80" x14ac:dyDescent="0.15">
      <c r="B73" s="211"/>
      <c r="C73" s="144">
        <v>9</v>
      </c>
      <c r="D73" s="144"/>
      <c r="E73" s="144"/>
      <c r="F73" s="144"/>
      <c r="G73" s="144"/>
      <c r="H73" s="169">
        <f t="shared" si="41"/>
        <v>5000000</v>
      </c>
      <c r="I73" s="169">
        <f t="shared" si="42"/>
        <v>5000000</v>
      </c>
      <c r="L73" s="22">
        <v>31</v>
      </c>
      <c r="M73" s="76">
        <f t="shared" si="23"/>
        <v>840</v>
      </c>
      <c r="N73" s="78">
        <f>节奏预期!D73</f>
        <v>99.398994483715043</v>
      </c>
      <c r="O73" s="107">
        <f>IF(节奏预期!Q73=0,0,INDEX(D$143:D$159,MATCH(节奏预期!Q73,$C$143:$C$159,1)))</f>
        <v>0</v>
      </c>
      <c r="P73" s="79">
        <f>IF(节奏预期!R73=0,0,INDEX(E$143:E$159,MATCH(节奏预期!R73,$C$143:$C$159,1)))</f>
        <v>0</v>
      </c>
      <c r="Q73" s="79">
        <f>IF(节奏预期!S73=0,0,INDEX(F$143:F$159,MATCH(节奏预期!S73,$C$143:$C$159,1)))</f>
        <v>0</v>
      </c>
      <c r="R73" s="79">
        <f>IF(节奏预期!T73=0,0,INDEX(G$143:G$159,MATCH(节奏预期!T73,$C$143:$C$159,1)))</f>
        <v>0</v>
      </c>
      <c r="S73" s="79">
        <f>IF(节奏预期!U73=0,0,INDEX(H$143:H$159,MATCH(节奏预期!U73,$C$143:$C$159,1)))</f>
        <v>0.4</v>
      </c>
      <c r="T73" s="84">
        <f>IF(节奏预期!V73=0,0,INDEX(I$143:I$159,MATCH(节奏预期!V73,$C$143:$C$159,1)))</f>
        <v>0.4</v>
      </c>
      <c r="U73" s="13">
        <f>IFERROR(SUMPRODUCT(节奏预期!E73:J73,O73:T73)/SUM(节奏预期!E73:J73),0)</f>
        <v>0.40000000000000008</v>
      </c>
      <c r="V73" s="12">
        <f>IF(节奏预期!Q73=0,0,INDEX(D$189:D$205,MATCH(节奏预期!Q73,$C$189:$C$205,1)))</f>
        <v>0</v>
      </c>
      <c r="W73" s="79">
        <f>IF(节奏预期!R73=0,0,INDEX(E$189:E$205,MATCH(节奏预期!R73,$C$189:$C$205,1)))</f>
        <v>0</v>
      </c>
      <c r="X73" s="79">
        <f>IF(节奏预期!S73=0,0,INDEX(F$189:F$205,MATCH(节奏预期!S73,$C$189:$C$205,1)))</f>
        <v>0</v>
      </c>
      <c r="Y73" s="79">
        <f>IF(节奏预期!T73=0,0,INDEX(G$189:G$205,MATCH(节奏预期!T73,$C$189:$C$205,1)))</f>
        <v>0</v>
      </c>
      <c r="Z73" s="79">
        <f>IF(节奏预期!U73=0,0,INDEX(H$189:H$205,MATCH(节奏预期!U73,$C$189:$C$205,1)))</f>
        <v>0</v>
      </c>
      <c r="AA73" s="79">
        <f>IF(节奏预期!V73=0,0,INDEX(I$189:I$205,MATCH(节奏预期!V73,$C$189:$C$205,1)))</f>
        <v>0.25</v>
      </c>
      <c r="AB73" s="13">
        <f>IFERROR(SUMPRODUCT(节奏预期!E73:J73,V73:AA73)/SUM(节奏预期!E73:J73),0)</f>
        <v>3.4090909090909095E-2</v>
      </c>
      <c r="AC73" s="12">
        <f>IF(节奏预期!Q73=0,0,INDEX(D$216:D$232,MATCH(节奏预期!Q73,$C$216:$C$232,1)))</f>
        <v>0</v>
      </c>
      <c r="AD73" s="165">
        <f>IF(节奏预期!R73=0,0,INDEX(E$216:E$232,MATCH(节奏预期!R73,$C$216:$C$232,1)))</f>
        <v>0</v>
      </c>
      <c r="AE73" s="165">
        <f>IF(节奏预期!S73=0,0,INDEX(F$216:F$232,MATCH(节奏预期!S73,$C$216:$C$232,1)))</f>
        <v>0</v>
      </c>
      <c r="AF73" s="165">
        <f>IF(节奏预期!T73=0,0,INDEX(G$216:G$232,MATCH(节奏预期!T73,$C$216:$C$232,1)))</f>
        <v>0</v>
      </c>
      <c r="AG73" s="165">
        <f>IF(节奏预期!U73=0,0,INDEX(H$216:H$232,MATCH(节奏预期!U73,$C$216:$C$232,1)))</f>
        <v>0</v>
      </c>
      <c r="AH73" s="165">
        <f>IF(节奏预期!V73=0,0,INDEX(I$216:I$232,MATCH(节奏预期!V73,$C$216:$C$232,1)))</f>
        <v>8.0000000000000016E-2</v>
      </c>
      <c r="AI73" s="13">
        <f>IFERROR(SUMPRODUCT(节奏预期!E73:J73,AC73:AH73)/SUM(节奏预期!E73:J73),0)</f>
        <v>1.0909090909090913E-2</v>
      </c>
      <c r="AJ73" s="12">
        <f t="shared" si="29"/>
        <v>0</v>
      </c>
      <c r="AK73" s="165">
        <f t="shared" si="24"/>
        <v>0</v>
      </c>
      <c r="AL73" s="165">
        <f t="shared" si="25"/>
        <v>0</v>
      </c>
      <c r="AM73" s="165">
        <f t="shared" si="26"/>
        <v>0</v>
      </c>
      <c r="AN73" s="165">
        <f t="shared" si="27"/>
        <v>0.4</v>
      </c>
      <c r="AO73" s="165">
        <f t="shared" si="28"/>
        <v>0.73</v>
      </c>
      <c r="AP73" s="13">
        <f t="shared" si="30"/>
        <v>0.43409090909090919</v>
      </c>
      <c r="AQ73" s="107">
        <f>IF(节奏预期!W73=0,0,节奏预期!E73*INDEX(D$83:D$99,MATCH(节奏预期!W73,$C$83:$C$99,0)))</f>
        <v>0</v>
      </c>
      <c r="AR73" s="79">
        <f>IF(节奏预期!X73=0,0,节奏预期!F73*INDEX(E$83:E$99,MATCH(节奏预期!X73,$C$83:$C$99,0)))</f>
        <v>0</v>
      </c>
      <c r="AS73" s="122">
        <f>IF(节奏预期!Y73=0,0,节奏预期!G73*INDEX(F$83:F$99,MATCH(节奏预期!Y73,$C$83:$C$99,0)))+IF(节奏预期!Z73=0,0,节奏预期!H73*INDEX(G$102:G$118,MATCH(节奏预期!Z73,$C$102:$C$118,0)))</f>
        <v>0</v>
      </c>
      <c r="AT73" s="79">
        <f>IF(节奏预期!Z73=0,0,节奏预期!H73*INDEX(G$83:G$99,MATCH(节奏预期!Z73,$C$83:$C$99,0)))</f>
        <v>0</v>
      </c>
      <c r="AU73" s="122">
        <f>IF(节奏预期!AA73=0,0,节奏预期!I73*INDEX(H$83:H$99,MATCH(节奏预期!AA73,$C$83:$C$99,0)))+IF(节奏预期!AB73=0,0,节奏预期!J73*INDEX(I$102:I$118,MATCH(节奏预期!AB73,$C$102:$C$118,0)))</f>
        <v>157.27272727272728</v>
      </c>
      <c r="AV73" s="110">
        <f>IF(节奏预期!AB73=0,0,节奏预期!J73*INDEX(I$83:I$99,MATCH(节奏预期!AB73,$C$83:$C$99,0)))</f>
        <v>2.7272727272727275</v>
      </c>
      <c r="AW73" s="12">
        <f>IF(节奏预期!W73="","",INDEX(装备突破!D$121:D$137,MATCH(节奏预期!W73,装备突破!$C$121:$C$137,0))*节奏预期!E73)</f>
        <v>0</v>
      </c>
      <c r="AX73" s="79">
        <f>IF(节奏预期!X73="","",INDEX(装备突破!E$121:E$137,MATCH(节奏预期!X73,装备突破!$C$121:$C$137,0))*节奏预期!F73)</f>
        <v>0</v>
      </c>
      <c r="AY73" s="79">
        <f>IF(节奏预期!Y73="","",INDEX(装备突破!F$121:F$137,MATCH(节奏预期!Y73,装备突破!$C$121:$C$137,0))*节奏预期!G73)</f>
        <v>0</v>
      </c>
      <c r="AZ73" s="79">
        <f>IF(节奏预期!Z73="","",INDEX(装备突破!G$121:G$137,MATCH(节奏预期!Z73,装备突破!$C$121:$C$137,0))*节奏预期!H73)</f>
        <v>0</v>
      </c>
      <c r="BA73" s="79">
        <f>IF(节奏预期!AA73="","",INDEX(装备突破!H$121:H$137,MATCH(节奏预期!AA73,装备突破!$C$121:$C$137,0))*节奏预期!I73)</f>
        <v>302272727.27272731</v>
      </c>
      <c r="BB73" s="79">
        <f>IF(节奏预期!AB73="","",INDEX(装备突破!I$121:I$137,MATCH(节奏预期!AB73,装备突破!$C$121:$C$137,0))*节奏预期!J73)</f>
        <v>47727272.727272734</v>
      </c>
      <c r="BC73" s="13">
        <f>MAX(SUM(AW73:BB73),$BC$46:BC72)</f>
        <v>350000000.00000006</v>
      </c>
      <c r="BD73" s="37"/>
      <c r="BF73" s="22">
        <v>25</v>
      </c>
      <c r="CB73" s="37"/>
    </row>
    <row r="74" spans="1:80" x14ac:dyDescent="0.15">
      <c r="B74" s="211"/>
      <c r="C74" s="144">
        <v>10</v>
      </c>
      <c r="D74" s="144"/>
      <c r="E74" s="144"/>
      <c r="F74" s="144"/>
      <c r="G74" s="144"/>
      <c r="H74" s="169">
        <f t="shared" si="41"/>
        <v>5500000</v>
      </c>
      <c r="I74" s="169">
        <f t="shared" si="42"/>
        <v>5500000</v>
      </c>
      <c r="L74" s="22">
        <v>32</v>
      </c>
      <c r="M74" s="76">
        <f t="shared" si="23"/>
        <v>870</v>
      </c>
      <c r="N74" s="78">
        <f>节奏预期!D74</f>
        <v>99.908593266357428</v>
      </c>
      <c r="O74" s="107">
        <f>IF(节奏预期!Q74=0,0,INDEX(D$143:D$159,MATCH(节奏预期!Q74,$C$143:$C$159,1)))</f>
        <v>0</v>
      </c>
      <c r="P74" s="79">
        <f>IF(节奏预期!R74=0,0,INDEX(E$143:E$159,MATCH(节奏预期!R74,$C$143:$C$159,1)))</f>
        <v>0</v>
      </c>
      <c r="Q74" s="79">
        <f>IF(节奏预期!S74=0,0,INDEX(F$143:F$159,MATCH(节奏预期!S74,$C$143:$C$159,1)))</f>
        <v>0</v>
      </c>
      <c r="R74" s="79">
        <f>IF(节奏预期!T74=0,0,INDEX(G$143:G$159,MATCH(节奏预期!T74,$C$143:$C$159,1)))</f>
        <v>0</v>
      </c>
      <c r="S74" s="79">
        <f>IF(节奏预期!U74=0,0,INDEX(H$143:H$159,MATCH(节奏预期!U74,$C$143:$C$159,1)))</f>
        <v>0.4</v>
      </c>
      <c r="T74" s="84">
        <f>IF(节奏预期!V74=0,0,INDEX(I$143:I$159,MATCH(节奏预期!V74,$C$143:$C$159,1)))</f>
        <v>0.4</v>
      </c>
      <c r="U74" s="13">
        <f>IFERROR(SUMPRODUCT(节奏预期!E74:J74,O74:T74)/SUM(节奏预期!E74:J74),0)</f>
        <v>0.4</v>
      </c>
      <c r="V74" s="12">
        <f>IF(节奏预期!Q74=0,0,INDEX(D$189:D$205,MATCH(节奏预期!Q74,$C$189:$C$205,1)))</f>
        <v>0</v>
      </c>
      <c r="W74" s="79">
        <f>IF(节奏预期!R74=0,0,INDEX(E$189:E$205,MATCH(节奏预期!R74,$C$189:$C$205,1)))</f>
        <v>0</v>
      </c>
      <c r="X74" s="79">
        <f>IF(节奏预期!S74=0,0,INDEX(F$189:F$205,MATCH(节奏预期!S74,$C$189:$C$205,1)))</f>
        <v>0</v>
      </c>
      <c r="Y74" s="79">
        <f>IF(节奏预期!T74=0,0,INDEX(G$189:G$205,MATCH(节奏预期!T74,$C$189:$C$205,1)))</f>
        <v>0</v>
      </c>
      <c r="Z74" s="79">
        <f>IF(节奏预期!U74=0,0,INDEX(H$189:H$205,MATCH(节奏预期!U74,$C$189:$C$205,1)))</f>
        <v>0</v>
      </c>
      <c r="AA74" s="79">
        <f>IF(节奏预期!V74=0,0,INDEX(I$189:I$205,MATCH(节奏预期!V74,$C$189:$C$205,1)))</f>
        <v>0.25</v>
      </c>
      <c r="AB74" s="13">
        <f>IFERROR(SUMPRODUCT(节奏预期!E74:J74,V74:AA74)/SUM(节奏预期!E74:J74),0)</f>
        <v>4.2613636363636367E-2</v>
      </c>
      <c r="AC74" s="12">
        <f>IF(节奏预期!Q74=0,0,INDEX(D$216:D$232,MATCH(节奏预期!Q74,$C$216:$C$232,1)))</f>
        <v>0</v>
      </c>
      <c r="AD74" s="165">
        <f>IF(节奏预期!R74=0,0,INDEX(E$216:E$232,MATCH(节奏预期!R74,$C$216:$C$232,1)))</f>
        <v>0</v>
      </c>
      <c r="AE74" s="165">
        <f>IF(节奏预期!S74=0,0,INDEX(F$216:F$232,MATCH(节奏预期!S74,$C$216:$C$232,1)))</f>
        <v>0</v>
      </c>
      <c r="AF74" s="165">
        <f>IF(节奏预期!T74=0,0,INDEX(G$216:G$232,MATCH(节奏预期!T74,$C$216:$C$232,1)))</f>
        <v>0</v>
      </c>
      <c r="AG74" s="165">
        <f>IF(节奏预期!U74=0,0,INDEX(H$216:H$232,MATCH(节奏预期!U74,$C$216:$C$232,1)))</f>
        <v>0</v>
      </c>
      <c r="AH74" s="165">
        <f>IF(节奏预期!V74=0,0,INDEX(I$216:I$232,MATCH(节奏预期!V74,$C$216:$C$232,1)))</f>
        <v>8.0000000000000016E-2</v>
      </c>
      <c r="AI74" s="13">
        <f>IFERROR(SUMPRODUCT(节奏预期!E74:J74,AC74:AH74)/SUM(节奏预期!E74:J74),0)</f>
        <v>1.3636363636363637E-2</v>
      </c>
      <c r="AJ74" s="12">
        <f t="shared" si="29"/>
        <v>0</v>
      </c>
      <c r="AK74" s="165">
        <f t="shared" si="24"/>
        <v>0</v>
      </c>
      <c r="AL74" s="165">
        <f t="shared" si="25"/>
        <v>0</v>
      </c>
      <c r="AM74" s="165">
        <f t="shared" si="26"/>
        <v>0</v>
      </c>
      <c r="AN74" s="165">
        <f t="shared" si="27"/>
        <v>0.4</v>
      </c>
      <c r="AO74" s="165">
        <f t="shared" si="28"/>
        <v>0.73</v>
      </c>
      <c r="AP74" s="13">
        <f t="shared" si="30"/>
        <v>0.44261363636363638</v>
      </c>
      <c r="AQ74" s="107">
        <f>IF(节奏预期!W74=0,0,节奏预期!E74*INDEX(D$83:D$99,MATCH(节奏预期!W74,$C$83:$C$99,0)))</f>
        <v>0</v>
      </c>
      <c r="AR74" s="79">
        <f>IF(节奏预期!X74=0,0,节奏预期!F74*INDEX(E$83:E$99,MATCH(节奏预期!X74,$C$83:$C$99,0)))</f>
        <v>0</v>
      </c>
      <c r="AS74" s="122">
        <f>IF(节奏预期!Y74=0,0,节奏预期!G74*INDEX(F$83:F$99,MATCH(节奏预期!Y74,$C$83:$C$99,0)))+IF(节奏预期!Z74=0,0,节奏预期!H74*INDEX(G$102:G$118,MATCH(节奏预期!Z74,$C$102:$C$118,0)))</f>
        <v>0</v>
      </c>
      <c r="AT74" s="79">
        <f>IF(节奏预期!Z74=0,0,节奏预期!H74*INDEX(G$83:G$99,MATCH(节奏预期!Z74,$C$83:$C$99,0)))</f>
        <v>0</v>
      </c>
      <c r="AU74" s="122">
        <f>IF(节奏预期!AA74=0,0,节奏预期!I74*INDEX(H$83:H$99,MATCH(节奏预期!AA74,$C$83:$C$99,0)))+IF(节奏预期!AB74=0,0,节奏预期!J74*INDEX(I$102:I$118,MATCH(节奏预期!AB74,$C$102:$C$118,0)))</f>
        <v>156.59090909090909</v>
      </c>
      <c r="AV74" s="110">
        <f>IF(节奏预期!AB74=0,0,节奏预期!J74*INDEX(I$83:I$99,MATCH(节奏预期!AB74,$C$83:$C$99,0)))</f>
        <v>3.4090909090909092</v>
      </c>
      <c r="AW74" s="12">
        <f>IF(节奏预期!W74="","",INDEX(装备突破!D$121:D$137,MATCH(节奏预期!W74,装备突破!$C$121:$C$137,0))*节奏预期!E74)</f>
        <v>0</v>
      </c>
      <c r="AX74" s="79">
        <f>IF(节奏预期!X74="","",INDEX(装备突破!E$121:E$137,MATCH(节奏预期!X74,装备突破!$C$121:$C$137,0))*节奏预期!F74)</f>
        <v>0</v>
      </c>
      <c r="AY74" s="79">
        <f>IF(节奏预期!Y74="","",INDEX(装备突破!F$121:F$137,MATCH(节奏预期!Y74,装备突破!$C$121:$C$137,0))*节奏预期!G74)</f>
        <v>0</v>
      </c>
      <c r="AZ74" s="79">
        <f>IF(节奏预期!Z74="","",INDEX(装备突破!G$121:G$137,MATCH(节奏预期!Z74,装备突破!$C$121:$C$137,0))*节奏预期!H74)</f>
        <v>0</v>
      </c>
      <c r="BA74" s="79">
        <f>IF(节奏预期!AA74="","",INDEX(装备突破!H$121:H$137,MATCH(节奏预期!AA74,装备突破!$C$121:$C$137,0))*节奏预期!I74)</f>
        <v>290340909.09090906</v>
      </c>
      <c r="BB74" s="79">
        <f>IF(节奏预期!AB74="","",INDEX(装备突破!I$121:I$137,MATCH(节奏预期!AB74,装备突破!$C$121:$C$137,0))*节奏预期!J74)</f>
        <v>59659090.909090914</v>
      </c>
      <c r="BC74" s="13">
        <f>MAX(SUM(AW74:BB74),$BC$46:BC73)</f>
        <v>350000000.00000006</v>
      </c>
      <c r="BD74" s="37"/>
      <c r="BF74" s="22">
        <v>26</v>
      </c>
      <c r="BR74" s="30"/>
      <c r="CB74" s="37"/>
    </row>
    <row r="75" spans="1:80" x14ac:dyDescent="0.15">
      <c r="B75" s="211"/>
      <c r="C75" s="144">
        <v>11</v>
      </c>
      <c r="D75" s="144"/>
      <c r="E75" s="144"/>
      <c r="F75" s="144"/>
      <c r="G75" s="144"/>
      <c r="H75" s="169">
        <f t="shared" si="41"/>
        <v>6000000</v>
      </c>
      <c r="I75" s="169">
        <f t="shared" si="42"/>
        <v>6000000</v>
      </c>
      <c r="L75" s="22">
        <v>33</v>
      </c>
      <c r="M75" s="76">
        <f t="shared" si="23"/>
        <v>900</v>
      </c>
      <c r="N75" s="78">
        <f>节奏预期!D75</f>
        <v>100.38607135362956</v>
      </c>
      <c r="O75" s="107">
        <f>IF(节奏预期!Q75=0,0,INDEX(D$143:D$159,MATCH(节奏预期!Q75,$C$143:$C$159,1)))</f>
        <v>0</v>
      </c>
      <c r="P75" s="79">
        <f>IF(节奏预期!R75=0,0,INDEX(E$143:E$159,MATCH(节奏预期!R75,$C$143:$C$159,1)))</f>
        <v>0</v>
      </c>
      <c r="Q75" s="79">
        <f>IF(节奏预期!S75=0,0,INDEX(F$143:F$159,MATCH(节奏预期!S75,$C$143:$C$159,1)))</f>
        <v>0</v>
      </c>
      <c r="R75" s="79">
        <f>IF(节奏预期!T75=0,0,INDEX(G$143:G$159,MATCH(节奏预期!T75,$C$143:$C$159,1)))</f>
        <v>0</v>
      </c>
      <c r="S75" s="79">
        <f>IF(节奏预期!U75=0,0,INDEX(H$143:H$159,MATCH(节奏预期!U75,$C$143:$C$159,1)))</f>
        <v>0.4</v>
      </c>
      <c r="T75" s="84">
        <f>IF(节奏预期!V75=0,0,INDEX(I$143:I$159,MATCH(节奏预期!V75,$C$143:$C$159,1)))</f>
        <v>0.4</v>
      </c>
      <c r="U75" s="13">
        <f>IFERROR(SUMPRODUCT(节奏预期!E75:J75,O75:T75)/SUM(节奏预期!E75:J75),0)</f>
        <v>0.4</v>
      </c>
      <c r="V75" s="12">
        <f>IF(节奏预期!Q75=0,0,INDEX(D$189:D$205,MATCH(节奏预期!Q75,$C$189:$C$205,1)))</f>
        <v>0</v>
      </c>
      <c r="W75" s="79">
        <f>IF(节奏预期!R75=0,0,INDEX(E$189:E$205,MATCH(节奏预期!R75,$C$189:$C$205,1)))</f>
        <v>0</v>
      </c>
      <c r="X75" s="79">
        <f>IF(节奏预期!S75=0,0,INDEX(F$189:F$205,MATCH(节奏预期!S75,$C$189:$C$205,1)))</f>
        <v>0</v>
      </c>
      <c r="Y75" s="79">
        <f>IF(节奏预期!T75=0,0,INDEX(G$189:G$205,MATCH(节奏预期!T75,$C$189:$C$205,1)))</f>
        <v>0</v>
      </c>
      <c r="Z75" s="79">
        <f>IF(节奏预期!U75=0,0,INDEX(H$189:H$205,MATCH(节奏预期!U75,$C$189:$C$205,1)))</f>
        <v>0</v>
      </c>
      <c r="AA75" s="79">
        <f>IF(节奏预期!V75=0,0,INDEX(I$189:I$205,MATCH(节奏预期!V75,$C$189:$C$205,1)))</f>
        <v>0.25</v>
      </c>
      <c r="AB75" s="13">
        <f>IFERROR(SUMPRODUCT(节奏预期!E75:J75,V75:AA75)/SUM(节奏预期!E75:J75),0)</f>
        <v>5.1136363636363633E-2</v>
      </c>
      <c r="AC75" s="12">
        <f>IF(节奏预期!Q75=0,0,INDEX(D$216:D$232,MATCH(节奏预期!Q75,$C$216:$C$232,1)))</f>
        <v>0</v>
      </c>
      <c r="AD75" s="165">
        <f>IF(节奏预期!R75=0,0,INDEX(E$216:E$232,MATCH(节奏预期!R75,$C$216:$C$232,1)))</f>
        <v>0</v>
      </c>
      <c r="AE75" s="165">
        <f>IF(节奏预期!S75=0,0,INDEX(F$216:F$232,MATCH(节奏预期!S75,$C$216:$C$232,1)))</f>
        <v>0</v>
      </c>
      <c r="AF75" s="165">
        <f>IF(节奏预期!T75=0,0,INDEX(G$216:G$232,MATCH(节奏预期!T75,$C$216:$C$232,1)))</f>
        <v>0</v>
      </c>
      <c r="AG75" s="165">
        <f>IF(节奏预期!U75=0,0,INDEX(H$216:H$232,MATCH(节奏预期!U75,$C$216:$C$232,1)))</f>
        <v>0</v>
      </c>
      <c r="AH75" s="165">
        <f>IF(节奏预期!V75=0,0,INDEX(I$216:I$232,MATCH(节奏预期!V75,$C$216:$C$232,1)))</f>
        <v>8.0000000000000016E-2</v>
      </c>
      <c r="AI75" s="13">
        <f>IFERROR(SUMPRODUCT(节奏预期!E75:J75,AC75:AH75)/SUM(节奏预期!E75:J75),0)</f>
        <v>1.6363636363636365E-2</v>
      </c>
      <c r="AJ75" s="12">
        <f t="shared" si="29"/>
        <v>0</v>
      </c>
      <c r="AK75" s="165">
        <f t="shared" si="24"/>
        <v>0</v>
      </c>
      <c r="AL75" s="165">
        <f t="shared" si="25"/>
        <v>0</v>
      </c>
      <c r="AM75" s="165">
        <f t="shared" si="26"/>
        <v>0</v>
      </c>
      <c r="AN75" s="165">
        <f t="shared" si="27"/>
        <v>0.4</v>
      </c>
      <c r="AO75" s="165">
        <f t="shared" si="28"/>
        <v>0.73</v>
      </c>
      <c r="AP75" s="13">
        <f t="shared" si="30"/>
        <v>0.45113636363636367</v>
      </c>
      <c r="AQ75" s="107">
        <f>IF(节奏预期!W75=0,0,节奏预期!E75*INDEX(D$83:D$99,MATCH(节奏预期!W75,$C$83:$C$99,0)))</f>
        <v>0</v>
      </c>
      <c r="AR75" s="79">
        <f>IF(节奏预期!X75=0,0,节奏预期!F75*INDEX(E$83:E$99,MATCH(节奏预期!X75,$C$83:$C$99,0)))</f>
        <v>0</v>
      </c>
      <c r="AS75" s="122">
        <f>IF(节奏预期!Y75=0,0,节奏预期!G75*INDEX(F$83:F$99,MATCH(节奏预期!Y75,$C$83:$C$99,0)))+IF(节奏预期!Z75=0,0,节奏预期!H75*INDEX(G$102:G$118,MATCH(节奏预期!Z75,$C$102:$C$118,0)))</f>
        <v>0</v>
      </c>
      <c r="AT75" s="79">
        <f>IF(节奏预期!Z75=0,0,节奏预期!H75*INDEX(G$83:G$99,MATCH(节奏预期!Z75,$C$83:$C$99,0)))</f>
        <v>0</v>
      </c>
      <c r="AU75" s="122">
        <f>IF(节奏预期!AA75=0,0,节奏预期!I75*INDEX(H$83:H$99,MATCH(节奏预期!AA75,$C$83:$C$99,0)))+IF(节奏预期!AB75=0,0,节奏预期!J75*INDEX(I$102:I$118,MATCH(节奏预期!AB75,$C$102:$C$118,0)))</f>
        <v>155.90909090909091</v>
      </c>
      <c r="AV75" s="110">
        <f>IF(节奏预期!AB75=0,0,节奏预期!J75*INDEX(I$83:I$99,MATCH(节奏预期!AB75,$C$83:$C$99,0)))</f>
        <v>4.0909090909090908</v>
      </c>
      <c r="AW75" s="12">
        <f>IF(节奏预期!W75="","",INDEX(装备突破!D$121:D$137,MATCH(节奏预期!W75,装备突破!$C$121:$C$137,0))*节奏预期!E75)</f>
        <v>0</v>
      </c>
      <c r="AX75" s="79">
        <f>IF(节奏预期!X75="","",INDEX(装备突破!E$121:E$137,MATCH(节奏预期!X75,装备突破!$C$121:$C$137,0))*节奏预期!F75)</f>
        <v>0</v>
      </c>
      <c r="AY75" s="79">
        <f>IF(节奏预期!Y75="","",INDEX(装备突破!F$121:F$137,MATCH(节奏预期!Y75,装备突破!$C$121:$C$137,0))*节奏预期!G75)</f>
        <v>0</v>
      </c>
      <c r="AZ75" s="79">
        <f>IF(节奏预期!Z75="","",INDEX(装备突破!G$121:G$137,MATCH(节奏预期!Z75,装备突破!$C$121:$C$137,0))*节奏预期!H75)</f>
        <v>0</v>
      </c>
      <c r="BA75" s="79">
        <f>IF(节奏预期!AA75="","",INDEX(装备突破!H$121:H$137,MATCH(节奏预期!AA75,装备突破!$C$121:$C$137,0))*节奏预期!I75)</f>
        <v>278409090.90909094</v>
      </c>
      <c r="BB75" s="79">
        <f>IF(节奏预期!AB75="","",INDEX(装备突破!I$121:I$137,MATCH(节奏预期!AB75,装备突破!$C$121:$C$137,0))*节奏预期!J75)</f>
        <v>71590909.090909094</v>
      </c>
      <c r="BC75" s="13">
        <f>MAX(SUM(AW75:BB75),$BC$46:BC74)</f>
        <v>350000000.00000006</v>
      </c>
      <c r="BD75" s="37"/>
      <c r="BF75" s="22">
        <v>27</v>
      </c>
      <c r="BR75" s="30"/>
      <c r="CB75" s="37"/>
    </row>
    <row r="76" spans="1:80" x14ac:dyDescent="0.15">
      <c r="A76" s="37"/>
      <c r="B76" s="211"/>
      <c r="C76" s="144">
        <v>12</v>
      </c>
      <c r="D76" s="144"/>
      <c r="E76" s="144"/>
      <c r="F76" s="144"/>
      <c r="G76" s="144"/>
      <c r="H76" s="169">
        <f t="shared" si="41"/>
        <v>6500000</v>
      </c>
      <c r="I76" s="169">
        <f t="shared" si="42"/>
        <v>6500000</v>
      </c>
      <c r="J76" s="37"/>
      <c r="L76" s="22">
        <v>34</v>
      </c>
      <c r="M76" s="76">
        <f t="shared" si="23"/>
        <v>930</v>
      </c>
      <c r="N76" s="78">
        <f>节奏预期!D76</f>
        <v>100.85652862868599</v>
      </c>
      <c r="O76" s="107">
        <f>IF(节奏预期!Q76=0,0,INDEX(D$143:D$159,MATCH(节奏预期!Q76,$C$143:$C$159,1)))</f>
        <v>0</v>
      </c>
      <c r="P76" s="79">
        <f>IF(节奏预期!R76=0,0,INDEX(E$143:E$159,MATCH(节奏预期!R76,$C$143:$C$159,1)))</f>
        <v>0</v>
      </c>
      <c r="Q76" s="79">
        <f>IF(节奏预期!S76=0,0,INDEX(F$143:F$159,MATCH(节奏预期!S76,$C$143:$C$159,1)))</f>
        <v>0</v>
      </c>
      <c r="R76" s="79">
        <f>IF(节奏预期!T76=0,0,INDEX(G$143:G$159,MATCH(节奏预期!T76,$C$143:$C$159,1)))</f>
        <v>0</v>
      </c>
      <c r="S76" s="79">
        <f>IF(节奏预期!U76=0,0,INDEX(H$143:H$159,MATCH(节奏预期!U76,$C$143:$C$159,1)))</f>
        <v>0.4</v>
      </c>
      <c r="T76" s="84">
        <f>IF(节奏预期!V76=0,0,INDEX(I$143:I$159,MATCH(节奏预期!V76,$C$143:$C$159,1)))</f>
        <v>0.4</v>
      </c>
      <c r="U76" s="13">
        <f>IFERROR(SUMPRODUCT(节奏预期!E76:J76,O76:T76)/SUM(节奏预期!E76:J76),0)</f>
        <v>0.4</v>
      </c>
      <c r="V76" s="12">
        <f>IF(节奏预期!Q76=0,0,INDEX(D$189:D$205,MATCH(节奏预期!Q76,$C$189:$C$205,1)))</f>
        <v>0</v>
      </c>
      <c r="W76" s="79">
        <f>IF(节奏预期!R76=0,0,INDEX(E$189:E$205,MATCH(节奏预期!R76,$C$189:$C$205,1)))</f>
        <v>0</v>
      </c>
      <c r="X76" s="79">
        <f>IF(节奏预期!S76=0,0,INDEX(F$189:F$205,MATCH(节奏预期!S76,$C$189:$C$205,1)))</f>
        <v>0</v>
      </c>
      <c r="Y76" s="79">
        <f>IF(节奏预期!T76=0,0,INDEX(G$189:G$205,MATCH(节奏预期!T76,$C$189:$C$205,1)))</f>
        <v>0</v>
      </c>
      <c r="Z76" s="79">
        <f>IF(节奏预期!U76=0,0,INDEX(H$189:H$205,MATCH(节奏预期!U76,$C$189:$C$205,1)))</f>
        <v>0</v>
      </c>
      <c r="AA76" s="79">
        <f>IF(节奏预期!V76=0,0,INDEX(I$189:I$205,MATCH(节奏预期!V76,$C$189:$C$205,1)))</f>
        <v>0.25</v>
      </c>
      <c r="AB76" s="13">
        <f>IFERROR(SUMPRODUCT(节奏预期!E76:J76,V76:AA76)/SUM(节奏预期!E76:J76),0)</f>
        <v>5.9659090909090905E-2</v>
      </c>
      <c r="AC76" s="12">
        <f>IF(节奏预期!Q76=0,0,INDEX(D$216:D$232,MATCH(节奏预期!Q76,$C$216:$C$232,1)))</f>
        <v>0</v>
      </c>
      <c r="AD76" s="165">
        <f>IF(节奏预期!R76=0,0,INDEX(E$216:E$232,MATCH(节奏预期!R76,$C$216:$C$232,1)))</f>
        <v>0</v>
      </c>
      <c r="AE76" s="165">
        <f>IF(节奏预期!S76=0,0,INDEX(F$216:F$232,MATCH(节奏预期!S76,$C$216:$C$232,1)))</f>
        <v>0</v>
      </c>
      <c r="AF76" s="165">
        <f>IF(节奏预期!T76=0,0,INDEX(G$216:G$232,MATCH(节奏预期!T76,$C$216:$C$232,1)))</f>
        <v>0</v>
      </c>
      <c r="AG76" s="165">
        <f>IF(节奏预期!U76=0,0,INDEX(H$216:H$232,MATCH(节奏预期!U76,$C$216:$C$232,1)))</f>
        <v>0</v>
      </c>
      <c r="AH76" s="165">
        <f>IF(节奏预期!V76=0,0,INDEX(I$216:I$232,MATCH(节奏预期!V76,$C$216:$C$232,1)))</f>
        <v>8.0000000000000016E-2</v>
      </c>
      <c r="AI76" s="13">
        <f>IFERROR(SUMPRODUCT(节奏预期!E76:J76,AC76:AH76)/SUM(节奏预期!E76:J76),0)</f>
        <v>1.9090909090909096E-2</v>
      </c>
      <c r="AJ76" s="12">
        <f t="shared" si="29"/>
        <v>0</v>
      </c>
      <c r="AK76" s="165">
        <f t="shared" si="24"/>
        <v>0</v>
      </c>
      <c r="AL76" s="165">
        <f t="shared" si="25"/>
        <v>0</v>
      </c>
      <c r="AM76" s="165">
        <f t="shared" si="26"/>
        <v>0</v>
      </c>
      <c r="AN76" s="165">
        <f t="shared" si="27"/>
        <v>0.4</v>
      </c>
      <c r="AO76" s="165">
        <f t="shared" si="28"/>
        <v>0.73</v>
      </c>
      <c r="AP76" s="13">
        <f t="shared" si="30"/>
        <v>0.45965909090909091</v>
      </c>
      <c r="AQ76" s="107">
        <f>IF(节奏预期!W76=0,0,节奏预期!E76*INDEX(D$83:D$99,MATCH(节奏预期!W76,$C$83:$C$99,0)))</f>
        <v>0</v>
      </c>
      <c r="AR76" s="79">
        <f>IF(节奏预期!X76=0,0,节奏预期!F76*INDEX(E$83:E$99,MATCH(节奏预期!X76,$C$83:$C$99,0)))</f>
        <v>0</v>
      </c>
      <c r="AS76" s="122">
        <f>IF(节奏预期!Y76=0,0,节奏预期!G76*INDEX(F$83:F$99,MATCH(节奏预期!Y76,$C$83:$C$99,0)))+IF(节奏预期!Z76=0,0,节奏预期!H76*INDEX(G$102:G$118,MATCH(节奏预期!Z76,$C$102:$C$118,0)))</f>
        <v>0</v>
      </c>
      <c r="AT76" s="79">
        <f>IF(节奏预期!Z76=0,0,节奏预期!H76*INDEX(G$83:G$99,MATCH(节奏预期!Z76,$C$83:$C$99,0)))</f>
        <v>0</v>
      </c>
      <c r="AU76" s="122">
        <f>IF(节奏预期!AA76=0,0,节奏预期!I76*INDEX(H$83:H$99,MATCH(节奏预期!AA76,$C$83:$C$99,0)))+IF(节奏预期!AB76=0,0,节奏预期!J76*INDEX(I$102:I$118,MATCH(节奏预期!AB76,$C$102:$C$118,0)))</f>
        <v>155.22727272727272</v>
      </c>
      <c r="AV76" s="110">
        <f>IF(节奏预期!AB76=0,0,节奏预期!J76*INDEX(I$83:I$99,MATCH(节奏预期!AB76,$C$83:$C$99,0)))</f>
        <v>4.7727272727272725</v>
      </c>
      <c r="AW76" s="12">
        <f>IF(节奏预期!W76="","",INDEX(装备突破!D$121:D$137,MATCH(节奏预期!W76,装备突破!$C$121:$C$137,0))*节奏预期!E76)</f>
        <v>0</v>
      </c>
      <c r="AX76" s="79">
        <f>IF(节奏预期!X76="","",INDEX(装备突破!E$121:E$137,MATCH(节奏预期!X76,装备突破!$C$121:$C$137,0))*节奏预期!F76)</f>
        <v>0</v>
      </c>
      <c r="AY76" s="79">
        <f>IF(节奏预期!Y76="","",INDEX(装备突破!F$121:F$137,MATCH(节奏预期!Y76,装备突破!$C$121:$C$137,0))*节奏预期!G76)</f>
        <v>0</v>
      </c>
      <c r="AZ76" s="79">
        <f>IF(节奏预期!Z76="","",INDEX(装备突破!G$121:G$137,MATCH(节奏预期!Z76,装备突破!$C$121:$C$137,0))*节奏预期!H76)</f>
        <v>0</v>
      </c>
      <c r="BA76" s="79">
        <f>IF(节奏预期!AA76="","",INDEX(装备突破!H$121:H$137,MATCH(节奏预期!AA76,装备突破!$C$121:$C$137,0))*节奏预期!I76)</f>
        <v>266477272.72727272</v>
      </c>
      <c r="BB76" s="79">
        <f>IF(节奏预期!AB76="","",INDEX(装备突破!I$121:I$137,MATCH(节奏预期!AB76,装备突破!$C$121:$C$137,0))*节奏预期!J76)</f>
        <v>83522727.272727266</v>
      </c>
      <c r="BC76" s="13">
        <f>MAX(SUM(AW76:BB76),$BC$46:BC75)</f>
        <v>350000000.00000006</v>
      </c>
      <c r="BD76" s="37"/>
      <c r="BF76" s="22">
        <v>28</v>
      </c>
      <c r="CB76" s="37"/>
    </row>
    <row r="77" spans="1:80" x14ac:dyDescent="0.15">
      <c r="A77" s="37"/>
      <c r="B77" s="211"/>
      <c r="C77" s="144">
        <v>13</v>
      </c>
      <c r="D77" s="144"/>
      <c r="E77" s="144"/>
      <c r="F77" s="144"/>
      <c r="G77" s="144"/>
      <c r="H77" s="169">
        <f t="shared" si="41"/>
        <v>7000000</v>
      </c>
      <c r="I77" s="169">
        <f t="shared" si="42"/>
        <v>7000000</v>
      </c>
      <c r="J77" s="37"/>
      <c r="L77" s="22">
        <v>35</v>
      </c>
      <c r="M77" s="76">
        <f t="shared" si="23"/>
        <v>960</v>
      </c>
      <c r="N77" s="78">
        <f>节奏预期!D77</f>
        <v>101.32021107700993</v>
      </c>
      <c r="O77" s="107">
        <f>IF(节奏预期!Q77=0,0,INDEX(D$143:D$159,MATCH(节奏预期!Q77,$C$143:$C$159,1)))</f>
        <v>0</v>
      </c>
      <c r="P77" s="79">
        <f>IF(节奏预期!R77=0,0,INDEX(E$143:E$159,MATCH(节奏预期!R77,$C$143:$C$159,1)))</f>
        <v>0</v>
      </c>
      <c r="Q77" s="79">
        <f>IF(节奏预期!S77=0,0,INDEX(F$143:F$159,MATCH(节奏预期!S77,$C$143:$C$159,1)))</f>
        <v>0</v>
      </c>
      <c r="R77" s="79">
        <f>IF(节奏预期!T77=0,0,INDEX(G$143:G$159,MATCH(节奏预期!T77,$C$143:$C$159,1)))</f>
        <v>0</v>
      </c>
      <c r="S77" s="79">
        <f>IF(节奏预期!U77=0,0,INDEX(H$143:H$159,MATCH(节奏预期!U77,$C$143:$C$159,1)))</f>
        <v>0.4</v>
      </c>
      <c r="T77" s="84">
        <f>IF(节奏预期!V77=0,0,INDEX(I$143:I$159,MATCH(节奏预期!V77,$C$143:$C$159,1)))</f>
        <v>0.4</v>
      </c>
      <c r="U77" s="13">
        <f>IFERROR(SUMPRODUCT(节奏预期!E77:J77,O77:T77)/SUM(节奏预期!E77:J77),0)</f>
        <v>0.4</v>
      </c>
      <c r="V77" s="12">
        <f>IF(节奏预期!Q77=0,0,INDEX(D$189:D$205,MATCH(节奏预期!Q77,$C$189:$C$205,1)))</f>
        <v>0</v>
      </c>
      <c r="W77" s="79">
        <f>IF(节奏预期!R77=0,0,INDEX(E$189:E$205,MATCH(节奏预期!R77,$C$189:$C$205,1)))</f>
        <v>0</v>
      </c>
      <c r="X77" s="79">
        <f>IF(节奏预期!S77=0,0,INDEX(F$189:F$205,MATCH(节奏预期!S77,$C$189:$C$205,1)))</f>
        <v>0</v>
      </c>
      <c r="Y77" s="79">
        <f>IF(节奏预期!T77=0,0,INDEX(G$189:G$205,MATCH(节奏预期!T77,$C$189:$C$205,1)))</f>
        <v>0</v>
      </c>
      <c r="Z77" s="79">
        <f>IF(节奏预期!U77=0,0,INDEX(H$189:H$205,MATCH(节奏预期!U77,$C$189:$C$205,1)))</f>
        <v>0</v>
      </c>
      <c r="AA77" s="79">
        <f>IF(节奏预期!V77=0,0,INDEX(I$189:I$205,MATCH(节奏预期!V77,$C$189:$C$205,1)))</f>
        <v>0.25</v>
      </c>
      <c r="AB77" s="13">
        <f>IFERROR(SUMPRODUCT(节奏预期!E77:J77,V77:AA77)/SUM(节奏预期!E77:J77),0)</f>
        <v>6.8181818181818191E-2</v>
      </c>
      <c r="AC77" s="12">
        <f>IF(节奏预期!Q77=0,0,INDEX(D$216:D$232,MATCH(节奏预期!Q77,$C$216:$C$232,1)))</f>
        <v>0</v>
      </c>
      <c r="AD77" s="165">
        <f>IF(节奏预期!R77=0,0,INDEX(E$216:E$232,MATCH(节奏预期!R77,$C$216:$C$232,1)))</f>
        <v>0</v>
      </c>
      <c r="AE77" s="165">
        <f>IF(节奏预期!S77=0,0,INDEX(F$216:F$232,MATCH(节奏预期!S77,$C$216:$C$232,1)))</f>
        <v>0</v>
      </c>
      <c r="AF77" s="165">
        <f>IF(节奏预期!T77=0,0,INDEX(G$216:G$232,MATCH(节奏预期!T77,$C$216:$C$232,1)))</f>
        <v>0</v>
      </c>
      <c r="AG77" s="165">
        <f>IF(节奏预期!U77=0,0,INDEX(H$216:H$232,MATCH(节奏预期!U77,$C$216:$C$232,1)))</f>
        <v>0</v>
      </c>
      <c r="AH77" s="165">
        <f>IF(节奏预期!V77=0,0,INDEX(I$216:I$232,MATCH(节奏预期!V77,$C$216:$C$232,1)))</f>
        <v>8.0000000000000016E-2</v>
      </c>
      <c r="AI77" s="13">
        <f>IFERROR(SUMPRODUCT(节奏预期!E77:J77,AC77:AH77)/SUM(节奏预期!E77:J77),0)</f>
        <v>2.1818181818181827E-2</v>
      </c>
      <c r="AJ77" s="12">
        <f t="shared" si="29"/>
        <v>0</v>
      </c>
      <c r="AK77" s="165">
        <f t="shared" si="24"/>
        <v>0</v>
      </c>
      <c r="AL77" s="165">
        <f t="shared" si="25"/>
        <v>0</v>
      </c>
      <c r="AM77" s="165">
        <f t="shared" si="26"/>
        <v>0</v>
      </c>
      <c r="AN77" s="165">
        <f t="shared" si="27"/>
        <v>0.4</v>
      </c>
      <c r="AO77" s="165">
        <f t="shared" si="28"/>
        <v>0.73</v>
      </c>
      <c r="AP77" s="13">
        <f t="shared" si="30"/>
        <v>0.4681818181818182</v>
      </c>
      <c r="AQ77" s="107">
        <f>IF(节奏预期!W77=0,0,节奏预期!E77*INDEX(D$83:D$99,MATCH(节奏预期!W77,$C$83:$C$99,0)))</f>
        <v>0</v>
      </c>
      <c r="AR77" s="79">
        <f>IF(节奏预期!X77=0,0,节奏预期!F77*INDEX(E$83:E$99,MATCH(节奏预期!X77,$C$83:$C$99,0)))</f>
        <v>0</v>
      </c>
      <c r="AS77" s="122">
        <f>IF(节奏预期!Y77=0,0,节奏预期!G77*INDEX(F$83:F$99,MATCH(节奏预期!Y77,$C$83:$C$99,0)))+IF(节奏预期!Z77=0,0,节奏预期!H77*INDEX(G$102:G$118,MATCH(节奏预期!Z77,$C$102:$C$118,0)))</f>
        <v>0</v>
      </c>
      <c r="AT77" s="79">
        <f>IF(节奏预期!Z77=0,0,节奏预期!H77*INDEX(G$83:G$99,MATCH(节奏预期!Z77,$C$83:$C$99,0)))</f>
        <v>0</v>
      </c>
      <c r="AU77" s="122">
        <f>IF(节奏预期!AA77=0,0,节奏预期!I77*INDEX(H$83:H$99,MATCH(节奏预期!AA77,$C$83:$C$99,0)))+IF(节奏预期!AB77=0,0,节奏预期!J77*INDEX(I$102:I$118,MATCH(节奏预期!AB77,$C$102:$C$118,0)))</f>
        <v>154.54545454545456</v>
      </c>
      <c r="AV77" s="110">
        <f>IF(节奏预期!AB77=0,0,节奏预期!J77*INDEX(I$83:I$99,MATCH(节奏预期!AB77,$C$83:$C$99,0)))</f>
        <v>5.454545454545455</v>
      </c>
      <c r="AW77" s="12">
        <f>IF(节奏预期!W77="","",INDEX(装备突破!D$121:D$137,MATCH(节奏预期!W77,装备突破!$C$121:$C$137,0))*节奏预期!E77)</f>
        <v>0</v>
      </c>
      <c r="AX77" s="79">
        <f>IF(节奏预期!X77="","",INDEX(装备突破!E$121:E$137,MATCH(节奏预期!X77,装备突破!$C$121:$C$137,0))*节奏预期!F77)</f>
        <v>0</v>
      </c>
      <c r="AY77" s="79">
        <f>IF(节奏预期!Y77="","",INDEX(装备突破!F$121:F$137,MATCH(节奏预期!Y77,装备突破!$C$121:$C$137,0))*节奏预期!G77)</f>
        <v>0</v>
      </c>
      <c r="AZ77" s="79">
        <f>IF(节奏预期!Z77="","",INDEX(装备突破!G$121:G$137,MATCH(节奏预期!Z77,装备突破!$C$121:$C$137,0))*节奏预期!H77)</f>
        <v>0</v>
      </c>
      <c r="BA77" s="79">
        <f>IF(节奏预期!AA77="","",INDEX(装备突破!H$121:H$137,MATCH(节奏预期!AA77,装备突破!$C$121:$C$137,0))*节奏预期!I77)</f>
        <v>254545454.54545453</v>
      </c>
      <c r="BB77" s="79">
        <f>IF(节奏预期!AB77="","",INDEX(装备突破!I$121:I$137,MATCH(节奏预期!AB77,装备突破!$C$121:$C$137,0))*节奏预期!J77)</f>
        <v>95454545.454545468</v>
      </c>
      <c r="BC77" s="13">
        <f>MAX(SUM(AW77:BB77),$BC$46:BC76)</f>
        <v>350000000.00000006</v>
      </c>
      <c r="BD77" s="37"/>
      <c r="BF77" s="22">
        <v>29</v>
      </c>
      <c r="CB77" s="37"/>
    </row>
    <row r="78" spans="1:80" x14ac:dyDescent="0.15">
      <c r="B78" s="211"/>
      <c r="C78" s="144">
        <v>14</v>
      </c>
      <c r="D78" s="144"/>
      <c r="E78" s="144"/>
      <c r="F78" s="144"/>
      <c r="G78" s="144"/>
      <c r="H78" s="169">
        <f t="shared" si="41"/>
        <v>7500000</v>
      </c>
      <c r="I78" s="169">
        <f t="shared" si="42"/>
        <v>7500000</v>
      </c>
      <c r="L78" s="22">
        <v>36</v>
      </c>
      <c r="M78" s="76">
        <f t="shared" si="23"/>
        <v>990</v>
      </c>
      <c r="N78" s="78">
        <f>节奏预期!D78</f>
        <v>101.78092093944987</v>
      </c>
      <c r="O78" s="107">
        <f>IF(节奏预期!Q78=0,0,INDEX(D$143:D$159,MATCH(节奏预期!Q78,$C$143:$C$159,1)))</f>
        <v>0</v>
      </c>
      <c r="P78" s="79">
        <f>IF(节奏预期!R78=0,0,INDEX(E$143:E$159,MATCH(节奏预期!R78,$C$143:$C$159,1)))</f>
        <v>0</v>
      </c>
      <c r="Q78" s="79">
        <f>IF(节奏预期!S78=0,0,INDEX(F$143:F$159,MATCH(节奏预期!S78,$C$143:$C$159,1)))</f>
        <v>0</v>
      </c>
      <c r="R78" s="79">
        <f>IF(节奏预期!T78=0,0,INDEX(G$143:G$159,MATCH(节奏预期!T78,$C$143:$C$159,1)))</f>
        <v>0</v>
      </c>
      <c r="S78" s="79">
        <f>IF(节奏预期!U78=0,0,INDEX(H$143:H$159,MATCH(节奏预期!U78,$C$143:$C$159,1)))</f>
        <v>0.4</v>
      </c>
      <c r="T78" s="84">
        <f>IF(节奏预期!V78=0,0,INDEX(I$143:I$159,MATCH(节奏预期!V78,$C$143:$C$159,1)))</f>
        <v>0.4</v>
      </c>
      <c r="U78" s="13">
        <f>IFERROR(SUMPRODUCT(节奏预期!E78:J78,O78:T78)/SUM(节奏预期!E78:J78),0)</f>
        <v>0.4</v>
      </c>
      <c r="V78" s="12">
        <f>IF(节奏预期!Q78=0,0,INDEX(D$189:D$205,MATCH(节奏预期!Q78,$C$189:$C$205,1)))</f>
        <v>0</v>
      </c>
      <c r="W78" s="79">
        <f>IF(节奏预期!R78=0,0,INDEX(E$189:E$205,MATCH(节奏预期!R78,$C$189:$C$205,1)))</f>
        <v>0</v>
      </c>
      <c r="X78" s="79">
        <f>IF(节奏预期!S78=0,0,INDEX(F$189:F$205,MATCH(节奏预期!S78,$C$189:$C$205,1)))</f>
        <v>0</v>
      </c>
      <c r="Y78" s="79">
        <f>IF(节奏预期!T78=0,0,INDEX(G$189:G$205,MATCH(节奏预期!T78,$C$189:$C$205,1)))</f>
        <v>0</v>
      </c>
      <c r="Z78" s="79">
        <f>IF(节奏预期!U78=0,0,INDEX(H$189:H$205,MATCH(节奏预期!U78,$C$189:$C$205,1)))</f>
        <v>0</v>
      </c>
      <c r="AA78" s="79">
        <f>IF(节奏预期!V78=0,0,INDEX(I$189:I$205,MATCH(节奏预期!V78,$C$189:$C$205,1)))</f>
        <v>0.25</v>
      </c>
      <c r="AB78" s="13">
        <f>IFERROR(SUMPRODUCT(节奏预期!E78:J78,V78:AA78)/SUM(节奏预期!E78:J78),0)</f>
        <v>7.6704545454545456E-2</v>
      </c>
      <c r="AC78" s="12">
        <f>IF(节奏预期!Q78=0,0,INDEX(D$216:D$232,MATCH(节奏预期!Q78,$C$216:$C$232,1)))</f>
        <v>0</v>
      </c>
      <c r="AD78" s="165">
        <f>IF(节奏预期!R78=0,0,INDEX(E$216:E$232,MATCH(节奏预期!R78,$C$216:$C$232,1)))</f>
        <v>0</v>
      </c>
      <c r="AE78" s="165">
        <f>IF(节奏预期!S78=0,0,INDEX(F$216:F$232,MATCH(节奏预期!S78,$C$216:$C$232,1)))</f>
        <v>0</v>
      </c>
      <c r="AF78" s="165">
        <f>IF(节奏预期!T78=0,0,INDEX(G$216:G$232,MATCH(节奏预期!T78,$C$216:$C$232,1)))</f>
        <v>0</v>
      </c>
      <c r="AG78" s="165">
        <f>IF(节奏预期!U78=0,0,INDEX(H$216:H$232,MATCH(节奏预期!U78,$C$216:$C$232,1)))</f>
        <v>0</v>
      </c>
      <c r="AH78" s="165">
        <f>IF(节奏预期!V78=0,0,INDEX(I$216:I$232,MATCH(节奏预期!V78,$C$216:$C$232,1)))</f>
        <v>8.0000000000000016E-2</v>
      </c>
      <c r="AI78" s="13">
        <f>IFERROR(SUMPRODUCT(节奏预期!E78:J78,AC78:AH78)/SUM(节奏预期!E78:J78),0)</f>
        <v>2.4545454545454551E-2</v>
      </c>
      <c r="AJ78" s="12">
        <f t="shared" si="29"/>
        <v>0</v>
      </c>
      <c r="AK78" s="165">
        <f t="shared" si="24"/>
        <v>0</v>
      </c>
      <c r="AL78" s="165">
        <f t="shared" si="25"/>
        <v>0</v>
      </c>
      <c r="AM78" s="165">
        <f t="shared" si="26"/>
        <v>0</v>
      </c>
      <c r="AN78" s="165">
        <f t="shared" si="27"/>
        <v>0.4</v>
      </c>
      <c r="AO78" s="165">
        <f t="shared" si="28"/>
        <v>0.73</v>
      </c>
      <c r="AP78" s="13">
        <f t="shared" si="30"/>
        <v>0.47670454545454549</v>
      </c>
      <c r="AQ78" s="107">
        <f>IF(节奏预期!W78=0,0,节奏预期!E78*INDEX(D$83:D$99,MATCH(节奏预期!W78,$C$83:$C$99,0)))</f>
        <v>0</v>
      </c>
      <c r="AR78" s="79">
        <f>IF(节奏预期!X78=0,0,节奏预期!F78*INDEX(E$83:E$99,MATCH(节奏预期!X78,$C$83:$C$99,0)))</f>
        <v>0</v>
      </c>
      <c r="AS78" s="122">
        <f>IF(节奏预期!Y78=0,0,节奏预期!G78*INDEX(F$83:F$99,MATCH(节奏预期!Y78,$C$83:$C$99,0)))+IF(节奏预期!Z78=0,0,节奏预期!H78*INDEX(G$102:G$118,MATCH(节奏预期!Z78,$C$102:$C$118,0)))</f>
        <v>0</v>
      </c>
      <c r="AT78" s="79">
        <f>IF(节奏预期!Z78=0,0,节奏预期!H78*INDEX(G$83:G$99,MATCH(节奏预期!Z78,$C$83:$C$99,0)))</f>
        <v>0</v>
      </c>
      <c r="AU78" s="122">
        <f>IF(节奏预期!AA78=0,0,节奏预期!I78*INDEX(H$83:H$99,MATCH(节奏预期!AA78,$C$83:$C$99,0)))+IF(节奏预期!AB78=0,0,节奏预期!J78*INDEX(I$102:I$118,MATCH(节奏预期!AB78,$C$102:$C$118,0)))</f>
        <v>153.86363636363637</v>
      </c>
      <c r="AV78" s="110">
        <f>IF(节奏预期!AB78=0,0,节奏预期!J78*INDEX(I$83:I$99,MATCH(节奏预期!AB78,$C$83:$C$99,0)))</f>
        <v>6.1363636363636367</v>
      </c>
      <c r="AW78" s="12">
        <f>IF(节奏预期!W78="","",INDEX(装备突破!D$121:D$137,MATCH(节奏预期!W78,装备突破!$C$121:$C$137,0))*节奏预期!E78)</f>
        <v>0</v>
      </c>
      <c r="AX78" s="79">
        <f>IF(节奏预期!X78="","",INDEX(装备突破!E$121:E$137,MATCH(节奏预期!X78,装备突破!$C$121:$C$137,0))*节奏预期!F78)</f>
        <v>0</v>
      </c>
      <c r="AY78" s="79">
        <f>IF(节奏预期!Y78="","",INDEX(装备突破!F$121:F$137,MATCH(节奏预期!Y78,装备突破!$C$121:$C$137,0))*节奏预期!G78)</f>
        <v>0</v>
      </c>
      <c r="AZ78" s="79">
        <f>IF(节奏预期!Z78="","",INDEX(装备突破!G$121:G$137,MATCH(节奏预期!Z78,装备突破!$C$121:$C$137,0))*节奏预期!H78)</f>
        <v>0</v>
      </c>
      <c r="BA78" s="79">
        <f>IF(节奏预期!AA78="","",INDEX(装备突破!H$121:H$137,MATCH(节奏预期!AA78,装备突破!$C$121:$C$137,0))*节奏预期!I78)</f>
        <v>242613636.36363634</v>
      </c>
      <c r="BB78" s="79">
        <f>IF(节奏预期!AB78="","",INDEX(装备突破!I$121:I$137,MATCH(节奏预期!AB78,装备突破!$C$121:$C$137,0))*节奏预期!J78)</f>
        <v>107386363.63636364</v>
      </c>
      <c r="BC78" s="13">
        <f>MAX(SUM(AW78:BB78),$BC$46:BC77)</f>
        <v>350000000.00000006</v>
      </c>
      <c r="BD78" s="37"/>
      <c r="BF78" s="22">
        <v>30</v>
      </c>
      <c r="CB78" s="37"/>
    </row>
    <row r="79" spans="1:80" x14ac:dyDescent="0.15">
      <c r="B79" s="211"/>
      <c r="C79" s="144">
        <v>15</v>
      </c>
      <c r="D79" s="144"/>
      <c r="E79" s="144"/>
      <c r="F79" s="144"/>
      <c r="G79" s="144"/>
      <c r="H79" s="169">
        <f t="shared" si="41"/>
        <v>8000000</v>
      </c>
      <c r="I79" s="169">
        <f t="shared" si="42"/>
        <v>8000000</v>
      </c>
      <c r="L79" s="22">
        <v>37</v>
      </c>
      <c r="M79" s="76">
        <f t="shared" si="23"/>
        <v>1020</v>
      </c>
      <c r="N79" s="78">
        <f>节奏预期!D79</f>
        <v>102.22764429032095</v>
      </c>
      <c r="O79" s="107">
        <f>IF(节奏预期!Q79=0,0,INDEX(D$143:D$159,MATCH(节奏预期!Q79,$C$143:$C$159,1)))</f>
        <v>0</v>
      </c>
      <c r="P79" s="79">
        <f>IF(节奏预期!R79=0,0,INDEX(E$143:E$159,MATCH(节奏预期!R79,$C$143:$C$159,1)))</f>
        <v>0</v>
      </c>
      <c r="Q79" s="79">
        <f>IF(节奏预期!S79=0,0,INDEX(F$143:F$159,MATCH(节奏预期!S79,$C$143:$C$159,1)))</f>
        <v>0</v>
      </c>
      <c r="R79" s="79">
        <f>IF(节奏预期!T79=0,0,INDEX(G$143:G$159,MATCH(节奏预期!T79,$C$143:$C$159,1)))</f>
        <v>0</v>
      </c>
      <c r="S79" s="79">
        <f>IF(节奏预期!U79=0,0,INDEX(H$143:H$159,MATCH(节奏预期!U79,$C$143:$C$159,1)))</f>
        <v>0.4</v>
      </c>
      <c r="T79" s="84">
        <f>IF(节奏预期!V79=0,0,INDEX(I$143:I$159,MATCH(节奏预期!V79,$C$143:$C$159,1)))</f>
        <v>0.4</v>
      </c>
      <c r="U79" s="13">
        <f>IFERROR(SUMPRODUCT(节奏预期!E79:J79,O79:T79)/SUM(节奏预期!E79:J79),0)</f>
        <v>0.4</v>
      </c>
      <c r="V79" s="12">
        <f>IF(节奏预期!Q79=0,0,INDEX(D$189:D$205,MATCH(节奏预期!Q79,$C$189:$C$205,1)))</f>
        <v>0</v>
      </c>
      <c r="W79" s="79">
        <f>IF(节奏预期!R79=0,0,INDEX(E$189:E$205,MATCH(节奏预期!R79,$C$189:$C$205,1)))</f>
        <v>0</v>
      </c>
      <c r="X79" s="79">
        <f>IF(节奏预期!S79=0,0,INDEX(F$189:F$205,MATCH(节奏预期!S79,$C$189:$C$205,1)))</f>
        <v>0</v>
      </c>
      <c r="Y79" s="79">
        <f>IF(节奏预期!T79=0,0,INDEX(G$189:G$205,MATCH(节奏预期!T79,$C$189:$C$205,1)))</f>
        <v>0</v>
      </c>
      <c r="Z79" s="79">
        <f>IF(节奏预期!U79=0,0,INDEX(H$189:H$205,MATCH(节奏预期!U79,$C$189:$C$205,1)))</f>
        <v>0</v>
      </c>
      <c r="AA79" s="79">
        <f>IF(节奏预期!V79=0,0,INDEX(I$189:I$205,MATCH(节奏预期!V79,$C$189:$C$205,1)))</f>
        <v>0.25</v>
      </c>
      <c r="AB79" s="13">
        <f>IFERROR(SUMPRODUCT(节奏预期!E79:J79,V79:AA79)/SUM(节奏预期!E79:J79),0)</f>
        <v>8.5227272727272735E-2</v>
      </c>
      <c r="AC79" s="12">
        <f>IF(节奏预期!Q79=0,0,INDEX(D$216:D$232,MATCH(节奏预期!Q79,$C$216:$C$232,1)))</f>
        <v>0</v>
      </c>
      <c r="AD79" s="165">
        <f>IF(节奏预期!R79=0,0,INDEX(E$216:E$232,MATCH(节奏预期!R79,$C$216:$C$232,1)))</f>
        <v>0</v>
      </c>
      <c r="AE79" s="165">
        <f>IF(节奏预期!S79=0,0,INDEX(F$216:F$232,MATCH(节奏预期!S79,$C$216:$C$232,1)))</f>
        <v>0</v>
      </c>
      <c r="AF79" s="165">
        <f>IF(节奏预期!T79=0,0,INDEX(G$216:G$232,MATCH(节奏预期!T79,$C$216:$C$232,1)))</f>
        <v>0</v>
      </c>
      <c r="AG79" s="165">
        <f>IF(节奏预期!U79=0,0,INDEX(H$216:H$232,MATCH(节奏预期!U79,$C$216:$C$232,1)))</f>
        <v>0</v>
      </c>
      <c r="AH79" s="165">
        <f>IF(节奏预期!V79=0,0,INDEX(I$216:I$232,MATCH(节奏预期!V79,$C$216:$C$232,1)))</f>
        <v>8.0000000000000016E-2</v>
      </c>
      <c r="AI79" s="13">
        <f>IFERROR(SUMPRODUCT(节奏预期!E79:J79,AC79:AH79)/SUM(节奏预期!E79:J79),0)</f>
        <v>2.7272727272727275E-2</v>
      </c>
      <c r="AJ79" s="12">
        <f t="shared" si="29"/>
        <v>0</v>
      </c>
      <c r="AK79" s="165">
        <f t="shared" si="24"/>
        <v>0</v>
      </c>
      <c r="AL79" s="165">
        <f t="shared" si="25"/>
        <v>0</v>
      </c>
      <c r="AM79" s="165">
        <f t="shared" si="26"/>
        <v>0</v>
      </c>
      <c r="AN79" s="165">
        <f t="shared" si="27"/>
        <v>0.4</v>
      </c>
      <c r="AO79" s="165">
        <f t="shared" si="28"/>
        <v>0.73</v>
      </c>
      <c r="AP79" s="13">
        <f t="shared" si="30"/>
        <v>0.48522727272727273</v>
      </c>
      <c r="AQ79" s="107">
        <f>IF(节奏预期!W79=0,0,节奏预期!E79*INDEX(D$83:D$99,MATCH(节奏预期!W79,$C$83:$C$99,0)))</f>
        <v>0</v>
      </c>
      <c r="AR79" s="79">
        <f>IF(节奏预期!X79=0,0,节奏预期!F79*INDEX(E$83:E$99,MATCH(节奏预期!X79,$C$83:$C$99,0)))</f>
        <v>0</v>
      </c>
      <c r="AS79" s="122">
        <f>IF(节奏预期!Y79=0,0,节奏预期!G79*INDEX(F$83:F$99,MATCH(节奏预期!Y79,$C$83:$C$99,0)))+IF(节奏预期!Z79=0,0,节奏预期!H79*INDEX(G$102:G$118,MATCH(节奏预期!Z79,$C$102:$C$118,0)))</f>
        <v>0</v>
      </c>
      <c r="AT79" s="79">
        <f>IF(节奏预期!Z79=0,0,节奏预期!H79*INDEX(G$83:G$99,MATCH(节奏预期!Z79,$C$83:$C$99,0)))</f>
        <v>0</v>
      </c>
      <c r="AU79" s="122">
        <f>IF(节奏预期!AA79=0,0,节奏预期!I79*INDEX(H$83:H$99,MATCH(节奏预期!AA79,$C$83:$C$99,0)))+IF(节奏预期!AB79=0,0,节奏预期!J79*INDEX(I$102:I$118,MATCH(节奏预期!AB79,$C$102:$C$118,0)))</f>
        <v>153.18181818181819</v>
      </c>
      <c r="AV79" s="110">
        <f>IF(节奏预期!AB79=0,0,节奏预期!J79*INDEX(I$83:I$99,MATCH(节奏预期!AB79,$C$83:$C$99,0)))</f>
        <v>6.8181818181818183</v>
      </c>
      <c r="AW79" s="12">
        <f>IF(节奏预期!W79="","",INDEX(装备突破!D$121:D$137,MATCH(节奏预期!W79,装备突破!$C$121:$C$137,0))*节奏预期!E79)</f>
        <v>0</v>
      </c>
      <c r="AX79" s="79">
        <f>IF(节奏预期!X79="","",INDEX(装备突破!E$121:E$137,MATCH(节奏预期!X79,装备突破!$C$121:$C$137,0))*节奏预期!F79)</f>
        <v>0</v>
      </c>
      <c r="AY79" s="79">
        <f>IF(节奏预期!Y79="","",INDEX(装备突破!F$121:F$137,MATCH(节奏预期!Y79,装备突破!$C$121:$C$137,0))*节奏预期!G79)</f>
        <v>0</v>
      </c>
      <c r="AZ79" s="79">
        <f>IF(节奏预期!Z79="","",INDEX(装备突破!G$121:G$137,MATCH(节奏预期!Z79,装备突破!$C$121:$C$137,0))*节奏预期!H79)</f>
        <v>0</v>
      </c>
      <c r="BA79" s="79">
        <f>IF(节奏预期!AA79="","",INDEX(装备突破!H$121:H$137,MATCH(节奏预期!AA79,装备突破!$C$121:$C$137,0))*节奏预期!I79)</f>
        <v>230681818.18181819</v>
      </c>
      <c r="BB79" s="79">
        <f>IF(节奏预期!AB79="","",INDEX(装备突破!I$121:I$137,MATCH(节奏预期!AB79,装备突破!$C$121:$C$137,0))*节奏预期!J79)</f>
        <v>119318181.81818183</v>
      </c>
      <c r="BC79" s="13">
        <f>MAX(SUM(AW79:BB79),$BC$46:BC78)</f>
        <v>350000000.00000006</v>
      </c>
      <c r="BD79" s="37"/>
      <c r="BF79" s="22">
        <v>31</v>
      </c>
    </row>
    <row r="80" spans="1:80" ht="11.25" customHeight="1" x14ac:dyDescent="0.15">
      <c r="A80" s="37"/>
      <c r="B80" s="212"/>
      <c r="C80" s="65"/>
      <c r="D80" s="65"/>
      <c r="E80" s="65"/>
      <c r="F80" s="65"/>
      <c r="G80" s="79"/>
      <c r="H80" s="65"/>
      <c r="I80" s="65"/>
      <c r="L80" s="22">
        <v>38</v>
      </c>
      <c r="M80" s="76">
        <f t="shared" si="23"/>
        <v>1050</v>
      </c>
      <c r="N80" s="78">
        <f>节奏预期!D80</f>
        <v>102.66168651034729</v>
      </c>
      <c r="O80" s="107">
        <f>IF(节奏预期!Q80=0,0,INDEX(D$143:D$159,MATCH(节奏预期!Q80,$C$143:$C$159,1)))</f>
        <v>0</v>
      </c>
      <c r="P80" s="79">
        <f>IF(节奏预期!R80=0,0,INDEX(E$143:E$159,MATCH(节奏预期!R80,$C$143:$C$159,1)))</f>
        <v>0</v>
      </c>
      <c r="Q80" s="79">
        <f>IF(节奏预期!S80=0,0,INDEX(F$143:F$159,MATCH(节奏预期!S80,$C$143:$C$159,1)))</f>
        <v>0</v>
      </c>
      <c r="R80" s="79">
        <f>IF(节奏预期!T80=0,0,INDEX(G$143:G$159,MATCH(节奏预期!T80,$C$143:$C$159,1)))</f>
        <v>0</v>
      </c>
      <c r="S80" s="79">
        <f>IF(节奏预期!U80=0,0,INDEX(H$143:H$159,MATCH(节奏预期!U80,$C$143:$C$159,1)))</f>
        <v>0.4</v>
      </c>
      <c r="T80" s="84">
        <f>IF(节奏预期!V80=0,0,INDEX(I$143:I$159,MATCH(节奏预期!V80,$C$143:$C$159,1)))</f>
        <v>0.4</v>
      </c>
      <c r="U80" s="13">
        <f>IFERROR(SUMPRODUCT(节奏预期!E80:J80,O80:T80)/SUM(节奏预期!E80:J80),0)</f>
        <v>0.4</v>
      </c>
      <c r="V80" s="12">
        <f>IF(节奏预期!Q80=0,0,INDEX(D$189:D$205,MATCH(节奏预期!Q80,$C$189:$C$205,1)))</f>
        <v>0</v>
      </c>
      <c r="W80" s="79">
        <f>IF(节奏预期!R80=0,0,INDEX(E$189:E$205,MATCH(节奏预期!R80,$C$189:$C$205,1)))</f>
        <v>0</v>
      </c>
      <c r="X80" s="79">
        <f>IF(节奏预期!S80=0,0,INDEX(F$189:F$205,MATCH(节奏预期!S80,$C$189:$C$205,1)))</f>
        <v>0</v>
      </c>
      <c r="Y80" s="79">
        <f>IF(节奏预期!T80=0,0,INDEX(G$189:G$205,MATCH(节奏预期!T80,$C$189:$C$205,1)))</f>
        <v>0</v>
      </c>
      <c r="Z80" s="79">
        <f>IF(节奏预期!U80=0,0,INDEX(H$189:H$205,MATCH(节奏预期!U80,$C$189:$C$205,1)))</f>
        <v>0</v>
      </c>
      <c r="AA80" s="79">
        <f>IF(节奏预期!V80=0,0,INDEX(I$189:I$205,MATCH(节奏预期!V80,$C$189:$C$205,1)))</f>
        <v>0.25</v>
      </c>
      <c r="AB80" s="13">
        <f>IFERROR(SUMPRODUCT(节奏预期!E80:J80,V80:AA80)/SUM(节奏预期!E80:J80),0)</f>
        <v>9.375E-2</v>
      </c>
      <c r="AC80" s="12">
        <f>IF(节奏预期!Q80=0,0,INDEX(D$216:D$232,MATCH(节奏预期!Q80,$C$216:$C$232,1)))</f>
        <v>0</v>
      </c>
      <c r="AD80" s="165">
        <f>IF(节奏预期!R80=0,0,INDEX(E$216:E$232,MATCH(节奏预期!R80,$C$216:$C$232,1)))</f>
        <v>0</v>
      </c>
      <c r="AE80" s="165">
        <f>IF(节奏预期!S80=0,0,INDEX(F$216:F$232,MATCH(节奏预期!S80,$C$216:$C$232,1)))</f>
        <v>0</v>
      </c>
      <c r="AF80" s="165">
        <f>IF(节奏预期!T80=0,0,INDEX(G$216:G$232,MATCH(节奏预期!T80,$C$216:$C$232,1)))</f>
        <v>0</v>
      </c>
      <c r="AG80" s="165">
        <f>IF(节奏预期!U80=0,0,INDEX(H$216:H$232,MATCH(节奏预期!U80,$C$216:$C$232,1)))</f>
        <v>0</v>
      </c>
      <c r="AH80" s="165">
        <f>IF(节奏预期!V80=0,0,INDEX(I$216:I$232,MATCH(节奏预期!V80,$C$216:$C$232,1)))</f>
        <v>8.0000000000000016E-2</v>
      </c>
      <c r="AI80" s="13">
        <f>IFERROR(SUMPRODUCT(节奏预期!E80:J80,AC80:AH80)/SUM(节奏预期!E80:J80),0)</f>
        <v>3.0000000000000006E-2</v>
      </c>
      <c r="AJ80" s="12">
        <f t="shared" si="29"/>
        <v>0</v>
      </c>
      <c r="AK80" s="165">
        <f t="shared" si="24"/>
        <v>0</v>
      </c>
      <c r="AL80" s="165">
        <f t="shared" si="25"/>
        <v>0</v>
      </c>
      <c r="AM80" s="165">
        <f t="shared" si="26"/>
        <v>0</v>
      </c>
      <c r="AN80" s="165">
        <f t="shared" si="27"/>
        <v>0.4</v>
      </c>
      <c r="AO80" s="165">
        <f t="shared" si="28"/>
        <v>0.73</v>
      </c>
      <c r="AP80" s="13">
        <f t="shared" si="30"/>
        <v>0.49375000000000002</v>
      </c>
      <c r="AQ80" s="107">
        <f>IF(节奏预期!W80=0,0,节奏预期!E80*INDEX(D$83:D$99,MATCH(节奏预期!W80,$C$83:$C$99,0)))</f>
        <v>0</v>
      </c>
      <c r="AR80" s="79">
        <f>IF(节奏预期!X80=0,0,节奏预期!F80*INDEX(E$83:E$99,MATCH(节奏预期!X80,$C$83:$C$99,0)))</f>
        <v>0</v>
      </c>
      <c r="AS80" s="122">
        <f>IF(节奏预期!Y80=0,0,节奏预期!G80*INDEX(F$83:F$99,MATCH(节奏预期!Y80,$C$83:$C$99,0)))+IF(节奏预期!Z80=0,0,节奏预期!H80*INDEX(G$102:G$118,MATCH(节奏预期!Z80,$C$102:$C$118,0)))</f>
        <v>0</v>
      </c>
      <c r="AT80" s="79">
        <f>IF(节奏预期!Z80=0,0,节奏预期!H80*INDEX(G$83:G$99,MATCH(节奏预期!Z80,$C$83:$C$99,0)))</f>
        <v>0</v>
      </c>
      <c r="AU80" s="122">
        <f>IF(节奏预期!AA80=0,0,节奏预期!I80*INDEX(H$83:H$99,MATCH(节奏预期!AA80,$C$83:$C$99,0)))+IF(节奏预期!AB80=0,0,节奏预期!J80*INDEX(I$102:I$118,MATCH(节奏预期!AB80,$C$102:$C$118,0)))</f>
        <v>152.5</v>
      </c>
      <c r="AV80" s="110">
        <f>IF(节奏预期!AB80=0,0,节奏预期!J80*INDEX(I$83:I$99,MATCH(节奏预期!AB80,$C$83:$C$99,0)))</f>
        <v>7.5</v>
      </c>
      <c r="AW80" s="12">
        <f>IF(节奏预期!W80="","",INDEX(装备突破!D$121:D$137,MATCH(节奏预期!W80,装备突破!$C$121:$C$137,0))*节奏预期!E80)</f>
        <v>0</v>
      </c>
      <c r="AX80" s="79">
        <f>IF(节奏预期!X80="","",INDEX(装备突破!E$121:E$137,MATCH(节奏预期!X80,装备突破!$C$121:$C$137,0))*节奏预期!F80)</f>
        <v>0</v>
      </c>
      <c r="AY80" s="79">
        <f>IF(节奏预期!Y80="","",INDEX(装备突破!F$121:F$137,MATCH(节奏预期!Y80,装备突破!$C$121:$C$137,0))*节奏预期!G80)</f>
        <v>0</v>
      </c>
      <c r="AZ80" s="79">
        <f>IF(节奏预期!Z80="","",INDEX(装备突破!G$121:G$137,MATCH(节奏预期!Z80,装备突破!$C$121:$C$137,0))*节奏预期!H80)</f>
        <v>0</v>
      </c>
      <c r="BA80" s="79">
        <f>IF(节奏预期!AA80="","",INDEX(装备突破!H$121:H$137,MATCH(节奏预期!AA80,装备突破!$C$121:$C$137,0))*节奏预期!I80)</f>
        <v>218750000</v>
      </c>
      <c r="BB80" s="79">
        <f>IF(节奏预期!AB80="","",INDEX(装备突破!I$121:I$137,MATCH(节奏预期!AB80,装备突破!$C$121:$C$137,0))*节奏预期!J80)</f>
        <v>131250000</v>
      </c>
      <c r="BC80" s="13">
        <f>MAX(SUM(AW80:BB80),$BC$46:BC79)</f>
        <v>350000000.00000006</v>
      </c>
      <c r="BD80" s="37"/>
      <c r="BF80" s="22">
        <v>32</v>
      </c>
    </row>
    <row r="81" spans="1:80" ht="12" thickBot="1" x14ac:dyDescent="0.2">
      <c r="A81" s="37"/>
      <c r="L81" s="22">
        <v>39</v>
      </c>
      <c r="M81" s="76">
        <f t="shared" si="23"/>
        <v>1080</v>
      </c>
      <c r="N81" s="78">
        <f>节奏预期!D81</f>
        <v>103.0855164716305</v>
      </c>
      <c r="O81" s="114">
        <f>IF(节奏预期!Q81=0,0,INDEX(D$143:D$159,MATCH(节奏预期!Q81,$C$143:$C$159,1)))</f>
        <v>0</v>
      </c>
      <c r="P81" s="112">
        <f>IF(节奏预期!R81=0,0,INDEX(E$143:E$159,MATCH(节奏预期!R81,$C$143:$C$159,1)))</f>
        <v>0</v>
      </c>
      <c r="Q81" s="112">
        <f>IF(节奏预期!S81=0,0,INDEX(F$143:F$159,MATCH(节奏预期!S81,$C$143:$C$159,1)))</f>
        <v>0</v>
      </c>
      <c r="R81" s="112">
        <f>IF(节奏预期!T81=0,0,INDEX(G$143:G$159,MATCH(节奏预期!T81,$C$143:$C$159,1)))</f>
        <v>0</v>
      </c>
      <c r="S81" s="112">
        <f>IF(节奏预期!U81=0,0,INDEX(H$143:H$159,MATCH(节奏预期!U81,$C$143:$C$159,1)))</f>
        <v>0.4</v>
      </c>
      <c r="T81" s="115">
        <f>IF(节奏预期!V81=0,0,INDEX(I$143:I$159,MATCH(节奏预期!V81,$C$143:$C$159,1)))</f>
        <v>0.4</v>
      </c>
      <c r="U81" s="113">
        <f>IFERROR(SUMPRODUCT(节奏预期!E81:J81,O81:T81)/SUM(节奏预期!E81:J81),0)</f>
        <v>0.4</v>
      </c>
      <c r="V81" s="111">
        <f>IF(节奏预期!Q81=0,0,INDEX(D$189:D$205,MATCH(节奏预期!Q81,$C$189:$C$205,1)))</f>
        <v>0</v>
      </c>
      <c r="W81" s="112">
        <f>IF(节奏预期!R81=0,0,INDEX(E$189:E$205,MATCH(节奏预期!R81,$C$189:$C$205,1)))</f>
        <v>0</v>
      </c>
      <c r="X81" s="112">
        <f>IF(节奏预期!S81=0,0,INDEX(F$189:F$205,MATCH(节奏预期!S81,$C$189:$C$205,1)))</f>
        <v>0</v>
      </c>
      <c r="Y81" s="112">
        <f>IF(节奏预期!T81=0,0,INDEX(G$189:G$205,MATCH(节奏预期!T81,$C$189:$C$205,1)))</f>
        <v>0</v>
      </c>
      <c r="Z81" s="112">
        <f>IF(节奏预期!U81=0,0,INDEX(H$189:H$205,MATCH(节奏预期!U81,$C$189:$C$205,1)))</f>
        <v>0</v>
      </c>
      <c r="AA81" s="112">
        <f>IF(节奏预期!V81=0,0,INDEX(I$189:I$205,MATCH(节奏预期!V81,$C$189:$C$205,1)))</f>
        <v>0.25</v>
      </c>
      <c r="AB81" s="113">
        <f>IFERROR(SUMPRODUCT(节奏预期!E81:J81,V81:AA81)/SUM(节奏预期!E81:J81),0)</f>
        <v>0.10227272727272727</v>
      </c>
      <c r="AC81" s="111">
        <f>IF(节奏预期!Q81=0,0,INDEX(D$216:D$232,MATCH(节奏预期!Q81,$C$216:$C$232,1)))</f>
        <v>0</v>
      </c>
      <c r="AD81" s="112">
        <f>IF(节奏预期!R81=0,0,INDEX(E$216:E$232,MATCH(节奏预期!R81,$C$216:$C$232,1)))</f>
        <v>0</v>
      </c>
      <c r="AE81" s="112">
        <f>IF(节奏预期!S81=0,0,INDEX(F$216:F$232,MATCH(节奏预期!S81,$C$216:$C$232,1)))</f>
        <v>0</v>
      </c>
      <c r="AF81" s="112">
        <f>IF(节奏预期!T81=0,0,INDEX(G$216:G$232,MATCH(节奏预期!T81,$C$216:$C$232,1)))</f>
        <v>0</v>
      </c>
      <c r="AG81" s="112">
        <f>IF(节奏预期!U81=0,0,INDEX(H$216:H$232,MATCH(节奏预期!U81,$C$216:$C$232,1)))</f>
        <v>0</v>
      </c>
      <c r="AH81" s="112">
        <f>IF(节奏预期!V81=0,0,INDEX(I$216:I$232,MATCH(节奏预期!V81,$C$216:$C$232,1)))</f>
        <v>8.0000000000000016E-2</v>
      </c>
      <c r="AI81" s="113">
        <f>IFERROR(SUMPRODUCT(节奏预期!E81:J81,AC81:AH81)/SUM(节奏预期!E81:J81),0)</f>
        <v>3.272727272727273E-2</v>
      </c>
      <c r="AJ81" s="111">
        <f t="shared" si="29"/>
        <v>0</v>
      </c>
      <c r="AK81" s="112">
        <f t="shared" si="24"/>
        <v>0</v>
      </c>
      <c r="AL81" s="112">
        <f t="shared" si="25"/>
        <v>0</v>
      </c>
      <c r="AM81" s="112">
        <f t="shared" si="26"/>
        <v>0</v>
      </c>
      <c r="AN81" s="112">
        <f t="shared" si="27"/>
        <v>0.4</v>
      </c>
      <c r="AO81" s="112">
        <f t="shared" si="28"/>
        <v>0.73</v>
      </c>
      <c r="AP81" s="113">
        <f t="shared" si="30"/>
        <v>0.50227272727272732</v>
      </c>
      <c r="AQ81" s="114">
        <f>IF(节奏预期!W81=0,0,节奏预期!E81*INDEX(D$83:D$99,MATCH(节奏预期!W81,$C$83:$C$99,0)))</f>
        <v>0</v>
      </c>
      <c r="AR81" s="112">
        <f>IF(节奏预期!X81=0,0,节奏预期!F81*INDEX(E$83:E$99,MATCH(节奏预期!X81,$C$83:$C$99,0)))</f>
        <v>0</v>
      </c>
      <c r="AS81" s="122">
        <f>IF(节奏预期!Y81=0,0,节奏预期!G81*INDEX(F$83:F$99,MATCH(节奏预期!Y81,$C$83:$C$99,0)))+IF(节奏预期!Z81=0,0,节奏预期!H81*INDEX(G$102:G$118,MATCH(节奏预期!Z81,$C$102:$C$118,0)))</f>
        <v>0</v>
      </c>
      <c r="AT81" s="112">
        <f>IF(节奏预期!Z81=0,0,节奏预期!H81*INDEX(G$83:G$99,MATCH(节奏预期!Z81,$C$83:$C$99,0)))</f>
        <v>0</v>
      </c>
      <c r="AU81" s="122">
        <f>IF(节奏预期!AA81=0,0,节奏预期!I81*INDEX(H$83:H$99,MATCH(节奏预期!AA81,$C$83:$C$99,0)))+IF(节奏预期!AB81=0,0,节奏预期!J81*INDEX(I$102:I$118,MATCH(节奏预期!AB81,$C$102:$C$118,0)))</f>
        <v>151.81818181818181</v>
      </c>
      <c r="AV81" s="117">
        <f>IF(节奏预期!AB81=0,0,节奏预期!J81*INDEX(I$83:I$99,MATCH(节奏预期!AB81,$C$83:$C$99,0)))</f>
        <v>8.1818181818181817</v>
      </c>
      <c r="AW81" s="111">
        <f>IF(节奏预期!W81="","",INDEX(装备突破!D$121:D$137,MATCH(节奏预期!W81,装备突破!$C$121:$C$137,0))*节奏预期!E81)</f>
        <v>0</v>
      </c>
      <c r="AX81" s="112">
        <f>IF(节奏预期!X81="","",INDEX(装备突破!E$121:E$137,MATCH(节奏预期!X81,装备突破!$C$121:$C$137,0))*节奏预期!F81)</f>
        <v>0</v>
      </c>
      <c r="AY81" s="112">
        <f>IF(节奏预期!Y81="","",INDEX(装备突破!F$121:F$137,MATCH(节奏预期!Y81,装备突破!$C$121:$C$137,0))*节奏预期!G81)</f>
        <v>0</v>
      </c>
      <c r="AZ81" s="112">
        <f>IF(节奏预期!Z81="","",INDEX(装备突破!G$121:G$137,MATCH(节奏预期!Z81,装备突破!$C$121:$C$137,0))*节奏预期!H81)</f>
        <v>0</v>
      </c>
      <c r="BA81" s="112">
        <f>IF(节奏预期!AA81="","",INDEX(装备突破!H$121:H$137,MATCH(节奏预期!AA81,装备突破!$C$121:$C$137,0))*节奏预期!I81)</f>
        <v>206818181.81818181</v>
      </c>
      <c r="BB81" s="112">
        <f>IF(节奏预期!AB81="","",INDEX(装备突破!I$121:I$137,MATCH(节奏预期!AB81,装备突破!$C$121:$C$137,0))*节奏预期!J81)</f>
        <v>143181818.18181819</v>
      </c>
      <c r="BC81" s="113">
        <f>MAX(SUM(AW81:BB81),$BC$46:BC80)</f>
        <v>350000000.00000006</v>
      </c>
      <c r="BD81" s="37"/>
      <c r="BF81" s="22">
        <v>33</v>
      </c>
    </row>
    <row r="82" spans="1:80" ht="45" customHeight="1" x14ac:dyDescent="0.15">
      <c r="A82" s="37"/>
      <c r="B82" s="210" t="s">
        <v>154</v>
      </c>
      <c r="C82" s="20" t="s">
        <v>133</v>
      </c>
      <c r="D82" s="20" t="s">
        <v>128</v>
      </c>
      <c r="E82" s="20" t="s">
        <v>129</v>
      </c>
      <c r="F82" s="20" t="s">
        <v>130</v>
      </c>
      <c r="G82" s="79" t="s">
        <v>285</v>
      </c>
      <c r="H82" s="20" t="s">
        <v>131</v>
      </c>
      <c r="I82" s="20" t="s">
        <v>267</v>
      </c>
      <c r="L82" s="22">
        <v>40</v>
      </c>
      <c r="M82" s="37"/>
      <c r="AQ82" s="37"/>
      <c r="AR82" s="37"/>
      <c r="AS82" s="37"/>
      <c r="AU82" s="37"/>
      <c r="AV82" s="37"/>
      <c r="AW82" s="37"/>
      <c r="AX82" s="37"/>
      <c r="AY82" s="37"/>
      <c r="BA82" s="37"/>
      <c r="BB82" s="37"/>
      <c r="BC82" s="37"/>
      <c r="BD82" s="37"/>
      <c r="BF82" s="22">
        <v>34</v>
      </c>
    </row>
    <row r="83" spans="1:80" ht="12" thickBot="1" x14ac:dyDescent="0.2">
      <c r="B83" s="211"/>
      <c r="C83" s="20">
        <v>0</v>
      </c>
      <c r="D83" s="20">
        <f>IF(D25="","",SUM(D$25:D25))</f>
        <v>1</v>
      </c>
      <c r="E83" s="20">
        <f>IF(E25="","",SUM(E$25:E25))</f>
        <v>1</v>
      </c>
      <c r="F83" s="20">
        <f>IF(F25="","",SUM(F$25:F25))</f>
        <v>1</v>
      </c>
      <c r="G83" s="79">
        <f>IF(G25="","",SUM(G$25:G25))</f>
        <v>1</v>
      </c>
      <c r="H83" s="20">
        <f>IF(H25="","",SUM(H$25:H25))</f>
        <v>1</v>
      </c>
      <c r="I83" s="20">
        <f>IF(I25="","",SUM(I$25:I25))</f>
        <v>1</v>
      </c>
      <c r="L83" s="22">
        <v>1</v>
      </c>
      <c r="M83" s="185" t="s">
        <v>125</v>
      </c>
      <c r="N83" s="185"/>
      <c r="O83" s="185"/>
      <c r="P83" s="185"/>
      <c r="Q83" s="185"/>
      <c r="R83" s="185"/>
      <c r="S83" s="185"/>
      <c r="T83" s="185"/>
      <c r="U83" s="185"/>
      <c r="V83" s="185"/>
      <c r="W83" s="185"/>
      <c r="X83" s="185"/>
      <c r="Y83" s="185"/>
      <c r="Z83" s="185"/>
      <c r="AA83" s="185"/>
      <c r="AB83" s="185"/>
      <c r="AC83" s="185"/>
      <c r="AD83" s="185"/>
      <c r="AE83" s="185"/>
      <c r="AF83" s="185"/>
      <c r="AG83" s="185"/>
      <c r="AH83" s="185"/>
      <c r="AI83" s="185"/>
      <c r="AJ83" s="185"/>
      <c r="AK83" s="185"/>
      <c r="AL83" s="185"/>
      <c r="AM83" s="185"/>
      <c r="AN83" s="185"/>
      <c r="AO83" s="185"/>
      <c r="AP83" s="185"/>
      <c r="AQ83" s="208"/>
      <c r="AR83" s="208"/>
      <c r="AS83" s="208"/>
      <c r="AT83" s="208"/>
      <c r="AU83" s="208"/>
      <c r="AV83" s="208"/>
      <c r="AW83" s="208"/>
      <c r="AX83" s="208"/>
      <c r="AY83" s="208"/>
      <c r="AZ83" s="208"/>
      <c r="BA83" s="208"/>
      <c r="BB83" s="208"/>
      <c r="BC83" s="208"/>
      <c r="BF83" s="22">
        <v>35</v>
      </c>
    </row>
    <row r="84" spans="1:80" x14ac:dyDescent="0.15">
      <c r="A84" s="37"/>
      <c r="B84" s="211"/>
      <c r="C84" s="20">
        <v>1</v>
      </c>
      <c r="D84" s="65">
        <f>IF(D26="","",SUM(D$25:D26))</f>
        <v>2</v>
      </c>
      <c r="E84" s="65">
        <f>IF(E26="","",SUM(E$25:E26))</f>
        <v>2</v>
      </c>
      <c r="F84" s="65">
        <f>IF(F26="","",SUM(F$25:F26))</f>
        <v>2</v>
      </c>
      <c r="G84" s="79">
        <f>IF(G26="","",SUM(G$25:G26))</f>
        <v>1</v>
      </c>
      <c r="H84" s="65">
        <f>IF(H26="","",SUM(H$25:H26))</f>
        <v>2</v>
      </c>
      <c r="I84" s="65">
        <f>IF(I26="","",SUM(I$25:I26))</f>
        <v>1</v>
      </c>
      <c r="L84" s="22">
        <v>2</v>
      </c>
      <c r="M84" s="14"/>
      <c r="N84" s="75"/>
      <c r="O84" s="202" t="s">
        <v>282</v>
      </c>
      <c r="P84" s="203"/>
      <c r="Q84" s="203"/>
      <c r="R84" s="203"/>
      <c r="S84" s="203"/>
      <c r="T84" s="203"/>
      <c r="U84" s="204"/>
      <c r="V84" s="202" t="s">
        <v>284</v>
      </c>
      <c r="W84" s="203"/>
      <c r="X84" s="203"/>
      <c r="Y84" s="203"/>
      <c r="Z84" s="203"/>
      <c r="AA84" s="203"/>
      <c r="AB84" s="204"/>
      <c r="AC84" s="202" t="s">
        <v>531</v>
      </c>
      <c r="AD84" s="203"/>
      <c r="AE84" s="203"/>
      <c r="AF84" s="203"/>
      <c r="AG84" s="203"/>
      <c r="AH84" s="203"/>
      <c r="AI84" s="204"/>
      <c r="AJ84" s="202" t="s">
        <v>317</v>
      </c>
      <c r="AK84" s="203"/>
      <c r="AL84" s="203"/>
      <c r="AM84" s="203"/>
      <c r="AN84" s="203"/>
      <c r="AO84" s="203"/>
      <c r="AP84" s="204"/>
      <c r="AQ84" s="202" t="s">
        <v>326</v>
      </c>
      <c r="AR84" s="203"/>
      <c r="AS84" s="203"/>
      <c r="AT84" s="203"/>
      <c r="AU84" s="203"/>
      <c r="AV84" s="204"/>
      <c r="AW84" s="205" t="s">
        <v>158</v>
      </c>
      <c r="AX84" s="206"/>
      <c r="AY84" s="206"/>
      <c r="AZ84" s="206"/>
      <c r="BA84" s="206"/>
      <c r="BB84" s="206"/>
      <c r="BC84" s="207"/>
      <c r="BF84" s="22">
        <v>36</v>
      </c>
    </row>
    <row r="85" spans="1:80" x14ac:dyDescent="0.15">
      <c r="A85" s="37"/>
      <c r="B85" s="211"/>
      <c r="C85" s="20">
        <v>2</v>
      </c>
      <c r="D85" s="65" t="str">
        <f>IF(D27="","",SUM(D$25:D27))</f>
        <v/>
      </c>
      <c r="E85" s="65">
        <f>IF(E27="","",SUM(E$25:E27))</f>
        <v>3</v>
      </c>
      <c r="F85" s="65">
        <f>IF(F27="","",SUM(F$25:F27))</f>
        <v>3</v>
      </c>
      <c r="G85" s="79">
        <f>IF(G27="","",SUM(G$25:G27))</f>
        <v>1</v>
      </c>
      <c r="H85" s="65">
        <f>IF(H27="","",SUM(H$25:H27))</f>
        <v>3</v>
      </c>
      <c r="I85" s="65">
        <f>IF(I27="","",SUM(I$25:I27))</f>
        <v>1</v>
      </c>
      <c r="L85" s="22">
        <v>3</v>
      </c>
      <c r="M85" s="5" t="str">
        <f>M45</f>
        <v>定义天数</v>
      </c>
      <c r="N85" s="78" t="s">
        <v>281</v>
      </c>
      <c r="O85" s="12" t="s">
        <v>128</v>
      </c>
      <c r="P85" s="79" t="s">
        <v>129</v>
      </c>
      <c r="Q85" s="79" t="s">
        <v>130</v>
      </c>
      <c r="R85" s="79" t="s">
        <v>285</v>
      </c>
      <c r="S85" s="79" t="s">
        <v>131</v>
      </c>
      <c r="T85" s="79" t="s">
        <v>267</v>
      </c>
      <c r="U85" s="13" t="s">
        <v>136</v>
      </c>
      <c r="V85" s="12" t="s">
        <v>128</v>
      </c>
      <c r="W85" s="79" t="s">
        <v>129</v>
      </c>
      <c r="X85" s="79" t="s">
        <v>130</v>
      </c>
      <c r="Y85" s="79" t="s">
        <v>285</v>
      </c>
      <c r="Z85" s="79" t="s">
        <v>131</v>
      </c>
      <c r="AA85" s="79" t="s">
        <v>267</v>
      </c>
      <c r="AB85" s="13" t="s">
        <v>136</v>
      </c>
      <c r="AC85" s="12" t="s">
        <v>128</v>
      </c>
      <c r="AD85" s="165" t="s">
        <v>129</v>
      </c>
      <c r="AE85" s="165" t="s">
        <v>130</v>
      </c>
      <c r="AF85" s="165" t="s">
        <v>285</v>
      </c>
      <c r="AG85" s="165" t="s">
        <v>131</v>
      </c>
      <c r="AH85" s="165" t="s">
        <v>267</v>
      </c>
      <c r="AI85" s="13" t="s">
        <v>136</v>
      </c>
      <c r="AJ85" s="12" t="s">
        <v>128</v>
      </c>
      <c r="AK85" s="165" t="s">
        <v>129</v>
      </c>
      <c r="AL85" s="165" t="s">
        <v>130</v>
      </c>
      <c r="AM85" s="165" t="s">
        <v>285</v>
      </c>
      <c r="AN85" s="165" t="s">
        <v>131</v>
      </c>
      <c r="AO85" s="165" t="s">
        <v>267</v>
      </c>
      <c r="AP85" s="13" t="s">
        <v>136</v>
      </c>
      <c r="AQ85" s="12" t="s">
        <v>128</v>
      </c>
      <c r="AR85" s="116" t="s">
        <v>129</v>
      </c>
      <c r="AS85" s="116" t="s">
        <v>130</v>
      </c>
      <c r="AT85" s="116" t="s">
        <v>285</v>
      </c>
      <c r="AU85" s="116" t="s">
        <v>131</v>
      </c>
      <c r="AV85" s="13" t="s">
        <v>267</v>
      </c>
      <c r="AW85" s="10" t="s">
        <v>128</v>
      </c>
      <c r="AX85" s="80" t="s">
        <v>129</v>
      </c>
      <c r="AY85" s="80" t="s">
        <v>130</v>
      </c>
      <c r="AZ85" s="79" t="s">
        <v>285</v>
      </c>
      <c r="BA85" s="80" t="s">
        <v>131</v>
      </c>
      <c r="BB85" s="80" t="s">
        <v>267</v>
      </c>
      <c r="BC85" s="11" t="s">
        <v>157</v>
      </c>
      <c r="BF85" s="22">
        <v>37</v>
      </c>
    </row>
    <row r="86" spans="1:80" x14ac:dyDescent="0.15">
      <c r="A86" s="37"/>
      <c r="B86" s="211"/>
      <c r="C86" s="20">
        <v>3</v>
      </c>
      <c r="D86" s="65" t="str">
        <f>IF(D28="","",SUM(D$25:D28))</f>
        <v/>
      </c>
      <c r="E86" s="65">
        <f>IF(E28="","",SUM(E$25:E28))</f>
        <v>4</v>
      </c>
      <c r="F86" s="65">
        <f>IF(F28="","",SUM(F$25:F28))</f>
        <v>4</v>
      </c>
      <c r="G86" s="79">
        <f>IF(G28="","",SUM(G$25:G28))</f>
        <v>1</v>
      </c>
      <c r="H86" s="65">
        <f>IF(H28="","",SUM(H$25:H28))</f>
        <v>4</v>
      </c>
      <c r="I86" s="65">
        <f>IF(I28="","",SUM(I$25:I28))</f>
        <v>1</v>
      </c>
      <c r="L86" s="22">
        <v>4</v>
      </c>
      <c r="M86" s="76">
        <f t="shared" ref="M86:M121" si="43">M46</f>
        <v>30</v>
      </c>
      <c r="N86" s="78">
        <f>节奏预期!D86</f>
        <v>54.213705787583436</v>
      </c>
      <c r="O86" s="107">
        <f>IF(节奏预期!Q86=0,0,INDEX(D$143:D$159,MATCH(节奏预期!Q86,$C$143:$C$159,1)))</f>
        <v>0</v>
      </c>
      <c r="P86" s="79">
        <f>IF(节奏预期!R86=0,0,INDEX(E$143:E$159,MATCH(节奏预期!R86,$C$143:$C$159,1)))</f>
        <v>0</v>
      </c>
      <c r="Q86" s="79">
        <f>IF(节奏预期!S86=0,0,INDEX(F$143:F$159,MATCH(节奏预期!S86,$C$143:$C$159,1)))</f>
        <v>0</v>
      </c>
      <c r="R86" s="79">
        <f>IF(节奏预期!T86=0,0,INDEX(G$143:G$159,MATCH(节奏预期!T86,$C$143:$C$159,1)))</f>
        <v>0</v>
      </c>
      <c r="S86" s="79">
        <f>IF(节奏预期!U86=0,0,INDEX(H$143:H$159,MATCH(节奏预期!U86,$C$143:$C$159,1)))</f>
        <v>0</v>
      </c>
      <c r="T86" s="84">
        <f>IF(节奏预期!V86=0,0,INDEX(I$143:I$159,MATCH(节奏预期!V86,$C$143:$C$159,1)))</f>
        <v>0</v>
      </c>
      <c r="U86" s="13">
        <f>IFERROR(SUMPRODUCT(节奏预期!E86:J86,O86:T86)/SUM(节奏预期!E86:J86),0)</f>
        <v>0</v>
      </c>
      <c r="V86" s="12">
        <f>IF(节奏预期!Q86=0,0,INDEX(D$189:D$205,MATCH(节奏预期!Q86,$C$189:$C$205,1)))</f>
        <v>0</v>
      </c>
      <c r="W86" s="79">
        <f>IF(节奏预期!R86=0,0,INDEX(E$189:E$205,MATCH(节奏预期!R86,$C$189:$C$205,1)))</f>
        <v>0</v>
      </c>
      <c r="X86" s="79">
        <f>IF(节奏预期!S86=0,0,INDEX(F$189:F$205,MATCH(节奏预期!S86,$C$189:$C$205,1)))</f>
        <v>0</v>
      </c>
      <c r="Y86" s="79">
        <f>IF(节奏预期!T86=0,0,INDEX(G$189:G$205,MATCH(节奏预期!T86,$C$189:$C$205,1)))</f>
        <v>0</v>
      </c>
      <c r="Z86" s="79">
        <f>IF(节奏预期!U86=0,0,INDEX(H$189:H$205,MATCH(节奏预期!U86,$C$189:$C$205,1)))</f>
        <v>0</v>
      </c>
      <c r="AA86" s="79">
        <f>IF(节奏预期!V86=0,0,INDEX(I$189:I$205,MATCH(节奏预期!V86,$C$189:$C$205,1)))</f>
        <v>0</v>
      </c>
      <c r="AB86" s="13">
        <f>IFERROR(SUMPRODUCT(节奏预期!E86:J86,V86:AA86)/SUM(节奏预期!E86:J86),0)</f>
        <v>0</v>
      </c>
      <c r="AC86" s="12">
        <f>IF(节奏预期!Q86=0,0,INDEX(D$216:D$232,MATCH(节奏预期!Q86,$C$216:$C$232,1)))</f>
        <v>0</v>
      </c>
      <c r="AD86" s="165">
        <f>IF(节奏预期!R86=0,0,INDEX(E$216:E$232,MATCH(节奏预期!R86,$C$216:$C$232,1)))</f>
        <v>0</v>
      </c>
      <c r="AE86" s="165">
        <f>IF(节奏预期!S86=0,0,INDEX(F$216:F$232,MATCH(节奏预期!S86,$C$216:$C$232,1)))</f>
        <v>0</v>
      </c>
      <c r="AF86" s="165">
        <f>IF(节奏预期!T86=0,0,INDEX(G$216:G$232,MATCH(节奏预期!T86,$C$216:$C$232,1)))</f>
        <v>0</v>
      </c>
      <c r="AG86" s="165">
        <f>IF(节奏预期!U86=0,0,INDEX(H$216:H$232,MATCH(节奏预期!U86,$C$216:$C$232,1)))</f>
        <v>0</v>
      </c>
      <c r="AH86" s="165">
        <f>IF(节奏预期!V86=0,0,INDEX(I$216:I$232,MATCH(节奏预期!V86,$C$216:$C$232,1)))</f>
        <v>0</v>
      </c>
      <c r="AI86" s="13">
        <f>IFERROR(SUMPRODUCT(节奏预期!E86:J86,AC86:AH86)/SUM(节奏预期!E86:J86),0)</f>
        <v>0</v>
      </c>
      <c r="AJ86" s="12">
        <f>O86+V86+AC86</f>
        <v>0</v>
      </c>
      <c r="AK86" s="165">
        <f t="shared" ref="AK86:AK121" si="44">P86+W86+AD86</f>
        <v>0</v>
      </c>
      <c r="AL86" s="165">
        <f t="shared" ref="AL86:AL121" si="45">Q86+X86+AE86</f>
        <v>0</v>
      </c>
      <c r="AM86" s="165">
        <f t="shared" ref="AM86:AM121" si="46">R86+Y86+AF86</f>
        <v>0</v>
      </c>
      <c r="AN86" s="165">
        <f t="shared" ref="AN86:AN121" si="47">S86+Z86+AG86</f>
        <v>0</v>
      </c>
      <c r="AO86" s="165">
        <f t="shared" ref="AO86:AO121" si="48">T86+AA86+AH86</f>
        <v>0</v>
      </c>
      <c r="AP86" s="13">
        <f>U86+AB86</f>
        <v>0</v>
      </c>
      <c r="AQ86" s="107">
        <f>IF(节奏预期!W86=0,0,节奏预期!E86*INDEX(D$83:D$99,MATCH(节奏预期!W86,$C$83:$C$99,0)))</f>
        <v>0</v>
      </c>
      <c r="AR86" s="79">
        <f>IF(节奏预期!X86=0,0,节奏预期!F86*INDEX(E$83:E$99,MATCH(节奏预期!X86,$C$83:$C$99,0)))</f>
        <v>0</v>
      </c>
      <c r="AS86" s="122">
        <f>IF(节奏预期!Y86=0,0,节奏预期!G86*INDEX(F$83:F$99,MATCH(节奏预期!Y86,$C$83:$C$99,0)))+IF(节奏预期!Z86=0,0,节奏预期!H86*INDEX(G$102:G$118,MATCH(节奏预期!Z86,$C$102:$C$118,0)))</f>
        <v>0</v>
      </c>
      <c r="AT86" s="79">
        <f>IF(节奏预期!Z86=0,0,节奏预期!H86*INDEX(G$83:G$99,MATCH(节奏预期!Z86,$C$83:$C$99,0)))</f>
        <v>0</v>
      </c>
      <c r="AU86" s="122">
        <f>IF(节奏预期!AA86=0,0,节奏预期!I86*INDEX(H$83:H$99,MATCH(节奏预期!AA86,$C$83:$C$99,0)))+IF(节奏预期!AB86=0,0,节奏预期!J86*INDEX(I$102:I$118,MATCH(节奏预期!AB86,$C$102:$C$118,0)))</f>
        <v>0</v>
      </c>
      <c r="AV86" s="110">
        <f>IF(节奏预期!AB86=0,0,节奏预期!J86*INDEX(I$83:I$99,MATCH(节奏预期!AB86,$C$83:$C$99,0)))</f>
        <v>0</v>
      </c>
      <c r="AW86" s="12">
        <f>IF(节奏预期!W86="","",INDEX(装备突破!D$121:D$137,MATCH(节奏预期!W86,装备突破!$C$121:$C$137,0))*节奏预期!E86)</f>
        <v>0</v>
      </c>
      <c r="AX86" s="79">
        <f>IF(节奏预期!X86="","",INDEX(装备突破!E$121:E$137,MATCH(节奏预期!X86,装备突破!$C$121:$C$137,0))*节奏预期!F86)</f>
        <v>0</v>
      </c>
      <c r="AY86" s="79">
        <f>IF(节奏预期!Y86="","",INDEX(装备突破!F$121:F$137,MATCH(节奏预期!Y86,装备突破!$C$121:$C$137,0))*节奏预期!G86)</f>
        <v>0</v>
      </c>
      <c r="AZ86" s="79">
        <f>IF(节奏预期!Z86="","",INDEX(装备突破!G$121:G$137,MATCH(节奏预期!Z86,装备突破!$C$121:$C$137,0))*节奏预期!H86)</f>
        <v>0</v>
      </c>
      <c r="BA86" s="79">
        <f>IF(节奏预期!AA86="","",INDEX(装备突破!H$121:H$137,MATCH(节奏预期!AA86,装备突破!$C$121:$C$137,0))*节奏预期!I86)</f>
        <v>0</v>
      </c>
      <c r="BB86" s="79">
        <f>IF(节奏预期!AB86="","",INDEX(装备突破!I$121:I$137,MATCH(节奏预期!AB86,装备突破!$C$121:$C$137,0))*节奏预期!J86)</f>
        <v>0</v>
      </c>
      <c r="BC86" s="13">
        <f>SUM(AW86:BB86)</f>
        <v>0</v>
      </c>
      <c r="BF86" s="22">
        <v>38</v>
      </c>
      <c r="CB86" s="37"/>
    </row>
    <row r="87" spans="1:80" x14ac:dyDescent="0.15">
      <c r="A87" s="37"/>
      <c r="B87" s="211"/>
      <c r="C87" s="20">
        <v>4</v>
      </c>
      <c r="D87" s="65" t="str">
        <f>IF(D29="","",SUM(D$25:D29))</f>
        <v/>
      </c>
      <c r="E87" s="65" t="str">
        <f>IF(E29="","",SUM(E$25:E29))</f>
        <v/>
      </c>
      <c r="F87" s="65">
        <f>IF(F29="","",SUM(F$25:F29))</f>
        <v>5</v>
      </c>
      <c r="G87" s="79">
        <f>IF(G29="","",SUM(G$25:G29))</f>
        <v>1</v>
      </c>
      <c r="H87" s="65">
        <f>IF(H29="","",SUM(H$25:H29))</f>
        <v>5</v>
      </c>
      <c r="I87" s="65">
        <f>IF(I29="","",SUM(I$25:I29))</f>
        <v>1</v>
      </c>
      <c r="L87" s="22">
        <v>5</v>
      </c>
      <c r="M87" s="76">
        <f t="shared" si="43"/>
        <v>60</v>
      </c>
      <c r="N87" s="78">
        <f>节奏预期!D87</f>
        <v>64.14304723627319</v>
      </c>
      <c r="O87" s="107">
        <f>IF(节奏预期!Q87=0,0,INDEX(D$143:D$159,MATCH(节奏预期!Q87,$C$143:$C$159,1)))</f>
        <v>0.06</v>
      </c>
      <c r="P87" s="79">
        <f>IF(节奏预期!R87=0,0,INDEX(E$143:E$159,MATCH(节奏预期!R87,$C$143:$C$159,1)))</f>
        <v>0.09</v>
      </c>
      <c r="Q87" s="79">
        <f>IF(节奏预期!S87=0,0,INDEX(F$143:F$159,MATCH(节奏预期!S87,$C$143:$C$159,1)))</f>
        <v>0</v>
      </c>
      <c r="R87" s="79">
        <f>IF(节奏预期!T87=0,0,INDEX(G$143:G$159,MATCH(节奏预期!T87,$C$143:$C$159,1)))</f>
        <v>0</v>
      </c>
      <c r="S87" s="79">
        <f>IF(节奏预期!U87=0,0,INDEX(H$143:H$159,MATCH(节奏预期!U87,$C$143:$C$159,1)))</f>
        <v>0</v>
      </c>
      <c r="T87" s="84">
        <f>IF(节奏预期!V87=0,0,INDEX(I$143:I$159,MATCH(节奏预期!V87,$C$143:$C$159,1)))</f>
        <v>0</v>
      </c>
      <c r="U87" s="13">
        <f>IFERROR(SUMPRODUCT(节奏预期!E87:J87,O87:T87)/SUM(节奏预期!E87:J87),0)</f>
        <v>0.08</v>
      </c>
      <c r="V87" s="12">
        <f>IF(节奏预期!Q87=0,0,INDEX(D$189:D$205,MATCH(节奏预期!Q87,$C$189:$C$205,1)))</f>
        <v>0</v>
      </c>
      <c r="W87" s="79">
        <f>IF(节奏预期!R87=0,0,INDEX(E$189:E$205,MATCH(节奏预期!R87,$C$189:$C$205,1)))</f>
        <v>0</v>
      </c>
      <c r="X87" s="79">
        <f>IF(节奏预期!S87=0,0,INDEX(F$189:F$205,MATCH(节奏预期!S87,$C$189:$C$205,1)))</f>
        <v>0</v>
      </c>
      <c r="Y87" s="79">
        <f>IF(节奏预期!T87=0,0,INDEX(G$189:G$205,MATCH(节奏预期!T87,$C$189:$C$205,1)))</f>
        <v>0</v>
      </c>
      <c r="Z87" s="79">
        <f>IF(节奏预期!U87=0,0,INDEX(H$189:H$205,MATCH(节奏预期!U87,$C$189:$C$205,1)))</f>
        <v>0</v>
      </c>
      <c r="AA87" s="79">
        <f>IF(节奏预期!V87=0,0,INDEX(I$189:I$205,MATCH(节奏预期!V87,$C$189:$C$205,1)))</f>
        <v>0</v>
      </c>
      <c r="AB87" s="13">
        <f>IFERROR(SUMPRODUCT(节奏预期!E87:J87,V87:AA87)/SUM(节奏预期!E87:J87),0)</f>
        <v>0</v>
      </c>
      <c r="AC87" s="12">
        <f>IF(节奏预期!Q87=0,0,INDEX(D$216:D$232,MATCH(节奏预期!Q87,$C$216:$C$232,1)))</f>
        <v>0</v>
      </c>
      <c r="AD87" s="165">
        <f>IF(节奏预期!R87=0,0,INDEX(E$216:E$232,MATCH(节奏预期!R87,$C$216:$C$232,1)))</f>
        <v>0</v>
      </c>
      <c r="AE87" s="165">
        <f>IF(节奏预期!S87=0,0,INDEX(F$216:F$232,MATCH(节奏预期!S87,$C$216:$C$232,1)))</f>
        <v>0</v>
      </c>
      <c r="AF87" s="165">
        <f>IF(节奏预期!T87=0,0,INDEX(G$216:G$232,MATCH(节奏预期!T87,$C$216:$C$232,1)))</f>
        <v>0</v>
      </c>
      <c r="AG87" s="165">
        <f>IF(节奏预期!U87=0,0,INDEX(H$216:H$232,MATCH(节奏预期!U87,$C$216:$C$232,1)))</f>
        <v>0</v>
      </c>
      <c r="AH87" s="165">
        <f>IF(节奏预期!V87=0,0,INDEX(I$216:I$232,MATCH(节奏预期!V87,$C$216:$C$232,1)))</f>
        <v>0</v>
      </c>
      <c r="AI87" s="13">
        <f>IFERROR(SUMPRODUCT(节奏预期!E87:J87,AC87:AH87)/SUM(节奏预期!E87:J87),0)</f>
        <v>0</v>
      </c>
      <c r="AJ87" s="12">
        <f t="shared" ref="AJ87:AJ121" si="49">O87+V87+AC87</f>
        <v>0.06</v>
      </c>
      <c r="AK87" s="165">
        <f t="shared" si="44"/>
        <v>0.09</v>
      </c>
      <c r="AL87" s="165">
        <f t="shared" si="45"/>
        <v>0</v>
      </c>
      <c r="AM87" s="165">
        <f t="shared" si="46"/>
        <v>0</v>
      </c>
      <c r="AN87" s="165">
        <f t="shared" si="47"/>
        <v>0</v>
      </c>
      <c r="AO87" s="165">
        <f t="shared" si="48"/>
        <v>0</v>
      </c>
      <c r="AP87" s="13">
        <f t="shared" ref="AP87:AP121" si="50">U87+AB87</f>
        <v>0.08</v>
      </c>
      <c r="AQ87" s="107">
        <f>IF(节奏预期!W87=0,0,节奏预期!E87*INDEX(D$83:D$99,MATCH(节奏预期!W87,$C$83:$C$99,0)))</f>
        <v>16.666666666666664</v>
      </c>
      <c r="AR87" s="79">
        <f>IF(节奏预期!X87=0,0,节奏预期!F87*INDEX(E$83:E$99,MATCH(节奏预期!X87,$C$83:$C$99,0)))</f>
        <v>33.333333333333336</v>
      </c>
      <c r="AS87" s="122">
        <f>IF(节奏预期!Y87=0,0,节奏预期!G87*INDEX(F$83:F$99,MATCH(节奏预期!Y87,$C$83:$C$99,0)))+IF(节奏预期!Z87=0,0,节奏预期!H87*INDEX(G$102:G$118,MATCH(节奏预期!Z87,$C$102:$C$118,0)))</f>
        <v>0</v>
      </c>
      <c r="AT87" s="79">
        <f>IF(节奏预期!Z87=0,0,节奏预期!H87*INDEX(G$83:G$99,MATCH(节奏预期!Z87,$C$83:$C$99,0)))</f>
        <v>0</v>
      </c>
      <c r="AU87" s="122">
        <f>IF(节奏预期!AA87=0,0,节奏预期!I87*INDEX(H$83:H$99,MATCH(节奏预期!AA87,$C$83:$C$99,0)))+IF(节奏预期!AB87=0,0,节奏预期!J87*INDEX(I$102:I$118,MATCH(节奏预期!AB87,$C$102:$C$118,0)))</f>
        <v>0</v>
      </c>
      <c r="AV87" s="110">
        <f>IF(节奏预期!AB87=0,0,节奏预期!J87*INDEX(I$83:I$99,MATCH(节奏预期!AB87,$C$83:$C$99,0)))</f>
        <v>0</v>
      </c>
      <c r="AW87" s="12">
        <f>IF(节奏预期!W87="","",INDEX(装备突破!D$121:D$137,MATCH(节奏预期!W87,装备突破!$C$121:$C$137,0))*节奏预期!E87)</f>
        <v>166666.66666666666</v>
      </c>
      <c r="AX87" s="79">
        <f>IF(节奏预期!X87="","",INDEX(装备突破!E$121:E$137,MATCH(节奏预期!X87,装备突破!$C$121:$C$137,0))*节奏预期!F87)</f>
        <v>1333333.3333333335</v>
      </c>
      <c r="AY87" s="79">
        <f>IF(节奏预期!Y87="","",INDEX(装备突破!F$121:F$137,MATCH(节奏预期!Y87,装备突破!$C$121:$C$137,0))*节奏预期!G87)</f>
        <v>0</v>
      </c>
      <c r="AZ87" s="79">
        <f>IF(节奏预期!Z87="","",INDEX(装备突破!G$121:G$137,MATCH(节奏预期!Z87,装备突破!$C$121:$C$137,0))*节奏预期!H87)</f>
        <v>0</v>
      </c>
      <c r="BA87" s="79">
        <f>IF(节奏预期!AA87="","",INDEX(装备突破!H$121:H$137,MATCH(节奏预期!AA87,装备突破!$C$121:$C$137,0))*节奏预期!I87)</f>
        <v>0</v>
      </c>
      <c r="BB87" s="79">
        <f>IF(节奏预期!AB87="","",INDEX(装备突破!I$121:I$137,MATCH(节奏预期!AB87,装备突破!$C$121:$C$137,0))*节奏预期!J87)</f>
        <v>0</v>
      </c>
      <c r="BC87" s="13">
        <f>MAX(SUM(AW87:BB87),$BC$86:BC86)</f>
        <v>1500000.0000000002</v>
      </c>
      <c r="BF87" s="22">
        <v>39</v>
      </c>
      <c r="CB87" s="37"/>
    </row>
    <row r="88" spans="1:80" x14ac:dyDescent="0.15">
      <c r="A88" s="37"/>
      <c r="B88" s="211"/>
      <c r="C88" s="20">
        <v>5</v>
      </c>
      <c r="D88" s="65" t="str">
        <f>IF(D30="","",SUM(D$25:D30))</f>
        <v/>
      </c>
      <c r="E88" s="65" t="str">
        <f>IF(E30="","",SUM(E$25:E30))</f>
        <v/>
      </c>
      <c r="F88" s="65">
        <f>IF(F30="","",SUM(F$25:F30))</f>
        <v>6</v>
      </c>
      <c r="G88" s="79">
        <f>IF(G30="","",SUM(G$25:G30))</f>
        <v>1</v>
      </c>
      <c r="H88" s="65">
        <f>IF(H30="","",SUM(H$25:H30))</f>
        <v>6</v>
      </c>
      <c r="I88" s="65">
        <f>IF(I30="","",SUM(I$25:I30))</f>
        <v>1</v>
      </c>
      <c r="L88" s="22">
        <v>6</v>
      </c>
      <c r="M88" s="76">
        <f t="shared" si="43"/>
        <v>90</v>
      </c>
      <c r="N88" s="78">
        <f>节奏预期!D88</f>
        <v>69.982855616450394</v>
      </c>
      <c r="O88" s="107">
        <f>IF(节奏预期!Q88=0,0,INDEX(D$143:D$159,MATCH(节奏预期!Q88,$C$143:$C$159,1)))</f>
        <v>0</v>
      </c>
      <c r="P88" s="79">
        <f>IF(节奏预期!R88=0,0,INDEX(E$143:E$159,MATCH(节奏预期!R88,$C$143:$C$159,1)))</f>
        <v>0.11</v>
      </c>
      <c r="Q88" s="79">
        <f>IF(节奏预期!S88=0,0,INDEX(F$143:F$159,MATCH(节奏预期!S88,$C$143:$C$159,1)))</f>
        <v>0.15</v>
      </c>
      <c r="R88" s="79">
        <f>IF(节奏预期!T88=0,0,INDEX(G$143:G$159,MATCH(节奏预期!T88,$C$143:$C$159,1)))</f>
        <v>0</v>
      </c>
      <c r="S88" s="79">
        <f>IF(节奏预期!U88=0,0,INDEX(H$143:H$159,MATCH(节奏预期!U88,$C$143:$C$159,1)))</f>
        <v>0</v>
      </c>
      <c r="T88" s="84">
        <f>IF(节奏预期!V88=0,0,INDEX(I$143:I$159,MATCH(节奏预期!V88,$C$143:$C$159,1)))</f>
        <v>0</v>
      </c>
      <c r="U88" s="13">
        <f>IFERROR(SUMPRODUCT(节奏预期!E88:J88,O88:T88)/SUM(节奏预期!E88:J88),0)</f>
        <v>0.12333333333333332</v>
      </c>
      <c r="V88" s="12">
        <f>IF(节奏预期!Q88=0,0,INDEX(D$189:D$205,MATCH(节奏预期!Q88,$C$189:$C$205,1)))</f>
        <v>0</v>
      </c>
      <c r="W88" s="79">
        <f>IF(节奏预期!R88=0,0,INDEX(E$189:E$205,MATCH(节奏预期!R88,$C$189:$C$205,1)))</f>
        <v>0</v>
      </c>
      <c r="X88" s="79">
        <f>IF(节奏预期!S88=0,0,INDEX(F$189:F$205,MATCH(节奏预期!S88,$C$189:$C$205,1)))</f>
        <v>0</v>
      </c>
      <c r="Y88" s="79">
        <f>IF(节奏预期!T88=0,0,INDEX(G$189:G$205,MATCH(节奏预期!T88,$C$189:$C$205,1)))</f>
        <v>0</v>
      </c>
      <c r="Z88" s="79">
        <f>IF(节奏预期!U88=0,0,INDEX(H$189:H$205,MATCH(节奏预期!U88,$C$189:$C$205,1)))</f>
        <v>0</v>
      </c>
      <c r="AA88" s="79">
        <f>IF(节奏预期!V88=0,0,INDEX(I$189:I$205,MATCH(节奏预期!V88,$C$189:$C$205,1)))</f>
        <v>0</v>
      </c>
      <c r="AB88" s="13">
        <f>IFERROR(SUMPRODUCT(节奏预期!E88:J88,V88:AA88)/SUM(节奏预期!E88:J88),0)</f>
        <v>0</v>
      </c>
      <c r="AC88" s="12">
        <f>IF(节奏预期!Q88=0,0,INDEX(D$216:D$232,MATCH(节奏预期!Q88,$C$216:$C$232,1)))</f>
        <v>0</v>
      </c>
      <c r="AD88" s="165">
        <f>IF(节奏预期!R88=0,0,INDEX(E$216:E$232,MATCH(节奏预期!R88,$C$216:$C$232,1)))</f>
        <v>0</v>
      </c>
      <c r="AE88" s="165">
        <f>IF(节奏预期!S88=0,0,INDEX(F$216:F$232,MATCH(节奏预期!S88,$C$216:$C$232,1)))</f>
        <v>0</v>
      </c>
      <c r="AF88" s="165">
        <f>IF(节奏预期!T88=0,0,INDEX(G$216:G$232,MATCH(节奏预期!T88,$C$216:$C$232,1)))</f>
        <v>0</v>
      </c>
      <c r="AG88" s="165">
        <f>IF(节奏预期!U88=0,0,INDEX(H$216:H$232,MATCH(节奏预期!U88,$C$216:$C$232,1)))</f>
        <v>0</v>
      </c>
      <c r="AH88" s="165">
        <f>IF(节奏预期!V88=0,0,INDEX(I$216:I$232,MATCH(节奏预期!V88,$C$216:$C$232,1)))</f>
        <v>0</v>
      </c>
      <c r="AI88" s="13">
        <f>IFERROR(SUMPRODUCT(节奏预期!E88:J88,AC88:AH88)/SUM(节奏预期!E88:J88),0)</f>
        <v>0</v>
      </c>
      <c r="AJ88" s="12">
        <f t="shared" si="49"/>
        <v>0</v>
      </c>
      <c r="AK88" s="165">
        <f t="shared" si="44"/>
        <v>0.11</v>
      </c>
      <c r="AL88" s="165">
        <f t="shared" si="45"/>
        <v>0.15</v>
      </c>
      <c r="AM88" s="165">
        <f t="shared" si="46"/>
        <v>0</v>
      </c>
      <c r="AN88" s="165">
        <f t="shared" si="47"/>
        <v>0</v>
      </c>
      <c r="AO88" s="165">
        <f t="shared" si="48"/>
        <v>0</v>
      </c>
      <c r="AP88" s="13">
        <f t="shared" si="50"/>
        <v>0.12333333333333332</v>
      </c>
      <c r="AQ88" s="107">
        <f>IF(节奏预期!W88=0,0,节奏预期!E88*INDEX(D$83:D$99,MATCH(节奏预期!W88,$C$83:$C$99,0)))</f>
        <v>0</v>
      </c>
      <c r="AR88" s="79">
        <f>IF(节奏预期!X88=0,0,节奏预期!F88*INDEX(E$83:E$99,MATCH(节奏预期!X88,$C$83:$C$99,0)))</f>
        <v>66.666666666666671</v>
      </c>
      <c r="AS88" s="122">
        <f>IF(节奏预期!Y88=0,0,节奏预期!G88*INDEX(F$83:F$99,MATCH(节奏预期!Y88,$C$83:$C$99,0)))+IF(节奏预期!Z88=0,0,节奏预期!H88*INDEX(G$102:G$118,MATCH(节奏预期!Z88,$C$102:$C$118,0)))</f>
        <v>33.333333333333329</v>
      </c>
      <c r="AT88" s="79">
        <f>IF(节奏预期!Z88=0,0,节奏预期!H88*INDEX(G$83:G$99,MATCH(节奏预期!Z88,$C$83:$C$99,0)))</f>
        <v>0</v>
      </c>
      <c r="AU88" s="122">
        <f>IF(节奏预期!AA88=0,0,节奏预期!I88*INDEX(H$83:H$99,MATCH(节奏预期!AA88,$C$83:$C$99,0)))+IF(节奏预期!AB88=0,0,节奏预期!J88*INDEX(I$102:I$118,MATCH(节奏预期!AB88,$C$102:$C$118,0)))</f>
        <v>0</v>
      </c>
      <c r="AV88" s="110">
        <f>IF(节奏预期!AB88=0,0,节奏预期!J88*INDEX(I$83:I$99,MATCH(节奏预期!AB88,$C$83:$C$99,0)))</f>
        <v>0</v>
      </c>
      <c r="AW88" s="12">
        <f>IF(节奏预期!W88="","",INDEX(装备突破!D$121:D$137,MATCH(节奏预期!W88,装备突破!$C$121:$C$137,0))*节奏预期!E88)</f>
        <v>0</v>
      </c>
      <c r="AX88" s="79">
        <f>IF(节奏预期!X88="","",INDEX(装备突破!E$121:E$137,MATCH(节奏预期!X88,装备突破!$C$121:$C$137,0))*节奏预期!F88)</f>
        <v>6000000</v>
      </c>
      <c r="AY88" s="79">
        <f>IF(节奏预期!Y88="","",INDEX(装备突破!F$121:F$137,MATCH(节奏预期!Y88,装备突破!$C$121:$C$137,0))*节奏预期!G88)</f>
        <v>11999999.999999998</v>
      </c>
      <c r="AZ88" s="79">
        <f>IF(节奏预期!Z88="","",INDEX(装备突破!G$121:G$137,MATCH(节奏预期!Z88,装备突破!$C$121:$C$137,0))*节奏预期!H88)</f>
        <v>0</v>
      </c>
      <c r="BA88" s="79">
        <f>IF(节奏预期!AA88="","",INDEX(装备突破!H$121:H$137,MATCH(节奏预期!AA88,装备突破!$C$121:$C$137,0))*节奏预期!I88)</f>
        <v>0</v>
      </c>
      <c r="BB88" s="79">
        <f>IF(节奏预期!AB88="","",INDEX(装备突破!I$121:I$137,MATCH(节奏预期!AB88,装备突破!$C$121:$C$137,0))*节奏预期!J88)</f>
        <v>0</v>
      </c>
      <c r="BC88" s="13">
        <f>MAX(SUM(AW88:BB88),$BC$86:BC87)</f>
        <v>18000000</v>
      </c>
      <c r="BF88" s="22">
        <v>40</v>
      </c>
      <c r="CB88" s="37"/>
    </row>
    <row r="89" spans="1:80" x14ac:dyDescent="0.15">
      <c r="A89" s="37"/>
      <c r="B89" s="211"/>
      <c r="C89" s="20">
        <v>6</v>
      </c>
      <c r="D89" s="65" t="str">
        <f>IF(D31="","",SUM(D$25:D31))</f>
        <v/>
      </c>
      <c r="E89" s="65" t="str">
        <f>IF(E31="","",SUM(E$25:E31))</f>
        <v/>
      </c>
      <c r="F89" s="65">
        <f>IF(F31="","",SUM(F$25:F31))</f>
        <v>7</v>
      </c>
      <c r="G89" s="79">
        <f>IF(G31="","",SUM(G$25:G31))</f>
        <v>1</v>
      </c>
      <c r="H89" s="65">
        <f>IF(H31="","",SUM(H$25:H31))</f>
        <v>7</v>
      </c>
      <c r="I89" s="65">
        <f>IF(I31="","",SUM(I$25:I31))</f>
        <v>1</v>
      </c>
      <c r="L89" s="22">
        <v>7</v>
      </c>
      <c r="M89" s="76">
        <f t="shared" si="43"/>
        <v>120</v>
      </c>
      <c r="N89" s="78">
        <f>节奏预期!D89</f>
        <v>74.149428238300118</v>
      </c>
      <c r="O89" s="107">
        <f>IF(节奏预期!Q89=0,0,INDEX(D$143:D$159,MATCH(节奏预期!Q89,$C$143:$C$159,1)))</f>
        <v>0</v>
      </c>
      <c r="P89" s="79">
        <f>IF(节奏预期!R89=0,0,INDEX(E$143:E$159,MATCH(节奏预期!R89,$C$143:$C$159,1)))</f>
        <v>0.13</v>
      </c>
      <c r="Q89" s="79">
        <f>IF(节奏预期!S89=0,0,INDEX(F$143:F$159,MATCH(节奏预期!S89,$C$143:$C$159,1)))</f>
        <v>0.18</v>
      </c>
      <c r="R89" s="79">
        <f>IF(节奏预期!T89=0,0,INDEX(G$143:G$159,MATCH(节奏预期!T89,$C$143:$C$159,1)))</f>
        <v>0</v>
      </c>
      <c r="S89" s="79">
        <f>IF(节奏预期!U89=0,0,INDEX(H$143:H$159,MATCH(节奏预期!U89,$C$143:$C$159,1)))</f>
        <v>0</v>
      </c>
      <c r="T89" s="84">
        <f>IF(节奏预期!V89=0,0,INDEX(I$143:I$159,MATCH(节奏预期!V89,$C$143:$C$159,1)))</f>
        <v>0</v>
      </c>
      <c r="U89" s="13">
        <f>IFERROR(SUMPRODUCT(节奏预期!E89:J89,O89:T89)/SUM(节奏预期!E89:J89),0)</f>
        <v>0.17444444444444443</v>
      </c>
      <c r="V89" s="12">
        <f>IF(节奏预期!Q89=0,0,INDEX(D$189:D$205,MATCH(节奏预期!Q89,$C$189:$C$205,1)))</f>
        <v>0</v>
      </c>
      <c r="W89" s="79">
        <f>IF(节奏预期!R89=0,0,INDEX(E$189:E$205,MATCH(节奏预期!R89,$C$189:$C$205,1)))</f>
        <v>0</v>
      </c>
      <c r="X89" s="79">
        <f>IF(节奏预期!S89=0,0,INDEX(F$189:F$205,MATCH(节奏预期!S89,$C$189:$C$205,1)))</f>
        <v>0</v>
      </c>
      <c r="Y89" s="79">
        <f>IF(节奏预期!T89=0,0,INDEX(G$189:G$205,MATCH(节奏预期!T89,$C$189:$C$205,1)))</f>
        <v>0</v>
      </c>
      <c r="Z89" s="79">
        <f>IF(节奏预期!U89=0,0,INDEX(H$189:H$205,MATCH(节奏预期!U89,$C$189:$C$205,1)))</f>
        <v>0</v>
      </c>
      <c r="AA89" s="79">
        <f>IF(节奏预期!V89=0,0,INDEX(I$189:I$205,MATCH(节奏预期!V89,$C$189:$C$205,1)))</f>
        <v>0</v>
      </c>
      <c r="AB89" s="13">
        <f>IFERROR(SUMPRODUCT(节奏预期!E89:J89,V89:AA89)/SUM(节奏预期!E89:J89),0)</f>
        <v>0</v>
      </c>
      <c r="AC89" s="12">
        <f>IF(节奏预期!Q89=0,0,INDEX(D$216:D$232,MATCH(节奏预期!Q89,$C$216:$C$232,1)))</f>
        <v>0</v>
      </c>
      <c r="AD89" s="165">
        <f>IF(节奏预期!R89=0,0,INDEX(E$216:E$232,MATCH(节奏预期!R89,$C$216:$C$232,1)))</f>
        <v>0</v>
      </c>
      <c r="AE89" s="165">
        <f>IF(节奏预期!S89=0,0,INDEX(F$216:F$232,MATCH(节奏预期!S89,$C$216:$C$232,1)))</f>
        <v>0</v>
      </c>
      <c r="AF89" s="165">
        <f>IF(节奏预期!T89=0,0,INDEX(G$216:G$232,MATCH(节奏预期!T89,$C$216:$C$232,1)))</f>
        <v>0</v>
      </c>
      <c r="AG89" s="165">
        <f>IF(节奏预期!U89=0,0,INDEX(H$216:H$232,MATCH(节奏预期!U89,$C$216:$C$232,1)))</f>
        <v>0</v>
      </c>
      <c r="AH89" s="165">
        <f>IF(节奏预期!V89=0,0,INDEX(I$216:I$232,MATCH(节奏预期!V89,$C$216:$C$232,1)))</f>
        <v>0</v>
      </c>
      <c r="AI89" s="13">
        <f>IFERROR(SUMPRODUCT(节奏预期!E89:J89,AC89:AH89)/SUM(节奏预期!E89:J89),0)</f>
        <v>0</v>
      </c>
      <c r="AJ89" s="12">
        <f t="shared" si="49"/>
        <v>0</v>
      </c>
      <c r="AK89" s="165">
        <f t="shared" si="44"/>
        <v>0.13</v>
      </c>
      <c r="AL89" s="165">
        <f t="shared" si="45"/>
        <v>0.18</v>
      </c>
      <c r="AM89" s="165">
        <f t="shared" si="46"/>
        <v>0</v>
      </c>
      <c r="AN89" s="165">
        <f t="shared" si="47"/>
        <v>0</v>
      </c>
      <c r="AO89" s="165">
        <f t="shared" si="48"/>
        <v>0</v>
      </c>
      <c r="AP89" s="13">
        <f t="shared" si="50"/>
        <v>0.17444444444444443</v>
      </c>
      <c r="AQ89" s="107">
        <f>IF(节奏预期!W89=0,0,节奏预期!E89*INDEX(D$83:D$99,MATCH(节奏预期!W89,$C$83:$C$99,0)))</f>
        <v>0</v>
      </c>
      <c r="AR89" s="79">
        <f>IF(节奏预期!X89=0,0,节奏预期!F89*INDEX(E$83:E$99,MATCH(节奏预期!X89,$C$83:$C$99,0)))</f>
        <v>11.111111111111114</v>
      </c>
      <c r="AS89" s="122">
        <f>IF(节奏预期!Y89=0,0,节奏预期!G89*INDEX(F$83:F$99,MATCH(节奏预期!Y89,$C$83:$C$99,0)))+IF(节奏预期!Z89=0,0,节奏预期!H89*INDEX(G$102:G$118,MATCH(节奏预期!Z89,$C$102:$C$118,0)))</f>
        <v>111.11111111111111</v>
      </c>
      <c r="AT89" s="79">
        <f>IF(节奏预期!Z89=0,0,节奏预期!H89*INDEX(G$83:G$99,MATCH(节奏预期!Z89,$C$83:$C$99,0)))</f>
        <v>0</v>
      </c>
      <c r="AU89" s="122">
        <f>IF(节奏预期!AA89=0,0,节奏预期!I89*INDEX(H$83:H$99,MATCH(节奏预期!AA89,$C$83:$C$99,0)))+IF(节奏预期!AB89=0,0,节奏预期!J89*INDEX(I$102:I$118,MATCH(节奏预期!AB89,$C$102:$C$118,0)))</f>
        <v>0</v>
      </c>
      <c r="AV89" s="110">
        <f>IF(节奏预期!AB89=0,0,节奏预期!J89*INDEX(I$83:I$99,MATCH(节奏预期!AB89,$C$83:$C$99,0)))</f>
        <v>0</v>
      </c>
      <c r="AW89" s="12">
        <f>IF(节奏预期!W89="","",INDEX(装备突破!D$121:D$137,MATCH(节奏预期!W89,装备突破!$C$121:$C$137,0))*节奏预期!E89)</f>
        <v>0</v>
      </c>
      <c r="AX89" s="79">
        <f>IF(节奏预期!X89="","",INDEX(装备突破!E$121:E$137,MATCH(节奏预期!X89,装备突破!$C$121:$C$137,0))*节奏预期!F89)</f>
        <v>1000000.0000000002</v>
      </c>
      <c r="AY89" s="79">
        <f>IF(节奏预期!Y89="","",INDEX(装备突破!F$121:F$137,MATCH(节奏预期!Y89,装备突破!$C$121:$C$137,0))*节奏预期!G89)</f>
        <v>49777777.777777776</v>
      </c>
      <c r="AZ89" s="79">
        <f>IF(节奏预期!Z89="","",INDEX(装备突破!G$121:G$137,MATCH(节奏预期!Z89,装备突破!$C$121:$C$137,0))*节奏预期!H89)</f>
        <v>0</v>
      </c>
      <c r="BA89" s="79">
        <f>IF(节奏预期!AA89="","",INDEX(装备突破!H$121:H$137,MATCH(节奏预期!AA89,装备突破!$C$121:$C$137,0))*节奏预期!I89)</f>
        <v>0</v>
      </c>
      <c r="BB89" s="79">
        <f>IF(节奏预期!AB89="","",INDEX(装备突破!I$121:I$137,MATCH(节奏预期!AB89,装备突破!$C$121:$C$137,0))*节奏预期!J89)</f>
        <v>0</v>
      </c>
      <c r="BC89" s="13">
        <f>MAX(SUM(AW89:BB89),$BC$86:BC88)</f>
        <v>50777777.777777776</v>
      </c>
      <c r="BF89" s="22">
        <v>41</v>
      </c>
      <c r="CB89" s="37"/>
    </row>
    <row r="90" spans="1:80" x14ac:dyDescent="0.15">
      <c r="A90" s="37"/>
      <c r="B90" s="211"/>
      <c r="C90" s="65">
        <v>7</v>
      </c>
      <c r="D90" s="65" t="str">
        <f>IF(D32="","",SUM(D$25:D32))</f>
        <v/>
      </c>
      <c r="E90" s="65" t="str">
        <f>IF(E32="","",SUM(E$25:E32))</f>
        <v/>
      </c>
      <c r="F90" s="65">
        <f>IF(F32="","",SUM(F$25:F32))</f>
        <v>8</v>
      </c>
      <c r="G90" s="79">
        <f>IF(G32="","",SUM(G$25:G32))</f>
        <v>1</v>
      </c>
      <c r="H90" s="65">
        <f>IF(H32="","",SUM(H$25:H32))</f>
        <v>8</v>
      </c>
      <c r="I90" s="65">
        <f>IF(I32="","",SUM(I$25:I32))</f>
        <v>1</v>
      </c>
      <c r="L90" s="22">
        <v>8</v>
      </c>
      <c r="M90" s="76">
        <f t="shared" si="43"/>
        <v>150</v>
      </c>
      <c r="N90" s="78">
        <f>节奏预期!D90</f>
        <v>77.324097991611154</v>
      </c>
      <c r="O90" s="107">
        <f>IF(节奏预期!Q90=0,0,INDEX(D$143:D$159,MATCH(节奏预期!Q90,$C$143:$C$159,1)))</f>
        <v>0</v>
      </c>
      <c r="P90" s="79">
        <f>IF(节奏预期!R90=0,0,INDEX(E$143:E$159,MATCH(节奏预期!R90,$C$143:$C$159,1)))</f>
        <v>0</v>
      </c>
      <c r="Q90" s="79">
        <f>IF(节奏预期!S90=0,0,INDEX(F$143:F$159,MATCH(节奏预期!S90,$C$143:$C$159,1)))</f>
        <v>0.18</v>
      </c>
      <c r="R90" s="79">
        <f>IF(节奏预期!T90=0,0,INDEX(G$143:G$159,MATCH(节奏预期!T90,$C$143:$C$159,1)))</f>
        <v>0.18</v>
      </c>
      <c r="S90" s="79">
        <f>IF(节奏预期!U90=0,0,INDEX(H$143:H$159,MATCH(节奏预期!U90,$C$143:$C$159,1)))</f>
        <v>0</v>
      </c>
      <c r="T90" s="84">
        <f>IF(节奏预期!V90=0,0,INDEX(I$143:I$159,MATCH(节奏预期!V90,$C$143:$C$159,1)))</f>
        <v>0</v>
      </c>
      <c r="U90" s="13">
        <f>IFERROR(SUMPRODUCT(节奏预期!E90:J90,O90:T90)/SUM(节奏预期!E90:J90),0)</f>
        <v>0.18</v>
      </c>
      <c r="V90" s="12">
        <f>IF(节奏预期!Q90=0,0,INDEX(D$189:D$205,MATCH(节奏预期!Q90,$C$189:$C$205,1)))</f>
        <v>0</v>
      </c>
      <c r="W90" s="79">
        <f>IF(节奏预期!R90=0,0,INDEX(E$189:E$205,MATCH(节奏预期!R90,$C$189:$C$205,1)))</f>
        <v>0</v>
      </c>
      <c r="X90" s="79">
        <f>IF(节奏预期!S90=0,0,INDEX(F$189:F$205,MATCH(节奏预期!S90,$C$189:$C$205,1)))</f>
        <v>0</v>
      </c>
      <c r="Y90" s="79">
        <f>IF(节奏预期!T90=0,0,INDEX(G$189:G$205,MATCH(节奏预期!T90,$C$189:$C$205,1)))</f>
        <v>0.1</v>
      </c>
      <c r="Z90" s="79">
        <f>IF(节奏预期!U90=0,0,INDEX(H$189:H$205,MATCH(节奏预期!U90,$C$189:$C$205,1)))</f>
        <v>0</v>
      </c>
      <c r="AA90" s="79">
        <f>IF(节奏预期!V90=0,0,INDEX(I$189:I$205,MATCH(节奏预期!V90,$C$189:$C$205,1)))</f>
        <v>0</v>
      </c>
      <c r="AB90" s="13">
        <f>IFERROR(SUMPRODUCT(节奏预期!E90:J90,V90:AA90)/SUM(节奏预期!E90:J90),0)</f>
        <v>4.4444444444444446E-2</v>
      </c>
      <c r="AC90" s="12">
        <f>IF(节奏预期!Q90=0,0,INDEX(D$216:D$232,MATCH(节奏预期!Q90,$C$216:$C$232,1)))</f>
        <v>0</v>
      </c>
      <c r="AD90" s="165">
        <f>IF(节奏预期!R90=0,0,INDEX(E$216:E$232,MATCH(节奏预期!R90,$C$216:$C$232,1)))</f>
        <v>0</v>
      </c>
      <c r="AE90" s="165">
        <f>IF(节奏预期!S90=0,0,INDEX(F$216:F$232,MATCH(节奏预期!S90,$C$216:$C$232,1)))</f>
        <v>0</v>
      </c>
      <c r="AF90" s="165">
        <f>IF(节奏预期!T90=0,0,INDEX(G$216:G$232,MATCH(节奏预期!T90,$C$216:$C$232,1)))</f>
        <v>3.5999999999999997E-2</v>
      </c>
      <c r="AG90" s="165">
        <f>IF(节奏预期!U90=0,0,INDEX(H$216:H$232,MATCH(节奏预期!U90,$C$216:$C$232,1)))</f>
        <v>0</v>
      </c>
      <c r="AH90" s="165">
        <f>IF(节奏预期!V90=0,0,INDEX(I$216:I$232,MATCH(节奏预期!V90,$C$216:$C$232,1)))</f>
        <v>0</v>
      </c>
      <c r="AI90" s="13">
        <f>IFERROR(SUMPRODUCT(节奏预期!E90:J90,AC90:AH90)/SUM(节奏预期!E90:J90),0)</f>
        <v>1.6E-2</v>
      </c>
      <c r="AJ90" s="12">
        <f t="shared" si="49"/>
        <v>0</v>
      </c>
      <c r="AK90" s="165">
        <f t="shared" si="44"/>
        <v>0</v>
      </c>
      <c r="AL90" s="165">
        <f t="shared" si="45"/>
        <v>0.18</v>
      </c>
      <c r="AM90" s="165">
        <f t="shared" si="46"/>
        <v>0.316</v>
      </c>
      <c r="AN90" s="165">
        <f t="shared" si="47"/>
        <v>0</v>
      </c>
      <c r="AO90" s="165">
        <f t="shared" si="48"/>
        <v>0</v>
      </c>
      <c r="AP90" s="13">
        <f t="shared" si="50"/>
        <v>0.22444444444444445</v>
      </c>
      <c r="AQ90" s="107">
        <f>IF(节奏预期!W90=0,0,节奏预期!E90*INDEX(D$83:D$99,MATCH(节奏预期!W90,$C$83:$C$99,0)))</f>
        <v>0</v>
      </c>
      <c r="AR90" s="79">
        <f>IF(节奏预期!X90=0,0,节奏预期!F90*INDEX(E$83:E$99,MATCH(节奏预期!X90,$C$83:$C$99,0)))</f>
        <v>0</v>
      </c>
      <c r="AS90" s="122">
        <f>IF(节奏预期!Y90=0,0,节奏预期!G90*INDEX(F$83:F$99,MATCH(节奏预期!Y90,$C$83:$C$99,0)))+IF(节奏预期!Z90=0,0,节奏预期!H90*INDEX(G$102:G$118,MATCH(节奏预期!Z90,$C$102:$C$118,0)))</f>
        <v>113.88888888888889</v>
      </c>
      <c r="AT90" s="79">
        <f>IF(节奏预期!Z90=0,0,节奏预期!H90*INDEX(G$83:G$99,MATCH(节奏预期!Z90,$C$83:$C$99,0)))</f>
        <v>11.111111111111111</v>
      </c>
      <c r="AU90" s="122">
        <f>IF(节奏预期!AA90=0,0,节奏预期!I90*INDEX(H$83:H$99,MATCH(节奏预期!AA90,$C$83:$C$99,0)))+IF(节奏预期!AB90=0,0,节奏预期!J90*INDEX(I$102:I$118,MATCH(节奏预期!AB90,$C$102:$C$118,0)))</f>
        <v>0</v>
      </c>
      <c r="AV90" s="110">
        <f>IF(节奏预期!AB90=0,0,节奏预期!J90*INDEX(I$83:I$99,MATCH(节奏预期!AB90,$C$83:$C$99,0)))</f>
        <v>0</v>
      </c>
      <c r="AW90" s="12">
        <f>IF(节奏预期!W90="","",INDEX(装备突破!D$121:D$137,MATCH(节奏预期!W90,装备突破!$C$121:$C$137,0))*节奏预期!E90)</f>
        <v>0</v>
      </c>
      <c r="AX90" s="79">
        <f>IF(节奏预期!X90="","",INDEX(装备突破!E$121:E$137,MATCH(节奏预期!X90,装备突破!$C$121:$C$137,0))*节奏预期!F90)</f>
        <v>0</v>
      </c>
      <c r="AY90" s="79">
        <f>IF(节奏预期!Y90="","",INDEX(装备突破!F$121:F$137,MATCH(节奏预期!Y90,装备突破!$C$121:$C$137,0))*节奏预期!G90)</f>
        <v>31111111.111111112</v>
      </c>
      <c r="AZ90" s="79">
        <f>IF(节奏预期!Z90="","",INDEX(装备突破!G$121:G$137,MATCH(节奏预期!Z90,装备突破!$C$121:$C$137,0))*节奏预期!H90)</f>
        <v>24888888.888888888</v>
      </c>
      <c r="BA90" s="79">
        <f>IF(节奏预期!AA90="","",INDEX(装备突破!H$121:H$137,MATCH(节奏预期!AA90,装备突破!$C$121:$C$137,0))*节奏预期!I90)</f>
        <v>0</v>
      </c>
      <c r="BB90" s="79">
        <f>IF(节奏预期!AB90="","",INDEX(装备突破!I$121:I$137,MATCH(节奏预期!AB90,装备突破!$C$121:$C$137,0))*节奏预期!J90)</f>
        <v>0</v>
      </c>
      <c r="BC90" s="13">
        <f>MAX(SUM(AW90:BB90),$BC$86:BC89)</f>
        <v>56000000</v>
      </c>
      <c r="BF90" s="22">
        <v>42</v>
      </c>
      <c r="CB90" s="37"/>
    </row>
    <row r="91" spans="1:80" x14ac:dyDescent="0.15">
      <c r="A91" s="37"/>
      <c r="B91" s="211"/>
      <c r="C91" s="144">
        <v>8</v>
      </c>
      <c r="D91" s="144" t="str">
        <f>IF(D33="","",SUM(D$25:D33))</f>
        <v/>
      </c>
      <c r="E91" s="144" t="str">
        <f>IF(E33="","",SUM(E$25:E33))</f>
        <v/>
      </c>
      <c r="F91" s="144" t="str">
        <f>IF(F33="","",SUM(F$25:F33))</f>
        <v/>
      </c>
      <c r="G91" s="144"/>
      <c r="H91" s="144">
        <f>IF(H33="","",SUM(H$25:H33))</f>
        <v>9</v>
      </c>
      <c r="I91" s="144">
        <f>IF(I33="","",SUM(I$25:I33))</f>
        <v>1</v>
      </c>
      <c r="L91" s="22">
        <v>9</v>
      </c>
      <c r="M91" s="76">
        <f t="shared" si="43"/>
        <v>180</v>
      </c>
      <c r="N91" s="78">
        <f>节奏预期!D91</f>
        <v>79.97103607409106</v>
      </c>
      <c r="O91" s="107">
        <f>IF(节奏预期!Q91=0,0,INDEX(D$143:D$159,MATCH(节奏预期!Q91,$C$143:$C$159,1)))</f>
        <v>0</v>
      </c>
      <c r="P91" s="79">
        <f>IF(节奏预期!R91=0,0,INDEX(E$143:E$159,MATCH(节奏预期!R91,$C$143:$C$159,1)))</f>
        <v>0</v>
      </c>
      <c r="Q91" s="79">
        <f>IF(节奏预期!S91=0,0,INDEX(F$143:F$159,MATCH(节奏预期!S91,$C$143:$C$159,1)))</f>
        <v>0</v>
      </c>
      <c r="R91" s="79">
        <f>IF(节奏预期!T91=0,0,INDEX(G$143:G$159,MATCH(节奏预期!T91,$C$143:$C$159,1)))</f>
        <v>0.21</v>
      </c>
      <c r="S91" s="79">
        <f>IF(节奏预期!U91=0,0,INDEX(H$143:H$159,MATCH(节奏预期!U91,$C$143:$C$159,1)))</f>
        <v>0</v>
      </c>
      <c r="T91" s="84">
        <f>IF(节奏预期!V91=0,0,INDEX(I$143:I$159,MATCH(节奏预期!V91,$C$143:$C$159,1)))</f>
        <v>0</v>
      </c>
      <c r="U91" s="13">
        <f>IFERROR(SUMPRODUCT(节奏预期!E91:J91,O91:T91)/SUM(节奏预期!E91:J91),0)</f>
        <v>0.21</v>
      </c>
      <c r="V91" s="12">
        <f>IF(节奏预期!Q91=0,0,INDEX(D$189:D$205,MATCH(节奏预期!Q91,$C$189:$C$205,1)))</f>
        <v>0</v>
      </c>
      <c r="W91" s="79">
        <f>IF(节奏预期!R91=0,0,INDEX(E$189:E$205,MATCH(节奏预期!R91,$C$189:$C$205,1)))</f>
        <v>0</v>
      </c>
      <c r="X91" s="79">
        <f>IF(节奏预期!S91=0,0,INDEX(F$189:F$205,MATCH(节奏预期!S91,$C$189:$C$205,1)))</f>
        <v>0</v>
      </c>
      <c r="Y91" s="79">
        <f>IF(节奏预期!T91=0,0,INDEX(G$189:G$205,MATCH(节奏预期!T91,$C$189:$C$205,1)))</f>
        <v>0.1</v>
      </c>
      <c r="Z91" s="79">
        <f>IF(节奏预期!U91=0,0,INDEX(H$189:H$205,MATCH(节奏预期!U91,$C$189:$C$205,1)))</f>
        <v>0</v>
      </c>
      <c r="AA91" s="79">
        <f>IF(节奏预期!V91=0,0,INDEX(I$189:I$205,MATCH(节奏预期!V91,$C$189:$C$205,1)))</f>
        <v>0</v>
      </c>
      <c r="AB91" s="13">
        <f>IFERROR(SUMPRODUCT(节奏预期!E91:J91,V91:AA91)/SUM(节奏预期!E91:J91),0)</f>
        <v>0.1</v>
      </c>
      <c r="AC91" s="12">
        <f>IF(节奏预期!Q91=0,0,INDEX(D$216:D$232,MATCH(节奏预期!Q91,$C$216:$C$232,1)))</f>
        <v>0</v>
      </c>
      <c r="AD91" s="165">
        <f>IF(节奏预期!R91=0,0,INDEX(E$216:E$232,MATCH(节奏预期!R91,$C$216:$C$232,1)))</f>
        <v>0</v>
      </c>
      <c r="AE91" s="165">
        <f>IF(节奏预期!S91=0,0,INDEX(F$216:F$232,MATCH(节奏预期!S91,$C$216:$C$232,1)))</f>
        <v>0</v>
      </c>
      <c r="AF91" s="165">
        <f>IF(节奏预期!T91=0,0,INDEX(G$216:G$232,MATCH(节奏预期!T91,$C$216:$C$232,1)))</f>
        <v>4.2000000000000003E-2</v>
      </c>
      <c r="AG91" s="165">
        <f>IF(节奏预期!U91=0,0,INDEX(H$216:H$232,MATCH(节奏预期!U91,$C$216:$C$232,1)))</f>
        <v>0</v>
      </c>
      <c r="AH91" s="165">
        <f>IF(节奏预期!V91=0,0,INDEX(I$216:I$232,MATCH(节奏预期!V91,$C$216:$C$232,1)))</f>
        <v>0</v>
      </c>
      <c r="AI91" s="13">
        <f>IFERROR(SUMPRODUCT(节奏预期!E91:J91,AC91:AH91)/SUM(节奏预期!E91:J91),0)</f>
        <v>4.2000000000000003E-2</v>
      </c>
      <c r="AJ91" s="12">
        <f t="shared" si="49"/>
        <v>0</v>
      </c>
      <c r="AK91" s="165">
        <f t="shared" si="44"/>
        <v>0</v>
      </c>
      <c r="AL91" s="165">
        <f t="shared" si="45"/>
        <v>0</v>
      </c>
      <c r="AM91" s="165">
        <f t="shared" si="46"/>
        <v>0.35199999999999998</v>
      </c>
      <c r="AN91" s="165">
        <f t="shared" si="47"/>
        <v>0</v>
      </c>
      <c r="AO91" s="165">
        <f t="shared" si="48"/>
        <v>0</v>
      </c>
      <c r="AP91" s="13">
        <f t="shared" si="50"/>
        <v>0.31</v>
      </c>
      <c r="AQ91" s="107">
        <f>IF(节奏预期!W91=0,0,节奏预期!E91*INDEX(D$83:D$99,MATCH(节奏预期!W91,$C$83:$C$99,0)))</f>
        <v>0</v>
      </c>
      <c r="AR91" s="79">
        <f>IF(节奏预期!X91=0,0,节奏预期!F91*INDEX(E$83:E$99,MATCH(节奏预期!X91,$C$83:$C$99,0)))</f>
        <v>0</v>
      </c>
      <c r="AS91" s="122">
        <f>IF(节奏预期!Y91=0,0,节奏预期!G91*INDEX(F$83:F$99,MATCH(节奏预期!Y91,$C$83:$C$99,0)))+IF(节奏预期!Z91=0,0,节奏预期!H91*INDEX(G$102:G$118,MATCH(节奏预期!Z91,$C$102:$C$118,0)))</f>
        <v>125</v>
      </c>
      <c r="AT91" s="79">
        <f>IF(节奏预期!Z91=0,0,节奏预期!H91*INDEX(G$83:G$99,MATCH(节奏预期!Z91,$C$83:$C$99,0)))</f>
        <v>25</v>
      </c>
      <c r="AU91" s="122">
        <f>IF(节奏预期!AA91=0,0,节奏预期!I91*INDEX(H$83:H$99,MATCH(节奏预期!AA91,$C$83:$C$99,0)))+IF(节奏预期!AB91=0,0,节奏预期!J91*INDEX(I$102:I$118,MATCH(节奏预期!AB91,$C$102:$C$118,0)))</f>
        <v>0</v>
      </c>
      <c r="AV91" s="110">
        <f>IF(节奏预期!AB91=0,0,节奏预期!J91*INDEX(I$83:I$99,MATCH(节奏预期!AB91,$C$83:$C$99,0)))</f>
        <v>0</v>
      </c>
      <c r="AW91" s="12">
        <f>IF(节奏预期!W91="","",INDEX(装备突破!D$121:D$137,MATCH(节奏预期!W91,装备突破!$C$121:$C$137,0))*节奏预期!E91)</f>
        <v>0</v>
      </c>
      <c r="AX91" s="79">
        <f>IF(节奏预期!X91="","",INDEX(装备突破!E$121:E$137,MATCH(节奏预期!X91,装备突破!$C$121:$C$137,0))*节奏预期!F91)</f>
        <v>0</v>
      </c>
      <c r="AY91" s="79">
        <f>IF(节奏预期!Y91="","",INDEX(装备突破!F$121:F$137,MATCH(节奏预期!Y91,装备突破!$C$121:$C$137,0))*节奏预期!G91)</f>
        <v>0</v>
      </c>
      <c r="AZ91" s="79">
        <f>IF(节奏预期!Z91="","",INDEX(装备突破!G$121:G$137,MATCH(节奏预期!Z91,装备突破!$C$121:$C$137,0))*节奏预期!H91)</f>
        <v>80000000</v>
      </c>
      <c r="BA91" s="79">
        <f>IF(节奏预期!AA91="","",INDEX(装备突破!H$121:H$137,MATCH(节奏预期!AA91,装备突破!$C$121:$C$137,0))*节奏预期!I91)</f>
        <v>0</v>
      </c>
      <c r="BB91" s="79">
        <f>IF(节奏预期!AB91="","",INDEX(装备突破!I$121:I$137,MATCH(节奏预期!AB91,装备突破!$C$121:$C$137,0))*节奏预期!J91)</f>
        <v>0</v>
      </c>
      <c r="BC91" s="13">
        <f>MAX(SUM(AW91:BB91),$BC$86:BC90)</f>
        <v>80000000</v>
      </c>
      <c r="BF91" s="22">
        <v>43</v>
      </c>
      <c r="CB91" s="37"/>
    </row>
    <row r="92" spans="1:80" x14ac:dyDescent="0.15">
      <c r="A92" s="37"/>
      <c r="B92" s="211"/>
      <c r="C92" s="144">
        <v>9</v>
      </c>
      <c r="D92" s="144" t="str">
        <f>IF(D34="","",SUM(D$25:D34))</f>
        <v/>
      </c>
      <c r="E92" s="144" t="str">
        <f>IF(E34="","",SUM(E$25:E34))</f>
        <v/>
      </c>
      <c r="F92" s="144" t="str">
        <f>IF(F34="","",SUM(F$25:F34))</f>
        <v/>
      </c>
      <c r="G92" s="144"/>
      <c r="H92" s="144">
        <f>IF(H34="","",SUM(H$25:H34))</f>
        <v>10</v>
      </c>
      <c r="I92" s="144">
        <f>IF(I34="","",SUM(I$25:I34))</f>
        <v>1</v>
      </c>
      <c r="L92" s="22">
        <v>10</v>
      </c>
      <c r="M92" s="76">
        <f t="shared" si="43"/>
        <v>210</v>
      </c>
      <c r="N92" s="78">
        <f>节奏预期!D92</f>
        <v>82.238672852681816</v>
      </c>
      <c r="O92" s="107">
        <f>IF(节奏预期!Q92=0,0,INDEX(D$143:D$159,MATCH(节奏预期!Q92,$C$143:$C$159,1)))</f>
        <v>0</v>
      </c>
      <c r="P92" s="79">
        <f>IF(节奏预期!R92=0,0,INDEX(E$143:E$159,MATCH(节奏预期!R92,$C$143:$C$159,1)))</f>
        <v>0</v>
      </c>
      <c r="Q92" s="79">
        <f>IF(节奏预期!S92=0,0,INDEX(F$143:F$159,MATCH(节奏预期!S92,$C$143:$C$159,1)))</f>
        <v>0</v>
      </c>
      <c r="R92" s="79">
        <f>IF(节奏预期!T92=0,0,INDEX(G$143:G$159,MATCH(节奏预期!T92,$C$143:$C$159,1)))</f>
        <v>0.21</v>
      </c>
      <c r="S92" s="79">
        <f>IF(节奏预期!U92=0,0,INDEX(H$143:H$159,MATCH(节奏预期!U92,$C$143:$C$159,1)))</f>
        <v>0.28000000000000003</v>
      </c>
      <c r="T92" s="84">
        <f>IF(节奏预期!V92=0,0,INDEX(I$143:I$159,MATCH(节奏预期!V92,$C$143:$C$159,1)))</f>
        <v>0</v>
      </c>
      <c r="U92" s="13">
        <f>IFERROR(SUMPRODUCT(节奏预期!E92:J92,O92:T92)/SUM(节奏预期!E92:J92),0)</f>
        <v>0.21583333333333332</v>
      </c>
      <c r="V92" s="12">
        <f>IF(节奏预期!Q92=0,0,INDEX(D$189:D$205,MATCH(节奏预期!Q92,$C$189:$C$205,1)))</f>
        <v>0</v>
      </c>
      <c r="W92" s="79">
        <f>IF(节奏预期!R92=0,0,INDEX(E$189:E$205,MATCH(节奏预期!R92,$C$189:$C$205,1)))</f>
        <v>0</v>
      </c>
      <c r="X92" s="79">
        <f>IF(节奏预期!S92=0,0,INDEX(F$189:F$205,MATCH(节奏预期!S92,$C$189:$C$205,1)))</f>
        <v>0</v>
      </c>
      <c r="Y92" s="79">
        <f>IF(节奏预期!T92=0,0,INDEX(G$189:G$205,MATCH(节奏预期!T92,$C$189:$C$205,1)))</f>
        <v>0.1</v>
      </c>
      <c r="Z92" s="79">
        <f>IF(节奏预期!U92=0,0,INDEX(H$189:H$205,MATCH(节奏预期!U92,$C$189:$C$205,1)))</f>
        <v>0</v>
      </c>
      <c r="AA92" s="79">
        <f>IF(节奏预期!V92=0,0,INDEX(I$189:I$205,MATCH(节奏预期!V92,$C$189:$C$205,1)))</f>
        <v>0</v>
      </c>
      <c r="AB92" s="13">
        <f>IFERROR(SUMPRODUCT(节奏预期!E92:J92,V92:AA92)/SUM(节奏预期!E92:J92),0)</f>
        <v>9.1666666666666674E-2</v>
      </c>
      <c r="AC92" s="12">
        <f>IF(节奏预期!Q92=0,0,INDEX(D$216:D$232,MATCH(节奏预期!Q92,$C$216:$C$232,1)))</f>
        <v>0</v>
      </c>
      <c r="AD92" s="165">
        <f>IF(节奏预期!R92=0,0,INDEX(E$216:E$232,MATCH(节奏预期!R92,$C$216:$C$232,1)))</f>
        <v>0</v>
      </c>
      <c r="AE92" s="165">
        <f>IF(节奏预期!S92=0,0,INDEX(F$216:F$232,MATCH(节奏预期!S92,$C$216:$C$232,1)))</f>
        <v>0</v>
      </c>
      <c r="AF92" s="165">
        <f>IF(节奏预期!T92=0,0,INDEX(G$216:G$232,MATCH(节奏预期!T92,$C$216:$C$232,1)))</f>
        <v>4.2000000000000003E-2</v>
      </c>
      <c r="AG92" s="165">
        <f>IF(节奏预期!U92=0,0,INDEX(H$216:H$232,MATCH(节奏预期!U92,$C$216:$C$232,1)))</f>
        <v>0</v>
      </c>
      <c r="AH92" s="165">
        <f>IF(节奏预期!V92=0,0,INDEX(I$216:I$232,MATCH(节奏预期!V92,$C$216:$C$232,1)))</f>
        <v>0</v>
      </c>
      <c r="AI92" s="13">
        <f>IFERROR(SUMPRODUCT(节奏预期!E92:J92,AC92:AH92)/SUM(节奏预期!E92:J92),0)</f>
        <v>3.8500000000000006E-2</v>
      </c>
      <c r="AJ92" s="12">
        <f t="shared" si="49"/>
        <v>0</v>
      </c>
      <c r="AK92" s="165">
        <f t="shared" si="44"/>
        <v>0</v>
      </c>
      <c r="AL92" s="165">
        <f t="shared" si="45"/>
        <v>0</v>
      </c>
      <c r="AM92" s="165">
        <f t="shared" si="46"/>
        <v>0.35199999999999998</v>
      </c>
      <c r="AN92" s="165">
        <f t="shared" si="47"/>
        <v>0.28000000000000003</v>
      </c>
      <c r="AO92" s="165">
        <f t="shared" si="48"/>
        <v>0</v>
      </c>
      <c r="AP92" s="13">
        <f t="shared" si="50"/>
        <v>0.3075</v>
      </c>
      <c r="AQ92" s="107">
        <f>IF(节奏预期!W92=0,0,节奏预期!E92*INDEX(D$83:D$99,MATCH(节奏预期!W92,$C$83:$C$99,0)))</f>
        <v>0</v>
      </c>
      <c r="AR92" s="79">
        <f>IF(节奏预期!X92=0,0,节奏预期!F92*INDEX(E$83:E$99,MATCH(节奏预期!X92,$C$83:$C$99,0)))</f>
        <v>0</v>
      </c>
      <c r="AS92" s="122">
        <f>IF(节奏预期!Y92=0,0,节奏预期!G92*INDEX(F$83:F$99,MATCH(节奏预期!Y92,$C$83:$C$99,0)))+IF(节奏预期!Z92=0,0,节奏预期!H92*INDEX(G$102:G$118,MATCH(节奏预期!Z92,$C$102:$C$118,0)))</f>
        <v>114.58333333333334</v>
      </c>
      <c r="AT92" s="79">
        <f>IF(节奏预期!Z92=0,0,节奏预期!H92*INDEX(G$83:G$99,MATCH(节奏预期!Z92,$C$83:$C$99,0)))</f>
        <v>22.916666666666668</v>
      </c>
      <c r="AU92" s="122">
        <f>IF(节奏预期!AA92=0,0,节奏预期!I92*INDEX(H$83:H$99,MATCH(节奏预期!AA92,$C$83:$C$99,0)))+IF(节奏预期!AB92=0,0,节奏预期!J92*INDEX(I$102:I$118,MATCH(节奏预期!AB92,$C$102:$C$118,0)))</f>
        <v>12.499999999999998</v>
      </c>
      <c r="AV92" s="110">
        <f>IF(节奏预期!AB92=0,0,节奏预期!J92*INDEX(I$83:I$99,MATCH(节奏预期!AB92,$C$83:$C$99,0)))</f>
        <v>0</v>
      </c>
      <c r="AW92" s="12">
        <f>IF(节奏预期!W92="","",INDEX(装备突破!D$121:D$137,MATCH(节奏预期!W92,装备突破!$C$121:$C$137,0))*节奏预期!E92)</f>
        <v>0</v>
      </c>
      <c r="AX92" s="79">
        <f>IF(节奏预期!X92="","",INDEX(装备突破!E$121:E$137,MATCH(节奏预期!X92,装备突破!$C$121:$C$137,0))*节奏预期!F92)</f>
        <v>0</v>
      </c>
      <c r="AY92" s="79">
        <f>IF(节奏预期!Y92="","",INDEX(装备突破!F$121:F$137,MATCH(节奏预期!Y92,装备突破!$C$121:$C$137,0))*节奏预期!G92)</f>
        <v>0</v>
      </c>
      <c r="AZ92" s="79">
        <f>IF(节奏预期!Z92="","",INDEX(装备突破!G$121:G$137,MATCH(节奏预期!Z92,装备突破!$C$121:$C$137,0))*节奏预期!H92)</f>
        <v>73333333.333333343</v>
      </c>
      <c r="BA92" s="79">
        <f>IF(节奏预期!AA92="","",INDEX(装备突破!H$121:H$137,MATCH(节奏预期!AA92,装备突破!$C$121:$C$137,0))*节奏预期!I92)</f>
        <v>20833333.333333332</v>
      </c>
      <c r="BB92" s="79">
        <f>IF(节奏预期!AB92="","",INDEX(装备突破!I$121:I$137,MATCH(节奏预期!AB92,装备突破!$C$121:$C$137,0))*节奏预期!J92)</f>
        <v>0</v>
      </c>
      <c r="BC92" s="13">
        <f>MAX(SUM(AW92:BB92),$BC$86:BC91)</f>
        <v>94166666.666666672</v>
      </c>
      <c r="BF92" s="22">
        <v>44</v>
      </c>
      <c r="CB92" s="37"/>
    </row>
    <row r="93" spans="1:80" ht="11.25" customHeight="1" x14ac:dyDescent="0.15">
      <c r="A93" s="37"/>
      <c r="B93" s="211"/>
      <c r="C93" s="144">
        <v>10</v>
      </c>
      <c r="D93" s="144" t="str">
        <f>IF(D35="","",SUM(D$25:D35))</f>
        <v/>
      </c>
      <c r="E93" s="144" t="str">
        <f>IF(E35="","",SUM(E$25:E35))</f>
        <v/>
      </c>
      <c r="F93" s="144" t="str">
        <f>IF(F35="","",SUM(F$25:F35))</f>
        <v/>
      </c>
      <c r="G93" s="144"/>
      <c r="H93" s="144">
        <f>IF(H35="","",SUM(H$25:H35))</f>
        <v>11</v>
      </c>
      <c r="I93" s="144">
        <f>IF(I35="","",SUM(I$25:I35))</f>
        <v>1</v>
      </c>
      <c r="L93" s="22">
        <v>11</v>
      </c>
      <c r="M93" s="76">
        <f t="shared" si="43"/>
        <v>240</v>
      </c>
      <c r="N93" s="78">
        <f>节奏预期!D93</f>
        <v>84.163908914135135</v>
      </c>
      <c r="O93" s="107">
        <f>IF(节奏预期!Q93=0,0,INDEX(D$143:D$159,MATCH(节奏预期!Q93,$C$143:$C$159,1)))</f>
        <v>0</v>
      </c>
      <c r="P93" s="79">
        <f>IF(节奏预期!R93=0,0,INDEX(E$143:E$159,MATCH(节奏预期!R93,$C$143:$C$159,1)))</f>
        <v>0</v>
      </c>
      <c r="Q93" s="79">
        <f>IF(节奏预期!S93=0,0,INDEX(F$143:F$159,MATCH(节奏预期!S93,$C$143:$C$159,1)))</f>
        <v>0</v>
      </c>
      <c r="R93" s="79">
        <f>IF(节奏预期!T93=0,0,INDEX(G$143:G$159,MATCH(节奏预期!T93,$C$143:$C$159,1)))</f>
        <v>0.24</v>
      </c>
      <c r="S93" s="79">
        <f>IF(节奏预期!U93=0,0,INDEX(H$143:H$159,MATCH(节奏预期!U93,$C$143:$C$159,1)))</f>
        <v>0.32</v>
      </c>
      <c r="T93" s="84">
        <f>IF(节奏预期!V93=0,0,INDEX(I$143:I$159,MATCH(节奏预期!V93,$C$143:$C$159,1)))</f>
        <v>0</v>
      </c>
      <c r="U93" s="13">
        <f>IFERROR(SUMPRODUCT(节奏预期!E93:J93,O93:T93)/SUM(节奏预期!E93:J93),0)</f>
        <v>0.2533333333333333</v>
      </c>
      <c r="V93" s="12">
        <f>IF(节奏预期!Q93=0,0,INDEX(D$189:D$205,MATCH(节奏预期!Q93,$C$189:$C$205,1)))</f>
        <v>0</v>
      </c>
      <c r="W93" s="79">
        <f>IF(节奏预期!R93=0,0,INDEX(E$189:E$205,MATCH(节奏预期!R93,$C$189:$C$205,1)))</f>
        <v>0</v>
      </c>
      <c r="X93" s="79">
        <f>IF(节奏预期!S93=0,0,INDEX(F$189:F$205,MATCH(节奏预期!S93,$C$189:$C$205,1)))</f>
        <v>0</v>
      </c>
      <c r="Y93" s="79">
        <f>IF(节奏预期!T93=0,0,INDEX(G$189:G$205,MATCH(节奏预期!T93,$C$189:$C$205,1)))</f>
        <v>0.1</v>
      </c>
      <c r="Z93" s="79">
        <f>IF(节奏预期!U93=0,0,INDEX(H$189:H$205,MATCH(节奏预期!U93,$C$189:$C$205,1)))</f>
        <v>0</v>
      </c>
      <c r="AA93" s="79">
        <f>IF(节奏预期!V93=0,0,INDEX(I$189:I$205,MATCH(节奏预期!V93,$C$189:$C$205,1)))</f>
        <v>0</v>
      </c>
      <c r="AB93" s="13">
        <f>IFERROR(SUMPRODUCT(节奏预期!E93:J93,V93:AA93)/SUM(节奏预期!E93:J93),0)</f>
        <v>8.3333333333333343E-2</v>
      </c>
      <c r="AC93" s="12">
        <f>IF(节奏预期!Q93=0,0,INDEX(D$216:D$232,MATCH(节奏预期!Q93,$C$216:$C$232,1)))</f>
        <v>0</v>
      </c>
      <c r="AD93" s="165">
        <f>IF(节奏预期!R93=0,0,INDEX(E$216:E$232,MATCH(节奏预期!R93,$C$216:$C$232,1)))</f>
        <v>0</v>
      </c>
      <c r="AE93" s="165">
        <f>IF(节奏预期!S93=0,0,INDEX(F$216:F$232,MATCH(节奏预期!S93,$C$216:$C$232,1)))</f>
        <v>0</v>
      </c>
      <c r="AF93" s="165">
        <f>IF(节奏预期!T93=0,0,INDEX(G$216:G$232,MATCH(节奏预期!T93,$C$216:$C$232,1)))</f>
        <v>4.8000000000000001E-2</v>
      </c>
      <c r="AG93" s="165">
        <f>IF(节奏预期!U93=0,0,INDEX(H$216:H$232,MATCH(节奏预期!U93,$C$216:$C$232,1)))</f>
        <v>0</v>
      </c>
      <c r="AH93" s="165">
        <f>IF(节奏预期!V93=0,0,INDEX(I$216:I$232,MATCH(节奏预期!V93,$C$216:$C$232,1)))</f>
        <v>0</v>
      </c>
      <c r="AI93" s="13">
        <f>IFERROR(SUMPRODUCT(节奏预期!E93:J93,AC93:AH93)/SUM(节奏预期!E93:J93),0)</f>
        <v>4.0000000000000008E-2</v>
      </c>
      <c r="AJ93" s="12">
        <f t="shared" si="49"/>
        <v>0</v>
      </c>
      <c r="AK93" s="165">
        <f t="shared" si="44"/>
        <v>0</v>
      </c>
      <c r="AL93" s="165">
        <f t="shared" si="45"/>
        <v>0</v>
      </c>
      <c r="AM93" s="165">
        <f t="shared" si="46"/>
        <v>0.38799999999999996</v>
      </c>
      <c r="AN93" s="165">
        <f t="shared" si="47"/>
        <v>0.32</v>
      </c>
      <c r="AO93" s="165">
        <f t="shared" si="48"/>
        <v>0</v>
      </c>
      <c r="AP93" s="13">
        <f t="shared" si="50"/>
        <v>0.33666666666666667</v>
      </c>
      <c r="AQ93" s="107">
        <f>IF(节奏预期!W93=0,0,节奏预期!E93*INDEX(D$83:D$99,MATCH(节奏预期!W93,$C$83:$C$99,0)))</f>
        <v>0</v>
      </c>
      <c r="AR93" s="79">
        <f>IF(节奏预期!X93=0,0,节奏预期!F93*INDEX(E$83:E$99,MATCH(节奏预期!X93,$C$83:$C$99,0)))</f>
        <v>0</v>
      </c>
      <c r="AS93" s="122">
        <f>IF(节奏预期!Y93=0,0,节奏预期!G93*INDEX(F$83:F$99,MATCH(节奏预期!Y93,$C$83:$C$99,0)))+IF(节奏预期!Z93=0,0,节奏预期!H93*INDEX(G$102:G$118,MATCH(节奏预期!Z93,$C$102:$C$118,0)))</f>
        <v>104.16666666666669</v>
      </c>
      <c r="AT93" s="79">
        <f>IF(节奏预期!Z93=0,0,节奏预期!H93*INDEX(G$83:G$99,MATCH(节奏预期!Z93,$C$83:$C$99,0)))</f>
        <v>20.833333333333336</v>
      </c>
      <c r="AU93" s="122">
        <f>IF(节奏预期!AA93=0,0,节奏预期!I93*INDEX(H$83:H$99,MATCH(节奏预期!AA93,$C$83:$C$99,0)))+IF(节奏预期!AB93=0,0,节奏预期!J93*INDEX(I$102:I$118,MATCH(节奏预期!AB93,$C$102:$C$118,0)))</f>
        <v>24.999999999999996</v>
      </c>
      <c r="AV93" s="110">
        <f>IF(节奏预期!AB93=0,0,节奏预期!J93*INDEX(I$83:I$99,MATCH(节奏预期!AB93,$C$83:$C$99,0)))</f>
        <v>0</v>
      </c>
      <c r="AW93" s="12">
        <f>IF(节奏预期!W93="","",INDEX(装备突破!D$121:D$137,MATCH(节奏预期!W93,装备突破!$C$121:$C$137,0))*节奏预期!E93)</f>
        <v>0</v>
      </c>
      <c r="AX93" s="79">
        <f>IF(节奏预期!X93="","",INDEX(装备突破!E$121:E$137,MATCH(节奏预期!X93,装备突破!$C$121:$C$137,0))*节奏预期!F93)</f>
        <v>0</v>
      </c>
      <c r="AY93" s="79">
        <f>IF(节奏预期!Y93="","",INDEX(装备突破!F$121:F$137,MATCH(节奏预期!Y93,装备突破!$C$121:$C$137,0))*节奏预期!G93)</f>
        <v>0</v>
      </c>
      <c r="AZ93" s="79">
        <f>IF(节奏预期!Z93="","",INDEX(装备突破!G$121:G$137,MATCH(节奏预期!Z93,装备突破!$C$121:$C$137,0))*节奏预期!H93)</f>
        <v>66666666.666666672</v>
      </c>
      <c r="BA93" s="79">
        <f>IF(节奏预期!AA93="","",INDEX(装备突破!H$121:H$137,MATCH(节奏预期!AA93,装备突破!$C$121:$C$137,0))*节奏预期!I93)</f>
        <v>41666666.666666664</v>
      </c>
      <c r="BB93" s="79">
        <f>IF(节奏预期!AB93="","",INDEX(装备突破!I$121:I$137,MATCH(节奏预期!AB93,装备突破!$C$121:$C$137,0))*节奏预期!J93)</f>
        <v>0</v>
      </c>
      <c r="BC93" s="13">
        <f>MAX(SUM(AW93:BB93),$BC$86:BC92)</f>
        <v>108333333.33333334</v>
      </c>
      <c r="BF93" s="22">
        <v>45</v>
      </c>
      <c r="CB93" s="37"/>
    </row>
    <row r="94" spans="1:80" x14ac:dyDescent="0.15">
      <c r="A94" s="37"/>
      <c r="B94" s="211"/>
      <c r="C94" s="144">
        <v>11</v>
      </c>
      <c r="D94" s="144" t="str">
        <f>IF(D36="","",SUM(D$25:D36))</f>
        <v/>
      </c>
      <c r="E94" s="144" t="str">
        <f>IF(E36="","",SUM(E$25:E36))</f>
        <v/>
      </c>
      <c r="F94" s="144" t="str">
        <f>IF(F36="","",SUM(F$25:F36))</f>
        <v/>
      </c>
      <c r="G94" s="144"/>
      <c r="H94" s="144">
        <f>IF(H36="","",SUM(H$25:H36))</f>
        <v>12</v>
      </c>
      <c r="I94" s="144">
        <f>IF(I36="","",SUM(I$25:I36))</f>
        <v>1</v>
      </c>
      <c r="L94" s="22">
        <v>12</v>
      </c>
      <c r="M94" s="76">
        <f t="shared" si="43"/>
        <v>270</v>
      </c>
      <c r="N94" s="78">
        <f>节奏预期!D94</f>
        <v>85.878108880436827</v>
      </c>
      <c r="O94" s="107">
        <f>IF(节奏预期!Q94=0,0,INDEX(D$143:D$159,MATCH(节奏预期!Q94,$C$143:$C$159,1)))</f>
        <v>0</v>
      </c>
      <c r="P94" s="79">
        <f>IF(节奏预期!R94=0,0,INDEX(E$143:E$159,MATCH(节奏预期!R94,$C$143:$C$159,1)))</f>
        <v>0</v>
      </c>
      <c r="Q94" s="79">
        <f>IF(节奏预期!S94=0,0,INDEX(F$143:F$159,MATCH(节奏预期!S94,$C$143:$C$159,1)))</f>
        <v>0</v>
      </c>
      <c r="R94" s="79">
        <f>IF(节奏预期!T94=0,0,INDEX(G$143:G$159,MATCH(节奏预期!T94,$C$143:$C$159,1)))</f>
        <v>0.24</v>
      </c>
      <c r="S94" s="79">
        <f>IF(节奏预期!U94=0,0,INDEX(H$143:H$159,MATCH(节奏预期!U94,$C$143:$C$159,1)))</f>
        <v>0.32</v>
      </c>
      <c r="T94" s="84">
        <f>IF(节奏预期!V94=0,0,INDEX(I$143:I$159,MATCH(节奏预期!V94,$C$143:$C$159,1)))</f>
        <v>0</v>
      </c>
      <c r="U94" s="13">
        <f>IFERROR(SUMPRODUCT(节奏预期!E94:J94,O94:T94)/SUM(节奏预期!E94:J94),0)</f>
        <v>0.26</v>
      </c>
      <c r="V94" s="12">
        <f>IF(节奏预期!Q94=0,0,INDEX(D$189:D$205,MATCH(节奏预期!Q94,$C$189:$C$205,1)))</f>
        <v>0</v>
      </c>
      <c r="W94" s="79">
        <f>IF(节奏预期!R94=0,0,INDEX(E$189:E$205,MATCH(节奏预期!R94,$C$189:$C$205,1)))</f>
        <v>0</v>
      </c>
      <c r="X94" s="79">
        <f>IF(节奏预期!S94=0,0,INDEX(F$189:F$205,MATCH(节奏预期!S94,$C$189:$C$205,1)))</f>
        <v>0</v>
      </c>
      <c r="Y94" s="79">
        <f>IF(节奏预期!T94=0,0,INDEX(G$189:G$205,MATCH(节奏预期!T94,$C$189:$C$205,1)))</f>
        <v>0.1</v>
      </c>
      <c r="Z94" s="79">
        <f>IF(节奏预期!U94=0,0,INDEX(H$189:H$205,MATCH(节奏预期!U94,$C$189:$C$205,1)))</f>
        <v>0</v>
      </c>
      <c r="AA94" s="79">
        <f>IF(节奏预期!V94=0,0,INDEX(I$189:I$205,MATCH(节奏预期!V94,$C$189:$C$205,1)))</f>
        <v>0</v>
      </c>
      <c r="AB94" s="13">
        <f>IFERROR(SUMPRODUCT(节奏预期!E94:J94,V94:AA94)/SUM(节奏预期!E94:J94),0)</f>
        <v>7.4999999999999997E-2</v>
      </c>
      <c r="AC94" s="12">
        <f>IF(节奏预期!Q94=0,0,INDEX(D$216:D$232,MATCH(节奏预期!Q94,$C$216:$C$232,1)))</f>
        <v>0</v>
      </c>
      <c r="AD94" s="165">
        <f>IF(节奏预期!R94=0,0,INDEX(E$216:E$232,MATCH(节奏预期!R94,$C$216:$C$232,1)))</f>
        <v>0</v>
      </c>
      <c r="AE94" s="165">
        <f>IF(节奏预期!S94=0,0,INDEX(F$216:F$232,MATCH(节奏预期!S94,$C$216:$C$232,1)))</f>
        <v>0</v>
      </c>
      <c r="AF94" s="165">
        <f>IF(节奏预期!T94=0,0,INDEX(G$216:G$232,MATCH(节奏预期!T94,$C$216:$C$232,1)))</f>
        <v>4.8000000000000001E-2</v>
      </c>
      <c r="AG94" s="165">
        <f>IF(节奏预期!U94=0,0,INDEX(H$216:H$232,MATCH(节奏预期!U94,$C$216:$C$232,1)))</f>
        <v>0</v>
      </c>
      <c r="AH94" s="165">
        <f>IF(节奏预期!V94=0,0,INDEX(I$216:I$232,MATCH(节奏预期!V94,$C$216:$C$232,1)))</f>
        <v>0</v>
      </c>
      <c r="AI94" s="13">
        <f>IFERROR(SUMPRODUCT(节奏预期!E94:J94,AC94:AH94)/SUM(节奏预期!E94:J94),0)</f>
        <v>3.6000000000000004E-2</v>
      </c>
      <c r="AJ94" s="12">
        <f t="shared" si="49"/>
        <v>0</v>
      </c>
      <c r="AK94" s="165">
        <f t="shared" si="44"/>
        <v>0</v>
      </c>
      <c r="AL94" s="165">
        <f t="shared" si="45"/>
        <v>0</v>
      </c>
      <c r="AM94" s="165">
        <f t="shared" si="46"/>
        <v>0.38799999999999996</v>
      </c>
      <c r="AN94" s="165">
        <f t="shared" si="47"/>
        <v>0.32</v>
      </c>
      <c r="AO94" s="165">
        <f t="shared" si="48"/>
        <v>0</v>
      </c>
      <c r="AP94" s="13">
        <f t="shared" si="50"/>
        <v>0.33500000000000002</v>
      </c>
      <c r="AQ94" s="107">
        <f>IF(节奏预期!W94=0,0,节奏预期!E94*INDEX(D$83:D$99,MATCH(节奏预期!W94,$C$83:$C$99,0)))</f>
        <v>0</v>
      </c>
      <c r="AR94" s="79">
        <f>IF(节奏预期!X94=0,0,节奏预期!F94*INDEX(E$83:E$99,MATCH(节奏预期!X94,$C$83:$C$99,0)))</f>
        <v>0</v>
      </c>
      <c r="AS94" s="122">
        <f>IF(节奏预期!Y94=0,0,节奏预期!G94*INDEX(F$83:F$99,MATCH(节奏预期!Y94,$C$83:$C$99,0)))+IF(节奏预期!Z94=0,0,节奏预期!H94*INDEX(G$102:G$118,MATCH(节奏预期!Z94,$C$102:$C$118,0)))</f>
        <v>112.5</v>
      </c>
      <c r="AT94" s="79">
        <f>IF(节奏预期!Z94=0,0,节奏预期!H94*INDEX(G$83:G$99,MATCH(节奏预期!Z94,$C$83:$C$99,0)))</f>
        <v>18.75</v>
      </c>
      <c r="AU94" s="122">
        <f>IF(节奏预期!AA94=0,0,节奏预期!I94*INDEX(H$83:H$99,MATCH(节奏预期!AA94,$C$83:$C$99,0)))+IF(节奏预期!AB94=0,0,节奏预期!J94*INDEX(I$102:I$118,MATCH(节奏预期!AB94,$C$102:$C$118,0)))</f>
        <v>43.75</v>
      </c>
      <c r="AV94" s="110">
        <f>IF(节奏预期!AB94=0,0,节奏预期!J94*INDEX(I$83:I$99,MATCH(节奏预期!AB94,$C$83:$C$99,0)))</f>
        <v>0</v>
      </c>
      <c r="AW94" s="12">
        <f>IF(节奏预期!W94="","",INDEX(装备突破!D$121:D$137,MATCH(节奏预期!W94,装备突破!$C$121:$C$137,0))*节奏预期!E94)</f>
        <v>0</v>
      </c>
      <c r="AX94" s="79">
        <f>IF(节奏预期!X94="","",INDEX(装备突破!E$121:E$137,MATCH(节奏预期!X94,装备突破!$C$121:$C$137,0))*节奏预期!F94)</f>
        <v>0</v>
      </c>
      <c r="AY94" s="79">
        <f>IF(节奏预期!Y94="","",INDEX(装备突破!F$121:F$137,MATCH(节奏预期!Y94,装备突破!$C$121:$C$137,0))*节奏预期!G94)</f>
        <v>0</v>
      </c>
      <c r="AZ94" s="79">
        <f>IF(节奏预期!Z94="","",INDEX(装备突破!G$121:G$137,MATCH(节奏预期!Z94,装备突破!$C$121:$C$137,0))*节奏预期!H94)</f>
        <v>81000000</v>
      </c>
      <c r="BA94" s="79">
        <f>IF(节奏预期!AA94="","",INDEX(装备突破!H$121:H$137,MATCH(节奏预期!AA94,装备突破!$C$121:$C$137,0))*节奏预期!I94)</f>
        <v>84375000</v>
      </c>
      <c r="BB94" s="79">
        <f>IF(节奏预期!AB94="","",INDEX(装备突破!I$121:I$137,MATCH(节奏预期!AB94,装备突破!$C$121:$C$137,0))*节奏预期!J94)</f>
        <v>0</v>
      </c>
      <c r="BC94" s="13">
        <f>MAX(SUM(AW94:BB94),$BC$86:BC93)</f>
        <v>165375000</v>
      </c>
      <c r="BF94" s="22">
        <v>1</v>
      </c>
      <c r="BG94" s="80" t="s">
        <v>175</v>
      </c>
      <c r="BH94" s="182" t="s">
        <v>189</v>
      </c>
      <c r="BI94" s="182"/>
      <c r="BJ94" s="182"/>
      <c r="BK94" s="182" t="s">
        <v>190</v>
      </c>
      <c r="BL94" s="182"/>
      <c r="BM94" s="182"/>
      <c r="BN94" s="182"/>
      <c r="BR94" s="47" t="s">
        <v>206</v>
      </c>
      <c r="BS94" s="185" t="s">
        <v>221</v>
      </c>
      <c r="BT94" s="185"/>
      <c r="BU94" s="185"/>
      <c r="BV94" s="185"/>
      <c r="BX94" s="44" t="s">
        <v>206</v>
      </c>
      <c r="BY94" s="198" t="s">
        <v>201</v>
      </c>
      <c r="BZ94" s="209"/>
      <c r="CB94" s="37"/>
    </row>
    <row r="95" spans="1:80" x14ac:dyDescent="0.15">
      <c r="A95" s="37"/>
      <c r="B95" s="211"/>
      <c r="C95" s="144">
        <v>12</v>
      </c>
      <c r="D95" s="144" t="str">
        <f>IF(D37="","",SUM(D$25:D37))</f>
        <v/>
      </c>
      <c r="E95" s="144" t="str">
        <f>IF(E37="","",SUM(E$25:E37))</f>
        <v/>
      </c>
      <c r="F95" s="144" t="str">
        <f>IF(F37="","",SUM(F$25:F37))</f>
        <v/>
      </c>
      <c r="G95" s="144"/>
      <c r="H95" s="144">
        <f>IF(H37="","",SUM(H$25:H37))</f>
        <v>13</v>
      </c>
      <c r="I95" s="144">
        <f>IF(I37="","",SUM(I$25:I37))</f>
        <v>1</v>
      </c>
      <c r="J95" s="37"/>
      <c r="L95" s="22">
        <v>13</v>
      </c>
      <c r="M95" s="76">
        <f t="shared" si="43"/>
        <v>300</v>
      </c>
      <c r="N95" s="78">
        <f>节奏预期!D95</f>
        <v>87.370536081129359</v>
      </c>
      <c r="O95" s="107">
        <f>IF(节奏预期!Q95=0,0,INDEX(D$143:D$159,MATCH(节奏预期!Q95,$C$143:$C$159,1)))</f>
        <v>0</v>
      </c>
      <c r="P95" s="79">
        <f>IF(节奏预期!R95=0,0,INDEX(E$143:E$159,MATCH(节奏预期!R95,$C$143:$C$159,1)))</f>
        <v>0</v>
      </c>
      <c r="Q95" s="79">
        <f>IF(节奏预期!S95=0,0,INDEX(F$143:F$159,MATCH(节奏预期!S95,$C$143:$C$159,1)))</f>
        <v>0</v>
      </c>
      <c r="R95" s="79">
        <f>IF(节奏预期!T95=0,0,INDEX(G$143:G$159,MATCH(节奏预期!T95,$C$143:$C$159,1)))</f>
        <v>0.24</v>
      </c>
      <c r="S95" s="79">
        <f>IF(节奏预期!U95=0,0,INDEX(H$143:H$159,MATCH(节奏预期!U95,$C$143:$C$159,1)))</f>
        <v>0.32</v>
      </c>
      <c r="T95" s="84">
        <f>IF(节奏预期!V95=0,0,INDEX(I$143:I$159,MATCH(节奏预期!V95,$C$143:$C$159,1)))</f>
        <v>0</v>
      </c>
      <c r="U95" s="13">
        <f>IFERROR(SUMPRODUCT(节奏预期!E95:J95,O95:T95)/SUM(节奏预期!E95:J95),0)</f>
        <v>0.26666666666666666</v>
      </c>
      <c r="V95" s="12">
        <f>IF(节奏预期!Q95=0,0,INDEX(D$189:D$205,MATCH(节奏预期!Q95,$C$189:$C$205,1)))</f>
        <v>0</v>
      </c>
      <c r="W95" s="79">
        <f>IF(节奏预期!R95=0,0,INDEX(E$189:E$205,MATCH(节奏预期!R95,$C$189:$C$205,1)))</f>
        <v>0</v>
      </c>
      <c r="X95" s="79">
        <f>IF(节奏预期!S95=0,0,INDEX(F$189:F$205,MATCH(节奏预期!S95,$C$189:$C$205,1)))</f>
        <v>0</v>
      </c>
      <c r="Y95" s="79">
        <f>IF(节奏预期!T95=0,0,INDEX(G$189:G$205,MATCH(节奏预期!T95,$C$189:$C$205,1)))</f>
        <v>0.1</v>
      </c>
      <c r="Z95" s="79">
        <f>IF(节奏预期!U95=0,0,INDEX(H$189:H$205,MATCH(节奏预期!U95,$C$189:$C$205,1)))</f>
        <v>0</v>
      </c>
      <c r="AA95" s="79">
        <f>IF(节奏预期!V95=0,0,INDEX(I$189:I$205,MATCH(节奏预期!V95,$C$189:$C$205,1)))</f>
        <v>0</v>
      </c>
      <c r="AB95" s="13">
        <f>IFERROR(SUMPRODUCT(节奏预期!E95:J95,V95:AA95)/SUM(节奏预期!E95:J95),0)</f>
        <v>6.666666666666668E-2</v>
      </c>
      <c r="AC95" s="12">
        <f>IF(节奏预期!Q95=0,0,INDEX(D$216:D$232,MATCH(节奏预期!Q95,$C$216:$C$232,1)))</f>
        <v>0</v>
      </c>
      <c r="AD95" s="165">
        <f>IF(节奏预期!R95=0,0,INDEX(E$216:E$232,MATCH(节奏预期!R95,$C$216:$C$232,1)))</f>
        <v>0</v>
      </c>
      <c r="AE95" s="165">
        <f>IF(节奏预期!S95=0,0,INDEX(F$216:F$232,MATCH(节奏预期!S95,$C$216:$C$232,1)))</f>
        <v>0</v>
      </c>
      <c r="AF95" s="165">
        <f>IF(节奏预期!T95=0,0,INDEX(G$216:G$232,MATCH(节奏预期!T95,$C$216:$C$232,1)))</f>
        <v>4.8000000000000001E-2</v>
      </c>
      <c r="AG95" s="165">
        <f>IF(节奏预期!U95=0,0,INDEX(H$216:H$232,MATCH(节奏预期!U95,$C$216:$C$232,1)))</f>
        <v>0</v>
      </c>
      <c r="AH95" s="165">
        <f>IF(节奏预期!V95=0,0,INDEX(I$216:I$232,MATCH(节奏预期!V95,$C$216:$C$232,1)))</f>
        <v>0</v>
      </c>
      <c r="AI95" s="13">
        <f>IFERROR(SUMPRODUCT(节奏预期!E95:J95,AC95:AH95)/SUM(节奏预期!E95:J95),0)</f>
        <v>3.2000000000000001E-2</v>
      </c>
      <c r="AJ95" s="12">
        <f t="shared" si="49"/>
        <v>0</v>
      </c>
      <c r="AK95" s="165">
        <f t="shared" si="44"/>
        <v>0</v>
      </c>
      <c r="AL95" s="165">
        <f t="shared" si="45"/>
        <v>0</v>
      </c>
      <c r="AM95" s="165">
        <f t="shared" si="46"/>
        <v>0.38799999999999996</v>
      </c>
      <c r="AN95" s="165">
        <f t="shared" si="47"/>
        <v>0.32</v>
      </c>
      <c r="AO95" s="165">
        <f t="shared" si="48"/>
        <v>0</v>
      </c>
      <c r="AP95" s="13">
        <f t="shared" si="50"/>
        <v>0.33333333333333337</v>
      </c>
      <c r="AQ95" s="107">
        <f>IF(节奏预期!W95=0,0,节奏预期!E95*INDEX(D$83:D$99,MATCH(节奏预期!W95,$C$83:$C$99,0)))</f>
        <v>0</v>
      </c>
      <c r="AR95" s="79">
        <f>IF(节奏预期!X95=0,0,节奏预期!F95*INDEX(E$83:E$99,MATCH(节奏预期!X95,$C$83:$C$99,0)))</f>
        <v>0</v>
      </c>
      <c r="AS95" s="122">
        <f>IF(节奏预期!Y95=0,0,节奏预期!G95*INDEX(F$83:F$99,MATCH(节奏预期!Y95,$C$83:$C$99,0)))+IF(节奏预期!Z95=0,0,节奏预期!H95*INDEX(G$102:G$118,MATCH(节奏预期!Z95,$C$102:$C$118,0)))</f>
        <v>100</v>
      </c>
      <c r="AT95" s="79">
        <f>IF(节奏预期!Z95=0,0,节奏预期!H95*INDEX(G$83:G$99,MATCH(节奏预期!Z95,$C$83:$C$99,0)))</f>
        <v>16.666666666666668</v>
      </c>
      <c r="AU95" s="122">
        <f>IF(节奏预期!AA95=0,0,节奏预期!I95*INDEX(H$83:H$99,MATCH(节奏预期!AA95,$C$83:$C$99,0)))+IF(节奏预期!AB95=0,0,节奏预期!J95*INDEX(I$102:I$118,MATCH(节奏预期!AB95,$C$102:$C$118,0)))</f>
        <v>58.333333333333329</v>
      </c>
      <c r="AV95" s="110">
        <f>IF(节奏预期!AB95=0,0,节奏预期!J95*INDEX(I$83:I$99,MATCH(节奏预期!AB95,$C$83:$C$99,0)))</f>
        <v>0</v>
      </c>
      <c r="AW95" s="12">
        <f>IF(节奏预期!W95="","",INDEX(装备突破!D$121:D$137,MATCH(节奏预期!W95,装备突破!$C$121:$C$137,0))*节奏预期!E95)</f>
        <v>0</v>
      </c>
      <c r="AX95" s="79">
        <f>IF(节奏预期!X95="","",INDEX(装备突破!E$121:E$137,MATCH(节奏预期!X95,装备突破!$C$121:$C$137,0))*节奏预期!F95)</f>
        <v>0</v>
      </c>
      <c r="AY95" s="79">
        <f>IF(节奏预期!Y95="","",INDEX(装备突破!F$121:F$137,MATCH(节奏预期!Y95,装备突破!$C$121:$C$137,0))*节奏预期!G95)</f>
        <v>0</v>
      </c>
      <c r="AZ95" s="79">
        <f>IF(节奏预期!Z95="","",INDEX(装备突破!G$121:G$137,MATCH(节奏预期!Z95,装备突破!$C$121:$C$137,0))*节奏预期!H95)</f>
        <v>72000000</v>
      </c>
      <c r="BA95" s="79">
        <f>IF(节奏预期!AA95="","",INDEX(装备突破!H$121:H$137,MATCH(节奏预期!AA95,装备突破!$C$121:$C$137,0))*节奏预期!I95)</f>
        <v>112499999.99999999</v>
      </c>
      <c r="BB95" s="79">
        <f>IF(节奏预期!AB95="","",INDEX(装备突破!I$121:I$137,MATCH(节奏预期!AB95,装备突破!$C$121:$C$137,0))*节奏预期!J95)</f>
        <v>0</v>
      </c>
      <c r="BC95" s="13">
        <f>MAX(SUM(AW95:BB95),$BC$86:BC94)</f>
        <v>184500000</v>
      </c>
      <c r="BD95" s="37"/>
      <c r="BF95" s="22">
        <v>2</v>
      </c>
      <c r="BG95" s="80" t="s">
        <v>230</v>
      </c>
      <c r="BH95" s="80" t="s">
        <v>283</v>
      </c>
      <c r="BI95" s="80"/>
      <c r="BJ95" s="80"/>
      <c r="BK95" s="80" t="s">
        <v>283</v>
      </c>
      <c r="BL95" s="80"/>
      <c r="BM95" s="80"/>
      <c r="BN95" s="80" t="s">
        <v>193</v>
      </c>
      <c r="BR95" s="41" t="s">
        <v>230</v>
      </c>
      <c r="BS95" s="54" t="s">
        <v>218</v>
      </c>
      <c r="BT95" s="54"/>
      <c r="BU95" s="54" t="s">
        <v>203</v>
      </c>
      <c r="BV95" s="54" t="s">
        <v>202</v>
      </c>
      <c r="BX95" s="41" t="s">
        <v>230</v>
      </c>
      <c r="BY95" s="54" t="s">
        <v>218</v>
      </c>
      <c r="BZ95" s="54" t="s">
        <v>203</v>
      </c>
      <c r="CA95" s="54" t="s">
        <v>216</v>
      </c>
      <c r="CB95" s="37"/>
    </row>
    <row r="96" spans="1:80" x14ac:dyDescent="0.15">
      <c r="A96" s="37"/>
      <c r="B96" s="211"/>
      <c r="C96" s="144">
        <v>13</v>
      </c>
      <c r="D96" s="144" t="str">
        <f>IF(D38="","",SUM(D$25:D38))</f>
        <v/>
      </c>
      <c r="E96" s="144" t="str">
        <f>IF(E38="","",SUM(E$25:E38))</f>
        <v/>
      </c>
      <c r="F96" s="144" t="str">
        <f>IF(F38="","",SUM(F$25:F38))</f>
        <v/>
      </c>
      <c r="G96" s="144"/>
      <c r="H96" s="144">
        <f>IF(H38="","",SUM(H$25:H38))</f>
        <v>14</v>
      </c>
      <c r="I96" s="144">
        <f>IF(I38="","",SUM(I$25:I38))</f>
        <v>1</v>
      </c>
      <c r="J96" s="37"/>
      <c r="L96" s="22">
        <v>14</v>
      </c>
      <c r="M96" s="76">
        <f t="shared" si="43"/>
        <v>330</v>
      </c>
      <c r="N96" s="78">
        <f>节奏预期!D96</f>
        <v>88.867864050862167</v>
      </c>
      <c r="O96" s="107">
        <f>IF(节奏预期!Q96=0,0,INDEX(D$143:D$159,MATCH(节奏预期!Q96,$C$143:$C$159,1)))</f>
        <v>0</v>
      </c>
      <c r="P96" s="79">
        <f>IF(节奏预期!R96=0,0,INDEX(E$143:E$159,MATCH(节奏预期!R96,$C$143:$C$159,1)))</f>
        <v>0</v>
      </c>
      <c r="Q96" s="79">
        <f>IF(节奏预期!S96=0,0,INDEX(F$143:F$159,MATCH(节奏预期!S96,$C$143:$C$159,1)))</f>
        <v>0</v>
      </c>
      <c r="R96" s="79">
        <f>IF(节奏预期!T96=0,0,INDEX(G$143:G$159,MATCH(节奏预期!T96,$C$143:$C$159,1)))</f>
        <v>0.24</v>
      </c>
      <c r="S96" s="79">
        <f>IF(节奏预期!U96=0,0,INDEX(H$143:H$159,MATCH(节奏预期!U96,$C$143:$C$159,1)))</f>
        <v>0.32</v>
      </c>
      <c r="T96" s="84">
        <f>IF(节奏预期!V96=0,0,INDEX(I$143:I$159,MATCH(节奏预期!V96,$C$143:$C$159,1)))</f>
        <v>0</v>
      </c>
      <c r="U96" s="13">
        <f>IFERROR(SUMPRODUCT(节奏预期!E96:J96,O96:T96)/SUM(节奏预期!E96:J96),0)</f>
        <v>0.27333333333333332</v>
      </c>
      <c r="V96" s="12">
        <f>IF(节奏预期!Q96=0,0,INDEX(D$189:D$205,MATCH(节奏预期!Q96,$C$189:$C$205,1)))</f>
        <v>0</v>
      </c>
      <c r="W96" s="79">
        <f>IF(节奏预期!R96=0,0,INDEX(E$189:E$205,MATCH(节奏预期!R96,$C$189:$C$205,1)))</f>
        <v>0</v>
      </c>
      <c r="X96" s="79">
        <f>IF(节奏预期!S96=0,0,INDEX(F$189:F$205,MATCH(节奏预期!S96,$C$189:$C$205,1)))</f>
        <v>0</v>
      </c>
      <c r="Y96" s="79">
        <f>IF(节奏预期!T96=0,0,INDEX(G$189:G$205,MATCH(节奏预期!T96,$C$189:$C$205,1)))</f>
        <v>0.1</v>
      </c>
      <c r="Z96" s="79">
        <f>IF(节奏预期!U96=0,0,INDEX(H$189:H$205,MATCH(节奏预期!U96,$C$189:$C$205,1)))</f>
        <v>0</v>
      </c>
      <c r="AA96" s="79">
        <f>IF(节奏预期!V96=0,0,INDEX(I$189:I$205,MATCH(节奏预期!V96,$C$189:$C$205,1)))</f>
        <v>0</v>
      </c>
      <c r="AB96" s="13">
        <f>IFERROR(SUMPRODUCT(节奏预期!E96:J96,V96:AA96)/SUM(节奏预期!E96:J96),0)</f>
        <v>5.8333333333333348E-2</v>
      </c>
      <c r="AC96" s="12">
        <f>IF(节奏预期!Q96=0,0,INDEX(D$216:D$232,MATCH(节奏预期!Q96,$C$216:$C$232,1)))</f>
        <v>0</v>
      </c>
      <c r="AD96" s="165">
        <f>IF(节奏预期!R96=0,0,INDEX(E$216:E$232,MATCH(节奏预期!R96,$C$216:$C$232,1)))</f>
        <v>0</v>
      </c>
      <c r="AE96" s="165">
        <f>IF(节奏预期!S96=0,0,INDEX(F$216:F$232,MATCH(节奏预期!S96,$C$216:$C$232,1)))</f>
        <v>0</v>
      </c>
      <c r="AF96" s="165">
        <f>IF(节奏预期!T96=0,0,INDEX(G$216:G$232,MATCH(节奏预期!T96,$C$216:$C$232,1)))</f>
        <v>4.8000000000000001E-2</v>
      </c>
      <c r="AG96" s="165">
        <f>IF(节奏预期!U96=0,0,INDEX(H$216:H$232,MATCH(节奏预期!U96,$C$216:$C$232,1)))</f>
        <v>0</v>
      </c>
      <c r="AH96" s="165">
        <f>IF(节奏预期!V96=0,0,INDEX(I$216:I$232,MATCH(节奏预期!V96,$C$216:$C$232,1)))</f>
        <v>0</v>
      </c>
      <c r="AI96" s="13">
        <f>IFERROR(SUMPRODUCT(节奏预期!E96:J96,AC96:AH96)/SUM(节奏预期!E96:J96),0)</f>
        <v>2.8000000000000008E-2</v>
      </c>
      <c r="AJ96" s="12">
        <f t="shared" si="49"/>
        <v>0</v>
      </c>
      <c r="AK96" s="165">
        <f t="shared" si="44"/>
        <v>0</v>
      </c>
      <c r="AL96" s="165">
        <f t="shared" si="45"/>
        <v>0</v>
      </c>
      <c r="AM96" s="165">
        <f t="shared" si="46"/>
        <v>0.38799999999999996</v>
      </c>
      <c r="AN96" s="165">
        <f t="shared" si="47"/>
        <v>0.32</v>
      </c>
      <c r="AO96" s="165">
        <f t="shared" si="48"/>
        <v>0</v>
      </c>
      <c r="AP96" s="13">
        <f t="shared" si="50"/>
        <v>0.33166666666666667</v>
      </c>
      <c r="AQ96" s="107">
        <f>IF(节奏预期!W96=0,0,节奏预期!E96*INDEX(D$83:D$99,MATCH(节奏预期!W96,$C$83:$C$99,0)))</f>
        <v>0</v>
      </c>
      <c r="AR96" s="79">
        <f>IF(节奏预期!X96=0,0,节奏预期!F96*INDEX(E$83:E$99,MATCH(节奏预期!X96,$C$83:$C$99,0)))</f>
        <v>0</v>
      </c>
      <c r="AS96" s="122">
        <f>IF(节奏预期!Y96=0,0,节奏预期!G96*INDEX(F$83:F$99,MATCH(节奏预期!Y96,$C$83:$C$99,0)))+IF(节奏预期!Z96=0,0,节奏预期!H96*INDEX(G$102:G$118,MATCH(节奏预期!Z96,$C$102:$C$118,0)))</f>
        <v>87.500000000000014</v>
      </c>
      <c r="AT96" s="79">
        <f>IF(节奏预期!Z96=0,0,节奏预期!H96*INDEX(G$83:G$99,MATCH(节奏预期!Z96,$C$83:$C$99,0)))</f>
        <v>14.583333333333336</v>
      </c>
      <c r="AU96" s="122">
        <f>IF(节奏预期!AA96=0,0,节奏预期!I96*INDEX(H$83:H$99,MATCH(节奏预期!AA96,$C$83:$C$99,0)))+IF(节奏预期!AB96=0,0,节奏预期!J96*INDEX(I$102:I$118,MATCH(节奏预期!AB96,$C$102:$C$118,0)))</f>
        <v>72.916666666666657</v>
      </c>
      <c r="AV96" s="110">
        <f>IF(节奏预期!AB96=0,0,节奏预期!J96*INDEX(I$83:I$99,MATCH(节奏预期!AB96,$C$83:$C$99,0)))</f>
        <v>0</v>
      </c>
      <c r="AW96" s="12">
        <f>IF(节奏预期!W96="","",INDEX(装备突破!D$121:D$137,MATCH(节奏预期!W96,装备突破!$C$121:$C$137,0))*节奏预期!E96)</f>
        <v>0</v>
      </c>
      <c r="AX96" s="79">
        <f>IF(节奏预期!X96="","",INDEX(装备突破!E$121:E$137,MATCH(节奏预期!X96,装备突破!$C$121:$C$137,0))*节奏预期!F96)</f>
        <v>0</v>
      </c>
      <c r="AY96" s="79">
        <f>IF(节奏预期!Y96="","",INDEX(装备突破!F$121:F$137,MATCH(节奏预期!Y96,装备突破!$C$121:$C$137,0))*节奏预期!G96)</f>
        <v>0</v>
      </c>
      <c r="AZ96" s="79">
        <f>IF(节奏预期!Z96="","",INDEX(装备突破!G$121:G$137,MATCH(节奏预期!Z96,装备突破!$C$121:$C$137,0))*节奏预期!H96)</f>
        <v>63000000.000000007</v>
      </c>
      <c r="BA96" s="79">
        <f>IF(节奏预期!AA96="","",INDEX(装备突破!H$121:H$137,MATCH(节奏预期!AA96,装备突破!$C$121:$C$137,0))*节奏预期!I96)</f>
        <v>140624999.99999997</v>
      </c>
      <c r="BB96" s="79">
        <f>IF(节奏预期!AB96="","",INDEX(装备突破!I$121:I$137,MATCH(节奏预期!AB96,装备突破!$C$121:$C$137,0))*节奏预期!J96)</f>
        <v>0</v>
      </c>
      <c r="BC96" s="13">
        <f>MAX(SUM(AW96:BB96),$BC$86:BC95)</f>
        <v>203624999.99999997</v>
      </c>
      <c r="BD96" s="37"/>
      <c r="BF96" s="22">
        <v>3</v>
      </c>
      <c r="BG96" s="80">
        <v>10</v>
      </c>
      <c r="BH96" s="42">
        <f>IF(BG96&lt;前期规划!$C$2,0,求节点($N$86:$N$121,$AP$86:$AP$121,BG96))</f>
        <v>0</v>
      </c>
      <c r="BI96" s="42"/>
      <c r="BJ96" s="42"/>
      <c r="BK96" s="51">
        <f>BH96*INDEX([3]中r将兵属性验证!AX$7:AX$166,$BG96,1)</f>
        <v>0</v>
      </c>
      <c r="BL96" s="51"/>
      <c r="BM96" s="51"/>
      <c r="BN96" s="42">
        <f>SUM(BK96:BM96)</f>
        <v>0</v>
      </c>
      <c r="BR96" s="45">
        <v>10</v>
      </c>
      <c r="BS96" s="49">
        <f>IF(BR96&lt;前期规划!$C$2,0,求节点(活动投放!$S$86:$S$121,活动投放!$U$86:$U$121,$BR96))</f>
        <v>0</v>
      </c>
      <c r="BT96" s="50"/>
      <c r="BU96" s="49">
        <f>IF(BR96&lt;前期规划!$C$2,0,SUMPRODUCT(INDEX($AW$86:$BB$121,IFERROR(MATCH(BR96,$N$86:$N$121,1),1),),INDEX(节奏预期!$E$6:$J$41,MATCH(BR96,节奏预期!$D$6:$D$41,1),)))</f>
        <v>0</v>
      </c>
      <c r="BV96" s="50">
        <f>BU96*INDEX('[1]功能-付费相关'!$AS$6:$AS$105,$BR96,1)</f>
        <v>0</v>
      </c>
      <c r="BX96" s="45">
        <v>10</v>
      </c>
      <c r="BY96" s="54">
        <f>BS96</f>
        <v>0</v>
      </c>
      <c r="BZ96" s="54">
        <f t="shared" ref="BZ96:BZ104" si="51">BV96</f>
        <v>0</v>
      </c>
      <c r="CA96" s="55">
        <f>SUM(BY96:BZ96)</f>
        <v>0</v>
      </c>
      <c r="CB96" s="37"/>
    </row>
    <row r="97" spans="1:80" x14ac:dyDescent="0.15">
      <c r="A97" s="37"/>
      <c r="B97" s="211"/>
      <c r="C97" s="144">
        <v>14</v>
      </c>
      <c r="D97" s="144" t="str">
        <f>IF(D39="","",SUM(D$25:D39))</f>
        <v/>
      </c>
      <c r="E97" s="144" t="str">
        <f>IF(E39="","",SUM(E$25:E39))</f>
        <v/>
      </c>
      <c r="F97" s="144" t="str">
        <f>IF(F39="","",SUM(F$25:F39))</f>
        <v/>
      </c>
      <c r="G97" s="144"/>
      <c r="H97" s="144">
        <f>IF(H39="","",SUM(H$25:H39))</f>
        <v>15</v>
      </c>
      <c r="I97" s="144">
        <f>IF(I39="","",SUM(I$25:I39))</f>
        <v>1</v>
      </c>
      <c r="L97" s="22">
        <v>15</v>
      </c>
      <c r="M97" s="76">
        <f t="shared" si="43"/>
        <v>360</v>
      </c>
      <c r="N97" s="78">
        <f>节奏预期!D97</f>
        <v>90.241691698216215</v>
      </c>
      <c r="O97" s="107">
        <f>IF(节奏预期!Q97=0,0,INDEX(D$143:D$159,MATCH(节奏预期!Q97,$C$143:$C$159,1)))</f>
        <v>0</v>
      </c>
      <c r="P97" s="79">
        <f>IF(节奏预期!R97=0,0,INDEX(E$143:E$159,MATCH(节奏预期!R97,$C$143:$C$159,1)))</f>
        <v>0</v>
      </c>
      <c r="Q97" s="79">
        <f>IF(节奏预期!S97=0,0,INDEX(F$143:F$159,MATCH(节奏预期!S97,$C$143:$C$159,1)))</f>
        <v>0</v>
      </c>
      <c r="R97" s="79">
        <f>IF(节奏预期!T97=0,0,INDEX(G$143:G$159,MATCH(节奏预期!T97,$C$143:$C$159,1)))</f>
        <v>0.27</v>
      </c>
      <c r="S97" s="79">
        <f>IF(节奏预期!U97=0,0,INDEX(H$143:H$159,MATCH(节奏预期!U97,$C$143:$C$159,1)))</f>
        <v>0.36</v>
      </c>
      <c r="T97" s="84">
        <f>IF(节奏预期!V97=0,0,INDEX(I$143:I$159,MATCH(节奏预期!V97,$C$143:$C$159,1)))</f>
        <v>0</v>
      </c>
      <c r="U97" s="13">
        <f>IFERROR(SUMPRODUCT(节奏预期!E97:J97,O97:T97)/SUM(节奏预期!E97:J97),0)</f>
        <v>0.315</v>
      </c>
      <c r="V97" s="12">
        <f>IF(节奏预期!Q97=0,0,INDEX(D$189:D$205,MATCH(节奏预期!Q97,$C$189:$C$205,1)))</f>
        <v>0</v>
      </c>
      <c r="W97" s="79">
        <f>IF(节奏预期!R97=0,0,INDEX(E$189:E$205,MATCH(节奏预期!R97,$C$189:$C$205,1)))</f>
        <v>0</v>
      </c>
      <c r="X97" s="79">
        <f>IF(节奏预期!S97=0,0,INDEX(F$189:F$205,MATCH(节奏预期!S97,$C$189:$C$205,1)))</f>
        <v>0</v>
      </c>
      <c r="Y97" s="79">
        <f>IF(节奏预期!T97=0,0,INDEX(G$189:G$205,MATCH(节奏预期!T97,$C$189:$C$205,1)))</f>
        <v>0.1</v>
      </c>
      <c r="Z97" s="79">
        <f>IF(节奏预期!U97=0,0,INDEX(H$189:H$205,MATCH(节奏预期!U97,$C$189:$C$205,1)))</f>
        <v>0</v>
      </c>
      <c r="AA97" s="79">
        <f>IF(节奏预期!V97=0,0,INDEX(I$189:I$205,MATCH(节奏预期!V97,$C$189:$C$205,1)))</f>
        <v>0</v>
      </c>
      <c r="AB97" s="13">
        <f>IFERROR(SUMPRODUCT(节奏预期!E97:J97,V97:AA97)/SUM(节奏预期!E97:J97),0)</f>
        <v>0.05</v>
      </c>
      <c r="AC97" s="12">
        <f>IF(节奏预期!Q97=0,0,INDEX(D$216:D$232,MATCH(节奏预期!Q97,$C$216:$C$232,1)))</f>
        <v>0</v>
      </c>
      <c r="AD97" s="165">
        <f>IF(节奏预期!R97=0,0,INDEX(E$216:E$232,MATCH(节奏预期!R97,$C$216:$C$232,1)))</f>
        <v>0</v>
      </c>
      <c r="AE97" s="165">
        <f>IF(节奏预期!S97=0,0,INDEX(F$216:F$232,MATCH(节奏预期!S97,$C$216:$C$232,1)))</f>
        <v>0</v>
      </c>
      <c r="AF97" s="165">
        <f>IF(节奏预期!T97=0,0,INDEX(G$216:G$232,MATCH(节奏预期!T97,$C$216:$C$232,1)))</f>
        <v>5.4000000000000006E-2</v>
      </c>
      <c r="AG97" s="165">
        <f>IF(节奏预期!U97=0,0,INDEX(H$216:H$232,MATCH(节奏预期!U97,$C$216:$C$232,1)))</f>
        <v>0</v>
      </c>
      <c r="AH97" s="165">
        <f>IF(节奏预期!V97=0,0,INDEX(I$216:I$232,MATCH(节奏预期!V97,$C$216:$C$232,1)))</f>
        <v>0</v>
      </c>
      <c r="AI97" s="13">
        <f>IFERROR(SUMPRODUCT(节奏预期!E97:J97,AC97:AH97)/SUM(节奏预期!E97:J97),0)</f>
        <v>2.7000000000000003E-2</v>
      </c>
      <c r="AJ97" s="12">
        <f t="shared" si="49"/>
        <v>0</v>
      </c>
      <c r="AK97" s="165">
        <f t="shared" si="44"/>
        <v>0</v>
      </c>
      <c r="AL97" s="165">
        <f t="shared" si="45"/>
        <v>0</v>
      </c>
      <c r="AM97" s="165">
        <f t="shared" si="46"/>
        <v>0.42399999999999999</v>
      </c>
      <c r="AN97" s="165">
        <f t="shared" si="47"/>
        <v>0.36</v>
      </c>
      <c r="AO97" s="165">
        <f t="shared" si="48"/>
        <v>0</v>
      </c>
      <c r="AP97" s="13">
        <f t="shared" si="50"/>
        <v>0.36499999999999999</v>
      </c>
      <c r="AQ97" s="107">
        <f>IF(节奏预期!W97=0,0,节奏预期!E97*INDEX(D$83:D$99,MATCH(节奏预期!W97,$C$83:$C$99,0)))</f>
        <v>0</v>
      </c>
      <c r="AR97" s="79">
        <f>IF(节奏预期!X97=0,0,节奏预期!F97*INDEX(E$83:E$99,MATCH(节奏预期!X97,$C$83:$C$99,0)))</f>
        <v>0</v>
      </c>
      <c r="AS97" s="122">
        <f>IF(节奏预期!Y97=0,0,节奏预期!G97*INDEX(F$83:F$99,MATCH(节奏预期!Y97,$C$83:$C$99,0)))+IF(节奏预期!Z97=0,0,节奏预期!H97*INDEX(G$102:G$118,MATCH(节奏预期!Z97,$C$102:$C$118,0)))</f>
        <v>75</v>
      </c>
      <c r="AT97" s="79">
        <f>IF(节奏预期!Z97=0,0,节奏预期!H97*INDEX(G$83:G$99,MATCH(节奏预期!Z97,$C$83:$C$99,0)))</f>
        <v>12.5</v>
      </c>
      <c r="AU97" s="122">
        <f>IF(节奏预期!AA97=0,0,节奏预期!I97*INDEX(H$83:H$99,MATCH(节奏预期!AA97,$C$83:$C$99,0)))+IF(节奏预期!AB97=0,0,节奏预期!J97*INDEX(I$102:I$118,MATCH(节奏预期!AB97,$C$102:$C$118,0)))</f>
        <v>87.5</v>
      </c>
      <c r="AV97" s="110">
        <f>IF(节奏预期!AB97=0,0,节奏预期!J97*INDEX(I$83:I$99,MATCH(节奏预期!AB97,$C$83:$C$99,0)))</f>
        <v>0</v>
      </c>
      <c r="AW97" s="12">
        <f>IF(节奏预期!W97="","",INDEX(装备突破!D$121:D$137,MATCH(节奏预期!W97,装备突破!$C$121:$C$137,0))*节奏预期!E97)</f>
        <v>0</v>
      </c>
      <c r="AX97" s="79">
        <f>IF(节奏预期!X97="","",INDEX(装备突破!E$121:E$137,MATCH(节奏预期!X97,装备突破!$C$121:$C$137,0))*节奏预期!F97)</f>
        <v>0</v>
      </c>
      <c r="AY97" s="79">
        <f>IF(节奏预期!Y97="","",INDEX(装备突破!F$121:F$137,MATCH(节奏预期!Y97,装备突破!$C$121:$C$137,0))*节奏预期!G97)</f>
        <v>0</v>
      </c>
      <c r="AZ97" s="79">
        <f>IF(节奏预期!Z97="","",INDEX(装备突破!G$121:G$137,MATCH(节奏预期!Z97,装备突破!$C$121:$C$137,0))*节奏预期!H97)</f>
        <v>54000000</v>
      </c>
      <c r="BA97" s="79">
        <f>IF(节奏预期!AA97="","",INDEX(装备突破!H$121:H$137,MATCH(节奏预期!AA97,装备突破!$C$121:$C$137,0))*节奏预期!I97)</f>
        <v>168750000</v>
      </c>
      <c r="BB97" s="79">
        <f>IF(节奏预期!AB97="","",INDEX(装备突破!I$121:I$137,MATCH(节奏预期!AB97,装备突破!$C$121:$C$137,0))*节奏预期!J97)</f>
        <v>0</v>
      </c>
      <c r="BC97" s="13">
        <f>MAX(SUM(AW97:BB97),$BC$86:BC96)</f>
        <v>222750000</v>
      </c>
      <c r="BD97" s="37"/>
      <c r="BF97" s="22">
        <v>4</v>
      </c>
      <c r="BG97" s="80">
        <v>20</v>
      </c>
      <c r="BH97" s="42">
        <f>IF(BG97&lt;前期规划!$C$2,0,求节点($N$86:$N$121,$AP$86:$AP$121,BG97))</f>
        <v>0</v>
      </c>
      <c r="BI97" s="42"/>
      <c r="BJ97" s="42"/>
      <c r="BK97" s="60">
        <f>(BH97-BH96)*INDEX([3]中r将兵属性验证!AX$7:AX$166,$BG97,1)+BK96</f>
        <v>0</v>
      </c>
      <c r="BL97" s="60"/>
      <c r="BM97" s="60"/>
      <c r="BN97" s="42">
        <f t="shared" ref="BN97:BN111" si="52">SUM(BK97:BM97)</f>
        <v>0</v>
      </c>
      <c r="BR97" s="45">
        <v>20</v>
      </c>
      <c r="BS97" s="49">
        <f>IF(BR97&lt;前期规划!$C$2,0,求节点(活动投放!$S$86:$S$121,活动投放!$U$86:$U$121,$BR97))</f>
        <v>0</v>
      </c>
      <c r="BT97" s="49"/>
      <c r="BU97" s="49">
        <f>IF(BR97&lt;前期规划!$C$2,0,SUMPRODUCT(INDEX($AW$86:$BB$121,IFERROR(MATCH(BR97,$N$86:$N$121,1),1),),INDEX(节奏预期!$E$6:$J$41,MATCH(BR97,节奏预期!$D$6:$D$41,1),)))</f>
        <v>0</v>
      </c>
      <c r="BV97" s="49">
        <f>(BU97-BU96)*INDEX('[1]功能-付费相关'!$AR$6:$AR$165,$BR97,1)+BV96</f>
        <v>0</v>
      </c>
      <c r="BX97" s="45">
        <v>20</v>
      </c>
      <c r="BY97" s="54">
        <f t="shared" ref="BY97:BY104" si="53">BS97</f>
        <v>0</v>
      </c>
      <c r="BZ97" s="54">
        <f t="shared" si="51"/>
        <v>0</v>
      </c>
      <c r="CA97" s="55">
        <f t="shared" ref="CA97:CA104" si="54">SUM(BY97:BZ97)</f>
        <v>0</v>
      </c>
    </row>
    <row r="98" spans="1:80" x14ac:dyDescent="0.15">
      <c r="B98" s="211"/>
      <c r="C98" s="144">
        <v>15</v>
      </c>
      <c r="D98" s="144" t="str">
        <f>IF(D40="","",SUM(D$25:D40))</f>
        <v/>
      </c>
      <c r="E98" s="144" t="str">
        <f>IF(E40="","",SUM(E$25:E40))</f>
        <v/>
      </c>
      <c r="F98" s="144" t="str">
        <f>IF(F40="","",SUM(F$25:F40))</f>
        <v/>
      </c>
      <c r="G98" s="144"/>
      <c r="H98" s="144">
        <f>IF(H40="","",SUM(H$25:H40))</f>
        <v>16</v>
      </c>
      <c r="I98" s="144">
        <f>IF(I40="","",SUM(I$25:I40))</f>
        <v>1</v>
      </c>
      <c r="L98" s="22">
        <v>16</v>
      </c>
      <c r="M98" s="76">
        <f t="shared" si="43"/>
        <v>390</v>
      </c>
      <c r="N98" s="78">
        <f>节奏预期!D98</f>
        <v>91.433267438759643</v>
      </c>
      <c r="O98" s="107">
        <f>IF(节奏预期!Q98=0,0,INDEX(D$143:D$159,MATCH(节奏预期!Q98,$C$143:$C$159,1)))</f>
        <v>0</v>
      </c>
      <c r="P98" s="79">
        <f>IF(节奏预期!R98=0,0,INDEX(E$143:E$159,MATCH(节奏预期!R98,$C$143:$C$159,1)))</f>
        <v>0</v>
      </c>
      <c r="Q98" s="79">
        <f>IF(节奏预期!S98=0,0,INDEX(F$143:F$159,MATCH(节奏预期!S98,$C$143:$C$159,1)))</f>
        <v>0</v>
      </c>
      <c r="R98" s="79">
        <f>IF(节奏预期!T98=0,0,INDEX(G$143:G$159,MATCH(节奏预期!T98,$C$143:$C$159,1)))</f>
        <v>0.27</v>
      </c>
      <c r="S98" s="79">
        <f>IF(节奏预期!U98=0,0,INDEX(H$143:H$159,MATCH(节奏预期!U98,$C$143:$C$159,1)))</f>
        <v>0.36</v>
      </c>
      <c r="T98" s="84">
        <f>IF(节奏预期!V98=0,0,INDEX(I$143:I$159,MATCH(节奏预期!V98,$C$143:$C$159,1)))</f>
        <v>0</v>
      </c>
      <c r="U98" s="13">
        <f>IFERROR(SUMPRODUCT(节奏预期!E98:J98,O98:T98)/SUM(节奏预期!E98:J98),0)</f>
        <v>0.32250000000000001</v>
      </c>
      <c r="V98" s="12">
        <f>IF(节奏预期!Q98=0,0,INDEX(D$189:D$205,MATCH(节奏预期!Q98,$C$189:$C$205,1)))</f>
        <v>0</v>
      </c>
      <c r="W98" s="79">
        <f>IF(节奏预期!R98=0,0,INDEX(E$189:E$205,MATCH(节奏预期!R98,$C$189:$C$205,1)))</f>
        <v>0</v>
      </c>
      <c r="X98" s="79">
        <f>IF(节奏预期!S98=0,0,INDEX(F$189:F$205,MATCH(节奏预期!S98,$C$189:$C$205,1)))</f>
        <v>0</v>
      </c>
      <c r="Y98" s="79">
        <f>IF(节奏预期!T98=0,0,INDEX(G$189:G$205,MATCH(节奏预期!T98,$C$189:$C$205,1)))</f>
        <v>0.1</v>
      </c>
      <c r="Z98" s="79">
        <f>IF(节奏预期!U98=0,0,INDEX(H$189:H$205,MATCH(节奏预期!U98,$C$189:$C$205,1)))</f>
        <v>0</v>
      </c>
      <c r="AA98" s="79">
        <f>IF(节奏预期!V98=0,0,INDEX(I$189:I$205,MATCH(节奏预期!V98,$C$189:$C$205,1)))</f>
        <v>0</v>
      </c>
      <c r="AB98" s="13">
        <f>IFERROR(SUMPRODUCT(节奏预期!E98:J98,V98:AA98)/SUM(节奏预期!E98:J98),0)</f>
        <v>4.1666666666666671E-2</v>
      </c>
      <c r="AC98" s="12">
        <f>IF(节奏预期!Q98=0,0,INDEX(D$216:D$232,MATCH(节奏预期!Q98,$C$216:$C$232,1)))</f>
        <v>0</v>
      </c>
      <c r="AD98" s="165">
        <f>IF(节奏预期!R98=0,0,INDEX(E$216:E$232,MATCH(节奏预期!R98,$C$216:$C$232,1)))</f>
        <v>0</v>
      </c>
      <c r="AE98" s="165">
        <f>IF(节奏预期!S98=0,0,INDEX(F$216:F$232,MATCH(节奏预期!S98,$C$216:$C$232,1)))</f>
        <v>0</v>
      </c>
      <c r="AF98" s="165">
        <f>IF(节奏预期!T98=0,0,INDEX(G$216:G$232,MATCH(节奏预期!T98,$C$216:$C$232,1)))</f>
        <v>5.4000000000000006E-2</v>
      </c>
      <c r="AG98" s="165">
        <f>IF(节奏预期!U98=0,0,INDEX(H$216:H$232,MATCH(节奏预期!U98,$C$216:$C$232,1)))</f>
        <v>0</v>
      </c>
      <c r="AH98" s="165">
        <f>IF(节奏预期!V98=0,0,INDEX(I$216:I$232,MATCH(节奏预期!V98,$C$216:$C$232,1)))</f>
        <v>0</v>
      </c>
      <c r="AI98" s="13">
        <f>IFERROR(SUMPRODUCT(节奏预期!E98:J98,AC98:AH98)/SUM(节奏预期!E98:J98),0)</f>
        <v>2.2500000000000006E-2</v>
      </c>
      <c r="AJ98" s="12">
        <f t="shared" si="49"/>
        <v>0</v>
      </c>
      <c r="AK98" s="165">
        <f t="shared" si="44"/>
        <v>0</v>
      </c>
      <c r="AL98" s="165">
        <f t="shared" si="45"/>
        <v>0</v>
      </c>
      <c r="AM98" s="165">
        <f t="shared" si="46"/>
        <v>0.42399999999999999</v>
      </c>
      <c r="AN98" s="165">
        <f t="shared" si="47"/>
        <v>0.36</v>
      </c>
      <c r="AO98" s="165">
        <f t="shared" si="48"/>
        <v>0</v>
      </c>
      <c r="AP98" s="13">
        <f t="shared" si="50"/>
        <v>0.36416666666666669</v>
      </c>
      <c r="AQ98" s="107">
        <f>IF(节奏预期!W98=0,0,节奏预期!E98*INDEX(D$83:D$99,MATCH(节奏预期!W98,$C$83:$C$99,0)))</f>
        <v>0</v>
      </c>
      <c r="AR98" s="79">
        <f>IF(节奏预期!X98=0,0,节奏预期!F98*INDEX(E$83:E$99,MATCH(节奏预期!X98,$C$83:$C$99,0)))</f>
        <v>0</v>
      </c>
      <c r="AS98" s="122">
        <f>IF(节奏预期!Y98=0,0,节奏预期!G98*INDEX(F$83:F$99,MATCH(节奏预期!Y98,$C$83:$C$99,0)))+IF(节奏预期!Z98=0,0,节奏预期!H98*INDEX(G$102:G$118,MATCH(节奏预期!Z98,$C$102:$C$118,0)))</f>
        <v>72.916666666666671</v>
      </c>
      <c r="AT98" s="79">
        <f>IF(节奏预期!Z98=0,0,节奏预期!H98*INDEX(G$83:G$99,MATCH(节奏预期!Z98,$C$83:$C$99,0)))</f>
        <v>10.416666666666668</v>
      </c>
      <c r="AU98" s="122">
        <f>IF(节奏预期!AA98=0,0,节奏预期!I98*INDEX(H$83:H$99,MATCH(节奏预期!AA98,$C$83:$C$99,0)))+IF(节奏预期!AB98=0,0,节奏预期!J98*INDEX(I$102:I$118,MATCH(节奏预期!AB98,$C$102:$C$118,0)))</f>
        <v>116.66666666666666</v>
      </c>
      <c r="AV98" s="110">
        <f>IF(节奏预期!AB98=0,0,节奏预期!J98*INDEX(I$83:I$99,MATCH(节奏预期!AB98,$C$83:$C$99,0)))</f>
        <v>0</v>
      </c>
      <c r="AW98" s="12">
        <f>IF(节奏预期!W98="","",INDEX(装备突破!D$121:D$137,MATCH(节奏预期!W98,装备突破!$C$121:$C$137,0))*节奏预期!E98)</f>
        <v>0</v>
      </c>
      <c r="AX98" s="79">
        <f>IF(节奏预期!X98="","",INDEX(装备突破!E$121:E$137,MATCH(节奏预期!X98,装备突破!$C$121:$C$137,0))*节奏预期!F98)</f>
        <v>0</v>
      </c>
      <c r="AY98" s="79">
        <f>IF(节奏预期!Y98="","",INDEX(装备突破!F$121:F$137,MATCH(节奏预期!Y98,装备突破!$C$121:$C$137,0))*节奏预期!G98)</f>
        <v>0</v>
      </c>
      <c r="AZ98" s="79">
        <f>IF(节奏预期!Z98="","",INDEX(装备突破!G$121:G$137,MATCH(节奏预期!Z98,装备突破!$C$121:$C$137,0))*节奏预期!H98)</f>
        <v>58333333.333333343</v>
      </c>
      <c r="BA98" s="79">
        <f>IF(节奏预期!AA98="","",INDEX(装备突破!H$121:H$137,MATCH(节奏预期!AA98,装备突破!$C$121:$C$137,0))*节奏预期!I98)</f>
        <v>255208333.33333331</v>
      </c>
      <c r="BB98" s="79">
        <f>IF(节奏预期!AB98="","",INDEX(装备突破!I$121:I$137,MATCH(节奏预期!AB98,装备突破!$C$121:$C$137,0))*节奏预期!J98)</f>
        <v>0</v>
      </c>
      <c r="BC98" s="13">
        <f>MAX(SUM(AW98:BB98),$BC$86:BC97)</f>
        <v>313541666.66666663</v>
      </c>
      <c r="BD98" s="37"/>
      <c r="BF98" s="22">
        <v>5</v>
      </c>
      <c r="BG98" s="80">
        <v>30</v>
      </c>
      <c r="BH98" s="42">
        <f>IF(BG98&lt;前期规划!$C$2,0,求节点($N$86:$N$121,$AP$86:$AP$121,BG98))</f>
        <v>0</v>
      </c>
      <c r="BI98" s="42"/>
      <c r="BJ98" s="42"/>
      <c r="BK98" s="60">
        <f>(BH98-BH97)*INDEX([3]中r将兵属性验证!AX$7:AX$166,$BG98,1)+BK97</f>
        <v>0</v>
      </c>
      <c r="BL98" s="60"/>
      <c r="BM98" s="60"/>
      <c r="BN98" s="42">
        <f t="shared" si="52"/>
        <v>0</v>
      </c>
      <c r="BR98" s="45">
        <v>30</v>
      </c>
      <c r="BS98" s="49">
        <f>IF(BR98&lt;前期规划!$C$2,0,求节点(活动投放!$S$86:$S$121,活动投放!$U$86:$U$121,$BR98))</f>
        <v>0</v>
      </c>
      <c r="BT98" s="49"/>
      <c r="BU98" s="49">
        <f>IF(BR98&lt;前期规划!$C$2,0,SUMPRODUCT(INDEX($AW$86:$BB$121,IFERROR(MATCH(BR98,$N$86:$N$121,1),1),),INDEX(节奏预期!$E$6:$J$41,MATCH(BR98,节奏预期!$D$6:$D$41,1),)))</f>
        <v>0</v>
      </c>
      <c r="BV98" s="49">
        <f>(BU98-BU97)*INDEX('[1]功能-付费相关'!$AR$6:$AR$165,$BR98,1)+BV97</f>
        <v>0</v>
      </c>
      <c r="BX98" s="45">
        <v>30</v>
      </c>
      <c r="BY98" s="54">
        <f t="shared" si="53"/>
        <v>0</v>
      </c>
      <c r="BZ98" s="54">
        <f t="shared" si="51"/>
        <v>0</v>
      </c>
      <c r="CA98" s="55">
        <f t="shared" si="54"/>
        <v>0</v>
      </c>
    </row>
    <row r="99" spans="1:80" x14ac:dyDescent="0.15">
      <c r="B99" s="212"/>
      <c r="C99" s="65"/>
      <c r="D99" s="65"/>
      <c r="E99" s="65"/>
      <c r="F99" s="65"/>
      <c r="G99" s="79"/>
      <c r="H99" s="65"/>
      <c r="I99" s="65"/>
      <c r="L99" s="22">
        <v>17</v>
      </c>
      <c r="M99" s="76">
        <f t="shared" si="43"/>
        <v>420</v>
      </c>
      <c r="N99" s="78">
        <f>节奏预期!D99</f>
        <v>92.520930542961992</v>
      </c>
      <c r="O99" s="107">
        <f>IF(节奏预期!Q99=0,0,INDEX(D$143:D$159,MATCH(节奏预期!Q99,$C$143:$C$159,1)))</f>
        <v>0</v>
      </c>
      <c r="P99" s="79">
        <f>IF(节奏预期!R99=0,0,INDEX(E$143:E$159,MATCH(节奏预期!R99,$C$143:$C$159,1)))</f>
        <v>0</v>
      </c>
      <c r="Q99" s="79">
        <f>IF(节奏预期!S99=0,0,INDEX(F$143:F$159,MATCH(节奏预期!S99,$C$143:$C$159,1)))</f>
        <v>0</v>
      </c>
      <c r="R99" s="79">
        <f>IF(节奏预期!T99=0,0,INDEX(G$143:G$159,MATCH(节奏预期!T99,$C$143:$C$159,1)))</f>
        <v>0.27</v>
      </c>
      <c r="S99" s="79">
        <f>IF(节奏预期!U99=0,0,INDEX(H$143:H$159,MATCH(节奏预期!U99,$C$143:$C$159,1)))</f>
        <v>0.36</v>
      </c>
      <c r="T99" s="84">
        <f>IF(节奏预期!V99=0,0,INDEX(I$143:I$159,MATCH(节奏预期!V99,$C$143:$C$159,1)))</f>
        <v>0</v>
      </c>
      <c r="U99" s="13">
        <f>IFERROR(SUMPRODUCT(节奏预期!E99:J99,O99:T99)/SUM(节奏预期!E99:J99),0)</f>
        <v>0.33</v>
      </c>
      <c r="V99" s="12">
        <f>IF(节奏预期!Q99=0,0,INDEX(D$189:D$205,MATCH(节奏预期!Q99,$C$189:$C$205,1)))</f>
        <v>0</v>
      </c>
      <c r="W99" s="79">
        <f>IF(节奏预期!R99=0,0,INDEX(E$189:E$205,MATCH(节奏预期!R99,$C$189:$C$205,1)))</f>
        <v>0</v>
      </c>
      <c r="X99" s="79">
        <f>IF(节奏预期!S99=0,0,INDEX(F$189:F$205,MATCH(节奏预期!S99,$C$189:$C$205,1)))</f>
        <v>0</v>
      </c>
      <c r="Y99" s="79">
        <f>IF(节奏预期!T99=0,0,INDEX(G$189:G$205,MATCH(节奏预期!T99,$C$189:$C$205,1)))</f>
        <v>0.1</v>
      </c>
      <c r="Z99" s="79">
        <f>IF(节奏预期!U99=0,0,INDEX(H$189:H$205,MATCH(节奏预期!U99,$C$189:$C$205,1)))</f>
        <v>0</v>
      </c>
      <c r="AA99" s="79">
        <f>IF(节奏预期!V99=0,0,INDEX(I$189:I$205,MATCH(节奏预期!V99,$C$189:$C$205,1)))</f>
        <v>0</v>
      </c>
      <c r="AB99" s="13">
        <f>IFERROR(SUMPRODUCT(节奏预期!E99:J99,V99:AA99)/SUM(节奏预期!E99:J99),0)</f>
        <v>3.3333333333333347E-2</v>
      </c>
      <c r="AC99" s="12">
        <f>IF(节奏预期!Q99=0,0,INDEX(D$216:D$232,MATCH(节奏预期!Q99,$C$216:$C$232,1)))</f>
        <v>0</v>
      </c>
      <c r="AD99" s="165">
        <f>IF(节奏预期!R99=0,0,INDEX(E$216:E$232,MATCH(节奏预期!R99,$C$216:$C$232,1)))</f>
        <v>0</v>
      </c>
      <c r="AE99" s="165">
        <f>IF(节奏预期!S99=0,0,INDEX(F$216:F$232,MATCH(节奏预期!S99,$C$216:$C$232,1)))</f>
        <v>0</v>
      </c>
      <c r="AF99" s="165">
        <f>IF(节奏预期!T99=0,0,INDEX(G$216:G$232,MATCH(节奏预期!T99,$C$216:$C$232,1)))</f>
        <v>5.4000000000000006E-2</v>
      </c>
      <c r="AG99" s="165">
        <f>IF(节奏预期!U99=0,0,INDEX(H$216:H$232,MATCH(节奏预期!U99,$C$216:$C$232,1)))</f>
        <v>0</v>
      </c>
      <c r="AH99" s="165">
        <f>IF(节奏预期!V99=0,0,INDEX(I$216:I$232,MATCH(节奏预期!V99,$C$216:$C$232,1)))</f>
        <v>0</v>
      </c>
      <c r="AI99" s="13">
        <f>IFERROR(SUMPRODUCT(节奏预期!E99:J99,AC99:AH99)/SUM(节奏预期!E99:J99),0)</f>
        <v>1.8000000000000006E-2</v>
      </c>
      <c r="AJ99" s="12">
        <f t="shared" si="49"/>
        <v>0</v>
      </c>
      <c r="AK99" s="165">
        <f t="shared" si="44"/>
        <v>0</v>
      </c>
      <c r="AL99" s="165">
        <f t="shared" si="45"/>
        <v>0</v>
      </c>
      <c r="AM99" s="165">
        <f t="shared" si="46"/>
        <v>0.42399999999999999</v>
      </c>
      <c r="AN99" s="165">
        <f t="shared" si="47"/>
        <v>0.36</v>
      </c>
      <c r="AO99" s="165">
        <f t="shared" si="48"/>
        <v>0</v>
      </c>
      <c r="AP99" s="13">
        <f t="shared" si="50"/>
        <v>0.36333333333333334</v>
      </c>
      <c r="AQ99" s="107">
        <f>IF(节奏预期!W99=0,0,节奏预期!E99*INDEX(D$83:D$99,MATCH(节奏预期!W99,$C$83:$C$99,0)))</f>
        <v>0</v>
      </c>
      <c r="AR99" s="79">
        <f>IF(节奏预期!X99=0,0,节奏预期!F99*INDEX(E$83:E$99,MATCH(节奏预期!X99,$C$83:$C$99,0)))</f>
        <v>0</v>
      </c>
      <c r="AS99" s="122">
        <f>IF(节奏预期!Y99=0,0,节奏预期!G99*INDEX(F$83:F$99,MATCH(节奏预期!Y99,$C$83:$C$99,0)))+IF(节奏预期!Z99=0,0,节奏预期!H99*INDEX(G$102:G$118,MATCH(节奏预期!Z99,$C$102:$C$118,0)))</f>
        <v>58.33333333333335</v>
      </c>
      <c r="AT99" s="79">
        <f>IF(节奏预期!Z99=0,0,节奏预期!H99*INDEX(G$83:G$99,MATCH(节奏预期!Z99,$C$83:$C$99,0)))</f>
        <v>8.3333333333333357</v>
      </c>
      <c r="AU99" s="122">
        <f>IF(节奏预期!AA99=0,0,节奏预期!I99*INDEX(H$83:H$99,MATCH(节奏预期!AA99,$C$83:$C$99,0)))+IF(节奏预期!AB99=0,0,节奏预期!J99*INDEX(I$102:I$118,MATCH(节奏预期!AB99,$C$102:$C$118,0)))</f>
        <v>133.33333333333331</v>
      </c>
      <c r="AV99" s="110">
        <f>IF(节奏预期!AB99=0,0,节奏预期!J99*INDEX(I$83:I$99,MATCH(节奏预期!AB99,$C$83:$C$99,0)))</f>
        <v>0</v>
      </c>
      <c r="AW99" s="12">
        <f>IF(节奏预期!W99="","",INDEX(装备突破!D$121:D$137,MATCH(节奏预期!W99,装备突破!$C$121:$C$137,0))*节奏预期!E99)</f>
        <v>0</v>
      </c>
      <c r="AX99" s="79">
        <f>IF(节奏预期!X99="","",INDEX(装备突破!E$121:E$137,MATCH(节奏预期!X99,装备突破!$C$121:$C$137,0))*节奏预期!F99)</f>
        <v>0</v>
      </c>
      <c r="AY99" s="79">
        <f>IF(节奏预期!Y99="","",INDEX(装备突破!F$121:F$137,MATCH(节奏预期!Y99,装备突破!$C$121:$C$137,0))*节奏预期!G99)</f>
        <v>0</v>
      </c>
      <c r="AZ99" s="79">
        <f>IF(节奏预期!Z99="","",INDEX(装备突破!G$121:G$137,MATCH(节奏预期!Z99,装备突破!$C$121:$C$137,0))*节奏预期!H99)</f>
        <v>46666666.666666679</v>
      </c>
      <c r="BA99" s="79">
        <f>IF(节奏预期!AA99="","",INDEX(装备突破!H$121:H$137,MATCH(节奏预期!AA99,装备突破!$C$121:$C$137,0))*节奏预期!I99)</f>
        <v>291666666.66666663</v>
      </c>
      <c r="BB99" s="79">
        <f>IF(节奏预期!AB99="","",INDEX(装备突破!I$121:I$137,MATCH(节奏预期!AB99,装备突破!$C$121:$C$137,0))*节奏预期!J99)</f>
        <v>0</v>
      </c>
      <c r="BC99" s="13">
        <f>MAX(SUM(AW99:BB99),$BC$86:BC98)</f>
        <v>338333333.33333331</v>
      </c>
      <c r="BD99" s="37"/>
      <c r="BF99" s="22">
        <v>6</v>
      </c>
      <c r="BG99" s="80">
        <v>40</v>
      </c>
      <c r="BH99" s="42">
        <f>IF(BG99&lt;前期规划!$C$2,0,求节点($N$86:$N$121,$AP$86:$AP$121,BG99))</f>
        <v>0</v>
      </c>
      <c r="BI99" s="42"/>
      <c r="BJ99" s="42"/>
      <c r="BK99" s="60">
        <f>(BH99-BH98)*INDEX([3]中r将兵属性验证!AX$7:AX$166,$BG99,1)+BK98</f>
        <v>0</v>
      </c>
      <c r="BL99" s="60"/>
      <c r="BM99" s="60"/>
      <c r="BN99" s="42">
        <f t="shared" si="52"/>
        <v>0</v>
      </c>
      <c r="BR99" s="45">
        <v>40</v>
      </c>
      <c r="BS99" s="49">
        <f>IF(BR99&lt;前期规划!$C$2,0,求节点(活动投放!$S$86:$S$121,活动投放!$U$86:$U$121,$BR99))</f>
        <v>0</v>
      </c>
      <c r="BT99" s="49"/>
      <c r="BU99" s="49">
        <f>IF(BR99&lt;前期规划!$C$2,0,SUMPRODUCT(INDEX($AW$86:$BB$121,IFERROR(MATCH(BR99,$N$86:$N$121,1),1),),INDEX(节奏预期!$E$6:$J$41,MATCH(BR99,节奏预期!$D$6:$D$41,1),)))</f>
        <v>0</v>
      </c>
      <c r="BV99" s="49">
        <f>(BU99-BU98)*INDEX('[1]功能-付费相关'!$AR$6:$AR$165,$BR99,1)+BV98</f>
        <v>0</v>
      </c>
      <c r="BX99" s="45">
        <v>40</v>
      </c>
      <c r="BY99" s="54">
        <f t="shared" si="53"/>
        <v>0</v>
      </c>
      <c r="BZ99" s="54">
        <f t="shared" si="51"/>
        <v>0</v>
      </c>
      <c r="CA99" s="55">
        <f t="shared" si="54"/>
        <v>0</v>
      </c>
    </row>
    <row r="100" spans="1:80" x14ac:dyDescent="0.15">
      <c r="A100" s="37"/>
      <c r="B100" s="37"/>
      <c r="C100" s="37"/>
      <c r="D100" s="37"/>
      <c r="E100" s="37"/>
      <c r="F100" s="37"/>
      <c r="H100" s="37"/>
      <c r="I100" s="37"/>
      <c r="L100" s="22">
        <v>18</v>
      </c>
      <c r="M100" s="76">
        <f t="shared" si="43"/>
        <v>450</v>
      </c>
      <c r="N100" s="78">
        <f>节奏预期!D100</f>
        <v>93.53735314119001</v>
      </c>
      <c r="O100" s="107">
        <f>IF(节奏预期!Q100=0,0,INDEX(D$143:D$159,MATCH(节奏预期!Q100,$C$143:$C$159,1)))</f>
        <v>0</v>
      </c>
      <c r="P100" s="79">
        <f>IF(节奏预期!R100=0,0,INDEX(E$143:E$159,MATCH(节奏预期!R100,$C$143:$C$159,1)))</f>
        <v>0</v>
      </c>
      <c r="Q100" s="79">
        <f>IF(节奏预期!S100=0,0,INDEX(F$143:F$159,MATCH(节奏预期!S100,$C$143:$C$159,1)))</f>
        <v>0</v>
      </c>
      <c r="R100" s="79">
        <f>IF(节奏预期!T100=0,0,INDEX(G$143:G$159,MATCH(节奏预期!T100,$C$143:$C$159,1)))</f>
        <v>0.27</v>
      </c>
      <c r="S100" s="79">
        <f>IF(节奏预期!U100=0,0,INDEX(H$143:H$159,MATCH(节奏预期!U100,$C$143:$C$159,1)))</f>
        <v>0.36</v>
      </c>
      <c r="T100" s="84">
        <f>IF(节奏预期!V100=0,0,INDEX(I$143:I$159,MATCH(节奏预期!V100,$C$143:$C$159,1)))</f>
        <v>0</v>
      </c>
      <c r="U100" s="13">
        <f>IFERROR(SUMPRODUCT(节奏预期!E100:J100,O100:T100)/SUM(节奏预期!E100:J100),0)</f>
        <v>0.33750000000000002</v>
      </c>
      <c r="V100" s="12">
        <f>IF(节奏预期!Q100=0,0,INDEX(D$189:D$205,MATCH(节奏预期!Q100,$C$189:$C$205,1)))</f>
        <v>0</v>
      </c>
      <c r="W100" s="79">
        <f>IF(节奏预期!R100=0,0,INDEX(E$189:E$205,MATCH(节奏预期!R100,$C$189:$C$205,1)))</f>
        <v>0</v>
      </c>
      <c r="X100" s="79">
        <f>IF(节奏预期!S100=0,0,INDEX(F$189:F$205,MATCH(节奏预期!S100,$C$189:$C$205,1)))</f>
        <v>0</v>
      </c>
      <c r="Y100" s="79">
        <f>IF(节奏预期!T100=0,0,INDEX(G$189:G$205,MATCH(节奏预期!T100,$C$189:$C$205,1)))</f>
        <v>0.1</v>
      </c>
      <c r="Z100" s="79">
        <f>IF(节奏预期!U100=0,0,INDEX(H$189:H$205,MATCH(节奏预期!U100,$C$189:$C$205,1)))</f>
        <v>0</v>
      </c>
      <c r="AA100" s="79">
        <f>IF(节奏预期!V100=0,0,INDEX(I$189:I$205,MATCH(节奏预期!V100,$C$189:$C$205,1)))</f>
        <v>0</v>
      </c>
      <c r="AB100" s="13">
        <f>IFERROR(SUMPRODUCT(节奏预期!E100:J100,V100:AA100)/SUM(节奏预期!E100:J100),0)</f>
        <v>2.5000000000000001E-2</v>
      </c>
      <c r="AC100" s="12">
        <f>IF(节奏预期!Q100=0,0,INDEX(D$216:D$232,MATCH(节奏预期!Q100,$C$216:$C$232,1)))</f>
        <v>0</v>
      </c>
      <c r="AD100" s="165">
        <f>IF(节奏预期!R100=0,0,INDEX(E$216:E$232,MATCH(节奏预期!R100,$C$216:$C$232,1)))</f>
        <v>0</v>
      </c>
      <c r="AE100" s="165">
        <f>IF(节奏预期!S100=0,0,INDEX(F$216:F$232,MATCH(节奏预期!S100,$C$216:$C$232,1)))</f>
        <v>0</v>
      </c>
      <c r="AF100" s="165">
        <f>IF(节奏预期!T100=0,0,INDEX(G$216:G$232,MATCH(节奏预期!T100,$C$216:$C$232,1)))</f>
        <v>5.4000000000000006E-2</v>
      </c>
      <c r="AG100" s="165">
        <f>IF(节奏预期!U100=0,0,INDEX(H$216:H$232,MATCH(节奏预期!U100,$C$216:$C$232,1)))</f>
        <v>0</v>
      </c>
      <c r="AH100" s="165">
        <f>IF(节奏预期!V100=0,0,INDEX(I$216:I$232,MATCH(节奏预期!V100,$C$216:$C$232,1)))</f>
        <v>0</v>
      </c>
      <c r="AI100" s="13">
        <f>IFERROR(SUMPRODUCT(节奏预期!E100:J100,AC100:AH100)/SUM(节奏预期!E100:J100),0)</f>
        <v>1.3500000000000002E-2</v>
      </c>
      <c r="AJ100" s="12">
        <f t="shared" si="49"/>
        <v>0</v>
      </c>
      <c r="AK100" s="165">
        <f t="shared" si="44"/>
        <v>0</v>
      </c>
      <c r="AL100" s="165">
        <f t="shared" si="45"/>
        <v>0</v>
      </c>
      <c r="AM100" s="165">
        <f t="shared" si="46"/>
        <v>0.42399999999999999</v>
      </c>
      <c r="AN100" s="165">
        <f t="shared" si="47"/>
        <v>0.36</v>
      </c>
      <c r="AO100" s="165">
        <f t="shared" si="48"/>
        <v>0</v>
      </c>
      <c r="AP100" s="13">
        <f t="shared" si="50"/>
        <v>0.36250000000000004</v>
      </c>
      <c r="AQ100" s="107">
        <f>IF(节奏预期!W100=0,0,节奏预期!E100*INDEX(D$83:D$99,MATCH(节奏预期!W100,$C$83:$C$99,0)))</f>
        <v>0</v>
      </c>
      <c r="AR100" s="79">
        <f>IF(节奏预期!X100=0,0,节奏预期!F100*INDEX(E$83:E$99,MATCH(节奏预期!X100,$C$83:$C$99,0)))</f>
        <v>0</v>
      </c>
      <c r="AS100" s="122">
        <f>IF(节奏预期!Y100=0,0,节奏预期!G100*INDEX(F$83:F$99,MATCH(节奏预期!Y100,$C$83:$C$99,0)))+IF(节奏预期!Z100=0,0,节奏预期!H100*INDEX(G$102:G$118,MATCH(节奏预期!Z100,$C$102:$C$118,0)))</f>
        <v>43.75</v>
      </c>
      <c r="AT100" s="79">
        <f>IF(节奏预期!Z100=0,0,节奏预期!H100*INDEX(G$83:G$99,MATCH(节奏预期!Z100,$C$83:$C$99,0)))</f>
        <v>6.25</v>
      </c>
      <c r="AU100" s="122">
        <f>IF(节奏预期!AA100=0,0,节奏预期!I100*INDEX(H$83:H$99,MATCH(节奏预期!AA100,$C$83:$C$99,0)))+IF(节奏预期!AB100=0,0,节奏预期!J100*INDEX(I$102:I$118,MATCH(节奏预期!AB100,$C$102:$C$118,0)))</f>
        <v>150</v>
      </c>
      <c r="AV100" s="110">
        <f>IF(节奏预期!AB100=0,0,节奏预期!J100*INDEX(I$83:I$99,MATCH(节奏预期!AB100,$C$83:$C$99,0)))</f>
        <v>0</v>
      </c>
      <c r="AW100" s="12">
        <f>IF(节奏预期!W100="","",INDEX(装备突破!D$121:D$137,MATCH(节奏预期!W100,装备突破!$C$121:$C$137,0))*节奏预期!E100)</f>
        <v>0</v>
      </c>
      <c r="AX100" s="79">
        <f>IF(节奏预期!X100="","",INDEX(装备突破!E$121:E$137,MATCH(节奏预期!X100,装备突破!$C$121:$C$137,0))*节奏预期!F100)</f>
        <v>0</v>
      </c>
      <c r="AY100" s="79">
        <f>IF(节奏预期!Y100="","",INDEX(装备突破!F$121:F$137,MATCH(节奏预期!Y100,装备突破!$C$121:$C$137,0))*节奏预期!G100)</f>
        <v>0</v>
      </c>
      <c r="AZ100" s="79">
        <f>IF(节奏预期!Z100="","",INDEX(装备突破!G$121:G$137,MATCH(节奏预期!Z100,装备突破!$C$121:$C$137,0))*节奏预期!H100)</f>
        <v>35000000</v>
      </c>
      <c r="BA100" s="79">
        <f>IF(节奏预期!AA100="","",INDEX(装备突破!H$121:H$137,MATCH(节奏预期!AA100,装备突破!$C$121:$C$137,0))*节奏预期!I100)</f>
        <v>328125000</v>
      </c>
      <c r="BB100" s="79">
        <f>IF(节奏预期!AB100="","",INDEX(装备突破!I$121:I$137,MATCH(节奏预期!AB100,装备突破!$C$121:$C$137,0))*节奏预期!J100)</f>
        <v>0</v>
      </c>
      <c r="BC100" s="13">
        <f>MAX(SUM(AW100:BB100),$BC$86:BC99)</f>
        <v>363125000</v>
      </c>
      <c r="BD100" s="37"/>
      <c r="BF100" s="22">
        <v>7</v>
      </c>
      <c r="BG100" s="80">
        <v>50</v>
      </c>
      <c r="BH100" s="42">
        <f>IF(BG100&lt;前期规划!$C$2,0,求节点($N$86:$N$121,$AP$86:$AP$121,BG100))</f>
        <v>0</v>
      </c>
      <c r="BI100" s="42"/>
      <c r="BJ100" s="42"/>
      <c r="BK100" s="60">
        <f>(BH100-BH99)*INDEX([3]中r将兵属性验证!AX$7:AX$166,$BG100,1)+BK99</f>
        <v>0</v>
      </c>
      <c r="BL100" s="60"/>
      <c r="BM100" s="60"/>
      <c r="BN100" s="42">
        <f t="shared" si="52"/>
        <v>0</v>
      </c>
      <c r="BR100" s="45">
        <v>50</v>
      </c>
      <c r="BS100" s="49">
        <f>IF(BR100&lt;前期规划!$C$2,0,求节点(活动投放!$S$86:$S$121,活动投放!$U$86:$U$121,$BR100))</f>
        <v>0</v>
      </c>
      <c r="BT100" s="49"/>
      <c r="BU100" s="49">
        <f>IF(BR100&lt;前期规划!$C$2,0,SUMPRODUCT(INDEX($AW$86:$BB$121,IFERROR(MATCH(BR100,$N$86:$N$121,1),1),),INDEX(节奏预期!$E$6:$J$41,MATCH(BR100,节奏预期!$D$6:$D$41,1),)))</f>
        <v>0</v>
      </c>
      <c r="BV100" s="49">
        <f>(BU100-BU99)*INDEX('[1]功能-付费相关'!$AR$6:$AR$165,$BR100,1)+BV99</f>
        <v>0</v>
      </c>
      <c r="BX100" s="45">
        <v>50</v>
      </c>
      <c r="BY100" s="54">
        <f t="shared" si="53"/>
        <v>0</v>
      </c>
      <c r="BZ100" s="54">
        <f t="shared" si="51"/>
        <v>0</v>
      </c>
      <c r="CA100" s="55">
        <f t="shared" si="54"/>
        <v>0</v>
      </c>
    </row>
    <row r="101" spans="1:80" x14ac:dyDescent="0.15">
      <c r="A101" s="37"/>
      <c r="B101" s="210" t="s">
        <v>478</v>
      </c>
      <c r="C101" s="105" t="s">
        <v>133</v>
      </c>
      <c r="D101" s="105" t="s">
        <v>128</v>
      </c>
      <c r="E101" s="105" t="s">
        <v>129</v>
      </c>
      <c r="F101" s="105" t="s">
        <v>130</v>
      </c>
      <c r="G101" s="105" t="s">
        <v>285</v>
      </c>
      <c r="H101" s="105" t="s">
        <v>131</v>
      </c>
      <c r="I101" s="105" t="s">
        <v>267</v>
      </c>
      <c r="J101" s="37"/>
      <c r="L101" s="22">
        <v>19</v>
      </c>
      <c r="M101" s="76">
        <f t="shared" si="43"/>
        <v>480</v>
      </c>
      <c r="N101" s="78">
        <f>节奏预期!D101</f>
        <v>94.499876682726793</v>
      </c>
      <c r="O101" s="107">
        <f>IF(节奏预期!Q101=0,0,INDEX(D$143:D$159,MATCH(节奏预期!Q101,$C$143:$C$159,1)))</f>
        <v>0</v>
      </c>
      <c r="P101" s="79">
        <f>IF(节奏预期!R101=0,0,INDEX(E$143:E$159,MATCH(节奏预期!R101,$C$143:$C$159,1)))</f>
        <v>0</v>
      </c>
      <c r="Q101" s="79">
        <f>IF(节奏预期!S101=0,0,INDEX(F$143:F$159,MATCH(节奏预期!S101,$C$143:$C$159,1)))</f>
        <v>0</v>
      </c>
      <c r="R101" s="79">
        <f>IF(节奏预期!T101=0,0,INDEX(G$143:G$159,MATCH(节奏预期!T101,$C$143:$C$159,1)))</f>
        <v>0.3</v>
      </c>
      <c r="S101" s="79">
        <f>IF(节奏预期!U101=0,0,INDEX(H$143:H$159,MATCH(节奏预期!U101,$C$143:$C$159,1)))</f>
        <v>0.4</v>
      </c>
      <c r="T101" s="84">
        <f>IF(节奏预期!V101=0,0,INDEX(I$143:I$159,MATCH(节奏预期!V101,$C$143:$C$159,1)))</f>
        <v>0</v>
      </c>
      <c r="U101" s="13">
        <f>IFERROR(SUMPRODUCT(节奏预期!E101:J101,O101:T101)/SUM(节奏预期!E101:J101),0)</f>
        <v>0.38333333333333336</v>
      </c>
      <c r="V101" s="12">
        <f>IF(节奏预期!Q101=0,0,INDEX(D$189:D$205,MATCH(节奏预期!Q101,$C$189:$C$205,1)))</f>
        <v>0</v>
      </c>
      <c r="W101" s="79">
        <f>IF(节奏预期!R101=0,0,INDEX(E$189:E$205,MATCH(节奏预期!R101,$C$189:$C$205,1)))</f>
        <v>0</v>
      </c>
      <c r="X101" s="79">
        <f>IF(节奏预期!S101=0,0,INDEX(F$189:F$205,MATCH(节奏预期!S101,$C$189:$C$205,1)))</f>
        <v>0</v>
      </c>
      <c r="Y101" s="79">
        <f>IF(节奏预期!T101=0,0,INDEX(G$189:G$205,MATCH(节奏预期!T101,$C$189:$C$205,1)))</f>
        <v>0.1</v>
      </c>
      <c r="Z101" s="79">
        <f>IF(节奏预期!U101=0,0,INDEX(H$189:H$205,MATCH(节奏预期!U101,$C$189:$C$205,1)))</f>
        <v>0</v>
      </c>
      <c r="AA101" s="79">
        <f>IF(节奏预期!V101=0,0,INDEX(I$189:I$205,MATCH(节奏预期!V101,$C$189:$C$205,1)))</f>
        <v>0</v>
      </c>
      <c r="AB101" s="13">
        <f>IFERROR(SUMPRODUCT(节奏预期!E101:J101,V101:AA101)/SUM(节奏预期!E101:J101),0)</f>
        <v>1.6666666666666687E-2</v>
      </c>
      <c r="AC101" s="12">
        <f>IF(节奏预期!Q101=0,0,INDEX(D$216:D$232,MATCH(节奏预期!Q101,$C$216:$C$232,1)))</f>
        <v>0</v>
      </c>
      <c r="AD101" s="165">
        <f>IF(节奏预期!R101=0,0,INDEX(E$216:E$232,MATCH(节奏预期!R101,$C$216:$C$232,1)))</f>
        <v>0</v>
      </c>
      <c r="AE101" s="165">
        <f>IF(节奏预期!S101=0,0,INDEX(F$216:F$232,MATCH(节奏预期!S101,$C$216:$C$232,1)))</f>
        <v>0</v>
      </c>
      <c r="AF101" s="165">
        <f>IF(节奏预期!T101=0,0,INDEX(G$216:G$232,MATCH(节奏预期!T101,$C$216:$C$232,1)))</f>
        <v>0.06</v>
      </c>
      <c r="AG101" s="165">
        <f>IF(节奏预期!U101=0,0,INDEX(H$216:H$232,MATCH(节奏预期!U101,$C$216:$C$232,1)))</f>
        <v>0</v>
      </c>
      <c r="AH101" s="165">
        <f>IF(节奏预期!V101=0,0,INDEX(I$216:I$232,MATCH(节奏预期!V101,$C$216:$C$232,1)))</f>
        <v>0</v>
      </c>
      <c r="AI101" s="13">
        <f>IFERROR(SUMPRODUCT(节奏预期!E101:J101,AC101:AH101)/SUM(节奏预期!E101:J101),0)</f>
        <v>1.0000000000000011E-2</v>
      </c>
      <c r="AJ101" s="12">
        <f t="shared" si="49"/>
        <v>0</v>
      </c>
      <c r="AK101" s="165">
        <f t="shared" si="44"/>
        <v>0</v>
      </c>
      <c r="AL101" s="165">
        <f t="shared" si="45"/>
        <v>0</v>
      </c>
      <c r="AM101" s="165">
        <f t="shared" si="46"/>
        <v>0.46</v>
      </c>
      <c r="AN101" s="165">
        <f t="shared" si="47"/>
        <v>0.4</v>
      </c>
      <c r="AO101" s="165">
        <f t="shared" si="48"/>
        <v>0</v>
      </c>
      <c r="AP101" s="13">
        <f t="shared" si="50"/>
        <v>0.4</v>
      </c>
      <c r="AQ101" s="107">
        <f>IF(节奏预期!W101=0,0,节奏预期!E101*INDEX(D$83:D$99,MATCH(节奏预期!W101,$C$83:$C$99,0)))</f>
        <v>0</v>
      </c>
      <c r="AR101" s="79">
        <f>IF(节奏预期!X101=0,0,节奏预期!F101*INDEX(E$83:E$99,MATCH(节奏预期!X101,$C$83:$C$99,0)))</f>
        <v>0</v>
      </c>
      <c r="AS101" s="122">
        <f>IF(节奏预期!Y101=0,0,节奏预期!G101*INDEX(F$83:F$99,MATCH(节奏预期!Y101,$C$83:$C$99,0)))+IF(节奏预期!Z101=0,0,节奏预期!H101*INDEX(G$102:G$118,MATCH(节奏预期!Z101,$C$102:$C$118,0)))</f>
        <v>29.1666666666667</v>
      </c>
      <c r="AT101" s="79">
        <f>IF(节奏预期!Z101=0,0,节奏预期!H101*INDEX(G$83:G$99,MATCH(节奏预期!Z101,$C$83:$C$99,0)))</f>
        <v>4.1666666666666714</v>
      </c>
      <c r="AU101" s="122">
        <f>IF(节奏预期!AA101=0,0,节奏预期!I101*INDEX(H$83:H$99,MATCH(节奏预期!AA101,$C$83:$C$99,0)))+IF(节奏预期!AB101=0,0,节奏预期!J101*INDEX(I$102:I$118,MATCH(节奏预期!AB101,$C$102:$C$118,0)))</f>
        <v>166.66666666666663</v>
      </c>
      <c r="AV101" s="110">
        <f>IF(节奏预期!AB101=0,0,节奏预期!J101*INDEX(I$83:I$99,MATCH(节奏预期!AB101,$C$83:$C$99,0)))</f>
        <v>0</v>
      </c>
      <c r="AW101" s="12">
        <f>IF(节奏预期!W101="","",INDEX(装备突破!D$121:D$137,MATCH(节奏预期!W101,装备突破!$C$121:$C$137,0))*节奏预期!E101)</f>
        <v>0</v>
      </c>
      <c r="AX101" s="79">
        <f>IF(节奏预期!X101="","",INDEX(装备突破!E$121:E$137,MATCH(节奏预期!X101,装备突破!$C$121:$C$137,0))*节奏预期!F101)</f>
        <v>0</v>
      </c>
      <c r="AY101" s="79">
        <f>IF(节奏预期!Y101="","",INDEX(装备突破!F$121:F$137,MATCH(节奏预期!Y101,装备突破!$C$121:$C$137,0))*节奏预期!G101)</f>
        <v>0</v>
      </c>
      <c r="AZ101" s="79">
        <f>IF(节奏预期!Z101="","",INDEX(装备突破!G$121:G$137,MATCH(节奏预期!Z101,装备突破!$C$121:$C$137,0))*节奏预期!H101)</f>
        <v>23333333.333333358</v>
      </c>
      <c r="BA101" s="79">
        <f>IF(节奏预期!AA101="","",INDEX(装备突破!H$121:H$137,MATCH(节奏预期!AA101,装备突破!$C$121:$C$137,0))*节奏预期!I101)</f>
        <v>364583333.33333325</v>
      </c>
      <c r="BB101" s="79">
        <f>IF(节奏预期!AB101="","",INDEX(装备突破!I$121:I$137,MATCH(节奏预期!AB101,装备突破!$C$121:$C$137,0))*节奏预期!J101)</f>
        <v>0</v>
      </c>
      <c r="BC101" s="13">
        <f>MAX(SUM(AW101:BB101),$BC$86:BC100)</f>
        <v>387916666.66666663</v>
      </c>
      <c r="BD101" s="37"/>
      <c r="BF101" s="22">
        <v>8</v>
      </c>
      <c r="BG101" s="80">
        <v>60</v>
      </c>
      <c r="BH101" s="42">
        <f>IF(BG101&lt;前期规划!$C$2,0,求节点($N$86:$N$121,$AP$86:$AP$121,BG101))</f>
        <v>4.6619762185175787E-2</v>
      </c>
      <c r="BI101" s="42"/>
      <c r="BJ101" s="42"/>
      <c r="BK101" s="60">
        <f>(BH101-BH100)*INDEX([3]中r将兵属性验证!AX$7:AX$166,$BG101,1)+BK100</f>
        <v>172610162.00381973</v>
      </c>
      <c r="BL101" s="60"/>
      <c r="BM101" s="60"/>
      <c r="BN101" s="42">
        <f t="shared" si="52"/>
        <v>172610162.00381973</v>
      </c>
      <c r="BR101" s="45">
        <v>60</v>
      </c>
      <c r="BS101" s="49">
        <f>IF(BR101&lt;前期规划!$C$2,0,求节点(活动投放!$S$86:$S$121,活动投放!$U$86:$U$121,$BR101))</f>
        <v>16476.808325707432</v>
      </c>
      <c r="BT101" s="49"/>
      <c r="BU101" s="49">
        <f>IF(BR101&lt;前期规划!$C$2,0,SUMPRODUCT(INDEX($AW$86:$BB$121,IFERROR(MATCH(BR101,$N$86:$N$121,1),1),),INDEX(节奏预期!$E$6:$J$41,MATCH(BR101,节奏预期!$D$6:$D$41,1),)))</f>
        <v>0</v>
      </c>
      <c r="BV101" s="49">
        <f>(BU101-BU100)*INDEX('[1]功能-付费相关'!$AR$6:$AR$165,$BR101,1)+BV100</f>
        <v>0</v>
      </c>
      <c r="BX101" s="45">
        <v>60</v>
      </c>
      <c r="BY101" s="54">
        <f t="shared" si="53"/>
        <v>16476.808325707432</v>
      </c>
      <c r="BZ101" s="54">
        <f t="shared" si="51"/>
        <v>0</v>
      </c>
      <c r="CA101" s="55">
        <f t="shared" si="54"/>
        <v>16476.808325707432</v>
      </c>
    </row>
    <row r="102" spans="1:80" x14ac:dyDescent="0.15">
      <c r="A102" s="37"/>
      <c r="B102" s="211"/>
      <c r="C102" s="105">
        <v>0</v>
      </c>
      <c r="D102" s="105" t="str">
        <f>IF(D44="","",SUM(D$25:D44))</f>
        <v/>
      </c>
      <c r="E102" s="105" t="str">
        <f>IF(E44="","",SUM(E$25:E44))</f>
        <v/>
      </c>
      <c r="F102" s="105" t="str">
        <f>IF(F44="","",SUM(F$25:F44))</f>
        <v/>
      </c>
      <c r="G102" s="105">
        <f>IF(G44="","",SUM(G$44:G44))</f>
        <v>0</v>
      </c>
      <c r="H102" s="105" t="str">
        <f>IF(H44="","",SUM(H$25:H44))</f>
        <v/>
      </c>
      <c r="I102" s="105">
        <f>IF(I44="","",SUM(I$44:I44))</f>
        <v>0</v>
      </c>
      <c r="J102" s="37"/>
      <c r="L102" s="22">
        <v>20</v>
      </c>
      <c r="M102" s="76">
        <f t="shared" si="43"/>
        <v>510</v>
      </c>
      <c r="N102" s="78">
        <f>节奏预期!D102</f>
        <v>95.412755681471069</v>
      </c>
      <c r="O102" s="107">
        <f>IF(节奏预期!Q102=0,0,INDEX(D$143:D$159,MATCH(节奏预期!Q102,$C$143:$C$159,1)))</f>
        <v>0</v>
      </c>
      <c r="P102" s="79">
        <f>IF(节奏预期!R102=0,0,INDEX(E$143:E$159,MATCH(节奏预期!R102,$C$143:$C$159,1)))</f>
        <v>0</v>
      </c>
      <c r="Q102" s="79">
        <f>IF(节奏预期!S102=0,0,INDEX(F$143:F$159,MATCH(节奏预期!S102,$C$143:$C$159,1)))</f>
        <v>0</v>
      </c>
      <c r="R102" s="79">
        <f>IF(节奏预期!T102=0,0,INDEX(G$143:G$159,MATCH(节奏预期!T102,$C$143:$C$159,1)))</f>
        <v>0.3</v>
      </c>
      <c r="S102" s="79">
        <f>IF(节奏预期!U102=0,0,INDEX(H$143:H$159,MATCH(节奏预期!U102,$C$143:$C$159,1)))</f>
        <v>0.4</v>
      </c>
      <c r="T102" s="84">
        <f>IF(节奏预期!V102=0,0,INDEX(I$143:I$159,MATCH(节奏预期!V102,$C$143:$C$159,1)))</f>
        <v>0</v>
      </c>
      <c r="U102" s="13">
        <f>IFERROR(SUMPRODUCT(节奏预期!E102:J102,O102:T102)/SUM(节奏预期!E102:J102),0)</f>
        <v>0.39166666666666666</v>
      </c>
      <c r="V102" s="12">
        <f>IF(节奏预期!Q102=0,0,INDEX(D$189:D$205,MATCH(节奏预期!Q102,$C$189:$C$205,1)))</f>
        <v>0</v>
      </c>
      <c r="W102" s="79">
        <f>IF(节奏预期!R102=0,0,INDEX(E$189:E$205,MATCH(节奏预期!R102,$C$189:$C$205,1)))</f>
        <v>0</v>
      </c>
      <c r="X102" s="79">
        <f>IF(节奏预期!S102=0,0,INDEX(F$189:F$205,MATCH(节奏预期!S102,$C$189:$C$205,1)))</f>
        <v>0</v>
      </c>
      <c r="Y102" s="79">
        <f>IF(节奏预期!T102=0,0,INDEX(G$189:G$205,MATCH(节奏预期!T102,$C$189:$C$205,1)))</f>
        <v>0.1</v>
      </c>
      <c r="Z102" s="79">
        <f>IF(节奏预期!U102=0,0,INDEX(H$189:H$205,MATCH(节奏预期!U102,$C$189:$C$205,1)))</f>
        <v>0</v>
      </c>
      <c r="AA102" s="79">
        <f>IF(节奏预期!V102=0,0,INDEX(I$189:I$205,MATCH(节奏预期!V102,$C$189:$C$205,1)))</f>
        <v>0</v>
      </c>
      <c r="AB102" s="13">
        <f>IFERROR(SUMPRODUCT(节奏预期!E102:J102,V102:AA102)/SUM(节奏预期!E102:J102),0)</f>
        <v>8.3333333333333436E-3</v>
      </c>
      <c r="AC102" s="12">
        <f>IF(节奏预期!Q102=0,0,INDEX(D$216:D$232,MATCH(节奏预期!Q102,$C$216:$C$232,1)))</f>
        <v>0</v>
      </c>
      <c r="AD102" s="165">
        <f>IF(节奏预期!R102=0,0,INDEX(E$216:E$232,MATCH(节奏预期!R102,$C$216:$C$232,1)))</f>
        <v>0</v>
      </c>
      <c r="AE102" s="165">
        <f>IF(节奏预期!S102=0,0,INDEX(F$216:F$232,MATCH(节奏预期!S102,$C$216:$C$232,1)))</f>
        <v>0</v>
      </c>
      <c r="AF102" s="165">
        <f>IF(节奏预期!T102=0,0,INDEX(G$216:G$232,MATCH(节奏预期!T102,$C$216:$C$232,1)))</f>
        <v>0.06</v>
      </c>
      <c r="AG102" s="165">
        <f>IF(节奏预期!U102=0,0,INDEX(H$216:H$232,MATCH(节奏预期!U102,$C$216:$C$232,1)))</f>
        <v>0</v>
      </c>
      <c r="AH102" s="165">
        <f>IF(节奏预期!V102=0,0,INDEX(I$216:I$232,MATCH(节奏预期!V102,$C$216:$C$232,1)))</f>
        <v>0</v>
      </c>
      <c r="AI102" s="13">
        <f>IFERROR(SUMPRODUCT(节奏预期!E102:J102,AC102:AH102)/SUM(节奏预期!E102:J102),0)</f>
        <v>5.0000000000000053E-3</v>
      </c>
      <c r="AJ102" s="12">
        <f t="shared" si="49"/>
        <v>0</v>
      </c>
      <c r="AK102" s="165">
        <f t="shared" si="44"/>
        <v>0</v>
      </c>
      <c r="AL102" s="165">
        <f t="shared" si="45"/>
        <v>0</v>
      </c>
      <c r="AM102" s="165">
        <f t="shared" si="46"/>
        <v>0.46</v>
      </c>
      <c r="AN102" s="165">
        <f t="shared" si="47"/>
        <v>0.4</v>
      </c>
      <c r="AO102" s="165">
        <f t="shared" si="48"/>
        <v>0</v>
      </c>
      <c r="AP102" s="13">
        <f t="shared" si="50"/>
        <v>0.4</v>
      </c>
      <c r="AQ102" s="107">
        <f>IF(节奏预期!W102=0,0,节奏预期!E102*INDEX(D$83:D$99,MATCH(节奏预期!W102,$C$83:$C$99,0)))</f>
        <v>0</v>
      </c>
      <c r="AR102" s="79">
        <f>IF(节奏预期!X102=0,0,节奏预期!F102*INDEX(E$83:E$99,MATCH(节奏预期!X102,$C$83:$C$99,0)))</f>
        <v>0</v>
      </c>
      <c r="AS102" s="122">
        <f>IF(节奏预期!Y102=0,0,节奏预期!G102*INDEX(F$83:F$99,MATCH(节奏预期!Y102,$C$83:$C$99,0)))+IF(节奏预期!Z102=0,0,节奏预期!H102*INDEX(G$102:G$118,MATCH(节奏预期!Z102,$C$102:$C$118,0)))</f>
        <v>14.58333333333335</v>
      </c>
      <c r="AT102" s="79">
        <f>IF(节奏预期!Z102=0,0,节奏预期!H102*INDEX(G$83:G$99,MATCH(节奏预期!Z102,$C$83:$C$99,0)))</f>
        <v>2.0833333333333357</v>
      </c>
      <c r="AU102" s="122">
        <f>IF(节奏预期!AA102=0,0,节奏预期!I102*INDEX(H$83:H$99,MATCH(节奏预期!AA102,$C$83:$C$99,0)))+IF(节奏预期!AB102=0,0,节奏预期!J102*INDEX(I$102:I$118,MATCH(节奏预期!AB102,$C$102:$C$118,0)))</f>
        <v>183.33333333333331</v>
      </c>
      <c r="AV102" s="110">
        <f>IF(节奏预期!AB102=0,0,节奏预期!J102*INDEX(I$83:I$99,MATCH(节奏预期!AB102,$C$83:$C$99,0)))</f>
        <v>0</v>
      </c>
      <c r="AW102" s="12">
        <f>IF(节奏预期!W102="","",INDEX(装备突破!D$121:D$137,MATCH(节奏预期!W102,装备突破!$C$121:$C$137,0))*节奏预期!E102)</f>
        <v>0</v>
      </c>
      <c r="AX102" s="79">
        <f>IF(节奏预期!X102="","",INDEX(装备突破!E$121:E$137,MATCH(节奏预期!X102,装备突破!$C$121:$C$137,0))*节奏预期!F102)</f>
        <v>0</v>
      </c>
      <c r="AY102" s="79">
        <f>IF(节奏预期!Y102="","",INDEX(装备突破!F$121:F$137,MATCH(节奏预期!Y102,装备突破!$C$121:$C$137,0))*节奏预期!G102)</f>
        <v>0</v>
      </c>
      <c r="AZ102" s="79">
        <f>IF(节奏预期!Z102="","",INDEX(装备突破!G$121:G$137,MATCH(节奏预期!Z102,装备突破!$C$121:$C$137,0))*节奏预期!H102)</f>
        <v>11666666.666666679</v>
      </c>
      <c r="BA102" s="79">
        <f>IF(节奏预期!AA102="","",INDEX(装备突破!H$121:H$137,MATCH(节奏预期!AA102,装备突破!$C$121:$C$137,0))*节奏预期!I102)</f>
        <v>401041666.66666663</v>
      </c>
      <c r="BB102" s="79">
        <f>IF(节奏预期!AB102="","",INDEX(装备突破!I$121:I$137,MATCH(节奏预期!AB102,装备突破!$C$121:$C$137,0))*节奏预期!J102)</f>
        <v>0</v>
      </c>
      <c r="BC102" s="13">
        <f>MAX(SUM(AW102:BB102),$BC$86:BC101)</f>
        <v>412708333.33333331</v>
      </c>
      <c r="BF102" s="22">
        <v>9</v>
      </c>
      <c r="BG102" s="80">
        <v>70</v>
      </c>
      <c r="BH102" s="42">
        <f>IF(BG102&lt;前期规划!$C$2,0,求节点($N$86:$N$121,$AP$86:$AP$121,BG102))</f>
        <v>0.12354364251837914</v>
      </c>
      <c r="BI102" s="42"/>
      <c r="BJ102" s="42"/>
      <c r="BK102" s="60">
        <f>(BH102-BH101)*INDEX([3]中r将兵属性验证!AX$7:AX$166,$BG102,1)+BK101</f>
        <v>1044984717.8512875</v>
      </c>
      <c r="BL102" s="60"/>
      <c r="BM102" s="60"/>
      <c r="BN102" s="42">
        <f t="shared" si="52"/>
        <v>1044984717.8512875</v>
      </c>
      <c r="BR102" s="45">
        <v>70</v>
      </c>
      <c r="BS102" s="49">
        <f>IF(BR102&lt;前期规划!$C$2,0,求节点(活动投放!$S$86:$S$121,活动投放!$U$86:$U$121,$BR102))</f>
        <v>68812.65195548856</v>
      </c>
      <c r="BT102" s="49"/>
      <c r="BU102" s="49">
        <f>IF(BR102&lt;前期规划!$C$2,0,SUMPRODUCT(INDEX($AW$86:$BB$121,IFERROR(MATCH(BR102,$N$86:$N$121,1),1),),INDEX(节奏预期!$E$6:$J$41,MATCH(BR102,节奏预期!$D$6:$D$41,1),)))</f>
        <v>90000000</v>
      </c>
      <c r="BV102" s="49">
        <f>(BU102-BU101)*INDEX('[1]功能-付费相关'!$AR$6:$AR$165,$BR102,1)+BV101</f>
        <v>102272.72727272726</v>
      </c>
      <c r="BX102" s="45">
        <v>70</v>
      </c>
      <c r="BY102" s="54">
        <f t="shared" si="53"/>
        <v>68812.65195548856</v>
      </c>
      <c r="BZ102" s="54">
        <f t="shared" si="51"/>
        <v>102272.72727272726</v>
      </c>
      <c r="CA102" s="55">
        <f t="shared" si="54"/>
        <v>171085.37922821584</v>
      </c>
      <c r="CB102" s="37"/>
    </row>
    <row r="103" spans="1:80" x14ac:dyDescent="0.15">
      <c r="A103" s="37"/>
      <c r="B103" s="211"/>
      <c r="C103" s="105">
        <v>1</v>
      </c>
      <c r="D103" s="105" t="str">
        <f>IF(D45="","",SUM(D$25:D45))</f>
        <v/>
      </c>
      <c r="E103" s="105" t="str">
        <f>IF(E45="","",SUM(E$25:E45))</f>
        <v/>
      </c>
      <c r="F103" s="105" t="str">
        <f>IF(F45="","",SUM(F$25:F45))</f>
        <v/>
      </c>
      <c r="G103" s="105">
        <f>IF(G45="","",SUM(G$44:G45))</f>
        <v>1</v>
      </c>
      <c r="H103" s="105" t="str">
        <f>IF(H45="","",SUM(H$25:H45))</f>
        <v/>
      </c>
      <c r="I103" s="105">
        <f>IF(I45="","",SUM(I$44:I45))</f>
        <v>1</v>
      </c>
      <c r="J103" s="37"/>
      <c r="L103" s="22">
        <v>21</v>
      </c>
      <c r="M103" s="76">
        <f t="shared" si="43"/>
        <v>540</v>
      </c>
      <c r="N103" s="78">
        <f>节奏预期!D103</f>
        <v>96.254819565842766</v>
      </c>
      <c r="O103" s="107">
        <f>IF(节奏预期!Q103=0,0,INDEX(D$143:D$159,MATCH(节奏预期!Q103,$C$143:$C$159,1)))</f>
        <v>0</v>
      </c>
      <c r="P103" s="79">
        <f>IF(节奏预期!R103=0,0,INDEX(E$143:E$159,MATCH(节奏预期!R103,$C$143:$C$159,1)))</f>
        <v>0</v>
      </c>
      <c r="Q103" s="79">
        <f>IF(节奏预期!S103=0,0,INDEX(F$143:F$159,MATCH(节奏预期!S103,$C$143:$C$159,1)))</f>
        <v>0</v>
      </c>
      <c r="R103" s="79">
        <f>IF(节奏预期!T103=0,0,INDEX(G$143:G$159,MATCH(节奏预期!T103,$C$143:$C$159,1)))</f>
        <v>0</v>
      </c>
      <c r="S103" s="79">
        <f>IF(节奏预期!U103=0,0,INDEX(H$143:H$159,MATCH(节奏预期!U103,$C$143:$C$159,1)))</f>
        <v>0.4</v>
      </c>
      <c r="T103" s="84">
        <f>IF(节奏预期!V103=0,0,INDEX(I$143:I$159,MATCH(节奏预期!V103,$C$143:$C$159,1)))</f>
        <v>0</v>
      </c>
      <c r="U103" s="13">
        <f>IFERROR(SUMPRODUCT(节奏预期!E103:J103,O103:T103)/SUM(节奏预期!E103:J103),0)</f>
        <v>0.4</v>
      </c>
      <c r="V103" s="12">
        <f>IF(节奏预期!Q103=0,0,INDEX(D$189:D$205,MATCH(节奏预期!Q103,$C$189:$C$205,1)))</f>
        <v>0</v>
      </c>
      <c r="W103" s="79">
        <f>IF(节奏预期!R103=0,0,INDEX(E$189:E$205,MATCH(节奏预期!R103,$C$189:$C$205,1)))</f>
        <v>0</v>
      </c>
      <c r="X103" s="79">
        <f>IF(节奏预期!S103=0,0,INDEX(F$189:F$205,MATCH(节奏预期!S103,$C$189:$C$205,1)))</f>
        <v>0</v>
      </c>
      <c r="Y103" s="79">
        <f>IF(节奏预期!T103=0,0,INDEX(G$189:G$205,MATCH(节奏预期!T103,$C$189:$C$205,1)))</f>
        <v>0</v>
      </c>
      <c r="Z103" s="79">
        <f>IF(节奏预期!U103=0,0,INDEX(H$189:H$205,MATCH(节奏预期!U103,$C$189:$C$205,1)))</f>
        <v>0</v>
      </c>
      <c r="AA103" s="79">
        <f>IF(节奏预期!V103=0,0,INDEX(I$189:I$205,MATCH(节奏预期!V103,$C$189:$C$205,1)))</f>
        <v>0</v>
      </c>
      <c r="AB103" s="13">
        <f>IFERROR(SUMPRODUCT(节奏预期!E103:J103,V103:AA103)/SUM(节奏预期!E103:J103),0)</f>
        <v>0</v>
      </c>
      <c r="AC103" s="12">
        <f>IF(节奏预期!Q103=0,0,INDEX(D$216:D$232,MATCH(节奏预期!Q103,$C$216:$C$232,1)))</f>
        <v>0</v>
      </c>
      <c r="AD103" s="165">
        <f>IF(节奏预期!R103=0,0,INDEX(E$216:E$232,MATCH(节奏预期!R103,$C$216:$C$232,1)))</f>
        <v>0</v>
      </c>
      <c r="AE103" s="165">
        <f>IF(节奏预期!S103=0,0,INDEX(F$216:F$232,MATCH(节奏预期!S103,$C$216:$C$232,1)))</f>
        <v>0</v>
      </c>
      <c r="AF103" s="165">
        <f>IF(节奏预期!T103=0,0,INDEX(G$216:G$232,MATCH(节奏预期!T103,$C$216:$C$232,1)))</f>
        <v>0</v>
      </c>
      <c r="AG103" s="165">
        <f>IF(节奏预期!U103=0,0,INDEX(H$216:H$232,MATCH(节奏预期!U103,$C$216:$C$232,1)))</f>
        <v>0</v>
      </c>
      <c r="AH103" s="165">
        <f>IF(节奏预期!V103=0,0,INDEX(I$216:I$232,MATCH(节奏预期!V103,$C$216:$C$232,1)))</f>
        <v>0</v>
      </c>
      <c r="AI103" s="13">
        <f>IFERROR(SUMPRODUCT(节奏预期!E103:J103,AC103:AH103)/SUM(节奏预期!E103:J103),0)</f>
        <v>0</v>
      </c>
      <c r="AJ103" s="12">
        <f t="shared" si="49"/>
        <v>0</v>
      </c>
      <c r="AK103" s="165">
        <f t="shared" si="44"/>
        <v>0</v>
      </c>
      <c r="AL103" s="165">
        <f t="shared" si="45"/>
        <v>0</v>
      </c>
      <c r="AM103" s="165">
        <f t="shared" si="46"/>
        <v>0</v>
      </c>
      <c r="AN103" s="165">
        <f t="shared" si="47"/>
        <v>0.4</v>
      </c>
      <c r="AO103" s="165">
        <f t="shared" si="48"/>
        <v>0</v>
      </c>
      <c r="AP103" s="13">
        <f t="shared" si="50"/>
        <v>0.4</v>
      </c>
      <c r="AQ103" s="107">
        <f>IF(节奏预期!W103=0,0,节奏预期!E103*INDEX(D$83:D$99,MATCH(节奏预期!W103,$C$83:$C$99,0)))</f>
        <v>0</v>
      </c>
      <c r="AR103" s="79">
        <f>IF(节奏预期!X103=0,0,节奏预期!F103*INDEX(E$83:E$99,MATCH(节奏预期!X103,$C$83:$C$99,0)))</f>
        <v>0</v>
      </c>
      <c r="AS103" s="122">
        <f>IF(节奏预期!Y103=0,0,节奏预期!G103*INDEX(F$83:F$99,MATCH(节奏预期!Y103,$C$83:$C$99,0)))+IF(节奏预期!Z103=0,0,节奏预期!H103*INDEX(G$102:G$118,MATCH(节奏预期!Z103,$C$102:$C$118,0)))</f>
        <v>0</v>
      </c>
      <c r="AT103" s="79">
        <f>IF(节奏预期!Z103=0,0,节奏预期!H103*INDEX(G$83:G$99,MATCH(节奏预期!Z103,$C$83:$C$99,0)))</f>
        <v>0</v>
      </c>
      <c r="AU103" s="122">
        <f>IF(节奏预期!AA103=0,0,节奏预期!I103*INDEX(H$83:H$99,MATCH(节奏预期!AA103,$C$83:$C$99,0)))+IF(节奏预期!AB103=0,0,节奏预期!J103*INDEX(I$102:I$118,MATCH(节奏预期!AB103,$C$102:$C$118,0)))</f>
        <v>200</v>
      </c>
      <c r="AV103" s="110">
        <f>IF(节奏预期!AB103=0,0,节奏预期!J103*INDEX(I$83:I$99,MATCH(节奏预期!AB103,$C$83:$C$99,0)))</f>
        <v>0</v>
      </c>
      <c r="AW103" s="12">
        <f>IF(节奏预期!W103="","",INDEX(装备突破!D$121:D$137,MATCH(节奏预期!W103,装备突破!$C$121:$C$137,0))*节奏预期!E103)</f>
        <v>0</v>
      </c>
      <c r="AX103" s="79">
        <f>IF(节奏预期!X103="","",INDEX(装备突破!E$121:E$137,MATCH(节奏预期!X103,装备突破!$C$121:$C$137,0))*节奏预期!F103)</f>
        <v>0</v>
      </c>
      <c r="AY103" s="79">
        <f>IF(节奏预期!Y103="","",INDEX(装备突破!F$121:F$137,MATCH(节奏预期!Y103,装备突破!$C$121:$C$137,0))*节奏预期!G103)</f>
        <v>0</v>
      </c>
      <c r="AZ103" s="79">
        <f>IF(节奏预期!Z103="","",INDEX(装备突破!G$121:G$137,MATCH(节奏预期!Z103,装备突破!$C$121:$C$137,0))*节奏预期!H103)</f>
        <v>0</v>
      </c>
      <c r="BA103" s="79">
        <f>IF(节奏预期!AA103="","",INDEX(装备突破!H$121:H$137,MATCH(节奏预期!AA103,装备突破!$C$121:$C$137,0))*节奏预期!I103)</f>
        <v>437500000</v>
      </c>
      <c r="BB103" s="79">
        <f>IF(节奏预期!AB103="","",INDEX(装备突破!I$121:I$137,MATCH(节奏预期!AB103,装备突破!$C$121:$C$137,0))*节奏预期!J103)</f>
        <v>0</v>
      </c>
      <c r="BC103" s="13">
        <f>MAX(SUM(AW103:BB103),$BC$86:BC102)</f>
        <v>437500000</v>
      </c>
      <c r="BF103" s="22">
        <v>10</v>
      </c>
      <c r="BG103" s="80">
        <v>80</v>
      </c>
      <c r="BH103" s="42">
        <f>IF(BG103&lt;前期规划!$C$2,0,求节点($N$86:$N$121,$AP$86:$AP$121,BG103))</f>
        <v>0.30996806816000871</v>
      </c>
      <c r="BI103" s="42"/>
      <c r="BJ103" s="42"/>
      <c r="BK103" s="60">
        <f>(BH103-BH102)*INDEX([3]中r将兵属性验证!AX$7:AX$166,$BG103,1)+BK102</f>
        <v>6205777012.3207769</v>
      </c>
      <c r="BL103" s="60"/>
      <c r="BM103" s="60"/>
      <c r="BN103" s="42">
        <f t="shared" si="52"/>
        <v>6205777012.3207769</v>
      </c>
      <c r="BR103" s="45">
        <v>80</v>
      </c>
      <c r="BS103" s="49">
        <f>IF(BR103&lt;前期规划!$C$2,0,求节点(活动投放!$S$86:$S$121,活动投放!$U$86:$U$121,$BR103))</f>
        <v>201008.35667022062</v>
      </c>
      <c r="BT103" s="49"/>
      <c r="BU103" s="49">
        <f>IF(BR103&lt;前期规划!$C$2,0,SUMPRODUCT(INDEX($AW$86:$BB$121,IFERROR(MATCH(BR103,$N$86:$N$121,1),1),),INDEX(节奏预期!$E$6:$J$41,MATCH(BR103,节奏预期!$D$6:$D$41,1),)))</f>
        <v>400000000</v>
      </c>
      <c r="BV103" s="49">
        <f>(BU103-BU102)*INDEX('[1]功能-付费相关'!$AR$6:$AR$165,$BR103,1)+BV102</f>
        <v>425189.39393939392</v>
      </c>
      <c r="BX103" s="45">
        <v>80</v>
      </c>
      <c r="BY103" s="54">
        <f t="shared" si="53"/>
        <v>201008.35667022062</v>
      </c>
      <c r="BZ103" s="54">
        <f t="shared" si="51"/>
        <v>425189.39393939392</v>
      </c>
      <c r="CA103" s="55">
        <f t="shared" si="54"/>
        <v>626197.75060961454</v>
      </c>
      <c r="CB103" s="37"/>
    </row>
    <row r="104" spans="1:80" x14ac:dyDescent="0.15">
      <c r="A104" s="37"/>
      <c r="B104" s="211"/>
      <c r="C104" s="105">
        <v>2</v>
      </c>
      <c r="D104" s="105" t="str">
        <f>IF(D46="","",SUM(D$25:D46))</f>
        <v/>
      </c>
      <c r="E104" s="105" t="str">
        <f>IF(E46="","",SUM(E$25:E46))</f>
        <v/>
      </c>
      <c r="F104" s="105" t="str">
        <f>IF(F46="","",SUM(F$25:F46))</f>
        <v/>
      </c>
      <c r="G104" s="105">
        <f>IF(G46="","",SUM(G$44:G46))</f>
        <v>2</v>
      </c>
      <c r="H104" s="105" t="str">
        <f>IF(H46="","",SUM(H$25:H46))</f>
        <v/>
      </c>
      <c r="I104" s="105">
        <f>IF(I46="","",SUM(I$44:I46))</f>
        <v>2</v>
      </c>
      <c r="J104" s="37"/>
      <c r="L104" s="22">
        <v>22</v>
      </c>
      <c r="M104" s="76">
        <f t="shared" si="43"/>
        <v>570</v>
      </c>
      <c r="N104" s="78">
        <f>节奏预期!D104</f>
        <v>97.015787500523516</v>
      </c>
      <c r="O104" s="107">
        <f>IF(节奏预期!Q104=0,0,INDEX(D$143:D$159,MATCH(节奏预期!Q104,$C$143:$C$159,1)))</f>
        <v>0</v>
      </c>
      <c r="P104" s="79">
        <f>IF(节奏预期!R104=0,0,INDEX(E$143:E$159,MATCH(节奏预期!R104,$C$143:$C$159,1)))</f>
        <v>0</v>
      </c>
      <c r="Q104" s="79">
        <f>IF(节奏预期!S104=0,0,INDEX(F$143:F$159,MATCH(节奏预期!S104,$C$143:$C$159,1)))</f>
        <v>0</v>
      </c>
      <c r="R104" s="79">
        <f>IF(节奏预期!T104=0,0,INDEX(G$143:G$159,MATCH(节奏预期!T104,$C$143:$C$159,1)))</f>
        <v>0</v>
      </c>
      <c r="S104" s="79">
        <f>IF(节奏预期!U104=0,0,INDEX(H$143:H$159,MATCH(节奏预期!U104,$C$143:$C$159,1)))</f>
        <v>0.4</v>
      </c>
      <c r="T104" s="84">
        <f>IF(节奏预期!V104=0,0,INDEX(I$143:I$159,MATCH(节奏预期!V104,$C$143:$C$159,1)))</f>
        <v>0.4</v>
      </c>
      <c r="U104" s="13">
        <f>IFERROR(SUMPRODUCT(节奏预期!E104:J104,O104:T104)/SUM(节奏预期!E104:J104),0)</f>
        <v>0.4</v>
      </c>
      <c r="V104" s="12">
        <f>IF(节奏预期!Q104=0,0,INDEX(D$189:D$205,MATCH(节奏预期!Q104,$C$189:$C$205,1)))</f>
        <v>0</v>
      </c>
      <c r="W104" s="79">
        <f>IF(节奏预期!R104=0,0,INDEX(E$189:E$205,MATCH(节奏预期!R104,$C$189:$C$205,1)))</f>
        <v>0</v>
      </c>
      <c r="X104" s="79">
        <f>IF(节奏预期!S104=0,0,INDEX(F$189:F$205,MATCH(节奏预期!S104,$C$189:$C$205,1)))</f>
        <v>0</v>
      </c>
      <c r="Y104" s="79">
        <f>IF(节奏预期!T104=0,0,INDEX(G$189:G$205,MATCH(节奏预期!T104,$C$189:$C$205,1)))</f>
        <v>0</v>
      </c>
      <c r="Z104" s="79">
        <f>IF(节奏预期!U104=0,0,INDEX(H$189:H$205,MATCH(节奏预期!U104,$C$189:$C$205,1)))</f>
        <v>0</v>
      </c>
      <c r="AA104" s="79">
        <f>IF(节奏预期!V104=0,0,INDEX(I$189:I$205,MATCH(节奏预期!V104,$C$189:$C$205,1)))</f>
        <v>0.25</v>
      </c>
      <c r="AB104" s="13">
        <f>IFERROR(SUMPRODUCT(节奏预期!E104:J104,V104:AA104)/SUM(节奏预期!E104:J104),0)</f>
        <v>1.1363636363636364E-2</v>
      </c>
      <c r="AC104" s="12">
        <f>IF(节奏预期!Q104=0,0,INDEX(D$216:D$232,MATCH(节奏预期!Q104,$C$216:$C$232,1)))</f>
        <v>0</v>
      </c>
      <c r="AD104" s="165">
        <f>IF(节奏预期!R104=0,0,INDEX(E$216:E$232,MATCH(节奏预期!R104,$C$216:$C$232,1)))</f>
        <v>0</v>
      </c>
      <c r="AE104" s="165">
        <f>IF(节奏预期!S104=0,0,INDEX(F$216:F$232,MATCH(节奏预期!S104,$C$216:$C$232,1)))</f>
        <v>0</v>
      </c>
      <c r="AF104" s="165">
        <f>IF(节奏预期!T104=0,0,INDEX(G$216:G$232,MATCH(节奏预期!T104,$C$216:$C$232,1)))</f>
        <v>0</v>
      </c>
      <c r="AG104" s="165">
        <f>IF(节奏预期!U104=0,0,INDEX(H$216:H$232,MATCH(节奏预期!U104,$C$216:$C$232,1)))</f>
        <v>0</v>
      </c>
      <c r="AH104" s="165">
        <f>IF(节奏预期!V104=0,0,INDEX(I$216:I$232,MATCH(节奏预期!V104,$C$216:$C$232,1)))</f>
        <v>8.0000000000000016E-2</v>
      </c>
      <c r="AI104" s="13">
        <f>IFERROR(SUMPRODUCT(节奏预期!E104:J104,AC104:AH104)/SUM(节奏预期!E104:J104),0)</f>
        <v>3.6363636363636377E-3</v>
      </c>
      <c r="AJ104" s="12">
        <f t="shared" si="49"/>
        <v>0</v>
      </c>
      <c r="AK104" s="165">
        <f t="shared" si="44"/>
        <v>0</v>
      </c>
      <c r="AL104" s="165">
        <f t="shared" si="45"/>
        <v>0</v>
      </c>
      <c r="AM104" s="165">
        <f t="shared" si="46"/>
        <v>0</v>
      </c>
      <c r="AN104" s="165">
        <f t="shared" si="47"/>
        <v>0.4</v>
      </c>
      <c r="AO104" s="165">
        <f t="shared" si="48"/>
        <v>0.73</v>
      </c>
      <c r="AP104" s="13">
        <f t="shared" si="50"/>
        <v>0.41136363636363638</v>
      </c>
      <c r="AQ104" s="107">
        <f>IF(节奏预期!W104=0,0,节奏预期!E104*INDEX(D$83:D$99,MATCH(节奏预期!W104,$C$83:$C$99,0)))</f>
        <v>0</v>
      </c>
      <c r="AR104" s="79">
        <f>IF(节奏预期!X104=0,0,节奏预期!F104*INDEX(E$83:E$99,MATCH(节奏预期!X104,$C$83:$C$99,0)))</f>
        <v>0</v>
      </c>
      <c r="AS104" s="122">
        <f>IF(节奏预期!Y104=0,0,节奏预期!G104*INDEX(F$83:F$99,MATCH(节奏预期!Y104,$C$83:$C$99,0)))+IF(节奏预期!Z104=0,0,节奏预期!H104*INDEX(G$102:G$118,MATCH(节奏预期!Z104,$C$102:$C$118,0)))</f>
        <v>0</v>
      </c>
      <c r="AT104" s="79">
        <f>IF(节奏预期!Z104=0,0,节奏预期!H104*INDEX(G$83:G$99,MATCH(节奏预期!Z104,$C$83:$C$99,0)))</f>
        <v>0</v>
      </c>
      <c r="AU104" s="122">
        <f>IF(节奏预期!AA104=0,0,节奏预期!I104*INDEX(H$83:H$99,MATCH(节奏预期!AA104,$C$83:$C$99,0)))+IF(节奏预期!AB104=0,0,节奏预期!J104*INDEX(I$102:I$118,MATCH(节奏预期!AB104,$C$102:$C$118,0)))</f>
        <v>198.86363636363637</v>
      </c>
      <c r="AV104" s="110">
        <f>IF(节奏预期!AB104=0,0,节奏预期!J104*INDEX(I$83:I$99,MATCH(节奏预期!AB104,$C$83:$C$99,0)))</f>
        <v>1.1363636363636365</v>
      </c>
      <c r="AW104" s="12">
        <f>IF(节奏预期!W104="","",INDEX(装备突破!D$121:D$137,MATCH(节奏预期!W104,装备突破!$C$121:$C$137,0))*节奏预期!E104)</f>
        <v>0</v>
      </c>
      <c r="AX104" s="79">
        <f>IF(节奏预期!X104="","",INDEX(装备突破!E$121:E$137,MATCH(节奏预期!X104,装备突破!$C$121:$C$137,0))*节奏预期!F104)</f>
        <v>0</v>
      </c>
      <c r="AY104" s="79">
        <f>IF(节奏预期!Y104="","",INDEX(装备突破!F$121:F$137,MATCH(节奏预期!Y104,装备突破!$C$121:$C$137,0))*节奏预期!G104)</f>
        <v>0</v>
      </c>
      <c r="AZ104" s="79">
        <f>IF(节奏预期!Z104="","",INDEX(装备突破!G$121:G$137,MATCH(节奏预期!Z104,装备突破!$C$121:$C$137,0))*节奏预期!H104)</f>
        <v>0</v>
      </c>
      <c r="BA104" s="79">
        <f>IF(节奏预期!AA104="","",INDEX(装备突破!H$121:H$137,MATCH(节奏预期!AA104,装备突破!$C$121:$C$137,0))*节奏预期!I104)</f>
        <v>417613636.36363637</v>
      </c>
      <c r="BB104" s="79">
        <f>IF(节奏预期!AB104="","",INDEX(装备突破!I$121:I$137,MATCH(节奏预期!AB104,装备突破!$C$121:$C$137,0))*节奏预期!J104)</f>
        <v>19886363.636363637</v>
      </c>
      <c r="BC104" s="13">
        <f>MAX(SUM(AW104:BB104),$BC$86:BC103)</f>
        <v>437500000</v>
      </c>
      <c r="BF104" s="22">
        <v>11</v>
      </c>
      <c r="BG104" s="80">
        <v>90</v>
      </c>
      <c r="BH104" s="42">
        <f>IF(BG104&lt;前期规划!$C$2,0,求节点($N$86:$N$121,$AP$86:$AP$121,BG104))</f>
        <v>0.35913580738744277</v>
      </c>
      <c r="BI104" s="42"/>
      <c r="BJ104" s="42"/>
      <c r="BK104" s="60">
        <f>(BH104-BH103)*INDEX([3]中r将兵属性验证!AX$7:AX$166,$BG104,1)+BK103</f>
        <v>9632443237.8040047</v>
      </c>
      <c r="BL104" s="60"/>
      <c r="BM104" s="60"/>
      <c r="BN104" s="42">
        <f t="shared" si="52"/>
        <v>9632443237.8040047</v>
      </c>
      <c r="BR104" s="45">
        <v>90</v>
      </c>
      <c r="BS104" s="49">
        <f>IF(BR104&lt;前期规划!$C$2,0,求节点(活动投放!$S$86:$S$121,活动投放!$U$86:$U$121,$BR104))</f>
        <v>507926.60414906999</v>
      </c>
      <c r="BT104" s="49"/>
      <c r="BU104" s="49">
        <f>IF(BR104&lt;前期规划!$C$2,0,SUMPRODUCT(INDEX($AW$86:$BB$121,IFERROR(MATCH(BR104,$N$86:$N$121,1),1),),INDEX(节奏预期!$E$6:$J$41,MATCH(BR104,节奏预期!$D$6:$D$41,1),)))</f>
        <v>1352531250</v>
      </c>
      <c r="BV104" s="49">
        <f>(BU104-BU103)*INDEX('[1]功能-付费相关'!$AR$6:$AR$165,$BR104,1)+BV103</f>
        <v>1341084.8266317016</v>
      </c>
      <c r="BX104" s="45">
        <v>90</v>
      </c>
      <c r="BY104" s="54">
        <f t="shared" si="53"/>
        <v>507926.60414906999</v>
      </c>
      <c r="BZ104" s="54">
        <f t="shared" si="51"/>
        <v>1341084.8266317016</v>
      </c>
      <c r="CA104" s="55">
        <f t="shared" si="54"/>
        <v>1849011.4307807717</v>
      </c>
      <c r="CB104" s="37"/>
    </row>
    <row r="105" spans="1:80" x14ac:dyDescent="0.15">
      <c r="A105" s="37"/>
      <c r="B105" s="211"/>
      <c r="C105" s="105">
        <v>3</v>
      </c>
      <c r="D105" s="105" t="str">
        <f>IF(D47="","",SUM(D$25:D47))</f>
        <v/>
      </c>
      <c r="E105" s="105" t="str">
        <f>IF(E47="","",SUM(E$25:E47))</f>
        <v/>
      </c>
      <c r="F105" s="105" t="str">
        <f>IF(F47="","",SUM(F$25:F47))</f>
        <v/>
      </c>
      <c r="G105" s="105">
        <f>IF(G47="","",SUM(G$44:G47))</f>
        <v>3</v>
      </c>
      <c r="H105" s="105" t="str">
        <f>IF(H47="","",SUM(H$25:H47))</f>
        <v/>
      </c>
      <c r="I105" s="105">
        <f>IF(I47="","",SUM(I$44:I47))</f>
        <v>3</v>
      </c>
      <c r="J105" s="37"/>
      <c r="L105" s="22">
        <v>23</v>
      </c>
      <c r="M105" s="76">
        <f t="shared" si="43"/>
        <v>600</v>
      </c>
      <c r="N105" s="78">
        <f>节奏预期!D105</f>
        <v>97.702742999048837</v>
      </c>
      <c r="O105" s="107">
        <f>IF(节奏预期!Q105=0,0,INDEX(D$143:D$159,MATCH(节奏预期!Q105,$C$143:$C$159,1)))</f>
        <v>0</v>
      </c>
      <c r="P105" s="79">
        <f>IF(节奏预期!R105=0,0,INDEX(E$143:E$159,MATCH(节奏预期!R105,$C$143:$C$159,1)))</f>
        <v>0</v>
      </c>
      <c r="Q105" s="79">
        <f>IF(节奏预期!S105=0,0,INDEX(F$143:F$159,MATCH(节奏预期!S105,$C$143:$C$159,1)))</f>
        <v>0</v>
      </c>
      <c r="R105" s="79">
        <f>IF(节奏预期!T105=0,0,INDEX(G$143:G$159,MATCH(节奏预期!T105,$C$143:$C$159,1)))</f>
        <v>0</v>
      </c>
      <c r="S105" s="79">
        <f>IF(节奏预期!U105=0,0,INDEX(H$143:H$159,MATCH(节奏预期!U105,$C$143:$C$159,1)))</f>
        <v>0.4</v>
      </c>
      <c r="T105" s="84">
        <f>IF(节奏预期!V105=0,0,INDEX(I$143:I$159,MATCH(节奏预期!V105,$C$143:$C$159,1)))</f>
        <v>0.4</v>
      </c>
      <c r="U105" s="13">
        <f>IFERROR(SUMPRODUCT(节奏预期!E105:J105,O105:T105)/SUM(节奏预期!E105:J105),0)</f>
        <v>0.4</v>
      </c>
      <c r="V105" s="12">
        <f>IF(节奏预期!Q105=0,0,INDEX(D$189:D$205,MATCH(节奏预期!Q105,$C$189:$C$205,1)))</f>
        <v>0</v>
      </c>
      <c r="W105" s="79">
        <f>IF(节奏预期!R105=0,0,INDEX(E$189:E$205,MATCH(节奏预期!R105,$C$189:$C$205,1)))</f>
        <v>0</v>
      </c>
      <c r="X105" s="79">
        <f>IF(节奏预期!S105=0,0,INDEX(F$189:F$205,MATCH(节奏预期!S105,$C$189:$C$205,1)))</f>
        <v>0</v>
      </c>
      <c r="Y105" s="79">
        <f>IF(节奏预期!T105=0,0,INDEX(G$189:G$205,MATCH(节奏预期!T105,$C$189:$C$205,1)))</f>
        <v>0</v>
      </c>
      <c r="Z105" s="79">
        <f>IF(节奏预期!U105=0,0,INDEX(H$189:H$205,MATCH(节奏预期!U105,$C$189:$C$205,1)))</f>
        <v>0</v>
      </c>
      <c r="AA105" s="79">
        <f>IF(节奏预期!V105=0,0,INDEX(I$189:I$205,MATCH(节奏预期!V105,$C$189:$C$205,1)))</f>
        <v>0.25</v>
      </c>
      <c r="AB105" s="13">
        <f>IFERROR(SUMPRODUCT(节奏预期!E105:J105,V105:AA105)/SUM(节奏预期!E105:J105),0)</f>
        <v>2.2727272727272728E-2</v>
      </c>
      <c r="AC105" s="12">
        <f>IF(节奏预期!Q105=0,0,INDEX(D$216:D$232,MATCH(节奏预期!Q105,$C$216:$C$232,1)))</f>
        <v>0</v>
      </c>
      <c r="AD105" s="165">
        <f>IF(节奏预期!R105=0,0,INDEX(E$216:E$232,MATCH(节奏预期!R105,$C$216:$C$232,1)))</f>
        <v>0</v>
      </c>
      <c r="AE105" s="165">
        <f>IF(节奏预期!S105=0,0,INDEX(F$216:F$232,MATCH(节奏预期!S105,$C$216:$C$232,1)))</f>
        <v>0</v>
      </c>
      <c r="AF105" s="165">
        <f>IF(节奏预期!T105=0,0,INDEX(G$216:G$232,MATCH(节奏预期!T105,$C$216:$C$232,1)))</f>
        <v>0</v>
      </c>
      <c r="AG105" s="165">
        <f>IF(节奏预期!U105=0,0,INDEX(H$216:H$232,MATCH(节奏预期!U105,$C$216:$C$232,1)))</f>
        <v>0</v>
      </c>
      <c r="AH105" s="165">
        <f>IF(节奏预期!V105=0,0,INDEX(I$216:I$232,MATCH(节奏预期!V105,$C$216:$C$232,1)))</f>
        <v>8.0000000000000016E-2</v>
      </c>
      <c r="AI105" s="13">
        <f>IFERROR(SUMPRODUCT(节奏预期!E105:J105,AC105:AH105)/SUM(节奏预期!E105:J105),0)</f>
        <v>7.2727272727272753E-3</v>
      </c>
      <c r="AJ105" s="12">
        <f t="shared" si="49"/>
        <v>0</v>
      </c>
      <c r="AK105" s="165">
        <f t="shared" si="44"/>
        <v>0</v>
      </c>
      <c r="AL105" s="165">
        <f t="shared" si="45"/>
        <v>0</v>
      </c>
      <c r="AM105" s="165">
        <f t="shared" si="46"/>
        <v>0</v>
      </c>
      <c r="AN105" s="165">
        <f t="shared" si="47"/>
        <v>0.4</v>
      </c>
      <c r="AO105" s="165">
        <f t="shared" si="48"/>
        <v>0.73</v>
      </c>
      <c r="AP105" s="13">
        <f t="shared" si="50"/>
        <v>0.42272727272727273</v>
      </c>
      <c r="AQ105" s="107">
        <f>IF(节奏预期!W105=0,0,节奏预期!E105*INDEX(D$83:D$99,MATCH(节奏预期!W105,$C$83:$C$99,0)))</f>
        <v>0</v>
      </c>
      <c r="AR105" s="79">
        <f>IF(节奏预期!X105=0,0,节奏预期!F105*INDEX(E$83:E$99,MATCH(节奏预期!X105,$C$83:$C$99,0)))</f>
        <v>0</v>
      </c>
      <c r="AS105" s="122">
        <f>IF(节奏预期!Y105=0,0,节奏预期!G105*INDEX(F$83:F$99,MATCH(节奏预期!Y105,$C$83:$C$99,0)))+IF(节奏预期!Z105=0,0,节奏预期!H105*INDEX(G$102:G$118,MATCH(节奏预期!Z105,$C$102:$C$118,0)))</f>
        <v>0</v>
      </c>
      <c r="AT105" s="79">
        <f>IF(节奏预期!Z105=0,0,节奏预期!H105*INDEX(G$83:G$99,MATCH(节奏预期!Z105,$C$83:$C$99,0)))</f>
        <v>0</v>
      </c>
      <c r="AU105" s="122">
        <f>IF(节奏预期!AA105=0,0,节奏预期!I105*INDEX(H$83:H$99,MATCH(节奏预期!AA105,$C$83:$C$99,0)))+IF(节奏预期!AB105=0,0,节奏预期!J105*INDEX(I$102:I$118,MATCH(节奏预期!AB105,$C$102:$C$118,0)))</f>
        <v>197.72727272727272</v>
      </c>
      <c r="AV105" s="110">
        <f>IF(节奏预期!AB105=0,0,节奏预期!J105*INDEX(I$83:I$99,MATCH(节奏预期!AB105,$C$83:$C$99,0)))</f>
        <v>2.2727272727272729</v>
      </c>
      <c r="AW105" s="12">
        <f>IF(节奏预期!W105="","",INDEX(装备突破!D$121:D$137,MATCH(节奏预期!W105,装备突破!$C$121:$C$137,0))*节奏预期!E105)</f>
        <v>0</v>
      </c>
      <c r="AX105" s="79">
        <f>IF(节奏预期!X105="","",INDEX(装备突破!E$121:E$137,MATCH(节奏预期!X105,装备突破!$C$121:$C$137,0))*节奏预期!F105)</f>
        <v>0</v>
      </c>
      <c r="AY105" s="79">
        <f>IF(节奏预期!Y105="","",INDEX(装备突破!F$121:F$137,MATCH(节奏预期!Y105,装备突破!$C$121:$C$137,0))*节奏预期!G105)</f>
        <v>0</v>
      </c>
      <c r="AZ105" s="79">
        <f>IF(节奏预期!Z105="","",INDEX(装备突破!G$121:G$137,MATCH(节奏预期!Z105,装备突破!$C$121:$C$137,0))*节奏预期!H105)</f>
        <v>0</v>
      </c>
      <c r="BA105" s="79">
        <f>IF(节奏预期!AA105="","",INDEX(装备突破!H$121:H$137,MATCH(节奏预期!AA105,装备突破!$C$121:$C$137,0))*节奏预期!I105)</f>
        <v>397727272.72727269</v>
      </c>
      <c r="BB105" s="79">
        <f>IF(节奏预期!AB105="","",INDEX(装备突破!I$121:I$137,MATCH(节奏预期!AB105,装备突破!$C$121:$C$137,0))*节奏预期!J105)</f>
        <v>39772727.272727273</v>
      </c>
      <c r="BC105" s="13">
        <f>MAX(SUM(AW105:BB105),$BC$86:BC104)</f>
        <v>437500000</v>
      </c>
      <c r="BF105" s="22">
        <v>12</v>
      </c>
      <c r="BG105" s="80">
        <v>100</v>
      </c>
      <c r="BH105" s="42">
        <f>IF(BG105&lt;前期规划!$C$2,0,求节点($N$86:$N$121,$AP$86:$AP$121,BG105))</f>
        <v>0.46322708402031626</v>
      </c>
      <c r="BI105" s="42"/>
      <c r="BJ105" s="42"/>
      <c r="BK105" s="60">
        <f>(BH105-BH104)*INDEX([3]中r将兵属性验证!AX$7:AX$166,$BG105,1)+BK104</f>
        <v>24808974239.347889</v>
      </c>
      <c r="BL105" s="60"/>
      <c r="BM105" s="60"/>
      <c r="BN105" s="42">
        <f t="shared" si="52"/>
        <v>24808974239.347889</v>
      </c>
      <c r="BR105" s="67">
        <v>100</v>
      </c>
      <c r="BS105" s="49">
        <f>IF(BR105&lt;前期规划!$C$2,0,求节点(活动投放!$S$86:$S$121,活动投放!$U$86:$U$121,$BR105))</f>
        <v>887985.5378505399</v>
      </c>
      <c r="BT105" s="49"/>
      <c r="BU105" s="49">
        <f>IF(BR105&lt;前期规划!$C$2,0,SUMPRODUCT(INDEX($AW$86:$BB$121,IFERROR(MATCH(BR105,$N$86:$N$121,1),1),),INDEX(节奏预期!$E$6:$J$41,MATCH(BR105,节奏预期!$D$6:$D$41,1),)))</f>
        <v>4680526859.5041313</v>
      </c>
      <c r="BV105" s="49">
        <f>(BU105-BU104)*INDEX('[1]功能-付费相关'!$AR$6:$AR$165,$BR105,1)+BV104</f>
        <v>4312509.4779746756</v>
      </c>
      <c r="BX105" s="67">
        <v>100</v>
      </c>
      <c r="BY105" s="67">
        <f t="shared" ref="BY105:BY111" si="55">BS105</f>
        <v>887985.5378505399</v>
      </c>
      <c r="BZ105" s="67">
        <f t="shared" ref="BZ105:BZ111" si="56">BV105</f>
        <v>4312509.4779746756</v>
      </c>
      <c r="CA105" s="55">
        <f t="shared" ref="CA105:CA111" si="57">SUM(BY105:BZ105)</f>
        <v>5200495.0158252157</v>
      </c>
      <c r="CB105" s="37"/>
    </row>
    <row r="106" spans="1:80" x14ac:dyDescent="0.15">
      <c r="A106" s="37"/>
      <c r="B106" s="211"/>
      <c r="C106" s="105">
        <v>4</v>
      </c>
      <c r="D106" s="105" t="str">
        <f>IF(D48="","",SUM(D$25:D48))</f>
        <v/>
      </c>
      <c r="E106" s="105" t="str">
        <f>IF(E48="","",SUM(E$25:E48))</f>
        <v/>
      </c>
      <c r="F106" s="105" t="str">
        <f>IF(F48="","",SUM(F$25:F48))</f>
        <v/>
      </c>
      <c r="G106" s="105">
        <f>IF(G48="","",SUM(G$44:G48))</f>
        <v>4</v>
      </c>
      <c r="H106" s="105" t="str">
        <f>IF(H48="","",SUM(H$25:H48))</f>
        <v/>
      </c>
      <c r="I106" s="105">
        <f>IF(I48="","",SUM(I$44:I48))</f>
        <v>4</v>
      </c>
      <c r="J106" s="37"/>
      <c r="L106" s="22">
        <v>24</v>
      </c>
      <c r="M106" s="76">
        <f t="shared" si="43"/>
        <v>630</v>
      </c>
      <c r="N106" s="78">
        <f>节奏预期!D106</f>
        <v>98.372659236345726</v>
      </c>
      <c r="O106" s="107">
        <f>IF(节奏预期!Q106=0,0,INDEX(D$143:D$159,MATCH(节奏预期!Q106,$C$143:$C$159,1)))</f>
        <v>0</v>
      </c>
      <c r="P106" s="79">
        <f>IF(节奏预期!R106=0,0,INDEX(E$143:E$159,MATCH(节奏预期!R106,$C$143:$C$159,1)))</f>
        <v>0</v>
      </c>
      <c r="Q106" s="79">
        <f>IF(节奏预期!S106=0,0,INDEX(F$143:F$159,MATCH(节奏预期!S106,$C$143:$C$159,1)))</f>
        <v>0</v>
      </c>
      <c r="R106" s="79">
        <f>IF(节奏预期!T106=0,0,INDEX(G$143:G$159,MATCH(节奏预期!T106,$C$143:$C$159,1)))</f>
        <v>0</v>
      </c>
      <c r="S106" s="79">
        <f>IF(节奏预期!U106=0,0,INDEX(H$143:H$159,MATCH(节奏预期!U106,$C$143:$C$159,1)))</f>
        <v>0.4</v>
      </c>
      <c r="T106" s="84">
        <f>IF(节奏预期!V106=0,0,INDEX(I$143:I$159,MATCH(节奏预期!V106,$C$143:$C$159,1)))</f>
        <v>0.4</v>
      </c>
      <c r="U106" s="13">
        <f>IFERROR(SUMPRODUCT(节奏预期!E106:J106,O106:T106)/SUM(节奏预期!E106:J106),0)</f>
        <v>0.4</v>
      </c>
      <c r="V106" s="12">
        <f>IF(节奏预期!Q106=0,0,INDEX(D$189:D$205,MATCH(节奏预期!Q106,$C$189:$C$205,1)))</f>
        <v>0</v>
      </c>
      <c r="W106" s="79">
        <f>IF(节奏预期!R106=0,0,INDEX(E$189:E$205,MATCH(节奏预期!R106,$C$189:$C$205,1)))</f>
        <v>0</v>
      </c>
      <c r="X106" s="79">
        <f>IF(节奏预期!S106=0,0,INDEX(F$189:F$205,MATCH(节奏预期!S106,$C$189:$C$205,1)))</f>
        <v>0</v>
      </c>
      <c r="Y106" s="79">
        <f>IF(节奏预期!T106=0,0,INDEX(G$189:G$205,MATCH(节奏预期!T106,$C$189:$C$205,1)))</f>
        <v>0</v>
      </c>
      <c r="Z106" s="79">
        <f>IF(节奏预期!U106=0,0,INDEX(H$189:H$205,MATCH(节奏预期!U106,$C$189:$C$205,1)))</f>
        <v>0</v>
      </c>
      <c r="AA106" s="79">
        <f>IF(节奏预期!V106=0,0,INDEX(I$189:I$205,MATCH(节奏预期!V106,$C$189:$C$205,1)))</f>
        <v>0.25</v>
      </c>
      <c r="AB106" s="13">
        <f>IFERROR(SUMPRODUCT(节奏预期!E106:J106,V106:AA106)/SUM(节奏预期!E106:J106),0)</f>
        <v>3.4090909090909088E-2</v>
      </c>
      <c r="AC106" s="12">
        <f>IF(节奏预期!Q106=0,0,INDEX(D$216:D$232,MATCH(节奏预期!Q106,$C$216:$C$232,1)))</f>
        <v>0</v>
      </c>
      <c r="AD106" s="165">
        <f>IF(节奏预期!R106=0,0,INDEX(E$216:E$232,MATCH(节奏预期!R106,$C$216:$C$232,1)))</f>
        <v>0</v>
      </c>
      <c r="AE106" s="165">
        <f>IF(节奏预期!S106=0,0,INDEX(F$216:F$232,MATCH(节奏预期!S106,$C$216:$C$232,1)))</f>
        <v>0</v>
      </c>
      <c r="AF106" s="165">
        <f>IF(节奏预期!T106=0,0,INDEX(G$216:G$232,MATCH(节奏预期!T106,$C$216:$C$232,1)))</f>
        <v>0</v>
      </c>
      <c r="AG106" s="165">
        <f>IF(节奏预期!U106=0,0,INDEX(H$216:H$232,MATCH(节奏预期!U106,$C$216:$C$232,1)))</f>
        <v>0</v>
      </c>
      <c r="AH106" s="165">
        <f>IF(节奏预期!V106=0,0,INDEX(I$216:I$232,MATCH(节奏预期!V106,$C$216:$C$232,1)))</f>
        <v>8.0000000000000016E-2</v>
      </c>
      <c r="AI106" s="13">
        <f>IFERROR(SUMPRODUCT(节奏预期!E106:J106,AC106:AH106)/SUM(节奏预期!E106:J106),0)</f>
        <v>1.090909090909091E-2</v>
      </c>
      <c r="AJ106" s="12">
        <f t="shared" si="49"/>
        <v>0</v>
      </c>
      <c r="AK106" s="165">
        <f t="shared" si="44"/>
        <v>0</v>
      </c>
      <c r="AL106" s="165">
        <f t="shared" si="45"/>
        <v>0</v>
      </c>
      <c r="AM106" s="165">
        <f t="shared" si="46"/>
        <v>0</v>
      </c>
      <c r="AN106" s="165">
        <f t="shared" si="47"/>
        <v>0.4</v>
      </c>
      <c r="AO106" s="165">
        <f t="shared" si="48"/>
        <v>0.73</v>
      </c>
      <c r="AP106" s="13">
        <f t="shared" si="50"/>
        <v>0.43409090909090908</v>
      </c>
      <c r="AQ106" s="107">
        <f>IF(节奏预期!W106=0,0,节奏预期!E106*INDEX(D$83:D$99,MATCH(节奏预期!W106,$C$83:$C$99,0)))</f>
        <v>0</v>
      </c>
      <c r="AR106" s="79">
        <f>IF(节奏预期!X106=0,0,节奏预期!F106*INDEX(E$83:E$99,MATCH(节奏预期!X106,$C$83:$C$99,0)))</f>
        <v>0</v>
      </c>
      <c r="AS106" s="122">
        <f>IF(节奏预期!Y106=0,0,节奏预期!G106*INDEX(F$83:F$99,MATCH(节奏预期!Y106,$C$83:$C$99,0)))+IF(节奏预期!Z106=0,0,节奏预期!H106*INDEX(G$102:G$118,MATCH(节奏预期!Z106,$C$102:$C$118,0)))</f>
        <v>0</v>
      </c>
      <c r="AT106" s="79">
        <f>IF(节奏预期!Z106=0,0,节奏预期!H106*INDEX(G$83:G$99,MATCH(节奏预期!Z106,$C$83:$C$99,0)))</f>
        <v>0</v>
      </c>
      <c r="AU106" s="122">
        <f>IF(节奏预期!AA106=0,0,节奏预期!I106*INDEX(H$83:H$99,MATCH(节奏预期!AA106,$C$83:$C$99,0)))+IF(节奏预期!AB106=0,0,节奏预期!J106*INDEX(I$102:I$118,MATCH(节奏预期!AB106,$C$102:$C$118,0)))</f>
        <v>196.59090909090909</v>
      </c>
      <c r="AV106" s="110">
        <f>IF(节奏预期!AB106=0,0,节奏预期!J106*INDEX(I$83:I$99,MATCH(节奏预期!AB106,$C$83:$C$99,0)))</f>
        <v>3.4090909090909092</v>
      </c>
      <c r="AW106" s="12">
        <f>IF(节奏预期!W106="","",INDEX(装备突破!D$121:D$137,MATCH(节奏预期!W106,装备突破!$C$121:$C$137,0))*节奏预期!E106)</f>
        <v>0</v>
      </c>
      <c r="AX106" s="79">
        <f>IF(节奏预期!X106="","",INDEX(装备突破!E$121:E$137,MATCH(节奏预期!X106,装备突破!$C$121:$C$137,0))*节奏预期!F106)</f>
        <v>0</v>
      </c>
      <c r="AY106" s="79">
        <f>IF(节奏预期!Y106="","",INDEX(装备突破!F$121:F$137,MATCH(节奏预期!Y106,装备突破!$C$121:$C$137,0))*节奏预期!G106)</f>
        <v>0</v>
      </c>
      <c r="AZ106" s="79">
        <f>IF(节奏预期!Z106="","",INDEX(装备突破!G$121:G$137,MATCH(节奏预期!Z106,装备突破!$C$121:$C$137,0))*节奏预期!H106)</f>
        <v>0</v>
      </c>
      <c r="BA106" s="79">
        <f>IF(节奏预期!AA106="","",INDEX(装备突破!H$121:H$137,MATCH(节奏预期!AA106,装备突破!$C$121:$C$137,0))*节奏预期!I106)</f>
        <v>377840909.09090906</v>
      </c>
      <c r="BB106" s="79">
        <f>IF(节奏预期!AB106="","",INDEX(装备突破!I$121:I$137,MATCH(节奏预期!AB106,装备突破!$C$121:$C$137,0))*节奏预期!J106)</f>
        <v>59659090.909090914</v>
      </c>
      <c r="BC106" s="13">
        <f>MAX(SUM(AW106:BB106),$BC$86:BC105)</f>
        <v>437500000</v>
      </c>
      <c r="BF106" s="22">
        <v>13</v>
      </c>
      <c r="BG106" s="80">
        <v>110</v>
      </c>
      <c r="BH106" s="42">
        <f>IF(BG106&lt;前期规划!$C$2,0,求节点($N$86:$N$121,$AP$86:$AP$121,BG106))</f>
        <v>0.6045454545454545</v>
      </c>
      <c r="BI106" s="42"/>
      <c r="BJ106" s="42"/>
      <c r="BK106" s="60">
        <f>(BH106-BH105)*INDEX([3]中r将兵属性验证!AX$7:AX$166,$BG106,1)+BK105</f>
        <v>57882618844.112488</v>
      </c>
      <c r="BL106" s="60"/>
      <c r="BM106" s="60"/>
      <c r="BN106" s="42">
        <f t="shared" si="52"/>
        <v>57882618844.112488</v>
      </c>
      <c r="BR106" s="67">
        <v>110</v>
      </c>
      <c r="BS106" s="49">
        <f>IF(BR106&lt;前期规划!$C$2,0,求节点(活动投放!$S$86:$S$121,活动投放!$U$86:$U$121,$BR106))</f>
        <v>1123637.2101231932</v>
      </c>
      <c r="BT106" s="49"/>
      <c r="BU106" s="49">
        <f>IF(BR106&lt;前期规划!$C$2,0,SUMPRODUCT(INDEX($AW$86:$BB$121,IFERROR(MATCH(BR106,$N$86:$N$121,1),1),),INDEX(节奏预期!$E$6:$J$41,MATCH(BR106,节奏预期!$D$6:$D$41,1),)))</f>
        <v>1876549586.7768598</v>
      </c>
      <c r="BV106" s="49">
        <f>(BU106-BU105)*INDEX('[1]功能-付费相关'!$AR$6:$AR$165,$BR106,1)+BV105</f>
        <v>1975861.750701949</v>
      </c>
      <c r="BX106" s="67">
        <v>110</v>
      </c>
      <c r="BY106" s="67">
        <f t="shared" si="55"/>
        <v>1123637.2101231932</v>
      </c>
      <c r="BZ106" s="67">
        <f t="shared" si="56"/>
        <v>1975861.750701949</v>
      </c>
      <c r="CA106" s="55">
        <f t="shared" si="57"/>
        <v>3099498.9608251425</v>
      </c>
      <c r="CB106" s="37"/>
    </row>
    <row r="107" spans="1:80" x14ac:dyDescent="0.15">
      <c r="A107" s="37"/>
      <c r="B107" s="211"/>
      <c r="C107" s="105">
        <v>5</v>
      </c>
      <c r="D107" s="105" t="str">
        <f>IF(D49="","",SUM(D$25:D49))</f>
        <v/>
      </c>
      <c r="E107" s="105" t="str">
        <f>IF(E49="","",SUM(E$25:E49))</f>
        <v/>
      </c>
      <c r="F107" s="105" t="str">
        <f>IF(F49="","",SUM(F$25:F49))</f>
        <v/>
      </c>
      <c r="G107" s="105">
        <f>IF(G49="","",SUM(G$44:G49))</f>
        <v>5</v>
      </c>
      <c r="H107" s="105" t="str">
        <f>IF(H49="","",SUM(H$25:H49))</f>
        <v/>
      </c>
      <c r="I107" s="105">
        <f>IF(I49="","",SUM(I$44:I49))</f>
        <v>5</v>
      </c>
      <c r="J107" s="37"/>
      <c r="L107" s="22">
        <v>25</v>
      </c>
      <c r="M107" s="76">
        <f t="shared" si="43"/>
        <v>660</v>
      </c>
      <c r="N107" s="78">
        <f>节奏预期!D107</f>
        <v>99.028118033845786</v>
      </c>
      <c r="O107" s="107">
        <f>IF(节奏预期!Q107=0,0,INDEX(D$143:D$159,MATCH(节奏预期!Q107,$C$143:$C$159,1)))</f>
        <v>0</v>
      </c>
      <c r="P107" s="79">
        <f>IF(节奏预期!R107=0,0,INDEX(E$143:E$159,MATCH(节奏预期!R107,$C$143:$C$159,1)))</f>
        <v>0</v>
      </c>
      <c r="Q107" s="79">
        <f>IF(节奏预期!S107=0,0,INDEX(F$143:F$159,MATCH(节奏预期!S107,$C$143:$C$159,1)))</f>
        <v>0</v>
      </c>
      <c r="R107" s="79">
        <f>IF(节奏预期!T107=0,0,INDEX(G$143:G$159,MATCH(节奏预期!T107,$C$143:$C$159,1)))</f>
        <v>0</v>
      </c>
      <c r="S107" s="79">
        <f>IF(节奏预期!U107=0,0,INDEX(H$143:H$159,MATCH(节奏预期!U107,$C$143:$C$159,1)))</f>
        <v>0.4</v>
      </c>
      <c r="T107" s="84">
        <f>IF(节奏预期!V107=0,0,INDEX(I$143:I$159,MATCH(节奏预期!V107,$C$143:$C$159,1)))</f>
        <v>0.4</v>
      </c>
      <c r="U107" s="13">
        <f>IFERROR(SUMPRODUCT(节奏预期!E107:J107,O107:T107)/SUM(节奏预期!E107:J107),0)</f>
        <v>0.4</v>
      </c>
      <c r="V107" s="12">
        <f>IF(节奏预期!Q107=0,0,INDEX(D$189:D$205,MATCH(节奏预期!Q107,$C$189:$C$205,1)))</f>
        <v>0</v>
      </c>
      <c r="W107" s="79">
        <f>IF(节奏预期!R107=0,0,INDEX(E$189:E$205,MATCH(节奏预期!R107,$C$189:$C$205,1)))</f>
        <v>0</v>
      </c>
      <c r="X107" s="79">
        <f>IF(节奏预期!S107=0,0,INDEX(F$189:F$205,MATCH(节奏预期!S107,$C$189:$C$205,1)))</f>
        <v>0</v>
      </c>
      <c r="Y107" s="79">
        <f>IF(节奏预期!T107=0,0,INDEX(G$189:G$205,MATCH(节奏预期!T107,$C$189:$C$205,1)))</f>
        <v>0</v>
      </c>
      <c r="Z107" s="79">
        <f>IF(节奏预期!U107=0,0,INDEX(H$189:H$205,MATCH(节奏预期!U107,$C$189:$C$205,1)))</f>
        <v>0</v>
      </c>
      <c r="AA107" s="79">
        <f>IF(节奏预期!V107=0,0,INDEX(I$189:I$205,MATCH(节奏预期!V107,$C$189:$C$205,1)))</f>
        <v>0.25</v>
      </c>
      <c r="AB107" s="13">
        <f>IFERROR(SUMPRODUCT(节奏预期!E107:J107,V107:AA107)/SUM(节奏预期!E107:J107),0)</f>
        <v>4.5454545454545456E-2</v>
      </c>
      <c r="AC107" s="12">
        <f>IF(节奏预期!Q107=0,0,INDEX(D$216:D$232,MATCH(节奏预期!Q107,$C$216:$C$232,1)))</f>
        <v>0</v>
      </c>
      <c r="AD107" s="165">
        <f>IF(节奏预期!R107=0,0,INDEX(E$216:E$232,MATCH(节奏预期!R107,$C$216:$C$232,1)))</f>
        <v>0</v>
      </c>
      <c r="AE107" s="165">
        <f>IF(节奏预期!S107=0,0,INDEX(F$216:F$232,MATCH(节奏预期!S107,$C$216:$C$232,1)))</f>
        <v>0</v>
      </c>
      <c r="AF107" s="165">
        <f>IF(节奏预期!T107=0,0,INDEX(G$216:G$232,MATCH(节奏预期!T107,$C$216:$C$232,1)))</f>
        <v>0</v>
      </c>
      <c r="AG107" s="165">
        <f>IF(节奏预期!U107=0,0,INDEX(H$216:H$232,MATCH(节奏预期!U107,$C$216:$C$232,1)))</f>
        <v>0</v>
      </c>
      <c r="AH107" s="165">
        <f>IF(节奏预期!V107=0,0,INDEX(I$216:I$232,MATCH(节奏预期!V107,$C$216:$C$232,1)))</f>
        <v>8.0000000000000016E-2</v>
      </c>
      <c r="AI107" s="13">
        <f>IFERROR(SUMPRODUCT(节奏预期!E107:J107,AC107:AH107)/SUM(节奏预期!E107:J107),0)</f>
        <v>1.4545454545454551E-2</v>
      </c>
      <c r="AJ107" s="12">
        <f t="shared" si="49"/>
        <v>0</v>
      </c>
      <c r="AK107" s="165">
        <f t="shared" si="44"/>
        <v>0</v>
      </c>
      <c r="AL107" s="165">
        <f t="shared" si="45"/>
        <v>0</v>
      </c>
      <c r="AM107" s="165">
        <f t="shared" si="46"/>
        <v>0</v>
      </c>
      <c r="AN107" s="165">
        <f t="shared" si="47"/>
        <v>0.4</v>
      </c>
      <c r="AO107" s="165">
        <f t="shared" si="48"/>
        <v>0.73</v>
      </c>
      <c r="AP107" s="13">
        <f t="shared" si="50"/>
        <v>0.44545454545454549</v>
      </c>
      <c r="AQ107" s="107">
        <f>IF(节奏预期!W107=0,0,节奏预期!E107*INDEX(D$83:D$99,MATCH(节奏预期!W107,$C$83:$C$99,0)))</f>
        <v>0</v>
      </c>
      <c r="AR107" s="79">
        <f>IF(节奏预期!X107=0,0,节奏预期!F107*INDEX(E$83:E$99,MATCH(节奏预期!X107,$C$83:$C$99,0)))</f>
        <v>0</v>
      </c>
      <c r="AS107" s="122">
        <f>IF(节奏预期!Y107=0,0,节奏预期!G107*INDEX(F$83:F$99,MATCH(节奏预期!Y107,$C$83:$C$99,0)))+IF(节奏预期!Z107=0,0,节奏预期!H107*INDEX(G$102:G$118,MATCH(节奏预期!Z107,$C$102:$C$118,0)))</f>
        <v>0</v>
      </c>
      <c r="AT107" s="79">
        <f>IF(节奏预期!Z107=0,0,节奏预期!H107*INDEX(G$83:G$99,MATCH(节奏预期!Z107,$C$83:$C$99,0)))</f>
        <v>0</v>
      </c>
      <c r="AU107" s="122">
        <f>IF(节奏预期!AA107=0,0,节奏预期!I107*INDEX(H$83:H$99,MATCH(节奏预期!AA107,$C$83:$C$99,0)))+IF(节奏预期!AB107=0,0,节奏预期!J107*INDEX(I$102:I$118,MATCH(节奏预期!AB107,$C$102:$C$118,0)))</f>
        <v>195.45454545454544</v>
      </c>
      <c r="AV107" s="110">
        <f>IF(节奏预期!AB107=0,0,节奏预期!J107*INDEX(I$83:I$99,MATCH(节奏预期!AB107,$C$83:$C$99,0)))</f>
        <v>4.5454545454545459</v>
      </c>
      <c r="AW107" s="12">
        <f>IF(节奏预期!W107="","",INDEX(装备突破!D$121:D$137,MATCH(节奏预期!W107,装备突破!$C$121:$C$137,0))*节奏预期!E107)</f>
        <v>0</v>
      </c>
      <c r="AX107" s="79">
        <f>IF(节奏预期!X107="","",INDEX(装备突破!E$121:E$137,MATCH(节奏预期!X107,装备突破!$C$121:$C$137,0))*节奏预期!F107)</f>
        <v>0</v>
      </c>
      <c r="AY107" s="79">
        <f>IF(节奏预期!Y107="","",INDEX(装备突破!F$121:F$137,MATCH(节奏预期!Y107,装备突破!$C$121:$C$137,0))*节奏预期!G107)</f>
        <v>0</v>
      </c>
      <c r="AZ107" s="79">
        <f>IF(节奏预期!Z107="","",INDEX(装备突破!G$121:G$137,MATCH(节奏预期!Z107,装备突破!$C$121:$C$137,0))*节奏预期!H107)</f>
        <v>0</v>
      </c>
      <c r="BA107" s="79">
        <f>IF(节奏预期!AA107="","",INDEX(装备突破!H$121:H$137,MATCH(节奏预期!AA107,装备突破!$C$121:$C$137,0))*节奏预期!I107)</f>
        <v>357954545.45454544</v>
      </c>
      <c r="BB107" s="79">
        <f>IF(节奏预期!AB107="","",INDEX(装备突破!I$121:I$137,MATCH(节奏预期!AB107,装备突破!$C$121:$C$137,0))*节奏预期!J107)</f>
        <v>79545454.545454547</v>
      </c>
      <c r="BC107" s="13">
        <f>MAX(SUM(AW107:BB107),$BC$86:BC106)</f>
        <v>437500000</v>
      </c>
      <c r="BF107" s="22">
        <v>14</v>
      </c>
      <c r="BG107" s="80">
        <v>120</v>
      </c>
      <c r="BH107" s="42">
        <f>IF(BG107&lt;前期规划!$C$2,0,求节点($N$86:$N$121,$AP$86:$AP$121,BG107))</f>
        <v>0.6045454545454545</v>
      </c>
      <c r="BI107" s="42"/>
      <c r="BJ107" s="42"/>
      <c r="BK107" s="60">
        <f>(BH107-BH106)*INDEX([3]中r将兵属性验证!AX$7:AX$166,$BG107,1)+BK106</f>
        <v>57882618844.112488</v>
      </c>
      <c r="BL107" s="60"/>
      <c r="BM107" s="60"/>
      <c r="BN107" s="42">
        <f t="shared" si="52"/>
        <v>57882618844.112488</v>
      </c>
      <c r="BR107" s="67">
        <v>120</v>
      </c>
      <c r="BS107" s="49">
        <f>IF(BR107&lt;前期规划!$C$2,0,求节点(活动投放!$S$86:$S$121,活动投放!$U$86:$U$121,$BR107))</f>
        <v>1123637.2101231932</v>
      </c>
      <c r="BT107" s="49"/>
      <c r="BU107" s="49">
        <f>IF(BR107&lt;前期规划!$C$2,0,SUMPRODUCT(INDEX($AW$86:$BB$121,IFERROR(MATCH(BR107,$N$86:$N$121,1),1),),INDEX(节奏预期!$E$6:$J$41,MATCH(BR107,节奏预期!$D$6:$D$41,1),)))</f>
        <v>1876549586.7768598</v>
      </c>
      <c r="BV107" s="49">
        <f>(BU107-BU106)*INDEX('[1]功能-付费相关'!$AR$6:$AR$165,$BR107,1)+BV106</f>
        <v>1975861.750701949</v>
      </c>
      <c r="BX107" s="67">
        <v>120</v>
      </c>
      <c r="BY107" s="67">
        <f t="shared" si="55"/>
        <v>1123637.2101231932</v>
      </c>
      <c r="BZ107" s="67">
        <f t="shared" si="56"/>
        <v>1975861.750701949</v>
      </c>
      <c r="CA107" s="55">
        <f t="shared" si="57"/>
        <v>3099498.9608251425</v>
      </c>
      <c r="CB107" s="37"/>
    </row>
    <row r="108" spans="1:80" x14ac:dyDescent="0.15">
      <c r="A108" s="37"/>
      <c r="B108" s="211"/>
      <c r="C108" s="105">
        <v>6</v>
      </c>
      <c r="D108" s="105" t="str">
        <f>IF(D50="","",SUM(D$25:D50))</f>
        <v/>
      </c>
      <c r="E108" s="105" t="str">
        <f>IF(E50="","",SUM(E$25:E50))</f>
        <v/>
      </c>
      <c r="F108" s="105" t="str">
        <f>IF(F50="","",SUM(F$25:F50))</f>
        <v/>
      </c>
      <c r="G108" s="105">
        <f>IF(G50="","",SUM(G$44:G50))</f>
        <v>6</v>
      </c>
      <c r="H108" s="105" t="str">
        <f>IF(H50="","",SUM(H$25:H50))</f>
        <v/>
      </c>
      <c r="I108" s="105">
        <f>IF(I50="","",SUM(I$44:I50))</f>
        <v>6</v>
      </c>
      <c r="J108" s="37"/>
      <c r="L108" s="22">
        <v>26</v>
      </c>
      <c r="M108" s="76">
        <f t="shared" si="43"/>
        <v>690</v>
      </c>
      <c r="N108" s="78">
        <f>节奏预期!D108</f>
        <v>99.652608463687599</v>
      </c>
      <c r="O108" s="107">
        <f>IF(节奏预期!Q108=0,0,INDEX(D$143:D$159,MATCH(节奏预期!Q108,$C$143:$C$159,1)))</f>
        <v>0</v>
      </c>
      <c r="P108" s="79">
        <f>IF(节奏预期!R108=0,0,INDEX(E$143:E$159,MATCH(节奏预期!R108,$C$143:$C$159,1)))</f>
        <v>0</v>
      </c>
      <c r="Q108" s="79">
        <f>IF(节奏预期!S108=0,0,INDEX(F$143:F$159,MATCH(节奏预期!S108,$C$143:$C$159,1)))</f>
        <v>0</v>
      </c>
      <c r="R108" s="79">
        <f>IF(节奏预期!T108=0,0,INDEX(G$143:G$159,MATCH(节奏预期!T108,$C$143:$C$159,1)))</f>
        <v>0</v>
      </c>
      <c r="S108" s="79">
        <f>IF(节奏预期!U108=0,0,INDEX(H$143:H$159,MATCH(节奏预期!U108,$C$143:$C$159,1)))</f>
        <v>0.4</v>
      </c>
      <c r="T108" s="84">
        <f>IF(节奏预期!V108=0,0,INDEX(I$143:I$159,MATCH(节奏预期!V108,$C$143:$C$159,1)))</f>
        <v>0.4</v>
      </c>
      <c r="U108" s="13">
        <f>IFERROR(SUMPRODUCT(节奏预期!E108:J108,O108:T108)/SUM(节奏预期!E108:J108),0)</f>
        <v>0.4</v>
      </c>
      <c r="V108" s="12">
        <f>IF(节奏预期!Q108=0,0,INDEX(D$189:D$205,MATCH(节奏预期!Q108,$C$189:$C$205,1)))</f>
        <v>0</v>
      </c>
      <c r="W108" s="79">
        <f>IF(节奏预期!R108=0,0,INDEX(E$189:E$205,MATCH(节奏预期!R108,$C$189:$C$205,1)))</f>
        <v>0</v>
      </c>
      <c r="X108" s="79">
        <f>IF(节奏预期!S108=0,0,INDEX(F$189:F$205,MATCH(节奏预期!S108,$C$189:$C$205,1)))</f>
        <v>0</v>
      </c>
      <c r="Y108" s="79">
        <f>IF(节奏预期!T108=0,0,INDEX(G$189:G$205,MATCH(节奏预期!T108,$C$189:$C$205,1)))</f>
        <v>0</v>
      </c>
      <c r="Z108" s="79">
        <f>IF(节奏预期!U108=0,0,INDEX(H$189:H$205,MATCH(节奏预期!U108,$C$189:$C$205,1)))</f>
        <v>0</v>
      </c>
      <c r="AA108" s="79">
        <f>IF(节奏预期!V108=0,0,INDEX(I$189:I$205,MATCH(节奏预期!V108,$C$189:$C$205,1)))</f>
        <v>0.25</v>
      </c>
      <c r="AB108" s="13">
        <f>IFERROR(SUMPRODUCT(节奏预期!E108:J108,V108:AA108)/SUM(节奏预期!E108:J108),0)</f>
        <v>5.6818181818181823E-2</v>
      </c>
      <c r="AC108" s="12">
        <f>IF(节奏预期!Q108=0,0,INDEX(D$216:D$232,MATCH(节奏预期!Q108,$C$216:$C$232,1)))</f>
        <v>0</v>
      </c>
      <c r="AD108" s="165">
        <f>IF(节奏预期!R108=0,0,INDEX(E$216:E$232,MATCH(节奏预期!R108,$C$216:$C$232,1)))</f>
        <v>0</v>
      </c>
      <c r="AE108" s="165">
        <f>IF(节奏预期!S108=0,0,INDEX(F$216:F$232,MATCH(节奏预期!S108,$C$216:$C$232,1)))</f>
        <v>0</v>
      </c>
      <c r="AF108" s="165">
        <f>IF(节奏预期!T108=0,0,INDEX(G$216:G$232,MATCH(节奏预期!T108,$C$216:$C$232,1)))</f>
        <v>0</v>
      </c>
      <c r="AG108" s="165">
        <f>IF(节奏预期!U108=0,0,INDEX(H$216:H$232,MATCH(节奏预期!U108,$C$216:$C$232,1)))</f>
        <v>0</v>
      </c>
      <c r="AH108" s="165">
        <f>IF(节奏预期!V108=0,0,INDEX(I$216:I$232,MATCH(节奏预期!V108,$C$216:$C$232,1)))</f>
        <v>8.0000000000000016E-2</v>
      </c>
      <c r="AI108" s="13">
        <f>IFERROR(SUMPRODUCT(节奏预期!E108:J108,AC108:AH108)/SUM(节奏预期!E108:J108),0)</f>
        <v>1.8181818181818188E-2</v>
      </c>
      <c r="AJ108" s="12">
        <f t="shared" si="49"/>
        <v>0</v>
      </c>
      <c r="AK108" s="165">
        <f t="shared" si="44"/>
        <v>0</v>
      </c>
      <c r="AL108" s="165">
        <f t="shared" si="45"/>
        <v>0</v>
      </c>
      <c r="AM108" s="165">
        <f t="shared" si="46"/>
        <v>0</v>
      </c>
      <c r="AN108" s="165">
        <f t="shared" si="47"/>
        <v>0.4</v>
      </c>
      <c r="AO108" s="165">
        <f t="shared" si="48"/>
        <v>0.73</v>
      </c>
      <c r="AP108" s="13">
        <f t="shared" si="50"/>
        <v>0.45681818181818185</v>
      </c>
      <c r="AQ108" s="107">
        <f>IF(节奏预期!W108=0,0,节奏预期!E108*INDEX(D$83:D$99,MATCH(节奏预期!W108,$C$83:$C$99,0)))</f>
        <v>0</v>
      </c>
      <c r="AR108" s="79">
        <f>IF(节奏预期!X108=0,0,节奏预期!F108*INDEX(E$83:E$99,MATCH(节奏预期!X108,$C$83:$C$99,0)))</f>
        <v>0</v>
      </c>
      <c r="AS108" s="122">
        <f>IF(节奏预期!Y108=0,0,节奏预期!G108*INDEX(F$83:F$99,MATCH(节奏预期!Y108,$C$83:$C$99,0)))+IF(节奏预期!Z108=0,0,节奏预期!H108*INDEX(G$102:G$118,MATCH(节奏预期!Z108,$C$102:$C$118,0)))</f>
        <v>0</v>
      </c>
      <c r="AT108" s="79">
        <f>IF(节奏预期!Z108=0,0,节奏预期!H108*INDEX(G$83:G$99,MATCH(节奏预期!Z108,$C$83:$C$99,0)))</f>
        <v>0</v>
      </c>
      <c r="AU108" s="122">
        <f>IF(节奏预期!AA108=0,0,节奏预期!I108*INDEX(H$83:H$99,MATCH(节奏预期!AA108,$C$83:$C$99,0)))+IF(节奏预期!AB108=0,0,节奏预期!J108*INDEX(I$102:I$118,MATCH(节奏预期!AB108,$C$102:$C$118,0)))</f>
        <v>194.31818181818181</v>
      </c>
      <c r="AV108" s="110">
        <f>IF(节奏预期!AB108=0,0,节奏预期!J108*INDEX(I$83:I$99,MATCH(节奏预期!AB108,$C$83:$C$99,0)))</f>
        <v>5.6818181818181825</v>
      </c>
      <c r="AW108" s="12">
        <f>IF(节奏预期!W108="","",INDEX(装备突破!D$121:D$137,MATCH(节奏预期!W108,装备突破!$C$121:$C$137,0))*节奏预期!E108)</f>
        <v>0</v>
      </c>
      <c r="AX108" s="79">
        <f>IF(节奏预期!X108="","",INDEX(装备突破!E$121:E$137,MATCH(节奏预期!X108,装备突破!$C$121:$C$137,0))*节奏预期!F108)</f>
        <v>0</v>
      </c>
      <c r="AY108" s="79">
        <f>IF(节奏预期!Y108="","",INDEX(装备突破!F$121:F$137,MATCH(节奏预期!Y108,装备突破!$C$121:$C$137,0))*节奏预期!G108)</f>
        <v>0</v>
      </c>
      <c r="AZ108" s="79">
        <f>IF(节奏预期!Z108="","",INDEX(装备突破!G$121:G$137,MATCH(节奏预期!Z108,装备突破!$C$121:$C$137,0))*节奏预期!H108)</f>
        <v>0</v>
      </c>
      <c r="BA108" s="79">
        <f>IF(节奏预期!AA108="","",INDEX(装备突破!H$121:H$137,MATCH(节奏预期!AA108,装备突破!$C$121:$C$137,0))*节奏预期!I108)</f>
        <v>338068181.81818181</v>
      </c>
      <c r="BB108" s="79">
        <f>IF(节奏预期!AB108="","",INDEX(装备突破!I$121:I$137,MATCH(节奏预期!AB108,装备突破!$C$121:$C$137,0))*节奏预期!J108)</f>
        <v>99431818.181818187</v>
      </c>
      <c r="BC108" s="13">
        <f>MAX(SUM(AW108:BB108),$BC$86:BC107)</f>
        <v>437500000</v>
      </c>
      <c r="BF108" s="22">
        <v>15</v>
      </c>
      <c r="BG108" s="80">
        <v>130</v>
      </c>
      <c r="BH108" s="42">
        <f>IF(BG108&lt;前期规划!$C$2,0,求节点($N$86:$N$121,$AP$86:$AP$121,BG108))</f>
        <v>0.6045454545454545</v>
      </c>
      <c r="BI108" s="42"/>
      <c r="BJ108" s="42"/>
      <c r="BK108" s="60">
        <f>(BH108-BH107)*INDEX([3]中r将兵属性验证!AX$7:AX$166,$BG108,1)+BK107</f>
        <v>57882618844.112488</v>
      </c>
      <c r="BL108" s="60"/>
      <c r="BM108" s="60"/>
      <c r="BN108" s="42">
        <f t="shared" si="52"/>
        <v>57882618844.112488</v>
      </c>
      <c r="BR108" s="67">
        <v>130</v>
      </c>
      <c r="BS108" s="49">
        <f>IF(BR108&lt;前期规划!$C$2,0,求节点(活动投放!$S$86:$S$121,活动投放!$U$86:$U$121,$BR108))</f>
        <v>1123637.2101231932</v>
      </c>
      <c r="BT108" s="49"/>
      <c r="BU108" s="49">
        <f>IF(BR108&lt;前期规划!$C$2,0,SUMPRODUCT(INDEX($AW$86:$BB$121,IFERROR(MATCH(BR108,$N$86:$N$121,1),1),),INDEX(节奏预期!$E$6:$J$41,MATCH(BR108,节奏预期!$D$6:$D$41,1),)))</f>
        <v>1876549586.7768598</v>
      </c>
      <c r="BV108" s="49">
        <f>(BU108-BU107)*INDEX('[1]功能-付费相关'!$AR$6:$AR$165,$BR108,1)+BV107</f>
        <v>1975861.750701949</v>
      </c>
      <c r="BX108" s="67">
        <v>130</v>
      </c>
      <c r="BY108" s="67">
        <f t="shared" si="55"/>
        <v>1123637.2101231932</v>
      </c>
      <c r="BZ108" s="67">
        <f t="shared" si="56"/>
        <v>1975861.750701949</v>
      </c>
      <c r="CA108" s="55">
        <f t="shared" si="57"/>
        <v>3099498.9608251425</v>
      </c>
    </row>
    <row r="109" spans="1:80" x14ac:dyDescent="0.15">
      <c r="A109" s="37"/>
      <c r="B109" s="211"/>
      <c r="C109" s="105">
        <v>7</v>
      </c>
      <c r="D109" s="105" t="str">
        <f>IF(D51="","",SUM(D$25:D51))</f>
        <v/>
      </c>
      <c r="E109" s="105" t="str">
        <f>IF(E51="","",SUM(E$25:E51))</f>
        <v/>
      </c>
      <c r="F109" s="105" t="str">
        <f>IF(F51="","",SUM(F$25:F51))</f>
        <v/>
      </c>
      <c r="G109" s="105">
        <f>IF(G51="","",SUM(G$44:G51))</f>
        <v>7</v>
      </c>
      <c r="H109" s="105" t="str">
        <f>IF(H51="","",SUM(H$25:H51))</f>
        <v/>
      </c>
      <c r="I109" s="105">
        <f>IF(I51="","",SUM(I$44:I51))</f>
        <v>7</v>
      </c>
      <c r="J109" s="37"/>
      <c r="L109" s="22">
        <v>27</v>
      </c>
      <c r="M109" s="76">
        <f t="shared" si="43"/>
        <v>720</v>
      </c>
      <c r="N109" s="78">
        <f>节奏预期!D109</f>
        <v>100.26856904007842</v>
      </c>
      <c r="O109" s="107">
        <f>IF(节奏预期!Q109=0,0,INDEX(D$143:D$159,MATCH(节奏预期!Q109,$C$143:$C$159,1)))</f>
        <v>0</v>
      </c>
      <c r="P109" s="79">
        <f>IF(节奏预期!R109=0,0,INDEX(E$143:E$159,MATCH(节奏预期!R109,$C$143:$C$159,1)))</f>
        <v>0</v>
      </c>
      <c r="Q109" s="79">
        <f>IF(节奏预期!S109=0,0,INDEX(F$143:F$159,MATCH(节奏预期!S109,$C$143:$C$159,1)))</f>
        <v>0</v>
      </c>
      <c r="R109" s="79">
        <f>IF(节奏预期!T109=0,0,INDEX(G$143:G$159,MATCH(节奏预期!T109,$C$143:$C$159,1)))</f>
        <v>0</v>
      </c>
      <c r="S109" s="79">
        <f>IF(节奏预期!U109=0,0,INDEX(H$143:H$159,MATCH(节奏预期!U109,$C$143:$C$159,1)))</f>
        <v>0.4</v>
      </c>
      <c r="T109" s="84">
        <f>IF(节奏预期!V109=0,0,INDEX(I$143:I$159,MATCH(节奏预期!V109,$C$143:$C$159,1)))</f>
        <v>0.4</v>
      </c>
      <c r="U109" s="13">
        <f>IFERROR(SUMPRODUCT(节奏预期!E109:J109,O109:T109)/SUM(节奏预期!E109:J109),0)</f>
        <v>0.4</v>
      </c>
      <c r="V109" s="12">
        <f>IF(节奏预期!Q109=0,0,INDEX(D$189:D$205,MATCH(节奏预期!Q109,$C$189:$C$205,1)))</f>
        <v>0</v>
      </c>
      <c r="W109" s="79">
        <f>IF(节奏预期!R109=0,0,INDEX(E$189:E$205,MATCH(节奏预期!R109,$C$189:$C$205,1)))</f>
        <v>0</v>
      </c>
      <c r="X109" s="79">
        <f>IF(节奏预期!S109=0,0,INDEX(F$189:F$205,MATCH(节奏预期!S109,$C$189:$C$205,1)))</f>
        <v>0</v>
      </c>
      <c r="Y109" s="79">
        <f>IF(节奏预期!T109=0,0,INDEX(G$189:G$205,MATCH(节奏预期!T109,$C$189:$C$205,1)))</f>
        <v>0</v>
      </c>
      <c r="Z109" s="79">
        <f>IF(节奏预期!U109=0,0,INDEX(H$189:H$205,MATCH(节奏预期!U109,$C$189:$C$205,1)))</f>
        <v>0</v>
      </c>
      <c r="AA109" s="79">
        <f>IF(节奏预期!V109=0,0,INDEX(I$189:I$205,MATCH(节奏预期!V109,$C$189:$C$205,1)))</f>
        <v>0.25</v>
      </c>
      <c r="AB109" s="13">
        <f>IFERROR(SUMPRODUCT(节奏预期!E109:J109,V109:AA109)/SUM(节奏预期!E109:J109),0)</f>
        <v>6.8181818181818177E-2</v>
      </c>
      <c r="AC109" s="12">
        <f>IF(节奏预期!Q109=0,0,INDEX(D$216:D$232,MATCH(节奏预期!Q109,$C$216:$C$232,1)))</f>
        <v>0</v>
      </c>
      <c r="AD109" s="165">
        <f>IF(节奏预期!R109=0,0,INDEX(E$216:E$232,MATCH(节奏预期!R109,$C$216:$C$232,1)))</f>
        <v>0</v>
      </c>
      <c r="AE109" s="165">
        <f>IF(节奏预期!S109=0,0,INDEX(F$216:F$232,MATCH(节奏预期!S109,$C$216:$C$232,1)))</f>
        <v>0</v>
      </c>
      <c r="AF109" s="165">
        <f>IF(节奏预期!T109=0,0,INDEX(G$216:G$232,MATCH(节奏预期!T109,$C$216:$C$232,1)))</f>
        <v>0</v>
      </c>
      <c r="AG109" s="165">
        <f>IF(节奏预期!U109=0,0,INDEX(H$216:H$232,MATCH(节奏预期!U109,$C$216:$C$232,1)))</f>
        <v>0</v>
      </c>
      <c r="AH109" s="165">
        <f>IF(节奏预期!V109=0,0,INDEX(I$216:I$232,MATCH(节奏预期!V109,$C$216:$C$232,1)))</f>
        <v>8.0000000000000016E-2</v>
      </c>
      <c r="AI109" s="13">
        <f>IFERROR(SUMPRODUCT(节奏预期!E109:J109,AC109:AH109)/SUM(节奏预期!E109:J109),0)</f>
        <v>2.181818181818182E-2</v>
      </c>
      <c r="AJ109" s="12">
        <f t="shared" si="49"/>
        <v>0</v>
      </c>
      <c r="AK109" s="165">
        <f t="shared" si="44"/>
        <v>0</v>
      </c>
      <c r="AL109" s="165">
        <f t="shared" si="45"/>
        <v>0</v>
      </c>
      <c r="AM109" s="165">
        <f t="shared" si="46"/>
        <v>0</v>
      </c>
      <c r="AN109" s="165">
        <f t="shared" si="47"/>
        <v>0.4</v>
      </c>
      <c r="AO109" s="165">
        <f t="shared" si="48"/>
        <v>0.73</v>
      </c>
      <c r="AP109" s="13">
        <f t="shared" si="50"/>
        <v>0.4681818181818182</v>
      </c>
      <c r="AQ109" s="107">
        <f>IF(节奏预期!W109=0,0,节奏预期!E109*INDEX(D$83:D$99,MATCH(节奏预期!W109,$C$83:$C$99,0)))</f>
        <v>0</v>
      </c>
      <c r="AR109" s="79">
        <f>IF(节奏预期!X109=0,0,节奏预期!F109*INDEX(E$83:E$99,MATCH(节奏预期!X109,$C$83:$C$99,0)))</f>
        <v>0</v>
      </c>
      <c r="AS109" s="122">
        <f>IF(节奏预期!Y109=0,0,节奏预期!G109*INDEX(F$83:F$99,MATCH(节奏预期!Y109,$C$83:$C$99,0)))+IF(节奏预期!Z109=0,0,节奏预期!H109*INDEX(G$102:G$118,MATCH(节奏预期!Z109,$C$102:$C$118,0)))</f>
        <v>0</v>
      </c>
      <c r="AT109" s="79">
        <f>IF(节奏预期!Z109=0,0,节奏预期!H109*INDEX(G$83:G$99,MATCH(节奏预期!Z109,$C$83:$C$99,0)))</f>
        <v>0</v>
      </c>
      <c r="AU109" s="122">
        <f>IF(节奏预期!AA109=0,0,节奏预期!I109*INDEX(H$83:H$99,MATCH(节奏预期!AA109,$C$83:$C$99,0)))+IF(节奏预期!AB109=0,0,节奏预期!J109*INDEX(I$102:I$118,MATCH(节奏预期!AB109,$C$102:$C$118,0)))</f>
        <v>193.18181818181816</v>
      </c>
      <c r="AV109" s="110">
        <f>IF(节奏预期!AB109=0,0,节奏预期!J109*INDEX(I$83:I$99,MATCH(节奏预期!AB109,$C$83:$C$99,0)))</f>
        <v>6.8181818181818183</v>
      </c>
      <c r="AW109" s="12">
        <f>IF(节奏预期!W109="","",INDEX(装备突破!D$121:D$137,MATCH(节奏预期!W109,装备突破!$C$121:$C$137,0))*节奏预期!E109)</f>
        <v>0</v>
      </c>
      <c r="AX109" s="79">
        <f>IF(节奏预期!X109="","",INDEX(装备突破!E$121:E$137,MATCH(节奏预期!X109,装备突破!$C$121:$C$137,0))*节奏预期!F109)</f>
        <v>0</v>
      </c>
      <c r="AY109" s="79">
        <f>IF(节奏预期!Y109="","",INDEX(装备突破!F$121:F$137,MATCH(节奏预期!Y109,装备突破!$C$121:$C$137,0))*节奏预期!G109)</f>
        <v>0</v>
      </c>
      <c r="AZ109" s="79">
        <f>IF(节奏预期!Z109="","",INDEX(装备突破!G$121:G$137,MATCH(节奏预期!Z109,装备突破!$C$121:$C$137,0))*节奏预期!H109)</f>
        <v>0</v>
      </c>
      <c r="BA109" s="79">
        <f>IF(节奏预期!AA109="","",INDEX(装备突破!H$121:H$137,MATCH(节奏预期!AA109,装备突破!$C$121:$C$137,0))*节奏预期!I109)</f>
        <v>318181818.18181813</v>
      </c>
      <c r="BB109" s="79">
        <f>IF(节奏预期!AB109="","",INDEX(装备突破!I$121:I$137,MATCH(节奏预期!AB109,装备突破!$C$121:$C$137,0))*节奏预期!J109)</f>
        <v>119318181.81818183</v>
      </c>
      <c r="BC109" s="13">
        <f>MAX(SUM(AW109:BB109),$BC$86:BC108)</f>
        <v>437500000</v>
      </c>
      <c r="BF109" s="22">
        <v>16</v>
      </c>
      <c r="BG109" s="80">
        <v>140</v>
      </c>
      <c r="BH109" s="42">
        <f>IF(BG109&lt;前期规划!$C$2,0,求节点($N$86:$N$121,$AP$86:$AP$121,BG109))</f>
        <v>0.6045454545454545</v>
      </c>
      <c r="BI109" s="42"/>
      <c r="BJ109" s="42"/>
      <c r="BK109" s="60">
        <f>(BH109-BH108)*INDEX([3]中r将兵属性验证!AX$7:AX$166,$BG109,1)+BK108</f>
        <v>57882618844.112488</v>
      </c>
      <c r="BL109" s="60"/>
      <c r="BM109" s="60"/>
      <c r="BN109" s="42">
        <f t="shared" si="52"/>
        <v>57882618844.112488</v>
      </c>
      <c r="BR109" s="67">
        <v>140</v>
      </c>
      <c r="BS109" s="49">
        <f>IF(BR109&lt;前期规划!$C$2,0,求节点(活动投放!$S$86:$S$121,活动投放!$U$86:$U$121,$BR109))</f>
        <v>1123637.2101231932</v>
      </c>
      <c r="BT109" s="49"/>
      <c r="BU109" s="49">
        <f>IF(BR109&lt;前期规划!$C$2,0,SUMPRODUCT(INDEX($AW$86:$BB$121,IFERROR(MATCH(BR109,$N$86:$N$121,1),1),),INDEX(节奏预期!$E$6:$J$41,MATCH(BR109,节奏预期!$D$6:$D$41,1),)))</f>
        <v>1876549586.7768598</v>
      </c>
      <c r="BV109" s="49">
        <f>(BU109-BU108)*INDEX('[1]功能-付费相关'!$AR$6:$AR$165,$BR109,1)+BV108</f>
        <v>1975861.750701949</v>
      </c>
      <c r="BX109" s="67">
        <v>140</v>
      </c>
      <c r="BY109" s="67">
        <f t="shared" si="55"/>
        <v>1123637.2101231932</v>
      </c>
      <c r="BZ109" s="67">
        <f t="shared" si="56"/>
        <v>1975861.750701949</v>
      </c>
      <c r="CA109" s="55">
        <f t="shared" si="57"/>
        <v>3099498.9608251425</v>
      </c>
    </row>
    <row r="110" spans="1:80" x14ac:dyDescent="0.15">
      <c r="A110" s="37"/>
      <c r="B110" s="211"/>
      <c r="C110" s="144">
        <v>8</v>
      </c>
      <c r="D110" s="144" t="str">
        <f>IF(D52="","",SUM(D$25:D52))</f>
        <v/>
      </c>
      <c r="E110" s="144" t="str">
        <f>IF(E52="","",SUM(E$25:E52))</f>
        <v/>
      </c>
      <c r="F110" s="144" t="str">
        <f>IF(F52="","",SUM(F$25:F52))</f>
        <v/>
      </c>
      <c r="G110" s="144"/>
      <c r="H110" s="144" t="str">
        <f>IF(H52="","",SUM(H$25:H52))</f>
        <v/>
      </c>
      <c r="I110" s="144">
        <f>IF(I52="","",SUM(I$44:I52))</f>
        <v>8</v>
      </c>
      <c r="J110" s="37"/>
      <c r="L110" s="22">
        <v>28</v>
      </c>
      <c r="M110" s="76">
        <f t="shared" si="43"/>
        <v>750</v>
      </c>
      <c r="N110" s="78">
        <f>节奏预期!D110</f>
        <v>100.87383596534305</v>
      </c>
      <c r="O110" s="107">
        <f>IF(节奏预期!Q110=0,0,INDEX(D$143:D$159,MATCH(节奏预期!Q110,$C$143:$C$159,1)))</f>
        <v>0</v>
      </c>
      <c r="P110" s="79">
        <f>IF(节奏预期!R110=0,0,INDEX(E$143:E$159,MATCH(节奏预期!R110,$C$143:$C$159,1)))</f>
        <v>0</v>
      </c>
      <c r="Q110" s="79">
        <f>IF(节奏预期!S110=0,0,INDEX(F$143:F$159,MATCH(节奏预期!S110,$C$143:$C$159,1)))</f>
        <v>0</v>
      </c>
      <c r="R110" s="79">
        <f>IF(节奏预期!T110=0,0,INDEX(G$143:G$159,MATCH(节奏预期!T110,$C$143:$C$159,1)))</f>
        <v>0</v>
      </c>
      <c r="S110" s="79">
        <f>IF(节奏预期!U110=0,0,INDEX(H$143:H$159,MATCH(节奏预期!U110,$C$143:$C$159,1)))</f>
        <v>0.4</v>
      </c>
      <c r="T110" s="84">
        <f>IF(节奏预期!V110=0,0,INDEX(I$143:I$159,MATCH(节奏预期!V110,$C$143:$C$159,1)))</f>
        <v>0.4</v>
      </c>
      <c r="U110" s="13">
        <f>IFERROR(SUMPRODUCT(节奏预期!E110:J110,O110:T110)/SUM(节奏预期!E110:J110),0)</f>
        <v>0.40000000000000008</v>
      </c>
      <c r="V110" s="12">
        <f>IF(节奏预期!Q110=0,0,INDEX(D$189:D$205,MATCH(节奏预期!Q110,$C$189:$C$205,1)))</f>
        <v>0</v>
      </c>
      <c r="W110" s="79">
        <f>IF(节奏预期!R110=0,0,INDEX(E$189:E$205,MATCH(节奏预期!R110,$C$189:$C$205,1)))</f>
        <v>0</v>
      </c>
      <c r="X110" s="79">
        <f>IF(节奏预期!S110=0,0,INDEX(F$189:F$205,MATCH(节奏预期!S110,$C$189:$C$205,1)))</f>
        <v>0</v>
      </c>
      <c r="Y110" s="79">
        <f>IF(节奏预期!T110=0,0,INDEX(G$189:G$205,MATCH(节奏预期!T110,$C$189:$C$205,1)))</f>
        <v>0</v>
      </c>
      <c r="Z110" s="79">
        <f>IF(节奏预期!U110=0,0,INDEX(H$189:H$205,MATCH(节奏预期!U110,$C$189:$C$205,1)))</f>
        <v>0</v>
      </c>
      <c r="AA110" s="79">
        <f>IF(节奏预期!V110=0,0,INDEX(I$189:I$205,MATCH(节奏预期!V110,$C$189:$C$205,1)))</f>
        <v>0.25</v>
      </c>
      <c r="AB110" s="13">
        <f>IFERROR(SUMPRODUCT(节奏预期!E110:J110,V110:AA110)/SUM(节奏预期!E110:J110),0)</f>
        <v>7.9545454545454544E-2</v>
      </c>
      <c r="AC110" s="12">
        <f>IF(节奏预期!Q110=0,0,INDEX(D$216:D$232,MATCH(节奏预期!Q110,$C$216:$C$232,1)))</f>
        <v>0</v>
      </c>
      <c r="AD110" s="165">
        <f>IF(节奏预期!R110=0,0,INDEX(E$216:E$232,MATCH(节奏预期!R110,$C$216:$C$232,1)))</f>
        <v>0</v>
      </c>
      <c r="AE110" s="165">
        <f>IF(节奏预期!S110=0,0,INDEX(F$216:F$232,MATCH(节奏预期!S110,$C$216:$C$232,1)))</f>
        <v>0</v>
      </c>
      <c r="AF110" s="165">
        <f>IF(节奏预期!T110=0,0,INDEX(G$216:G$232,MATCH(节奏预期!T110,$C$216:$C$232,1)))</f>
        <v>0</v>
      </c>
      <c r="AG110" s="165">
        <f>IF(节奏预期!U110=0,0,INDEX(H$216:H$232,MATCH(节奏预期!U110,$C$216:$C$232,1)))</f>
        <v>0</v>
      </c>
      <c r="AH110" s="165">
        <f>IF(节奏预期!V110=0,0,INDEX(I$216:I$232,MATCH(节奏预期!V110,$C$216:$C$232,1)))</f>
        <v>8.0000000000000016E-2</v>
      </c>
      <c r="AI110" s="13">
        <f>IFERROR(SUMPRODUCT(节奏预期!E110:J110,AC110:AH110)/SUM(节奏预期!E110:J110),0)</f>
        <v>2.5454545454545462E-2</v>
      </c>
      <c r="AJ110" s="12">
        <f t="shared" si="49"/>
        <v>0</v>
      </c>
      <c r="AK110" s="165">
        <f t="shared" si="44"/>
        <v>0</v>
      </c>
      <c r="AL110" s="165">
        <f t="shared" si="45"/>
        <v>0</v>
      </c>
      <c r="AM110" s="165">
        <f t="shared" si="46"/>
        <v>0</v>
      </c>
      <c r="AN110" s="165">
        <f t="shared" si="47"/>
        <v>0.4</v>
      </c>
      <c r="AO110" s="165">
        <f t="shared" si="48"/>
        <v>0.73</v>
      </c>
      <c r="AP110" s="13">
        <f t="shared" si="50"/>
        <v>0.47954545454545461</v>
      </c>
      <c r="AQ110" s="107">
        <f>IF(节奏预期!W110=0,0,节奏预期!E110*INDEX(D$83:D$99,MATCH(节奏预期!W110,$C$83:$C$99,0)))</f>
        <v>0</v>
      </c>
      <c r="AR110" s="79">
        <f>IF(节奏预期!X110=0,0,节奏预期!F110*INDEX(E$83:E$99,MATCH(节奏预期!X110,$C$83:$C$99,0)))</f>
        <v>0</v>
      </c>
      <c r="AS110" s="122">
        <f>IF(节奏预期!Y110=0,0,节奏预期!G110*INDEX(F$83:F$99,MATCH(节奏预期!Y110,$C$83:$C$99,0)))+IF(节奏预期!Z110=0,0,节奏预期!H110*INDEX(G$102:G$118,MATCH(节奏预期!Z110,$C$102:$C$118,0)))</f>
        <v>0</v>
      </c>
      <c r="AT110" s="79">
        <f>IF(节奏预期!Z110=0,0,节奏预期!H110*INDEX(G$83:G$99,MATCH(节奏预期!Z110,$C$83:$C$99,0)))</f>
        <v>0</v>
      </c>
      <c r="AU110" s="122">
        <f>IF(节奏预期!AA110=0,0,节奏预期!I110*INDEX(H$83:H$99,MATCH(节奏预期!AA110,$C$83:$C$99,0)))+IF(节奏预期!AB110=0,0,节奏预期!J110*INDEX(I$102:I$118,MATCH(节奏预期!AB110,$C$102:$C$118,0)))</f>
        <v>192.04545454545456</v>
      </c>
      <c r="AV110" s="110">
        <f>IF(节奏预期!AB110=0,0,节奏预期!J110*INDEX(I$83:I$99,MATCH(节奏预期!AB110,$C$83:$C$99,0)))</f>
        <v>7.954545454545455</v>
      </c>
      <c r="AW110" s="12">
        <f>IF(节奏预期!W110="","",INDEX(装备突破!D$121:D$137,MATCH(节奏预期!W110,装备突破!$C$121:$C$137,0))*节奏预期!E110)</f>
        <v>0</v>
      </c>
      <c r="AX110" s="79">
        <f>IF(节奏预期!X110="","",INDEX(装备突破!E$121:E$137,MATCH(节奏预期!X110,装备突破!$C$121:$C$137,0))*节奏预期!F110)</f>
        <v>0</v>
      </c>
      <c r="AY110" s="79">
        <f>IF(节奏预期!Y110="","",INDEX(装备突破!F$121:F$137,MATCH(节奏预期!Y110,装备突破!$C$121:$C$137,0))*节奏预期!G110)</f>
        <v>0</v>
      </c>
      <c r="AZ110" s="79">
        <f>IF(节奏预期!Z110="","",INDEX(装备突破!G$121:G$137,MATCH(节奏预期!Z110,装备突破!$C$121:$C$137,0))*节奏预期!H110)</f>
        <v>0</v>
      </c>
      <c r="BA110" s="79">
        <f>IF(节奏预期!AA110="","",INDEX(装备突破!H$121:H$137,MATCH(节奏预期!AA110,装备突破!$C$121:$C$137,0))*节奏预期!I110)</f>
        <v>298295454.54545456</v>
      </c>
      <c r="BB110" s="79">
        <f>IF(节奏预期!AB110="","",INDEX(装备突破!I$121:I$137,MATCH(节奏预期!AB110,装备突破!$C$121:$C$137,0))*节奏预期!J110)</f>
        <v>139204545.45454547</v>
      </c>
      <c r="BC110" s="13">
        <f>MAX(SUM(AW110:BB110),$BC$86:BC109)</f>
        <v>437500000</v>
      </c>
      <c r="BF110" s="22">
        <v>17</v>
      </c>
      <c r="BG110" s="80">
        <v>150</v>
      </c>
      <c r="BH110" s="42">
        <f>IF(BG110&lt;前期规划!$C$2,0,求节点($N$86:$N$121,$AP$86:$AP$121,BG110))</f>
        <v>0.6045454545454545</v>
      </c>
      <c r="BI110" s="42"/>
      <c r="BJ110" s="42"/>
      <c r="BK110" s="60">
        <f>(BH110-BH109)*INDEX([3]中r将兵属性验证!AX$7:AX$166,$BG110,1)+BK109</f>
        <v>57882618844.112488</v>
      </c>
      <c r="BL110" s="60"/>
      <c r="BM110" s="60"/>
      <c r="BN110" s="42">
        <f t="shared" si="52"/>
        <v>57882618844.112488</v>
      </c>
      <c r="BR110" s="67">
        <v>150</v>
      </c>
      <c r="BS110" s="49">
        <f>IF(BR110&lt;前期规划!$C$2,0,求节点(活动投放!$S$86:$S$121,活动投放!$U$86:$U$121,$BR110))</f>
        <v>1123637.2101231932</v>
      </c>
      <c r="BT110" s="49"/>
      <c r="BU110" s="49">
        <f>IF(BR110&lt;前期规划!$C$2,0,SUMPRODUCT(INDEX($AW$86:$BB$121,IFERROR(MATCH(BR110,$N$86:$N$121,1),1),),INDEX(节奏预期!$E$6:$J$41,MATCH(BR110,节奏预期!$D$6:$D$41,1),)))</f>
        <v>1876549586.7768598</v>
      </c>
      <c r="BV110" s="49">
        <f>(BU110-BU109)*INDEX('[1]功能-付费相关'!$AR$6:$AR$165,$BR110,1)+BV109</f>
        <v>1975861.750701949</v>
      </c>
      <c r="BX110" s="67">
        <v>150</v>
      </c>
      <c r="BY110" s="67">
        <f t="shared" si="55"/>
        <v>1123637.2101231932</v>
      </c>
      <c r="BZ110" s="67">
        <f t="shared" si="56"/>
        <v>1975861.750701949</v>
      </c>
      <c r="CA110" s="55">
        <f t="shared" si="57"/>
        <v>3099498.9608251425</v>
      </c>
    </row>
    <row r="111" spans="1:80" x14ac:dyDescent="0.15">
      <c r="A111" s="37"/>
      <c r="B111" s="211"/>
      <c r="C111" s="144">
        <v>9</v>
      </c>
      <c r="D111" s="144" t="str">
        <f>IF(D53="","",SUM(D$25:D53))</f>
        <v/>
      </c>
      <c r="E111" s="144" t="str">
        <f>IF(E53="","",SUM(E$25:E53))</f>
        <v/>
      </c>
      <c r="F111" s="144" t="str">
        <f>IF(F53="","",SUM(F$25:F53))</f>
        <v/>
      </c>
      <c r="G111" s="144"/>
      <c r="H111" s="144" t="str">
        <f>IF(H53="","",SUM(H$25:H53))</f>
        <v/>
      </c>
      <c r="I111" s="144">
        <f>IF(I53="","",SUM(I$44:I53))</f>
        <v>9</v>
      </c>
      <c r="J111" s="37"/>
      <c r="L111" s="22">
        <v>29</v>
      </c>
      <c r="M111" s="76">
        <f t="shared" si="43"/>
        <v>780</v>
      </c>
      <c r="N111" s="78">
        <f>节奏预期!D111</f>
        <v>101.47512451488986</v>
      </c>
      <c r="O111" s="107">
        <f>IF(节奏预期!Q111=0,0,INDEX(D$143:D$159,MATCH(节奏预期!Q111,$C$143:$C$159,1)))</f>
        <v>0</v>
      </c>
      <c r="P111" s="79">
        <f>IF(节奏预期!R111=0,0,INDEX(E$143:E$159,MATCH(节奏预期!R111,$C$143:$C$159,1)))</f>
        <v>0</v>
      </c>
      <c r="Q111" s="79">
        <f>IF(节奏预期!S111=0,0,INDEX(F$143:F$159,MATCH(节奏预期!S111,$C$143:$C$159,1)))</f>
        <v>0</v>
      </c>
      <c r="R111" s="79">
        <f>IF(节奏预期!T111=0,0,INDEX(G$143:G$159,MATCH(节奏预期!T111,$C$143:$C$159,1)))</f>
        <v>0</v>
      </c>
      <c r="S111" s="79">
        <f>IF(节奏预期!U111=0,0,INDEX(H$143:H$159,MATCH(节奏预期!U111,$C$143:$C$159,1)))</f>
        <v>0.4</v>
      </c>
      <c r="T111" s="84">
        <f>IF(节奏预期!V111=0,0,INDEX(I$143:I$159,MATCH(节奏预期!V111,$C$143:$C$159,1)))</f>
        <v>0.4</v>
      </c>
      <c r="U111" s="13">
        <f>IFERROR(SUMPRODUCT(节奏预期!E111:J111,O111:T111)/SUM(节奏预期!E111:J111),0)</f>
        <v>0.4</v>
      </c>
      <c r="V111" s="12">
        <f>IF(节奏预期!Q111=0,0,INDEX(D$189:D$205,MATCH(节奏预期!Q111,$C$189:$C$205,1)))</f>
        <v>0</v>
      </c>
      <c r="W111" s="79">
        <f>IF(节奏预期!R111=0,0,INDEX(E$189:E$205,MATCH(节奏预期!R111,$C$189:$C$205,1)))</f>
        <v>0</v>
      </c>
      <c r="X111" s="79">
        <f>IF(节奏预期!S111=0,0,INDEX(F$189:F$205,MATCH(节奏预期!S111,$C$189:$C$205,1)))</f>
        <v>0</v>
      </c>
      <c r="Y111" s="79">
        <f>IF(节奏预期!T111=0,0,INDEX(G$189:G$205,MATCH(节奏预期!T111,$C$189:$C$205,1)))</f>
        <v>0</v>
      </c>
      <c r="Z111" s="79">
        <f>IF(节奏预期!U111=0,0,INDEX(H$189:H$205,MATCH(节奏预期!U111,$C$189:$C$205,1)))</f>
        <v>0</v>
      </c>
      <c r="AA111" s="79">
        <f>IF(节奏预期!V111=0,0,INDEX(I$189:I$205,MATCH(节奏预期!V111,$C$189:$C$205,1)))</f>
        <v>0.25</v>
      </c>
      <c r="AB111" s="13">
        <f>IFERROR(SUMPRODUCT(节奏预期!E111:J111,V111:AA111)/SUM(节奏预期!E111:J111),0)</f>
        <v>9.0909090909090912E-2</v>
      </c>
      <c r="AC111" s="12">
        <f>IF(节奏预期!Q111=0,0,INDEX(D$216:D$232,MATCH(节奏预期!Q111,$C$216:$C$232,1)))</f>
        <v>0</v>
      </c>
      <c r="AD111" s="165">
        <f>IF(节奏预期!R111=0,0,INDEX(E$216:E$232,MATCH(节奏预期!R111,$C$216:$C$232,1)))</f>
        <v>0</v>
      </c>
      <c r="AE111" s="165">
        <f>IF(节奏预期!S111=0,0,INDEX(F$216:F$232,MATCH(节奏预期!S111,$C$216:$C$232,1)))</f>
        <v>0</v>
      </c>
      <c r="AF111" s="165">
        <f>IF(节奏预期!T111=0,0,INDEX(G$216:G$232,MATCH(节奏预期!T111,$C$216:$C$232,1)))</f>
        <v>0</v>
      </c>
      <c r="AG111" s="165">
        <f>IF(节奏预期!U111=0,0,INDEX(H$216:H$232,MATCH(节奏预期!U111,$C$216:$C$232,1)))</f>
        <v>0</v>
      </c>
      <c r="AH111" s="165">
        <f>IF(节奏预期!V111=0,0,INDEX(I$216:I$232,MATCH(节奏预期!V111,$C$216:$C$232,1)))</f>
        <v>8.0000000000000016E-2</v>
      </c>
      <c r="AI111" s="13">
        <f>IFERROR(SUMPRODUCT(节奏预期!E111:J111,AC111:AH111)/SUM(节奏预期!E111:J111),0)</f>
        <v>2.9090909090909101E-2</v>
      </c>
      <c r="AJ111" s="12">
        <f t="shared" si="49"/>
        <v>0</v>
      </c>
      <c r="AK111" s="165">
        <f t="shared" si="44"/>
        <v>0</v>
      </c>
      <c r="AL111" s="165">
        <f t="shared" si="45"/>
        <v>0</v>
      </c>
      <c r="AM111" s="165">
        <f t="shared" si="46"/>
        <v>0</v>
      </c>
      <c r="AN111" s="165">
        <f t="shared" si="47"/>
        <v>0.4</v>
      </c>
      <c r="AO111" s="165">
        <f t="shared" si="48"/>
        <v>0.73</v>
      </c>
      <c r="AP111" s="13">
        <f t="shared" si="50"/>
        <v>0.49090909090909096</v>
      </c>
      <c r="AQ111" s="107">
        <f>IF(节奏预期!W111=0,0,节奏预期!E111*INDEX(D$83:D$99,MATCH(节奏预期!W111,$C$83:$C$99,0)))</f>
        <v>0</v>
      </c>
      <c r="AR111" s="79">
        <f>IF(节奏预期!X111=0,0,节奏预期!F111*INDEX(E$83:E$99,MATCH(节奏预期!X111,$C$83:$C$99,0)))</f>
        <v>0</v>
      </c>
      <c r="AS111" s="122">
        <f>IF(节奏预期!Y111=0,0,节奏预期!G111*INDEX(F$83:F$99,MATCH(节奏预期!Y111,$C$83:$C$99,0)))+IF(节奏预期!Z111=0,0,节奏预期!H111*INDEX(G$102:G$118,MATCH(节奏预期!Z111,$C$102:$C$118,0)))</f>
        <v>0</v>
      </c>
      <c r="AT111" s="79">
        <f>IF(节奏预期!Z111=0,0,节奏预期!H111*INDEX(G$83:G$99,MATCH(节奏预期!Z111,$C$83:$C$99,0)))</f>
        <v>0</v>
      </c>
      <c r="AU111" s="122">
        <f>IF(节奏预期!AA111=0,0,节奏预期!I111*INDEX(H$83:H$99,MATCH(节奏预期!AA111,$C$83:$C$99,0)))+IF(节奏预期!AB111=0,0,节奏预期!J111*INDEX(I$102:I$118,MATCH(节奏预期!AB111,$C$102:$C$118,0)))</f>
        <v>190.90909090909091</v>
      </c>
      <c r="AV111" s="110">
        <f>IF(节奏预期!AB111=0,0,节奏预期!J111*INDEX(I$83:I$99,MATCH(节奏预期!AB111,$C$83:$C$99,0)))</f>
        <v>9.0909090909090917</v>
      </c>
      <c r="AW111" s="12">
        <f>IF(节奏预期!W111="","",INDEX(装备突破!D$121:D$137,MATCH(节奏预期!W111,装备突破!$C$121:$C$137,0))*节奏预期!E111)</f>
        <v>0</v>
      </c>
      <c r="AX111" s="79">
        <f>IF(节奏预期!X111="","",INDEX(装备突破!E$121:E$137,MATCH(节奏预期!X111,装备突破!$C$121:$C$137,0))*节奏预期!F111)</f>
        <v>0</v>
      </c>
      <c r="AY111" s="79">
        <f>IF(节奏预期!Y111="","",INDEX(装备突破!F$121:F$137,MATCH(节奏预期!Y111,装备突破!$C$121:$C$137,0))*节奏预期!G111)</f>
        <v>0</v>
      </c>
      <c r="AZ111" s="79">
        <f>IF(节奏预期!Z111="","",INDEX(装备突破!G$121:G$137,MATCH(节奏预期!Z111,装备突破!$C$121:$C$137,0))*节奏预期!H111)</f>
        <v>0</v>
      </c>
      <c r="BA111" s="79">
        <f>IF(节奏预期!AA111="","",INDEX(装备突破!H$121:H$137,MATCH(节奏预期!AA111,装备突破!$C$121:$C$137,0))*节奏预期!I111)</f>
        <v>278409090.90909088</v>
      </c>
      <c r="BB111" s="79">
        <f>IF(节奏预期!AB111="","",INDEX(装备突破!I$121:I$137,MATCH(节奏预期!AB111,装备突破!$C$121:$C$137,0))*节奏预期!J111)</f>
        <v>159090909.09090909</v>
      </c>
      <c r="BC111" s="13">
        <f>MAX(SUM(AW111:BB111),$BC$86:BC110)</f>
        <v>437500000</v>
      </c>
      <c r="BF111" s="22">
        <v>18</v>
      </c>
      <c r="BG111" s="80">
        <v>160</v>
      </c>
      <c r="BH111" s="42">
        <f>IF(BG111&lt;前期规划!$C$2,0,求节点($N$86:$N$121,$AP$86:$AP$121,BG111))</f>
        <v>0.6045454545454545</v>
      </c>
      <c r="BI111" s="42"/>
      <c r="BJ111" s="42"/>
      <c r="BK111" s="60">
        <f>(BH111-BH110)*INDEX([3]中r将兵属性验证!AX$7:AX$166,$BG111,1)+BK110</f>
        <v>57882618844.112488</v>
      </c>
      <c r="BL111" s="60"/>
      <c r="BM111" s="60"/>
      <c r="BN111" s="42">
        <f t="shared" si="52"/>
        <v>57882618844.112488</v>
      </c>
      <c r="BR111" s="67">
        <v>160</v>
      </c>
      <c r="BS111" s="49">
        <f>IF(BR111&lt;前期规划!$C$2,0,求节点(活动投放!$S$86:$S$121,活动投放!$U$86:$U$121,$BR111))</f>
        <v>1123637.2101231932</v>
      </c>
      <c r="BT111" s="49"/>
      <c r="BU111" s="49">
        <f>IF(BR111&lt;前期规划!$C$2,0,SUMPRODUCT(INDEX($AW$86:$BB$121,IFERROR(MATCH(BR111,$N$86:$N$121,1),1),),INDEX(节奏预期!$E$6:$J$41,MATCH(BR111,节奏预期!$D$6:$D$41,1),)))</f>
        <v>1876549586.7768598</v>
      </c>
      <c r="BV111" s="49">
        <f>(BU111-BU110)*INDEX('[1]功能-付费相关'!$AR$6:$AR$165,$BR111,1)+BV110</f>
        <v>1975861.750701949</v>
      </c>
      <c r="BX111" s="67">
        <v>160</v>
      </c>
      <c r="BY111" s="67">
        <f t="shared" si="55"/>
        <v>1123637.2101231932</v>
      </c>
      <c r="BZ111" s="67">
        <f t="shared" si="56"/>
        <v>1975861.750701949</v>
      </c>
      <c r="CA111" s="55">
        <f t="shared" si="57"/>
        <v>3099498.9608251425</v>
      </c>
    </row>
    <row r="112" spans="1:80" x14ac:dyDescent="0.15">
      <c r="A112" s="37"/>
      <c r="B112" s="211"/>
      <c r="C112" s="144">
        <v>10</v>
      </c>
      <c r="D112" s="144" t="str">
        <f>IF(D54="","",SUM(D$25:D54))</f>
        <v/>
      </c>
      <c r="E112" s="144" t="str">
        <f>IF(E54="","",SUM(E$25:E54))</f>
        <v/>
      </c>
      <c r="F112" s="144" t="str">
        <f>IF(F54="","",SUM(F$25:F54))</f>
        <v/>
      </c>
      <c r="G112" s="144"/>
      <c r="H112" s="144" t="str">
        <f>IF(H54="","",SUM(H$25:H54))</f>
        <v/>
      </c>
      <c r="I112" s="144">
        <f>IF(I54="","",SUM(I$44:I54))</f>
        <v>10</v>
      </c>
      <c r="J112" s="37"/>
      <c r="L112" s="22">
        <v>30</v>
      </c>
      <c r="M112" s="76">
        <f t="shared" si="43"/>
        <v>810</v>
      </c>
      <c r="N112" s="78">
        <f>节奏预期!D112</f>
        <v>102.06815191552525</v>
      </c>
      <c r="O112" s="107">
        <f>IF(节奏预期!Q112=0,0,INDEX(D$143:D$159,MATCH(节奏预期!Q112,$C$143:$C$159,1)))</f>
        <v>0</v>
      </c>
      <c r="P112" s="79">
        <f>IF(节奏预期!R112=0,0,INDEX(E$143:E$159,MATCH(节奏预期!R112,$C$143:$C$159,1)))</f>
        <v>0</v>
      </c>
      <c r="Q112" s="79">
        <f>IF(节奏预期!S112=0,0,INDEX(F$143:F$159,MATCH(节奏预期!S112,$C$143:$C$159,1)))</f>
        <v>0</v>
      </c>
      <c r="R112" s="79">
        <f>IF(节奏预期!T112=0,0,INDEX(G$143:G$159,MATCH(节奏预期!T112,$C$143:$C$159,1)))</f>
        <v>0</v>
      </c>
      <c r="S112" s="79">
        <f>IF(节奏预期!U112=0,0,INDEX(H$143:H$159,MATCH(节奏预期!U112,$C$143:$C$159,1)))</f>
        <v>0.4</v>
      </c>
      <c r="T112" s="84">
        <f>IF(节奏预期!V112=0,0,INDEX(I$143:I$159,MATCH(节奏预期!V112,$C$143:$C$159,1)))</f>
        <v>0.4</v>
      </c>
      <c r="U112" s="13">
        <f>IFERROR(SUMPRODUCT(节奏预期!E112:J112,O112:T112)/SUM(节奏预期!E112:J112),0)</f>
        <v>0.4</v>
      </c>
      <c r="V112" s="12">
        <f>IF(节奏预期!Q112=0,0,INDEX(D$189:D$205,MATCH(节奏预期!Q112,$C$189:$C$205,1)))</f>
        <v>0</v>
      </c>
      <c r="W112" s="79">
        <f>IF(节奏预期!R112=0,0,INDEX(E$189:E$205,MATCH(节奏预期!R112,$C$189:$C$205,1)))</f>
        <v>0</v>
      </c>
      <c r="X112" s="79">
        <f>IF(节奏预期!S112=0,0,INDEX(F$189:F$205,MATCH(节奏预期!S112,$C$189:$C$205,1)))</f>
        <v>0</v>
      </c>
      <c r="Y112" s="79">
        <f>IF(节奏预期!T112=0,0,INDEX(G$189:G$205,MATCH(节奏预期!T112,$C$189:$C$205,1)))</f>
        <v>0</v>
      </c>
      <c r="Z112" s="79">
        <f>IF(节奏预期!U112=0,0,INDEX(H$189:H$205,MATCH(节奏预期!U112,$C$189:$C$205,1)))</f>
        <v>0</v>
      </c>
      <c r="AA112" s="79">
        <f>IF(节奏预期!V112=0,0,INDEX(I$189:I$205,MATCH(节奏预期!V112,$C$189:$C$205,1)))</f>
        <v>0.25</v>
      </c>
      <c r="AB112" s="13">
        <f>IFERROR(SUMPRODUCT(节奏预期!E112:J112,V112:AA112)/SUM(节奏预期!E112:J112),0)</f>
        <v>0.10227272727272727</v>
      </c>
      <c r="AC112" s="12">
        <f>IF(节奏预期!Q112=0,0,INDEX(D$216:D$232,MATCH(节奏预期!Q112,$C$216:$C$232,1)))</f>
        <v>0</v>
      </c>
      <c r="AD112" s="165">
        <f>IF(节奏预期!R112=0,0,INDEX(E$216:E$232,MATCH(节奏预期!R112,$C$216:$C$232,1)))</f>
        <v>0</v>
      </c>
      <c r="AE112" s="165">
        <f>IF(节奏预期!S112=0,0,INDEX(F$216:F$232,MATCH(节奏预期!S112,$C$216:$C$232,1)))</f>
        <v>0</v>
      </c>
      <c r="AF112" s="165">
        <f>IF(节奏预期!T112=0,0,INDEX(G$216:G$232,MATCH(节奏预期!T112,$C$216:$C$232,1)))</f>
        <v>0</v>
      </c>
      <c r="AG112" s="165">
        <f>IF(节奏预期!U112=0,0,INDEX(H$216:H$232,MATCH(节奏预期!U112,$C$216:$C$232,1)))</f>
        <v>0</v>
      </c>
      <c r="AH112" s="165">
        <f>IF(节奏预期!V112=0,0,INDEX(I$216:I$232,MATCH(节奏预期!V112,$C$216:$C$232,1)))</f>
        <v>8.0000000000000016E-2</v>
      </c>
      <c r="AI112" s="13">
        <f>IFERROR(SUMPRODUCT(节奏预期!E112:J112,AC112:AH112)/SUM(节奏预期!E112:J112),0)</f>
        <v>3.2727272727272737E-2</v>
      </c>
      <c r="AJ112" s="12">
        <f t="shared" si="49"/>
        <v>0</v>
      </c>
      <c r="AK112" s="165">
        <f t="shared" si="44"/>
        <v>0</v>
      </c>
      <c r="AL112" s="165">
        <f t="shared" si="45"/>
        <v>0</v>
      </c>
      <c r="AM112" s="165">
        <f t="shared" si="46"/>
        <v>0</v>
      </c>
      <c r="AN112" s="165">
        <f t="shared" si="47"/>
        <v>0.4</v>
      </c>
      <c r="AO112" s="165">
        <f t="shared" si="48"/>
        <v>0.73</v>
      </c>
      <c r="AP112" s="13">
        <f t="shared" si="50"/>
        <v>0.50227272727272732</v>
      </c>
      <c r="AQ112" s="107">
        <f>IF(节奏预期!W112=0,0,节奏预期!E112*INDEX(D$83:D$99,MATCH(节奏预期!W112,$C$83:$C$99,0)))</f>
        <v>0</v>
      </c>
      <c r="AR112" s="79">
        <f>IF(节奏预期!X112=0,0,节奏预期!F112*INDEX(E$83:E$99,MATCH(节奏预期!X112,$C$83:$C$99,0)))</f>
        <v>0</v>
      </c>
      <c r="AS112" s="122">
        <f>IF(节奏预期!Y112=0,0,节奏预期!G112*INDEX(F$83:F$99,MATCH(节奏预期!Y112,$C$83:$C$99,0)))+IF(节奏预期!Z112=0,0,节奏预期!H112*INDEX(G$102:G$118,MATCH(节奏预期!Z112,$C$102:$C$118,0)))</f>
        <v>0</v>
      </c>
      <c r="AT112" s="79">
        <f>IF(节奏预期!Z112=0,0,节奏预期!H112*INDEX(G$83:G$99,MATCH(节奏预期!Z112,$C$83:$C$99,0)))</f>
        <v>0</v>
      </c>
      <c r="AU112" s="122">
        <f>IF(节奏预期!AA112=0,0,节奏预期!I112*INDEX(H$83:H$99,MATCH(节奏预期!AA112,$C$83:$C$99,0)))+IF(节奏预期!AB112=0,0,节奏预期!J112*INDEX(I$102:I$118,MATCH(节奏预期!AB112,$C$102:$C$118,0)))</f>
        <v>189.77272727272728</v>
      </c>
      <c r="AV112" s="110">
        <f>IF(节奏预期!AB112=0,0,节奏预期!J112*INDEX(I$83:I$99,MATCH(节奏预期!AB112,$C$83:$C$99,0)))</f>
        <v>10.227272727272727</v>
      </c>
      <c r="AW112" s="12">
        <f>IF(节奏预期!W112="","",INDEX(装备突破!D$121:D$137,MATCH(节奏预期!W112,装备突破!$C$121:$C$137,0))*节奏预期!E112)</f>
        <v>0</v>
      </c>
      <c r="AX112" s="79">
        <f>IF(节奏预期!X112="","",INDEX(装备突破!E$121:E$137,MATCH(节奏预期!X112,装备突破!$C$121:$C$137,0))*节奏预期!F112)</f>
        <v>0</v>
      </c>
      <c r="AY112" s="79">
        <f>IF(节奏预期!Y112="","",INDEX(装备突破!F$121:F$137,MATCH(节奏预期!Y112,装备突破!$C$121:$C$137,0))*节奏预期!G112)</f>
        <v>0</v>
      </c>
      <c r="AZ112" s="79">
        <f>IF(节奏预期!Z112="","",INDEX(装备突破!G$121:G$137,MATCH(节奏预期!Z112,装备突破!$C$121:$C$137,0))*节奏预期!H112)</f>
        <v>0</v>
      </c>
      <c r="BA112" s="79">
        <f>IF(节奏预期!AA112="","",INDEX(装备突破!H$121:H$137,MATCH(节奏预期!AA112,装备突破!$C$121:$C$137,0))*节奏预期!I112)</f>
        <v>258522727.27272728</v>
      </c>
      <c r="BB112" s="79">
        <f>IF(节奏预期!AB112="","",INDEX(装备突破!I$121:I$137,MATCH(节奏预期!AB112,装备突破!$C$121:$C$137,0))*节奏预期!J112)</f>
        <v>178977272.72727272</v>
      </c>
      <c r="BC112" s="13">
        <f>MAX(SUM(AW112:BB112),$BC$86:BC111)</f>
        <v>437500000</v>
      </c>
      <c r="BD112" s="37"/>
      <c r="BF112" s="22">
        <v>19</v>
      </c>
    </row>
    <row r="113" spans="1:80" x14ac:dyDescent="0.15">
      <c r="A113" s="37"/>
      <c r="B113" s="211"/>
      <c r="C113" s="144">
        <v>11</v>
      </c>
      <c r="D113" s="144" t="str">
        <f>IF(D55="","",SUM(D$25:D55))</f>
        <v/>
      </c>
      <c r="E113" s="144" t="str">
        <f>IF(E55="","",SUM(E$25:E55))</f>
        <v/>
      </c>
      <c r="F113" s="144" t="str">
        <f>IF(F55="","",SUM(F$25:F55))</f>
        <v/>
      </c>
      <c r="G113" s="144"/>
      <c r="H113" s="144" t="str">
        <f>IF(H55="","",SUM(H$25:H55))</f>
        <v/>
      </c>
      <c r="I113" s="144">
        <f>IF(I55="","",SUM(I$44:I55))</f>
        <v>11</v>
      </c>
      <c r="J113" s="37"/>
      <c r="L113" s="22">
        <v>31</v>
      </c>
      <c r="M113" s="76">
        <f t="shared" si="43"/>
        <v>840</v>
      </c>
      <c r="N113" s="78">
        <f>节奏预期!D113</f>
        <v>102.61094151224314</v>
      </c>
      <c r="O113" s="107">
        <f>IF(节奏预期!Q113=0,0,INDEX(D$143:D$159,MATCH(节奏预期!Q113,$C$143:$C$159,1)))</f>
        <v>0</v>
      </c>
      <c r="P113" s="79">
        <f>IF(节奏预期!R113=0,0,INDEX(E$143:E$159,MATCH(节奏预期!R113,$C$143:$C$159,1)))</f>
        <v>0</v>
      </c>
      <c r="Q113" s="79">
        <f>IF(节奏预期!S113=0,0,INDEX(F$143:F$159,MATCH(节奏预期!S113,$C$143:$C$159,1)))</f>
        <v>0</v>
      </c>
      <c r="R113" s="79">
        <f>IF(节奏预期!T113=0,0,INDEX(G$143:G$159,MATCH(节奏预期!T113,$C$143:$C$159,1)))</f>
        <v>0</v>
      </c>
      <c r="S113" s="79">
        <f>IF(节奏预期!U113=0,0,INDEX(H$143:H$159,MATCH(节奏预期!U113,$C$143:$C$159,1)))</f>
        <v>0.4</v>
      </c>
      <c r="T113" s="84">
        <f>IF(节奏预期!V113=0,0,INDEX(I$143:I$159,MATCH(节奏预期!V113,$C$143:$C$159,1)))</f>
        <v>0.4</v>
      </c>
      <c r="U113" s="13">
        <f>IFERROR(SUMPRODUCT(节奏预期!E113:J113,O113:T113)/SUM(节奏预期!E113:J113),0)</f>
        <v>0.4</v>
      </c>
      <c r="V113" s="12">
        <f>IF(节奏预期!Q113=0,0,INDEX(D$189:D$205,MATCH(节奏预期!Q113,$C$189:$C$205,1)))</f>
        <v>0</v>
      </c>
      <c r="W113" s="79">
        <f>IF(节奏预期!R113=0,0,INDEX(E$189:E$205,MATCH(节奏预期!R113,$C$189:$C$205,1)))</f>
        <v>0</v>
      </c>
      <c r="X113" s="79">
        <f>IF(节奏预期!S113=0,0,INDEX(F$189:F$205,MATCH(节奏预期!S113,$C$189:$C$205,1)))</f>
        <v>0</v>
      </c>
      <c r="Y113" s="79">
        <f>IF(节奏预期!T113=0,0,INDEX(G$189:G$205,MATCH(节奏预期!T113,$C$189:$C$205,1)))</f>
        <v>0</v>
      </c>
      <c r="Z113" s="79">
        <f>IF(节奏预期!U113=0,0,INDEX(H$189:H$205,MATCH(节奏预期!U113,$C$189:$C$205,1)))</f>
        <v>0</v>
      </c>
      <c r="AA113" s="79">
        <f>IF(节奏预期!V113=0,0,INDEX(I$189:I$205,MATCH(节奏预期!V113,$C$189:$C$205,1)))</f>
        <v>0.25</v>
      </c>
      <c r="AB113" s="13">
        <f>IFERROR(SUMPRODUCT(节奏预期!E113:J113,V113:AA113)/SUM(节奏预期!E113:J113),0)</f>
        <v>0.11363636363636365</v>
      </c>
      <c r="AC113" s="12">
        <f>IF(节奏预期!Q113=0,0,INDEX(D$216:D$232,MATCH(节奏预期!Q113,$C$216:$C$232,1)))</f>
        <v>0</v>
      </c>
      <c r="AD113" s="165">
        <f>IF(节奏预期!R113=0,0,INDEX(E$216:E$232,MATCH(节奏预期!R113,$C$216:$C$232,1)))</f>
        <v>0</v>
      </c>
      <c r="AE113" s="165">
        <f>IF(节奏预期!S113=0,0,INDEX(F$216:F$232,MATCH(节奏预期!S113,$C$216:$C$232,1)))</f>
        <v>0</v>
      </c>
      <c r="AF113" s="165">
        <f>IF(节奏预期!T113=0,0,INDEX(G$216:G$232,MATCH(节奏预期!T113,$C$216:$C$232,1)))</f>
        <v>0</v>
      </c>
      <c r="AG113" s="165">
        <f>IF(节奏预期!U113=0,0,INDEX(H$216:H$232,MATCH(节奏预期!U113,$C$216:$C$232,1)))</f>
        <v>0</v>
      </c>
      <c r="AH113" s="165">
        <f>IF(节奏预期!V113=0,0,INDEX(I$216:I$232,MATCH(节奏预期!V113,$C$216:$C$232,1)))</f>
        <v>8.0000000000000016E-2</v>
      </c>
      <c r="AI113" s="13">
        <f>IFERROR(SUMPRODUCT(节奏预期!E113:J113,AC113:AH113)/SUM(节奏预期!E113:J113),0)</f>
        <v>3.6363636363636376E-2</v>
      </c>
      <c r="AJ113" s="12">
        <f t="shared" si="49"/>
        <v>0</v>
      </c>
      <c r="AK113" s="165">
        <f t="shared" si="44"/>
        <v>0</v>
      </c>
      <c r="AL113" s="165">
        <f t="shared" si="45"/>
        <v>0</v>
      </c>
      <c r="AM113" s="165">
        <f t="shared" si="46"/>
        <v>0</v>
      </c>
      <c r="AN113" s="165">
        <f t="shared" si="47"/>
        <v>0.4</v>
      </c>
      <c r="AO113" s="165">
        <f t="shared" si="48"/>
        <v>0.73</v>
      </c>
      <c r="AP113" s="13">
        <f t="shared" si="50"/>
        <v>0.51363636363636367</v>
      </c>
      <c r="AQ113" s="107">
        <f>IF(节奏预期!W113=0,0,节奏预期!E113*INDEX(D$83:D$99,MATCH(节奏预期!W113,$C$83:$C$99,0)))</f>
        <v>0</v>
      </c>
      <c r="AR113" s="79">
        <f>IF(节奏预期!X113=0,0,节奏预期!F113*INDEX(E$83:E$99,MATCH(节奏预期!X113,$C$83:$C$99,0)))</f>
        <v>0</v>
      </c>
      <c r="AS113" s="122">
        <f>IF(节奏预期!Y113=0,0,节奏预期!G113*INDEX(F$83:F$99,MATCH(节奏预期!Y113,$C$83:$C$99,0)))+IF(节奏预期!Z113=0,0,节奏预期!H113*INDEX(G$102:G$118,MATCH(节奏预期!Z113,$C$102:$C$118,0)))</f>
        <v>0</v>
      </c>
      <c r="AT113" s="79">
        <f>IF(节奏预期!Z113=0,0,节奏预期!H113*INDEX(G$83:G$99,MATCH(节奏预期!Z113,$C$83:$C$99,0)))</f>
        <v>0</v>
      </c>
      <c r="AU113" s="122">
        <f>IF(节奏预期!AA113=0,0,节奏预期!I113*INDEX(H$83:H$99,MATCH(节奏预期!AA113,$C$83:$C$99,0)))+IF(节奏预期!AB113=0,0,节奏预期!J113*INDEX(I$102:I$118,MATCH(节奏预期!AB113,$C$102:$C$118,0)))</f>
        <v>188.63636363636363</v>
      </c>
      <c r="AV113" s="110">
        <f>IF(节奏预期!AB113=0,0,节奏预期!J113*INDEX(I$83:I$99,MATCH(节奏预期!AB113,$C$83:$C$99,0)))</f>
        <v>11.363636363636365</v>
      </c>
      <c r="AW113" s="12">
        <f>IF(节奏预期!W113="","",INDEX(装备突破!D$121:D$137,MATCH(节奏预期!W113,装备突破!$C$121:$C$137,0))*节奏预期!E113)</f>
        <v>0</v>
      </c>
      <c r="AX113" s="79">
        <f>IF(节奏预期!X113="","",INDEX(装备突破!E$121:E$137,MATCH(节奏预期!X113,装备突破!$C$121:$C$137,0))*节奏预期!F113)</f>
        <v>0</v>
      </c>
      <c r="AY113" s="79">
        <f>IF(节奏预期!Y113="","",INDEX(装备突破!F$121:F$137,MATCH(节奏预期!Y113,装备突破!$C$121:$C$137,0))*节奏预期!G113)</f>
        <v>0</v>
      </c>
      <c r="AZ113" s="79">
        <f>IF(节奏预期!Z113="","",INDEX(装备突破!G$121:G$137,MATCH(节奏预期!Z113,装备突破!$C$121:$C$137,0))*节奏预期!H113)</f>
        <v>0</v>
      </c>
      <c r="BA113" s="79">
        <f>IF(节奏预期!AA113="","",INDEX(装备突破!H$121:H$137,MATCH(节奏预期!AA113,装备突破!$C$121:$C$137,0))*节奏预期!I113)</f>
        <v>238636363.63636363</v>
      </c>
      <c r="BB113" s="79">
        <f>IF(节奏预期!AB113="","",INDEX(装备突破!I$121:I$137,MATCH(节奏预期!AB113,装备突破!$C$121:$C$137,0))*节奏预期!J113)</f>
        <v>198863636.36363637</v>
      </c>
      <c r="BC113" s="13">
        <f>MAX(SUM(AW113:BB113),$BC$86:BC112)</f>
        <v>437500000</v>
      </c>
      <c r="BD113" s="37"/>
      <c r="BF113" s="22">
        <v>20</v>
      </c>
    </row>
    <row r="114" spans="1:80" x14ac:dyDescent="0.15">
      <c r="A114" s="37"/>
      <c r="B114" s="211"/>
      <c r="C114" s="144">
        <v>12</v>
      </c>
      <c r="D114" s="144" t="str">
        <f>IF(D56="","",SUM(D$25:D56))</f>
        <v/>
      </c>
      <c r="E114" s="144" t="str">
        <f>IF(E56="","",SUM(E$25:E56))</f>
        <v/>
      </c>
      <c r="F114" s="144" t="str">
        <f>IF(F56="","",SUM(F$25:F56))</f>
        <v/>
      </c>
      <c r="G114" s="144"/>
      <c r="H114" s="144" t="str">
        <f>IF(H56="","",SUM(H$25:H56))</f>
        <v/>
      </c>
      <c r="I114" s="144">
        <f>IF(I56="","",SUM(I$44:I56))</f>
        <v>12</v>
      </c>
      <c r="J114" s="37"/>
      <c r="L114" s="22">
        <v>32</v>
      </c>
      <c r="M114" s="76">
        <f t="shared" si="43"/>
        <v>870</v>
      </c>
      <c r="N114" s="78">
        <f>节奏预期!D114</f>
        <v>103.13295362811732</v>
      </c>
      <c r="O114" s="107">
        <f>IF(节奏预期!Q114=0,0,INDEX(D$143:D$159,MATCH(节奏预期!Q114,$C$143:$C$159,1)))</f>
        <v>0</v>
      </c>
      <c r="P114" s="79">
        <f>IF(节奏预期!R114=0,0,INDEX(E$143:E$159,MATCH(节奏预期!R114,$C$143:$C$159,1)))</f>
        <v>0</v>
      </c>
      <c r="Q114" s="79">
        <f>IF(节奏预期!S114=0,0,INDEX(F$143:F$159,MATCH(节奏预期!S114,$C$143:$C$159,1)))</f>
        <v>0</v>
      </c>
      <c r="R114" s="79">
        <f>IF(节奏预期!T114=0,0,INDEX(G$143:G$159,MATCH(节奏预期!T114,$C$143:$C$159,1)))</f>
        <v>0</v>
      </c>
      <c r="S114" s="79">
        <f>IF(节奏预期!U114=0,0,INDEX(H$143:H$159,MATCH(节奏预期!U114,$C$143:$C$159,1)))</f>
        <v>0.4</v>
      </c>
      <c r="T114" s="84">
        <f>IF(节奏预期!V114=0,0,INDEX(I$143:I$159,MATCH(节奏预期!V114,$C$143:$C$159,1)))</f>
        <v>0.4</v>
      </c>
      <c r="U114" s="13">
        <f>IFERROR(SUMPRODUCT(节奏预期!E114:J114,O114:T114)/SUM(节奏预期!E114:J114),0)</f>
        <v>0.4</v>
      </c>
      <c r="V114" s="12">
        <f>IF(节奏预期!Q114=0,0,INDEX(D$189:D$205,MATCH(节奏预期!Q114,$C$189:$C$205,1)))</f>
        <v>0</v>
      </c>
      <c r="W114" s="79">
        <f>IF(节奏预期!R114=0,0,INDEX(E$189:E$205,MATCH(节奏预期!R114,$C$189:$C$205,1)))</f>
        <v>0</v>
      </c>
      <c r="X114" s="79">
        <f>IF(节奏预期!S114=0,0,INDEX(F$189:F$205,MATCH(节奏预期!S114,$C$189:$C$205,1)))</f>
        <v>0</v>
      </c>
      <c r="Y114" s="79">
        <f>IF(节奏预期!T114=0,0,INDEX(G$189:G$205,MATCH(节奏预期!T114,$C$189:$C$205,1)))</f>
        <v>0</v>
      </c>
      <c r="Z114" s="79">
        <f>IF(节奏预期!U114=0,0,INDEX(H$189:H$205,MATCH(节奏预期!U114,$C$189:$C$205,1)))</f>
        <v>0</v>
      </c>
      <c r="AA114" s="79">
        <f>IF(节奏预期!V114=0,0,INDEX(I$189:I$205,MATCH(节奏预期!V114,$C$189:$C$205,1)))</f>
        <v>0.25</v>
      </c>
      <c r="AB114" s="13">
        <f>IFERROR(SUMPRODUCT(节奏预期!E114:J114,V114:AA114)/SUM(节奏预期!E114:J114),0)</f>
        <v>0.125</v>
      </c>
      <c r="AC114" s="12">
        <f>IF(节奏预期!Q114=0,0,INDEX(D$216:D$232,MATCH(节奏预期!Q114,$C$216:$C$232,1)))</f>
        <v>0</v>
      </c>
      <c r="AD114" s="165">
        <f>IF(节奏预期!R114=0,0,INDEX(E$216:E$232,MATCH(节奏预期!R114,$C$216:$C$232,1)))</f>
        <v>0</v>
      </c>
      <c r="AE114" s="165">
        <f>IF(节奏预期!S114=0,0,INDEX(F$216:F$232,MATCH(节奏预期!S114,$C$216:$C$232,1)))</f>
        <v>0</v>
      </c>
      <c r="AF114" s="165">
        <f>IF(节奏预期!T114=0,0,INDEX(G$216:G$232,MATCH(节奏预期!T114,$C$216:$C$232,1)))</f>
        <v>0</v>
      </c>
      <c r="AG114" s="165">
        <f>IF(节奏预期!U114=0,0,INDEX(H$216:H$232,MATCH(节奏预期!U114,$C$216:$C$232,1)))</f>
        <v>0</v>
      </c>
      <c r="AH114" s="165">
        <f>IF(节奏预期!V114=0,0,INDEX(I$216:I$232,MATCH(节奏预期!V114,$C$216:$C$232,1)))</f>
        <v>8.0000000000000016E-2</v>
      </c>
      <c r="AI114" s="13">
        <f>IFERROR(SUMPRODUCT(节奏预期!E114:J114,AC114:AH114)/SUM(节奏预期!E114:J114),0)</f>
        <v>4.0000000000000008E-2</v>
      </c>
      <c r="AJ114" s="12">
        <f t="shared" si="49"/>
        <v>0</v>
      </c>
      <c r="AK114" s="165">
        <f t="shared" si="44"/>
        <v>0</v>
      </c>
      <c r="AL114" s="165">
        <f t="shared" si="45"/>
        <v>0</v>
      </c>
      <c r="AM114" s="165">
        <f t="shared" si="46"/>
        <v>0</v>
      </c>
      <c r="AN114" s="165">
        <f t="shared" si="47"/>
        <v>0.4</v>
      </c>
      <c r="AO114" s="165">
        <f t="shared" si="48"/>
        <v>0.73</v>
      </c>
      <c r="AP114" s="13">
        <f t="shared" si="50"/>
        <v>0.52500000000000002</v>
      </c>
      <c r="AQ114" s="107">
        <f>IF(节奏预期!W114=0,0,节奏预期!E114*INDEX(D$83:D$99,MATCH(节奏预期!W114,$C$83:$C$99,0)))</f>
        <v>0</v>
      </c>
      <c r="AR114" s="79">
        <f>IF(节奏预期!X114=0,0,节奏预期!F114*INDEX(E$83:E$99,MATCH(节奏预期!X114,$C$83:$C$99,0)))</f>
        <v>0</v>
      </c>
      <c r="AS114" s="122">
        <f>IF(节奏预期!Y114=0,0,节奏预期!G114*INDEX(F$83:F$99,MATCH(节奏预期!Y114,$C$83:$C$99,0)))+IF(节奏预期!Z114=0,0,节奏预期!H114*INDEX(G$102:G$118,MATCH(节奏预期!Z114,$C$102:$C$118,0)))</f>
        <v>0</v>
      </c>
      <c r="AT114" s="79">
        <f>IF(节奏预期!Z114=0,0,节奏预期!H114*INDEX(G$83:G$99,MATCH(节奏预期!Z114,$C$83:$C$99,0)))</f>
        <v>0</v>
      </c>
      <c r="AU114" s="122">
        <f>IF(节奏预期!AA114=0,0,节奏预期!I114*INDEX(H$83:H$99,MATCH(节奏预期!AA114,$C$83:$C$99,0)))+IF(节奏预期!AB114=0,0,节奏预期!J114*INDEX(I$102:I$118,MATCH(节奏预期!AB114,$C$102:$C$118,0)))</f>
        <v>187.5</v>
      </c>
      <c r="AV114" s="110">
        <f>IF(节奏预期!AB114=0,0,节奏预期!J114*INDEX(I$83:I$99,MATCH(节奏预期!AB114,$C$83:$C$99,0)))</f>
        <v>12.5</v>
      </c>
      <c r="AW114" s="12">
        <f>IF(节奏预期!W114="","",INDEX(装备突破!D$121:D$137,MATCH(节奏预期!W114,装备突破!$C$121:$C$137,0))*节奏预期!E114)</f>
        <v>0</v>
      </c>
      <c r="AX114" s="79">
        <f>IF(节奏预期!X114="","",INDEX(装备突破!E$121:E$137,MATCH(节奏预期!X114,装备突破!$C$121:$C$137,0))*节奏预期!F114)</f>
        <v>0</v>
      </c>
      <c r="AY114" s="79">
        <f>IF(节奏预期!Y114="","",INDEX(装备突破!F$121:F$137,MATCH(节奏预期!Y114,装备突破!$C$121:$C$137,0))*节奏预期!G114)</f>
        <v>0</v>
      </c>
      <c r="AZ114" s="79">
        <f>IF(节奏预期!Z114="","",INDEX(装备突破!G$121:G$137,MATCH(节奏预期!Z114,装备突破!$C$121:$C$137,0))*节奏预期!H114)</f>
        <v>0</v>
      </c>
      <c r="BA114" s="79">
        <f>IF(节奏预期!AA114="","",INDEX(装备突破!H$121:H$137,MATCH(节奏预期!AA114,装备突破!$C$121:$C$137,0))*节奏预期!I114)</f>
        <v>218750000</v>
      </c>
      <c r="BB114" s="79">
        <f>IF(节奏预期!AB114="","",INDEX(装备突破!I$121:I$137,MATCH(节奏预期!AB114,装备突破!$C$121:$C$137,0))*节奏预期!J114)</f>
        <v>218750000</v>
      </c>
      <c r="BC114" s="13">
        <f>MAX(SUM(AW114:BB114),$BC$86:BC113)</f>
        <v>437500000</v>
      </c>
      <c r="BD114" s="37"/>
      <c r="BF114" s="22">
        <v>21</v>
      </c>
    </row>
    <row r="115" spans="1:80" x14ac:dyDescent="0.15">
      <c r="A115" s="37"/>
      <c r="B115" s="211"/>
      <c r="C115" s="144">
        <v>13</v>
      </c>
      <c r="D115" s="144" t="str">
        <f>IF(D57="","",SUM(D$25:D57))</f>
        <v/>
      </c>
      <c r="E115" s="144" t="str">
        <f>IF(E57="","",SUM(E$25:E57))</f>
        <v/>
      </c>
      <c r="F115" s="144" t="str">
        <f>IF(F57="","",SUM(F$25:F57))</f>
        <v/>
      </c>
      <c r="G115" s="144"/>
      <c r="H115" s="144" t="str">
        <f>IF(H57="","",SUM(H$25:H57))</f>
        <v/>
      </c>
      <c r="I115" s="144">
        <f>IF(I57="","",SUM(I$44:I57))</f>
        <v>13</v>
      </c>
      <c r="J115" s="37"/>
      <c r="L115" s="22">
        <v>33</v>
      </c>
      <c r="M115" s="76">
        <f t="shared" si="43"/>
        <v>900</v>
      </c>
      <c r="N115" s="78">
        <f>节奏预期!D115</f>
        <v>103.60238266350056</v>
      </c>
      <c r="O115" s="107">
        <f>IF(节奏预期!Q115=0,0,INDEX(D$143:D$159,MATCH(节奏预期!Q115,$C$143:$C$159,1)))</f>
        <v>0</v>
      </c>
      <c r="P115" s="79">
        <f>IF(节奏预期!R115=0,0,INDEX(E$143:E$159,MATCH(节奏预期!R115,$C$143:$C$159,1)))</f>
        <v>0</v>
      </c>
      <c r="Q115" s="79">
        <f>IF(节奏预期!S115=0,0,INDEX(F$143:F$159,MATCH(节奏预期!S115,$C$143:$C$159,1)))</f>
        <v>0</v>
      </c>
      <c r="R115" s="79">
        <f>IF(节奏预期!T115=0,0,INDEX(G$143:G$159,MATCH(节奏预期!T115,$C$143:$C$159,1)))</f>
        <v>0</v>
      </c>
      <c r="S115" s="79">
        <f>IF(节奏预期!U115=0,0,INDEX(H$143:H$159,MATCH(节奏预期!U115,$C$143:$C$159,1)))</f>
        <v>0.4</v>
      </c>
      <c r="T115" s="84">
        <f>IF(节奏预期!V115=0,0,INDEX(I$143:I$159,MATCH(节奏预期!V115,$C$143:$C$159,1)))</f>
        <v>0.4</v>
      </c>
      <c r="U115" s="13">
        <f>IFERROR(SUMPRODUCT(节奏预期!E115:J115,O115:T115)/SUM(节奏预期!E115:J115),0)</f>
        <v>0.4</v>
      </c>
      <c r="V115" s="12">
        <f>IF(节奏预期!Q115=0,0,INDEX(D$189:D$205,MATCH(节奏预期!Q115,$C$189:$C$205,1)))</f>
        <v>0</v>
      </c>
      <c r="W115" s="79">
        <f>IF(节奏预期!R115=0,0,INDEX(E$189:E$205,MATCH(节奏预期!R115,$C$189:$C$205,1)))</f>
        <v>0</v>
      </c>
      <c r="X115" s="79">
        <f>IF(节奏预期!S115=0,0,INDEX(F$189:F$205,MATCH(节奏预期!S115,$C$189:$C$205,1)))</f>
        <v>0</v>
      </c>
      <c r="Y115" s="79">
        <f>IF(节奏预期!T115=0,0,INDEX(G$189:G$205,MATCH(节奏预期!T115,$C$189:$C$205,1)))</f>
        <v>0</v>
      </c>
      <c r="Z115" s="79">
        <f>IF(节奏预期!U115=0,0,INDEX(H$189:H$205,MATCH(节奏预期!U115,$C$189:$C$205,1)))</f>
        <v>0</v>
      </c>
      <c r="AA115" s="79">
        <f>IF(节奏预期!V115=0,0,INDEX(I$189:I$205,MATCH(节奏预期!V115,$C$189:$C$205,1)))</f>
        <v>0.25</v>
      </c>
      <c r="AB115" s="13">
        <f>IFERROR(SUMPRODUCT(节奏预期!E115:J115,V115:AA115)/SUM(节奏预期!E115:J115),0)</f>
        <v>0.13636363636363635</v>
      </c>
      <c r="AC115" s="12">
        <f>IF(节奏预期!Q115=0,0,INDEX(D$216:D$232,MATCH(节奏预期!Q115,$C$216:$C$232,1)))</f>
        <v>0</v>
      </c>
      <c r="AD115" s="165">
        <f>IF(节奏预期!R115=0,0,INDEX(E$216:E$232,MATCH(节奏预期!R115,$C$216:$C$232,1)))</f>
        <v>0</v>
      </c>
      <c r="AE115" s="165">
        <f>IF(节奏预期!S115=0,0,INDEX(F$216:F$232,MATCH(节奏预期!S115,$C$216:$C$232,1)))</f>
        <v>0</v>
      </c>
      <c r="AF115" s="165">
        <f>IF(节奏预期!T115=0,0,INDEX(G$216:G$232,MATCH(节奏预期!T115,$C$216:$C$232,1)))</f>
        <v>0</v>
      </c>
      <c r="AG115" s="165">
        <f>IF(节奏预期!U115=0,0,INDEX(H$216:H$232,MATCH(节奏预期!U115,$C$216:$C$232,1)))</f>
        <v>0</v>
      </c>
      <c r="AH115" s="165">
        <f>IF(节奏预期!V115=0,0,INDEX(I$216:I$232,MATCH(节奏预期!V115,$C$216:$C$232,1)))</f>
        <v>8.0000000000000016E-2</v>
      </c>
      <c r="AI115" s="13">
        <f>IFERROR(SUMPRODUCT(节奏预期!E115:J115,AC115:AH115)/SUM(节奏预期!E115:J115),0)</f>
        <v>4.363636363636364E-2</v>
      </c>
      <c r="AJ115" s="12">
        <f t="shared" si="49"/>
        <v>0</v>
      </c>
      <c r="AK115" s="165">
        <f t="shared" si="44"/>
        <v>0</v>
      </c>
      <c r="AL115" s="165">
        <f t="shared" si="45"/>
        <v>0</v>
      </c>
      <c r="AM115" s="165">
        <f t="shared" si="46"/>
        <v>0</v>
      </c>
      <c r="AN115" s="165">
        <f t="shared" si="47"/>
        <v>0.4</v>
      </c>
      <c r="AO115" s="165">
        <f t="shared" si="48"/>
        <v>0.73</v>
      </c>
      <c r="AP115" s="13">
        <f t="shared" si="50"/>
        <v>0.53636363636363638</v>
      </c>
      <c r="AQ115" s="107">
        <f>IF(节奏预期!W115=0,0,节奏预期!E115*INDEX(D$83:D$99,MATCH(节奏预期!W115,$C$83:$C$99,0)))</f>
        <v>0</v>
      </c>
      <c r="AR115" s="79">
        <f>IF(节奏预期!X115=0,0,节奏预期!F115*INDEX(E$83:E$99,MATCH(节奏预期!X115,$C$83:$C$99,0)))</f>
        <v>0</v>
      </c>
      <c r="AS115" s="122">
        <f>IF(节奏预期!Y115=0,0,节奏预期!G115*INDEX(F$83:F$99,MATCH(节奏预期!Y115,$C$83:$C$99,0)))+IF(节奏预期!Z115=0,0,节奏预期!H115*INDEX(G$102:G$118,MATCH(节奏预期!Z115,$C$102:$C$118,0)))</f>
        <v>0</v>
      </c>
      <c r="AT115" s="79">
        <f>IF(节奏预期!Z115=0,0,节奏预期!H115*INDEX(G$83:G$99,MATCH(节奏预期!Z115,$C$83:$C$99,0)))</f>
        <v>0</v>
      </c>
      <c r="AU115" s="122">
        <f>IF(节奏预期!AA115=0,0,节奏预期!I115*INDEX(H$83:H$99,MATCH(节奏预期!AA115,$C$83:$C$99,0)))+IF(节奏预期!AB115=0,0,节奏预期!J115*INDEX(I$102:I$118,MATCH(节奏预期!AB115,$C$102:$C$118,0)))</f>
        <v>186.36363636363637</v>
      </c>
      <c r="AV115" s="110">
        <f>IF(节奏预期!AB115=0,0,节奏预期!J115*INDEX(I$83:I$99,MATCH(节奏预期!AB115,$C$83:$C$99,0)))</f>
        <v>13.636363636363637</v>
      </c>
      <c r="AW115" s="12">
        <f>IF(节奏预期!W115="","",INDEX(装备突破!D$121:D$137,MATCH(节奏预期!W115,装备突破!$C$121:$C$137,0))*节奏预期!E115)</f>
        <v>0</v>
      </c>
      <c r="AX115" s="79">
        <f>IF(节奏预期!X115="","",INDEX(装备突破!E$121:E$137,MATCH(节奏预期!X115,装备突破!$C$121:$C$137,0))*节奏预期!F115)</f>
        <v>0</v>
      </c>
      <c r="AY115" s="79">
        <f>IF(节奏预期!Y115="","",INDEX(装备突破!F$121:F$137,MATCH(节奏预期!Y115,装备突破!$C$121:$C$137,0))*节奏预期!G115)</f>
        <v>0</v>
      </c>
      <c r="AZ115" s="79">
        <f>IF(节奏预期!Z115="","",INDEX(装备突破!G$121:G$137,MATCH(节奏预期!Z115,装备突破!$C$121:$C$137,0))*节奏预期!H115)</f>
        <v>0</v>
      </c>
      <c r="BA115" s="79">
        <f>IF(节奏预期!AA115="","",INDEX(装备突破!H$121:H$137,MATCH(节奏预期!AA115,装备突破!$C$121:$C$137,0))*节奏预期!I115)</f>
        <v>198863636.36363634</v>
      </c>
      <c r="BB115" s="79">
        <f>IF(节奏预期!AB115="","",INDEX(装备突破!I$121:I$137,MATCH(节奏预期!AB115,装备突破!$C$121:$C$137,0))*节奏预期!J115)</f>
        <v>238636363.63636366</v>
      </c>
      <c r="BC115" s="13">
        <f>MAX(SUM(AW115:BB115),$BC$86:BC114)</f>
        <v>437500000</v>
      </c>
      <c r="BD115" s="37"/>
      <c r="BF115" s="22">
        <v>22</v>
      </c>
      <c r="CB115" s="37"/>
    </row>
    <row r="116" spans="1:80" x14ac:dyDescent="0.15">
      <c r="A116" s="37"/>
      <c r="B116" s="211"/>
      <c r="C116" s="144">
        <v>14</v>
      </c>
      <c r="D116" s="144" t="str">
        <f>IF(D58="","",SUM(D$25:D58))</f>
        <v/>
      </c>
      <c r="E116" s="144" t="str">
        <f>IF(E58="","",SUM(E$25:E58))</f>
        <v/>
      </c>
      <c r="F116" s="144" t="str">
        <f>IF(F58="","",SUM(F$25:F58))</f>
        <v/>
      </c>
      <c r="G116" s="144"/>
      <c r="H116" s="144" t="str">
        <f>IF(H58="","",SUM(H$25:H58))</f>
        <v/>
      </c>
      <c r="I116" s="144">
        <f>IF(I58="","",SUM(I$44:I58))</f>
        <v>14</v>
      </c>
      <c r="J116" s="37"/>
      <c r="L116" s="22">
        <v>34</v>
      </c>
      <c r="M116" s="76">
        <f t="shared" si="43"/>
        <v>930</v>
      </c>
      <c r="N116" s="78">
        <f>节奏预期!D116</f>
        <v>104.06771720217134</v>
      </c>
      <c r="O116" s="107">
        <f>IF(节奏预期!Q116=0,0,INDEX(D$143:D$159,MATCH(节奏预期!Q116,$C$143:$C$159,1)))</f>
        <v>0</v>
      </c>
      <c r="P116" s="79">
        <f>IF(节奏预期!R116=0,0,INDEX(E$143:E$159,MATCH(节奏预期!R116,$C$143:$C$159,1)))</f>
        <v>0</v>
      </c>
      <c r="Q116" s="79">
        <f>IF(节奏预期!S116=0,0,INDEX(F$143:F$159,MATCH(节奏预期!S116,$C$143:$C$159,1)))</f>
        <v>0</v>
      </c>
      <c r="R116" s="79">
        <f>IF(节奏预期!T116=0,0,INDEX(G$143:G$159,MATCH(节奏预期!T116,$C$143:$C$159,1)))</f>
        <v>0</v>
      </c>
      <c r="S116" s="79">
        <f>IF(节奏预期!U116=0,0,INDEX(H$143:H$159,MATCH(节奏预期!U116,$C$143:$C$159,1)))</f>
        <v>0.4</v>
      </c>
      <c r="T116" s="84">
        <f>IF(节奏预期!V116=0,0,INDEX(I$143:I$159,MATCH(节奏预期!V116,$C$143:$C$159,1)))</f>
        <v>0.4</v>
      </c>
      <c r="U116" s="13">
        <f>IFERROR(SUMPRODUCT(节奏预期!E116:J116,O116:T116)/SUM(节奏预期!E116:J116),0)</f>
        <v>0.4</v>
      </c>
      <c r="V116" s="12">
        <f>IF(节奏预期!Q116=0,0,INDEX(D$189:D$205,MATCH(节奏预期!Q116,$C$189:$C$205,1)))</f>
        <v>0</v>
      </c>
      <c r="W116" s="79">
        <f>IF(节奏预期!R116=0,0,INDEX(E$189:E$205,MATCH(节奏预期!R116,$C$189:$C$205,1)))</f>
        <v>0</v>
      </c>
      <c r="X116" s="79">
        <f>IF(节奏预期!S116=0,0,INDEX(F$189:F$205,MATCH(节奏预期!S116,$C$189:$C$205,1)))</f>
        <v>0</v>
      </c>
      <c r="Y116" s="79">
        <f>IF(节奏预期!T116=0,0,INDEX(G$189:G$205,MATCH(节奏预期!T116,$C$189:$C$205,1)))</f>
        <v>0</v>
      </c>
      <c r="Z116" s="79">
        <f>IF(节奏预期!U116=0,0,INDEX(H$189:H$205,MATCH(节奏预期!U116,$C$189:$C$205,1)))</f>
        <v>0</v>
      </c>
      <c r="AA116" s="79">
        <f>IF(节奏预期!V116=0,0,INDEX(I$189:I$205,MATCH(节奏预期!V116,$C$189:$C$205,1)))</f>
        <v>0.25</v>
      </c>
      <c r="AB116" s="13">
        <f>IFERROR(SUMPRODUCT(节奏预期!E116:J116,V116:AA116)/SUM(节奏预期!E116:J116),0)</f>
        <v>0.14772727272727273</v>
      </c>
      <c r="AC116" s="12">
        <f>IF(节奏预期!Q116=0,0,INDEX(D$216:D$232,MATCH(节奏预期!Q116,$C$216:$C$232,1)))</f>
        <v>0</v>
      </c>
      <c r="AD116" s="165">
        <f>IF(节奏预期!R116=0,0,INDEX(E$216:E$232,MATCH(节奏预期!R116,$C$216:$C$232,1)))</f>
        <v>0</v>
      </c>
      <c r="AE116" s="165">
        <f>IF(节奏预期!S116=0,0,INDEX(F$216:F$232,MATCH(节奏预期!S116,$C$216:$C$232,1)))</f>
        <v>0</v>
      </c>
      <c r="AF116" s="165">
        <f>IF(节奏预期!T116=0,0,INDEX(G$216:G$232,MATCH(节奏预期!T116,$C$216:$C$232,1)))</f>
        <v>0</v>
      </c>
      <c r="AG116" s="165">
        <f>IF(节奏预期!U116=0,0,INDEX(H$216:H$232,MATCH(节奏预期!U116,$C$216:$C$232,1)))</f>
        <v>0</v>
      </c>
      <c r="AH116" s="165">
        <f>IF(节奏预期!V116=0,0,INDEX(I$216:I$232,MATCH(节奏预期!V116,$C$216:$C$232,1)))</f>
        <v>8.0000000000000016E-2</v>
      </c>
      <c r="AI116" s="13">
        <f>IFERROR(SUMPRODUCT(节奏预期!E116:J116,AC116:AH116)/SUM(节奏预期!E116:J116),0)</f>
        <v>4.7272727272727286E-2</v>
      </c>
      <c r="AJ116" s="12">
        <f t="shared" si="49"/>
        <v>0</v>
      </c>
      <c r="AK116" s="165">
        <f t="shared" si="44"/>
        <v>0</v>
      </c>
      <c r="AL116" s="165">
        <f t="shared" si="45"/>
        <v>0</v>
      </c>
      <c r="AM116" s="165">
        <f t="shared" si="46"/>
        <v>0</v>
      </c>
      <c r="AN116" s="165">
        <f t="shared" si="47"/>
        <v>0.4</v>
      </c>
      <c r="AO116" s="165">
        <f t="shared" si="48"/>
        <v>0.73</v>
      </c>
      <c r="AP116" s="13">
        <f t="shared" si="50"/>
        <v>0.54772727272727273</v>
      </c>
      <c r="AQ116" s="107">
        <f>IF(节奏预期!W116=0,0,节奏预期!E116*INDEX(D$83:D$99,MATCH(节奏预期!W116,$C$83:$C$99,0)))</f>
        <v>0</v>
      </c>
      <c r="AR116" s="79">
        <f>IF(节奏预期!X116=0,0,节奏预期!F116*INDEX(E$83:E$99,MATCH(节奏预期!X116,$C$83:$C$99,0)))</f>
        <v>0</v>
      </c>
      <c r="AS116" s="122">
        <f>IF(节奏预期!Y116=0,0,节奏预期!G116*INDEX(F$83:F$99,MATCH(节奏预期!Y116,$C$83:$C$99,0)))+IF(节奏预期!Z116=0,0,节奏预期!H116*INDEX(G$102:G$118,MATCH(节奏预期!Z116,$C$102:$C$118,0)))</f>
        <v>0</v>
      </c>
      <c r="AT116" s="79">
        <f>IF(节奏预期!Z116=0,0,节奏预期!H116*INDEX(G$83:G$99,MATCH(节奏预期!Z116,$C$83:$C$99,0)))</f>
        <v>0</v>
      </c>
      <c r="AU116" s="122">
        <f>IF(节奏预期!AA116=0,0,节奏预期!I116*INDEX(H$83:H$99,MATCH(节奏预期!AA116,$C$83:$C$99,0)))+IF(节奏预期!AB116=0,0,节奏预期!J116*INDEX(I$102:I$118,MATCH(节奏预期!AB116,$C$102:$C$118,0)))</f>
        <v>185.22727272727272</v>
      </c>
      <c r="AV116" s="110">
        <f>IF(节奏预期!AB116=0,0,节奏预期!J116*INDEX(I$83:I$99,MATCH(节奏预期!AB116,$C$83:$C$99,0)))</f>
        <v>14.772727272727273</v>
      </c>
      <c r="AW116" s="12">
        <f>IF(节奏预期!W116="","",INDEX(装备突破!D$121:D$137,MATCH(节奏预期!W116,装备突破!$C$121:$C$137,0))*节奏预期!E116)</f>
        <v>0</v>
      </c>
      <c r="AX116" s="79">
        <f>IF(节奏预期!X116="","",INDEX(装备突破!E$121:E$137,MATCH(节奏预期!X116,装备突破!$C$121:$C$137,0))*节奏预期!F116)</f>
        <v>0</v>
      </c>
      <c r="AY116" s="79">
        <f>IF(节奏预期!Y116="","",INDEX(装备突破!F$121:F$137,MATCH(节奏预期!Y116,装备突破!$C$121:$C$137,0))*节奏预期!G116)</f>
        <v>0</v>
      </c>
      <c r="AZ116" s="79">
        <f>IF(节奏预期!Z116="","",INDEX(装备突破!G$121:G$137,MATCH(节奏预期!Z116,装备突破!$C$121:$C$137,0))*节奏预期!H116)</f>
        <v>0</v>
      </c>
      <c r="BA116" s="79">
        <f>IF(节奏预期!AA116="","",INDEX(装备突破!H$121:H$137,MATCH(节奏预期!AA116,装备突破!$C$121:$C$137,0))*节奏预期!I116)</f>
        <v>178977272.72727272</v>
      </c>
      <c r="BB116" s="79">
        <f>IF(节奏预期!AB116="","",INDEX(装备突破!I$121:I$137,MATCH(节奏预期!AB116,装备突破!$C$121:$C$137,0))*节奏预期!J116)</f>
        <v>258522727.27272728</v>
      </c>
      <c r="BC116" s="13">
        <f>MAX(SUM(AW116:BB116),$BC$86:BC115)</f>
        <v>437500000</v>
      </c>
      <c r="BD116" s="37"/>
      <c r="BF116" s="22">
        <v>23</v>
      </c>
      <c r="CB116" s="37"/>
    </row>
    <row r="117" spans="1:80" x14ac:dyDescent="0.15">
      <c r="A117" s="37"/>
      <c r="B117" s="211"/>
      <c r="C117" s="144">
        <v>15</v>
      </c>
      <c r="D117" s="144" t="str">
        <f>IF(D59="","",SUM(D$25:D59))</f>
        <v/>
      </c>
      <c r="E117" s="144" t="str">
        <f>IF(E59="","",SUM(E$25:E59))</f>
        <v/>
      </c>
      <c r="F117" s="144" t="str">
        <f>IF(F59="","",SUM(F$25:F59))</f>
        <v/>
      </c>
      <c r="G117" s="144"/>
      <c r="H117" s="144" t="str">
        <f>IF(H59="","",SUM(H$25:H59))</f>
        <v/>
      </c>
      <c r="I117" s="144">
        <f>IF(I59="","",SUM(I$44:I59))</f>
        <v>15</v>
      </c>
      <c r="J117" s="37"/>
      <c r="L117" s="22">
        <v>35</v>
      </c>
      <c r="M117" s="76">
        <f t="shared" si="43"/>
        <v>960</v>
      </c>
      <c r="N117" s="78">
        <f>节奏预期!D117</f>
        <v>104.51038074290696</v>
      </c>
      <c r="O117" s="107">
        <f>IF(节奏预期!Q117=0,0,INDEX(D$143:D$159,MATCH(节奏预期!Q117,$C$143:$C$159,1)))</f>
        <v>0</v>
      </c>
      <c r="P117" s="79">
        <f>IF(节奏预期!R117=0,0,INDEX(E$143:E$159,MATCH(节奏预期!R117,$C$143:$C$159,1)))</f>
        <v>0</v>
      </c>
      <c r="Q117" s="79">
        <f>IF(节奏预期!S117=0,0,INDEX(F$143:F$159,MATCH(节奏预期!S117,$C$143:$C$159,1)))</f>
        <v>0</v>
      </c>
      <c r="R117" s="79">
        <f>IF(节奏预期!T117=0,0,INDEX(G$143:G$159,MATCH(节奏预期!T117,$C$143:$C$159,1)))</f>
        <v>0</v>
      </c>
      <c r="S117" s="79">
        <f>IF(节奏预期!U117=0,0,INDEX(H$143:H$159,MATCH(节奏预期!U117,$C$143:$C$159,1)))</f>
        <v>0.4</v>
      </c>
      <c r="T117" s="84">
        <f>IF(节奏预期!V117=0,0,INDEX(I$143:I$159,MATCH(节奏预期!V117,$C$143:$C$159,1)))</f>
        <v>0.4</v>
      </c>
      <c r="U117" s="13">
        <f>IFERROR(SUMPRODUCT(节奏预期!E117:J117,O117:T117)/SUM(节奏预期!E117:J117),0)</f>
        <v>0.4</v>
      </c>
      <c r="V117" s="12">
        <f>IF(节奏预期!Q117=0,0,INDEX(D$189:D$205,MATCH(节奏预期!Q117,$C$189:$C$205,1)))</f>
        <v>0</v>
      </c>
      <c r="W117" s="79">
        <f>IF(节奏预期!R117=0,0,INDEX(E$189:E$205,MATCH(节奏预期!R117,$C$189:$C$205,1)))</f>
        <v>0</v>
      </c>
      <c r="X117" s="79">
        <f>IF(节奏预期!S117=0,0,INDEX(F$189:F$205,MATCH(节奏预期!S117,$C$189:$C$205,1)))</f>
        <v>0</v>
      </c>
      <c r="Y117" s="79">
        <f>IF(节奏预期!T117=0,0,INDEX(G$189:G$205,MATCH(节奏预期!T117,$C$189:$C$205,1)))</f>
        <v>0</v>
      </c>
      <c r="Z117" s="79">
        <f>IF(节奏预期!U117=0,0,INDEX(H$189:H$205,MATCH(节奏预期!U117,$C$189:$C$205,1)))</f>
        <v>0</v>
      </c>
      <c r="AA117" s="79">
        <f>IF(节奏预期!V117=0,0,INDEX(I$189:I$205,MATCH(节奏预期!V117,$C$189:$C$205,1)))</f>
        <v>0.25</v>
      </c>
      <c r="AB117" s="13">
        <f>IFERROR(SUMPRODUCT(节奏预期!E117:J117,V117:AA117)/SUM(节奏预期!E117:J117),0)</f>
        <v>0.15909090909090909</v>
      </c>
      <c r="AC117" s="12">
        <f>IF(节奏预期!Q117=0,0,INDEX(D$216:D$232,MATCH(节奏预期!Q117,$C$216:$C$232,1)))</f>
        <v>0</v>
      </c>
      <c r="AD117" s="165">
        <f>IF(节奏预期!R117=0,0,INDEX(E$216:E$232,MATCH(节奏预期!R117,$C$216:$C$232,1)))</f>
        <v>0</v>
      </c>
      <c r="AE117" s="165">
        <f>IF(节奏预期!S117=0,0,INDEX(F$216:F$232,MATCH(节奏预期!S117,$C$216:$C$232,1)))</f>
        <v>0</v>
      </c>
      <c r="AF117" s="165">
        <f>IF(节奏预期!T117=0,0,INDEX(G$216:G$232,MATCH(节奏预期!T117,$C$216:$C$232,1)))</f>
        <v>0</v>
      </c>
      <c r="AG117" s="165">
        <f>IF(节奏预期!U117=0,0,INDEX(H$216:H$232,MATCH(节奏预期!U117,$C$216:$C$232,1)))</f>
        <v>0</v>
      </c>
      <c r="AH117" s="165">
        <f>IF(节奏预期!V117=0,0,INDEX(I$216:I$232,MATCH(节奏预期!V117,$C$216:$C$232,1)))</f>
        <v>8.0000000000000016E-2</v>
      </c>
      <c r="AI117" s="13">
        <f>IFERROR(SUMPRODUCT(节奏预期!E117:J117,AC117:AH117)/SUM(节奏预期!E117:J117),0)</f>
        <v>5.0909090909090925E-2</v>
      </c>
      <c r="AJ117" s="12">
        <f t="shared" si="49"/>
        <v>0</v>
      </c>
      <c r="AK117" s="165">
        <f t="shared" si="44"/>
        <v>0</v>
      </c>
      <c r="AL117" s="165">
        <f t="shared" si="45"/>
        <v>0</v>
      </c>
      <c r="AM117" s="165">
        <f t="shared" si="46"/>
        <v>0</v>
      </c>
      <c r="AN117" s="165">
        <f t="shared" si="47"/>
        <v>0.4</v>
      </c>
      <c r="AO117" s="165">
        <f t="shared" si="48"/>
        <v>0.73</v>
      </c>
      <c r="AP117" s="13">
        <f t="shared" si="50"/>
        <v>0.55909090909090908</v>
      </c>
      <c r="AQ117" s="107">
        <f>IF(节奏预期!W117=0,0,节奏预期!E117*INDEX(D$83:D$99,MATCH(节奏预期!W117,$C$83:$C$99,0)))</f>
        <v>0</v>
      </c>
      <c r="AR117" s="79">
        <f>IF(节奏预期!X117=0,0,节奏预期!F117*INDEX(E$83:E$99,MATCH(节奏预期!X117,$C$83:$C$99,0)))</f>
        <v>0</v>
      </c>
      <c r="AS117" s="122">
        <f>IF(节奏预期!Y117=0,0,节奏预期!G117*INDEX(F$83:F$99,MATCH(节奏预期!Y117,$C$83:$C$99,0)))+IF(节奏预期!Z117=0,0,节奏预期!H117*INDEX(G$102:G$118,MATCH(节奏预期!Z117,$C$102:$C$118,0)))</f>
        <v>0</v>
      </c>
      <c r="AT117" s="79">
        <f>IF(节奏预期!Z117=0,0,节奏预期!H117*INDEX(G$83:G$99,MATCH(节奏预期!Z117,$C$83:$C$99,0)))</f>
        <v>0</v>
      </c>
      <c r="AU117" s="122">
        <f>IF(节奏预期!AA117=0,0,节奏预期!I117*INDEX(H$83:H$99,MATCH(节奏预期!AA117,$C$83:$C$99,0)))+IF(节奏预期!AB117=0,0,节奏预期!J117*INDEX(I$102:I$118,MATCH(节奏预期!AB117,$C$102:$C$118,0)))</f>
        <v>184.09090909090909</v>
      </c>
      <c r="AV117" s="110">
        <f>IF(节奏预期!AB117=0,0,节奏预期!J117*INDEX(I$83:I$99,MATCH(节奏预期!AB117,$C$83:$C$99,0)))</f>
        <v>15.90909090909091</v>
      </c>
      <c r="AW117" s="12">
        <f>IF(节奏预期!W117="","",INDEX(装备突破!D$121:D$137,MATCH(节奏预期!W117,装备突破!$C$121:$C$137,0))*节奏预期!E117)</f>
        <v>0</v>
      </c>
      <c r="AX117" s="79">
        <f>IF(节奏预期!X117="","",INDEX(装备突破!E$121:E$137,MATCH(节奏预期!X117,装备突破!$C$121:$C$137,0))*节奏预期!F117)</f>
        <v>0</v>
      </c>
      <c r="AY117" s="79">
        <f>IF(节奏预期!Y117="","",INDEX(装备突破!F$121:F$137,MATCH(节奏预期!Y117,装备突破!$C$121:$C$137,0))*节奏预期!G117)</f>
        <v>0</v>
      </c>
      <c r="AZ117" s="79">
        <f>IF(节奏预期!Z117="","",INDEX(装备突破!G$121:G$137,MATCH(节奏预期!Z117,装备突破!$C$121:$C$137,0))*节奏预期!H117)</f>
        <v>0</v>
      </c>
      <c r="BA117" s="79">
        <f>IF(节奏预期!AA117="","",INDEX(装备突破!H$121:H$137,MATCH(节奏预期!AA117,装备突破!$C$121:$C$137,0))*节奏预期!I117)</f>
        <v>159090909.09090906</v>
      </c>
      <c r="BB117" s="79">
        <f>IF(节奏预期!AB117="","",INDEX(装备突破!I$121:I$137,MATCH(节奏预期!AB117,装备突破!$C$121:$C$137,0))*节奏预期!J117)</f>
        <v>278409090.90909094</v>
      </c>
      <c r="BC117" s="13">
        <f>MAX(SUM(AW117:BB117),$BC$86:BC116)</f>
        <v>437500000</v>
      </c>
      <c r="BD117" s="37"/>
      <c r="BF117" s="22">
        <v>24</v>
      </c>
      <c r="CB117" s="37"/>
    </row>
    <row r="118" spans="1:80" x14ac:dyDescent="0.15">
      <c r="A118" s="37"/>
      <c r="B118" s="212"/>
      <c r="C118" s="105"/>
      <c r="D118" s="105"/>
      <c r="E118" s="105"/>
      <c r="F118" s="105"/>
      <c r="G118" s="105"/>
      <c r="H118" s="105"/>
      <c r="I118" s="105"/>
      <c r="J118" s="37"/>
      <c r="L118" s="22">
        <v>36</v>
      </c>
      <c r="M118" s="76">
        <f t="shared" si="43"/>
        <v>990</v>
      </c>
      <c r="N118" s="78">
        <f>节奏预期!D118</f>
        <v>104.95304428364258</v>
      </c>
      <c r="O118" s="107">
        <f>IF(节奏预期!Q118=0,0,INDEX(D$143:D$159,MATCH(节奏预期!Q118,$C$143:$C$159,1)))</f>
        <v>0</v>
      </c>
      <c r="P118" s="79">
        <f>IF(节奏预期!R118=0,0,INDEX(E$143:E$159,MATCH(节奏预期!R118,$C$143:$C$159,1)))</f>
        <v>0</v>
      </c>
      <c r="Q118" s="79">
        <f>IF(节奏预期!S118=0,0,INDEX(F$143:F$159,MATCH(节奏预期!S118,$C$143:$C$159,1)))</f>
        <v>0</v>
      </c>
      <c r="R118" s="79">
        <f>IF(节奏预期!T118=0,0,INDEX(G$143:G$159,MATCH(节奏预期!T118,$C$143:$C$159,1)))</f>
        <v>0</v>
      </c>
      <c r="S118" s="79">
        <f>IF(节奏预期!U118=0,0,INDEX(H$143:H$159,MATCH(节奏预期!U118,$C$143:$C$159,1)))</f>
        <v>0.4</v>
      </c>
      <c r="T118" s="84">
        <f>IF(节奏预期!V118=0,0,INDEX(I$143:I$159,MATCH(节奏预期!V118,$C$143:$C$159,1)))</f>
        <v>0.4</v>
      </c>
      <c r="U118" s="13">
        <f>IFERROR(SUMPRODUCT(节奏预期!E118:J118,O118:T118)/SUM(节奏预期!E118:J118),0)</f>
        <v>0.4</v>
      </c>
      <c r="V118" s="12">
        <f>IF(节奏预期!Q118=0,0,INDEX(D$189:D$205,MATCH(节奏预期!Q118,$C$189:$C$205,1)))</f>
        <v>0</v>
      </c>
      <c r="W118" s="79">
        <f>IF(节奏预期!R118=0,0,INDEX(E$189:E$205,MATCH(节奏预期!R118,$C$189:$C$205,1)))</f>
        <v>0</v>
      </c>
      <c r="X118" s="79">
        <f>IF(节奏预期!S118=0,0,INDEX(F$189:F$205,MATCH(节奏预期!S118,$C$189:$C$205,1)))</f>
        <v>0</v>
      </c>
      <c r="Y118" s="79">
        <f>IF(节奏预期!T118=0,0,INDEX(G$189:G$205,MATCH(节奏预期!T118,$C$189:$C$205,1)))</f>
        <v>0</v>
      </c>
      <c r="Z118" s="79">
        <f>IF(节奏预期!U118=0,0,INDEX(H$189:H$205,MATCH(节奏预期!U118,$C$189:$C$205,1)))</f>
        <v>0</v>
      </c>
      <c r="AA118" s="79">
        <f>IF(节奏预期!V118=0,0,INDEX(I$189:I$205,MATCH(节奏预期!V118,$C$189:$C$205,1)))</f>
        <v>0.25</v>
      </c>
      <c r="AB118" s="13">
        <f>IFERROR(SUMPRODUCT(节奏预期!E118:J118,V118:AA118)/SUM(节奏预期!E118:J118),0)</f>
        <v>0.17045454545454547</v>
      </c>
      <c r="AC118" s="12">
        <f>IF(节奏预期!Q118=0,0,INDEX(D$216:D$232,MATCH(节奏预期!Q118,$C$216:$C$232,1)))</f>
        <v>0</v>
      </c>
      <c r="AD118" s="165">
        <f>IF(节奏预期!R118=0,0,INDEX(E$216:E$232,MATCH(节奏预期!R118,$C$216:$C$232,1)))</f>
        <v>0</v>
      </c>
      <c r="AE118" s="165">
        <f>IF(节奏预期!S118=0,0,INDEX(F$216:F$232,MATCH(节奏预期!S118,$C$216:$C$232,1)))</f>
        <v>0</v>
      </c>
      <c r="AF118" s="165">
        <f>IF(节奏预期!T118=0,0,INDEX(G$216:G$232,MATCH(节奏预期!T118,$C$216:$C$232,1)))</f>
        <v>0</v>
      </c>
      <c r="AG118" s="165">
        <f>IF(节奏预期!U118=0,0,INDEX(H$216:H$232,MATCH(节奏预期!U118,$C$216:$C$232,1)))</f>
        <v>0</v>
      </c>
      <c r="AH118" s="165">
        <f>IF(节奏预期!V118=0,0,INDEX(I$216:I$232,MATCH(节奏预期!V118,$C$216:$C$232,1)))</f>
        <v>8.0000000000000016E-2</v>
      </c>
      <c r="AI118" s="13">
        <f>IFERROR(SUMPRODUCT(节奏预期!E118:J118,AC118:AH118)/SUM(节奏预期!E118:J118),0)</f>
        <v>5.4545454545454557E-2</v>
      </c>
      <c r="AJ118" s="12">
        <f t="shared" si="49"/>
        <v>0</v>
      </c>
      <c r="AK118" s="165">
        <f t="shared" si="44"/>
        <v>0</v>
      </c>
      <c r="AL118" s="165">
        <f t="shared" si="45"/>
        <v>0</v>
      </c>
      <c r="AM118" s="165">
        <f t="shared" si="46"/>
        <v>0</v>
      </c>
      <c r="AN118" s="165">
        <f t="shared" si="47"/>
        <v>0.4</v>
      </c>
      <c r="AO118" s="165">
        <f t="shared" si="48"/>
        <v>0.73</v>
      </c>
      <c r="AP118" s="13">
        <f t="shared" si="50"/>
        <v>0.57045454545454555</v>
      </c>
      <c r="AQ118" s="107">
        <f>IF(节奏预期!W118=0,0,节奏预期!E118*INDEX(D$83:D$99,MATCH(节奏预期!W118,$C$83:$C$99,0)))</f>
        <v>0</v>
      </c>
      <c r="AR118" s="79">
        <f>IF(节奏预期!X118=0,0,节奏预期!F118*INDEX(E$83:E$99,MATCH(节奏预期!X118,$C$83:$C$99,0)))</f>
        <v>0</v>
      </c>
      <c r="AS118" s="122">
        <f>IF(节奏预期!Y118=0,0,节奏预期!G118*INDEX(F$83:F$99,MATCH(节奏预期!Y118,$C$83:$C$99,0)))+IF(节奏预期!Z118=0,0,节奏预期!H118*INDEX(G$102:G$118,MATCH(节奏预期!Z118,$C$102:$C$118,0)))</f>
        <v>0</v>
      </c>
      <c r="AT118" s="79">
        <f>IF(节奏预期!Z118=0,0,节奏预期!H118*INDEX(G$83:G$99,MATCH(节奏预期!Z118,$C$83:$C$99,0)))</f>
        <v>0</v>
      </c>
      <c r="AU118" s="122">
        <f>IF(节奏预期!AA118=0,0,节奏预期!I118*INDEX(H$83:H$99,MATCH(节奏预期!AA118,$C$83:$C$99,0)))+IF(节奏预期!AB118=0,0,节奏预期!J118*INDEX(I$102:I$118,MATCH(节奏预期!AB118,$C$102:$C$118,0)))</f>
        <v>182.95454545454544</v>
      </c>
      <c r="AV118" s="110">
        <f>IF(节奏预期!AB118=0,0,节奏预期!J118*INDEX(I$83:I$99,MATCH(节奏预期!AB118,$C$83:$C$99,0)))</f>
        <v>17.045454545454547</v>
      </c>
      <c r="AW118" s="12">
        <f>IF(节奏预期!W118="","",INDEX(装备突破!D$121:D$137,MATCH(节奏预期!W118,装备突破!$C$121:$C$137,0))*节奏预期!E118)</f>
        <v>0</v>
      </c>
      <c r="AX118" s="79">
        <f>IF(节奏预期!X118="","",INDEX(装备突破!E$121:E$137,MATCH(节奏预期!X118,装备突破!$C$121:$C$137,0))*节奏预期!F118)</f>
        <v>0</v>
      </c>
      <c r="AY118" s="79">
        <f>IF(节奏预期!Y118="","",INDEX(装备突破!F$121:F$137,MATCH(节奏预期!Y118,装备突破!$C$121:$C$137,0))*节奏预期!G118)</f>
        <v>0</v>
      </c>
      <c r="AZ118" s="79">
        <f>IF(节奏预期!Z118="","",INDEX(装备突破!G$121:G$137,MATCH(节奏预期!Z118,装备突破!$C$121:$C$137,0))*节奏预期!H118)</f>
        <v>0</v>
      </c>
      <c r="BA118" s="79">
        <f>IF(节奏预期!AA118="","",INDEX(装备突破!H$121:H$137,MATCH(节奏预期!AA118,装备突破!$C$121:$C$137,0))*节奏预期!I118)</f>
        <v>139204545.45454544</v>
      </c>
      <c r="BB118" s="79">
        <f>IF(节奏预期!AB118="","",INDEX(装备突破!I$121:I$137,MATCH(节奏预期!AB118,装备突破!$C$121:$C$137,0))*节奏预期!J118)</f>
        <v>298295454.54545456</v>
      </c>
      <c r="BC118" s="13">
        <f>MAX(SUM(AW118:BB118),$BC$86:BC117)</f>
        <v>437500000</v>
      </c>
      <c r="BD118" s="37"/>
      <c r="BF118" s="22">
        <v>25</v>
      </c>
      <c r="CB118" s="37"/>
    </row>
    <row r="119" spans="1:80" x14ac:dyDescent="0.15">
      <c r="A119" s="37"/>
      <c r="B119" s="37"/>
      <c r="C119" s="37"/>
      <c r="D119" s="37"/>
      <c r="E119" s="37"/>
      <c r="F119" s="37"/>
      <c r="H119" s="37"/>
      <c r="I119" s="37"/>
      <c r="J119" s="37"/>
      <c r="L119" s="22">
        <v>37</v>
      </c>
      <c r="M119" s="76">
        <f t="shared" si="43"/>
        <v>1020</v>
      </c>
      <c r="N119" s="78">
        <f>节奏预期!D119</f>
        <v>105.37513360458028</v>
      </c>
      <c r="O119" s="107">
        <f>IF(节奏预期!Q119=0,0,INDEX(D$143:D$159,MATCH(节奏预期!Q119,$C$143:$C$159,1)))</f>
        <v>0</v>
      </c>
      <c r="P119" s="79">
        <f>IF(节奏预期!R119=0,0,INDEX(E$143:E$159,MATCH(节奏预期!R119,$C$143:$C$159,1)))</f>
        <v>0</v>
      </c>
      <c r="Q119" s="79">
        <f>IF(节奏预期!S119=0,0,INDEX(F$143:F$159,MATCH(节奏预期!S119,$C$143:$C$159,1)))</f>
        <v>0</v>
      </c>
      <c r="R119" s="79">
        <f>IF(节奏预期!T119=0,0,INDEX(G$143:G$159,MATCH(节奏预期!T119,$C$143:$C$159,1)))</f>
        <v>0</v>
      </c>
      <c r="S119" s="79">
        <f>IF(节奏预期!U119=0,0,INDEX(H$143:H$159,MATCH(节奏预期!U119,$C$143:$C$159,1)))</f>
        <v>0.4</v>
      </c>
      <c r="T119" s="84">
        <f>IF(节奏预期!V119=0,0,INDEX(I$143:I$159,MATCH(节奏预期!V119,$C$143:$C$159,1)))</f>
        <v>0.4</v>
      </c>
      <c r="U119" s="13">
        <f>IFERROR(SUMPRODUCT(节奏预期!E119:J119,O119:T119)/SUM(节奏预期!E119:J119),0)</f>
        <v>0.4</v>
      </c>
      <c r="V119" s="12">
        <f>IF(节奏预期!Q119=0,0,INDEX(D$189:D$205,MATCH(节奏预期!Q119,$C$189:$C$205,1)))</f>
        <v>0</v>
      </c>
      <c r="W119" s="79">
        <f>IF(节奏预期!R119=0,0,INDEX(E$189:E$205,MATCH(节奏预期!R119,$C$189:$C$205,1)))</f>
        <v>0</v>
      </c>
      <c r="X119" s="79">
        <f>IF(节奏预期!S119=0,0,INDEX(F$189:F$205,MATCH(节奏预期!S119,$C$189:$C$205,1)))</f>
        <v>0</v>
      </c>
      <c r="Y119" s="79">
        <f>IF(节奏预期!T119=0,0,INDEX(G$189:G$205,MATCH(节奏预期!T119,$C$189:$C$205,1)))</f>
        <v>0</v>
      </c>
      <c r="Z119" s="79">
        <f>IF(节奏预期!U119=0,0,INDEX(H$189:H$205,MATCH(节奏预期!U119,$C$189:$C$205,1)))</f>
        <v>0</v>
      </c>
      <c r="AA119" s="79">
        <f>IF(节奏预期!V119=0,0,INDEX(I$189:I$205,MATCH(节奏预期!V119,$C$189:$C$205,1)))</f>
        <v>0.25</v>
      </c>
      <c r="AB119" s="13">
        <f>IFERROR(SUMPRODUCT(节奏预期!E119:J119,V119:AA119)/SUM(节奏预期!E119:J119),0)</f>
        <v>0.18181818181818182</v>
      </c>
      <c r="AC119" s="12">
        <f>IF(节奏预期!Q119=0,0,INDEX(D$216:D$232,MATCH(节奏预期!Q119,$C$216:$C$232,1)))</f>
        <v>0</v>
      </c>
      <c r="AD119" s="165">
        <f>IF(节奏预期!R119=0,0,INDEX(E$216:E$232,MATCH(节奏预期!R119,$C$216:$C$232,1)))</f>
        <v>0</v>
      </c>
      <c r="AE119" s="165">
        <f>IF(节奏预期!S119=0,0,INDEX(F$216:F$232,MATCH(节奏预期!S119,$C$216:$C$232,1)))</f>
        <v>0</v>
      </c>
      <c r="AF119" s="165">
        <f>IF(节奏预期!T119=0,0,INDEX(G$216:G$232,MATCH(节奏预期!T119,$C$216:$C$232,1)))</f>
        <v>0</v>
      </c>
      <c r="AG119" s="165">
        <f>IF(节奏预期!U119=0,0,INDEX(H$216:H$232,MATCH(节奏预期!U119,$C$216:$C$232,1)))</f>
        <v>0</v>
      </c>
      <c r="AH119" s="165">
        <f>IF(节奏预期!V119=0,0,INDEX(I$216:I$232,MATCH(节奏预期!V119,$C$216:$C$232,1)))</f>
        <v>8.0000000000000016E-2</v>
      </c>
      <c r="AI119" s="13">
        <f>IFERROR(SUMPRODUCT(节奏预期!E119:J119,AC119:AH119)/SUM(节奏预期!E119:J119),0)</f>
        <v>5.8181818181818203E-2</v>
      </c>
      <c r="AJ119" s="12">
        <f t="shared" si="49"/>
        <v>0</v>
      </c>
      <c r="AK119" s="165">
        <f t="shared" si="44"/>
        <v>0</v>
      </c>
      <c r="AL119" s="165">
        <f t="shared" si="45"/>
        <v>0</v>
      </c>
      <c r="AM119" s="165">
        <f t="shared" si="46"/>
        <v>0</v>
      </c>
      <c r="AN119" s="165">
        <f t="shared" si="47"/>
        <v>0.4</v>
      </c>
      <c r="AO119" s="165">
        <f t="shared" si="48"/>
        <v>0.73</v>
      </c>
      <c r="AP119" s="13">
        <f t="shared" si="50"/>
        <v>0.58181818181818179</v>
      </c>
      <c r="AQ119" s="107">
        <f>IF(节奏预期!W119=0,0,节奏预期!E119*INDEX(D$83:D$99,MATCH(节奏预期!W119,$C$83:$C$99,0)))</f>
        <v>0</v>
      </c>
      <c r="AR119" s="79">
        <f>IF(节奏预期!X119=0,0,节奏预期!F119*INDEX(E$83:E$99,MATCH(节奏预期!X119,$C$83:$C$99,0)))</f>
        <v>0</v>
      </c>
      <c r="AS119" s="122">
        <f>IF(节奏预期!Y119=0,0,节奏预期!G119*INDEX(F$83:F$99,MATCH(节奏预期!Y119,$C$83:$C$99,0)))+IF(节奏预期!Z119=0,0,节奏预期!H119*INDEX(G$102:G$118,MATCH(节奏预期!Z119,$C$102:$C$118,0)))</f>
        <v>0</v>
      </c>
      <c r="AT119" s="79">
        <f>IF(节奏预期!Z119=0,0,节奏预期!H119*INDEX(G$83:G$99,MATCH(节奏预期!Z119,$C$83:$C$99,0)))</f>
        <v>0</v>
      </c>
      <c r="AU119" s="122">
        <f>IF(节奏预期!AA119=0,0,节奏预期!I119*INDEX(H$83:H$99,MATCH(节奏预期!AA119,$C$83:$C$99,0)))+IF(节奏预期!AB119=0,0,节奏预期!J119*INDEX(I$102:I$118,MATCH(节奏预期!AB119,$C$102:$C$118,0)))</f>
        <v>181.81818181818181</v>
      </c>
      <c r="AV119" s="110">
        <f>IF(节奏预期!AB119=0,0,节奏预期!J119*INDEX(I$83:I$99,MATCH(节奏预期!AB119,$C$83:$C$99,0)))</f>
        <v>18.181818181818183</v>
      </c>
      <c r="AW119" s="12">
        <f>IF(节奏预期!W119="","",INDEX(装备突破!D$121:D$137,MATCH(节奏预期!W119,装备突破!$C$121:$C$137,0))*节奏预期!E119)</f>
        <v>0</v>
      </c>
      <c r="AX119" s="79">
        <f>IF(节奏预期!X119="","",INDEX(装备突破!E$121:E$137,MATCH(节奏预期!X119,装备突破!$C$121:$C$137,0))*节奏预期!F119)</f>
        <v>0</v>
      </c>
      <c r="AY119" s="79">
        <f>IF(节奏预期!Y119="","",INDEX(装备突破!F$121:F$137,MATCH(节奏预期!Y119,装备突破!$C$121:$C$137,0))*节奏预期!G119)</f>
        <v>0</v>
      </c>
      <c r="AZ119" s="79">
        <f>IF(节奏预期!Z119="","",INDEX(装备突破!G$121:G$137,MATCH(节奏预期!Z119,装备突破!$C$121:$C$137,0))*节奏预期!H119)</f>
        <v>0</v>
      </c>
      <c r="BA119" s="79">
        <f>IF(节奏预期!AA119="","",INDEX(装备突破!H$121:H$137,MATCH(节奏预期!AA119,装备突破!$C$121:$C$137,0))*节奏预期!I119)</f>
        <v>119318181.81818178</v>
      </c>
      <c r="BB119" s="79">
        <f>IF(节奏预期!AB119="","",INDEX(装备突破!I$121:I$137,MATCH(节奏预期!AB119,装备突破!$C$121:$C$137,0))*节奏预期!J119)</f>
        <v>318181818.18181819</v>
      </c>
      <c r="BC119" s="13">
        <f>MAX(SUM(AW119:BB119),$BC$86:BC118)</f>
        <v>437500000</v>
      </c>
      <c r="BD119" s="37"/>
      <c r="BF119" s="22">
        <v>26</v>
      </c>
      <c r="BR119" s="30"/>
      <c r="CB119" s="37"/>
    </row>
    <row r="120" spans="1:80" x14ac:dyDescent="0.15">
      <c r="A120" s="37"/>
      <c r="B120" s="210" t="s">
        <v>155</v>
      </c>
      <c r="C120" s="20" t="s">
        <v>133</v>
      </c>
      <c r="D120" s="20" t="s">
        <v>128</v>
      </c>
      <c r="E120" s="20" t="s">
        <v>129</v>
      </c>
      <c r="F120" s="20" t="s">
        <v>130</v>
      </c>
      <c r="G120" s="79" t="s">
        <v>285</v>
      </c>
      <c r="H120" s="20" t="s">
        <v>131</v>
      </c>
      <c r="I120" s="20" t="s">
        <v>267</v>
      </c>
      <c r="L120" s="22">
        <v>38</v>
      </c>
      <c r="M120" s="76">
        <f t="shared" si="43"/>
        <v>1050</v>
      </c>
      <c r="N120" s="78">
        <f>节奏预期!D120</f>
        <v>105.79478153525581</v>
      </c>
      <c r="O120" s="107">
        <f>IF(节奏预期!Q120=0,0,INDEX(D$143:D$159,MATCH(节奏预期!Q120,$C$143:$C$159,1)))</f>
        <v>0</v>
      </c>
      <c r="P120" s="79">
        <f>IF(节奏预期!R120=0,0,INDEX(E$143:E$159,MATCH(节奏预期!R120,$C$143:$C$159,1)))</f>
        <v>0</v>
      </c>
      <c r="Q120" s="79">
        <f>IF(节奏预期!S120=0,0,INDEX(F$143:F$159,MATCH(节奏预期!S120,$C$143:$C$159,1)))</f>
        <v>0</v>
      </c>
      <c r="R120" s="79">
        <f>IF(节奏预期!T120=0,0,INDEX(G$143:G$159,MATCH(节奏预期!T120,$C$143:$C$159,1)))</f>
        <v>0</v>
      </c>
      <c r="S120" s="79">
        <f>IF(节奏预期!U120=0,0,INDEX(H$143:H$159,MATCH(节奏预期!U120,$C$143:$C$159,1)))</f>
        <v>0.4</v>
      </c>
      <c r="T120" s="84">
        <f>IF(节奏预期!V120=0,0,INDEX(I$143:I$159,MATCH(节奏预期!V120,$C$143:$C$159,1)))</f>
        <v>0.4</v>
      </c>
      <c r="U120" s="13">
        <f>IFERROR(SUMPRODUCT(节奏预期!E120:J120,O120:T120)/SUM(节奏预期!E120:J120),0)</f>
        <v>0.4</v>
      </c>
      <c r="V120" s="12">
        <f>IF(节奏预期!Q120=0,0,INDEX(D$189:D$205,MATCH(节奏预期!Q120,$C$189:$C$205,1)))</f>
        <v>0</v>
      </c>
      <c r="W120" s="79">
        <f>IF(节奏预期!R120=0,0,INDEX(E$189:E$205,MATCH(节奏预期!R120,$C$189:$C$205,1)))</f>
        <v>0</v>
      </c>
      <c r="X120" s="79">
        <f>IF(节奏预期!S120=0,0,INDEX(F$189:F$205,MATCH(节奏预期!S120,$C$189:$C$205,1)))</f>
        <v>0</v>
      </c>
      <c r="Y120" s="79">
        <f>IF(节奏预期!T120=0,0,INDEX(G$189:G$205,MATCH(节奏预期!T120,$C$189:$C$205,1)))</f>
        <v>0</v>
      </c>
      <c r="Z120" s="79">
        <f>IF(节奏预期!U120=0,0,INDEX(H$189:H$205,MATCH(节奏预期!U120,$C$189:$C$205,1)))</f>
        <v>0</v>
      </c>
      <c r="AA120" s="79">
        <f>IF(节奏预期!V120=0,0,INDEX(I$189:I$205,MATCH(节奏预期!V120,$C$189:$C$205,1)))</f>
        <v>0.25</v>
      </c>
      <c r="AB120" s="13">
        <f>IFERROR(SUMPRODUCT(节奏预期!E120:J120,V120:AA120)/SUM(节奏预期!E120:J120),0)</f>
        <v>0.1931818181818182</v>
      </c>
      <c r="AC120" s="12">
        <f>IF(节奏预期!Q120=0,0,INDEX(D$216:D$232,MATCH(节奏预期!Q120,$C$216:$C$232,1)))</f>
        <v>0</v>
      </c>
      <c r="AD120" s="165">
        <f>IF(节奏预期!R120=0,0,INDEX(E$216:E$232,MATCH(节奏预期!R120,$C$216:$C$232,1)))</f>
        <v>0</v>
      </c>
      <c r="AE120" s="165">
        <f>IF(节奏预期!S120=0,0,INDEX(F$216:F$232,MATCH(节奏预期!S120,$C$216:$C$232,1)))</f>
        <v>0</v>
      </c>
      <c r="AF120" s="165">
        <f>IF(节奏预期!T120=0,0,INDEX(G$216:G$232,MATCH(节奏预期!T120,$C$216:$C$232,1)))</f>
        <v>0</v>
      </c>
      <c r="AG120" s="165">
        <f>IF(节奏预期!U120=0,0,INDEX(H$216:H$232,MATCH(节奏预期!U120,$C$216:$C$232,1)))</f>
        <v>0</v>
      </c>
      <c r="AH120" s="165">
        <f>IF(节奏预期!V120=0,0,INDEX(I$216:I$232,MATCH(节奏预期!V120,$C$216:$C$232,1)))</f>
        <v>8.0000000000000016E-2</v>
      </c>
      <c r="AI120" s="13">
        <f>IFERROR(SUMPRODUCT(节奏预期!E120:J120,AC120:AH120)/SUM(节奏预期!E120:J120),0)</f>
        <v>6.1818181818181835E-2</v>
      </c>
      <c r="AJ120" s="12">
        <f t="shared" si="49"/>
        <v>0</v>
      </c>
      <c r="AK120" s="165">
        <f t="shared" si="44"/>
        <v>0</v>
      </c>
      <c r="AL120" s="165">
        <f t="shared" si="45"/>
        <v>0</v>
      </c>
      <c r="AM120" s="165">
        <f t="shared" si="46"/>
        <v>0</v>
      </c>
      <c r="AN120" s="165">
        <f t="shared" si="47"/>
        <v>0.4</v>
      </c>
      <c r="AO120" s="165">
        <f t="shared" si="48"/>
        <v>0.73</v>
      </c>
      <c r="AP120" s="13">
        <f t="shared" si="50"/>
        <v>0.59318181818181825</v>
      </c>
      <c r="AQ120" s="107">
        <f>IF(节奏预期!W120=0,0,节奏预期!E120*INDEX(D$83:D$99,MATCH(节奏预期!W120,$C$83:$C$99,0)))</f>
        <v>0</v>
      </c>
      <c r="AR120" s="79">
        <f>IF(节奏预期!X120=0,0,节奏预期!F120*INDEX(E$83:E$99,MATCH(节奏预期!X120,$C$83:$C$99,0)))</f>
        <v>0</v>
      </c>
      <c r="AS120" s="122">
        <f>IF(节奏预期!Y120=0,0,节奏预期!G120*INDEX(F$83:F$99,MATCH(节奏预期!Y120,$C$83:$C$99,0)))+IF(节奏预期!Z120=0,0,节奏预期!H120*INDEX(G$102:G$118,MATCH(节奏预期!Z120,$C$102:$C$118,0)))</f>
        <v>0</v>
      </c>
      <c r="AT120" s="79">
        <f>IF(节奏预期!Z120=0,0,节奏预期!H120*INDEX(G$83:G$99,MATCH(节奏预期!Z120,$C$83:$C$99,0)))</f>
        <v>0</v>
      </c>
      <c r="AU120" s="122">
        <f>IF(节奏预期!AA120=0,0,节奏预期!I120*INDEX(H$83:H$99,MATCH(节奏预期!AA120,$C$83:$C$99,0)))+IF(节奏预期!AB120=0,0,节奏预期!J120*INDEX(I$102:I$118,MATCH(节奏预期!AB120,$C$102:$C$118,0)))</f>
        <v>180.68181818181819</v>
      </c>
      <c r="AV120" s="110">
        <f>IF(节奏预期!AB120=0,0,节奏预期!J120*INDEX(I$83:I$99,MATCH(节奏预期!AB120,$C$83:$C$99,0)))</f>
        <v>19.31818181818182</v>
      </c>
      <c r="AW120" s="12">
        <f>IF(节奏预期!W120="","",INDEX(装备突破!D$121:D$137,MATCH(节奏预期!W120,装备突破!$C$121:$C$137,0))*节奏预期!E120)</f>
        <v>0</v>
      </c>
      <c r="AX120" s="79">
        <f>IF(节奏预期!X120="","",INDEX(装备突破!E$121:E$137,MATCH(节奏预期!X120,装备突破!$C$121:$C$137,0))*节奏预期!F120)</f>
        <v>0</v>
      </c>
      <c r="AY120" s="79">
        <f>IF(节奏预期!Y120="","",INDEX(装备突破!F$121:F$137,MATCH(节奏预期!Y120,装备突破!$C$121:$C$137,0))*节奏预期!G120)</f>
        <v>0</v>
      </c>
      <c r="AZ120" s="79">
        <f>IF(节奏预期!Z120="","",INDEX(装备突破!G$121:G$137,MATCH(节奏预期!Z120,装备突破!$C$121:$C$137,0))*节奏预期!H120)</f>
        <v>0</v>
      </c>
      <c r="BA120" s="79">
        <f>IF(节奏预期!AA120="","",INDEX(装备突破!H$121:H$137,MATCH(节奏预期!AA120,装备突破!$C$121:$C$137,0))*节奏预期!I120)</f>
        <v>99431818.181818143</v>
      </c>
      <c r="BB120" s="79">
        <f>IF(节奏预期!AB120="","",INDEX(装备突破!I$121:I$137,MATCH(节奏预期!AB120,装备突破!$C$121:$C$137,0))*节奏预期!J120)</f>
        <v>338068181.81818187</v>
      </c>
      <c r="BC120" s="13">
        <f>MAX(SUM(AW120:BB120),$BC$86:BC119)</f>
        <v>437500000</v>
      </c>
      <c r="BD120" s="37"/>
      <c r="BF120" s="22">
        <v>27</v>
      </c>
      <c r="BR120" s="30"/>
      <c r="CB120" s="37"/>
    </row>
    <row r="121" spans="1:80" ht="12" thickBot="1" x14ac:dyDescent="0.2">
      <c r="A121" s="37"/>
      <c r="B121" s="211"/>
      <c r="C121" s="20">
        <v>0</v>
      </c>
      <c r="D121" s="63">
        <f>IF(D64="","",SUM(D$64:D64))</f>
        <v>0</v>
      </c>
      <c r="E121" s="63">
        <f>IF(E64="","",SUM(E$64:E64))</f>
        <v>0</v>
      </c>
      <c r="F121" s="63">
        <f>IF(F64="","",SUM(F$64:F64))</f>
        <v>0</v>
      </c>
      <c r="G121" s="79">
        <f>IF(G64="","",SUM(G$64:G64))</f>
        <v>0</v>
      </c>
      <c r="H121" s="63">
        <f>IF(H64="","",SUM(H$64:H64))</f>
        <v>0</v>
      </c>
      <c r="I121" s="63">
        <f>IF(I64="","",SUM(I$64:I64))</f>
        <v>0</v>
      </c>
      <c r="L121" s="22">
        <v>39</v>
      </c>
      <c r="M121" s="76">
        <f t="shared" si="43"/>
        <v>1080</v>
      </c>
      <c r="N121" s="78">
        <f>节奏预期!D121</f>
        <v>106.19917644067874</v>
      </c>
      <c r="O121" s="114">
        <f>IF(节奏预期!Q121=0,0,INDEX(D$143:D$159,MATCH(节奏预期!Q121,$C$143:$C$159,1)))</f>
        <v>0</v>
      </c>
      <c r="P121" s="112">
        <f>IF(节奏预期!R121=0,0,INDEX(E$143:E$159,MATCH(节奏预期!R121,$C$143:$C$159,1)))</f>
        <v>0</v>
      </c>
      <c r="Q121" s="112">
        <f>IF(节奏预期!S121=0,0,INDEX(F$143:F$159,MATCH(节奏预期!S121,$C$143:$C$159,1)))</f>
        <v>0</v>
      </c>
      <c r="R121" s="112">
        <f>IF(节奏预期!T121=0,0,INDEX(G$143:G$159,MATCH(节奏预期!T121,$C$143:$C$159,1)))</f>
        <v>0</v>
      </c>
      <c r="S121" s="112">
        <f>IF(节奏预期!U121=0,0,INDEX(H$143:H$159,MATCH(节奏预期!U121,$C$143:$C$159,1)))</f>
        <v>0.4</v>
      </c>
      <c r="T121" s="115">
        <f>IF(节奏预期!V121=0,0,INDEX(I$143:I$159,MATCH(节奏预期!V121,$C$143:$C$159,1)))</f>
        <v>0.4</v>
      </c>
      <c r="U121" s="113">
        <f>IFERROR(SUMPRODUCT(节奏预期!E121:J121,O121:T121)/SUM(节奏预期!E121:J121),0)</f>
        <v>0.4</v>
      </c>
      <c r="V121" s="111">
        <f>IF(节奏预期!Q121=0,0,INDEX(D$189:D$205,MATCH(节奏预期!Q121,$C$189:$C$205,1)))</f>
        <v>0</v>
      </c>
      <c r="W121" s="112">
        <f>IF(节奏预期!R121=0,0,INDEX(E$189:E$205,MATCH(节奏预期!R121,$C$189:$C$205,1)))</f>
        <v>0</v>
      </c>
      <c r="X121" s="112">
        <f>IF(节奏预期!S121=0,0,INDEX(F$189:F$205,MATCH(节奏预期!S121,$C$189:$C$205,1)))</f>
        <v>0</v>
      </c>
      <c r="Y121" s="112">
        <f>IF(节奏预期!T121=0,0,INDEX(G$189:G$205,MATCH(节奏预期!T121,$C$189:$C$205,1)))</f>
        <v>0</v>
      </c>
      <c r="Z121" s="112">
        <f>IF(节奏预期!U121=0,0,INDEX(H$189:H$205,MATCH(节奏预期!U121,$C$189:$C$205,1)))</f>
        <v>0</v>
      </c>
      <c r="AA121" s="112">
        <f>IF(节奏预期!V121=0,0,INDEX(I$189:I$205,MATCH(节奏预期!V121,$C$189:$C$205,1)))</f>
        <v>0.25</v>
      </c>
      <c r="AB121" s="113">
        <f>IFERROR(SUMPRODUCT(节奏预期!E121:J121,V121:AA121)/SUM(节奏预期!E121:J121),0)</f>
        <v>0.20454545454545453</v>
      </c>
      <c r="AC121" s="111">
        <f>IF(节奏预期!Q121=0,0,INDEX(D$216:D$232,MATCH(节奏预期!Q121,$C$216:$C$232,1)))</f>
        <v>0</v>
      </c>
      <c r="AD121" s="112">
        <f>IF(节奏预期!R121=0,0,INDEX(E$216:E$232,MATCH(节奏预期!R121,$C$216:$C$232,1)))</f>
        <v>0</v>
      </c>
      <c r="AE121" s="112">
        <f>IF(节奏预期!S121=0,0,INDEX(F$216:F$232,MATCH(节奏预期!S121,$C$216:$C$232,1)))</f>
        <v>0</v>
      </c>
      <c r="AF121" s="112">
        <f>IF(节奏预期!T121=0,0,INDEX(G$216:G$232,MATCH(节奏预期!T121,$C$216:$C$232,1)))</f>
        <v>0</v>
      </c>
      <c r="AG121" s="112">
        <f>IF(节奏预期!U121=0,0,INDEX(H$216:H$232,MATCH(节奏预期!U121,$C$216:$C$232,1)))</f>
        <v>0</v>
      </c>
      <c r="AH121" s="112">
        <f>IF(节奏预期!V121=0,0,INDEX(I$216:I$232,MATCH(节奏预期!V121,$C$216:$C$232,1)))</f>
        <v>8.0000000000000016E-2</v>
      </c>
      <c r="AI121" s="113">
        <f>IFERROR(SUMPRODUCT(节奏预期!E121:J121,AC121:AH121)/SUM(节奏预期!E121:J121),0)</f>
        <v>6.5454545454545474E-2</v>
      </c>
      <c r="AJ121" s="111">
        <f t="shared" si="49"/>
        <v>0</v>
      </c>
      <c r="AK121" s="112">
        <f t="shared" si="44"/>
        <v>0</v>
      </c>
      <c r="AL121" s="112">
        <f t="shared" si="45"/>
        <v>0</v>
      </c>
      <c r="AM121" s="112">
        <f t="shared" si="46"/>
        <v>0</v>
      </c>
      <c r="AN121" s="112">
        <f t="shared" si="47"/>
        <v>0.4</v>
      </c>
      <c r="AO121" s="112">
        <f t="shared" si="48"/>
        <v>0.73</v>
      </c>
      <c r="AP121" s="113">
        <f t="shared" si="50"/>
        <v>0.6045454545454545</v>
      </c>
      <c r="AQ121" s="114">
        <f>IF(节奏预期!W121=0,0,节奏预期!E121*INDEX(D$83:D$99,MATCH(节奏预期!W121,$C$83:$C$99,0)))</f>
        <v>0</v>
      </c>
      <c r="AR121" s="112">
        <f>IF(节奏预期!X121=0,0,节奏预期!F121*INDEX(E$83:E$99,MATCH(节奏预期!X121,$C$83:$C$99,0)))</f>
        <v>0</v>
      </c>
      <c r="AS121" s="122">
        <f>IF(节奏预期!Y121=0,0,节奏预期!G121*INDEX(F$83:F$99,MATCH(节奏预期!Y121,$C$83:$C$99,0)))+IF(节奏预期!Z121=0,0,节奏预期!H121*INDEX(G$102:G$118,MATCH(节奏预期!Z121,$C$102:$C$118,0)))</f>
        <v>0</v>
      </c>
      <c r="AT121" s="112">
        <f>IF(节奏预期!Z121=0,0,节奏预期!H121*INDEX(G$83:G$99,MATCH(节奏预期!Z121,$C$83:$C$99,0)))</f>
        <v>0</v>
      </c>
      <c r="AU121" s="122">
        <f>IF(节奏预期!AA121=0,0,节奏预期!I121*INDEX(H$83:H$99,MATCH(节奏预期!AA121,$C$83:$C$99,0)))+IF(节奏预期!AB121=0,0,节奏预期!J121*INDEX(I$102:I$118,MATCH(节奏预期!AB121,$C$102:$C$118,0)))</f>
        <v>179.54545454545456</v>
      </c>
      <c r="AV121" s="117">
        <f>IF(节奏预期!AB121=0,0,节奏预期!J121*INDEX(I$83:I$99,MATCH(节奏预期!AB121,$C$83:$C$99,0)))</f>
        <v>20.454545454545453</v>
      </c>
      <c r="AW121" s="111">
        <f>IF(节奏预期!W121="","",INDEX(装备突破!D$121:D$137,MATCH(节奏预期!W121,装备突破!$C$121:$C$137,0))*节奏预期!E121)</f>
        <v>0</v>
      </c>
      <c r="AX121" s="112">
        <f>IF(节奏预期!X121="","",INDEX(装备突破!E$121:E$137,MATCH(节奏预期!X121,装备突破!$C$121:$C$137,0))*节奏预期!F121)</f>
        <v>0</v>
      </c>
      <c r="AY121" s="112">
        <f>IF(节奏预期!Y121="","",INDEX(装备突破!F$121:F$137,MATCH(节奏预期!Y121,装备突破!$C$121:$C$137,0))*节奏预期!G121)</f>
        <v>0</v>
      </c>
      <c r="AZ121" s="112">
        <f>IF(节奏预期!Z121="","",INDEX(装备突破!G$121:G$137,MATCH(节奏预期!Z121,装备突破!$C$121:$C$137,0))*节奏预期!H121)</f>
        <v>0</v>
      </c>
      <c r="BA121" s="112">
        <f>IF(节奏预期!AA121="","",INDEX(装备突破!H$121:H$137,MATCH(节奏预期!AA121,装备突破!$C$121:$C$137,0))*节奏预期!I121)</f>
        <v>79545454.545454562</v>
      </c>
      <c r="BB121" s="112">
        <f>IF(节奏预期!AB121="","",INDEX(装备突破!I$121:I$137,MATCH(节奏预期!AB121,装备突破!$C$121:$C$137,0))*节奏预期!J121)</f>
        <v>357954545.45454544</v>
      </c>
      <c r="BC121" s="113">
        <f>MAX(SUM(AW121:BB121),$BC$86:BC120)</f>
        <v>437500000</v>
      </c>
      <c r="BD121" s="37"/>
      <c r="BF121" s="22">
        <v>28</v>
      </c>
      <c r="CB121" s="37"/>
    </row>
    <row r="122" spans="1:80" x14ac:dyDescent="0.15">
      <c r="A122" s="37"/>
      <c r="B122" s="211"/>
      <c r="C122" s="20">
        <v>1</v>
      </c>
      <c r="D122" s="65">
        <f>IF(D65="","",SUM(D$64:D65))</f>
        <v>20000</v>
      </c>
      <c r="E122" s="65">
        <f>IF(E65="","",SUM(E$64:E65))</f>
        <v>80000</v>
      </c>
      <c r="F122" s="65">
        <f>IF(F65="","",SUM(F$64:F65))</f>
        <v>320000</v>
      </c>
      <c r="G122" s="79">
        <f>IF(G65="","",SUM(G$64:G65))</f>
        <v>320000</v>
      </c>
      <c r="H122" s="65">
        <f>IF(H65="","",SUM(H$64:H65))</f>
        <v>1000000</v>
      </c>
      <c r="I122" s="65">
        <f>IF(I65="","",SUM(I$64:I65))</f>
        <v>1000000</v>
      </c>
      <c r="J122" s="37"/>
      <c r="L122" s="22">
        <v>40</v>
      </c>
      <c r="M122" s="37"/>
      <c r="AQ122" s="37"/>
      <c r="AR122" s="37"/>
      <c r="AS122" s="37"/>
      <c r="AU122" s="37"/>
      <c r="AV122" s="37"/>
      <c r="AW122" s="37"/>
      <c r="AX122" s="37"/>
      <c r="AY122" s="37"/>
      <c r="BA122" s="37"/>
      <c r="BB122" s="37"/>
      <c r="BC122" s="37"/>
      <c r="BD122" s="37"/>
      <c r="BF122" s="22">
        <v>29</v>
      </c>
      <c r="CB122" s="37"/>
    </row>
    <row r="123" spans="1:80" ht="12" thickBot="1" x14ac:dyDescent="0.2">
      <c r="A123" s="37"/>
      <c r="B123" s="211"/>
      <c r="C123" s="20">
        <v>2</v>
      </c>
      <c r="D123" s="65" t="str">
        <f>IF(D66="","",SUM(D$64:D66))</f>
        <v/>
      </c>
      <c r="E123" s="65">
        <f>IF(E66="","",SUM(E$64:E66))</f>
        <v>200000</v>
      </c>
      <c r="F123" s="65">
        <f>IF(F66="","",SUM(F$64:F66))</f>
        <v>800000</v>
      </c>
      <c r="G123" s="79">
        <f>IF(G66="","",SUM(G$64:G66))</f>
        <v>800000</v>
      </c>
      <c r="H123" s="65">
        <f>IF(H66="","",SUM(H$64:H66))</f>
        <v>2500000</v>
      </c>
      <c r="I123" s="65">
        <f>IF(I66="","",SUM(I$64:I66))</f>
        <v>2500000</v>
      </c>
      <c r="J123" s="37"/>
      <c r="L123" s="22">
        <v>1</v>
      </c>
      <c r="M123" s="185" t="s">
        <v>126</v>
      </c>
      <c r="N123" s="185"/>
      <c r="O123" s="185"/>
      <c r="P123" s="185"/>
      <c r="Q123" s="185"/>
      <c r="R123" s="185"/>
      <c r="S123" s="185"/>
      <c r="T123" s="185"/>
      <c r="U123" s="185"/>
      <c r="V123" s="185"/>
      <c r="W123" s="185"/>
      <c r="X123" s="185"/>
      <c r="Y123" s="185"/>
      <c r="Z123" s="185"/>
      <c r="AA123" s="185"/>
      <c r="AB123" s="185"/>
      <c r="AC123" s="185"/>
      <c r="AD123" s="185"/>
      <c r="AE123" s="185"/>
      <c r="AF123" s="185"/>
      <c r="AG123" s="185"/>
      <c r="AH123" s="185"/>
      <c r="AI123" s="185"/>
      <c r="AJ123" s="185"/>
      <c r="AK123" s="185"/>
      <c r="AL123" s="185"/>
      <c r="AM123" s="185"/>
      <c r="AN123" s="185"/>
      <c r="AO123" s="185"/>
      <c r="AP123" s="185"/>
      <c r="AQ123" s="208"/>
      <c r="AR123" s="208"/>
      <c r="AS123" s="208"/>
      <c r="AT123" s="208"/>
      <c r="AU123" s="208"/>
      <c r="AV123" s="208"/>
      <c r="AW123" s="208"/>
      <c r="AX123" s="208"/>
      <c r="AY123" s="208"/>
      <c r="AZ123" s="208"/>
      <c r="BA123" s="208"/>
      <c r="BB123" s="208"/>
      <c r="BC123" s="208"/>
      <c r="BF123" s="22">
        <v>30</v>
      </c>
      <c r="CB123" s="37"/>
    </row>
    <row r="124" spans="1:80" x14ac:dyDescent="0.15">
      <c r="A124" s="37"/>
      <c r="B124" s="211"/>
      <c r="C124" s="20">
        <v>3</v>
      </c>
      <c r="D124" s="65" t="str">
        <f>IF(D67="","",SUM(D$64:D67))</f>
        <v/>
      </c>
      <c r="E124" s="65">
        <f>IF(E67="","",SUM(E$64:E67))</f>
        <v>360000</v>
      </c>
      <c r="F124" s="65">
        <f>IF(F67="","",SUM(F$64:F67))</f>
        <v>1440000</v>
      </c>
      <c r="G124" s="79">
        <f>IF(G67="","",SUM(G$64:G67))</f>
        <v>1440000</v>
      </c>
      <c r="H124" s="65">
        <f>IF(H67="","",SUM(H$64:H67))</f>
        <v>4500000</v>
      </c>
      <c r="I124" s="65">
        <f>IF(I67="","",SUM(I$64:I67))</f>
        <v>4500000</v>
      </c>
      <c r="J124" s="37"/>
      <c r="L124" s="22">
        <v>2</v>
      </c>
      <c r="M124" s="14"/>
      <c r="N124" s="75"/>
      <c r="O124" s="202" t="s">
        <v>282</v>
      </c>
      <c r="P124" s="203"/>
      <c r="Q124" s="203"/>
      <c r="R124" s="203"/>
      <c r="S124" s="203"/>
      <c r="T124" s="203"/>
      <c r="U124" s="204"/>
      <c r="V124" s="202" t="s">
        <v>284</v>
      </c>
      <c r="W124" s="203"/>
      <c r="X124" s="203"/>
      <c r="Y124" s="203"/>
      <c r="Z124" s="203"/>
      <c r="AA124" s="203"/>
      <c r="AB124" s="204"/>
      <c r="AC124" s="202" t="s">
        <v>531</v>
      </c>
      <c r="AD124" s="203"/>
      <c r="AE124" s="203"/>
      <c r="AF124" s="203"/>
      <c r="AG124" s="203"/>
      <c r="AH124" s="203"/>
      <c r="AI124" s="204"/>
      <c r="AJ124" s="202" t="s">
        <v>317</v>
      </c>
      <c r="AK124" s="203"/>
      <c r="AL124" s="203"/>
      <c r="AM124" s="203"/>
      <c r="AN124" s="203"/>
      <c r="AO124" s="203"/>
      <c r="AP124" s="204"/>
      <c r="AQ124" s="202" t="s">
        <v>326</v>
      </c>
      <c r="AR124" s="203"/>
      <c r="AS124" s="203"/>
      <c r="AT124" s="203"/>
      <c r="AU124" s="203"/>
      <c r="AV124" s="204"/>
      <c r="AW124" s="205" t="s">
        <v>158</v>
      </c>
      <c r="AX124" s="206"/>
      <c r="AY124" s="206"/>
      <c r="AZ124" s="206"/>
      <c r="BA124" s="206"/>
      <c r="BB124" s="206"/>
      <c r="BC124" s="207"/>
      <c r="BF124" s="22">
        <v>31</v>
      </c>
      <c r="CB124" s="37"/>
    </row>
    <row r="125" spans="1:80" x14ac:dyDescent="0.15">
      <c r="A125" s="37"/>
      <c r="B125" s="211"/>
      <c r="C125" s="20">
        <v>4</v>
      </c>
      <c r="D125" s="65" t="str">
        <f>IF(D68="","",SUM(D$64:D68))</f>
        <v/>
      </c>
      <c r="E125" s="65" t="str">
        <f>IF(E68="","",SUM(E$64:E68))</f>
        <v/>
      </c>
      <c r="F125" s="65">
        <f>IF(F68="","",SUM(F$64:F68))</f>
        <v>2240000</v>
      </c>
      <c r="G125" s="79">
        <f>IF(G68="","",SUM(G$64:G68))</f>
        <v>2240000</v>
      </c>
      <c r="H125" s="65">
        <f>IF(H68="","",SUM(H$64:H68))</f>
        <v>7000000</v>
      </c>
      <c r="I125" s="65">
        <f>IF(I68="","",SUM(I$64:I68))</f>
        <v>7000000</v>
      </c>
      <c r="J125" s="37"/>
      <c r="L125" s="22">
        <v>3</v>
      </c>
      <c r="M125" s="5" t="str">
        <f>M85</f>
        <v>定义天数</v>
      </c>
      <c r="N125" s="78" t="s">
        <v>281</v>
      </c>
      <c r="O125" s="12" t="s">
        <v>128</v>
      </c>
      <c r="P125" s="79" t="s">
        <v>129</v>
      </c>
      <c r="Q125" s="79" t="s">
        <v>130</v>
      </c>
      <c r="R125" s="79" t="s">
        <v>285</v>
      </c>
      <c r="S125" s="79" t="s">
        <v>131</v>
      </c>
      <c r="T125" s="79" t="s">
        <v>267</v>
      </c>
      <c r="U125" s="13" t="s">
        <v>136</v>
      </c>
      <c r="V125" s="12" t="s">
        <v>128</v>
      </c>
      <c r="W125" s="79" t="s">
        <v>129</v>
      </c>
      <c r="X125" s="79" t="s">
        <v>130</v>
      </c>
      <c r="Y125" s="79" t="s">
        <v>285</v>
      </c>
      <c r="Z125" s="79" t="s">
        <v>131</v>
      </c>
      <c r="AA125" s="79" t="s">
        <v>267</v>
      </c>
      <c r="AB125" s="13" t="s">
        <v>136</v>
      </c>
      <c r="AC125" s="12" t="s">
        <v>128</v>
      </c>
      <c r="AD125" s="165" t="s">
        <v>129</v>
      </c>
      <c r="AE125" s="165" t="s">
        <v>130</v>
      </c>
      <c r="AF125" s="165" t="s">
        <v>285</v>
      </c>
      <c r="AG125" s="165" t="s">
        <v>131</v>
      </c>
      <c r="AH125" s="165" t="s">
        <v>267</v>
      </c>
      <c r="AI125" s="13" t="s">
        <v>136</v>
      </c>
      <c r="AJ125" s="12" t="s">
        <v>128</v>
      </c>
      <c r="AK125" s="165" t="s">
        <v>129</v>
      </c>
      <c r="AL125" s="165" t="s">
        <v>130</v>
      </c>
      <c r="AM125" s="165" t="s">
        <v>285</v>
      </c>
      <c r="AN125" s="165" t="s">
        <v>131</v>
      </c>
      <c r="AO125" s="165" t="s">
        <v>267</v>
      </c>
      <c r="AP125" s="13" t="s">
        <v>136</v>
      </c>
      <c r="AQ125" s="12" t="s">
        <v>128</v>
      </c>
      <c r="AR125" s="116" t="s">
        <v>129</v>
      </c>
      <c r="AS125" s="116" t="s">
        <v>130</v>
      </c>
      <c r="AT125" s="116" t="s">
        <v>285</v>
      </c>
      <c r="AU125" s="116" t="s">
        <v>131</v>
      </c>
      <c r="AV125" s="13" t="s">
        <v>267</v>
      </c>
      <c r="AW125" s="10" t="s">
        <v>128</v>
      </c>
      <c r="AX125" s="80" t="s">
        <v>129</v>
      </c>
      <c r="AY125" s="80" t="s">
        <v>130</v>
      </c>
      <c r="AZ125" s="79" t="s">
        <v>285</v>
      </c>
      <c r="BA125" s="80" t="s">
        <v>131</v>
      </c>
      <c r="BB125" s="80" t="s">
        <v>267</v>
      </c>
      <c r="BC125" s="11" t="s">
        <v>157</v>
      </c>
      <c r="BF125" s="22">
        <v>32</v>
      </c>
      <c r="CB125" s="37"/>
    </row>
    <row r="126" spans="1:80" x14ac:dyDescent="0.15">
      <c r="A126" s="37"/>
      <c r="B126" s="211"/>
      <c r="C126" s="20">
        <v>5</v>
      </c>
      <c r="D126" s="65" t="str">
        <f>IF(D69="","",SUM(D$64:D69))</f>
        <v/>
      </c>
      <c r="E126" s="65" t="str">
        <f>IF(E69="","",SUM(E$64:E69))</f>
        <v/>
      </c>
      <c r="F126" s="65">
        <f>IF(F69="","",SUM(F$64:F69))</f>
        <v>3200000</v>
      </c>
      <c r="G126" s="79">
        <f>IF(G69="","",SUM(G$64:G69))</f>
        <v>3200000</v>
      </c>
      <c r="H126" s="65">
        <f>IF(H69="","",SUM(H$64:H69))</f>
        <v>10000000</v>
      </c>
      <c r="I126" s="65">
        <f>IF(I69="","",SUM(I$64:I69))</f>
        <v>10000000</v>
      </c>
      <c r="J126" s="37"/>
      <c r="L126" s="22">
        <v>4</v>
      </c>
      <c r="M126" s="76">
        <f t="shared" ref="M126:M161" si="58">M86</f>
        <v>30</v>
      </c>
      <c r="N126" s="78">
        <f>节奏预期!D126</f>
        <v>58.701446767877648</v>
      </c>
      <c r="O126" s="107">
        <f>IF(节奏预期!Q126=0,0,INDEX(D$143:D$159,MATCH(节奏预期!Q126,$C$143:$C$159,1)))</f>
        <v>0.05</v>
      </c>
      <c r="P126" s="79">
        <f>IF(节奏预期!R126=0,0,INDEX(E$143:E$159,MATCH(节奏预期!R126,$C$143:$C$159,1)))</f>
        <v>7.0000000000000007E-2</v>
      </c>
      <c r="Q126" s="79">
        <f>IF(节奏预期!S126=0,0,INDEX(F$143:F$159,MATCH(节奏预期!S126,$C$143:$C$159,1)))</f>
        <v>0</v>
      </c>
      <c r="R126" s="79">
        <f>IF(节奏预期!T126=0,0,INDEX(G$143:G$159,MATCH(节奏预期!T126,$C$143:$C$159,1)))</f>
        <v>0</v>
      </c>
      <c r="S126" s="79">
        <f>IF(节奏预期!U126=0,0,INDEX(H$143:H$159,MATCH(节奏预期!U126,$C$143:$C$159,1)))</f>
        <v>0</v>
      </c>
      <c r="T126" s="84">
        <f>IF(节奏预期!V126=0,0,INDEX(I$143:I$159,MATCH(节奏预期!V126,$C$143:$C$159,1)))</f>
        <v>0</v>
      </c>
      <c r="U126" s="13">
        <f>IFERROR(SUMPRODUCT(节奏预期!E126:J126,O126:T126)/SUM(节奏预期!E126:J126),0)</f>
        <v>5.5E-2</v>
      </c>
      <c r="V126" s="12">
        <f>IF(节奏预期!Q126=0,0,INDEX(D$189:D$205,MATCH(节奏预期!Q126,$C$189:$C$205,1)))</f>
        <v>0</v>
      </c>
      <c r="W126" s="79">
        <f>IF(节奏预期!R126=0,0,INDEX(E$189:E$205,MATCH(节奏预期!R126,$C$189:$C$205,1)))</f>
        <v>0</v>
      </c>
      <c r="X126" s="79">
        <f>IF(节奏预期!S126=0,0,INDEX(F$189:F$205,MATCH(节奏预期!S126,$C$189:$C$205,1)))</f>
        <v>0</v>
      </c>
      <c r="Y126" s="79">
        <f>IF(节奏预期!T126=0,0,INDEX(G$189:G$205,MATCH(节奏预期!T126,$C$189:$C$205,1)))</f>
        <v>0</v>
      </c>
      <c r="Z126" s="79">
        <f>IF(节奏预期!U126=0,0,INDEX(H$189:H$205,MATCH(节奏预期!U126,$C$189:$C$205,1)))</f>
        <v>0</v>
      </c>
      <c r="AA126" s="79">
        <f>IF(节奏预期!V126=0,0,INDEX(I$189:I$205,MATCH(节奏预期!V126,$C$189:$C$205,1)))</f>
        <v>0</v>
      </c>
      <c r="AB126" s="13">
        <f>IFERROR(SUMPRODUCT(节奏预期!E126:J126,V126:AA126)/SUM(节奏预期!E126:J126),0)</f>
        <v>0</v>
      </c>
      <c r="AC126" s="12">
        <f>IF(节奏预期!Q126=0,0,INDEX(D$216:D$232,MATCH(节奏预期!Q126,$C$216:$C$232,1)))</f>
        <v>0</v>
      </c>
      <c r="AD126" s="165">
        <f>IF(节奏预期!R126=0,0,INDEX(E$216:E$232,MATCH(节奏预期!R126,$C$216:$C$232,1)))</f>
        <v>0</v>
      </c>
      <c r="AE126" s="165">
        <f>IF(节奏预期!S126=0,0,INDEX(F$216:F$232,MATCH(节奏预期!S126,$C$216:$C$232,1)))</f>
        <v>0</v>
      </c>
      <c r="AF126" s="165">
        <f>IF(节奏预期!T126=0,0,INDEX(G$216:G$232,MATCH(节奏预期!T126,$C$216:$C$232,1)))</f>
        <v>0</v>
      </c>
      <c r="AG126" s="165">
        <f>IF(节奏预期!U126=0,0,INDEX(H$216:H$232,MATCH(节奏预期!U126,$C$216:$C$232,1)))</f>
        <v>0</v>
      </c>
      <c r="AH126" s="165">
        <f>IF(节奏预期!V126=0,0,INDEX(I$216:I$232,MATCH(节奏预期!V126,$C$216:$C$232,1)))</f>
        <v>0</v>
      </c>
      <c r="AI126" s="13">
        <f>IFERROR(SUMPRODUCT(节奏预期!E126:J126,AC126:AH126)/SUM(节奏预期!E126:J126),0)</f>
        <v>0</v>
      </c>
      <c r="AJ126" s="12">
        <f>O126+V126+AC126</f>
        <v>0.05</v>
      </c>
      <c r="AK126" s="165">
        <f t="shared" ref="AK126:AK161" si="59">P126+W126+AD126</f>
        <v>7.0000000000000007E-2</v>
      </c>
      <c r="AL126" s="165">
        <f t="shared" ref="AL126:AL161" si="60">Q126+X126+AE126</f>
        <v>0</v>
      </c>
      <c r="AM126" s="165">
        <f t="shared" ref="AM126:AM161" si="61">R126+Y126+AF126</f>
        <v>0</v>
      </c>
      <c r="AN126" s="165">
        <f t="shared" ref="AN126:AN161" si="62">S126+Z126+AG126</f>
        <v>0</v>
      </c>
      <c r="AO126" s="165">
        <f t="shared" ref="AO126:AO161" si="63">T126+AA126+AH126</f>
        <v>0</v>
      </c>
      <c r="AP126" s="13">
        <f>U126+AB126</f>
        <v>5.5E-2</v>
      </c>
      <c r="AQ126" s="107">
        <f>IF(节奏预期!W126=0,0,节奏预期!E126*INDEX(D$83:D$99,MATCH(节奏预期!W126,$C$83:$C$99,0)))</f>
        <v>45</v>
      </c>
      <c r="AR126" s="79">
        <f>IF(节奏预期!X126=0,0,节奏预期!F126*INDEX(E$83:E$99,MATCH(节奏预期!X126,$C$83:$C$99,0)))</f>
        <v>15</v>
      </c>
      <c r="AS126" s="122">
        <f>IF(节奏预期!Y126=0,0,节奏预期!G126*INDEX(F$83:F$99,MATCH(节奏预期!Y126,$C$83:$C$99,0)))+IF(节奏预期!Z126=0,0,节奏预期!H126*INDEX(G$102:G$118,MATCH(节奏预期!Z126,$C$102:$C$118,0)))</f>
        <v>0</v>
      </c>
      <c r="AT126" s="79">
        <f>IF(节奏预期!Z126=0,0,节奏预期!H126*INDEX(G$83:G$99,MATCH(节奏预期!Z126,$C$83:$C$99,0)))</f>
        <v>0</v>
      </c>
      <c r="AU126" s="122">
        <f>IF(节奏预期!AA126=0,0,节奏预期!I126*INDEX(H$83:H$99,MATCH(节奏预期!AA126,$C$83:$C$99,0)))+IF(节奏预期!AB126=0,0,节奏预期!J126*INDEX(I$102:I$118,MATCH(节奏预期!AB126,$C$102:$C$118,0)))</f>
        <v>0</v>
      </c>
      <c r="AV126" s="110">
        <f>IF(节奏预期!AB126=0,0,节奏预期!J126*INDEX(I$83:I$99,MATCH(节奏预期!AB126,$C$83:$C$99,0)))</f>
        <v>0</v>
      </c>
      <c r="AW126" s="12">
        <f>IF(节奏预期!W126="","",INDEX(装备突破!D$121:D$137,MATCH(节奏预期!W126,装备突破!$C$121:$C$137,0))*节奏预期!E126)</f>
        <v>450000</v>
      </c>
      <c r="AX126" s="79">
        <f>IF(节奏预期!X126="","",INDEX(装备突破!E$121:E$137,MATCH(节奏预期!X126,装备突破!$C$121:$C$137,0))*节奏预期!F126)</f>
        <v>600000</v>
      </c>
      <c r="AY126" s="79">
        <f>IF(节奏预期!Y126="","",INDEX(装备突破!F$121:F$137,MATCH(节奏预期!Y126,装备突破!$C$121:$C$137,0))*节奏预期!G126)</f>
        <v>0</v>
      </c>
      <c r="AZ126" s="79">
        <f>IF(节奏预期!Z126="","",INDEX(装备突破!G$121:G$137,MATCH(节奏预期!Z126,装备突破!$C$121:$C$137,0))*节奏预期!H126)</f>
        <v>0</v>
      </c>
      <c r="BA126" s="79">
        <f>IF(节奏预期!AA126="","",INDEX(装备突破!H$121:H$137,MATCH(节奏预期!AA126,装备突破!$C$121:$C$137,0))*节奏预期!I126)</f>
        <v>0</v>
      </c>
      <c r="BB126" s="79">
        <f>IF(节奏预期!AB126="","",INDEX(装备突破!I$121:I$137,MATCH(节奏预期!AB126,装备突破!$C$121:$C$137,0))*节奏预期!J126)</f>
        <v>0</v>
      </c>
      <c r="BC126" s="13">
        <f>SUM(AW126:BB126)</f>
        <v>1050000</v>
      </c>
      <c r="BF126" s="22">
        <v>33</v>
      </c>
      <c r="CB126" s="37"/>
    </row>
    <row r="127" spans="1:80" ht="11.25" customHeight="1" x14ac:dyDescent="0.15">
      <c r="A127" s="37"/>
      <c r="B127" s="211"/>
      <c r="C127" s="20">
        <v>6</v>
      </c>
      <c r="D127" s="65" t="str">
        <f>IF(D70="","",SUM(D$64:D70))</f>
        <v/>
      </c>
      <c r="E127" s="65" t="str">
        <f>IF(E70="","",SUM(E$64:E70))</f>
        <v/>
      </c>
      <c r="F127" s="65">
        <f>IF(F70="","",SUM(F$64:F70))</f>
        <v>4320000</v>
      </c>
      <c r="G127" s="79">
        <f>IF(G70="","",SUM(G$64:G70))</f>
        <v>4320000</v>
      </c>
      <c r="H127" s="65">
        <f>IF(H70="","",SUM(H$64:H70))</f>
        <v>13500000</v>
      </c>
      <c r="I127" s="65">
        <f>IF(I70="","",SUM(I$64:I70))</f>
        <v>13500000</v>
      </c>
      <c r="J127" s="37"/>
      <c r="L127" s="22">
        <v>5</v>
      </c>
      <c r="M127" s="76">
        <f t="shared" si="58"/>
        <v>60</v>
      </c>
      <c r="N127" s="78">
        <f>节奏预期!D127</f>
        <v>68.627579426319684</v>
      </c>
      <c r="O127" s="107">
        <f>IF(节奏预期!Q127=0,0,INDEX(D$143:D$159,MATCH(节奏预期!Q127,$C$143:$C$159,1)))</f>
        <v>0</v>
      </c>
      <c r="P127" s="79">
        <f>IF(节奏预期!R127=0,0,INDEX(E$143:E$159,MATCH(节奏预期!R127,$C$143:$C$159,1)))</f>
        <v>0.11</v>
      </c>
      <c r="Q127" s="79">
        <f>IF(节奏预期!S127=0,0,INDEX(F$143:F$159,MATCH(节奏预期!S127,$C$143:$C$159,1)))</f>
        <v>0.15</v>
      </c>
      <c r="R127" s="79">
        <f>IF(节奏预期!T127=0,0,INDEX(G$143:G$159,MATCH(节奏预期!T127,$C$143:$C$159,1)))</f>
        <v>0</v>
      </c>
      <c r="S127" s="79">
        <f>IF(节奏预期!U127=0,0,INDEX(H$143:H$159,MATCH(节奏预期!U127,$C$143:$C$159,1)))</f>
        <v>0</v>
      </c>
      <c r="T127" s="84">
        <f>IF(节奏预期!V127=0,0,INDEX(I$143:I$159,MATCH(节奏预期!V127,$C$143:$C$159,1)))</f>
        <v>0</v>
      </c>
      <c r="U127" s="13">
        <f>IFERROR(SUMPRODUCT(节奏预期!E127:J127,O127:T127)/SUM(节奏预期!E127:J127),0)</f>
        <v>0.12333333333333334</v>
      </c>
      <c r="V127" s="12">
        <f>IF(节奏预期!Q127=0,0,INDEX(D$189:D$205,MATCH(节奏预期!Q127,$C$189:$C$205,1)))</f>
        <v>0</v>
      </c>
      <c r="W127" s="79">
        <f>IF(节奏预期!R127=0,0,INDEX(E$189:E$205,MATCH(节奏预期!R127,$C$189:$C$205,1)))</f>
        <v>0</v>
      </c>
      <c r="X127" s="79">
        <f>IF(节奏预期!S127=0,0,INDEX(F$189:F$205,MATCH(节奏预期!S127,$C$189:$C$205,1)))</f>
        <v>0</v>
      </c>
      <c r="Y127" s="79">
        <f>IF(节奏预期!T127=0,0,INDEX(G$189:G$205,MATCH(节奏预期!T127,$C$189:$C$205,1)))</f>
        <v>0</v>
      </c>
      <c r="Z127" s="79">
        <f>IF(节奏预期!U127=0,0,INDEX(H$189:H$205,MATCH(节奏预期!U127,$C$189:$C$205,1)))</f>
        <v>0</v>
      </c>
      <c r="AA127" s="79">
        <f>IF(节奏预期!V127=0,0,INDEX(I$189:I$205,MATCH(节奏预期!V127,$C$189:$C$205,1)))</f>
        <v>0</v>
      </c>
      <c r="AB127" s="13">
        <f>IFERROR(SUMPRODUCT(节奏预期!E127:J127,V127:AA127)/SUM(节奏预期!E127:J127),0)</f>
        <v>0</v>
      </c>
      <c r="AC127" s="12">
        <f>IF(节奏预期!Q127=0,0,INDEX(D$216:D$232,MATCH(节奏预期!Q127,$C$216:$C$232,1)))</f>
        <v>0</v>
      </c>
      <c r="AD127" s="165">
        <f>IF(节奏预期!R127=0,0,INDEX(E$216:E$232,MATCH(节奏预期!R127,$C$216:$C$232,1)))</f>
        <v>0</v>
      </c>
      <c r="AE127" s="165">
        <f>IF(节奏预期!S127=0,0,INDEX(F$216:F$232,MATCH(节奏预期!S127,$C$216:$C$232,1)))</f>
        <v>0</v>
      </c>
      <c r="AF127" s="165">
        <f>IF(节奏预期!T127=0,0,INDEX(G$216:G$232,MATCH(节奏预期!T127,$C$216:$C$232,1)))</f>
        <v>0</v>
      </c>
      <c r="AG127" s="165">
        <f>IF(节奏预期!U127=0,0,INDEX(H$216:H$232,MATCH(节奏预期!U127,$C$216:$C$232,1)))</f>
        <v>0</v>
      </c>
      <c r="AH127" s="165">
        <f>IF(节奏预期!V127=0,0,INDEX(I$216:I$232,MATCH(节奏预期!V127,$C$216:$C$232,1)))</f>
        <v>0</v>
      </c>
      <c r="AI127" s="13">
        <f>IFERROR(SUMPRODUCT(节奏预期!E127:J127,AC127:AH127)/SUM(节奏预期!E127:J127),0)</f>
        <v>0</v>
      </c>
      <c r="AJ127" s="12">
        <f t="shared" ref="AJ127:AJ161" si="64">O127+V127+AC127</f>
        <v>0</v>
      </c>
      <c r="AK127" s="165">
        <f t="shared" si="59"/>
        <v>0.11</v>
      </c>
      <c r="AL127" s="165">
        <f t="shared" si="60"/>
        <v>0.15</v>
      </c>
      <c r="AM127" s="165">
        <f t="shared" si="61"/>
        <v>0</v>
      </c>
      <c r="AN127" s="165">
        <f t="shared" si="62"/>
        <v>0</v>
      </c>
      <c r="AO127" s="165">
        <f t="shared" si="63"/>
        <v>0</v>
      </c>
      <c r="AP127" s="13">
        <f t="shared" ref="AP127:AP161" si="65">U127+AB127</f>
        <v>0.12333333333333334</v>
      </c>
      <c r="AQ127" s="107">
        <f>IF(节奏预期!W127=0,0,节奏预期!E127*INDEX(D$83:D$99,MATCH(节奏预期!W127,$C$83:$C$99,0)))</f>
        <v>0</v>
      </c>
      <c r="AR127" s="79">
        <f>IF(节奏预期!X127=0,0,节奏预期!F127*INDEX(E$83:E$99,MATCH(节奏预期!X127,$C$83:$C$99,0)))</f>
        <v>80</v>
      </c>
      <c r="AS127" s="122">
        <f>IF(节奏预期!Y127=0,0,节奏预期!G127*INDEX(F$83:F$99,MATCH(节奏预期!Y127,$C$83:$C$99,0)))+IF(节奏预期!Z127=0,0,节奏预期!H127*INDEX(G$102:G$118,MATCH(节奏预期!Z127,$C$102:$C$118,0)))</f>
        <v>40</v>
      </c>
      <c r="AT127" s="79">
        <f>IF(节奏预期!Z127=0,0,节奏预期!H127*INDEX(G$83:G$99,MATCH(节奏预期!Z127,$C$83:$C$99,0)))</f>
        <v>0</v>
      </c>
      <c r="AU127" s="122">
        <f>IF(节奏预期!AA127=0,0,节奏预期!I127*INDEX(H$83:H$99,MATCH(节奏预期!AA127,$C$83:$C$99,0)))+IF(节奏预期!AB127=0,0,节奏预期!J127*INDEX(I$102:I$118,MATCH(节奏预期!AB127,$C$102:$C$118,0)))</f>
        <v>0</v>
      </c>
      <c r="AV127" s="110">
        <f>IF(节奏预期!AB127=0,0,节奏预期!J127*INDEX(I$83:I$99,MATCH(节奏预期!AB127,$C$83:$C$99,0)))</f>
        <v>0</v>
      </c>
      <c r="AW127" s="12">
        <f>IF(节奏预期!W127="","",INDEX(装备突破!D$121:D$137,MATCH(节奏预期!W127,装备突破!$C$121:$C$137,0))*节奏预期!E127)</f>
        <v>0</v>
      </c>
      <c r="AX127" s="79">
        <f>IF(节奏预期!X127="","",INDEX(装备突破!E$121:E$137,MATCH(节奏预期!X127,装备突破!$C$121:$C$137,0))*节奏预期!F127)</f>
        <v>7200000</v>
      </c>
      <c r="AY127" s="79">
        <f>IF(节奏预期!Y127="","",INDEX(装备突破!F$121:F$137,MATCH(节奏预期!Y127,装备突破!$C$121:$C$137,0))*节奏预期!G127)</f>
        <v>14400000</v>
      </c>
      <c r="AZ127" s="79">
        <f>IF(节奏预期!Z127="","",INDEX(装备突破!G$121:G$137,MATCH(节奏预期!Z127,装备突破!$C$121:$C$137,0))*节奏预期!H127)</f>
        <v>0</v>
      </c>
      <c r="BA127" s="79">
        <f>IF(节奏预期!AA127="","",INDEX(装备突破!H$121:H$137,MATCH(节奏预期!AA127,装备突破!$C$121:$C$137,0))*节奏预期!I127)</f>
        <v>0</v>
      </c>
      <c r="BB127" s="79">
        <f>IF(节奏预期!AB127="","",INDEX(装备突破!I$121:I$137,MATCH(节奏预期!AB127,装备突破!$C$121:$C$137,0))*节奏预期!J127)</f>
        <v>0</v>
      </c>
      <c r="BC127" s="13">
        <f>MAX(SUM(AW127:BB127),$BC$126:BC126)</f>
        <v>21600000</v>
      </c>
      <c r="BF127" s="22">
        <v>34</v>
      </c>
      <c r="CB127" s="37"/>
    </row>
    <row r="128" spans="1:80" x14ac:dyDescent="0.15">
      <c r="A128" s="37"/>
      <c r="B128" s="211"/>
      <c r="C128" s="65">
        <v>7</v>
      </c>
      <c r="D128" s="65" t="str">
        <f>IF(D71="","",SUM(D$64:D71))</f>
        <v/>
      </c>
      <c r="E128" s="65" t="str">
        <f>IF(E71="","",SUM(E$64:E71))</f>
        <v/>
      </c>
      <c r="F128" s="65">
        <f>IF(F71="","",SUM(F$64:F71))</f>
        <v>5600000</v>
      </c>
      <c r="G128" s="79">
        <f>IF(G71="","",SUM(G$64:G71))</f>
        <v>5600000</v>
      </c>
      <c r="H128" s="65">
        <f>IF(H71="","",SUM(H$64:H71))</f>
        <v>17500000</v>
      </c>
      <c r="I128" s="65">
        <f>IF(I71="","",SUM(I$64:I71))</f>
        <v>17500000</v>
      </c>
      <c r="J128" s="37"/>
      <c r="L128" s="22">
        <v>6</v>
      </c>
      <c r="M128" s="76">
        <f t="shared" si="58"/>
        <v>90</v>
      </c>
      <c r="N128" s="78">
        <f>节奏预期!D128</f>
        <v>74.493385467679886</v>
      </c>
      <c r="O128" s="107">
        <f>IF(节奏预期!Q128=0,0,INDEX(D$143:D$159,MATCH(节奏预期!Q128,$C$143:$C$159,1)))</f>
        <v>0</v>
      </c>
      <c r="P128" s="79">
        <f>IF(节奏预期!R128=0,0,INDEX(E$143:E$159,MATCH(节奏预期!R128,$C$143:$C$159,1)))</f>
        <v>0</v>
      </c>
      <c r="Q128" s="79">
        <f>IF(节奏预期!S128=0,0,INDEX(F$143:F$159,MATCH(节奏预期!S128,$C$143:$C$159,1)))</f>
        <v>0.18</v>
      </c>
      <c r="R128" s="79">
        <f>IF(节奏预期!T128=0,0,INDEX(G$143:G$159,MATCH(节奏预期!T128,$C$143:$C$159,1)))</f>
        <v>0.18</v>
      </c>
      <c r="S128" s="79">
        <f>IF(节奏预期!U128=0,0,INDEX(H$143:H$159,MATCH(节奏预期!U128,$C$143:$C$159,1)))</f>
        <v>0</v>
      </c>
      <c r="T128" s="84">
        <f>IF(节奏预期!V128=0,0,INDEX(I$143:I$159,MATCH(节奏预期!V128,$C$143:$C$159,1)))</f>
        <v>0</v>
      </c>
      <c r="U128" s="13">
        <f>IFERROR(SUMPRODUCT(节奏预期!E128:J128,O128:T128)/SUM(节奏预期!E128:J128),0)</f>
        <v>0.18000000000000002</v>
      </c>
      <c r="V128" s="12">
        <f>IF(节奏预期!Q128=0,0,INDEX(D$189:D$205,MATCH(节奏预期!Q128,$C$189:$C$205,1)))</f>
        <v>0</v>
      </c>
      <c r="W128" s="79">
        <f>IF(节奏预期!R128=0,0,INDEX(E$189:E$205,MATCH(节奏预期!R128,$C$189:$C$205,1)))</f>
        <v>0</v>
      </c>
      <c r="X128" s="79">
        <f>IF(节奏预期!S128=0,0,INDEX(F$189:F$205,MATCH(节奏预期!S128,$C$189:$C$205,1)))</f>
        <v>0</v>
      </c>
      <c r="Y128" s="79">
        <f>IF(节奏预期!T128=0,0,INDEX(G$189:G$205,MATCH(节奏预期!T128,$C$189:$C$205,1)))</f>
        <v>0.1</v>
      </c>
      <c r="Z128" s="79">
        <f>IF(节奏预期!U128=0,0,INDEX(H$189:H$205,MATCH(节奏预期!U128,$C$189:$C$205,1)))</f>
        <v>0</v>
      </c>
      <c r="AA128" s="79">
        <f>IF(节奏预期!V128=0,0,INDEX(I$189:I$205,MATCH(节奏预期!V128,$C$189:$C$205,1)))</f>
        <v>0</v>
      </c>
      <c r="AB128" s="13">
        <f>IFERROR(SUMPRODUCT(节奏预期!E128:J128,V128:AA128)/SUM(节奏预期!E128:J128),0)</f>
        <v>1.6666666666666666E-2</v>
      </c>
      <c r="AC128" s="12">
        <f>IF(节奏预期!Q128=0,0,INDEX(D$216:D$232,MATCH(节奏预期!Q128,$C$216:$C$232,1)))</f>
        <v>0</v>
      </c>
      <c r="AD128" s="165">
        <f>IF(节奏预期!R128=0,0,INDEX(E$216:E$232,MATCH(节奏预期!R128,$C$216:$C$232,1)))</f>
        <v>0</v>
      </c>
      <c r="AE128" s="165">
        <f>IF(节奏预期!S128=0,0,INDEX(F$216:F$232,MATCH(节奏预期!S128,$C$216:$C$232,1)))</f>
        <v>0</v>
      </c>
      <c r="AF128" s="165">
        <f>IF(节奏预期!T128=0,0,INDEX(G$216:G$232,MATCH(节奏预期!T128,$C$216:$C$232,1)))</f>
        <v>3.5999999999999997E-2</v>
      </c>
      <c r="AG128" s="165">
        <f>IF(节奏预期!U128=0,0,INDEX(H$216:H$232,MATCH(节奏预期!U128,$C$216:$C$232,1)))</f>
        <v>0</v>
      </c>
      <c r="AH128" s="165">
        <f>IF(节奏预期!V128=0,0,INDEX(I$216:I$232,MATCH(节奏预期!V128,$C$216:$C$232,1)))</f>
        <v>0</v>
      </c>
      <c r="AI128" s="13">
        <f>IFERROR(SUMPRODUCT(节奏预期!E128:J128,AC128:AH128)/SUM(节奏预期!E128:J128),0)</f>
        <v>6.0000000000000001E-3</v>
      </c>
      <c r="AJ128" s="12">
        <f t="shared" si="64"/>
        <v>0</v>
      </c>
      <c r="AK128" s="165">
        <f t="shared" si="59"/>
        <v>0</v>
      </c>
      <c r="AL128" s="165">
        <f t="shared" si="60"/>
        <v>0.18</v>
      </c>
      <c r="AM128" s="165">
        <f t="shared" si="61"/>
        <v>0.316</v>
      </c>
      <c r="AN128" s="165">
        <f t="shared" si="62"/>
        <v>0</v>
      </c>
      <c r="AO128" s="165">
        <f t="shared" si="63"/>
        <v>0</v>
      </c>
      <c r="AP128" s="13">
        <f t="shared" si="65"/>
        <v>0.19666666666666668</v>
      </c>
      <c r="AQ128" s="107">
        <f>IF(节奏预期!W128=0,0,节奏预期!E128*INDEX(D$83:D$99,MATCH(节奏预期!W128,$C$83:$C$99,0)))</f>
        <v>0</v>
      </c>
      <c r="AR128" s="79">
        <f>IF(节奏预期!X128=0,0,节奏预期!F128*INDEX(E$83:E$99,MATCH(节奏预期!X128,$C$83:$C$99,0)))</f>
        <v>0</v>
      </c>
      <c r="AS128" s="122">
        <f>IF(节奏预期!Y128=0,0,节奏预期!G128*INDEX(F$83:F$99,MATCH(节奏预期!Y128,$C$83:$C$99,0)))+IF(节奏预期!Z128=0,0,节奏预期!H128*INDEX(G$102:G$118,MATCH(节奏预期!Z128,$C$102:$C$118,0)))</f>
        <v>145</v>
      </c>
      <c r="AT128" s="79">
        <f>IF(节奏预期!Z128=0,0,节奏预期!H128*INDEX(G$83:G$99,MATCH(节奏预期!Z128,$C$83:$C$99,0)))</f>
        <v>5</v>
      </c>
      <c r="AU128" s="122">
        <f>IF(节奏预期!AA128=0,0,节奏预期!I128*INDEX(H$83:H$99,MATCH(节奏预期!AA128,$C$83:$C$99,0)))+IF(节奏预期!AB128=0,0,节奏预期!J128*INDEX(I$102:I$118,MATCH(节奏预期!AB128,$C$102:$C$118,0)))</f>
        <v>0</v>
      </c>
      <c r="AV128" s="110">
        <f>IF(节奏预期!AB128=0,0,节奏预期!J128*INDEX(I$83:I$99,MATCH(节奏预期!AB128,$C$83:$C$99,0)))</f>
        <v>0</v>
      </c>
      <c r="AW128" s="12">
        <f>IF(节奏预期!W128="","",INDEX(装备突破!D$121:D$137,MATCH(节奏预期!W128,装备突破!$C$121:$C$137,0))*节奏预期!E128)</f>
        <v>0</v>
      </c>
      <c r="AX128" s="79">
        <f>IF(节奏预期!X128="","",INDEX(装备突破!E$121:E$137,MATCH(节奏预期!X128,装备突破!$C$121:$C$137,0))*节奏预期!F128)</f>
        <v>0</v>
      </c>
      <c r="AY128" s="79">
        <f>IF(节奏预期!Y128="","",INDEX(装备突破!F$121:F$137,MATCH(节奏预期!Y128,装备突破!$C$121:$C$137,0))*节奏预期!G128)</f>
        <v>56000000</v>
      </c>
      <c r="AZ128" s="79">
        <f>IF(节奏预期!Z128="","",INDEX(装备突破!G$121:G$137,MATCH(节奏预期!Z128,装备突破!$C$121:$C$137,0))*节奏预期!H128)</f>
        <v>11200000</v>
      </c>
      <c r="BA128" s="79">
        <f>IF(节奏预期!AA128="","",INDEX(装备突破!H$121:H$137,MATCH(节奏预期!AA128,装备突破!$C$121:$C$137,0))*节奏预期!I128)</f>
        <v>0</v>
      </c>
      <c r="BB128" s="79">
        <f>IF(节奏预期!AB128="","",INDEX(装备突破!I$121:I$137,MATCH(节奏预期!AB128,装备突破!$C$121:$C$137,0))*节奏预期!J128)</f>
        <v>0</v>
      </c>
      <c r="BC128" s="13">
        <f>MAX(SUM(AW128:BB128),$BC$126:BC127)</f>
        <v>67200000</v>
      </c>
      <c r="BF128" s="22">
        <v>35</v>
      </c>
      <c r="CB128" s="37"/>
    </row>
    <row r="129" spans="1:80" x14ac:dyDescent="0.15">
      <c r="A129" s="37"/>
      <c r="B129" s="211"/>
      <c r="C129" s="144">
        <v>8</v>
      </c>
      <c r="D129" s="144" t="str">
        <f>IF(D72="","",SUM(D$64:D72))</f>
        <v/>
      </c>
      <c r="E129" s="144" t="str">
        <f>IF(E72="","",SUM(E$64:E72))</f>
        <v/>
      </c>
      <c r="F129" s="144" t="str">
        <f>IF(F72="","",SUM(F$64:F72))</f>
        <v/>
      </c>
      <c r="G129" s="144"/>
      <c r="H129" s="144">
        <f>IF(H72="","",SUM(H$64:H72))</f>
        <v>22000000</v>
      </c>
      <c r="I129" s="144">
        <f>IF(I72="","",SUM(I$64:I72))</f>
        <v>22000000</v>
      </c>
      <c r="J129" s="37"/>
      <c r="L129" s="22">
        <v>7</v>
      </c>
      <c r="M129" s="76">
        <f t="shared" si="58"/>
        <v>120</v>
      </c>
      <c r="N129" s="78">
        <f>节奏预期!D129</f>
        <v>78.608065926757661</v>
      </c>
      <c r="O129" s="107">
        <f>IF(节奏预期!Q129=0,0,INDEX(D$143:D$159,MATCH(节奏预期!Q129,$C$143:$C$159,1)))</f>
        <v>0</v>
      </c>
      <c r="P129" s="79">
        <f>IF(节奏预期!R129=0,0,INDEX(E$143:E$159,MATCH(节奏预期!R129,$C$143:$C$159,1)))</f>
        <v>0</v>
      </c>
      <c r="Q129" s="79">
        <f>IF(节奏预期!S129=0,0,INDEX(F$143:F$159,MATCH(节奏预期!S129,$C$143:$C$159,1)))</f>
        <v>0</v>
      </c>
      <c r="R129" s="79">
        <f>IF(节奏预期!T129=0,0,INDEX(G$143:G$159,MATCH(节奏预期!T129,$C$143:$C$159,1)))</f>
        <v>0.21</v>
      </c>
      <c r="S129" s="79">
        <f>IF(节奏预期!U129=0,0,INDEX(H$143:H$159,MATCH(节奏预期!U129,$C$143:$C$159,1)))</f>
        <v>0</v>
      </c>
      <c r="T129" s="84">
        <f>IF(节奏预期!V129=0,0,INDEX(I$143:I$159,MATCH(节奏预期!V129,$C$143:$C$159,1)))</f>
        <v>0</v>
      </c>
      <c r="U129" s="13">
        <f>IFERROR(SUMPRODUCT(节奏预期!E129:J129,O129:T129)/SUM(节奏预期!E129:J129),0)</f>
        <v>0.21</v>
      </c>
      <c r="V129" s="12">
        <f>IF(节奏预期!Q129=0,0,INDEX(D$189:D$205,MATCH(节奏预期!Q129,$C$189:$C$205,1)))</f>
        <v>0</v>
      </c>
      <c r="W129" s="79">
        <f>IF(节奏预期!R129=0,0,INDEX(E$189:E$205,MATCH(节奏预期!R129,$C$189:$C$205,1)))</f>
        <v>0</v>
      </c>
      <c r="X129" s="79">
        <f>IF(节奏预期!S129=0,0,INDEX(F$189:F$205,MATCH(节奏预期!S129,$C$189:$C$205,1)))</f>
        <v>0</v>
      </c>
      <c r="Y129" s="79">
        <f>IF(节奏预期!T129=0,0,INDEX(G$189:G$205,MATCH(节奏预期!T129,$C$189:$C$205,1)))</f>
        <v>0.1</v>
      </c>
      <c r="Z129" s="79">
        <f>IF(节奏预期!U129=0,0,INDEX(H$189:H$205,MATCH(节奏预期!U129,$C$189:$C$205,1)))</f>
        <v>0</v>
      </c>
      <c r="AA129" s="79">
        <f>IF(节奏预期!V129=0,0,INDEX(I$189:I$205,MATCH(节奏预期!V129,$C$189:$C$205,1)))</f>
        <v>0</v>
      </c>
      <c r="AB129" s="13">
        <f>IFERROR(SUMPRODUCT(节奏预期!E129:J129,V129:AA129)/SUM(节奏预期!E129:J129),0)</f>
        <v>0.1</v>
      </c>
      <c r="AC129" s="12">
        <f>IF(节奏预期!Q129=0,0,INDEX(D$216:D$232,MATCH(节奏预期!Q129,$C$216:$C$232,1)))</f>
        <v>0</v>
      </c>
      <c r="AD129" s="165">
        <f>IF(节奏预期!R129=0,0,INDEX(E$216:E$232,MATCH(节奏预期!R129,$C$216:$C$232,1)))</f>
        <v>0</v>
      </c>
      <c r="AE129" s="165">
        <f>IF(节奏预期!S129=0,0,INDEX(F$216:F$232,MATCH(节奏预期!S129,$C$216:$C$232,1)))</f>
        <v>0</v>
      </c>
      <c r="AF129" s="165">
        <f>IF(节奏预期!T129=0,0,INDEX(G$216:G$232,MATCH(节奏预期!T129,$C$216:$C$232,1)))</f>
        <v>4.2000000000000003E-2</v>
      </c>
      <c r="AG129" s="165">
        <f>IF(节奏预期!U129=0,0,INDEX(H$216:H$232,MATCH(节奏预期!U129,$C$216:$C$232,1)))</f>
        <v>0</v>
      </c>
      <c r="AH129" s="165">
        <f>IF(节奏预期!V129=0,0,INDEX(I$216:I$232,MATCH(节奏预期!V129,$C$216:$C$232,1)))</f>
        <v>0</v>
      </c>
      <c r="AI129" s="13">
        <f>IFERROR(SUMPRODUCT(节奏预期!E129:J129,AC129:AH129)/SUM(节奏预期!E129:J129),0)</f>
        <v>4.2000000000000003E-2</v>
      </c>
      <c r="AJ129" s="12">
        <f t="shared" si="64"/>
        <v>0</v>
      </c>
      <c r="AK129" s="165">
        <f t="shared" si="59"/>
        <v>0</v>
      </c>
      <c r="AL129" s="165">
        <f t="shared" si="60"/>
        <v>0</v>
      </c>
      <c r="AM129" s="165">
        <f t="shared" si="61"/>
        <v>0.35199999999999998</v>
      </c>
      <c r="AN129" s="165">
        <f t="shared" si="62"/>
        <v>0</v>
      </c>
      <c r="AO129" s="165">
        <f t="shared" si="63"/>
        <v>0</v>
      </c>
      <c r="AP129" s="13">
        <f t="shared" si="65"/>
        <v>0.31</v>
      </c>
      <c r="AQ129" s="107">
        <f>IF(节奏预期!W129=0,0,节奏预期!E129*INDEX(D$83:D$99,MATCH(节奏预期!W129,$C$83:$C$99,0)))</f>
        <v>0</v>
      </c>
      <c r="AR129" s="79">
        <f>IF(节奏预期!X129=0,0,节奏预期!F129*INDEX(E$83:E$99,MATCH(节奏预期!X129,$C$83:$C$99,0)))</f>
        <v>0</v>
      </c>
      <c r="AS129" s="122">
        <f>IF(节奏预期!Y129=0,0,节奏预期!G129*INDEX(F$83:F$99,MATCH(节奏预期!Y129,$C$83:$C$99,0)))+IF(节奏预期!Z129=0,0,节奏预期!H129*INDEX(G$102:G$118,MATCH(节奏预期!Z129,$C$102:$C$118,0)))</f>
        <v>150</v>
      </c>
      <c r="AT129" s="79">
        <f>IF(节奏预期!Z129=0,0,节奏预期!H129*INDEX(G$83:G$99,MATCH(节奏预期!Z129,$C$83:$C$99,0)))</f>
        <v>30</v>
      </c>
      <c r="AU129" s="122">
        <f>IF(节奏预期!AA129=0,0,节奏预期!I129*INDEX(H$83:H$99,MATCH(节奏预期!AA129,$C$83:$C$99,0)))+IF(节奏预期!AB129=0,0,节奏预期!J129*INDEX(I$102:I$118,MATCH(节奏预期!AB129,$C$102:$C$118,0)))</f>
        <v>0</v>
      </c>
      <c r="AV129" s="110">
        <f>IF(节奏预期!AB129=0,0,节奏预期!J129*INDEX(I$83:I$99,MATCH(节奏预期!AB129,$C$83:$C$99,0)))</f>
        <v>0</v>
      </c>
      <c r="AW129" s="12">
        <f>IF(节奏预期!W129="","",INDEX(装备突破!D$121:D$137,MATCH(节奏预期!W129,装备突破!$C$121:$C$137,0))*节奏预期!E129)</f>
        <v>0</v>
      </c>
      <c r="AX129" s="79">
        <f>IF(节奏预期!X129="","",INDEX(装备突破!E$121:E$137,MATCH(节奏预期!X129,装备突破!$C$121:$C$137,0))*节奏预期!F129)</f>
        <v>0</v>
      </c>
      <c r="AY129" s="79">
        <f>IF(节奏预期!Y129="","",INDEX(装备突破!F$121:F$137,MATCH(节奏预期!Y129,装备突破!$C$121:$C$137,0))*节奏预期!G129)</f>
        <v>0</v>
      </c>
      <c r="AZ129" s="79">
        <f>IF(节奏预期!Z129="","",INDEX(装备突破!G$121:G$137,MATCH(节奏预期!Z129,装备突破!$C$121:$C$137,0))*节奏预期!H129)</f>
        <v>96000000</v>
      </c>
      <c r="BA129" s="79">
        <f>IF(节奏预期!AA129="","",INDEX(装备突破!H$121:H$137,MATCH(节奏预期!AA129,装备突破!$C$121:$C$137,0))*节奏预期!I129)</f>
        <v>0</v>
      </c>
      <c r="BB129" s="79">
        <f>IF(节奏预期!AB129="","",INDEX(装备突破!I$121:I$137,MATCH(节奏预期!AB129,装备突破!$C$121:$C$137,0))*节奏预期!J129)</f>
        <v>0</v>
      </c>
      <c r="BC129" s="13">
        <f>MAX(SUM(AW129:BB129),$BC$126:BC128)</f>
        <v>96000000</v>
      </c>
      <c r="BF129" s="22">
        <v>36</v>
      </c>
      <c r="CB129" s="37"/>
    </row>
    <row r="130" spans="1:80" x14ac:dyDescent="0.15">
      <c r="A130" s="37"/>
      <c r="B130" s="211"/>
      <c r="C130" s="144">
        <v>9</v>
      </c>
      <c r="D130" s="144" t="str">
        <f>IF(D73="","",SUM(D$64:D73))</f>
        <v/>
      </c>
      <c r="E130" s="144" t="str">
        <f>IF(E73="","",SUM(E$64:E73))</f>
        <v/>
      </c>
      <c r="F130" s="144" t="str">
        <f>IF(F73="","",SUM(F$64:F73))</f>
        <v/>
      </c>
      <c r="G130" s="144"/>
      <c r="H130" s="144">
        <f>IF(H73="","",SUM(H$64:H73))</f>
        <v>27000000</v>
      </c>
      <c r="I130" s="144">
        <f>IF(I73="","",SUM(I$64:I73))</f>
        <v>27000000</v>
      </c>
      <c r="J130" s="37"/>
      <c r="L130" s="22">
        <v>8</v>
      </c>
      <c r="M130" s="76">
        <f t="shared" si="58"/>
        <v>150</v>
      </c>
      <c r="N130" s="78">
        <f>节奏预期!D130</f>
        <v>81.919202803497143</v>
      </c>
      <c r="O130" s="107">
        <f>IF(节奏预期!Q130=0,0,INDEX(D$143:D$159,MATCH(节奏预期!Q130,$C$143:$C$159,1)))</f>
        <v>0</v>
      </c>
      <c r="P130" s="79">
        <f>IF(节奏预期!R130=0,0,INDEX(E$143:E$159,MATCH(节奏预期!R130,$C$143:$C$159,1)))</f>
        <v>0</v>
      </c>
      <c r="Q130" s="79">
        <f>IF(节奏预期!S130=0,0,INDEX(F$143:F$159,MATCH(节奏预期!S130,$C$143:$C$159,1)))</f>
        <v>0</v>
      </c>
      <c r="R130" s="79">
        <f>IF(节奏预期!T130=0,0,INDEX(G$143:G$159,MATCH(节奏预期!T130,$C$143:$C$159,1)))</f>
        <v>0.21</v>
      </c>
      <c r="S130" s="79">
        <f>IF(节奏预期!U130=0,0,INDEX(H$143:H$159,MATCH(节奏预期!U130,$C$143:$C$159,1)))</f>
        <v>0.28000000000000003</v>
      </c>
      <c r="T130" s="84">
        <f>IF(节奏预期!V130=0,0,INDEX(I$143:I$159,MATCH(节奏预期!V130,$C$143:$C$159,1)))</f>
        <v>0</v>
      </c>
      <c r="U130" s="13">
        <f>IFERROR(SUMPRODUCT(节奏预期!E130:J130,O130:T130)/SUM(节奏预期!E130:J130),0)</f>
        <v>0.21875</v>
      </c>
      <c r="V130" s="12">
        <f>IF(节奏预期!Q130=0,0,INDEX(D$189:D$205,MATCH(节奏预期!Q130,$C$189:$C$205,1)))</f>
        <v>0</v>
      </c>
      <c r="W130" s="79">
        <f>IF(节奏预期!R130=0,0,INDEX(E$189:E$205,MATCH(节奏预期!R130,$C$189:$C$205,1)))</f>
        <v>0</v>
      </c>
      <c r="X130" s="79">
        <f>IF(节奏预期!S130=0,0,INDEX(F$189:F$205,MATCH(节奏预期!S130,$C$189:$C$205,1)))</f>
        <v>0</v>
      </c>
      <c r="Y130" s="79">
        <f>IF(节奏预期!T130=0,0,INDEX(G$189:G$205,MATCH(节奏预期!T130,$C$189:$C$205,1)))</f>
        <v>0.1</v>
      </c>
      <c r="Z130" s="79">
        <f>IF(节奏预期!U130=0,0,INDEX(H$189:H$205,MATCH(节奏预期!U130,$C$189:$C$205,1)))</f>
        <v>0</v>
      </c>
      <c r="AA130" s="79">
        <f>IF(节奏预期!V130=0,0,INDEX(I$189:I$205,MATCH(节奏预期!V130,$C$189:$C$205,1)))</f>
        <v>0</v>
      </c>
      <c r="AB130" s="13">
        <f>IFERROR(SUMPRODUCT(节奏预期!E130:J130,V130:AA130)/SUM(节奏预期!E130:J130),0)</f>
        <v>8.7499999999999994E-2</v>
      </c>
      <c r="AC130" s="12">
        <f>IF(节奏预期!Q130=0,0,INDEX(D$216:D$232,MATCH(节奏预期!Q130,$C$216:$C$232,1)))</f>
        <v>0</v>
      </c>
      <c r="AD130" s="165">
        <f>IF(节奏预期!R130=0,0,INDEX(E$216:E$232,MATCH(节奏预期!R130,$C$216:$C$232,1)))</f>
        <v>0</v>
      </c>
      <c r="AE130" s="165">
        <f>IF(节奏预期!S130=0,0,INDEX(F$216:F$232,MATCH(节奏预期!S130,$C$216:$C$232,1)))</f>
        <v>0</v>
      </c>
      <c r="AF130" s="165">
        <f>IF(节奏预期!T130=0,0,INDEX(G$216:G$232,MATCH(节奏预期!T130,$C$216:$C$232,1)))</f>
        <v>4.2000000000000003E-2</v>
      </c>
      <c r="AG130" s="165">
        <f>IF(节奏预期!U130=0,0,INDEX(H$216:H$232,MATCH(节奏预期!U130,$C$216:$C$232,1)))</f>
        <v>0</v>
      </c>
      <c r="AH130" s="165">
        <f>IF(节奏预期!V130=0,0,INDEX(I$216:I$232,MATCH(节奏预期!V130,$C$216:$C$232,1)))</f>
        <v>0</v>
      </c>
      <c r="AI130" s="13">
        <f>IFERROR(SUMPRODUCT(节奏预期!E130:J130,AC130:AH130)/SUM(节奏预期!E130:J130),0)</f>
        <v>3.6749999999999998E-2</v>
      </c>
      <c r="AJ130" s="12">
        <f t="shared" si="64"/>
        <v>0</v>
      </c>
      <c r="AK130" s="165">
        <f t="shared" si="59"/>
        <v>0</v>
      </c>
      <c r="AL130" s="165">
        <f t="shared" si="60"/>
        <v>0</v>
      </c>
      <c r="AM130" s="165">
        <f t="shared" si="61"/>
        <v>0.35199999999999998</v>
      </c>
      <c r="AN130" s="165">
        <f t="shared" si="62"/>
        <v>0.28000000000000003</v>
      </c>
      <c r="AO130" s="165">
        <f t="shared" si="63"/>
        <v>0</v>
      </c>
      <c r="AP130" s="13">
        <f t="shared" si="65"/>
        <v>0.30625000000000002</v>
      </c>
      <c r="AQ130" s="107">
        <f>IF(节奏预期!W130=0,0,节奏预期!E130*INDEX(D$83:D$99,MATCH(节奏预期!W130,$C$83:$C$99,0)))</f>
        <v>0</v>
      </c>
      <c r="AR130" s="79">
        <f>IF(节奏预期!X130=0,0,节奏预期!F130*INDEX(E$83:E$99,MATCH(节奏预期!X130,$C$83:$C$99,0)))</f>
        <v>0</v>
      </c>
      <c r="AS130" s="122">
        <f>IF(节奏预期!Y130=0,0,节奏预期!G130*INDEX(F$83:F$99,MATCH(节奏预期!Y130,$C$83:$C$99,0)))+IF(节奏预期!Z130=0,0,节奏预期!H130*INDEX(G$102:G$118,MATCH(节奏预期!Z130,$C$102:$C$118,0)))</f>
        <v>131.25</v>
      </c>
      <c r="AT130" s="79">
        <f>IF(节奏预期!Z130=0,0,节奏预期!H130*INDEX(G$83:G$99,MATCH(节奏预期!Z130,$C$83:$C$99,0)))</f>
        <v>26.25</v>
      </c>
      <c r="AU130" s="122">
        <f>IF(节奏预期!AA130=0,0,节奏预期!I130*INDEX(H$83:H$99,MATCH(节奏预期!AA130,$C$83:$C$99,0)))+IF(节奏预期!AB130=0,0,节奏预期!J130*INDEX(I$102:I$118,MATCH(节奏预期!AB130,$C$102:$C$118,0)))</f>
        <v>22.5</v>
      </c>
      <c r="AV130" s="110">
        <f>IF(节奏预期!AB130=0,0,节奏预期!J130*INDEX(I$83:I$99,MATCH(节奏预期!AB130,$C$83:$C$99,0)))</f>
        <v>0</v>
      </c>
      <c r="AW130" s="12">
        <f>IF(节奏预期!W130="","",INDEX(装备突破!D$121:D$137,MATCH(节奏预期!W130,装备突破!$C$121:$C$137,0))*节奏预期!E130)</f>
        <v>0</v>
      </c>
      <c r="AX130" s="79">
        <f>IF(节奏预期!X130="","",INDEX(装备突破!E$121:E$137,MATCH(节奏预期!X130,装备突破!$C$121:$C$137,0))*节奏预期!F130)</f>
        <v>0</v>
      </c>
      <c r="AY130" s="79">
        <f>IF(节奏预期!Y130="","",INDEX(装备突破!F$121:F$137,MATCH(节奏预期!Y130,装备突破!$C$121:$C$137,0))*节奏预期!G130)</f>
        <v>0</v>
      </c>
      <c r="AZ130" s="79">
        <f>IF(节奏预期!Z130="","",INDEX(装备突破!G$121:G$137,MATCH(节奏预期!Z130,装备突破!$C$121:$C$137,0))*节奏预期!H130)</f>
        <v>84000000</v>
      </c>
      <c r="BA130" s="79">
        <f>IF(节奏预期!AA130="","",INDEX(装备突破!H$121:H$137,MATCH(节奏预期!AA130,装备突破!$C$121:$C$137,0))*节奏预期!I130)</f>
        <v>37500000</v>
      </c>
      <c r="BB130" s="79">
        <f>IF(节奏预期!AB130="","",INDEX(装备突破!I$121:I$137,MATCH(节奏预期!AB130,装备突破!$C$121:$C$137,0))*节奏预期!J130)</f>
        <v>0</v>
      </c>
      <c r="BC130" s="13">
        <f>MAX(SUM(AW130:BB130),$BC$126:BC129)</f>
        <v>121500000</v>
      </c>
      <c r="BF130" s="22">
        <v>37</v>
      </c>
      <c r="CB130" s="37"/>
    </row>
    <row r="131" spans="1:80" x14ac:dyDescent="0.15">
      <c r="A131" s="37"/>
      <c r="B131" s="211"/>
      <c r="C131" s="144">
        <v>10</v>
      </c>
      <c r="D131" s="144" t="str">
        <f>IF(D74="","",SUM(D$64:D74))</f>
        <v/>
      </c>
      <c r="E131" s="144" t="str">
        <f>IF(E74="","",SUM(E$64:E74))</f>
        <v/>
      </c>
      <c r="F131" s="144" t="str">
        <f>IF(F74="","",SUM(F$64:F74))</f>
        <v/>
      </c>
      <c r="G131" s="144"/>
      <c r="H131" s="144">
        <f>IF(H74="","",SUM(H$64:H74))</f>
        <v>32500000</v>
      </c>
      <c r="I131" s="144">
        <f>IF(I74="","",SUM(I$64:I74))</f>
        <v>32500000</v>
      </c>
      <c r="J131" s="37"/>
      <c r="L131" s="22">
        <v>9</v>
      </c>
      <c r="M131" s="76">
        <f t="shared" si="58"/>
        <v>180</v>
      </c>
      <c r="N131" s="78">
        <f>节奏预期!D131</f>
        <v>84.557504671530296</v>
      </c>
      <c r="O131" s="107">
        <f>IF(节奏预期!Q131=0,0,INDEX(D$143:D$159,MATCH(节奏预期!Q131,$C$143:$C$159,1)))</f>
        <v>0</v>
      </c>
      <c r="P131" s="79">
        <f>IF(节奏预期!R131=0,0,INDEX(E$143:E$159,MATCH(节奏预期!R131,$C$143:$C$159,1)))</f>
        <v>0</v>
      </c>
      <c r="Q131" s="79">
        <f>IF(节奏预期!S131=0,0,INDEX(F$143:F$159,MATCH(节奏预期!S131,$C$143:$C$159,1)))</f>
        <v>0</v>
      </c>
      <c r="R131" s="79">
        <f>IF(节奏预期!T131=0,0,INDEX(G$143:G$159,MATCH(节奏预期!T131,$C$143:$C$159,1)))</f>
        <v>0.24</v>
      </c>
      <c r="S131" s="79">
        <f>IF(节奏预期!U131=0,0,INDEX(H$143:H$159,MATCH(节奏预期!U131,$C$143:$C$159,1)))</f>
        <v>0.32</v>
      </c>
      <c r="T131" s="84">
        <f>IF(节奏预期!V131=0,0,INDEX(I$143:I$159,MATCH(节奏预期!V131,$C$143:$C$159,1)))</f>
        <v>0</v>
      </c>
      <c r="U131" s="13">
        <f>IFERROR(SUMPRODUCT(节奏预期!E131:J131,O131:T131)/SUM(节奏预期!E131:J131),0)</f>
        <v>0.25999999999999995</v>
      </c>
      <c r="V131" s="12">
        <f>IF(节奏预期!Q131=0,0,INDEX(D$189:D$205,MATCH(节奏预期!Q131,$C$189:$C$205,1)))</f>
        <v>0</v>
      </c>
      <c r="W131" s="79">
        <f>IF(节奏预期!R131=0,0,INDEX(E$189:E$205,MATCH(节奏预期!R131,$C$189:$C$205,1)))</f>
        <v>0</v>
      </c>
      <c r="X131" s="79">
        <f>IF(节奏预期!S131=0,0,INDEX(F$189:F$205,MATCH(节奏预期!S131,$C$189:$C$205,1)))</f>
        <v>0</v>
      </c>
      <c r="Y131" s="79">
        <f>IF(节奏预期!T131=0,0,INDEX(G$189:G$205,MATCH(节奏预期!T131,$C$189:$C$205,1)))</f>
        <v>0.1</v>
      </c>
      <c r="Z131" s="79">
        <f>IF(节奏预期!U131=0,0,INDEX(H$189:H$205,MATCH(节奏预期!U131,$C$189:$C$205,1)))</f>
        <v>0</v>
      </c>
      <c r="AA131" s="79">
        <f>IF(节奏预期!V131=0,0,INDEX(I$189:I$205,MATCH(节奏预期!V131,$C$189:$C$205,1)))</f>
        <v>0</v>
      </c>
      <c r="AB131" s="13">
        <f>IFERROR(SUMPRODUCT(节奏预期!E131:J131,V131:AA131)/SUM(节奏预期!E131:J131),0)</f>
        <v>7.4999999999999997E-2</v>
      </c>
      <c r="AC131" s="12">
        <f>IF(节奏预期!Q131=0,0,INDEX(D$216:D$232,MATCH(节奏预期!Q131,$C$216:$C$232,1)))</f>
        <v>0</v>
      </c>
      <c r="AD131" s="165">
        <f>IF(节奏预期!R131=0,0,INDEX(E$216:E$232,MATCH(节奏预期!R131,$C$216:$C$232,1)))</f>
        <v>0</v>
      </c>
      <c r="AE131" s="165">
        <f>IF(节奏预期!S131=0,0,INDEX(F$216:F$232,MATCH(节奏预期!S131,$C$216:$C$232,1)))</f>
        <v>0</v>
      </c>
      <c r="AF131" s="165">
        <f>IF(节奏预期!T131=0,0,INDEX(G$216:G$232,MATCH(节奏预期!T131,$C$216:$C$232,1)))</f>
        <v>4.8000000000000001E-2</v>
      </c>
      <c r="AG131" s="165">
        <f>IF(节奏预期!U131=0,0,INDEX(H$216:H$232,MATCH(节奏预期!U131,$C$216:$C$232,1)))</f>
        <v>0</v>
      </c>
      <c r="AH131" s="165">
        <f>IF(节奏预期!V131=0,0,INDEX(I$216:I$232,MATCH(节奏预期!V131,$C$216:$C$232,1)))</f>
        <v>0</v>
      </c>
      <c r="AI131" s="13">
        <f>IFERROR(SUMPRODUCT(节奏预期!E131:J131,AC131:AH131)/SUM(节奏预期!E131:J131),0)</f>
        <v>3.6000000000000004E-2</v>
      </c>
      <c r="AJ131" s="12">
        <f t="shared" si="64"/>
        <v>0</v>
      </c>
      <c r="AK131" s="165">
        <f t="shared" si="59"/>
        <v>0</v>
      </c>
      <c r="AL131" s="165">
        <f t="shared" si="60"/>
        <v>0</v>
      </c>
      <c r="AM131" s="165">
        <f t="shared" si="61"/>
        <v>0.38799999999999996</v>
      </c>
      <c r="AN131" s="165">
        <f t="shared" si="62"/>
        <v>0.32</v>
      </c>
      <c r="AO131" s="165">
        <f t="shared" si="63"/>
        <v>0</v>
      </c>
      <c r="AP131" s="13">
        <f t="shared" si="65"/>
        <v>0.33499999999999996</v>
      </c>
      <c r="AQ131" s="107">
        <f>IF(节奏预期!W131=0,0,节奏预期!E131*INDEX(D$83:D$99,MATCH(节奏预期!W131,$C$83:$C$99,0)))</f>
        <v>0</v>
      </c>
      <c r="AR131" s="79">
        <f>IF(节奏预期!X131=0,0,节奏预期!F131*INDEX(E$83:E$99,MATCH(节奏预期!X131,$C$83:$C$99,0)))</f>
        <v>0</v>
      </c>
      <c r="AS131" s="122">
        <f>IF(节奏预期!Y131=0,0,节奏预期!G131*INDEX(F$83:F$99,MATCH(节奏预期!Y131,$C$83:$C$99,0)))+IF(节奏预期!Z131=0,0,节奏预期!H131*INDEX(G$102:G$118,MATCH(节奏预期!Z131,$C$102:$C$118,0)))</f>
        <v>135</v>
      </c>
      <c r="AT131" s="79">
        <f>IF(节奏预期!Z131=0,0,节奏预期!H131*INDEX(G$83:G$99,MATCH(节奏预期!Z131,$C$83:$C$99,0)))</f>
        <v>22.5</v>
      </c>
      <c r="AU131" s="122">
        <f>IF(节奏预期!AA131=0,0,节奏预期!I131*INDEX(H$83:H$99,MATCH(节奏预期!AA131,$C$83:$C$99,0)))+IF(节奏预期!AB131=0,0,节奏预期!J131*INDEX(I$102:I$118,MATCH(节奏预期!AB131,$C$102:$C$118,0)))</f>
        <v>52.5</v>
      </c>
      <c r="AV131" s="110">
        <f>IF(节奏预期!AB131=0,0,节奏预期!J131*INDEX(I$83:I$99,MATCH(节奏预期!AB131,$C$83:$C$99,0)))</f>
        <v>0</v>
      </c>
      <c r="AW131" s="12">
        <f>IF(节奏预期!W131="","",INDEX(装备突破!D$121:D$137,MATCH(节奏预期!W131,装备突破!$C$121:$C$137,0))*节奏预期!E131)</f>
        <v>0</v>
      </c>
      <c r="AX131" s="79">
        <f>IF(节奏预期!X131="","",INDEX(装备突破!E$121:E$137,MATCH(节奏预期!X131,装备突破!$C$121:$C$137,0))*节奏预期!F131)</f>
        <v>0</v>
      </c>
      <c r="AY131" s="79">
        <f>IF(节奏预期!Y131="","",INDEX(装备突破!F$121:F$137,MATCH(节奏预期!Y131,装备突破!$C$121:$C$137,0))*节奏预期!G131)</f>
        <v>0</v>
      </c>
      <c r="AZ131" s="79">
        <f>IF(节奏预期!Z131="","",INDEX(装备突破!G$121:G$137,MATCH(节奏预期!Z131,装备突破!$C$121:$C$137,0))*节奏预期!H131)</f>
        <v>97200000</v>
      </c>
      <c r="BA131" s="79">
        <f>IF(节奏预期!AA131="","",INDEX(装备突破!H$121:H$137,MATCH(节奏预期!AA131,装备突破!$C$121:$C$137,0))*节奏预期!I131)</f>
        <v>101250000</v>
      </c>
      <c r="BB131" s="79">
        <f>IF(节奏预期!AB131="","",INDEX(装备突破!I$121:I$137,MATCH(节奏预期!AB131,装备突破!$C$121:$C$137,0))*节奏预期!J131)</f>
        <v>0</v>
      </c>
      <c r="BC131" s="13">
        <f>MAX(SUM(AW131:BB131),$BC$126:BC130)</f>
        <v>198450000</v>
      </c>
      <c r="BF131" s="22">
        <v>38</v>
      </c>
      <c r="CB131" s="37"/>
    </row>
    <row r="132" spans="1:80" x14ac:dyDescent="0.15">
      <c r="A132" s="37"/>
      <c r="B132" s="211"/>
      <c r="C132" s="144">
        <v>11</v>
      </c>
      <c r="D132" s="144" t="str">
        <f>IF(D75="","",SUM(D$64:D75))</f>
        <v/>
      </c>
      <c r="E132" s="144" t="str">
        <f>IF(E75="","",SUM(E$64:E75))</f>
        <v/>
      </c>
      <c r="F132" s="144" t="str">
        <f>IF(F75="","",SUM(F$64:F75))</f>
        <v/>
      </c>
      <c r="G132" s="144"/>
      <c r="H132" s="144">
        <f>IF(H75="","",SUM(H$64:H75))</f>
        <v>38500000</v>
      </c>
      <c r="I132" s="144">
        <f>IF(I75="","",SUM(I$64:I75))</f>
        <v>38500000</v>
      </c>
      <c r="J132" s="37"/>
      <c r="L132" s="22">
        <v>10</v>
      </c>
      <c r="M132" s="76">
        <f t="shared" si="58"/>
        <v>210</v>
      </c>
      <c r="N132" s="78">
        <f>节奏预期!D132</f>
        <v>86.804267332174788</v>
      </c>
      <c r="O132" s="107">
        <f>IF(节奏预期!Q132=0,0,INDEX(D$143:D$159,MATCH(节奏预期!Q132,$C$143:$C$159,1)))</f>
        <v>0</v>
      </c>
      <c r="P132" s="79">
        <f>IF(节奏预期!R132=0,0,INDEX(E$143:E$159,MATCH(节奏预期!R132,$C$143:$C$159,1)))</f>
        <v>0</v>
      </c>
      <c r="Q132" s="79">
        <f>IF(节奏预期!S132=0,0,INDEX(F$143:F$159,MATCH(节奏预期!S132,$C$143:$C$159,1)))</f>
        <v>0</v>
      </c>
      <c r="R132" s="79">
        <f>IF(节奏预期!T132=0,0,INDEX(G$143:G$159,MATCH(节奏预期!T132,$C$143:$C$159,1)))</f>
        <v>0.24</v>
      </c>
      <c r="S132" s="79">
        <f>IF(节奏预期!U132=0,0,INDEX(H$143:H$159,MATCH(节奏预期!U132,$C$143:$C$159,1)))</f>
        <v>0.32</v>
      </c>
      <c r="T132" s="84">
        <f>IF(节奏预期!V132=0,0,INDEX(I$143:I$159,MATCH(节奏预期!V132,$C$143:$C$159,1)))</f>
        <v>0</v>
      </c>
      <c r="U132" s="13">
        <f>IFERROR(SUMPRODUCT(节奏预期!E132:J132,O132:T132)/SUM(节奏预期!E132:J132),0)</f>
        <v>0.26999999999999996</v>
      </c>
      <c r="V132" s="12">
        <f>IF(节奏预期!Q132=0,0,INDEX(D$189:D$205,MATCH(节奏预期!Q132,$C$189:$C$205,1)))</f>
        <v>0</v>
      </c>
      <c r="W132" s="79">
        <f>IF(节奏预期!R132=0,0,INDEX(E$189:E$205,MATCH(节奏预期!R132,$C$189:$C$205,1)))</f>
        <v>0</v>
      </c>
      <c r="X132" s="79">
        <f>IF(节奏预期!S132=0,0,INDEX(F$189:F$205,MATCH(节奏预期!S132,$C$189:$C$205,1)))</f>
        <v>0</v>
      </c>
      <c r="Y132" s="79">
        <f>IF(节奏预期!T132=0,0,INDEX(G$189:G$205,MATCH(节奏预期!T132,$C$189:$C$205,1)))</f>
        <v>0.1</v>
      </c>
      <c r="Z132" s="79">
        <f>IF(节奏预期!U132=0,0,INDEX(H$189:H$205,MATCH(节奏预期!U132,$C$189:$C$205,1)))</f>
        <v>0</v>
      </c>
      <c r="AA132" s="79">
        <f>IF(节奏预期!V132=0,0,INDEX(I$189:I$205,MATCH(节奏预期!V132,$C$189:$C$205,1)))</f>
        <v>0</v>
      </c>
      <c r="AB132" s="13">
        <f>IFERROR(SUMPRODUCT(节奏预期!E132:J132,V132:AA132)/SUM(节奏预期!E132:J132),0)</f>
        <v>6.25E-2</v>
      </c>
      <c r="AC132" s="12">
        <f>IF(节奏预期!Q132=0,0,INDEX(D$216:D$232,MATCH(节奏预期!Q132,$C$216:$C$232,1)))</f>
        <v>0</v>
      </c>
      <c r="AD132" s="165">
        <f>IF(节奏预期!R132=0,0,INDEX(E$216:E$232,MATCH(节奏预期!R132,$C$216:$C$232,1)))</f>
        <v>0</v>
      </c>
      <c r="AE132" s="165">
        <f>IF(节奏预期!S132=0,0,INDEX(F$216:F$232,MATCH(节奏预期!S132,$C$216:$C$232,1)))</f>
        <v>0</v>
      </c>
      <c r="AF132" s="165">
        <f>IF(节奏预期!T132=0,0,INDEX(G$216:G$232,MATCH(节奏预期!T132,$C$216:$C$232,1)))</f>
        <v>4.8000000000000001E-2</v>
      </c>
      <c r="AG132" s="165">
        <f>IF(节奏预期!U132=0,0,INDEX(H$216:H$232,MATCH(节奏预期!U132,$C$216:$C$232,1)))</f>
        <v>0</v>
      </c>
      <c r="AH132" s="165">
        <f>IF(节奏预期!V132=0,0,INDEX(I$216:I$232,MATCH(节奏预期!V132,$C$216:$C$232,1)))</f>
        <v>0</v>
      </c>
      <c r="AI132" s="13">
        <f>IFERROR(SUMPRODUCT(节奏预期!E132:J132,AC132:AH132)/SUM(节奏预期!E132:J132),0)</f>
        <v>3.0000000000000002E-2</v>
      </c>
      <c r="AJ132" s="12">
        <f t="shared" si="64"/>
        <v>0</v>
      </c>
      <c r="AK132" s="165">
        <f t="shared" si="59"/>
        <v>0</v>
      </c>
      <c r="AL132" s="165">
        <f t="shared" si="60"/>
        <v>0</v>
      </c>
      <c r="AM132" s="165">
        <f t="shared" si="61"/>
        <v>0.38799999999999996</v>
      </c>
      <c r="AN132" s="165">
        <f t="shared" si="62"/>
        <v>0.32</v>
      </c>
      <c r="AO132" s="165">
        <f t="shared" si="63"/>
        <v>0</v>
      </c>
      <c r="AP132" s="13">
        <f t="shared" si="65"/>
        <v>0.33249999999999996</v>
      </c>
      <c r="AQ132" s="107">
        <f>IF(节奏预期!W132=0,0,节奏预期!E132*INDEX(D$83:D$99,MATCH(节奏预期!W132,$C$83:$C$99,0)))</f>
        <v>0</v>
      </c>
      <c r="AR132" s="79">
        <f>IF(节奏预期!X132=0,0,节奏预期!F132*INDEX(E$83:E$99,MATCH(节奏预期!X132,$C$83:$C$99,0)))</f>
        <v>0</v>
      </c>
      <c r="AS132" s="122">
        <f>IF(节奏预期!Y132=0,0,节奏预期!G132*INDEX(F$83:F$99,MATCH(节奏预期!Y132,$C$83:$C$99,0)))+IF(节奏预期!Z132=0,0,节奏预期!H132*INDEX(G$102:G$118,MATCH(节奏预期!Z132,$C$102:$C$118,0)))</f>
        <v>112.5</v>
      </c>
      <c r="AT132" s="79">
        <f>IF(节奏预期!Z132=0,0,节奏预期!H132*INDEX(G$83:G$99,MATCH(节奏预期!Z132,$C$83:$C$99,0)))</f>
        <v>18.75</v>
      </c>
      <c r="AU132" s="122">
        <f>IF(节奏预期!AA132=0,0,节奏预期!I132*INDEX(H$83:H$99,MATCH(节奏预期!AA132,$C$83:$C$99,0)))+IF(节奏预期!AB132=0,0,节奏预期!J132*INDEX(I$102:I$118,MATCH(节奏预期!AB132,$C$102:$C$118,0)))</f>
        <v>78.75</v>
      </c>
      <c r="AV132" s="110">
        <f>IF(节奏预期!AB132=0,0,节奏预期!J132*INDEX(I$83:I$99,MATCH(节奏预期!AB132,$C$83:$C$99,0)))</f>
        <v>0</v>
      </c>
      <c r="AW132" s="12">
        <f>IF(节奏预期!W132="","",INDEX(装备突破!D$121:D$137,MATCH(节奏预期!W132,装备突破!$C$121:$C$137,0))*节奏预期!E132)</f>
        <v>0</v>
      </c>
      <c r="AX132" s="79">
        <f>IF(节奏预期!X132="","",INDEX(装备突破!E$121:E$137,MATCH(节奏预期!X132,装备突破!$C$121:$C$137,0))*节奏预期!F132)</f>
        <v>0</v>
      </c>
      <c r="AY132" s="79">
        <f>IF(节奏预期!Y132="","",INDEX(装备突破!F$121:F$137,MATCH(节奏预期!Y132,装备突破!$C$121:$C$137,0))*节奏预期!G132)</f>
        <v>0</v>
      </c>
      <c r="AZ132" s="79">
        <f>IF(节奏预期!Z132="","",INDEX(装备突破!G$121:G$137,MATCH(节奏预期!Z132,装备突破!$C$121:$C$137,0))*节奏预期!H132)</f>
        <v>81000000</v>
      </c>
      <c r="BA132" s="79">
        <f>IF(节奏预期!AA132="","",INDEX(装备突破!H$121:H$137,MATCH(节奏预期!AA132,装备突破!$C$121:$C$137,0))*节奏预期!I132)</f>
        <v>151875000</v>
      </c>
      <c r="BB132" s="79">
        <f>IF(节奏预期!AB132="","",INDEX(装备突破!I$121:I$137,MATCH(节奏预期!AB132,装备突破!$C$121:$C$137,0))*节奏预期!J132)</f>
        <v>0</v>
      </c>
      <c r="BC132" s="13">
        <f>MAX(SUM(AW132:BB132),$BC$126:BC131)</f>
        <v>232875000</v>
      </c>
      <c r="BF132" s="22">
        <v>39</v>
      </c>
      <c r="CB132" s="37"/>
    </row>
    <row r="133" spans="1:80" x14ac:dyDescent="0.15">
      <c r="A133" s="37"/>
      <c r="B133" s="211"/>
      <c r="C133" s="144">
        <v>12</v>
      </c>
      <c r="D133" s="144" t="str">
        <f>IF(D76="","",SUM(D$64:D76))</f>
        <v/>
      </c>
      <c r="E133" s="144" t="str">
        <f>IF(E76="","",SUM(E$64:E76))</f>
        <v/>
      </c>
      <c r="F133" s="144" t="str">
        <f>IF(F76="","",SUM(F$64:F76))</f>
        <v/>
      </c>
      <c r="G133" s="144"/>
      <c r="H133" s="144">
        <f>IF(H76="","",SUM(H$64:H76))</f>
        <v>45000000</v>
      </c>
      <c r="I133" s="144">
        <f>IF(I76="","",SUM(I$64:I76))</f>
        <v>45000000</v>
      </c>
      <c r="J133" s="37"/>
      <c r="L133" s="22">
        <v>11</v>
      </c>
      <c r="M133" s="76">
        <f t="shared" si="58"/>
        <v>240</v>
      </c>
      <c r="N133" s="78">
        <f>节奏预期!D133</f>
        <v>88.978258962579233</v>
      </c>
      <c r="O133" s="107">
        <f>IF(节奏预期!Q133=0,0,INDEX(D$143:D$159,MATCH(节奏预期!Q133,$C$143:$C$159,1)))</f>
        <v>0</v>
      </c>
      <c r="P133" s="79">
        <f>IF(节奏预期!R133=0,0,INDEX(E$143:E$159,MATCH(节奏预期!R133,$C$143:$C$159,1)))</f>
        <v>0</v>
      </c>
      <c r="Q133" s="79">
        <f>IF(节奏预期!S133=0,0,INDEX(F$143:F$159,MATCH(节奏预期!S133,$C$143:$C$159,1)))</f>
        <v>0</v>
      </c>
      <c r="R133" s="79">
        <f>IF(节奏预期!T133=0,0,INDEX(G$143:G$159,MATCH(节奏预期!T133,$C$143:$C$159,1)))</f>
        <v>0.27</v>
      </c>
      <c r="S133" s="79">
        <f>IF(节奏预期!U133=0,0,INDEX(H$143:H$159,MATCH(节奏预期!U133,$C$143:$C$159,1)))</f>
        <v>0.36</v>
      </c>
      <c r="T133" s="84">
        <f>IF(节奏预期!V133=0,0,INDEX(I$143:I$159,MATCH(节奏预期!V133,$C$143:$C$159,1)))</f>
        <v>0</v>
      </c>
      <c r="U133" s="13">
        <f>IFERROR(SUMPRODUCT(节奏预期!E133:J133,O133:T133)/SUM(节奏预期!E133:J133),0)</f>
        <v>0.315</v>
      </c>
      <c r="V133" s="12">
        <f>IF(节奏预期!Q133=0,0,INDEX(D$189:D$205,MATCH(节奏预期!Q133,$C$189:$C$205,1)))</f>
        <v>0</v>
      </c>
      <c r="W133" s="79">
        <f>IF(节奏预期!R133=0,0,INDEX(E$189:E$205,MATCH(节奏预期!R133,$C$189:$C$205,1)))</f>
        <v>0</v>
      </c>
      <c r="X133" s="79">
        <f>IF(节奏预期!S133=0,0,INDEX(F$189:F$205,MATCH(节奏预期!S133,$C$189:$C$205,1)))</f>
        <v>0</v>
      </c>
      <c r="Y133" s="79">
        <f>IF(节奏预期!T133=0,0,INDEX(G$189:G$205,MATCH(节奏预期!T133,$C$189:$C$205,1)))</f>
        <v>0.1</v>
      </c>
      <c r="Z133" s="79">
        <f>IF(节奏预期!U133=0,0,INDEX(H$189:H$205,MATCH(节奏预期!U133,$C$189:$C$205,1)))</f>
        <v>0</v>
      </c>
      <c r="AA133" s="79">
        <f>IF(节奏预期!V133=0,0,INDEX(I$189:I$205,MATCH(节奏预期!V133,$C$189:$C$205,1)))</f>
        <v>0</v>
      </c>
      <c r="AB133" s="13">
        <f>IFERROR(SUMPRODUCT(节奏预期!E133:J133,V133:AA133)/SUM(节奏预期!E133:J133),0)</f>
        <v>0.05</v>
      </c>
      <c r="AC133" s="12">
        <f>IF(节奏预期!Q133=0,0,INDEX(D$216:D$232,MATCH(节奏预期!Q133,$C$216:$C$232,1)))</f>
        <v>0</v>
      </c>
      <c r="AD133" s="165">
        <f>IF(节奏预期!R133=0,0,INDEX(E$216:E$232,MATCH(节奏预期!R133,$C$216:$C$232,1)))</f>
        <v>0</v>
      </c>
      <c r="AE133" s="165">
        <f>IF(节奏预期!S133=0,0,INDEX(F$216:F$232,MATCH(节奏预期!S133,$C$216:$C$232,1)))</f>
        <v>0</v>
      </c>
      <c r="AF133" s="165">
        <f>IF(节奏预期!T133=0,0,INDEX(G$216:G$232,MATCH(节奏预期!T133,$C$216:$C$232,1)))</f>
        <v>5.4000000000000006E-2</v>
      </c>
      <c r="AG133" s="165">
        <f>IF(节奏预期!U133=0,0,INDEX(H$216:H$232,MATCH(节奏预期!U133,$C$216:$C$232,1)))</f>
        <v>0</v>
      </c>
      <c r="AH133" s="165">
        <f>IF(节奏预期!V133=0,0,INDEX(I$216:I$232,MATCH(节奏预期!V133,$C$216:$C$232,1)))</f>
        <v>0</v>
      </c>
      <c r="AI133" s="13">
        <f>IFERROR(SUMPRODUCT(节奏预期!E133:J133,AC133:AH133)/SUM(节奏预期!E133:J133),0)</f>
        <v>2.7000000000000003E-2</v>
      </c>
      <c r="AJ133" s="12">
        <f t="shared" si="64"/>
        <v>0</v>
      </c>
      <c r="AK133" s="165">
        <f t="shared" si="59"/>
        <v>0</v>
      </c>
      <c r="AL133" s="165">
        <f t="shared" si="60"/>
        <v>0</v>
      </c>
      <c r="AM133" s="165">
        <f t="shared" si="61"/>
        <v>0.42399999999999999</v>
      </c>
      <c r="AN133" s="165">
        <f t="shared" si="62"/>
        <v>0.36</v>
      </c>
      <c r="AO133" s="165">
        <f t="shared" si="63"/>
        <v>0</v>
      </c>
      <c r="AP133" s="13">
        <f t="shared" si="65"/>
        <v>0.36499999999999999</v>
      </c>
      <c r="AQ133" s="107">
        <f>IF(节奏预期!W133=0,0,节奏预期!E133*INDEX(D$83:D$99,MATCH(节奏预期!W133,$C$83:$C$99,0)))</f>
        <v>0</v>
      </c>
      <c r="AR133" s="79">
        <f>IF(节奏预期!X133=0,0,节奏预期!F133*INDEX(E$83:E$99,MATCH(节奏预期!X133,$C$83:$C$99,0)))</f>
        <v>0</v>
      </c>
      <c r="AS133" s="122">
        <f>IF(节奏预期!Y133=0,0,节奏预期!G133*INDEX(F$83:F$99,MATCH(节奏预期!Y133,$C$83:$C$99,0)))+IF(节奏预期!Z133=0,0,节奏预期!H133*INDEX(G$102:G$118,MATCH(节奏预期!Z133,$C$102:$C$118,0)))</f>
        <v>90</v>
      </c>
      <c r="AT133" s="79">
        <f>IF(节奏预期!Z133=0,0,节奏预期!H133*INDEX(G$83:G$99,MATCH(节奏预期!Z133,$C$83:$C$99,0)))</f>
        <v>15</v>
      </c>
      <c r="AU133" s="122">
        <f>IF(节奏预期!AA133=0,0,节奏预期!I133*INDEX(H$83:H$99,MATCH(节奏预期!AA133,$C$83:$C$99,0)))+IF(节奏预期!AB133=0,0,节奏预期!J133*INDEX(I$102:I$118,MATCH(节奏预期!AB133,$C$102:$C$118,0)))</f>
        <v>105</v>
      </c>
      <c r="AV133" s="110">
        <f>IF(节奏预期!AB133=0,0,节奏预期!J133*INDEX(I$83:I$99,MATCH(节奏预期!AB133,$C$83:$C$99,0)))</f>
        <v>0</v>
      </c>
      <c r="AW133" s="12">
        <f>IF(节奏预期!W133="","",INDEX(装备突破!D$121:D$137,MATCH(节奏预期!W133,装备突破!$C$121:$C$137,0))*节奏预期!E133)</f>
        <v>0</v>
      </c>
      <c r="AX133" s="79">
        <f>IF(节奏预期!X133="","",INDEX(装备突破!E$121:E$137,MATCH(节奏预期!X133,装备突破!$C$121:$C$137,0))*节奏预期!F133)</f>
        <v>0</v>
      </c>
      <c r="AY133" s="79">
        <f>IF(节奏预期!Y133="","",INDEX(装备突破!F$121:F$137,MATCH(节奏预期!Y133,装备突破!$C$121:$C$137,0))*节奏预期!G133)</f>
        <v>0</v>
      </c>
      <c r="AZ133" s="79">
        <f>IF(节奏预期!Z133="","",INDEX(装备突破!G$121:G$137,MATCH(节奏预期!Z133,装备突破!$C$121:$C$137,0))*节奏预期!H133)</f>
        <v>64800000</v>
      </c>
      <c r="BA133" s="79">
        <f>IF(节奏预期!AA133="","",INDEX(装备突破!H$121:H$137,MATCH(节奏预期!AA133,装备突破!$C$121:$C$137,0))*节奏预期!I133)</f>
        <v>202500000</v>
      </c>
      <c r="BB133" s="79">
        <f>IF(节奏预期!AB133="","",INDEX(装备突破!I$121:I$137,MATCH(节奏预期!AB133,装备突破!$C$121:$C$137,0))*节奏预期!J133)</f>
        <v>0</v>
      </c>
      <c r="BC133" s="13">
        <f>MAX(SUM(AW133:BB133),$BC$126:BC132)</f>
        <v>267300000</v>
      </c>
      <c r="BF133" s="22">
        <v>40</v>
      </c>
      <c r="CB133" s="37"/>
    </row>
    <row r="134" spans="1:80" x14ac:dyDescent="0.15">
      <c r="A134" s="37"/>
      <c r="B134" s="211"/>
      <c r="C134" s="144">
        <v>13</v>
      </c>
      <c r="D134" s="144" t="str">
        <f>IF(D77="","",SUM(D$64:D77))</f>
        <v/>
      </c>
      <c r="E134" s="144" t="str">
        <f>IF(E77="","",SUM(E$64:E77))</f>
        <v/>
      </c>
      <c r="F134" s="144" t="str">
        <f>IF(F77="","",SUM(F$64:F77))</f>
        <v/>
      </c>
      <c r="G134" s="144"/>
      <c r="H134" s="144">
        <f>IF(H77="","",SUM(H$64:H77))</f>
        <v>52000000</v>
      </c>
      <c r="I134" s="144">
        <f>IF(I77="","",SUM(I$64:I77))</f>
        <v>52000000</v>
      </c>
      <c r="J134" s="37"/>
      <c r="L134" s="22">
        <v>12</v>
      </c>
      <c r="M134" s="76">
        <f t="shared" si="58"/>
        <v>270</v>
      </c>
      <c r="N134" s="78">
        <f>节奏预期!D134</f>
        <v>90.852534040676616</v>
      </c>
      <c r="O134" s="107">
        <f>IF(节奏预期!Q134=0,0,INDEX(D$143:D$159,MATCH(节奏预期!Q134,$C$143:$C$159,1)))</f>
        <v>0</v>
      </c>
      <c r="P134" s="79">
        <f>IF(节奏预期!R134=0,0,INDEX(E$143:E$159,MATCH(节奏预期!R134,$C$143:$C$159,1)))</f>
        <v>0</v>
      </c>
      <c r="Q134" s="79">
        <f>IF(节奏预期!S134=0,0,INDEX(F$143:F$159,MATCH(节奏预期!S134,$C$143:$C$159,1)))</f>
        <v>0</v>
      </c>
      <c r="R134" s="79">
        <f>IF(节奏预期!T134=0,0,INDEX(G$143:G$159,MATCH(节奏预期!T134,$C$143:$C$159,1)))</f>
        <v>0.27</v>
      </c>
      <c r="S134" s="79">
        <f>IF(节奏预期!U134=0,0,INDEX(H$143:H$159,MATCH(节奏预期!U134,$C$143:$C$159,1)))</f>
        <v>0.36</v>
      </c>
      <c r="T134" s="84">
        <f>IF(节奏预期!V134=0,0,INDEX(I$143:I$159,MATCH(节奏预期!V134,$C$143:$C$159,1)))</f>
        <v>0</v>
      </c>
      <c r="U134" s="13">
        <f>IFERROR(SUMPRODUCT(节奏预期!E134:J134,O134:T134)/SUM(节奏预期!E134:J134),0)</f>
        <v>0.32624999999999998</v>
      </c>
      <c r="V134" s="12">
        <f>IF(节奏预期!Q134=0,0,INDEX(D$189:D$205,MATCH(节奏预期!Q134,$C$189:$C$205,1)))</f>
        <v>0</v>
      </c>
      <c r="W134" s="79">
        <f>IF(节奏预期!R134=0,0,INDEX(E$189:E$205,MATCH(节奏预期!R134,$C$189:$C$205,1)))</f>
        <v>0</v>
      </c>
      <c r="X134" s="79">
        <f>IF(节奏预期!S134=0,0,INDEX(F$189:F$205,MATCH(节奏预期!S134,$C$189:$C$205,1)))</f>
        <v>0</v>
      </c>
      <c r="Y134" s="79">
        <f>IF(节奏预期!T134=0,0,INDEX(G$189:G$205,MATCH(节奏预期!T134,$C$189:$C$205,1)))</f>
        <v>0.1</v>
      </c>
      <c r="Z134" s="79">
        <f>IF(节奏预期!U134=0,0,INDEX(H$189:H$205,MATCH(节奏预期!U134,$C$189:$C$205,1)))</f>
        <v>0</v>
      </c>
      <c r="AA134" s="79">
        <f>IF(节奏预期!V134=0,0,INDEX(I$189:I$205,MATCH(节奏预期!V134,$C$189:$C$205,1)))</f>
        <v>0</v>
      </c>
      <c r="AB134" s="13">
        <f>IFERROR(SUMPRODUCT(节奏预期!E134:J134,V134:AA134)/SUM(节奏预期!E134:J134),0)</f>
        <v>3.7499999999999999E-2</v>
      </c>
      <c r="AC134" s="12">
        <f>IF(节奏预期!Q134=0,0,INDEX(D$216:D$232,MATCH(节奏预期!Q134,$C$216:$C$232,1)))</f>
        <v>0</v>
      </c>
      <c r="AD134" s="165">
        <f>IF(节奏预期!R134=0,0,INDEX(E$216:E$232,MATCH(节奏预期!R134,$C$216:$C$232,1)))</f>
        <v>0</v>
      </c>
      <c r="AE134" s="165">
        <f>IF(节奏预期!S134=0,0,INDEX(F$216:F$232,MATCH(节奏预期!S134,$C$216:$C$232,1)))</f>
        <v>0</v>
      </c>
      <c r="AF134" s="165">
        <f>IF(节奏预期!T134=0,0,INDEX(G$216:G$232,MATCH(节奏预期!T134,$C$216:$C$232,1)))</f>
        <v>5.4000000000000006E-2</v>
      </c>
      <c r="AG134" s="165">
        <f>IF(节奏预期!U134=0,0,INDEX(H$216:H$232,MATCH(节奏预期!U134,$C$216:$C$232,1)))</f>
        <v>0</v>
      </c>
      <c r="AH134" s="165">
        <f>IF(节奏预期!V134=0,0,INDEX(I$216:I$232,MATCH(节奏预期!V134,$C$216:$C$232,1)))</f>
        <v>0</v>
      </c>
      <c r="AI134" s="13">
        <f>IFERROR(SUMPRODUCT(节奏预期!E134:J134,AC134:AH134)/SUM(节奏预期!E134:J134),0)</f>
        <v>2.0250000000000001E-2</v>
      </c>
      <c r="AJ134" s="12">
        <f t="shared" si="64"/>
        <v>0</v>
      </c>
      <c r="AK134" s="165">
        <f t="shared" si="59"/>
        <v>0</v>
      </c>
      <c r="AL134" s="165">
        <f t="shared" si="60"/>
        <v>0</v>
      </c>
      <c r="AM134" s="165">
        <f t="shared" si="61"/>
        <v>0.42399999999999999</v>
      </c>
      <c r="AN134" s="165">
        <f t="shared" si="62"/>
        <v>0.36</v>
      </c>
      <c r="AO134" s="165">
        <f t="shared" si="63"/>
        <v>0</v>
      </c>
      <c r="AP134" s="13">
        <f t="shared" si="65"/>
        <v>0.36374999999999996</v>
      </c>
      <c r="AQ134" s="107">
        <f>IF(节奏预期!W134=0,0,节奏预期!E134*INDEX(D$83:D$99,MATCH(节奏预期!W134,$C$83:$C$99,0)))</f>
        <v>0</v>
      </c>
      <c r="AR134" s="79">
        <f>IF(节奏预期!X134=0,0,节奏预期!F134*INDEX(E$83:E$99,MATCH(节奏预期!X134,$C$83:$C$99,0)))</f>
        <v>0</v>
      </c>
      <c r="AS134" s="122">
        <f>IF(节奏预期!Y134=0,0,节奏预期!G134*INDEX(F$83:F$99,MATCH(节奏预期!Y134,$C$83:$C$99,0)))+IF(节奏预期!Z134=0,0,节奏预期!H134*INDEX(G$102:G$118,MATCH(节奏预期!Z134,$C$102:$C$118,0)))</f>
        <v>78.75</v>
      </c>
      <c r="AT134" s="79">
        <f>IF(节奏预期!Z134=0,0,节奏预期!H134*INDEX(G$83:G$99,MATCH(节奏预期!Z134,$C$83:$C$99,0)))</f>
        <v>11.25</v>
      </c>
      <c r="AU134" s="122">
        <f>IF(节奏预期!AA134=0,0,节奏预期!I134*INDEX(H$83:H$99,MATCH(节奏预期!AA134,$C$83:$C$99,0)))+IF(节奏预期!AB134=0,0,节奏预期!J134*INDEX(I$102:I$118,MATCH(节奏预期!AB134,$C$102:$C$118,0)))</f>
        <v>150</v>
      </c>
      <c r="AV134" s="110">
        <f>IF(节奏预期!AB134=0,0,节奏预期!J134*INDEX(I$83:I$99,MATCH(节奏预期!AB134,$C$83:$C$99,0)))</f>
        <v>0</v>
      </c>
      <c r="AW134" s="12">
        <f>IF(节奏预期!W134="","",INDEX(装备突破!D$121:D$137,MATCH(节奏预期!W134,装备突破!$C$121:$C$137,0))*节奏预期!E134)</f>
        <v>0</v>
      </c>
      <c r="AX134" s="79">
        <f>IF(节奏预期!X134="","",INDEX(装备突破!E$121:E$137,MATCH(节奏预期!X134,装备突破!$C$121:$C$137,0))*节奏预期!F134)</f>
        <v>0</v>
      </c>
      <c r="AY134" s="79">
        <f>IF(节奏预期!Y134="","",INDEX(装备突破!F$121:F$137,MATCH(节奏预期!Y134,装备突破!$C$121:$C$137,0))*节奏预期!G134)</f>
        <v>0</v>
      </c>
      <c r="AZ134" s="79">
        <f>IF(节奏预期!Z134="","",INDEX(装备突破!G$121:G$137,MATCH(节奏预期!Z134,装备突破!$C$121:$C$137,0))*节奏预期!H134)</f>
        <v>63000000</v>
      </c>
      <c r="BA134" s="79">
        <f>IF(节奏预期!AA134="","",INDEX(装备突破!H$121:H$137,MATCH(节奏预期!AA134,装备突破!$C$121:$C$137,0))*节奏预期!I134)</f>
        <v>328125000</v>
      </c>
      <c r="BB134" s="79">
        <f>IF(节奏预期!AB134="","",INDEX(装备突破!I$121:I$137,MATCH(节奏预期!AB134,装备突破!$C$121:$C$137,0))*节奏预期!J134)</f>
        <v>0</v>
      </c>
      <c r="BC134" s="13">
        <f>MAX(SUM(AW134:BB134),$BC$126:BC133)</f>
        <v>391125000</v>
      </c>
      <c r="BF134" s="22">
        <v>41</v>
      </c>
      <c r="CB134" s="37"/>
    </row>
    <row r="135" spans="1:80" x14ac:dyDescent="0.15">
      <c r="A135" s="37"/>
      <c r="B135" s="211"/>
      <c r="C135" s="144">
        <v>14</v>
      </c>
      <c r="D135" s="144" t="str">
        <f>IF(D78="","",SUM(D$64:D78))</f>
        <v/>
      </c>
      <c r="E135" s="144" t="str">
        <f>IF(E78="","",SUM(E$64:E78))</f>
        <v/>
      </c>
      <c r="F135" s="144" t="str">
        <f>IF(F78="","",SUM(F$64:F78))</f>
        <v/>
      </c>
      <c r="G135" s="144"/>
      <c r="H135" s="144">
        <f>IF(H78="","",SUM(H$64:H78))</f>
        <v>59500000</v>
      </c>
      <c r="I135" s="144">
        <f>IF(I78="","",SUM(I$64:I78))</f>
        <v>59500000</v>
      </c>
      <c r="L135" s="22">
        <v>13</v>
      </c>
      <c r="M135" s="76">
        <f t="shared" si="58"/>
        <v>300</v>
      </c>
      <c r="N135" s="78">
        <f>节奏预期!D135</f>
        <v>92.422409073065808</v>
      </c>
      <c r="O135" s="107">
        <f>IF(节奏预期!Q135=0,0,INDEX(D$143:D$159,MATCH(节奏预期!Q135,$C$143:$C$159,1)))</f>
        <v>0</v>
      </c>
      <c r="P135" s="79">
        <f>IF(节奏预期!R135=0,0,INDEX(E$143:E$159,MATCH(节奏预期!R135,$C$143:$C$159,1)))</f>
        <v>0</v>
      </c>
      <c r="Q135" s="79">
        <f>IF(节奏预期!S135=0,0,INDEX(F$143:F$159,MATCH(节奏预期!S135,$C$143:$C$159,1)))</f>
        <v>0</v>
      </c>
      <c r="R135" s="79">
        <f>IF(节奏预期!T135=0,0,INDEX(G$143:G$159,MATCH(节奏预期!T135,$C$143:$C$159,1)))</f>
        <v>0.27</v>
      </c>
      <c r="S135" s="79">
        <f>IF(节奏预期!U135=0,0,INDEX(H$143:H$159,MATCH(节奏预期!U135,$C$143:$C$159,1)))</f>
        <v>0.36</v>
      </c>
      <c r="T135" s="84">
        <f>IF(节奏预期!V135=0,0,INDEX(I$143:I$159,MATCH(节奏预期!V135,$C$143:$C$159,1)))</f>
        <v>0</v>
      </c>
      <c r="U135" s="13">
        <f>IFERROR(SUMPRODUCT(节奏预期!E135:J135,O135:T135)/SUM(节奏预期!E135:J135),0)</f>
        <v>0.33750000000000002</v>
      </c>
      <c r="V135" s="12">
        <f>IF(节奏预期!Q135=0,0,INDEX(D$189:D$205,MATCH(节奏预期!Q135,$C$189:$C$205,1)))</f>
        <v>0</v>
      </c>
      <c r="W135" s="79">
        <f>IF(节奏预期!R135=0,0,INDEX(E$189:E$205,MATCH(节奏预期!R135,$C$189:$C$205,1)))</f>
        <v>0</v>
      </c>
      <c r="X135" s="79">
        <f>IF(节奏预期!S135=0,0,INDEX(F$189:F$205,MATCH(节奏预期!S135,$C$189:$C$205,1)))</f>
        <v>0</v>
      </c>
      <c r="Y135" s="79">
        <f>IF(节奏预期!T135=0,0,INDEX(G$189:G$205,MATCH(节奏预期!T135,$C$189:$C$205,1)))</f>
        <v>0.1</v>
      </c>
      <c r="Z135" s="79">
        <f>IF(节奏预期!U135=0,0,INDEX(H$189:H$205,MATCH(节奏预期!U135,$C$189:$C$205,1)))</f>
        <v>0</v>
      </c>
      <c r="AA135" s="79">
        <f>IF(节奏预期!V135=0,0,INDEX(I$189:I$205,MATCH(节奏预期!V135,$C$189:$C$205,1)))</f>
        <v>0</v>
      </c>
      <c r="AB135" s="13">
        <f>IFERROR(SUMPRODUCT(节奏预期!E135:J135,V135:AA135)/SUM(节奏预期!E135:J135),0)</f>
        <v>2.5000000000000001E-2</v>
      </c>
      <c r="AC135" s="12">
        <f>IF(节奏预期!Q135=0,0,INDEX(D$216:D$232,MATCH(节奏预期!Q135,$C$216:$C$232,1)))</f>
        <v>0</v>
      </c>
      <c r="AD135" s="165">
        <f>IF(节奏预期!R135=0,0,INDEX(E$216:E$232,MATCH(节奏预期!R135,$C$216:$C$232,1)))</f>
        <v>0</v>
      </c>
      <c r="AE135" s="165">
        <f>IF(节奏预期!S135=0,0,INDEX(F$216:F$232,MATCH(节奏预期!S135,$C$216:$C$232,1)))</f>
        <v>0</v>
      </c>
      <c r="AF135" s="165">
        <f>IF(节奏预期!T135=0,0,INDEX(G$216:G$232,MATCH(节奏预期!T135,$C$216:$C$232,1)))</f>
        <v>5.4000000000000006E-2</v>
      </c>
      <c r="AG135" s="165">
        <f>IF(节奏预期!U135=0,0,INDEX(H$216:H$232,MATCH(节奏预期!U135,$C$216:$C$232,1)))</f>
        <v>0</v>
      </c>
      <c r="AH135" s="165">
        <f>IF(节奏预期!V135=0,0,INDEX(I$216:I$232,MATCH(节奏预期!V135,$C$216:$C$232,1)))</f>
        <v>0</v>
      </c>
      <c r="AI135" s="13">
        <f>IFERROR(SUMPRODUCT(节奏预期!E135:J135,AC135:AH135)/SUM(节奏预期!E135:J135),0)</f>
        <v>1.3500000000000002E-2</v>
      </c>
      <c r="AJ135" s="12">
        <f t="shared" si="64"/>
        <v>0</v>
      </c>
      <c r="AK135" s="165">
        <f t="shared" si="59"/>
        <v>0</v>
      </c>
      <c r="AL135" s="165">
        <f t="shared" si="60"/>
        <v>0</v>
      </c>
      <c r="AM135" s="165">
        <f t="shared" si="61"/>
        <v>0.42399999999999999</v>
      </c>
      <c r="AN135" s="165">
        <f t="shared" si="62"/>
        <v>0.36</v>
      </c>
      <c r="AO135" s="165">
        <f t="shared" si="63"/>
        <v>0</v>
      </c>
      <c r="AP135" s="13">
        <f t="shared" si="65"/>
        <v>0.36250000000000004</v>
      </c>
      <c r="AQ135" s="107">
        <f>IF(节奏预期!W135=0,0,节奏预期!E135*INDEX(D$83:D$99,MATCH(节奏预期!W135,$C$83:$C$99,0)))</f>
        <v>0</v>
      </c>
      <c r="AR135" s="79">
        <f>IF(节奏预期!X135=0,0,节奏预期!F135*INDEX(E$83:E$99,MATCH(节奏预期!X135,$C$83:$C$99,0)))</f>
        <v>0</v>
      </c>
      <c r="AS135" s="122">
        <f>IF(节奏预期!Y135=0,0,节奏预期!G135*INDEX(F$83:F$99,MATCH(节奏预期!Y135,$C$83:$C$99,0)))+IF(节奏预期!Z135=0,0,节奏预期!H135*INDEX(G$102:G$118,MATCH(节奏预期!Z135,$C$102:$C$118,0)))</f>
        <v>52.5</v>
      </c>
      <c r="AT135" s="79">
        <f>IF(节奏预期!Z135=0,0,节奏预期!H135*INDEX(G$83:G$99,MATCH(节奏预期!Z135,$C$83:$C$99,0)))</f>
        <v>7.5</v>
      </c>
      <c r="AU135" s="122">
        <f>IF(节奏预期!AA135=0,0,节奏预期!I135*INDEX(H$83:H$99,MATCH(节奏预期!AA135,$C$83:$C$99,0)))+IF(节奏预期!AB135=0,0,节奏预期!J135*INDEX(I$102:I$118,MATCH(节奏预期!AB135,$C$102:$C$118,0)))</f>
        <v>180</v>
      </c>
      <c r="AV135" s="110">
        <f>IF(节奏预期!AB135=0,0,节奏预期!J135*INDEX(I$83:I$99,MATCH(节奏预期!AB135,$C$83:$C$99,0)))</f>
        <v>0</v>
      </c>
      <c r="AW135" s="12">
        <f>IF(节奏预期!W135="","",INDEX(装备突破!D$121:D$137,MATCH(节奏预期!W135,装备突破!$C$121:$C$137,0))*节奏预期!E135)</f>
        <v>0</v>
      </c>
      <c r="AX135" s="79">
        <f>IF(节奏预期!X135="","",INDEX(装备突破!E$121:E$137,MATCH(节奏预期!X135,装备突破!$C$121:$C$137,0))*节奏预期!F135)</f>
        <v>0</v>
      </c>
      <c r="AY135" s="79">
        <f>IF(节奏预期!Y135="","",INDEX(装备突破!F$121:F$137,MATCH(节奏预期!Y135,装备突破!$C$121:$C$137,0))*节奏预期!G135)</f>
        <v>0</v>
      </c>
      <c r="AZ135" s="79">
        <f>IF(节奏预期!Z135="","",INDEX(装备突破!G$121:G$137,MATCH(节奏预期!Z135,装备突破!$C$121:$C$137,0))*节奏预期!H135)</f>
        <v>42000000</v>
      </c>
      <c r="BA135" s="79">
        <f>IF(节奏预期!AA135="","",INDEX(装备突破!H$121:H$137,MATCH(节奏预期!AA135,装备突破!$C$121:$C$137,0))*节奏预期!I135)</f>
        <v>393750000</v>
      </c>
      <c r="BB135" s="79">
        <f>IF(节奏预期!AB135="","",INDEX(装备突破!I$121:I$137,MATCH(节奏预期!AB135,装备突破!$C$121:$C$137,0))*节奏预期!J135)</f>
        <v>0</v>
      </c>
      <c r="BC135" s="13">
        <f>MAX(SUM(AW135:BB135),$BC$126:BC134)</f>
        <v>435750000</v>
      </c>
      <c r="BD135" s="37"/>
      <c r="BF135" s="22">
        <v>42</v>
      </c>
      <c r="CB135" s="37"/>
    </row>
    <row r="136" spans="1:80" x14ac:dyDescent="0.15">
      <c r="A136" s="37"/>
      <c r="B136" s="211"/>
      <c r="C136" s="144">
        <v>15</v>
      </c>
      <c r="D136" s="144" t="str">
        <f>IF(D79="","",SUM(D$64:D79))</f>
        <v/>
      </c>
      <c r="E136" s="144" t="str">
        <f>IF(E79="","",SUM(E$64:E79))</f>
        <v/>
      </c>
      <c r="F136" s="144" t="str">
        <f>IF(F79="","",SUM(F$64:F79))</f>
        <v/>
      </c>
      <c r="G136" s="144"/>
      <c r="H136" s="144">
        <f>IF(H79="","",SUM(H$64:H79))</f>
        <v>67500000</v>
      </c>
      <c r="I136" s="144">
        <f>IF(I79="","",SUM(I$64:I79))</f>
        <v>67500000</v>
      </c>
      <c r="L136" s="22">
        <v>14</v>
      </c>
      <c r="M136" s="76">
        <f t="shared" si="58"/>
        <v>330</v>
      </c>
      <c r="N136" s="78">
        <f>节奏预期!D136</f>
        <v>93.872202479304192</v>
      </c>
      <c r="O136" s="107">
        <f>IF(节奏预期!Q136=0,0,INDEX(D$143:D$159,MATCH(节奏预期!Q136,$C$143:$C$159,1)))</f>
        <v>0</v>
      </c>
      <c r="P136" s="79">
        <f>IF(节奏预期!R136=0,0,INDEX(E$143:E$159,MATCH(节奏预期!R136,$C$143:$C$159,1)))</f>
        <v>0</v>
      </c>
      <c r="Q136" s="79">
        <f>IF(节奏预期!S136=0,0,INDEX(F$143:F$159,MATCH(节奏预期!S136,$C$143:$C$159,1)))</f>
        <v>0</v>
      </c>
      <c r="R136" s="79">
        <f>IF(节奏预期!T136=0,0,INDEX(G$143:G$159,MATCH(节奏预期!T136,$C$143:$C$159,1)))</f>
        <v>0.3</v>
      </c>
      <c r="S136" s="79">
        <f>IF(节奏预期!U136=0,0,INDEX(H$143:H$159,MATCH(节奏预期!U136,$C$143:$C$159,1)))</f>
        <v>0.4</v>
      </c>
      <c r="T136" s="84">
        <f>IF(节奏预期!V136=0,0,INDEX(I$143:I$159,MATCH(节奏预期!V136,$C$143:$C$159,1)))</f>
        <v>0</v>
      </c>
      <c r="U136" s="13">
        <f>IFERROR(SUMPRODUCT(节奏预期!E136:J136,O136:T136)/SUM(节奏预期!E136:J136),0)</f>
        <v>0.38750000000000001</v>
      </c>
      <c r="V136" s="12">
        <f>IF(节奏预期!Q136=0,0,INDEX(D$189:D$205,MATCH(节奏预期!Q136,$C$189:$C$205,1)))</f>
        <v>0</v>
      </c>
      <c r="W136" s="79">
        <f>IF(节奏预期!R136=0,0,INDEX(E$189:E$205,MATCH(节奏预期!R136,$C$189:$C$205,1)))</f>
        <v>0</v>
      </c>
      <c r="X136" s="79">
        <f>IF(节奏预期!S136=0,0,INDEX(F$189:F$205,MATCH(节奏预期!S136,$C$189:$C$205,1)))</f>
        <v>0</v>
      </c>
      <c r="Y136" s="79">
        <f>IF(节奏预期!T136=0,0,INDEX(G$189:G$205,MATCH(节奏预期!T136,$C$189:$C$205,1)))</f>
        <v>0.1</v>
      </c>
      <c r="Z136" s="79">
        <f>IF(节奏预期!U136=0,0,INDEX(H$189:H$205,MATCH(节奏预期!U136,$C$189:$C$205,1)))</f>
        <v>0</v>
      </c>
      <c r="AA136" s="79">
        <f>IF(节奏预期!V136=0,0,INDEX(I$189:I$205,MATCH(节奏预期!V136,$C$189:$C$205,1)))</f>
        <v>0</v>
      </c>
      <c r="AB136" s="13">
        <f>IFERROR(SUMPRODUCT(节奏预期!E136:J136,V136:AA136)/SUM(节奏预期!E136:J136),0)</f>
        <v>1.2500000000000001E-2</v>
      </c>
      <c r="AC136" s="12">
        <f>IF(节奏预期!Q136=0,0,INDEX(D$216:D$232,MATCH(节奏预期!Q136,$C$216:$C$232,1)))</f>
        <v>0</v>
      </c>
      <c r="AD136" s="165">
        <f>IF(节奏预期!R136=0,0,INDEX(E$216:E$232,MATCH(节奏预期!R136,$C$216:$C$232,1)))</f>
        <v>0</v>
      </c>
      <c r="AE136" s="165">
        <f>IF(节奏预期!S136=0,0,INDEX(F$216:F$232,MATCH(节奏预期!S136,$C$216:$C$232,1)))</f>
        <v>0</v>
      </c>
      <c r="AF136" s="165">
        <f>IF(节奏预期!T136=0,0,INDEX(G$216:G$232,MATCH(节奏预期!T136,$C$216:$C$232,1)))</f>
        <v>0.06</v>
      </c>
      <c r="AG136" s="165">
        <f>IF(节奏预期!U136=0,0,INDEX(H$216:H$232,MATCH(节奏预期!U136,$C$216:$C$232,1)))</f>
        <v>0</v>
      </c>
      <c r="AH136" s="165">
        <f>IF(节奏预期!V136=0,0,INDEX(I$216:I$232,MATCH(节奏预期!V136,$C$216:$C$232,1)))</f>
        <v>0</v>
      </c>
      <c r="AI136" s="13">
        <f>IFERROR(SUMPRODUCT(节奏预期!E136:J136,AC136:AH136)/SUM(节奏预期!E136:J136),0)</f>
        <v>7.4999999999999989E-3</v>
      </c>
      <c r="AJ136" s="12">
        <f t="shared" si="64"/>
        <v>0</v>
      </c>
      <c r="AK136" s="165">
        <f t="shared" si="59"/>
        <v>0</v>
      </c>
      <c r="AL136" s="165">
        <f t="shared" si="60"/>
        <v>0</v>
      </c>
      <c r="AM136" s="165">
        <f t="shared" si="61"/>
        <v>0.46</v>
      </c>
      <c r="AN136" s="165">
        <f t="shared" si="62"/>
        <v>0.4</v>
      </c>
      <c r="AO136" s="165">
        <f t="shared" si="63"/>
        <v>0</v>
      </c>
      <c r="AP136" s="13">
        <f t="shared" si="65"/>
        <v>0.4</v>
      </c>
      <c r="AQ136" s="107">
        <f>IF(节奏预期!W136=0,0,节奏预期!E136*INDEX(D$83:D$99,MATCH(节奏预期!W136,$C$83:$C$99,0)))</f>
        <v>0</v>
      </c>
      <c r="AR136" s="79">
        <f>IF(节奏预期!X136=0,0,节奏预期!F136*INDEX(E$83:E$99,MATCH(节奏预期!X136,$C$83:$C$99,0)))</f>
        <v>0</v>
      </c>
      <c r="AS136" s="122">
        <f>IF(节奏预期!Y136=0,0,节奏预期!G136*INDEX(F$83:F$99,MATCH(节奏预期!Y136,$C$83:$C$99,0)))+IF(节奏预期!Z136=0,0,节奏预期!H136*INDEX(G$102:G$118,MATCH(节奏预期!Z136,$C$102:$C$118,0)))</f>
        <v>26.25</v>
      </c>
      <c r="AT136" s="79">
        <f>IF(节奏预期!Z136=0,0,节奏预期!H136*INDEX(G$83:G$99,MATCH(节奏预期!Z136,$C$83:$C$99,0)))</f>
        <v>3.75</v>
      </c>
      <c r="AU136" s="122">
        <f>IF(节奏预期!AA136=0,0,节奏预期!I136*INDEX(H$83:H$99,MATCH(节奏预期!AA136,$C$83:$C$99,0)))+IF(节奏预期!AB136=0,0,节奏预期!J136*INDEX(I$102:I$118,MATCH(节奏预期!AB136,$C$102:$C$118,0)))</f>
        <v>210</v>
      </c>
      <c r="AV136" s="110">
        <f>IF(节奏预期!AB136=0,0,节奏预期!J136*INDEX(I$83:I$99,MATCH(节奏预期!AB136,$C$83:$C$99,0)))</f>
        <v>0</v>
      </c>
      <c r="AW136" s="12">
        <f>IF(节奏预期!W136="","",INDEX(装备突破!D$121:D$137,MATCH(节奏预期!W136,装备突破!$C$121:$C$137,0))*节奏预期!E136)</f>
        <v>0</v>
      </c>
      <c r="AX136" s="79">
        <f>IF(节奏预期!X136="","",INDEX(装备突破!E$121:E$137,MATCH(节奏预期!X136,装备突破!$C$121:$C$137,0))*节奏预期!F136)</f>
        <v>0</v>
      </c>
      <c r="AY136" s="79">
        <f>IF(节奏预期!Y136="","",INDEX(装备突破!F$121:F$137,MATCH(节奏预期!Y136,装备突破!$C$121:$C$137,0))*节奏预期!G136)</f>
        <v>0</v>
      </c>
      <c r="AZ136" s="79">
        <f>IF(节奏预期!Z136="","",INDEX(装备突破!G$121:G$137,MATCH(节奏预期!Z136,装备突破!$C$121:$C$137,0))*节奏预期!H136)</f>
        <v>21000000</v>
      </c>
      <c r="BA136" s="79">
        <f>IF(节奏预期!AA136="","",INDEX(装备突破!H$121:H$137,MATCH(节奏预期!AA136,装备突破!$C$121:$C$137,0))*节奏预期!I136)</f>
        <v>459375000</v>
      </c>
      <c r="BB136" s="79">
        <f>IF(节奏预期!AB136="","",INDEX(装备突破!I$121:I$137,MATCH(节奏预期!AB136,装备突破!$C$121:$C$137,0))*节奏预期!J136)</f>
        <v>0</v>
      </c>
      <c r="BC136" s="13">
        <f>MAX(SUM(AW136:BB136),$BC$126:BC135)</f>
        <v>480375000</v>
      </c>
      <c r="BD136" s="37"/>
      <c r="BF136" s="22">
        <v>43</v>
      </c>
      <c r="CB136" s="37"/>
    </row>
    <row r="137" spans="1:80" x14ac:dyDescent="0.15">
      <c r="A137" s="37"/>
      <c r="B137" s="212"/>
      <c r="C137" s="65"/>
      <c r="D137" s="65"/>
      <c r="E137" s="65"/>
      <c r="F137" s="65"/>
      <c r="G137" s="79"/>
      <c r="H137" s="65"/>
      <c r="I137" s="65"/>
      <c r="L137" s="22">
        <v>15</v>
      </c>
      <c r="M137" s="76">
        <f t="shared" si="58"/>
        <v>360</v>
      </c>
      <c r="N137" s="78">
        <f>节奏预期!D137</f>
        <v>95.182038399947245</v>
      </c>
      <c r="O137" s="107">
        <f>IF(节奏预期!Q137=0,0,INDEX(D$143:D$159,MATCH(节奏预期!Q137,$C$143:$C$159,1)))</f>
        <v>0</v>
      </c>
      <c r="P137" s="79">
        <f>IF(节奏预期!R137=0,0,INDEX(E$143:E$159,MATCH(节奏预期!R137,$C$143:$C$159,1)))</f>
        <v>0</v>
      </c>
      <c r="Q137" s="79">
        <f>IF(节奏预期!S137=0,0,INDEX(F$143:F$159,MATCH(节奏预期!S137,$C$143:$C$159,1)))</f>
        <v>0</v>
      </c>
      <c r="R137" s="79">
        <f>IF(节奏预期!T137=0,0,INDEX(G$143:G$159,MATCH(节奏预期!T137,$C$143:$C$159,1)))</f>
        <v>0</v>
      </c>
      <c r="S137" s="79">
        <f>IF(节奏预期!U137=0,0,INDEX(H$143:H$159,MATCH(节奏预期!U137,$C$143:$C$159,1)))</f>
        <v>0.4</v>
      </c>
      <c r="T137" s="84">
        <f>IF(节奏预期!V137=0,0,INDEX(I$143:I$159,MATCH(节奏预期!V137,$C$143:$C$159,1)))</f>
        <v>0</v>
      </c>
      <c r="U137" s="13">
        <f>IFERROR(SUMPRODUCT(节奏预期!E137:J137,O137:T137)/SUM(节奏预期!E137:J137),0)</f>
        <v>0.4</v>
      </c>
      <c r="V137" s="12">
        <f>IF(节奏预期!Q137=0,0,INDEX(D$189:D$205,MATCH(节奏预期!Q137,$C$189:$C$205,1)))</f>
        <v>0</v>
      </c>
      <c r="W137" s="79">
        <f>IF(节奏预期!R137=0,0,INDEX(E$189:E$205,MATCH(节奏预期!R137,$C$189:$C$205,1)))</f>
        <v>0</v>
      </c>
      <c r="X137" s="79">
        <f>IF(节奏预期!S137=0,0,INDEX(F$189:F$205,MATCH(节奏预期!S137,$C$189:$C$205,1)))</f>
        <v>0</v>
      </c>
      <c r="Y137" s="79">
        <f>IF(节奏预期!T137=0,0,INDEX(G$189:G$205,MATCH(节奏预期!T137,$C$189:$C$205,1)))</f>
        <v>0</v>
      </c>
      <c r="Z137" s="79">
        <f>IF(节奏预期!U137=0,0,INDEX(H$189:H$205,MATCH(节奏预期!U137,$C$189:$C$205,1)))</f>
        <v>0</v>
      </c>
      <c r="AA137" s="79">
        <f>IF(节奏预期!V137=0,0,INDEX(I$189:I$205,MATCH(节奏预期!V137,$C$189:$C$205,1)))</f>
        <v>0</v>
      </c>
      <c r="AB137" s="13">
        <f>IFERROR(SUMPRODUCT(节奏预期!E137:J137,V137:AA137)/SUM(节奏预期!E137:J137),0)</f>
        <v>0</v>
      </c>
      <c r="AC137" s="12">
        <f>IF(节奏预期!Q137=0,0,INDEX(D$216:D$232,MATCH(节奏预期!Q137,$C$216:$C$232,1)))</f>
        <v>0</v>
      </c>
      <c r="AD137" s="165">
        <f>IF(节奏预期!R137=0,0,INDEX(E$216:E$232,MATCH(节奏预期!R137,$C$216:$C$232,1)))</f>
        <v>0</v>
      </c>
      <c r="AE137" s="165">
        <f>IF(节奏预期!S137=0,0,INDEX(F$216:F$232,MATCH(节奏预期!S137,$C$216:$C$232,1)))</f>
        <v>0</v>
      </c>
      <c r="AF137" s="165">
        <f>IF(节奏预期!T137=0,0,INDEX(G$216:G$232,MATCH(节奏预期!T137,$C$216:$C$232,1)))</f>
        <v>0</v>
      </c>
      <c r="AG137" s="165">
        <f>IF(节奏预期!U137=0,0,INDEX(H$216:H$232,MATCH(节奏预期!U137,$C$216:$C$232,1)))</f>
        <v>0</v>
      </c>
      <c r="AH137" s="165">
        <f>IF(节奏预期!V137=0,0,INDEX(I$216:I$232,MATCH(节奏预期!V137,$C$216:$C$232,1)))</f>
        <v>0</v>
      </c>
      <c r="AI137" s="13">
        <f>IFERROR(SUMPRODUCT(节奏预期!E137:J137,AC137:AH137)/SUM(节奏预期!E137:J137),0)</f>
        <v>0</v>
      </c>
      <c r="AJ137" s="12">
        <f t="shared" si="64"/>
        <v>0</v>
      </c>
      <c r="AK137" s="165">
        <f t="shared" si="59"/>
        <v>0</v>
      </c>
      <c r="AL137" s="165">
        <f t="shared" si="60"/>
        <v>0</v>
      </c>
      <c r="AM137" s="165">
        <f t="shared" si="61"/>
        <v>0</v>
      </c>
      <c r="AN137" s="165">
        <f t="shared" si="62"/>
        <v>0.4</v>
      </c>
      <c r="AO137" s="165">
        <f t="shared" si="63"/>
        <v>0</v>
      </c>
      <c r="AP137" s="13">
        <f t="shared" si="65"/>
        <v>0.4</v>
      </c>
      <c r="AQ137" s="107">
        <f>IF(节奏预期!W137=0,0,节奏预期!E137*INDEX(D$83:D$99,MATCH(节奏预期!W137,$C$83:$C$99,0)))</f>
        <v>0</v>
      </c>
      <c r="AR137" s="79">
        <f>IF(节奏预期!X137=0,0,节奏预期!F137*INDEX(E$83:E$99,MATCH(节奏预期!X137,$C$83:$C$99,0)))</f>
        <v>0</v>
      </c>
      <c r="AS137" s="122">
        <f>IF(节奏预期!Y137=0,0,节奏预期!G137*INDEX(F$83:F$99,MATCH(节奏预期!Y137,$C$83:$C$99,0)))+IF(节奏预期!Z137=0,0,节奏预期!H137*INDEX(G$102:G$118,MATCH(节奏预期!Z137,$C$102:$C$118,0)))</f>
        <v>0</v>
      </c>
      <c r="AT137" s="79">
        <f>IF(节奏预期!Z137=0,0,节奏预期!H137*INDEX(G$83:G$99,MATCH(节奏预期!Z137,$C$83:$C$99,0)))</f>
        <v>0</v>
      </c>
      <c r="AU137" s="122">
        <f>IF(节奏预期!AA137=0,0,节奏预期!I137*INDEX(H$83:H$99,MATCH(节奏预期!AA137,$C$83:$C$99,0)))+IF(节奏预期!AB137=0,0,节奏预期!J137*INDEX(I$102:I$118,MATCH(节奏预期!AB137,$C$102:$C$118,0)))</f>
        <v>240</v>
      </c>
      <c r="AV137" s="110">
        <f>IF(节奏预期!AB137=0,0,节奏预期!J137*INDEX(I$83:I$99,MATCH(节奏预期!AB137,$C$83:$C$99,0)))</f>
        <v>0</v>
      </c>
      <c r="AW137" s="12">
        <f>IF(节奏预期!W137="","",INDEX(装备突破!D$121:D$137,MATCH(节奏预期!W137,装备突破!$C$121:$C$137,0))*节奏预期!E137)</f>
        <v>0</v>
      </c>
      <c r="AX137" s="79">
        <f>IF(节奏预期!X137="","",INDEX(装备突破!E$121:E$137,MATCH(节奏预期!X137,装备突破!$C$121:$C$137,0))*节奏预期!F137)</f>
        <v>0</v>
      </c>
      <c r="AY137" s="79">
        <f>IF(节奏预期!Y137="","",INDEX(装备突破!F$121:F$137,MATCH(节奏预期!Y137,装备突破!$C$121:$C$137,0))*节奏预期!G137)</f>
        <v>0</v>
      </c>
      <c r="AZ137" s="79">
        <f>IF(节奏预期!Z137="","",INDEX(装备突破!G$121:G$137,MATCH(节奏预期!Z137,装备突破!$C$121:$C$137,0))*节奏预期!H137)</f>
        <v>0</v>
      </c>
      <c r="BA137" s="79">
        <f>IF(节奏预期!AA137="","",INDEX(装备突破!H$121:H$137,MATCH(节奏预期!AA137,装备突破!$C$121:$C$137,0))*节奏预期!I137)</f>
        <v>525000000</v>
      </c>
      <c r="BB137" s="79">
        <f>IF(节奏预期!AB137="","",INDEX(装备突破!I$121:I$137,MATCH(节奏预期!AB137,装备突破!$C$121:$C$137,0))*节奏预期!J137)</f>
        <v>0</v>
      </c>
      <c r="BC137" s="13">
        <f>MAX(SUM(AW137:BB137),$BC$126:BC136)</f>
        <v>525000000</v>
      </c>
      <c r="BD137" s="37"/>
      <c r="BF137" s="22">
        <v>44</v>
      </c>
      <c r="CB137" s="37"/>
    </row>
    <row r="138" spans="1:80" x14ac:dyDescent="0.15">
      <c r="A138" s="37"/>
      <c r="B138" s="53"/>
      <c r="C138" s="29"/>
      <c r="D138" s="29"/>
      <c r="E138" s="29"/>
      <c r="F138" s="29"/>
      <c r="G138" s="29"/>
      <c r="H138" s="29"/>
      <c r="I138" s="29"/>
      <c r="L138" s="22">
        <v>16</v>
      </c>
      <c r="M138" s="76">
        <f t="shared" si="58"/>
        <v>390</v>
      </c>
      <c r="N138" s="78">
        <f>节奏预期!D138</f>
        <v>96.319437483957898</v>
      </c>
      <c r="O138" s="107">
        <f>IF(节奏预期!Q138=0,0,INDEX(D$143:D$159,MATCH(节奏预期!Q138,$C$143:$C$159,1)))</f>
        <v>0</v>
      </c>
      <c r="P138" s="79">
        <f>IF(节奏预期!R138=0,0,INDEX(E$143:E$159,MATCH(节奏预期!R138,$C$143:$C$159,1)))</f>
        <v>0</v>
      </c>
      <c r="Q138" s="79">
        <f>IF(节奏预期!S138=0,0,INDEX(F$143:F$159,MATCH(节奏预期!S138,$C$143:$C$159,1)))</f>
        <v>0</v>
      </c>
      <c r="R138" s="79">
        <f>IF(节奏预期!T138=0,0,INDEX(G$143:G$159,MATCH(节奏预期!T138,$C$143:$C$159,1)))</f>
        <v>0</v>
      </c>
      <c r="S138" s="79">
        <f>IF(节奏预期!U138=0,0,INDEX(H$143:H$159,MATCH(节奏预期!U138,$C$143:$C$159,1)))</f>
        <v>0.4</v>
      </c>
      <c r="T138" s="84">
        <f>IF(节奏预期!V138=0,0,INDEX(I$143:I$159,MATCH(节奏预期!V138,$C$143:$C$159,1)))</f>
        <v>0.4</v>
      </c>
      <c r="U138" s="13">
        <f>IFERROR(SUMPRODUCT(节奏预期!E138:J138,O138:T138)/SUM(节奏预期!E138:J138),0)</f>
        <v>0.4</v>
      </c>
      <c r="V138" s="12">
        <f>IF(节奏预期!Q138=0,0,INDEX(D$189:D$205,MATCH(节奏预期!Q138,$C$189:$C$205,1)))</f>
        <v>0</v>
      </c>
      <c r="W138" s="79">
        <f>IF(节奏预期!R138=0,0,INDEX(E$189:E$205,MATCH(节奏预期!R138,$C$189:$C$205,1)))</f>
        <v>0</v>
      </c>
      <c r="X138" s="79">
        <f>IF(节奏预期!S138=0,0,INDEX(F$189:F$205,MATCH(节奏预期!S138,$C$189:$C$205,1)))</f>
        <v>0</v>
      </c>
      <c r="Y138" s="79">
        <f>IF(节奏预期!T138=0,0,INDEX(G$189:G$205,MATCH(节奏预期!T138,$C$189:$C$205,1)))</f>
        <v>0</v>
      </c>
      <c r="Z138" s="79">
        <f>IF(节奏预期!U138=0,0,INDEX(H$189:H$205,MATCH(节奏预期!U138,$C$189:$C$205,1)))</f>
        <v>0</v>
      </c>
      <c r="AA138" s="79">
        <f>IF(节奏预期!V138=0,0,INDEX(I$189:I$205,MATCH(节奏预期!V138,$C$189:$C$205,1)))</f>
        <v>0.25</v>
      </c>
      <c r="AB138" s="13">
        <f>IFERROR(SUMPRODUCT(节奏预期!E138:J138,V138:AA138)/SUM(节奏预期!E138:J138),0)</f>
        <v>1.7045454545454548E-2</v>
      </c>
      <c r="AC138" s="12">
        <f>IF(节奏预期!Q138=0,0,INDEX(D$216:D$232,MATCH(节奏预期!Q138,$C$216:$C$232,1)))</f>
        <v>0</v>
      </c>
      <c r="AD138" s="165">
        <f>IF(节奏预期!R138=0,0,INDEX(E$216:E$232,MATCH(节奏预期!R138,$C$216:$C$232,1)))</f>
        <v>0</v>
      </c>
      <c r="AE138" s="165">
        <f>IF(节奏预期!S138=0,0,INDEX(F$216:F$232,MATCH(节奏预期!S138,$C$216:$C$232,1)))</f>
        <v>0</v>
      </c>
      <c r="AF138" s="165">
        <f>IF(节奏预期!T138=0,0,INDEX(G$216:G$232,MATCH(节奏预期!T138,$C$216:$C$232,1)))</f>
        <v>0</v>
      </c>
      <c r="AG138" s="165">
        <f>IF(节奏预期!U138=0,0,INDEX(H$216:H$232,MATCH(节奏预期!U138,$C$216:$C$232,1)))</f>
        <v>0</v>
      </c>
      <c r="AH138" s="165">
        <f>IF(节奏预期!V138=0,0,INDEX(I$216:I$232,MATCH(节奏预期!V138,$C$216:$C$232,1)))</f>
        <v>8.0000000000000016E-2</v>
      </c>
      <c r="AI138" s="13">
        <f>IFERROR(SUMPRODUCT(节奏预期!E138:J138,AC138:AH138)/SUM(节奏预期!E138:J138),0)</f>
        <v>5.4545454545454567E-3</v>
      </c>
      <c r="AJ138" s="12">
        <f t="shared" si="64"/>
        <v>0</v>
      </c>
      <c r="AK138" s="165">
        <f t="shared" si="59"/>
        <v>0</v>
      </c>
      <c r="AL138" s="165">
        <f t="shared" si="60"/>
        <v>0</v>
      </c>
      <c r="AM138" s="165">
        <f t="shared" si="61"/>
        <v>0</v>
      </c>
      <c r="AN138" s="165">
        <f t="shared" si="62"/>
        <v>0.4</v>
      </c>
      <c r="AO138" s="165">
        <f t="shared" si="63"/>
        <v>0.73</v>
      </c>
      <c r="AP138" s="13">
        <f t="shared" si="65"/>
        <v>0.41704545454545455</v>
      </c>
      <c r="AQ138" s="107">
        <f>IF(节奏预期!W138=0,0,节奏预期!E138*INDEX(D$83:D$99,MATCH(节奏预期!W138,$C$83:$C$99,0)))</f>
        <v>0</v>
      </c>
      <c r="AR138" s="79">
        <f>IF(节奏预期!X138=0,0,节奏预期!F138*INDEX(E$83:E$99,MATCH(节奏预期!X138,$C$83:$C$99,0)))</f>
        <v>0</v>
      </c>
      <c r="AS138" s="122">
        <f>IF(节奏预期!Y138=0,0,节奏预期!G138*INDEX(F$83:F$99,MATCH(节奏预期!Y138,$C$83:$C$99,0)))+IF(节奏预期!Z138=0,0,节奏预期!H138*INDEX(G$102:G$118,MATCH(节奏预期!Z138,$C$102:$C$118,0)))</f>
        <v>0</v>
      </c>
      <c r="AT138" s="79">
        <f>IF(节奏预期!Z138=0,0,节奏预期!H138*INDEX(G$83:G$99,MATCH(节奏预期!Z138,$C$83:$C$99,0)))</f>
        <v>0</v>
      </c>
      <c r="AU138" s="122">
        <f>IF(节奏预期!AA138=0,0,节奏预期!I138*INDEX(H$83:H$99,MATCH(节奏预期!AA138,$C$83:$C$99,0)))+IF(节奏预期!AB138=0,0,节奏预期!J138*INDEX(I$102:I$118,MATCH(节奏预期!AB138,$C$102:$C$118,0)))</f>
        <v>237.95454545454544</v>
      </c>
      <c r="AV138" s="110">
        <f>IF(节奏预期!AB138=0,0,节奏预期!J138*INDEX(I$83:I$99,MATCH(节奏预期!AB138,$C$83:$C$99,0)))</f>
        <v>2.0454545454545459</v>
      </c>
      <c r="AW138" s="12">
        <f>IF(节奏预期!W138="","",INDEX(装备突破!D$121:D$137,MATCH(节奏预期!W138,装备突破!$C$121:$C$137,0))*节奏预期!E138)</f>
        <v>0</v>
      </c>
      <c r="AX138" s="79">
        <f>IF(节奏预期!X138="","",INDEX(装备突破!E$121:E$137,MATCH(节奏预期!X138,装备突破!$C$121:$C$137,0))*节奏预期!F138)</f>
        <v>0</v>
      </c>
      <c r="AY138" s="79">
        <f>IF(节奏预期!Y138="","",INDEX(装备突破!F$121:F$137,MATCH(节奏预期!Y138,装备突破!$C$121:$C$137,0))*节奏预期!G138)</f>
        <v>0</v>
      </c>
      <c r="AZ138" s="79">
        <f>IF(节奏预期!Z138="","",INDEX(装备突破!G$121:G$137,MATCH(节奏预期!Z138,装备突破!$C$121:$C$137,0))*节奏预期!H138)</f>
        <v>0</v>
      </c>
      <c r="BA138" s="79">
        <f>IF(节奏预期!AA138="","",INDEX(装备突破!H$121:H$137,MATCH(节奏预期!AA138,装备突破!$C$121:$C$137,0))*节奏预期!I138)</f>
        <v>489204545.45454544</v>
      </c>
      <c r="BB138" s="79">
        <f>IF(节奏预期!AB138="","",INDEX(装备突破!I$121:I$137,MATCH(节奏预期!AB138,装备突破!$C$121:$C$137,0))*节奏预期!J138)</f>
        <v>35795454.545454554</v>
      </c>
      <c r="BC138" s="13">
        <f>MAX(SUM(AW138:BB138),$BC$126:BC137)</f>
        <v>525000000</v>
      </c>
      <c r="BD138" s="37"/>
      <c r="BF138" s="22">
        <v>45</v>
      </c>
      <c r="CB138" s="37"/>
    </row>
    <row r="139" spans="1:80" x14ac:dyDescent="0.15">
      <c r="A139" s="37"/>
      <c r="B139" s="53"/>
      <c r="C139" s="29"/>
      <c r="D139" s="29"/>
      <c r="E139" s="29"/>
      <c r="F139" s="29"/>
      <c r="G139" s="29"/>
      <c r="H139" s="29"/>
      <c r="I139" s="29"/>
      <c r="L139" s="22">
        <v>17</v>
      </c>
      <c r="M139" s="76">
        <f t="shared" si="58"/>
        <v>420</v>
      </c>
      <c r="N139" s="78">
        <f>节奏预期!D139</f>
        <v>97.317333988949088</v>
      </c>
      <c r="O139" s="107">
        <f>IF(节奏预期!Q139=0,0,INDEX(D$143:D$159,MATCH(节奏预期!Q139,$C$143:$C$159,1)))</f>
        <v>0</v>
      </c>
      <c r="P139" s="79">
        <f>IF(节奏预期!R139=0,0,INDEX(E$143:E$159,MATCH(节奏预期!R139,$C$143:$C$159,1)))</f>
        <v>0</v>
      </c>
      <c r="Q139" s="79">
        <f>IF(节奏预期!S139=0,0,INDEX(F$143:F$159,MATCH(节奏预期!S139,$C$143:$C$159,1)))</f>
        <v>0</v>
      </c>
      <c r="R139" s="79">
        <f>IF(节奏预期!T139=0,0,INDEX(G$143:G$159,MATCH(节奏预期!T139,$C$143:$C$159,1)))</f>
        <v>0</v>
      </c>
      <c r="S139" s="79">
        <f>IF(节奏预期!U139=0,0,INDEX(H$143:H$159,MATCH(节奏预期!U139,$C$143:$C$159,1)))</f>
        <v>0.4</v>
      </c>
      <c r="T139" s="84">
        <f>IF(节奏预期!V139=0,0,INDEX(I$143:I$159,MATCH(节奏预期!V139,$C$143:$C$159,1)))</f>
        <v>0.4</v>
      </c>
      <c r="U139" s="13">
        <f>IFERROR(SUMPRODUCT(节奏预期!E139:J139,O139:T139)/SUM(节奏预期!E139:J139),0)</f>
        <v>0.4</v>
      </c>
      <c r="V139" s="12">
        <f>IF(节奏预期!Q139=0,0,INDEX(D$189:D$205,MATCH(节奏预期!Q139,$C$189:$C$205,1)))</f>
        <v>0</v>
      </c>
      <c r="W139" s="79">
        <f>IF(节奏预期!R139=0,0,INDEX(E$189:E$205,MATCH(节奏预期!R139,$C$189:$C$205,1)))</f>
        <v>0</v>
      </c>
      <c r="X139" s="79">
        <f>IF(节奏预期!S139=0,0,INDEX(F$189:F$205,MATCH(节奏预期!S139,$C$189:$C$205,1)))</f>
        <v>0</v>
      </c>
      <c r="Y139" s="79">
        <f>IF(节奏预期!T139=0,0,INDEX(G$189:G$205,MATCH(节奏预期!T139,$C$189:$C$205,1)))</f>
        <v>0</v>
      </c>
      <c r="Z139" s="79">
        <f>IF(节奏预期!U139=0,0,INDEX(H$189:H$205,MATCH(节奏预期!U139,$C$189:$C$205,1)))</f>
        <v>0</v>
      </c>
      <c r="AA139" s="79">
        <f>IF(节奏预期!V139=0,0,INDEX(I$189:I$205,MATCH(节奏预期!V139,$C$189:$C$205,1)))</f>
        <v>0.25</v>
      </c>
      <c r="AB139" s="13">
        <f>IFERROR(SUMPRODUCT(节奏预期!E139:J139,V139:AA139)/SUM(节奏预期!E139:J139),0)</f>
        <v>3.4090909090909095E-2</v>
      </c>
      <c r="AC139" s="12">
        <f>IF(节奏预期!Q139=0,0,INDEX(D$216:D$232,MATCH(节奏预期!Q139,$C$216:$C$232,1)))</f>
        <v>0</v>
      </c>
      <c r="AD139" s="165">
        <f>IF(节奏预期!R139=0,0,INDEX(E$216:E$232,MATCH(节奏预期!R139,$C$216:$C$232,1)))</f>
        <v>0</v>
      </c>
      <c r="AE139" s="165">
        <f>IF(节奏预期!S139=0,0,INDEX(F$216:F$232,MATCH(节奏预期!S139,$C$216:$C$232,1)))</f>
        <v>0</v>
      </c>
      <c r="AF139" s="165">
        <f>IF(节奏预期!T139=0,0,INDEX(G$216:G$232,MATCH(节奏预期!T139,$C$216:$C$232,1)))</f>
        <v>0</v>
      </c>
      <c r="AG139" s="165">
        <f>IF(节奏预期!U139=0,0,INDEX(H$216:H$232,MATCH(节奏预期!U139,$C$216:$C$232,1)))</f>
        <v>0</v>
      </c>
      <c r="AH139" s="165">
        <f>IF(节奏预期!V139=0,0,INDEX(I$216:I$232,MATCH(节奏预期!V139,$C$216:$C$232,1)))</f>
        <v>8.0000000000000016E-2</v>
      </c>
      <c r="AI139" s="13">
        <f>IFERROR(SUMPRODUCT(节奏预期!E139:J139,AC139:AH139)/SUM(节奏预期!E139:J139),0)</f>
        <v>1.0909090909090913E-2</v>
      </c>
      <c r="AJ139" s="12">
        <f t="shared" si="64"/>
        <v>0</v>
      </c>
      <c r="AK139" s="165">
        <f t="shared" si="59"/>
        <v>0</v>
      </c>
      <c r="AL139" s="165">
        <f t="shared" si="60"/>
        <v>0</v>
      </c>
      <c r="AM139" s="165">
        <f t="shared" si="61"/>
        <v>0</v>
      </c>
      <c r="AN139" s="165">
        <f t="shared" si="62"/>
        <v>0.4</v>
      </c>
      <c r="AO139" s="165">
        <f t="shared" si="63"/>
        <v>0.73</v>
      </c>
      <c r="AP139" s="13">
        <f t="shared" si="65"/>
        <v>0.43409090909090914</v>
      </c>
      <c r="AQ139" s="107">
        <f>IF(节奏预期!W139=0,0,节奏预期!E139*INDEX(D$83:D$99,MATCH(节奏预期!W139,$C$83:$C$99,0)))</f>
        <v>0</v>
      </c>
      <c r="AR139" s="79">
        <f>IF(节奏预期!X139=0,0,节奏预期!F139*INDEX(E$83:E$99,MATCH(节奏预期!X139,$C$83:$C$99,0)))</f>
        <v>0</v>
      </c>
      <c r="AS139" s="122">
        <f>IF(节奏预期!Y139=0,0,节奏预期!G139*INDEX(F$83:F$99,MATCH(节奏预期!Y139,$C$83:$C$99,0)))+IF(节奏预期!Z139=0,0,节奏预期!H139*INDEX(G$102:G$118,MATCH(节奏预期!Z139,$C$102:$C$118,0)))</f>
        <v>0</v>
      </c>
      <c r="AT139" s="79">
        <f>IF(节奏预期!Z139=0,0,节奏预期!H139*INDEX(G$83:G$99,MATCH(节奏预期!Z139,$C$83:$C$99,0)))</f>
        <v>0</v>
      </c>
      <c r="AU139" s="122">
        <f>IF(节奏预期!AA139=0,0,节奏预期!I139*INDEX(H$83:H$99,MATCH(节奏预期!AA139,$C$83:$C$99,0)))+IF(节奏预期!AB139=0,0,节奏预期!J139*INDEX(I$102:I$118,MATCH(节奏预期!AB139,$C$102:$C$118,0)))</f>
        <v>235.90909090909088</v>
      </c>
      <c r="AV139" s="110">
        <f>IF(节奏预期!AB139=0,0,节奏预期!J139*INDEX(I$83:I$99,MATCH(节奏预期!AB139,$C$83:$C$99,0)))</f>
        <v>4.0909090909090917</v>
      </c>
      <c r="AW139" s="12">
        <f>IF(节奏预期!W139="","",INDEX(装备突破!D$121:D$137,MATCH(节奏预期!W139,装备突破!$C$121:$C$137,0))*节奏预期!E139)</f>
        <v>0</v>
      </c>
      <c r="AX139" s="79">
        <f>IF(节奏预期!X139="","",INDEX(装备突破!E$121:E$137,MATCH(节奏预期!X139,装备突破!$C$121:$C$137,0))*节奏预期!F139)</f>
        <v>0</v>
      </c>
      <c r="AY139" s="79">
        <f>IF(节奏预期!Y139="","",INDEX(装备突破!F$121:F$137,MATCH(节奏预期!Y139,装备突破!$C$121:$C$137,0))*节奏预期!G139)</f>
        <v>0</v>
      </c>
      <c r="AZ139" s="79">
        <f>IF(节奏预期!Z139="","",INDEX(装备突破!G$121:G$137,MATCH(节奏预期!Z139,装备突破!$C$121:$C$137,0))*节奏预期!H139)</f>
        <v>0</v>
      </c>
      <c r="BA139" s="79">
        <f>IF(节奏预期!AA139="","",INDEX(装备突破!H$121:H$137,MATCH(节奏预期!AA139,装备突破!$C$121:$C$137,0))*节奏预期!I139)</f>
        <v>453409090.90909088</v>
      </c>
      <c r="BB139" s="79">
        <f>IF(节奏预期!AB139="","",INDEX(装备突破!I$121:I$137,MATCH(节奏预期!AB139,装备突破!$C$121:$C$137,0))*节奏预期!J139)</f>
        <v>71590909.090909109</v>
      </c>
      <c r="BC139" s="13">
        <f>MAX(SUM(AW139:BB139),$BC$126:BC138)</f>
        <v>525000000</v>
      </c>
      <c r="BD139" s="37"/>
      <c r="BF139" s="22">
        <v>1</v>
      </c>
      <c r="BG139" s="80" t="s">
        <v>176</v>
      </c>
      <c r="BH139" s="182" t="s">
        <v>189</v>
      </c>
      <c r="BI139" s="182"/>
      <c r="BJ139" s="182"/>
      <c r="BK139" s="182" t="s">
        <v>190</v>
      </c>
      <c r="BL139" s="182"/>
      <c r="BM139" s="182"/>
      <c r="BN139" s="182"/>
      <c r="BR139" s="47" t="s">
        <v>209</v>
      </c>
      <c r="BS139" s="185" t="s">
        <v>222</v>
      </c>
      <c r="BT139" s="185"/>
      <c r="BU139" s="185"/>
      <c r="BV139" s="185"/>
      <c r="BX139" s="44" t="s">
        <v>208</v>
      </c>
      <c r="BY139" s="198" t="s">
        <v>201</v>
      </c>
      <c r="BZ139" s="209"/>
      <c r="CB139" s="37"/>
    </row>
    <row r="140" spans="1:80" x14ac:dyDescent="0.15">
      <c r="B140" s="53"/>
      <c r="C140" s="29"/>
      <c r="D140" s="29"/>
      <c r="E140" s="29"/>
      <c r="F140" s="29"/>
      <c r="G140" s="29"/>
      <c r="H140" s="29"/>
      <c r="I140" s="29"/>
      <c r="L140" s="22">
        <v>18</v>
      </c>
      <c r="M140" s="76">
        <f t="shared" si="58"/>
        <v>450</v>
      </c>
      <c r="N140" s="78">
        <f>节奏预期!D140</f>
        <v>98.241177598875836</v>
      </c>
      <c r="O140" s="107">
        <f>IF(节奏预期!Q140=0,0,INDEX(D$143:D$159,MATCH(节奏预期!Q140,$C$143:$C$159,1)))</f>
        <v>0</v>
      </c>
      <c r="P140" s="79">
        <f>IF(节奏预期!R140=0,0,INDEX(E$143:E$159,MATCH(节奏预期!R140,$C$143:$C$159,1)))</f>
        <v>0</v>
      </c>
      <c r="Q140" s="79">
        <f>IF(节奏预期!S140=0,0,INDEX(F$143:F$159,MATCH(节奏预期!S140,$C$143:$C$159,1)))</f>
        <v>0</v>
      </c>
      <c r="R140" s="79">
        <f>IF(节奏预期!T140=0,0,INDEX(G$143:G$159,MATCH(节奏预期!T140,$C$143:$C$159,1)))</f>
        <v>0</v>
      </c>
      <c r="S140" s="79">
        <f>IF(节奏预期!U140=0,0,INDEX(H$143:H$159,MATCH(节奏预期!U140,$C$143:$C$159,1)))</f>
        <v>0.4</v>
      </c>
      <c r="T140" s="84">
        <f>IF(节奏预期!V140=0,0,INDEX(I$143:I$159,MATCH(节奏预期!V140,$C$143:$C$159,1)))</f>
        <v>0.4</v>
      </c>
      <c r="U140" s="13">
        <f>IFERROR(SUMPRODUCT(节奏预期!E140:J140,O140:T140)/SUM(节奏预期!E140:J140),0)</f>
        <v>0.4</v>
      </c>
      <c r="V140" s="12">
        <f>IF(节奏预期!Q140=0,0,INDEX(D$189:D$205,MATCH(节奏预期!Q140,$C$189:$C$205,1)))</f>
        <v>0</v>
      </c>
      <c r="W140" s="79">
        <f>IF(节奏预期!R140=0,0,INDEX(E$189:E$205,MATCH(节奏预期!R140,$C$189:$C$205,1)))</f>
        <v>0</v>
      </c>
      <c r="X140" s="79">
        <f>IF(节奏预期!S140=0,0,INDEX(F$189:F$205,MATCH(节奏预期!S140,$C$189:$C$205,1)))</f>
        <v>0</v>
      </c>
      <c r="Y140" s="79">
        <f>IF(节奏预期!T140=0,0,INDEX(G$189:G$205,MATCH(节奏预期!T140,$C$189:$C$205,1)))</f>
        <v>0</v>
      </c>
      <c r="Z140" s="79">
        <f>IF(节奏预期!U140=0,0,INDEX(H$189:H$205,MATCH(节奏预期!U140,$C$189:$C$205,1)))</f>
        <v>0</v>
      </c>
      <c r="AA140" s="79">
        <f>IF(节奏预期!V140=0,0,INDEX(I$189:I$205,MATCH(节奏预期!V140,$C$189:$C$205,1)))</f>
        <v>0.25</v>
      </c>
      <c r="AB140" s="13">
        <f>IFERROR(SUMPRODUCT(节奏预期!E140:J140,V140:AA140)/SUM(节奏预期!E140:J140),0)</f>
        <v>5.113636363636364E-2</v>
      </c>
      <c r="AC140" s="12">
        <f>IF(节奏预期!Q140=0,0,INDEX(D$216:D$232,MATCH(节奏预期!Q140,$C$216:$C$232,1)))</f>
        <v>0</v>
      </c>
      <c r="AD140" s="165">
        <f>IF(节奏预期!R140=0,0,INDEX(E$216:E$232,MATCH(节奏预期!R140,$C$216:$C$232,1)))</f>
        <v>0</v>
      </c>
      <c r="AE140" s="165">
        <f>IF(节奏预期!S140=0,0,INDEX(F$216:F$232,MATCH(节奏预期!S140,$C$216:$C$232,1)))</f>
        <v>0</v>
      </c>
      <c r="AF140" s="165">
        <f>IF(节奏预期!T140=0,0,INDEX(G$216:G$232,MATCH(节奏预期!T140,$C$216:$C$232,1)))</f>
        <v>0</v>
      </c>
      <c r="AG140" s="165">
        <f>IF(节奏预期!U140=0,0,INDEX(H$216:H$232,MATCH(节奏预期!U140,$C$216:$C$232,1)))</f>
        <v>0</v>
      </c>
      <c r="AH140" s="165">
        <f>IF(节奏预期!V140=0,0,INDEX(I$216:I$232,MATCH(节奏预期!V140,$C$216:$C$232,1)))</f>
        <v>8.0000000000000016E-2</v>
      </c>
      <c r="AI140" s="13">
        <f>IFERROR(SUMPRODUCT(节奏预期!E140:J140,AC140:AH140)/SUM(节奏预期!E140:J140),0)</f>
        <v>1.6363636363636368E-2</v>
      </c>
      <c r="AJ140" s="12">
        <f t="shared" si="64"/>
        <v>0</v>
      </c>
      <c r="AK140" s="165">
        <f t="shared" si="59"/>
        <v>0</v>
      </c>
      <c r="AL140" s="165">
        <f t="shared" si="60"/>
        <v>0</v>
      </c>
      <c r="AM140" s="165">
        <f t="shared" si="61"/>
        <v>0</v>
      </c>
      <c r="AN140" s="165">
        <f t="shared" si="62"/>
        <v>0.4</v>
      </c>
      <c r="AO140" s="165">
        <f t="shared" si="63"/>
        <v>0.73</v>
      </c>
      <c r="AP140" s="13">
        <f t="shared" si="65"/>
        <v>0.45113636363636367</v>
      </c>
      <c r="AQ140" s="107">
        <f>IF(节奏预期!W140=0,0,节奏预期!E140*INDEX(D$83:D$99,MATCH(节奏预期!W140,$C$83:$C$99,0)))</f>
        <v>0</v>
      </c>
      <c r="AR140" s="79">
        <f>IF(节奏预期!X140=0,0,节奏预期!F140*INDEX(E$83:E$99,MATCH(节奏预期!X140,$C$83:$C$99,0)))</f>
        <v>0</v>
      </c>
      <c r="AS140" s="122">
        <f>IF(节奏预期!Y140=0,0,节奏预期!G140*INDEX(F$83:F$99,MATCH(节奏预期!Y140,$C$83:$C$99,0)))+IF(节奏预期!Z140=0,0,节奏预期!H140*INDEX(G$102:G$118,MATCH(节奏预期!Z140,$C$102:$C$118,0)))</f>
        <v>0</v>
      </c>
      <c r="AT140" s="79">
        <f>IF(节奏预期!Z140=0,0,节奏预期!H140*INDEX(G$83:G$99,MATCH(节奏预期!Z140,$C$83:$C$99,0)))</f>
        <v>0</v>
      </c>
      <c r="AU140" s="122">
        <f>IF(节奏预期!AA140=0,0,节奏预期!I140*INDEX(H$83:H$99,MATCH(节奏预期!AA140,$C$83:$C$99,0)))+IF(节奏预期!AB140=0,0,节奏预期!J140*INDEX(I$102:I$118,MATCH(节奏预期!AB140,$C$102:$C$118,0)))</f>
        <v>233.86363636363637</v>
      </c>
      <c r="AV140" s="110">
        <f>IF(节奏预期!AB140=0,0,节奏预期!J140*INDEX(I$83:I$99,MATCH(节奏预期!AB140,$C$83:$C$99,0)))</f>
        <v>6.1363636363636367</v>
      </c>
      <c r="AW140" s="12">
        <f>IF(节奏预期!W140="","",INDEX(装备突破!D$121:D$137,MATCH(节奏预期!W140,装备突破!$C$121:$C$137,0))*节奏预期!E140)</f>
        <v>0</v>
      </c>
      <c r="AX140" s="79">
        <f>IF(节奏预期!X140="","",INDEX(装备突破!E$121:E$137,MATCH(节奏预期!X140,装备突破!$C$121:$C$137,0))*节奏预期!F140)</f>
        <v>0</v>
      </c>
      <c r="AY140" s="79">
        <f>IF(节奏预期!Y140="","",INDEX(装备突破!F$121:F$137,MATCH(节奏预期!Y140,装备突破!$C$121:$C$137,0))*节奏预期!G140)</f>
        <v>0</v>
      </c>
      <c r="AZ140" s="79">
        <f>IF(节奏预期!Z140="","",INDEX(装备突破!G$121:G$137,MATCH(节奏预期!Z140,装备突破!$C$121:$C$137,0))*节奏预期!H140)</f>
        <v>0</v>
      </c>
      <c r="BA140" s="79">
        <f>IF(节奏预期!AA140="","",INDEX(装备突破!H$121:H$137,MATCH(节奏预期!AA140,装备突破!$C$121:$C$137,0))*节奏预期!I140)</f>
        <v>417613636.36363637</v>
      </c>
      <c r="BB140" s="79">
        <f>IF(节奏预期!AB140="","",INDEX(装备突破!I$121:I$137,MATCH(节奏预期!AB140,装备突破!$C$121:$C$137,0))*节奏预期!J140)</f>
        <v>107386363.63636364</v>
      </c>
      <c r="BC140" s="13">
        <f>MAX(SUM(AW140:BB140),$BC$126:BC139)</f>
        <v>525000000</v>
      </c>
      <c r="BD140" s="37"/>
      <c r="BF140" s="22">
        <v>2</v>
      </c>
      <c r="BG140" s="80" t="s">
        <v>230</v>
      </c>
      <c r="BH140" s="80" t="s">
        <v>283</v>
      </c>
      <c r="BI140" s="80"/>
      <c r="BJ140" s="80"/>
      <c r="BK140" s="80" t="s">
        <v>283</v>
      </c>
      <c r="BL140" s="80"/>
      <c r="BM140" s="80"/>
      <c r="BN140" s="80" t="s">
        <v>193</v>
      </c>
      <c r="BR140" s="41" t="s">
        <v>230</v>
      </c>
      <c r="BS140" s="54" t="s">
        <v>218</v>
      </c>
      <c r="BT140" s="54"/>
      <c r="BU140" s="54" t="s">
        <v>203</v>
      </c>
      <c r="BV140" s="54" t="s">
        <v>202</v>
      </c>
      <c r="BX140" s="41" t="s">
        <v>230</v>
      </c>
      <c r="BY140" s="54" t="s">
        <v>218</v>
      </c>
      <c r="BZ140" s="54" t="s">
        <v>203</v>
      </c>
      <c r="CA140" s="54" t="s">
        <v>216</v>
      </c>
      <c r="CB140" s="37"/>
    </row>
    <row r="141" spans="1:80" x14ac:dyDescent="0.15">
      <c r="B141" s="53"/>
      <c r="C141" s="29"/>
      <c r="D141" s="29"/>
      <c r="E141" s="29"/>
      <c r="F141" s="29"/>
      <c r="G141" s="29"/>
      <c r="H141" s="29"/>
      <c r="I141" s="29"/>
      <c r="L141" s="22">
        <v>19</v>
      </c>
      <c r="M141" s="76">
        <f t="shared" si="58"/>
        <v>480</v>
      </c>
      <c r="N141" s="78">
        <f>节奏预期!D141</f>
        <v>99.140144664710178</v>
      </c>
      <c r="O141" s="107">
        <f>IF(节奏预期!Q141=0,0,INDEX(D$143:D$159,MATCH(节奏预期!Q141,$C$143:$C$159,1)))</f>
        <v>0</v>
      </c>
      <c r="P141" s="79">
        <f>IF(节奏预期!R141=0,0,INDEX(E$143:E$159,MATCH(节奏预期!R141,$C$143:$C$159,1)))</f>
        <v>0</v>
      </c>
      <c r="Q141" s="79">
        <f>IF(节奏预期!S141=0,0,INDEX(F$143:F$159,MATCH(节奏预期!S141,$C$143:$C$159,1)))</f>
        <v>0</v>
      </c>
      <c r="R141" s="79">
        <f>IF(节奏预期!T141=0,0,INDEX(G$143:G$159,MATCH(节奏预期!T141,$C$143:$C$159,1)))</f>
        <v>0</v>
      </c>
      <c r="S141" s="79">
        <f>IF(节奏预期!U141=0,0,INDEX(H$143:H$159,MATCH(节奏预期!U141,$C$143:$C$159,1)))</f>
        <v>0.4</v>
      </c>
      <c r="T141" s="84">
        <f>IF(节奏预期!V141=0,0,INDEX(I$143:I$159,MATCH(节奏预期!V141,$C$143:$C$159,1)))</f>
        <v>0.4</v>
      </c>
      <c r="U141" s="13">
        <f>IFERROR(SUMPRODUCT(节奏预期!E141:J141,O141:T141)/SUM(节奏预期!E141:J141),0)</f>
        <v>0.4</v>
      </c>
      <c r="V141" s="12">
        <f>IF(节奏预期!Q141=0,0,INDEX(D$189:D$205,MATCH(节奏预期!Q141,$C$189:$C$205,1)))</f>
        <v>0</v>
      </c>
      <c r="W141" s="79">
        <f>IF(节奏预期!R141=0,0,INDEX(E$189:E$205,MATCH(节奏预期!R141,$C$189:$C$205,1)))</f>
        <v>0</v>
      </c>
      <c r="X141" s="79">
        <f>IF(节奏预期!S141=0,0,INDEX(F$189:F$205,MATCH(节奏预期!S141,$C$189:$C$205,1)))</f>
        <v>0</v>
      </c>
      <c r="Y141" s="79">
        <f>IF(节奏预期!T141=0,0,INDEX(G$189:G$205,MATCH(节奏预期!T141,$C$189:$C$205,1)))</f>
        <v>0</v>
      </c>
      <c r="Z141" s="79">
        <f>IF(节奏预期!U141=0,0,INDEX(H$189:H$205,MATCH(节奏预期!U141,$C$189:$C$205,1)))</f>
        <v>0</v>
      </c>
      <c r="AA141" s="79">
        <f>IF(节奏预期!V141=0,0,INDEX(I$189:I$205,MATCH(节奏预期!V141,$C$189:$C$205,1)))</f>
        <v>0.25</v>
      </c>
      <c r="AB141" s="13">
        <f>IFERROR(SUMPRODUCT(节奏预期!E141:J141,V141:AA141)/SUM(节奏预期!E141:J141),0)</f>
        <v>6.8181818181818191E-2</v>
      </c>
      <c r="AC141" s="12">
        <f>IF(节奏预期!Q141=0,0,INDEX(D$216:D$232,MATCH(节奏预期!Q141,$C$216:$C$232,1)))</f>
        <v>0</v>
      </c>
      <c r="AD141" s="165">
        <f>IF(节奏预期!R141=0,0,INDEX(E$216:E$232,MATCH(节奏预期!R141,$C$216:$C$232,1)))</f>
        <v>0</v>
      </c>
      <c r="AE141" s="165">
        <f>IF(节奏预期!S141=0,0,INDEX(F$216:F$232,MATCH(节奏预期!S141,$C$216:$C$232,1)))</f>
        <v>0</v>
      </c>
      <c r="AF141" s="165">
        <f>IF(节奏预期!T141=0,0,INDEX(G$216:G$232,MATCH(节奏预期!T141,$C$216:$C$232,1)))</f>
        <v>0</v>
      </c>
      <c r="AG141" s="165">
        <f>IF(节奏预期!U141=0,0,INDEX(H$216:H$232,MATCH(节奏预期!U141,$C$216:$C$232,1)))</f>
        <v>0</v>
      </c>
      <c r="AH141" s="165">
        <f>IF(节奏预期!V141=0,0,INDEX(I$216:I$232,MATCH(节奏预期!V141,$C$216:$C$232,1)))</f>
        <v>8.0000000000000016E-2</v>
      </c>
      <c r="AI141" s="13">
        <f>IFERROR(SUMPRODUCT(节奏预期!E141:J141,AC141:AH141)/SUM(节奏预期!E141:J141),0)</f>
        <v>2.1818181818181827E-2</v>
      </c>
      <c r="AJ141" s="12">
        <f t="shared" si="64"/>
        <v>0</v>
      </c>
      <c r="AK141" s="165">
        <f t="shared" si="59"/>
        <v>0</v>
      </c>
      <c r="AL141" s="165">
        <f t="shared" si="60"/>
        <v>0</v>
      </c>
      <c r="AM141" s="165">
        <f t="shared" si="61"/>
        <v>0</v>
      </c>
      <c r="AN141" s="165">
        <f t="shared" si="62"/>
        <v>0.4</v>
      </c>
      <c r="AO141" s="165">
        <f t="shared" si="63"/>
        <v>0.73</v>
      </c>
      <c r="AP141" s="13">
        <f t="shared" si="65"/>
        <v>0.4681818181818182</v>
      </c>
      <c r="AQ141" s="107">
        <f>IF(节奏预期!W141=0,0,节奏预期!E141*INDEX(D$83:D$99,MATCH(节奏预期!W141,$C$83:$C$99,0)))</f>
        <v>0</v>
      </c>
      <c r="AR141" s="79">
        <f>IF(节奏预期!X141=0,0,节奏预期!F141*INDEX(E$83:E$99,MATCH(节奏预期!X141,$C$83:$C$99,0)))</f>
        <v>0</v>
      </c>
      <c r="AS141" s="122">
        <f>IF(节奏预期!Y141=0,0,节奏预期!G141*INDEX(F$83:F$99,MATCH(节奏预期!Y141,$C$83:$C$99,0)))+IF(节奏预期!Z141=0,0,节奏预期!H141*INDEX(G$102:G$118,MATCH(节奏预期!Z141,$C$102:$C$118,0)))</f>
        <v>0</v>
      </c>
      <c r="AT141" s="79">
        <f>IF(节奏预期!Z141=0,0,节奏预期!H141*INDEX(G$83:G$99,MATCH(节奏预期!Z141,$C$83:$C$99,0)))</f>
        <v>0</v>
      </c>
      <c r="AU141" s="122">
        <f>IF(节奏预期!AA141=0,0,节奏预期!I141*INDEX(H$83:H$99,MATCH(节奏预期!AA141,$C$83:$C$99,0)))+IF(节奏预期!AB141=0,0,节奏预期!J141*INDEX(I$102:I$118,MATCH(节奏预期!AB141,$C$102:$C$118,0)))</f>
        <v>231.81818181818181</v>
      </c>
      <c r="AV141" s="110">
        <f>IF(节奏预期!AB141=0,0,节奏预期!J141*INDEX(I$83:I$99,MATCH(节奏预期!AB141,$C$83:$C$99,0)))</f>
        <v>8.1818181818181834</v>
      </c>
      <c r="AW141" s="12">
        <f>IF(节奏预期!W141="","",INDEX(装备突破!D$121:D$137,MATCH(节奏预期!W141,装备突破!$C$121:$C$137,0))*节奏预期!E141)</f>
        <v>0</v>
      </c>
      <c r="AX141" s="79">
        <f>IF(节奏预期!X141="","",INDEX(装备突破!E$121:E$137,MATCH(节奏预期!X141,装备突破!$C$121:$C$137,0))*节奏预期!F141)</f>
        <v>0</v>
      </c>
      <c r="AY141" s="79">
        <f>IF(节奏预期!Y141="","",INDEX(装备突破!F$121:F$137,MATCH(节奏预期!Y141,装备突破!$C$121:$C$137,0))*节奏预期!G141)</f>
        <v>0</v>
      </c>
      <c r="AZ141" s="79">
        <f>IF(节奏预期!Z141="","",INDEX(装备突破!G$121:G$137,MATCH(节奏预期!Z141,装备突破!$C$121:$C$137,0))*节奏预期!H141)</f>
        <v>0</v>
      </c>
      <c r="BA141" s="79">
        <f>IF(节奏预期!AA141="","",INDEX(装备突破!H$121:H$137,MATCH(节奏预期!AA141,装备突破!$C$121:$C$137,0))*节奏预期!I141)</f>
        <v>381818181.81818181</v>
      </c>
      <c r="BB141" s="79">
        <f>IF(节奏预期!AB141="","",INDEX(装备突破!I$121:I$137,MATCH(节奏预期!AB141,装备突破!$C$121:$C$137,0))*节奏预期!J141)</f>
        <v>143181818.18181822</v>
      </c>
      <c r="BC141" s="13">
        <f>MAX(SUM(AW141:BB141),$BC$126:BC140)</f>
        <v>525000000</v>
      </c>
      <c r="BD141" s="37"/>
      <c r="BF141" s="22">
        <v>3</v>
      </c>
      <c r="BG141" s="80">
        <v>10</v>
      </c>
      <c r="BH141" s="42">
        <f>IF(BG141&lt;前期规划!$C$2,0,求节点($N$126:$N$161,$AP$126:$AP$161,BG141))</f>
        <v>0</v>
      </c>
      <c r="BI141" s="42"/>
      <c r="BJ141" s="42"/>
      <c r="BK141" s="51">
        <f>BH141*INDEX([3]大r将兵属性验证!AX$7:AX$166,$BG141,1)</f>
        <v>0</v>
      </c>
      <c r="BL141" s="51"/>
      <c r="BM141" s="51"/>
      <c r="BN141" s="42">
        <f>SUM(BK141:BM141)</f>
        <v>0</v>
      </c>
      <c r="BR141" s="45">
        <v>10</v>
      </c>
      <c r="BS141" s="49">
        <f>IF(BR141&lt;前期规划!$C$2,0,求节点(活动投放!$S$126:$S$161,活动投放!$U$126:$U$161,$BR141))</f>
        <v>0</v>
      </c>
      <c r="BT141" s="50"/>
      <c r="BU141" s="49">
        <f>IF(BR141&lt;前期规划!$C$2,0,SUMPRODUCT(INDEX($AW$126:$BB$161,IFERROR(MATCH(BR141,$N$126:$N$161,1),1),),INDEX(节奏预期!$E$6:$J$41,MATCH(BR141,节奏预期!$D$6:$D$41,1),)))</f>
        <v>0</v>
      </c>
      <c r="BV141" s="50">
        <f>BU141*INDEX('[1]功能-付费相关'!$AT$6:$AT$165,$BR141,1)</f>
        <v>0</v>
      </c>
      <c r="BX141" s="45">
        <v>10</v>
      </c>
      <c r="BY141" s="54">
        <f>BS141</f>
        <v>0</v>
      </c>
      <c r="BZ141" s="54">
        <f t="shared" ref="BZ141:BZ149" si="66">BV141</f>
        <v>0</v>
      </c>
      <c r="CA141" s="55">
        <f>SUM(BY141:BZ141)</f>
        <v>0</v>
      </c>
      <c r="CB141" s="37"/>
    </row>
    <row r="142" spans="1:80" x14ac:dyDescent="0.15">
      <c r="B142" s="213" t="s">
        <v>278</v>
      </c>
      <c r="C142" s="65" t="s">
        <v>235</v>
      </c>
      <c r="D142" s="65" t="s">
        <v>128</v>
      </c>
      <c r="E142" s="65" t="s">
        <v>129</v>
      </c>
      <c r="F142" s="65" t="s">
        <v>130</v>
      </c>
      <c r="G142" s="79" t="s">
        <v>285</v>
      </c>
      <c r="H142" s="65" t="s">
        <v>131</v>
      </c>
      <c r="I142" s="65" t="s">
        <v>267</v>
      </c>
      <c r="L142" s="22">
        <v>20</v>
      </c>
      <c r="M142" s="76">
        <f t="shared" si="58"/>
        <v>510</v>
      </c>
      <c r="N142" s="78">
        <f>节奏预期!D142</f>
        <v>100.05251752250267</v>
      </c>
      <c r="O142" s="107">
        <f>IF(节奏预期!Q142=0,0,INDEX(D$143:D$159,MATCH(节奏预期!Q142,$C$143:$C$159,1)))</f>
        <v>0</v>
      </c>
      <c r="P142" s="79">
        <f>IF(节奏预期!R142=0,0,INDEX(E$143:E$159,MATCH(节奏预期!R142,$C$143:$C$159,1)))</f>
        <v>0</v>
      </c>
      <c r="Q142" s="79">
        <f>IF(节奏预期!S142=0,0,INDEX(F$143:F$159,MATCH(节奏预期!S142,$C$143:$C$159,1)))</f>
        <v>0</v>
      </c>
      <c r="R142" s="79">
        <f>IF(节奏预期!T142=0,0,INDEX(G$143:G$159,MATCH(节奏预期!T142,$C$143:$C$159,1)))</f>
        <v>0</v>
      </c>
      <c r="S142" s="79">
        <f>IF(节奏预期!U142=0,0,INDEX(H$143:H$159,MATCH(节奏预期!U142,$C$143:$C$159,1)))</f>
        <v>0.4</v>
      </c>
      <c r="T142" s="84">
        <f>IF(节奏预期!V142=0,0,INDEX(I$143:I$159,MATCH(节奏预期!V142,$C$143:$C$159,1)))</f>
        <v>0.4</v>
      </c>
      <c r="U142" s="13">
        <f>IFERROR(SUMPRODUCT(节奏预期!E142:J142,O142:T142)/SUM(节奏预期!E142:J142),0)</f>
        <v>0.4</v>
      </c>
      <c r="V142" s="12">
        <f>IF(节奏预期!Q142=0,0,INDEX(D$189:D$205,MATCH(节奏预期!Q142,$C$189:$C$205,1)))</f>
        <v>0</v>
      </c>
      <c r="W142" s="79">
        <f>IF(节奏预期!R142=0,0,INDEX(E$189:E$205,MATCH(节奏预期!R142,$C$189:$C$205,1)))</f>
        <v>0</v>
      </c>
      <c r="X142" s="79">
        <f>IF(节奏预期!S142=0,0,INDEX(F$189:F$205,MATCH(节奏预期!S142,$C$189:$C$205,1)))</f>
        <v>0</v>
      </c>
      <c r="Y142" s="79">
        <f>IF(节奏预期!T142=0,0,INDEX(G$189:G$205,MATCH(节奏预期!T142,$C$189:$C$205,1)))</f>
        <v>0</v>
      </c>
      <c r="Z142" s="79">
        <f>IF(节奏预期!U142=0,0,INDEX(H$189:H$205,MATCH(节奏预期!U142,$C$189:$C$205,1)))</f>
        <v>0</v>
      </c>
      <c r="AA142" s="79">
        <f>IF(节奏预期!V142=0,0,INDEX(I$189:I$205,MATCH(节奏预期!V142,$C$189:$C$205,1)))</f>
        <v>0.25</v>
      </c>
      <c r="AB142" s="13">
        <f>IFERROR(SUMPRODUCT(节奏预期!E142:J142,V142:AA142)/SUM(节奏预期!E142:J142),0)</f>
        <v>8.5227272727272721E-2</v>
      </c>
      <c r="AC142" s="12">
        <f>IF(节奏预期!Q142=0,0,INDEX(D$216:D$232,MATCH(节奏预期!Q142,$C$216:$C$232,1)))</f>
        <v>0</v>
      </c>
      <c r="AD142" s="165">
        <f>IF(节奏预期!R142=0,0,INDEX(E$216:E$232,MATCH(节奏预期!R142,$C$216:$C$232,1)))</f>
        <v>0</v>
      </c>
      <c r="AE142" s="165">
        <f>IF(节奏预期!S142=0,0,INDEX(F$216:F$232,MATCH(节奏预期!S142,$C$216:$C$232,1)))</f>
        <v>0</v>
      </c>
      <c r="AF142" s="165">
        <f>IF(节奏预期!T142=0,0,INDEX(G$216:G$232,MATCH(节奏预期!T142,$C$216:$C$232,1)))</f>
        <v>0</v>
      </c>
      <c r="AG142" s="165">
        <f>IF(节奏预期!U142=0,0,INDEX(H$216:H$232,MATCH(节奏预期!U142,$C$216:$C$232,1)))</f>
        <v>0</v>
      </c>
      <c r="AH142" s="165">
        <f>IF(节奏预期!V142=0,0,INDEX(I$216:I$232,MATCH(节奏预期!V142,$C$216:$C$232,1)))</f>
        <v>8.0000000000000016E-2</v>
      </c>
      <c r="AI142" s="13">
        <f>IFERROR(SUMPRODUCT(节奏预期!E142:J142,AC142:AH142)/SUM(节奏预期!E142:J142),0)</f>
        <v>2.7272727272727278E-2</v>
      </c>
      <c r="AJ142" s="12">
        <f t="shared" si="64"/>
        <v>0</v>
      </c>
      <c r="AK142" s="165">
        <f t="shared" si="59"/>
        <v>0</v>
      </c>
      <c r="AL142" s="165">
        <f t="shared" si="60"/>
        <v>0</v>
      </c>
      <c r="AM142" s="165">
        <f t="shared" si="61"/>
        <v>0</v>
      </c>
      <c r="AN142" s="165">
        <f t="shared" si="62"/>
        <v>0.4</v>
      </c>
      <c r="AO142" s="165">
        <f t="shared" si="63"/>
        <v>0.73</v>
      </c>
      <c r="AP142" s="13">
        <f t="shared" si="65"/>
        <v>0.48522727272727273</v>
      </c>
      <c r="AQ142" s="107">
        <f>IF(节奏预期!W142=0,0,节奏预期!E142*INDEX(D$83:D$99,MATCH(节奏预期!W142,$C$83:$C$99,0)))</f>
        <v>0</v>
      </c>
      <c r="AR142" s="79">
        <f>IF(节奏预期!X142=0,0,节奏预期!F142*INDEX(E$83:E$99,MATCH(节奏预期!X142,$C$83:$C$99,0)))</f>
        <v>0</v>
      </c>
      <c r="AS142" s="122">
        <f>IF(节奏预期!Y142=0,0,节奏预期!G142*INDEX(F$83:F$99,MATCH(节奏预期!Y142,$C$83:$C$99,0)))+IF(节奏预期!Z142=0,0,节奏预期!H142*INDEX(G$102:G$118,MATCH(节奏预期!Z142,$C$102:$C$118,0)))</f>
        <v>0</v>
      </c>
      <c r="AT142" s="79">
        <f>IF(节奏预期!Z142=0,0,节奏预期!H142*INDEX(G$83:G$99,MATCH(节奏预期!Z142,$C$83:$C$99,0)))</f>
        <v>0</v>
      </c>
      <c r="AU142" s="122">
        <f>IF(节奏预期!AA142=0,0,节奏预期!I142*INDEX(H$83:H$99,MATCH(节奏预期!AA142,$C$83:$C$99,0)))+IF(节奏预期!AB142=0,0,节奏预期!J142*INDEX(I$102:I$118,MATCH(节奏预期!AB142,$C$102:$C$118,0)))</f>
        <v>229.77272727272728</v>
      </c>
      <c r="AV142" s="110">
        <f>IF(节奏预期!AB142=0,0,节奏预期!J142*INDEX(I$83:I$99,MATCH(节奏预期!AB142,$C$83:$C$99,0)))</f>
        <v>10.227272727272727</v>
      </c>
      <c r="AW142" s="12">
        <f>IF(节奏预期!W142="","",INDEX(装备突破!D$121:D$137,MATCH(节奏预期!W142,装备突破!$C$121:$C$137,0))*节奏预期!E142)</f>
        <v>0</v>
      </c>
      <c r="AX142" s="79">
        <f>IF(节奏预期!X142="","",INDEX(装备突破!E$121:E$137,MATCH(节奏预期!X142,装备突破!$C$121:$C$137,0))*节奏预期!F142)</f>
        <v>0</v>
      </c>
      <c r="AY142" s="79">
        <f>IF(节奏预期!Y142="","",INDEX(装备突破!F$121:F$137,MATCH(节奏预期!Y142,装备突破!$C$121:$C$137,0))*节奏预期!G142)</f>
        <v>0</v>
      </c>
      <c r="AZ142" s="79">
        <f>IF(节奏预期!Z142="","",INDEX(装备突破!G$121:G$137,MATCH(节奏预期!Z142,装备突破!$C$121:$C$137,0))*节奏预期!H142)</f>
        <v>0</v>
      </c>
      <c r="BA142" s="79">
        <f>IF(节奏预期!AA142="","",INDEX(装备突破!H$121:H$137,MATCH(节奏预期!AA142,装备突破!$C$121:$C$137,0))*节奏预期!I142)</f>
        <v>346022727.27272731</v>
      </c>
      <c r="BB142" s="79">
        <f>IF(节奏预期!AB142="","",INDEX(装备突破!I$121:I$137,MATCH(节奏预期!AB142,装备突破!$C$121:$C$137,0))*节奏预期!J142)</f>
        <v>178977272.72727272</v>
      </c>
      <c r="BC142" s="13">
        <f>MAX(SUM(AW142:BB142),$BC$126:BC141)</f>
        <v>525000000</v>
      </c>
      <c r="BD142" s="37"/>
      <c r="BF142" s="22">
        <v>4</v>
      </c>
      <c r="BG142" s="80">
        <v>20</v>
      </c>
      <c r="BH142" s="42">
        <f>IF(BG142&lt;前期规划!$C$2,0,求节点($N$126:$N$161,$AP$126:$AP$161,BG142))</f>
        <v>0</v>
      </c>
      <c r="BI142" s="42"/>
      <c r="BJ142" s="42"/>
      <c r="BK142" s="60">
        <f>(BH142-BH141)*INDEX([3]大r将兵属性验证!AX$7:AX$166,$BG142,1)+BK141</f>
        <v>0</v>
      </c>
      <c r="BL142" s="60"/>
      <c r="BM142" s="60"/>
      <c r="BN142" s="42">
        <f t="shared" ref="BN142:BN156" si="67">SUM(BK142:BM142)</f>
        <v>0</v>
      </c>
      <c r="BR142" s="45">
        <v>20</v>
      </c>
      <c r="BS142" s="49">
        <f>IF(BR142&lt;前期规划!$C$2,0,求节点(活动投放!$S$126:$S$161,活动投放!$U$126:$U$161,$BR142))</f>
        <v>0</v>
      </c>
      <c r="BT142" s="49"/>
      <c r="BU142" s="49">
        <f>IF(BR142&lt;前期规划!$C$2,0,SUMPRODUCT(INDEX($AW$126:$BB$161,IFERROR(MATCH(BR142,$N$126:$N$161,1),1),),INDEX(节奏预期!$E$6:$J$41,MATCH(BR142,节奏预期!$D$6:$D$41,1),)))</f>
        <v>0</v>
      </c>
      <c r="BV142" s="49">
        <f>(BU142-BU141)*INDEX('[1]功能-付费相关'!$AT$6:$AT$165,$BR142,1)+BV141</f>
        <v>0</v>
      </c>
      <c r="BX142" s="45">
        <v>20</v>
      </c>
      <c r="BY142" s="54">
        <f t="shared" ref="BY142:BY149" si="68">BS142</f>
        <v>0</v>
      </c>
      <c r="BZ142" s="54">
        <f t="shared" si="66"/>
        <v>0</v>
      </c>
      <c r="CA142" s="55">
        <f t="shared" ref="CA142:CA149" si="69">SUM(BY142:BZ142)</f>
        <v>0</v>
      </c>
    </row>
    <row r="143" spans="1:80" x14ac:dyDescent="0.15">
      <c r="B143" s="213"/>
      <c r="C143" s="65">
        <v>0</v>
      </c>
      <c r="D143" s="24">
        <v>0.04</v>
      </c>
      <c r="E143" s="24">
        <v>0.05</v>
      </c>
      <c r="F143" s="24">
        <v>0.06</v>
      </c>
      <c r="G143" s="24">
        <v>0.06</v>
      </c>
      <c r="H143" s="24">
        <v>0.08</v>
      </c>
      <c r="I143" s="24">
        <v>0.08</v>
      </c>
      <c r="L143" s="22">
        <v>21</v>
      </c>
      <c r="M143" s="76">
        <f t="shared" si="58"/>
        <v>540</v>
      </c>
      <c r="N143" s="78">
        <f>节奏预期!D143</f>
        <v>100.94083826848818</v>
      </c>
      <c r="O143" s="107">
        <f>IF(节奏预期!Q143=0,0,INDEX(D$143:D$159,MATCH(节奏预期!Q143,$C$143:$C$159,1)))</f>
        <v>0</v>
      </c>
      <c r="P143" s="79">
        <f>IF(节奏预期!R143=0,0,INDEX(E$143:E$159,MATCH(节奏预期!R143,$C$143:$C$159,1)))</f>
        <v>0</v>
      </c>
      <c r="Q143" s="79">
        <f>IF(节奏预期!S143=0,0,INDEX(F$143:F$159,MATCH(节奏预期!S143,$C$143:$C$159,1)))</f>
        <v>0</v>
      </c>
      <c r="R143" s="79">
        <f>IF(节奏预期!T143=0,0,INDEX(G$143:G$159,MATCH(节奏预期!T143,$C$143:$C$159,1)))</f>
        <v>0</v>
      </c>
      <c r="S143" s="79">
        <f>IF(节奏预期!U143=0,0,INDEX(H$143:H$159,MATCH(节奏预期!U143,$C$143:$C$159,1)))</f>
        <v>0.4</v>
      </c>
      <c r="T143" s="84">
        <f>IF(节奏预期!V143=0,0,INDEX(I$143:I$159,MATCH(节奏预期!V143,$C$143:$C$159,1)))</f>
        <v>0.4</v>
      </c>
      <c r="U143" s="13">
        <f>IFERROR(SUMPRODUCT(节奏预期!E143:J143,O143:T143)/SUM(节奏预期!E143:J143),0)</f>
        <v>0.4</v>
      </c>
      <c r="V143" s="12">
        <f>IF(节奏预期!Q143=0,0,INDEX(D$189:D$205,MATCH(节奏预期!Q143,$C$189:$C$205,1)))</f>
        <v>0</v>
      </c>
      <c r="W143" s="79">
        <f>IF(节奏预期!R143=0,0,INDEX(E$189:E$205,MATCH(节奏预期!R143,$C$189:$C$205,1)))</f>
        <v>0</v>
      </c>
      <c r="X143" s="79">
        <f>IF(节奏预期!S143=0,0,INDEX(F$189:F$205,MATCH(节奏预期!S143,$C$189:$C$205,1)))</f>
        <v>0</v>
      </c>
      <c r="Y143" s="79">
        <f>IF(节奏预期!T143=0,0,INDEX(G$189:G$205,MATCH(节奏预期!T143,$C$189:$C$205,1)))</f>
        <v>0</v>
      </c>
      <c r="Z143" s="79">
        <f>IF(节奏预期!U143=0,0,INDEX(H$189:H$205,MATCH(节奏预期!U143,$C$189:$C$205,1)))</f>
        <v>0</v>
      </c>
      <c r="AA143" s="79">
        <f>IF(节奏预期!V143=0,0,INDEX(I$189:I$205,MATCH(节奏预期!V143,$C$189:$C$205,1)))</f>
        <v>0.25</v>
      </c>
      <c r="AB143" s="13">
        <f>IFERROR(SUMPRODUCT(节奏预期!E143:J143,V143:AA143)/SUM(节奏预期!E143:J143),0)</f>
        <v>0.10227272727272728</v>
      </c>
      <c r="AC143" s="12">
        <f>IF(节奏预期!Q143=0,0,INDEX(D$216:D$232,MATCH(节奏预期!Q143,$C$216:$C$232,1)))</f>
        <v>0</v>
      </c>
      <c r="AD143" s="165">
        <f>IF(节奏预期!R143=0,0,INDEX(E$216:E$232,MATCH(节奏预期!R143,$C$216:$C$232,1)))</f>
        <v>0</v>
      </c>
      <c r="AE143" s="165">
        <f>IF(节奏预期!S143=0,0,INDEX(F$216:F$232,MATCH(节奏预期!S143,$C$216:$C$232,1)))</f>
        <v>0</v>
      </c>
      <c r="AF143" s="165">
        <f>IF(节奏预期!T143=0,0,INDEX(G$216:G$232,MATCH(节奏预期!T143,$C$216:$C$232,1)))</f>
        <v>0</v>
      </c>
      <c r="AG143" s="165">
        <f>IF(节奏预期!U143=0,0,INDEX(H$216:H$232,MATCH(节奏预期!U143,$C$216:$C$232,1)))</f>
        <v>0</v>
      </c>
      <c r="AH143" s="165">
        <f>IF(节奏预期!V143=0,0,INDEX(I$216:I$232,MATCH(节奏预期!V143,$C$216:$C$232,1)))</f>
        <v>8.0000000000000016E-2</v>
      </c>
      <c r="AI143" s="13">
        <f>IFERROR(SUMPRODUCT(节奏预期!E143:J143,AC143:AH143)/SUM(节奏预期!E143:J143),0)</f>
        <v>3.2727272727272737E-2</v>
      </c>
      <c r="AJ143" s="12">
        <f t="shared" si="64"/>
        <v>0</v>
      </c>
      <c r="AK143" s="165">
        <f t="shared" si="59"/>
        <v>0</v>
      </c>
      <c r="AL143" s="165">
        <f t="shared" si="60"/>
        <v>0</v>
      </c>
      <c r="AM143" s="165">
        <f t="shared" si="61"/>
        <v>0</v>
      </c>
      <c r="AN143" s="165">
        <f t="shared" si="62"/>
        <v>0.4</v>
      </c>
      <c r="AO143" s="165">
        <f t="shared" si="63"/>
        <v>0.73</v>
      </c>
      <c r="AP143" s="13">
        <f t="shared" si="65"/>
        <v>0.50227272727272732</v>
      </c>
      <c r="AQ143" s="107">
        <f>IF(节奏预期!W143=0,0,节奏预期!E143*INDEX(D$83:D$99,MATCH(节奏预期!W143,$C$83:$C$99,0)))</f>
        <v>0</v>
      </c>
      <c r="AR143" s="79">
        <f>IF(节奏预期!X143=0,0,节奏预期!F143*INDEX(E$83:E$99,MATCH(节奏预期!X143,$C$83:$C$99,0)))</f>
        <v>0</v>
      </c>
      <c r="AS143" s="122">
        <f>IF(节奏预期!Y143=0,0,节奏预期!G143*INDEX(F$83:F$99,MATCH(节奏预期!Y143,$C$83:$C$99,0)))+IF(节奏预期!Z143=0,0,节奏预期!H143*INDEX(G$102:G$118,MATCH(节奏预期!Z143,$C$102:$C$118,0)))</f>
        <v>0</v>
      </c>
      <c r="AT143" s="79">
        <f>IF(节奏预期!Z143=0,0,节奏预期!H143*INDEX(G$83:G$99,MATCH(节奏预期!Z143,$C$83:$C$99,0)))</f>
        <v>0</v>
      </c>
      <c r="AU143" s="122">
        <f>IF(节奏预期!AA143=0,0,节奏预期!I143*INDEX(H$83:H$99,MATCH(节奏预期!AA143,$C$83:$C$99,0)))+IF(节奏预期!AB143=0,0,节奏预期!J143*INDEX(I$102:I$118,MATCH(节奏预期!AB143,$C$102:$C$118,0)))</f>
        <v>227.72727272727272</v>
      </c>
      <c r="AV143" s="110">
        <f>IF(节奏预期!AB143=0,0,节奏预期!J143*INDEX(I$83:I$99,MATCH(节奏预期!AB143,$C$83:$C$99,0)))</f>
        <v>12.272727272727273</v>
      </c>
      <c r="AW143" s="12">
        <f>IF(节奏预期!W143="","",INDEX(装备突破!D$121:D$137,MATCH(节奏预期!W143,装备突破!$C$121:$C$137,0))*节奏预期!E143)</f>
        <v>0</v>
      </c>
      <c r="AX143" s="79">
        <f>IF(节奏预期!X143="","",INDEX(装备突破!E$121:E$137,MATCH(节奏预期!X143,装备突破!$C$121:$C$137,0))*节奏预期!F143)</f>
        <v>0</v>
      </c>
      <c r="AY143" s="79">
        <f>IF(节奏预期!Y143="","",INDEX(装备突破!F$121:F$137,MATCH(节奏预期!Y143,装备突破!$C$121:$C$137,0))*节奏预期!G143)</f>
        <v>0</v>
      </c>
      <c r="AZ143" s="79">
        <f>IF(节奏预期!Z143="","",INDEX(装备突破!G$121:G$137,MATCH(节奏预期!Z143,装备突破!$C$121:$C$137,0))*节奏预期!H143)</f>
        <v>0</v>
      </c>
      <c r="BA143" s="79">
        <f>IF(节奏预期!AA143="","",INDEX(装备突破!H$121:H$137,MATCH(节奏预期!AA143,装备突破!$C$121:$C$137,0))*节奏预期!I143)</f>
        <v>310227272.72727269</v>
      </c>
      <c r="BB143" s="79">
        <f>IF(节奏预期!AB143="","",INDEX(装备突破!I$121:I$137,MATCH(节奏预期!AB143,装备突破!$C$121:$C$137,0))*节奏预期!J143)</f>
        <v>214772727.27272728</v>
      </c>
      <c r="BC143" s="13">
        <f>MAX(SUM(AW143:BB143),$BC$126:BC142)</f>
        <v>525000000</v>
      </c>
      <c r="BD143" s="37"/>
      <c r="BF143" s="22">
        <v>5</v>
      </c>
      <c r="BG143" s="80">
        <v>30</v>
      </c>
      <c r="BH143" s="42">
        <f>IF(BG143&lt;前期规划!$C$2,0,求节点($N$126:$N$161,$AP$126:$AP$161,BG143))</f>
        <v>0</v>
      </c>
      <c r="BI143" s="42"/>
      <c r="BJ143" s="42"/>
      <c r="BK143" s="60">
        <f>(BH143-BH142)*INDEX([3]大r将兵属性验证!AX$7:AX$166,$BG143,1)+BK142</f>
        <v>0</v>
      </c>
      <c r="BL143" s="60"/>
      <c r="BM143" s="60"/>
      <c r="BN143" s="42">
        <f t="shared" si="67"/>
        <v>0</v>
      </c>
      <c r="BR143" s="45">
        <v>30</v>
      </c>
      <c r="BS143" s="49">
        <f>IF(BR143&lt;前期规划!$C$2,0,求节点(活动投放!$S$126:$S$161,活动投放!$U$126:$U$161,$BR143))</f>
        <v>0</v>
      </c>
      <c r="BT143" s="49"/>
      <c r="BU143" s="49">
        <f>IF(BR143&lt;前期规划!$C$2,0,SUMPRODUCT(INDEX($AW$126:$BB$161,IFERROR(MATCH(BR143,$N$126:$N$161,1),1),),INDEX(节奏预期!$E$6:$J$41,MATCH(BR143,节奏预期!$D$6:$D$41,1),)))</f>
        <v>0</v>
      </c>
      <c r="BV143" s="49">
        <f>(BU143-BU142)*INDEX('[1]功能-付费相关'!$AT$6:$AT$165,$BR143,1)+BV142</f>
        <v>0</v>
      </c>
      <c r="BX143" s="45">
        <v>30</v>
      </c>
      <c r="BY143" s="54">
        <f t="shared" si="68"/>
        <v>0</v>
      </c>
      <c r="BZ143" s="54">
        <f t="shared" si="66"/>
        <v>0</v>
      </c>
      <c r="CA143" s="55">
        <f t="shared" si="69"/>
        <v>0</v>
      </c>
    </row>
    <row r="144" spans="1:80" x14ac:dyDescent="0.15">
      <c r="B144" s="213"/>
      <c r="C144" s="65">
        <v>10</v>
      </c>
      <c r="D144" s="24">
        <v>0.05</v>
      </c>
      <c r="E144" s="24">
        <v>7.0000000000000007E-2</v>
      </c>
      <c r="F144" s="24">
        <v>0.09</v>
      </c>
      <c r="G144" s="24">
        <v>0.09</v>
      </c>
      <c r="H144" s="24">
        <v>0.12</v>
      </c>
      <c r="I144" s="24">
        <v>0.12</v>
      </c>
      <c r="L144" s="22">
        <v>22</v>
      </c>
      <c r="M144" s="76">
        <f t="shared" si="58"/>
        <v>570</v>
      </c>
      <c r="N144" s="78">
        <f>节奏预期!D144</f>
        <v>101.77786869907547</v>
      </c>
      <c r="O144" s="107">
        <f>IF(节奏预期!Q144=0,0,INDEX(D$143:D$159,MATCH(节奏预期!Q144,$C$143:$C$159,1)))</f>
        <v>0</v>
      </c>
      <c r="P144" s="79">
        <f>IF(节奏预期!R144=0,0,INDEX(E$143:E$159,MATCH(节奏预期!R144,$C$143:$C$159,1)))</f>
        <v>0</v>
      </c>
      <c r="Q144" s="79">
        <f>IF(节奏预期!S144=0,0,INDEX(F$143:F$159,MATCH(节奏预期!S144,$C$143:$C$159,1)))</f>
        <v>0</v>
      </c>
      <c r="R144" s="79">
        <f>IF(节奏预期!T144=0,0,INDEX(G$143:G$159,MATCH(节奏预期!T144,$C$143:$C$159,1)))</f>
        <v>0</v>
      </c>
      <c r="S144" s="79">
        <f>IF(节奏预期!U144=0,0,INDEX(H$143:H$159,MATCH(节奏预期!U144,$C$143:$C$159,1)))</f>
        <v>0.4</v>
      </c>
      <c r="T144" s="84">
        <f>IF(节奏预期!V144=0,0,INDEX(I$143:I$159,MATCH(节奏预期!V144,$C$143:$C$159,1)))</f>
        <v>0.4</v>
      </c>
      <c r="U144" s="13">
        <f>IFERROR(SUMPRODUCT(节奏预期!E144:J144,O144:T144)/SUM(节奏预期!E144:J144),0)</f>
        <v>0.4</v>
      </c>
      <c r="V144" s="12">
        <f>IF(节奏预期!Q144=0,0,INDEX(D$189:D$205,MATCH(节奏预期!Q144,$C$189:$C$205,1)))</f>
        <v>0</v>
      </c>
      <c r="W144" s="79">
        <f>IF(节奏预期!R144=0,0,INDEX(E$189:E$205,MATCH(节奏预期!R144,$C$189:$C$205,1)))</f>
        <v>0</v>
      </c>
      <c r="X144" s="79">
        <f>IF(节奏预期!S144=0,0,INDEX(F$189:F$205,MATCH(节奏预期!S144,$C$189:$C$205,1)))</f>
        <v>0</v>
      </c>
      <c r="Y144" s="79">
        <f>IF(节奏预期!T144=0,0,INDEX(G$189:G$205,MATCH(节奏预期!T144,$C$189:$C$205,1)))</f>
        <v>0</v>
      </c>
      <c r="Z144" s="79">
        <f>IF(节奏预期!U144=0,0,INDEX(H$189:H$205,MATCH(节奏预期!U144,$C$189:$C$205,1)))</f>
        <v>0</v>
      </c>
      <c r="AA144" s="79">
        <f>IF(节奏预期!V144=0,0,INDEX(I$189:I$205,MATCH(节奏预期!V144,$C$189:$C$205,1)))</f>
        <v>0.25</v>
      </c>
      <c r="AB144" s="13">
        <f>IFERROR(SUMPRODUCT(节奏预期!E144:J144,V144:AA144)/SUM(节奏预期!E144:J144),0)</f>
        <v>0.11931818181818181</v>
      </c>
      <c r="AC144" s="12">
        <f>IF(节奏预期!Q144=0,0,INDEX(D$216:D$232,MATCH(节奏预期!Q144,$C$216:$C$232,1)))</f>
        <v>0</v>
      </c>
      <c r="AD144" s="165">
        <f>IF(节奏预期!R144=0,0,INDEX(E$216:E$232,MATCH(节奏预期!R144,$C$216:$C$232,1)))</f>
        <v>0</v>
      </c>
      <c r="AE144" s="165">
        <f>IF(节奏预期!S144=0,0,INDEX(F$216:F$232,MATCH(节奏预期!S144,$C$216:$C$232,1)))</f>
        <v>0</v>
      </c>
      <c r="AF144" s="165">
        <f>IF(节奏预期!T144=0,0,INDEX(G$216:G$232,MATCH(节奏预期!T144,$C$216:$C$232,1)))</f>
        <v>0</v>
      </c>
      <c r="AG144" s="165">
        <f>IF(节奏预期!U144=0,0,INDEX(H$216:H$232,MATCH(节奏预期!U144,$C$216:$C$232,1)))</f>
        <v>0</v>
      </c>
      <c r="AH144" s="165">
        <f>IF(节奏预期!V144=0,0,INDEX(I$216:I$232,MATCH(节奏预期!V144,$C$216:$C$232,1)))</f>
        <v>8.0000000000000016E-2</v>
      </c>
      <c r="AI144" s="13">
        <f>IFERROR(SUMPRODUCT(节奏预期!E144:J144,AC144:AH144)/SUM(节奏预期!E144:J144),0)</f>
        <v>3.8181818181818185E-2</v>
      </c>
      <c r="AJ144" s="12">
        <f t="shared" si="64"/>
        <v>0</v>
      </c>
      <c r="AK144" s="165">
        <f t="shared" si="59"/>
        <v>0</v>
      </c>
      <c r="AL144" s="165">
        <f t="shared" si="60"/>
        <v>0</v>
      </c>
      <c r="AM144" s="165">
        <f t="shared" si="61"/>
        <v>0</v>
      </c>
      <c r="AN144" s="165">
        <f t="shared" si="62"/>
        <v>0.4</v>
      </c>
      <c r="AO144" s="165">
        <f t="shared" si="63"/>
        <v>0.73</v>
      </c>
      <c r="AP144" s="13">
        <f t="shared" si="65"/>
        <v>0.51931818181818179</v>
      </c>
      <c r="AQ144" s="107">
        <f>IF(节奏预期!W144=0,0,节奏预期!E144*INDEX(D$83:D$99,MATCH(节奏预期!W144,$C$83:$C$99,0)))</f>
        <v>0</v>
      </c>
      <c r="AR144" s="79">
        <f>IF(节奏预期!X144=0,0,节奏预期!F144*INDEX(E$83:E$99,MATCH(节奏预期!X144,$C$83:$C$99,0)))</f>
        <v>0</v>
      </c>
      <c r="AS144" s="122">
        <f>IF(节奏预期!Y144=0,0,节奏预期!G144*INDEX(F$83:F$99,MATCH(节奏预期!Y144,$C$83:$C$99,0)))+IF(节奏预期!Z144=0,0,节奏预期!H144*INDEX(G$102:G$118,MATCH(节奏预期!Z144,$C$102:$C$118,0)))</f>
        <v>0</v>
      </c>
      <c r="AT144" s="79">
        <f>IF(节奏预期!Z144=0,0,节奏预期!H144*INDEX(G$83:G$99,MATCH(节奏预期!Z144,$C$83:$C$99,0)))</f>
        <v>0</v>
      </c>
      <c r="AU144" s="122">
        <f>IF(节奏预期!AA144=0,0,节奏预期!I144*INDEX(H$83:H$99,MATCH(节奏预期!AA144,$C$83:$C$99,0)))+IF(节奏预期!AB144=0,0,节奏预期!J144*INDEX(I$102:I$118,MATCH(节奏预期!AB144,$C$102:$C$118,0)))</f>
        <v>225.68181818181819</v>
      </c>
      <c r="AV144" s="110">
        <f>IF(节奏预期!AB144=0,0,节奏预期!J144*INDEX(I$83:I$99,MATCH(节奏预期!AB144,$C$83:$C$99,0)))</f>
        <v>14.318181818181817</v>
      </c>
      <c r="AW144" s="12">
        <f>IF(节奏预期!W144="","",INDEX(装备突破!D$121:D$137,MATCH(节奏预期!W144,装备突破!$C$121:$C$137,0))*节奏预期!E144)</f>
        <v>0</v>
      </c>
      <c r="AX144" s="79">
        <f>IF(节奏预期!X144="","",INDEX(装备突破!E$121:E$137,MATCH(节奏预期!X144,装备突破!$C$121:$C$137,0))*节奏预期!F144)</f>
        <v>0</v>
      </c>
      <c r="AY144" s="79">
        <f>IF(节奏预期!Y144="","",INDEX(装备突破!F$121:F$137,MATCH(节奏预期!Y144,装备突破!$C$121:$C$137,0))*节奏预期!G144)</f>
        <v>0</v>
      </c>
      <c r="AZ144" s="79">
        <f>IF(节奏预期!Z144="","",INDEX(装备突破!G$121:G$137,MATCH(节奏预期!Z144,装备突破!$C$121:$C$137,0))*节奏预期!H144)</f>
        <v>0</v>
      </c>
      <c r="BA144" s="79">
        <f>IF(节奏预期!AA144="","",INDEX(装备突破!H$121:H$137,MATCH(节奏预期!AA144,装备突破!$C$121:$C$137,0))*节奏预期!I144)</f>
        <v>274431818.18181819</v>
      </c>
      <c r="BB144" s="79">
        <f>IF(节奏预期!AB144="","",INDEX(装备突破!I$121:I$137,MATCH(节奏预期!AB144,装备突破!$C$121:$C$137,0))*节奏预期!J144)</f>
        <v>250568181.81818178</v>
      </c>
      <c r="BC144" s="13">
        <f>MAX(SUM(AW144:BB144),$BC$126:BC143)</f>
        <v>525000000</v>
      </c>
      <c r="BD144" s="37"/>
      <c r="BF144" s="22">
        <v>6</v>
      </c>
      <c r="BG144" s="80">
        <v>40</v>
      </c>
      <c r="BH144" s="42">
        <f>IF(BG144&lt;前期规划!$C$2,0,求节点($N$126:$N$161,$AP$126:$AP$161,BG144))</f>
        <v>0</v>
      </c>
      <c r="BI144" s="42"/>
      <c r="BJ144" s="42"/>
      <c r="BK144" s="60">
        <f>(BH144-BH143)*INDEX([3]大r将兵属性验证!AX$7:AX$166,$BG144,1)+BK143</f>
        <v>0</v>
      </c>
      <c r="BL144" s="60"/>
      <c r="BM144" s="60"/>
      <c r="BN144" s="42">
        <f t="shared" si="67"/>
        <v>0</v>
      </c>
      <c r="BR144" s="45">
        <v>40</v>
      </c>
      <c r="BS144" s="49">
        <f>IF(BR144&lt;前期规划!$C$2,0,求节点(活动投放!$S$126:$S$161,活动投放!$U$126:$U$161,$BR144))</f>
        <v>0</v>
      </c>
      <c r="BT144" s="49"/>
      <c r="BU144" s="49">
        <f>IF(BR144&lt;前期规划!$C$2,0,SUMPRODUCT(INDEX($AW$126:$BB$161,IFERROR(MATCH(BR144,$N$126:$N$161,1),1),),INDEX(节奏预期!$E$6:$J$41,MATCH(BR144,节奏预期!$D$6:$D$41,1),)))</f>
        <v>0</v>
      </c>
      <c r="BV144" s="49">
        <f>(BU144-BU143)*INDEX('[1]功能-付费相关'!$AT$6:$AT$165,$BR144,1)+BV143</f>
        <v>0</v>
      </c>
      <c r="BX144" s="45">
        <v>40</v>
      </c>
      <c r="BY144" s="54">
        <f t="shared" si="68"/>
        <v>0</v>
      </c>
      <c r="BZ144" s="54">
        <f t="shared" si="66"/>
        <v>0</v>
      </c>
      <c r="CA144" s="55">
        <f t="shared" si="69"/>
        <v>0</v>
      </c>
    </row>
    <row r="145" spans="2:80" x14ac:dyDescent="0.15">
      <c r="B145" s="213"/>
      <c r="C145" s="65">
        <v>20</v>
      </c>
      <c r="D145" s="24">
        <v>0.06</v>
      </c>
      <c r="E145" s="24">
        <v>0.09</v>
      </c>
      <c r="F145" s="24">
        <v>0.12</v>
      </c>
      <c r="G145" s="24">
        <v>0.12</v>
      </c>
      <c r="H145" s="24">
        <v>0.16</v>
      </c>
      <c r="I145" s="24">
        <v>0.16</v>
      </c>
      <c r="L145" s="22">
        <v>23</v>
      </c>
      <c r="M145" s="76">
        <f t="shared" si="58"/>
        <v>600</v>
      </c>
      <c r="N145" s="78">
        <f>节奏预期!D145</f>
        <v>102.53646170914388</v>
      </c>
      <c r="O145" s="107">
        <f>IF(节奏预期!Q145=0,0,INDEX(D$143:D$159,MATCH(节奏预期!Q145,$C$143:$C$159,1)))</f>
        <v>0</v>
      </c>
      <c r="P145" s="79">
        <f>IF(节奏预期!R145=0,0,INDEX(E$143:E$159,MATCH(节奏预期!R145,$C$143:$C$159,1)))</f>
        <v>0</v>
      </c>
      <c r="Q145" s="79">
        <f>IF(节奏预期!S145=0,0,INDEX(F$143:F$159,MATCH(节奏预期!S145,$C$143:$C$159,1)))</f>
        <v>0</v>
      </c>
      <c r="R145" s="79">
        <f>IF(节奏预期!T145=0,0,INDEX(G$143:G$159,MATCH(节奏预期!T145,$C$143:$C$159,1)))</f>
        <v>0</v>
      </c>
      <c r="S145" s="79">
        <f>IF(节奏预期!U145=0,0,INDEX(H$143:H$159,MATCH(节奏预期!U145,$C$143:$C$159,1)))</f>
        <v>0.4</v>
      </c>
      <c r="T145" s="84">
        <f>IF(节奏预期!V145=0,0,INDEX(I$143:I$159,MATCH(节奏预期!V145,$C$143:$C$159,1)))</f>
        <v>0.4</v>
      </c>
      <c r="U145" s="13">
        <f>IFERROR(SUMPRODUCT(节奏预期!E145:J145,O145:T145)/SUM(节奏预期!E145:J145),0)</f>
        <v>0.4</v>
      </c>
      <c r="V145" s="12">
        <f>IF(节奏预期!Q145=0,0,INDEX(D$189:D$205,MATCH(节奏预期!Q145,$C$189:$C$205,1)))</f>
        <v>0</v>
      </c>
      <c r="W145" s="79">
        <f>IF(节奏预期!R145=0,0,INDEX(E$189:E$205,MATCH(节奏预期!R145,$C$189:$C$205,1)))</f>
        <v>0</v>
      </c>
      <c r="X145" s="79">
        <f>IF(节奏预期!S145=0,0,INDEX(F$189:F$205,MATCH(节奏预期!S145,$C$189:$C$205,1)))</f>
        <v>0</v>
      </c>
      <c r="Y145" s="79">
        <f>IF(节奏预期!T145=0,0,INDEX(G$189:G$205,MATCH(节奏预期!T145,$C$189:$C$205,1)))</f>
        <v>0</v>
      </c>
      <c r="Z145" s="79">
        <f>IF(节奏预期!U145=0,0,INDEX(H$189:H$205,MATCH(节奏预期!U145,$C$189:$C$205,1)))</f>
        <v>0</v>
      </c>
      <c r="AA145" s="79">
        <f>IF(节奏预期!V145=0,0,INDEX(I$189:I$205,MATCH(节奏预期!V145,$C$189:$C$205,1)))</f>
        <v>0.25</v>
      </c>
      <c r="AB145" s="13">
        <f>IFERROR(SUMPRODUCT(节奏预期!E145:J145,V145:AA145)/SUM(节奏预期!E145:J145),0)</f>
        <v>0.13636363636363638</v>
      </c>
      <c r="AC145" s="12">
        <f>IF(节奏预期!Q145=0,0,INDEX(D$216:D$232,MATCH(节奏预期!Q145,$C$216:$C$232,1)))</f>
        <v>0</v>
      </c>
      <c r="AD145" s="165">
        <f>IF(节奏预期!R145=0,0,INDEX(E$216:E$232,MATCH(节奏预期!R145,$C$216:$C$232,1)))</f>
        <v>0</v>
      </c>
      <c r="AE145" s="165">
        <f>IF(节奏预期!S145=0,0,INDEX(F$216:F$232,MATCH(节奏预期!S145,$C$216:$C$232,1)))</f>
        <v>0</v>
      </c>
      <c r="AF145" s="165">
        <f>IF(节奏预期!T145=0,0,INDEX(G$216:G$232,MATCH(节奏预期!T145,$C$216:$C$232,1)))</f>
        <v>0</v>
      </c>
      <c r="AG145" s="165">
        <f>IF(节奏预期!U145=0,0,INDEX(H$216:H$232,MATCH(节奏预期!U145,$C$216:$C$232,1)))</f>
        <v>0</v>
      </c>
      <c r="AH145" s="165">
        <f>IF(节奏预期!V145=0,0,INDEX(I$216:I$232,MATCH(节奏预期!V145,$C$216:$C$232,1)))</f>
        <v>8.0000000000000016E-2</v>
      </c>
      <c r="AI145" s="13">
        <f>IFERROR(SUMPRODUCT(节奏预期!E145:J145,AC145:AH145)/SUM(节奏预期!E145:J145),0)</f>
        <v>4.3636363636363654E-2</v>
      </c>
      <c r="AJ145" s="12">
        <f t="shared" si="64"/>
        <v>0</v>
      </c>
      <c r="AK145" s="165">
        <f t="shared" si="59"/>
        <v>0</v>
      </c>
      <c r="AL145" s="165">
        <f t="shared" si="60"/>
        <v>0</v>
      </c>
      <c r="AM145" s="165">
        <f t="shared" si="61"/>
        <v>0</v>
      </c>
      <c r="AN145" s="165">
        <f t="shared" si="62"/>
        <v>0.4</v>
      </c>
      <c r="AO145" s="165">
        <f t="shared" si="63"/>
        <v>0.73</v>
      </c>
      <c r="AP145" s="13">
        <f t="shared" si="65"/>
        <v>0.53636363636363638</v>
      </c>
      <c r="AQ145" s="107">
        <f>IF(节奏预期!W145=0,0,节奏预期!E145*INDEX(D$83:D$99,MATCH(节奏预期!W145,$C$83:$C$99,0)))</f>
        <v>0</v>
      </c>
      <c r="AR145" s="79">
        <f>IF(节奏预期!X145=0,0,节奏预期!F145*INDEX(E$83:E$99,MATCH(节奏预期!X145,$C$83:$C$99,0)))</f>
        <v>0</v>
      </c>
      <c r="AS145" s="122">
        <f>IF(节奏预期!Y145=0,0,节奏预期!G145*INDEX(F$83:F$99,MATCH(节奏预期!Y145,$C$83:$C$99,0)))+IF(节奏预期!Z145=0,0,节奏预期!H145*INDEX(G$102:G$118,MATCH(节奏预期!Z145,$C$102:$C$118,0)))</f>
        <v>0</v>
      </c>
      <c r="AT145" s="79">
        <f>IF(节奏预期!Z145=0,0,节奏预期!H145*INDEX(G$83:G$99,MATCH(节奏预期!Z145,$C$83:$C$99,0)))</f>
        <v>0</v>
      </c>
      <c r="AU145" s="122">
        <f>IF(节奏预期!AA145=0,0,节奏预期!I145*INDEX(H$83:H$99,MATCH(节奏预期!AA145,$C$83:$C$99,0)))+IF(节奏预期!AB145=0,0,节奏预期!J145*INDEX(I$102:I$118,MATCH(节奏预期!AB145,$C$102:$C$118,0)))</f>
        <v>223.63636363636363</v>
      </c>
      <c r="AV145" s="110">
        <f>IF(节奏预期!AB145=0,0,节奏预期!J145*INDEX(I$83:I$99,MATCH(节奏预期!AB145,$C$83:$C$99,0)))</f>
        <v>16.363636363636367</v>
      </c>
      <c r="AW145" s="12">
        <f>IF(节奏预期!W145="","",INDEX(装备突破!D$121:D$137,MATCH(节奏预期!W145,装备突破!$C$121:$C$137,0))*节奏预期!E145)</f>
        <v>0</v>
      </c>
      <c r="AX145" s="79">
        <f>IF(节奏预期!X145="","",INDEX(装备突破!E$121:E$137,MATCH(节奏预期!X145,装备突破!$C$121:$C$137,0))*节奏预期!F145)</f>
        <v>0</v>
      </c>
      <c r="AY145" s="79">
        <f>IF(节奏预期!Y145="","",INDEX(装备突破!F$121:F$137,MATCH(节奏预期!Y145,装备突破!$C$121:$C$137,0))*节奏预期!G145)</f>
        <v>0</v>
      </c>
      <c r="AZ145" s="79">
        <f>IF(节奏预期!Z145="","",INDEX(装备突破!G$121:G$137,MATCH(节奏预期!Z145,装备突破!$C$121:$C$137,0))*节奏预期!H145)</f>
        <v>0</v>
      </c>
      <c r="BA145" s="79">
        <f>IF(节奏预期!AA145="","",INDEX(装备突破!H$121:H$137,MATCH(节奏预期!AA145,装备突破!$C$121:$C$137,0))*节奏预期!I145)</f>
        <v>238636363.63636357</v>
      </c>
      <c r="BB145" s="79">
        <f>IF(节奏预期!AB145="","",INDEX(装备突破!I$121:I$137,MATCH(节奏预期!AB145,装备突破!$C$121:$C$137,0))*节奏预期!J145)</f>
        <v>286363636.36363643</v>
      </c>
      <c r="BC145" s="13">
        <f>MAX(SUM(AW145:BB145),$BC$126:BC144)</f>
        <v>525000000</v>
      </c>
      <c r="BD145" s="37"/>
      <c r="BF145" s="22">
        <v>7</v>
      </c>
      <c r="BG145" s="80">
        <v>50</v>
      </c>
      <c r="BH145" s="42">
        <f>IF(BG145&lt;前期规划!$C$2,0,求节点($N$126:$N$161,$AP$126:$AP$161,BG145))</f>
        <v>0</v>
      </c>
      <c r="BI145" s="42"/>
      <c r="BJ145" s="42"/>
      <c r="BK145" s="60">
        <f>(BH145-BH144)*INDEX([3]大r将兵属性验证!AX$7:AX$166,$BG145,1)+BK144</f>
        <v>0</v>
      </c>
      <c r="BL145" s="60"/>
      <c r="BM145" s="60"/>
      <c r="BN145" s="42">
        <f t="shared" si="67"/>
        <v>0</v>
      </c>
      <c r="BR145" s="45">
        <v>50</v>
      </c>
      <c r="BS145" s="49">
        <f>IF(BR145&lt;前期规划!$C$2,0,求节点(活动投放!$S$126:$S$161,活动投放!$U$126:$U$161,$BR145))</f>
        <v>0</v>
      </c>
      <c r="BT145" s="49"/>
      <c r="BU145" s="49">
        <f>IF(BR145&lt;前期规划!$C$2,0,SUMPRODUCT(INDEX($AW$126:$BB$161,IFERROR(MATCH(BR145,$N$126:$N$161,1),1),),INDEX(节奏预期!$E$6:$J$41,MATCH(BR145,节奏预期!$D$6:$D$41,1),)))</f>
        <v>0</v>
      </c>
      <c r="BV145" s="49">
        <f>(BU145-BU144)*INDEX('[1]功能-付费相关'!$AT$6:$AT$165,$BR145,1)+BV144</f>
        <v>0</v>
      </c>
      <c r="BX145" s="45">
        <v>50</v>
      </c>
      <c r="BY145" s="54">
        <f t="shared" si="68"/>
        <v>0</v>
      </c>
      <c r="BZ145" s="54">
        <f t="shared" si="66"/>
        <v>0</v>
      </c>
      <c r="CA145" s="55">
        <f t="shared" si="69"/>
        <v>0</v>
      </c>
    </row>
    <row r="146" spans="2:80" x14ac:dyDescent="0.15">
      <c r="B146" s="213"/>
      <c r="C146" s="137">
        <v>30</v>
      </c>
      <c r="D146" s="24" t="s">
        <v>229</v>
      </c>
      <c r="E146" s="24">
        <v>0.11</v>
      </c>
      <c r="F146" s="24">
        <v>0.15</v>
      </c>
      <c r="G146" s="24">
        <v>0.15</v>
      </c>
      <c r="H146" s="24">
        <v>0.2</v>
      </c>
      <c r="I146" s="24">
        <v>0.2</v>
      </c>
      <c r="L146" s="22">
        <v>24</v>
      </c>
      <c r="M146" s="76">
        <f t="shared" si="58"/>
        <v>630</v>
      </c>
      <c r="N146" s="78">
        <f>节奏预期!D146</f>
        <v>103.23842055659513</v>
      </c>
      <c r="O146" s="107">
        <f>IF(节奏预期!Q146=0,0,INDEX(D$143:D$159,MATCH(节奏预期!Q146,$C$143:$C$159,1)))</f>
        <v>0</v>
      </c>
      <c r="P146" s="79">
        <f>IF(节奏预期!R146=0,0,INDEX(E$143:E$159,MATCH(节奏预期!R146,$C$143:$C$159,1)))</f>
        <v>0</v>
      </c>
      <c r="Q146" s="79">
        <f>IF(节奏预期!S146=0,0,INDEX(F$143:F$159,MATCH(节奏预期!S146,$C$143:$C$159,1)))</f>
        <v>0</v>
      </c>
      <c r="R146" s="79">
        <f>IF(节奏预期!T146=0,0,INDEX(G$143:G$159,MATCH(节奏预期!T146,$C$143:$C$159,1)))</f>
        <v>0</v>
      </c>
      <c r="S146" s="79">
        <f>IF(节奏预期!U146=0,0,INDEX(H$143:H$159,MATCH(节奏预期!U146,$C$143:$C$159,1)))</f>
        <v>0.4</v>
      </c>
      <c r="T146" s="84">
        <f>IF(节奏预期!V146=0,0,INDEX(I$143:I$159,MATCH(节奏预期!V146,$C$143:$C$159,1)))</f>
        <v>0.4</v>
      </c>
      <c r="U146" s="13">
        <f>IFERROR(SUMPRODUCT(节奏预期!E146:J146,O146:T146)/SUM(节奏预期!E146:J146),0)</f>
        <v>0.4</v>
      </c>
      <c r="V146" s="12">
        <f>IF(节奏预期!Q146=0,0,INDEX(D$189:D$205,MATCH(节奏预期!Q146,$C$189:$C$205,1)))</f>
        <v>0</v>
      </c>
      <c r="W146" s="79">
        <f>IF(节奏预期!R146=0,0,INDEX(E$189:E$205,MATCH(节奏预期!R146,$C$189:$C$205,1)))</f>
        <v>0</v>
      </c>
      <c r="X146" s="79">
        <f>IF(节奏预期!S146=0,0,INDEX(F$189:F$205,MATCH(节奏预期!S146,$C$189:$C$205,1)))</f>
        <v>0</v>
      </c>
      <c r="Y146" s="79">
        <f>IF(节奏预期!T146=0,0,INDEX(G$189:G$205,MATCH(节奏预期!T146,$C$189:$C$205,1)))</f>
        <v>0</v>
      </c>
      <c r="Z146" s="79">
        <f>IF(节奏预期!U146=0,0,INDEX(H$189:H$205,MATCH(节奏预期!U146,$C$189:$C$205,1)))</f>
        <v>0</v>
      </c>
      <c r="AA146" s="79">
        <f>IF(节奏预期!V146=0,0,INDEX(I$189:I$205,MATCH(节奏预期!V146,$C$189:$C$205,1)))</f>
        <v>0.25</v>
      </c>
      <c r="AB146" s="13">
        <f>IFERROR(SUMPRODUCT(节奏预期!E146:J146,V146:AA146)/SUM(节奏预期!E146:J146),0)</f>
        <v>0.15340909090909091</v>
      </c>
      <c r="AC146" s="12">
        <f>IF(节奏预期!Q146=0,0,INDEX(D$216:D$232,MATCH(节奏预期!Q146,$C$216:$C$232,1)))</f>
        <v>0</v>
      </c>
      <c r="AD146" s="165">
        <f>IF(节奏预期!R146=0,0,INDEX(E$216:E$232,MATCH(节奏预期!R146,$C$216:$C$232,1)))</f>
        <v>0</v>
      </c>
      <c r="AE146" s="165">
        <f>IF(节奏预期!S146=0,0,INDEX(F$216:F$232,MATCH(节奏预期!S146,$C$216:$C$232,1)))</f>
        <v>0</v>
      </c>
      <c r="AF146" s="165">
        <f>IF(节奏预期!T146=0,0,INDEX(G$216:G$232,MATCH(节奏预期!T146,$C$216:$C$232,1)))</f>
        <v>0</v>
      </c>
      <c r="AG146" s="165">
        <f>IF(节奏预期!U146=0,0,INDEX(H$216:H$232,MATCH(节奏预期!U146,$C$216:$C$232,1)))</f>
        <v>0</v>
      </c>
      <c r="AH146" s="165">
        <f>IF(节奏预期!V146=0,0,INDEX(I$216:I$232,MATCH(节奏预期!V146,$C$216:$C$232,1)))</f>
        <v>8.0000000000000016E-2</v>
      </c>
      <c r="AI146" s="13">
        <f>IFERROR(SUMPRODUCT(节奏预期!E146:J146,AC146:AH146)/SUM(节奏预期!E146:J146),0)</f>
        <v>4.9090909090909102E-2</v>
      </c>
      <c r="AJ146" s="12">
        <f t="shared" si="64"/>
        <v>0</v>
      </c>
      <c r="AK146" s="165">
        <f t="shared" si="59"/>
        <v>0</v>
      </c>
      <c r="AL146" s="165">
        <f t="shared" si="60"/>
        <v>0</v>
      </c>
      <c r="AM146" s="165">
        <f t="shared" si="61"/>
        <v>0</v>
      </c>
      <c r="AN146" s="165">
        <f t="shared" si="62"/>
        <v>0.4</v>
      </c>
      <c r="AO146" s="165">
        <f t="shared" si="63"/>
        <v>0.73</v>
      </c>
      <c r="AP146" s="13">
        <f t="shared" si="65"/>
        <v>0.55340909090909096</v>
      </c>
      <c r="AQ146" s="107">
        <f>IF(节奏预期!W146=0,0,节奏预期!E146*INDEX(D$83:D$99,MATCH(节奏预期!W146,$C$83:$C$99,0)))</f>
        <v>0</v>
      </c>
      <c r="AR146" s="79">
        <f>IF(节奏预期!X146=0,0,节奏预期!F146*INDEX(E$83:E$99,MATCH(节奏预期!X146,$C$83:$C$99,0)))</f>
        <v>0</v>
      </c>
      <c r="AS146" s="122">
        <f>IF(节奏预期!Y146=0,0,节奏预期!G146*INDEX(F$83:F$99,MATCH(节奏预期!Y146,$C$83:$C$99,0)))+IF(节奏预期!Z146=0,0,节奏预期!H146*INDEX(G$102:G$118,MATCH(节奏预期!Z146,$C$102:$C$118,0)))</f>
        <v>0</v>
      </c>
      <c r="AT146" s="79">
        <f>IF(节奏预期!Z146=0,0,节奏预期!H146*INDEX(G$83:G$99,MATCH(节奏预期!Z146,$C$83:$C$99,0)))</f>
        <v>0</v>
      </c>
      <c r="AU146" s="122">
        <f>IF(节奏预期!AA146=0,0,节奏预期!I146*INDEX(H$83:H$99,MATCH(节奏预期!AA146,$C$83:$C$99,0)))+IF(节奏预期!AB146=0,0,节奏预期!J146*INDEX(I$102:I$118,MATCH(节奏预期!AB146,$C$102:$C$118,0)))</f>
        <v>221.59090909090909</v>
      </c>
      <c r="AV146" s="110">
        <f>IF(节奏预期!AB146=0,0,节奏预期!J146*INDEX(I$83:I$99,MATCH(节奏预期!AB146,$C$83:$C$99,0)))</f>
        <v>18.40909090909091</v>
      </c>
      <c r="AW146" s="12">
        <f>IF(节奏预期!W146="","",INDEX(装备突破!D$121:D$137,MATCH(节奏预期!W146,装备突破!$C$121:$C$137,0))*节奏预期!E146)</f>
        <v>0</v>
      </c>
      <c r="AX146" s="79">
        <f>IF(节奏预期!X146="","",INDEX(装备突破!E$121:E$137,MATCH(节奏预期!X146,装备突破!$C$121:$C$137,0))*节奏预期!F146)</f>
        <v>0</v>
      </c>
      <c r="AY146" s="79">
        <f>IF(节奏预期!Y146="","",INDEX(装备突破!F$121:F$137,MATCH(节奏预期!Y146,装备突破!$C$121:$C$137,0))*节奏预期!G146)</f>
        <v>0</v>
      </c>
      <c r="AZ146" s="79">
        <f>IF(节奏预期!Z146="","",INDEX(装备突破!G$121:G$137,MATCH(节奏预期!Z146,装备突破!$C$121:$C$137,0))*节奏预期!H146)</f>
        <v>0</v>
      </c>
      <c r="BA146" s="79">
        <f>IF(节奏预期!AA146="","",INDEX(装备突破!H$121:H$137,MATCH(节奏预期!AA146,装备突破!$C$121:$C$137,0))*节奏预期!I146)</f>
        <v>202840909.09090906</v>
      </c>
      <c r="BB146" s="79">
        <f>IF(节奏预期!AB146="","",INDEX(装备突破!I$121:I$137,MATCH(节奏预期!AB146,装备突破!$C$121:$C$137,0))*节奏预期!J146)</f>
        <v>322159090.90909094</v>
      </c>
      <c r="BC146" s="13">
        <f>MAX(SUM(AW146:BB146),$BC$126:BC145)</f>
        <v>525000000</v>
      </c>
      <c r="BD146" s="37"/>
      <c r="BF146" s="22">
        <v>8</v>
      </c>
      <c r="BG146" s="80">
        <v>60</v>
      </c>
      <c r="BH146" s="42">
        <f>IF(BG146&lt;前期规划!$C$2,0,求节点($N$126:$N$161,$AP$126:$AP$161,BG146))</f>
        <v>6.3939480653245812E-2</v>
      </c>
      <c r="BI146" s="42"/>
      <c r="BJ146" s="42"/>
      <c r="BK146" s="60">
        <f>(BH146-BH145)*INDEX([3]大r将兵属性验证!AX$7:AX$166,$BG146,1)+BK145</f>
        <v>315200504.65575933</v>
      </c>
      <c r="BL146" s="60"/>
      <c r="BM146" s="60"/>
      <c r="BN146" s="42">
        <f t="shared" si="67"/>
        <v>315200504.65575933</v>
      </c>
      <c r="BR146" s="45">
        <v>60</v>
      </c>
      <c r="BS146" s="49">
        <f>IF(BR146&lt;前期规划!$C$2,0,求节点(活动投放!$S$126:$S$161,活动投放!$U$126:$U$161,$BR146))</f>
        <v>12295.79294372611</v>
      </c>
      <c r="BT146" s="49"/>
      <c r="BU146" s="49">
        <f>IF(BR146&lt;前期规划!$C$2,0,SUMPRODUCT(INDEX($AW$126:$BB$161,IFERROR(MATCH(BR146,$N$126:$N$161,1),1),),INDEX(节奏预期!$E$6:$J$41,MATCH(BR146,节奏预期!$D$6:$D$41,1),)))</f>
        <v>6750000</v>
      </c>
      <c r="BV146" s="49">
        <f>(BU146-BU145)*INDEX('[1]功能-付费相关'!$AT$6:$AT$165,$BR146,1)+BV145</f>
        <v>8437.5</v>
      </c>
      <c r="BX146" s="45">
        <v>60</v>
      </c>
      <c r="BY146" s="54">
        <f t="shared" si="68"/>
        <v>12295.79294372611</v>
      </c>
      <c r="BZ146" s="54">
        <f t="shared" si="66"/>
        <v>8437.5</v>
      </c>
      <c r="CA146" s="55">
        <f t="shared" si="69"/>
        <v>20733.292943726112</v>
      </c>
    </row>
    <row r="147" spans="2:80" x14ac:dyDescent="0.15">
      <c r="B147" s="213"/>
      <c r="C147" s="137">
        <v>40</v>
      </c>
      <c r="D147" s="24" t="s">
        <v>229</v>
      </c>
      <c r="E147" s="24">
        <v>0.13</v>
      </c>
      <c r="F147" s="24">
        <v>0.18</v>
      </c>
      <c r="G147" s="24">
        <v>0.18</v>
      </c>
      <c r="H147" s="24">
        <v>0.24</v>
      </c>
      <c r="I147" s="24">
        <v>0.24</v>
      </c>
      <c r="L147" s="22">
        <v>25</v>
      </c>
      <c r="M147" s="76">
        <f t="shared" si="58"/>
        <v>660</v>
      </c>
      <c r="N147" s="78">
        <f>节奏预期!D147</f>
        <v>103.88940348646028</v>
      </c>
      <c r="O147" s="107">
        <f>IF(节奏预期!Q147=0,0,INDEX(D$143:D$159,MATCH(节奏预期!Q147,$C$143:$C$159,1)))</f>
        <v>0</v>
      </c>
      <c r="P147" s="79">
        <f>IF(节奏预期!R147=0,0,INDEX(E$143:E$159,MATCH(节奏预期!R147,$C$143:$C$159,1)))</f>
        <v>0</v>
      </c>
      <c r="Q147" s="79">
        <f>IF(节奏预期!S147=0,0,INDEX(F$143:F$159,MATCH(节奏预期!S147,$C$143:$C$159,1)))</f>
        <v>0</v>
      </c>
      <c r="R147" s="79">
        <f>IF(节奏预期!T147=0,0,INDEX(G$143:G$159,MATCH(节奏预期!T147,$C$143:$C$159,1)))</f>
        <v>0</v>
      </c>
      <c r="S147" s="79">
        <f>IF(节奏预期!U147=0,0,INDEX(H$143:H$159,MATCH(节奏预期!U147,$C$143:$C$159,1)))</f>
        <v>0.4</v>
      </c>
      <c r="T147" s="84">
        <f>IF(节奏预期!V147=0,0,INDEX(I$143:I$159,MATCH(节奏预期!V147,$C$143:$C$159,1)))</f>
        <v>0.4</v>
      </c>
      <c r="U147" s="13">
        <f>IFERROR(SUMPRODUCT(节奏预期!E147:J147,O147:T147)/SUM(节奏预期!E147:J147),0)</f>
        <v>0.4</v>
      </c>
      <c r="V147" s="12">
        <f>IF(节奏预期!Q147=0,0,INDEX(D$189:D$205,MATCH(节奏预期!Q147,$C$189:$C$205,1)))</f>
        <v>0</v>
      </c>
      <c r="W147" s="79">
        <f>IF(节奏预期!R147=0,0,INDEX(E$189:E$205,MATCH(节奏预期!R147,$C$189:$C$205,1)))</f>
        <v>0</v>
      </c>
      <c r="X147" s="79">
        <f>IF(节奏预期!S147=0,0,INDEX(F$189:F$205,MATCH(节奏预期!S147,$C$189:$C$205,1)))</f>
        <v>0</v>
      </c>
      <c r="Y147" s="79">
        <f>IF(节奏预期!T147=0,0,INDEX(G$189:G$205,MATCH(节奏预期!T147,$C$189:$C$205,1)))</f>
        <v>0</v>
      </c>
      <c r="Z147" s="79">
        <f>IF(节奏预期!U147=0,0,INDEX(H$189:H$205,MATCH(节奏预期!U147,$C$189:$C$205,1)))</f>
        <v>0</v>
      </c>
      <c r="AA147" s="79">
        <f>IF(节奏预期!V147=0,0,INDEX(I$189:I$205,MATCH(节奏预期!V147,$C$189:$C$205,1)))</f>
        <v>0.25</v>
      </c>
      <c r="AB147" s="13">
        <f>IFERROR(SUMPRODUCT(节奏预期!E147:J147,V147:AA147)/SUM(节奏预期!E147:J147),0)</f>
        <v>0.17045454545454544</v>
      </c>
      <c r="AC147" s="12">
        <f>IF(节奏预期!Q147=0,0,INDEX(D$216:D$232,MATCH(节奏预期!Q147,$C$216:$C$232,1)))</f>
        <v>0</v>
      </c>
      <c r="AD147" s="165">
        <f>IF(节奏预期!R147=0,0,INDEX(E$216:E$232,MATCH(节奏预期!R147,$C$216:$C$232,1)))</f>
        <v>0</v>
      </c>
      <c r="AE147" s="165">
        <f>IF(节奏预期!S147=0,0,INDEX(F$216:F$232,MATCH(节奏预期!S147,$C$216:$C$232,1)))</f>
        <v>0</v>
      </c>
      <c r="AF147" s="165">
        <f>IF(节奏预期!T147=0,0,INDEX(G$216:G$232,MATCH(节奏预期!T147,$C$216:$C$232,1)))</f>
        <v>0</v>
      </c>
      <c r="AG147" s="165">
        <f>IF(节奏预期!U147=0,0,INDEX(H$216:H$232,MATCH(节奏预期!U147,$C$216:$C$232,1)))</f>
        <v>0</v>
      </c>
      <c r="AH147" s="165">
        <f>IF(节奏预期!V147=0,0,INDEX(I$216:I$232,MATCH(节奏预期!V147,$C$216:$C$232,1)))</f>
        <v>8.0000000000000016E-2</v>
      </c>
      <c r="AI147" s="13">
        <f>IFERROR(SUMPRODUCT(节奏预期!E147:J147,AC147:AH147)/SUM(节奏预期!E147:J147),0)</f>
        <v>5.4545454545454557E-2</v>
      </c>
      <c r="AJ147" s="12">
        <f t="shared" si="64"/>
        <v>0</v>
      </c>
      <c r="AK147" s="165">
        <f t="shared" si="59"/>
        <v>0</v>
      </c>
      <c r="AL147" s="165">
        <f t="shared" si="60"/>
        <v>0</v>
      </c>
      <c r="AM147" s="165">
        <f t="shared" si="61"/>
        <v>0</v>
      </c>
      <c r="AN147" s="165">
        <f t="shared" si="62"/>
        <v>0.4</v>
      </c>
      <c r="AO147" s="165">
        <f t="shared" si="63"/>
        <v>0.73</v>
      </c>
      <c r="AP147" s="13">
        <f t="shared" si="65"/>
        <v>0.57045454545454544</v>
      </c>
      <c r="AQ147" s="107">
        <f>IF(节奏预期!W147=0,0,节奏预期!E147*INDEX(D$83:D$99,MATCH(节奏预期!W147,$C$83:$C$99,0)))</f>
        <v>0</v>
      </c>
      <c r="AR147" s="79">
        <f>IF(节奏预期!X147=0,0,节奏预期!F147*INDEX(E$83:E$99,MATCH(节奏预期!X147,$C$83:$C$99,0)))</f>
        <v>0</v>
      </c>
      <c r="AS147" s="122">
        <f>IF(节奏预期!Y147=0,0,节奏预期!G147*INDEX(F$83:F$99,MATCH(节奏预期!Y147,$C$83:$C$99,0)))+IF(节奏预期!Z147=0,0,节奏预期!H147*INDEX(G$102:G$118,MATCH(节奏预期!Z147,$C$102:$C$118,0)))</f>
        <v>0</v>
      </c>
      <c r="AT147" s="79">
        <f>IF(节奏预期!Z147=0,0,节奏预期!H147*INDEX(G$83:G$99,MATCH(节奏预期!Z147,$C$83:$C$99,0)))</f>
        <v>0</v>
      </c>
      <c r="AU147" s="122">
        <f>IF(节奏预期!AA147=0,0,节奏预期!I147*INDEX(H$83:H$99,MATCH(节奏预期!AA147,$C$83:$C$99,0)))+IF(节奏预期!AB147=0,0,节奏预期!J147*INDEX(I$102:I$118,MATCH(节奏预期!AB147,$C$102:$C$118,0)))</f>
        <v>219.54545454545456</v>
      </c>
      <c r="AV147" s="110">
        <f>IF(节奏预期!AB147=0,0,节奏预期!J147*INDEX(I$83:I$99,MATCH(节奏预期!AB147,$C$83:$C$99,0)))</f>
        <v>20.454545454545453</v>
      </c>
      <c r="AW147" s="12">
        <f>IF(节奏预期!W147="","",INDEX(装备突破!D$121:D$137,MATCH(节奏预期!W147,装备突破!$C$121:$C$137,0))*节奏预期!E147)</f>
        <v>0</v>
      </c>
      <c r="AX147" s="79">
        <f>IF(节奏预期!X147="","",INDEX(装备突破!E$121:E$137,MATCH(节奏预期!X147,装备突破!$C$121:$C$137,0))*节奏预期!F147)</f>
        <v>0</v>
      </c>
      <c r="AY147" s="79">
        <f>IF(节奏预期!Y147="","",INDEX(装备突破!F$121:F$137,MATCH(节奏预期!Y147,装备突破!$C$121:$C$137,0))*节奏预期!G147)</f>
        <v>0</v>
      </c>
      <c r="AZ147" s="79">
        <f>IF(节奏预期!Z147="","",INDEX(装备突破!G$121:G$137,MATCH(节奏预期!Z147,装备突破!$C$121:$C$137,0))*节奏预期!H147)</f>
        <v>0</v>
      </c>
      <c r="BA147" s="79">
        <f>IF(节奏预期!AA147="","",INDEX(装备突破!H$121:H$137,MATCH(节奏预期!AA147,装备突破!$C$121:$C$137,0))*节奏预期!I147)</f>
        <v>167045454.54545456</v>
      </c>
      <c r="BB147" s="79">
        <f>IF(节奏预期!AB147="","",INDEX(装备突破!I$121:I$137,MATCH(节奏预期!AB147,装备突破!$C$121:$C$137,0))*节奏预期!J147)</f>
        <v>357954545.45454544</v>
      </c>
      <c r="BC147" s="13">
        <f>MAX(SUM(AW147:BB147),$BC$126:BC146)</f>
        <v>525000000</v>
      </c>
      <c r="BD147" s="37"/>
      <c r="BF147" s="22">
        <v>9</v>
      </c>
      <c r="BG147" s="80">
        <v>70</v>
      </c>
      <c r="BH147" s="42">
        <f>IF(BG147&lt;前期规划!$C$2,0,求节点($N$126:$N$161,$AP$126:$AP$161,BG147))</f>
        <v>0.14049110750683552</v>
      </c>
      <c r="BI147" s="42"/>
      <c r="BJ147" s="42"/>
      <c r="BK147" s="60">
        <f>(BH147-BH146)*INDEX([3]大r将兵属性验证!AX$7:AX$166,$BG147,1)+BK146</f>
        <v>1458166682.4681308</v>
      </c>
      <c r="BL147" s="60"/>
      <c r="BM147" s="60"/>
      <c r="BN147" s="42">
        <f t="shared" si="67"/>
        <v>1458166682.4681308</v>
      </c>
      <c r="BR147" s="45">
        <v>70</v>
      </c>
      <c r="BS147" s="49">
        <f>IF(BR147&lt;前期规划!$C$2,0,求节点(活动投放!$S$126:$S$161,活动投放!$U$126:$U$161,$BR147))</f>
        <v>123239.20623547047</v>
      </c>
      <c r="BT147" s="49"/>
      <c r="BU147" s="49">
        <f>IF(BR147&lt;前期规划!$C$2,0,SUMPRODUCT(INDEX($AW$126:$BB$161,IFERROR(MATCH(BR147,$N$126:$N$161,1),1),),INDEX(节奏预期!$E$6:$J$41,MATCH(BR147,节奏预期!$D$6:$D$41,1),)))</f>
        <v>108000000</v>
      </c>
      <c r="BV147" s="49">
        <f>(BU147-BU146)*INDEX('[1]功能-付费相关'!$AT$6:$AT$165,$BR147,1)+BV146</f>
        <v>123494.31818181818</v>
      </c>
      <c r="BX147" s="45">
        <v>70</v>
      </c>
      <c r="BY147" s="54">
        <f t="shared" si="68"/>
        <v>123239.20623547047</v>
      </c>
      <c r="BZ147" s="54">
        <f t="shared" si="66"/>
        <v>123494.31818181818</v>
      </c>
      <c r="CA147" s="55">
        <f t="shared" si="69"/>
        <v>246733.52441728866</v>
      </c>
      <c r="CB147" s="37"/>
    </row>
    <row r="148" spans="2:80" x14ac:dyDescent="0.15">
      <c r="B148" s="213"/>
      <c r="C148" s="137">
        <v>50</v>
      </c>
      <c r="D148" s="24" t="s">
        <v>229</v>
      </c>
      <c r="E148" s="24" t="s">
        <v>229</v>
      </c>
      <c r="F148" s="24">
        <v>0.21</v>
      </c>
      <c r="G148" s="24">
        <v>0.21</v>
      </c>
      <c r="H148" s="24">
        <v>0.28000000000000003</v>
      </c>
      <c r="I148" s="24">
        <v>0.28000000000000003</v>
      </c>
      <c r="L148" s="22">
        <v>26</v>
      </c>
      <c r="M148" s="76">
        <f t="shared" si="58"/>
        <v>690</v>
      </c>
      <c r="N148" s="78">
        <f>节奏预期!D148</f>
        <v>104.51351964158098</v>
      </c>
      <c r="O148" s="107">
        <f>IF(节奏预期!Q148=0,0,INDEX(D$143:D$159,MATCH(节奏预期!Q148,$C$143:$C$159,1)))</f>
        <v>0</v>
      </c>
      <c r="P148" s="79">
        <f>IF(节奏预期!R148=0,0,INDEX(E$143:E$159,MATCH(节奏预期!R148,$C$143:$C$159,1)))</f>
        <v>0</v>
      </c>
      <c r="Q148" s="79">
        <f>IF(节奏预期!S148=0,0,INDEX(F$143:F$159,MATCH(节奏预期!S148,$C$143:$C$159,1)))</f>
        <v>0</v>
      </c>
      <c r="R148" s="79">
        <f>IF(节奏预期!T148=0,0,INDEX(G$143:G$159,MATCH(节奏预期!T148,$C$143:$C$159,1)))</f>
        <v>0</v>
      </c>
      <c r="S148" s="79">
        <f>IF(节奏预期!U148=0,0,INDEX(H$143:H$159,MATCH(节奏预期!U148,$C$143:$C$159,1)))</f>
        <v>0.4</v>
      </c>
      <c r="T148" s="84">
        <f>IF(节奏预期!V148=0,0,INDEX(I$143:I$159,MATCH(节奏预期!V148,$C$143:$C$159,1)))</f>
        <v>0.4</v>
      </c>
      <c r="U148" s="13">
        <f>IFERROR(SUMPRODUCT(节奏预期!E148:J148,O148:T148)/SUM(节奏预期!E148:J148),0)</f>
        <v>0.4</v>
      </c>
      <c r="V148" s="12">
        <f>IF(节奏预期!Q148=0,0,INDEX(D$189:D$205,MATCH(节奏预期!Q148,$C$189:$C$205,1)))</f>
        <v>0</v>
      </c>
      <c r="W148" s="79">
        <f>IF(节奏预期!R148=0,0,INDEX(E$189:E$205,MATCH(节奏预期!R148,$C$189:$C$205,1)))</f>
        <v>0</v>
      </c>
      <c r="X148" s="79">
        <f>IF(节奏预期!S148=0,0,INDEX(F$189:F$205,MATCH(节奏预期!S148,$C$189:$C$205,1)))</f>
        <v>0</v>
      </c>
      <c r="Y148" s="79">
        <f>IF(节奏预期!T148=0,0,INDEX(G$189:G$205,MATCH(节奏预期!T148,$C$189:$C$205,1)))</f>
        <v>0</v>
      </c>
      <c r="Z148" s="79">
        <f>IF(节奏预期!U148=0,0,INDEX(H$189:H$205,MATCH(节奏预期!U148,$C$189:$C$205,1)))</f>
        <v>0</v>
      </c>
      <c r="AA148" s="79">
        <f>IF(节奏预期!V148=0,0,INDEX(I$189:I$205,MATCH(节奏预期!V148,$C$189:$C$205,1)))</f>
        <v>0.25</v>
      </c>
      <c r="AB148" s="13">
        <f>IFERROR(SUMPRODUCT(节奏预期!E148:J148,V148:AA148)/SUM(节奏预期!E148:J148),0)</f>
        <v>0.1875</v>
      </c>
      <c r="AC148" s="12">
        <f>IF(节奏预期!Q148=0,0,INDEX(D$216:D$232,MATCH(节奏预期!Q148,$C$216:$C$232,1)))</f>
        <v>0</v>
      </c>
      <c r="AD148" s="165">
        <f>IF(节奏预期!R148=0,0,INDEX(E$216:E$232,MATCH(节奏预期!R148,$C$216:$C$232,1)))</f>
        <v>0</v>
      </c>
      <c r="AE148" s="165">
        <f>IF(节奏预期!S148=0,0,INDEX(F$216:F$232,MATCH(节奏预期!S148,$C$216:$C$232,1)))</f>
        <v>0</v>
      </c>
      <c r="AF148" s="165">
        <f>IF(节奏预期!T148=0,0,INDEX(G$216:G$232,MATCH(节奏预期!T148,$C$216:$C$232,1)))</f>
        <v>0</v>
      </c>
      <c r="AG148" s="165">
        <f>IF(节奏预期!U148=0,0,INDEX(H$216:H$232,MATCH(节奏预期!U148,$C$216:$C$232,1)))</f>
        <v>0</v>
      </c>
      <c r="AH148" s="165">
        <f>IF(节奏预期!V148=0,0,INDEX(I$216:I$232,MATCH(节奏预期!V148,$C$216:$C$232,1)))</f>
        <v>8.0000000000000016E-2</v>
      </c>
      <c r="AI148" s="13">
        <f>IFERROR(SUMPRODUCT(节奏预期!E148:J148,AC148:AH148)/SUM(节奏预期!E148:J148),0)</f>
        <v>6.0000000000000012E-2</v>
      </c>
      <c r="AJ148" s="12">
        <f t="shared" si="64"/>
        <v>0</v>
      </c>
      <c r="AK148" s="165">
        <f t="shared" si="59"/>
        <v>0</v>
      </c>
      <c r="AL148" s="165">
        <f t="shared" si="60"/>
        <v>0</v>
      </c>
      <c r="AM148" s="165">
        <f t="shared" si="61"/>
        <v>0</v>
      </c>
      <c r="AN148" s="165">
        <f t="shared" si="62"/>
        <v>0.4</v>
      </c>
      <c r="AO148" s="165">
        <f t="shared" si="63"/>
        <v>0.73</v>
      </c>
      <c r="AP148" s="13">
        <f t="shared" si="65"/>
        <v>0.58750000000000002</v>
      </c>
      <c r="AQ148" s="107">
        <f>IF(节奏预期!W148=0,0,节奏预期!E148*INDEX(D$83:D$99,MATCH(节奏预期!W148,$C$83:$C$99,0)))</f>
        <v>0</v>
      </c>
      <c r="AR148" s="79">
        <f>IF(节奏预期!X148=0,0,节奏预期!F148*INDEX(E$83:E$99,MATCH(节奏预期!X148,$C$83:$C$99,0)))</f>
        <v>0</v>
      </c>
      <c r="AS148" s="122">
        <f>IF(节奏预期!Y148=0,0,节奏预期!G148*INDEX(F$83:F$99,MATCH(节奏预期!Y148,$C$83:$C$99,0)))+IF(节奏预期!Z148=0,0,节奏预期!H148*INDEX(G$102:G$118,MATCH(节奏预期!Z148,$C$102:$C$118,0)))</f>
        <v>0</v>
      </c>
      <c r="AT148" s="79">
        <f>IF(节奏预期!Z148=0,0,节奏预期!H148*INDEX(G$83:G$99,MATCH(节奏预期!Z148,$C$83:$C$99,0)))</f>
        <v>0</v>
      </c>
      <c r="AU148" s="122">
        <f>IF(节奏预期!AA148=0,0,节奏预期!I148*INDEX(H$83:H$99,MATCH(节奏预期!AA148,$C$83:$C$99,0)))+IF(节奏预期!AB148=0,0,节奏预期!J148*INDEX(I$102:I$118,MATCH(节奏预期!AB148,$C$102:$C$118,0)))</f>
        <v>217.5</v>
      </c>
      <c r="AV148" s="110">
        <f>IF(节奏预期!AB148=0,0,节奏预期!J148*INDEX(I$83:I$99,MATCH(节奏预期!AB148,$C$83:$C$99,0)))</f>
        <v>22.5</v>
      </c>
      <c r="AW148" s="12">
        <f>IF(节奏预期!W148="","",INDEX(装备突破!D$121:D$137,MATCH(节奏预期!W148,装备突破!$C$121:$C$137,0))*节奏预期!E148)</f>
        <v>0</v>
      </c>
      <c r="AX148" s="79">
        <f>IF(节奏预期!X148="","",INDEX(装备突破!E$121:E$137,MATCH(节奏预期!X148,装备突破!$C$121:$C$137,0))*节奏预期!F148)</f>
        <v>0</v>
      </c>
      <c r="AY148" s="79">
        <f>IF(节奏预期!Y148="","",INDEX(装备突破!F$121:F$137,MATCH(节奏预期!Y148,装备突破!$C$121:$C$137,0))*节奏预期!G148)</f>
        <v>0</v>
      </c>
      <c r="AZ148" s="79">
        <f>IF(节奏预期!Z148="","",INDEX(装备突破!G$121:G$137,MATCH(节奏预期!Z148,装备突破!$C$121:$C$137,0))*节奏预期!H148)</f>
        <v>0</v>
      </c>
      <c r="BA148" s="79">
        <f>IF(节奏预期!AA148="","",INDEX(装备突破!H$121:H$137,MATCH(节奏预期!AA148,装备突破!$C$121:$C$137,0))*节奏预期!I148)</f>
        <v>131250000</v>
      </c>
      <c r="BB148" s="79">
        <f>IF(节奏预期!AB148="","",INDEX(装备突破!I$121:I$137,MATCH(节奏预期!AB148,装备突破!$C$121:$C$137,0))*节奏预期!J148)</f>
        <v>393750000</v>
      </c>
      <c r="BC148" s="13">
        <f>MAX(SUM(AW148:BB148),$BC$126:BC147)</f>
        <v>525000000</v>
      </c>
      <c r="BD148" s="37"/>
      <c r="BF148" s="22">
        <v>10</v>
      </c>
      <c r="BG148" s="80">
        <v>80</v>
      </c>
      <c r="BH148" s="42">
        <f>IF(BG148&lt;前期规划!$C$2,0,求节点($N$126:$N$161,$AP$126:$AP$161,BG148))</f>
        <v>0.30842357686529748</v>
      </c>
      <c r="BI148" s="42"/>
      <c r="BJ148" s="42"/>
      <c r="BK148" s="60">
        <f>(BH148-BH147)*INDEX([3]大r将兵属性验证!AX$7:AX$166,$BG148,1)+BK147</f>
        <v>8016250077.9678602</v>
      </c>
      <c r="BL148" s="60"/>
      <c r="BM148" s="60"/>
      <c r="BN148" s="42">
        <f t="shared" si="67"/>
        <v>8016250077.9678602</v>
      </c>
      <c r="BR148" s="45">
        <v>80</v>
      </c>
      <c r="BS148" s="49">
        <f>IF(BR148&lt;前期规划!$C$2,0,求节点(活动投放!$S$126:$S$161,活动投放!$U$126:$U$161,$BR148))</f>
        <v>403211.31319225777</v>
      </c>
      <c r="BT148" s="49"/>
      <c r="BU148" s="49">
        <f>IF(BR148&lt;前期规划!$C$2,0,SUMPRODUCT(INDEX($AW$126:$BB$161,IFERROR(MATCH(BR148,$N$126:$N$161,1),1),),INDEX(节奏预期!$E$6:$J$41,MATCH(BR148,节奏预期!$D$6:$D$41,1),)))</f>
        <v>480000000</v>
      </c>
      <c r="BV148" s="49">
        <f>(BU148-BU147)*INDEX('[1]功能-付费相关'!$AT$6:$AT$165,$BR148,1)+BV147</f>
        <v>510994.31818181818</v>
      </c>
      <c r="BX148" s="45">
        <v>80</v>
      </c>
      <c r="BY148" s="54">
        <f t="shared" si="68"/>
        <v>403211.31319225777</v>
      </c>
      <c r="BZ148" s="54">
        <f t="shared" si="66"/>
        <v>510994.31818181818</v>
      </c>
      <c r="CA148" s="55">
        <f t="shared" si="69"/>
        <v>914205.63137407601</v>
      </c>
      <c r="CB148" s="37"/>
    </row>
    <row r="149" spans="2:80" x14ac:dyDescent="0.15">
      <c r="B149" s="213"/>
      <c r="C149" s="137">
        <v>60</v>
      </c>
      <c r="D149" s="24" t="s">
        <v>229</v>
      </c>
      <c r="E149" s="24" t="s">
        <v>229</v>
      </c>
      <c r="F149" s="24">
        <v>0.24</v>
      </c>
      <c r="G149" s="24">
        <v>0.24</v>
      </c>
      <c r="H149" s="24">
        <v>0.32</v>
      </c>
      <c r="I149" s="24">
        <v>0.32</v>
      </c>
      <c r="L149" s="22">
        <v>27</v>
      </c>
      <c r="M149" s="76">
        <f t="shared" si="58"/>
        <v>720</v>
      </c>
      <c r="N149" s="78">
        <f>节奏预期!D149</f>
        <v>105.12617440644733</v>
      </c>
      <c r="O149" s="107">
        <f>IF(节奏预期!Q149=0,0,INDEX(D$143:D$159,MATCH(节奏预期!Q149,$C$143:$C$159,1)))</f>
        <v>0</v>
      </c>
      <c r="P149" s="79">
        <f>IF(节奏预期!R149=0,0,INDEX(E$143:E$159,MATCH(节奏预期!R149,$C$143:$C$159,1)))</f>
        <v>0</v>
      </c>
      <c r="Q149" s="79">
        <f>IF(节奏预期!S149=0,0,INDEX(F$143:F$159,MATCH(节奏预期!S149,$C$143:$C$159,1)))</f>
        <v>0</v>
      </c>
      <c r="R149" s="79">
        <f>IF(节奏预期!T149=0,0,INDEX(G$143:G$159,MATCH(节奏预期!T149,$C$143:$C$159,1)))</f>
        <v>0</v>
      </c>
      <c r="S149" s="79">
        <f>IF(节奏预期!U149=0,0,INDEX(H$143:H$159,MATCH(节奏预期!U149,$C$143:$C$159,1)))</f>
        <v>0.4</v>
      </c>
      <c r="T149" s="84">
        <f>IF(节奏预期!V149=0,0,INDEX(I$143:I$159,MATCH(节奏预期!V149,$C$143:$C$159,1)))</f>
        <v>0.4</v>
      </c>
      <c r="U149" s="13">
        <f>IFERROR(SUMPRODUCT(节奏预期!E149:J149,O149:T149)/SUM(节奏预期!E149:J149),0)</f>
        <v>0.40000000000000008</v>
      </c>
      <c r="V149" s="12">
        <f>IF(节奏预期!Q149=0,0,INDEX(D$189:D$205,MATCH(节奏预期!Q149,$C$189:$C$205,1)))</f>
        <v>0</v>
      </c>
      <c r="W149" s="79">
        <f>IF(节奏预期!R149=0,0,INDEX(E$189:E$205,MATCH(节奏预期!R149,$C$189:$C$205,1)))</f>
        <v>0</v>
      </c>
      <c r="X149" s="79">
        <f>IF(节奏预期!S149=0,0,INDEX(F$189:F$205,MATCH(节奏预期!S149,$C$189:$C$205,1)))</f>
        <v>0</v>
      </c>
      <c r="Y149" s="79">
        <f>IF(节奏预期!T149=0,0,INDEX(G$189:G$205,MATCH(节奏预期!T149,$C$189:$C$205,1)))</f>
        <v>0</v>
      </c>
      <c r="Z149" s="79">
        <f>IF(节奏预期!U149=0,0,INDEX(H$189:H$205,MATCH(节奏预期!U149,$C$189:$C$205,1)))</f>
        <v>0</v>
      </c>
      <c r="AA149" s="79">
        <f>IF(节奏预期!V149=0,0,INDEX(I$189:I$205,MATCH(节奏预期!V149,$C$189:$C$205,1)))</f>
        <v>0.25</v>
      </c>
      <c r="AB149" s="13">
        <f>IFERROR(SUMPRODUCT(节奏预期!E149:J149,V149:AA149)/SUM(节奏预期!E149:J149),0)</f>
        <v>0.20454545454545456</v>
      </c>
      <c r="AC149" s="12">
        <f>IF(节奏预期!Q149=0,0,INDEX(D$216:D$232,MATCH(节奏预期!Q149,$C$216:$C$232,1)))</f>
        <v>0</v>
      </c>
      <c r="AD149" s="165">
        <f>IF(节奏预期!R149=0,0,INDEX(E$216:E$232,MATCH(节奏预期!R149,$C$216:$C$232,1)))</f>
        <v>0</v>
      </c>
      <c r="AE149" s="165">
        <f>IF(节奏预期!S149=0,0,INDEX(F$216:F$232,MATCH(节奏预期!S149,$C$216:$C$232,1)))</f>
        <v>0</v>
      </c>
      <c r="AF149" s="165">
        <f>IF(节奏预期!T149=0,0,INDEX(G$216:G$232,MATCH(节奏预期!T149,$C$216:$C$232,1)))</f>
        <v>0</v>
      </c>
      <c r="AG149" s="165">
        <f>IF(节奏预期!U149=0,0,INDEX(H$216:H$232,MATCH(节奏预期!U149,$C$216:$C$232,1)))</f>
        <v>0</v>
      </c>
      <c r="AH149" s="165">
        <f>IF(节奏预期!V149=0,0,INDEX(I$216:I$232,MATCH(节奏预期!V149,$C$216:$C$232,1)))</f>
        <v>8.0000000000000016E-2</v>
      </c>
      <c r="AI149" s="13">
        <f>IFERROR(SUMPRODUCT(节奏预期!E149:J149,AC149:AH149)/SUM(节奏预期!E149:J149),0)</f>
        <v>6.5454545454545474E-2</v>
      </c>
      <c r="AJ149" s="12">
        <f t="shared" si="64"/>
        <v>0</v>
      </c>
      <c r="AK149" s="165">
        <f t="shared" si="59"/>
        <v>0</v>
      </c>
      <c r="AL149" s="165">
        <f t="shared" si="60"/>
        <v>0</v>
      </c>
      <c r="AM149" s="165">
        <f t="shared" si="61"/>
        <v>0</v>
      </c>
      <c r="AN149" s="165">
        <f t="shared" si="62"/>
        <v>0.4</v>
      </c>
      <c r="AO149" s="165">
        <f t="shared" si="63"/>
        <v>0.73</v>
      </c>
      <c r="AP149" s="13">
        <f t="shared" si="65"/>
        <v>0.60454545454545461</v>
      </c>
      <c r="AQ149" s="107">
        <f>IF(节奏预期!W149=0,0,节奏预期!E149*INDEX(D$83:D$99,MATCH(节奏预期!W149,$C$83:$C$99,0)))</f>
        <v>0</v>
      </c>
      <c r="AR149" s="79">
        <f>IF(节奏预期!X149=0,0,节奏预期!F149*INDEX(E$83:E$99,MATCH(节奏预期!X149,$C$83:$C$99,0)))</f>
        <v>0</v>
      </c>
      <c r="AS149" s="122">
        <f>IF(节奏预期!Y149=0,0,节奏预期!G149*INDEX(F$83:F$99,MATCH(节奏预期!Y149,$C$83:$C$99,0)))+IF(节奏预期!Z149=0,0,节奏预期!H149*INDEX(G$102:G$118,MATCH(节奏预期!Z149,$C$102:$C$118,0)))</f>
        <v>0</v>
      </c>
      <c r="AT149" s="79">
        <f>IF(节奏预期!Z149=0,0,节奏预期!H149*INDEX(G$83:G$99,MATCH(节奏预期!Z149,$C$83:$C$99,0)))</f>
        <v>0</v>
      </c>
      <c r="AU149" s="122">
        <f>IF(节奏预期!AA149=0,0,节奏预期!I149*INDEX(H$83:H$99,MATCH(节奏预期!AA149,$C$83:$C$99,0)))+IF(节奏预期!AB149=0,0,节奏预期!J149*INDEX(I$102:I$118,MATCH(节奏预期!AB149,$C$102:$C$118,0)))</f>
        <v>215.45454545454544</v>
      </c>
      <c r="AV149" s="110">
        <f>IF(节奏预期!AB149=0,0,节奏预期!J149*INDEX(I$83:I$99,MATCH(节奏预期!AB149,$C$83:$C$99,0)))</f>
        <v>24.545454545454547</v>
      </c>
      <c r="AW149" s="12">
        <f>IF(节奏预期!W149="","",INDEX(装备突破!D$121:D$137,MATCH(节奏预期!W149,装备突破!$C$121:$C$137,0))*节奏预期!E149)</f>
        <v>0</v>
      </c>
      <c r="AX149" s="79">
        <f>IF(节奏预期!X149="","",INDEX(装备突破!E$121:E$137,MATCH(节奏预期!X149,装备突破!$C$121:$C$137,0))*节奏预期!F149)</f>
        <v>0</v>
      </c>
      <c r="AY149" s="79">
        <f>IF(节奏预期!Y149="","",INDEX(装备突破!F$121:F$137,MATCH(节奏预期!Y149,装备突破!$C$121:$C$137,0))*节奏预期!G149)</f>
        <v>0</v>
      </c>
      <c r="AZ149" s="79">
        <f>IF(节奏预期!Z149="","",INDEX(装备突破!G$121:G$137,MATCH(节奏预期!Z149,装备突破!$C$121:$C$137,0))*节奏预期!H149)</f>
        <v>0</v>
      </c>
      <c r="BA149" s="79">
        <f>IF(节奏预期!AA149="","",INDEX(装备突破!H$121:H$137,MATCH(节奏预期!AA149,装备突破!$C$121:$C$137,0))*节奏预期!I149)</f>
        <v>95454545.454545438</v>
      </c>
      <c r="BB149" s="79">
        <f>IF(节奏预期!AB149="","",INDEX(装备突破!I$121:I$137,MATCH(节奏预期!AB149,装备突破!$C$121:$C$137,0))*节奏预期!J149)</f>
        <v>429545454.54545456</v>
      </c>
      <c r="BC149" s="13">
        <f>MAX(SUM(AW149:BB149),$BC$126:BC148)</f>
        <v>525000000</v>
      </c>
      <c r="BD149" s="37"/>
      <c r="BF149" s="22">
        <v>11</v>
      </c>
      <c r="BG149" s="80">
        <v>90</v>
      </c>
      <c r="BH149" s="42">
        <f>IF(BG149&lt;前期规划!$C$2,0,求节点($N$126:$N$161,$AP$126:$AP$161,BG149))</f>
        <v>0.36431857585276517</v>
      </c>
      <c r="BI149" s="42"/>
      <c r="BJ149" s="42"/>
      <c r="BK149" s="60">
        <f>(BH149-BH148)*INDEX([3]大r将兵属性验证!AX$7:AX$166,$BG149,1)+BK148</f>
        <v>13475722148.229134</v>
      </c>
      <c r="BL149" s="60"/>
      <c r="BM149" s="60"/>
      <c r="BN149" s="42">
        <f t="shared" si="67"/>
        <v>13475722148.229134</v>
      </c>
      <c r="BR149" s="45">
        <v>90</v>
      </c>
      <c r="BS149" s="49">
        <f>IF(BR149&lt;前期规划!$C$2,0,求节点(活动投放!$S$126:$S$161,活动投放!$U$126:$U$161,$BR149))</f>
        <v>1065411.5019784051</v>
      </c>
      <c r="BT149" s="49"/>
      <c r="BU149" s="49">
        <f>IF(BR149&lt;前期规划!$C$2,0,SUMPRODUCT(INDEX($AW$126:$BB$161,IFERROR(MATCH(BR149,$N$126:$N$161,1),1),),INDEX(节奏预期!$E$6:$J$41,MATCH(BR149,节奏预期!$D$6:$D$41,1),)))</f>
        <v>1694925000</v>
      </c>
      <c r="BV149" s="49">
        <f>(BU149-BU148)*INDEX('[1]功能-付费相关'!$AT$6:$AT$165,$BR149,1)+BV148</f>
        <v>1679191.4335664336</v>
      </c>
      <c r="BX149" s="45">
        <v>90</v>
      </c>
      <c r="BY149" s="54">
        <f t="shared" si="68"/>
        <v>1065411.5019784051</v>
      </c>
      <c r="BZ149" s="54">
        <f t="shared" si="66"/>
        <v>1679191.4335664336</v>
      </c>
      <c r="CA149" s="55">
        <f t="shared" si="69"/>
        <v>2744602.9355448387</v>
      </c>
      <c r="CB149" s="37"/>
    </row>
    <row r="150" spans="2:80" x14ac:dyDescent="0.15">
      <c r="B150" s="213"/>
      <c r="C150" s="137">
        <v>70</v>
      </c>
      <c r="D150" s="24" t="s">
        <v>229</v>
      </c>
      <c r="E150" s="24" t="s">
        <v>229</v>
      </c>
      <c r="F150" s="24">
        <v>0.27</v>
      </c>
      <c r="G150" s="24">
        <v>0.27</v>
      </c>
      <c r="H150" s="24">
        <v>0.36</v>
      </c>
      <c r="I150" s="24">
        <v>0.36</v>
      </c>
      <c r="L150" s="22">
        <v>28</v>
      </c>
      <c r="M150" s="76">
        <f t="shared" si="58"/>
        <v>750</v>
      </c>
      <c r="N150" s="78">
        <f>节奏预期!D150</f>
        <v>105.71687639838416</v>
      </c>
      <c r="O150" s="107">
        <f>IF(节奏预期!Q150=0,0,INDEX(D$143:D$159,MATCH(节奏预期!Q150,$C$143:$C$159,1)))</f>
        <v>0</v>
      </c>
      <c r="P150" s="79">
        <f>IF(节奏预期!R150=0,0,INDEX(E$143:E$159,MATCH(节奏预期!R150,$C$143:$C$159,1)))</f>
        <v>0</v>
      </c>
      <c r="Q150" s="79">
        <f>IF(节奏预期!S150=0,0,INDEX(F$143:F$159,MATCH(节奏预期!S150,$C$143:$C$159,1)))</f>
        <v>0</v>
      </c>
      <c r="R150" s="79">
        <f>IF(节奏预期!T150=0,0,INDEX(G$143:G$159,MATCH(节奏预期!T150,$C$143:$C$159,1)))</f>
        <v>0</v>
      </c>
      <c r="S150" s="79">
        <f>IF(节奏预期!U150=0,0,INDEX(H$143:H$159,MATCH(节奏预期!U150,$C$143:$C$159,1)))</f>
        <v>0.4</v>
      </c>
      <c r="T150" s="84">
        <f>IF(节奏预期!V150=0,0,INDEX(I$143:I$159,MATCH(节奏预期!V150,$C$143:$C$159,1)))</f>
        <v>0.4</v>
      </c>
      <c r="U150" s="13">
        <f>IFERROR(SUMPRODUCT(节奏预期!E150:J150,O150:T150)/SUM(节奏预期!E150:J150),0)</f>
        <v>0.4</v>
      </c>
      <c r="V150" s="12">
        <f>IF(节奏预期!Q150=0,0,INDEX(D$189:D$205,MATCH(节奏预期!Q150,$C$189:$C$205,1)))</f>
        <v>0</v>
      </c>
      <c r="W150" s="79">
        <f>IF(节奏预期!R150=0,0,INDEX(E$189:E$205,MATCH(节奏预期!R150,$C$189:$C$205,1)))</f>
        <v>0</v>
      </c>
      <c r="X150" s="79">
        <f>IF(节奏预期!S150=0,0,INDEX(F$189:F$205,MATCH(节奏预期!S150,$C$189:$C$205,1)))</f>
        <v>0</v>
      </c>
      <c r="Y150" s="79">
        <f>IF(节奏预期!T150=0,0,INDEX(G$189:G$205,MATCH(节奏预期!T150,$C$189:$C$205,1)))</f>
        <v>0</v>
      </c>
      <c r="Z150" s="79">
        <f>IF(节奏预期!U150=0,0,INDEX(H$189:H$205,MATCH(节奏预期!U150,$C$189:$C$205,1)))</f>
        <v>0</v>
      </c>
      <c r="AA150" s="79">
        <f>IF(节奏预期!V150=0,0,INDEX(I$189:I$205,MATCH(节奏预期!V150,$C$189:$C$205,1)))</f>
        <v>0.25</v>
      </c>
      <c r="AB150" s="13">
        <f>IFERROR(SUMPRODUCT(节奏预期!E150:J150,V150:AA150)/SUM(节奏预期!E150:J150),0)</f>
        <v>0.22159090909090909</v>
      </c>
      <c r="AC150" s="12">
        <f>IF(节奏预期!Q150=0,0,INDEX(D$216:D$232,MATCH(节奏预期!Q150,$C$216:$C$232,1)))</f>
        <v>0</v>
      </c>
      <c r="AD150" s="165">
        <f>IF(节奏预期!R150=0,0,INDEX(E$216:E$232,MATCH(节奏预期!R150,$C$216:$C$232,1)))</f>
        <v>0</v>
      </c>
      <c r="AE150" s="165">
        <f>IF(节奏预期!S150=0,0,INDEX(F$216:F$232,MATCH(节奏预期!S150,$C$216:$C$232,1)))</f>
        <v>0</v>
      </c>
      <c r="AF150" s="165">
        <f>IF(节奏预期!T150=0,0,INDEX(G$216:G$232,MATCH(节奏预期!T150,$C$216:$C$232,1)))</f>
        <v>0</v>
      </c>
      <c r="AG150" s="165">
        <f>IF(节奏预期!U150=0,0,INDEX(H$216:H$232,MATCH(节奏预期!U150,$C$216:$C$232,1)))</f>
        <v>0</v>
      </c>
      <c r="AH150" s="165">
        <f>IF(节奏预期!V150=0,0,INDEX(I$216:I$232,MATCH(节奏预期!V150,$C$216:$C$232,1)))</f>
        <v>8.0000000000000016E-2</v>
      </c>
      <c r="AI150" s="13">
        <f>IFERROR(SUMPRODUCT(节奏预期!E150:J150,AC150:AH150)/SUM(节奏预期!E150:J150),0)</f>
        <v>7.0909090909090908E-2</v>
      </c>
      <c r="AJ150" s="12">
        <f t="shared" si="64"/>
        <v>0</v>
      </c>
      <c r="AK150" s="165">
        <f t="shared" si="59"/>
        <v>0</v>
      </c>
      <c r="AL150" s="165">
        <f t="shared" si="60"/>
        <v>0</v>
      </c>
      <c r="AM150" s="165">
        <f t="shared" si="61"/>
        <v>0</v>
      </c>
      <c r="AN150" s="165">
        <f t="shared" si="62"/>
        <v>0.4</v>
      </c>
      <c r="AO150" s="165">
        <f t="shared" si="63"/>
        <v>0.73</v>
      </c>
      <c r="AP150" s="13">
        <f t="shared" si="65"/>
        <v>0.62159090909090908</v>
      </c>
      <c r="AQ150" s="107">
        <f>IF(节奏预期!W150=0,0,节奏预期!E150*INDEX(D$83:D$99,MATCH(节奏预期!W150,$C$83:$C$99,0)))</f>
        <v>0</v>
      </c>
      <c r="AR150" s="79">
        <f>IF(节奏预期!X150=0,0,节奏预期!F150*INDEX(E$83:E$99,MATCH(节奏预期!X150,$C$83:$C$99,0)))</f>
        <v>0</v>
      </c>
      <c r="AS150" s="122">
        <f>IF(节奏预期!Y150=0,0,节奏预期!G150*INDEX(F$83:F$99,MATCH(节奏预期!Y150,$C$83:$C$99,0)))+IF(节奏预期!Z150=0,0,节奏预期!H150*INDEX(G$102:G$118,MATCH(节奏预期!Z150,$C$102:$C$118,0)))</f>
        <v>0</v>
      </c>
      <c r="AT150" s="79">
        <f>IF(节奏预期!Z150=0,0,节奏预期!H150*INDEX(G$83:G$99,MATCH(节奏预期!Z150,$C$83:$C$99,0)))</f>
        <v>0</v>
      </c>
      <c r="AU150" s="122">
        <f>IF(节奏预期!AA150=0,0,节奏预期!I150*INDEX(H$83:H$99,MATCH(节奏预期!AA150,$C$83:$C$99,0)))+IF(节奏预期!AB150=0,0,节奏预期!J150*INDEX(I$102:I$118,MATCH(节奏预期!AB150,$C$102:$C$118,0)))</f>
        <v>213.40909090909091</v>
      </c>
      <c r="AV150" s="110">
        <f>IF(节奏预期!AB150=0,0,节奏预期!J150*INDEX(I$83:I$99,MATCH(节奏预期!AB150,$C$83:$C$99,0)))</f>
        <v>26.59090909090909</v>
      </c>
      <c r="AW150" s="12">
        <f>IF(节奏预期!W150="","",INDEX(装备突破!D$121:D$137,MATCH(节奏预期!W150,装备突破!$C$121:$C$137,0))*节奏预期!E150)</f>
        <v>0</v>
      </c>
      <c r="AX150" s="79">
        <f>IF(节奏预期!X150="","",INDEX(装备突破!E$121:E$137,MATCH(节奏预期!X150,装备突破!$C$121:$C$137,0))*节奏预期!F150)</f>
        <v>0</v>
      </c>
      <c r="AY150" s="79">
        <f>IF(节奏预期!Y150="","",INDEX(装备突破!F$121:F$137,MATCH(节奏预期!Y150,装备突破!$C$121:$C$137,0))*节奏预期!G150)</f>
        <v>0</v>
      </c>
      <c r="AZ150" s="79">
        <f>IF(节奏预期!Z150="","",INDEX(装备突破!G$121:G$137,MATCH(节奏预期!Z150,装备突破!$C$121:$C$137,0))*节奏预期!H150)</f>
        <v>0</v>
      </c>
      <c r="BA150" s="79">
        <f>IF(节奏预期!AA150="","",INDEX(装备突破!H$121:H$137,MATCH(节奏预期!AA150,装备突破!$C$121:$C$137,0))*节奏预期!I150)</f>
        <v>59659090.909090929</v>
      </c>
      <c r="BB150" s="79">
        <f>IF(节奏预期!AB150="","",INDEX(装备突破!I$121:I$137,MATCH(节奏预期!AB150,装备突破!$C$121:$C$137,0))*节奏预期!J150)</f>
        <v>465340909.09090906</v>
      </c>
      <c r="BC150" s="13">
        <f>MAX(SUM(AW150:BB150),$BC$126:BC149)</f>
        <v>525000000</v>
      </c>
      <c r="BD150" s="37"/>
      <c r="BF150" s="22">
        <v>12</v>
      </c>
      <c r="BG150" s="80">
        <v>100</v>
      </c>
      <c r="BH150" s="42">
        <f>IF(BG150&lt;前期规划!$C$2,0,求节点($N$126:$N$161,$AP$126:$AP$161,BG150))</f>
        <v>0.48424611131391698</v>
      </c>
      <c r="BI150" s="42"/>
      <c r="BJ150" s="42"/>
      <c r="BK150" s="60">
        <f>(BH150-BH149)*INDEX([3]大r将兵属性验证!AX$7:AX$166,$BG150,1)+BK149</f>
        <v>36073489727.08168</v>
      </c>
      <c r="BL150" s="60"/>
      <c r="BM150" s="60"/>
      <c r="BN150" s="42">
        <f t="shared" si="67"/>
        <v>36073489727.08168</v>
      </c>
      <c r="BR150" s="67">
        <v>100</v>
      </c>
      <c r="BS150" s="49">
        <f>IF(BR150&lt;前期规划!$C$2,0,求节点(活动投放!$S$126:$S$161,活动投放!$U$126:$U$161,$BR150))</f>
        <v>2217788.9882439007</v>
      </c>
      <c r="BT150" s="49"/>
      <c r="BU150" s="49">
        <f>IF(BR150&lt;前期规划!$C$2,0,SUMPRODUCT(INDEX($AW$126:$BB$161,IFERROR(MATCH(BR150,$N$126:$N$161,1),1),),INDEX(节奏预期!$E$6:$J$41,MATCH(BR150,节奏预期!$D$6:$D$41,1),)))</f>
        <v>5336776859.5041313</v>
      </c>
      <c r="BV150" s="49">
        <f>(BU150-BU149)*INDEX('[1]功能-付费相关'!$AT$6:$AT$165,$BR150,1)+BV149</f>
        <v>4930844.8795522647</v>
      </c>
      <c r="BX150" s="67">
        <v>100</v>
      </c>
      <c r="BY150" s="67">
        <f t="shared" ref="BY150:BY156" si="70">BS150</f>
        <v>2217788.9882439007</v>
      </c>
      <c r="BZ150" s="67">
        <f t="shared" ref="BZ150:BZ156" si="71">BV150</f>
        <v>4930844.8795522647</v>
      </c>
      <c r="CA150" s="55">
        <f t="shared" ref="CA150:CA156" si="72">SUM(BY150:BZ150)</f>
        <v>7148633.8677961659</v>
      </c>
      <c r="CB150" s="37"/>
    </row>
    <row r="151" spans="2:80" x14ac:dyDescent="0.15">
      <c r="B151" s="213"/>
      <c r="C151" s="137">
        <v>80</v>
      </c>
      <c r="D151" s="24" t="s">
        <v>229</v>
      </c>
      <c r="E151" s="24" t="s">
        <v>229</v>
      </c>
      <c r="F151" s="24">
        <v>0.3</v>
      </c>
      <c r="G151" s="24">
        <v>0.3</v>
      </c>
      <c r="H151" s="24">
        <v>0.4</v>
      </c>
      <c r="I151" s="24">
        <v>0.4</v>
      </c>
      <c r="L151" s="22">
        <v>29</v>
      </c>
      <c r="M151" s="76">
        <f t="shared" si="58"/>
        <v>780</v>
      </c>
      <c r="N151" s="78">
        <f>节奏预期!D151</f>
        <v>106.30192050618264</v>
      </c>
      <c r="O151" s="107">
        <f>IF(节奏预期!Q151=0,0,INDEX(D$143:D$159,MATCH(节奏预期!Q151,$C$143:$C$159,1)))</f>
        <v>0</v>
      </c>
      <c r="P151" s="79">
        <f>IF(节奏预期!R151=0,0,INDEX(E$143:E$159,MATCH(节奏预期!R151,$C$143:$C$159,1)))</f>
        <v>0</v>
      </c>
      <c r="Q151" s="79">
        <f>IF(节奏预期!S151=0,0,INDEX(F$143:F$159,MATCH(节奏预期!S151,$C$143:$C$159,1)))</f>
        <v>0</v>
      </c>
      <c r="R151" s="79">
        <f>IF(节奏预期!T151=0,0,INDEX(G$143:G$159,MATCH(节奏预期!T151,$C$143:$C$159,1)))</f>
        <v>0</v>
      </c>
      <c r="S151" s="79">
        <f>IF(节奏预期!U151=0,0,INDEX(H$143:H$159,MATCH(节奏预期!U151,$C$143:$C$159,1)))</f>
        <v>0.4</v>
      </c>
      <c r="T151" s="84">
        <f>IF(节奏预期!V151=0,0,INDEX(I$143:I$159,MATCH(节奏预期!V151,$C$143:$C$159,1)))</f>
        <v>0.4</v>
      </c>
      <c r="U151" s="13">
        <f>IFERROR(SUMPRODUCT(节奏预期!E151:J151,O151:T151)/SUM(节奏预期!E151:J151),0)</f>
        <v>0.4</v>
      </c>
      <c r="V151" s="12">
        <f>IF(节奏预期!Q151=0,0,INDEX(D$189:D$205,MATCH(节奏预期!Q151,$C$189:$C$205,1)))</f>
        <v>0</v>
      </c>
      <c r="W151" s="79">
        <f>IF(节奏预期!R151=0,0,INDEX(E$189:E$205,MATCH(节奏预期!R151,$C$189:$C$205,1)))</f>
        <v>0</v>
      </c>
      <c r="X151" s="79">
        <f>IF(节奏预期!S151=0,0,INDEX(F$189:F$205,MATCH(节奏预期!S151,$C$189:$C$205,1)))</f>
        <v>0</v>
      </c>
      <c r="Y151" s="79">
        <f>IF(节奏预期!T151=0,0,INDEX(G$189:G$205,MATCH(节奏预期!T151,$C$189:$C$205,1)))</f>
        <v>0</v>
      </c>
      <c r="Z151" s="79">
        <f>IF(节奏预期!U151=0,0,INDEX(H$189:H$205,MATCH(节奏预期!U151,$C$189:$C$205,1)))</f>
        <v>0</v>
      </c>
      <c r="AA151" s="79">
        <f>IF(节奏预期!V151=0,0,INDEX(I$189:I$205,MATCH(节奏预期!V151,$C$189:$C$205,1)))</f>
        <v>0.25</v>
      </c>
      <c r="AB151" s="13">
        <f>IFERROR(SUMPRODUCT(节奏预期!E151:J151,V151:AA151)/SUM(节奏预期!E151:J151),0)</f>
        <v>0.23863636363636362</v>
      </c>
      <c r="AC151" s="12">
        <f>IF(节奏预期!Q151=0,0,INDEX(D$216:D$232,MATCH(节奏预期!Q151,$C$216:$C$232,1)))</f>
        <v>0</v>
      </c>
      <c r="AD151" s="165">
        <f>IF(节奏预期!R151=0,0,INDEX(E$216:E$232,MATCH(节奏预期!R151,$C$216:$C$232,1)))</f>
        <v>0</v>
      </c>
      <c r="AE151" s="165">
        <f>IF(节奏预期!S151=0,0,INDEX(F$216:F$232,MATCH(节奏预期!S151,$C$216:$C$232,1)))</f>
        <v>0</v>
      </c>
      <c r="AF151" s="165">
        <f>IF(节奏预期!T151=0,0,INDEX(G$216:G$232,MATCH(节奏预期!T151,$C$216:$C$232,1)))</f>
        <v>0</v>
      </c>
      <c r="AG151" s="165">
        <f>IF(节奏预期!U151=0,0,INDEX(H$216:H$232,MATCH(节奏预期!U151,$C$216:$C$232,1)))</f>
        <v>0</v>
      </c>
      <c r="AH151" s="165">
        <f>IF(节奏预期!V151=0,0,INDEX(I$216:I$232,MATCH(节奏预期!V151,$C$216:$C$232,1)))</f>
        <v>8.0000000000000016E-2</v>
      </c>
      <c r="AI151" s="13">
        <f>IFERROR(SUMPRODUCT(节奏预期!E151:J151,AC151:AH151)/SUM(节奏预期!E151:J151),0)</f>
        <v>7.636363636363637E-2</v>
      </c>
      <c r="AJ151" s="12">
        <f t="shared" si="64"/>
        <v>0</v>
      </c>
      <c r="AK151" s="165">
        <f t="shared" si="59"/>
        <v>0</v>
      </c>
      <c r="AL151" s="165">
        <f t="shared" si="60"/>
        <v>0</v>
      </c>
      <c r="AM151" s="165">
        <f t="shared" si="61"/>
        <v>0</v>
      </c>
      <c r="AN151" s="165">
        <f t="shared" si="62"/>
        <v>0.4</v>
      </c>
      <c r="AO151" s="165">
        <f t="shared" si="63"/>
        <v>0.73</v>
      </c>
      <c r="AP151" s="13">
        <f t="shared" si="65"/>
        <v>0.63863636363636367</v>
      </c>
      <c r="AQ151" s="107">
        <f>IF(节奏预期!W151=0,0,节奏预期!E151*INDEX(D$83:D$99,MATCH(节奏预期!W151,$C$83:$C$99,0)))</f>
        <v>0</v>
      </c>
      <c r="AR151" s="79">
        <f>IF(节奏预期!X151=0,0,节奏预期!F151*INDEX(E$83:E$99,MATCH(节奏预期!X151,$C$83:$C$99,0)))</f>
        <v>0</v>
      </c>
      <c r="AS151" s="122">
        <f>IF(节奏预期!Y151=0,0,节奏预期!G151*INDEX(F$83:F$99,MATCH(节奏预期!Y151,$C$83:$C$99,0)))+IF(节奏预期!Z151=0,0,节奏预期!H151*INDEX(G$102:G$118,MATCH(节奏预期!Z151,$C$102:$C$118,0)))</f>
        <v>0</v>
      </c>
      <c r="AT151" s="79">
        <f>IF(节奏预期!Z151=0,0,节奏预期!H151*INDEX(G$83:G$99,MATCH(节奏预期!Z151,$C$83:$C$99,0)))</f>
        <v>0</v>
      </c>
      <c r="AU151" s="122">
        <f>IF(节奏预期!AA151=0,0,节奏预期!I151*INDEX(H$83:H$99,MATCH(节奏预期!AA151,$C$83:$C$99,0)))+IF(节奏预期!AB151=0,0,节奏预期!J151*INDEX(I$102:I$118,MATCH(节奏预期!AB151,$C$102:$C$118,0)))</f>
        <v>211.36363636363637</v>
      </c>
      <c r="AV151" s="110">
        <f>IF(节奏预期!AB151=0,0,节奏预期!J151*INDEX(I$83:I$99,MATCH(节奏预期!AB151,$C$83:$C$99,0)))</f>
        <v>28.636363636363633</v>
      </c>
      <c r="AW151" s="12">
        <f>IF(节奏预期!W151="","",INDEX(装备突破!D$121:D$137,MATCH(节奏预期!W151,装备突破!$C$121:$C$137,0))*节奏预期!E151)</f>
        <v>0</v>
      </c>
      <c r="AX151" s="79">
        <f>IF(节奏预期!X151="","",INDEX(装备突破!E$121:E$137,MATCH(节奏预期!X151,装备突破!$C$121:$C$137,0))*节奏预期!F151)</f>
        <v>0</v>
      </c>
      <c r="AY151" s="79">
        <f>IF(节奏预期!Y151="","",INDEX(装备突破!F$121:F$137,MATCH(节奏预期!Y151,装备突破!$C$121:$C$137,0))*节奏预期!G151)</f>
        <v>0</v>
      </c>
      <c r="AZ151" s="79">
        <f>IF(节奏预期!Z151="","",INDEX(装备突破!G$121:G$137,MATCH(节奏预期!Z151,装备突破!$C$121:$C$137,0))*节奏预期!H151)</f>
        <v>0</v>
      </c>
      <c r="BA151" s="79">
        <f>IF(节奏预期!AA151="","",INDEX(装备突破!H$121:H$137,MATCH(节奏预期!AA151,装备突破!$C$121:$C$137,0))*节奏预期!I151)</f>
        <v>23863636.363636419</v>
      </c>
      <c r="BB151" s="79">
        <f>IF(节奏预期!AB151="","",INDEX(装备突破!I$121:I$137,MATCH(节奏预期!AB151,装备突破!$C$121:$C$137,0))*节奏预期!J151)</f>
        <v>501136363.63636357</v>
      </c>
      <c r="BC151" s="13">
        <f>MAX(SUM(AW151:BB151),$BC$126:BC150)</f>
        <v>525000000</v>
      </c>
      <c r="BD151" s="37"/>
      <c r="BF151" s="22">
        <v>13</v>
      </c>
      <c r="BG151" s="80">
        <v>110</v>
      </c>
      <c r="BH151" s="42">
        <f>IF(BG151&lt;前期规划!$C$2,0,求节点($N$126:$N$161,$AP$126:$AP$161,BG151))</f>
        <v>0.65</v>
      </c>
      <c r="BI151" s="42"/>
      <c r="BJ151" s="42"/>
      <c r="BK151" s="60">
        <f>(BH151-BH150)*INDEX([3]大r将兵属性验证!AX$7:AX$166,$BG151,1)+BK150</f>
        <v>82529188739.652878</v>
      </c>
      <c r="BL151" s="60"/>
      <c r="BM151" s="60"/>
      <c r="BN151" s="42">
        <f t="shared" si="67"/>
        <v>82529188739.652878</v>
      </c>
      <c r="BR151" s="67">
        <v>110</v>
      </c>
      <c r="BS151" s="49">
        <f>IF(BR151&lt;前期规划!$C$2,0,求节点(活动投放!$S$126:$S$161,活动投放!$U$126:$U$161,$BR151))</f>
        <v>3448215.5421982994</v>
      </c>
      <c r="BT151" s="49"/>
      <c r="BU151" s="49">
        <f>IF(BR151&lt;前期规划!$C$2,0,SUMPRODUCT(INDEX($AW$126:$BB$161,IFERROR(MATCH(BR151,$N$126:$N$161,1),1),),INDEX(节奏预期!$E$6:$J$41,MATCH(BR151,节奏预期!$D$6:$D$41,1),)))</f>
        <v>1288636363.6363635</v>
      </c>
      <c r="BV151" s="49">
        <f>(BU151-BU150)*INDEX('[1]功能-付费相关'!$AT$6:$AT$165,$BR151,1)+BV150</f>
        <v>1557394.4663291248</v>
      </c>
      <c r="BX151" s="67">
        <v>110</v>
      </c>
      <c r="BY151" s="67">
        <f t="shared" si="70"/>
        <v>3448215.5421982994</v>
      </c>
      <c r="BZ151" s="67">
        <f t="shared" si="71"/>
        <v>1557394.4663291248</v>
      </c>
      <c r="CA151" s="55">
        <f t="shared" si="72"/>
        <v>5005610.0085274242</v>
      </c>
      <c r="CB151" s="37"/>
    </row>
    <row r="152" spans="2:80" x14ac:dyDescent="0.15">
      <c r="B152" s="213"/>
      <c r="C152" s="137">
        <v>90</v>
      </c>
      <c r="D152" s="147"/>
      <c r="E152" s="147"/>
      <c r="F152" s="147"/>
      <c r="G152" s="147"/>
      <c r="H152" s="147">
        <v>0.44</v>
      </c>
      <c r="I152" s="147">
        <v>0.44</v>
      </c>
      <c r="L152" s="22">
        <v>30</v>
      </c>
      <c r="M152" s="76">
        <f t="shared" si="58"/>
        <v>810</v>
      </c>
      <c r="N152" s="78">
        <f>节奏预期!D152</f>
        <v>106.8817565740629</v>
      </c>
      <c r="O152" s="107">
        <f>IF(节奏预期!Q152=0,0,INDEX(D$143:D$159,MATCH(节奏预期!Q152,$C$143:$C$159,1)))</f>
        <v>0</v>
      </c>
      <c r="P152" s="79">
        <f>IF(节奏预期!R152=0,0,INDEX(E$143:E$159,MATCH(节奏预期!R152,$C$143:$C$159,1)))</f>
        <v>0</v>
      </c>
      <c r="Q152" s="79">
        <f>IF(节奏预期!S152=0,0,INDEX(F$143:F$159,MATCH(节奏预期!S152,$C$143:$C$159,1)))</f>
        <v>0</v>
      </c>
      <c r="R152" s="79">
        <f>IF(节奏预期!T152=0,0,INDEX(G$143:G$159,MATCH(节奏预期!T152,$C$143:$C$159,1)))</f>
        <v>0</v>
      </c>
      <c r="S152" s="79">
        <f>IF(节奏预期!U152=0,0,INDEX(H$143:H$159,MATCH(节奏预期!U152,$C$143:$C$159,1)))</f>
        <v>0</v>
      </c>
      <c r="T152" s="84">
        <f>IF(节奏预期!V152=0,0,INDEX(I$143:I$159,MATCH(节奏预期!V152,$C$143:$C$159,1)))</f>
        <v>0.4</v>
      </c>
      <c r="U152" s="13">
        <f>IFERROR(SUMPRODUCT(节奏预期!E152:J152,O152:T152)/SUM(节奏预期!E152:J152),0)</f>
        <v>0.4</v>
      </c>
      <c r="V152" s="12">
        <f>IF(节奏预期!Q152=0,0,INDEX(D$189:D$205,MATCH(节奏预期!Q152,$C$189:$C$205,1)))</f>
        <v>0</v>
      </c>
      <c r="W152" s="79">
        <f>IF(节奏预期!R152=0,0,INDEX(E$189:E$205,MATCH(节奏预期!R152,$C$189:$C$205,1)))</f>
        <v>0</v>
      </c>
      <c r="X152" s="79">
        <f>IF(节奏预期!S152=0,0,INDEX(F$189:F$205,MATCH(节奏预期!S152,$C$189:$C$205,1)))</f>
        <v>0</v>
      </c>
      <c r="Y152" s="79">
        <f>IF(节奏预期!T152=0,0,INDEX(G$189:G$205,MATCH(节奏预期!T152,$C$189:$C$205,1)))</f>
        <v>0</v>
      </c>
      <c r="Z152" s="79">
        <f>IF(节奏预期!U152=0,0,INDEX(H$189:H$205,MATCH(节奏预期!U152,$C$189:$C$205,1)))</f>
        <v>0</v>
      </c>
      <c r="AA152" s="79">
        <f>IF(节奏预期!V152=0,0,INDEX(I$189:I$205,MATCH(节奏预期!V152,$C$189:$C$205,1)))</f>
        <v>0.25</v>
      </c>
      <c r="AB152" s="13">
        <f>IFERROR(SUMPRODUCT(节奏预期!E152:J152,V152:AA152)/SUM(节奏预期!E152:J152),0)</f>
        <v>0.25</v>
      </c>
      <c r="AC152" s="12">
        <f>IF(节奏预期!Q152=0,0,INDEX(D$216:D$232,MATCH(节奏预期!Q152,$C$216:$C$232,1)))</f>
        <v>0</v>
      </c>
      <c r="AD152" s="165">
        <f>IF(节奏预期!R152=0,0,INDEX(E$216:E$232,MATCH(节奏预期!R152,$C$216:$C$232,1)))</f>
        <v>0</v>
      </c>
      <c r="AE152" s="165">
        <f>IF(节奏预期!S152=0,0,INDEX(F$216:F$232,MATCH(节奏预期!S152,$C$216:$C$232,1)))</f>
        <v>0</v>
      </c>
      <c r="AF152" s="165">
        <f>IF(节奏预期!T152=0,0,INDEX(G$216:G$232,MATCH(节奏预期!T152,$C$216:$C$232,1)))</f>
        <v>0</v>
      </c>
      <c r="AG152" s="165">
        <f>IF(节奏预期!U152=0,0,INDEX(H$216:H$232,MATCH(节奏预期!U152,$C$216:$C$232,1)))</f>
        <v>0</v>
      </c>
      <c r="AH152" s="165">
        <f>IF(节奏预期!V152=0,0,INDEX(I$216:I$232,MATCH(节奏预期!V152,$C$216:$C$232,1)))</f>
        <v>8.0000000000000016E-2</v>
      </c>
      <c r="AI152" s="13">
        <f>IFERROR(SUMPRODUCT(节奏预期!E152:J152,AC152:AH152)/SUM(节奏预期!E152:J152),0)</f>
        <v>8.0000000000000016E-2</v>
      </c>
      <c r="AJ152" s="12">
        <f t="shared" si="64"/>
        <v>0</v>
      </c>
      <c r="AK152" s="165">
        <f t="shared" si="59"/>
        <v>0</v>
      </c>
      <c r="AL152" s="165">
        <f t="shared" si="60"/>
        <v>0</v>
      </c>
      <c r="AM152" s="165">
        <f t="shared" si="61"/>
        <v>0</v>
      </c>
      <c r="AN152" s="165">
        <f t="shared" si="62"/>
        <v>0</v>
      </c>
      <c r="AO152" s="165">
        <f t="shared" si="63"/>
        <v>0.73</v>
      </c>
      <c r="AP152" s="13">
        <f t="shared" si="65"/>
        <v>0.65</v>
      </c>
      <c r="AQ152" s="107">
        <f>IF(节奏预期!W152=0,0,节奏预期!E152*INDEX(D$83:D$99,MATCH(节奏预期!W152,$C$83:$C$99,0)))</f>
        <v>0</v>
      </c>
      <c r="AR152" s="79">
        <f>IF(节奏预期!X152=0,0,节奏预期!F152*INDEX(E$83:E$99,MATCH(节奏预期!X152,$C$83:$C$99,0)))</f>
        <v>0</v>
      </c>
      <c r="AS152" s="122">
        <f>IF(节奏预期!Y152=0,0,节奏预期!G152*INDEX(F$83:F$99,MATCH(节奏预期!Y152,$C$83:$C$99,0)))+IF(节奏预期!Z152=0,0,节奏预期!H152*INDEX(G$102:G$118,MATCH(节奏预期!Z152,$C$102:$C$118,0)))</f>
        <v>0</v>
      </c>
      <c r="AT152" s="79">
        <f>IF(节奏预期!Z152=0,0,节奏预期!H152*INDEX(G$83:G$99,MATCH(节奏预期!Z152,$C$83:$C$99,0)))</f>
        <v>0</v>
      </c>
      <c r="AU152" s="122">
        <f>IF(节奏预期!AA152=0,0,节奏预期!I152*INDEX(H$83:H$99,MATCH(节奏预期!AA152,$C$83:$C$99,0)))+IF(节奏预期!AB152=0,0,节奏预期!J152*INDEX(I$102:I$118,MATCH(节奏预期!AB152,$C$102:$C$118,0)))</f>
        <v>210</v>
      </c>
      <c r="AV152" s="110">
        <f>IF(节奏预期!AB152=0,0,节奏预期!J152*INDEX(I$83:I$99,MATCH(节奏预期!AB152,$C$83:$C$99,0)))</f>
        <v>30</v>
      </c>
      <c r="AW152" s="12">
        <f>IF(节奏预期!W152="","",INDEX(装备突破!D$121:D$137,MATCH(节奏预期!W152,装备突破!$C$121:$C$137,0))*节奏预期!E152)</f>
        <v>0</v>
      </c>
      <c r="AX152" s="79">
        <f>IF(节奏预期!X152="","",INDEX(装备突破!E$121:E$137,MATCH(节奏预期!X152,装备突破!$C$121:$C$137,0))*节奏预期!F152)</f>
        <v>0</v>
      </c>
      <c r="AY152" s="79">
        <f>IF(节奏预期!Y152="","",INDEX(装备突破!F$121:F$137,MATCH(节奏预期!Y152,装备突破!$C$121:$C$137,0))*节奏预期!G152)</f>
        <v>0</v>
      </c>
      <c r="AZ152" s="79">
        <f>IF(节奏预期!Z152="","",INDEX(装备突破!G$121:G$137,MATCH(节奏预期!Z152,装备突破!$C$121:$C$137,0))*节奏预期!H152)</f>
        <v>0</v>
      </c>
      <c r="BA152" s="79">
        <f>IF(节奏预期!AA152="","",INDEX(装备突破!H$121:H$137,MATCH(节奏预期!AA152,装备突破!$C$121:$C$137,0))*节奏预期!I152)</f>
        <v>0</v>
      </c>
      <c r="BB152" s="79">
        <f>IF(节奏预期!AB152="","",INDEX(装备突破!I$121:I$137,MATCH(节奏预期!AB152,装备突破!$C$121:$C$137,0))*节奏预期!J152)</f>
        <v>525000000</v>
      </c>
      <c r="BC152" s="13">
        <f>MAX(SUM(AW152:BB152),$BC$126:BC151)</f>
        <v>525000000</v>
      </c>
      <c r="BD152" s="37"/>
      <c r="BF152" s="22">
        <v>14</v>
      </c>
      <c r="BG152" s="80">
        <v>120</v>
      </c>
      <c r="BH152" s="42">
        <f>IF(BG152&lt;前期规划!$C$2,0,求节点($N$126:$N$161,$AP$126:$AP$161,BG152))</f>
        <v>0.65</v>
      </c>
      <c r="BI152" s="42"/>
      <c r="BJ152" s="42"/>
      <c r="BK152" s="60">
        <f>(BH152-BH151)*INDEX([3]大r将兵属性验证!AX$7:AX$166,$BG152,1)+BK151</f>
        <v>82529188739.652878</v>
      </c>
      <c r="BL152" s="60"/>
      <c r="BM152" s="60"/>
      <c r="BN152" s="42">
        <f t="shared" si="67"/>
        <v>82529188739.652878</v>
      </c>
      <c r="BR152" s="67">
        <v>120</v>
      </c>
      <c r="BS152" s="49">
        <f>IF(BR152&lt;前期规划!$C$2,0,求节点(活动投放!$S$126:$S$161,活动投放!$U$126:$U$161,$BR152))</f>
        <v>3576585.4131934801</v>
      </c>
      <c r="BT152" s="49"/>
      <c r="BU152" s="49">
        <f>IF(BR152&lt;前期规划!$C$2,0,SUMPRODUCT(INDEX($AW$126:$BB$161,IFERROR(MATCH(BR152,$N$126:$N$161,1),1),),INDEX(节奏预期!$E$6:$J$41,MATCH(BR152,节奏预期!$D$6:$D$41,1),)))</f>
        <v>1288636363.6363635</v>
      </c>
      <c r="BV152" s="49">
        <f>(BU152-BU151)*INDEX('[1]功能-付费相关'!$AT$6:$AT$165,$BR152,1)+BV151</f>
        <v>1557394.4663291248</v>
      </c>
      <c r="BX152" s="67">
        <v>120</v>
      </c>
      <c r="BY152" s="67">
        <f t="shared" si="70"/>
        <v>3576585.4131934801</v>
      </c>
      <c r="BZ152" s="67">
        <f t="shared" si="71"/>
        <v>1557394.4663291248</v>
      </c>
      <c r="CA152" s="55">
        <f t="shared" si="72"/>
        <v>5133979.8795226049</v>
      </c>
      <c r="CB152" s="37"/>
    </row>
    <row r="153" spans="2:80" x14ac:dyDescent="0.15">
      <c r="B153" s="213"/>
      <c r="C153" s="137">
        <v>100</v>
      </c>
      <c r="D153" s="147"/>
      <c r="E153" s="147"/>
      <c r="F153" s="147"/>
      <c r="G153" s="147"/>
      <c r="H153" s="147">
        <v>0.48</v>
      </c>
      <c r="I153" s="147">
        <v>0.48</v>
      </c>
      <c r="L153" s="22">
        <v>31</v>
      </c>
      <c r="M153" s="76">
        <f t="shared" si="58"/>
        <v>840</v>
      </c>
      <c r="N153" s="78">
        <f>节奏预期!D153</f>
        <v>107.429678558787</v>
      </c>
      <c r="O153" s="107">
        <f>IF(节奏预期!Q153=0,0,INDEX(D$143:D$159,MATCH(节奏预期!Q153,$C$143:$C$159,1)))</f>
        <v>0</v>
      </c>
      <c r="P153" s="79">
        <f>IF(节奏预期!R153=0,0,INDEX(E$143:E$159,MATCH(节奏预期!R153,$C$143:$C$159,1)))</f>
        <v>0</v>
      </c>
      <c r="Q153" s="79">
        <f>IF(节奏预期!S153=0,0,INDEX(F$143:F$159,MATCH(节奏预期!S153,$C$143:$C$159,1)))</f>
        <v>0</v>
      </c>
      <c r="R153" s="79">
        <f>IF(节奏预期!T153=0,0,INDEX(G$143:G$159,MATCH(节奏预期!T153,$C$143:$C$159,1)))</f>
        <v>0</v>
      </c>
      <c r="S153" s="79">
        <f>IF(节奏预期!U153=0,0,INDEX(H$143:H$159,MATCH(节奏预期!U153,$C$143:$C$159,1)))</f>
        <v>0</v>
      </c>
      <c r="T153" s="84">
        <f>IF(节奏预期!V153=0,0,INDEX(I$143:I$159,MATCH(节奏预期!V153,$C$143:$C$159,1)))</f>
        <v>0.4</v>
      </c>
      <c r="U153" s="13">
        <f>IFERROR(SUMPRODUCT(节奏预期!E153:J153,O153:T153)/SUM(节奏预期!E153:J153),0)</f>
        <v>0.4</v>
      </c>
      <c r="V153" s="12">
        <f>IF(节奏预期!Q153=0,0,INDEX(D$189:D$205,MATCH(节奏预期!Q153,$C$189:$C$205,1)))</f>
        <v>0</v>
      </c>
      <c r="W153" s="79">
        <f>IF(节奏预期!R153=0,0,INDEX(E$189:E$205,MATCH(节奏预期!R153,$C$189:$C$205,1)))</f>
        <v>0</v>
      </c>
      <c r="X153" s="79">
        <f>IF(节奏预期!S153=0,0,INDEX(F$189:F$205,MATCH(节奏预期!S153,$C$189:$C$205,1)))</f>
        <v>0</v>
      </c>
      <c r="Y153" s="79">
        <f>IF(节奏预期!T153=0,0,INDEX(G$189:G$205,MATCH(节奏预期!T153,$C$189:$C$205,1)))</f>
        <v>0</v>
      </c>
      <c r="Z153" s="79">
        <f>IF(节奏预期!U153=0,0,INDEX(H$189:H$205,MATCH(节奏预期!U153,$C$189:$C$205,1)))</f>
        <v>0</v>
      </c>
      <c r="AA153" s="79">
        <f>IF(节奏预期!V153=0,0,INDEX(I$189:I$205,MATCH(节奏预期!V153,$C$189:$C$205,1)))</f>
        <v>0.25</v>
      </c>
      <c r="AB153" s="13">
        <f>IFERROR(SUMPRODUCT(节奏预期!E153:J153,V153:AA153)/SUM(节奏预期!E153:J153),0)</f>
        <v>0.25</v>
      </c>
      <c r="AC153" s="12">
        <f>IF(节奏预期!Q153=0,0,INDEX(D$216:D$232,MATCH(节奏预期!Q153,$C$216:$C$232,1)))</f>
        <v>0</v>
      </c>
      <c r="AD153" s="165">
        <f>IF(节奏预期!R153=0,0,INDEX(E$216:E$232,MATCH(节奏预期!R153,$C$216:$C$232,1)))</f>
        <v>0</v>
      </c>
      <c r="AE153" s="165">
        <f>IF(节奏预期!S153=0,0,INDEX(F$216:F$232,MATCH(节奏预期!S153,$C$216:$C$232,1)))</f>
        <v>0</v>
      </c>
      <c r="AF153" s="165">
        <f>IF(节奏预期!T153=0,0,INDEX(G$216:G$232,MATCH(节奏预期!T153,$C$216:$C$232,1)))</f>
        <v>0</v>
      </c>
      <c r="AG153" s="165">
        <f>IF(节奏预期!U153=0,0,INDEX(H$216:H$232,MATCH(节奏预期!U153,$C$216:$C$232,1)))</f>
        <v>0</v>
      </c>
      <c r="AH153" s="165">
        <f>IF(节奏预期!V153=0,0,INDEX(I$216:I$232,MATCH(节奏预期!V153,$C$216:$C$232,1)))</f>
        <v>8.0000000000000016E-2</v>
      </c>
      <c r="AI153" s="13">
        <f>IFERROR(SUMPRODUCT(节奏预期!E153:J153,AC153:AH153)/SUM(节奏预期!E153:J153),0)</f>
        <v>8.0000000000000016E-2</v>
      </c>
      <c r="AJ153" s="12">
        <f t="shared" si="64"/>
        <v>0</v>
      </c>
      <c r="AK153" s="165">
        <f t="shared" si="59"/>
        <v>0</v>
      </c>
      <c r="AL153" s="165">
        <f t="shared" si="60"/>
        <v>0</v>
      </c>
      <c r="AM153" s="165">
        <f t="shared" si="61"/>
        <v>0</v>
      </c>
      <c r="AN153" s="165">
        <f t="shared" si="62"/>
        <v>0</v>
      </c>
      <c r="AO153" s="165">
        <f t="shared" si="63"/>
        <v>0.73</v>
      </c>
      <c r="AP153" s="13">
        <f t="shared" si="65"/>
        <v>0.65</v>
      </c>
      <c r="AQ153" s="107">
        <f>IF(节奏预期!W153=0,0,节奏预期!E153*INDEX(D$83:D$99,MATCH(节奏预期!W153,$C$83:$C$99,0)))</f>
        <v>0</v>
      </c>
      <c r="AR153" s="79">
        <f>IF(节奏预期!X153=0,0,节奏预期!F153*INDEX(E$83:E$99,MATCH(节奏预期!X153,$C$83:$C$99,0)))</f>
        <v>0</v>
      </c>
      <c r="AS153" s="122">
        <f>IF(节奏预期!Y153=0,0,节奏预期!G153*INDEX(F$83:F$99,MATCH(节奏预期!Y153,$C$83:$C$99,0)))+IF(节奏预期!Z153=0,0,节奏预期!H153*INDEX(G$102:G$118,MATCH(节奏预期!Z153,$C$102:$C$118,0)))</f>
        <v>0</v>
      </c>
      <c r="AT153" s="79">
        <f>IF(节奏预期!Z153=0,0,节奏预期!H153*INDEX(G$83:G$99,MATCH(节奏预期!Z153,$C$83:$C$99,0)))</f>
        <v>0</v>
      </c>
      <c r="AU153" s="122">
        <f>IF(节奏预期!AA153=0,0,节奏预期!I153*INDEX(H$83:H$99,MATCH(节奏预期!AA153,$C$83:$C$99,0)))+IF(节奏预期!AB153=0,0,节奏预期!J153*INDEX(I$102:I$118,MATCH(节奏预期!AB153,$C$102:$C$118,0)))</f>
        <v>210</v>
      </c>
      <c r="AV153" s="110">
        <f>IF(节奏预期!AB153=0,0,节奏预期!J153*INDEX(I$83:I$99,MATCH(节奏预期!AB153,$C$83:$C$99,0)))</f>
        <v>30</v>
      </c>
      <c r="AW153" s="12">
        <f>IF(节奏预期!W153="","",INDEX(装备突破!D$121:D$137,MATCH(节奏预期!W153,装备突破!$C$121:$C$137,0))*节奏预期!E153)</f>
        <v>0</v>
      </c>
      <c r="AX153" s="79">
        <f>IF(节奏预期!X153="","",INDEX(装备突破!E$121:E$137,MATCH(节奏预期!X153,装备突破!$C$121:$C$137,0))*节奏预期!F153)</f>
        <v>0</v>
      </c>
      <c r="AY153" s="79">
        <f>IF(节奏预期!Y153="","",INDEX(装备突破!F$121:F$137,MATCH(节奏预期!Y153,装备突破!$C$121:$C$137,0))*节奏预期!G153)</f>
        <v>0</v>
      </c>
      <c r="AZ153" s="79">
        <f>IF(节奏预期!Z153="","",INDEX(装备突破!G$121:G$137,MATCH(节奏预期!Z153,装备突破!$C$121:$C$137,0))*节奏预期!H153)</f>
        <v>0</v>
      </c>
      <c r="BA153" s="79">
        <f>IF(节奏预期!AA153="","",INDEX(装备突破!H$121:H$137,MATCH(节奏预期!AA153,装备突破!$C$121:$C$137,0))*节奏预期!I153)</f>
        <v>0</v>
      </c>
      <c r="BB153" s="79">
        <f>IF(节奏预期!AB153="","",INDEX(装备突破!I$121:I$137,MATCH(节奏预期!AB153,装备突破!$C$121:$C$137,0))*节奏预期!J153)</f>
        <v>525000000</v>
      </c>
      <c r="BC153" s="13">
        <f>MAX(SUM(AW153:BB153),$BC$126:BC152)</f>
        <v>525000000</v>
      </c>
      <c r="BD153" s="37"/>
      <c r="BF153" s="22">
        <v>15</v>
      </c>
      <c r="BG153" s="80">
        <v>130</v>
      </c>
      <c r="BH153" s="42">
        <f>IF(BG153&lt;前期规划!$C$2,0,求节点($N$126:$N$161,$AP$126:$AP$161,BG153))</f>
        <v>0.65</v>
      </c>
      <c r="BI153" s="42"/>
      <c r="BJ153" s="42"/>
      <c r="BK153" s="60">
        <f>(BH153-BH152)*INDEX([3]大r将兵属性验证!AX$7:AX$166,$BG153,1)+BK152</f>
        <v>82529188739.652878</v>
      </c>
      <c r="BL153" s="60"/>
      <c r="BM153" s="60"/>
      <c r="BN153" s="42">
        <f t="shared" si="67"/>
        <v>82529188739.652878</v>
      </c>
      <c r="BR153" s="67">
        <v>130</v>
      </c>
      <c r="BS153" s="49">
        <f>IF(BR153&lt;前期规划!$C$2,0,求节点(活动投放!$S$126:$S$161,活动投放!$U$126:$U$161,$BR153))</f>
        <v>3576585.4131934801</v>
      </c>
      <c r="BT153" s="49"/>
      <c r="BU153" s="49">
        <f>IF(BR153&lt;前期规划!$C$2,0,SUMPRODUCT(INDEX($AW$126:$BB$161,IFERROR(MATCH(BR153,$N$126:$N$161,1),1),),INDEX(节奏预期!$E$6:$J$41,MATCH(BR153,节奏预期!$D$6:$D$41,1),)))</f>
        <v>1288636363.6363635</v>
      </c>
      <c r="BV153" s="49">
        <f>(BU153-BU152)*INDEX('[1]功能-付费相关'!$AT$6:$AT$165,$BR153,1)+BV152</f>
        <v>1557394.4663291248</v>
      </c>
      <c r="BX153" s="67">
        <v>130</v>
      </c>
      <c r="BY153" s="67">
        <f t="shared" si="70"/>
        <v>3576585.4131934801</v>
      </c>
      <c r="BZ153" s="67">
        <f t="shared" si="71"/>
        <v>1557394.4663291248</v>
      </c>
      <c r="CA153" s="55">
        <f t="shared" si="72"/>
        <v>5133979.8795226049</v>
      </c>
    </row>
    <row r="154" spans="2:80" x14ac:dyDescent="0.15">
      <c r="B154" s="213"/>
      <c r="C154" s="137">
        <v>110</v>
      </c>
      <c r="D154" s="147"/>
      <c r="E154" s="147"/>
      <c r="F154" s="147"/>
      <c r="G154" s="147"/>
      <c r="H154" s="147">
        <v>0.52</v>
      </c>
      <c r="I154" s="147">
        <v>0.52</v>
      </c>
      <c r="L154" s="22">
        <v>32</v>
      </c>
      <c r="M154" s="76">
        <f t="shared" si="58"/>
        <v>870</v>
      </c>
      <c r="N154" s="78">
        <f>节奏预期!D154</f>
        <v>107.96942530373228</v>
      </c>
      <c r="O154" s="107">
        <f>IF(节奏预期!Q154=0,0,INDEX(D$143:D$159,MATCH(节奏预期!Q154,$C$143:$C$159,1)))</f>
        <v>0</v>
      </c>
      <c r="P154" s="79">
        <f>IF(节奏预期!R154=0,0,INDEX(E$143:E$159,MATCH(节奏预期!R154,$C$143:$C$159,1)))</f>
        <v>0</v>
      </c>
      <c r="Q154" s="79">
        <f>IF(节奏预期!S154=0,0,INDEX(F$143:F$159,MATCH(节奏预期!S154,$C$143:$C$159,1)))</f>
        <v>0</v>
      </c>
      <c r="R154" s="79">
        <f>IF(节奏预期!T154=0,0,INDEX(G$143:G$159,MATCH(节奏预期!T154,$C$143:$C$159,1)))</f>
        <v>0</v>
      </c>
      <c r="S154" s="79">
        <f>IF(节奏预期!U154=0,0,INDEX(H$143:H$159,MATCH(节奏预期!U154,$C$143:$C$159,1)))</f>
        <v>0</v>
      </c>
      <c r="T154" s="84">
        <f>IF(节奏预期!V154=0,0,INDEX(I$143:I$159,MATCH(节奏预期!V154,$C$143:$C$159,1)))</f>
        <v>0.4</v>
      </c>
      <c r="U154" s="13">
        <f>IFERROR(SUMPRODUCT(节奏预期!E154:J154,O154:T154)/SUM(节奏预期!E154:J154),0)</f>
        <v>0.4</v>
      </c>
      <c r="V154" s="12">
        <f>IF(节奏预期!Q154=0,0,INDEX(D$189:D$205,MATCH(节奏预期!Q154,$C$189:$C$205,1)))</f>
        <v>0</v>
      </c>
      <c r="W154" s="79">
        <f>IF(节奏预期!R154=0,0,INDEX(E$189:E$205,MATCH(节奏预期!R154,$C$189:$C$205,1)))</f>
        <v>0</v>
      </c>
      <c r="X154" s="79">
        <f>IF(节奏预期!S154=0,0,INDEX(F$189:F$205,MATCH(节奏预期!S154,$C$189:$C$205,1)))</f>
        <v>0</v>
      </c>
      <c r="Y154" s="79">
        <f>IF(节奏预期!T154=0,0,INDEX(G$189:G$205,MATCH(节奏预期!T154,$C$189:$C$205,1)))</f>
        <v>0</v>
      </c>
      <c r="Z154" s="79">
        <f>IF(节奏预期!U154=0,0,INDEX(H$189:H$205,MATCH(节奏预期!U154,$C$189:$C$205,1)))</f>
        <v>0</v>
      </c>
      <c r="AA154" s="79">
        <f>IF(节奏预期!V154=0,0,INDEX(I$189:I$205,MATCH(节奏预期!V154,$C$189:$C$205,1)))</f>
        <v>0.25</v>
      </c>
      <c r="AB154" s="13">
        <f>IFERROR(SUMPRODUCT(节奏预期!E154:J154,V154:AA154)/SUM(节奏预期!E154:J154),0)</f>
        <v>0.25</v>
      </c>
      <c r="AC154" s="12">
        <f>IF(节奏预期!Q154=0,0,INDEX(D$216:D$232,MATCH(节奏预期!Q154,$C$216:$C$232,1)))</f>
        <v>0</v>
      </c>
      <c r="AD154" s="165">
        <f>IF(节奏预期!R154=0,0,INDEX(E$216:E$232,MATCH(节奏预期!R154,$C$216:$C$232,1)))</f>
        <v>0</v>
      </c>
      <c r="AE154" s="165">
        <f>IF(节奏预期!S154=0,0,INDEX(F$216:F$232,MATCH(节奏预期!S154,$C$216:$C$232,1)))</f>
        <v>0</v>
      </c>
      <c r="AF154" s="165">
        <f>IF(节奏预期!T154=0,0,INDEX(G$216:G$232,MATCH(节奏预期!T154,$C$216:$C$232,1)))</f>
        <v>0</v>
      </c>
      <c r="AG154" s="165">
        <f>IF(节奏预期!U154=0,0,INDEX(H$216:H$232,MATCH(节奏预期!U154,$C$216:$C$232,1)))</f>
        <v>0</v>
      </c>
      <c r="AH154" s="165">
        <f>IF(节奏预期!V154=0,0,INDEX(I$216:I$232,MATCH(节奏预期!V154,$C$216:$C$232,1)))</f>
        <v>8.0000000000000016E-2</v>
      </c>
      <c r="AI154" s="13">
        <f>IFERROR(SUMPRODUCT(节奏预期!E154:J154,AC154:AH154)/SUM(节奏预期!E154:J154),0)</f>
        <v>8.0000000000000016E-2</v>
      </c>
      <c r="AJ154" s="12">
        <f t="shared" si="64"/>
        <v>0</v>
      </c>
      <c r="AK154" s="165">
        <f t="shared" si="59"/>
        <v>0</v>
      </c>
      <c r="AL154" s="165">
        <f t="shared" si="60"/>
        <v>0</v>
      </c>
      <c r="AM154" s="165">
        <f t="shared" si="61"/>
        <v>0</v>
      </c>
      <c r="AN154" s="165">
        <f t="shared" si="62"/>
        <v>0</v>
      </c>
      <c r="AO154" s="165">
        <f t="shared" si="63"/>
        <v>0.73</v>
      </c>
      <c r="AP154" s="13">
        <f t="shared" si="65"/>
        <v>0.65</v>
      </c>
      <c r="AQ154" s="107">
        <f>IF(节奏预期!W154=0,0,节奏预期!E154*INDEX(D$83:D$99,MATCH(节奏预期!W154,$C$83:$C$99,0)))</f>
        <v>0</v>
      </c>
      <c r="AR154" s="79">
        <f>IF(节奏预期!X154=0,0,节奏预期!F154*INDEX(E$83:E$99,MATCH(节奏预期!X154,$C$83:$C$99,0)))</f>
        <v>0</v>
      </c>
      <c r="AS154" s="122">
        <f>IF(节奏预期!Y154=0,0,节奏预期!G154*INDEX(F$83:F$99,MATCH(节奏预期!Y154,$C$83:$C$99,0)))+IF(节奏预期!Z154=0,0,节奏预期!H154*INDEX(G$102:G$118,MATCH(节奏预期!Z154,$C$102:$C$118,0)))</f>
        <v>0</v>
      </c>
      <c r="AT154" s="79">
        <f>IF(节奏预期!Z154=0,0,节奏预期!H154*INDEX(G$83:G$99,MATCH(节奏预期!Z154,$C$83:$C$99,0)))</f>
        <v>0</v>
      </c>
      <c r="AU154" s="122">
        <f>IF(节奏预期!AA154=0,0,节奏预期!I154*INDEX(H$83:H$99,MATCH(节奏预期!AA154,$C$83:$C$99,0)))+IF(节奏预期!AB154=0,0,节奏预期!J154*INDEX(I$102:I$118,MATCH(节奏预期!AB154,$C$102:$C$118,0)))</f>
        <v>210</v>
      </c>
      <c r="AV154" s="110">
        <f>IF(节奏预期!AB154=0,0,节奏预期!J154*INDEX(I$83:I$99,MATCH(节奏预期!AB154,$C$83:$C$99,0)))</f>
        <v>30</v>
      </c>
      <c r="AW154" s="12">
        <f>IF(节奏预期!W154="","",INDEX(装备突破!D$121:D$137,MATCH(节奏预期!W154,装备突破!$C$121:$C$137,0))*节奏预期!E154)</f>
        <v>0</v>
      </c>
      <c r="AX154" s="79">
        <f>IF(节奏预期!X154="","",INDEX(装备突破!E$121:E$137,MATCH(节奏预期!X154,装备突破!$C$121:$C$137,0))*节奏预期!F154)</f>
        <v>0</v>
      </c>
      <c r="AY154" s="79">
        <f>IF(节奏预期!Y154="","",INDEX(装备突破!F$121:F$137,MATCH(节奏预期!Y154,装备突破!$C$121:$C$137,0))*节奏预期!G154)</f>
        <v>0</v>
      </c>
      <c r="AZ154" s="79">
        <f>IF(节奏预期!Z154="","",INDEX(装备突破!G$121:G$137,MATCH(节奏预期!Z154,装备突破!$C$121:$C$137,0))*节奏预期!H154)</f>
        <v>0</v>
      </c>
      <c r="BA154" s="79">
        <f>IF(节奏预期!AA154="","",INDEX(装备突破!H$121:H$137,MATCH(节奏预期!AA154,装备突破!$C$121:$C$137,0))*节奏预期!I154)</f>
        <v>0</v>
      </c>
      <c r="BB154" s="79">
        <f>IF(节奏预期!AB154="","",INDEX(装备突破!I$121:I$137,MATCH(节奏预期!AB154,装备突破!$C$121:$C$137,0))*节奏预期!J154)</f>
        <v>525000000</v>
      </c>
      <c r="BC154" s="13">
        <f>MAX(SUM(AW154:BB154),$BC$126:BC153)</f>
        <v>525000000</v>
      </c>
      <c r="BD154" s="37"/>
      <c r="BF154" s="22">
        <v>16</v>
      </c>
      <c r="BG154" s="80">
        <v>140</v>
      </c>
      <c r="BH154" s="42">
        <f>IF(BG154&lt;前期规划!$C$2,0,求节点($N$126:$N$161,$AP$126:$AP$161,BG154))</f>
        <v>0.65</v>
      </c>
      <c r="BI154" s="42"/>
      <c r="BJ154" s="42"/>
      <c r="BK154" s="60">
        <f>(BH154-BH153)*INDEX([3]大r将兵属性验证!AX$7:AX$166,$BG154,1)+BK153</f>
        <v>82529188739.652878</v>
      </c>
      <c r="BL154" s="60"/>
      <c r="BM154" s="60"/>
      <c r="BN154" s="42">
        <f t="shared" si="67"/>
        <v>82529188739.652878</v>
      </c>
      <c r="BR154" s="67">
        <v>140</v>
      </c>
      <c r="BS154" s="49">
        <f>IF(BR154&lt;前期规划!$C$2,0,求节点(活动投放!$S$126:$S$161,活动投放!$U$126:$U$161,$BR154))</f>
        <v>3576585.4131934801</v>
      </c>
      <c r="BT154" s="49"/>
      <c r="BU154" s="49">
        <f>IF(BR154&lt;前期规划!$C$2,0,SUMPRODUCT(INDEX($AW$126:$BB$161,IFERROR(MATCH(BR154,$N$126:$N$161,1),1),),INDEX(节奏预期!$E$6:$J$41,MATCH(BR154,节奏预期!$D$6:$D$41,1),)))</f>
        <v>1288636363.6363635</v>
      </c>
      <c r="BV154" s="49">
        <f>(BU154-BU153)*INDEX('[1]功能-付费相关'!$AT$6:$AT$165,$BR154,1)+BV153</f>
        <v>1557394.4663291248</v>
      </c>
      <c r="BX154" s="67">
        <v>140</v>
      </c>
      <c r="BY154" s="67">
        <f t="shared" si="70"/>
        <v>3576585.4131934801</v>
      </c>
      <c r="BZ154" s="67">
        <f t="shared" si="71"/>
        <v>1557394.4663291248</v>
      </c>
      <c r="CA154" s="55">
        <f t="shared" si="72"/>
        <v>5133979.8795226049</v>
      </c>
    </row>
    <row r="155" spans="2:80" x14ac:dyDescent="0.15">
      <c r="B155" s="213"/>
      <c r="C155" s="137">
        <v>120</v>
      </c>
      <c r="D155" s="147"/>
      <c r="E155" s="147"/>
      <c r="F155" s="147"/>
      <c r="G155" s="147"/>
      <c r="H155" s="147">
        <v>0.56000000000000005</v>
      </c>
      <c r="I155" s="147">
        <v>0.56000000000000005</v>
      </c>
      <c r="L155" s="22">
        <v>33</v>
      </c>
      <c r="M155" s="76">
        <f t="shared" si="58"/>
        <v>900</v>
      </c>
      <c r="N155" s="78">
        <f>节奏预期!D155</f>
        <v>108.47075735973553</v>
      </c>
      <c r="O155" s="107">
        <f>IF(节奏预期!Q155=0,0,INDEX(D$143:D$159,MATCH(节奏预期!Q155,$C$143:$C$159,1)))</f>
        <v>0</v>
      </c>
      <c r="P155" s="79">
        <f>IF(节奏预期!R155=0,0,INDEX(E$143:E$159,MATCH(节奏预期!R155,$C$143:$C$159,1)))</f>
        <v>0</v>
      </c>
      <c r="Q155" s="79">
        <f>IF(节奏预期!S155=0,0,INDEX(F$143:F$159,MATCH(节奏预期!S155,$C$143:$C$159,1)))</f>
        <v>0</v>
      </c>
      <c r="R155" s="79">
        <f>IF(节奏预期!T155=0,0,INDEX(G$143:G$159,MATCH(节奏预期!T155,$C$143:$C$159,1)))</f>
        <v>0</v>
      </c>
      <c r="S155" s="79">
        <f>IF(节奏预期!U155=0,0,INDEX(H$143:H$159,MATCH(节奏预期!U155,$C$143:$C$159,1)))</f>
        <v>0</v>
      </c>
      <c r="T155" s="84">
        <f>IF(节奏预期!V155=0,0,INDEX(I$143:I$159,MATCH(节奏预期!V155,$C$143:$C$159,1)))</f>
        <v>0.4</v>
      </c>
      <c r="U155" s="13">
        <f>IFERROR(SUMPRODUCT(节奏预期!E155:J155,O155:T155)/SUM(节奏预期!E155:J155),0)</f>
        <v>0.4</v>
      </c>
      <c r="V155" s="12">
        <f>IF(节奏预期!Q155=0,0,INDEX(D$189:D$205,MATCH(节奏预期!Q155,$C$189:$C$205,1)))</f>
        <v>0</v>
      </c>
      <c r="W155" s="79">
        <f>IF(节奏预期!R155=0,0,INDEX(E$189:E$205,MATCH(节奏预期!R155,$C$189:$C$205,1)))</f>
        <v>0</v>
      </c>
      <c r="X155" s="79">
        <f>IF(节奏预期!S155=0,0,INDEX(F$189:F$205,MATCH(节奏预期!S155,$C$189:$C$205,1)))</f>
        <v>0</v>
      </c>
      <c r="Y155" s="79">
        <f>IF(节奏预期!T155=0,0,INDEX(G$189:G$205,MATCH(节奏预期!T155,$C$189:$C$205,1)))</f>
        <v>0</v>
      </c>
      <c r="Z155" s="79">
        <f>IF(节奏预期!U155=0,0,INDEX(H$189:H$205,MATCH(节奏预期!U155,$C$189:$C$205,1)))</f>
        <v>0</v>
      </c>
      <c r="AA155" s="79">
        <f>IF(节奏预期!V155=0,0,INDEX(I$189:I$205,MATCH(节奏预期!V155,$C$189:$C$205,1)))</f>
        <v>0.25</v>
      </c>
      <c r="AB155" s="13">
        <f>IFERROR(SUMPRODUCT(节奏预期!E155:J155,V155:AA155)/SUM(节奏预期!E155:J155),0)</f>
        <v>0.25</v>
      </c>
      <c r="AC155" s="12">
        <f>IF(节奏预期!Q155=0,0,INDEX(D$216:D$232,MATCH(节奏预期!Q155,$C$216:$C$232,1)))</f>
        <v>0</v>
      </c>
      <c r="AD155" s="165">
        <f>IF(节奏预期!R155=0,0,INDEX(E$216:E$232,MATCH(节奏预期!R155,$C$216:$C$232,1)))</f>
        <v>0</v>
      </c>
      <c r="AE155" s="165">
        <f>IF(节奏预期!S155=0,0,INDEX(F$216:F$232,MATCH(节奏预期!S155,$C$216:$C$232,1)))</f>
        <v>0</v>
      </c>
      <c r="AF155" s="165">
        <f>IF(节奏预期!T155=0,0,INDEX(G$216:G$232,MATCH(节奏预期!T155,$C$216:$C$232,1)))</f>
        <v>0</v>
      </c>
      <c r="AG155" s="165">
        <f>IF(节奏预期!U155=0,0,INDEX(H$216:H$232,MATCH(节奏预期!U155,$C$216:$C$232,1)))</f>
        <v>0</v>
      </c>
      <c r="AH155" s="165">
        <f>IF(节奏预期!V155=0,0,INDEX(I$216:I$232,MATCH(节奏预期!V155,$C$216:$C$232,1)))</f>
        <v>8.0000000000000016E-2</v>
      </c>
      <c r="AI155" s="13">
        <f>IFERROR(SUMPRODUCT(节奏预期!E155:J155,AC155:AH155)/SUM(节奏预期!E155:J155),0)</f>
        <v>8.0000000000000016E-2</v>
      </c>
      <c r="AJ155" s="12">
        <f t="shared" si="64"/>
        <v>0</v>
      </c>
      <c r="AK155" s="165">
        <f t="shared" si="59"/>
        <v>0</v>
      </c>
      <c r="AL155" s="165">
        <f t="shared" si="60"/>
        <v>0</v>
      </c>
      <c r="AM155" s="165">
        <f t="shared" si="61"/>
        <v>0</v>
      </c>
      <c r="AN155" s="165">
        <f t="shared" si="62"/>
        <v>0</v>
      </c>
      <c r="AO155" s="165">
        <f t="shared" si="63"/>
        <v>0.73</v>
      </c>
      <c r="AP155" s="13">
        <f t="shared" si="65"/>
        <v>0.65</v>
      </c>
      <c r="AQ155" s="107">
        <f>IF(节奏预期!W155=0,0,节奏预期!E155*INDEX(D$83:D$99,MATCH(节奏预期!W155,$C$83:$C$99,0)))</f>
        <v>0</v>
      </c>
      <c r="AR155" s="79">
        <f>IF(节奏预期!X155=0,0,节奏预期!F155*INDEX(E$83:E$99,MATCH(节奏预期!X155,$C$83:$C$99,0)))</f>
        <v>0</v>
      </c>
      <c r="AS155" s="122">
        <f>IF(节奏预期!Y155=0,0,节奏预期!G155*INDEX(F$83:F$99,MATCH(节奏预期!Y155,$C$83:$C$99,0)))+IF(节奏预期!Z155=0,0,节奏预期!H155*INDEX(G$102:G$118,MATCH(节奏预期!Z155,$C$102:$C$118,0)))</f>
        <v>0</v>
      </c>
      <c r="AT155" s="79">
        <f>IF(节奏预期!Z155=0,0,节奏预期!H155*INDEX(G$83:G$99,MATCH(节奏预期!Z155,$C$83:$C$99,0)))</f>
        <v>0</v>
      </c>
      <c r="AU155" s="122">
        <f>IF(节奏预期!AA155=0,0,节奏预期!I155*INDEX(H$83:H$99,MATCH(节奏预期!AA155,$C$83:$C$99,0)))+IF(节奏预期!AB155=0,0,节奏预期!J155*INDEX(I$102:I$118,MATCH(节奏预期!AB155,$C$102:$C$118,0)))</f>
        <v>210</v>
      </c>
      <c r="AV155" s="110">
        <f>IF(节奏预期!AB155=0,0,节奏预期!J155*INDEX(I$83:I$99,MATCH(节奏预期!AB155,$C$83:$C$99,0)))</f>
        <v>30</v>
      </c>
      <c r="AW155" s="12">
        <f>IF(节奏预期!W155="","",INDEX(装备突破!D$121:D$137,MATCH(节奏预期!W155,装备突破!$C$121:$C$137,0))*节奏预期!E155)</f>
        <v>0</v>
      </c>
      <c r="AX155" s="79">
        <f>IF(节奏预期!X155="","",INDEX(装备突破!E$121:E$137,MATCH(节奏预期!X155,装备突破!$C$121:$C$137,0))*节奏预期!F155)</f>
        <v>0</v>
      </c>
      <c r="AY155" s="79">
        <f>IF(节奏预期!Y155="","",INDEX(装备突破!F$121:F$137,MATCH(节奏预期!Y155,装备突破!$C$121:$C$137,0))*节奏预期!G155)</f>
        <v>0</v>
      </c>
      <c r="AZ155" s="79">
        <f>IF(节奏预期!Z155="","",INDEX(装备突破!G$121:G$137,MATCH(节奏预期!Z155,装备突破!$C$121:$C$137,0))*节奏预期!H155)</f>
        <v>0</v>
      </c>
      <c r="BA155" s="79">
        <f>IF(节奏预期!AA155="","",INDEX(装备突破!H$121:H$137,MATCH(节奏预期!AA155,装备突破!$C$121:$C$137,0))*节奏预期!I155)</f>
        <v>0</v>
      </c>
      <c r="BB155" s="79">
        <f>IF(节奏预期!AB155="","",INDEX(装备突破!I$121:I$137,MATCH(节奏预期!AB155,装备突破!$C$121:$C$137,0))*节奏预期!J155)</f>
        <v>525000000</v>
      </c>
      <c r="BC155" s="13">
        <f>MAX(SUM(AW155:BB155),$BC$126:BC154)</f>
        <v>525000000</v>
      </c>
      <c r="BD155" s="37"/>
      <c r="BF155" s="22">
        <v>17</v>
      </c>
      <c r="BG155" s="80">
        <v>150</v>
      </c>
      <c r="BH155" s="42">
        <f>IF(BG155&lt;前期规划!$C$2,0,求节点($N$126:$N$161,$AP$126:$AP$161,BG155))</f>
        <v>0.65</v>
      </c>
      <c r="BI155" s="42"/>
      <c r="BJ155" s="42"/>
      <c r="BK155" s="60">
        <f>(BH155-BH154)*INDEX([3]大r将兵属性验证!AX$7:AX$166,$BG155,1)+BK154</f>
        <v>82529188739.652878</v>
      </c>
      <c r="BL155" s="60"/>
      <c r="BM155" s="60"/>
      <c r="BN155" s="42">
        <f t="shared" si="67"/>
        <v>82529188739.652878</v>
      </c>
      <c r="BR155" s="67">
        <v>150</v>
      </c>
      <c r="BS155" s="49">
        <f>IF(BR155&lt;前期规划!$C$2,0,求节点(活动投放!$S$126:$S$161,活动投放!$U$126:$U$161,$BR155))</f>
        <v>3576585.4131934801</v>
      </c>
      <c r="BT155" s="49"/>
      <c r="BU155" s="49">
        <f>IF(BR155&lt;前期规划!$C$2,0,SUMPRODUCT(INDEX($AW$126:$BB$161,IFERROR(MATCH(BR155,$N$126:$N$161,1),1),),INDEX(节奏预期!$E$6:$J$41,MATCH(BR155,节奏预期!$D$6:$D$41,1),)))</f>
        <v>1288636363.6363635</v>
      </c>
      <c r="BV155" s="49">
        <f>(BU155-BU154)*INDEX('[1]功能-付费相关'!$AT$6:$AT$165,$BR155,1)+BV154</f>
        <v>1557394.4663291248</v>
      </c>
      <c r="BX155" s="67">
        <v>150</v>
      </c>
      <c r="BY155" s="67">
        <f t="shared" si="70"/>
        <v>3576585.4131934801</v>
      </c>
      <c r="BZ155" s="67">
        <f t="shared" si="71"/>
        <v>1557394.4663291248</v>
      </c>
      <c r="CA155" s="55">
        <f t="shared" si="72"/>
        <v>5133979.8795226049</v>
      </c>
    </row>
    <row r="156" spans="2:80" x14ac:dyDescent="0.15">
      <c r="B156" s="213"/>
      <c r="C156" s="137">
        <v>130</v>
      </c>
      <c r="D156" s="147"/>
      <c r="E156" s="147"/>
      <c r="F156" s="147"/>
      <c r="G156" s="147"/>
      <c r="H156" s="147">
        <v>0.6</v>
      </c>
      <c r="I156" s="147">
        <v>0.6</v>
      </c>
      <c r="L156" s="22">
        <v>34</v>
      </c>
      <c r="M156" s="76">
        <f t="shared" si="58"/>
        <v>930</v>
      </c>
      <c r="N156" s="78">
        <f>节奏预期!D156</f>
        <v>108.96978269554532</v>
      </c>
      <c r="O156" s="107">
        <f>IF(节奏预期!Q156=0,0,INDEX(D$143:D$159,MATCH(节奏预期!Q156,$C$143:$C$159,1)))</f>
        <v>0</v>
      </c>
      <c r="P156" s="79">
        <f>IF(节奏预期!R156=0,0,INDEX(E$143:E$159,MATCH(节奏预期!R156,$C$143:$C$159,1)))</f>
        <v>0</v>
      </c>
      <c r="Q156" s="79">
        <f>IF(节奏预期!S156=0,0,INDEX(F$143:F$159,MATCH(节奏预期!S156,$C$143:$C$159,1)))</f>
        <v>0</v>
      </c>
      <c r="R156" s="79">
        <f>IF(节奏预期!T156=0,0,INDEX(G$143:G$159,MATCH(节奏预期!T156,$C$143:$C$159,1)))</f>
        <v>0</v>
      </c>
      <c r="S156" s="79">
        <f>IF(节奏预期!U156=0,0,INDEX(H$143:H$159,MATCH(节奏预期!U156,$C$143:$C$159,1)))</f>
        <v>0</v>
      </c>
      <c r="T156" s="84">
        <f>IF(节奏预期!V156=0,0,INDEX(I$143:I$159,MATCH(节奏预期!V156,$C$143:$C$159,1)))</f>
        <v>0.4</v>
      </c>
      <c r="U156" s="13">
        <f>IFERROR(SUMPRODUCT(节奏预期!E156:J156,O156:T156)/SUM(节奏预期!E156:J156),0)</f>
        <v>0.4</v>
      </c>
      <c r="V156" s="12">
        <f>IF(节奏预期!Q156=0,0,INDEX(D$189:D$205,MATCH(节奏预期!Q156,$C$189:$C$205,1)))</f>
        <v>0</v>
      </c>
      <c r="W156" s="79">
        <f>IF(节奏预期!R156=0,0,INDEX(E$189:E$205,MATCH(节奏预期!R156,$C$189:$C$205,1)))</f>
        <v>0</v>
      </c>
      <c r="X156" s="79">
        <f>IF(节奏预期!S156=0,0,INDEX(F$189:F$205,MATCH(节奏预期!S156,$C$189:$C$205,1)))</f>
        <v>0</v>
      </c>
      <c r="Y156" s="79">
        <f>IF(节奏预期!T156=0,0,INDEX(G$189:G$205,MATCH(节奏预期!T156,$C$189:$C$205,1)))</f>
        <v>0</v>
      </c>
      <c r="Z156" s="79">
        <f>IF(节奏预期!U156=0,0,INDEX(H$189:H$205,MATCH(节奏预期!U156,$C$189:$C$205,1)))</f>
        <v>0</v>
      </c>
      <c r="AA156" s="79">
        <f>IF(节奏预期!V156=0,0,INDEX(I$189:I$205,MATCH(节奏预期!V156,$C$189:$C$205,1)))</f>
        <v>0.25</v>
      </c>
      <c r="AB156" s="13">
        <f>IFERROR(SUMPRODUCT(节奏预期!E156:J156,V156:AA156)/SUM(节奏预期!E156:J156),0)</f>
        <v>0.25</v>
      </c>
      <c r="AC156" s="12">
        <f>IF(节奏预期!Q156=0,0,INDEX(D$216:D$232,MATCH(节奏预期!Q156,$C$216:$C$232,1)))</f>
        <v>0</v>
      </c>
      <c r="AD156" s="165">
        <f>IF(节奏预期!R156=0,0,INDEX(E$216:E$232,MATCH(节奏预期!R156,$C$216:$C$232,1)))</f>
        <v>0</v>
      </c>
      <c r="AE156" s="165">
        <f>IF(节奏预期!S156=0,0,INDEX(F$216:F$232,MATCH(节奏预期!S156,$C$216:$C$232,1)))</f>
        <v>0</v>
      </c>
      <c r="AF156" s="165">
        <f>IF(节奏预期!T156=0,0,INDEX(G$216:G$232,MATCH(节奏预期!T156,$C$216:$C$232,1)))</f>
        <v>0</v>
      </c>
      <c r="AG156" s="165">
        <f>IF(节奏预期!U156=0,0,INDEX(H$216:H$232,MATCH(节奏预期!U156,$C$216:$C$232,1)))</f>
        <v>0</v>
      </c>
      <c r="AH156" s="165">
        <f>IF(节奏预期!V156=0,0,INDEX(I$216:I$232,MATCH(节奏预期!V156,$C$216:$C$232,1)))</f>
        <v>8.0000000000000016E-2</v>
      </c>
      <c r="AI156" s="13">
        <f>IFERROR(SUMPRODUCT(节奏预期!E156:J156,AC156:AH156)/SUM(节奏预期!E156:J156),0)</f>
        <v>8.0000000000000016E-2</v>
      </c>
      <c r="AJ156" s="12">
        <f t="shared" si="64"/>
        <v>0</v>
      </c>
      <c r="AK156" s="165">
        <f t="shared" si="59"/>
        <v>0</v>
      </c>
      <c r="AL156" s="165">
        <f t="shared" si="60"/>
        <v>0</v>
      </c>
      <c r="AM156" s="165">
        <f t="shared" si="61"/>
        <v>0</v>
      </c>
      <c r="AN156" s="165">
        <f t="shared" si="62"/>
        <v>0</v>
      </c>
      <c r="AO156" s="165">
        <f t="shared" si="63"/>
        <v>0.73</v>
      </c>
      <c r="AP156" s="13">
        <f t="shared" si="65"/>
        <v>0.65</v>
      </c>
      <c r="AQ156" s="107">
        <f>IF(节奏预期!W156=0,0,节奏预期!E156*INDEX(D$83:D$99,MATCH(节奏预期!W156,$C$83:$C$99,0)))</f>
        <v>0</v>
      </c>
      <c r="AR156" s="79">
        <f>IF(节奏预期!X156=0,0,节奏预期!F156*INDEX(E$83:E$99,MATCH(节奏预期!X156,$C$83:$C$99,0)))</f>
        <v>0</v>
      </c>
      <c r="AS156" s="122">
        <f>IF(节奏预期!Y156=0,0,节奏预期!G156*INDEX(F$83:F$99,MATCH(节奏预期!Y156,$C$83:$C$99,0)))+IF(节奏预期!Z156=0,0,节奏预期!H156*INDEX(G$102:G$118,MATCH(节奏预期!Z156,$C$102:$C$118,0)))</f>
        <v>0</v>
      </c>
      <c r="AT156" s="79">
        <f>IF(节奏预期!Z156=0,0,节奏预期!H156*INDEX(G$83:G$99,MATCH(节奏预期!Z156,$C$83:$C$99,0)))</f>
        <v>0</v>
      </c>
      <c r="AU156" s="122">
        <f>IF(节奏预期!AA156=0,0,节奏预期!I156*INDEX(H$83:H$99,MATCH(节奏预期!AA156,$C$83:$C$99,0)))+IF(节奏预期!AB156=0,0,节奏预期!J156*INDEX(I$102:I$118,MATCH(节奏预期!AB156,$C$102:$C$118,0)))</f>
        <v>210</v>
      </c>
      <c r="AV156" s="110">
        <f>IF(节奏预期!AB156=0,0,节奏预期!J156*INDEX(I$83:I$99,MATCH(节奏预期!AB156,$C$83:$C$99,0)))</f>
        <v>30</v>
      </c>
      <c r="AW156" s="12">
        <f>IF(节奏预期!W156="","",INDEX(装备突破!D$121:D$137,MATCH(节奏预期!W156,装备突破!$C$121:$C$137,0))*节奏预期!E156)</f>
        <v>0</v>
      </c>
      <c r="AX156" s="79">
        <f>IF(节奏预期!X156="","",INDEX(装备突破!E$121:E$137,MATCH(节奏预期!X156,装备突破!$C$121:$C$137,0))*节奏预期!F156)</f>
        <v>0</v>
      </c>
      <c r="AY156" s="79">
        <f>IF(节奏预期!Y156="","",INDEX(装备突破!F$121:F$137,MATCH(节奏预期!Y156,装备突破!$C$121:$C$137,0))*节奏预期!G156)</f>
        <v>0</v>
      </c>
      <c r="AZ156" s="79">
        <f>IF(节奏预期!Z156="","",INDEX(装备突破!G$121:G$137,MATCH(节奏预期!Z156,装备突破!$C$121:$C$137,0))*节奏预期!H156)</f>
        <v>0</v>
      </c>
      <c r="BA156" s="79">
        <f>IF(节奏预期!AA156="","",INDEX(装备突破!H$121:H$137,MATCH(节奏预期!AA156,装备突破!$C$121:$C$137,0))*节奏预期!I156)</f>
        <v>0</v>
      </c>
      <c r="BB156" s="79">
        <f>IF(节奏预期!AB156="","",INDEX(装备突破!I$121:I$137,MATCH(节奏预期!AB156,装备突破!$C$121:$C$137,0))*节奏预期!J156)</f>
        <v>525000000</v>
      </c>
      <c r="BC156" s="13">
        <f>MAX(SUM(AW156:BB156),$BC$126:BC155)</f>
        <v>525000000</v>
      </c>
      <c r="BD156" s="37"/>
      <c r="BF156" s="22">
        <v>18</v>
      </c>
      <c r="BG156" s="80">
        <v>160</v>
      </c>
      <c r="BH156" s="42">
        <f>IF(BG156&lt;前期规划!$C$2,0,求节点($N$126:$N$161,$AP$126:$AP$161,BG156))</f>
        <v>0.65</v>
      </c>
      <c r="BI156" s="42"/>
      <c r="BJ156" s="42"/>
      <c r="BK156" s="60">
        <f>(BH156-BH155)*INDEX([3]大r将兵属性验证!AX$7:AX$166,$BG156,1)+BK155</f>
        <v>82529188739.652878</v>
      </c>
      <c r="BL156" s="60"/>
      <c r="BM156" s="60"/>
      <c r="BN156" s="42">
        <f t="shared" si="67"/>
        <v>82529188739.652878</v>
      </c>
      <c r="BR156" s="67">
        <v>160</v>
      </c>
      <c r="BS156" s="49">
        <f>IF(BR156&lt;前期规划!$C$2,0,求节点(活动投放!$S$126:$S$161,活动投放!$U$126:$U$161,$BR156))</f>
        <v>3576585.4131934801</v>
      </c>
      <c r="BT156" s="49"/>
      <c r="BU156" s="49">
        <f>IF(BR156&lt;前期规划!$C$2,0,SUMPRODUCT(INDEX($AW$126:$BB$161,IFERROR(MATCH(BR156,$N$126:$N$161,1),1),),INDEX(节奏预期!$E$6:$J$41,MATCH(BR156,节奏预期!$D$6:$D$41,1),)))</f>
        <v>1288636363.6363635</v>
      </c>
      <c r="BV156" s="49">
        <f>(BU156-BU155)*INDEX('[1]功能-付费相关'!$AT$6:$AT$165,$BR156,1)+BV155</f>
        <v>1557394.4663291248</v>
      </c>
      <c r="BX156" s="67">
        <v>160</v>
      </c>
      <c r="BY156" s="67">
        <f t="shared" si="70"/>
        <v>3576585.4131934801</v>
      </c>
      <c r="BZ156" s="67">
        <f t="shared" si="71"/>
        <v>1557394.4663291248</v>
      </c>
      <c r="CA156" s="55">
        <f t="shared" si="72"/>
        <v>5133979.8795226049</v>
      </c>
    </row>
    <row r="157" spans="2:80" x14ac:dyDescent="0.15">
      <c r="B157" s="213"/>
      <c r="C157" s="137">
        <v>140</v>
      </c>
      <c r="D157" s="147"/>
      <c r="E157" s="147"/>
      <c r="F157" s="147"/>
      <c r="G157" s="147"/>
      <c r="H157" s="147">
        <v>0.64</v>
      </c>
      <c r="I157" s="147">
        <v>0.64</v>
      </c>
      <c r="L157" s="22">
        <v>35</v>
      </c>
      <c r="M157" s="76">
        <f t="shared" si="58"/>
        <v>960</v>
      </c>
      <c r="N157" s="78">
        <f>节奏预期!D157</f>
        <v>109.40507492934512</v>
      </c>
      <c r="O157" s="107">
        <f>IF(节奏预期!Q157=0,0,INDEX(D$143:D$159,MATCH(节奏预期!Q157,$C$143:$C$159,1)))</f>
        <v>0</v>
      </c>
      <c r="P157" s="79">
        <f>IF(节奏预期!R157=0,0,INDEX(E$143:E$159,MATCH(节奏预期!R157,$C$143:$C$159,1)))</f>
        <v>0</v>
      </c>
      <c r="Q157" s="79">
        <f>IF(节奏预期!S157=0,0,INDEX(F$143:F$159,MATCH(节奏预期!S157,$C$143:$C$159,1)))</f>
        <v>0</v>
      </c>
      <c r="R157" s="79">
        <f>IF(节奏预期!T157=0,0,INDEX(G$143:G$159,MATCH(节奏预期!T157,$C$143:$C$159,1)))</f>
        <v>0</v>
      </c>
      <c r="S157" s="79">
        <f>IF(节奏预期!U157=0,0,INDEX(H$143:H$159,MATCH(节奏预期!U157,$C$143:$C$159,1)))</f>
        <v>0</v>
      </c>
      <c r="T157" s="84">
        <f>IF(节奏预期!V157=0,0,INDEX(I$143:I$159,MATCH(节奏预期!V157,$C$143:$C$159,1)))</f>
        <v>0.4</v>
      </c>
      <c r="U157" s="13">
        <f>IFERROR(SUMPRODUCT(节奏预期!E157:J157,O157:T157)/SUM(节奏预期!E157:J157),0)</f>
        <v>0.4</v>
      </c>
      <c r="V157" s="12">
        <f>IF(节奏预期!Q157=0,0,INDEX(D$189:D$205,MATCH(节奏预期!Q157,$C$189:$C$205,1)))</f>
        <v>0</v>
      </c>
      <c r="W157" s="79">
        <f>IF(节奏预期!R157=0,0,INDEX(E$189:E$205,MATCH(节奏预期!R157,$C$189:$C$205,1)))</f>
        <v>0</v>
      </c>
      <c r="X157" s="79">
        <f>IF(节奏预期!S157=0,0,INDEX(F$189:F$205,MATCH(节奏预期!S157,$C$189:$C$205,1)))</f>
        <v>0</v>
      </c>
      <c r="Y157" s="79">
        <f>IF(节奏预期!T157=0,0,INDEX(G$189:G$205,MATCH(节奏预期!T157,$C$189:$C$205,1)))</f>
        <v>0</v>
      </c>
      <c r="Z157" s="79">
        <f>IF(节奏预期!U157=0,0,INDEX(H$189:H$205,MATCH(节奏预期!U157,$C$189:$C$205,1)))</f>
        <v>0</v>
      </c>
      <c r="AA157" s="79">
        <f>IF(节奏预期!V157=0,0,INDEX(I$189:I$205,MATCH(节奏预期!V157,$C$189:$C$205,1)))</f>
        <v>0.25</v>
      </c>
      <c r="AB157" s="13">
        <f>IFERROR(SUMPRODUCT(节奏预期!E157:J157,V157:AA157)/SUM(节奏预期!E157:J157),0)</f>
        <v>0.25</v>
      </c>
      <c r="AC157" s="12">
        <f>IF(节奏预期!Q157=0,0,INDEX(D$216:D$232,MATCH(节奏预期!Q157,$C$216:$C$232,1)))</f>
        <v>0</v>
      </c>
      <c r="AD157" s="165">
        <f>IF(节奏预期!R157=0,0,INDEX(E$216:E$232,MATCH(节奏预期!R157,$C$216:$C$232,1)))</f>
        <v>0</v>
      </c>
      <c r="AE157" s="165">
        <f>IF(节奏预期!S157=0,0,INDEX(F$216:F$232,MATCH(节奏预期!S157,$C$216:$C$232,1)))</f>
        <v>0</v>
      </c>
      <c r="AF157" s="165">
        <f>IF(节奏预期!T157=0,0,INDEX(G$216:G$232,MATCH(节奏预期!T157,$C$216:$C$232,1)))</f>
        <v>0</v>
      </c>
      <c r="AG157" s="165">
        <f>IF(节奏预期!U157=0,0,INDEX(H$216:H$232,MATCH(节奏预期!U157,$C$216:$C$232,1)))</f>
        <v>0</v>
      </c>
      <c r="AH157" s="165">
        <f>IF(节奏预期!V157=0,0,INDEX(I$216:I$232,MATCH(节奏预期!V157,$C$216:$C$232,1)))</f>
        <v>8.0000000000000016E-2</v>
      </c>
      <c r="AI157" s="13">
        <f>IFERROR(SUMPRODUCT(节奏预期!E157:J157,AC157:AH157)/SUM(节奏预期!E157:J157),0)</f>
        <v>8.0000000000000016E-2</v>
      </c>
      <c r="AJ157" s="12">
        <f t="shared" si="64"/>
        <v>0</v>
      </c>
      <c r="AK157" s="165">
        <f t="shared" si="59"/>
        <v>0</v>
      </c>
      <c r="AL157" s="165">
        <f t="shared" si="60"/>
        <v>0</v>
      </c>
      <c r="AM157" s="165">
        <f t="shared" si="61"/>
        <v>0</v>
      </c>
      <c r="AN157" s="165">
        <f t="shared" si="62"/>
        <v>0</v>
      </c>
      <c r="AO157" s="165">
        <f t="shared" si="63"/>
        <v>0.73</v>
      </c>
      <c r="AP157" s="13">
        <f t="shared" si="65"/>
        <v>0.65</v>
      </c>
      <c r="AQ157" s="107">
        <f>IF(节奏预期!W157=0,0,节奏预期!E157*INDEX(D$83:D$99,MATCH(节奏预期!W157,$C$83:$C$99,0)))</f>
        <v>0</v>
      </c>
      <c r="AR157" s="79">
        <f>IF(节奏预期!X157=0,0,节奏预期!F157*INDEX(E$83:E$99,MATCH(节奏预期!X157,$C$83:$C$99,0)))</f>
        <v>0</v>
      </c>
      <c r="AS157" s="122">
        <f>IF(节奏预期!Y157=0,0,节奏预期!G157*INDEX(F$83:F$99,MATCH(节奏预期!Y157,$C$83:$C$99,0)))+IF(节奏预期!Z157=0,0,节奏预期!H157*INDEX(G$102:G$118,MATCH(节奏预期!Z157,$C$102:$C$118,0)))</f>
        <v>0</v>
      </c>
      <c r="AT157" s="79">
        <f>IF(节奏预期!Z157=0,0,节奏预期!H157*INDEX(G$83:G$99,MATCH(节奏预期!Z157,$C$83:$C$99,0)))</f>
        <v>0</v>
      </c>
      <c r="AU157" s="122">
        <f>IF(节奏预期!AA157=0,0,节奏预期!I157*INDEX(H$83:H$99,MATCH(节奏预期!AA157,$C$83:$C$99,0)))+IF(节奏预期!AB157=0,0,节奏预期!J157*INDEX(I$102:I$118,MATCH(节奏预期!AB157,$C$102:$C$118,0)))</f>
        <v>210</v>
      </c>
      <c r="AV157" s="110">
        <f>IF(节奏预期!AB157=0,0,节奏预期!J157*INDEX(I$83:I$99,MATCH(节奏预期!AB157,$C$83:$C$99,0)))</f>
        <v>30</v>
      </c>
      <c r="AW157" s="12">
        <f>IF(节奏预期!W157="","",INDEX(装备突破!D$121:D$137,MATCH(节奏预期!W157,装备突破!$C$121:$C$137,0))*节奏预期!E157)</f>
        <v>0</v>
      </c>
      <c r="AX157" s="79">
        <f>IF(节奏预期!X157="","",INDEX(装备突破!E$121:E$137,MATCH(节奏预期!X157,装备突破!$C$121:$C$137,0))*节奏预期!F157)</f>
        <v>0</v>
      </c>
      <c r="AY157" s="79">
        <f>IF(节奏预期!Y157="","",INDEX(装备突破!F$121:F$137,MATCH(节奏预期!Y157,装备突破!$C$121:$C$137,0))*节奏预期!G157)</f>
        <v>0</v>
      </c>
      <c r="AZ157" s="79">
        <f>IF(节奏预期!Z157="","",INDEX(装备突破!G$121:G$137,MATCH(节奏预期!Z157,装备突破!$C$121:$C$137,0))*节奏预期!H157)</f>
        <v>0</v>
      </c>
      <c r="BA157" s="79">
        <f>IF(节奏预期!AA157="","",INDEX(装备突破!H$121:H$137,MATCH(节奏预期!AA157,装备突破!$C$121:$C$137,0))*节奏预期!I157)</f>
        <v>0</v>
      </c>
      <c r="BB157" s="79">
        <f>IF(节奏预期!AB157="","",INDEX(装备突破!I$121:I$137,MATCH(节奏预期!AB157,装备突破!$C$121:$C$137,0))*节奏预期!J157)</f>
        <v>525000000</v>
      </c>
      <c r="BC157" s="13">
        <f>MAX(SUM(AW157:BB157),$BC$126:BC156)</f>
        <v>525000000</v>
      </c>
      <c r="BD157" s="37"/>
      <c r="BF157" s="22">
        <v>19</v>
      </c>
    </row>
    <row r="158" spans="2:80" x14ac:dyDescent="0.15">
      <c r="B158" s="213"/>
      <c r="C158" s="137">
        <v>150</v>
      </c>
      <c r="D158" s="147"/>
      <c r="E158" s="147"/>
      <c r="F158" s="147"/>
      <c r="G158" s="147"/>
      <c r="H158" s="147">
        <v>0.68</v>
      </c>
      <c r="I158" s="147">
        <v>0.68</v>
      </c>
      <c r="L158" s="22">
        <v>36</v>
      </c>
      <c r="M158" s="76">
        <f t="shared" si="58"/>
        <v>990</v>
      </c>
      <c r="N158" s="78">
        <f>节奏预期!D158</f>
        <v>109.83625920760988</v>
      </c>
      <c r="O158" s="107">
        <f>IF(节奏预期!Q158=0,0,INDEX(D$143:D$159,MATCH(节奏预期!Q158,$C$143:$C$159,1)))</f>
        <v>0</v>
      </c>
      <c r="P158" s="79">
        <f>IF(节奏预期!R158=0,0,INDEX(E$143:E$159,MATCH(节奏预期!R158,$C$143:$C$159,1)))</f>
        <v>0</v>
      </c>
      <c r="Q158" s="79">
        <f>IF(节奏预期!S158=0,0,INDEX(F$143:F$159,MATCH(节奏预期!S158,$C$143:$C$159,1)))</f>
        <v>0</v>
      </c>
      <c r="R158" s="79">
        <f>IF(节奏预期!T158=0,0,INDEX(G$143:G$159,MATCH(节奏预期!T158,$C$143:$C$159,1)))</f>
        <v>0</v>
      </c>
      <c r="S158" s="79">
        <f>IF(节奏预期!U158=0,0,INDEX(H$143:H$159,MATCH(节奏预期!U158,$C$143:$C$159,1)))</f>
        <v>0</v>
      </c>
      <c r="T158" s="84">
        <f>IF(节奏预期!V158=0,0,INDEX(I$143:I$159,MATCH(节奏预期!V158,$C$143:$C$159,1)))</f>
        <v>0.4</v>
      </c>
      <c r="U158" s="13">
        <f>IFERROR(SUMPRODUCT(节奏预期!E158:J158,O158:T158)/SUM(节奏预期!E158:J158),0)</f>
        <v>0.4</v>
      </c>
      <c r="V158" s="12">
        <f>IF(节奏预期!Q158=0,0,INDEX(D$189:D$205,MATCH(节奏预期!Q158,$C$189:$C$205,1)))</f>
        <v>0</v>
      </c>
      <c r="W158" s="79">
        <f>IF(节奏预期!R158=0,0,INDEX(E$189:E$205,MATCH(节奏预期!R158,$C$189:$C$205,1)))</f>
        <v>0</v>
      </c>
      <c r="X158" s="79">
        <f>IF(节奏预期!S158=0,0,INDEX(F$189:F$205,MATCH(节奏预期!S158,$C$189:$C$205,1)))</f>
        <v>0</v>
      </c>
      <c r="Y158" s="79">
        <f>IF(节奏预期!T158=0,0,INDEX(G$189:G$205,MATCH(节奏预期!T158,$C$189:$C$205,1)))</f>
        <v>0</v>
      </c>
      <c r="Z158" s="79">
        <f>IF(节奏预期!U158=0,0,INDEX(H$189:H$205,MATCH(节奏预期!U158,$C$189:$C$205,1)))</f>
        <v>0</v>
      </c>
      <c r="AA158" s="79">
        <f>IF(节奏预期!V158=0,0,INDEX(I$189:I$205,MATCH(节奏预期!V158,$C$189:$C$205,1)))</f>
        <v>0.25</v>
      </c>
      <c r="AB158" s="13">
        <f>IFERROR(SUMPRODUCT(节奏预期!E158:J158,V158:AA158)/SUM(节奏预期!E158:J158),0)</f>
        <v>0.25</v>
      </c>
      <c r="AC158" s="12">
        <f>IF(节奏预期!Q158=0,0,INDEX(D$216:D$232,MATCH(节奏预期!Q158,$C$216:$C$232,1)))</f>
        <v>0</v>
      </c>
      <c r="AD158" s="165">
        <f>IF(节奏预期!R158=0,0,INDEX(E$216:E$232,MATCH(节奏预期!R158,$C$216:$C$232,1)))</f>
        <v>0</v>
      </c>
      <c r="AE158" s="165">
        <f>IF(节奏预期!S158=0,0,INDEX(F$216:F$232,MATCH(节奏预期!S158,$C$216:$C$232,1)))</f>
        <v>0</v>
      </c>
      <c r="AF158" s="165">
        <f>IF(节奏预期!T158=0,0,INDEX(G$216:G$232,MATCH(节奏预期!T158,$C$216:$C$232,1)))</f>
        <v>0</v>
      </c>
      <c r="AG158" s="165">
        <f>IF(节奏预期!U158=0,0,INDEX(H$216:H$232,MATCH(节奏预期!U158,$C$216:$C$232,1)))</f>
        <v>0</v>
      </c>
      <c r="AH158" s="165">
        <f>IF(节奏预期!V158=0,0,INDEX(I$216:I$232,MATCH(节奏预期!V158,$C$216:$C$232,1)))</f>
        <v>8.0000000000000016E-2</v>
      </c>
      <c r="AI158" s="13">
        <f>IFERROR(SUMPRODUCT(节奏预期!E158:J158,AC158:AH158)/SUM(节奏预期!E158:J158),0)</f>
        <v>8.0000000000000016E-2</v>
      </c>
      <c r="AJ158" s="12">
        <f t="shared" si="64"/>
        <v>0</v>
      </c>
      <c r="AK158" s="165">
        <f t="shared" si="59"/>
        <v>0</v>
      </c>
      <c r="AL158" s="165">
        <f t="shared" si="60"/>
        <v>0</v>
      </c>
      <c r="AM158" s="165">
        <f t="shared" si="61"/>
        <v>0</v>
      </c>
      <c r="AN158" s="165">
        <f t="shared" si="62"/>
        <v>0</v>
      </c>
      <c r="AO158" s="165">
        <f t="shared" si="63"/>
        <v>0.73</v>
      </c>
      <c r="AP158" s="13">
        <f t="shared" si="65"/>
        <v>0.65</v>
      </c>
      <c r="AQ158" s="107">
        <f>IF(节奏预期!W158=0,0,节奏预期!E158*INDEX(D$83:D$99,MATCH(节奏预期!W158,$C$83:$C$99,0)))</f>
        <v>0</v>
      </c>
      <c r="AR158" s="79">
        <f>IF(节奏预期!X158=0,0,节奏预期!F158*INDEX(E$83:E$99,MATCH(节奏预期!X158,$C$83:$C$99,0)))</f>
        <v>0</v>
      </c>
      <c r="AS158" s="122">
        <f>IF(节奏预期!Y158=0,0,节奏预期!G158*INDEX(F$83:F$99,MATCH(节奏预期!Y158,$C$83:$C$99,0)))+IF(节奏预期!Z158=0,0,节奏预期!H158*INDEX(G$102:G$118,MATCH(节奏预期!Z158,$C$102:$C$118,0)))</f>
        <v>0</v>
      </c>
      <c r="AT158" s="79">
        <f>IF(节奏预期!Z158=0,0,节奏预期!H158*INDEX(G$83:G$99,MATCH(节奏预期!Z158,$C$83:$C$99,0)))</f>
        <v>0</v>
      </c>
      <c r="AU158" s="122">
        <f>IF(节奏预期!AA158=0,0,节奏预期!I158*INDEX(H$83:H$99,MATCH(节奏预期!AA158,$C$83:$C$99,0)))+IF(节奏预期!AB158=0,0,节奏预期!J158*INDEX(I$102:I$118,MATCH(节奏预期!AB158,$C$102:$C$118,0)))</f>
        <v>210</v>
      </c>
      <c r="AV158" s="110">
        <f>IF(节奏预期!AB158=0,0,节奏预期!J158*INDEX(I$83:I$99,MATCH(节奏预期!AB158,$C$83:$C$99,0)))</f>
        <v>30</v>
      </c>
      <c r="AW158" s="12">
        <f>IF(节奏预期!W158="","",INDEX(装备突破!D$121:D$137,MATCH(节奏预期!W158,装备突破!$C$121:$C$137,0))*节奏预期!E158)</f>
        <v>0</v>
      </c>
      <c r="AX158" s="79">
        <f>IF(节奏预期!X158="","",INDEX(装备突破!E$121:E$137,MATCH(节奏预期!X158,装备突破!$C$121:$C$137,0))*节奏预期!F158)</f>
        <v>0</v>
      </c>
      <c r="AY158" s="79">
        <f>IF(节奏预期!Y158="","",INDEX(装备突破!F$121:F$137,MATCH(节奏预期!Y158,装备突破!$C$121:$C$137,0))*节奏预期!G158)</f>
        <v>0</v>
      </c>
      <c r="AZ158" s="79">
        <f>IF(节奏预期!Z158="","",INDEX(装备突破!G$121:G$137,MATCH(节奏预期!Z158,装备突破!$C$121:$C$137,0))*节奏预期!H158)</f>
        <v>0</v>
      </c>
      <c r="BA158" s="79">
        <f>IF(节奏预期!AA158="","",INDEX(装备突破!H$121:H$137,MATCH(节奏预期!AA158,装备突破!$C$121:$C$137,0))*节奏预期!I158)</f>
        <v>0</v>
      </c>
      <c r="BB158" s="79">
        <f>IF(节奏预期!AB158="","",INDEX(装备突破!I$121:I$137,MATCH(节奏预期!AB158,装备突破!$C$121:$C$137,0))*节奏预期!J158)</f>
        <v>525000000</v>
      </c>
      <c r="BC158" s="13">
        <f>MAX(SUM(AW158:BB158),$BC$126:BC157)</f>
        <v>525000000</v>
      </c>
      <c r="BD158" s="37"/>
      <c r="BF158" s="22">
        <v>20</v>
      </c>
    </row>
    <row r="159" spans="2:80" x14ac:dyDescent="0.15">
      <c r="B159" s="213"/>
      <c r="C159" s="137">
        <v>160</v>
      </c>
      <c r="D159" s="147"/>
      <c r="E159" s="147"/>
      <c r="F159" s="147"/>
      <c r="G159" s="147"/>
      <c r="H159" s="147">
        <v>0.72</v>
      </c>
      <c r="I159" s="147">
        <v>0.72</v>
      </c>
      <c r="L159" s="22">
        <v>37</v>
      </c>
      <c r="M159" s="76">
        <f t="shared" si="58"/>
        <v>1020</v>
      </c>
      <c r="N159" s="78">
        <f>节奏预期!D159</f>
        <v>110.24744313604209</v>
      </c>
      <c r="O159" s="107">
        <f>IF(节奏预期!Q159=0,0,INDEX(D$143:D$159,MATCH(节奏预期!Q159,$C$143:$C$159,1)))</f>
        <v>0</v>
      </c>
      <c r="P159" s="79">
        <f>IF(节奏预期!R159=0,0,INDEX(E$143:E$159,MATCH(节奏预期!R159,$C$143:$C$159,1)))</f>
        <v>0</v>
      </c>
      <c r="Q159" s="79">
        <f>IF(节奏预期!S159=0,0,INDEX(F$143:F$159,MATCH(节奏预期!S159,$C$143:$C$159,1)))</f>
        <v>0</v>
      </c>
      <c r="R159" s="79">
        <f>IF(节奏预期!T159=0,0,INDEX(G$143:G$159,MATCH(节奏预期!T159,$C$143:$C$159,1)))</f>
        <v>0</v>
      </c>
      <c r="S159" s="79">
        <f>IF(节奏预期!U159=0,0,INDEX(H$143:H$159,MATCH(节奏预期!U159,$C$143:$C$159,1)))</f>
        <v>0</v>
      </c>
      <c r="T159" s="84">
        <f>IF(节奏预期!V159=0,0,INDEX(I$143:I$159,MATCH(节奏预期!V159,$C$143:$C$159,1)))</f>
        <v>0.4</v>
      </c>
      <c r="U159" s="13">
        <f>IFERROR(SUMPRODUCT(节奏预期!E159:J159,O159:T159)/SUM(节奏预期!E159:J159),0)</f>
        <v>0.4</v>
      </c>
      <c r="V159" s="12">
        <f>IF(节奏预期!Q159=0,0,INDEX(D$189:D$205,MATCH(节奏预期!Q159,$C$189:$C$205,1)))</f>
        <v>0</v>
      </c>
      <c r="W159" s="79">
        <f>IF(节奏预期!R159=0,0,INDEX(E$189:E$205,MATCH(节奏预期!R159,$C$189:$C$205,1)))</f>
        <v>0</v>
      </c>
      <c r="X159" s="79">
        <f>IF(节奏预期!S159=0,0,INDEX(F$189:F$205,MATCH(节奏预期!S159,$C$189:$C$205,1)))</f>
        <v>0</v>
      </c>
      <c r="Y159" s="79">
        <f>IF(节奏预期!T159=0,0,INDEX(G$189:G$205,MATCH(节奏预期!T159,$C$189:$C$205,1)))</f>
        <v>0</v>
      </c>
      <c r="Z159" s="79">
        <f>IF(节奏预期!U159=0,0,INDEX(H$189:H$205,MATCH(节奏预期!U159,$C$189:$C$205,1)))</f>
        <v>0</v>
      </c>
      <c r="AA159" s="79">
        <f>IF(节奏预期!V159=0,0,INDEX(I$189:I$205,MATCH(节奏预期!V159,$C$189:$C$205,1)))</f>
        <v>0.25</v>
      </c>
      <c r="AB159" s="13">
        <f>IFERROR(SUMPRODUCT(节奏预期!E159:J159,V159:AA159)/SUM(节奏预期!E159:J159),0)</f>
        <v>0.25</v>
      </c>
      <c r="AC159" s="12">
        <f>IF(节奏预期!Q159=0,0,INDEX(D$216:D$232,MATCH(节奏预期!Q159,$C$216:$C$232,1)))</f>
        <v>0</v>
      </c>
      <c r="AD159" s="165">
        <f>IF(节奏预期!R159=0,0,INDEX(E$216:E$232,MATCH(节奏预期!R159,$C$216:$C$232,1)))</f>
        <v>0</v>
      </c>
      <c r="AE159" s="165">
        <f>IF(节奏预期!S159=0,0,INDEX(F$216:F$232,MATCH(节奏预期!S159,$C$216:$C$232,1)))</f>
        <v>0</v>
      </c>
      <c r="AF159" s="165">
        <f>IF(节奏预期!T159=0,0,INDEX(G$216:G$232,MATCH(节奏预期!T159,$C$216:$C$232,1)))</f>
        <v>0</v>
      </c>
      <c r="AG159" s="165">
        <f>IF(节奏预期!U159=0,0,INDEX(H$216:H$232,MATCH(节奏预期!U159,$C$216:$C$232,1)))</f>
        <v>0</v>
      </c>
      <c r="AH159" s="165">
        <f>IF(节奏预期!V159=0,0,INDEX(I$216:I$232,MATCH(节奏预期!V159,$C$216:$C$232,1)))</f>
        <v>8.0000000000000016E-2</v>
      </c>
      <c r="AI159" s="13">
        <f>IFERROR(SUMPRODUCT(节奏预期!E159:J159,AC159:AH159)/SUM(节奏预期!E159:J159),0)</f>
        <v>8.0000000000000016E-2</v>
      </c>
      <c r="AJ159" s="12">
        <f t="shared" si="64"/>
        <v>0</v>
      </c>
      <c r="AK159" s="165">
        <f t="shared" si="59"/>
        <v>0</v>
      </c>
      <c r="AL159" s="165">
        <f t="shared" si="60"/>
        <v>0</v>
      </c>
      <c r="AM159" s="165">
        <f t="shared" si="61"/>
        <v>0</v>
      </c>
      <c r="AN159" s="165">
        <f t="shared" si="62"/>
        <v>0</v>
      </c>
      <c r="AO159" s="165">
        <f t="shared" si="63"/>
        <v>0.73</v>
      </c>
      <c r="AP159" s="13">
        <f t="shared" si="65"/>
        <v>0.65</v>
      </c>
      <c r="AQ159" s="107">
        <f>IF(节奏预期!W159=0,0,节奏预期!E159*INDEX(D$83:D$99,MATCH(节奏预期!W159,$C$83:$C$99,0)))</f>
        <v>0</v>
      </c>
      <c r="AR159" s="79">
        <f>IF(节奏预期!X159=0,0,节奏预期!F159*INDEX(E$83:E$99,MATCH(节奏预期!X159,$C$83:$C$99,0)))</f>
        <v>0</v>
      </c>
      <c r="AS159" s="122">
        <f>IF(节奏预期!Y159=0,0,节奏预期!G159*INDEX(F$83:F$99,MATCH(节奏预期!Y159,$C$83:$C$99,0)))+IF(节奏预期!Z159=0,0,节奏预期!H159*INDEX(G$102:G$118,MATCH(节奏预期!Z159,$C$102:$C$118,0)))</f>
        <v>0</v>
      </c>
      <c r="AT159" s="79">
        <f>IF(节奏预期!Z159=0,0,节奏预期!H159*INDEX(G$83:G$99,MATCH(节奏预期!Z159,$C$83:$C$99,0)))</f>
        <v>0</v>
      </c>
      <c r="AU159" s="122">
        <f>IF(节奏预期!AA159=0,0,节奏预期!I159*INDEX(H$83:H$99,MATCH(节奏预期!AA159,$C$83:$C$99,0)))+IF(节奏预期!AB159=0,0,节奏预期!J159*INDEX(I$102:I$118,MATCH(节奏预期!AB159,$C$102:$C$118,0)))</f>
        <v>210</v>
      </c>
      <c r="AV159" s="110">
        <f>IF(节奏预期!AB159=0,0,节奏预期!J159*INDEX(I$83:I$99,MATCH(节奏预期!AB159,$C$83:$C$99,0)))</f>
        <v>30</v>
      </c>
      <c r="AW159" s="12">
        <f>IF(节奏预期!W159="","",INDEX(装备突破!D$121:D$137,MATCH(节奏预期!W159,装备突破!$C$121:$C$137,0))*节奏预期!E159)</f>
        <v>0</v>
      </c>
      <c r="AX159" s="79">
        <f>IF(节奏预期!X159="","",INDEX(装备突破!E$121:E$137,MATCH(节奏预期!X159,装备突破!$C$121:$C$137,0))*节奏预期!F159)</f>
        <v>0</v>
      </c>
      <c r="AY159" s="79">
        <f>IF(节奏预期!Y159="","",INDEX(装备突破!F$121:F$137,MATCH(节奏预期!Y159,装备突破!$C$121:$C$137,0))*节奏预期!G159)</f>
        <v>0</v>
      </c>
      <c r="AZ159" s="79">
        <f>IF(节奏预期!Z159="","",INDEX(装备突破!G$121:G$137,MATCH(节奏预期!Z159,装备突破!$C$121:$C$137,0))*节奏预期!H159)</f>
        <v>0</v>
      </c>
      <c r="BA159" s="79">
        <f>IF(节奏预期!AA159="","",INDEX(装备突破!H$121:H$137,MATCH(节奏预期!AA159,装备突破!$C$121:$C$137,0))*节奏预期!I159)</f>
        <v>0</v>
      </c>
      <c r="BB159" s="79">
        <f>IF(节奏预期!AB159="","",INDEX(装备突破!I$121:I$137,MATCH(节奏预期!AB159,装备突破!$C$121:$C$137,0))*节奏预期!J159)</f>
        <v>525000000</v>
      </c>
      <c r="BC159" s="13">
        <f>MAX(SUM(AW159:BB159),$BC$126:BC158)</f>
        <v>525000000</v>
      </c>
      <c r="BD159" s="37"/>
      <c r="BF159" s="22">
        <v>21</v>
      </c>
    </row>
    <row r="160" spans="2:80" x14ac:dyDescent="0.15">
      <c r="B160" s="213"/>
      <c r="C160" s="65"/>
      <c r="D160" s="24"/>
      <c r="E160" s="24"/>
      <c r="F160" s="24"/>
      <c r="G160" s="24"/>
      <c r="H160" s="24"/>
      <c r="I160" s="24"/>
      <c r="L160" s="22">
        <v>38</v>
      </c>
      <c r="M160" s="76">
        <f t="shared" si="58"/>
        <v>1050</v>
      </c>
      <c r="N160" s="78">
        <f>节奏预期!D160</f>
        <v>110.6463819611062</v>
      </c>
      <c r="O160" s="107">
        <f>IF(节奏预期!Q160=0,0,INDEX(D$143:D$159,MATCH(节奏预期!Q160,$C$143:$C$159,1)))</f>
        <v>0</v>
      </c>
      <c r="P160" s="79">
        <f>IF(节奏预期!R160=0,0,INDEX(E$143:E$159,MATCH(节奏预期!R160,$C$143:$C$159,1)))</f>
        <v>0</v>
      </c>
      <c r="Q160" s="79">
        <f>IF(节奏预期!S160=0,0,INDEX(F$143:F$159,MATCH(节奏预期!S160,$C$143:$C$159,1)))</f>
        <v>0</v>
      </c>
      <c r="R160" s="79">
        <f>IF(节奏预期!T160=0,0,INDEX(G$143:G$159,MATCH(节奏预期!T160,$C$143:$C$159,1)))</f>
        <v>0</v>
      </c>
      <c r="S160" s="79">
        <f>IF(节奏预期!U160=0,0,INDEX(H$143:H$159,MATCH(节奏预期!U160,$C$143:$C$159,1)))</f>
        <v>0</v>
      </c>
      <c r="T160" s="84">
        <f>IF(节奏预期!V160=0,0,INDEX(I$143:I$159,MATCH(节奏预期!V160,$C$143:$C$159,1)))</f>
        <v>0.4</v>
      </c>
      <c r="U160" s="13">
        <f>IFERROR(SUMPRODUCT(节奏预期!E160:J160,O160:T160)/SUM(节奏预期!E160:J160),0)</f>
        <v>0.4</v>
      </c>
      <c r="V160" s="12">
        <f>IF(节奏预期!Q160=0,0,INDEX(D$189:D$205,MATCH(节奏预期!Q160,$C$189:$C$205,1)))</f>
        <v>0</v>
      </c>
      <c r="W160" s="79">
        <f>IF(节奏预期!R160=0,0,INDEX(E$189:E$205,MATCH(节奏预期!R160,$C$189:$C$205,1)))</f>
        <v>0</v>
      </c>
      <c r="X160" s="79">
        <f>IF(节奏预期!S160=0,0,INDEX(F$189:F$205,MATCH(节奏预期!S160,$C$189:$C$205,1)))</f>
        <v>0</v>
      </c>
      <c r="Y160" s="79">
        <f>IF(节奏预期!T160=0,0,INDEX(G$189:G$205,MATCH(节奏预期!T160,$C$189:$C$205,1)))</f>
        <v>0</v>
      </c>
      <c r="Z160" s="79">
        <f>IF(节奏预期!U160=0,0,INDEX(H$189:H$205,MATCH(节奏预期!U160,$C$189:$C$205,1)))</f>
        <v>0</v>
      </c>
      <c r="AA160" s="79">
        <f>IF(节奏预期!V160=0,0,INDEX(I$189:I$205,MATCH(节奏预期!V160,$C$189:$C$205,1)))</f>
        <v>0.25</v>
      </c>
      <c r="AB160" s="13">
        <f>IFERROR(SUMPRODUCT(节奏预期!E160:J160,V160:AA160)/SUM(节奏预期!E160:J160),0)</f>
        <v>0.25</v>
      </c>
      <c r="AC160" s="12">
        <f>IF(节奏预期!Q160=0,0,INDEX(D$216:D$232,MATCH(节奏预期!Q160,$C$216:$C$232,1)))</f>
        <v>0</v>
      </c>
      <c r="AD160" s="165">
        <f>IF(节奏预期!R160=0,0,INDEX(E$216:E$232,MATCH(节奏预期!R160,$C$216:$C$232,1)))</f>
        <v>0</v>
      </c>
      <c r="AE160" s="165">
        <f>IF(节奏预期!S160=0,0,INDEX(F$216:F$232,MATCH(节奏预期!S160,$C$216:$C$232,1)))</f>
        <v>0</v>
      </c>
      <c r="AF160" s="165">
        <f>IF(节奏预期!T160=0,0,INDEX(G$216:G$232,MATCH(节奏预期!T160,$C$216:$C$232,1)))</f>
        <v>0</v>
      </c>
      <c r="AG160" s="165">
        <f>IF(节奏预期!U160=0,0,INDEX(H$216:H$232,MATCH(节奏预期!U160,$C$216:$C$232,1)))</f>
        <v>0</v>
      </c>
      <c r="AH160" s="165">
        <f>IF(节奏预期!V160=0,0,INDEX(I$216:I$232,MATCH(节奏预期!V160,$C$216:$C$232,1)))</f>
        <v>8.0000000000000016E-2</v>
      </c>
      <c r="AI160" s="13">
        <f>IFERROR(SUMPRODUCT(节奏预期!E160:J160,AC160:AH160)/SUM(节奏预期!E160:J160),0)</f>
        <v>8.0000000000000016E-2</v>
      </c>
      <c r="AJ160" s="12">
        <f t="shared" si="64"/>
        <v>0</v>
      </c>
      <c r="AK160" s="165">
        <f t="shared" si="59"/>
        <v>0</v>
      </c>
      <c r="AL160" s="165">
        <f t="shared" si="60"/>
        <v>0</v>
      </c>
      <c r="AM160" s="165">
        <f t="shared" si="61"/>
        <v>0</v>
      </c>
      <c r="AN160" s="165">
        <f t="shared" si="62"/>
        <v>0</v>
      </c>
      <c r="AO160" s="165">
        <f t="shared" si="63"/>
        <v>0.73</v>
      </c>
      <c r="AP160" s="13">
        <f t="shared" si="65"/>
        <v>0.65</v>
      </c>
      <c r="AQ160" s="107">
        <f>IF(节奏预期!W160=0,0,节奏预期!E160*INDEX(D$83:D$99,MATCH(节奏预期!W160,$C$83:$C$99,0)))</f>
        <v>0</v>
      </c>
      <c r="AR160" s="79">
        <f>IF(节奏预期!X160=0,0,节奏预期!F160*INDEX(E$83:E$99,MATCH(节奏预期!X160,$C$83:$C$99,0)))</f>
        <v>0</v>
      </c>
      <c r="AS160" s="122">
        <f>IF(节奏预期!Y160=0,0,节奏预期!G160*INDEX(F$83:F$99,MATCH(节奏预期!Y160,$C$83:$C$99,0)))+IF(节奏预期!Z160=0,0,节奏预期!H160*INDEX(G$102:G$118,MATCH(节奏预期!Z160,$C$102:$C$118,0)))</f>
        <v>0</v>
      </c>
      <c r="AT160" s="79">
        <f>IF(节奏预期!Z160=0,0,节奏预期!H160*INDEX(G$83:G$99,MATCH(节奏预期!Z160,$C$83:$C$99,0)))</f>
        <v>0</v>
      </c>
      <c r="AU160" s="122">
        <f>IF(节奏预期!AA160=0,0,节奏预期!I160*INDEX(H$83:H$99,MATCH(节奏预期!AA160,$C$83:$C$99,0)))+IF(节奏预期!AB160=0,0,节奏预期!J160*INDEX(I$102:I$118,MATCH(节奏预期!AB160,$C$102:$C$118,0)))</f>
        <v>210</v>
      </c>
      <c r="AV160" s="110">
        <f>IF(节奏预期!AB160=0,0,节奏预期!J160*INDEX(I$83:I$99,MATCH(节奏预期!AB160,$C$83:$C$99,0)))</f>
        <v>30</v>
      </c>
      <c r="AW160" s="12">
        <f>IF(节奏预期!W160="","",INDEX(装备突破!D$121:D$137,MATCH(节奏预期!W160,装备突破!$C$121:$C$137,0))*节奏预期!E160)</f>
        <v>0</v>
      </c>
      <c r="AX160" s="79">
        <f>IF(节奏预期!X160="","",INDEX(装备突破!E$121:E$137,MATCH(节奏预期!X160,装备突破!$C$121:$C$137,0))*节奏预期!F160)</f>
        <v>0</v>
      </c>
      <c r="AY160" s="79">
        <f>IF(节奏预期!Y160="","",INDEX(装备突破!F$121:F$137,MATCH(节奏预期!Y160,装备突破!$C$121:$C$137,0))*节奏预期!G160)</f>
        <v>0</v>
      </c>
      <c r="AZ160" s="79">
        <f>IF(节奏预期!Z160="","",INDEX(装备突破!G$121:G$137,MATCH(节奏预期!Z160,装备突破!$C$121:$C$137,0))*节奏预期!H160)</f>
        <v>0</v>
      </c>
      <c r="BA160" s="79">
        <f>IF(节奏预期!AA160="","",INDEX(装备突破!H$121:H$137,MATCH(节奏预期!AA160,装备突破!$C$121:$C$137,0))*节奏预期!I160)</f>
        <v>0</v>
      </c>
      <c r="BB160" s="79">
        <f>IF(节奏预期!AB160="","",INDEX(装备突破!I$121:I$137,MATCH(节奏预期!AB160,装备突破!$C$121:$C$137,0))*节奏预期!J160)</f>
        <v>525000000</v>
      </c>
      <c r="BC160" s="13">
        <f>MAX(SUM(AW160:BB160),$BC$126:BC159)</f>
        <v>525000000</v>
      </c>
      <c r="BD160" s="37"/>
      <c r="BF160" s="22">
        <v>22</v>
      </c>
    </row>
    <row r="161" spans="2:70" ht="12" thickBot="1" x14ac:dyDescent="0.2">
      <c r="B161" s="213"/>
      <c r="C161" s="65"/>
      <c r="D161" s="24"/>
      <c r="E161" s="24"/>
      <c r="F161" s="24"/>
      <c r="G161" s="24"/>
      <c r="H161" s="24"/>
      <c r="I161" s="24"/>
      <c r="L161" s="22">
        <v>39</v>
      </c>
      <c r="M161" s="76">
        <f t="shared" si="58"/>
        <v>1080</v>
      </c>
      <c r="N161" s="78">
        <f>节奏预期!D161</f>
        <v>111.04329568134416</v>
      </c>
      <c r="O161" s="114">
        <f>IF(节奏预期!Q161=0,0,INDEX(D$143:D$159,MATCH(节奏预期!Q161,$C$143:$C$159,1)))</f>
        <v>0</v>
      </c>
      <c r="P161" s="112">
        <f>IF(节奏预期!R161=0,0,INDEX(E$143:E$159,MATCH(节奏预期!R161,$C$143:$C$159,1)))</f>
        <v>0</v>
      </c>
      <c r="Q161" s="112">
        <f>IF(节奏预期!S161=0,0,INDEX(F$143:F$159,MATCH(节奏预期!S161,$C$143:$C$159,1)))</f>
        <v>0</v>
      </c>
      <c r="R161" s="112">
        <f>IF(节奏预期!T161=0,0,INDEX(G$143:G$159,MATCH(节奏预期!T161,$C$143:$C$159,1)))</f>
        <v>0</v>
      </c>
      <c r="S161" s="112">
        <f>IF(节奏预期!U161=0,0,INDEX(H$143:H$159,MATCH(节奏预期!U161,$C$143:$C$159,1)))</f>
        <v>0</v>
      </c>
      <c r="T161" s="115">
        <f>IF(节奏预期!V161=0,0,INDEX(I$143:I$159,MATCH(节奏预期!V161,$C$143:$C$159,1)))</f>
        <v>0.4</v>
      </c>
      <c r="U161" s="113">
        <f>IFERROR(SUMPRODUCT(节奏预期!E161:J161,O161:T161)/SUM(节奏预期!E161:J161),0)</f>
        <v>0.4</v>
      </c>
      <c r="V161" s="111">
        <f>IF(节奏预期!Q161=0,0,INDEX(D$189:D$205,MATCH(节奏预期!Q161,$C$189:$C$205,1)))</f>
        <v>0</v>
      </c>
      <c r="W161" s="112">
        <f>IF(节奏预期!R161=0,0,INDEX(E$189:E$205,MATCH(节奏预期!R161,$C$189:$C$205,1)))</f>
        <v>0</v>
      </c>
      <c r="X161" s="112">
        <f>IF(节奏预期!S161=0,0,INDEX(F$189:F$205,MATCH(节奏预期!S161,$C$189:$C$205,1)))</f>
        <v>0</v>
      </c>
      <c r="Y161" s="112">
        <f>IF(节奏预期!T161=0,0,INDEX(G$189:G$205,MATCH(节奏预期!T161,$C$189:$C$205,1)))</f>
        <v>0</v>
      </c>
      <c r="Z161" s="112">
        <f>IF(节奏预期!U161=0,0,INDEX(H$189:H$205,MATCH(节奏预期!U161,$C$189:$C$205,1)))</f>
        <v>0</v>
      </c>
      <c r="AA161" s="112">
        <f>IF(节奏预期!V161=0,0,INDEX(I$189:I$205,MATCH(节奏预期!V161,$C$189:$C$205,1)))</f>
        <v>0.25</v>
      </c>
      <c r="AB161" s="113">
        <f>IFERROR(SUMPRODUCT(节奏预期!E161:J161,V161:AA161)/SUM(节奏预期!E161:J161),0)</f>
        <v>0.25</v>
      </c>
      <c r="AC161" s="111">
        <f>IF(节奏预期!Q161=0,0,INDEX(D$216:D$232,MATCH(节奏预期!Q161,$C$216:$C$232,1)))</f>
        <v>0</v>
      </c>
      <c r="AD161" s="112">
        <f>IF(节奏预期!R161=0,0,INDEX(E$216:E$232,MATCH(节奏预期!R161,$C$216:$C$232,1)))</f>
        <v>0</v>
      </c>
      <c r="AE161" s="112">
        <f>IF(节奏预期!S161=0,0,INDEX(F$216:F$232,MATCH(节奏预期!S161,$C$216:$C$232,1)))</f>
        <v>0</v>
      </c>
      <c r="AF161" s="112">
        <f>IF(节奏预期!T161=0,0,INDEX(G$216:G$232,MATCH(节奏预期!T161,$C$216:$C$232,1)))</f>
        <v>0</v>
      </c>
      <c r="AG161" s="112">
        <f>IF(节奏预期!U161=0,0,INDEX(H$216:H$232,MATCH(节奏预期!U161,$C$216:$C$232,1)))</f>
        <v>0</v>
      </c>
      <c r="AH161" s="112">
        <f>IF(节奏预期!V161=0,0,INDEX(I$216:I$232,MATCH(节奏预期!V161,$C$216:$C$232,1)))</f>
        <v>8.0000000000000016E-2</v>
      </c>
      <c r="AI161" s="113">
        <f>IFERROR(SUMPRODUCT(节奏预期!E161:J161,AC161:AH161)/SUM(节奏预期!E161:J161),0)</f>
        <v>8.0000000000000016E-2</v>
      </c>
      <c r="AJ161" s="111">
        <f t="shared" si="64"/>
        <v>0</v>
      </c>
      <c r="AK161" s="112">
        <f t="shared" si="59"/>
        <v>0</v>
      </c>
      <c r="AL161" s="112">
        <f t="shared" si="60"/>
        <v>0</v>
      </c>
      <c r="AM161" s="112">
        <f t="shared" si="61"/>
        <v>0</v>
      </c>
      <c r="AN161" s="112">
        <f t="shared" si="62"/>
        <v>0</v>
      </c>
      <c r="AO161" s="112">
        <f t="shared" si="63"/>
        <v>0.73</v>
      </c>
      <c r="AP161" s="113">
        <f t="shared" si="65"/>
        <v>0.65</v>
      </c>
      <c r="AQ161" s="114">
        <f>IF(节奏预期!W161=0,0,节奏预期!E161*INDEX(D$83:D$99,MATCH(节奏预期!W161,$C$83:$C$99,0)))</f>
        <v>0</v>
      </c>
      <c r="AR161" s="112">
        <f>IF(节奏预期!X161=0,0,节奏预期!F161*INDEX(E$83:E$99,MATCH(节奏预期!X161,$C$83:$C$99,0)))</f>
        <v>0</v>
      </c>
      <c r="AS161" s="122">
        <f>IF(节奏预期!Y161=0,0,节奏预期!G161*INDEX(F$83:F$99,MATCH(节奏预期!Y161,$C$83:$C$99,0)))+IF(节奏预期!Z161=0,0,节奏预期!H161*INDEX(G$102:G$118,MATCH(节奏预期!Z161,$C$102:$C$118,0)))</f>
        <v>0</v>
      </c>
      <c r="AT161" s="112">
        <f>IF(节奏预期!Z161=0,0,节奏预期!H161*INDEX(G$83:G$99,MATCH(节奏预期!Z161,$C$83:$C$99,0)))</f>
        <v>0</v>
      </c>
      <c r="AU161" s="122">
        <f>IF(节奏预期!AA161=0,0,节奏预期!I161*INDEX(H$83:H$99,MATCH(节奏预期!AA161,$C$83:$C$99,0)))+IF(节奏预期!AB161=0,0,节奏预期!J161*INDEX(I$102:I$118,MATCH(节奏预期!AB161,$C$102:$C$118,0)))</f>
        <v>210</v>
      </c>
      <c r="AV161" s="117">
        <f>IF(节奏预期!AB161=0,0,节奏预期!J161*INDEX(I$83:I$99,MATCH(节奏预期!AB161,$C$83:$C$99,0)))</f>
        <v>30</v>
      </c>
      <c r="AW161" s="111">
        <f>IF(节奏预期!W161="","",INDEX(装备突破!D$121:D$137,MATCH(节奏预期!W161,装备突破!$C$121:$C$137,0))*节奏预期!E161)</f>
        <v>0</v>
      </c>
      <c r="AX161" s="112">
        <f>IF(节奏预期!X161="","",INDEX(装备突破!E$121:E$137,MATCH(节奏预期!X161,装备突破!$C$121:$C$137,0))*节奏预期!F161)</f>
        <v>0</v>
      </c>
      <c r="AY161" s="112">
        <f>IF(节奏预期!Y161="","",INDEX(装备突破!F$121:F$137,MATCH(节奏预期!Y161,装备突破!$C$121:$C$137,0))*节奏预期!G161)</f>
        <v>0</v>
      </c>
      <c r="AZ161" s="112">
        <f>IF(节奏预期!Z161="","",INDEX(装备突破!G$121:G$137,MATCH(节奏预期!Z161,装备突破!$C$121:$C$137,0))*节奏预期!H161)</f>
        <v>0</v>
      </c>
      <c r="BA161" s="112">
        <f>IF(节奏预期!AA161="","",INDEX(装备突破!H$121:H$137,MATCH(节奏预期!AA161,装备突破!$C$121:$C$137,0))*节奏预期!I161)</f>
        <v>0</v>
      </c>
      <c r="BB161" s="112">
        <f>IF(节奏预期!AB161="","",INDEX(装备突破!I$121:I$137,MATCH(节奏预期!AB161,装备突破!$C$121:$C$137,0))*节奏预期!J161)</f>
        <v>525000000</v>
      </c>
      <c r="BC161" s="113">
        <f>MAX(SUM(AW161:BB161),$BC$126:BC160)</f>
        <v>525000000</v>
      </c>
      <c r="BD161" s="37"/>
      <c r="BF161" s="22">
        <v>23</v>
      </c>
    </row>
    <row r="162" spans="2:70" x14ac:dyDescent="0.15">
      <c r="B162" s="213"/>
      <c r="C162" s="65"/>
      <c r="D162" s="24"/>
      <c r="E162" s="24"/>
      <c r="F162" s="24"/>
      <c r="G162" s="24"/>
      <c r="H162" s="24"/>
      <c r="I162" s="24"/>
      <c r="L162" s="22">
        <v>40</v>
      </c>
      <c r="M162" s="37"/>
      <c r="AQ162" s="37"/>
      <c r="AR162" s="37"/>
      <c r="AS162" s="37"/>
      <c r="AU162" s="37"/>
      <c r="AV162" s="37"/>
      <c r="AW162" s="37"/>
      <c r="AX162" s="37"/>
      <c r="AY162" s="37"/>
      <c r="BA162" s="37"/>
      <c r="BB162" s="37"/>
      <c r="BC162" s="37"/>
      <c r="BD162" s="37"/>
      <c r="BF162" s="22">
        <v>24</v>
      </c>
    </row>
    <row r="163" spans="2:70" ht="12" thickBot="1" x14ac:dyDescent="0.2">
      <c r="L163" s="22">
        <v>1</v>
      </c>
      <c r="M163" s="185" t="s">
        <v>123</v>
      </c>
      <c r="N163" s="185"/>
      <c r="O163" s="185"/>
      <c r="P163" s="185"/>
      <c r="Q163" s="185"/>
      <c r="R163" s="185"/>
      <c r="S163" s="185"/>
      <c r="T163" s="185"/>
      <c r="U163" s="185"/>
      <c r="V163" s="185"/>
      <c r="W163" s="185"/>
      <c r="X163" s="185"/>
      <c r="Y163" s="185"/>
      <c r="Z163" s="185"/>
      <c r="AA163" s="185"/>
      <c r="AB163" s="185"/>
      <c r="AC163" s="185"/>
      <c r="AD163" s="185"/>
      <c r="AE163" s="185"/>
      <c r="AF163" s="185"/>
      <c r="AG163" s="185"/>
      <c r="AH163" s="185"/>
      <c r="AI163" s="185"/>
      <c r="AJ163" s="185"/>
      <c r="AK163" s="185"/>
      <c r="AL163" s="185"/>
      <c r="AM163" s="185"/>
      <c r="AN163" s="185"/>
      <c r="AO163" s="185"/>
      <c r="AP163" s="185"/>
      <c r="AQ163" s="208"/>
      <c r="AR163" s="208"/>
      <c r="AS163" s="208"/>
      <c r="AT163" s="208"/>
      <c r="AU163" s="208"/>
      <c r="AV163" s="208"/>
      <c r="AW163" s="208"/>
      <c r="AX163" s="208"/>
      <c r="AY163" s="208"/>
      <c r="AZ163" s="208"/>
      <c r="BA163" s="208"/>
      <c r="BB163" s="208"/>
      <c r="BC163" s="208"/>
      <c r="BF163" s="22">
        <v>25</v>
      </c>
    </row>
    <row r="164" spans="2:70" x14ac:dyDescent="0.15">
      <c r="L164" s="22">
        <v>2</v>
      </c>
      <c r="M164" s="14"/>
      <c r="N164" s="75"/>
      <c r="O164" s="202" t="s">
        <v>282</v>
      </c>
      <c r="P164" s="203"/>
      <c r="Q164" s="203"/>
      <c r="R164" s="203"/>
      <c r="S164" s="203"/>
      <c r="T164" s="203"/>
      <c r="U164" s="204"/>
      <c r="V164" s="202" t="s">
        <v>284</v>
      </c>
      <c r="W164" s="203"/>
      <c r="X164" s="203"/>
      <c r="Y164" s="203"/>
      <c r="Z164" s="203"/>
      <c r="AA164" s="203"/>
      <c r="AB164" s="204"/>
      <c r="AC164" s="202" t="s">
        <v>531</v>
      </c>
      <c r="AD164" s="203"/>
      <c r="AE164" s="203"/>
      <c r="AF164" s="203"/>
      <c r="AG164" s="203"/>
      <c r="AH164" s="203"/>
      <c r="AI164" s="204"/>
      <c r="AJ164" s="202" t="s">
        <v>317</v>
      </c>
      <c r="AK164" s="203"/>
      <c r="AL164" s="203"/>
      <c r="AM164" s="203"/>
      <c r="AN164" s="203"/>
      <c r="AO164" s="203"/>
      <c r="AP164" s="204"/>
      <c r="AQ164" s="202" t="s">
        <v>326</v>
      </c>
      <c r="AR164" s="203"/>
      <c r="AS164" s="203"/>
      <c r="AT164" s="203"/>
      <c r="AU164" s="203"/>
      <c r="AV164" s="204"/>
      <c r="AW164" s="205" t="s">
        <v>158</v>
      </c>
      <c r="AX164" s="206"/>
      <c r="AY164" s="206"/>
      <c r="AZ164" s="206"/>
      <c r="BA164" s="206"/>
      <c r="BB164" s="206"/>
      <c r="BC164" s="207"/>
      <c r="BF164" s="22">
        <v>26</v>
      </c>
      <c r="BR164" s="30"/>
    </row>
    <row r="165" spans="2:70" x14ac:dyDescent="0.15">
      <c r="B165" s="210" t="s">
        <v>279</v>
      </c>
      <c r="C165" s="62" t="s">
        <v>133</v>
      </c>
      <c r="D165" s="62" t="s">
        <v>128</v>
      </c>
      <c r="E165" s="62" t="s">
        <v>129</v>
      </c>
      <c r="F165" s="62" t="s">
        <v>130</v>
      </c>
      <c r="G165" s="79" t="s">
        <v>285</v>
      </c>
      <c r="H165" s="62" t="s">
        <v>131</v>
      </c>
      <c r="I165" s="62" t="s">
        <v>267</v>
      </c>
      <c r="L165" s="22">
        <v>3</v>
      </c>
      <c r="M165" s="5" t="str">
        <f>M125</f>
        <v>定义天数</v>
      </c>
      <c r="N165" s="78" t="s">
        <v>281</v>
      </c>
      <c r="O165" s="12" t="s">
        <v>128</v>
      </c>
      <c r="P165" s="79" t="s">
        <v>129</v>
      </c>
      <c r="Q165" s="79" t="s">
        <v>130</v>
      </c>
      <c r="R165" s="79" t="s">
        <v>285</v>
      </c>
      <c r="S165" s="79" t="s">
        <v>131</v>
      </c>
      <c r="T165" s="79" t="s">
        <v>267</v>
      </c>
      <c r="U165" s="13" t="s">
        <v>136</v>
      </c>
      <c r="V165" s="12" t="s">
        <v>128</v>
      </c>
      <c r="W165" s="79" t="s">
        <v>129</v>
      </c>
      <c r="X165" s="79" t="s">
        <v>130</v>
      </c>
      <c r="Y165" s="79" t="s">
        <v>285</v>
      </c>
      <c r="Z165" s="79" t="s">
        <v>131</v>
      </c>
      <c r="AA165" s="79" t="s">
        <v>267</v>
      </c>
      <c r="AB165" s="13" t="s">
        <v>136</v>
      </c>
      <c r="AC165" s="12" t="s">
        <v>128</v>
      </c>
      <c r="AD165" s="165" t="s">
        <v>129</v>
      </c>
      <c r="AE165" s="165" t="s">
        <v>130</v>
      </c>
      <c r="AF165" s="165" t="s">
        <v>285</v>
      </c>
      <c r="AG165" s="165" t="s">
        <v>131</v>
      </c>
      <c r="AH165" s="165" t="s">
        <v>267</v>
      </c>
      <c r="AI165" s="13" t="s">
        <v>136</v>
      </c>
      <c r="AJ165" s="12" t="s">
        <v>128</v>
      </c>
      <c r="AK165" s="165" t="s">
        <v>129</v>
      </c>
      <c r="AL165" s="165" t="s">
        <v>130</v>
      </c>
      <c r="AM165" s="165" t="s">
        <v>285</v>
      </c>
      <c r="AN165" s="165" t="s">
        <v>131</v>
      </c>
      <c r="AO165" s="165" t="s">
        <v>267</v>
      </c>
      <c r="AP165" s="13" t="s">
        <v>136</v>
      </c>
      <c r="AQ165" s="12" t="s">
        <v>128</v>
      </c>
      <c r="AR165" s="116" t="s">
        <v>129</v>
      </c>
      <c r="AS165" s="116" t="s">
        <v>130</v>
      </c>
      <c r="AT165" s="116" t="s">
        <v>285</v>
      </c>
      <c r="AU165" s="116" t="s">
        <v>131</v>
      </c>
      <c r="AV165" s="13" t="s">
        <v>267</v>
      </c>
      <c r="AW165" s="10" t="s">
        <v>128</v>
      </c>
      <c r="AX165" s="80" t="s">
        <v>129</v>
      </c>
      <c r="AY165" s="80" t="s">
        <v>130</v>
      </c>
      <c r="AZ165" s="79" t="s">
        <v>285</v>
      </c>
      <c r="BA165" s="80" t="s">
        <v>131</v>
      </c>
      <c r="BB165" s="80" t="s">
        <v>267</v>
      </c>
      <c r="BC165" s="11" t="s">
        <v>157</v>
      </c>
      <c r="BF165" s="22">
        <v>27</v>
      </c>
      <c r="BR165" s="30"/>
    </row>
    <row r="166" spans="2:70" x14ac:dyDescent="0.15">
      <c r="B166" s="211"/>
      <c r="C166" s="62">
        <v>0</v>
      </c>
      <c r="D166" s="74">
        <v>0</v>
      </c>
      <c r="E166" s="74">
        <v>0</v>
      </c>
      <c r="F166" s="74">
        <v>0</v>
      </c>
      <c r="G166" s="79">
        <v>0</v>
      </c>
      <c r="H166" s="74">
        <v>0</v>
      </c>
      <c r="I166" s="62">
        <v>0</v>
      </c>
      <c r="L166" s="22">
        <v>4</v>
      </c>
      <c r="M166" s="76">
        <f t="shared" ref="M166:M201" si="73">M126</f>
        <v>30</v>
      </c>
      <c r="N166" s="78">
        <f>节奏预期!D166</f>
        <v>67.097551508592701</v>
      </c>
      <c r="O166" s="107">
        <f>IF(节奏预期!Q166=0,0,INDEX(D$143:D$159,MATCH(节奏预期!Q166,$C$143:$C$159,1)))</f>
        <v>0</v>
      </c>
      <c r="P166" s="79">
        <f>IF(节奏预期!R166=0,0,INDEX(E$143:E$159,MATCH(节奏预期!R166,$C$143:$C$159,1)))</f>
        <v>0.11</v>
      </c>
      <c r="Q166" s="79">
        <f>IF(节奏预期!S166=0,0,INDEX(F$143:F$159,MATCH(节奏预期!S166,$C$143:$C$159,1)))</f>
        <v>0.15</v>
      </c>
      <c r="R166" s="79">
        <f>IF(节奏预期!T166=0,0,INDEX(G$143:G$159,MATCH(节奏预期!T166,$C$143:$C$159,1)))</f>
        <v>0</v>
      </c>
      <c r="S166" s="79">
        <f>IF(节奏预期!U166=0,0,INDEX(H$143:H$159,MATCH(节奏预期!U166,$C$143:$C$159,1)))</f>
        <v>0</v>
      </c>
      <c r="T166" s="84">
        <f>IF(节奏预期!V166=0,0,INDEX(I$143:I$159,MATCH(节奏预期!V166,$C$143:$C$159,1)))</f>
        <v>0</v>
      </c>
      <c r="U166" s="13">
        <f>IFERROR(SUMPRODUCT(节奏预期!E166:J166,O166:T166)/SUM(节奏预期!E166:J166),0)</f>
        <v>0.12333333333333334</v>
      </c>
      <c r="V166" s="12">
        <f>IF(节奏预期!Q166=0,0,INDEX(D$189:D$205,MATCH(节奏预期!Q166,$C$189:$C$205,1)))</f>
        <v>0</v>
      </c>
      <c r="W166" s="79">
        <f>IF(节奏预期!R166=0,0,INDEX(E$189:E$205,MATCH(节奏预期!R166,$C$189:$C$205,1)))</f>
        <v>0</v>
      </c>
      <c r="X166" s="79">
        <f>IF(节奏预期!S166=0,0,INDEX(F$189:F$205,MATCH(节奏预期!S166,$C$189:$C$205,1)))</f>
        <v>0</v>
      </c>
      <c r="Y166" s="79">
        <f>IF(节奏预期!T166=0,0,INDEX(G$189:G$205,MATCH(节奏预期!T166,$C$189:$C$205,1)))</f>
        <v>0</v>
      </c>
      <c r="Z166" s="79">
        <f>IF(节奏预期!U166=0,0,INDEX(H$189:H$205,MATCH(节奏预期!U166,$C$189:$C$205,1)))</f>
        <v>0</v>
      </c>
      <c r="AA166" s="79">
        <f>IF(节奏预期!V166=0,0,INDEX(I$189:I$205,MATCH(节奏预期!V166,$C$189:$C$205,1)))</f>
        <v>0</v>
      </c>
      <c r="AB166" s="13">
        <f>IFERROR(SUMPRODUCT(节奏预期!E166:J166,V166:AA166)/SUM(节奏预期!E166:J166),0)</f>
        <v>0</v>
      </c>
      <c r="AC166" s="12">
        <f>IF(节奏预期!Q166=0,0,INDEX(D$216:D$232,MATCH(节奏预期!Q166,$C$216:$C$232,1)))</f>
        <v>0</v>
      </c>
      <c r="AD166" s="165">
        <f>IF(节奏预期!R166=0,0,INDEX(E$216:E$232,MATCH(节奏预期!R166,$C$216:$C$232,1)))</f>
        <v>0</v>
      </c>
      <c r="AE166" s="165">
        <f>IF(节奏预期!S166=0,0,INDEX(F$216:F$232,MATCH(节奏预期!S166,$C$216:$C$232,1)))</f>
        <v>0</v>
      </c>
      <c r="AF166" s="165">
        <f>IF(节奏预期!T166=0,0,INDEX(G$216:G$232,MATCH(节奏预期!T166,$C$216:$C$232,1)))</f>
        <v>0</v>
      </c>
      <c r="AG166" s="165">
        <f>IF(节奏预期!U166=0,0,INDEX(H$216:H$232,MATCH(节奏预期!U166,$C$216:$C$232,1)))</f>
        <v>0</v>
      </c>
      <c r="AH166" s="165">
        <f>IF(节奏预期!V166=0,0,INDEX(I$216:I$232,MATCH(节奏预期!V166,$C$216:$C$232,1)))</f>
        <v>0</v>
      </c>
      <c r="AI166" s="13">
        <f>IFERROR(SUMPRODUCT(节奏预期!E166:J166,AC166:AH166)/SUM(节奏预期!E166:J166),0)</f>
        <v>0</v>
      </c>
      <c r="AJ166" s="12">
        <f>O166+V166+AC166</f>
        <v>0</v>
      </c>
      <c r="AK166" s="165">
        <f t="shared" ref="AK166:AK201" si="74">P166+W166+AD166</f>
        <v>0.11</v>
      </c>
      <c r="AL166" s="165">
        <f t="shared" ref="AL166:AL201" si="75">Q166+X166+AE166</f>
        <v>0.15</v>
      </c>
      <c r="AM166" s="165">
        <f t="shared" ref="AM166:AM201" si="76">R166+Y166+AF166</f>
        <v>0</v>
      </c>
      <c r="AN166" s="165">
        <f t="shared" ref="AN166:AN201" si="77">S166+Z166+AG166</f>
        <v>0</v>
      </c>
      <c r="AO166" s="165">
        <f t="shared" ref="AO166:AO201" si="78">T166+AA166+AH166</f>
        <v>0</v>
      </c>
      <c r="AP166" s="13">
        <f>U166+AB166</f>
        <v>0.12333333333333334</v>
      </c>
      <c r="AQ166" s="107">
        <f>IF(节奏预期!W166=0,0,节奏预期!E166*INDEX(D$83:D$99,MATCH(节奏预期!W166,$C$83:$C$99,0)))</f>
        <v>0</v>
      </c>
      <c r="AR166" s="79">
        <f>IF(节奏预期!X166=0,0,节奏预期!F166*INDEX(E$83:E$99,MATCH(节奏预期!X166,$C$83:$C$99,0)))</f>
        <v>106.66666666666666</v>
      </c>
      <c r="AS166" s="122">
        <f>IF(节奏预期!Y166=0,0,节奏预期!G166*INDEX(F$83:F$99,MATCH(节奏预期!Y166,$C$83:$C$99,0)))+IF(节奏预期!Z166=0,0,节奏预期!H166*INDEX(G$102:G$118,MATCH(节奏预期!Z166,$C$102:$C$118,0)))</f>
        <v>53.333333333333336</v>
      </c>
      <c r="AT166" s="79">
        <f>IF(节奏预期!Z166=0,0,节奏预期!H166*INDEX(G$83:G$99,MATCH(节奏预期!Z166,$C$83:$C$99,0)))</f>
        <v>0</v>
      </c>
      <c r="AU166" s="122">
        <f>IF(节奏预期!AA166=0,0,节奏预期!I166*INDEX(H$83:H$99,MATCH(节奏预期!AA166,$C$83:$C$99,0)))+IF(节奏预期!AB166=0,0,节奏预期!J166*INDEX(I$102:I$118,MATCH(节奏预期!AB166,$C$102:$C$118,0)))</f>
        <v>0</v>
      </c>
      <c r="AV166" s="110">
        <f>IF(节奏预期!AB166=0,0,节奏预期!J166*INDEX(I$83:I$99,MATCH(节奏预期!AB166,$C$83:$C$99,0)))</f>
        <v>0</v>
      </c>
      <c r="AW166" s="12">
        <f>IF(节奏预期!W166="","",INDEX(装备突破!D$121:D$137,MATCH(节奏预期!W166,装备突破!$C$121:$C$137,0))*节奏预期!E166)</f>
        <v>0</v>
      </c>
      <c r="AX166" s="79">
        <f>IF(节奏预期!X166="","",INDEX(装备突破!E$121:E$137,MATCH(节奏预期!X166,装备突破!$C$121:$C$137,0))*节奏预期!F166)</f>
        <v>9600000</v>
      </c>
      <c r="AY166" s="79">
        <f>IF(节奏预期!Y166="","",INDEX(装备突破!F$121:F$137,MATCH(节奏预期!Y166,装备突破!$C$121:$C$137,0))*节奏预期!G166)</f>
        <v>19200000</v>
      </c>
      <c r="AZ166" s="79">
        <f>IF(节奏预期!Z166="","",INDEX(装备突破!G$121:G$137,MATCH(节奏预期!Z166,装备突破!$C$121:$C$137,0))*节奏预期!H166)</f>
        <v>0</v>
      </c>
      <c r="BA166" s="79">
        <f>IF(节奏预期!AA166="","",INDEX(装备突破!H$121:H$137,MATCH(节奏预期!AA166,装备突破!$C$121:$C$137,0))*节奏预期!I166)</f>
        <v>0</v>
      </c>
      <c r="BB166" s="79">
        <f>IF(节奏预期!AB166="","",INDEX(装备突破!I$121:I$137,MATCH(节奏预期!AB166,装备突破!$C$121:$C$137,0))*节奏预期!J166)</f>
        <v>0</v>
      </c>
      <c r="BC166" s="13">
        <f>SUM(AW166:BB166)</f>
        <v>28800000</v>
      </c>
      <c r="BF166" s="22">
        <v>28</v>
      </c>
    </row>
    <row r="167" spans="2:70" x14ac:dyDescent="0.15">
      <c r="B167" s="211"/>
      <c r="C167" s="62">
        <v>1</v>
      </c>
      <c r="D167" s="25">
        <v>80</v>
      </c>
      <c r="E167" s="25">
        <v>80</v>
      </c>
      <c r="F167" s="25">
        <v>80</v>
      </c>
      <c r="G167" s="25">
        <v>80</v>
      </c>
      <c r="H167" s="25">
        <v>80</v>
      </c>
      <c r="I167" s="25">
        <v>80</v>
      </c>
      <c r="L167" s="22">
        <v>5</v>
      </c>
      <c r="M167" s="76">
        <f t="shared" si="73"/>
        <v>60</v>
      </c>
      <c r="N167" s="78">
        <f>节奏预期!D167</f>
        <v>77.112805903056142</v>
      </c>
      <c r="O167" s="107">
        <f>IF(节奏预期!Q167=0,0,INDEX(D$143:D$159,MATCH(节奏预期!Q167,$C$143:$C$159,1)))</f>
        <v>0</v>
      </c>
      <c r="P167" s="79">
        <f>IF(节奏预期!R167=0,0,INDEX(E$143:E$159,MATCH(节奏预期!R167,$C$143:$C$159,1)))</f>
        <v>0</v>
      </c>
      <c r="Q167" s="79">
        <f>IF(节奏预期!S167=0,0,INDEX(F$143:F$159,MATCH(节奏预期!S167,$C$143:$C$159,1)))</f>
        <v>0</v>
      </c>
      <c r="R167" s="79">
        <f>IF(节奏预期!T167=0,0,INDEX(G$143:G$159,MATCH(节奏预期!T167,$C$143:$C$159,1)))</f>
        <v>0.21</v>
      </c>
      <c r="S167" s="79">
        <f>IF(节奏预期!U167=0,0,INDEX(H$143:H$159,MATCH(节奏预期!U167,$C$143:$C$159,1)))</f>
        <v>0</v>
      </c>
      <c r="T167" s="84">
        <f>IF(节奏预期!V167=0,0,INDEX(I$143:I$159,MATCH(节奏预期!V167,$C$143:$C$159,1)))</f>
        <v>0</v>
      </c>
      <c r="U167" s="13">
        <f>IFERROR(SUMPRODUCT(节奏预期!E167:J167,O167:T167)/SUM(节奏预期!E167:J167),0)</f>
        <v>0.21000000000000002</v>
      </c>
      <c r="V167" s="12">
        <f>IF(节奏预期!Q167=0,0,INDEX(D$189:D$205,MATCH(节奏预期!Q167,$C$189:$C$205,1)))</f>
        <v>0</v>
      </c>
      <c r="W167" s="79">
        <f>IF(节奏预期!R167=0,0,INDEX(E$189:E$205,MATCH(节奏预期!R167,$C$189:$C$205,1)))</f>
        <v>0</v>
      </c>
      <c r="X167" s="79">
        <f>IF(节奏预期!S167=0,0,INDEX(F$189:F$205,MATCH(节奏预期!S167,$C$189:$C$205,1)))</f>
        <v>0</v>
      </c>
      <c r="Y167" s="79">
        <f>IF(节奏预期!T167=0,0,INDEX(G$189:G$205,MATCH(节奏预期!T167,$C$189:$C$205,1)))</f>
        <v>0.1</v>
      </c>
      <c r="Z167" s="79">
        <f>IF(节奏预期!U167=0,0,INDEX(H$189:H$205,MATCH(节奏预期!U167,$C$189:$C$205,1)))</f>
        <v>0</v>
      </c>
      <c r="AA167" s="79">
        <f>IF(节奏预期!V167=0,0,INDEX(I$189:I$205,MATCH(节奏预期!V167,$C$189:$C$205,1)))</f>
        <v>0</v>
      </c>
      <c r="AB167" s="13">
        <f>IFERROR(SUMPRODUCT(节奏预期!E167:J167,V167:AA167)/SUM(节奏预期!E167:J167),0)</f>
        <v>0.1</v>
      </c>
      <c r="AC167" s="12">
        <f>IF(节奏预期!Q167=0,0,INDEX(D$216:D$232,MATCH(节奏预期!Q167,$C$216:$C$232,1)))</f>
        <v>0</v>
      </c>
      <c r="AD167" s="165">
        <f>IF(节奏预期!R167=0,0,INDEX(E$216:E$232,MATCH(节奏预期!R167,$C$216:$C$232,1)))</f>
        <v>0</v>
      </c>
      <c r="AE167" s="165">
        <f>IF(节奏预期!S167=0,0,INDEX(F$216:F$232,MATCH(节奏预期!S167,$C$216:$C$232,1)))</f>
        <v>0</v>
      </c>
      <c r="AF167" s="165">
        <f>IF(节奏预期!T167=0,0,INDEX(G$216:G$232,MATCH(节奏预期!T167,$C$216:$C$232,1)))</f>
        <v>4.2000000000000003E-2</v>
      </c>
      <c r="AG167" s="165">
        <f>IF(节奏预期!U167=0,0,INDEX(H$216:H$232,MATCH(节奏预期!U167,$C$216:$C$232,1)))</f>
        <v>0</v>
      </c>
      <c r="AH167" s="165">
        <f>IF(节奏预期!V167=0,0,INDEX(I$216:I$232,MATCH(节奏预期!V167,$C$216:$C$232,1)))</f>
        <v>0</v>
      </c>
      <c r="AI167" s="13">
        <f>IFERROR(SUMPRODUCT(节奏预期!E167:J167,AC167:AH167)/SUM(节奏预期!E167:J167),0)</f>
        <v>4.2000000000000003E-2</v>
      </c>
      <c r="AJ167" s="12">
        <f t="shared" ref="AJ167:AJ201" si="79">O167+V167+AC167</f>
        <v>0</v>
      </c>
      <c r="AK167" s="165">
        <f t="shared" si="74"/>
        <v>0</v>
      </c>
      <c r="AL167" s="165">
        <f t="shared" si="75"/>
        <v>0</v>
      </c>
      <c r="AM167" s="165">
        <f t="shared" si="76"/>
        <v>0.35199999999999998</v>
      </c>
      <c r="AN167" s="165">
        <f t="shared" si="77"/>
        <v>0</v>
      </c>
      <c r="AO167" s="165">
        <f t="shared" si="78"/>
        <v>0</v>
      </c>
      <c r="AP167" s="13">
        <f t="shared" ref="AP167:AP201" si="80">U167+AB167</f>
        <v>0.31000000000000005</v>
      </c>
      <c r="AQ167" s="107">
        <f>IF(节奏预期!W167=0,0,节奏预期!E167*INDEX(D$83:D$99,MATCH(节奏预期!W167,$C$83:$C$99,0)))</f>
        <v>0</v>
      </c>
      <c r="AR167" s="79">
        <f>IF(节奏预期!X167=0,0,节奏预期!F167*INDEX(E$83:E$99,MATCH(节奏预期!X167,$C$83:$C$99,0)))</f>
        <v>0</v>
      </c>
      <c r="AS167" s="122">
        <f>IF(节奏预期!Y167=0,0,节奏预期!G167*INDEX(F$83:F$99,MATCH(节奏预期!Y167,$C$83:$C$99,0)))+IF(节奏预期!Z167=0,0,节奏预期!H167*INDEX(G$102:G$118,MATCH(节奏预期!Z167,$C$102:$C$118,0)))</f>
        <v>200</v>
      </c>
      <c r="AT167" s="79">
        <f>IF(节奏预期!Z167=0,0,节奏预期!H167*INDEX(G$83:G$99,MATCH(节奏预期!Z167,$C$83:$C$99,0)))</f>
        <v>40</v>
      </c>
      <c r="AU167" s="122">
        <f>IF(节奏预期!AA167=0,0,节奏预期!I167*INDEX(H$83:H$99,MATCH(节奏预期!AA167,$C$83:$C$99,0)))+IF(节奏预期!AB167=0,0,节奏预期!J167*INDEX(I$102:I$118,MATCH(节奏预期!AB167,$C$102:$C$118,0)))</f>
        <v>0</v>
      </c>
      <c r="AV167" s="110">
        <f>IF(节奏预期!AB167=0,0,节奏预期!J167*INDEX(I$83:I$99,MATCH(节奏预期!AB167,$C$83:$C$99,0)))</f>
        <v>0</v>
      </c>
      <c r="AW167" s="12">
        <f>IF(节奏预期!W167="","",INDEX(装备突破!D$121:D$137,MATCH(节奏预期!W167,装备突破!$C$121:$C$137,0))*节奏预期!E167)</f>
        <v>0</v>
      </c>
      <c r="AX167" s="79">
        <f>IF(节奏预期!X167="","",INDEX(装备突破!E$121:E$137,MATCH(节奏预期!X167,装备突破!$C$121:$C$137,0))*节奏预期!F167)</f>
        <v>0</v>
      </c>
      <c r="AY167" s="79">
        <f>IF(节奏预期!Y167="","",INDEX(装备突破!F$121:F$137,MATCH(节奏预期!Y167,装备突破!$C$121:$C$137,0))*节奏预期!G167)</f>
        <v>0</v>
      </c>
      <c r="AZ167" s="79">
        <f>IF(节奏预期!Z167="","",INDEX(装备突破!G$121:G$137,MATCH(节奏预期!Z167,装备突破!$C$121:$C$137,0))*节奏预期!H167)</f>
        <v>128000000</v>
      </c>
      <c r="BA167" s="79">
        <f>IF(节奏预期!AA167="","",INDEX(装备突破!H$121:H$137,MATCH(节奏预期!AA167,装备突破!$C$121:$C$137,0))*节奏预期!I167)</f>
        <v>0</v>
      </c>
      <c r="BB167" s="79">
        <f>IF(节奏预期!AB167="","",INDEX(装备突破!I$121:I$137,MATCH(节奏预期!AB167,装备突破!$C$121:$C$137,0))*节奏预期!J167)</f>
        <v>0</v>
      </c>
      <c r="BC167" s="13">
        <f>MAX(SUM(AW167:BB167),$BC$166:BC166)</f>
        <v>128000000</v>
      </c>
      <c r="BF167" s="22">
        <v>29</v>
      </c>
    </row>
    <row r="168" spans="2:70" x14ac:dyDescent="0.15">
      <c r="B168" s="211"/>
      <c r="C168" s="62">
        <v>2</v>
      </c>
      <c r="D168" s="25"/>
      <c r="E168" s="25">
        <v>85</v>
      </c>
      <c r="F168" s="25">
        <v>85</v>
      </c>
      <c r="G168" s="25">
        <v>85</v>
      </c>
      <c r="H168" s="25">
        <v>85</v>
      </c>
      <c r="I168" s="25">
        <v>85</v>
      </c>
      <c r="L168" s="22">
        <v>6</v>
      </c>
      <c r="M168" s="76">
        <f t="shared" si="73"/>
        <v>90</v>
      </c>
      <c r="N168" s="78">
        <f>节奏预期!D168</f>
        <v>83.124894550960335</v>
      </c>
      <c r="O168" s="107">
        <f>IF(节奏预期!Q168=0,0,INDEX(D$143:D$159,MATCH(节奏预期!Q168,$C$143:$C$159,1)))</f>
        <v>0</v>
      </c>
      <c r="P168" s="79">
        <f>IF(节奏预期!R168=0,0,INDEX(E$143:E$159,MATCH(节奏预期!R168,$C$143:$C$159,1)))</f>
        <v>0</v>
      </c>
      <c r="Q168" s="79">
        <f>IF(节奏预期!S168=0,0,INDEX(F$143:F$159,MATCH(节奏预期!S168,$C$143:$C$159,1)))</f>
        <v>0</v>
      </c>
      <c r="R168" s="79">
        <f>IF(节奏预期!T168=0,0,INDEX(G$143:G$159,MATCH(节奏预期!T168,$C$143:$C$159,1)))</f>
        <v>0.24</v>
      </c>
      <c r="S168" s="79">
        <f>IF(节奏预期!U168=0,0,INDEX(H$143:H$159,MATCH(节奏预期!U168,$C$143:$C$159,1)))</f>
        <v>0.32</v>
      </c>
      <c r="T168" s="84">
        <f>IF(节奏预期!V168=0,0,INDEX(I$143:I$159,MATCH(节奏预期!V168,$C$143:$C$159,1)))</f>
        <v>0</v>
      </c>
      <c r="U168" s="13">
        <f>IFERROR(SUMPRODUCT(节奏预期!E168:J168,O168:T168)/SUM(节奏预期!E168:J168),0)</f>
        <v>0.25999999999999995</v>
      </c>
      <c r="V168" s="12">
        <f>IF(节奏预期!Q168=0,0,INDEX(D$189:D$205,MATCH(节奏预期!Q168,$C$189:$C$205,1)))</f>
        <v>0</v>
      </c>
      <c r="W168" s="79">
        <f>IF(节奏预期!R168=0,0,INDEX(E$189:E$205,MATCH(节奏预期!R168,$C$189:$C$205,1)))</f>
        <v>0</v>
      </c>
      <c r="X168" s="79">
        <f>IF(节奏预期!S168=0,0,INDEX(F$189:F$205,MATCH(节奏预期!S168,$C$189:$C$205,1)))</f>
        <v>0</v>
      </c>
      <c r="Y168" s="79">
        <f>IF(节奏预期!T168=0,0,INDEX(G$189:G$205,MATCH(节奏预期!T168,$C$189:$C$205,1)))</f>
        <v>0.1</v>
      </c>
      <c r="Z168" s="79">
        <f>IF(节奏预期!U168=0,0,INDEX(H$189:H$205,MATCH(节奏预期!U168,$C$189:$C$205,1)))</f>
        <v>0</v>
      </c>
      <c r="AA168" s="79">
        <f>IF(节奏预期!V168=0,0,INDEX(I$189:I$205,MATCH(节奏预期!V168,$C$189:$C$205,1)))</f>
        <v>0</v>
      </c>
      <c r="AB168" s="13">
        <f>IFERROR(SUMPRODUCT(节奏预期!E168:J168,V168:AA168)/SUM(节奏预期!E168:J168),0)</f>
        <v>7.4999999999999997E-2</v>
      </c>
      <c r="AC168" s="12">
        <f>IF(节奏预期!Q168=0,0,INDEX(D$216:D$232,MATCH(节奏预期!Q168,$C$216:$C$232,1)))</f>
        <v>0</v>
      </c>
      <c r="AD168" s="165">
        <f>IF(节奏预期!R168=0,0,INDEX(E$216:E$232,MATCH(节奏预期!R168,$C$216:$C$232,1)))</f>
        <v>0</v>
      </c>
      <c r="AE168" s="165">
        <f>IF(节奏预期!S168=0,0,INDEX(F$216:F$232,MATCH(节奏预期!S168,$C$216:$C$232,1)))</f>
        <v>0</v>
      </c>
      <c r="AF168" s="165">
        <f>IF(节奏预期!T168=0,0,INDEX(G$216:G$232,MATCH(节奏预期!T168,$C$216:$C$232,1)))</f>
        <v>4.8000000000000001E-2</v>
      </c>
      <c r="AG168" s="165">
        <f>IF(节奏预期!U168=0,0,INDEX(H$216:H$232,MATCH(节奏预期!U168,$C$216:$C$232,1)))</f>
        <v>0</v>
      </c>
      <c r="AH168" s="165">
        <f>IF(节奏预期!V168=0,0,INDEX(I$216:I$232,MATCH(节奏预期!V168,$C$216:$C$232,1)))</f>
        <v>0</v>
      </c>
      <c r="AI168" s="13">
        <f>IFERROR(SUMPRODUCT(节奏预期!E168:J168,AC168:AH168)/SUM(节奏预期!E168:J168),0)</f>
        <v>3.5999999999999997E-2</v>
      </c>
      <c r="AJ168" s="12">
        <f t="shared" si="79"/>
        <v>0</v>
      </c>
      <c r="AK168" s="165">
        <f t="shared" si="74"/>
        <v>0</v>
      </c>
      <c r="AL168" s="165">
        <f t="shared" si="75"/>
        <v>0</v>
      </c>
      <c r="AM168" s="165">
        <f t="shared" si="76"/>
        <v>0.38799999999999996</v>
      </c>
      <c r="AN168" s="165">
        <f t="shared" si="77"/>
        <v>0.32</v>
      </c>
      <c r="AO168" s="165">
        <f t="shared" si="78"/>
        <v>0</v>
      </c>
      <c r="AP168" s="13">
        <f t="shared" si="80"/>
        <v>0.33499999999999996</v>
      </c>
      <c r="AQ168" s="107">
        <f>IF(节奏预期!W168=0,0,节奏预期!E168*INDEX(D$83:D$99,MATCH(节奏预期!W168,$C$83:$C$99,0)))</f>
        <v>0</v>
      </c>
      <c r="AR168" s="79">
        <f>IF(节奏预期!X168=0,0,节奏预期!F168*INDEX(E$83:E$99,MATCH(节奏预期!X168,$C$83:$C$99,0)))</f>
        <v>0</v>
      </c>
      <c r="AS168" s="122">
        <f>IF(节奏预期!Y168=0,0,节奏预期!G168*INDEX(F$83:F$99,MATCH(节奏预期!Y168,$C$83:$C$99,0)))+IF(节奏预期!Z168=0,0,节奏预期!H168*INDEX(G$102:G$118,MATCH(节奏预期!Z168,$C$102:$C$118,0)))</f>
        <v>180</v>
      </c>
      <c r="AT168" s="79">
        <f>IF(节奏预期!Z168=0,0,节奏预期!H168*INDEX(G$83:G$99,MATCH(节奏预期!Z168,$C$83:$C$99,0)))</f>
        <v>30</v>
      </c>
      <c r="AU168" s="122">
        <f>IF(节奏预期!AA168=0,0,节奏预期!I168*INDEX(H$83:H$99,MATCH(节奏预期!AA168,$C$83:$C$99,0)))+IF(节奏预期!AB168=0,0,节奏预期!J168*INDEX(I$102:I$118,MATCH(节奏预期!AB168,$C$102:$C$118,0)))</f>
        <v>70</v>
      </c>
      <c r="AV168" s="110">
        <f>IF(节奏预期!AB168=0,0,节奏预期!J168*INDEX(I$83:I$99,MATCH(节奏预期!AB168,$C$83:$C$99,0)))</f>
        <v>0</v>
      </c>
      <c r="AW168" s="12">
        <f>IF(节奏预期!W168="","",INDEX(装备突破!D$121:D$137,MATCH(节奏预期!W168,装备突破!$C$121:$C$137,0))*节奏预期!E168)</f>
        <v>0</v>
      </c>
      <c r="AX168" s="79">
        <f>IF(节奏预期!X168="","",INDEX(装备突破!E$121:E$137,MATCH(节奏预期!X168,装备突破!$C$121:$C$137,0))*节奏预期!F168)</f>
        <v>0</v>
      </c>
      <c r="AY168" s="79">
        <f>IF(节奏预期!Y168="","",INDEX(装备突破!F$121:F$137,MATCH(节奏预期!Y168,装备突破!$C$121:$C$137,0))*节奏预期!G168)</f>
        <v>0</v>
      </c>
      <c r="AZ168" s="79">
        <f>IF(节奏预期!Z168="","",INDEX(装备突破!G$121:G$137,MATCH(节奏预期!Z168,装备突破!$C$121:$C$137,0))*节奏预期!H168)</f>
        <v>129600000</v>
      </c>
      <c r="BA168" s="79">
        <f>IF(节奏预期!AA168="","",INDEX(装备突破!H$121:H$137,MATCH(节奏预期!AA168,装备突破!$C$121:$C$137,0))*节奏预期!I168)</f>
        <v>135000000</v>
      </c>
      <c r="BB168" s="79">
        <f>IF(节奏预期!AB168="","",INDEX(装备突破!I$121:I$137,MATCH(节奏预期!AB168,装备突破!$C$121:$C$137,0))*节奏预期!J168)</f>
        <v>0</v>
      </c>
      <c r="BC168" s="13">
        <f>MAX(SUM(AW168:BB168),$BC$166:BC167)</f>
        <v>264600000</v>
      </c>
      <c r="BF168" s="22">
        <v>30</v>
      </c>
    </row>
    <row r="169" spans="2:70" x14ac:dyDescent="0.15">
      <c r="B169" s="211"/>
      <c r="C169" s="62">
        <v>3</v>
      </c>
      <c r="D169" s="25"/>
      <c r="E169" s="25">
        <v>90</v>
      </c>
      <c r="F169" s="25">
        <v>90</v>
      </c>
      <c r="G169" s="25">
        <v>90</v>
      </c>
      <c r="H169" s="25">
        <v>90</v>
      </c>
      <c r="I169" s="25">
        <v>90</v>
      </c>
      <c r="L169" s="22">
        <v>7</v>
      </c>
      <c r="M169" s="76">
        <f t="shared" si="73"/>
        <v>120</v>
      </c>
      <c r="N169" s="78">
        <f>节奏预期!D169</f>
        <v>87.571414295961461</v>
      </c>
      <c r="O169" s="107">
        <f>IF(节奏预期!Q169=0,0,INDEX(D$143:D$159,MATCH(节奏预期!Q169,$C$143:$C$159,1)))</f>
        <v>0</v>
      </c>
      <c r="P169" s="79">
        <f>IF(节奏预期!R169=0,0,INDEX(E$143:E$159,MATCH(节奏预期!R169,$C$143:$C$159,1)))</f>
        <v>0</v>
      </c>
      <c r="Q169" s="79">
        <f>IF(节奏预期!S169=0,0,INDEX(F$143:F$159,MATCH(节奏预期!S169,$C$143:$C$159,1)))</f>
        <v>0</v>
      </c>
      <c r="R169" s="79">
        <f>IF(节奏预期!T169=0,0,INDEX(G$143:G$159,MATCH(节奏预期!T169,$C$143:$C$159,1)))</f>
        <v>0.27</v>
      </c>
      <c r="S169" s="79">
        <f>IF(节奏预期!U169=0,0,INDEX(H$143:H$159,MATCH(节奏预期!U169,$C$143:$C$159,1)))</f>
        <v>0.36</v>
      </c>
      <c r="T169" s="84">
        <f>IF(节奏预期!V169=0,0,INDEX(I$143:I$159,MATCH(节奏预期!V169,$C$143:$C$159,1)))</f>
        <v>0</v>
      </c>
      <c r="U169" s="13">
        <f>IFERROR(SUMPRODUCT(节奏预期!E169:J169,O169:T169)/SUM(节奏预期!E169:J169),0)</f>
        <v>0.315</v>
      </c>
      <c r="V169" s="12">
        <f>IF(节奏预期!Q169=0,0,INDEX(D$189:D$205,MATCH(节奏预期!Q169,$C$189:$C$205,1)))</f>
        <v>0</v>
      </c>
      <c r="W169" s="79">
        <f>IF(节奏预期!R169=0,0,INDEX(E$189:E$205,MATCH(节奏预期!R169,$C$189:$C$205,1)))</f>
        <v>0</v>
      </c>
      <c r="X169" s="79">
        <f>IF(节奏预期!S169=0,0,INDEX(F$189:F$205,MATCH(节奏预期!S169,$C$189:$C$205,1)))</f>
        <v>0</v>
      </c>
      <c r="Y169" s="79">
        <f>IF(节奏预期!T169=0,0,INDEX(G$189:G$205,MATCH(节奏预期!T169,$C$189:$C$205,1)))</f>
        <v>0.1</v>
      </c>
      <c r="Z169" s="79">
        <f>IF(节奏预期!U169=0,0,INDEX(H$189:H$205,MATCH(节奏预期!U169,$C$189:$C$205,1)))</f>
        <v>0</v>
      </c>
      <c r="AA169" s="79">
        <f>IF(节奏预期!V169=0,0,INDEX(I$189:I$205,MATCH(节奏预期!V169,$C$189:$C$205,1)))</f>
        <v>0</v>
      </c>
      <c r="AB169" s="13">
        <f>IFERROR(SUMPRODUCT(节奏预期!E169:J169,V169:AA169)/SUM(节奏预期!E169:J169),0)</f>
        <v>0.05</v>
      </c>
      <c r="AC169" s="12">
        <f>IF(节奏预期!Q169=0,0,INDEX(D$216:D$232,MATCH(节奏预期!Q169,$C$216:$C$232,1)))</f>
        <v>0</v>
      </c>
      <c r="AD169" s="165">
        <f>IF(节奏预期!R169=0,0,INDEX(E$216:E$232,MATCH(节奏预期!R169,$C$216:$C$232,1)))</f>
        <v>0</v>
      </c>
      <c r="AE169" s="165">
        <f>IF(节奏预期!S169=0,0,INDEX(F$216:F$232,MATCH(节奏预期!S169,$C$216:$C$232,1)))</f>
        <v>0</v>
      </c>
      <c r="AF169" s="165">
        <f>IF(节奏预期!T169=0,0,INDEX(G$216:G$232,MATCH(节奏预期!T169,$C$216:$C$232,1)))</f>
        <v>5.4000000000000006E-2</v>
      </c>
      <c r="AG169" s="165">
        <f>IF(节奏预期!U169=0,0,INDEX(H$216:H$232,MATCH(节奏预期!U169,$C$216:$C$232,1)))</f>
        <v>0</v>
      </c>
      <c r="AH169" s="165">
        <f>IF(节奏预期!V169=0,0,INDEX(I$216:I$232,MATCH(节奏预期!V169,$C$216:$C$232,1)))</f>
        <v>0</v>
      </c>
      <c r="AI169" s="13">
        <f>IFERROR(SUMPRODUCT(节奏预期!E169:J169,AC169:AH169)/SUM(节奏预期!E169:J169),0)</f>
        <v>2.7000000000000003E-2</v>
      </c>
      <c r="AJ169" s="12">
        <f t="shared" si="79"/>
        <v>0</v>
      </c>
      <c r="AK169" s="165">
        <f t="shared" si="74"/>
        <v>0</v>
      </c>
      <c r="AL169" s="165">
        <f t="shared" si="75"/>
        <v>0</v>
      </c>
      <c r="AM169" s="165">
        <f t="shared" si="76"/>
        <v>0.42399999999999999</v>
      </c>
      <c r="AN169" s="165">
        <f t="shared" si="77"/>
        <v>0.36</v>
      </c>
      <c r="AO169" s="165">
        <f t="shared" si="78"/>
        <v>0</v>
      </c>
      <c r="AP169" s="13">
        <f t="shared" si="80"/>
        <v>0.36499999999999999</v>
      </c>
      <c r="AQ169" s="107">
        <f>IF(节奏预期!W169=0,0,节奏预期!E169*INDEX(D$83:D$99,MATCH(节奏预期!W169,$C$83:$C$99,0)))</f>
        <v>0</v>
      </c>
      <c r="AR169" s="79">
        <f>IF(节奏预期!X169=0,0,节奏预期!F169*INDEX(E$83:E$99,MATCH(节奏预期!X169,$C$83:$C$99,0)))</f>
        <v>0</v>
      </c>
      <c r="AS169" s="122">
        <f>IF(节奏预期!Y169=0,0,节奏预期!G169*INDEX(F$83:F$99,MATCH(节奏预期!Y169,$C$83:$C$99,0)))+IF(节奏预期!Z169=0,0,节奏预期!H169*INDEX(G$102:G$118,MATCH(节奏预期!Z169,$C$102:$C$118,0)))</f>
        <v>120</v>
      </c>
      <c r="AT169" s="79">
        <f>IF(节奏预期!Z169=0,0,节奏预期!H169*INDEX(G$83:G$99,MATCH(节奏预期!Z169,$C$83:$C$99,0)))</f>
        <v>20</v>
      </c>
      <c r="AU169" s="122">
        <f>IF(节奏预期!AA169=0,0,节奏预期!I169*INDEX(H$83:H$99,MATCH(节奏预期!AA169,$C$83:$C$99,0)))+IF(节奏预期!AB169=0,0,节奏预期!J169*INDEX(I$102:I$118,MATCH(节奏预期!AB169,$C$102:$C$118,0)))</f>
        <v>140</v>
      </c>
      <c r="AV169" s="110">
        <f>IF(节奏预期!AB169=0,0,节奏预期!J169*INDEX(I$83:I$99,MATCH(节奏预期!AB169,$C$83:$C$99,0)))</f>
        <v>0</v>
      </c>
      <c r="AW169" s="12">
        <f>IF(节奏预期!W169="","",INDEX(装备突破!D$121:D$137,MATCH(节奏预期!W169,装备突破!$C$121:$C$137,0))*节奏预期!E169)</f>
        <v>0</v>
      </c>
      <c r="AX169" s="79">
        <f>IF(节奏预期!X169="","",INDEX(装备突破!E$121:E$137,MATCH(节奏预期!X169,装备突破!$C$121:$C$137,0))*节奏预期!F169)</f>
        <v>0</v>
      </c>
      <c r="AY169" s="79">
        <f>IF(节奏预期!Y169="","",INDEX(装备突破!F$121:F$137,MATCH(节奏预期!Y169,装备突破!$C$121:$C$137,0))*节奏预期!G169)</f>
        <v>0</v>
      </c>
      <c r="AZ169" s="79">
        <f>IF(节奏预期!Z169="","",INDEX(装备突破!G$121:G$137,MATCH(节奏预期!Z169,装备突破!$C$121:$C$137,0))*节奏预期!H169)</f>
        <v>86400000</v>
      </c>
      <c r="BA169" s="79">
        <f>IF(节奏预期!AA169="","",INDEX(装备突破!H$121:H$137,MATCH(节奏预期!AA169,装备突破!$C$121:$C$137,0))*节奏预期!I169)</f>
        <v>270000000</v>
      </c>
      <c r="BB169" s="79">
        <f>IF(节奏预期!AB169="","",INDEX(装备突破!I$121:I$137,MATCH(节奏预期!AB169,装备突破!$C$121:$C$137,0))*节奏预期!J169)</f>
        <v>0</v>
      </c>
      <c r="BC169" s="13">
        <f>MAX(SUM(AW169:BB169),$BC$166:BC168)</f>
        <v>356400000</v>
      </c>
      <c r="BF169" s="22">
        <v>31</v>
      </c>
    </row>
    <row r="170" spans="2:70" x14ac:dyDescent="0.15">
      <c r="B170" s="211"/>
      <c r="C170" s="62">
        <v>4</v>
      </c>
      <c r="D170" s="25"/>
      <c r="E170" s="25"/>
      <c r="F170" s="25">
        <v>95</v>
      </c>
      <c r="G170" s="25">
        <v>95</v>
      </c>
      <c r="H170" s="25">
        <v>95</v>
      </c>
      <c r="I170" s="25">
        <v>95</v>
      </c>
      <c r="L170" s="22">
        <v>8</v>
      </c>
      <c r="M170" s="76">
        <f t="shared" si="73"/>
        <v>150</v>
      </c>
      <c r="N170" s="78">
        <f>节奏预期!D170</f>
        <v>91.216133577135096</v>
      </c>
      <c r="O170" s="107">
        <f>IF(节奏预期!Q170=0,0,INDEX(D$143:D$159,MATCH(节奏预期!Q170,$C$143:$C$159,1)))</f>
        <v>0</v>
      </c>
      <c r="P170" s="79">
        <f>IF(节奏预期!R170=0,0,INDEX(E$143:E$159,MATCH(节奏预期!R170,$C$143:$C$159,1)))</f>
        <v>0</v>
      </c>
      <c r="Q170" s="79">
        <f>IF(节奏预期!S170=0,0,INDEX(F$143:F$159,MATCH(节奏预期!S170,$C$143:$C$159,1)))</f>
        <v>0</v>
      </c>
      <c r="R170" s="79">
        <f>IF(节奏预期!T170=0,0,INDEX(G$143:G$159,MATCH(节奏预期!T170,$C$143:$C$159,1)))</f>
        <v>0.27</v>
      </c>
      <c r="S170" s="79">
        <f>IF(节奏预期!U170=0,0,INDEX(H$143:H$159,MATCH(节奏预期!U170,$C$143:$C$159,1)))</f>
        <v>0.36</v>
      </c>
      <c r="T170" s="84">
        <f>IF(节奏预期!V170=0,0,INDEX(I$143:I$159,MATCH(节奏预期!V170,$C$143:$C$159,1)))</f>
        <v>0</v>
      </c>
      <c r="U170" s="13">
        <f>IFERROR(SUMPRODUCT(节奏预期!E170:J170,O170:T170)/SUM(节奏预期!E170:J170),0)</f>
        <v>0.33750000000000002</v>
      </c>
      <c r="V170" s="12">
        <f>IF(节奏预期!Q170=0,0,INDEX(D$189:D$205,MATCH(节奏预期!Q170,$C$189:$C$205,1)))</f>
        <v>0</v>
      </c>
      <c r="W170" s="79">
        <f>IF(节奏预期!R170=0,0,INDEX(E$189:E$205,MATCH(节奏预期!R170,$C$189:$C$205,1)))</f>
        <v>0</v>
      </c>
      <c r="X170" s="79">
        <f>IF(节奏预期!S170=0,0,INDEX(F$189:F$205,MATCH(节奏预期!S170,$C$189:$C$205,1)))</f>
        <v>0</v>
      </c>
      <c r="Y170" s="79">
        <f>IF(节奏预期!T170=0,0,INDEX(G$189:G$205,MATCH(节奏预期!T170,$C$189:$C$205,1)))</f>
        <v>0.1</v>
      </c>
      <c r="Z170" s="79">
        <f>IF(节奏预期!U170=0,0,INDEX(H$189:H$205,MATCH(节奏预期!U170,$C$189:$C$205,1)))</f>
        <v>0</v>
      </c>
      <c r="AA170" s="79">
        <f>IF(节奏预期!V170=0,0,INDEX(I$189:I$205,MATCH(节奏预期!V170,$C$189:$C$205,1)))</f>
        <v>0</v>
      </c>
      <c r="AB170" s="13">
        <f>IFERROR(SUMPRODUCT(节奏预期!E170:J170,V170:AA170)/SUM(节奏预期!E170:J170),0)</f>
        <v>2.5000000000000001E-2</v>
      </c>
      <c r="AC170" s="12">
        <f>IF(节奏预期!Q170=0,0,INDEX(D$216:D$232,MATCH(节奏预期!Q170,$C$216:$C$232,1)))</f>
        <v>0</v>
      </c>
      <c r="AD170" s="165">
        <f>IF(节奏预期!R170=0,0,INDEX(E$216:E$232,MATCH(节奏预期!R170,$C$216:$C$232,1)))</f>
        <v>0</v>
      </c>
      <c r="AE170" s="165">
        <f>IF(节奏预期!S170=0,0,INDEX(F$216:F$232,MATCH(节奏预期!S170,$C$216:$C$232,1)))</f>
        <v>0</v>
      </c>
      <c r="AF170" s="165">
        <f>IF(节奏预期!T170=0,0,INDEX(G$216:G$232,MATCH(节奏预期!T170,$C$216:$C$232,1)))</f>
        <v>5.4000000000000006E-2</v>
      </c>
      <c r="AG170" s="165">
        <f>IF(节奏预期!U170=0,0,INDEX(H$216:H$232,MATCH(节奏预期!U170,$C$216:$C$232,1)))</f>
        <v>0</v>
      </c>
      <c r="AH170" s="165">
        <f>IF(节奏预期!V170=0,0,INDEX(I$216:I$232,MATCH(节奏预期!V170,$C$216:$C$232,1)))</f>
        <v>0</v>
      </c>
      <c r="AI170" s="13">
        <f>IFERROR(SUMPRODUCT(节奏预期!E170:J170,AC170:AH170)/SUM(节奏预期!E170:J170),0)</f>
        <v>1.3500000000000002E-2</v>
      </c>
      <c r="AJ170" s="12">
        <f t="shared" si="79"/>
        <v>0</v>
      </c>
      <c r="AK170" s="165">
        <f t="shared" si="74"/>
        <v>0</v>
      </c>
      <c r="AL170" s="165">
        <f t="shared" si="75"/>
        <v>0</v>
      </c>
      <c r="AM170" s="165">
        <f t="shared" si="76"/>
        <v>0.42399999999999999</v>
      </c>
      <c r="AN170" s="165">
        <f t="shared" si="77"/>
        <v>0.36</v>
      </c>
      <c r="AO170" s="165">
        <f t="shared" si="78"/>
        <v>0</v>
      </c>
      <c r="AP170" s="13">
        <f t="shared" si="80"/>
        <v>0.36250000000000004</v>
      </c>
      <c r="AQ170" s="107">
        <f>IF(节奏预期!W170=0,0,节奏预期!E170*INDEX(D$83:D$99,MATCH(节奏预期!W170,$C$83:$C$99,0)))</f>
        <v>0</v>
      </c>
      <c r="AR170" s="79">
        <f>IF(节奏预期!X170=0,0,节奏预期!F170*INDEX(E$83:E$99,MATCH(节奏预期!X170,$C$83:$C$99,0)))</f>
        <v>0</v>
      </c>
      <c r="AS170" s="122">
        <f>IF(节奏预期!Y170=0,0,节奏预期!G170*INDEX(F$83:F$99,MATCH(节奏预期!Y170,$C$83:$C$99,0)))+IF(节奏预期!Z170=0,0,节奏预期!H170*INDEX(G$102:G$118,MATCH(节奏预期!Z170,$C$102:$C$118,0)))</f>
        <v>70</v>
      </c>
      <c r="AT170" s="79">
        <f>IF(节奏预期!Z170=0,0,节奏预期!H170*INDEX(G$83:G$99,MATCH(节奏预期!Z170,$C$83:$C$99,0)))</f>
        <v>10</v>
      </c>
      <c r="AU170" s="122">
        <f>IF(节奏预期!AA170=0,0,节奏预期!I170*INDEX(H$83:H$99,MATCH(节奏预期!AA170,$C$83:$C$99,0)))+IF(节奏预期!AB170=0,0,节奏预期!J170*INDEX(I$102:I$118,MATCH(节奏预期!AB170,$C$102:$C$118,0)))</f>
        <v>240</v>
      </c>
      <c r="AV170" s="110">
        <f>IF(节奏预期!AB170=0,0,节奏预期!J170*INDEX(I$83:I$99,MATCH(节奏预期!AB170,$C$83:$C$99,0)))</f>
        <v>0</v>
      </c>
      <c r="AW170" s="12">
        <f>IF(节奏预期!W170="","",INDEX(装备突破!D$121:D$137,MATCH(节奏预期!W170,装备突破!$C$121:$C$137,0))*节奏预期!E170)</f>
        <v>0</v>
      </c>
      <c r="AX170" s="79">
        <f>IF(节奏预期!X170="","",INDEX(装备突破!E$121:E$137,MATCH(节奏预期!X170,装备突破!$C$121:$C$137,0))*节奏预期!F170)</f>
        <v>0</v>
      </c>
      <c r="AY170" s="79">
        <f>IF(节奏预期!Y170="","",INDEX(装备突破!F$121:F$137,MATCH(节奏预期!Y170,装备突破!$C$121:$C$137,0))*节奏预期!G170)</f>
        <v>0</v>
      </c>
      <c r="AZ170" s="79">
        <f>IF(节奏预期!Z170="","",INDEX(装备突破!G$121:G$137,MATCH(节奏预期!Z170,装备突破!$C$121:$C$137,0))*节奏预期!H170)</f>
        <v>56000000</v>
      </c>
      <c r="BA170" s="79">
        <f>IF(节奏预期!AA170="","",INDEX(装备突破!H$121:H$137,MATCH(节奏预期!AA170,装备突破!$C$121:$C$137,0))*节奏预期!I170)</f>
        <v>525000000</v>
      </c>
      <c r="BB170" s="79">
        <f>IF(节奏预期!AB170="","",INDEX(装备突破!I$121:I$137,MATCH(节奏预期!AB170,装备突破!$C$121:$C$137,0))*节奏预期!J170)</f>
        <v>0</v>
      </c>
      <c r="BC170" s="13">
        <f>MAX(SUM(AW170:BB170),$BC$166:BC169)</f>
        <v>581000000</v>
      </c>
      <c r="BF170" s="22">
        <v>32</v>
      </c>
    </row>
    <row r="171" spans="2:70" x14ac:dyDescent="0.15">
      <c r="B171" s="211"/>
      <c r="C171" s="62">
        <v>5</v>
      </c>
      <c r="D171" s="25"/>
      <c r="E171" s="25"/>
      <c r="F171" s="25">
        <v>100</v>
      </c>
      <c r="G171" s="25">
        <v>100</v>
      </c>
      <c r="H171" s="25">
        <v>100</v>
      </c>
      <c r="I171" s="25">
        <v>100</v>
      </c>
      <c r="L171" s="22">
        <v>9</v>
      </c>
      <c r="M171" s="76">
        <f t="shared" si="73"/>
        <v>180</v>
      </c>
      <c r="N171" s="78">
        <f>节奏预期!D171</f>
        <v>94.027056817114342</v>
      </c>
      <c r="O171" s="107">
        <f>IF(节奏预期!Q171=0,0,INDEX(D$143:D$159,MATCH(节奏预期!Q171,$C$143:$C$159,1)))</f>
        <v>0</v>
      </c>
      <c r="P171" s="79">
        <f>IF(节奏预期!R171=0,0,INDEX(E$143:E$159,MATCH(节奏预期!R171,$C$143:$C$159,1)))</f>
        <v>0</v>
      </c>
      <c r="Q171" s="79">
        <f>IF(节奏预期!S171=0,0,INDEX(F$143:F$159,MATCH(节奏预期!S171,$C$143:$C$159,1)))</f>
        <v>0</v>
      </c>
      <c r="R171" s="79">
        <f>IF(节奏预期!T171=0,0,INDEX(G$143:G$159,MATCH(节奏预期!T171,$C$143:$C$159,1)))</f>
        <v>0</v>
      </c>
      <c r="S171" s="79">
        <f>IF(节奏预期!U171=0,0,INDEX(H$143:H$159,MATCH(节奏预期!U171,$C$143:$C$159,1)))</f>
        <v>0.4</v>
      </c>
      <c r="T171" s="84">
        <f>IF(节奏预期!V171=0,0,INDEX(I$143:I$159,MATCH(节奏预期!V171,$C$143:$C$159,1)))</f>
        <v>0</v>
      </c>
      <c r="U171" s="13">
        <f>IFERROR(SUMPRODUCT(节奏预期!E171:J171,O171:T171)/SUM(节奏预期!E171:J171),0)</f>
        <v>0.4</v>
      </c>
      <c r="V171" s="12">
        <f>IF(节奏预期!Q171=0,0,INDEX(D$189:D$205,MATCH(节奏预期!Q171,$C$189:$C$205,1)))</f>
        <v>0</v>
      </c>
      <c r="W171" s="79">
        <f>IF(节奏预期!R171=0,0,INDEX(E$189:E$205,MATCH(节奏预期!R171,$C$189:$C$205,1)))</f>
        <v>0</v>
      </c>
      <c r="X171" s="79">
        <f>IF(节奏预期!S171=0,0,INDEX(F$189:F$205,MATCH(节奏预期!S171,$C$189:$C$205,1)))</f>
        <v>0</v>
      </c>
      <c r="Y171" s="79">
        <f>IF(节奏预期!T171=0,0,INDEX(G$189:G$205,MATCH(节奏预期!T171,$C$189:$C$205,1)))</f>
        <v>0</v>
      </c>
      <c r="Z171" s="79">
        <f>IF(节奏预期!U171=0,0,INDEX(H$189:H$205,MATCH(节奏预期!U171,$C$189:$C$205,1)))</f>
        <v>0</v>
      </c>
      <c r="AA171" s="79">
        <f>IF(节奏预期!V171=0,0,INDEX(I$189:I$205,MATCH(节奏预期!V171,$C$189:$C$205,1)))</f>
        <v>0</v>
      </c>
      <c r="AB171" s="13">
        <f>IFERROR(SUMPRODUCT(节奏预期!E171:J171,V171:AA171)/SUM(节奏预期!E171:J171),0)</f>
        <v>0</v>
      </c>
      <c r="AC171" s="12">
        <f>IF(节奏预期!Q171=0,0,INDEX(D$216:D$232,MATCH(节奏预期!Q171,$C$216:$C$232,1)))</f>
        <v>0</v>
      </c>
      <c r="AD171" s="165">
        <f>IF(节奏预期!R171=0,0,INDEX(E$216:E$232,MATCH(节奏预期!R171,$C$216:$C$232,1)))</f>
        <v>0</v>
      </c>
      <c r="AE171" s="165">
        <f>IF(节奏预期!S171=0,0,INDEX(F$216:F$232,MATCH(节奏预期!S171,$C$216:$C$232,1)))</f>
        <v>0</v>
      </c>
      <c r="AF171" s="165">
        <f>IF(节奏预期!T171=0,0,INDEX(G$216:G$232,MATCH(节奏预期!T171,$C$216:$C$232,1)))</f>
        <v>0</v>
      </c>
      <c r="AG171" s="165">
        <f>IF(节奏预期!U171=0,0,INDEX(H$216:H$232,MATCH(节奏预期!U171,$C$216:$C$232,1)))</f>
        <v>0</v>
      </c>
      <c r="AH171" s="165">
        <f>IF(节奏预期!V171=0,0,INDEX(I$216:I$232,MATCH(节奏预期!V171,$C$216:$C$232,1)))</f>
        <v>0</v>
      </c>
      <c r="AI171" s="13">
        <f>IFERROR(SUMPRODUCT(节奏预期!E171:J171,AC171:AH171)/SUM(节奏预期!E171:J171),0)</f>
        <v>0</v>
      </c>
      <c r="AJ171" s="12">
        <f t="shared" si="79"/>
        <v>0</v>
      </c>
      <c r="AK171" s="165">
        <f t="shared" si="74"/>
        <v>0</v>
      </c>
      <c r="AL171" s="165">
        <f t="shared" si="75"/>
        <v>0</v>
      </c>
      <c r="AM171" s="165">
        <f t="shared" si="76"/>
        <v>0</v>
      </c>
      <c r="AN171" s="165">
        <f t="shared" si="77"/>
        <v>0.4</v>
      </c>
      <c r="AO171" s="165">
        <f t="shared" si="78"/>
        <v>0</v>
      </c>
      <c r="AP171" s="13">
        <f t="shared" si="80"/>
        <v>0.4</v>
      </c>
      <c r="AQ171" s="107">
        <f>IF(节奏预期!W171=0,0,节奏预期!E171*INDEX(D$83:D$99,MATCH(节奏预期!W171,$C$83:$C$99,0)))</f>
        <v>0</v>
      </c>
      <c r="AR171" s="79">
        <f>IF(节奏预期!X171=0,0,节奏预期!F171*INDEX(E$83:E$99,MATCH(节奏预期!X171,$C$83:$C$99,0)))</f>
        <v>0</v>
      </c>
      <c r="AS171" s="122">
        <f>IF(节奏预期!Y171=0,0,节奏预期!G171*INDEX(F$83:F$99,MATCH(节奏预期!Y171,$C$83:$C$99,0)))+IF(节奏预期!Z171=0,0,节奏预期!H171*INDEX(G$102:G$118,MATCH(节奏预期!Z171,$C$102:$C$118,0)))</f>
        <v>0</v>
      </c>
      <c r="AT171" s="79">
        <f>IF(节奏预期!Z171=0,0,节奏预期!H171*INDEX(G$83:G$99,MATCH(节奏预期!Z171,$C$83:$C$99,0)))</f>
        <v>0</v>
      </c>
      <c r="AU171" s="122">
        <f>IF(节奏预期!AA171=0,0,节奏预期!I171*INDEX(H$83:H$99,MATCH(节奏预期!AA171,$C$83:$C$99,0)))+IF(节奏预期!AB171=0,0,节奏预期!J171*INDEX(I$102:I$118,MATCH(节奏预期!AB171,$C$102:$C$118,0)))</f>
        <v>320</v>
      </c>
      <c r="AV171" s="110">
        <f>IF(节奏预期!AB171=0,0,节奏预期!J171*INDEX(I$83:I$99,MATCH(节奏预期!AB171,$C$83:$C$99,0)))</f>
        <v>0</v>
      </c>
      <c r="AW171" s="12">
        <f>IF(节奏预期!W171="","",INDEX(装备突破!D$121:D$137,MATCH(节奏预期!W171,装备突破!$C$121:$C$137,0))*节奏预期!E171)</f>
        <v>0</v>
      </c>
      <c r="AX171" s="79">
        <f>IF(节奏预期!X171="","",INDEX(装备突破!E$121:E$137,MATCH(节奏预期!X171,装备突破!$C$121:$C$137,0))*节奏预期!F171)</f>
        <v>0</v>
      </c>
      <c r="AY171" s="79">
        <f>IF(节奏预期!Y171="","",INDEX(装备突破!F$121:F$137,MATCH(节奏预期!Y171,装备突破!$C$121:$C$137,0))*节奏预期!G171)</f>
        <v>0</v>
      </c>
      <c r="AZ171" s="79">
        <f>IF(节奏预期!Z171="","",INDEX(装备突破!G$121:G$137,MATCH(节奏预期!Z171,装备突破!$C$121:$C$137,0))*节奏预期!H171)</f>
        <v>0</v>
      </c>
      <c r="BA171" s="79">
        <f>IF(节奏预期!AA171="","",INDEX(装备突破!H$121:H$137,MATCH(节奏预期!AA171,装备突破!$C$121:$C$137,0))*节奏预期!I171)</f>
        <v>700000000</v>
      </c>
      <c r="BB171" s="79">
        <f>IF(节奏预期!AB171="","",INDEX(装备突破!I$121:I$137,MATCH(节奏预期!AB171,装备突破!$C$121:$C$137,0))*节奏预期!J171)</f>
        <v>0</v>
      </c>
      <c r="BC171" s="13">
        <f>MAX(SUM(AW171:BB171),$BC$166:BC170)</f>
        <v>700000000</v>
      </c>
      <c r="BF171" s="22">
        <v>33</v>
      </c>
    </row>
    <row r="172" spans="2:70" x14ac:dyDescent="0.15">
      <c r="B172" s="211"/>
      <c r="C172" s="62">
        <v>6</v>
      </c>
      <c r="D172" s="25"/>
      <c r="E172" s="25"/>
      <c r="F172" s="25">
        <v>105</v>
      </c>
      <c r="G172" s="25">
        <v>105</v>
      </c>
      <c r="H172" s="25">
        <v>105</v>
      </c>
      <c r="I172" s="25">
        <v>105</v>
      </c>
      <c r="L172" s="22">
        <v>10</v>
      </c>
      <c r="M172" s="76">
        <f t="shared" si="73"/>
        <v>210</v>
      </c>
      <c r="N172" s="78">
        <f>节奏预期!D172</f>
        <v>96.190942965578103</v>
      </c>
      <c r="O172" s="107">
        <f>IF(节奏预期!Q172=0,0,INDEX(D$143:D$159,MATCH(节奏预期!Q172,$C$143:$C$159,1)))</f>
        <v>0</v>
      </c>
      <c r="P172" s="79">
        <f>IF(节奏预期!R172=0,0,INDEX(E$143:E$159,MATCH(节奏预期!R172,$C$143:$C$159,1)))</f>
        <v>0</v>
      </c>
      <c r="Q172" s="79">
        <f>IF(节奏预期!S172=0,0,INDEX(F$143:F$159,MATCH(节奏预期!S172,$C$143:$C$159,1)))</f>
        <v>0</v>
      </c>
      <c r="R172" s="79">
        <f>IF(节奏预期!T172=0,0,INDEX(G$143:G$159,MATCH(节奏预期!T172,$C$143:$C$159,1)))</f>
        <v>0</v>
      </c>
      <c r="S172" s="79">
        <f>IF(节奏预期!U172=0,0,INDEX(H$143:H$159,MATCH(节奏预期!U172,$C$143:$C$159,1)))</f>
        <v>0.4</v>
      </c>
      <c r="T172" s="84">
        <f>IF(节奏预期!V172=0,0,INDEX(I$143:I$159,MATCH(节奏预期!V172,$C$143:$C$159,1)))</f>
        <v>0.4</v>
      </c>
      <c r="U172" s="13">
        <f>IFERROR(SUMPRODUCT(节奏预期!E172:J172,O172:T172)/SUM(节奏预期!E172:J172),0)</f>
        <v>0.40000000000000008</v>
      </c>
      <c r="V172" s="12">
        <f>IF(节奏预期!Q172=0,0,INDEX(D$189:D$205,MATCH(节奏预期!Q172,$C$189:$C$205,1)))</f>
        <v>0</v>
      </c>
      <c r="W172" s="79">
        <f>IF(节奏预期!R172=0,0,INDEX(E$189:E$205,MATCH(节奏预期!R172,$C$189:$C$205,1)))</f>
        <v>0</v>
      </c>
      <c r="X172" s="79">
        <f>IF(节奏预期!S172=0,0,INDEX(F$189:F$205,MATCH(节奏预期!S172,$C$189:$C$205,1)))</f>
        <v>0</v>
      </c>
      <c r="Y172" s="79">
        <f>IF(节奏预期!T172=0,0,INDEX(G$189:G$205,MATCH(节奏预期!T172,$C$189:$C$205,1)))</f>
        <v>0</v>
      </c>
      <c r="Z172" s="79">
        <f>IF(节奏预期!U172=0,0,INDEX(H$189:H$205,MATCH(节奏预期!U172,$C$189:$C$205,1)))</f>
        <v>0</v>
      </c>
      <c r="AA172" s="79">
        <f>IF(节奏预期!V172=0,0,INDEX(I$189:I$205,MATCH(节奏预期!V172,$C$189:$C$205,1)))</f>
        <v>0.25</v>
      </c>
      <c r="AB172" s="13">
        <f>IFERROR(SUMPRODUCT(节奏预期!E172:J172,V172:AA172)/SUM(节奏预期!E172:J172),0)</f>
        <v>3.4090909090909095E-2</v>
      </c>
      <c r="AC172" s="12">
        <f>IF(节奏预期!Q172=0,0,INDEX(D$216:D$232,MATCH(节奏预期!Q172,$C$216:$C$232,1)))</f>
        <v>0</v>
      </c>
      <c r="AD172" s="165">
        <f>IF(节奏预期!R172=0,0,INDEX(E$216:E$232,MATCH(节奏预期!R172,$C$216:$C$232,1)))</f>
        <v>0</v>
      </c>
      <c r="AE172" s="165">
        <f>IF(节奏预期!S172=0,0,INDEX(F$216:F$232,MATCH(节奏预期!S172,$C$216:$C$232,1)))</f>
        <v>0</v>
      </c>
      <c r="AF172" s="165">
        <f>IF(节奏预期!T172=0,0,INDEX(G$216:G$232,MATCH(节奏预期!T172,$C$216:$C$232,1)))</f>
        <v>0</v>
      </c>
      <c r="AG172" s="165">
        <f>IF(节奏预期!U172=0,0,INDEX(H$216:H$232,MATCH(节奏预期!U172,$C$216:$C$232,1)))</f>
        <v>0</v>
      </c>
      <c r="AH172" s="165">
        <f>IF(节奏预期!V172=0,0,INDEX(I$216:I$232,MATCH(节奏预期!V172,$C$216:$C$232,1)))</f>
        <v>8.0000000000000016E-2</v>
      </c>
      <c r="AI172" s="13">
        <f>IFERROR(SUMPRODUCT(节奏预期!E172:J172,AC172:AH172)/SUM(节奏预期!E172:J172),0)</f>
        <v>1.0909090909090913E-2</v>
      </c>
      <c r="AJ172" s="12">
        <f t="shared" si="79"/>
        <v>0</v>
      </c>
      <c r="AK172" s="165">
        <f t="shared" si="74"/>
        <v>0</v>
      </c>
      <c r="AL172" s="165">
        <f t="shared" si="75"/>
        <v>0</v>
      </c>
      <c r="AM172" s="165">
        <f t="shared" si="76"/>
        <v>0</v>
      </c>
      <c r="AN172" s="165">
        <f t="shared" si="77"/>
        <v>0.4</v>
      </c>
      <c r="AO172" s="165">
        <f t="shared" si="78"/>
        <v>0.73</v>
      </c>
      <c r="AP172" s="13">
        <f t="shared" si="80"/>
        <v>0.43409090909090919</v>
      </c>
      <c r="AQ172" s="107">
        <f>IF(节奏预期!W172=0,0,节奏预期!E172*INDEX(D$83:D$99,MATCH(节奏预期!W172,$C$83:$C$99,0)))</f>
        <v>0</v>
      </c>
      <c r="AR172" s="79">
        <f>IF(节奏预期!X172=0,0,节奏预期!F172*INDEX(E$83:E$99,MATCH(节奏预期!X172,$C$83:$C$99,0)))</f>
        <v>0</v>
      </c>
      <c r="AS172" s="122">
        <f>IF(节奏预期!Y172=0,0,节奏预期!G172*INDEX(F$83:F$99,MATCH(节奏预期!Y172,$C$83:$C$99,0)))+IF(节奏预期!Z172=0,0,节奏预期!H172*INDEX(G$102:G$118,MATCH(节奏预期!Z172,$C$102:$C$118,0)))</f>
        <v>0</v>
      </c>
      <c r="AT172" s="79">
        <f>IF(节奏预期!Z172=0,0,节奏预期!H172*INDEX(G$83:G$99,MATCH(节奏预期!Z172,$C$83:$C$99,0)))</f>
        <v>0</v>
      </c>
      <c r="AU172" s="122">
        <f>IF(节奏预期!AA172=0,0,节奏预期!I172*INDEX(H$83:H$99,MATCH(节奏预期!AA172,$C$83:$C$99,0)))+IF(节奏预期!AB172=0,0,节奏预期!J172*INDEX(I$102:I$118,MATCH(节奏预期!AB172,$C$102:$C$118,0)))</f>
        <v>314.54545454545456</v>
      </c>
      <c r="AV172" s="110">
        <f>IF(节奏预期!AB172=0,0,节奏预期!J172*INDEX(I$83:I$99,MATCH(节奏预期!AB172,$C$83:$C$99,0)))</f>
        <v>5.454545454545455</v>
      </c>
      <c r="AW172" s="12">
        <f>IF(节奏预期!W172="","",INDEX(装备突破!D$121:D$137,MATCH(节奏预期!W172,装备突破!$C$121:$C$137,0))*节奏预期!E172)</f>
        <v>0</v>
      </c>
      <c r="AX172" s="79">
        <f>IF(节奏预期!X172="","",INDEX(装备突破!E$121:E$137,MATCH(节奏预期!X172,装备突破!$C$121:$C$137,0))*节奏预期!F172)</f>
        <v>0</v>
      </c>
      <c r="AY172" s="79">
        <f>IF(节奏预期!Y172="","",INDEX(装备突破!F$121:F$137,MATCH(节奏预期!Y172,装备突破!$C$121:$C$137,0))*节奏预期!G172)</f>
        <v>0</v>
      </c>
      <c r="AZ172" s="79">
        <f>IF(节奏预期!Z172="","",INDEX(装备突破!G$121:G$137,MATCH(节奏预期!Z172,装备突破!$C$121:$C$137,0))*节奏预期!H172)</f>
        <v>0</v>
      </c>
      <c r="BA172" s="79">
        <f>IF(节奏预期!AA172="","",INDEX(装备突破!H$121:H$137,MATCH(节奏预期!AA172,装备突破!$C$121:$C$137,0))*节奏预期!I172)</f>
        <v>604545454.54545462</v>
      </c>
      <c r="BB172" s="79">
        <f>IF(节奏预期!AB172="","",INDEX(装备突破!I$121:I$137,MATCH(节奏预期!AB172,装备突破!$C$121:$C$137,0))*节奏预期!J172)</f>
        <v>95454545.454545468</v>
      </c>
      <c r="BC172" s="13">
        <f>MAX(SUM(AW172:BB172),$BC$166:BC171)</f>
        <v>700000000.00000012</v>
      </c>
      <c r="BF172" s="22">
        <v>34</v>
      </c>
    </row>
    <row r="173" spans="2:70" x14ac:dyDescent="0.15">
      <c r="B173" s="211"/>
      <c r="C173" s="65">
        <v>7</v>
      </c>
      <c r="D173" s="25"/>
      <c r="E173" s="25"/>
      <c r="F173" s="25">
        <v>110</v>
      </c>
      <c r="G173" s="25">
        <v>110</v>
      </c>
      <c r="H173" s="25">
        <v>110</v>
      </c>
      <c r="I173" s="25">
        <v>110</v>
      </c>
      <c r="L173" s="22">
        <v>11</v>
      </c>
      <c r="M173" s="76">
        <f t="shared" si="73"/>
        <v>240</v>
      </c>
      <c r="N173" s="78">
        <f>节奏预期!D173</f>
        <v>97.955584586719908</v>
      </c>
      <c r="O173" s="107">
        <f>IF(节奏预期!Q173=0,0,INDEX(D$143:D$159,MATCH(节奏预期!Q173,$C$143:$C$159,1)))</f>
        <v>0</v>
      </c>
      <c r="P173" s="79">
        <f>IF(节奏预期!R173=0,0,INDEX(E$143:E$159,MATCH(节奏预期!R173,$C$143:$C$159,1)))</f>
        <v>0</v>
      </c>
      <c r="Q173" s="79">
        <f>IF(节奏预期!S173=0,0,INDEX(F$143:F$159,MATCH(节奏预期!S173,$C$143:$C$159,1)))</f>
        <v>0</v>
      </c>
      <c r="R173" s="79">
        <f>IF(节奏预期!T173=0,0,INDEX(G$143:G$159,MATCH(节奏预期!T173,$C$143:$C$159,1)))</f>
        <v>0</v>
      </c>
      <c r="S173" s="79">
        <f>IF(节奏预期!U173=0,0,INDEX(H$143:H$159,MATCH(节奏预期!U173,$C$143:$C$159,1)))</f>
        <v>0.4</v>
      </c>
      <c r="T173" s="84">
        <f>IF(节奏预期!V173=0,0,INDEX(I$143:I$159,MATCH(节奏预期!V173,$C$143:$C$159,1)))</f>
        <v>0.4</v>
      </c>
      <c r="U173" s="13">
        <f>IFERROR(SUMPRODUCT(节奏预期!E173:J173,O173:T173)/SUM(节奏预期!E173:J173),0)</f>
        <v>0.4</v>
      </c>
      <c r="V173" s="12">
        <f>IF(节奏预期!Q173=0,0,INDEX(D$189:D$205,MATCH(节奏预期!Q173,$C$189:$C$205,1)))</f>
        <v>0</v>
      </c>
      <c r="W173" s="79">
        <f>IF(节奏预期!R173=0,0,INDEX(E$189:E$205,MATCH(节奏预期!R173,$C$189:$C$205,1)))</f>
        <v>0</v>
      </c>
      <c r="X173" s="79">
        <f>IF(节奏预期!S173=0,0,INDEX(F$189:F$205,MATCH(节奏预期!S173,$C$189:$C$205,1)))</f>
        <v>0</v>
      </c>
      <c r="Y173" s="79">
        <f>IF(节奏预期!T173=0,0,INDEX(G$189:G$205,MATCH(节奏预期!T173,$C$189:$C$205,1)))</f>
        <v>0</v>
      </c>
      <c r="Z173" s="79">
        <f>IF(节奏预期!U173=0,0,INDEX(H$189:H$205,MATCH(节奏预期!U173,$C$189:$C$205,1)))</f>
        <v>0</v>
      </c>
      <c r="AA173" s="79">
        <f>IF(节奏预期!V173=0,0,INDEX(I$189:I$205,MATCH(节奏预期!V173,$C$189:$C$205,1)))</f>
        <v>0.25</v>
      </c>
      <c r="AB173" s="13">
        <f>IFERROR(SUMPRODUCT(节奏预期!E173:J173,V173:AA173)/SUM(节奏预期!E173:J173),0)</f>
        <v>6.8181818181818191E-2</v>
      </c>
      <c r="AC173" s="12">
        <f>IF(节奏预期!Q173=0,0,INDEX(D$216:D$232,MATCH(节奏预期!Q173,$C$216:$C$232,1)))</f>
        <v>0</v>
      </c>
      <c r="AD173" s="165">
        <f>IF(节奏预期!R173=0,0,INDEX(E$216:E$232,MATCH(节奏预期!R173,$C$216:$C$232,1)))</f>
        <v>0</v>
      </c>
      <c r="AE173" s="165">
        <f>IF(节奏预期!S173=0,0,INDEX(F$216:F$232,MATCH(节奏预期!S173,$C$216:$C$232,1)))</f>
        <v>0</v>
      </c>
      <c r="AF173" s="165">
        <f>IF(节奏预期!T173=0,0,INDEX(G$216:G$232,MATCH(节奏预期!T173,$C$216:$C$232,1)))</f>
        <v>0</v>
      </c>
      <c r="AG173" s="165">
        <f>IF(节奏预期!U173=0,0,INDEX(H$216:H$232,MATCH(节奏预期!U173,$C$216:$C$232,1)))</f>
        <v>0</v>
      </c>
      <c r="AH173" s="165">
        <f>IF(节奏预期!V173=0,0,INDEX(I$216:I$232,MATCH(节奏预期!V173,$C$216:$C$232,1)))</f>
        <v>8.0000000000000016E-2</v>
      </c>
      <c r="AI173" s="13">
        <f>IFERROR(SUMPRODUCT(节奏预期!E173:J173,AC173:AH173)/SUM(节奏预期!E173:J173),0)</f>
        <v>2.1818181818181827E-2</v>
      </c>
      <c r="AJ173" s="12">
        <f t="shared" si="79"/>
        <v>0</v>
      </c>
      <c r="AK173" s="165">
        <f t="shared" si="74"/>
        <v>0</v>
      </c>
      <c r="AL173" s="165">
        <f t="shared" si="75"/>
        <v>0</v>
      </c>
      <c r="AM173" s="165">
        <f t="shared" si="76"/>
        <v>0</v>
      </c>
      <c r="AN173" s="165">
        <f t="shared" si="77"/>
        <v>0.4</v>
      </c>
      <c r="AO173" s="165">
        <f t="shared" si="78"/>
        <v>0.73</v>
      </c>
      <c r="AP173" s="13">
        <f t="shared" si="80"/>
        <v>0.4681818181818182</v>
      </c>
      <c r="AQ173" s="107">
        <f>IF(节奏预期!W173=0,0,节奏预期!E173*INDEX(D$83:D$99,MATCH(节奏预期!W173,$C$83:$C$99,0)))</f>
        <v>0</v>
      </c>
      <c r="AR173" s="79">
        <f>IF(节奏预期!X173=0,0,节奏预期!F173*INDEX(E$83:E$99,MATCH(节奏预期!X173,$C$83:$C$99,0)))</f>
        <v>0</v>
      </c>
      <c r="AS173" s="122">
        <f>IF(节奏预期!Y173=0,0,节奏预期!G173*INDEX(F$83:F$99,MATCH(节奏预期!Y173,$C$83:$C$99,0)))+IF(节奏预期!Z173=0,0,节奏预期!H173*INDEX(G$102:G$118,MATCH(节奏预期!Z173,$C$102:$C$118,0)))</f>
        <v>0</v>
      </c>
      <c r="AT173" s="79">
        <f>IF(节奏预期!Z173=0,0,节奏预期!H173*INDEX(G$83:G$99,MATCH(节奏预期!Z173,$C$83:$C$99,0)))</f>
        <v>0</v>
      </c>
      <c r="AU173" s="122">
        <f>IF(节奏预期!AA173=0,0,节奏预期!I173*INDEX(H$83:H$99,MATCH(节奏预期!AA173,$C$83:$C$99,0)))+IF(节奏预期!AB173=0,0,节奏预期!J173*INDEX(I$102:I$118,MATCH(节奏预期!AB173,$C$102:$C$118,0)))</f>
        <v>309.09090909090912</v>
      </c>
      <c r="AV173" s="110">
        <f>IF(节奏预期!AB173=0,0,节奏预期!J173*INDEX(I$83:I$99,MATCH(节奏预期!AB173,$C$83:$C$99,0)))</f>
        <v>10.90909090909091</v>
      </c>
      <c r="AW173" s="12">
        <f>IF(节奏预期!W173="","",INDEX(装备突破!D$121:D$137,MATCH(节奏预期!W173,装备突破!$C$121:$C$137,0))*节奏预期!E173)</f>
        <v>0</v>
      </c>
      <c r="AX173" s="79">
        <f>IF(节奏预期!X173="","",INDEX(装备突破!E$121:E$137,MATCH(节奏预期!X173,装备突破!$C$121:$C$137,0))*节奏预期!F173)</f>
        <v>0</v>
      </c>
      <c r="AY173" s="79">
        <f>IF(节奏预期!Y173="","",INDEX(装备突破!F$121:F$137,MATCH(节奏预期!Y173,装备突破!$C$121:$C$137,0))*节奏预期!G173)</f>
        <v>0</v>
      </c>
      <c r="AZ173" s="79">
        <f>IF(节奏预期!Z173="","",INDEX(装备突破!G$121:G$137,MATCH(节奏预期!Z173,装备突破!$C$121:$C$137,0))*节奏预期!H173)</f>
        <v>0</v>
      </c>
      <c r="BA173" s="79">
        <f>IF(节奏预期!AA173="","",INDEX(装备突破!H$121:H$137,MATCH(节奏预期!AA173,装备突破!$C$121:$C$137,0))*节奏预期!I173)</f>
        <v>509090909.09090906</v>
      </c>
      <c r="BB173" s="79">
        <f>IF(节奏预期!AB173="","",INDEX(装备突破!I$121:I$137,MATCH(节奏预期!AB173,装备突破!$C$121:$C$137,0))*节奏预期!J173)</f>
        <v>190909090.90909094</v>
      </c>
      <c r="BC173" s="13">
        <f>MAX(SUM(AW173:BB173),$BC$166:BC172)</f>
        <v>700000000.00000012</v>
      </c>
      <c r="BF173" s="22">
        <v>35</v>
      </c>
    </row>
    <row r="174" spans="2:70" x14ac:dyDescent="0.15">
      <c r="B174" s="211"/>
      <c r="C174" s="144">
        <v>8</v>
      </c>
      <c r="D174" s="145"/>
      <c r="E174" s="145"/>
      <c r="F174" s="145"/>
      <c r="G174" s="145"/>
      <c r="H174" s="145">
        <v>120</v>
      </c>
      <c r="I174" s="145">
        <v>120</v>
      </c>
      <c r="L174" s="22">
        <v>12</v>
      </c>
      <c r="M174" s="76">
        <f t="shared" si="73"/>
        <v>270</v>
      </c>
      <c r="N174" s="78">
        <f>节奏预期!D174</f>
        <v>99.721869727346999</v>
      </c>
      <c r="O174" s="107">
        <f>IF(节奏预期!Q174=0,0,INDEX(D$143:D$159,MATCH(节奏预期!Q174,$C$143:$C$159,1)))</f>
        <v>0</v>
      </c>
      <c r="P174" s="79">
        <f>IF(节奏预期!R174=0,0,INDEX(E$143:E$159,MATCH(节奏预期!R174,$C$143:$C$159,1)))</f>
        <v>0</v>
      </c>
      <c r="Q174" s="79">
        <f>IF(节奏预期!S174=0,0,INDEX(F$143:F$159,MATCH(节奏预期!S174,$C$143:$C$159,1)))</f>
        <v>0</v>
      </c>
      <c r="R174" s="79">
        <f>IF(节奏预期!T174=0,0,INDEX(G$143:G$159,MATCH(节奏预期!T174,$C$143:$C$159,1)))</f>
        <v>0</v>
      </c>
      <c r="S174" s="79">
        <f>IF(节奏预期!U174=0,0,INDEX(H$143:H$159,MATCH(节奏预期!U174,$C$143:$C$159,1)))</f>
        <v>0.4</v>
      </c>
      <c r="T174" s="84">
        <f>IF(节奏预期!V174=0,0,INDEX(I$143:I$159,MATCH(节奏预期!V174,$C$143:$C$159,1)))</f>
        <v>0.4</v>
      </c>
      <c r="U174" s="13">
        <f>IFERROR(SUMPRODUCT(节奏预期!E174:J174,O174:T174)/SUM(节奏预期!E174:J174),0)</f>
        <v>0.4</v>
      </c>
      <c r="V174" s="12">
        <f>IF(节奏预期!Q174=0,0,INDEX(D$189:D$205,MATCH(节奏预期!Q174,$C$189:$C$205,1)))</f>
        <v>0</v>
      </c>
      <c r="W174" s="79">
        <f>IF(节奏预期!R174=0,0,INDEX(E$189:E$205,MATCH(节奏预期!R174,$C$189:$C$205,1)))</f>
        <v>0</v>
      </c>
      <c r="X174" s="79">
        <f>IF(节奏预期!S174=0,0,INDEX(F$189:F$205,MATCH(节奏预期!S174,$C$189:$C$205,1)))</f>
        <v>0</v>
      </c>
      <c r="Y174" s="79">
        <f>IF(节奏预期!T174=0,0,INDEX(G$189:G$205,MATCH(节奏预期!T174,$C$189:$C$205,1)))</f>
        <v>0</v>
      </c>
      <c r="Z174" s="79">
        <f>IF(节奏预期!U174=0,0,INDEX(H$189:H$205,MATCH(节奏预期!U174,$C$189:$C$205,1)))</f>
        <v>0</v>
      </c>
      <c r="AA174" s="79">
        <f>IF(节奏预期!V174=0,0,INDEX(I$189:I$205,MATCH(节奏预期!V174,$C$189:$C$205,1)))</f>
        <v>0.25</v>
      </c>
      <c r="AB174" s="13">
        <f>IFERROR(SUMPRODUCT(节奏预期!E174:J174,V174:AA174)/SUM(节奏预期!E174:J174),0)</f>
        <v>0.10227272727272727</v>
      </c>
      <c r="AC174" s="12">
        <f>IF(节奏预期!Q174=0,0,INDEX(D$216:D$232,MATCH(节奏预期!Q174,$C$216:$C$232,1)))</f>
        <v>0</v>
      </c>
      <c r="AD174" s="165">
        <f>IF(节奏预期!R174=0,0,INDEX(E$216:E$232,MATCH(节奏预期!R174,$C$216:$C$232,1)))</f>
        <v>0</v>
      </c>
      <c r="AE174" s="165">
        <f>IF(节奏预期!S174=0,0,INDEX(F$216:F$232,MATCH(节奏预期!S174,$C$216:$C$232,1)))</f>
        <v>0</v>
      </c>
      <c r="AF174" s="165">
        <f>IF(节奏预期!T174=0,0,INDEX(G$216:G$232,MATCH(节奏预期!T174,$C$216:$C$232,1)))</f>
        <v>0</v>
      </c>
      <c r="AG174" s="165">
        <f>IF(节奏预期!U174=0,0,INDEX(H$216:H$232,MATCH(节奏预期!U174,$C$216:$C$232,1)))</f>
        <v>0</v>
      </c>
      <c r="AH174" s="165">
        <f>IF(节奏预期!V174=0,0,INDEX(I$216:I$232,MATCH(节奏预期!V174,$C$216:$C$232,1)))</f>
        <v>8.0000000000000016E-2</v>
      </c>
      <c r="AI174" s="13">
        <f>IFERROR(SUMPRODUCT(节奏预期!E174:J174,AC174:AH174)/SUM(节奏预期!E174:J174),0)</f>
        <v>3.272727272727273E-2</v>
      </c>
      <c r="AJ174" s="12">
        <f t="shared" si="79"/>
        <v>0</v>
      </c>
      <c r="AK174" s="165">
        <f t="shared" si="74"/>
        <v>0</v>
      </c>
      <c r="AL174" s="165">
        <f t="shared" si="75"/>
        <v>0</v>
      </c>
      <c r="AM174" s="165">
        <f t="shared" si="76"/>
        <v>0</v>
      </c>
      <c r="AN174" s="165">
        <f t="shared" si="77"/>
        <v>0.4</v>
      </c>
      <c r="AO174" s="165">
        <f t="shared" si="78"/>
        <v>0.73</v>
      </c>
      <c r="AP174" s="13">
        <f t="shared" si="80"/>
        <v>0.50227272727272732</v>
      </c>
      <c r="AQ174" s="107">
        <f>IF(节奏预期!W174=0,0,节奏预期!E174*INDEX(D$83:D$99,MATCH(节奏预期!W174,$C$83:$C$99,0)))</f>
        <v>0</v>
      </c>
      <c r="AR174" s="79">
        <f>IF(节奏预期!X174=0,0,节奏预期!F174*INDEX(E$83:E$99,MATCH(节奏预期!X174,$C$83:$C$99,0)))</f>
        <v>0</v>
      </c>
      <c r="AS174" s="122">
        <f>IF(节奏预期!Y174=0,0,节奏预期!G174*INDEX(F$83:F$99,MATCH(节奏预期!Y174,$C$83:$C$99,0)))+IF(节奏预期!Z174=0,0,节奏预期!H174*INDEX(G$102:G$118,MATCH(节奏预期!Z174,$C$102:$C$118,0)))</f>
        <v>0</v>
      </c>
      <c r="AT174" s="79">
        <f>IF(节奏预期!Z174=0,0,节奏预期!H174*INDEX(G$83:G$99,MATCH(节奏预期!Z174,$C$83:$C$99,0)))</f>
        <v>0</v>
      </c>
      <c r="AU174" s="122">
        <f>IF(节奏预期!AA174=0,0,节奏预期!I174*INDEX(H$83:H$99,MATCH(节奏预期!AA174,$C$83:$C$99,0)))+IF(节奏预期!AB174=0,0,节奏预期!J174*INDEX(I$102:I$118,MATCH(节奏预期!AB174,$C$102:$C$118,0)))</f>
        <v>303.63636363636363</v>
      </c>
      <c r="AV174" s="110">
        <f>IF(节奏预期!AB174=0,0,节奏预期!J174*INDEX(I$83:I$99,MATCH(节奏预期!AB174,$C$83:$C$99,0)))</f>
        <v>16.363636363636363</v>
      </c>
      <c r="AW174" s="12">
        <f>IF(节奏预期!W174="","",INDEX(装备突破!D$121:D$137,MATCH(节奏预期!W174,装备突破!$C$121:$C$137,0))*节奏预期!E174)</f>
        <v>0</v>
      </c>
      <c r="AX174" s="79">
        <f>IF(节奏预期!X174="","",INDEX(装备突破!E$121:E$137,MATCH(节奏预期!X174,装备突破!$C$121:$C$137,0))*节奏预期!F174)</f>
        <v>0</v>
      </c>
      <c r="AY174" s="79">
        <f>IF(节奏预期!Y174="","",INDEX(装备突破!F$121:F$137,MATCH(节奏预期!Y174,装备突破!$C$121:$C$137,0))*节奏预期!G174)</f>
        <v>0</v>
      </c>
      <c r="AZ174" s="79">
        <f>IF(节奏预期!Z174="","",INDEX(装备突破!G$121:G$137,MATCH(节奏预期!Z174,装备突破!$C$121:$C$137,0))*节奏预期!H174)</f>
        <v>0</v>
      </c>
      <c r="BA174" s="79">
        <f>IF(节奏预期!AA174="","",INDEX(装备突破!H$121:H$137,MATCH(节奏预期!AA174,装备突破!$C$121:$C$137,0))*节奏预期!I174)</f>
        <v>413636363.63636363</v>
      </c>
      <c r="BB174" s="79">
        <f>IF(节奏预期!AB174="","",INDEX(装备突破!I$121:I$137,MATCH(节奏预期!AB174,装备突破!$C$121:$C$137,0))*节奏预期!J174)</f>
        <v>286363636.36363637</v>
      </c>
      <c r="BC174" s="13">
        <f>MAX(SUM(AW174:BB174),$BC$166:BC173)</f>
        <v>700000000.00000012</v>
      </c>
      <c r="BF174" s="22">
        <v>36</v>
      </c>
    </row>
    <row r="175" spans="2:70" x14ac:dyDescent="0.15">
      <c r="B175" s="211"/>
      <c r="C175" s="144">
        <v>9</v>
      </c>
      <c r="D175" s="145"/>
      <c r="E175" s="145"/>
      <c r="F175" s="145"/>
      <c r="G175" s="145"/>
      <c r="H175" s="145">
        <v>130</v>
      </c>
      <c r="I175" s="145">
        <v>130</v>
      </c>
      <c r="L175" s="22">
        <v>13</v>
      </c>
      <c r="M175" s="76">
        <f t="shared" si="73"/>
        <v>300</v>
      </c>
      <c r="N175" s="78">
        <f>节奏预期!D175</f>
        <v>101.32661435104789</v>
      </c>
      <c r="O175" s="107">
        <f>IF(节奏预期!Q175=0,0,INDEX(D$143:D$159,MATCH(节奏预期!Q175,$C$143:$C$159,1)))</f>
        <v>0</v>
      </c>
      <c r="P175" s="79">
        <f>IF(节奏预期!R175=0,0,INDEX(E$143:E$159,MATCH(节奏预期!R175,$C$143:$C$159,1)))</f>
        <v>0</v>
      </c>
      <c r="Q175" s="79">
        <f>IF(节奏预期!S175=0,0,INDEX(F$143:F$159,MATCH(节奏预期!S175,$C$143:$C$159,1)))</f>
        <v>0</v>
      </c>
      <c r="R175" s="79">
        <f>IF(节奏预期!T175=0,0,INDEX(G$143:G$159,MATCH(节奏预期!T175,$C$143:$C$159,1)))</f>
        <v>0</v>
      </c>
      <c r="S175" s="79">
        <f>IF(节奏预期!U175=0,0,INDEX(H$143:H$159,MATCH(节奏预期!U175,$C$143:$C$159,1)))</f>
        <v>0.4</v>
      </c>
      <c r="T175" s="84">
        <f>IF(节奏预期!V175=0,0,INDEX(I$143:I$159,MATCH(节奏预期!V175,$C$143:$C$159,1)))</f>
        <v>0.4</v>
      </c>
      <c r="U175" s="13">
        <f>IFERROR(SUMPRODUCT(节奏预期!E175:J175,O175:T175)/SUM(节奏预期!E175:J175),0)</f>
        <v>0.4</v>
      </c>
      <c r="V175" s="12">
        <f>IF(节奏预期!Q175=0,0,INDEX(D$189:D$205,MATCH(节奏预期!Q175,$C$189:$C$205,1)))</f>
        <v>0</v>
      </c>
      <c r="W175" s="79">
        <f>IF(节奏预期!R175=0,0,INDEX(E$189:E$205,MATCH(节奏预期!R175,$C$189:$C$205,1)))</f>
        <v>0</v>
      </c>
      <c r="X175" s="79">
        <f>IF(节奏预期!S175=0,0,INDEX(F$189:F$205,MATCH(节奏预期!S175,$C$189:$C$205,1)))</f>
        <v>0</v>
      </c>
      <c r="Y175" s="79">
        <f>IF(节奏预期!T175=0,0,INDEX(G$189:G$205,MATCH(节奏预期!T175,$C$189:$C$205,1)))</f>
        <v>0</v>
      </c>
      <c r="Z175" s="79">
        <f>IF(节奏预期!U175=0,0,INDEX(H$189:H$205,MATCH(节奏预期!U175,$C$189:$C$205,1)))</f>
        <v>0</v>
      </c>
      <c r="AA175" s="79">
        <f>IF(节奏预期!V175=0,0,INDEX(I$189:I$205,MATCH(节奏预期!V175,$C$189:$C$205,1)))</f>
        <v>0.25</v>
      </c>
      <c r="AB175" s="13">
        <f>IFERROR(SUMPRODUCT(节奏预期!E175:J175,V175:AA175)/SUM(节奏预期!E175:J175),0)</f>
        <v>0.13636363636363638</v>
      </c>
      <c r="AC175" s="12">
        <f>IF(节奏预期!Q175=0,0,INDEX(D$216:D$232,MATCH(节奏预期!Q175,$C$216:$C$232,1)))</f>
        <v>0</v>
      </c>
      <c r="AD175" s="165">
        <f>IF(节奏预期!R175=0,0,INDEX(E$216:E$232,MATCH(节奏预期!R175,$C$216:$C$232,1)))</f>
        <v>0</v>
      </c>
      <c r="AE175" s="165">
        <f>IF(节奏预期!S175=0,0,INDEX(F$216:F$232,MATCH(节奏预期!S175,$C$216:$C$232,1)))</f>
        <v>0</v>
      </c>
      <c r="AF175" s="165">
        <f>IF(节奏预期!T175=0,0,INDEX(G$216:G$232,MATCH(节奏预期!T175,$C$216:$C$232,1)))</f>
        <v>0</v>
      </c>
      <c r="AG175" s="165">
        <f>IF(节奏预期!U175=0,0,INDEX(H$216:H$232,MATCH(节奏预期!U175,$C$216:$C$232,1)))</f>
        <v>0</v>
      </c>
      <c r="AH175" s="165">
        <f>IF(节奏预期!V175=0,0,INDEX(I$216:I$232,MATCH(节奏预期!V175,$C$216:$C$232,1)))</f>
        <v>8.0000000000000016E-2</v>
      </c>
      <c r="AI175" s="13">
        <f>IFERROR(SUMPRODUCT(节奏预期!E175:J175,AC175:AH175)/SUM(节奏预期!E175:J175),0)</f>
        <v>4.3636363636363654E-2</v>
      </c>
      <c r="AJ175" s="12">
        <f t="shared" si="79"/>
        <v>0</v>
      </c>
      <c r="AK175" s="165">
        <f t="shared" si="74"/>
        <v>0</v>
      </c>
      <c r="AL175" s="165">
        <f t="shared" si="75"/>
        <v>0</v>
      </c>
      <c r="AM175" s="165">
        <f t="shared" si="76"/>
        <v>0</v>
      </c>
      <c r="AN175" s="165">
        <f t="shared" si="77"/>
        <v>0.4</v>
      </c>
      <c r="AO175" s="165">
        <f t="shared" si="78"/>
        <v>0.73</v>
      </c>
      <c r="AP175" s="13">
        <f t="shared" si="80"/>
        <v>0.53636363636363638</v>
      </c>
      <c r="AQ175" s="107">
        <f>IF(节奏预期!W175=0,0,节奏预期!E175*INDEX(D$83:D$99,MATCH(节奏预期!W175,$C$83:$C$99,0)))</f>
        <v>0</v>
      </c>
      <c r="AR175" s="79">
        <f>IF(节奏预期!X175=0,0,节奏预期!F175*INDEX(E$83:E$99,MATCH(节奏预期!X175,$C$83:$C$99,0)))</f>
        <v>0</v>
      </c>
      <c r="AS175" s="122">
        <f>IF(节奏预期!Y175=0,0,节奏预期!G175*INDEX(F$83:F$99,MATCH(节奏预期!Y175,$C$83:$C$99,0)))+IF(节奏预期!Z175=0,0,节奏预期!H175*INDEX(G$102:G$118,MATCH(节奏预期!Z175,$C$102:$C$118,0)))</f>
        <v>0</v>
      </c>
      <c r="AT175" s="79">
        <f>IF(节奏预期!Z175=0,0,节奏预期!H175*INDEX(G$83:G$99,MATCH(节奏预期!Z175,$C$83:$C$99,0)))</f>
        <v>0</v>
      </c>
      <c r="AU175" s="122">
        <f>IF(节奏预期!AA175=0,0,节奏预期!I175*INDEX(H$83:H$99,MATCH(节奏预期!AA175,$C$83:$C$99,0)))+IF(节奏预期!AB175=0,0,节奏预期!J175*INDEX(I$102:I$118,MATCH(节奏预期!AB175,$C$102:$C$118,0)))</f>
        <v>298.18181818181819</v>
      </c>
      <c r="AV175" s="110">
        <f>IF(节奏预期!AB175=0,0,节奏预期!J175*INDEX(I$83:I$99,MATCH(节奏预期!AB175,$C$83:$C$99,0)))</f>
        <v>21.81818181818182</v>
      </c>
      <c r="AW175" s="12">
        <f>IF(节奏预期!W175="","",INDEX(装备突破!D$121:D$137,MATCH(节奏预期!W175,装备突破!$C$121:$C$137,0))*节奏预期!E175)</f>
        <v>0</v>
      </c>
      <c r="AX175" s="79">
        <f>IF(节奏预期!X175="","",INDEX(装备突破!E$121:E$137,MATCH(节奏预期!X175,装备突破!$C$121:$C$137,0))*节奏预期!F175)</f>
        <v>0</v>
      </c>
      <c r="AY175" s="79">
        <f>IF(节奏预期!Y175="","",INDEX(装备突破!F$121:F$137,MATCH(节奏预期!Y175,装备突破!$C$121:$C$137,0))*节奏预期!G175)</f>
        <v>0</v>
      </c>
      <c r="AZ175" s="79">
        <f>IF(节奏预期!Z175="","",INDEX(装备突破!G$121:G$137,MATCH(节奏预期!Z175,装备突破!$C$121:$C$137,0))*节奏预期!H175)</f>
        <v>0</v>
      </c>
      <c r="BA175" s="79">
        <f>IF(节奏预期!AA175="","",INDEX(装备突破!H$121:H$137,MATCH(节奏预期!AA175,装备突破!$C$121:$C$137,0))*节奏预期!I175)</f>
        <v>318181818.18181813</v>
      </c>
      <c r="BB175" s="79">
        <f>IF(节奏预期!AB175="","",INDEX(装备突破!I$121:I$137,MATCH(节奏预期!AB175,装备突破!$C$121:$C$137,0))*节奏预期!J175)</f>
        <v>381818181.81818187</v>
      </c>
      <c r="BC175" s="13">
        <f>MAX(SUM(AW175:BB175),$BC$166:BC174)</f>
        <v>700000000.00000012</v>
      </c>
      <c r="BD175" s="37"/>
      <c r="BF175" s="22">
        <v>37</v>
      </c>
    </row>
    <row r="176" spans="2:70" x14ac:dyDescent="0.15">
      <c r="B176" s="211"/>
      <c r="C176" s="144">
        <v>10</v>
      </c>
      <c r="D176" s="145"/>
      <c r="E176" s="145"/>
      <c r="F176" s="145"/>
      <c r="G176" s="145"/>
      <c r="H176" s="145">
        <v>140</v>
      </c>
      <c r="I176" s="145">
        <v>140</v>
      </c>
      <c r="L176" s="22">
        <v>14</v>
      </c>
      <c r="M176" s="76">
        <f t="shared" si="73"/>
        <v>330</v>
      </c>
      <c r="N176" s="78">
        <f>节奏预期!D176</f>
        <v>102.73807018488411</v>
      </c>
      <c r="O176" s="107">
        <f>IF(节奏预期!Q176=0,0,INDEX(D$143:D$159,MATCH(节奏预期!Q176,$C$143:$C$159,1)))</f>
        <v>0</v>
      </c>
      <c r="P176" s="79">
        <f>IF(节奏预期!R176=0,0,INDEX(E$143:E$159,MATCH(节奏预期!R176,$C$143:$C$159,1)))</f>
        <v>0</v>
      </c>
      <c r="Q176" s="79">
        <f>IF(节奏预期!S176=0,0,INDEX(F$143:F$159,MATCH(节奏预期!S176,$C$143:$C$159,1)))</f>
        <v>0</v>
      </c>
      <c r="R176" s="79">
        <f>IF(节奏预期!T176=0,0,INDEX(G$143:G$159,MATCH(节奏预期!T176,$C$143:$C$159,1)))</f>
        <v>0</v>
      </c>
      <c r="S176" s="79">
        <f>IF(节奏预期!U176=0,0,INDEX(H$143:H$159,MATCH(节奏预期!U176,$C$143:$C$159,1)))</f>
        <v>0.4</v>
      </c>
      <c r="T176" s="84">
        <f>IF(节奏预期!V176=0,0,INDEX(I$143:I$159,MATCH(节奏预期!V176,$C$143:$C$159,1)))</f>
        <v>0.4</v>
      </c>
      <c r="U176" s="13">
        <f>IFERROR(SUMPRODUCT(节奏预期!E176:J176,O176:T176)/SUM(节奏预期!E176:J176),0)</f>
        <v>0.4</v>
      </c>
      <c r="V176" s="12">
        <f>IF(节奏预期!Q176=0,0,INDEX(D$189:D$205,MATCH(节奏预期!Q176,$C$189:$C$205,1)))</f>
        <v>0</v>
      </c>
      <c r="W176" s="79">
        <f>IF(节奏预期!R176=0,0,INDEX(E$189:E$205,MATCH(节奏预期!R176,$C$189:$C$205,1)))</f>
        <v>0</v>
      </c>
      <c r="X176" s="79">
        <f>IF(节奏预期!S176=0,0,INDEX(F$189:F$205,MATCH(节奏预期!S176,$C$189:$C$205,1)))</f>
        <v>0</v>
      </c>
      <c r="Y176" s="79">
        <f>IF(节奏预期!T176=0,0,INDEX(G$189:G$205,MATCH(节奏预期!T176,$C$189:$C$205,1)))</f>
        <v>0</v>
      </c>
      <c r="Z176" s="79">
        <f>IF(节奏预期!U176=0,0,INDEX(H$189:H$205,MATCH(节奏预期!U176,$C$189:$C$205,1)))</f>
        <v>0</v>
      </c>
      <c r="AA176" s="79">
        <f>IF(节奏预期!V176=0,0,INDEX(I$189:I$205,MATCH(节奏预期!V176,$C$189:$C$205,1)))</f>
        <v>0.25</v>
      </c>
      <c r="AB176" s="13">
        <f>IFERROR(SUMPRODUCT(节奏预期!E176:J176,V176:AA176)/SUM(节奏预期!E176:J176),0)</f>
        <v>0.17045454545454547</v>
      </c>
      <c r="AC176" s="12">
        <f>IF(节奏预期!Q176=0,0,INDEX(D$216:D$232,MATCH(节奏预期!Q176,$C$216:$C$232,1)))</f>
        <v>0</v>
      </c>
      <c r="AD176" s="165">
        <f>IF(节奏预期!R176=0,0,INDEX(E$216:E$232,MATCH(节奏预期!R176,$C$216:$C$232,1)))</f>
        <v>0</v>
      </c>
      <c r="AE176" s="165">
        <f>IF(节奏预期!S176=0,0,INDEX(F$216:F$232,MATCH(节奏预期!S176,$C$216:$C$232,1)))</f>
        <v>0</v>
      </c>
      <c r="AF176" s="165">
        <f>IF(节奏预期!T176=0,0,INDEX(G$216:G$232,MATCH(节奏预期!T176,$C$216:$C$232,1)))</f>
        <v>0</v>
      </c>
      <c r="AG176" s="165">
        <f>IF(节奏预期!U176=0,0,INDEX(H$216:H$232,MATCH(节奏预期!U176,$C$216:$C$232,1)))</f>
        <v>0</v>
      </c>
      <c r="AH176" s="165">
        <f>IF(节奏预期!V176=0,0,INDEX(I$216:I$232,MATCH(节奏预期!V176,$C$216:$C$232,1)))</f>
        <v>8.0000000000000016E-2</v>
      </c>
      <c r="AI176" s="13">
        <f>IFERROR(SUMPRODUCT(节奏预期!E176:J176,AC176:AH176)/SUM(节奏预期!E176:J176),0)</f>
        <v>5.454545454545455E-2</v>
      </c>
      <c r="AJ176" s="12">
        <f t="shared" si="79"/>
        <v>0</v>
      </c>
      <c r="AK176" s="165">
        <f t="shared" si="74"/>
        <v>0</v>
      </c>
      <c r="AL176" s="165">
        <f t="shared" si="75"/>
        <v>0</v>
      </c>
      <c r="AM176" s="165">
        <f t="shared" si="76"/>
        <v>0</v>
      </c>
      <c r="AN176" s="165">
        <f t="shared" si="77"/>
        <v>0.4</v>
      </c>
      <c r="AO176" s="165">
        <f t="shared" si="78"/>
        <v>0.73</v>
      </c>
      <c r="AP176" s="13">
        <f t="shared" si="80"/>
        <v>0.57045454545454555</v>
      </c>
      <c r="AQ176" s="107">
        <f>IF(节奏预期!W176=0,0,节奏预期!E176*INDEX(D$83:D$99,MATCH(节奏预期!W176,$C$83:$C$99,0)))</f>
        <v>0</v>
      </c>
      <c r="AR176" s="79">
        <f>IF(节奏预期!X176=0,0,节奏预期!F176*INDEX(E$83:E$99,MATCH(节奏预期!X176,$C$83:$C$99,0)))</f>
        <v>0</v>
      </c>
      <c r="AS176" s="122">
        <f>IF(节奏预期!Y176=0,0,节奏预期!G176*INDEX(F$83:F$99,MATCH(节奏预期!Y176,$C$83:$C$99,0)))+IF(节奏预期!Z176=0,0,节奏预期!H176*INDEX(G$102:G$118,MATCH(节奏预期!Z176,$C$102:$C$118,0)))</f>
        <v>0</v>
      </c>
      <c r="AT176" s="79">
        <f>IF(节奏预期!Z176=0,0,节奏预期!H176*INDEX(G$83:G$99,MATCH(节奏预期!Z176,$C$83:$C$99,0)))</f>
        <v>0</v>
      </c>
      <c r="AU176" s="122">
        <f>IF(节奏预期!AA176=0,0,节奏预期!I176*INDEX(H$83:H$99,MATCH(节奏预期!AA176,$C$83:$C$99,0)))+IF(节奏预期!AB176=0,0,节奏预期!J176*INDEX(I$102:I$118,MATCH(节奏预期!AB176,$C$102:$C$118,0)))</f>
        <v>292.72727272727275</v>
      </c>
      <c r="AV176" s="110">
        <f>IF(节奏预期!AB176=0,0,节奏预期!J176*INDEX(I$83:I$99,MATCH(节奏预期!AB176,$C$83:$C$99,0)))</f>
        <v>27.272727272727273</v>
      </c>
      <c r="AW176" s="12">
        <f>IF(节奏预期!W176="","",INDEX(装备突破!D$121:D$137,MATCH(节奏预期!W176,装备突破!$C$121:$C$137,0))*节奏预期!E176)</f>
        <v>0</v>
      </c>
      <c r="AX176" s="79">
        <f>IF(节奏预期!X176="","",INDEX(装备突破!E$121:E$137,MATCH(节奏预期!X176,装备突破!$C$121:$C$137,0))*节奏预期!F176)</f>
        <v>0</v>
      </c>
      <c r="AY176" s="79">
        <f>IF(节奏预期!Y176="","",INDEX(装备突破!F$121:F$137,MATCH(节奏预期!Y176,装备突破!$C$121:$C$137,0))*节奏预期!G176)</f>
        <v>0</v>
      </c>
      <c r="AZ176" s="79">
        <f>IF(节奏预期!Z176="","",INDEX(装备突破!G$121:G$137,MATCH(节奏预期!Z176,装备突破!$C$121:$C$137,0))*节奏预期!H176)</f>
        <v>0</v>
      </c>
      <c r="BA176" s="79">
        <f>IF(节奏预期!AA176="","",INDEX(装备突破!H$121:H$137,MATCH(节奏预期!AA176,装备突破!$C$121:$C$137,0))*节奏预期!I176)</f>
        <v>222727272.72727272</v>
      </c>
      <c r="BB176" s="79">
        <f>IF(节奏预期!AB176="","",INDEX(装备突破!I$121:I$137,MATCH(节奏预期!AB176,装备突破!$C$121:$C$137,0))*节奏预期!J176)</f>
        <v>477272727.27272731</v>
      </c>
      <c r="BC176" s="13">
        <f>MAX(SUM(AW176:BB176),$BC$166:BC175)</f>
        <v>700000000.00000012</v>
      </c>
      <c r="BD176" s="37"/>
      <c r="BF176" s="22">
        <v>38</v>
      </c>
    </row>
    <row r="177" spans="1:79" x14ac:dyDescent="0.15">
      <c r="B177" s="211"/>
      <c r="C177" s="144">
        <v>11</v>
      </c>
      <c r="D177" s="145"/>
      <c r="E177" s="145"/>
      <c r="F177" s="145"/>
      <c r="G177" s="145"/>
      <c r="H177" s="145">
        <v>150</v>
      </c>
      <c r="I177" s="145">
        <v>150</v>
      </c>
      <c r="L177" s="22">
        <v>15</v>
      </c>
      <c r="M177" s="76">
        <f t="shared" si="73"/>
        <v>360</v>
      </c>
      <c r="N177" s="78">
        <f>节奏预期!D177</f>
        <v>103.97984772466795</v>
      </c>
      <c r="O177" s="107">
        <f>IF(节奏预期!Q177=0,0,INDEX(D$143:D$159,MATCH(节奏预期!Q177,$C$143:$C$159,1)))</f>
        <v>0</v>
      </c>
      <c r="P177" s="79">
        <f>IF(节奏预期!R177=0,0,INDEX(E$143:E$159,MATCH(节奏预期!R177,$C$143:$C$159,1)))</f>
        <v>0</v>
      </c>
      <c r="Q177" s="79">
        <f>IF(节奏预期!S177=0,0,INDEX(F$143:F$159,MATCH(节奏预期!S177,$C$143:$C$159,1)))</f>
        <v>0</v>
      </c>
      <c r="R177" s="79">
        <f>IF(节奏预期!T177=0,0,INDEX(G$143:G$159,MATCH(节奏预期!T177,$C$143:$C$159,1)))</f>
        <v>0</v>
      </c>
      <c r="S177" s="79">
        <f>IF(节奏预期!U177=0,0,INDEX(H$143:H$159,MATCH(节奏预期!U177,$C$143:$C$159,1)))</f>
        <v>0.4</v>
      </c>
      <c r="T177" s="84">
        <f>IF(节奏预期!V177=0,0,INDEX(I$143:I$159,MATCH(节奏预期!V177,$C$143:$C$159,1)))</f>
        <v>0.4</v>
      </c>
      <c r="U177" s="13">
        <f>IFERROR(SUMPRODUCT(节奏预期!E177:J177,O177:T177)/SUM(节奏预期!E177:J177),0)</f>
        <v>0.4</v>
      </c>
      <c r="V177" s="12">
        <f>IF(节奏预期!Q177=0,0,INDEX(D$189:D$205,MATCH(节奏预期!Q177,$C$189:$C$205,1)))</f>
        <v>0</v>
      </c>
      <c r="W177" s="79">
        <f>IF(节奏预期!R177=0,0,INDEX(E$189:E$205,MATCH(节奏预期!R177,$C$189:$C$205,1)))</f>
        <v>0</v>
      </c>
      <c r="X177" s="79">
        <f>IF(节奏预期!S177=0,0,INDEX(F$189:F$205,MATCH(节奏预期!S177,$C$189:$C$205,1)))</f>
        <v>0</v>
      </c>
      <c r="Y177" s="79">
        <f>IF(节奏预期!T177=0,0,INDEX(G$189:G$205,MATCH(节奏预期!T177,$C$189:$C$205,1)))</f>
        <v>0</v>
      </c>
      <c r="Z177" s="79">
        <f>IF(节奏预期!U177=0,0,INDEX(H$189:H$205,MATCH(节奏预期!U177,$C$189:$C$205,1)))</f>
        <v>0</v>
      </c>
      <c r="AA177" s="79">
        <f>IF(节奏预期!V177=0,0,INDEX(I$189:I$205,MATCH(节奏预期!V177,$C$189:$C$205,1)))</f>
        <v>0.25</v>
      </c>
      <c r="AB177" s="13">
        <f>IFERROR(SUMPRODUCT(节奏预期!E177:J177,V177:AA177)/SUM(节奏预期!E177:J177),0)</f>
        <v>0.20454545454545453</v>
      </c>
      <c r="AC177" s="12">
        <f>IF(节奏预期!Q177=0,0,INDEX(D$216:D$232,MATCH(节奏预期!Q177,$C$216:$C$232,1)))</f>
        <v>0</v>
      </c>
      <c r="AD177" s="165">
        <f>IF(节奏预期!R177=0,0,INDEX(E$216:E$232,MATCH(节奏预期!R177,$C$216:$C$232,1)))</f>
        <v>0</v>
      </c>
      <c r="AE177" s="165">
        <f>IF(节奏预期!S177=0,0,INDEX(F$216:F$232,MATCH(节奏预期!S177,$C$216:$C$232,1)))</f>
        <v>0</v>
      </c>
      <c r="AF177" s="165">
        <f>IF(节奏预期!T177=0,0,INDEX(G$216:G$232,MATCH(节奏预期!T177,$C$216:$C$232,1)))</f>
        <v>0</v>
      </c>
      <c r="AG177" s="165">
        <f>IF(节奏预期!U177=0,0,INDEX(H$216:H$232,MATCH(节奏预期!U177,$C$216:$C$232,1)))</f>
        <v>0</v>
      </c>
      <c r="AH177" s="165">
        <f>IF(节奏预期!V177=0,0,INDEX(I$216:I$232,MATCH(节奏预期!V177,$C$216:$C$232,1)))</f>
        <v>8.0000000000000016E-2</v>
      </c>
      <c r="AI177" s="13">
        <f>IFERROR(SUMPRODUCT(节奏预期!E177:J177,AC177:AH177)/SUM(节奏预期!E177:J177),0)</f>
        <v>6.545454545454546E-2</v>
      </c>
      <c r="AJ177" s="12">
        <f t="shared" si="79"/>
        <v>0</v>
      </c>
      <c r="AK177" s="165">
        <f t="shared" si="74"/>
        <v>0</v>
      </c>
      <c r="AL177" s="165">
        <f t="shared" si="75"/>
        <v>0</v>
      </c>
      <c r="AM177" s="165">
        <f t="shared" si="76"/>
        <v>0</v>
      </c>
      <c r="AN177" s="165">
        <f t="shared" si="77"/>
        <v>0.4</v>
      </c>
      <c r="AO177" s="165">
        <f t="shared" si="78"/>
        <v>0.73</v>
      </c>
      <c r="AP177" s="13">
        <f t="shared" si="80"/>
        <v>0.6045454545454545</v>
      </c>
      <c r="AQ177" s="107">
        <f>IF(节奏预期!W177=0,0,节奏预期!E177*INDEX(D$83:D$99,MATCH(节奏预期!W177,$C$83:$C$99,0)))</f>
        <v>0</v>
      </c>
      <c r="AR177" s="79">
        <f>IF(节奏预期!X177=0,0,节奏预期!F177*INDEX(E$83:E$99,MATCH(节奏预期!X177,$C$83:$C$99,0)))</f>
        <v>0</v>
      </c>
      <c r="AS177" s="122">
        <f>IF(节奏预期!Y177=0,0,节奏预期!G177*INDEX(F$83:F$99,MATCH(节奏预期!Y177,$C$83:$C$99,0)))+IF(节奏预期!Z177=0,0,节奏预期!H177*INDEX(G$102:G$118,MATCH(节奏预期!Z177,$C$102:$C$118,0)))</f>
        <v>0</v>
      </c>
      <c r="AT177" s="79">
        <f>IF(节奏预期!Z177=0,0,节奏预期!H177*INDEX(G$83:G$99,MATCH(节奏预期!Z177,$C$83:$C$99,0)))</f>
        <v>0</v>
      </c>
      <c r="AU177" s="122">
        <f>IF(节奏预期!AA177=0,0,节奏预期!I177*INDEX(H$83:H$99,MATCH(节奏预期!AA177,$C$83:$C$99,0)))+IF(节奏预期!AB177=0,0,节奏预期!J177*INDEX(I$102:I$118,MATCH(节奏预期!AB177,$C$102:$C$118,0)))</f>
        <v>287.27272727272725</v>
      </c>
      <c r="AV177" s="110">
        <f>IF(节奏预期!AB177=0,0,节奏预期!J177*INDEX(I$83:I$99,MATCH(节奏预期!AB177,$C$83:$C$99,0)))</f>
        <v>32.727272727272727</v>
      </c>
      <c r="AW177" s="12">
        <f>IF(节奏预期!W177="","",INDEX(装备突破!D$121:D$137,MATCH(节奏预期!W177,装备突破!$C$121:$C$137,0))*节奏预期!E177)</f>
        <v>0</v>
      </c>
      <c r="AX177" s="79">
        <f>IF(节奏预期!X177="","",INDEX(装备突破!E$121:E$137,MATCH(节奏预期!X177,装备突破!$C$121:$C$137,0))*节奏预期!F177)</f>
        <v>0</v>
      </c>
      <c r="AY177" s="79">
        <f>IF(节奏预期!Y177="","",INDEX(装备突破!F$121:F$137,MATCH(节奏预期!Y177,装备突破!$C$121:$C$137,0))*节奏预期!G177)</f>
        <v>0</v>
      </c>
      <c r="AZ177" s="79">
        <f>IF(节奏预期!Z177="","",INDEX(装备突破!G$121:G$137,MATCH(节奏预期!Z177,装备突破!$C$121:$C$137,0))*节奏预期!H177)</f>
        <v>0</v>
      </c>
      <c r="BA177" s="79">
        <f>IF(节奏预期!AA177="","",INDEX(装备突破!H$121:H$137,MATCH(节奏预期!AA177,装备突破!$C$121:$C$137,0))*节奏预期!I177)</f>
        <v>127272727.27272728</v>
      </c>
      <c r="BB177" s="79">
        <f>IF(节奏预期!AB177="","",INDEX(装备突破!I$121:I$137,MATCH(节奏预期!AB177,装备突破!$C$121:$C$137,0))*节奏预期!J177)</f>
        <v>572727272.72727275</v>
      </c>
      <c r="BC177" s="13">
        <f>MAX(SUM(AW177:BB177),$BC$166:BC176)</f>
        <v>700000000.00000012</v>
      </c>
      <c r="BD177" s="37"/>
      <c r="BF177" s="22">
        <v>39</v>
      </c>
    </row>
    <row r="178" spans="1:79" x14ac:dyDescent="0.15">
      <c r="B178" s="211"/>
      <c r="C178" s="144">
        <v>12</v>
      </c>
      <c r="D178" s="145"/>
      <c r="E178" s="145"/>
      <c r="F178" s="145"/>
      <c r="G178" s="145"/>
      <c r="H178" s="145">
        <v>160</v>
      </c>
      <c r="I178" s="145">
        <v>160</v>
      </c>
      <c r="L178" s="22">
        <v>16</v>
      </c>
      <c r="M178" s="76">
        <f t="shared" si="73"/>
        <v>390</v>
      </c>
      <c r="N178" s="78">
        <f>节奏预期!D178</f>
        <v>105.13777138249434</v>
      </c>
      <c r="O178" s="107">
        <f>IF(节奏预期!Q178=0,0,INDEX(D$143:D$159,MATCH(节奏预期!Q178,$C$143:$C$159,1)))</f>
        <v>0</v>
      </c>
      <c r="P178" s="79">
        <f>IF(节奏预期!R178=0,0,INDEX(E$143:E$159,MATCH(节奏预期!R178,$C$143:$C$159,1)))</f>
        <v>0</v>
      </c>
      <c r="Q178" s="79">
        <f>IF(节奏预期!S178=0,0,INDEX(F$143:F$159,MATCH(节奏预期!S178,$C$143:$C$159,1)))</f>
        <v>0</v>
      </c>
      <c r="R178" s="79">
        <f>IF(节奏预期!T178=0,0,INDEX(G$143:G$159,MATCH(节奏预期!T178,$C$143:$C$159,1)))</f>
        <v>0</v>
      </c>
      <c r="S178" s="79">
        <f>IF(节奏预期!U178=0,0,INDEX(H$143:H$159,MATCH(节奏预期!U178,$C$143:$C$159,1)))</f>
        <v>0.4</v>
      </c>
      <c r="T178" s="84">
        <f>IF(节奏预期!V178=0,0,INDEX(I$143:I$159,MATCH(节奏预期!V178,$C$143:$C$159,1)))</f>
        <v>0.4</v>
      </c>
      <c r="U178" s="13">
        <f>IFERROR(SUMPRODUCT(节奏预期!E178:J178,O178:T178)/SUM(节奏预期!E178:J178),0)</f>
        <v>0.4</v>
      </c>
      <c r="V178" s="12">
        <f>IF(节奏预期!Q178=0,0,INDEX(D$189:D$205,MATCH(节奏预期!Q178,$C$189:$C$205,1)))</f>
        <v>0</v>
      </c>
      <c r="W178" s="79">
        <f>IF(节奏预期!R178=0,0,INDEX(E$189:E$205,MATCH(节奏预期!R178,$C$189:$C$205,1)))</f>
        <v>0</v>
      </c>
      <c r="X178" s="79">
        <f>IF(节奏预期!S178=0,0,INDEX(F$189:F$205,MATCH(节奏预期!S178,$C$189:$C$205,1)))</f>
        <v>0</v>
      </c>
      <c r="Y178" s="79">
        <f>IF(节奏预期!T178=0,0,INDEX(G$189:G$205,MATCH(节奏预期!T178,$C$189:$C$205,1)))</f>
        <v>0</v>
      </c>
      <c r="Z178" s="79">
        <f>IF(节奏预期!U178=0,0,INDEX(H$189:H$205,MATCH(节奏预期!U178,$C$189:$C$205,1)))</f>
        <v>0</v>
      </c>
      <c r="AA178" s="79">
        <f>IF(节奏预期!V178=0,0,INDEX(I$189:I$205,MATCH(节奏预期!V178,$C$189:$C$205,1)))</f>
        <v>0.25</v>
      </c>
      <c r="AB178" s="13">
        <f>IFERROR(SUMPRODUCT(节奏预期!E178:J178,V178:AA178)/SUM(节奏预期!E178:J178),0)</f>
        <v>0.23863636363636362</v>
      </c>
      <c r="AC178" s="12">
        <f>IF(节奏预期!Q178=0,0,INDEX(D$216:D$232,MATCH(节奏预期!Q178,$C$216:$C$232,1)))</f>
        <v>0</v>
      </c>
      <c r="AD178" s="165">
        <f>IF(节奏预期!R178=0,0,INDEX(E$216:E$232,MATCH(节奏预期!R178,$C$216:$C$232,1)))</f>
        <v>0</v>
      </c>
      <c r="AE178" s="165">
        <f>IF(节奏预期!S178=0,0,INDEX(F$216:F$232,MATCH(节奏预期!S178,$C$216:$C$232,1)))</f>
        <v>0</v>
      </c>
      <c r="AF178" s="165">
        <f>IF(节奏预期!T178=0,0,INDEX(G$216:G$232,MATCH(节奏预期!T178,$C$216:$C$232,1)))</f>
        <v>0</v>
      </c>
      <c r="AG178" s="165">
        <f>IF(节奏预期!U178=0,0,INDEX(H$216:H$232,MATCH(节奏预期!U178,$C$216:$C$232,1)))</f>
        <v>0</v>
      </c>
      <c r="AH178" s="165">
        <f>IF(节奏预期!V178=0,0,INDEX(I$216:I$232,MATCH(节奏预期!V178,$C$216:$C$232,1)))</f>
        <v>8.0000000000000016E-2</v>
      </c>
      <c r="AI178" s="13">
        <f>IFERROR(SUMPRODUCT(节奏预期!E178:J178,AC178:AH178)/SUM(节奏预期!E178:J178),0)</f>
        <v>7.6363636363636384E-2</v>
      </c>
      <c r="AJ178" s="12">
        <f t="shared" si="79"/>
        <v>0</v>
      </c>
      <c r="AK178" s="165">
        <f t="shared" si="74"/>
        <v>0</v>
      </c>
      <c r="AL178" s="165">
        <f t="shared" si="75"/>
        <v>0</v>
      </c>
      <c r="AM178" s="165">
        <f t="shared" si="76"/>
        <v>0</v>
      </c>
      <c r="AN178" s="165">
        <f t="shared" si="77"/>
        <v>0.4</v>
      </c>
      <c r="AO178" s="165">
        <f t="shared" si="78"/>
        <v>0.73</v>
      </c>
      <c r="AP178" s="13">
        <f t="shared" si="80"/>
        <v>0.63863636363636367</v>
      </c>
      <c r="AQ178" s="107">
        <f>IF(节奏预期!W178=0,0,节奏预期!E178*INDEX(D$83:D$99,MATCH(节奏预期!W178,$C$83:$C$99,0)))</f>
        <v>0</v>
      </c>
      <c r="AR178" s="79">
        <f>IF(节奏预期!X178=0,0,节奏预期!F178*INDEX(E$83:E$99,MATCH(节奏预期!X178,$C$83:$C$99,0)))</f>
        <v>0</v>
      </c>
      <c r="AS178" s="122">
        <f>IF(节奏预期!Y178=0,0,节奏预期!G178*INDEX(F$83:F$99,MATCH(节奏预期!Y178,$C$83:$C$99,0)))+IF(节奏预期!Z178=0,0,节奏预期!H178*INDEX(G$102:G$118,MATCH(节奏预期!Z178,$C$102:$C$118,0)))</f>
        <v>0</v>
      </c>
      <c r="AT178" s="79">
        <f>IF(节奏预期!Z178=0,0,节奏预期!H178*INDEX(G$83:G$99,MATCH(节奏预期!Z178,$C$83:$C$99,0)))</f>
        <v>0</v>
      </c>
      <c r="AU178" s="122">
        <f>IF(节奏预期!AA178=0,0,节奏预期!I178*INDEX(H$83:H$99,MATCH(节奏预期!AA178,$C$83:$C$99,0)))+IF(节奏预期!AB178=0,0,节奏预期!J178*INDEX(I$102:I$118,MATCH(节奏预期!AB178,$C$102:$C$118,0)))</f>
        <v>281.81818181818181</v>
      </c>
      <c r="AV178" s="110">
        <f>IF(节奏预期!AB178=0,0,节奏预期!J178*INDEX(I$83:I$99,MATCH(节奏预期!AB178,$C$83:$C$99,0)))</f>
        <v>38.18181818181818</v>
      </c>
      <c r="AW178" s="12">
        <f>IF(节奏预期!W178="","",INDEX(装备突破!D$121:D$137,MATCH(节奏预期!W178,装备突破!$C$121:$C$137,0))*节奏预期!E178)</f>
        <v>0</v>
      </c>
      <c r="AX178" s="79">
        <f>IF(节奏预期!X178="","",INDEX(装备突破!E$121:E$137,MATCH(节奏预期!X178,装备突破!$C$121:$C$137,0))*节奏预期!F178)</f>
        <v>0</v>
      </c>
      <c r="AY178" s="79">
        <f>IF(节奏预期!Y178="","",INDEX(装备突破!F$121:F$137,MATCH(节奏预期!Y178,装备突破!$C$121:$C$137,0))*节奏预期!G178)</f>
        <v>0</v>
      </c>
      <c r="AZ178" s="79">
        <f>IF(节奏预期!Z178="","",INDEX(装备突破!G$121:G$137,MATCH(节奏预期!Z178,装备突破!$C$121:$C$137,0))*节奏预期!H178)</f>
        <v>0</v>
      </c>
      <c r="BA178" s="79">
        <f>IF(节奏预期!AA178="","",INDEX(装备突破!H$121:H$137,MATCH(节奏预期!AA178,装备突破!$C$121:$C$137,0))*节奏预期!I178)</f>
        <v>31818181.818181854</v>
      </c>
      <c r="BB178" s="79">
        <f>IF(节奏预期!AB178="","",INDEX(装备突破!I$121:I$137,MATCH(节奏预期!AB178,装备突破!$C$121:$C$137,0))*节奏预期!J178)</f>
        <v>668181818.18181813</v>
      </c>
      <c r="BC178" s="13">
        <f>MAX(SUM(AW178:BB178),$BC$166:BC177)</f>
        <v>700000000.00000012</v>
      </c>
      <c r="BD178" s="37"/>
      <c r="BF178" s="22">
        <v>40</v>
      </c>
    </row>
    <row r="179" spans="1:79" x14ac:dyDescent="0.15">
      <c r="A179" s="37"/>
      <c r="B179" s="211"/>
      <c r="C179" s="144">
        <v>13</v>
      </c>
      <c r="D179" s="145"/>
      <c r="E179" s="145"/>
      <c r="F179" s="145"/>
      <c r="G179" s="145"/>
      <c r="H179" s="145">
        <v>170</v>
      </c>
      <c r="I179" s="145">
        <v>170</v>
      </c>
      <c r="J179" s="37"/>
      <c r="L179" s="22">
        <v>17</v>
      </c>
      <c r="M179" s="76">
        <f t="shared" si="73"/>
        <v>420</v>
      </c>
      <c r="N179" s="78">
        <f>节奏预期!D179</f>
        <v>106.26808301554426</v>
      </c>
      <c r="O179" s="107">
        <f>IF(节奏预期!Q179=0,0,INDEX(D$143:D$159,MATCH(节奏预期!Q179,$C$143:$C$159,1)))</f>
        <v>0</v>
      </c>
      <c r="P179" s="79">
        <f>IF(节奏预期!R179=0,0,INDEX(E$143:E$159,MATCH(节奏预期!R179,$C$143:$C$159,1)))</f>
        <v>0</v>
      </c>
      <c r="Q179" s="79">
        <f>IF(节奏预期!S179=0,0,INDEX(F$143:F$159,MATCH(节奏预期!S179,$C$143:$C$159,1)))</f>
        <v>0</v>
      </c>
      <c r="R179" s="79">
        <f>IF(节奏预期!T179=0,0,INDEX(G$143:G$159,MATCH(节奏预期!T179,$C$143:$C$159,1)))</f>
        <v>0</v>
      </c>
      <c r="S179" s="79">
        <f>IF(节奏预期!U179=0,0,INDEX(H$143:H$159,MATCH(节奏预期!U179,$C$143:$C$159,1)))</f>
        <v>0</v>
      </c>
      <c r="T179" s="84">
        <f>IF(节奏预期!V179=0,0,INDEX(I$143:I$159,MATCH(节奏预期!V179,$C$143:$C$159,1)))</f>
        <v>0.4</v>
      </c>
      <c r="U179" s="13">
        <f>IFERROR(SUMPRODUCT(节奏预期!E179:J179,O179:T179)/SUM(节奏预期!E179:J179),0)</f>
        <v>0.4</v>
      </c>
      <c r="V179" s="12">
        <f>IF(节奏预期!Q179=0,0,INDEX(D$189:D$205,MATCH(节奏预期!Q179,$C$189:$C$205,1)))</f>
        <v>0</v>
      </c>
      <c r="W179" s="79">
        <f>IF(节奏预期!R179=0,0,INDEX(E$189:E$205,MATCH(节奏预期!R179,$C$189:$C$205,1)))</f>
        <v>0</v>
      </c>
      <c r="X179" s="79">
        <f>IF(节奏预期!S179=0,0,INDEX(F$189:F$205,MATCH(节奏预期!S179,$C$189:$C$205,1)))</f>
        <v>0</v>
      </c>
      <c r="Y179" s="79">
        <f>IF(节奏预期!T179=0,0,INDEX(G$189:G$205,MATCH(节奏预期!T179,$C$189:$C$205,1)))</f>
        <v>0</v>
      </c>
      <c r="Z179" s="79">
        <f>IF(节奏预期!U179=0,0,INDEX(H$189:H$205,MATCH(节奏预期!U179,$C$189:$C$205,1)))</f>
        <v>0</v>
      </c>
      <c r="AA179" s="79">
        <f>IF(节奏预期!V179=0,0,INDEX(I$189:I$205,MATCH(节奏预期!V179,$C$189:$C$205,1)))</f>
        <v>0.25</v>
      </c>
      <c r="AB179" s="13">
        <f>IFERROR(SUMPRODUCT(节奏预期!E179:J179,V179:AA179)/SUM(节奏预期!E179:J179),0)</f>
        <v>0.25</v>
      </c>
      <c r="AC179" s="12">
        <f>IF(节奏预期!Q179=0,0,INDEX(D$216:D$232,MATCH(节奏预期!Q179,$C$216:$C$232,1)))</f>
        <v>0</v>
      </c>
      <c r="AD179" s="165">
        <f>IF(节奏预期!R179=0,0,INDEX(E$216:E$232,MATCH(节奏预期!R179,$C$216:$C$232,1)))</f>
        <v>0</v>
      </c>
      <c r="AE179" s="165">
        <f>IF(节奏预期!S179=0,0,INDEX(F$216:F$232,MATCH(节奏预期!S179,$C$216:$C$232,1)))</f>
        <v>0</v>
      </c>
      <c r="AF179" s="165">
        <f>IF(节奏预期!T179=0,0,INDEX(G$216:G$232,MATCH(节奏预期!T179,$C$216:$C$232,1)))</f>
        <v>0</v>
      </c>
      <c r="AG179" s="165">
        <f>IF(节奏预期!U179=0,0,INDEX(H$216:H$232,MATCH(节奏预期!U179,$C$216:$C$232,1)))</f>
        <v>0</v>
      </c>
      <c r="AH179" s="165">
        <f>IF(节奏预期!V179=0,0,INDEX(I$216:I$232,MATCH(节奏预期!V179,$C$216:$C$232,1)))</f>
        <v>8.0000000000000016E-2</v>
      </c>
      <c r="AI179" s="13">
        <f>IFERROR(SUMPRODUCT(节奏预期!E179:J179,AC179:AH179)/SUM(节奏预期!E179:J179),0)</f>
        <v>8.0000000000000016E-2</v>
      </c>
      <c r="AJ179" s="12">
        <f t="shared" si="79"/>
        <v>0</v>
      </c>
      <c r="AK179" s="165">
        <f t="shared" si="74"/>
        <v>0</v>
      </c>
      <c r="AL179" s="165">
        <f t="shared" si="75"/>
        <v>0</v>
      </c>
      <c r="AM179" s="165">
        <f t="shared" si="76"/>
        <v>0</v>
      </c>
      <c r="AN179" s="165">
        <f t="shared" si="77"/>
        <v>0</v>
      </c>
      <c r="AO179" s="165">
        <f t="shared" si="78"/>
        <v>0.73</v>
      </c>
      <c r="AP179" s="13">
        <f t="shared" si="80"/>
        <v>0.65</v>
      </c>
      <c r="AQ179" s="107">
        <f>IF(节奏预期!W179=0,0,节奏预期!E179*INDEX(D$83:D$99,MATCH(节奏预期!W179,$C$83:$C$99,0)))</f>
        <v>0</v>
      </c>
      <c r="AR179" s="79">
        <f>IF(节奏预期!X179=0,0,节奏预期!F179*INDEX(E$83:E$99,MATCH(节奏预期!X179,$C$83:$C$99,0)))</f>
        <v>0</v>
      </c>
      <c r="AS179" s="122">
        <f>IF(节奏预期!Y179=0,0,节奏预期!G179*INDEX(F$83:F$99,MATCH(节奏预期!Y179,$C$83:$C$99,0)))+IF(节奏预期!Z179=0,0,节奏预期!H179*INDEX(G$102:G$118,MATCH(节奏预期!Z179,$C$102:$C$118,0)))</f>
        <v>0</v>
      </c>
      <c r="AT179" s="79">
        <f>IF(节奏预期!Z179=0,0,节奏预期!H179*INDEX(G$83:G$99,MATCH(节奏预期!Z179,$C$83:$C$99,0)))</f>
        <v>0</v>
      </c>
      <c r="AU179" s="122">
        <f>IF(节奏预期!AA179=0,0,节奏预期!I179*INDEX(H$83:H$99,MATCH(节奏预期!AA179,$C$83:$C$99,0)))+IF(节奏预期!AB179=0,0,节奏预期!J179*INDEX(I$102:I$118,MATCH(节奏预期!AB179,$C$102:$C$118,0)))</f>
        <v>280</v>
      </c>
      <c r="AV179" s="110">
        <f>IF(节奏预期!AB179=0,0,节奏预期!J179*INDEX(I$83:I$99,MATCH(节奏预期!AB179,$C$83:$C$99,0)))</f>
        <v>40</v>
      </c>
      <c r="AW179" s="12">
        <f>IF(节奏预期!W179="","",INDEX(装备突破!D$121:D$137,MATCH(节奏预期!W179,装备突破!$C$121:$C$137,0))*节奏预期!E179)</f>
        <v>0</v>
      </c>
      <c r="AX179" s="79">
        <f>IF(节奏预期!X179="","",INDEX(装备突破!E$121:E$137,MATCH(节奏预期!X179,装备突破!$C$121:$C$137,0))*节奏预期!F179)</f>
        <v>0</v>
      </c>
      <c r="AY179" s="79">
        <f>IF(节奏预期!Y179="","",INDEX(装备突破!F$121:F$137,MATCH(节奏预期!Y179,装备突破!$C$121:$C$137,0))*节奏预期!G179)</f>
        <v>0</v>
      </c>
      <c r="AZ179" s="79">
        <f>IF(节奏预期!Z179="","",INDEX(装备突破!G$121:G$137,MATCH(节奏预期!Z179,装备突破!$C$121:$C$137,0))*节奏预期!H179)</f>
        <v>0</v>
      </c>
      <c r="BA179" s="79">
        <f>IF(节奏预期!AA179="","",INDEX(装备突破!H$121:H$137,MATCH(节奏预期!AA179,装备突破!$C$121:$C$137,0))*节奏预期!I179)</f>
        <v>0</v>
      </c>
      <c r="BB179" s="79">
        <f>IF(节奏预期!AB179="","",INDEX(装备突破!I$121:I$137,MATCH(节奏预期!AB179,装备突破!$C$121:$C$137,0))*节奏预期!J179)</f>
        <v>700000000</v>
      </c>
      <c r="BC179" s="13">
        <f>MAX(SUM(AW179:BB179),$BC$166:BC178)</f>
        <v>700000000.00000012</v>
      </c>
      <c r="BD179" s="37"/>
      <c r="BF179" s="22">
        <v>41</v>
      </c>
    </row>
    <row r="180" spans="1:79" x14ac:dyDescent="0.15">
      <c r="A180" s="37"/>
      <c r="B180" s="211"/>
      <c r="C180" s="144">
        <v>14</v>
      </c>
      <c r="D180" s="145"/>
      <c r="E180" s="145"/>
      <c r="F180" s="145"/>
      <c r="G180" s="145"/>
      <c r="H180" s="145">
        <v>180</v>
      </c>
      <c r="I180" s="145">
        <v>180</v>
      </c>
      <c r="J180" s="37"/>
      <c r="L180" s="22">
        <v>18</v>
      </c>
      <c r="M180" s="76">
        <f t="shared" si="73"/>
        <v>450</v>
      </c>
      <c r="N180" s="78">
        <f>节奏预期!D180</f>
        <v>107.31621184751006</v>
      </c>
      <c r="O180" s="107">
        <f>IF(节奏预期!Q180=0,0,INDEX(D$143:D$159,MATCH(节奏预期!Q180,$C$143:$C$159,1)))</f>
        <v>0</v>
      </c>
      <c r="P180" s="79">
        <f>IF(节奏预期!R180=0,0,INDEX(E$143:E$159,MATCH(节奏预期!R180,$C$143:$C$159,1)))</f>
        <v>0</v>
      </c>
      <c r="Q180" s="79">
        <f>IF(节奏预期!S180=0,0,INDEX(F$143:F$159,MATCH(节奏预期!S180,$C$143:$C$159,1)))</f>
        <v>0</v>
      </c>
      <c r="R180" s="79">
        <f>IF(节奏预期!T180=0,0,INDEX(G$143:G$159,MATCH(节奏预期!T180,$C$143:$C$159,1)))</f>
        <v>0</v>
      </c>
      <c r="S180" s="79">
        <f>IF(节奏预期!U180=0,0,INDEX(H$143:H$159,MATCH(节奏预期!U180,$C$143:$C$159,1)))</f>
        <v>0</v>
      </c>
      <c r="T180" s="84">
        <f>IF(节奏预期!V180=0,0,INDEX(I$143:I$159,MATCH(节奏预期!V180,$C$143:$C$159,1)))</f>
        <v>0.4</v>
      </c>
      <c r="U180" s="13">
        <f>IFERROR(SUMPRODUCT(节奏预期!E180:J180,O180:T180)/SUM(节奏预期!E180:J180),0)</f>
        <v>0.4</v>
      </c>
      <c r="V180" s="12">
        <f>IF(节奏预期!Q180=0,0,INDEX(D$189:D$205,MATCH(节奏预期!Q180,$C$189:$C$205,1)))</f>
        <v>0</v>
      </c>
      <c r="W180" s="79">
        <f>IF(节奏预期!R180=0,0,INDEX(E$189:E$205,MATCH(节奏预期!R180,$C$189:$C$205,1)))</f>
        <v>0</v>
      </c>
      <c r="X180" s="79">
        <f>IF(节奏预期!S180=0,0,INDEX(F$189:F$205,MATCH(节奏预期!S180,$C$189:$C$205,1)))</f>
        <v>0</v>
      </c>
      <c r="Y180" s="79">
        <f>IF(节奏预期!T180=0,0,INDEX(G$189:G$205,MATCH(节奏预期!T180,$C$189:$C$205,1)))</f>
        <v>0</v>
      </c>
      <c r="Z180" s="79">
        <f>IF(节奏预期!U180=0,0,INDEX(H$189:H$205,MATCH(节奏预期!U180,$C$189:$C$205,1)))</f>
        <v>0</v>
      </c>
      <c r="AA180" s="79">
        <f>IF(节奏预期!V180=0,0,INDEX(I$189:I$205,MATCH(节奏预期!V180,$C$189:$C$205,1)))</f>
        <v>0.25</v>
      </c>
      <c r="AB180" s="13">
        <f>IFERROR(SUMPRODUCT(节奏预期!E180:J180,V180:AA180)/SUM(节奏预期!E180:J180),0)</f>
        <v>0.25</v>
      </c>
      <c r="AC180" s="12">
        <f>IF(节奏预期!Q180=0,0,INDEX(D$216:D$232,MATCH(节奏预期!Q180,$C$216:$C$232,1)))</f>
        <v>0</v>
      </c>
      <c r="AD180" s="165">
        <f>IF(节奏预期!R180=0,0,INDEX(E$216:E$232,MATCH(节奏预期!R180,$C$216:$C$232,1)))</f>
        <v>0</v>
      </c>
      <c r="AE180" s="165">
        <f>IF(节奏预期!S180=0,0,INDEX(F$216:F$232,MATCH(节奏预期!S180,$C$216:$C$232,1)))</f>
        <v>0</v>
      </c>
      <c r="AF180" s="165">
        <f>IF(节奏预期!T180=0,0,INDEX(G$216:G$232,MATCH(节奏预期!T180,$C$216:$C$232,1)))</f>
        <v>0</v>
      </c>
      <c r="AG180" s="165">
        <f>IF(节奏预期!U180=0,0,INDEX(H$216:H$232,MATCH(节奏预期!U180,$C$216:$C$232,1)))</f>
        <v>0</v>
      </c>
      <c r="AH180" s="165">
        <f>IF(节奏预期!V180=0,0,INDEX(I$216:I$232,MATCH(节奏预期!V180,$C$216:$C$232,1)))</f>
        <v>8.0000000000000016E-2</v>
      </c>
      <c r="AI180" s="13">
        <f>IFERROR(SUMPRODUCT(节奏预期!E180:J180,AC180:AH180)/SUM(节奏预期!E180:J180),0)</f>
        <v>8.0000000000000016E-2</v>
      </c>
      <c r="AJ180" s="12">
        <f t="shared" si="79"/>
        <v>0</v>
      </c>
      <c r="AK180" s="165">
        <f t="shared" si="74"/>
        <v>0</v>
      </c>
      <c r="AL180" s="165">
        <f t="shared" si="75"/>
        <v>0</v>
      </c>
      <c r="AM180" s="165">
        <f t="shared" si="76"/>
        <v>0</v>
      </c>
      <c r="AN180" s="165">
        <f t="shared" si="77"/>
        <v>0</v>
      </c>
      <c r="AO180" s="165">
        <f t="shared" si="78"/>
        <v>0.73</v>
      </c>
      <c r="AP180" s="13">
        <f t="shared" si="80"/>
        <v>0.65</v>
      </c>
      <c r="AQ180" s="107">
        <f>IF(节奏预期!W180=0,0,节奏预期!E180*INDEX(D$83:D$99,MATCH(节奏预期!W180,$C$83:$C$99,0)))</f>
        <v>0</v>
      </c>
      <c r="AR180" s="79">
        <f>IF(节奏预期!X180=0,0,节奏预期!F180*INDEX(E$83:E$99,MATCH(节奏预期!X180,$C$83:$C$99,0)))</f>
        <v>0</v>
      </c>
      <c r="AS180" s="122">
        <f>IF(节奏预期!Y180=0,0,节奏预期!G180*INDEX(F$83:F$99,MATCH(节奏预期!Y180,$C$83:$C$99,0)))+IF(节奏预期!Z180=0,0,节奏预期!H180*INDEX(G$102:G$118,MATCH(节奏预期!Z180,$C$102:$C$118,0)))</f>
        <v>0</v>
      </c>
      <c r="AT180" s="79">
        <f>IF(节奏预期!Z180=0,0,节奏预期!H180*INDEX(G$83:G$99,MATCH(节奏预期!Z180,$C$83:$C$99,0)))</f>
        <v>0</v>
      </c>
      <c r="AU180" s="122">
        <f>IF(节奏预期!AA180=0,0,节奏预期!I180*INDEX(H$83:H$99,MATCH(节奏预期!AA180,$C$83:$C$99,0)))+IF(节奏预期!AB180=0,0,节奏预期!J180*INDEX(I$102:I$118,MATCH(节奏预期!AB180,$C$102:$C$118,0)))</f>
        <v>280</v>
      </c>
      <c r="AV180" s="110">
        <f>IF(节奏预期!AB180=0,0,节奏预期!J180*INDEX(I$83:I$99,MATCH(节奏预期!AB180,$C$83:$C$99,0)))</f>
        <v>40</v>
      </c>
      <c r="AW180" s="12">
        <f>IF(节奏预期!W180="","",INDEX(装备突破!D$121:D$137,MATCH(节奏预期!W180,装备突破!$C$121:$C$137,0))*节奏预期!E180)</f>
        <v>0</v>
      </c>
      <c r="AX180" s="79">
        <f>IF(节奏预期!X180="","",INDEX(装备突破!E$121:E$137,MATCH(节奏预期!X180,装备突破!$C$121:$C$137,0))*节奏预期!F180)</f>
        <v>0</v>
      </c>
      <c r="AY180" s="79">
        <f>IF(节奏预期!Y180="","",INDEX(装备突破!F$121:F$137,MATCH(节奏预期!Y180,装备突破!$C$121:$C$137,0))*节奏预期!G180)</f>
        <v>0</v>
      </c>
      <c r="AZ180" s="79">
        <f>IF(节奏预期!Z180="","",INDEX(装备突破!G$121:G$137,MATCH(节奏预期!Z180,装备突破!$C$121:$C$137,0))*节奏预期!H180)</f>
        <v>0</v>
      </c>
      <c r="BA180" s="79">
        <f>IF(节奏预期!AA180="","",INDEX(装备突破!H$121:H$137,MATCH(节奏预期!AA180,装备突破!$C$121:$C$137,0))*节奏预期!I180)</f>
        <v>0</v>
      </c>
      <c r="BB180" s="79">
        <f>IF(节奏预期!AB180="","",INDEX(装备突破!I$121:I$137,MATCH(节奏预期!AB180,装备突破!$C$121:$C$137,0))*节奏预期!J180)</f>
        <v>700000000</v>
      </c>
      <c r="BC180" s="13">
        <f>MAX(SUM(AW180:BB180),$BC$166:BC179)</f>
        <v>700000000.00000012</v>
      </c>
      <c r="BD180" s="37"/>
      <c r="BF180" s="22">
        <v>42</v>
      </c>
    </row>
    <row r="181" spans="1:79" x14ac:dyDescent="0.15">
      <c r="B181" s="211"/>
      <c r="C181" s="144">
        <v>15</v>
      </c>
      <c r="D181" s="145"/>
      <c r="E181" s="145"/>
      <c r="F181" s="145"/>
      <c r="G181" s="145"/>
      <c r="H181" s="145">
        <v>190</v>
      </c>
      <c r="I181" s="145">
        <v>190</v>
      </c>
      <c r="L181" s="22">
        <v>19</v>
      </c>
      <c r="M181" s="76">
        <f t="shared" si="73"/>
        <v>480</v>
      </c>
      <c r="N181" s="78">
        <f>节奏预期!D181</f>
        <v>108.26512634376826</v>
      </c>
      <c r="O181" s="107">
        <f>IF(节奏预期!Q181=0,0,INDEX(D$143:D$159,MATCH(节奏预期!Q181,$C$143:$C$159,1)))</f>
        <v>0</v>
      </c>
      <c r="P181" s="79">
        <f>IF(节奏预期!R181=0,0,INDEX(E$143:E$159,MATCH(节奏预期!R181,$C$143:$C$159,1)))</f>
        <v>0</v>
      </c>
      <c r="Q181" s="79">
        <f>IF(节奏预期!S181=0,0,INDEX(F$143:F$159,MATCH(节奏预期!S181,$C$143:$C$159,1)))</f>
        <v>0</v>
      </c>
      <c r="R181" s="79">
        <f>IF(节奏预期!T181=0,0,INDEX(G$143:G$159,MATCH(节奏预期!T181,$C$143:$C$159,1)))</f>
        <v>0</v>
      </c>
      <c r="S181" s="79">
        <f>IF(节奏预期!U181=0,0,INDEX(H$143:H$159,MATCH(节奏预期!U181,$C$143:$C$159,1)))</f>
        <v>0</v>
      </c>
      <c r="T181" s="84">
        <f>IF(节奏预期!V181=0,0,INDEX(I$143:I$159,MATCH(节奏预期!V181,$C$143:$C$159,1)))</f>
        <v>0.4</v>
      </c>
      <c r="U181" s="13">
        <f>IFERROR(SUMPRODUCT(节奏预期!E181:J181,O181:T181)/SUM(节奏预期!E181:J181),0)</f>
        <v>0.4</v>
      </c>
      <c r="V181" s="12">
        <f>IF(节奏预期!Q181=0,0,INDEX(D$189:D$205,MATCH(节奏预期!Q181,$C$189:$C$205,1)))</f>
        <v>0</v>
      </c>
      <c r="W181" s="79">
        <f>IF(节奏预期!R181=0,0,INDEX(E$189:E$205,MATCH(节奏预期!R181,$C$189:$C$205,1)))</f>
        <v>0</v>
      </c>
      <c r="X181" s="79">
        <f>IF(节奏预期!S181=0,0,INDEX(F$189:F$205,MATCH(节奏预期!S181,$C$189:$C$205,1)))</f>
        <v>0</v>
      </c>
      <c r="Y181" s="79">
        <f>IF(节奏预期!T181=0,0,INDEX(G$189:G$205,MATCH(节奏预期!T181,$C$189:$C$205,1)))</f>
        <v>0</v>
      </c>
      <c r="Z181" s="79">
        <f>IF(节奏预期!U181=0,0,INDEX(H$189:H$205,MATCH(节奏预期!U181,$C$189:$C$205,1)))</f>
        <v>0</v>
      </c>
      <c r="AA181" s="79">
        <f>IF(节奏预期!V181=0,0,INDEX(I$189:I$205,MATCH(节奏预期!V181,$C$189:$C$205,1)))</f>
        <v>0.25</v>
      </c>
      <c r="AB181" s="13">
        <f>IFERROR(SUMPRODUCT(节奏预期!E181:J181,V181:AA181)/SUM(节奏预期!E181:J181),0)</f>
        <v>0.25</v>
      </c>
      <c r="AC181" s="12">
        <f>IF(节奏预期!Q181=0,0,INDEX(D$216:D$232,MATCH(节奏预期!Q181,$C$216:$C$232,1)))</f>
        <v>0</v>
      </c>
      <c r="AD181" s="165">
        <f>IF(节奏预期!R181=0,0,INDEX(E$216:E$232,MATCH(节奏预期!R181,$C$216:$C$232,1)))</f>
        <v>0</v>
      </c>
      <c r="AE181" s="165">
        <f>IF(节奏预期!S181=0,0,INDEX(F$216:F$232,MATCH(节奏预期!S181,$C$216:$C$232,1)))</f>
        <v>0</v>
      </c>
      <c r="AF181" s="165">
        <f>IF(节奏预期!T181=0,0,INDEX(G$216:G$232,MATCH(节奏预期!T181,$C$216:$C$232,1)))</f>
        <v>0</v>
      </c>
      <c r="AG181" s="165">
        <f>IF(节奏预期!U181=0,0,INDEX(H$216:H$232,MATCH(节奏预期!U181,$C$216:$C$232,1)))</f>
        <v>0</v>
      </c>
      <c r="AH181" s="165">
        <f>IF(节奏预期!V181=0,0,INDEX(I$216:I$232,MATCH(节奏预期!V181,$C$216:$C$232,1)))</f>
        <v>8.0000000000000016E-2</v>
      </c>
      <c r="AI181" s="13">
        <f>IFERROR(SUMPRODUCT(节奏预期!E181:J181,AC181:AH181)/SUM(节奏预期!E181:J181),0)</f>
        <v>8.0000000000000016E-2</v>
      </c>
      <c r="AJ181" s="12">
        <f t="shared" si="79"/>
        <v>0</v>
      </c>
      <c r="AK181" s="165">
        <f t="shared" si="74"/>
        <v>0</v>
      </c>
      <c r="AL181" s="165">
        <f t="shared" si="75"/>
        <v>0</v>
      </c>
      <c r="AM181" s="165">
        <f t="shared" si="76"/>
        <v>0</v>
      </c>
      <c r="AN181" s="165">
        <f t="shared" si="77"/>
        <v>0</v>
      </c>
      <c r="AO181" s="165">
        <f t="shared" si="78"/>
        <v>0.73</v>
      </c>
      <c r="AP181" s="13">
        <f t="shared" si="80"/>
        <v>0.65</v>
      </c>
      <c r="AQ181" s="107">
        <f>IF(节奏预期!W181=0,0,节奏预期!E181*INDEX(D$83:D$99,MATCH(节奏预期!W181,$C$83:$C$99,0)))</f>
        <v>0</v>
      </c>
      <c r="AR181" s="79">
        <f>IF(节奏预期!X181=0,0,节奏预期!F181*INDEX(E$83:E$99,MATCH(节奏预期!X181,$C$83:$C$99,0)))</f>
        <v>0</v>
      </c>
      <c r="AS181" s="122">
        <f>IF(节奏预期!Y181=0,0,节奏预期!G181*INDEX(F$83:F$99,MATCH(节奏预期!Y181,$C$83:$C$99,0)))+IF(节奏预期!Z181=0,0,节奏预期!H181*INDEX(G$102:G$118,MATCH(节奏预期!Z181,$C$102:$C$118,0)))</f>
        <v>0</v>
      </c>
      <c r="AT181" s="79">
        <f>IF(节奏预期!Z181=0,0,节奏预期!H181*INDEX(G$83:G$99,MATCH(节奏预期!Z181,$C$83:$C$99,0)))</f>
        <v>0</v>
      </c>
      <c r="AU181" s="122">
        <f>IF(节奏预期!AA181=0,0,节奏预期!I181*INDEX(H$83:H$99,MATCH(节奏预期!AA181,$C$83:$C$99,0)))+IF(节奏预期!AB181=0,0,节奏预期!J181*INDEX(I$102:I$118,MATCH(节奏预期!AB181,$C$102:$C$118,0)))</f>
        <v>280</v>
      </c>
      <c r="AV181" s="110">
        <f>IF(节奏预期!AB181=0,0,节奏预期!J181*INDEX(I$83:I$99,MATCH(节奏预期!AB181,$C$83:$C$99,0)))</f>
        <v>40</v>
      </c>
      <c r="AW181" s="12">
        <f>IF(节奏预期!W181="","",INDEX(装备突破!D$121:D$137,MATCH(节奏预期!W181,装备突破!$C$121:$C$137,0))*节奏预期!E181)</f>
        <v>0</v>
      </c>
      <c r="AX181" s="79">
        <f>IF(节奏预期!X181="","",INDEX(装备突破!E$121:E$137,MATCH(节奏预期!X181,装备突破!$C$121:$C$137,0))*节奏预期!F181)</f>
        <v>0</v>
      </c>
      <c r="AY181" s="79">
        <f>IF(节奏预期!Y181="","",INDEX(装备突破!F$121:F$137,MATCH(节奏预期!Y181,装备突破!$C$121:$C$137,0))*节奏预期!G181)</f>
        <v>0</v>
      </c>
      <c r="AZ181" s="79">
        <f>IF(节奏预期!Z181="","",INDEX(装备突破!G$121:G$137,MATCH(节奏预期!Z181,装备突破!$C$121:$C$137,0))*节奏预期!H181)</f>
        <v>0</v>
      </c>
      <c r="BA181" s="79">
        <f>IF(节奏预期!AA181="","",INDEX(装备突破!H$121:H$137,MATCH(节奏预期!AA181,装备突破!$C$121:$C$137,0))*节奏预期!I181)</f>
        <v>0</v>
      </c>
      <c r="BB181" s="79">
        <f>IF(节奏预期!AB181="","",INDEX(装备突破!I$121:I$137,MATCH(节奏预期!AB181,装备突破!$C$121:$C$137,0))*节奏预期!J181)</f>
        <v>700000000</v>
      </c>
      <c r="BC181" s="13">
        <f>MAX(SUM(AW181:BB181),$BC$166:BC180)</f>
        <v>700000000.00000012</v>
      </c>
      <c r="BD181" s="37"/>
      <c r="BF181" s="22">
        <v>43</v>
      </c>
    </row>
    <row r="182" spans="1:79" x14ac:dyDescent="0.15">
      <c r="B182" s="212"/>
      <c r="C182" s="65"/>
      <c r="D182" s="25"/>
      <c r="E182" s="25"/>
      <c r="F182" s="25"/>
      <c r="G182" s="25"/>
      <c r="H182" s="25"/>
      <c r="I182" s="25"/>
      <c r="L182" s="22">
        <v>20</v>
      </c>
      <c r="M182" s="76">
        <f t="shared" si="73"/>
        <v>510</v>
      </c>
      <c r="N182" s="78">
        <f>节奏预期!D182</f>
        <v>109.14460247926831</v>
      </c>
      <c r="O182" s="107">
        <f>IF(节奏预期!Q182=0,0,INDEX(D$143:D$159,MATCH(节奏预期!Q182,$C$143:$C$159,1)))</f>
        <v>0</v>
      </c>
      <c r="P182" s="79">
        <f>IF(节奏预期!R182=0,0,INDEX(E$143:E$159,MATCH(节奏预期!R182,$C$143:$C$159,1)))</f>
        <v>0</v>
      </c>
      <c r="Q182" s="79">
        <f>IF(节奏预期!S182=0,0,INDEX(F$143:F$159,MATCH(节奏预期!S182,$C$143:$C$159,1)))</f>
        <v>0</v>
      </c>
      <c r="R182" s="79">
        <f>IF(节奏预期!T182=0,0,INDEX(G$143:G$159,MATCH(节奏预期!T182,$C$143:$C$159,1)))</f>
        <v>0</v>
      </c>
      <c r="S182" s="79">
        <f>IF(节奏预期!U182=0,0,INDEX(H$143:H$159,MATCH(节奏预期!U182,$C$143:$C$159,1)))</f>
        <v>0</v>
      </c>
      <c r="T182" s="84">
        <f>IF(节奏预期!V182=0,0,INDEX(I$143:I$159,MATCH(节奏预期!V182,$C$143:$C$159,1)))</f>
        <v>0.4</v>
      </c>
      <c r="U182" s="13">
        <f>IFERROR(SUMPRODUCT(节奏预期!E182:J182,O182:T182)/SUM(节奏预期!E182:J182),0)</f>
        <v>0.4</v>
      </c>
      <c r="V182" s="12">
        <f>IF(节奏预期!Q182=0,0,INDEX(D$189:D$205,MATCH(节奏预期!Q182,$C$189:$C$205,1)))</f>
        <v>0</v>
      </c>
      <c r="W182" s="79">
        <f>IF(节奏预期!R182=0,0,INDEX(E$189:E$205,MATCH(节奏预期!R182,$C$189:$C$205,1)))</f>
        <v>0</v>
      </c>
      <c r="X182" s="79">
        <f>IF(节奏预期!S182=0,0,INDEX(F$189:F$205,MATCH(节奏预期!S182,$C$189:$C$205,1)))</f>
        <v>0</v>
      </c>
      <c r="Y182" s="79">
        <f>IF(节奏预期!T182=0,0,INDEX(G$189:G$205,MATCH(节奏预期!T182,$C$189:$C$205,1)))</f>
        <v>0</v>
      </c>
      <c r="Z182" s="79">
        <f>IF(节奏预期!U182=0,0,INDEX(H$189:H$205,MATCH(节奏预期!U182,$C$189:$C$205,1)))</f>
        <v>0</v>
      </c>
      <c r="AA182" s="79">
        <f>IF(节奏预期!V182=0,0,INDEX(I$189:I$205,MATCH(节奏预期!V182,$C$189:$C$205,1)))</f>
        <v>0.25</v>
      </c>
      <c r="AB182" s="13">
        <f>IFERROR(SUMPRODUCT(节奏预期!E182:J182,V182:AA182)/SUM(节奏预期!E182:J182),0)</f>
        <v>0.25</v>
      </c>
      <c r="AC182" s="12">
        <f>IF(节奏预期!Q182=0,0,INDEX(D$216:D$232,MATCH(节奏预期!Q182,$C$216:$C$232,1)))</f>
        <v>0</v>
      </c>
      <c r="AD182" s="165">
        <f>IF(节奏预期!R182=0,0,INDEX(E$216:E$232,MATCH(节奏预期!R182,$C$216:$C$232,1)))</f>
        <v>0</v>
      </c>
      <c r="AE182" s="165">
        <f>IF(节奏预期!S182=0,0,INDEX(F$216:F$232,MATCH(节奏预期!S182,$C$216:$C$232,1)))</f>
        <v>0</v>
      </c>
      <c r="AF182" s="165">
        <f>IF(节奏预期!T182=0,0,INDEX(G$216:G$232,MATCH(节奏预期!T182,$C$216:$C$232,1)))</f>
        <v>0</v>
      </c>
      <c r="AG182" s="165">
        <f>IF(节奏预期!U182=0,0,INDEX(H$216:H$232,MATCH(节奏预期!U182,$C$216:$C$232,1)))</f>
        <v>0</v>
      </c>
      <c r="AH182" s="165">
        <f>IF(节奏预期!V182=0,0,INDEX(I$216:I$232,MATCH(节奏预期!V182,$C$216:$C$232,1)))</f>
        <v>8.0000000000000016E-2</v>
      </c>
      <c r="AI182" s="13">
        <f>IFERROR(SUMPRODUCT(节奏预期!E182:J182,AC182:AH182)/SUM(节奏预期!E182:J182),0)</f>
        <v>8.0000000000000016E-2</v>
      </c>
      <c r="AJ182" s="12">
        <f t="shared" si="79"/>
        <v>0</v>
      </c>
      <c r="AK182" s="165">
        <f t="shared" si="74"/>
        <v>0</v>
      </c>
      <c r="AL182" s="165">
        <f t="shared" si="75"/>
        <v>0</v>
      </c>
      <c r="AM182" s="165">
        <f t="shared" si="76"/>
        <v>0</v>
      </c>
      <c r="AN182" s="165">
        <f t="shared" si="77"/>
        <v>0</v>
      </c>
      <c r="AO182" s="165">
        <f t="shared" si="78"/>
        <v>0.73</v>
      </c>
      <c r="AP182" s="13">
        <f t="shared" si="80"/>
        <v>0.65</v>
      </c>
      <c r="AQ182" s="107">
        <f>IF(节奏预期!W182=0,0,节奏预期!E182*INDEX(D$83:D$99,MATCH(节奏预期!W182,$C$83:$C$99,0)))</f>
        <v>0</v>
      </c>
      <c r="AR182" s="79">
        <f>IF(节奏预期!X182=0,0,节奏预期!F182*INDEX(E$83:E$99,MATCH(节奏预期!X182,$C$83:$C$99,0)))</f>
        <v>0</v>
      </c>
      <c r="AS182" s="122">
        <f>IF(节奏预期!Y182=0,0,节奏预期!G182*INDEX(F$83:F$99,MATCH(节奏预期!Y182,$C$83:$C$99,0)))+IF(节奏预期!Z182=0,0,节奏预期!H182*INDEX(G$102:G$118,MATCH(节奏预期!Z182,$C$102:$C$118,0)))</f>
        <v>0</v>
      </c>
      <c r="AT182" s="79">
        <f>IF(节奏预期!Z182=0,0,节奏预期!H182*INDEX(G$83:G$99,MATCH(节奏预期!Z182,$C$83:$C$99,0)))</f>
        <v>0</v>
      </c>
      <c r="AU182" s="122">
        <f>IF(节奏预期!AA182=0,0,节奏预期!I182*INDEX(H$83:H$99,MATCH(节奏预期!AA182,$C$83:$C$99,0)))+IF(节奏预期!AB182=0,0,节奏预期!J182*INDEX(I$102:I$118,MATCH(节奏预期!AB182,$C$102:$C$118,0)))</f>
        <v>280</v>
      </c>
      <c r="AV182" s="110">
        <f>IF(节奏预期!AB182=0,0,节奏预期!J182*INDEX(I$83:I$99,MATCH(节奏预期!AB182,$C$83:$C$99,0)))</f>
        <v>40</v>
      </c>
      <c r="AW182" s="12">
        <f>IF(节奏预期!W182="","",INDEX(装备突破!D$121:D$137,MATCH(节奏预期!W182,装备突破!$C$121:$C$137,0))*节奏预期!E182)</f>
        <v>0</v>
      </c>
      <c r="AX182" s="79">
        <f>IF(节奏预期!X182="","",INDEX(装备突破!E$121:E$137,MATCH(节奏预期!X182,装备突破!$C$121:$C$137,0))*节奏预期!F182)</f>
        <v>0</v>
      </c>
      <c r="AY182" s="79">
        <f>IF(节奏预期!Y182="","",INDEX(装备突破!F$121:F$137,MATCH(节奏预期!Y182,装备突破!$C$121:$C$137,0))*节奏预期!G182)</f>
        <v>0</v>
      </c>
      <c r="AZ182" s="79">
        <f>IF(节奏预期!Z182="","",INDEX(装备突破!G$121:G$137,MATCH(节奏预期!Z182,装备突破!$C$121:$C$137,0))*节奏预期!H182)</f>
        <v>0</v>
      </c>
      <c r="BA182" s="79">
        <f>IF(节奏预期!AA182="","",INDEX(装备突破!H$121:H$137,MATCH(节奏预期!AA182,装备突破!$C$121:$C$137,0))*节奏预期!I182)</f>
        <v>0</v>
      </c>
      <c r="BB182" s="79">
        <f>IF(节奏预期!AB182="","",INDEX(装备突破!I$121:I$137,MATCH(节奏预期!AB182,装备突破!$C$121:$C$137,0))*节奏预期!J182)</f>
        <v>700000000</v>
      </c>
      <c r="BC182" s="13">
        <f>MAX(SUM(AW182:BB182),$BC$166:BC181)</f>
        <v>700000000.00000012</v>
      </c>
      <c r="BF182" s="22">
        <v>44</v>
      </c>
    </row>
    <row r="183" spans="1:79" x14ac:dyDescent="0.15">
      <c r="L183" s="22">
        <v>21</v>
      </c>
      <c r="M183" s="76">
        <f t="shared" si="73"/>
        <v>540</v>
      </c>
      <c r="N183" s="78">
        <f>节奏预期!D183</f>
        <v>109.94539652344133</v>
      </c>
      <c r="O183" s="107">
        <f>IF(节奏预期!Q183=0,0,INDEX(D$143:D$159,MATCH(节奏预期!Q183,$C$143:$C$159,1)))</f>
        <v>0</v>
      </c>
      <c r="P183" s="79">
        <f>IF(节奏预期!R183=0,0,INDEX(E$143:E$159,MATCH(节奏预期!R183,$C$143:$C$159,1)))</f>
        <v>0</v>
      </c>
      <c r="Q183" s="79">
        <f>IF(节奏预期!S183=0,0,INDEX(F$143:F$159,MATCH(节奏预期!S183,$C$143:$C$159,1)))</f>
        <v>0</v>
      </c>
      <c r="R183" s="79">
        <f>IF(节奏预期!T183=0,0,INDEX(G$143:G$159,MATCH(节奏预期!T183,$C$143:$C$159,1)))</f>
        <v>0</v>
      </c>
      <c r="S183" s="79">
        <f>IF(节奏预期!U183=0,0,INDEX(H$143:H$159,MATCH(节奏预期!U183,$C$143:$C$159,1)))</f>
        <v>0</v>
      </c>
      <c r="T183" s="84">
        <f>IF(节奏预期!V183=0,0,INDEX(I$143:I$159,MATCH(节奏预期!V183,$C$143:$C$159,1)))</f>
        <v>0.4</v>
      </c>
      <c r="U183" s="13">
        <f>IFERROR(SUMPRODUCT(节奏预期!E183:J183,O183:T183)/SUM(节奏预期!E183:J183),0)</f>
        <v>0.4</v>
      </c>
      <c r="V183" s="12">
        <f>IF(节奏预期!Q183=0,0,INDEX(D$189:D$205,MATCH(节奏预期!Q183,$C$189:$C$205,1)))</f>
        <v>0</v>
      </c>
      <c r="W183" s="79">
        <f>IF(节奏预期!R183=0,0,INDEX(E$189:E$205,MATCH(节奏预期!R183,$C$189:$C$205,1)))</f>
        <v>0</v>
      </c>
      <c r="X183" s="79">
        <f>IF(节奏预期!S183=0,0,INDEX(F$189:F$205,MATCH(节奏预期!S183,$C$189:$C$205,1)))</f>
        <v>0</v>
      </c>
      <c r="Y183" s="79">
        <f>IF(节奏预期!T183=0,0,INDEX(G$189:G$205,MATCH(节奏预期!T183,$C$189:$C$205,1)))</f>
        <v>0</v>
      </c>
      <c r="Z183" s="79">
        <f>IF(节奏预期!U183=0,0,INDEX(H$189:H$205,MATCH(节奏预期!U183,$C$189:$C$205,1)))</f>
        <v>0</v>
      </c>
      <c r="AA183" s="79">
        <f>IF(节奏预期!V183=0,0,INDEX(I$189:I$205,MATCH(节奏预期!V183,$C$189:$C$205,1)))</f>
        <v>0.25</v>
      </c>
      <c r="AB183" s="13">
        <f>IFERROR(SUMPRODUCT(节奏预期!E183:J183,V183:AA183)/SUM(节奏预期!E183:J183),0)</f>
        <v>0.25</v>
      </c>
      <c r="AC183" s="12">
        <f>IF(节奏预期!Q183=0,0,INDEX(D$216:D$232,MATCH(节奏预期!Q183,$C$216:$C$232,1)))</f>
        <v>0</v>
      </c>
      <c r="AD183" s="165">
        <f>IF(节奏预期!R183=0,0,INDEX(E$216:E$232,MATCH(节奏预期!R183,$C$216:$C$232,1)))</f>
        <v>0</v>
      </c>
      <c r="AE183" s="165">
        <f>IF(节奏预期!S183=0,0,INDEX(F$216:F$232,MATCH(节奏预期!S183,$C$216:$C$232,1)))</f>
        <v>0</v>
      </c>
      <c r="AF183" s="165">
        <f>IF(节奏预期!T183=0,0,INDEX(G$216:G$232,MATCH(节奏预期!T183,$C$216:$C$232,1)))</f>
        <v>0</v>
      </c>
      <c r="AG183" s="165">
        <f>IF(节奏预期!U183=0,0,INDEX(H$216:H$232,MATCH(节奏预期!U183,$C$216:$C$232,1)))</f>
        <v>0</v>
      </c>
      <c r="AH183" s="165">
        <f>IF(节奏预期!V183=0,0,INDEX(I$216:I$232,MATCH(节奏预期!V183,$C$216:$C$232,1)))</f>
        <v>8.0000000000000016E-2</v>
      </c>
      <c r="AI183" s="13">
        <f>IFERROR(SUMPRODUCT(节奏预期!E183:J183,AC183:AH183)/SUM(节奏预期!E183:J183),0)</f>
        <v>8.0000000000000016E-2</v>
      </c>
      <c r="AJ183" s="12">
        <f t="shared" si="79"/>
        <v>0</v>
      </c>
      <c r="AK183" s="165">
        <f t="shared" si="74"/>
        <v>0</v>
      </c>
      <c r="AL183" s="165">
        <f t="shared" si="75"/>
        <v>0</v>
      </c>
      <c r="AM183" s="165">
        <f t="shared" si="76"/>
        <v>0</v>
      </c>
      <c r="AN183" s="165">
        <f t="shared" si="77"/>
        <v>0</v>
      </c>
      <c r="AO183" s="165">
        <f t="shared" si="78"/>
        <v>0.73</v>
      </c>
      <c r="AP183" s="13">
        <f t="shared" si="80"/>
        <v>0.65</v>
      </c>
      <c r="AQ183" s="107">
        <f>IF(节奏预期!W183=0,0,节奏预期!E183*INDEX(D$83:D$99,MATCH(节奏预期!W183,$C$83:$C$99,0)))</f>
        <v>0</v>
      </c>
      <c r="AR183" s="79">
        <f>IF(节奏预期!X183=0,0,节奏预期!F183*INDEX(E$83:E$99,MATCH(节奏预期!X183,$C$83:$C$99,0)))</f>
        <v>0</v>
      </c>
      <c r="AS183" s="122">
        <f>IF(节奏预期!Y183=0,0,节奏预期!G183*INDEX(F$83:F$99,MATCH(节奏预期!Y183,$C$83:$C$99,0)))+IF(节奏预期!Z183=0,0,节奏预期!H183*INDEX(G$102:G$118,MATCH(节奏预期!Z183,$C$102:$C$118,0)))</f>
        <v>0</v>
      </c>
      <c r="AT183" s="79">
        <f>IF(节奏预期!Z183=0,0,节奏预期!H183*INDEX(G$83:G$99,MATCH(节奏预期!Z183,$C$83:$C$99,0)))</f>
        <v>0</v>
      </c>
      <c r="AU183" s="122">
        <f>IF(节奏预期!AA183=0,0,节奏预期!I183*INDEX(H$83:H$99,MATCH(节奏预期!AA183,$C$83:$C$99,0)))+IF(节奏预期!AB183=0,0,节奏预期!J183*INDEX(I$102:I$118,MATCH(节奏预期!AB183,$C$102:$C$118,0)))</f>
        <v>280</v>
      </c>
      <c r="AV183" s="110">
        <f>IF(节奏预期!AB183=0,0,节奏预期!J183*INDEX(I$83:I$99,MATCH(节奏预期!AB183,$C$83:$C$99,0)))</f>
        <v>40</v>
      </c>
      <c r="AW183" s="12">
        <f>IF(节奏预期!W183="","",INDEX(装备突破!D$121:D$137,MATCH(节奏预期!W183,装备突破!$C$121:$C$137,0))*节奏预期!E183)</f>
        <v>0</v>
      </c>
      <c r="AX183" s="79">
        <f>IF(节奏预期!X183="","",INDEX(装备突破!E$121:E$137,MATCH(节奏预期!X183,装备突破!$C$121:$C$137,0))*节奏预期!F183)</f>
        <v>0</v>
      </c>
      <c r="AY183" s="79">
        <f>IF(节奏预期!Y183="","",INDEX(装备突破!F$121:F$137,MATCH(节奏预期!Y183,装备突破!$C$121:$C$137,0))*节奏预期!G183)</f>
        <v>0</v>
      </c>
      <c r="AZ183" s="79">
        <f>IF(节奏预期!Z183="","",INDEX(装备突破!G$121:G$137,MATCH(节奏预期!Z183,装备突破!$C$121:$C$137,0))*节奏预期!H183)</f>
        <v>0</v>
      </c>
      <c r="BA183" s="79">
        <f>IF(节奏预期!AA183="","",INDEX(装备突破!H$121:H$137,MATCH(节奏预期!AA183,装备突破!$C$121:$C$137,0))*节奏预期!I183)</f>
        <v>0</v>
      </c>
      <c r="BB183" s="79">
        <f>IF(节奏预期!AB183="","",INDEX(装备突破!I$121:I$137,MATCH(节奏预期!AB183,装备突破!$C$121:$C$137,0))*节奏预期!J183)</f>
        <v>700000000</v>
      </c>
      <c r="BC183" s="13">
        <f>MAX(SUM(AW183:BB183),$BC$166:BC182)</f>
        <v>700000000.00000012</v>
      </c>
      <c r="BF183" s="22">
        <v>45</v>
      </c>
    </row>
    <row r="184" spans="1:79" x14ac:dyDescent="0.15">
      <c r="B184" s="185"/>
      <c r="C184" s="185"/>
      <c r="D184" s="74" t="s">
        <v>128</v>
      </c>
      <c r="E184" s="74" t="s">
        <v>129</v>
      </c>
      <c r="F184" s="74" t="s">
        <v>130</v>
      </c>
      <c r="G184" s="79" t="s">
        <v>285</v>
      </c>
      <c r="H184" s="74" t="s">
        <v>131</v>
      </c>
      <c r="I184" s="74" t="s">
        <v>267</v>
      </c>
      <c r="L184" s="22">
        <v>22</v>
      </c>
      <c r="M184" s="76">
        <f t="shared" si="73"/>
        <v>570</v>
      </c>
      <c r="N184" s="78">
        <f>节奏预期!D184</f>
        <v>110.67986644817334</v>
      </c>
      <c r="O184" s="107">
        <f>IF(节奏预期!Q184=0,0,INDEX(D$143:D$159,MATCH(节奏预期!Q184,$C$143:$C$159,1)))</f>
        <v>0</v>
      </c>
      <c r="P184" s="79">
        <f>IF(节奏预期!R184=0,0,INDEX(E$143:E$159,MATCH(节奏预期!R184,$C$143:$C$159,1)))</f>
        <v>0</v>
      </c>
      <c r="Q184" s="79">
        <f>IF(节奏预期!S184=0,0,INDEX(F$143:F$159,MATCH(节奏预期!S184,$C$143:$C$159,1)))</f>
        <v>0</v>
      </c>
      <c r="R184" s="79">
        <f>IF(节奏预期!T184=0,0,INDEX(G$143:G$159,MATCH(节奏预期!T184,$C$143:$C$159,1)))</f>
        <v>0</v>
      </c>
      <c r="S184" s="79">
        <f>IF(节奏预期!U184=0,0,INDEX(H$143:H$159,MATCH(节奏预期!U184,$C$143:$C$159,1)))</f>
        <v>0</v>
      </c>
      <c r="T184" s="84">
        <f>IF(节奏预期!V184=0,0,INDEX(I$143:I$159,MATCH(节奏预期!V184,$C$143:$C$159,1)))</f>
        <v>0.4</v>
      </c>
      <c r="U184" s="13">
        <f>IFERROR(SUMPRODUCT(节奏预期!E184:J184,O184:T184)/SUM(节奏预期!E184:J184),0)</f>
        <v>0.4</v>
      </c>
      <c r="V184" s="12">
        <f>IF(节奏预期!Q184=0,0,INDEX(D$189:D$205,MATCH(节奏预期!Q184,$C$189:$C$205,1)))</f>
        <v>0</v>
      </c>
      <c r="W184" s="79">
        <f>IF(节奏预期!R184=0,0,INDEX(E$189:E$205,MATCH(节奏预期!R184,$C$189:$C$205,1)))</f>
        <v>0</v>
      </c>
      <c r="X184" s="79">
        <f>IF(节奏预期!S184=0,0,INDEX(F$189:F$205,MATCH(节奏预期!S184,$C$189:$C$205,1)))</f>
        <v>0</v>
      </c>
      <c r="Y184" s="79">
        <f>IF(节奏预期!T184=0,0,INDEX(G$189:G$205,MATCH(节奏预期!T184,$C$189:$C$205,1)))</f>
        <v>0</v>
      </c>
      <c r="Z184" s="79">
        <f>IF(节奏预期!U184=0,0,INDEX(H$189:H$205,MATCH(节奏预期!U184,$C$189:$C$205,1)))</f>
        <v>0</v>
      </c>
      <c r="AA184" s="79">
        <f>IF(节奏预期!V184=0,0,INDEX(I$189:I$205,MATCH(节奏预期!V184,$C$189:$C$205,1)))</f>
        <v>0.25</v>
      </c>
      <c r="AB184" s="13">
        <f>IFERROR(SUMPRODUCT(节奏预期!E184:J184,V184:AA184)/SUM(节奏预期!E184:J184),0)</f>
        <v>0.25</v>
      </c>
      <c r="AC184" s="12">
        <f>IF(节奏预期!Q184=0,0,INDEX(D$216:D$232,MATCH(节奏预期!Q184,$C$216:$C$232,1)))</f>
        <v>0</v>
      </c>
      <c r="AD184" s="165">
        <f>IF(节奏预期!R184=0,0,INDEX(E$216:E$232,MATCH(节奏预期!R184,$C$216:$C$232,1)))</f>
        <v>0</v>
      </c>
      <c r="AE184" s="165">
        <f>IF(节奏预期!S184=0,0,INDEX(F$216:F$232,MATCH(节奏预期!S184,$C$216:$C$232,1)))</f>
        <v>0</v>
      </c>
      <c r="AF184" s="165">
        <f>IF(节奏预期!T184=0,0,INDEX(G$216:G$232,MATCH(节奏预期!T184,$C$216:$C$232,1)))</f>
        <v>0</v>
      </c>
      <c r="AG184" s="165">
        <f>IF(节奏预期!U184=0,0,INDEX(H$216:H$232,MATCH(节奏预期!U184,$C$216:$C$232,1)))</f>
        <v>0</v>
      </c>
      <c r="AH184" s="165">
        <f>IF(节奏预期!V184=0,0,INDEX(I$216:I$232,MATCH(节奏预期!V184,$C$216:$C$232,1)))</f>
        <v>8.0000000000000016E-2</v>
      </c>
      <c r="AI184" s="13">
        <f>IFERROR(SUMPRODUCT(节奏预期!E184:J184,AC184:AH184)/SUM(节奏预期!E184:J184),0)</f>
        <v>8.0000000000000016E-2</v>
      </c>
      <c r="AJ184" s="12">
        <f t="shared" si="79"/>
        <v>0</v>
      </c>
      <c r="AK184" s="165">
        <f t="shared" si="74"/>
        <v>0</v>
      </c>
      <c r="AL184" s="165">
        <f t="shared" si="75"/>
        <v>0</v>
      </c>
      <c r="AM184" s="165">
        <f t="shared" si="76"/>
        <v>0</v>
      </c>
      <c r="AN184" s="165">
        <f t="shared" si="77"/>
        <v>0</v>
      </c>
      <c r="AO184" s="165">
        <f t="shared" si="78"/>
        <v>0.73</v>
      </c>
      <c r="AP184" s="13">
        <f t="shared" si="80"/>
        <v>0.65</v>
      </c>
      <c r="AQ184" s="107">
        <f>IF(节奏预期!W184=0,0,节奏预期!E184*INDEX(D$83:D$99,MATCH(节奏预期!W184,$C$83:$C$99,0)))</f>
        <v>0</v>
      </c>
      <c r="AR184" s="79">
        <f>IF(节奏预期!X184=0,0,节奏预期!F184*INDEX(E$83:E$99,MATCH(节奏预期!X184,$C$83:$C$99,0)))</f>
        <v>0</v>
      </c>
      <c r="AS184" s="122">
        <f>IF(节奏预期!Y184=0,0,节奏预期!G184*INDEX(F$83:F$99,MATCH(节奏预期!Y184,$C$83:$C$99,0)))+IF(节奏预期!Z184=0,0,节奏预期!H184*INDEX(G$102:G$118,MATCH(节奏预期!Z184,$C$102:$C$118,0)))</f>
        <v>0</v>
      </c>
      <c r="AT184" s="79">
        <f>IF(节奏预期!Z184=0,0,节奏预期!H184*INDEX(G$83:G$99,MATCH(节奏预期!Z184,$C$83:$C$99,0)))</f>
        <v>0</v>
      </c>
      <c r="AU184" s="122">
        <f>IF(节奏预期!AA184=0,0,节奏预期!I184*INDEX(H$83:H$99,MATCH(节奏预期!AA184,$C$83:$C$99,0)))+IF(节奏预期!AB184=0,0,节奏预期!J184*INDEX(I$102:I$118,MATCH(节奏预期!AB184,$C$102:$C$118,0)))</f>
        <v>280</v>
      </c>
      <c r="AV184" s="110">
        <f>IF(节奏预期!AB184=0,0,节奏预期!J184*INDEX(I$83:I$99,MATCH(节奏预期!AB184,$C$83:$C$99,0)))</f>
        <v>40</v>
      </c>
      <c r="AW184" s="12">
        <f>IF(节奏预期!W184="","",INDEX(装备突破!D$121:D$137,MATCH(节奏预期!W184,装备突破!$C$121:$C$137,0))*节奏预期!E184)</f>
        <v>0</v>
      </c>
      <c r="AX184" s="79">
        <f>IF(节奏预期!X184="","",INDEX(装备突破!E$121:E$137,MATCH(节奏预期!X184,装备突破!$C$121:$C$137,0))*节奏预期!F184)</f>
        <v>0</v>
      </c>
      <c r="AY184" s="79">
        <f>IF(节奏预期!Y184="","",INDEX(装备突破!F$121:F$137,MATCH(节奏预期!Y184,装备突破!$C$121:$C$137,0))*节奏预期!G184)</f>
        <v>0</v>
      </c>
      <c r="AZ184" s="79">
        <f>IF(节奏预期!Z184="","",INDEX(装备突破!G$121:G$137,MATCH(节奏预期!Z184,装备突破!$C$121:$C$137,0))*节奏预期!H184)</f>
        <v>0</v>
      </c>
      <c r="BA184" s="79">
        <f>IF(节奏预期!AA184="","",INDEX(装备突破!H$121:H$137,MATCH(节奏预期!AA184,装备突破!$C$121:$C$137,0))*节奏预期!I184)</f>
        <v>0</v>
      </c>
      <c r="BB184" s="79">
        <f>IF(节奏预期!AB184="","",INDEX(装备突破!I$121:I$137,MATCH(节奏预期!AB184,装备突破!$C$121:$C$137,0))*节奏预期!J184)</f>
        <v>700000000</v>
      </c>
      <c r="BC184" s="13">
        <f>MAX(SUM(AW184:BB184),$BC$166:BC183)</f>
        <v>700000000.00000012</v>
      </c>
      <c r="BF184" s="22">
        <v>1</v>
      </c>
      <c r="BG184" s="80" t="s">
        <v>177</v>
      </c>
      <c r="BH184" s="182" t="s">
        <v>189</v>
      </c>
      <c r="BI184" s="182"/>
      <c r="BJ184" s="182"/>
      <c r="BK184" s="182" t="s">
        <v>190</v>
      </c>
      <c r="BL184" s="182"/>
      <c r="BM184" s="182"/>
      <c r="BN184" s="182"/>
      <c r="BR184" s="47" t="s">
        <v>210</v>
      </c>
      <c r="BS184" s="185" t="s">
        <v>223</v>
      </c>
      <c r="BT184" s="185"/>
      <c r="BU184" s="185"/>
      <c r="BV184" s="185"/>
      <c r="BX184" s="44" t="s">
        <v>211</v>
      </c>
      <c r="BY184" s="198" t="s">
        <v>201</v>
      </c>
      <c r="BZ184" s="209"/>
    </row>
    <row r="185" spans="1:79" x14ac:dyDescent="0.15">
      <c r="B185" s="185" t="s">
        <v>280</v>
      </c>
      <c r="C185" s="185"/>
      <c r="D185" s="74">
        <f>活动投放!E13</f>
        <v>100</v>
      </c>
      <c r="E185" s="137">
        <f>活动投放!F13</f>
        <v>500</v>
      </c>
      <c r="F185" s="137">
        <f>活动投放!G13</f>
        <v>2000</v>
      </c>
      <c r="G185" s="137">
        <f>活动投放!H13</f>
        <v>4000</v>
      </c>
      <c r="H185" s="137">
        <f>活动投放!I13</f>
        <v>6000</v>
      </c>
      <c r="I185" s="137">
        <f>活动投放!J13</f>
        <v>30000</v>
      </c>
      <c r="L185" s="22">
        <v>23</v>
      </c>
      <c r="M185" s="76">
        <f t="shared" si="73"/>
        <v>600</v>
      </c>
      <c r="N185" s="78">
        <f>节奏预期!D185</f>
        <v>111.42099139883071</v>
      </c>
      <c r="O185" s="107">
        <f>IF(节奏预期!Q185=0,0,INDEX(D$143:D$159,MATCH(节奏预期!Q185,$C$143:$C$159,1)))</f>
        <v>0</v>
      </c>
      <c r="P185" s="79">
        <f>IF(节奏预期!R185=0,0,INDEX(E$143:E$159,MATCH(节奏预期!R185,$C$143:$C$159,1)))</f>
        <v>0</v>
      </c>
      <c r="Q185" s="79">
        <f>IF(节奏预期!S185=0,0,INDEX(F$143:F$159,MATCH(节奏预期!S185,$C$143:$C$159,1)))</f>
        <v>0</v>
      </c>
      <c r="R185" s="79">
        <f>IF(节奏预期!T185=0,0,INDEX(G$143:G$159,MATCH(节奏预期!T185,$C$143:$C$159,1)))</f>
        <v>0</v>
      </c>
      <c r="S185" s="79">
        <f>IF(节奏预期!U185=0,0,INDEX(H$143:H$159,MATCH(节奏预期!U185,$C$143:$C$159,1)))</f>
        <v>0</v>
      </c>
      <c r="T185" s="84">
        <f>IF(节奏预期!V185=0,0,INDEX(I$143:I$159,MATCH(节奏预期!V185,$C$143:$C$159,1)))</f>
        <v>0.4</v>
      </c>
      <c r="U185" s="13">
        <f>IFERROR(SUMPRODUCT(节奏预期!E185:J185,O185:T185)/SUM(节奏预期!E185:J185),0)</f>
        <v>0.4</v>
      </c>
      <c r="V185" s="12">
        <f>IF(节奏预期!Q185=0,0,INDEX(D$189:D$205,MATCH(节奏预期!Q185,$C$189:$C$205,1)))</f>
        <v>0</v>
      </c>
      <c r="W185" s="79">
        <f>IF(节奏预期!R185=0,0,INDEX(E$189:E$205,MATCH(节奏预期!R185,$C$189:$C$205,1)))</f>
        <v>0</v>
      </c>
      <c r="X185" s="79">
        <f>IF(节奏预期!S185=0,0,INDEX(F$189:F$205,MATCH(节奏预期!S185,$C$189:$C$205,1)))</f>
        <v>0</v>
      </c>
      <c r="Y185" s="79">
        <f>IF(节奏预期!T185=0,0,INDEX(G$189:G$205,MATCH(节奏预期!T185,$C$189:$C$205,1)))</f>
        <v>0</v>
      </c>
      <c r="Z185" s="79">
        <f>IF(节奏预期!U185=0,0,INDEX(H$189:H$205,MATCH(节奏预期!U185,$C$189:$C$205,1)))</f>
        <v>0</v>
      </c>
      <c r="AA185" s="79">
        <f>IF(节奏预期!V185=0,0,INDEX(I$189:I$205,MATCH(节奏预期!V185,$C$189:$C$205,1)))</f>
        <v>0.25</v>
      </c>
      <c r="AB185" s="13">
        <f>IFERROR(SUMPRODUCT(节奏预期!E185:J185,V185:AA185)/SUM(节奏预期!E185:J185),0)</f>
        <v>0.25</v>
      </c>
      <c r="AC185" s="12">
        <f>IF(节奏预期!Q185=0,0,INDEX(D$216:D$232,MATCH(节奏预期!Q185,$C$216:$C$232,1)))</f>
        <v>0</v>
      </c>
      <c r="AD185" s="165">
        <f>IF(节奏预期!R185=0,0,INDEX(E$216:E$232,MATCH(节奏预期!R185,$C$216:$C$232,1)))</f>
        <v>0</v>
      </c>
      <c r="AE185" s="165">
        <f>IF(节奏预期!S185=0,0,INDEX(F$216:F$232,MATCH(节奏预期!S185,$C$216:$C$232,1)))</f>
        <v>0</v>
      </c>
      <c r="AF185" s="165">
        <f>IF(节奏预期!T185=0,0,INDEX(G$216:G$232,MATCH(节奏预期!T185,$C$216:$C$232,1)))</f>
        <v>0</v>
      </c>
      <c r="AG185" s="165">
        <f>IF(节奏预期!U185=0,0,INDEX(H$216:H$232,MATCH(节奏预期!U185,$C$216:$C$232,1)))</f>
        <v>0</v>
      </c>
      <c r="AH185" s="165">
        <f>IF(节奏预期!V185=0,0,INDEX(I$216:I$232,MATCH(节奏预期!V185,$C$216:$C$232,1)))</f>
        <v>8.0000000000000016E-2</v>
      </c>
      <c r="AI185" s="13">
        <f>IFERROR(SUMPRODUCT(节奏预期!E185:J185,AC185:AH185)/SUM(节奏预期!E185:J185),0)</f>
        <v>8.0000000000000016E-2</v>
      </c>
      <c r="AJ185" s="12">
        <f t="shared" si="79"/>
        <v>0</v>
      </c>
      <c r="AK185" s="165">
        <f t="shared" si="74"/>
        <v>0</v>
      </c>
      <c r="AL185" s="165">
        <f t="shared" si="75"/>
        <v>0</v>
      </c>
      <c r="AM185" s="165">
        <f t="shared" si="76"/>
        <v>0</v>
      </c>
      <c r="AN185" s="165">
        <f t="shared" si="77"/>
        <v>0</v>
      </c>
      <c r="AO185" s="165">
        <f t="shared" si="78"/>
        <v>0.73</v>
      </c>
      <c r="AP185" s="13">
        <f t="shared" si="80"/>
        <v>0.65</v>
      </c>
      <c r="AQ185" s="107">
        <f>IF(节奏预期!W185=0,0,节奏预期!E185*INDEX(D$83:D$99,MATCH(节奏预期!W185,$C$83:$C$99,0)))</f>
        <v>0</v>
      </c>
      <c r="AR185" s="79">
        <f>IF(节奏预期!X185=0,0,节奏预期!F185*INDEX(E$83:E$99,MATCH(节奏预期!X185,$C$83:$C$99,0)))</f>
        <v>0</v>
      </c>
      <c r="AS185" s="122">
        <f>IF(节奏预期!Y185=0,0,节奏预期!G185*INDEX(F$83:F$99,MATCH(节奏预期!Y185,$C$83:$C$99,0)))+IF(节奏预期!Z185=0,0,节奏预期!H185*INDEX(G$102:G$118,MATCH(节奏预期!Z185,$C$102:$C$118,0)))</f>
        <v>0</v>
      </c>
      <c r="AT185" s="79">
        <f>IF(节奏预期!Z185=0,0,节奏预期!H185*INDEX(G$83:G$99,MATCH(节奏预期!Z185,$C$83:$C$99,0)))</f>
        <v>0</v>
      </c>
      <c r="AU185" s="122">
        <f>IF(节奏预期!AA185=0,0,节奏预期!I185*INDEX(H$83:H$99,MATCH(节奏预期!AA185,$C$83:$C$99,0)))+IF(节奏预期!AB185=0,0,节奏预期!J185*INDEX(I$102:I$118,MATCH(节奏预期!AB185,$C$102:$C$118,0)))</f>
        <v>280</v>
      </c>
      <c r="AV185" s="110">
        <f>IF(节奏预期!AB185=0,0,节奏预期!J185*INDEX(I$83:I$99,MATCH(节奏预期!AB185,$C$83:$C$99,0)))</f>
        <v>40</v>
      </c>
      <c r="AW185" s="12">
        <f>IF(节奏预期!W185="","",INDEX(装备突破!D$121:D$137,MATCH(节奏预期!W185,装备突破!$C$121:$C$137,0))*节奏预期!E185)</f>
        <v>0</v>
      </c>
      <c r="AX185" s="79">
        <f>IF(节奏预期!X185="","",INDEX(装备突破!E$121:E$137,MATCH(节奏预期!X185,装备突破!$C$121:$C$137,0))*节奏预期!F185)</f>
        <v>0</v>
      </c>
      <c r="AY185" s="79">
        <f>IF(节奏预期!Y185="","",INDEX(装备突破!F$121:F$137,MATCH(节奏预期!Y185,装备突破!$C$121:$C$137,0))*节奏预期!G185)</f>
        <v>0</v>
      </c>
      <c r="AZ185" s="79">
        <f>IF(节奏预期!Z185="","",INDEX(装备突破!G$121:G$137,MATCH(节奏预期!Z185,装备突破!$C$121:$C$137,0))*节奏预期!H185)</f>
        <v>0</v>
      </c>
      <c r="BA185" s="79">
        <f>IF(节奏预期!AA185="","",INDEX(装备突破!H$121:H$137,MATCH(节奏预期!AA185,装备突破!$C$121:$C$137,0))*节奏预期!I185)</f>
        <v>0</v>
      </c>
      <c r="BB185" s="79">
        <f>IF(节奏预期!AB185="","",INDEX(装备突破!I$121:I$137,MATCH(节奏预期!AB185,装备突破!$C$121:$C$137,0))*节奏预期!J185)</f>
        <v>700000000</v>
      </c>
      <c r="BC185" s="13">
        <f>MAX(SUM(AW185:BB185),$BC$166:BC184)</f>
        <v>700000000.00000012</v>
      </c>
      <c r="BF185" s="22">
        <v>2</v>
      </c>
      <c r="BG185" s="80" t="s">
        <v>230</v>
      </c>
      <c r="BH185" s="80" t="s">
        <v>283</v>
      </c>
      <c r="BI185" s="80"/>
      <c r="BJ185" s="80"/>
      <c r="BK185" s="80" t="s">
        <v>283</v>
      </c>
      <c r="BL185" s="80"/>
      <c r="BM185" s="80"/>
      <c r="BN185" s="80" t="s">
        <v>193</v>
      </c>
      <c r="BR185" s="41" t="s">
        <v>230</v>
      </c>
      <c r="BS185" s="54" t="s">
        <v>218</v>
      </c>
      <c r="BT185" s="54"/>
      <c r="BU185" s="54" t="s">
        <v>203</v>
      </c>
      <c r="BV185" s="54" t="s">
        <v>202</v>
      </c>
      <c r="BX185" s="41" t="s">
        <v>230</v>
      </c>
      <c r="BY185" s="54" t="s">
        <v>218</v>
      </c>
      <c r="BZ185" s="54" t="s">
        <v>203</v>
      </c>
      <c r="CA185" s="54" t="s">
        <v>216</v>
      </c>
    </row>
    <row r="186" spans="1:79" x14ac:dyDescent="0.15">
      <c r="L186" s="22">
        <v>24</v>
      </c>
      <c r="M186" s="76">
        <f t="shared" si="73"/>
        <v>630</v>
      </c>
      <c r="N186" s="78">
        <f>节奏预期!D186</f>
        <v>112.161109878669</v>
      </c>
      <c r="O186" s="107">
        <f>IF(节奏预期!Q186=0,0,INDEX(D$143:D$159,MATCH(节奏预期!Q186,$C$143:$C$159,1)))</f>
        <v>0</v>
      </c>
      <c r="P186" s="79">
        <f>IF(节奏预期!R186=0,0,INDEX(E$143:E$159,MATCH(节奏预期!R186,$C$143:$C$159,1)))</f>
        <v>0</v>
      </c>
      <c r="Q186" s="79">
        <f>IF(节奏预期!S186=0,0,INDEX(F$143:F$159,MATCH(节奏预期!S186,$C$143:$C$159,1)))</f>
        <v>0</v>
      </c>
      <c r="R186" s="79">
        <f>IF(节奏预期!T186=0,0,INDEX(G$143:G$159,MATCH(节奏预期!T186,$C$143:$C$159,1)))</f>
        <v>0</v>
      </c>
      <c r="S186" s="79">
        <f>IF(节奏预期!U186=0,0,INDEX(H$143:H$159,MATCH(节奏预期!U186,$C$143:$C$159,1)))</f>
        <v>0</v>
      </c>
      <c r="T186" s="84">
        <f>IF(节奏预期!V186=0,0,INDEX(I$143:I$159,MATCH(节奏预期!V186,$C$143:$C$159,1)))</f>
        <v>0.4</v>
      </c>
      <c r="U186" s="13">
        <f>IFERROR(SUMPRODUCT(节奏预期!E186:J186,O186:T186)/SUM(节奏预期!E186:J186),0)</f>
        <v>0.4</v>
      </c>
      <c r="V186" s="12">
        <f>IF(节奏预期!Q186=0,0,INDEX(D$189:D$205,MATCH(节奏预期!Q186,$C$189:$C$205,1)))</f>
        <v>0</v>
      </c>
      <c r="W186" s="79">
        <f>IF(节奏预期!R186=0,0,INDEX(E$189:E$205,MATCH(节奏预期!R186,$C$189:$C$205,1)))</f>
        <v>0</v>
      </c>
      <c r="X186" s="79">
        <f>IF(节奏预期!S186=0,0,INDEX(F$189:F$205,MATCH(节奏预期!S186,$C$189:$C$205,1)))</f>
        <v>0</v>
      </c>
      <c r="Y186" s="79">
        <f>IF(节奏预期!T186=0,0,INDEX(G$189:G$205,MATCH(节奏预期!T186,$C$189:$C$205,1)))</f>
        <v>0</v>
      </c>
      <c r="Z186" s="79">
        <f>IF(节奏预期!U186=0,0,INDEX(H$189:H$205,MATCH(节奏预期!U186,$C$189:$C$205,1)))</f>
        <v>0</v>
      </c>
      <c r="AA186" s="79">
        <f>IF(节奏预期!V186=0,0,INDEX(I$189:I$205,MATCH(节奏预期!V186,$C$189:$C$205,1)))</f>
        <v>0.25</v>
      </c>
      <c r="AB186" s="13">
        <f>IFERROR(SUMPRODUCT(节奏预期!E186:J186,V186:AA186)/SUM(节奏预期!E186:J186),0)</f>
        <v>0.25</v>
      </c>
      <c r="AC186" s="12">
        <f>IF(节奏预期!Q186=0,0,INDEX(D$216:D$232,MATCH(节奏预期!Q186,$C$216:$C$232,1)))</f>
        <v>0</v>
      </c>
      <c r="AD186" s="165">
        <f>IF(节奏预期!R186=0,0,INDEX(E$216:E$232,MATCH(节奏预期!R186,$C$216:$C$232,1)))</f>
        <v>0</v>
      </c>
      <c r="AE186" s="165">
        <f>IF(节奏预期!S186=0,0,INDEX(F$216:F$232,MATCH(节奏预期!S186,$C$216:$C$232,1)))</f>
        <v>0</v>
      </c>
      <c r="AF186" s="165">
        <f>IF(节奏预期!T186=0,0,INDEX(G$216:G$232,MATCH(节奏预期!T186,$C$216:$C$232,1)))</f>
        <v>0</v>
      </c>
      <c r="AG186" s="165">
        <f>IF(节奏预期!U186=0,0,INDEX(H$216:H$232,MATCH(节奏预期!U186,$C$216:$C$232,1)))</f>
        <v>0</v>
      </c>
      <c r="AH186" s="165">
        <f>IF(节奏预期!V186=0,0,INDEX(I$216:I$232,MATCH(节奏预期!V186,$C$216:$C$232,1)))</f>
        <v>8.0000000000000016E-2</v>
      </c>
      <c r="AI186" s="13">
        <f>IFERROR(SUMPRODUCT(节奏预期!E186:J186,AC186:AH186)/SUM(节奏预期!E186:J186),0)</f>
        <v>8.0000000000000016E-2</v>
      </c>
      <c r="AJ186" s="12">
        <f t="shared" si="79"/>
        <v>0</v>
      </c>
      <c r="AK186" s="165">
        <f t="shared" si="74"/>
        <v>0</v>
      </c>
      <c r="AL186" s="165">
        <f t="shared" si="75"/>
        <v>0</v>
      </c>
      <c r="AM186" s="165">
        <f t="shared" si="76"/>
        <v>0</v>
      </c>
      <c r="AN186" s="165">
        <f t="shared" si="77"/>
        <v>0</v>
      </c>
      <c r="AO186" s="165">
        <f t="shared" si="78"/>
        <v>0.73</v>
      </c>
      <c r="AP186" s="13">
        <f t="shared" si="80"/>
        <v>0.65</v>
      </c>
      <c r="AQ186" s="107">
        <f>IF(节奏预期!W186=0,0,节奏预期!E186*INDEX(D$83:D$99,MATCH(节奏预期!W186,$C$83:$C$99,0)))</f>
        <v>0</v>
      </c>
      <c r="AR186" s="79">
        <f>IF(节奏预期!X186=0,0,节奏预期!F186*INDEX(E$83:E$99,MATCH(节奏预期!X186,$C$83:$C$99,0)))</f>
        <v>0</v>
      </c>
      <c r="AS186" s="122">
        <f>IF(节奏预期!Y186=0,0,节奏预期!G186*INDEX(F$83:F$99,MATCH(节奏预期!Y186,$C$83:$C$99,0)))+IF(节奏预期!Z186=0,0,节奏预期!H186*INDEX(G$102:G$118,MATCH(节奏预期!Z186,$C$102:$C$118,0)))</f>
        <v>0</v>
      </c>
      <c r="AT186" s="79">
        <f>IF(节奏预期!Z186=0,0,节奏预期!H186*INDEX(G$83:G$99,MATCH(节奏预期!Z186,$C$83:$C$99,0)))</f>
        <v>0</v>
      </c>
      <c r="AU186" s="122">
        <f>IF(节奏预期!AA186=0,0,节奏预期!I186*INDEX(H$83:H$99,MATCH(节奏预期!AA186,$C$83:$C$99,0)))+IF(节奏预期!AB186=0,0,节奏预期!J186*INDEX(I$102:I$118,MATCH(节奏预期!AB186,$C$102:$C$118,0)))</f>
        <v>280</v>
      </c>
      <c r="AV186" s="110">
        <f>IF(节奏预期!AB186=0,0,节奏预期!J186*INDEX(I$83:I$99,MATCH(节奏预期!AB186,$C$83:$C$99,0)))</f>
        <v>40</v>
      </c>
      <c r="AW186" s="12">
        <f>IF(节奏预期!W186="","",INDEX(装备突破!D$121:D$137,MATCH(节奏预期!W186,装备突破!$C$121:$C$137,0))*节奏预期!E186)</f>
        <v>0</v>
      </c>
      <c r="AX186" s="79">
        <f>IF(节奏预期!X186="","",INDEX(装备突破!E$121:E$137,MATCH(节奏预期!X186,装备突破!$C$121:$C$137,0))*节奏预期!F186)</f>
        <v>0</v>
      </c>
      <c r="AY186" s="79">
        <f>IF(节奏预期!Y186="","",INDEX(装备突破!F$121:F$137,MATCH(节奏预期!Y186,装备突破!$C$121:$C$137,0))*节奏预期!G186)</f>
        <v>0</v>
      </c>
      <c r="AZ186" s="79">
        <f>IF(节奏预期!Z186="","",INDEX(装备突破!G$121:G$137,MATCH(节奏预期!Z186,装备突破!$C$121:$C$137,0))*节奏预期!H186)</f>
        <v>0</v>
      </c>
      <c r="BA186" s="79">
        <f>IF(节奏预期!AA186="","",INDEX(装备突破!H$121:H$137,MATCH(节奏预期!AA186,装备突破!$C$121:$C$137,0))*节奏预期!I186)</f>
        <v>0</v>
      </c>
      <c r="BB186" s="79">
        <f>IF(节奏预期!AB186="","",INDEX(装备突破!I$121:I$137,MATCH(节奏预期!AB186,装备突破!$C$121:$C$137,0))*节奏预期!J186)</f>
        <v>700000000</v>
      </c>
      <c r="BC186" s="13">
        <f>MAX(SUM(AW186:BB186),$BC$166:BC185)</f>
        <v>700000000.00000012</v>
      </c>
      <c r="BF186" s="22">
        <v>3</v>
      </c>
      <c r="BG186" s="80">
        <v>10</v>
      </c>
      <c r="BH186" s="42">
        <f>IF(BG186&lt;前期规划!$C$2,0,求节点($N$166:$N$201,$AP$166:$AP$201,BG186))</f>
        <v>0</v>
      </c>
      <c r="BI186" s="42"/>
      <c r="BJ186" s="42"/>
      <c r="BK186" s="51">
        <f>BH186*INDEX([3]超r将兵属性验证!AX$7:AX$166,$BG186,1)</f>
        <v>0</v>
      </c>
      <c r="BL186" s="51"/>
      <c r="BM186" s="51"/>
      <c r="BN186" s="42">
        <f>SUM(BK186:BM186)</f>
        <v>0</v>
      </c>
      <c r="BR186" s="45">
        <v>10</v>
      </c>
      <c r="BS186" s="49">
        <f>IF(BR186&lt;前期规划!$C$2,0,求节点(活动投放!$S$166:$S$201,活动投放!$U$166:$U$201,$BR186))</f>
        <v>0</v>
      </c>
      <c r="BT186" s="50"/>
      <c r="BU186" s="49">
        <f>IF(BR186&lt;前期规划!$C$2,0,SUMPRODUCT(INDEX($AW$166:$BB$201,IFERROR(MATCH(BR186,$N$166:$N$201,1),1),),INDEX(节奏预期!$E$6:$J$41,MATCH(BR186,节奏预期!$D$6:$D$41,1),)))</f>
        <v>0</v>
      </c>
      <c r="BV186" s="50">
        <f>BU186*INDEX('[1]功能-付费相关'!$AU$6:$AU$165,$BR186,1)</f>
        <v>0</v>
      </c>
      <c r="BX186" s="45">
        <v>10</v>
      </c>
      <c r="BY186" s="45">
        <f>BS186</f>
        <v>0</v>
      </c>
      <c r="BZ186" s="45">
        <f t="shared" ref="BZ186:BZ194" si="81">BV186</f>
        <v>0</v>
      </c>
      <c r="CA186" s="55">
        <f>SUM(BY186:BZ186)</f>
        <v>0</v>
      </c>
    </row>
    <row r="187" spans="1:79" x14ac:dyDescent="0.15">
      <c r="L187" s="22">
        <v>25</v>
      </c>
      <c r="M187" s="76">
        <f t="shared" si="73"/>
        <v>660</v>
      </c>
      <c r="N187" s="78">
        <f>节奏预期!D187</f>
        <v>112.86737811324367</v>
      </c>
      <c r="O187" s="107">
        <f>IF(节奏预期!Q187=0,0,INDEX(D$143:D$159,MATCH(节奏预期!Q187,$C$143:$C$159,1)))</f>
        <v>0</v>
      </c>
      <c r="P187" s="79">
        <f>IF(节奏预期!R187=0,0,INDEX(E$143:E$159,MATCH(节奏预期!R187,$C$143:$C$159,1)))</f>
        <v>0</v>
      </c>
      <c r="Q187" s="79">
        <f>IF(节奏预期!S187=0,0,INDEX(F$143:F$159,MATCH(节奏预期!S187,$C$143:$C$159,1)))</f>
        <v>0</v>
      </c>
      <c r="R187" s="79">
        <f>IF(节奏预期!T187=0,0,INDEX(G$143:G$159,MATCH(节奏预期!T187,$C$143:$C$159,1)))</f>
        <v>0</v>
      </c>
      <c r="S187" s="79">
        <f>IF(节奏预期!U187=0,0,INDEX(H$143:H$159,MATCH(节奏预期!U187,$C$143:$C$159,1)))</f>
        <v>0</v>
      </c>
      <c r="T187" s="84">
        <f>IF(节奏预期!V187=0,0,INDEX(I$143:I$159,MATCH(节奏预期!V187,$C$143:$C$159,1)))</f>
        <v>0.4</v>
      </c>
      <c r="U187" s="13">
        <f>IFERROR(SUMPRODUCT(节奏预期!E187:J187,O187:T187)/SUM(节奏预期!E187:J187),0)</f>
        <v>0.4</v>
      </c>
      <c r="V187" s="12">
        <f>IF(节奏预期!Q187=0,0,INDEX(D$189:D$205,MATCH(节奏预期!Q187,$C$189:$C$205,1)))</f>
        <v>0</v>
      </c>
      <c r="W187" s="79">
        <f>IF(节奏预期!R187=0,0,INDEX(E$189:E$205,MATCH(节奏预期!R187,$C$189:$C$205,1)))</f>
        <v>0</v>
      </c>
      <c r="X187" s="79">
        <f>IF(节奏预期!S187=0,0,INDEX(F$189:F$205,MATCH(节奏预期!S187,$C$189:$C$205,1)))</f>
        <v>0</v>
      </c>
      <c r="Y187" s="79">
        <f>IF(节奏预期!T187=0,0,INDEX(G$189:G$205,MATCH(节奏预期!T187,$C$189:$C$205,1)))</f>
        <v>0</v>
      </c>
      <c r="Z187" s="79">
        <f>IF(节奏预期!U187=0,0,INDEX(H$189:H$205,MATCH(节奏预期!U187,$C$189:$C$205,1)))</f>
        <v>0</v>
      </c>
      <c r="AA187" s="79">
        <f>IF(节奏预期!V187=0,0,INDEX(I$189:I$205,MATCH(节奏预期!V187,$C$189:$C$205,1)))</f>
        <v>0.25</v>
      </c>
      <c r="AB187" s="13">
        <f>IFERROR(SUMPRODUCT(节奏预期!E187:J187,V187:AA187)/SUM(节奏预期!E187:J187),0)</f>
        <v>0.25</v>
      </c>
      <c r="AC187" s="12">
        <f>IF(节奏预期!Q187=0,0,INDEX(D$216:D$232,MATCH(节奏预期!Q187,$C$216:$C$232,1)))</f>
        <v>0</v>
      </c>
      <c r="AD187" s="165">
        <f>IF(节奏预期!R187=0,0,INDEX(E$216:E$232,MATCH(节奏预期!R187,$C$216:$C$232,1)))</f>
        <v>0</v>
      </c>
      <c r="AE187" s="165">
        <f>IF(节奏预期!S187=0,0,INDEX(F$216:F$232,MATCH(节奏预期!S187,$C$216:$C$232,1)))</f>
        <v>0</v>
      </c>
      <c r="AF187" s="165">
        <f>IF(节奏预期!T187=0,0,INDEX(G$216:G$232,MATCH(节奏预期!T187,$C$216:$C$232,1)))</f>
        <v>0</v>
      </c>
      <c r="AG187" s="165">
        <f>IF(节奏预期!U187=0,0,INDEX(H$216:H$232,MATCH(节奏预期!U187,$C$216:$C$232,1)))</f>
        <v>0</v>
      </c>
      <c r="AH187" s="165">
        <f>IF(节奏预期!V187=0,0,INDEX(I$216:I$232,MATCH(节奏预期!V187,$C$216:$C$232,1)))</f>
        <v>8.0000000000000016E-2</v>
      </c>
      <c r="AI187" s="13">
        <f>IFERROR(SUMPRODUCT(节奏预期!E187:J187,AC187:AH187)/SUM(节奏预期!E187:J187),0)</f>
        <v>8.0000000000000016E-2</v>
      </c>
      <c r="AJ187" s="12">
        <f t="shared" si="79"/>
        <v>0</v>
      </c>
      <c r="AK187" s="165">
        <f t="shared" si="74"/>
        <v>0</v>
      </c>
      <c r="AL187" s="165">
        <f t="shared" si="75"/>
        <v>0</v>
      </c>
      <c r="AM187" s="165">
        <f t="shared" si="76"/>
        <v>0</v>
      </c>
      <c r="AN187" s="165">
        <f t="shared" si="77"/>
        <v>0</v>
      </c>
      <c r="AO187" s="165">
        <f t="shared" si="78"/>
        <v>0.73</v>
      </c>
      <c r="AP187" s="13">
        <f t="shared" si="80"/>
        <v>0.65</v>
      </c>
      <c r="AQ187" s="107">
        <f>IF(节奏预期!W187=0,0,节奏预期!E187*INDEX(D$83:D$99,MATCH(节奏预期!W187,$C$83:$C$99,0)))</f>
        <v>0</v>
      </c>
      <c r="AR187" s="79">
        <f>IF(节奏预期!X187=0,0,节奏预期!F187*INDEX(E$83:E$99,MATCH(节奏预期!X187,$C$83:$C$99,0)))</f>
        <v>0</v>
      </c>
      <c r="AS187" s="122">
        <f>IF(节奏预期!Y187=0,0,节奏预期!G187*INDEX(F$83:F$99,MATCH(节奏预期!Y187,$C$83:$C$99,0)))+IF(节奏预期!Z187=0,0,节奏预期!H187*INDEX(G$102:G$118,MATCH(节奏预期!Z187,$C$102:$C$118,0)))</f>
        <v>0</v>
      </c>
      <c r="AT187" s="79">
        <f>IF(节奏预期!Z187=0,0,节奏预期!H187*INDEX(G$83:G$99,MATCH(节奏预期!Z187,$C$83:$C$99,0)))</f>
        <v>0</v>
      </c>
      <c r="AU187" s="122">
        <f>IF(节奏预期!AA187=0,0,节奏预期!I187*INDEX(H$83:H$99,MATCH(节奏预期!AA187,$C$83:$C$99,0)))+IF(节奏预期!AB187=0,0,节奏预期!J187*INDEX(I$102:I$118,MATCH(节奏预期!AB187,$C$102:$C$118,0)))</f>
        <v>280</v>
      </c>
      <c r="AV187" s="110">
        <f>IF(节奏预期!AB187=0,0,节奏预期!J187*INDEX(I$83:I$99,MATCH(节奏预期!AB187,$C$83:$C$99,0)))</f>
        <v>40</v>
      </c>
      <c r="AW187" s="12">
        <f>IF(节奏预期!W187="","",INDEX(装备突破!D$121:D$137,MATCH(节奏预期!W187,装备突破!$C$121:$C$137,0))*节奏预期!E187)</f>
        <v>0</v>
      </c>
      <c r="AX187" s="79">
        <f>IF(节奏预期!X187="","",INDEX(装备突破!E$121:E$137,MATCH(节奏预期!X187,装备突破!$C$121:$C$137,0))*节奏预期!F187)</f>
        <v>0</v>
      </c>
      <c r="AY187" s="79">
        <f>IF(节奏预期!Y187="","",INDEX(装备突破!F$121:F$137,MATCH(节奏预期!Y187,装备突破!$C$121:$C$137,0))*节奏预期!G187)</f>
        <v>0</v>
      </c>
      <c r="AZ187" s="79">
        <f>IF(节奏预期!Z187="","",INDEX(装备突破!G$121:G$137,MATCH(节奏预期!Z187,装备突破!$C$121:$C$137,0))*节奏预期!H187)</f>
        <v>0</v>
      </c>
      <c r="BA187" s="79">
        <f>IF(节奏预期!AA187="","",INDEX(装备突破!H$121:H$137,MATCH(节奏预期!AA187,装备突破!$C$121:$C$137,0))*节奏预期!I187)</f>
        <v>0</v>
      </c>
      <c r="BB187" s="79">
        <f>IF(节奏预期!AB187="","",INDEX(装备突破!I$121:I$137,MATCH(节奏预期!AB187,装备突破!$C$121:$C$137,0))*节奏预期!J187)</f>
        <v>700000000</v>
      </c>
      <c r="BC187" s="13">
        <f>MAX(SUM(AW187:BB187),$BC$166:BC186)</f>
        <v>700000000.00000012</v>
      </c>
      <c r="BF187" s="22">
        <v>4</v>
      </c>
      <c r="BG187" s="80">
        <v>20</v>
      </c>
      <c r="BH187" s="42">
        <f>IF(BG187&lt;前期规划!$C$2,0,求节点($N$166:$N$201,$AP$166:$AP$201,BG187))</f>
        <v>0</v>
      </c>
      <c r="BI187" s="42"/>
      <c r="BJ187" s="42"/>
      <c r="BK187" s="60">
        <f>(BH187-BH186)*INDEX([3]超r将兵属性验证!AX$7:AX$166,$BG187,1)+BK186</f>
        <v>0</v>
      </c>
      <c r="BL187" s="60"/>
      <c r="BM187" s="60"/>
      <c r="BN187" s="42">
        <f t="shared" ref="BN187:BN201" si="82">SUM(BK187:BM187)</f>
        <v>0</v>
      </c>
      <c r="BR187" s="45">
        <v>20</v>
      </c>
      <c r="BS187" s="49">
        <f>IF(BR187&lt;前期规划!$C$2,0,求节点(活动投放!$S$166:$S$201,活动投放!$U$166:$U$201,$BR187))</f>
        <v>0</v>
      </c>
      <c r="BT187" s="49"/>
      <c r="BU187" s="49">
        <f>IF(BR187&lt;前期规划!$C$2,0,SUMPRODUCT(INDEX($AW$166:$BB$201,IFERROR(MATCH(BR187,$N$166:$N$201,1),1),),INDEX(节奏预期!$E$6:$J$41,MATCH(BR187,节奏预期!$D$6:$D$41,1),)))</f>
        <v>0</v>
      </c>
      <c r="BV187" s="49">
        <f>(BU187-BU186)*INDEX('[1]功能-付费相关'!$AU$6:$AU$165,$BR187,1)+BV186</f>
        <v>0</v>
      </c>
      <c r="BX187" s="45">
        <v>20</v>
      </c>
      <c r="BY187" s="54">
        <f t="shared" ref="BY187:BY194" si="83">BS187</f>
        <v>0</v>
      </c>
      <c r="BZ187" s="45">
        <f t="shared" si="81"/>
        <v>0</v>
      </c>
      <c r="CA187" s="55">
        <f t="shared" ref="CA187:CA194" si="84">SUM(BY187:BZ187)</f>
        <v>0</v>
      </c>
    </row>
    <row r="188" spans="1:79" x14ac:dyDescent="0.15">
      <c r="B188" s="213" t="s">
        <v>413</v>
      </c>
      <c r="C188" s="79" t="s">
        <v>235</v>
      </c>
      <c r="D188" s="79" t="s">
        <v>128</v>
      </c>
      <c r="E188" s="79" t="s">
        <v>129</v>
      </c>
      <c r="F188" s="79" t="s">
        <v>130</v>
      </c>
      <c r="G188" s="79" t="s">
        <v>285</v>
      </c>
      <c r="H188" s="79" t="s">
        <v>131</v>
      </c>
      <c r="I188" s="79" t="s">
        <v>267</v>
      </c>
      <c r="L188" s="22">
        <v>26</v>
      </c>
      <c r="M188" s="76">
        <f t="shared" si="73"/>
        <v>690</v>
      </c>
      <c r="N188" s="78">
        <f>节奏预期!D188</f>
        <v>113.53715344588238</v>
      </c>
      <c r="O188" s="107">
        <f>IF(节奏预期!Q188=0,0,INDEX(D$143:D$159,MATCH(节奏预期!Q188,$C$143:$C$159,1)))</f>
        <v>0</v>
      </c>
      <c r="P188" s="79">
        <f>IF(节奏预期!R188=0,0,INDEX(E$143:E$159,MATCH(节奏预期!R188,$C$143:$C$159,1)))</f>
        <v>0</v>
      </c>
      <c r="Q188" s="79">
        <f>IF(节奏预期!S188=0,0,INDEX(F$143:F$159,MATCH(节奏预期!S188,$C$143:$C$159,1)))</f>
        <v>0</v>
      </c>
      <c r="R188" s="79">
        <f>IF(节奏预期!T188=0,0,INDEX(G$143:G$159,MATCH(节奏预期!T188,$C$143:$C$159,1)))</f>
        <v>0</v>
      </c>
      <c r="S188" s="79">
        <f>IF(节奏预期!U188=0,0,INDEX(H$143:H$159,MATCH(节奏预期!U188,$C$143:$C$159,1)))</f>
        <v>0</v>
      </c>
      <c r="T188" s="84">
        <f>IF(节奏预期!V188=0,0,INDEX(I$143:I$159,MATCH(节奏预期!V188,$C$143:$C$159,1)))</f>
        <v>0.4</v>
      </c>
      <c r="U188" s="13">
        <f>IFERROR(SUMPRODUCT(节奏预期!E188:J188,O188:T188)/SUM(节奏预期!E188:J188),0)</f>
        <v>0.4</v>
      </c>
      <c r="V188" s="12">
        <f>IF(节奏预期!Q188=0,0,INDEX(D$189:D$205,MATCH(节奏预期!Q188,$C$189:$C$205,1)))</f>
        <v>0</v>
      </c>
      <c r="W188" s="79">
        <f>IF(节奏预期!R188=0,0,INDEX(E$189:E$205,MATCH(节奏预期!R188,$C$189:$C$205,1)))</f>
        <v>0</v>
      </c>
      <c r="X188" s="79">
        <f>IF(节奏预期!S188=0,0,INDEX(F$189:F$205,MATCH(节奏预期!S188,$C$189:$C$205,1)))</f>
        <v>0</v>
      </c>
      <c r="Y188" s="79">
        <f>IF(节奏预期!T188=0,0,INDEX(G$189:G$205,MATCH(节奏预期!T188,$C$189:$C$205,1)))</f>
        <v>0</v>
      </c>
      <c r="Z188" s="79">
        <f>IF(节奏预期!U188=0,0,INDEX(H$189:H$205,MATCH(节奏预期!U188,$C$189:$C$205,1)))</f>
        <v>0</v>
      </c>
      <c r="AA188" s="79">
        <f>IF(节奏预期!V188=0,0,INDEX(I$189:I$205,MATCH(节奏预期!V188,$C$189:$C$205,1)))</f>
        <v>0.25</v>
      </c>
      <c r="AB188" s="13">
        <f>IFERROR(SUMPRODUCT(节奏预期!E188:J188,V188:AA188)/SUM(节奏预期!E188:J188),0)</f>
        <v>0.25</v>
      </c>
      <c r="AC188" s="12">
        <f>IF(节奏预期!Q188=0,0,INDEX(D$216:D$232,MATCH(节奏预期!Q188,$C$216:$C$232,1)))</f>
        <v>0</v>
      </c>
      <c r="AD188" s="165">
        <f>IF(节奏预期!R188=0,0,INDEX(E$216:E$232,MATCH(节奏预期!R188,$C$216:$C$232,1)))</f>
        <v>0</v>
      </c>
      <c r="AE188" s="165">
        <f>IF(节奏预期!S188=0,0,INDEX(F$216:F$232,MATCH(节奏预期!S188,$C$216:$C$232,1)))</f>
        <v>0</v>
      </c>
      <c r="AF188" s="165">
        <f>IF(节奏预期!T188=0,0,INDEX(G$216:G$232,MATCH(节奏预期!T188,$C$216:$C$232,1)))</f>
        <v>0</v>
      </c>
      <c r="AG188" s="165">
        <f>IF(节奏预期!U188=0,0,INDEX(H$216:H$232,MATCH(节奏预期!U188,$C$216:$C$232,1)))</f>
        <v>0</v>
      </c>
      <c r="AH188" s="165">
        <f>IF(节奏预期!V188=0,0,INDEX(I$216:I$232,MATCH(节奏预期!V188,$C$216:$C$232,1)))</f>
        <v>8.0000000000000016E-2</v>
      </c>
      <c r="AI188" s="13">
        <f>IFERROR(SUMPRODUCT(节奏预期!E188:J188,AC188:AH188)/SUM(节奏预期!E188:J188),0)</f>
        <v>8.0000000000000016E-2</v>
      </c>
      <c r="AJ188" s="12">
        <f t="shared" si="79"/>
        <v>0</v>
      </c>
      <c r="AK188" s="165">
        <f t="shared" si="74"/>
        <v>0</v>
      </c>
      <c r="AL188" s="165">
        <f t="shared" si="75"/>
        <v>0</v>
      </c>
      <c r="AM188" s="165">
        <f t="shared" si="76"/>
        <v>0</v>
      </c>
      <c r="AN188" s="165">
        <f t="shared" si="77"/>
        <v>0</v>
      </c>
      <c r="AO188" s="165">
        <f t="shared" si="78"/>
        <v>0.73</v>
      </c>
      <c r="AP188" s="13">
        <f t="shared" si="80"/>
        <v>0.65</v>
      </c>
      <c r="AQ188" s="107">
        <f>IF(节奏预期!W188=0,0,节奏预期!E188*INDEX(D$83:D$99,MATCH(节奏预期!W188,$C$83:$C$99,0)))</f>
        <v>0</v>
      </c>
      <c r="AR188" s="79">
        <f>IF(节奏预期!X188=0,0,节奏预期!F188*INDEX(E$83:E$99,MATCH(节奏预期!X188,$C$83:$C$99,0)))</f>
        <v>0</v>
      </c>
      <c r="AS188" s="122">
        <f>IF(节奏预期!Y188=0,0,节奏预期!G188*INDEX(F$83:F$99,MATCH(节奏预期!Y188,$C$83:$C$99,0)))+IF(节奏预期!Z188=0,0,节奏预期!H188*INDEX(G$102:G$118,MATCH(节奏预期!Z188,$C$102:$C$118,0)))</f>
        <v>0</v>
      </c>
      <c r="AT188" s="79">
        <f>IF(节奏预期!Z188=0,0,节奏预期!H188*INDEX(G$83:G$99,MATCH(节奏预期!Z188,$C$83:$C$99,0)))</f>
        <v>0</v>
      </c>
      <c r="AU188" s="122">
        <f>IF(节奏预期!AA188=0,0,节奏预期!I188*INDEX(H$83:H$99,MATCH(节奏预期!AA188,$C$83:$C$99,0)))+IF(节奏预期!AB188=0,0,节奏预期!J188*INDEX(I$102:I$118,MATCH(节奏预期!AB188,$C$102:$C$118,0)))</f>
        <v>280</v>
      </c>
      <c r="AV188" s="110">
        <f>IF(节奏预期!AB188=0,0,节奏预期!J188*INDEX(I$83:I$99,MATCH(节奏预期!AB188,$C$83:$C$99,0)))</f>
        <v>40</v>
      </c>
      <c r="AW188" s="12">
        <f>IF(节奏预期!W188="","",INDEX(装备突破!D$121:D$137,MATCH(节奏预期!W188,装备突破!$C$121:$C$137,0))*节奏预期!E188)</f>
        <v>0</v>
      </c>
      <c r="AX188" s="79">
        <f>IF(节奏预期!X188="","",INDEX(装备突破!E$121:E$137,MATCH(节奏预期!X188,装备突破!$C$121:$C$137,0))*节奏预期!F188)</f>
        <v>0</v>
      </c>
      <c r="AY188" s="79">
        <f>IF(节奏预期!Y188="","",INDEX(装备突破!F$121:F$137,MATCH(节奏预期!Y188,装备突破!$C$121:$C$137,0))*节奏预期!G188)</f>
        <v>0</v>
      </c>
      <c r="AZ188" s="79">
        <f>IF(节奏预期!Z188="","",INDEX(装备突破!G$121:G$137,MATCH(节奏预期!Z188,装备突破!$C$121:$C$137,0))*节奏预期!H188)</f>
        <v>0</v>
      </c>
      <c r="BA188" s="79">
        <f>IF(节奏预期!AA188="","",INDEX(装备突破!H$121:H$137,MATCH(节奏预期!AA188,装备突破!$C$121:$C$137,0))*节奏预期!I188)</f>
        <v>0</v>
      </c>
      <c r="BB188" s="79">
        <f>IF(节奏预期!AB188="","",INDEX(装备突破!I$121:I$137,MATCH(节奏预期!AB188,装备突破!$C$121:$C$137,0))*节奏预期!J188)</f>
        <v>700000000</v>
      </c>
      <c r="BC188" s="13">
        <f>MAX(SUM(AW188:BB188),$BC$166:BC187)</f>
        <v>700000000.00000012</v>
      </c>
      <c r="BF188" s="22">
        <v>5</v>
      </c>
      <c r="BG188" s="80">
        <v>30</v>
      </c>
      <c r="BH188" s="42">
        <f>IF(BG188&lt;前期规划!$C$2,0,求节点($N$166:$N$201,$AP$166:$AP$201,BG188))</f>
        <v>0</v>
      </c>
      <c r="BI188" s="42"/>
      <c r="BJ188" s="42"/>
      <c r="BK188" s="60">
        <f>(BH188-BH187)*INDEX([3]超r将兵属性验证!AX$7:AX$166,$BG188,1)+BK187</f>
        <v>0</v>
      </c>
      <c r="BL188" s="60"/>
      <c r="BM188" s="60"/>
      <c r="BN188" s="42">
        <f t="shared" si="82"/>
        <v>0</v>
      </c>
      <c r="BR188" s="45">
        <v>30</v>
      </c>
      <c r="BS188" s="49">
        <f>IF(BR188&lt;前期规划!$C$2,0,求节点(活动投放!$S$166:$S$201,活动投放!$U$166:$U$201,$BR188))</f>
        <v>0</v>
      </c>
      <c r="BT188" s="49"/>
      <c r="BU188" s="49">
        <f>IF(BR188&lt;前期规划!$C$2,0,SUMPRODUCT(INDEX($AW$166:$BB$201,IFERROR(MATCH(BR188,$N$166:$N$201,1),1),),INDEX(节奏预期!$E$6:$J$41,MATCH(BR188,节奏预期!$D$6:$D$41,1),)))</f>
        <v>0</v>
      </c>
      <c r="BV188" s="49">
        <f>(BU188-BU187)*INDEX('[1]功能-付费相关'!$AU$6:$AU$165,$BR188,1)+BV187</f>
        <v>0</v>
      </c>
      <c r="BX188" s="45">
        <v>30</v>
      </c>
      <c r="BY188" s="54">
        <f t="shared" si="83"/>
        <v>0</v>
      </c>
      <c r="BZ188" s="45">
        <f t="shared" si="81"/>
        <v>0</v>
      </c>
      <c r="CA188" s="55">
        <f t="shared" si="84"/>
        <v>0</v>
      </c>
    </row>
    <row r="189" spans="1:79" x14ac:dyDescent="0.15">
      <c r="B189" s="213"/>
      <c r="C189" s="79">
        <v>0</v>
      </c>
      <c r="D189" s="24">
        <v>0</v>
      </c>
      <c r="E189" s="24">
        <v>0</v>
      </c>
      <c r="F189" s="24">
        <v>0</v>
      </c>
      <c r="G189" s="24">
        <v>0.1</v>
      </c>
      <c r="H189" s="24">
        <v>0</v>
      </c>
      <c r="I189" s="24">
        <v>0.25</v>
      </c>
      <c r="L189" s="22">
        <v>27</v>
      </c>
      <c r="M189" s="76">
        <f t="shared" si="73"/>
        <v>720</v>
      </c>
      <c r="N189" s="78">
        <f>节奏预期!D189</f>
        <v>114.18811572794328</v>
      </c>
      <c r="O189" s="107">
        <f>IF(节奏预期!Q189=0,0,INDEX(D$143:D$159,MATCH(节奏预期!Q189,$C$143:$C$159,1)))</f>
        <v>0</v>
      </c>
      <c r="P189" s="79">
        <f>IF(节奏预期!R189=0,0,INDEX(E$143:E$159,MATCH(节奏预期!R189,$C$143:$C$159,1)))</f>
        <v>0</v>
      </c>
      <c r="Q189" s="79">
        <f>IF(节奏预期!S189=0,0,INDEX(F$143:F$159,MATCH(节奏预期!S189,$C$143:$C$159,1)))</f>
        <v>0</v>
      </c>
      <c r="R189" s="79">
        <f>IF(节奏预期!T189=0,0,INDEX(G$143:G$159,MATCH(节奏预期!T189,$C$143:$C$159,1)))</f>
        <v>0</v>
      </c>
      <c r="S189" s="79">
        <f>IF(节奏预期!U189=0,0,INDEX(H$143:H$159,MATCH(节奏预期!U189,$C$143:$C$159,1)))</f>
        <v>0</v>
      </c>
      <c r="T189" s="84">
        <f>IF(节奏预期!V189=0,0,INDEX(I$143:I$159,MATCH(节奏预期!V189,$C$143:$C$159,1)))</f>
        <v>0.4</v>
      </c>
      <c r="U189" s="13">
        <f>IFERROR(SUMPRODUCT(节奏预期!E189:J189,O189:T189)/SUM(节奏预期!E189:J189),0)</f>
        <v>0.4</v>
      </c>
      <c r="V189" s="12">
        <f>IF(节奏预期!Q189=0,0,INDEX(D$189:D$205,MATCH(节奏预期!Q189,$C$189:$C$205,1)))</f>
        <v>0</v>
      </c>
      <c r="W189" s="79">
        <f>IF(节奏预期!R189=0,0,INDEX(E$189:E$205,MATCH(节奏预期!R189,$C$189:$C$205,1)))</f>
        <v>0</v>
      </c>
      <c r="X189" s="79">
        <f>IF(节奏预期!S189=0,0,INDEX(F$189:F$205,MATCH(节奏预期!S189,$C$189:$C$205,1)))</f>
        <v>0</v>
      </c>
      <c r="Y189" s="79">
        <f>IF(节奏预期!T189=0,0,INDEX(G$189:G$205,MATCH(节奏预期!T189,$C$189:$C$205,1)))</f>
        <v>0</v>
      </c>
      <c r="Z189" s="79">
        <f>IF(节奏预期!U189=0,0,INDEX(H$189:H$205,MATCH(节奏预期!U189,$C$189:$C$205,1)))</f>
        <v>0</v>
      </c>
      <c r="AA189" s="79">
        <f>IF(节奏预期!V189=0,0,INDEX(I$189:I$205,MATCH(节奏预期!V189,$C$189:$C$205,1)))</f>
        <v>0.25</v>
      </c>
      <c r="AB189" s="13">
        <f>IFERROR(SUMPRODUCT(节奏预期!E189:J189,V189:AA189)/SUM(节奏预期!E189:J189),0)</f>
        <v>0.25</v>
      </c>
      <c r="AC189" s="12">
        <f>IF(节奏预期!Q189=0,0,INDEX(D$216:D$232,MATCH(节奏预期!Q189,$C$216:$C$232,1)))</f>
        <v>0</v>
      </c>
      <c r="AD189" s="165">
        <f>IF(节奏预期!R189=0,0,INDEX(E$216:E$232,MATCH(节奏预期!R189,$C$216:$C$232,1)))</f>
        <v>0</v>
      </c>
      <c r="AE189" s="165">
        <f>IF(节奏预期!S189=0,0,INDEX(F$216:F$232,MATCH(节奏预期!S189,$C$216:$C$232,1)))</f>
        <v>0</v>
      </c>
      <c r="AF189" s="165">
        <f>IF(节奏预期!T189=0,0,INDEX(G$216:G$232,MATCH(节奏预期!T189,$C$216:$C$232,1)))</f>
        <v>0</v>
      </c>
      <c r="AG189" s="165">
        <f>IF(节奏预期!U189=0,0,INDEX(H$216:H$232,MATCH(节奏预期!U189,$C$216:$C$232,1)))</f>
        <v>0</v>
      </c>
      <c r="AH189" s="165">
        <f>IF(节奏预期!V189=0,0,INDEX(I$216:I$232,MATCH(节奏预期!V189,$C$216:$C$232,1)))</f>
        <v>8.0000000000000016E-2</v>
      </c>
      <c r="AI189" s="13">
        <f>IFERROR(SUMPRODUCT(节奏预期!E189:J189,AC189:AH189)/SUM(节奏预期!E189:J189),0)</f>
        <v>8.0000000000000016E-2</v>
      </c>
      <c r="AJ189" s="12">
        <f t="shared" si="79"/>
        <v>0</v>
      </c>
      <c r="AK189" s="165">
        <f t="shared" si="74"/>
        <v>0</v>
      </c>
      <c r="AL189" s="165">
        <f t="shared" si="75"/>
        <v>0</v>
      </c>
      <c r="AM189" s="165">
        <f t="shared" si="76"/>
        <v>0</v>
      </c>
      <c r="AN189" s="165">
        <f t="shared" si="77"/>
        <v>0</v>
      </c>
      <c r="AO189" s="165">
        <f t="shared" si="78"/>
        <v>0.73</v>
      </c>
      <c r="AP189" s="13">
        <f t="shared" si="80"/>
        <v>0.65</v>
      </c>
      <c r="AQ189" s="107">
        <f>IF(节奏预期!W189=0,0,节奏预期!E189*INDEX(D$83:D$99,MATCH(节奏预期!W189,$C$83:$C$99,0)))</f>
        <v>0</v>
      </c>
      <c r="AR189" s="79">
        <f>IF(节奏预期!X189=0,0,节奏预期!F189*INDEX(E$83:E$99,MATCH(节奏预期!X189,$C$83:$C$99,0)))</f>
        <v>0</v>
      </c>
      <c r="AS189" s="122">
        <f>IF(节奏预期!Y189=0,0,节奏预期!G189*INDEX(F$83:F$99,MATCH(节奏预期!Y189,$C$83:$C$99,0)))+IF(节奏预期!Z189=0,0,节奏预期!H189*INDEX(G$102:G$118,MATCH(节奏预期!Z189,$C$102:$C$118,0)))</f>
        <v>0</v>
      </c>
      <c r="AT189" s="79">
        <f>IF(节奏预期!Z189=0,0,节奏预期!H189*INDEX(G$83:G$99,MATCH(节奏预期!Z189,$C$83:$C$99,0)))</f>
        <v>0</v>
      </c>
      <c r="AU189" s="122">
        <f>IF(节奏预期!AA189=0,0,节奏预期!I189*INDEX(H$83:H$99,MATCH(节奏预期!AA189,$C$83:$C$99,0)))+IF(节奏预期!AB189=0,0,节奏预期!J189*INDEX(I$102:I$118,MATCH(节奏预期!AB189,$C$102:$C$118,0)))</f>
        <v>280</v>
      </c>
      <c r="AV189" s="110">
        <f>IF(节奏预期!AB189=0,0,节奏预期!J189*INDEX(I$83:I$99,MATCH(节奏预期!AB189,$C$83:$C$99,0)))</f>
        <v>40</v>
      </c>
      <c r="AW189" s="12">
        <f>IF(节奏预期!W189="","",INDEX(装备突破!D$121:D$137,MATCH(节奏预期!W189,装备突破!$C$121:$C$137,0))*节奏预期!E189)</f>
        <v>0</v>
      </c>
      <c r="AX189" s="79">
        <f>IF(节奏预期!X189="","",INDEX(装备突破!E$121:E$137,MATCH(节奏预期!X189,装备突破!$C$121:$C$137,0))*节奏预期!F189)</f>
        <v>0</v>
      </c>
      <c r="AY189" s="79">
        <f>IF(节奏预期!Y189="","",INDEX(装备突破!F$121:F$137,MATCH(节奏预期!Y189,装备突破!$C$121:$C$137,0))*节奏预期!G189)</f>
        <v>0</v>
      </c>
      <c r="AZ189" s="79">
        <f>IF(节奏预期!Z189="","",INDEX(装备突破!G$121:G$137,MATCH(节奏预期!Z189,装备突破!$C$121:$C$137,0))*节奏预期!H189)</f>
        <v>0</v>
      </c>
      <c r="BA189" s="79">
        <f>IF(节奏预期!AA189="","",INDEX(装备突破!H$121:H$137,MATCH(节奏预期!AA189,装备突破!$C$121:$C$137,0))*节奏预期!I189)</f>
        <v>0</v>
      </c>
      <c r="BB189" s="79">
        <f>IF(节奏预期!AB189="","",INDEX(装备突破!I$121:I$137,MATCH(节奏预期!AB189,装备突破!$C$121:$C$137,0))*节奏预期!J189)</f>
        <v>700000000</v>
      </c>
      <c r="BC189" s="13">
        <f>MAX(SUM(AW189:BB189),$BC$166:BC188)</f>
        <v>700000000.00000012</v>
      </c>
      <c r="BF189" s="22">
        <v>6</v>
      </c>
      <c r="BG189" s="80">
        <v>40</v>
      </c>
      <c r="BH189" s="42">
        <f>IF(BG189&lt;前期规划!$C$2,0,求节点($N$166:$N$201,$AP$166:$AP$201,BG189))</f>
        <v>0</v>
      </c>
      <c r="BI189" s="42"/>
      <c r="BJ189" s="42"/>
      <c r="BK189" s="60">
        <f>(BH189-BH188)*INDEX([3]超r将兵属性验证!AX$7:AX$166,$BG189,1)+BK188</f>
        <v>0</v>
      </c>
      <c r="BL189" s="60"/>
      <c r="BM189" s="60"/>
      <c r="BN189" s="42">
        <f t="shared" si="82"/>
        <v>0</v>
      </c>
      <c r="BR189" s="45">
        <v>40</v>
      </c>
      <c r="BS189" s="49">
        <f>IF(BR189&lt;前期规划!$C$2,0,求节点(活动投放!$S$166:$S$201,活动投放!$U$166:$U$201,$BR189))</f>
        <v>0</v>
      </c>
      <c r="BT189" s="49"/>
      <c r="BU189" s="49">
        <f>IF(BR189&lt;前期规划!$C$2,0,SUMPRODUCT(INDEX($AW$166:$BB$201,IFERROR(MATCH(BR189,$N$166:$N$201,1),1),),INDEX(节奏预期!$E$6:$J$41,MATCH(BR189,节奏预期!$D$6:$D$41,1),)))</f>
        <v>0</v>
      </c>
      <c r="BV189" s="49">
        <f>(BU189-BU188)*INDEX('[1]功能-付费相关'!$AU$6:$AU$165,$BR189,1)+BV188</f>
        <v>0</v>
      </c>
      <c r="BX189" s="45">
        <v>40</v>
      </c>
      <c r="BY189" s="54">
        <f t="shared" si="83"/>
        <v>0</v>
      </c>
      <c r="BZ189" s="45">
        <f t="shared" si="81"/>
        <v>0</v>
      </c>
      <c r="CA189" s="55">
        <f t="shared" si="84"/>
        <v>0</v>
      </c>
    </row>
    <row r="190" spans="1:79" x14ac:dyDescent="0.15">
      <c r="B190" s="213"/>
      <c r="C190" s="79">
        <v>10</v>
      </c>
      <c r="D190" s="24">
        <v>0</v>
      </c>
      <c r="E190" s="24">
        <v>0</v>
      </c>
      <c r="F190" s="24">
        <v>0</v>
      </c>
      <c r="G190" s="24">
        <v>0.1</v>
      </c>
      <c r="H190" s="24">
        <v>0</v>
      </c>
      <c r="I190" s="24">
        <v>0.25</v>
      </c>
      <c r="L190" s="22">
        <v>28</v>
      </c>
      <c r="M190" s="76">
        <f t="shared" si="73"/>
        <v>750</v>
      </c>
      <c r="N190" s="78">
        <f>节奏预期!D190</f>
        <v>114.81488258359069</v>
      </c>
      <c r="O190" s="107">
        <f>IF(节奏预期!Q190=0,0,INDEX(D$143:D$159,MATCH(节奏预期!Q190,$C$143:$C$159,1)))</f>
        <v>0</v>
      </c>
      <c r="P190" s="79">
        <f>IF(节奏预期!R190=0,0,INDEX(E$143:E$159,MATCH(节奏预期!R190,$C$143:$C$159,1)))</f>
        <v>0</v>
      </c>
      <c r="Q190" s="79">
        <f>IF(节奏预期!S190=0,0,INDEX(F$143:F$159,MATCH(节奏预期!S190,$C$143:$C$159,1)))</f>
        <v>0</v>
      </c>
      <c r="R190" s="79">
        <f>IF(节奏预期!T190=0,0,INDEX(G$143:G$159,MATCH(节奏预期!T190,$C$143:$C$159,1)))</f>
        <v>0</v>
      </c>
      <c r="S190" s="79">
        <f>IF(节奏预期!U190=0,0,INDEX(H$143:H$159,MATCH(节奏预期!U190,$C$143:$C$159,1)))</f>
        <v>0</v>
      </c>
      <c r="T190" s="84">
        <f>IF(节奏预期!V190=0,0,INDEX(I$143:I$159,MATCH(节奏预期!V190,$C$143:$C$159,1)))</f>
        <v>0.4</v>
      </c>
      <c r="U190" s="13">
        <f>IFERROR(SUMPRODUCT(节奏预期!E190:J190,O190:T190)/SUM(节奏预期!E190:J190),0)</f>
        <v>0.4</v>
      </c>
      <c r="V190" s="12">
        <f>IF(节奏预期!Q190=0,0,INDEX(D$189:D$205,MATCH(节奏预期!Q190,$C$189:$C$205,1)))</f>
        <v>0</v>
      </c>
      <c r="W190" s="79">
        <f>IF(节奏预期!R190=0,0,INDEX(E$189:E$205,MATCH(节奏预期!R190,$C$189:$C$205,1)))</f>
        <v>0</v>
      </c>
      <c r="X190" s="79">
        <f>IF(节奏预期!S190=0,0,INDEX(F$189:F$205,MATCH(节奏预期!S190,$C$189:$C$205,1)))</f>
        <v>0</v>
      </c>
      <c r="Y190" s="79">
        <f>IF(节奏预期!T190=0,0,INDEX(G$189:G$205,MATCH(节奏预期!T190,$C$189:$C$205,1)))</f>
        <v>0</v>
      </c>
      <c r="Z190" s="79">
        <f>IF(节奏预期!U190=0,0,INDEX(H$189:H$205,MATCH(节奏预期!U190,$C$189:$C$205,1)))</f>
        <v>0</v>
      </c>
      <c r="AA190" s="79">
        <f>IF(节奏预期!V190=0,0,INDEX(I$189:I$205,MATCH(节奏预期!V190,$C$189:$C$205,1)))</f>
        <v>0.25</v>
      </c>
      <c r="AB190" s="13">
        <f>IFERROR(SUMPRODUCT(节奏预期!E190:J190,V190:AA190)/SUM(节奏预期!E190:J190),0)</f>
        <v>0.25</v>
      </c>
      <c r="AC190" s="12">
        <f>IF(节奏预期!Q190=0,0,INDEX(D$216:D$232,MATCH(节奏预期!Q190,$C$216:$C$232,1)))</f>
        <v>0</v>
      </c>
      <c r="AD190" s="165">
        <f>IF(节奏预期!R190=0,0,INDEX(E$216:E$232,MATCH(节奏预期!R190,$C$216:$C$232,1)))</f>
        <v>0</v>
      </c>
      <c r="AE190" s="165">
        <f>IF(节奏预期!S190=0,0,INDEX(F$216:F$232,MATCH(节奏预期!S190,$C$216:$C$232,1)))</f>
        <v>0</v>
      </c>
      <c r="AF190" s="165">
        <f>IF(节奏预期!T190=0,0,INDEX(G$216:G$232,MATCH(节奏预期!T190,$C$216:$C$232,1)))</f>
        <v>0</v>
      </c>
      <c r="AG190" s="165">
        <f>IF(节奏预期!U190=0,0,INDEX(H$216:H$232,MATCH(节奏预期!U190,$C$216:$C$232,1)))</f>
        <v>0</v>
      </c>
      <c r="AH190" s="165">
        <f>IF(节奏预期!V190=0,0,INDEX(I$216:I$232,MATCH(节奏预期!V190,$C$216:$C$232,1)))</f>
        <v>8.0000000000000016E-2</v>
      </c>
      <c r="AI190" s="13">
        <f>IFERROR(SUMPRODUCT(节奏预期!E190:J190,AC190:AH190)/SUM(节奏预期!E190:J190),0)</f>
        <v>8.0000000000000016E-2</v>
      </c>
      <c r="AJ190" s="12">
        <f t="shared" si="79"/>
        <v>0</v>
      </c>
      <c r="AK190" s="165">
        <f t="shared" si="74"/>
        <v>0</v>
      </c>
      <c r="AL190" s="165">
        <f t="shared" si="75"/>
        <v>0</v>
      </c>
      <c r="AM190" s="165">
        <f t="shared" si="76"/>
        <v>0</v>
      </c>
      <c r="AN190" s="165">
        <f t="shared" si="77"/>
        <v>0</v>
      </c>
      <c r="AO190" s="165">
        <f t="shared" si="78"/>
        <v>0.73</v>
      </c>
      <c r="AP190" s="13">
        <f t="shared" si="80"/>
        <v>0.65</v>
      </c>
      <c r="AQ190" s="107">
        <f>IF(节奏预期!W190=0,0,节奏预期!E190*INDEX(D$83:D$99,MATCH(节奏预期!W190,$C$83:$C$99,0)))</f>
        <v>0</v>
      </c>
      <c r="AR190" s="79">
        <f>IF(节奏预期!X190=0,0,节奏预期!F190*INDEX(E$83:E$99,MATCH(节奏预期!X190,$C$83:$C$99,0)))</f>
        <v>0</v>
      </c>
      <c r="AS190" s="122">
        <f>IF(节奏预期!Y190=0,0,节奏预期!G190*INDEX(F$83:F$99,MATCH(节奏预期!Y190,$C$83:$C$99,0)))+IF(节奏预期!Z190=0,0,节奏预期!H190*INDEX(G$102:G$118,MATCH(节奏预期!Z190,$C$102:$C$118,0)))</f>
        <v>0</v>
      </c>
      <c r="AT190" s="79">
        <f>IF(节奏预期!Z190=0,0,节奏预期!H190*INDEX(G$83:G$99,MATCH(节奏预期!Z190,$C$83:$C$99,0)))</f>
        <v>0</v>
      </c>
      <c r="AU190" s="122">
        <f>IF(节奏预期!AA190=0,0,节奏预期!I190*INDEX(H$83:H$99,MATCH(节奏预期!AA190,$C$83:$C$99,0)))+IF(节奏预期!AB190=0,0,节奏预期!J190*INDEX(I$102:I$118,MATCH(节奏预期!AB190,$C$102:$C$118,0)))</f>
        <v>280</v>
      </c>
      <c r="AV190" s="110">
        <f>IF(节奏预期!AB190=0,0,节奏预期!J190*INDEX(I$83:I$99,MATCH(节奏预期!AB190,$C$83:$C$99,0)))</f>
        <v>40</v>
      </c>
      <c r="AW190" s="12">
        <f>IF(节奏预期!W190="","",INDEX(装备突破!D$121:D$137,MATCH(节奏预期!W190,装备突破!$C$121:$C$137,0))*节奏预期!E190)</f>
        <v>0</v>
      </c>
      <c r="AX190" s="79">
        <f>IF(节奏预期!X190="","",INDEX(装备突破!E$121:E$137,MATCH(节奏预期!X190,装备突破!$C$121:$C$137,0))*节奏预期!F190)</f>
        <v>0</v>
      </c>
      <c r="AY190" s="79">
        <f>IF(节奏预期!Y190="","",INDEX(装备突破!F$121:F$137,MATCH(节奏预期!Y190,装备突破!$C$121:$C$137,0))*节奏预期!G190)</f>
        <v>0</v>
      </c>
      <c r="AZ190" s="79">
        <f>IF(节奏预期!Z190="","",INDEX(装备突破!G$121:G$137,MATCH(节奏预期!Z190,装备突破!$C$121:$C$137,0))*节奏预期!H190)</f>
        <v>0</v>
      </c>
      <c r="BA190" s="79">
        <f>IF(节奏预期!AA190="","",INDEX(装备突破!H$121:H$137,MATCH(节奏预期!AA190,装备突破!$C$121:$C$137,0))*节奏预期!I190)</f>
        <v>0</v>
      </c>
      <c r="BB190" s="79">
        <f>IF(节奏预期!AB190="","",INDEX(装备突破!I$121:I$137,MATCH(节奏预期!AB190,装备突破!$C$121:$C$137,0))*节奏预期!J190)</f>
        <v>700000000</v>
      </c>
      <c r="BC190" s="13">
        <f>MAX(SUM(AW190:BB190),$BC$166:BC189)</f>
        <v>700000000.00000012</v>
      </c>
      <c r="BF190" s="22">
        <v>7</v>
      </c>
      <c r="BG190" s="80">
        <v>50</v>
      </c>
      <c r="BH190" s="42">
        <f>IF(BG190&lt;前期规划!$C$2,0,求节点($N$166:$N$201,$AP$166:$AP$201,BG190))</f>
        <v>0</v>
      </c>
      <c r="BI190" s="42"/>
      <c r="BJ190" s="42"/>
      <c r="BK190" s="60">
        <f>(BH190-BH189)*INDEX([3]超r将兵属性验证!AX$7:AX$166,$BG190,1)+BK189</f>
        <v>0</v>
      </c>
      <c r="BL190" s="60"/>
      <c r="BM190" s="60"/>
      <c r="BN190" s="42">
        <f t="shared" si="82"/>
        <v>0</v>
      </c>
      <c r="BR190" s="45">
        <v>50</v>
      </c>
      <c r="BS190" s="49">
        <f>IF(BR190&lt;前期规划!$C$2,0,求节点(活动投放!$S$166:$S$201,活动投放!$U$166:$U$201,$BR190))</f>
        <v>0</v>
      </c>
      <c r="BT190" s="49"/>
      <c r="BU190" s="49">
        <f>IF(BR190&lt;前期规划!$C$2,0,SUMPRODUCT(INDEX($AW$166:$BB$201,IFERROR(MATCH(BR190,$N$166:$N$201,1),1),),INDEX(节奏预期!$E$6:$J$41,MATCH(BR190,节奏预期!$D$6:$D$41,1),)))</f>
        <v>0</v>
      </c>
      <c r="BV190" s="49">
        <f>(BU190-BU189)*INDEX('[1]功能-付费相关'!$AU$6:$AU$165,$BR190,1)+BV189</f>
        <v>0</v>
      </c>
      <c r="BX190" s="45">
        <v>50</v>
      </c>
      <c r="BY190" s="54">
        <f t="shared" si="83"/>
        <v>0</v>
      </c>
      <c r="BZ190" s="45">
        <f t="shared" si="81"/>
        <v>0</v>
      </c>
      <c r="CA190" s="55">
        <f t="shared" si="84"/>
        <v>0</v>
      </c>
    </row>
    <row r="191" spans="1:79" x14ac:dyDescent="0.15">
      <c r="B191" s="213"/>
      <c r="C191" s="79">
        <v>20</v>
      </c>
      <c r="D191" s="24">
        <v>0</v>
      </c>
      <c r="E191" s="24">
        <v>0</v>
      </c>
      <c r="F191" s="24">
        <v>0</v>
      </c>
      <c r="G191" s="24">
        <v>0.1</v>
      </c>
      <c r="H191" s="24">
        <v>0</v>
      </c>
      <c r="I191" s="24">
        <v>0.25</v>
      </c>
      <c r="L191" s="22">
        <v>29</v>
      </c>
      <c r="M191" s="76">
        <f t="shared" si="73"/>
        <v>780</v>
      </c>
      <c r="N191" s="78">
        <f>节奏预期!D191</f>
        <v>115.38798688586955</v>
      </c>
      <c r="O191" s="107">
        <f>IF(节奏预期!Q191=0,0,INDEX(D$143:D$159,MATCH(节奏预期!Q191,$C$143:$C$159,1)))</f>
        <v>0</v>
      </c>
      <c r="P191" s="79">
        <f>IF(节奏预期!R191=0,0,INDEX(E$143:E$159,MATCH(节奏预期!R191,$C$143:$C$159,1)))</f>
        <v>0</v>
      </c>
      <c r="Q191" s="79">
        <f>IF(节奏预期!S191=0,0,INDEX(F$143:F$159,MATCH(节奏预期!S191,$C$143:$C$159,1)))</f>
        <v>0</v>
      </c>
      <c r="R191" s="79">
        <f>IF(节奏预期!T191=0,0,INDEX(G$143:G$159,MATCH(节奏预期!T191,$C$143:$C$159,1)))</f>
        <v>0</v>
      </c>
      <c r="S191" s="79">
        <f>IF(节奏预期!U191=0,0,INDEX(H$143:H$159,MATCH(节奏预期!U191,$C$143:$C$159,1)))</f>
        <v>0</v>
      </c>
      <c r="T191" s="84">
        <f>IF(节奏预期!V191=0,0,INDEX(I$143:I$159,MATCH(节奏预期!V191,$C$143:$C$159,1)))</f>
        <v>0.4</v>
      </c>
      <c r="U191" s="13">
        <f>IFERROR(SUMPRODUCT(节奏预期!E191:J191,O191:T191)/SUM(节奏预期!E191:J191),0)</f>
        <v>0.4</v>
      </c>
      <c r="V191" s="12">
        <f>IF(节奏预期!Q191=0,0,INDEX(D$189:D$205,MATCH(节奏预期!Q191,$C$189:$C$205,1)))</f>
        <v>0</v>
      </c>
      <c r="W191" s="79">
        <f>IF(节奏预期!R191=0,0,INDEX(E$189:E$205,MATCH(节奏预期!R191,$C$189:$C$205,1)))</f>
        <v>0</v>
      </c>
      <c r="X191" s="79">
        <f>IF(节奏预期!S191=0,0,INDEX(F$189:F$205,MATCH(节奏预期!S191,$C$189:$C$205,1)))</f>
        <v>0</v>
      </c>
      <c r="Y191" s="79">
        <f>IF(节奏预期!T191=0,0,INDEX(G$189:G$205,MATCH(节奏预期!T191,$C$189:$C$205,1)))</f>
        <v>0</v>
      </c>
      <c r="Z191" s="79">
        <f>IF(节奏预期!U191=0,0,INDEX(H$189:H$205,MATCH(节奏预期!U191,$C$189:$C$205,1)))</f>
        <v>0</v>
      </c>
      <c r="AA191" s="79">
        <f>IF(节奏预期!V191=0,0,INDEX(I$189:I$205,MATCH(节奏预期!V191,$C$189:$C$205,1)))</f>
        <v>0.25</v>
      </c>
      <c r="AB191" s="13">
        <f>IFERROR(SUMPRODUCT(节奏预期!E191:J191,V191:AA191)/SUM(节奏预期!E191:J191),0)</f>
        <v>0.25</v>
      </c>
      <c r="AC191" s="12">
        <f>IF(节奏预期!Q191=0,0,INDEX(D$216:D$232,MATCH(节奏预期!Q191,$C$216:$C$232,1)))</f>
        <v>0</v>
      </c>
      <c r="AD191" s="165">
        <f>IF(节奏预期!R191=0,0,INDEX(E$216:E$232,MATCH(节奏预期!R191,$C$216:$C$232,1)))</f>
        <v>0</v>
      </c>
      <c r="AE191" s="165">
        <f>IF(节奏预期!S191=0,0,INDEX(F$216:F$232,MATCH(节奏预期!S191,$C$216:$C$232,1)))</f>
        <v>0</v>
      </c>
      <c r="AF191" s="165">
        <f>IF(节奏预期!T191=0,0,INDEX(G$216:G$232,MATCH(节奏预期!T191,$C$216:$C$232,1)))</f>
        <v>0</v>
      </c>
      <c r="AG191" s="165">
        <f>IF(节奏预期!U191=0,0,INDEX(H$216:H$232,MATCH(节奏预期!U191,$C$216:$C$232,1)))</f>
        <v>0</v>
      </c>
      <c r="AH191" s="165">
        <f>IF(节奏预期!V191=0,0,INDEX(I$216:I$232,MATCH(节奏预期!V191,$C$216:$C$232,1)))</f>
        <v>8.0000000000000016E-2</v>
      </c>
      <c r="AI191" s="13">
        <f>IFERROR(SUMPRODUCT(节奏预期!E191:J191,AC191:AH191)/SUM(节奏预期!E191:J191),0)</f>
        <v>8.0000000000000016E-2</v>
      </c>
      <c r="AJ191" s="12">
        <f t="shared" si="79"/>
        <v>0</v>
      </c>
      <c r="AK191" s="165">
        <f t="shared" si="74"/>
        <v>0</v>
      </c>
      <c r="AL191" s="165">
        <f t="shared" si="75"/>
        <v>0</v>
      </c>
      <c r="AM191" s="165">
        <f t="shared" si="76"/>
        <v>0</v>
      </c>
      <c r="AN191" s="165">
        <f t="shared" si="77"/>
        <v>0</v>
      </c>
      <c r="AO191" s="165">
        <f t="shared" si="78"/>
        <v>0.73</v>
      </c>
      <c r="AP191" s="13">
        <f t="shared" si="80"/>
        <v>0.65</v>
      </c>
      <c r="AQ191" s="107">
        <f>IF(节奏预期!W191=0,0,节奏预期!E191*INDEX(D$83:D$99,MATCH(节奏预期!W191,$C$83:$C$99,0)))</f>
        <v>0</v>
      </c>
      <c r="AR191" s="79">
        <f>IF(节奏预期!X191=0,0,节奏预期!F191*INDEX(E$83:E$99,MATCH(节奏预期!X191,$C$83:$C$99,0)))</f>
        <v>0</v>
      </c>
      <c r="AS191" s="122">
        <f>IF(节奏预期!Y191=0,0,节奏预期!G191*INDEX(F$83:F$99,MATCH(节奏预期!Y191,$C$83:$C$99,0)))+IF(节奏预期!Z191=0,0,节奏预期!H191*INDEX(G$102:G$118,MATCH(节奏预期!Z191,$C$102:$C$118,0)))</f>
        <v>0</v>
      </c>
      <c r="AT191" s="79">
        <f>IF(节奏预期!Z191=0,0,节奏预期!H191*INDEX(G$83:G$99,MATCH(节奏预期!Z191,$C$83:$C$99,0)))</f>
        <v>0</v>
      </c>
      <c r="AU191" s="122">
        <f>IF(节奏预期!AA191=0,0,节奏预期!I191*INDEX(H$83:H$99,MATCH(节奏预期!AA191,$C$83:$C$99,0)))+IF(节奏预期!AB191=0,0,节奏预期!J191*INDEX(I$102:I$118,MATCH(节奏预期!AB191,$C$102:$C$118,0)))</f>
        <v>280</v>
      </c>
      <c r="AV191" s="110">
        <f>IF(节奏预期!AB191=0,0,节奏预期!J191*INDEX(I$83:I$99,MATCH(节奏预期!AB191,$C$83:$C$99,0)))</f>
        <v>40</v>
      </c>
      <c r="AW191" s="12">
        <f>IF(节奏预期!W191="","",INDEX(装备突破!D$121:D$137,MATCH(节奏预期!W191,装备突破!$C$121:$C$137,0))*节奏预期!E191)</f>
        <v>0</v>
      </c>
      <c r="AX191" s="79">
        <f>IF(节奏预期!X191="","",INDEX(装备突破!E$121:E$137,MATCH(节奏预期!X191,装备突破!$C$121:$C$137,0))*节奏预期!F191)</f>
        <v>0</v>
      </c>
      <c r="AY191" s="79">
        <f>IF(节奏预期!Y191="","",INDEX(装备突破!F$121:F$137,MATCH(节奏预期!Y191,装备突破!$C$121:$C$137,0))*节奏预期!G191)</f>
        <v>0</v>
      </c>
      <c r="AZ191" s="79">
        <f>IF(节奏预期!Z191="","",INDEX(装备突破!G$121:G$137,MATCH(节奏预期!Z191,装备突破!$C$121:$C$137,0))*节奏预期!H191)</f>
        <v>0</v>
      </c>
      <c r="BA191" s="79">
        <f>IF(节奏预期!AA191="","",INDEX(装备突破!H$121:H$137,MATCH(节奏预期!AA191,装备突破!$C$121:$C$137,0))*节奏预期!I191)</f>
        <v>0</v>
      </c>
      <c r="BB191" s="79">
        <f>IF(节奏预期!AB191="","",INDEX(装备突破!I$121:I$137,MATCH(节奏预期!AB191,装备突破!$C$121:$C$137,0))*节奏预期!J191)</f>
        <v>700000000</v>
      </c>
      <c r="BC191" s="13">
        <f>MAX(SUM(AW191:BB191),$BC$166:BC190)</f>
        <v>700000000.00000012</v>
      </c>
      <c r="BF191" s="22">
        <v>8</v>
      </c>
      <c r="BG191" s="80">
        <v>60</v>
      </c>
      <c r="BH191" s="42">
        <f>IF(BG191&lt;前期规划!$C$2,0,求节点($N$166:$N$201,$AP$166:$AP$201,BG191))</f>
        <v>0.11028718386321944</v>
      </c>
      <c r="BI191" s="42"/>
      <c r="BJ191" s="42"/>
      <c r="BK191" s="60">
        <f>(BH191-BH190)*INDEX([3]超r将兵属性验证!AX$7:AX$166,$BG191,1)+BK190</f>
        <v>651741766.79373896</v>
      </c>
      <c r="BL191" s="60"/>
      <c r="BM191" s="60"/>
      <c r="BN191" s="42">
        <f t="shared" si="82"/>
        <v>651741766.79373896</v>
      </c>
      <c r="BR191" s="45">
        <v>60</v>
      </c>
      <c r="BS191" s="49">
        <f>IF(BR191&lt;前期规划!$C$2,0,求节点(活动投放!$S$166:$S$201,活动投放!$U$166:$U$201,$BR191))</f>
        <v>0</v>
      </c>
      <c r="BT191" s="49"/>
      <c r="BU191" s="49">
        <f>IF(BR191&lt;前期规划!$C$2,0,SUMPRODUCT(INDEX($AW$166:$BB$201,IFERROR(MATCH(BR191,$N$166:$N$201,1),1),),INDEX(节奏预期!$E$6:$J$41,MATCH(BR191,节奏预期!$D$6:$D$41,1),)))</f>
        <v>0</v>
      </c>
      <c r="BV191" s="49">
        <f>(BU191-BU190)*INDEX('[1]功能-付费相关'!$AU$6:$AU$165,$BR191,1)+BV190</f>
        <v>0</v>
      </c>
      <c r="BX191" s="45">
        <v>60</v>
      </c>
      <c r="BY191" s="54">
        <f t="shared" si="83"/>
        <v>0</v>
      </c>
      <c r="BZ191" s="45">
        <f t="shared" si="81"/>
        <v>0</v>
      </c>
      <c r="CA191" s="55">
        <f t="shared" si="84"/>
        <v>0</v>
      </c>
    </row>
    <row r="192" spans="1:79" x14ac:dyDescent="0.15">
      <c r="B192" s="213"/>
      <c r="C192" s="137">
        <v>30</v>
      </c>
      <c r="D192" s="24">
        <v>0</v>
      </c>
      <c r="E192" s="24">
        <v>0</v>
      </c>
      <c r="F192" s="24">
        <v>0</v>
      </c>
      <c r="G192" s="24">
        <v>0.1</v>
      </c>
      <c r="H192" s="24">
        <v>0</v>
      </c>
      <c r="I192" s="24">
        <v>0.25</v>
      </c>
      <c r="L192" s="22">
        <v>30</v>
      </c>
      <c r="M192" s="76">
        <f t="shared" si="73"/>
        <v>810</v>
      </c>
      <c r="N192" s="78">
        <f>节奏预期!D192</f>
        <v>115.93859852234847</v>
      </c>
      <c r="O192" s="107">
        <f>IF(节奏预期!Q192=0,0,INDEX(D$143:D$159,MATCH(节奏预期!Q192,$C$143:$C$159,1)))</f>
        <v>0</v>
      </c>
      <c r="P192" s="79">
        <f>IF(节奏预期!R192=0,0,INDEX(E$143:E$159,MATCH(节奏预期!R192,$C$143:$C$159,1)))</f>
        <v>0</v>
      </c>
      <c r="Q192" s="79">
        <f>IF(节奏预期!S192=0,0,INDEX(F$143:F$159,MATCH(节奏预期!S192,$C$143:$C$159,1)))</f>
        <v>0</v>
      </c>
      <c r="R192" s="79">
        <f>IF(节奏预期!T192=0,0,INDEX(G$143:G$159,MATCH(节奏预期!T192,$C$143:$C$159,1)))</f>
        <v>0</v>
      </c>
      <c r="S192" s="79">
        <f>IF(节奏预期!U192=0,0,INDEX(H$143:H$159,MATCH(节奏预期!U192,$C$143:$C$159,1)))</f>
        <v>0</v>
      </c>
      <c r="T192" s="84">
        <f>IF(节奏预期!V192=0,0,INDEX(I$143:I$159,MATCH(节奏预期!V192,$C$143:$C$159,1)))</f>
        <v>0.4</v>
      </c>
      <c r="U192" s="13">
        <f>IFERROR(SUMPRODUCT(节奏预期!E192:J192,O192:T192)/SUM(节奏预期!E192:J192),0)</f>
        <v>0.4</v>
      </c>
      <c r="V192" s="12">
        <f>IF(节奏预期!Q192=0,0,INDEX(D$189:D$205,MATCH(节奏预期!Q192,$C$189:$C$205,1)))</f>
        <v>0</v>
      </c>
      <c r="W192" s="79">
        <f>IF(节奏预期!R192=0,0,INDEX(E$189:E$205,MATCH(节奏预期!R192,$C$189:$C$205,1)))</f>
        <v>0</v>
      </c>
      <c r="X192" s="79">
        <f>IF(节奏预期!S192=0,0,INDEX(F$189:F$205,MATCH(节奏预期!S192,$C$189:$C$205,1)))</f>
        <v>0</v>
      </c>
      <c r="Y192" s="79">
        <f>IF(节奏预期!T192=0,0,INDEX(G$189:G$205,MATCH(节奏预期!T192,$C$189:$C$205,1)))</f>
        <v>0</v>
      </c>
      <c r="Z192" s="79">
        <f>IF(节奏预期!U192=0,0,INDEX(H$189:H$205,MATCH(节奏预期!U192,$C$189:$C$205,1)))</f>
        <v>0</v>
      </c>
      <c r="AA192" s="79">
        <f>IF(节奏预期!V192=0,0,INDEX(I$189:I$205,MATCH(节奏预期!V192,$C$189:$C$205,1)))</f>
        <v>0.25</v>
      </c>
      <c r="AB192" s="13">
        <f>IFERROR(SUMPRODUCT(节奏预期!E192:J192,V192:AA192)/SUM(节奏预期!E192:J192),0)</f>
        <v>0.25</v>
      </c>
      <c r="AC192" s="12">
        <f>IF(节奏预期!Q192=0,0,INDEX(D$216:D$232,MATCH(节奏预期!Q192,$C$216:$C$232,1)))</f>
        <v>0</v>
      </c>
      <c r="AD192" s="165">
        <f>IF(节奏预期!R192=0,0,INDEX(E$216:E$232,MATCH(节奏预期!R192,$C$216:$C$232,1)))</f>
        <v>0</v>
      </c>
      <c r="AE192" s="165">
        <f>IF(节奏预期!S192=0,0,INDEX(F$216:F$232,MATCH(节奏预期!S192,$C$216:$C$232,1)))</f>
        <v>0</v>
      </c>
      <c r="AF192" s="165">
        <f>IF(节奏预期!T192=0,0,INDEX(G$216:G$232,MATCH(节奏预期!T192,$C$216:$C$232,1)))</f>
        <v>0</v>
      </c>
      <c r="AG192" s="165">
        <f>IF(节奏预期!U192=0,0,INDEX(H$216:H$232,MATCH(节奏预期!U192,$C$216:$C$232,1)))</f>
        <v>0</v>
      </c>
      <c r="AH192" s="165">
        <f>IF(节奏预期!V192=0,0,INDEX(I$216:I$232,MATCH(节奏预期!V192,$C$216:$C$232,1)))</f>
        <v>8.0000000000000016E-2</v>
      </c>
      <c r="AI192" s="13">
        <f>IFERROR(SUMPRODUCT(节奏预期!E192:J192,AC192:AH192)/SUM(节奏预期!E192:J192),0)</f>
        <v>8.0000000000000016E-2</v>
      </c>
      <c r="AJ192" s="12">
        <f t="shared" si="79"/>
        <v>0</v>
      </c>
      <c r="AK192" s="165">
        <f t="shared" si="74"/>
        <v>0</v>
      </c>
      <c r="AL192" s="165">
        <f t="shared" si="75"/>
        <v>0</v>
      </c>
      <c r="AM192" s="165">
        <f t="shared" si="76"/>
        <v>0</v>
      </c>
      <c r="AN192" s="165">
        <f t="shared" si="77"/>
        <v>0</v>
      </c>
      <c r="AO192" s="165">
        <f t="shared" si="78"/>
        <v>0.73</v>
      </c>
      <c r="AP192" s="13">
        <f t="shared" si="80"/>
        <v>0.65</v>
      </c>
      <c r="AQ192" s="107">
        <f>IF(节奏预期!W192=0,0,节奏预期!E192*INDEX(D$83:D$99,MATCH(节奏预期!W192,$C$83:$C$99,0)))</f>
        <v>0</v>
      </c>
      <c r="AR192" s="79">
        <f>IF(节奏预期!X192=0,0,节奏预期!F192*INDEX(E$83:E$99,MATCH(节奏预期!X192,$C$83:$C$99,0)))</f>
        <v>0</v>
      </c>
      <c r="AS192" s="122">
        <f>IF(节奏预期!Y192=0,0,节奏预期!G192*INDEX(F$83:F$99,MATCH(节奏预期!Y192,$C$83:$C$99,0)))+IF(节奏预期!Z192=0,0,节奏预期!H192*INDEX(G$102:G$118,MATCH(节奏预期!Z192,$C$102:$C$118,0)))</f>
        <v>0</v>
      </c>
      <c r="AT192" s="79">
        <f>IF(节奏预期!Z192=0,0,节奏预期!H192*INDEX(G$83:G$99,MATCH(节奏预期!Z192,$C$83:$C$99,0)))</f>
        <v>0</v>
      </c>
      <c r="AU192" s="122">
        <f>IF(节奏预期!AA192=0,0,节奏预期!I192*INDEX(H$83:H$99,MATCH(节奏预期!AA192,$C$83:$C$99,0)))+IF(节奏预期!AB192=0,0,节奏预期!J192*INDEX(I$102:I$118,MATCH(节奏预期!AB192,$C$102:$C$118,0)))</f>
        <v>280</v>
      </c>
      <c r="AV192" s="110">
        <f>IF(节奏预期!AB192=0,0,节奏预期!J192*INDEX(I$83:I$99,MATCH(节奏预期!AB192,$C$83:$C$99,0)))</f>
        <v>40</v>
      </c>
      <c r="AW192" s="12">
        <f>IF(节奏预期!W192="","",INDEX(装备突破!D$121:D$137,MATCH(节奏预期!W192,装备突破!$C$121:$C$137,0))*节奏预期!E192)</f>
        <v>0</v>
      </c>
      <c r="AX192" s="79">
        <f>IF(节奏预期!X192="","",INDEX(装备突破!E$121:E$137,MATCH(节奏预期!X192,装备突破!$C$121:$C$137,0))*节奏预期!F192)</f>
        <v>0</v>
      </c>
      <c r="AY192" s="79">
        <f>IF(节奏预期!Y192="","",INDEX(装备突破!F$121:F$137,MATCH(节奏预期!Y192,装备突破!$C$121:$C$137,0))*节奏预期!G192)</f>
        <v>0</v>
      </c>
      <c r="AZ192" s="79">
        <f>IF(节奏预期!Z192="","",INDEX(装备突破!G$121:G$137,MATCH(节奏预期!Z192,装备突破!$C$121:$C$137,0))*节奏预期!H192)</f>
        <v>0</v>
      </c>
      <c r="BA192" s="79">
        <f>IF(节奏预期!AA192="","",INDEX(装备突破!H$121:H$137,MATCH(节奏预期!AA192,装备突破!$C$121:$C$137,0))*节奏预期!I192)</f>
        <v>0</v>
      </c>
      <c r="BB192" s="79">
        <f>IF(节奏预期!AB192="","",INDEX(装备突破!I$121:I$137,MATCH(节奏预期!AB192,装备突破!$C$121:$C$137,0))*节奏预期!J192)</f>
        <v>700000000</v>
      </c>
      <c r="BC192" s="13">
        <f>MAX(SUM(AW192:BB192),$BC$166:BC191)</f>
        <v>700000000.00000012</v>
      </c>
      <c r="BF192" s="22">
        <v>9</v>
      </c>
      <c r="BG192" s="80">
        <v>70</v>
      </c>
      <c r="BH192" s="42">
        <f>IF(BG192&lt;前期规划!$C$2,0,求节点($N$166:$N$201,$AP$166:$AP$201,BG192))</f>
        <v>0.1774298508778307</v>
      </c>
      <c r="BI192" s="42"/>
      <c r="BJ192" s="42"/>
      <c r="BK192" s="60">
        <f>(BH192-BH191)*INDEX([3]超r将兵属性验证!AX$7:AX$166,$BG192,1)+BK191</f>
        <v>1789969263.7464566</v>
      </c>
      <c r="BL192" s="60"/>
      <c r="BM192" s="60"/>
      <c r="BN192" s="42">
        <f t="shared" si="82"/>
        <v>1789969263.7464566</v>
      </c>
      <c r="BR192" s="45">
        <v>70</v>
      </c>
      <c r="BS192" s="49">
        <f>IF(BR192&lt;前期规划!$C$2,0,求节点(活动投放!$S$166:$S$201,活动投放!$U$166:$U$201,$BR192))</f>
        <v>85704.391169726747</v>
      </c>
      <c r="BT192" s="49"/>
      <c r="BU192" s="49">
        <f>IF(BR192&lt;前期规划!$C$2,0,SUMPRODUCT(INDEX($AW$166:$BB$201,IFERROR(MATCH(BR192,$N$166:$N$201,1),1),),INDEX(节奏预期!$E$6:$J$41,MATCH(BR192,节奏预期!$D$6:$D$41,1),)))</f>
        <v>144000000</v>
      </c>
      <c r="BV192" s="49">
        <f>(BU192-BU191)*INDEX('[1]功能-付费相关'!$AU$6:$AU$165,$BR192,1)+BV191</f>
        <v>163636.36363636362</v>
      </c>
      <c r="BX192" s="45">
        <v>70</v>
      </c>
      <c r="BY192" s="54">
        <f t="shared" si="83"/>
        <v>85704.391169726747</v>
      </c>
      <c r="BZ192" s="45">
        <f t="shared" si="81"/>
        <v>163636.36363636362</v>
      </c>
      <c r="CA192" s="55">
        <f t="shared" si="84"/>
        <v>249340.75480609038</v>
      </c>
    </row>
    <row r="193" spans="2:79" x14ac:dyDescent="0.15">
      <c r="B193" s="213"/>
      <c r="C193" s="137">
        <v>40</v>
      </c>
      <c r="D193" s="24">
        <v>0</v>
      </c>
      <c r="E193" s="24">
        <v>0</v>
      </c>
      <c r="F193" s="24">
        <v>0</v>
      </c>
      <c r="G193" s="24">
        <v>0.1</v>
      </c>
      <c r="H193" s="24">
        <v>0</v>
      </c>
      <c r="I193" s="24">
        <v>0.25</v>
      </c>
      <c r="L193" s="22">
        <v>31</v>
      </c>
      <c r="M193" s="76">
        <f t="shared" si="73"/>
        <v>840</v>
      </c>
      <c r="N193" s="78">
        <f>节奏预期!D193</f>
        <v>116.44628179968991</v>
      </c>
      <c r="O193" s="107">
        <f>IF(节奏预期!Q193=0,0,INDEX(D$143:D$159,MATCH(节奏预期!Q193,$C$143:$C$159,1)))</f>
        <v>0</v>
      </c>
      <c r="P193" s="79">
        <f>IF(节奏预期!R193=0,0,INDEX(E$143:E$159,MATCH(节奏预期!R193,$C$143:$C$159,1)))</f>
        <v>0</v>
      </c>
      <c r="Q193" s="79">
        <f>IF(节奏预期!S193=0,0,INDEX(F$143:F$159,MATCH(节奏预期!S193,$C$143:$C$159,1)))</f>
        <v>0</v>
      </c>
      <c r="R193" s="79">
        <f>IF(节奏预期!T193=0,0,INDEX(G$143:G$159,MATCH(节奏预期!T193,$C$143:$C$159,1)))</f>
        <v>0</v>
      </c>
      <c r="S193" s="79">
        <f>IF(节奏预期!U193=0,0,INDEX(H$143:H$159,MATCH(节奏预期!U193,$C$143:$C$159,1)))</f>
        <v>0</v>
      </c>
      <c r="T193" s="84">
        <f>IF(节奏预期!V193=0,0,INDEX(I$143:I$159,MATCH(节奏预期!V193,$C$143:$C$159,1)))</f>
        <v>0.4</v>
      </c>
      <c r="U193" s="13">
        <f>IFERROR(SUMPRODUCT(节奏预期!E193:J193,O193:T193)/SUM(节奏预期!E193:J193),0)</f>
        <v>0.4</v>
      </c>
      <c r="V193" s="12">
        <f>IF(节奏预期!Q193=0,0,INDEX(D$189:D$205,MATCH(节奏预期!Q193,$C$189:$C$205,1)))</f>
        <v>0</v>
      </c>
      <c r="W193" s="79">
        <f>IF(节奏预期!R193=0,0,INDEX(E$189:E$205,MATCH(节奏预期!R193,$C$189:$C$205,1)))</f>
        <v>0</v>
      </c>
      <c r="X193" s="79">
        <f>IF(节奏预期!S193=0,0,INDEX(F$189:F$205,MATCH(节奏预期!S193,$C$189:$C$205,1)))</f>
        <v>0</v>
      </c>
      <c r="Y193" s="79">
        <f>IF(节奏预期!T193=0,0,INDEX(G$189:G$205,MATCH(节奏预期!T193,$C$189:$C$205,1)))</f>
        <v>0</v>
      </c>
      <c r="Z193" s="79">
        <f>IF(节奏预期!U193=0,0,INDEX(H$189:H$205,MATCH(节奏预期!U193,$C$189:$C$205,1)))</f>
        <v>0</v>
      </c>
      <c r="AA193" s="79">
        <f>IF(节奏预期!V193=0,0,INDEX(I$189:I$205,MATCH(节奏预期!V193,$C$189:$C$205,1)))</f>
        <v>0.25</v>
      </c>
      <c r="AB193" s="13">
        <f>IFERROR(SUMPRODUCT(节奏预期!E193:J193,V193:AA193)/SUM(节奏预期!E193:J193),0)</f>
        <v>0.25</v>
      </c>
      <c r="AC193" s="12">
        <f>IF(节奏预期!Q193=0,0,INDEX(D$216:D$232,MATCH(节奏预期!Q193,$C$216:$C$232,1)))</f>
        <v>0</v>
      </c>
      <c r="AD193" s="165">
        <f>IF(节奏预期!R193=0,0,INDEX(E$216:E$232,MATCH(节奏预期!R193,$C$216:$C$232,1)))</f>
        <v>0</v>
      </c>
      <c r="AE193" s="165">
        <f>IF(节奏预期!S193=0,0,INDEX(F$216:F$232,MATCH(节奏预期!S193,$C$216:$C$232,1)))</f>
        <v>0</v>
      </c>
      <c r="AF193" s="165">
        <f>IF(节奏预期!T193=0,0,INDEX(G$216:G$232,MATCH(节奏预期!T193,$C$216:$C$232,1)))</f>
        <v>0</v>
      </c>
      <c r="AG193" s="165">
        <f>IF(节奏预期!U193=0,0,INDEX(H$216:H$232,MATCH(节奏预期!U193,$C$216:$C$232,1)))</f>
        <v>0</v>
      </c>
      <c r="AH193" s="165">
        <f>IF(节奏预期!V193=0,0,INDEX(I$216:I$232,MATCH(节奏预期!V193,$C$216:$C$232,1)))</f>
        <v>8.0000000000000016E-2</v>
      </c>
      <c r="AI193" s="13">
        <f>IFERROR(SUMPRODUCT(节奏预期!E193:J193,AC193:AH193)/SUM(节奏预期!E193:J193),0)</f>
        <v>8.0000000000000016E-2</v>
      </c>
      <c r="AJ193" s="12">
        <f t="shared" si="79"/>
        <v>0</v>
      </c>
      <c r="AK193" s="165">
        <f t="shared" si="74"/>
        <v>0</v>
      </c>
      <c r="AL193" s="165">
        <f t="shared" si="75"/>
        <v>0</v>
      </c>
      <c r="AM193" s="165">
        <f t="shared" si="76"/>
        <v>0</v>
      </c>
      <c r="AN193" s="165">
        <f t="shared" si="77"/>
        <v>0</v>
      </c>
      <c r="AO193" s="165">
        <f t="shared" si="78"/>
        <v>0.73</v>
      </c>
      <c r="AP193" s="13">
        <f t="shared" si="80"/>
        <v>0.65</v>
      </c>
      <c r="AQ193" s="107">
        <f>IF(节奏预期!W193=0,0,节奏预期!E193*INDEX(D$83:D$99,MATCH(节奏预期!W193,$C$83:$C$99,0)))</f>
        <v>0</v>
      </c>
      <c r="AR193" s="79">
        <f>IF(节奏预期!X193=0,0,节奏预期!F193*INDEX(E$83:E$99,MATCH(节奏预期!X193,$C$83:$C$99,0)))</f>
        <v>0</v>
      </c>
      <c r="AS193" s="122">
        <f>IF(节奏预期!Y193=0,0,节奏预期!G193*INDEX(F$83:F$99,MATCH(节奏预期!Y193,$C$83:$C$99,0)))+IF(节奏预期!Z193=0,0,节奏预期!H193*INDEX(G$102:G$118,MATCH(节奏预期!Z193,$C$102:$C$118,0)))</f>
        <v>0</v>
      </c>
      <c r="AT193" s="79">
        <f>IF(节奏预期!Z193=0,0,节奏预期!H193*INDEX(G$83:G$99,MATCH(节奏预期!Z193,$C$83:$C$99,0)))</f>
        <v>0</v>
      </c>
      <c r="AU193" s="122">
        <f>IF(节奏预期!AA193=0,0,节奏预期!I193*INDEX(H$83:H$99,MATCH(节奏预期!AA193,$C$83:$C$99,0)))+IF(节奏预期!AB193=0,0,节奏预期!J193*INDEX(I$102:I$118,MATCH(节奏预期!AB193,$C$102:$C$118,0)))</f>
        <v>280</v>
      </c>
      <c r="AV193" s="110">
        <f>IF(节奏预期!AB193=0,0,节奏预期!J193*INDEX(I$83:I$99,MATCH(节奏预期!AB193,$C$83:$C$99,0)))</f>
        <v>40</v>
      </c>
      <c r="AW193" s="12">
        <f>IF(节奏预期!W193="","",INDEX(装备突破!D$121:D$137,MATCH(节奏预期!W193,装备突破!$C$121:$C$137,0))*节奏预期!E193)</f>
        <v>0</v>
      </c>
      <c r="AX193" s="79">
        <f>IF(节奏预期!X193="","",INDEX(装备突破!E$121:E$137,MATCH(节奏预期!X193,装备突破!$C$121:$C$137,0))*节奏预期!F193)</f>
        <v>0</v>
      </c>
      <c r="AY193" s="79">
        <f>IF(节奏预期!Y193="","",INDEX(装备突破!F$121:F$137,MATCH(节奏预期!Y193,装备突破!$C$121:$C$137,0))*节奏预期!G193)</f>
        <v>0</v>
      </c>
      <c r="AZ193" s="79">
        <f>IF(节奏预期!Z193="","",INDEX(装备突破!G$121:G$137,MATCH(节奏预期!Z193,装备突破!$C$121:$C$137,0))*节奏预期!H193)</f>
        <v>0</v>
      </c>
      <c r="BA193" s="79">
        <f>IF(节奏预期!AA193="","",INDEX(装备突破!H$121:H$137,MATCH(节奏预期!AA193,装备突破!$C$121:$C$137,0))*节奏预期!I193)</f>
        <v>0</v>
      </c>
      <c r="BB193" s="79">
        <f>IF(节奏预期!AB193="","",INDEX(装备突破!I$121:I$137,MATCH(节奏预期!AB193,装备突破!$C$121:$C$137,0))*节奏预期!J193)</f>
        <v>700000000</v>
      </c>
      <c r="BC193" s="13">
        <f>MAX(SUM(AW193:BB193),$BC$166:BC192)</f>
        <v>700000000.00000012</v>
      </c>
      <c r="BF193" s="22">
        <v>10</v>
      </c>
      <c r="BG193" s="80">
        <v>80</v>
      </c>
      <c r="BH193" s="42">
        <f>IF(BG193&lt;前期规划!$C$2,0,求节点($N$166:$N$201,$AP$166:$AP$201,BG193))</f>
        <v>0.32200578644973216</v>
      </c>
      <c r="BI193" s="42"/>
      <c r="BJ193" s="42"/>
      <c r="BK193" s="60">
        <f>(BH193-BH192)*INDEX([3]超r将兵属性验证!AX$7:AX$166,$BG193,1)+BK192</f>
        <v>8534441803.6649742</v>
      </c>
      <c r="BL193" s="60"/>
      <c r="BM193" s="60"/>
      <c r="BN193" s="42">
        <f t="shared" si="82"/>
        <v>8534441803.6649742</v>
      </c>
      <c r="BR193" s="45">
        <v>80</v>
      </c>
      <c r="BS193" s="49">
        <f>IF(BR193&lt;前期规划!$C$2,0,求节点(活动投放!$S$166:$S$201,活动投放!$U$166:$U$201,$BR193))</f>
        <v>485036.56927247427</v>
      </c>
      <c r="BT193" s="49"/>
      <c r="BU193" s="49">
        <f>IF(BR193&lt;前期规划!$C$2,0,SUMPRODUCT(INDEX($AW$166:$BB$201,IFERROR(MATCH(BR193,$N$166:$N$201,1),1),),INDEX(节奏预期!$E$6:$J$41,MATCH(BR193,节奏预期!$D$6:$D$41,1),)))</f>
        <v>640000000</v>
      </c>
      <c r="BV193" s="49">
        <f>(BU193-BU192)*INDEX('[1]功能-付费相关'!$AU$6:$AU$165,$BR193,1)+BV192</f>
        <v>680303.03030303027</v>
      </c>
      <c r="BX193" s="45">
        <v>80</v>
      </c>
      <c r="BY193" s="54">
        <f t="shared" si="83"/>
        <v>485036.56927247427</v>
      </c>
      <c r="BZ193" s="45">
        <f t="shared" si="81"/>
        <v>680303.03030303027</v>
      </c>
      <c r="CA193" s="55">
        <f t="shared" si="84"/>
        <v>1165339.5995755047</v>
      </c>
    </row>
    <row r="194" spans="2:79" x14ac:dyDescent="0.15">
      <c r="B194" s="213"/>
      <c r="C194" s="137">
        <v>50</v>
      </c>
      <c r="D194" s="24">
        <v>0</v>
      </c>
      <c r="E194" s="24">
        <v>0</v>
      </c>
      <c r="F194" s="24">
        <v>0</v>
      </c>
      <c r="G194" s="24">
        <v>0.1</v>
      </c>
      <c r="H194" s="24">
        <v>0</v>
      </c>
      <c r="I194" s="24">
        <v>0.25</v>
      </c>
      <c r="L194" s="22">
        <v>32</v>
      </c>
      <c r="M194" s="76">
        <f t="shared" si="73"/>
        <v>870</v>
      </c>
      <c r="N194" s="78">
        <f>节奏预期!D194</f>
        <v>116.94857707631911</v>
      </c>
      <c r="O194" s="107">
        <f>IF(节奏预期!Q194=0,0,INDEX(D$143:D$159,MATCH(节奏预期!Q194,$C$143:$C$159,1)))</f>
        <v>0</v>
      </c>
      <c r="P194" s="79">
        <f>IF(节奏预期!R194=0,0,INDEX(E$143:E$159,MATCH(节奏预期!R194,$C$143:$C$159,1)))</f>
        <v>0</v>
      </c>
      <c r="Q194" s="79">
        <f>IF(节奏预期!S194=0,0,INDEX(F$143:F$159,MATCH(节奏预期!S194,$C$143:$C$159,1)))</f>
        <v>0</v>
      </c>
      <c r="R194" s="79">
        <f>IF(节奏预期!T194=0,0,INDEX(G$143:G$159,MATCH(节奏预期!T194,$C$143:$C$159,1)))</f>
        <v>0</v>
      </c>
      <c r="S194" s="79">
        <f>IF(节奏预期!U194=0,0,INDEX(H$143:H$159,MATCH(节奏预期!U194,$C$143:$C$159,1)))</f>
        <v>0</v>
      </c>
      <c r="T194" s="84">
        <f>IF(节奏预期!V194=0,0,INDEX(I$143:I$159,MATCH(节奏预期!V194,$C$143:$C$159,1)))</f>
        <v>0.4</v>
      </c>
      <c r="U194" s="13">
        <f>IFERROR(SUMPRODUCT(节奏预期!E194:J194,O194:T194)/SUM(节奏预期!E194:J194),0)</f>
        <v>0.4</v>
      </c>
      <c r="V194" s="12">
        <f>IF(节奏预期!Q194=0,0,INDEX(D$189:D$205,MATCH(节奏预期!Q194,$C$189:$C$205,1)))</f>
        <v>0</v>
      </c>
      <c r="W194" s="79">
        <f>IF(节奏预期!R194=0,0,INDEX(E$189:E$205,MATCH(节奏预期!R194,$C$189:$C$205,1)))</f>
        <v>0</v>
      </c>
      <c r="X194" s="79">
        <f>IF(节奏预期!S194=0,0,INDEX(F$189:F$205,MATCH(节奏预期!S194,$C$189:$C$205,1)))</f>
        <v>0</v>
      </c>
      <c r="Y194" s="79">
        <f>IF(节奏预期!T194=0,0,INDEX(G$189:G$205,MATCH(节奏预期!T194,$C$189:$C$205,1)))</f>
        <v>0</v>
      </c>
      <c r="Z194" s="79">
        <f>IF(节奏预期!U194=0,0,INDEX(H$189:H$205,MATCH(节奏预期!U194,$C$189:$C$205,1)))</f>
        <v>0</v>
      </c>
      <c r="AA194" s="79">
        <f>IF(节奏预期!V194=0,0,INDEX(I$189:I$205,MATCH(节奏预期!V194,$C$189:$C$205,1)))</f>
        <v>0.25</v>
      </c>
      <c r="AB194" s="13">
        <f>IFERROR(SUMPRODUCT(节奏预期!E194:J194,V194:AA194)/SUM(节奏预期!E194:J194),0)</f>
        <v>0.25</v>
      </c>
      <c r="AC194" s="12">
        <f>IF(节奏预期!Q194=0,0,INDEX(D$216:D$232,MATCH(节奏预期!Q194,$C$216:$C$232,1)))</f>
        <v>0</v>
      </c>
      <c r="AD194" s="165">
        <f>IF(节奏预期!R194=0,0,INDEX(E$216:E$232,MATCH(节奏预期!R194,$C$216:$C$232,1)))</f>
        <v>0</v>
      </c>
      <c r="AE194" s="165">
        <f>IF(节奏预期!S194=0,0,INDEX(F$216:F$232,MATCH(节奏预期!S194,$C$216:$C$232,1)))</f>
        <v>0</v>
      </c>
      <c r="AF194" s="165">
        <f>IF(节奏预期!T194=0,0,INDEX(G$216:G$232,MATCH(节奏预期!T194,$C$216:$C$232,1)))</f>
        <v>0</v>
      </c>
      <c r="AG194" s="165">
        <f>IF(节奏预期!U194=0,0,INDEX(H$216:H$232,MATCH(节奏预期!U194,$C$216:$C$232,1)))</f>
        <v>0</v>
      </c>
      <c r="AH194" s="165">
        <f>IF(节奏预期!V194=0,0,INDEX(I$216:I$232,MATCH(节奏预期!V194,$C$216:$C$232,1)))</f>
        <v>8.0000000000000016E-2</v>
      </c>
      <c r="AI194" s="13">
        <f>IFERROR(SUMPRODUCT(节奏预期!E194:J194,AC194:AH194)/SUM(节奏预期!E194:J194),0)</f>
        <v>8.0000000000000016E-2</v>
      </c>
      <c r="AJ194" s="12">
        <f t="shared" si="79"/>
        <v>0</v>
      </c>
      <c r="AK194" s="165">
        <f t="shared" si="74"/>
        <v>0</v>
      </c>
      <c r="AL194" s="165">
        <f t="shared" si="75"/>
        <v>0</v>
      </c>
      <c r="AM194" s="165">
        <f t="shared" si="76"/>
        <v>0</v>
      </c>
      <c r="AN194" s="165">
        <f t="shared" si="77"/>
        <v>0</v>
      </c>
      <c r="AO194" s="165">
        <f t="shared" si="78"/>
        <v>0.73</v>
      </c>
      <c r="AP194" s="13">
        <f t="shared" si="80"/>
        <v>0.65</v>
      </c>
      <c r="AQ194" s="107">
        <f>IF(节奏预期!W194=0,0,节奏预期!E194*INDEX(D$83:D$99,MATCH(节奏预期!W194,$C$83:$C$99,0)))</f>
        <v>0</v>
      </c>
      <c r="AR194" s="79">
        <f>IF(节奏预期!X194=0,0,节奏预期!F194*INDEX(E$83:E$99,MATCH(节奏预期!X194,$C$83:$C$99,0)))</f>
        <v>0</v>
      </c>
      <c r="AS194" s="122">
        <f>IF(节奏预期!Y194=0,0,节奏预期!G194*INDEX(F$83:F$99,MATCH(节奏预期!Y194,$C$83:$C$99,0)))+IF(节奏预期!Z194=0,0,节奏预期!H194*INDEX(G$102:G$118,MATCH(节奏预期!Z194,$C$102:$C$118,0)))</f>
        <v>0</v>
      </c>
      <c r="AT194" s="79">
        <f>IF(节奏预期!Z194=0,0,节奏预期!H194*INDEX(G$83:G$99,MATCH(节奏预期!Z194,$C$83:$C$99,0)))</f>
        <v>0</v>
      </c>
      <c r="AU194" s="122">
        <f>IF(节奏预期!AA194=0,0,节奏预期!I194*INDEX(H$83:H$99,MATCH(节奏预期!AA194,$C$83:$C$99,0)))+IF(节奏预期!AB194=0,0,节奏预期!J194*INDEX(I$102:I$118,MATCH(节奏预期!AB194,$C$102:$C$118,0)))</f>
        <v>280</v>
      </c>
      <c r="AV194" s="110">
        <f>IF(节奏预期!AB194=0,0,节奏预期!J194*INDEX(I$83:I$99,MATCH(节奏预期!AB194,$C$83:$C$99,0)))</f>
        <v>40</v>
      </c>
      <c r="AW194" s="12">
        <f>IF(节奏预期!W194="","",INDEX(装备突破!D$121:D$137,MATCH(节奏预期!W194,装备突破!$C$121:$C$137,0))*节奏预期!E194)</f>
        <v>0</v>
      </c>
      <c r="AX194" s="79">
        <f>IF(节奏预期!X194="","",INDEX(装备突破!E$121:E$137,MATCH(节奏预期!X194,装备突破!$C$121:$C$137,0))*节奏预期!F194)</f>
        <v>0</v>
      </c>
      <c r="AY194" s="79">
        <f>IF(节奏预期!Y194="","",INDEX(装备突破!F$121:F$137,MATCH(节奏预期!Y194,装备突破!$C$121:$C$137,0))*节奏预期!G194)</f>
        <v>0</v>
      </c>
      <c r="AZ194" s="79">
        <f>IF(节奏预期!Z194="","",INDEX(装备突破!G$121:G$137,MATCH(节奏预期!Z194,装备突破!$C$121:$C$137,0))*节奏预期!H194)</f>
        <v>0</v>
      </c>
      <c r="BA194" s="79">
        <f>IF(节奏预期!AA194="","",INDEX(装备突破!H$121:H$137,MATCH(节奏预期!AA194,装备突破!$C$121:$C$137,0))*节奏预期!I194)</f>
        <v>0</v>
      </c>
      <c r="BB194" s="79">
        <f>IF(节奏预期!AB194="","",INDEX(装备突破!I$121:I$137,MATCH(节奏预期!AB194,装备突破!$C$121:$C$137,0))*节奏预期!J194)</f>
        <v>700000000</v>
      </c>
      <c r="BC194" s="13">
        <f>MAX(SUM(AW194:BB194),$BC$166:BC193)</f>
        <v>700000000.00000012</v>
      </c>
      <c r="BF194" s="22">
        <v>11</v>
      </c>
      <c r="BG194" s="80">
        <v>90</v>
      </c>
      <c r="BH194" s="42">
        <f>IF(BG194&lt;前期规划!$C$2,0,求节点($N$166:$N$201,$AP$166:$AP$201,BG194))</f>
        <v>0.36333417506487875</v>
      </c>
      <c r="BI194" s="42"/>
      <c r="BJ194" s="42"/>
      <c r="BK194" s="60">
        <f>(BH194-BH193)*INDEX([3]超r将兵属性验证!AX$7:AX$166,$BG194,1)+BK193</f>
        <v>13094693097.298697</v>
      </c>
      <c r="BL194" s="60"/>
      <c r="BM194" s="60"/>
      <c r="BN194" s="42">
        <f t="shared" si="82"/>
        <v>13094693097.298697</v>
      </c>
      <c r="BR194" s="45">
        <v>90</v>
      </c>
      <c r="BS194" s="49">
        <f>IF(BR194&lt;前期规划!$C$2,0,求节点(活动投放!$S$166:$S$201,活动投放!$U$166:$U$201,$BR194))</f>
        <v>1392656.8863959347</v>
      </c>
      <c r="BT194" s="49"/>
      <c r="BU194" s="49">
        <f>IF(BR194&lt;前期规划!$C$2,0,SUMPRODUCT(INDEX($AW$166:$BB$201,IFERROR(MATCH(BR194,$N$166:$N$201,1),1),),INDEX(节奏预期!$E$6:$J$41,MATCH(BR194,节奏预期!$D$6:$D$41,1),)))</f>
        <v>2259900000</v>
      </c>
      <c r="BV194" s="49">
        <f>(BU194-BU193)*INDEX('[1]功能-付费相关'!$AU$6:$AU$165,$BR194,1)+BV193</f>
        <v>2237899.1841491843</v>
      </c>
      <c r="BX194" s="45">
        <v>90</v>
      </c>
      <c r="BY194" s="54">
        <f t="shared" si="83"/>
        <v>1392656.8863959347</v>
      </c>
      <c r="BZ194" s="45">
        <f t="shared" si="81"/>
        <v>2237899.1841491843</v>
      </c>
      <c r="CA194" s="55">
        <f t="shared" si="84"/>
        <v>3630556.0705451192</v>
      </c>
    </row>
    <row r="195" spans="2:79" x14ac:dyDescent="0.15">
      <c r="B195" s="213"/>
      <c r="C195" s="137">
        <v>60</v>
      </c>
      <c r="D195" s="24">
        <v>0</v>
      </c>
      <c r="E195" s="24">
        <v>0</v>
      </c>
      <c r="F195" s="24">
        <v>0</v>
      </c>
      <c r="G195" s="24">
        <v>0.1</v>
      </c>
      <c r="H195" s="24">
        <v>0</v>
      </c>
      <c r="I195" s="24">
        <v>0.25</v>
      </c>
      <c r="L195" s="22">
        <v>33</v>
      </c>
      <c r="M195" s="76">
        <f t="shared" si="73"/>
        <v>900</v>
      </c>
      <c r="N195" s="78">
        <f>节奏预期!D195</f>
        <v>117.4271778717454</v>
      </c>
      <c r="O195" s="107">
        <f>IF(节奏预期!Q195=0,0,INDEX(D$143:D$159,MATCH(节奏预期!Q195,$C$143:$C$159,1)))</f>
        <v>0</v>
      </c>
      <c r="P195" s="79">
        <f>IF(节奏预期!R195=0,0,INDEX(E$143:E$159,MATCH(节奏预期!R195,$C$143:$C$159,1)))</f>
        <v>0</v>
      </c>
      <c r="Q195" s="79">
        <f>IF(节奏预期!S195=0,0,INDEX(F$143:F$159,MATCH(节奏预期!S195,$C$143:$C$159,1)))</f>
        <v>0</v>
      </c>
      <c r="R195" s="79">
        <f>IF(节奏预期!T195=0,0,INDEX(G$143:G$159,MATCH(节奏预期!T195,$C$143:$C$159,1)))</f>
        <v>0</v>
      </c>
      <c r="S195" s="79">
        <f>IF(节奏预期!U195=0,0,INDEX(H$143:H$159,MATCH(节奏预期!U195,$C$143:$C$159,1)))</f>
        <v>0</v>
      </c>
      <c r="T195" s="84">
        <f>IF(节奏预期!V195=0,0,INDEX(I$143:I$159,MATCH(节奏预期!V195,$C$143:$C$159,1)))</f>
        <v>0.4</v>
      </c>
      <c r="U195" s="13">
        <f>IFERROR(SUMPRODUCT(节奏预期!E195:J195,O195:T195)/SUM(节奏预期!E195:J195),0)</f>
        <v>0.4</v>
      </c>
      <c r="V195" s="12">
        <f>IF(节奏预期!Q195=0,0,INDEX(D$189:D$205,MATCH(节奏预期!Q195,$C$189:$C$205,1)))</f>
        <v>0</v>
      </c>
      <c r="W195" s="79">
        <f>IF(节奏预期!R195=0,0,INDEX(E$189:E$205,MATCH(节奏预期!R195,$C$189:$C$205,1)))</f>
        <v>0</v>
      </c>
      <c r="X195" s="79">
        <f>IF(节奏预期!S195=0,0,INDEX(F$189:F$205,MATCH(节奏预期!S195,$C$189:$C$205,1)))</f>
        <v>0</v>
      </c>
      <c r="Y195" s="79">
        <f>IF(节奏预期!T195=0,0,INDEX(G$189:G$205,MATCH(节奏预期!T195,$C$189:$C$205,1)))</f>
        <v>0</v>
      </c>
      <c r="Z195" s="79">
        <f>IF(节奏预期!U195=0,0,INDEX(H$189:H$205,MATCH(节奏预期!U195,$C$189:$C$205,1)))</f>
        <v>0</v>
      </c>
      <c r="AA195" s="79">
        <f>IF(节奏预期!V195=0,0,INDEX(I$189:I$205,MATCH(节奏预期!V195,$C$189:$C$205,1)))</f>
        <v>0.25</v>
      </c>
      <c r="AB195" s="13">
        <f>IFERROR(SUMPRODUCT(节奏预期!E195:J195,V195:AA195)/SUM(节奏预期!E195:J195),0)</f>
        <v>0.25</v>
      </c>
      <c r="AC195" s="12">
        <f>IF(节奏预期!Q195=0,0,INDEX(D$216:D$232,MATCH(节奏预期!Q195,$C$216:$C$232,1)))</f>
        <v>0</v>
      </c>
      <c r="AD195" s="165">
        <f>IF(节奏预期!R195=0,0,INDEX(E$216:E$232,MATCH(节奏预期!R195,$C$216:$C$232,1)))</f>
        <v>0</v>
      </c>
      <c r="AE195" s="165">
        <f>IF(节奏预期!S195=0,0,INDEX(F$216:F$232,MATCH(节奏预期!S195,$C$216:$C$232,1)))</f>
        <v>0</v>
      </c>
      <c r="AF195" s="165">
        <f>IF(节奏预期!T195=0,0,INDEX(G$216:G$232,MATCH(节奏预期!T195,$C$216:$C$232,1)))</f>
        <v>0</v>
      </c>
      <c r="AG195" s="165">
        <f>IF(节奏预期!U195=0,0,INDEX(H$216:H$232,MATCH(节奏预期!U195,$C$216:$C$232,1)))</f>
        <v>0</v>
      </c>
      <c r="AH195" s="165">
        <f>IF(节奏预期!V195=0,0,INDEX(I$216:I$232,MATCH(节奏预期!V195,$C$216:$C$232,1)))</f>
        <v>8.0000000000000016E-2</v>
      </c>
      <c r="AI195" s="13">
        <f>IFERROR(SUMPRODUCT(节奏预期!E195:J195,AC195:AH195)/SUM(节奏预期!E195:J195),0)</f>
        <v>8.0000000000000016E-2</v>
      </c>
      <c r="AJ195" s="12">
        <f t="shared" si="79"/>
        <v>0</v>
      </c>
      <c r="AK195" s="165">
        <f t="shared" si="74"/>
        <v>0</v>
      </c>
      <c r="AL195" s="165">
        <f t="shared" si="75"/>
        <v>0</v>
      </c>
      <c r="AM195" s="165">
        <f t="shared" si="76"/>
        <v>0</v>
      </c>
      <c r="AN195" s="165">
        <f t="shared" si="77"/>
        <v>0</v>
      </c>
      <c r="AO195" s="165">
        <f t="shared" si="78"/>
        <v>0.73</v>
      </c>
      <c r="AP195" s="13">
        <f t="shared" si="80"/>
        <v>0.65</v>
      </c>
      <c r="AQ195" s="107">
        <f>IF(节奏预期!W195=0,0,节奏预期!E195*INDEX(D$83:D$99,MATCH(节奏预期!W195,$C$83:$C$99,0)))</f>
        <v>0</v>
      </c>
      <c r="AR195" s="79">
        <f>IF(节奏预期!X195=0,0,节奏预期!F195*INDEX(E$83:E$99,MATCH(节奏预期!X195,$C$83:$C$99,0)))</f>
        <v>0</v>
      </c>
      <c r="AS195" s="122">
        <f>IF(节奏预期!Y195=0,0,节奏预期!G195*INDEX(F$83:F$99,MATCH(节奏预期!Y195,$C$83:$C$99,0)))+IF(节奏预期!Z195=0,0,节奏预期!H195*INDEX(G$102:G$118,MATCH(节奏预期!Z195,$C$102:$C$118,0)))</f>
        <v>0</v>
      </c>
      <c r="AT195" s="79">
        <f>IF(节奏预期!Z195=0,0,节奏预期!H195*INDEX(G$83:G$99,MATCH(节奏预期!Z195,$C$83:$C$99,0)))</f>
        <v>0</v>
      </c>
      <c r="AU195" s="122">
        <f>IF(节奏预期!AA195=0,0,节奏预期!I195*INDEX(H$83:H$99,MATCH(节奏预期!AA195,$C$83:$C$99,0)))+IF(节奏预期!AB195=0,0,节奏预期!J195*INDEX(I$102:I$118,MATCH(节奏预期!AB195,$C$102:$C$118,0)))</f>
        <v>280</v>
      </c>
      <c r="AV195" s="110">
        <f>IF(节奏预期!AB195=0,0,节奏预期!J195*INDEX(I$83:I$99,MATCH(节奏预期!AB195,$C$83:$C$99,0)))</f>
        <v>40</v>
      </c>
      <c r="AW195" s="12">
        <f>IF(节奏预期!W195="","",INDEX(装备突破!D$121:D$137,MATCH(节奏预期!W195,装备突破!$C$121:$C$137,0))*节奏预期!E195)</f>
        <v>0</v>
      </c>
      <c r="AX195" s="79">
        <f>IF(节奏预期!X195="","",INDEX(装备突破!E$121:E$137,MATCH(节奏预期!X195,装备突破!$C$121:$C$137,0))*节奏预期!F195)</f>
        <v>0</v>
      </c>
      <c r="AY195" s="79">
        <f>IF(节奏预期!Y195="","",INDEX(装备突破!F$121:F$137,MATCH(节奏预期!Y195,装备突破!$C$121:$C$137,0))*节奏预期!G195)</f>
        <v>0</v>
      </c>
      <c r="AZ195" s="79">
        <f>IF(节奏预期!Z195="","",INDEX(装备突破!G$121:G$137,MATCH(节奏预期!Z195,装备突破!$C$121:$C$137,0))*节奏预期!H195)</f>
        <v>0</v>
      </c>
      <c r="BA195" s="79">
        <f>IF(节奏预期!AA195="","",INDEX(装备突破!H$121:H$137,MATCH(节奏预期!AA195,装备突破!$C$121:$C$137,0))*节奏预期!I195)</f>
        <v>0</v>
      </c>
      <c r="BB195" s="79">
        <f>IF(节奏预期!AB195="","",INDEX(装备突破!I$121:I$137,MATCH(节奏预期!AB195,装备突破!$C$121:$C$137,0))*节奏预期!J195)</f>
        <v>700000000</v>
      </c>
      <c r="BC195" s="13">
        <f>MAX(SUM(AW195:BB195),$BC$166:BC194)</f>
        <v>700000000.00000012</v>
      </c>
      <c r="BF195" s="22">
        <v>12</v>
      </c>
      <c r="BG195" s="80">
        <v>100</v>
      </c>
      <c r="BH195" s="42">
        <f>IF(BG195&lt;前期规划!$C$2,0,求节点($N$166:$N$201,$AP$166:$AP$201,BG195))</f>
        <v>0.50818127726903528</v>
      </c>
      <c r="BI195" s="42"/>
      <c r="BJ195" s="42"/>
      <c r="BK195" s="60">
        <f>(BH195-BH194)*INDEX([3]超r将兵属性验证!AX$7:AX$166,$BG195,1)+BK194</f>
        <v>42045589958.657799</v>
      </c>
      <c r="BL195" s="60"/>
      <c r="BM195" s="60"/>
      <c r="BN195" s="42">
        <f t="shared" si="82"/>
        <v>42045589958.657799</v>
      </c>
      <c r="BR195" s="67">
        <v>100</v>
      </c>
      <c r="BS195" s="49">
        <f>IF(BR195&lt;前期规划!$C$2,0,求节点(活动投放!$S$166:$S$201,活动投放!$U$166:$U$201,$BR195))</f>
        <v>3576539.6605880526</v>
      </c>
      <c r="BT195" s="49"/>
      <c r="BU195" s="49">
        <f>IF(BR195&lt;前期规划!$C$2,0,SUMPRODUCT(INDEX($AW$166:$BB$201,IFERROR(MATCH(BR195,$N$166:$N$201,1),1),),INDEX(节奏预期!$E$6:$J$41,MATCH(BR195,节奏预期!$D$6:$D$41,1),)))</f>
        <v>5996280991.7355375</v>
      </c>
      <c r="BV195" s="49">
        <f>(BU195-BU194)*INDEX('[1]功能-付费相关'!$AU$6:$AU$165,$BR195,1)+BV194</f>
        <v>5573953.6410559136</v>
      </c>
      <c r="BX195" s="67">
        <v>100</v>
      </c>
      <c r="BY195" s="67">
        <f t="shared" ref="BY195:BY201" si="85">BS195</f>
        <v>3576539.6605880526</v>
      </c>
      <c r="BZ195" s="67">
        <f t="shared" ref="BZ195:BZ201" si="86">BV195</f>
        <v>5573953.6410559136</v>
      </c>
      <c r="CA195" s="55">
        <f t="shared" ref="CA195:CA201" si="87">SUM(BY195:BZ195)</f>
        <v>9150493.3016439658</v>
      </c>
    </row>
    <row r="196" spans="2:79" x14ac:dyDescent="0.15">
      <c r="B196" s="213"/>
      <c r="C196" s="137">
        <v>70</v>
      </c>
      <c r="D196" s="24">
        <v>0</v>
      </c>
      <c r="E196" s="24">
        <v>0</v>
      </c>
      <c r="F196" s="24">
        <v>0</v>
      </c>
      <c r="G196" s="24">
        <v>0.1</v>
      </c>
      <c r="H196" s="24">
        <v>0</v>
      </c>
      <c r="I196" s="24">
        <v>0.25</v>
      </c>
      <c r="L196" s="22">
        <v>34</v>
      </c>
      <c r="M196" s="76">
        <f t="shared" si="73"/>
        <v>930</v>
      </c>
      <c r="N196" s="78">
        <f>节奏预期!D196</f>
        <v>117.90307626262063</v>
      </c>
      <c r="O196" s="107">
        <f>IF(节奏预期!Q196=0,0,INDEX(D$143:D$159,MATCH(节奏预期!Q196,$C$143:$C$159,1)))</f>
        <v>0</v>
      </c>
      <c r="P196" s="79">
        <f>IF(节奏预期!R196=0,0,INDEX(E$143:E$159,MATCH(节奏预期!R196,$C$143:$C$159,1)))</f>
        <v>0</v>
      </c>
      <c r="Q196" s="79">
        <f>IF(节奏预期!S196=0,0,INDEX(F$143:F$159,MATCH(节奏预期!S196,$C$143:$C$159,1)))</f>
        <v>0</v>
      </c>
      <c r="R196" s="79">
        <f>IF(节奏预期!T196=0,0,INDEX(G$143:G$159,MATCH(节奏预期!T196,$C$143:$C$159,1)))</f>
        <v>0</v>
      </c>
      <c r="S196" s="79">
        <f>IF(节奏预期!U196=0,0,INDEX(H$143:H$159,MATCH(节奏预期!U196,$C$143:$C$159,1)))</f>
        <v>0</v>
      </c>
      <c r="T196" s="84">
        <f>IF(节奏预期!V196=0,0,INDEX(I$143:I$159,MATCH(节奏预期!V196,$C$143:$C$159,1)))</f>
        <v>0.4</v>
      </c>
      <c r="U196" s="13">
        <f>IFERROR(SUMPRODUCT(节奏预期!E196:J196,O196:T196)/SUM(节奏预期!E196:J196),0)</f>
        <v>0.4</v>
      </c>
      <c r="V196" s="12">
        <f>IF(节奏预期!Q196=0,0,INDEX(D$189:D$205,MATCH(节奏预期!Q196,$C$189:$C$205,1)))</f>
        <v>0</v>
      </c>
      <c r="W196" s="79">
        <f>IF(节奏预期!R196=0,0,INDEX(E$189:E$205,MATCH(节奏预期!R196,$C$189:$C$205,1)))</f>
        <v>0</v>
      </c>
      <c r="X196" s="79">
        <f>IF(节奏预期!S196=0,0,INDEX(F$189:F$205,MATCH(节奏预期!S196,$C$189:$C$205,1)))</f>
        <v>0</v>
      </c>
      <c r="Y196" s="79">
        <f>IF(节奏预期!T196=0,0,INDEX(G$189:G$205,MATCH(节奏预期!T196,$C$189:$C$205,1)))</f>
        <v>0</v>
      </c>
      <c r="Z196" s="79">
        <f>IF(节奏预期!U196=0,0,INDEX(H$189:H$205,MATCH(节奏预期!U196,$C$189:$C$205,1)))</f>
        <v>0</v>
      </c>
      <c r="AA196" s="79">
        <f>IF(节奏预期!V196=0,0,INDEX(I$189:I$205,MATCH(节奏预期!V196,$C$189:$C$205,1)))</f>
        <v>0.25</v>
      </c>
      <c r="AB196" s="13">
        <f>IFERROR(SUMPRODUCT(节奏预期!E196:J196,V196:AA196)/SUM(节奏预期!E196:J196),0)</f>
        <v>0.25</v>
      </c>
      <c r="AC196" s="12">
        <f>IF(节奏预期!Q196=0,0,INDEX(D$216:D$232,MATCH(节奏预期!Q196,$C$216:$C$232,1)))</f>
        <v>0</v>
      </c>
      <c r="AD196" s="165">
        <f>IF(节奏预期!R196=0,0,INDEX(E$216:E$232,MATCH(节奏预期!R196,$C$216:$C$232,1)))</f>
        <v>0</v>
      </c>
      <c r="AE196" s="165">
        <f>IF(节奏预期!S196=0,0,INDEX(F$216:F$232,MATCH(节奏预期!S196,$C$216:$C$232,1)))</f>
        <v>0</v>
      </c>
      <c r="AF196" s="165">
        <f>IF(节奏预期!T196=0,0,INDEX(G$216:G$232,MATCH(节奏预期!T196,$C$216:$C$232,1)))</f>
        <v>0</v>
      </c>
      <c r="AG196" s="165">
        <f>IF(节奏预期!U196=0,0,INDEX(H$216:H$232,MATCH(节奏预期!U196,$C$216:$C$232,1)))</f>
        <v>0</v>
      </c>
      <c r="AH196" s="165">
        <f>IF(节奏预期!V196=0,0,INDEX(I$216:I$232,MATCH(节奏预期!V196,$C$216:$C$232,1)))</f>
        <v>8.0000000000000016E-2</v>
      </c>
      <c r="AI196" s="13">
        <f>IFERROR(SUMPRODUCT(节奏预期!E196:J196,AC196:AH196)/SUM(节奏预期!E196:J196),0)</f>
        <v>8.0000000000000016E-2</v>
      </c>
      <c r="AJ196" s="12">
        <f t="shared" si="79"/>
        <v>0</v>
      </c>
      <c r="AK196" s="165">
        <f t="shared" si="74"/>
        <v>0</v>
      </c>
      <c r="AL196" s="165">
        <f t="shared" si="75"/>
        <v>0</v>
      </c>
      <c r="AM196" s="165">
        <f t="shared" si="76"/>
        <v>0</v>
      </c>
      <c r="AN196" s="165">
        <f t="shared" si="77"/>
        <v>0</v>
      </c>
      <c r="AO196" s="165">
        <f t="shared" si="78"/>
        <v>0.73</v>
      </c>
      <c r="AP196" s="13">
        <f t="shared" si="80"/>
        <v>0.65</v>
      </c>
      <c r="AQ196" s="107">
        <f>IF(节奏预期!W196=0,0,节奏预期!E196*INDEX(D$83:D$99,MATCH(节奏预期!W196,$C$83:$C$99,0)))</f>
        <v>0</v>
      </c>
      <c r="AR196" s="79">
        <f>IF(节奏预期!X196=0,0,节奏预期!F196*INDEX(E$83:E$99,MATCH(节奏预期!X196,$C$83:$C$99,0)))</f>
        <v>0</v>
      </c>
      <c r="AS196" s="122">
        <f>IF(节奏预期!Y196=0,0,节奏预期!G196*INDEX(F$83:F$99,MATCH(节奏预期!Y196,$C$83:$C$99,0)))+IF(节奏预期!Z196=0,0,节奏预期!H196*INDEX(G$102:G$118,MATCH(节奏预期!Z196,$C$102:$C$118,0)))</f>
        <v>0</v>
      </c>
      <c r="AT196" s="79">
        <f>IF(节奏预期!Z196=0,0,节奏预期!H196*INDEX(G$83:G$99,MATCH(节奏预期!Z196,$C$83:$C$99,0)))</f>
        <v>0</v>
      </c>
      <c r="AU196" s="122">
        <f>IF(节奏预期!AA196=0,0,节奏预期!I196*INDEX(H$83:H$99,MATCH(节奏预期!AA196,$C$83:$C$99,0)))+IF(节奏预期!AB196=0,0,节奏预期!J196*INDEX(I$102:I$118,MATCH(节奏预期!AB196,$C$102:$C$118,0)))</f>
        <v>280</v>
      </c>
      <c r="AV196" s="110">
        <f>IF(节奏预期!AB196=0,0,节奏预期!J196*INDEX(I$83:I$99,MATCH(节奏预期!AB196,$C$83:$C$99,0)))</f>
        <v>40</v>
      </c>
      <c r="AW196" s="12">
        <f>IF(节奏预期!W196="","",INDEX(装备突破!D$121:D$137,MATCH(节奏预期!W196,装备突破!$C$121:$C$137,0))*节奏预期!E196)</f>
        <v>0</v>
      </c>
      <c r="AX196" s="79">
        <f>IF(节奏预期!X196="","",INDEX(装备突破!E$121:E$137,MATCH(节奏预期!X196,装备突破!$C$121:$C$137,0))*节奏预期!F196)</f>
        <v>0</v>
      </c>
      <c r="AY196" s="79">
        <f>IF(节奏预期!Y196="","",INDEX(装备突破!F$121:F$137,MATCH(节奏预期!Y196,装备突破!$C$121:$C$137,0))*节奏预期!G196)</f>
        <v>0</v>
      </c>
      <c r="AZ196" s="79">
        <f>IF(节奏预期!Z196="","",INDEX(装备突破!G$121:G$137,MATCH(节奏预期!Z196,装备突破!$C$121:$C$137,0))*节奏预期!H196)</f>
        <v>0</v>
      </c>
      <c r="BA196" s="79">
        <f>IF(节奏预期!AA196="","",INDEX(装备突破!H$121:H$137,MATCH(节奏预期!AA196,装备突破!$C$121:$C$137,0))*节奏预期!I196)</f>
        <v>0</v>
      </c>
      <c r="BB196" s="79">
        <f>IF(节奏预期!AB196="","",INDEX(装备突破!I$121:I$137,MATCH(节奏预期!AB196,装备突破!$C$121:$C$137,0))*节奏预期!J196)</f>
        <v>700000000</v>
      </c>
      <c r="BC196" s="13">
        <f>MAX(SUM(AW196:BB196),$BC$166:BC195)</f>
        <v>700000000.00000012</v>
      </c>
      <c r="BF196" s="22">
        <v>13</v>
      </c>
      <c r="BG196" s="80">
        <v>110</v>
      </c>
      <c r="BH196" s="42">
        <f>IF(BG196&lt;前期规划!$C$2,0,求节点($N$166:$N$201,$AP$166:$AP$201,BG196))</f>
        <v>0.65</v>
      </c>
      <c r="BI196" s="42"/>
      <c r="BJ196" s="42"/>
      <c r="BK196" s="60">
        <f>(BH196-BH195)*INDEX([3]超r将兵属性验证!AX$7:AX$166,$BG196,1)+BK195</f>
        <v>83293657732.460678</v>
      </c>
      <c r="BL196" s="60"/>
      <c r="BM196" s="60"/>
      <c r="BN196" s="42">
        <f t="shared" si="82"/>
        <v>83293657732.460678</v>
      </c>
      <c r="BR196" s="67">
        <v>110</v>
      </c>
      <c r="BS196" s="49">
        <f>IF(BR196&lt;前期规划!$C$2,0,求节点(活动投放!$S$166:$S$201,活动投放!$U$166:$U$201,$BR196))</f>
        <v>7090747.8154348191</v>
      </c>
      <c r="BT196" s="49"/>
      <c r="BU196" s="49">
        <f>IF(BR196&lt;前期规划!$C$2,0,SUMPRODUCT(INDEX($AW$166:$BB$201,IFERROR(MATCH(BR196,$N$166:$N$201,1),1),),INDEX(节奏预期!$E$6:$J$41,MATCH(BR196,节奏预期!$D$6:$D$41,1),)))</f>
        <v>1718181818.181818</v>
      </c>
      <c r="BV196" s="49">
        <f>(BU196-BU195)*INDEX('[1]功能-付费相关'!$AU$6:$AU$165,$BR196,1)+BV195</f>
        <v>2008870.996427814</v>
      </c>
      <c r="BX196" s="67">
        <v>110</v>
      </c>
      <c r="BY196" s="67">
        <f t="shared" si="85"/>
        <v>7090747.8154348191</v>
      </c>
      <c r="BZ196" s="67">
        <f t="shared" si="86"/>
        <v>2008870.996427814</v>
      </c>
      <c r="CA196" s="55">
        <f t="shared" si="87"/>
        <v>9099618.8118626326</v>
      </c>
    </row>
    <row r="197" spans="2:79" x14ac:dyDescent="0.15">
      <c r="B197" s="213"/>
      <c r="C197" s="137">
        <v>80</v>
      </c>
      <c r="D197" s="24">
        <v>0</v>
      </c>
      <c r="E197" s="24">
        <v>0</v>
      </c>
      <c r="F197" s="24">
        <v>0</v>
      </c>
      <c r="G197" s="24">
        <v>0.1</v>
      </c>
      <c r="H197" s="24">
        <v>0</v>
      </c>
      <c r="I197" s="24">
        <v>0.25</v>
      </c>
      <c r="L197" s="22">
        <v>35</v>
      </c>
      <c r="M197" s="76">
        <f t="shared" si="73"/>
        <v>960</v>
      </c>
      <c r="N197" s="78">
        <f>节奏预期!D197</f>
        <v>118.37240850757689</v>
      </c>
      <c r="O197" s="107">
        <f>IF(节奏预期!Q197=0,0,INDEX(D$143:D$159,MATCH(节奏预期!Q197,$C$143:$C$159,1)))</f>
        <v>0</v>
      </c>
      <c r="P197" s="79">
        <f>IF(节奏预期!R197=0,0,INDEX(E$143:E$159,MATCH(节奏预期!R197,$C$143:$C$159,1)))</f>
        <v>0</v>
      </c>
      <c r="Q197" s="79">
        <f>IF(节奏预期!S197=0,0,INDEX(F$143:F$159,MATCH(节奏预期!S197,$C$143:$C$159,1)))</f>
        <v>0</v>
      </c>
      <c r="R197" s="79">
        <f>IF(节奏预期!T197=0,0,INDEX(G$143:G$159,MATCH(节奏预期!T197,$C$143:$C$159,1)))</f>
        <v>0</v>
      </c>
      <c r="S197" s="79">
        <f>IF(节奏预期!U197=0,0,INDEX(H$143:H$159,MATCH(节奏预期!U197,$C$143:$C$159,1)))</f>
        <v>0</v>
      </c>
      <c r="T197" s="84">
        <f>IF(节奏预期!V197=0,0,INDEX(I$143:I$159,MATCH(节奏预期!V197,$C$143:$C$159,1)))</f>
        <v>0.4</v>
      </c>
      <c r="U197" s="13">
        <f>IFERROR(SUMPRODUCT(节奏预期!E197:J197,O197:T197)/SUM(节奏预期!E197:J197),0)</f>
        <v>0.4</v>
      </c>
      <c r="V197" s="12">
        <f>IF(节奏预期!Q197=0,0,INDEX(D$189:D$205,MATCH(节奏预期!Q197,$C$189:$C$205,1)))</f>
        <v>0</v>
      </c>
      <c r="W197" s="79">
        <f>IF(节奏预期!R197=0,0,INDEX(E$189:E$205,MATCH(节奏预期!R197,$C$189:$C$205,1)))</f>
        <v>0</v>
      </c>
      <c r="X197" s="79">
        <f>IF(节奏预期!S197=0,0,INDEX(F$189:F$205,MATCH(节奏预期!S197,$C$189:$C$205,1)))</f>
        <v>0</v>
      </c>
      <c r="Y197" s="79">
        <f>IF(节奏预期!T197=0,0,INDEX(G$189:G$205,MATCH(节奏预期!T197,$C$189:$C$205,1)))</f>
        <v>0</v>
      </c>
      <c r="Z197" s="79">
        <f>IF(节奏预期!U197=0,0,INDEX(H$189:H$205,MATCH(节奏预期!U197,$C$189:$C$205,1)))</f>
        <v>0</v>
      </c>
      <c r="AA197" s="79">
        <f>IF(节奏预期!V197=0,0,INDEX(I$189:I$205,MATCH(节奏预期!V197,$C$189:$C$205,1)))</f>
        <v>0.25</v>
      </c>
      <c r="AB197" s="13">
        <f>IFERROR(SUMPRODUCT(节奏预期!E197:J197,V197:AA197)/SUM(节奏预期!E197:J197),0)</f>
        <v>0.25</v>
      </c>
      <c r="AC197" s="12">
        <f>IF(节奏预期!Q197=0,0,INDEX(D$216:D$232,MATCH(节奏预期!Q197,$C$216:$C$232,1)))</f>
        <v>0</v>
      </c>
      <c r="AD197" s="165">
        <f>IF(节奏预期!R197=0,0,INDEX(E$216:E$232,MATCH(节奏预期!R197,$C$216:$C$232,1)))</f>
        <v>0</v>
      </c>
      <c r="AE197" s="165">
        <f>IF(节奏预期!S197=0,0,INDEX(F$216:F$232,MATCH(节奏预期!S197,$C$216:$C$232,1)))</f>
        <v>0</v>
      </c>
      <c r="AF197" s="165">
        <f>IF(节奏预期!T197=0,0,INDEX(G$216:G$232,MATCH(节奏预期!T197,$C$216:$C$232,1)))</f>
        <v>0</v>
      </c>
      <c r="AG197" s="165">
        <f>IF(节奏预期!U197=0,0,INDEX(H$216:H$232,MATCH(节奏预期!U197,$C$216:$C$232,1)))</f>
        <v>0</v>
      </c>
      <c r="AH197" s="165">
        <f>IF(节奏预期!V197=0,0,INDEX(I$216:I$232,MATCH(节奏预期!V197,$C$216:$C$232,1)))</f>
        <v>8.0000000000000016E-2</v>
      </c>
      <c r="AI197" s="13">
        <f>IFERROR(SUMPRODUCT(节奏预期!E197:J197,AC197:AH197)/SUM(节奏预期!E197:J197),0)</f>
        <v>8.0000000000000016E-2</v>
      </c>
      <c r="AJ197" s="12">
        <f t="shared" si="79"/>
        <v>0</v>
      </c>
      <c r="AK197" s="165">
        <f t="shared" si="74"/>
        <v>0</v>
      </c>
      <c r="AL197" s="165">
        <f t="shared" si="75"/>
        <v>0</v>
      </c>
      <c r="AM197" s="165">
        <f t="shared" si="76"/>
        <v>0</v>
      </c>
      <c r="AN197" s="165">
        <f t="shared" si="77"/>
        <v>0</v>
      </c>
      <c r="AO197" s="165">
        <f t="shared" si="78"/>
        <v>0.73</v>
      </c>
      <c r="AP197" s="13">
        <f t="shared" si="80"/>
        <v>0.65</v>
      </c>
      <c r="AQ197" s="107">
        <f>IF(节奏预期!W197=0,0,节奏预期!E197*INDEX(D$83:D$99,MATCH(节奏预期!W197,$C$83:$C$99,0)))</f>
        <v>0</v>
      </c>
      <c r="AR197" s="79">
        <f>IF(节奏预期!X197=0,0,节奏预期!F197*INDEX(E$83:E$99,MATCH(节奏预期!X197,$C$83:$C$99,0)))</f>
        <v>0</v>
      </c>
      <c r="AS197" s="122">
        <f>IF(节奏预期!Y197=0,0,节奏预期!G197*INDEX(F$83:F$99,MATCH(节奏预期!Y197,$C$83:$C$99,0)))+IF(节奏预期!Z197=0,0,节奏预期!H197*INDEX(G$102:G$118,MATCH(节奏预期!Z197,$C$102:$C$118,0)))</f>
        <v>0</v>
      </c>
      <c r="AT197" s="79">
        <f>IF(节奏预期!Z197=0,0,节奏预期!H197*INDEX(G$83:G$99,MATCH(节奏预期!Z197,$C$83:$C$99,0)))</f>
        <v>0</v>
      </c>
      <c r="AU197" s="122">
        <f>IF(节奏预期!AA197=0,0,节奏预期!I197*INDEX(H$83:H$99,MATCH(节奏预期!AA197,$C$83:$C$99,0)))+IF(节奏预期!AB197=0,0,节奏预期!J197*INDEX(I$102:I$118,MATCH(节奏预期!AB197,$C$102:$C$118,0)))</f>
        <v>280</v>
      </c>
      <c r="AV197" s="110">
        <f>IF(节奏预期!AB197=0,0,节奏预期!J197*INDEX(I$83:I$99,MATCH(节奏预期!AB197,$C$83:$C$99,0)))</f>
        <v>40</v>
      </c>
      <c r="AW197" s="12">
        <f>IF(节奏预期!W197="","",INDEX(装备突破!D$121:D$137,MATCH(节奏预期!W197,装备突破!$C$121:$C$137,0))*节奏预期!E197)</f>
        <v>0</v>
      </c>
      <c r="AX197" s="79">
        <f>IF(节奏预期!X197="","",INDEX(装备突破!E$121:E$137,MATCH(节奏预期!X197,装备突破!$C$121:$C$137,0))*节奏预期!F197)</f>
        <v>0</v>
      </c>
      <c r="AY197" s="79">
        <f>IF(节奏预期!Y197="","",INDEX(装备突破!F$121:F$137,MATCH(节奏预期!Y197,装备突破!$C$121:$C$137,0))*节奏预期!G197)</f>
        <v>0</v>
      </c>
      <c r="AZ197" s="79">
        <f>IF(节奏预期!Z197="","",INDEX(装备突破!G$121:G$137,MATCH(节奏预期!Z197,装备突破!$C$121:$C$137,0))*节奏预期!H197)</f>
        <v>0</v>
      </c>
      <c r="BA197" s="79">
        <f>IF(节奏预期!AA197="","",INDEX(装备突破!H$121:H$137,MATCH(节奏预期!AA197,装备突破!$C$121:$C$137,0))*节奏预期!I197)</f>
        <v>0</v>
      </c>
      <c r="BB197" s="79">
        <f>IF(节奏预期!AB197="","",INDEX(装备突破!I$121:I$137,MATCH(节奏预期!AB197,装备突破!$C$121:$C$137,0))*节奏预期!J197)</f>
        <v>700000000</v>
      </c>
      <c r="BC197" s="13">
        <f>MAX(SUM(AW197:BB197),$BC$166:BC196)</f>
        <v>700000000.00000012</v>
      </c>
      <c r="BF197" s="22">
        <v>14</v>
      </c>
      <c r="BG197" s="80">
        <v>120</v>
      </c>
      <c r="BH197" s="42">
        <f>IF(BG197&lt;前期规划!$C$2,0,求节点($N$166:$N$201,$AP$166:$AP$201,BG197))</f>
        <v>0.65</v>
      </c>
      <c r="BI197" s="42"/>
      <c r="BJ197" s="42"/>
      <c r="BK197" s="60">
        <f>(BH197-BH196)*INDEX([3]超r将兵属性验证!AX$7:AX$166,$BG197,1)+BK196</f>
        <v>83293657732.460678</v>
      </c>
      <c r="BL197" s="60"/>
      <c r="BM197" s="60"/>
      <c r="BN197" s="42">
        <f t="shared" si="82"/>
        <v>83293657732.460678</v>
      </c>
      <c r="BR197" s="67">
        <v>120</v>
      </c>
      <c r="BS197" s="49">
        <f>IF(BR197&lt;前期规划!$C$2,0,求节点(活动投放!$S$166:$S$201,活动投放!$U$166:$U$201,$BR197))</f>
        <v>10705305.240118628</v>
      </c>
      <c r="BT197" s="49"/>
      <c r="BU197" s="49">
        <f>IF(BR197&lt;前期规划!$C$2,0,SUMPRODUCT(INDEX($AW$166:$BB$201,IFERROR(MATCH(BR197,$N$166:$N$201,1),1),),INDEX(节奏预期!$E$6:$J$41,MATCH(BR197,节奏预期!$D$6:$D$41,1),)))</f>
        <v>1718181818.181818</v>
      </c>
      <c r="BV197" s="49">
        <f>(BU197-BU196)*INDEX('[1]功能-付费相关'!$AU$6:$AU$165,$BR197,1)+BV196</f>
        <v>2008870.996427814</v>
      </c>
      <c r="BX197" s="67">
        <v>120</v>
      </c>
      <c r="BY197" s="67">
        <f t="shared" si="85"/>
        <v>10705305.240118628</v>
      </c>
      <c r="BZ197" s="67">
        <f t="shared" si="86"/>
        <v>2008870.996427814</v>
      </c>
      <c r="CA197" s="55">
        <f t="shared" si="87"/>
        <v>12714176.236546442</v>
      </c>
    </row>
    <row r="198" spans="2:79" x14ac:dyDescent="0.15">
      <c r="B198" s="213"/>
      <c r="C198" s="137">
        <v>90</v>
      </c>
      <c r="D198" s="147">
        <v>0</v>
      </c>
      <c r="E198" s="147">
        <v>0</v>
      </c>
      <c r="F198" s="147">
        <v>0</v>
      </c>
      <c r="G198" s="147">
        <v>0.1</v>
      </c>
      <c r="H198" s="147">
        <v>0</v>
      </c>
      <c r="I198" s="147">
        <v>0.25</v>
      </c>
      <c r="L198" s="22">
        <v>36</v>
      </c>
      <c r="M198" s="76">
        <f t="shared" si="73"/>
        <v>990</v>
      </c>
      <c r="N198" s="78">
        <f>节奏预期!D198</f>
        <v>118.84006144391246</v>
      </c>
      <c r="O198" s="107">
        <f>IF(节奏预期!Q198=0,0,INDEX(D$143:D$159,MATCH(节奏预期!Q198,$C$143:$C$159,1)))</f>
        <v>0</v>
      </c>
      <c r="P198" s="79">
        <f>IF(节奏预期!R198=0,0,INDEX(E$143:E$159,MATCH(节奏预期!R198,$C$143:$C$159,1)))</f>
        <v>0</v>
      </c>
      <c r="Q198" s="79">
        <f>IF(节奏预期!S198=0,0,INDEX(F$143:F$159,MATCH(节奏预期!S198,$C$143:$C$159,1)))</f>
        <v>0</v>
      </c>
      <c r="R198" s="79">
        <f>IF(节奏预期!T198=0,0,INDEX(G$143:G$159,MATCH(节奏预期!T198,$C$143:$C$159,1)))</f>
        <v>0</v>
      </c>
      <c r="S198" s="79">
        <f>IF(节奏预期!U198=0,0,INDEX(H$143:H$159,MATCH(节奏预期!U198,$C$143:$C$159,1)))</f>
        <v>0</v>
      </c>
      <c r="T198" s="84">
        <f>IF(节奏预期!V198=0,0,INDEX(I$143:I$159,MATCH(节奏预期!V198,$C$143:$C$159,1)))</f>
        <v>0.4</v>
      </c>
      <c r="U198" s="13">
        <f>IFERROR(SUMPRODUCT(节奏预期!E198:J198,O198:T198)/SUM(节奏预期!E198:J198),0)</f>
        <v>0.4</v>
      </c>
      <c r="V198" s="12">
        <f>IF(节奏预期!Q198=0,0,INDEX(D$189:D$205,MATCH(节奏预期!Q198,$C$189:$C$205,1)))</f>
        <v>0</v>
      </c>
      <c r="W198" s="79">
        <f>IF(节奏预期!R198=0,0,INDEX(E$189:E$205,MATCH(节奏预期!R198,$C$189:$C$205,1)))</f>
        <v>0</v>
      </c>
      <c r="X198" s="79">
        <f>IF(节奏预期!S198=0,0,INDEX(F$189:F$205,MATCH(节奏预期!S198,$C$189:$C$205,1)))</f>
        <v>0</v>
      </c>
      <c r="Y198" s="79">
        <f>IF(节奏预期!T198=0,0,INDEX(G$189:G$205,MATCH(节奏预期!T198,$C$189:$C$205,1)))</f>
        <v>0</v>
      </c>
      <c r="Z198" s="79">
        <f>IF(节奏预期!U198=0,0,INDEX(H$189:H$205,MATCH(节奏预期!U198,$C$189:$C$205,1)))</f>
        <v>0</v>
      </c>
      <c r="AA198" s="79">
        <f>IF(节奏预期!V198=0,0,INDEX(I$189:I$205,MATCH(节奏预期!V198,$C$189:$C$205,1)))</f>
        <v>0.25</v>
      </c>
      <c r="AB198" s="13">
        <f>IFERROR(SUMPRODUCT(节奏预期!E198:J198,V198:AA198)/SUM(节奏预期!E198:J198),0)</f>
        <v>0.25</v>
      </c>
      <c r="AC198" s="12">
        <f>IF(节奏预期!Q198=0,0,INDEX(D$216:D$232,MATCH(节奏预期!Q198,$C$216:$C$232,1)))</f>
        <v>0</v>
      </c>
      <c r="AD198" s="165">
        <f>IF(节奏预期!R198=0,0,INDEX(E$216:E$232,MATCH(节奏预期!R198,$C$216:$C$232,1)))</f>
        <v>0</v>
      </c>
      <c r="AE198" s="165">
        <f>IF(节奏预期!S198=0,0,INDEX(F$216:F$232,MATCH(节奏预期!S198,$C$216:$C$232,1)))</f>
        <v>0</v>
      </c>
      <c r="AF198" s="165">
        <f>IF(节奏预期!T198=0,0,INDEX(G$216:G$232,MATCH(节奏预期!T198,$C$216:$C$232,1)))</f>
        <v>0</v>
      </c>
      <c r="AG198" s="165">
        <f>IF(节奏预期!U198=0,0,INDEX(H$216:H$232,MATCH(节奏预期!U198,$C$216:$C$232,1)))</f>
        <v>0</v>
      </c>
      <c r="AH198" s="165">
        <f>IF(节奏预期!V198=0,0,INDEX(I$216:I$232,MATCH(节奏预期!V198,$C$216:$C$232,1)))</f>
        <v>8.0000000000000016E-2</v>
      </c>
      <c r="AI198" s="13">
        <f>IFERROR(SUMPRODUCT(节奏预期!E198:J198,AC198:AH198)/SUM(节奏预期!E198:J198),0)</f>
        <v>8.0000000000000016E-2</v>
      </c>
      <c r="AJ198" s="12">
        <f t="shared" si="79"/>
        <v>0</v>
      </c>
      <c r="AK198" s="165">
        <f t="shared" si="74"/>
        <v>0</v>
      </c>
      <c r="AL198" s="165">
        <f t="shared" si="75"/>
        <v>0</v>
      </c>
      <c r="AM198" s="165">
        <f t="shared" si="76"/>
        <v>0</v>
      </c>
      <c r="AN198" s="165">
        <f t="shared" si="77"/>
        <v>0</v>
      </c>
      <c r="AO198" s="165">
        <f t="shared" si="78"/>
        <v>0.73</v>
      </c>
      <c r="AP198" s="13">
        <f t="shared" si="80"/>
        <v>0.65</v>
      </c>
      <c r="AQ198" s="107">
        <f>IF(节奏预期!W198=0,0,节奏预期!E198*INDEX(D$83:D$99,MATCH(节奏预期!W198,$C$83:$C$99,0)))</f>
        <v>0</v>
      </c>
      <c r="AR198" s="79">
        <f>IF(节奏预期!X198=0,0,节奏预期!F198*INDEX(E$83:E$99,MATCH(节奏预期!X198,$C$83:$C$99,0)))</f>
        <v>0</v>
      </c>
      <c r="AS198" s="122">
        <f>IF(节奏预期!Y198=0,0,节奏预期!G198*INDEX(F$83:F$99,MATCH(节奏预期!Y198,$C$83:$C$99,0)))+IF(节奏预期!Z198=0,0,节奏预期!H198*INDEX(G$102:G$118,MATCH(节奏预期!Z198,$C$102:$C$118,0)))</f>
        <v>0</v>
      </c>
      <c r="AT198" s="79">
        <f>IF(节奏预期!Z198=0,0,节奏预期!H198*INDEX(G$83:G$99,MATCH(节奏预期!Z198,$C$83:$C$99,0)))</f>
        <v>0</v>
      </c>
      <c r="AU198" s="122">
        <f>IF(节奏预期!AA198=0,0,节奏预期!I198*INDEX(H$83:H$99,MATCH(节奏预期!AA198,$C$83:$C$99,0)))+IF(节奏预期!AB198=0,0,节奏预期!J198*INDEX(I$102:I$118,MATCH(节奏预期!AB198,$C$102:$C$118,0)))</f>
        <v>280</v>
      </c>
      <c r="AV198" s="110">
        <f>IF(节奏预期!AB198=0,0,节奏预期!J198*INDEX(I$83:I$99,MATCH(节奏预期!AB198,$C$83:$C$99,0)))</f>
        <v>40</v>
      </c>
      <c r="AW198" s="12">
        <f>IF(节奏预期!W198="","",INDEX(装备突破!D$121:D$137,MATCH(节奏预期!W198,装备突破!$C$121:$C$137,0))*节奏预期!E198)</f>
        <v>0</v>
      </c>
      <c r="AX198" s="79">
        <f>IF(节奏预期!X198="","",INDEX(装备突破!E$121:E$137,MATCH(节奏预期!X198,装备突破!$C$121:$C$137,0))*节奏预期!F198)</f>
        <v>0</v>
      </c>
      <c r="AY198" s="79">
        <f>IF(节奏预期!Y198="","",INDEX(装备突破!F$121:F$137,MATCH(节奏预期!Y198,装备突破!$C$121:$C$137,0))*节奏预期!G198)</f>
        <v>0</v>
      </c>
      <c r="AZ198" s="79">
        <f>IF(节奏预期!Z198="","",INDEX(装备突破!G$121:G$137,MATCH(节奏预期!Z198,装备突破!$C$121:$C$137,0))*节奏预期!H198)</f>
        <v>0</v>
      </c>
      <c r="BA198" s="79">
        <f>IF(节奏预期!AA198="","",INDEX(装备突破!H$121:H$137,MATCH(节奏预期!AA198,装备突破!$C$121:$C$137,0))*节奏预期!I198)</f>
        <v>0</v>
      </c>
      <c r="BB198" s="79">
        <f>IF(节奏预期!AB198="","",INDEX(装备突破!I$121:I$137,MATCH(节奏预期!AB198,装备突破!$C$121:$C$137,0))*节奏预期!J198)</f>
        <v>700000000</v>
      </c>
      <c r="BC198" s="13">
        <f>MAX(SUM(AW198:BB198),$BC$166:BC197)</f>
        <v>700000000.00000012</v>
      </c>
      <c r="BF198" s="22">
        <v>15</v>
      </c>
      <c r="BG198" s="80">
        <v>130</v>
      </c>
      <c r="BH198" s="42">
        <f>IF(BG198&lt;前期规划!$C$2,0,求节点($N$166:$N$201,$AP$166:$AP$201,BG198))</f>
        <v>0.65</v>
      </c>
      <c r="BI198" s="42"/>
      <c r="BJ198" s="42"/>
      <c r="BK198" s="60">
        <f>(BH198-BH197)*INDEX([3]超r将兵属性验证!AX$7:AX$166,$BG198,1)+BK197</f>
        <v>83293657732.460678</v>
      </c>
      <c r="BL198" s="60"/>
      <c r="BM198" s="60"/>
      <c r="BN198" s="42">
        <f t="shared" si="82"/>
        <v>83293657732.460678</v>
      </c>
      <c r="BR198" s="67">
        <v>130</v>
      </c>
      <c r="BS198" s="49">
        <f>IF(BR198&lt;前期规划!$C$2,0,求节点(活动投放!$S$166:$S$201,活动投放!$U$166:$U$201,$BR198))</f>
        <v>10762981.317808302</v>
      </c>
      <c r="BT198" s="49"/>
      <c r="BU198" s="49">
        <f>IF(BR198&lt;前期规划!$C$2,0,SUMPRODUCT(INDEX($AW$166:$BB$201,IFERROR(MATCH(BR198,$N$166:$N$201,1),1),),INDEX(节奏预期!$E$6:$J$41,MATCH(BR198,节奏预期!$D$6:$D$41,1),)))</f>
        <v>1718181818.181818</v>
      </c>
      <c r="BV198" s="49">
        <f>(BU198-BU197)*INDEX('[1]功能-付费相关'!$AU$6:$AU$165,$BR198,1)+BV197</f>
        <v>2008870.996427814</v>
      </c>
      <c r="BX198" s="67">
        <v>130</v>
      </c>
      <c r="BY198" s="67">
        <f t="shared" si="85"/>
        <v>10762981.317808302</v>
      </c>
      <c r="BZ198" s="67">
        <f t="shared" si="86"/>
        <v>2008870.996427814</v>
      </c>
      <c r="CA198" s="55">
        <f t="shared" si="87"/>
        <v>12771852.314236116</v>
      </c>
    </row>
    <row r="199" spans="2:79" x14ac:dyDescent="0.15">
      <c r="B199" s="213"/>
      <c r="C199" s="137">
        <v>100</v>
      </c>
      <c r="D199" s="147">
        <v>0</v>
      </c>
      <c r="E199" s="147">
        <v>0</v>
      </c>
      <c r="F199" s="147">
        <v>0</v>
      </c>
      <c r="G199" s="147">
        <v>0.1</v>
      </c>
      <c r="H199" s="147">
        <v>0</v>
      </c>
      <c r="I199" s="147">
        <v>0.25</v>
      </c>
      <c r="L199" s="22">
        <v>37</v>
      </c>
      <c r="M199" s="76">
        <f t="shared" si="73"/>
        <v>1020</v>
      </c>
      <c r="N199" s="78">
        <f>节奏预期!D199</f>
        <v>119.29151076707612</v>
      </c>
      <c r="O199" s="107">
        <f>IF(节奏预期!Q199=0,0,INDEX(D$143:D$159,MATCH(节奏预期!Q199,$C$143:$C$159,1)))</f>
        <v>0</v>
      </c>
      <c r="P199" s="79">
        <f>IF(节奏预期!R199=0,0,INDEX(E$143:E$159,MATCH(节奏预期!R199,$C$143:$C$159,1)))</f>
        <v>0</v>
      </c>
      <c r="Q199" s="79">
        <f>IF(节奏预期!S199=0,0,INDEX(F$143:F$159,MATCH(节奏预期!S199,$C$143:$C$159,1)))</f>
        <v>0</v>
      </c>
      <c r="R199" s="79">
        <f>IF(节奏预期!T199=0,0,INDEX(G$143:G$159,MATCH(节奏预期!T199,$C$143:$C$159,1)))</f>
        <v>0</v>
      </c>
      <c r="S199" s="79">
        <f>IF(节奏预期!U199=0,0,INDEX(H$143:H$159,MATCH(节奏预期!U199,$C$143:$C$159,1)))</f>
        <v>0</v>
      </c>
      <c r="T199" s="84">
        <f>IF(节奏预期!V199=0,0,INDEX(I$143:I$159,MATCH(节奏预期!V199,$C$143:$C$159,1)))</f>
        <v>0.4</v>
      </c>
      <c r="U199" s="13">
        <f>IFERROR(SUMPRODUCT(节奏预期!E199:J199,O199:T199)/SUM(节奏预期!E199:J199),0)</f>
        <v>0.4</v>
      </c>
      <c r="V199" s="12">
        <f>IF(节奏预期!Q199=0,0,INDEX(D$189:D$205,MATCH(节奏预期!Q199,$C$189:$C$205,1)))</f>
        <v>0</v>
      </c>
      <c r="W199" s="79">
        <f>IF(节奏预期!R199=0,0,INDEX(E$189:E$205,MATCH(节奏预期!R199,$C$189:$C$205,1)))</f>
        <v>0</v>
      </c>
      <c r="X199" s="79">
        <f>IF(节奏预期!S199=0,0,INDEX(F$189:F$205,MATCH(节奏预期!S199,$C$189:$C$205,1)))</f>
        <v>0</v>
      </c>
      <c r="Y199" s="79">
        <f>IF(节奏预期!T199=0,0,INDEX(G$189:G$205,MATCH(节奏预期!T199,$C$189:$C$205,1)))</f>
        <v>0</v>
      </c>
      <c r="Z199" s="79">
        <f>IF(节奏预期!U199=0,0,INDEX(H$189:H$205,MATCH(节奏预期!U199,$C$189:$C$205,1)))</f>
        <v>0</v>
      </c>
      <c r="AA199" s="79">
        <f>IF(节奏预期!V199=0,0,INDEX(I$189:I$205,MATCH(节奏预期!V199,$C$189:$C$205,1)))</f>
        <v>0.25</v>
      </c>
      <c r="AB199" s="13">
        <f>IFERROR(SUMPRODUCT(节奏预期!E199:J199,V199:AA199)/SUM(节奏预期!E199:J199),0)</f>
        <v>0.25</v>
      </c>
      <c r="AC199" s="12">
        <f>IF(节奏预期!Q199=0,0,INDEX(D$216:D$232,MATCH(节奏预期!Q199,$C$216:$C$232,1)))</f>
        <v>0</v>
      </c>
      <c r="AD199" s="165">
        <f>IF(节奏预期!R199=0,0,INDEX(E$216:E$232,MATCH(节奏预期!R199,$C$216:$C$232,1)))</f>
        <v>0</v>
      </c>
      <c r="AE199" s="165">
        <f>IF(节奏预期!S199=0,0,INDEX(F$216:F$232,MATCH(节奏预期!S199,$C$216:$C$232,1)))</f>
        <v>0</v>
      </c>
      <c r="AF199" s="165">
        <f>IF(节奏预期!T199=0,0,INDEX(G$216:G$232,MATCH(节奏预期!T199,$C$216:$C$232,1)))</f>
        <v>0</v>
      </c>
      <c r="AG199" s="165">
        <f>IF(节奏预期!U199=0,0,INDEX(H$216:H$232,MATCH(节奏预期!U199,$C$216:$C$232,1)))</f>
        <v>0</v>
      </c>
      <c r="AH199" s="165">
        <f>IF(节奏预期!V199=0,0,INDEX(I$216:I$232,MATCH(节奏预期!V199,$C$216:$C$232,1)))</f>
        <v>8.0000000000000016E-2</v>
      </c>
      <c r="AI199" s="13">
        <f>IFERROR(SUMPRODUCT(节奏预期!E199:J199,AC199:AH199)/SUM(节奏预期!E199:J199),0)</f>
        <v>8.0000000000000016E-2</v>
      </c>
      <c r="AJ199" s="12">
        <f t="shared" si="79"/>
        <v>0</v>
      </c>
      <c r="AK199" s="165">
        <f t="shared" si="74"/>
        <v>0</v>
      </c>
      <c r="AL199" s="165">
        <f t="shared" si="75"/>
        <v>0</v>
      </c>
      <c r="AM199" s="165">
        <f t="shared" si="76"/>
        <v>0</v>
      </c>
      <c r="AN199" s="165">
        <f t="shared" si="77"/>
        <v>0</v>
      </c>
      <c r="AO199" s="165">
        <f t="shared" si="78"/>
        <v>0.73</v>
      </c>
      <c r="AP199" s="13">
        <f t="shared" si="80"/>
        <v>0.65</v>
      </c>
      <c r="AQ199" s="107">
        <f>IF(节奏预期!W199=0,0,节奏预期!E199*INDEX(D$83:D$99,MATCH(节奏预期!W199,$C$83:$C$99,0)))</f>
        <v>0</v>
      </c>
      <c r="AR199" s="79">
        <f>IF(节奏预期!X199=0,0,节奏预期!F199*INDEX(E$83:E$99,MATCH(节奏预期!X199,$C$83:$C$99,0)))</f>
        <v>0</v>
      </c>
      <c r="AS199" s="122">
        <f>IF(节奏预期!Y199=0,0,节奏预期!G199*INDEX(F$83:F$99,MATCH(节奏预期!Y199,$C$83:$C$99,0)))+IF(节奏预期!Z199=0,0,节奏预期!H199*INDEX(G$102:G$118,MATCH(节奏预期!Z199,$C$102:$C$118,0)))</f>
        <v>0</v>
      </c>
      <c r="AT199" s="79">
        <f>IF(节奏预期!Z199=0,0,节奏预期!H199*INDEX(G$83:G$99,MATCH(节奏预期!Z199,$C$83:$C$99,0)))</f>
        <v>0</v>
      </c>
      <c r="AU199" s="122">
        <f>IF(节奏预期!AA199=0,0,节奏预期!I199*INDEX(H$83:H$99,MATCH(节奏预期!AA199,$C$83:$C$99,0)))+IF(节奏预期!AB199=0,0,节奏预期!J199*INDEX(I$102:I$118,MATCH(节奏预期!AB199,$C$102:$C$118,0)))</f>
        <v>280</v>
      </c>
      <c r="AV199" s="110">
        <f>IF(节奏预期!AB199=0,0,节奏预期!J199*INDEX(I$83:I$99,MATCH(节奏预期!AB199,$C$83:$C$99,0)))</f>
        <v>40</v>
      </c>
      <c r="AW199" s="12">
        <f>IF(节奏预期!W199="","",INDEX(装备突破!D$121:D$137,MATCH(节奏预期!W199,装备突破!$C$121:$C$137,0))*节奏预期!E199)</f>
        <v>0</v>
      </c>
      <c r="AX199" s="79">
        <f>IF(节奏预期!X199="","",INDEX(装备突破!E$121:E$137,MATCH(节奏预期!X199,装备突破!$C$121:$C$137,0))*节奏预期!F199)</f>
        <v>0</v>
      </c>
      <c r="AY199" s="79">
        <f>IF(节奏预期!Y199="","",INDEX(装备突破!F$121:F$137,MATCH(节奏预期!Y199,装备突破!$C$121:$C$137,0))*节奏预期!G199)</f>
        <v>0</v>
      </c>
      <c r="AZ199" s="79">
        <f>IF(节奏预期!Z199="","",INDEX(装备突破!G$121:G$137,MATCH(节奏预期!Z199,装备突破!$C$121:$C$137,0))*节奏预期!H199)</f>
        <v>0</v>
      </c>
      <c r="BA199" s="79">
        <f>IF(节奏预期!AA199="","",INDEX(装备突破!H$121:H$137,MATCH(节奏预期!AA199,装备突破!$C$121:$C$137,0))*节奏预期!I199)</f>
        <v>0</v>
      </c>
      <c r="BB199" s="79">
        <f>IF(节奏预期!AB199="","",INDEX(装备突破!I$121:I$137,MATCH(节奏预期!AB199,装备突破!$C$121:$C$137,0))*节奏预期!J199)</f>
        <v>700000000</v>
      </c>
      <c r="BC199" s="13">
        <f>MAX(SUM(AW199:BB199),$BC$166:BC198)</f>
        <v>700000000.00000012</v>
      </c>
      <c r="BF199" s="22">
        <v>16</v>
      </c>
      <c r="BG199" s="80">
        <v>140</v>
      </c>
      <c r="BH199" s="42">
        <f>IF(BG199&lt;前期规划!$C$2,0,求节点($N$166:$N$201,$AP$166:$AP$201,BG199))</f>
        <v>0.65</v>
      </c>
      <c r="BI199" s="42"/>
      <c r="BJ199" s="42"/>
      <c r="BK199" s="60">
        <f>(BH199-BH198)*INDEX([3]超r将兵属性验证!AX$7:AX$166,$BG199,1)+BK198</f>
        <v>83293657732.460678</v>
      </c>
      <c r="BL199" s="60"/>
      <c r="BM199" s="60"/>
      <c r="BN199" s="42">
        <f t="shared" si="82"/>
        <v>83293657732.460678</v>
      </c>
      <c r="BR199" s="67">
        <v>140</v>
      </c>
      <c r="BS199" s="49">
        <f>IF(BR199&lt;前期规划!$C$2,0,求节点(活动投放!$S$166:$S$201,活动投放!$U$166:$U$201,$BR199))</f>
        <v>10762981.317808302</v>
      </c>
      <c r="BT199" s="49"/>
      <c r="BU199" s="49">
        <f>IF(BR199&lt;前期规划!$C$2,0,SUMPRODUCT(INDEX($AW$166:$BB$201,IFERROR(MATCH(BR199,$N$166:$N$201,1),1),),INDEX(节奏预期!$E$6:$J$41,MATCH(BR199,节奏预期!$D$6:$D$41,1),)))</f>
        <v>1718181818.181818</v>
      </c>
      <c r="BV199" s="49">
        <f>(BU199-BU198)*INDEX('[1]功能-付费相关'!$AU$6:$AU$165,$BR199,1)+BV198</f>
        <v>2008870.996427814</v>
      </c>
      <c r="BX199" s="67">
        <v>140</v>
      </c>
      <c r="BY199" s="67">
        <f t="shared" si="85"/>
        <v>10762981.317808302</v>
      </c>
      <c r="BZ199" s="67">
        <f t="shared" si="86"/>
        <v>2008870.996427814</v>
      </c>
      <c r="CA199" s="55">
        <f t="shared" si="87"/>
        <v>12771852.314236116</v>
      </c>
    </row>
    <row r="200" spans="2:79" x14ac:dyDescent="0.15">
      <c r="B200" s="213"/>
      <c r="C200" s="137">
        <v>110</v>
      </c>
      <c r="D200" s="147">
        <v>0</v>
      </c>
      <c r="E200" s="147">
        <v>0</v>
      </c>
      <c r="F200" s="147">
        <v>0</v>
      </c>
      <c r="G200" s="147">
        <v>0.1</v>
      </c>
      <c r="H200" s="147">
        <v>0</v>
      </c>
      <c r="I200" s="147">
        <v>0.25</v>
      </c>
      <c r="L200" s="22">
        <v>38</v>
      </c>
      <c r="M200" s="76">
        <f t="shared" si="73"/>
        <v>1050</v>
      </c>
      <c r="N200" s="78">
        <f>节奏预期!D200</f>
        <v>119.73453805129566</v>
      </c>
      <c r="O200" s="107">
        <f>IF(节奏预期!Q200=0,0,INDEX(D$143:D$159,MATCH(节奏预期!Q200,$C$143:$C$159,1)))</f>
        <v>0</v>
      </c>
      <c r="P200" s="79">
        <f>IF(节奏预期!R200=0,0,INDEX(E$143:E$159,MATCH(节奏预期!R200,$C$143:$C$159,1)))</f>
        <v>0</v>
      </c>
      <c r="Q200" s="79">
        <f>IF(节奏预期!S200=0,0,INDEX(F$143:F$159,MATCH(节奏预期!S200,$C$143:$C$159,1)))</f>
        <v>0</v>
      </c>
      <c r="R200" s="79">
        <f>IF(节奏预期!T200=0,0,INDEX(G$143:G$159,MATCH(节奏预期!T200,$C$143:$C$159,1)))</f>
        <v>0</v>
      </c>
      <c r="S200" s="79">
        <f>IF(节奏预期!U200=0,0,INDEX(H$143:H$159,MATCH(节奏预期!U200,$C$143:$C$159,1)))</f>
        <v>0</v>
      </c>
      <c r="T200" s="84">
        <f>IF(节奏预期!V200=0,0,INDEX(I$143:I$159,MATCH(节奏预期!V200,$C$143:$C$159,1)))</f>
        <v>0.4</v>
      </c>
      <c r="U200" s="13">
        <f>IFERROR(SUMPRODUCT(节奏预期!E200:J200,O200:T200)/SUM(节奏预期!E200:J200),0)</f>
        <v>0.4</v>
      </c>
      <c r="V200" s="12">
        <f>IF(节奏预期!Q200=0,0,INDEX(D$189:D$205,MATCH(节奏预期!Q200,$C$189:$C$205,1)))</f>
        <v>0</v>
      </c>
      <c r="W200" s="79">
        <f>IF(节奏预期!R200=0,0,INDEX(E$189:E$205,MATCH(节奏预期!R200,$C$189:$C$205,1)))</f>
        <v>0</v>
      </c>
      <c r="X200" s="79">
        <f>IF(节奏预期!S200=0,0,INDEX(F$189:F$205,MATCH(节奏预期!S200,$C$189:$C$205,1)))</f>
        <v>0</v>
      </c>
      <c r="Y200" s="79">
        <f>IF(节奏预期!T200=0,0,INDEX(G$189:G$205,MATCH(节奏预期!T200,$C$189:$C$205,1)))</f>
        <v>0</v>
      </c>
      <c r="Z200" s="79">
        <f>IF(节奏预期!U200=0,0,INDEX(H$189:H$205,MATCH(节奏预期!U200,$C$189:$C$205,1)))</f>
        <v>0</v>
      </c>
      <c r="AA200" s="79">
        <f>IF(节奏预期!V200=0,0,INDEX(I$189:I$205,MATCH(节奏预期!V200,$C$189:$C$205,1)))</f>
        <v>0.25</v>
      </c>
      <c r="AB200" s="13">
        <f>IFERROR(SUMPRODUCT(节奏预期!E200:J200,V200:AA200)/SUM(节奏预期!E200:J200),0)</f>
        <v>0.25</v>
      </c>
      <c r="AC200" s="12">
        <f>IF(节奏预期!Q200=0,0,INDEX(D$216:D$232,MATCH(节奏预期!Q200,$C$216:$C$232,1)))</f>
        <v>0</v>
      </c>
      <c r="AD200" s="165">
        <f>IF(节奏预期!R200=0,0,INDEX(E$216:E$232,MATCH(节奏预期!R200,$C$216:$C$232,1)))</f>
        <v>0</v>
      </c>
      <c r="AE200" s="165">
        <f>IF(节奏预期!S200=0,0,INDEX(F$216:F$232,MATCH(节奏预期!S200,$C$216:$C$232,1)))</f>
        <v>0</v>
      </c>
      <c r="AF200" s="165">
        <f>IF(节奏预期!T200=0,0,INDEX(G$216:G$232,MATCH(节奏预期!T200,$C$216:$C$232,1)))</f>
        <v>0</v>
      </c>
      <c r="AG200" s="165">
        <f>IF(节奏预期!U200=0,0,INDEX(H$216:H$232,MATCH(节奏预期!U200,$C$216:$C$232,1)))</f>
        <v>0</v>
      </c>
      <c r="AH200" s="165">
        <f>IF(节奏预期!V200=0,0,INDEX(I$216:I$232,MATCH(节奏预期!V200,$C$216:$C$232,1)))</f>
        <v>8.0000000000000016E-2</v>
      </c>
      <c r="AI200" s="13">
        <f>IFERROR(SUMPRODUCT(节奏预期!E200:J200,AC200:AH200)/SUM(节奏预期!E200:J200),0)</f>
        <v>8.0000000000000016E-2</v>
      </c>
      <c r="AJ200" s="12">
        <f t="shared" si="79"/>
        <v>0</v>
      </c>
      <c r="AK200" s="165">
        <f t="shared" si="74"/>
        <v>0</v>
      </c>
      <c r="AL200" s="165">
        <f t="shared" si="75"/>
        <v>0</v>
      </c>
      <c r="AM200" s="165">
        <f t="shared" si="76"/>
        <v>0</v>
      </c>
      <c r="AN200" s="165">
        <f t="shared" si="77"/>
        <v>0</v>
      </c>
      <c r="AO200" s="165">
        <f t="shared" si="78"/>
        <v>0.73</v>
      </c>
      <c r="AP200" s="13">
        <f t="shared" si="80"/>
        <v>0.65</v>
      </c>
      <c r="AQ200" s="107">
        <f>IF(节奏预期!W200=0,0,节奏预期!E200*INDEX(D$83:D$99,MATCH(节奏预期!W200,$C$83:$C$99,0)))</f>
        <v>0</v>
      </c>
      <c r="AR200" s="79">
        <f>IF(节奏预期!X200=0,0,节奏预期!F200*INDEX(E$83:E$99,MATCH(节奏预期!X200,$C$83:$C$99,0)))</f>
        <v>0</v>
      </c>
      <c r="AS200" s="122">
        <f>IF(节奏预期!Y200=0,0,节奏预期!G200*INDEX(F$83:F$99,MATCH(节奏预期!Y200,$C$83:$C$99,0)))+IF(节奏预期!Z200=0,0,节奏预期!H200*INDEX(G$102:G$118,MATCH(节奏预期!Z200,$C$102:$C$118,0)))</f>
        <v>0</v>
      </c>
      <c r="AT200" s="79">
        <f>IF(节奏预期!Z200=0,0,节奏预期!H200*INDEX(G$83:G$99,MATCH(节奏预期!Z200,$C$83:$C$99,0)))</f>
        <v>0</v>
      </c>
      <c r="AU200" s="122">
        <f>IF(节奏预期!AA200=0,0,节奏预期!I200*INDEX(H$83:H$99,MATCH(节奏预期!AA200,$C$83:$C$99,0)))+IF(节奏预期!AB200=0,0,节奏预期!J200*INDEX(I$102:I$118,MATCH(节奏预期!AB200,$C$102:$C$118,0)))</f>
        <v>280</v>
      </c>
      <c r="AV200" s="110">
        <f>IF(节奏预期!AB200=0,0,节奏预期!J200*INDEX(I$83:I$99,MATCH(节奏预期!AB200,$C$83:$C$99,0)))</f>
        <v>40</v>
      </c>
      <c r="AW200" s="12">
        <f>IF(节奏预期!W200="","",INDEX(装备突破!D$121:D$137,MATCH(节奏预期!W200,装备突破!$C$121:$C$137,0))*节奏预期!E200)</f>
        <v>0</v>
      </c>
      <c r="AX200" s="79">
        <f>IF(节奏预期!X200="","",INDEX(装备突破!E$121:E$137,MATCH(节奏预期!X200,装备突破!$C$121:$C$137,0))*节奏预期!F200)</f>
        <v>0</v>
      </c>
      <c r="AY200" s="79">
        <f>IF(节奏预期!Y200="","",INDEX(装备突破!F$121:F$137,MATCH(节奏预期!Y200,装备突破!$C$121:$C$137,0))*节奏预期!G200)</f>
        <v>0</v>
      </c>
      <c r="AZ200" s="79">
        <f>IF(节奏预期!Z200="","",INDEX(装备突破!G$121:G$137,MATCH(节奏预期!Z200,装备突破!$C$121:$C$137,0))*节奏预期!H200)</f>
        <v>0</v>
      </c>
      <c r="BA200" s="79">
        <f>IF(节奏预期!AA200="","",INDEX(装备突破!H$121:H$137,MATCH(节奏预期!AA200,装备突破!$C$121:$C$137,0))*节奏预期!I200)</f>
        <v>0</v>
      </c>
      <c r="BB200" s="79">
        <f>IF(节奏预期!AB200="","",INDEX(装备突破!I$121:I$137,MATCH(节奏预期!AB200,装备突破!$C$121:$C$137,0))*节奏预期!J200)</f>
        <v>700000000</v>
      </c>
      <c r="BC200" s="13">
        <f>MAX(SUM(AW200:BB200),$BC$166:BC199)</f>
        <v>700000000.00000012</v>
      </c>
      <c r="BF200" s="22">
        <v>17</v>
      </c>
      <c r="BG200" s="80">
        <v>150</v>
      </c>
      <c r="BH200" s="42">
        <f>IF(BG200&lt;前期规划!$C$2,0,求节点($N$166:$N$201,$AP$166:$AP$201,BG200))</f>
        <v>0.65</v>
      </c>
      <c r="BI200" s="42"/>
      <c r="BJ200" s="42"/>
      <c r="BK200" s="60">
        <f>(BH200-BH199)*INDEX([3]超r将兵属性验证!AX$7:AX$166,$BG200,1)+BK199</f>
        <v>83293657732.460678</v>
      </c>
      <c r="BL200" s="60"/>
      <c r="BM200" s="60"/>
      <c r="BN200" s="42">
        <f t="shared" si="82"/>
        <v>83293657732.460678</v>
      </c>
      <c r="BR200" s="67">
        <v>150</v>
      </c>
      <c r="BS200" s="49">
        <f>IF(BR200&lt;前期规划!$C$2,0,求节点(活动投放!$S$166:$S$201,活动投放!$U$166:$U$201,$BR200))</f>
        <v>10762981.317808302</v>
      </c>
      <c r="BT200" s="49"/>
      <c r="BU200" s="49">
        <f>IF(BR200&lt;前期规划!$C$2,0,SUMPRODUCT(INDEX($AW$166:$BB$201,IFERROR(MATCH(BR200,$N$166:$N$201,1),1),),INDEX(节奏预期!$E$6:$J$41,MATCH(BR200,节奏预期!$D$6:$D$41,1),)))</f>
        <v>1718181818.181818</v>
      </c>
      <c r="BV200" s="49">
        <f>(BU200-BU199)*INDEX('[1]功能-付费相关'!$AU$6:$AU$165,$BR200,1)+BV199</f>
        <v>2008870.996427814</v>
      </c>
      <c r="BX200" s="67">
        <v>150</v>
      </c>
      <c r="BY200" s="67">
        <f t="shared" si="85"/>
        <v>10762981.317808302</v>
      </c>
      <c r="BZ200" s="67">
        <f t="shared" si="86"/>
        <v>2008870.996427814</v>
      </c>
      <c r="CA200" s="55">
        <f t="shared" si="87"/>
        <v>12771852.314236116</v>
      </c>
    </row>
    <row r="201" spans="2:79" ht="12" thickBot="1" x14ac:dyDescent="0.2">
      <c r="B201" s="213"/>
      <c r="C201" s="137">
        <v>120</v>
      </c>
      <c r="D201" s="147">
        <v>0</v>
      </c>
      <c r="E201" s="147">
        <v>0</v>
      </c>
      <c r="F201" s="147">
        <v>0</v>
      </c>
      <c r="G201" s="147">
        <v>0.1</v>
      </c>
      <c r="H201" s="147">
        <v>0</v>
      </c>
      <c r="I201" s="147">
        <v>0.25</v>
      </c>
      <c r="L201" s="22">
        <v>39</v>
      </c>
      <c r="M201" s="76">
        <f t="shared" si="73"/>
        <v>1080</v>
      </c>
      <c r="N201" s="78">
        <f>节奏预期!D201</f>
        <v>120.15956608489826</v>
      </c>
      <c r="O201" s="114">
        <f>IF(节奏预期!Q201=0,0,INDEX(D$143:D$159,MATCH(节奏预期!Q201,$C$143:$C$159,1)))</f>
        <v>0</v>
      </c>
      <c r="P201" s="112">
        <f>IF(节奏预期!R201=0,0,INDEX(E$143:E$159,MATCH(节奏预期!R201,$C$143:$C$159,1)))</f>
        <v>0</v>
      </c>
      <c r="Q201" s="112">
        <f>IF(节奏预期!S201=0,0,INDEX(F$143:F$159,MATCH(节奏预期!S201,$C$143:$C$159,1)))</f>
        <v>0</v>
      </c>
      <c r="R201" s="112">
        <f>IF(节奏预期!T201=0,0,INDEX(G$143:G$159,MATCH(节奏预期!T201,$C$143:$C$159,1)))</f>
        <v>0</v>
      </c>
      <c r="S201" s="112">
        <f>IF(节奏预期!U201=0,0,INDEX(H$143:H$159,MATCH(节奏预期!U201,$C$143:$C$159,1)))</f>
        <v>0</v>
      </c>
      <c r="T201" s="115">
        <f>IF(节奏预期!V201=0,0,INDEX(I$143:I$159,MATCH(节奏预期!V201,$C$143:$C$159,1)))</f>
        <v>0.4</v>
      </c>
      <c r="U201" s="113">
        <f>IFERROR(SUMPRODUCT(节奏预期!E201:J201,O201:T201)/SUM(节奏预期!E201:J201),0)</f>
        <v>0.4</v>
      </c>
      <c r="V201" s="111">
        <f>IF(节奏预期!Q201=0,0,INDEX(D$189:D$205,MATCH(节奏预期!Q201,$C$189:$C$205,1)))</f>
        <v>0</v>
      </c>
      <c r="W201" s="112">
        <f>IF(节奏预期!R201=0,0,INDEX(E$189:E$205,MATCH(节奏预期!R201,$C$189:$C$205,1)))</f>
        <v>0</v>
      </c>
      <c r="X201" s="112">
        <f>IF(节奏预期!S201=0,0,INDEX(F$189:F$205,MATCH(节奏预期!S201,$C$189:$C$205,1)))</f>
        <v>0</v>
      </c>
      <c r="Y201" s="112">
        <f>IF(节奏预期!T201=0,0,INDEX(G$189:G$205,MATCH(节奏预期!T201,$C$189:$C$205,1)))</f>
        <v>0</v>
      </c>
      <c r="Z201" s="112">
        <f>IF(节奏预期!U201=0,0,INDEX(H$189:H$205,MATCH(节奏预期!U201,$C$189:$C$205,1)))</f>
        <v>0</v>
      </c>
      <c r="AA201" s="112">
        <f>IF(节奏预期!V201=0,0,INDEX(I$189:I$205,MATCH(节奏预期!V201,$C$189:$C$205,1)))</f>
        <v>0.25</v>
      </c>
      <c r="AB201" s="113">
        <f>IFERROR(SUMPRODUCT(节奏预期!E201:J201,V201:AA201)/SUM(节奏预期!E201:J201),0)</f>
        <v>0.25</v>
      </c>
      <c r="AC201" s="111">
        <f>IF(节奏预期!Q201=0,0,INDEX(D$216:D$232,MATCH(节奏预期!Q201,$C$216:$C$232,1)))</f>
        <v>0</v>
      </c>
      <c r="AD201" s="112">
        <f>IF(节奏预期!R201=0,0,INDEX(E$216:E$232,MATCH(节奏预期!R201,$C$216:$C$232,1)))</f>
        <v>0</v>
      </c>
      <c r="AE201" s="112">
        <f>IF(节奏预期!S201=0,0,INDEX(F$216:F$232,MATCH(节奏预期!S201,$C$216:$C$232,1)))</f>
        <v>0</v>
      </c>
      <c r="AF201" s="112">
        <f>IF(节奏预期!T201=0,0,INDEX(G$216:G$232,MATCH(节奏预期!T201,$C$216:$C$232,1)))</f>
        <v>0</v>
      </c>
      <c r="AG201" s="112">
        <f>IF(节奏预期!U201=0,0,INDEX(H$216:H$232,MATCH(节奏预期!U201,$C$216:$C$232,1)))</f>
        <v>0</v>
      </c>
      <c r="AH201" s="112">
        <f>IF(节奏预期!V201=0,0,INDEX(I$216:I$232,MATCH(节奏预期!V201,$C$216:$C$232,1)))</f>
        <v>8.0000000000000016E-2</v>
      </c>
      <c r="AI201" s="113">
        <f>IFERROR(SUMPRODUCT(节奏预期!E201:J201,AC201:AH201)/SUM(节奏预期!E201:J201),0)</f>
        <v>8.0000000000000016E-2</v>
      </c>
      <c r="AJ201" s="111">
        <f t="shared" si="79"/>
        <v>0</v>
      </c>
      <c r="AK201" s="112">
        <f t="shared" si="74"/>
        <v>0</v>
      </c>
      <c r="AL201" s="112">
        <f t="shared" si="75"/>
        <v>0</v>
      </c>
      <c r="AM201" s="112">
        <f t="shared" si="76"/>
        <v>0</v>
      </c>
      <c r="AN201" s="112">
        <f t="shared" si="77"/>
        <v>0</v>
      </c>
      <c r="AO201" s="112">
        <f t="shared" si="78"/>
        <v>0.73</v>
      </c>
      <c r="AP201" s="113">
        <f t="shared" si="80"/>
        <v>0.65</v>
      </c>
      <c r="AQ201" s="114">
        <f>IF(节奏预期!W201=0,0,节奏预期!E201*INDEX(D$83:D$99,MATCH(节奏预期!W201,$C$83:$C$99,0)))</f>
        <v>0</v>
      </c>
      <c r="AR201" s="112">
        <f>IF(节奏预期!X201=0,0,节奏预期!F201*INDEX(E$83:E$99,MATCH(节奏预期!X201,$C$83:$C$99,0)))</f>
        <v>0</v>
      </c>
      <c r="AS201" s="122">
        <f>IF(节奏预期!Y201=0,0,节奏预期!G201*INDEX(F$83:F$99,MATCH(节奏预期!Y201,$C$83:$C$99,0)))+IF(节奏预期!Z201=0,0,节奏预期!H201*INDEX(G$102:G$118,MATCH(节奏预期!Z201,$C$102:$C$118,0)))</f>
        <v>0</v>
      </c>
      <c r="AT201" s="112">
        <f>IF(节奏预期!Z201=0,0,节奏预期!H201*INDEX(G$83:G$99,MATCH(节奏预期!Z201,$C$83:$C$99,0)))</f>
        <v>0</v>
      </c>
      <c r="AU201" s="122">
        <f>IF(节奏预期!AA201=0,0,节奏预期!I201*INDEX(H$83:H$99,MATCH(节奏预期!AA201,$C$83:$C$99,0)))+IF(节奏预期!AB201=0,0,节奏预期!J201*INDEX(I$102:I$118,MATCH(节奏预期!AB201,$C$102:$C$118,0)))</f>
        <v>280</v>
      </c>
      <c r="AV201" s="117">
        <f>IF(节奏预期!AB201=0,0,节奏预期!J201*INDEX(I$83:I$99,MATCH(节奏预期!AB201,$C$83:$C$99,0)))</f>
        <v>40</v>
      </c>
      <c r="AW201" s="111">
        <f>IF(节奏预期!W201="","",INDEX(装备突破!D$121:D$137,MATCH(节奏预期!W201,装备突破!$C$121:$C$137,0))*节奏预期!E201)</f>
        <v>0</v>
      </c>
      <c r="AX201" s="112">
        <f>IF(节奏预期!X201="","",INDEX(装备突破!E$121:E$137,MATCH(节奏预期!X201,装备突破!$C$121:$C$137,0))*节奏预期!F201)</f>
        <v>0</v>
      </c>
      <c r="AY201" s="112">
        <f>IF(节奏预期!Y201="","",INDEX(装备突破!F$121:F$137,MATCH(节奏预期!Y201,装备突破!$C$121:$C$137,0))*节奏预期!G201)</f>
        <v>0</v>
      </c>
      <c r="AZ201" s="112">
        <f>IF(节奏预期!Z201="","",INDEX(装备突破!G$121:G$137,MATCH(节奏预期!Z201,装备突破!$C$121:$C$137,0))*节奏预期!H201)</f>
        <v>0</v>
      </c>
      <c r="BA201" s="112">
        <f>IF(节奏预期!AA201="","",INDEX(装备突破!H$121:H$137,MATCH(节奏预期!AA201,装备突破!$C$121:$C$137,0))*节奏预期!I201)</f>
        <v>0</v>
      </c>
      <c r="BB201" s="112">
        <f>IF(节奏预期!AB201="","",INDEX(装备突破!I$121:I$137,MATCH(节奏预期!AB201,装备突破!$C$121:$C$137,0))*节奏预期!J201)</f>
        <v>700000000</v>
      </c>
      <c r="BC201" s="113">
        <f>MAX(SUM(AW201:BB201),$BC$166:BC200)</f>
        <v>700000000.00000012</v>
      </c>
      <c r="BF201" s="22">
        <v>18</v>
      </c>
      <c r="BG201" s="80">
        <v>160</v>
      </c>
      <c r="BH201" s="42">
        <f>IF(BG201&lt;前期规划!$C$2,0,求节点($N$166:$N$201,$AP$166:$AP$201,BG201))</f>
        <v>0.65</v>
      </c>
      <c r="BI201" s="42"/>
      <c r="BJ201" s="42"/>
      <c r="BK201" s="60">
        <f>(BH201-BH200)*INDEX([3]超r将兵属性验证!AX$7:AX$166,$BG201,1)+BK200</f>
        <v>83293657732.460678</v>
      </c>
      <c r="BL201" s="60"/>
      <c r="BM201" s="60"/>
      <c r="BN201" s="42">
        <f t="shared" si="82"/>
        <v>83293657732.460678</v>
      </c>
      <c r="BR201" s="67">
        <v>160</v>
      </c>
      <c r="BS201" s="49">
        <f>IF(BR201&lt;前期规划!$C$2,0,求节点(活动投放!$S$166:$S$201,活动投放!$U$166:$U$201,$BR201))</f>
        <v>10762981.317808302</v>
      </c>
      <c r="BT201" s="49"/>
      <c r="BU201" s="49">
        <f>IF(BR201&lt;前期规划!$C$2,0,SUMPRODUCT(INDEX($AW$166:$BB$201,IFERROR(MATCH(BR201,$N$166:$N$201,1),1),),INDEX(节奏预期!$E$6:$J$41,MATCH(BR201,节奏预期!$D$6:$D$41,1),)))</f>
        <v>1718181818.181818</v>
      </c>
      <c r="BV201" s="49">
        <f>(BU201-BU200)*INDEX('[1]功能-付费相关'!$AU$6:$AU$165,$BR201,1)+BV200</f>
        <v>2008870.996427814</v>
      </c>
      <c r="BX201" s="67">
        <v>160</v>
      </c>
      <c r="BY201" s="67">
        <f t="shared" si="85"/>
        <v>10762981.317808302</v>
      </c>
      <c r="BZ201" s="67">
        <f t="shared" si="86"/>
        <v>2008870.996427814</v>
      </c>
      <c r="CA201" s="55">
        <f t="shared" si="87"/>
        <v>12771852.314236116</v>
      </c>
    </row>
    <row r="202" spans="2:79" x14ac:dyDescent="0.15">
      <c r="B202" s="213"/>
      <c r="C202" s="137">
        <v>130</v>
      </c>
      <c r="D202" s="147">
        <v>0</v>
      </c>
      <c r="E202" s="147">
        <v>0</v>
      </c>
      <c r="F202" s="147">
        <v>0</v>
      </c>
      <c r="G202" s="147">
        <v>0.1</v>
      </c>
      <c r="H202" s="147">
        <v>0</v>
      </c>
      <c r="I202" s="147">
        <v>0.25</v>
      </c>
      <c r="L202" s="22">
        <v>40</v>
      </c>
      <c r="BF202" s="22">
        <v>19</v>
      </c>
    </row>
    <row r="203" spans="2:79" x14ac:dyDescent="0.15">
      <c r="B203" s="213"/>
      <c r="C203" s="137">
        <v>140</v>
      </c>
      <c r="D203" s="147">
        <v>0</v>
      </c>
      <c r="E203" s="147">
        <v>0</v>
      </c>
      <c r="F203" s="147">
        <v>0</v>
      </c>
      <c r="G203" s="147">
        <v>0.1</v>
      </c>
      <c r="H203" s="147">
        <v>0</v>
      </c>
      <c r="I203" s="147">
        <v>0.25</v>
      </c>
      <c r="BF203" s="22">
        <v>20</v>
      </c>
    </row>
    <row r="204" spans="2:79" x14ac:dyDescent="0.15">
      <c r="B204" s="213"/>
      <c r="C204" s="137">
        <v>150</v>
      </c>
      <c r="D204" s="147">
        <v>0</v>
      </c>
      <c r="E204" s="147">
        <v>0</v>
      </c>
      <c r="F204" s="147">
        <v>0</v>
      </c>
      <c r="G204" s="147">
        <v>0.1</v>
      </c>
      <c r="H204" s="147">
        <v>0</v>
      </c>
      <c r="I204" s="147">
        <v>0.25</v>
      </c>
      <c r="BF204" s="22">
        <v>21</v>
      </c>
    </row>
    <row r="205" spans="2:79" x14ac:dyDescent="0.15">
      <c r="B205" s="213"/>
      <c r="C205" s="137">
        <v>160</v>
      </c>
      <c r="D205" s="147">
        <v>0</v>
      </c>
      <c r="E205" s="147">
        <v>0</v>
      </c>
      <c r="F205" s="147">
        <v>0</v>
      </c>
      <c r="G205" s="147">
        <v>0.1</v>
      </c>
      <c r="H205" s="147">
        <v>0</v>
      </c>
      <c r="I205" s="147">
        <v>0.25</v>
      </c>
      <c r="BF205" s="22">
        <v>22</v>
      </c>
    </row>
    <row r="206" spans="2:79" x14ac:dyDescent="0.15">
      <c r="B206" s="213"/>
      <c r="C206" s="79"/>
      <c r="D206" s="24"/>
      <c r="E206" s="24"/>
      <c r="F206" s="24"/>
      <c r="G206" s="24"/>
      <c r="H206" s="24"/>
      <c r="I206" s="24"/>
      <c r="BF206" s="22">
        <v>23</v>
      </c>
    </row>
    <row r="207" spans="2:79" x14ac:dyDescent="0.15">
      <c r="B207" s="213"/>
      <c r="C207" s="79"/>
      <c r="D207" s="24"/>
      <c r="E207" s="24"/>
      <c r="F207" s="24"/>
      <c r="G207" s="24"/>
      <c r="H207" s="24"/>
      <c r="I207" s="24"/>
      <c r="BF207" s="22">
        <v>24</v>
      </c>
    </row>
    <row r="208" spans="2:79" x14ac:dyDescent="0.15">
      <c r="B208" s="213"/>
      <c r="C208" s="79"/>
      <c r="D208" s="24"/>
      <c r="E208" s="24"/>
      <c r="F208" s="24"/>
      <c r="G208" s="24"/>
      <c r="H208" s="24"/>
      <c r="I208" s="24"/>
      <c r="BF208" s="22">
        <v>25</v>
      </c>
    </row>
    <row r="209" spans="2:70" x14ac:dyDescent="0.15">
      <c r="BF209" s="22">
        <v>26</v>
      </c>
      <c r="BR209" s="30"/>
    </row>
    <row r="210" spans="2:70" x14ac:dyDescent="0.15">
      <c r="BF210" s="22">
        <v>27</v>
      </c>
      <c r="BR210" s="30"/>
    </row>
    <row r="211" spans="2:70" x14ac:dyDescent="0.15">
      <c r="B211" s="213" t="s">
        <v>481</v>
      </c>
      <c r="C211" s="213"/>
      <c r="D211" s="137">
        <v>1</v>
      </c>
      <c r="E211" s="137">
        <v>2</v>
      </c>
      <c r="F211" s="137">
        <v>3</v>
      </c>
      <c r="G211" s="137">
        <v>4</v>
      </c>
      <c r="H211" s="137">
        <v>5</v>
      </c>
      <c r="BF211" s="22">
        <v>28</v>
      </c>
    </row>
    <row r="212" spans="2:70" x14ac:dyDescent="0.15">
      <c r="B212" s="213"/>
      <c r="C212" s="213"/>
      <c r="D212" s="8">
        <v>0.8</v>
      </c>
      <c r="E212" s="8">
        <v>0.85</v>
      </c>
      <c r="F212" s="8">
        <v>0.9</v>
      </c>
      <c r="G212" s="8">
        <v>0.95</v>
      </c>
      <c r="H212" s="8">
        <v>1</v>
      </c>
      <c r="BF212" s="22">
        <v>29</v>
      </c>
    </row>
    <row r="213" spans="2:70" x14ac:dyDescent="0.15">
      <c r="BF213" s="22">
        <v>30</v>
      </c>
    </row>
    <row r="214" spans="2:70" x14ac:dyDescent="0.15">
      <c r="BF214" s="22">
        <v>31</v>
      </c>
    </row>
    <row r="215" spans="2:70" x14ac:dyDescent="0.15">
      <c r="B215" s="213" t="s">
        <v>532</v>
      </c>
      <c r="C215" s="165" t="s">
        <v>235</v>
      </c>
      <c r="D215" s="165" t="s">
        <v>128</v>
      </c>
      <c r="E215" s="165" t="s">
        <v>129</v>
      </c>
      <c r="F215" s="165" t="s">
        <v>130</v>
      </c>
      <c r="G215" s="165" t="s">
        <v>285</v>
      </c>
      <c r="H215" s="165" t="s">
        <v>131</v>
      </c>
      <c r="I215" s="165" t="s">
        <v>267</v>
      </c>
      <c r="BF215" s="22">
        <v>32</v>
      </c>
    </row>
    <row r="216" spans="2:70" x14ac:dyDescent="0.15">
      <c r="B216" s="213"/>
      <c r="C216" s="165">
        <v>0</v>
      </c>
      <c r="D216" s="24">
        <v>0</v>
      </c>
      <c r="E216" s="24">
        <v>0</v>
      </c>
      <c r="F216" s="24">
        <v>0</v>
      </c>
      <c r="G216" s="24">
        <f>F143*0.2</f>
        <v>1.2E-2</v>
      </c>
      <c r="H216" s="24">
        <v>0</v>
      </c>
      <c r="I216" s="24">
        <f>H143*0.2</f>
        <v>1.6E-2</v>
      </c>
      <c r="BF216" s="22">
        <v>33</v>
      </c>
    </row>
    <row r="217" spans="2:70" x14ac:dyDescent="0.15">
      <c r="B217" s="213"/>
      <c r="C217" s="165">
        <v>10</v>
      </c>
      <c r="D217" s="24">
        <v>0</v>
      </c>
      <c r="E217" s="24">
        <v>0</v>
      </c>
      <c r="F217" s="24">
        <v>0</v>
      </c>
      <c r="G217" s="24">
        <f t="shared" ref="G217:I232" si="88">F144*0.2</f>
        <v>1.7999999999999999E-2</v>
      </c>
      <c r="H217" s="24">
        <v>0</v>
      </c>
      <c r="I217" s="24">
        <f t="shared" si="88"/>
        <v>2.4E-2</v>
      </c>
      <c r="BF217" s="22">
        <v>34</v>
      </c>
    </row>
    <row r="218" spans="2:70" x14ac:dyDescent="0.15">
      <c r="B218" s="213"/>
      <c r="C218" s="165">
        <v>20</v>
      </c>
      <c r="D218" s="24">
        <v>0</v>
      </c>
      <c r="E218" s="24">
        <v>0</v>
      </c>
      <c r="F218" s="24">
        <v>0</v>
      </c>
      <c r="G218" s="24">
        <f t="shared" si="88"/>
        <v>2.4E-2</v>
      </c>
      <c r="H218" s="24">
        <v>0</v>
      </c>
      <c r="I218" s="24">
        <f t="shared" si="88"/>
        <v>3.2000000000000001E-2</v>
      </c>
      <c r="BF218" s="22">
        <v>35</v>
      </c>
    </row>
    <row r="219" spans="2:70" x14ac:dyDescent="0.15">
      <c r="B219" s="213"/>
      <c r="C219" s="165">
        <v>30</v>
      </c>
      <c r="D219" s="24">
        <v>0</v>
      </c>
      <c r="E219" s="24">
        <v>0</v>
      </c>
      <c r="F219" s="24">
        <v>0</v>
      </c>
      <c r="G219" s="24">
        <f t="shared" si="88"/>
        <v>0.03</v>
      </c>
      <c r="H219" s="24">
        <v>0</v>
      </c>
      <c r="I219" s="24">
        <f t="shared" si="88"/>
        <v>4.0000000000000008E-2</v>
      </c>
      <c r="BF219" s="22">
        <v>36</v>
      </c>
    </row>
    <row r="220" spans="2:70" x14ac:dyDescent="0.15">
      <c r="B220" s="213"/>
      <c r="C220" s="165">
        <v>40</v>
      </c>
      <c r="D220" s="24">
        <v>0</v>
      </c>
      <c r="E220" s="24">
        <v>0</v>
      </c>
      <c r="F220" s="24">
        <v>0</v>
      </c>
      <c r="G220" s="24">
        <f t="shared" si="88"/>
        <v>3.5999999999999997E-2</v>
      </c>
      <c r="H220" s="24">
        <v>0</v>
      </c>
      <c r="I220" s="24">
        <f t="shared" si="88"/>
        <v>4.8000000000000001E-2</v>
      </c>
      <c r="BF220" s="22">
        <v>37</v>
      </c>
    </row>
    <row r="221" spans="2:70" x14ac:dyDescent="0.15">
      <c r="B221" s="213"/>
      <c r="C221" s="165">
        <v>50</v>
      </c>
      <c r="D221" s="24">
        <v>0</v>
      </c>
      <c r="E221" s="24">
        <v>0</v>
      </c>
      <c r="F221" s="24">
        <v>0</v>
      </c>
      <c r="G221" s="24">
        <f t="shared" si="88"/>
        <v>4.2000000000000003E-2</v>
      </c>
      <c r="H221" s="24">
        <v>0</v>
      </c>
      <c r="I221" s="24">
        <f t="shared" si="88"/>
        <v>5.6000000000000008E-2</v>
      </c>
      <c r="BF221" s="22">
        <v>38</v>
      </c>
    </row>
    <row r="222" spans="2:70" x14ac:dyDescent="0.15">
      <c r="B222" s="213"/>
      <c r="C222" s="165">
        <v>60</v>
      </c>
      <c r="D222" s="24">
        <v>0</v>
      </c>
      <c r="E222" s="24">
        <v>0</v>
      </c>
      <c r="F222" s="24">
        <v>0</v>
      </c>
      <c r="G222" s="24">
        <f t="shared" si="88"/>
        <v>4.8000000000000001E-2</v>
      </c>
      <c r="H222" s="24">
        <v>0</v>
      </c>
      <c r="I222" s="24">
        <f t="shared" si="88"/>
        <v>6.4000000000000001E-2</v>
      </c>
      <c r="BF222" s="22">
        <v>39</v>
      </c>
    </row>
    <row r="223" spans="2:70" x14ac:dyDescent="0.15">
      <c r="B223" s="213"/>
      <c r="C223" s="165">
        <v>70</v>
      </c>
      <c r="D223" s="24">
        <v>0</v>
      </c>
      <c r="E223" s="24">
        <v>0</v>
      </c>
      <c r="F223" s="24">
        <v>0</v>
      </c>
      <c r="G223" s="24">
        <f t="shared" si="88"/>
        <v>5.4000000000000006E-2</v>
      </c>
      <c r="H223" s="24">
        <v>0</v>
      </c>
      <c r="I223" s="24">
        <f t="shared" si="88"/>
        <v>7.1999999999999995E-2</v>
      </c>
      <c r="BF223" s="22">
        <v>40</v>
      </c>
    </row>
    <row r="224" spans="2:70" x14ac:dyDescent="0.15">
      <c r="B224" s="213"/>
      <c r="C224" s="165">
        <v>80</v>
      </c>
      <c r="D224" s="24">
        <v>0</v>
      </c>
      <c r="E224" s="24">
        <v>0</v>
      </c>
      <c r="F224" s="24">
        <v>0</v>
      </c>
      <c r="G224" s="24">
        <f t="shared" si="88"/>
        <v>0.06</v>
      </c>
      <c r="H224" s="24">
        <v>0</v>
      </c>
      <c r="I224" s="24">
        <f t="shared" si="88"/>
        <v>8.0000000000000016E-2</v>
      </c>
      <c r="BF224" s="22">
        <v>41</v>
      </c>
    </row>
    <row r="225" spans="2:58" x14ac:dyDescent="0.15">
      <c r="B225" s="213"/>
      <c r="C225" s="165">
        <v>90</v>
      </c>
      <c r="D225" s="147">
        <v>0</v>
      </c>
      <c r="E225" s="147">
        <v>0</v>
      </c>
      <c r="F225" s="147">
        <v>0</v>
      </c>
      <c r="G225" s="24">
        <f t="shared" si="88"/>
        <v>0</v>
      </c>
      <c r="H225" s="147">
        <v>0</v>
      </c>
      <c r="I225" s="24">
        <f t="shared" si="88"/>
        <v>8.8000000000000009E-2</v>
      </c>
      <c r="BF225" s="22">
        <v>42</v>
      </c>
    </row>
    <row r="226" spans="2:58" x14ac:dyDescent="0.15">
      <c r="B226" s="213"/>
      <c r="C226" s="165">
        <v>100</v>
      </c>
      <c r="D226" s="147">
        <v>0</v>
      </c>
      <c r="E226" s="147">
        <v>0</v>
      </c>
      <c r="F226" s="147">
        <v>0</v>
      </c>
      <c r="G226" s="24">
        <f t="shared" si="88"/>
        <v>0</v>
      </c>
      <c r="H226" s="147">
        <v>0</v>
      </c>
      <c r="I226" s="24">
        <f t="shared" si="88"/>
        <v>9.6000000000000002E-2</v>
      </c>
      <c r="BF226" s="22">
        <v>43</v>
      </c>
    </row>
    <row r="227" spans="2:58" x14ac:dyDescent="0.15">
      <c r="B227" s="213"/>
      <c r="C227" s="165">
        <v>110</v>
      </c>
      <c r="D227" s="147">
        <v>0</v>
      </c>
      <c r="E227" s="147">
        <v>0</v>
      </c>
      <c r="F227" s="147">
        <v>0</v>
      </c>
      <c r="G227" s="24">
        <f t="shared" si="88"/>
        <v>0</v>
      </c>
      <c r="H227" s="147">
        <v>0</v>
      </c>
      <c r="I227" s="24">
        <f t="shared" si="88"/>
        <v>0.10400000000000001</v>
      </c>
      <c r="BF227" s="22">
        <v>44</v>
      </c>
    </row>
    <row r="228" spans="2:58" x14ac:dyDescent="0.15">
      <c r="B228" s="213"/>
      <c r="C228" s="165">
        <v>120</v>
      </c>
      <c r="D228" s="147">
        <v>0</v>
      </c>
      <c r="E228" s="147">
        <v>0</v>
      </c>
      <c r="F228" s="147">
        <v>0</v>
      </c>
      <c r="G228" s="24">
        <f t="shared" si="88"/>
        <v>0</v>
      </c>
      <c r="H228" s="147">
        <v>0</v>
      </c>
      <c r="I228" s="24">
        <f t="shared" si="88"/>
        <v>0.11200000000000002</v>
      </c>
      <c r="BF228" s="22">
        <v>45</v>
      </c>
    </row>
    <row r="229" spans="2:58" x14ac:dyDescent="0.15">
      <c r="B229" s="213"/>
      <c r="C229" s="165">
        <v>130</v>
      </c>
      <c r="D229" s="147">
        <v>0</v>
      </c>
      <c r="E229" s="147">
        <v>0</v>
      </c>
      <c r="F229" s="147">
        <v>0</v>
      </c>
      <c r="G229" s="24">
        <f t="shared" si="88"/>
        <v>0</v>
      </c>
      <c r="H229" s="147">
        <v>0</v>
      </c>
      <c r="I229" s="24">
        <f t="shared" si="88"/>
        <v>0.12</v>
      </c>
    </row>
    <row r="230" spans="2:58" x14ac:dyDescent="0.15">
      <c r="B230" s="213"/>
      <c r="C230" s="165">
        <v>140</v>
      </c>
      <c r="D230" s="147">
        <v>0</v>
      </c>
      <c r="E230" s="147">
        <v>0</v>
      </c>
      <c r="F230" s="147">
        <v>0</v>
      </c>
      <c r="G230" s="24">
        <f t="shared" si="88"/>
        <v>0</v>
      </c>
      <c r="H230" s="147">
        <v>0</v>
      </c>
      <c r="I230" s="24">
        <f t="shared" si="88"/>
        <v>0.128</v>
      </c>
    </row>
    <row r="231" spans="2:58" x14ac:dyDescent="0.15">
      <c r="B231" s="213"/>
      <c r="C231" s="165">
        <v>150</v>
      </c>
      <c r="D231" s="147">
        <v>0</v>
      </c>
      <c r="E231" s="147">
        <v>0</v>
      </c>
      <c r="F231" s="147">
        <v>0</v>
      </c>
      <c r="G231" s="24">
        <f t="shared" si="88"/>
        <v>0</v>
      </c>
      <c r="H231" s="147">
        <v>0</v>
      </c>
      <c r="I231" s="24">
        <f t="shared" si="88"/>
        <v>0.13600000000000001</v>
      </c>
    </row>
    <row r="232" spans="2:58" x14ac:dyDescent="0.15">
      <c r="B232" s="213"/>
      <c r="C232" s="165">
        <v>160</v>
      </c>
      <c r="D232" s="147">
        <v>0</v>
      </c>
      <c r="E232" s="147">
        <v>0</v>
      </c>
      <c r="F232" s="147">
        <v>0</v>
      </c>
      <c r="G232" s="24">
        <f t="shared" si="88"/>
        <v>0</v>
      </c>
      <c r="H232" s="147">
        <v>0</v>
      </c>
      <c r="I232" s="24">
        <f t="shared" si="88"/>
        <v>0.14399999999999999</v>
      </c>
    </row>
    <row r="233" spans="2:58" x14ac:dyDescent="0.15">
      <c r="B233" s="213"/>
      <c r="C233" s="165"/>
      <c r="D233" s="24"/>
      <c r="E233" s="24"/>
      <c r="F233" s="24"/>
      <c r="G233" s="24"/>
      <c r="H233" s="24"/>
      <c r="I233" s="24"/>
    </row>
    <row r="234" spans="2:58" x14ac:dyDescent="0.15">
      <c r="B234" s="213"/>
      <c r="C234" s="165"/>
      <c r="D234" s="24"/>
      <c r="E234" s="24"/>
      <c r="F234" s="24"/>
      <c r="G234" s="24"/>
      <c r="H234" s="24"/>
      <c r="I234" s="24"/>
    </row>
    <row r="235" spans="2:58" x14ac:dyDescent="0.15">
      <c r="B235" s="213"/>
      <c r="C235" s="165"/>
      <c r="D235" s="24"/>
      <c r="E235" s="24"/>
      <c r="F235" s="24"/>
      <c r="G235" s="24"/>
      <c r="H235" s="24"/>
      <c r="I235" s="24"/>
    </row>
  </sheetData>
  <mergeCells count="69">
    <mergeCell ref="B215:B235"/>
    <mergeCell ref="AC44:AI44"/>
    <mergeCell ref="AC84:AI84"/>
    <mergeCell ref="AC124:AI124"/>
    <mergeCell ref="AC164:AI164"/>
    <mergeCell ref="B211:C212"/>
    <mergeCell ref="B188:B208"/>
    <mergeCell ref="B185:C185"/>
    <mergeCell ref="M83:BC83"/>
    <mergeCell ref="B184:C184"/>
    <mergeCell ref="AQ124:AV124"/>
    <mergeCell ref="AW124:BC124"/>
    <mergeCell ref="M123:BC123"/>
    <mergeCell ref="O84:U84"/>
    <mergeCell ref="O124:U124"/>
    <mergeCell ref="V84:AB84"/>
    <mergeCell ref="B5:B22"/>
    <mergeCell ref="B24:B41"/>
    <mergeCell ref="B63:B80"/>
    <mergeCell ref="B82:B99"/>
    <mergeCell ref="B120:B137"/>
    <mergeCell ref="B43:B60"/>
    <mergeCell ref="B101:B118"/>
    <mergeCell ref="B165:B182"/>
    <mergeCell ref="BH139:BJ139"/>
    <mergeCell ref="BK139:BN139"/>
    <mergeCell ref="B142:B162"/>
    <mergeCell ref="AQ164:AV164"/>
    <mergeCell ref="AW164:BC164"/>
    <mergeCell ref="M163:BC163"/>
    <mergeCell ref="V164:AB164"/>
    <mergeCell ref="AJ164:AP164"/>
    <mergeCell ref="O164:U164"/>
    <mergeCell ref="BY184:BZ184"/>
    <mergeCell ref="BS139:BV139"/>
    <mergeCell ref="BY139:BZ139"/>
    <mergeCell ref="BH184:BJ184"/>
    <mergeCell ref="BK184:BN184"/>
    <mergeCell ref="BS184:BV184"/>
    <mergeCell ref="BH4:BJ4"/>
    <mergeCell ref="BK4:BN4"/>
    <mergeCell ref="BH49:BJ49"/>
    <mergeCell ref="BK49:BN49"/>
    <mergeCell ref="BH94:BJ94"/>
    <mergeCell ref="BK94:BN94"/>
    <mergeCell ref="AJ84:AP84"/>
    <mergeCell ref="V124:AB124"/>
    <mergeCell ref="AQ84:AV84"/>
    <mergeCell ref="AW84:BC84"/>
    <mergeCell ref="AJ124:AP124"/>
    <mergeCell ref="BY4:BZ4"/>
    <mergeCell ref="BS49:BV49"/>
    <mergeCell ref="BY49:BZ49"/>
    <mergeCell ref="BS94:BV94"/>
    <mergeCell ref="BY94:BZ94"/>
    <mergeCell ref="BS4:BV4"/>
    <mergeCell ref="M3:BC3"/>
    <mergeCell ref="AQ4:AV4"/>
    <mergeCell ref="AW4:BC4"/>
    <mergeCell ref="AQ44:AV44"/>
    <mergeCell ref="AW44:BC44"/>
    <mergeCell ref="M43:BC43"/>
    <mergeCell ref="O4:U4"/>
    <mergeCell ref="O44:U44"/>
    <mergeCell ref="V4:AB4"/>
    <mergeCell ref="AJ4:AP4"/>
    <mergeCell ref="V44:AB44"/>
    <mergeCell ref="AJ44:AP44"/>
    <mergeCell ref="AC4:AI4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/>
  <dimension ref="B3:Z164"/>
  <sheetViews>
    <sheetView topLeftCell="A70" workbookViewId="0">
      <selection activeCell="K105" sqref="K105:V105"/>
    </sheetView>
  </sheetViews>
  <sheetFormatPr defaultColWidth="6.625" defaultRowHeight="11.25" x14ac:dyDescent="0.15"/>
  <cols>
    <col min="1" max="1" width="6.625" style="18"/>
    <col min="2" max="16" width="6.625" style="21"/>
    <col min="17" max="26" width="6.625" style="37"/>
    <col min="27" max="16384" width="6.625" style="18"/>
  </cols>
  <sheetData>
    <row r="3" spans="2:26" x14ac:dyDescent="0.15">
      <c r="B3" s="198" t="s">
        <v>149</v>
      </c>
      <c r="C3" s="199"/>
      <c r="D3" s="199"/>
      <c r="E3" s="199"/>
      <c r="F3" s="199"/>
      <c r="G3" s="209"/>
      <c r="I3" s="23" t="s">
        <v>137</v>
      </c>
      <c r="K3" s="198" t="s">
        <v>182</v>
      </c>
      <c r="L3" s="199"/>
      <c r="M3" s="199"/>
      <c r="N3" s="199"/>
      <c r="O3" s="199"/>
      <c r="P3" s="209"/>
      <c r="Q3" s="185" t="s">
        <v>332</v>
      </c>
      <c r="R3" s="185"/>
      <c r="S3" s="185"/>
      <c r="T3" s="185"/>
      <c r="U3" s="185"/>
      <c r="V3" s="185" t="s">
        <v>333</v>
      </c>
      <c r="W3" s="185"/>
      <c r="X3" s="185"/>
      <c r="Y3" s="185"/>
      <c r="Z3" s="185"/>
    </row>
    <row r="4" spans="2:26" x14ac:dyDescent="0.15">
      <c r="B4" s="19" t="str">
        <f>装备强化!AV5</f>
        <v>天数</v>
      </c>
      <c r="C4" s="19" t="s">
        <v>143</v>
      </c>
      <c r="D4" s="19" t="s">
        <v>144</v>
      </c>
      <c r="E4" s="19" t="s">
        <v>145</v>
      </c>
      <c r="F4" s="19" t="s">
        <v>146</v>
      </c>
      <c r="G4" s="19" t="s">
        <v>147</v>
      </c>
      <c r="I4" s="20" t="s">
        <v>148</v>
      </c>
      <c r="K4" s="19" t="s">
        <v>230</v>
      </c>
      <c r="L4" s="19" t="s">
        <v>143</v>
      </c>
      <c r="M4" s="19" t="s">
        <v>144</v>
      </c>
      <c r="N4" s="19" t="s">
        <v>145</v>
      </c>
      <c r="O4" s="19" t="s">
        <v>146</v>
      </c>
      <c r="P4" s="19" t="s">
        <v>147</v>
      </c>
      <c r="Q4" s="80" t="s">
        <v>121</v>
      </c>
      <c r="R4" s="80" t="s">
        <v>124</v>
      </c>
      <c r="S4" s="80" t="s">
        <v>125</v>
      </c>
      <c r="T4" s="80" t="s">
        <v>126</v>
      </c>
      <c r="U4" s="80" t="s">
        <v>123</v>
      </c>
      <c r="V4" s="80" t="s">
        <v>121</v>
      </c>
      <c r="W4" s="80" t="s">
        <v>124</v>
      </c>
      <c r="X4" s="80" t="s">
        <v>125</v>
      </c>
      <c r="Y4" s="80" t="s">
        <v>126</v>
      </c>
      <c r="Z4" s="80" t="s">
        <v>123</v>
      </c>
    </row>
    <row r="5" spans="2:26" x14ac:dyDescent="0.15">
      <c r="B5" s="80">
        <f>装备强化!AV6</f>
        <v>30</v>
      </c>
      <c r="C5" s="20">
        <f>装备强化!BK6</f>
        <v>0</v>
      </c>
      <c r="D5" s="20">
        <f>装备强化!BK46</f>
        <v>0</v>
      </c>
      <c r="E5" s="20">
        <f>装备强化!BK86</f>
        <v>0</v>
      </c>
      <c r="F5" s="20">
        <f>装备强化!BK126</f>
        <v>1155</v>
      </c>
      <c r="G5" s="20">
        <f>装备强化!BK166</f>
        <v>24960</v>
      </c>
      <c r="I5" s="8">
        <v>1</v>
      </c>
      <c r="K5" s="20">
        <v>1</v>
      </c>
      <c r="L5" s="20">
        <f>IF($K5&lt;前期规划!$C$2,0,求节点($B$5:$B$40,C$5:C$40,节奏总纲!P4))</f>
        <v>0</v>
      </c>
      <c r="M5" s="79">
        <f>IF($K5&lt;前期规划!$C$2,0,求节点($B$5:$B$40,D$5:D$40,节奏总纲!Q4))</f>
        <v>0</v>
      </c>
      <c r="N5" s="79">
        <f>IF($K5&lt;前期规划!$C$2,0,求节点($B$5:$B$40,E$5:E$40,节奏总纲!R4))</f>
        <v>0</v>
      </c>
      <c r="O5" s="79">
        <f>IF($K5&lt;前期规划!$C$2,0,求节点($B$5:$B$40,F$5:F$40,节奏总纲!S4))</f>
        <v>0</v>
      </c>
      <c r="P5" s="79">
        <f>IF($K5&lt;前期规划!$C$2,0,求节点($B$5:$B$40,G$5:G$40,节奏总纲!T4))</f>
        <v>0</v>
      </c>
      <c r="Q5" s="79">
        <f>[4]军团势力点战斗奖励设计!HN10+求节点(活动投放!$S$6:$S$41,活动投放!$AV$6:$AV$41,$K5)</f>
        <v>0</v>
      </c>
      <c r="R5" s="79">
        <f>[4]军团势力点战斗奖励设计!HO10+求节点(活动投放!$S$46:$S$81,活动投放!$AV$46:$AV$81,$K5)</f>
        <v>0</v>
      </c>
      <c r="S5" s="79">
        <f>[4]军团势力点战斗奖励设计!HP10+求节点(活动投放!$S$86:$S$121,活动投放!$AV$86:$AV$121,$K5)</f>
        <v>0</v>
      </c>
      <c r="T5" s="79">
        <f>[4]军团势力点战斗奖励设计!HQ10+求节点(活动投放!$S$126:$S$161,活动投放!$AV$126:$AV$161,$K5)</f>
        <v>0</v>
      </c>
      <c r="U5" s="79">
        <f>[4]军团势力点战斗奖励设计!HR10+求节点(活动投放!$S$166:$S$201,活动投放!$AV$166:$AV$201,$K5)</f>
        <v>0</v>
      </c>
      <c r="V5" s="79">
        <f>IF(L5=0,0,Q5/L5)</f>
        <v>0</v>
      </c>
      <c r="W5" s="79">
        <f t="shared" ref="W5:Z5" si="0">IF(M5=0,0,R5/M5)</f>
        <v>0</v>
      </c>
      <c r="X5" s="79">
        <f t="shared" si="0"/>
        <v>0</v>
      </c>
      <c r="Y5" s="79">
        <f t="shared" si="0"/>
        <v>0</v>
      </c>
      <c r="Z5" s="79">
        <f t="shared" si="0"/>
        <v>0</v>
      </c>
    </row>
    <row r="6" spans="2:26" x14ac:dyDescent="0.15">
      <c r="B6" s="80">
        <f>装备强化!AV7</f>
        <v>60</v>
      </c>
      <c r="C6" s="20">
        <f>装备强化!BK7</f>
        <v>0</v>
      </c>
      <c r="D6" s="20">
        <f>装备强化!BK47</f>
        <v>770</v>
      </c>
      <c r="E6" s="20">
        <f>装备强化!BK87</f>
        <v>3000</v>
      </c>
      <c r="F6" s="20">
        <f>装备强化!BK127</f>
        <v>18720</v>
      </c>
      <c r="G6" s="20">
        <f>装备强化!BK167</f>
        <v>74400</v>
      </c>
      <c r="H6" s="37"/>
      <c r="I6" s="8">
        <v>1</v>
      </c>
      <c r="K6" s="20">
        <v>2</v>
      </c>
      <c r="L6" s="79">
        <f>IF($K6&lt;前期规划!$C$2,0,求节点($B$5:$B$40,C$5:C$40,节奏总纲!P5))</f>
        <v>0</v>
      </c>
      <c r="M6" s="79">
        <f>IF($K6&lt;前期规划!$C$2,0,求节点($B$5:$B$40,D$5:D$40,节奏总纲!Q5))</f>
        <v>0</v>
      </c>
      <c r="N6" s="79">
        <f>IF($K6&lt;前期规划!$C$2,0,求节点($B$5:$B$40,E$5:E$40,节奏总纲!R5))</f>
        <v>0</v>
      </c>
      <c r="O6" s="79">
        <f>IF($K6&lt;前期规划!$C$2,0,求节点($B$5:$B$40,F$5:F$40,节奏总纲!S5))</f>
        <v>0</v>
      </c>
      <c r="P6" s="79">
        <f>IF($K6&lt;前期规划!$C$2,0,求节点($B$5:$B$40,G$5:G$40,节奏总纲!T5))</f>
        <v>0</v>
      </c>
      <c r="Q6" s="105">
        <f>[4]军团势力点战斗奖励设计!HN11+求节点(活动投放!$S$6:$S$41,活动投放!$AV$6:$AV$41,$K6)</f>
        <v>0</v>
      </c>
      <c r="R6" s="105">
        <f>[4]军团势力点战斗奖励设计!HO11+求节点(活动投放!$S$46:$S$81,活动投放!$AV$46:$AV$81,$K6)</f>
        <v>0</v>
      </c>
      <c r="S6" s="105">
        <f>[4]军团势力点战斗奖励设计!HP11+求节点(活动投放!$S$86:$S$121,活动投放!$AV$86:$AV$121,$K6)</f>
        <v>0</v>
      </c>
      <c r="T6" s="105">
        <f>[4]军团势力点战斗奖励设计!HQ11+求节点(活动投放!$S$126:$S$161,活动投放!$AV$126:$AV$161,$K6)</f>
        <v>0</v>
      </c>
      <c r="U6" s="105">
        <f>[4]军团势力点战斗奖励设计!HR11+求节点(活动投放!$S$166:$S$201,活动投放!$AV$166:$AV$201,$K6)</f>
        <v>0</v>
      </c>
      <c r="V6" s="79">
        <f t="shared" ref="V6:V69" si="1">IF(L6=0,0,Q6/L6)</f>
        <v>0</v>
      </c>
      <c r="W6" s="79">
        <f t="shared" ref="W6:W69" si="2">IF(M6=0,0,R6/M6)</f>
        <v>0</v>
      </c>
      <c r="X6" s="79">
        <f t="shared" ref="X6:X69" si="3">IF(N6=0,0,S6/N6)</f>
        <v>0</v>
      </c>
      <c r="Y6" s="79">
        <f t="shared" ref="Y6:Y69" si="4">IF(O6=0,0,T6/O6)</f>
        <v>0</v>
      </c>
      <c r="Z6" s="79">
        <f t="shared" ref="Z6:Z69" si="5">IF(P6=0,0,U6/P6)</f>
        <v>0</v>
      </c>
    </row>
    <row r="7" spans="2:26" x14ac:dyDescent="0.15">
      <c r="B7" s="80">
        <f>装备强化!AV8</f>
        <v>90</v>
      </c>
      <c r="C7" s="20">
        <f>装备强化!BK8</f>
        <v>1200</v>
      </c>
      <c r="D7" s="20">
        <f>装备强化!BK48</f>
        <v>4020</v>
      </c>
      <c r="E7" s="20">
        <f>装备强化!BK88</f>
        <v>15600</v>
      </c>
      <c r="F7" s="20">
        <f>装备强化!BK128</f>
        <v>45000</v>
      </c>
      <c r="G7" s="20">
        <f>装备强化!BK168</f>
        <v>128000</v>
      </c>
      <c r="H7" s="37"/>
      <c r="I7" s="8">
        <v>1</v>
      </c>
      <c r="K7" s="20">
        <v>3</v>
      </c>
      <c r="L7" s="79">
        <f>IF($K7&lt;前期规划!$C$2,0,求节点($B$5:$B$40,C$5:C$40,节奏总纲!P6))</f>
        <v>0</v>
      </c>
      <c r="M7" s="79">
        <f>IF($K7&lt;前期规划!$C$2,0,求节点($B$5:$B$40,D$5:D$40,节奏总纲!Q6))</f>
        <v>0</v>
      </c>
      <c r="N7" s="79">
        <f>IF($K7&lt;前期规划!$C$2,0,求节点($B$5:$B$40,E$5:E$40,节奏总纲!R6))</f>
        <v>0</v>
      </c>
      <c r="O7" s="79">
        <f>IF($K7&lt;前期规划!$C$2,0,求节点($B$5:$B$40,F$5:F$40,节奏总纲!S6))</f>
        <v>0</v>
      </c>
      <c r="P7" s="79">
        <f>IF($K7&lt;前期规划!$C$2,0,求节点($B$5:$B$40,G$5:G$40,节奏总纲!T6))</f>
        <v>0</v>
      </c>
      <c r="Q7" s="105">
        <f>[4]军团势力点战斗奖励设计!HN12+求节点(活动投放!$S$6:$S$41,活动投放!$AV$6:$AV$41,$K7)</f>
        <v>0</v>
      </c>
      <c r="R7" s="105">
        <f>[4]军团势力点战斗奖励设计!HO12+求节点(活动投放!$S$46:$S$81,活动投放!$AV$46:$AV$81,$K7)</f>
        <v>0</v>
      </c>
      <c r="S7" s="105">
        <f>[4]军团势力点战斗奖励设计!HP12+求节点(活动投放!$S$86:$S$121,活动投放!$AV$86:$AV$121,$K7)</f>
        <v>0</v>
      </c>
      <c r="T7" s="105">
        <f>[4]军团势力点战斗奖励设计!HQ12+求节点(活动投放!$S$126:$S$161,活动投放!$AV$126:$AV$161,$K7)</f>
        <v>0</v>
      </c>
      <c r="U7" s="105">
        <f>[4]军团势力点战斗奖励设计!HR12+求节点(活动投放!$S$166:$S$201,活动投放!$AV$166:$AV$201,$K7)</f>
        <v>0</v>
      </c>
      <c r="V7" s="79">
        <f t="shared" si="1"/>
        <v>0</v>
      </c>
      <c r="W7" s="79">
        <f t="shared" si="2"/>
        <v>0</v>
      </c>
      <c r="X7" s="79">
        <f t="shared" si="3"/>
        <v>0</v>
      </c>
      <c r="Y7" s="79">
        <f t="shared" si="4"/>
        <v>0</v>
      </c>
      <c r="Z7" s="79">
        <f t="shared" si="5"/>
        <v>0</v>
      </c>
    </row>
    <row r="8" spans="2:26" x14ac:dyDescent="0.15">
      <c r="B8" s="80">
        <f>装备强化!AV9</f>
        <v>120</v>
      </c>
      <c r="C8" s="20">
        <f>装备强化!BK9</f>
        <v>3840</v>
      </c>
      <c r="D8" s="20">
        <f>装备强化!BK49</f>
        <v>12480</v>
      </c>
      <c r="E8" s="20">
        <f>装备强化!BK89</f>
        <v>31999.999999999996</v>
      </c>
      <c r="F8" s="20">
        <f>装备强化!BK129</f>
        <v>55800</v>
      </c>
      <c r="G8" s="20">
        <f>装备强化!BK169</f>
        <v>192000</v>
      </c>
      <c r="H8" s="37"/>
      <c r="I8" s="8">
        <v>1</v>
      </c>
      <c r="K8" s="20">
        <v>4</v>
      </c>
      <c r="L8" s="79">
        <f>IF($K8&lt;前期规划!$C$2,0,求节点($B$5:$B$40,C$5:C$40,节奏总纲!P7))</f>
        <v>0</v>
      </c>
      <c r="M8" s="79">
        <f>IF($K8&lt;前期规划!$C$2,0,求节点($B$5:$B$40,D$5:D$40,节奏总纲!Q7))</f>
        <v>0</v>
      </c>
      <c r="N8" s="79">
        <f>IF($K8&lt;前期规划!$C$2,0,求节点($B$5:$B$40,E$5:E$40,节奏总纲!R7))</f>
        <v>0</v>
      </c>
      <c r="O8" s="79">
        <f>IF($K8&lt;前期规划!$C$2,0,求节点($B$5:$B$40,F$5:F$40,节奏总纲!S7))</f>
        <v>0</v>
      </c>
      <c r="P8" s="79">
        <f>IF($K8&lt;前期规划!$C$2,0,求节点($B$5:$B$40,G$5:G$40,节奏总纲!T7))</f>
        <v>0</v>
      </c>
      <c r="Q8" s="105">
        <f>[4]军团势力点战斗奖励设计!HN13+求节点(活动投放!$S$6:$S$41,活动投放!$AV$6:$AV$41,$K8)</f>
        <v>0</v>
      </c>
      <c r="R8" s="105">
        <f>[4]军团势力点战斗奖励设计!HO13+求节点(活动投放!$S$46:$S$81,活动投放!$AV$46:$AV$81,$K8)</f>
        <v>0</v>
      </c>
      <c r="S8" s="105">
        <f>[4]军团势力点战斗奖励设计!HP13+求节点(活动投放!$S$86:$S$121,活动投放!$AV$86:$AV$121,$K8)</f>
        <v>0</v>
      </c>
      <c r="T8" s="105">
        <f>[4]军团势力点战斗奖励设计!HQ13+求节点(活动投放!$S$126:$S$161,活动投放!$AV$126:$AV$161,$K8)</f>
        <v>0</v>
      </c>
      <c r="U8" s="105">
        <f>[4]军团势力点战斗奖励设计!HR13+求节点(活动投放!$S$166:$S$201,活动投放!$AV$166:$AV$201,$K8)</f>
        <v>0</v>
      </c>
      <c r="V8" s="79">
        <f t="shared" si="1"/>
        <v>0</v>
      </c>
      <c r="W8" s="79">
        <f t="shared" si="2"/>
        <v>0</v>
      </c>
      <c r="X8" s="79">
        <f t="shared" si="3"/>
        <v>0</v>
      </c>
      <c r="Y8" s="79">
        <f t="shared" si="4"/>
        <v>0</v>
      </c>
      <c r="Z8" s="79">
        <f t="shared" si="5"/>
        <v>0</v>
      </c>
    </row>
    <row r="9" spans="2:26" x14ac:dyDescent="0.15">
      <c r="B9" s="80">
        <f>装备强化!AV10</f>
        <v>150</v>
      </c>
      <c r="C9" s="20">
        <f>装备强化!BK10</f>
        <v>9360</v>
      </c>
      <c r="D9" s="20">
        <f>装备强化!BK50</f>
        <v>22200</v>
      </c>
      <c r="E9" s="20">
        <f>装备强化!BK90</f>
        <v>40500</v>
      </c>
      <c r="F9" s="20">
        <f>装备强化!BK130</f>
        <v>74925</v>
      </c>
      <c r="G9" s="20">
        <f>装备强化!BK170</f>
        <v>263200</v>
      </c>
      <c r="H9" s="37"/>
      <c r="I9" s="8">
        <v>1</v>
      </c>
      <c r="K9" s="20">
        <v>5</v>
      </c>
      <c r="L9" s="79">
        <f>IF($K9&lt;前期规划!$C$2,0,求节点($B$5:$B$40,C$5:C$40,节奏总纲!P8))</f>
        <v>0</v>
      </c>
      <c r="M9" s="79">
        <f>IF($K9&lt;前期规划!$C$2,0,求节点($B$5:$B$40,D$5:D$40,节奏总纲!Q8))</f>
        <v>0</v>
      </c>
      <c r="N9" s="79">
        <f>IF($K9&lt;前期规划!$C$2,0,求节点($B$5:$B$40,E$5:E$40,节奏总纲!R8))</f>
        <v>0</v>
      </c>
      <c r="O9" s="79">
        <f>IF($K9&lt;前期规划!$C$2,0,求节点($B$5:$B$40,F$5:F$40,节奏总纲!S8))</f>
        <v>0</v>
      </c>
      <c r="P9" s="79">
        <f>IF($K9&lt;前期规划!$C$2,0,求节点($B$5:$B$40,G$5:G$40,节奏总纲!T8))</f>
        <v>0</v>
      </c>
      <c r="Q9" s="105">
        <f>[4]军团势力点战斗奖励设计!HN14+求节点(活动投放!$S$6:$S$41,活动投放!$AV$6:$AV$41,$K9)</f>
        <v>0</v>
      </c>
      <c r="R9" s="105">
        <f>[4]军团势力点战斗奖励设计!HO14+求节点(活动投放!$S$46:$S$81,活动投放!$AV$46:$AV$81,$K9)</f>
        <v>0</v>
      </c>
      <c r="S9" s="105">
        <f>[4]军团势力点战斗奖励设计!HP14+求节点(活动投放!$S$86:$S$121,活动投放!$AV$86:$AV$121,$K9)</f>
        <v>0</v>
      </c>
      <c r="T9" s="105">
        <f>[4]军团势力点战斗奖励设计!HQ14+求节点(活动投放!$S$126:$S$161,活动投放!$AV$126:$AV$161,$K9)</f>
        <v>0</v>
      </c>
      <c r="U9" s="105">
        <f>[4]军团势力点战斗奖励设计!HR14+求节点(活动投放!$S$166:$S$201,活动投放!$AV$166:$AV$201,$K9)</f>
        <v>0</v>
      </c>
      <c r="V9" s="79">
        <f t="shared" si="1"/>
        <v>0</v>
      </c>
      <c r="W9" s="79">
        <f t="shared" si="2"/>
        <v>0</v>
      </c>
      <c r="X9" s="79">
        <f t="shared" si="3"/>
        <v>0</v>
      </c>
      <c r="Y9" s="79">
        <f t="shared" si="4"/>
        <v>0</v>
      </c>
      <c r="Z9" s="79">
        <f t="shared" si="5"/>
        <v>0</v>
      </c>
    </row>
    <row r="10" spans="2:26" x14ac:dyDescent="0.15">
      <c r="B10" s="80">
        <f>装备强化!AV11</f>
        <v>180</v>
      </c>
      <c r="C10" s="20">
        <f>装备强化!BK11</f>
        <v>15000</v>
      </c>
      <c r="D10" s="20">
        <f>装备强化!BK51</f>
        <v>30000</v>
      </c>
      <c r="E10" s="20">
        <f>装备强化!BK91</f>
        <v>46500</v>
      </c>
      <c r="F10" s="20">
        <f>装备强化!BK131</f>
        <v>96000</v>
      </c>
      <c r="G10" s="20">
        <f>装备强化!BK171</f>
        <v>320000</v>
      </c>
      <c r="H10" s="37"/>
      <c r="I10" s="8">
        <v>1</v>
      </c>
      <c r="K10" s="20">
        <v>6</v>
      </c>
      <c r="L10" s="79">
        <f>IF($K10&lt;前期规划!$C$2,0,求节点($B$5:$B$40,C$5:C$40,节奏总纲!P9))</f>
        <v>0</v>
      </c>
      <c r="M10" s="79">
        <f>IF($K10&lt;前期规划!$C$2,0,求节点($B$5:$B$40,D$5:D$40,节奏总纲!Q9))</f>
        <v>0</v>
      </c>
      <c r="N10" s="79">
        <f>IF($K10&lt;前期规划!$C$2,0,求节点($B$5:$B$40,E$5:E$40,节奏总纲!R9))</f>
        <v>0</v>
      </c>
      <c r="O10" s="79">
        <f>IF($K10&lt;前期规划!$C$2,0,求节点($B$5:$B$40,F$5:F$40,节奏总纲!S9))</f>
        <v>0</v>
      </c>
      <c r="P10" s="79">
        <f>IF($K10&lt;前期规划!$C$2,0,求节点($B$5:$B$40,G$5:G$40,节奏总纲!T9))</f>
        <v>0</v>
      </c>
      <c r="Q10" s="105">
        <f>[4]军团势力点战斗奖励设计!HN15+求节点(活动投放!$S$6:$S$41,活动投放!$AV$6:$AV$41,$K10)</f>
        <v>0</v>
      </c>
      <c r="R10" s="105">
        <f>[4]军团势力点战斗奖励设计!HO15+求节点(活动投放!$S$46:$S$81,活动投放!$AV$46:$AV$81,$K10)</f>
        <v>0</v>
      </c>
      <c r="S10" s="105">
        <f>[4]军团势力点战斗奖励设计!HP15+求节点(活动投放!$S$86:$S$121,活动投放!$AV$86:$AV$121,$K10)</f>
        <v>0</v>
      </c>
      <c r="T10" s="105">
        <f>[4]军团势力点战斗奖励设计!HQ15+求节点(活动投放!$S$126:$S$161,活动投放!$AV$126:$AV$161,$K10)</f>
        <v>0</v>
      </c>
      <c r="U10" s="105">
        <f>[4]军团势力点战斗奖励设计!HR15+求节点(活动投放!$S$166:$S$201,活动投放!$AV$166:$AV$201,$K10)</f>
        <v>0</v>
      </c>
      <c r="V10" s="79">
        <f t="shared" si="1"/>
        <v>0</v>
      </c>
      <c r="W10" s="79">
        <f t="shared" si="2"/>
        <v>0</v>
      </c>
      <c r="X10" s="79">
        <f t="shared" si="3"/>
        <v>0</v>
      </c>
      <c r="Y10" s="79">
        <f t="shared" si="4"/>
        <v>0</v>
      </c>
      <c r="Z10" s="79">
        <f t="shared" si="5"/>
        <v>0</v>
      </c>
    </row>
    <row r="11" spans="2:26" x14ac:dyDescent="0.15">
      <c r="B11" s="80">
        <f>装备强化!AV12</f>
        <v>210</v>
      </c>
      <c r="C11" s="20">
        <f>装备强化!BK12</f>
        <v>21600</v>
      </c>
      <c r="D11" s="20">
        <f>装备强化!BK52</f>
        <v>33600</v>
      </c>
      <c r="E11" s="20">
        <f>装备强化!BK92</f>
        <v>56875</v>
      </c>
      <c r="F11" s="20">
        <f>装备强化!BK132</f>
        <v>118800</v>
      </c>
      <c r="G11" s="20">
        <f>装备强化!BK172</f>
        <v>320000</v>
      </c>
      <c r="H11" s="37"/>
      <c r="I11" s="8">
        <v>1</v>
      </c>
      <c r="K11" s="20">
        <v>7</v>
      </c>
      <c r="L11" s="79">
        <f>IF($K11&lt;前期规划!$C$2,0,求节点($B$5:$B$40,C$5:C$40,节奏总纲!P10))</f>
        <v>0</v>
      </c>
      <c r="M11" s="79">
        <f>IF($K11&lt;前期规划!$C$2,0,求节点($B$5:$B$40,D$5:D$40,节奏总纲!Q10))</f>
        <v>0</v>
      </c>
      <c r="N11" s="79">
        <f>IF($K11&lt;前期规划!$C$2,0,求节点($B$5:$B$40,E$5:E$40,节奏总纲!R10))</f>
        <v>0</v>
      </c>
      <c r="O11" s="79">
        <f>IF($K11&lt;前期规划!$C$2,0,求节点($B$5:$B$40,F$5:F$40,节奏总纲!S10))</f>
        <v>0</v>
      </c>
      <c r="P11" s="79">
        <f>IF($K11&lt;前期规划!$C$2,0,求节点($B$5:$B$40,G$5:G$40,节奏总纲!T10))</f>
        <v>0</v>
      </c>
      <c r="Q11" s="105">
        <f>[4]军团势力点战斗奖励设计!HN16+求节点(活动投放!$S$6:$S$41,活动投放!$AV$6:$AV$41,$K11)</f>
        <v>0</v>
      </c>
      <c r="R11" s="105">
        <f>[4]军团势力点战斗奖励设计!HO16+求节点(活动投放!$S$46:$S$81,活动投放!$AV$46:$AV$81,$K11)</f>
        <v>0</v>
      </c>
      <c r="S11" s="105">
        <f>[4]军团势力点战斗奖励设计!HP16+求节点(活动投放!$S$86:$S$121,活动投放!$AV$86:$AV$121,$K11)</f>
        <v>0</v>
      </c>
      <c r="T11" s="105">
        <f>[4]军团势力点战斗奖励设计!HQ16+求节点(活动投放!$S$126:$S$161,活动投放!$AV$126:$AV$161,$K11)</f>
        <v>0</v>
      </c>
      <c r="U11" s="105">
        <f>[4]军团势力点战斗奖励设计!HR16+求节点(活动投放!$S$166:$S$201,活动投放!$AV$166:$AV$201,$K11)</f>
        <v>0</v>
      </c>
      <c r="V11" s="79">
        <f t="shared" si="1"/>
        <v>0</v>
      </c>
      <c r="W11" s="79">
        <f t="shared" si="2"/>
        <v>0</v>
      </c>
      <c r="X11" s="79">
        <f t="shared" si="3"/>
        <v>0</v>
      </c>
      <c r="Y11" s="79">
        <f t="shared" si="4"/>
        <v>0</v>
      </c>
      <c r="Z11" s="79">
        <f t="shared" si="5"/>
        <v>0</v>
      </c>
    </row>
    <row r="12" spans="2:26" x14ac:dyDescent="0.15">
      <c r="B12" s="80">
        <f>装备强化!AV13</f>
        <v>240</v>
      </c>
      <c r="C12" s="20">
        <f>装备强化!BK13</f>
        <v>23400</v>
      </c>
      <c r="D12" s="20">
        <f>装备强化!BK53</f>
        <v>37200</v>
      </c>
      <c r="E12" s="20">
        <f>装备强化!BK93</f>
        <v>70000</v>
      </c>
      <c r="F12" s="20">
        <f>装备强化!BK133</f>
        <v>144000</v>
      </c>
      <c r="G12" s="20">
        <f>装备强化!BK173</f>
        <v>320000</v>
      </c>
      <c r="H12" s="37"/>
      <c r="I12" s="8">
        <v>1</v>
      </c>
      <c r="K12" s="20">
        <v>8</v>
      </c>
      <c r="L12" s="79">
        <f>IF($K12&lt;前期规划!$C$2,0,求节点($B$5:$B$40,C$5:C$40,节奏总纲!P11))</f>
        <v>0</v>
      </c>
      <c r="M12" s="79">
        <f>IF($K12&lt;前期规划!$C$2,0,求节点($B$5:$B$40,D$5:D$40,节奏总纲!Q11))</f>
        <v>0</v>
      </c>
      <c r="N12" s="79">
        <f>IF($K12&lt;前期规划!$C$2,0,求节点($B$5:$B$40,E$5:E$40,节奏总纲!R11))</f>
        <v>0</v>
      </c>
      <c r="O12" s="79">
        <f>IF($K12&lt;前期规划!$C$2,0,求节点($B$5:$B$40,F$5:F$40,节奏总纲!S11))</f>
        <v>0</v>
      </c>
      <c r="P12" s="79">
        <f>IF($K12&lt;前期规划!$C$2,0,求节点($B$5:$B$40,G$5:G$40,节奏总纲!T11))</f>
        <v>0</v>
      </c>
      <c r="Q12" s="105">
        <f>[4]军团势力点战斗奖励设计!HN17+求节点(活动投放!$S$6:$S$41,活动投放!$AV$6:$AV$41,$K12)</f>
        <v>0</v>
      </c>
      <c r="R12" s="105">
        <f>[4]军团势力点战斗奖励设计!HO17+求节点(活动投放!$S$46:$S$81,活动投放!$AV$46:$AV$81,$K12)</f>
        <v>0</v>
      </c>
      <c r="S12" s="105">
        <f>[4]军团势力点战斗奖励设计!HP17+求节点(活动投放!$S$86:$S$121,活动投放!$AV$86:$AV$121,$K12)</f>
        <v>0</v>
      </c>
      <c r="T12" s="105">
        <f>[4]军团势力点战斗奖励设计!HQ17+求节点(活动投放!$S$126:$S$161,活动投放!$AV$126:$AV$161,$K12)</f>
        <v>0</v>
      </c>
      <c r="U12" s="105">
        <f>[4]军团势力点战斗奖励设计!HR17+求节点(活动投放!$S$166:$S$201,活动投放!$AV$166:$AV$201,$K12)</f>
        <v>0</v>
      </c>
      <c r="V12" s="79">
        <f t="shared" si="1"/>
        <v>0</v>
      </c>
      <c r="W12" s="79">
        <f t="shared" si="2"/>
        <v>0</v>
      </c>
      <c r="X12" s="79">
        <f t="shared" si="3"/>
        <v>0</v>
      </c>
      <c r="Y12" s="79">
        <f t="shared" si="4"/>
        <v>0</v>
      </c>
      <c r="Z12" s="79">
        <f t="shared" si="5"/>
        <v>0</v>
      </c>
    </row>
    <row r="13" spans="2:26" x14ac:dyDescent="0.15">
      <c r="B13" s="80">
        <f>装备强化!AV14</f>
        <v>270</v>
      </c>
      <c r="C13" s="20">
        <f>装备强化!BK14</f>
        <v>26100</v>
      </c>
      <c r="D13" s="20">
        <f>装备强化!BK54</f>
        <v>43350</v>
      </c>
      <c r="E13" s="20">
        <f>装备强化!BK94</f>
        <v>80000</v>
      </c>
      <c r="F13" s="20">
        <f>装备强化!BK134</f>
        <v>167700</v>
      </c>
      <c r="G13" s="20">
        <f>装备强化!BK174</f>
        <v>320000</v>
      </c>
      <c r="H13" s="37"/>
      <c r="I13" s="8">
        <v>1</v>
      </c>
      <c r="K13" s="20">
        <v>9</v>
      </c>
      <c r="L13" s="79">
        <f>IF($K13&lt;前期规划!$C$2,0,求节点($B$5:$B$40,C$5:C$40,节奏总纲!P12))</f>
        <v>0</v>
      </c>
      <c r="M13" s="79">
        <f>IF($K13&lt;前期规划!$C$2,0,求节点($B$5:$B$40,D$5:D$40,节奏总纲!Q12))</f>
        <v>0</v>
      </c>
      <c r="N13" s="79">
        <f>IF($K13&lt;前期规划!$C$2,0,求节点($B$5:$B$40,E$5:E$40,节奏总纲!R12))</f>
        <v>0</v>
      </c>
      <c r="O13" s="79">
        <f>IF($K13&lt;前期规划!$C$2,0,求节点($B$5:$B$40,F$5:F$40,节奏总纲!S12))</f>
        <v>0</v>
      </c>
      <c r="P13" s="79">
        <f>IF($K13&lt;前期规划!$C$2,0,求节点($B$5:$B$40,G$5:G$40,节奏总纲!T12))</f>
        <v>0</v>
      </c>
      <c r="Q13" s="105">
        <f>[4]军团势力点战斗奖励设计!HN18+求节点(活动投放!$S$6:$S$41,活动投放!$AV$6:$AV$41,$K13)</f>
        <v>0</v>
      </c>
      <c r="R13" s="105">
        <f>[4]军团势力点战斗奖励设计!HO18+求节点(活动投放!$S$46:$S$81,活动投放!$AV$46:$AV$81,$K13)</f>
        <v>0</v>
      </c>
      <c r="S13" s="105">
        <f>[4]军团势力点战斗奖励设计!HP18+求节点(活动投放!$S$86:$S$121,活动投放!$AV$86:$AV$121,$K13)</f>
        <v>0</v>
      </c>
      <c r="T13" s="105">
        <f>[4]军团势力点战斗奖励设计!HQ18+求节点(活动投放!$S$126:$S$161,活动投放!$AV$126:$AV$161,$K13)</f>
        <v>0</v>
      </c>
      <c r="U13" s="105">
        <f>[4]军团势力点战斗奖励设计!HR18+求节点(活动投放!$S$166:$S$201,活动投放!$AV$166:$AV$201,$K13)</f>
        <v>0</v>
      </c>
      <c r="V13" s="79">
        <f t="shared" si="1"/>
        <v>0</v>
      </c>
      <c r="W13" s="79">
        <f t="shared" si="2"/>
        <v>0</v>
      </c>
      <c r="X13" s="79">
        <f t="shared" si="3"/>
        <v>0</v>
      </c>
      <c r="Y13" s="79">
        <f t="shared" si="4"/>
        <v>0</v>
      </c>
      <c r="Z13" s="79">
        <f t="shared" si="5"/>
        <v>0</v>
      </c>
    </row>
    <row r="14" spans="2:26" x14ac:dyDescent="0.15">
      <c r="B14" s="80">
        <f>装备强化!AV15</f>
        <v>300</v>
      </c>
      <c r="C14" s="65">
        <f>装备强化!BK15</f>
        <v>27900</v>
      </c>
      <c r="D14" s="65">
        <f>装备强化!BK55</f>
        <v>49950</v>
      </c>
      <c r="E14" s="65">
        <f>装备强化!BK95</f>
        <v>93333.333333333328</v>
      </c>
      <c r="F14" s="65">
        <f>装备强化!BK135</f>
        <v>197400</v>
      </c>
      <c r="G14" s="65">
        <f>装备强化!BK175</f>
        <v>320000</v>
      </c>
      <c r="H14" s="37"/>
      <c r="I14" s="8">
        <v>1</v>
      </c>
      <c r="K14" s="20">
        <v>10</v>
      </c>
      <c r="L14" s="79">
        <f>IF($K14&lt;前期规划!$C$2,0,求节点($B$5:$B$40,C$5:C$40,节奏总纲!P13))</f>
        <v>0</v>
      </c>
      <c r="M14" s="79">
        <f>IF($K14&lt;前期规划!$C$2,0,求节点($B$5:$B$40,D$5:D$40,节奏总纲!Q13))</f>
        <v>0</v>
      </c>
      <c r="N14" s="79">
        <f>IF($K14&lt;前期规划!$C$2,0,求节点($B$5:$B$40,E$5:E$40,节奏总纲!R13))</f>
        <v>0</v>
      </c>
      <c r="O14" s="79">
        <f>IF($K14&lt;前期规划!$C$2,0,求节点($B$5:$B$40,F$5:F$40,节奏总纲!S13))</f>
        <v>0</v>
      </c>
      <c r="P14" s="79">
        <f>IF($K14&lt;前期规划!$C$2,0,求节点($B$5:$B$40,G$5:G$40,节奏总纲!T13))</f>
        <v>0</v>
      </c>
      <c r="Q14" s="105">
        <f>[4]军团势力点战斗奖励设计!HN19+求节点(活动投放!$S$6:$S$41,活动投放!$AV$6:$AV$41,$K14)</f>
        <v>0</v>
      </c>
      <c r="R14" s="105">
        <f>[4]军团势力点战斗奖励设计!HO19+求节点(活动投放!$S$46:$S$81,活动投放!$AV$46:$AV$81,$K14)</f>
        <v>0</v>
      </c>
      <c r="S14" s="105">
        <f>[4]军团势力点战斗奖励设计!HP19+求节点(活动投放!$S$86:$S$121,活动投放!$AV$86:$AV$121,$K14)</f>
        <v>0</v>
      </c>
      <c r="T14" s="105">
        <f>[4]军团势力点战斗奖励设计!HQ19+求节点(活动投放!$S$126:$S$161,活动投放!$AV$126:$AV$161,$K14)</f>
        <v>0</v>
      </c>
      <c r="U14" s="105">
        <f>[4]军团势力点战斗奖励设计!HR19+求节点(活动投放!$S$166:$S$201,活动投放!$AV$166:$AV$201,$K14)</f>
        <v>0</v>
      </c>
      <c r="V14" s="79">
        <f t="shared" si="1"/>
        <v>0</v>
      </c>
      <c r="W14" s="79">
        <f t="shared" si="2"/>
        <v>0</v>
      </c>
      <c r="X14" s="79">
        <f t="shared" si="3"/>
        <v>0</v>
      </c>
      <c r="Y14" s="79">
        <f t="shared" si="4"/>
        <v>0</v>
      </c>
      <c r="Z14" s="79">
        <f t="shared" si="5"/>
        <v>0</v>
      </c>
    </row>
    <row r="15" spans="2:26" x14ac:dyDescent="0.15">
      <c r="B15" s="80">
        <f>装备强化!AV16</f>
        <v>330</v>
      </c>
      <c r="C15" s="65">
        <f>装备强化!BK16</f>
        <v>32130</v>
      </c>
      <c r="D15" s="65">
        <f>装备强化!BK56</f>
        <v>57000</v>
      </c>
      <c r="E15" s="65">
        <f>装备强化!BK96</f>
        <v>104833.33333333331</v>
      </c>
      <c r="F15" s="65">
        <f>装备强化!BK136</f>
        <v>225000</v>
      </c>
      <c r="G15" s="65">
        <f>装备强化!BK176</f>
        <v>320000</v>
      </c>
      <c r="I15" s="8">
        <v>1</v>
      </c>
      <c r="K15" s="20">
        <v>11</v>
      </c>
      <c r="L15" s="79">
        <f>IF($K15&lt;前期规划!$C$2,0,求节点($B$5:$B$40,C$5:C$40,节奏总纲!P14))</f>
        <v>0</v>
      </c>
      <c r="M15" s="79">
        <f>IF($K15&lt;前期规划!$C$2,0,求节点($B$5:$B$40,D$5:D$40,节奏总纲!Q14))</f>
        <v>0</v>
      </c>
      <c r="N15" s="79">
        <f>IF($K15&lt;前期规划!$C$2,0,求节点($B$5:$B$40,E$5:E$40,节奏总纲!R14))</f>
        <v>0</v>
      </c>
      <c r="O15" s="79">
        <f>IF($K15&lt;前期规划!$C$2,0,求节点($B$5:$B$40,F$5:F$40,节奏总纲!S14))</f>
        <v>0</v>
      </c>
      <c r="P15" s="79">
        <f>IF($K15&lt;前期规划!$C$2,0,求节点($B$5:$B$40,G$5:G$40,节奏总纲!T14))</f>
        <v>0</v>
      </c>
      <c r="Q15" s="105">
        <f>[4]军团势力点战斗奖励设计!HN20+求节点(活动投放!$S$6:$S$41,活动投放!$AV$6:$AV$41,$K15)</f>
        <v>0</v>
      </c>
      <c r="R15" s="105">
        <f>[4]军团势力点战斗奖励设计!HO20+求节点(活动投放!$S$46:$S$81,活动投放!$AV$46:$AV$81,$K15)</f>
        <v>0</v>
      </c>
      <c r="S15" s="105">
        <f>[4]军团势力点战斗奖励设计!HP20+求节点(活动投放!$S$86:$S$121,活动投放!$AV$86:$AV$121,$K15)</f>
        <v>0</v>
      </c>
      <c r="T15" s="105">
        <f>[4]军团势力点战斗奖励设计!HQ20+求节点(活动投放!$S$126:$S$161,活动投放!$AV$126:$AV$161,$K15)</f>
        <v>0</v>
      </c>
      <c r="U15" s="105">
        <f>[4]军团势力点战斗奖励设计!HR20+求节点(活动投放!$S$166:$S$201,活动投放!$AV$166:$AV$201,$K15)</f>
        <v>0</v>
      </c>
      <c r="V15" s="79">
        <f t="shared" si="1"/>
        <v>0</v>
      </c>
      <c r="W15" s="79">
        <f t="shared" si="2"/>
        <v>0</v>
      </c>
      <c r="X15" s="79">
        <f t="shared" si="3"/>
        <v>0</v>
      </c>
      <c r="Y15" s="79">
        <f t="shared" si="4"/>
        <v>0</v>
      </c>
      <c r="Z15" s="79">
        <f t="shared" si="5"/>
        <v>0</v>
      </c>
    </row>
    <row r="16" spans="2:26" x14ac:dyDescent="0.15">
      <c r="B16" s="80">
        <f>装备强化!AV17</f>
        <v>360</v>
      </c>
      <c r="C16" s="65">
        <f>装备强化!BK17</f>
        <v>35640</v>
      </c>
      <c r="D16" s="65">
        <f>装备强化!BK57</f>
        <v>64000</v>
      </c>
      <c r="E16" s="65">
        <f>装备强化!BK97</f>
        <v>120000</v>
      </c>
      <c r="F16" s="65">
        <f>装备强化!BK137</f>
        <v>240000</v>
      </c>
      <c r="G16" s="65">
        <f>装备强化!BK177</f>
        <v>320000</v>
      </c>
      <c r="I16" s="8">
        <v>1</v>
      </c>
      <c r="K16" s="20">
        <v>12</v>
      </c>
      <c r="L16" s="79">
        <f>IF($K16&lt;前期规划!$C$2,0,求节点($B$5:$B$40,C$5:C$40,节奏总纲!P15))</f>
        <v>0</v>
      </c>
      <c r="M16" s="79">
        <f>IF($K16&lt;前期规划!$C$2,0,求节点($B$5:$B$40,D$5:D$40,节奏总纲!Q15))</f>
        <v>0</v>
      </c>
      <c r="N16" s="79">
        <f>IF($K16&lt;前期规划!$C$2,0,求节点($B$5:$B$40,E$5:E$40,节奏总纲!R15))</f>
        <v>0</v>
      </c>
      <c r="O16" s="79">
        <f>IF($K16&lt;前期规划!$C$2,0,求节点($B$5:$B$40,F$5:F$40,节奏总纲!S15))</f>
        <v>0</v>
      </c>
      <c r="P16" s="79">
        <f>IF($K16&lt;前期规划!$C$2,0,求节点($B$5:$B$40,G$5:G$40,节奏总纲!T15))</f>
        <v>0</v>
      </c>
      <c r="Q16" s="105">
        <f>[4]军团势力点战斗奖励设计!HN21+求节点(活动投放!$S$6:$S$41,活动投放!$AV$6:$AV$41,$K16)</f>
        <v>0</v>
      </c>
      <c r="R16" s="105">
        <f>[4]军团势力点战斗奖励设计!HO21+求节点(活动投放!$S$46:$S$81,活动投放!$AV$46:$AV$81,$K16)</f>
        <v>0</v>
      </c>
      <c r="S16" s="105">
        <f>[4]军团势力点战斗奖励设计!HP21+求节点(活动投放!$S$86:$S$121,活动投放!$AV$86:$AV$121,$K16)</f>
        <v>0</v>
      </c>
      <c r="T16" s="105">
        <f>[4]军团势力点战斗奖励设计!HQ21+求节点(活动投放!$S$126:$S$161,活动投放!$AV$126:$AV$161,$K16)</f>
        <v>0</v>
      </c>
      <c r="U16" s="105">
        <f>[4]军团势力点战斗奖励设计!HR21+求节点(活动投放!$S$166:$S$201,活动投放!$AV$166:$AV$201,$K16)</f>
        <v>0</v>
      </c>
      <c r="V16" s="79">
        <f t="shared" si="1"/>
        <v>0</v>
      </c>
      <c r="W16" s="79">
        <f t="shared" si="2"/>
        <v>0</v>
      </c>
      <c r="X16" s="79">
        <f t="shared" si="3"/>
        <v>0</v>
      </c>
      <c r="Y16" s="79">
        <f t="shared" si="4"/>
        <v>0</v>
      </c>
      <c r="Z16" s="79">
        <f t="shared" si="5"/>
        <v>0</v>
      </c>
    </row>
    <row r="17" spans="2:26" x14ac:dyDescent="0.15">
      <c r="B17" s="80">
        <f>装备强化!AV18</f>
        <v>390</v>
      </c>
      <c r="C17" s="65">
        <f>装备强化!BK18</f>
        <v>40365</v>
      </c>
      <c r="D17" s="65">
        <f>装备强化!BK58</f>
        <v>71400</v>
      </c>
      <c r="E17" s="65">
        <f>装备强化!BK98</f>
        <v>133000</v>
      </c>
      <c r="F17" s="65">
        <f>装备强化!BK138</f>
        <v>240000</v>
      </c>
      <c r="G17" s="65">
        <f>装备强化!BK178</f>
        <v>320000</v>
      </c>
      <c r="I17" s="8">
        <v>1</v>
      </c>
      <c r="K17" s="20">
        <v>13</v>
      </c>
      <c r="L17" s="79">
        <f>IF($K17&lt;前期规划!$C$2,0,求节点($B$5:$B$40,C$5:C$40,节奏总纲!P16))</f>
        <v>0</v>
      </c>
      <c r="M17" s="79">
        <f>IF($K17&lt;前期规划!$C$2,0,求节点($B$5:$B$40,D$5:D$40,节奏总纲!Q16))</f>
        <v>0</v>
      </c>
      <c r="N17" s="79">
        <f>IF($K17&lt;前期规划!$C$2,0,求节点($B$5:$B$40,E$5:E$40,节奏总纲!R16))</f>
        <v>0</v>
      </c>
      <c r="O17" s="79">
        <f>IF($K17&lt;前期规划!$C$2,0,求节点($B$5:$B$40,F$5:F$40,节奏总纲!S16))</f>
        <v>0</v>
      </c>
      <c r="P17" s="79">
        <f>IF($K17&lt;前期规划!$C$2,0,求节点($B$5:$B$40,G$5:G$40,节奏总纲!T16))</f>
        <v>0</v>
      </c>
      <c r="Q17" s="105">
        <f>[4]军团势力点战斗奖励设计!HN22+求节点(活动投放!$S$6:$S$41,活动投放!$AV$6:$AV$41,$K17)</f>
        <v>0</v>
      </c>
      <c r="R17" s="105">
        <f>[4]军团势力点战斗奖励设计!HO22+求节点(活动投放!$S$46:$S$81,活动投放!$AV$46:$AV$81,$K17)</f>
        <v>0</v>
      </c>
      <c r="S17" s="105">
        <f>[4]军团势力点战斗奖励设计!HP22+求节点(活动投放!$S$86:$S$121,活动投放!$AV$86:$AV$121,$K17)</f>
        <v>0</v>
      </c>
      <c r="T17" s="105">
        <f>[4]军团势力点战斗奖励设计!HQ22+求节点(活动投放!$S$126:$S$161,活动投放!$AV$126:$AV$161,$K17)</f>
        <v>0</v>
      </c>
      <c r="U17" s="105">
        <f>[4]军团势力点战斗奖励设计!HR22+求节点(活动投放!$S$166:$S$201,活动投放!$AV$166:$AV$201,$K17)</f>
        <v>0</v>
      </c>
      <c r="V17" s="79">
        <f t="shared" si="1"/>
        <v>0</v>
      </c>
      <c r="W17" s="79">
        <f t="shared" si="2"/>
        <v>0</v>
      </c>
      <c r="X17" s="79">
        <f t="shared" si="3"/>
        <v>0</v>
      </c>
      <c r="Y17" s="79">
        <f t="shared" si="4"/>
        <v>0</v>
      </c>
      <c r="Z17" s="79">
        <f t="shared" si="5"/>
        <v>0</v>
      </c>
    </row>
    <row r="18" spans="2:26" x14ac:dyDescent="0.15">
      <c r="B18" s="80">
        <f>装备强化!AV19</f>
        <v>420</v>
      </c>
      <c r="C18" s="65">
        <f>装备强化!BK19</f>
        <v>44640</v>
      </c>
      <c r="D18" s="65">
        <f>装备强化!BK59</f>
        <v>79200</v>
      </c>
      <c r="E18" s="65">
        <f>装备强化!BK99</f>
        <v>150000</v>
      </c>
      <c r="F18" s="65">
        <f>装备强化!BK139</f>
        <v>240000</v>
      </c>
      <c r="G18" s="65">
        <f>装备强化!BK179</f>
        <v>320000</v>
      </c>
      <c r="I18" s="8">
        <v>1</v>
      </c>
      <c r="K18" s="20">
        <v>14</v>
      </c>
      <c r="L18" s="79">
        <f>IF($K18&lt;前期规划!$C$2,0,求节点($B$5:$B$40,C$5:C$40,节奏总纲!P17))</f>
        <v>0</v>
      </c>
      <c r="M18" s="79">
        <f>IF($K18&lt;前期规划!$C$2,0,求节点($B$5:$B$40,D$5:D$40,节奏总纲!Q17))</f>
        <v>0</v>
      </c>
      <c r="N18" s="79">
        <f>IF($K18&lt;前期规划!$C$2,0,求节点($B$5:$B$40,E$5:E$40,节奏总纲!R17))</f>
        <v>0</v>
      </c>
      <c r="O18" s="79">
        <f>IF($K18&lt;前期规划!$C$2,0,求节点($B$5:$B$40,F$5:F$40,节奏总纲!S17))</f>
        <v>0</v>
      </c>
      <c r="P18" s="79">
        <f>IF($K18&lt;前期规划!$C$2,0,求节点($B$5:$B$40,G$5:G$40,节奏总纲!T17))</f>
        <v>0</v>
      </c>
      <c r="Q18" s="105">
        <f>[4]军团势力点战斗奖励设计!HN23+求节点(活动投放!$S$6:$S$41,活动投放!$AV$6:$AV$41,$K18)</f>
        <v>0</v>
      </c>
      <c r="R18" s="105">
        <f>[4]军团势力点战斗奖励设计!HO23+求节点(活动投放!$S$46:$S$81,活动投放!$AV$46:$AV$81,$K18)</f>
        <v>0</v>
      </c>
      <c r="S18" s="105">
        <f>[4]军团势力点战斗奖励设计!HP23+求节点(活动投放!$S$86:$S$121,活动投放!$AV$86:$AV$121,$K18)</f>
        <v>0</v>
      </c>
      <c r="T18" s="105">
        <f>[4]军团势力点战斗奖励设计!HQ23+求节点(活动投放!$S$126:$S$161,活动投放!$AV$126:$AV$161,$K18)</f>
        <v>0</v>
      </c>
      <c r="U18" s="105">
        <f>[4]军团势力点战斗奖励设计!HR23+求节点(活动投放!$S$166:$S$201,活动投放!$AV$166:$AV$201,$K18)</f>
        <v>0</v>
      </c>
      <c r="V18" s="79">
        <f t="shared" si="1"/>
        <v>0</v>
      </c>
      <c r="W18" s="79">
        <f t="shared" si="2"/>
        <v>0</v>
      </c>
      <c r="X18" s="79">
        <f t="shared" si="3"/>
        <v>0</v>
      </c>
      <c r="Y18" s="79">
        <f t="shared" si="4"/>
        <v>0</v>
      </c>
      <c r="Z18" s="79">
        <f t="shared" si="5"/>
        <v>0</v>
      </c>
    </row>
    <row r="19" spans="2:26" x14ac:dyDescent="0.15">
      <c r="B19" s="80">
        <f>装备强化!AV20</f>
        <v>450</v>
      </c>
      <c r="C19" s="65">
        <f>装备强化!BK20</f>
        <v>48000</v>
      </c>
      <c r="D19" s="65">
        <f>装备强化!BK60</f>
        <v>87400</v>
      </c>
      <c r="E19" s="65">
        <f>装备强化!BK100</f>
        <v>164500</v>
      </c>
      <c r="F19" s="65">
        <f>装备强化!BK140</f>
        <v>240000</v>
      </c>
      <c r="G19" s="65">
        <f>装备强化!BK180</f>
        <v>320000</v>
      </c>
      <c r="I19" s="8">
        <v>1</v>
      </c>
      <c r="K19" s="20">
        <v>15</v>
      </c>
      <c r="L19" s="79">
        <f>IF($K19&lt;前期规划!$C$2,0,求节点($B$5:$B$40,C$5:C$40,节奏总纲!P18))</f>
        <v>0</v>
      </c>
      <c r="M19" s="79">
        <f>IF($K19&lt;前期规划!$C$2,0,求节点($B$5:$B$40,D$5:D$40,节奏总纲!Q18))</f>
        <v>0</v>
      </c>
      <c r="N19" s="79">
        <f>IF($K19&lt;前期规划!$C$2,0,求节点($B$5:$B$40,E$5:E$40,节奏总纲!R18))</f>
        <v>0</v>
      </c>
      <c r="O19" s="79">
        <f>IF($K19&lt;前期规划!$C$2,0,求节点($B$5:$B$40,F$5:F$40,节奏总纲!S18))</f>
        <v>0</v>
      </c>
      <c r="P19" s="79">
        <f>IF($K19&lt;前期规划!$C$2,0,求节点($B$5:$B$40,G$5:G$40,节奏总纲!T18))</f>
        <v>0</v>
      </c>
      <c r="Q19" s="105">
        <f>[4]军团势力点战斗奖励设计!HN24+求节点(活动投放!$S$6:$S$41,活动投放!$AV$6:$AV$41,$K19)</f>
        <v>0</v>
      </c>
      <c r="R19" s="105">
        <f>[4]军团势力点战斗奖励设计!HO24+求节点(活动投放!$S$46:$S$81,活动投放!$AV$46:$AV$81,$K19)</f>
        <v>0</v>
      </c>
      <c r="S19" s="105">
        <f>[4]军团势力点战斗奖励设计!HP24+求节点(活动投放!$S$86:$S$121,活动投放!$AV$86:$AV$121,$K19)</f>
        <v>0</v>
      </c>
      <c r="T19" s="105">
        <f>[4]军团势力点战斗奖励设计!HQ24+求节点(活动投放!$S$126:$S$161,活动投放!$AV$126:$AV$161,$K19)</f>
        <v>0</v>
      </c>
      <c r="U19" s="105">
        <f>[4]军团势力点战斗奖励设计!HR24+求节点(活动投放!$S$166:$S$201,活动投放!$AV$166:$AV$201,$K19)</f>
        <v>0</v>
      </c>
      <c r="V19" s="79">
        <f t="shared" si="1"/>
        <v>0</v>
      </c>
      <c r="W19" s="79">
        <f t="shared" si="2"/>
        <v>0</v>
      </c>
      <c r="X19" s="79">
        <f t="shared" si="3"/>
        <v>0</v>
      </c>
      <c r="Y19" s="79">
        <f t="shared" si="4"/>
        <v>0</v>
      </c>
      <c r="Z19" s="79">
        <f t="shared" si="5"/>
        <v>0</v>
      </c>
    </row>
    <row r="20" spans="2:26" x14ac:dyDescent="0.15">
      <c r="B20" s="80">
        <f>装备强化!AV21</f>
        <v>480</v>
      </c>
      <c r="C20" s="65">
        <f>装备强化!BK21</f>
        <v>53040</v>
      </c>
      <c r="D20" s="65">
        <f>装备强化!BK61</f>
        <v>96000</v>
      </c>
      <c r="E20" s="65">
        <f>装备强化!BK101</f>
        <v>183333.33333333331</v>
      </c>
      <c r="F20" s="65">
        <f>装备强化!BK141</f>
        <v>240000</v>
      </c>
      <c r="G20" s="65">
        <f>装备强化!BK181</f>
        <v>320000</v>
      </c>
      <c r="I20" s="8">
        <v>1</v>
      </c>
      <c r="K20" s="20">
        <v>16</v>
      </c>
      <c r="L20" s="79">
        <f>IF($K20&lt;前期规划!$C$2,0,求节点($B$5:$B$40,C$5:C$40,节奏总纲!P19))</f>
        <v>0</v>
      </c>
      <c r="M20" s="79">
        <f>IF($K20&lt;前期规划!$C$2,0,求节点($B$5:$B$40,D$5:D$40,节奏总纲!Q19))</f>
        <v>0</v>
      </c>
      <c r="N20" s="79">
        <f>IF($K20&lt;前期规划!$C$2,0,求节点($B$5:$B$40,E$5:E$40,节奏总纲!R19))</f>
        <v>0</v>
      </c>
      <c r="O20" s="79">
        <f>IF($K20&lt;前期规划!$C$2,0,求节点($B$5:$B$40,F$5:F$40,节奏总纲!S19))</f>
        <v>0</v>
      </c>
      <c r="P20" s="79">
        <f>IF($K20&lt;前期规划!$C$2,0,求节点($B$5:$B$40,G$5:G$40,节奏总纲!T19))</f>
        <v>0</v>
      </c>
      <c r="Q20" s="105">
        <f>[4]军团势力点战斗奖励设计!HN25+求节点(活动投放!$S$6:$S$41,活动投放!$AV$6:$AV$41,$K20)</f>
        <v>0</v>
      </c>
      <c r="R20" s="105">
        <f>[4]军团势力点战斗奖励设计!HO25+求节点(活动投放!$S$46:$S$81,活动投放!$AV$46:$AV$81,$K20)</f>
        <v>0</v>
      </c>
      <c r="S20" s="105">
        <f>[4]军团势力点战斗奖励设计!HP25+求节点(活动投放!$S$86:$S$121,活动投放!$AV$86:$AV$121,$K20)</f>
        <v>0</v>
      </c>
      <c r="T20" s="105">
        <f>[4]军团势力点战斗奖励设计!HQ25+求节点(活动投放!$S$126:$S$161,活动投放!$AV$126:$AV$161,$K20)</f>
        <v>0</v>
      </c>
      <c r="U20" s="105">
        <f>[4]军团势力点战斗奖励设计!HR25+求节点(活动投放!$S$166:$S$201,活动投放!$AV$166:$AV$201,$K20)</f>
        <v>0</v>
      </c>
      <c r="V20" s="79">
        <f t="shared" si="1"/>
        <v>0</v>
      </c>
      <c r="W20" s="79">
        <f t="shared" si="2"/>
        <v>0</v>
      </c>
      <c r="X20" s="79">
        <f t="shared" si="3"/>
        <v>0</v>
      </c>
      <c r="Y20" s="79">
        <f t="shared" si="4"/>
        <v>0</v>
      </c>
      <c r="Z20" s="79">
        <f t="shared" si="5"/>
        <v>0</v>
      </c>
    </row>
    <row r="21" spans="2:26" x14ac:dyDescent="0.15">
      <c r="B21" s="80">
        <f>装备强化!AV22</f>
        <v>510</v>
      </c>
      <c r="C21" s="79">
        <f>装备强化!BK22</f>
        <v>56700</v>
      </c>
      <c r="D21" s="79">
        <f>装备强化!BK62</f>
        <v>102500</v>
      </c>
      <c r="E21" s="79">
        <f>装备强化!BK102</f>
        <v>191666.66666666666</v>
      </c>
      <c r="F21" s="79">
        <f>装备强化!BK142</f>
        <v>240000</v>
      </c>
      <c r="G21" s="79">
        <f>装备强化!BK182</f>
        <v>320000</v>
      </c>
      <c r="I21" s="8">
        <v>1</v>
      </c>
      <c r="K21" s="20">
        <v>17</v>
      </c>
      <c r="L21" s="79">
        <f>IF($K21&lt;前期规划!$C$2,0,求节点($B$5:$B$40,C$5:C$40,节奏总纲!P20))</f>
        <v>0</v>
      </c>
      <c r="M21" s="79">
        <f>IF($K21&lt;前期规划!$C$2,0,求节点($B$5:$B$40,D$5:D$40,节奏总纲!Q20))</f>
        <v>0</v>
      </c>
      <c r="N21" s="79">
        <f>IF($K21&lt;前期规划!$C$2,0,求节点($B$5:$B$40,E$5:E$40,节奏总纲!R20))</f>
        <v>0</v>
      </c>
      <c r="O21" s="79">
        <f>IF($K21&lt;前期规划!$C$2,0,求节点($B$5:$B$40,F$5:F$40,节奏总纲!S20))</f>
        <v>0</v>
      </c>
      <c r="P21" s="79">
        <f>IF($K21&lt;前期规划!$C$2,0,求节点($B$5:$B$40,G$5:G$40,节奏总纲!T20))</f>
        <v>0</v>
      </c>
      <c r="Q21" s="105">
        <f>[4]军团势力点战斗奖励设计!HN26+求节点(活动投放!$S$6:$S$41,活动投放!$AV$6:$AV$41,$K21)</f>
        <v>0</v>
      </c>
      <c r="R21" s="105">
        <f>[4]军团势力点战斗奖励设计!HO26+求节点(活动投放!$S$46:$S$81,活动投放!$AV$46:$AV$81,$K21)</f>
        <v>0</v>
      </c>
      <c r="S21" s="105">
        <f>[4]军团势力点战斗奖励设计!HP26+求节点(活动投放!$S$86:$S$121,活动投放!$AV$86:$AV$121,$K21)</f>
        <v>0</v>
      </c>
      <c r="T21" s="105">
        <f>[4]军团势力点战斗奖励设计!HQ26+求节点(活动投放!$S$126:$S$161,活动投放!$AV$126:$AV$161,$K21)</f>
        <v>0</v>
      </c>
      <c r="U21" s="105">
        <f>[4]军团势力点战斗奖励设计!HR26+求节点(活动投放!$S$166:$S$201,活动投放!$AV$166:$AV$201,$K21)</f>
        <v>0</v>
      </c>
      <c r="V21" s="79">
        <f t="shared" si="1"/>
        <v>0</v>
      </c>
      <c r="W21" s="79">
        <f t="shared" si="2"/>
        <v>0</v>
      </c>
      <c r="X21" s="79">
        <f t="shared" si="3"/>
        <v>0</v>
      </c>
      <c r="Y21" s="79">
        <f t="shared" si="4"/>
        <v>0</v>
      </c>
      <c r="Z21" s="79">
        <f t="shared" si="5"/>
        <v>0</v>
      </c>
    </row>
    <row r="22" spans="2:26" x14ac:dyDescent="0.15">
      <c r="B22" s="80">
        <f>装备强化!AV23</f>
        <v>540</v>
      </c>
      <c r="C22" s="79">
        <f>装备强化!BK23</f>
        <v>62160</v>
      </c>
      <c r="D22" s="79">
        <f>装备强化!BK63</f>
        <v>111800</v>
      </c>
      <c r="E22" s="79">
        <f>装备强化!BK103</f>
        <v>200000</v>
      </c>
      <c r="F22" s="79">
        <f>装备强化!BK143</f>
        <v>240000</v>
      </c>
      <c r="G22" s="79">
        <f>装备强化!BK183</f>
        <v>320000</v>
      </c>
      <c r="I22" s="8">
        <v>1</v>
      </c>
      <c r="K22" s="20">
        <v>18</v>
      </c>
      <c r="L22" s="79">
        <f>IF($K22&lt;前期规划!$C$2,0,求节点($B$5:$B$40,C$5:C$40,节奏总纲!P21))</f>
        <v>0</v>
      </c>
      <c r="M22" s="79">
        <f>IF($K22&lt;前期规划!$C$2,0,求节点($B$5:$B$40,D$5:D$40,节奏总纲!Q21))</f>
        <v>0</v>
      </c>
      <c r="N22" s="79">
        <f>IF($K22&lt;前期规划!$C$2,0,求节点($B$5:$B$40,E$5:E$40,节奏总纲!R21))</f>
        <v>0</v>
      </c>
      <c r="O22" s="79">
        <f>IF($K22&lt;前期规划!$C$2,0,求节点($B$5:$B$40,F$5:F$40,节奏总纲!S21))</f>
        <v>0</v>
      </c>
      <c r="P22" s="79">
        <f>IF($K22&lt;前期规划!$C$2,0,求节点($B$5:$B$40,G$5:G$40,节奏总纲!T21))</f>
        <v>0</v>
      </c>
      <c r="Q22" s="105">
        <f>[4]军团势力点战斗奖励设计!HN27+求节点(活动投放!$S$6:$S$41,活动投放!$AV$6:$AV$41,$K22)</f>
        <v>0</v>
      </c>
      <c r="R22" s="105">
        <f>[4]军团势力点战斗奖励设计!HO27+求节点(活动投放!$S$46:$S$81,活动投放!$AV$46:$AV$81,$K22)</f>
        <v>0</v>
      </c>
      <c r="S22" s="105">
        <f>[4]军团势力点战斗奖励设计!HP27+求节点(活动投放!$S$86:$S$121,活动投放!$AV$86:$AV$121,$K22)</f>
        <v>0</v>
      </c>
      <c r="T22" s="105">
        <f>[4]军团势力点战斗奖励设计!HQ27+求节点(活动投放!$S$126:$S$161,活动投放!$AV$126:$AV$161,$K22)</f>
        <v>0</v>
      </c>
      <c r="U22" s="105">
        <f>[4]军团势力点战斗奖励设计!HR27+求节点(活动投放!$S$166:$S$201,活动投放!$AV$166:$AV$201,$K22)</f>
        <v>0</v>
      </c>
      <c r="V22" s="79">
        <f t="shared" si="1"/>
        <v>0</v>
      </c>
      <c r="W22" s="79">
        <f t="shared" si="2"/>
        <v>0</v>
      </c>
      <c r="X22" s="79">
        <f t="shared" si="3"/>
        <v>0</v>
      </c>
      <c r="Y22" s="79">
        <f t="shared" si="4"/>
        <v>0</v>
      </c>
      <c r="Z22" s="79">
        <f t="shared" si="5"/>
        <v>0</v>
      </c>
    </row>
    <row r="23" spans="2:26" x14ac:dyDescent="0.15">
      <c r="B23" s="80">
        <f>装备强化!AV24</f>
        <v>570</v>
      </c>
      <c r="C23" s="79">
        <f>装备强化!BK24</f>
        <v>66120</v>
      </c>
      <c r="D23" s="79">
        <f>装备强化!BK64</f>
        <v>121500</v>
      </c>
      <c r="E23" s="79">
        <f>装备强化!BK104</f>
        <v>200000</v>
      </c>
      <c r="F23" s="79">
        <f>装备强化!BK144</f>
        <v>240000</v>
      </c>
      <c r="G23" s="79">
        <f>装备强化!BK184</f>
        <v>320000</v>
      </c>
      <c r="I23" s="8">
        <v>1</v>
      </c>
      <c r="K23" s="20">
        <v>19</v>
      </c>
      <c r="L23" s="79">
        <f>IF($K23&lt;前期规划!$C$2,0,求节点($B$5:$B$40,C$5:C$40,节奏总纲!P22))</f>
        <v>0</v>
      </c>
      <c r="M23" s="79">
        <f>IF($K23&lt;前期规划!$C$2,0,求节点($B$5:$B$40,D$5:D$40,节奏总纲!Q22))</f>
        <v>0</v>
      </c>
      <c r="N23" s="79">
        <f>IF($K23&lt;前期规划!$C$2,0,求节点($B$5:$B$40,E$5:E$40,节奏总纲!R22))</f>
        <v>0</v>
      </c>
      <c r="O23" s="79">
        <f>IF($K23&lt;前期规划!$C$2,0,求节点($B$5:$B$40,F$5:F$40,节奏总纲!S22))</f>
        <v>0</v>
      </c>
      <c r="P23" s="79">
        <f>IF($K23&lt;前期规划!$C$2,0,求节点($B$5:$B$40,G$5:G$40,节奏总纲!T22))</f>
        <v>0</v>
      </c>
      <c r="Q23" s="105">
        <f>[4]军团势力点战斗奖励设计!HN28+求节点(活动投放!$S$6:$S$41,活动投放!$AV$6:$AV$41,$K23)</f>
        <v>0</v>
      </c>
      <c r="R23" s="105">
        <f>[4]军团势力点战斗奖励设计!HO28+求节点(活动投放!$S$46:$S$81,活动投放!$AV$46:$AV$81,$K23)</f>
        <v>0</v>
      </c>
      <c r="S23" s="105">
        <f>[4]军团势力点战斗奖励设计!HP28+求节点(活动投放!$S$86:$S$121,活动投放!$AV$86:$AV$121,$K23)</f>
        <v>0</v>
      </c>
      <c r="T23" s="105">
        <f>[4]军团势力点战斗奖励设计!HQ28+求节点(活动投放!$S$126:$S$161,活动投放!$AV$126:$AV$161,$K23)</f>
        <v>0</v>
      </c>
      <c r="U23" s="105">
        <f>[4]军团势力点战斗奖励设计!HR28+求节点(活动投放!$S$166:$S$201,活动投放!$AV$166:$AV$201,$K23)</f>
        <v>0</v>
      </c>
      <c r="V23" s="79">
        <f t="shared" si="1"/>
        <v>0</v>
      </c>
      <c r="W23" s="79">
        <f t="shared" si="2"/>
        <v>0</v>
      </c>
      <c r="X23" s="79">
        <f t="shared" si="3"/>
        <v>0</v>
      </c>
      <c r="Y23" s="79">
        <f t="shared" si="4"/>
        <v>0</v>
      </c>
      <c r="Z23" s="79">
        <f t="shared" si="5"/>
        <v>0</v>
      </c>
    </row>
    <row r="24" spans="2:26" x14ac:dyDescent="0.15">
      <c r="B24" s="80">
        <f>装备强化!AV25</f>
        <v>600</v>
      </c>
      <c r="C24" s="79">
        <f>装备强化!BK25</f>
        <v>72000</v>
      </c>
      <c r="D24" s="79">
        <f>装备强化!BK65</f>
        <v>131600</v>
      </c>
      <c r="E24" s="79">
        <f>装备强化!BK105</f>
        <v>200000</v>
      </c>
      <c r="F24" s="79">
        <f>装备强化!BK145</f>
        <v>240000</v>
      </c>
      <c r="G24" s="79">
        <f>装备强化!BK185</f>
        <v>320000</v>
      </c>
      <c r="I24" s="8">
        <v>1</v>
      </c>
      <c r="K24" s="20">
        <v>20</v>
      </c>
      <c r="L24" s="79">
        <f>IF($K24&lt;前期规划!$C$2,0,求节点($B$5:$B$40,C$5:C$40,节奏总纲!P23))</f>
        <v>0</v>
      </c>
      <c r="M24" s="79">
        <f>IF($K24&lt;前期规划!$C$2,0,求节点($B$5:$B$40,D$5:D$40,节奏总纲!Q23))</f>
        <v>0</v>
      </c>
      <c r="N24" s="79">
        <f>IF($K24&lt;前期规划!$C$2,0,求节点($B$5:$B$40,E$5:E$40,节奏总纲!R23))</f>
        <v>0</v>
      </c>
      <c r="O24" s="79">
        <f>IF($K24&lt;前期规划!$C$2,0,求节点($B$5:$B$40,F$5:F$40,节奏总纲!S23))</f>
        <v>0</v>
      </c>
      <c r="P24" s="79">
        <f>IF($K24&lt;前期规划!$C$2,0,求节点($B$5:$B$40,G$5:G$40,节奏总纲!T23))</f>
        <v>0</v>
      </c>
      <c r="Q24" s="105">
        <f>[4]军团势力点战斗奖励设计!HN29+求节点(活动投放!$S$6:$S$41,活动投放!$AV$6:$AV$41,$K24)</f>
        <v>0</v>
      </c>
      <c r="R24" s="105">
        <f>[4]军团势力点战斗奖励设计!HO29+求节点(活动投放!$S$46:$S$81,活动投放!$AV$46:$AV$81,$K24)</f>
        <v>0</v>
      </c>
      <c r="S24" s="105">
        <f>[4]军团势力点战斗奖励设计!HP29+求节点(活动投放!$S$86:$S$121,活动投放!$AV$86:$AV$121,$K24)</f>
        <v>0</v>
      </c>
      <c r="T24" s="105">
        <f>[4]军团势力点战斗奖励设计!HQ29+求节点(活动投放!$S$126:$S$161,活动投放!$AV$126:$AV$161,$K24)</f>
        <v>0</v>
      </c>
      <c r="U24" s="105">
        <f>[4]军团势力点战斗奖励设计!HR29+求节点(活动投放!$S$166:$S$201,活动投放!$AV$166:$AV$201,$K24)</f>
        <v>0</v>
      </c>
      <c r="V24" s="79">
        <f t="shared" si="1"/>
        <v>0</v>
      </c>
      <c r="W24" s="79">
        <f t="shared" si="2"/>
        <v>0</v>
      </c>
      <c r="X24" s="79">
        <f t="shared" si="3"/>
        <v>0</v>
      </c>
      <c r="Y24" s="79">
        <f t="shared" si="4"/>
        <v>0</v>
      </c>
      <c r="Z24" s="79">
        <f t="shared" si="5"/>
        <v>0</v>
      </c>
    </row>
    <row r="25" spans="2:26" x14ac:dyDescent="0.15">
      <c r="B25" s="80">
        <f>装备强化!AV26</f>
        <v>630</v>
      </c>
      <c r="C25" s="79">
        <f>装备强化!BK26</f>
        <v>76260</v>
      </c>
      <c r="D25" s="79">
        <f>装备强化!BK66</f>
        <v>142100</v>
      </c>
      <c r="E25" s="79">
        <f>装备强化!BK106</f>
        <v>200000</v>
      </c>
      <c r="F25" s="79">
        <f>装备强化!BK146</f>
        <v>240000</v>
      </c>
      <c r="G25" s="79">
        <f>装备强化!BK186</f>
        <v>320000</v>
      </c>
      <c r="I25" s="8">
        <v>1</v>
      </c>
      <c r="K25" s="20">
        <v>21</v>
      </c>
      <c r="L25" s="79">
        <f>IF($K25&lt;前期规划!$C$2,0,求节点($B$5:$B$40,C$5:C$40,节奏总纲!P24))</f>
        <v>0</v>
      </c>
      <c r="M25" s="79">
        <f>IF($K25&lt;前期规划!$C$2,0,求节点($B$5:$B$40,D$5:D$40,节奏总纲!Q24))</f>
        <v>0</v>
      </c>
      <c r="N25" s="79">
        <f>IF($K25&lt;前期规划!$C$2,0,求节点($B$5:$B$40,E$5:E$40,节奏总纲!R24))</f>
        <v>0</v>
      </c>
      <c r="O25" s="79">
        <f>IF($K25&lt;前期规划!$C$2,0,求节点($B$5:$B$40,F$5:F$40,节奏总纲!S24))</f>
        <v>0</v>
      </c>
      <c r="P25" s="79">
        <f>IF($K25&lt;前期规划!$C$2,0,求节点($B$5:$B$40,G$5:G$40,节奏总纲!T24))</f>
        <v>0</v>
      </c>
      <c r="Q25" s="105">
        <f>[4]军团势力点战斗奖励设计!HN30+求节点(活动投放!$S$6:$S$41,活动投放!$AV$6:$AV$41,$K25)</f>
        <v>0</v>
      </c>
      <c r="R25" s="105">
        <f>[4]军团势力点战斗奖励设计!HO30+求节点(活动投放!$S$46:$S$81,活动投放!$AV$46:$AV$81,$K25)</f>
        <v>0</v>
      </c>
      <c r="S25" s="105">
        <f>[4]军团势力点战斗奖励设计!HP30+求节点(活动投放!$S$86:$S$121,活动投放!$AV$86:$AV$121,$K25)</f>
        <v>0</v>
      </c>
      <c r="T25" s="105">
        <f>[4]军团势力点战斗奖励设计!HQ30+求节点(活动投放!$S$126:$S$161,活动投放!$AV$126:$AV$161,$K25)</f>
        <v>0</v>
      </c>
      <c r="U25" s="105">
        <f>[4]军团势力点战斗奖励设计!HR30+求节点(活动投放!$S$166:$S$201,活动投放!$AV$166:$AV$201,$K25)</f>
        <v>0</v>
      </c>
      <c r="V25" s="79">
        <f t="shared" si="1"/>
        <v>0</v>
      </c>
      <c r="W25" s="79">
        <f t="shared" si="2"/>
        <v>0</v>
      </c>
      <c r="X25" s="79">
        <f t="shared" si="3"/>
        <v>0</v>
      </c>
      <c r="Y25" s="79">
        <f t="shared" si="4"/>
        <v>0</v>
      </c>
      <c r="Z25" s="79">
        <f t="shared" si="5"/>
        <v>0</v>
      </c>
    </row>
    <row r="26" spans="2:26" x14ac:dyDescent="0.15">
      <c r="B26" s="80">
        <f>装备强化!AV27</f>
        <v>660</v>
      </c>
      <c r="C26" s="79">
        <f>装备强化!BK27</f>
        <v>82560</v>
      </c>
      <c r="D26" s="79">
        <f>装备强化!BK67</f>
        <v>150000</v>
      </c>
      <c r="E26" s="79">
        <f>装备强化!BK107</f>
        <v>200000</v>
      </c>
      <c r="F26" s="79">
        <f>装备强化!BK147</f>
        <v>240000</v>
      </c>
      <c r="G26" s="79">
        <f>装备强化!BK187</f>
        <v>320000</v>
      </c>
      <c r="I26" s="8">
        <v>1</v>
      </c>
      <c r="K26" s="20">
        <v>22</v>
      </c>
      <c r="L26" s="79">
        <f>IF($K26&lt;前期规划!$C$2,0,求节点($B$5:$B$40,C$5:C$40,节奏总纲!P25))</f>
        <v>0</v>
      </c>
      <c r="M26" s="79">
        <f>IF($K26&lt;前期规划!$C$2,0,求节点($B$5:$B$40,D$5:D$40,节奏总纲!Q25))</f>
        <v>0</v>
      </c>
      <c r="N26" s="79">
        <f>IF($K26&lt;前期规划!$C$2,0,求节点($B$5:$B$40,E$5:E$40,节奏总纲!R25))</f>
        <v>0</v>
      </c>
      <c r="O26" s="79">
        <f>IF($K26&lt;前期规划!$C$2,0,求节点($B$5:$B$40,F$5:F$40,节奏总纲!S25))</f>
        <v>0</v>
      </c>
      <c r="P26" s="79">
        <f>IF($K26&lt;前期规划!$C$2,0,求节点($B$5:$B$40,G$5:G$40,节奏总纲!T25))</f>
        <v>0</v>
      </c>
      <c r="Q26" s="105">
        <f>[4]军团势力点战斗奖励设计!HN31+求节点(活动投放!$S$6:$S$41,活动投放!$AV$6:$AV$41,$K26)</f>
        <v>0</v>
      </c>
      <c r="R26" s="105">
        <f>[4]军团势力点战斗奖励设计!HO31+求节点(活动投放!$S$46:$S$81,活动投放!$AV$46:$AV$81,$K26)</f>
        <v>0</v>
      </c>
      <c r="S26" s="105">
        <f>[4]军团势力点战斗奖励设计!HP31+求节点(活动投放!$S$86:$S$121,活动投放!$AV$86:$AV$121,$K26)</f>
        <v>0</v>
      </c>
      <c r="T26" s="105">
        <f>[4]军团势力点战斗奖励设计!HQ31+求节点(活动投放!$S$126:$S$161,活动投放!$AV$126:$AV$161,$K26)</f>
        <v>0</v>
      </c>
      <c r="U26" s="105">
        <f>[4]军团势力点战斗奖励设计!HR31+求节点(活动投放!$S$166:$S$201,活动投放!$AV$166:$AV$201,$K26)</f>
        <v>0</v>
      </c>
      <c r="V26" s="79">
        <f t="shared" si="1"/>
        <v>0</v>
      </c>
      <c r="W26" s="79">
        <f t="shared" si="2"/>
        <v>0</v>
      </c>
      <c r="X26" s="79">
        <f t="shared" si="3"/>
        <v>0</v>
      </c>
      <c r="Y26" s="79">
        <f t="shared" si="4"/>
        <v>0</v>
      </c>
      <c r="Z26" s="79">
        <f t="shared" si="5"/>
        <v>0</v>
      </c>
    </row>
    <row r="27" spans="2:26" x14ac:dyDescent="0.15">
      <c r="B27" s="80">
        <f>装备强化!AV28</f>
        <v>690</v>
      </c>
      <c r="C27" s="79">
        <f>装备强化!BK28</f>
        <v>87120</v>
      </c>
      <c r="D27" s="79">
        <f>装备强化!BK68</f>
        <v>155000</v>
      </c>
      <c r="E27" s="79">
        <f>装备强化!BK108</f>
        <v>200000</v>
      </c>
      <c r="F27" s="79">
        <f>装备强化!BK148</f>
        <v>240000</v>
      </c>
      <c r="G27" s="79">
        <f>装备强化!BK188</f>
        <v>320000</v>
      </c>
      <c r="I27" s="8">
        <v>1</v>
      </c>
      <c r="K27" s="20">
        <v>23</v>
      </c>
      <c r="L27" s="79">
        <f>IF($K27&lt;前期规划!$C$2,0,求节点($B$5:$B$40,C$5:C$40,节奏总纲!P26))</f>
        <v>0</v>
      </c>
      <c r="M27" s="79">
        <f>IF($K27&lt;前期规划!$C$2,0,求节点($B$5:$B$40,D$5:D$40,节奏总纲!Q26))</f>
        <v>0</v>
      </c>
      <c r="N27" s="79">
        <f>IF($K27&lt;前期规划!$C$2,0,求节点($B$5:$B$40,E$5:E$40,节奏总纲!R26))</f>
        <v>0</v>
      </c>
      <c r="O27" s="79">
        <f>IF($K27&lt;前期规划!$C$2,0,求节点($B$5:$B$40,F$5:F$40,节奏总纲!S26))</f>
        <v>0</v>
      </c>
      <c r="P27" s="79">
        <f>IF($K27&lt;前期规划!$C$2,0,求节点($B$5:$B$40,G$5:G$40,节奏总纲!T26))</f>
        <v>0</v>
      </c>
      <c r="Q27" s="105">
        <f>[4]军团势力点战斗奖励设计!HN32+求节点(活动投放!$S$6:$S$41,活动投放!$AV$6:$AV$41,$K27)</f>
        <v>0</v>
      </c>
      <c r="R27" s="105">
        <f>[4]军团势力点战斗奖励设计!HO32+求节点(活动投放!$S$46:$S$81,活动投放!$AV$46:$AV$81,$K27)</f>
        <v>0</v>
      </c>
      <c r="S27" s="105">
        <f>[4]军团势力点战斗奖励设计!HP32+求节点(活动投放!$S$86:$S$121,活动投放!$AV$86:$AV$121,$K27)</f>
        <v>0</v>
      </c>
      <c r="T27" s="105">
        <f>[4]军团势力点战斗奖励设计!HQ32+求节点(活动投放!$S$126:$S$161,活动投放!$AV$126:$AV$161,$K27)</f>
        <v>0</v>
      </c>
      <c r="U27" s="105">
        <f>[4]军团势力点战斗奖励设计!HR32+求节点(活动投放!$S$166:$S$201,活动投放!$AV$166:$AV$201,$K27)</f>
        <v>0</v>
      </c>
      <c r="V27" s="79">
        <f t="shared" si="1"/>
        <v>0</v>
      </c>
      <c r="W27" s="79">
        <f t="shared" si="2"/>
        <v>0</v>
      </c>
      <c r="X27" s="79">
        <f t="shared" si="3"/>
        <v>0</v>
      </c>
      <c r="Y27" s="79">
        <f t="shared" si="4"/>
        <v>0</v>
      </c>
      <c r="Z27" s="79">
        <f t="shared" si="5"/>
        <v>0</v>
      </c>
    </row>
    <row r="28" spans="2:26" x14ac:dyDescent="0.15">
      <c r="B28" s="80">
        <f>装备强化!AV29</f>
        <v>720</v>
      </c>
      <c r="C28" s="79">
        <f>装备强化!BK29</f>
        <v>93840</v>
      </c>
      <c r="D28" s="79">
        <f>装备强化!BK69</f>
        <v>160000</v>
      </c>
      <c r="E28" s="79">
        <f>装备强化!BK109</f>
        <v>200000</v>
      </c>
      <c r="F28" s="79">
        <f>装备强化!BK149</f>
        <v>240000</v>
      </c>
      <c r="G28" s="79">
        <f>装备强化!BK189</f>
        <v>320000</v>
      </c>
      <c r="I28" s="8">
        <v>1</v>
      </c>
      <c r="K28" s="20">
        <v>24</v>
      </c>
      <c r="L28" s="79">
        <f>IF($K28&lt;前期规划!$C$2,0,求节点($B$5:$B$40,C$5:C$40,节奏总纲!P27))</f>
        <v>0</v>
      </c>
      <c r="M28" s="79">
        <f>IF($K28&lt;前期规划!$C$2,0,求节点($B$5:$B$40,D$5:D$40,节奏总纲!Q27))</f>
        <v>0</v>
      </c>
      <c r="N28" s="79">
        <f>IF($K28&lt;前期规划!$C$2,0,求节点($B$5:$B$40,E$5:E$40,节奏总纲!R27))</f>
        <v>0</v>
      </c>
      <c r="O28" s="79">
        <f>IF($K28&lt;前期规划!$C$2,0,求节点($B$5:$B$40,F$5:F$40,节奏总纲!S27))</f>
        <v>0</v>
      </c>
      <c r="P28" s="79">
        <f>IF($K28&lt;前期规划!$C$2,0,求节点($B$5:$B$40,G$5:G$40,节奏总纲!T27))</f>
        <v>0</v>
      </c>
      <c r="Q28" s="105">
        <f>[4]军团势力点战斗奖励设计!HN33+求节点(活动投放!$S$6:$S$41,活动投放!$AV$6:$AV$41,$K28)</f>
        <v>0</v>
      </c>
      <c r="R28" s="105">
        <f>[4]军团势力点战斗奖励设计!HO33+求节点(活动投放!$S$46:$S$81,活动投放!$AV$46:$AV$81,$K28)</f>
        <v>0</v>
      </c>
      <c r="S28" s="105">
        <f>[4]军团势力点战斗奖励设计!HP33+求节点(活动投放!$S$86:$S$121,活动投放!$AV$86:$AV$121,$K28)</f>
        <v>0</v>
      </c>
      <c r="T28" s="105">
        <f>[4]军团势力点战斗奖励设计!HQ33+求节点(活动投放!$S$126:$S$161,活动投放!$AV$126:$AV$161,$K28)</f>
        <v>0</v>
      </c>
      <c r="U28" s="105">
        <f>[4]军团势力点战斗奖励设计!HR33+求节点(活动投放!$S$166:$S$201,活动投放!$AV$166:$AV$201,$K28)</f>
        <v>0</v>
      </c>
      <c r="V28" s="79">
        <f t="shared" si="1"/>
        <v>0</v>
      </c>
      <c r="W28" s="79">
        <f t="shared" si="2"/>
        <v>0</v>
      </c>
      <c r="X28" s="79">
        <f t="shared" si="3"/>
        <v>0</v>
      </c>
      <c r="Y28" s="79">
        <f t="shared" si="4"/>
        <v>0</v>
      </c>
      <c r="Z28" s="79">
        <f t="shared" si="5"/>
        <v>0</v>
      </c>
    </row>
    <row r="29" spans="2:26" x14ac:dyDescent="0.15">
      <c r="B29" s="80">
        <f>装备强化!AV30</f>
        <v>750</v>
      </c>
      <c r="C29" s="79">
        <f>装备强化!BK30</f>
        <v>98700</v>
      </c>
      <c r="D29" s="79">
        <f>装备强化!BK70</f>
        <v>160000</v>
      </c>
      <c r="E29" s="79">
        <f>装备强化!BK110</f>
        <v>200000.00000000003</v>
      </c>
      <c r="F29" s="79">
        <f>装备强化!BK150</f>
        <v>240000</v>
      </c>
      <c r="G29" s="79">
        <f>装备强化!BK190</f>
        <v>320000</v>
      </c>
      <c r="I29" s="8">
        <v>1</v>
      </c>
      <c r="K29" s="20">
        <v>25</v>
      </c>
      <c r="L29" s="79">
        <f>IF($K29&lt;前期规划!$C$2,0,求节点($B$5:$B$40,C$5:C$40,节奏总纲!P28))</f>
        <v>0</v>
      </c>
      <c r="M29" s="79">
        <f>IF($K29&lt;前期规划!$C$2,0,求节点($B$5:$B$40,D$5:D$40,节奏总纲!Q28))</f>
        <v>0</v>
      </c>
      <c r="N29" s="79">
        <f>IF($K29&lt;前期规划!$C$2,0,求节点($B$5:$B$40,E$5:E$40,节奏总纲!R28))</f>
        <v>0</v>
      </c>
      <c r="O29" s="79">
        <f>IF($K29&lt;前期规划!$C$2,0,求节点($B$5:$B$40,F$5:F$40,节奏总纲!S28))</f>
        <v>0</v>
      </c>
      <c r="P29" s="79">
        <f>IF($K29&lt;前期规划!$C$2,0,求节点($B$5:$B$40,G$5:G$40,节奏总纲!T28))</f>
        <v>0</v>
      </c>
      <c r="Q29" s="105">
        <f>[4]军团势力点战斗奖励设计!HN34+求节点(活动投放!$S$6:$S$41,活动投放!$AV$6:$AV$41,$K29)</f>
        <v>0</v>
      </c>
      <c r="R29" s="105">
        <f>[4]军团势力点战斗奖励设计!HO34+求节点(活动投放!$S$46:$S$81,活动投放!$AV$46:$AV$81,$K29)</f>
        <v>0</v>
      </c>
      <c r="S29" s="105">
        <f>[4]军团势力点战斗奖励设计!HP34+求节点(活动投放!$S$86:$S$121,活动投放!$AV$86:$AV$121,$K29)</f>
        <v>0</v>
      </c>
      <c r="T29" s="105">
        <f>[4]军团势力点战斗奖励设计!HQ34+求节点(活动投放!$S$126:$S$161,活动投放!$AV$126:$AV$161,$K29)</f>
        <v>0</v>
      </c>
      <c r="U29" s="105">
        <f>[4]军团势力点战斗奖励设计!HR34+求节点(活动投放!$S$166:$S$201,活动投放!$AV$166:$AV$201,$K29)</f>
        <v>0</v>
      </c>
      <c r="V29" s="79">
        <f t="shared" si="1"/>
        <v>0</v>
      </c>
      <c r="W29" s="79">
        <f t="shared" si="2"/>
        <v>0</v>
      </c>
      <c r="X29" s="79">
        <f t="shared" si="3"/>
        <v>0</v>
      </c>
      <c r="Y29" s="79">
        <f t="shared" si="4"/>
        <v>0</v>
      </c>
      <c r="Z29" s="79">
        <f t="shared" si="5"/>
        <v>0</v>
      </c>
    </row>
    <row r="30" spans="2:26" x14ac:dyDescent="0.15">
      <c r="B30" s="80">
        <f>装备强化!AV31</f>
        <v>780</v>
      </c>
      <c r="C30" s="79">
        <f>装备强化!BK31</f>
        <v>105840</v>
      </c>
      <c r="D30" s="79">
        <f>装备强化!BK71</f>
        <v>160000</v>
      </c>
      <c r="E30" s="79">
        <f>装备强化!BK111</f>
        <v>200000.00000000003</v>
      </c>
      <c r="F30" s="79">
        <f>装备强化!BK151</f>
        <v>240000</v>
      </c>
      <c r="G30" s="79">
        <f>装备强化!BK191</f>
        <v>320000</v>
      </c>
      <c r="I30" s="8">
        <v>1</v>
      </c>
      <c r="K30" s="20">
        <v>26</v>
      </c>
      <c r="L30" s="79">
        <f>IF($K30&lt;前期规划!$C$2,0,求节点($B$5:$B$40,C$5:C$40,节奏总纲!P29))</f>
        <v>0</v>
      </c>
      <c r="M30" s="79">
        <f>IF($K30&lt;前期规划!$C$2,0,求节点($B$5:$B$40,D$5:D$40,节奏总纲!Q29))</f>
        <v>0</v>
      </c>
      <c r="N30" s="79">
        <f>IF($K30&lt;前期规划!$C$2,0,求节点($B$5:$B$40,E$5:E$40,节奏总纲!R29))</f>
        <v>0</v>
      </c>
      <c r="O30" s="79">
        <f>IF($K30&lt;前期规划!$C$2,0,求节点($B$5:$B$40,F$5:F$40,节奏总纲!S29))</f>
        <v>0</v>
      </c>
      <c r="P30" s="79">
        <f>IF($K30&lt;前期规划!$C$2,0,求节点($B$5:$B$40,G$5:G$40,节奏总纲!T29))</f>
        <v>0</v>
      </c>
      <c r="Q30" s="105">
        <f>[4]军团势力点战斗奖励设计!HN35+求节点(活动投放!$S$6:$S$41,活动投放!$AV$6:$AV$41,$K30)</f>
        <v>0</v>
      </c>
      <c r="R30" s="105">
        <f>[4]军团势力点战斗奖励设计!HO35+求节点(活动投放!$S$46:$S$81,活动投放!$AV$46:$AV$81,$K30)</f>
        <v>0</v>
      </c>
      <c r="S30" s="105">
        <f>[4]军团势力点战斗奖励设计!HP35+求节点(活动投放!$S$86:$S$121,活动投放!$AV$86:$AV$121,$K30)</f>
        <v>0</v>
      </c>
      <c r="T30" s="105">
        <f>[4]军团势力点战斗奖励设计!HQ35+求节点(活动投放!$S$126:$S$161,活动投放!$AV$126:$AV$161,$K30)</f>
        <v>0</v>
      </c>
      <c r="U30" s="105">
        <f>[4]军团势力点战斗奖励设计!HR35+求节点(活动投放!$S$166:$S$201,活动投放!$AV$166:$AV$201,$K30)</f>
        <v>0</v>
      </c>
      <c r="V30" s="79">
        <f t="shared" si="1"/>
        <v>0</v>
      </c>
      <c r="W30" s="79">
        <f t="shared" si="2"/>
        <v>0</v>
      </c>
      <c r="X30" s="79">
        <f t="shared" si="3"/>
        <v>0</v>
      </c>
      <c r="Y30" s="79">
        <f t="shared" si="4"/>
        <v>0</v>
      </c>
      <c r="Z30" s="79">
        <f t="shared" si="5"/>
        <v>0</v>
      </c>
    </row>
    <row r="31" spans="2:26" x14ac:dyDescent="0.15">
      <c r="B31" s="80">
        <f>装备强化!AV32</f>
        <v>810</v>
      </c>
      <c r="C31" s="79">
        <f>装备强化!BK32</f>
        <v>111000</v>
      </c>
      <c r="D31" s="79">
        <f>装备强化!BK72</f>
        <v>160000</v>
      </c>
      <c r="E31" s="79">
        <f>装备强化!BK112</f>
        <v>200000.00000000003</v>
      </c>
      <c r="F31" s="79">
        <f>装备强化!BK152</f>
        <v>240000</v>
      </c>
      <c r="G31" s="79">
        <f>装备强化!BK192</f>
        <v>320000</v>
      </c>
      <c r="I31" s="8">
        <v>1</v>
      </c>
      <c r="K31" s="20">
        <v>27</v>
      </c>
      <c r="L31" s="79">
        <f>IF($K31&lt;前期规划!$C$2,0,求节点($B$5:$B$40,C$5:C$40,节奏总纲!P30))</f>
        <v>0</v>
      </c>
      <c r="M31" s="79">
        <f>IF($K31&lt;前期规划!$C$2,0,求节点($B$5:$B$40,D$5:D$40,节奏总纲!Q30))</f>
        <v>0</v>
      </c>
      <c r="N31" s="79">
        <f>IF($K31&lt;前期规划!$C$2,0,求节点($B$5:$B$40,E$5:E$40,节奏总纲!R30))</f>
        <v>0</v>
      </c>
      <c r="O31" s="79">
        <f>IF($K31&lt;前期规划!$C$2,0,求节点($B$5:$B$40,F$5:F$40,节奏总纲!S30))</f>
        <v>0</v>
      </c>
      <c r="P31" s="79">
        <f>IF($K31&lt;前期规划!$C$2,0,求节点($B$5:$B$40,G$5:G$40,节奏总纲!T30))</f>
        <v>0</v>
      </c>
      <c r="Q31" s="105">
        <f>[4]军团势力点战斗奖励设计!HN36+求节点(活动投放!$S$6:$S$41,活动投放!$AV$6:$AV$41,$K31)</f>
        <v>0</v>
      </c>
      <c r="R31" s="105">
        <f>[4]军团势力点战斗奖励设计!HO36+求节点(活动投放!$S$46:$S$81,活动投放!$AV$46:$AV$81,$K31)</f>
        <v>0</v>
      </c>
      <c r="S31" s="105">
        <f>[4]军团势力点战斗奖励设计!HP36+求节点(活动投放!$S$86:$S$121,活动投放!$AV$86:$AV$121,$K31)</f>
        <v>0</v>
      </c>
      <c r="T31" s="105">
        <f>[4]军团势力点战斗奖励设计!HQ36+求节点(活动投放!$S$126:$S$161,活动投放!$AV$126:$AV$161,$K31)</f>
        <v>0</v>
      </c>
      <c r="U31" s="105">
        <f>[4]军团势力点战斗奖励设计!HR36+求节点(活动投放!$S$166:$S$201,活动投放!$AV$166:$AV$201,$K31)</f>
        <v>0</v>
      </c>
      <c r="V31" s="79">
        <f t="shared" si="1"/>
        <v>0</v>
      </c>
      <c r="W31" s="79">
        <f t="shared" si="2"/>
        <v>0</v>
      </c>
      <c r="X31" s="79">
        <f t="shared" si="3"/>
        <v>0</v>
      </c>
      <c r="Y31" s="79">
        <f t="shared" si="4"/>
        <v>0</v>
      </c>
      <c r="Z31" s="79">
        <f t="shared" si="5"/>
        <v>0</v>
      </c>
    </row>
    <row r="32" spans="2:26" x14ac:dyDescent="0.15">
      <c r="B32" s="80">
        <f>装备强化!AV33</f>
        <v>840</v>
      </c>
      <c r="C32" s="79">
        <f>装备强化!BK33</f>
        <v>114000</v>
      </c>
      <c r="D32" s="79">
        <f>装备强化!BK73</f>
        <v>160000</v>
      </c>
      <c r="E32" s="79">
        <f>装备强化!BK113</f>
        <v>200000.00000000003</v>
      </c>
      <c r="F32" s="79">
        <f>装备强化!BK153</f>
        <v>240000</v>
      </c>
      <c r="G32" s="79">
        <f>装备强化!BK193</f>
        <v>320000</v>
      </c>
      <c r="I32" s="8">
        <v>1</v>
      </c>
      <c r="K32" s="20">
        <v>28</v>
      </c>
      <c r="L32" s="79">
        <f>IF($K32&lt;前期规划!$C$2,0,求节点($B$5:$B$40,C$5:C$40,节奏总纲!P31))</f>
        <v>0</v>
      </c>
      <c r="M32" s="79">
        <f>IF($K32&lt;前期规划!$C$2,0,求节点($B$5:$B$40,D$5:D$40,节奏总纲!Q31))</f>
        <v>0</v>
      </c>
      <c r="N32" s="79">
        <f>IF($K32&lt;前期规划!$C$2,0,求节点($B$5:$B$40,E$5:E$40,节奏总纲!R31))</f>
        <v>0</v>
      </c>
      <c r="O32" s="79">
        <f>IF($K32&lt;前期规划!$C$2,0,求节点($B$5:$B$40,F$5:F$40,节奏总纲!S31))</f>
        <v>0</v>
      </c>
      <c r="P32" s="79">
        <f>IF($K32&lt;前期规划!$C$2,0,求节点($B$5:$B$40,G$5:G$40,节奏总纲!T31))</f>
        <v>0</v>
      </c>
      <c r="Q32" s="105">
        <f>[4]军团势力点战斗奖励设计!HN37+求节点(活动投放!$S$6:$S$41,活动投放!$AV$6:$AV$41,$K32)</f>
        <v>0</v>
      </c>
      <c r="R32" s="105">
        <f>[4]军团势力点战斗奖励设计!HO37+求节点(活动投放!$S$46:$S$81,活动投放!$AV$46:$AV$81,$K32)</f>
        <v>0</v>
      </c>
      <c r="S32" s="105">
        <f>[4]军团势力点战斗奖励设计!HP37+求节点(活动投放!$S$86:$S$121,活动投放!$AV$86:$AV$121,$K32)</f>
        <v>0</v>
      </c>
      <c r="T32" s="105">
        <f>[4]军团势力点战斗奖励设计!HQ37+求节点(活动投放!$S$126:$S$161,活动投放!$AV$126:$AV$161,$K32)</f>
        <v>0</v>
      </c>
      <c r="U32" s="105">
        <f>[4]军团势力点战斗奖励设计!HR37+求节点(活动投放!$S$166:$S$201,活动投放!$AV$166:$AV$201,$K32)</f>
        <v>0</v>
      </c>
      <c r="V32" s="79">
        <f t="shared" si="1"/>
        <v>0</v>
      </c>
      <c r="W32" s="79">
        <f t="shared" si="2"/>
        <v>0</v>
      </c>
      <c r="X32" s="79">
        <f t="shared" si="3"/>
        <v>0</v>
      </c>
      <c r="Y32" s="79">
        <f t="shared" si="4"/>
        <v>0</v>
      </c>
      <c r="Z32" s="79">
        <f t="shared" si="5"/>
        <v>0</v>
      </c>
    </row>
    <row r="33" spans="2:26" x14ac:dyDescent="0.15">
      <c r="B33" s="80">
        <f>装备强化!AV34</f>
        <v>870</v>
      </c>
      <c r="C33" s="79">
        <f>装备强化!BK34</f>
        <v>117000</v>
      </c>
      <c r="D33" s="79">
        <f>装备强化!BK74</f>
        <v>160000</v>
      </c>
      <c r="E33" s="79">
        <f>装备强化!BK114</f>
        <v>200000.00000000003</v>
      </c>
      <c r="F33" s="79">
        <f>装备强化!BK154</f>
        <v>240000</v>
      </c>
      <c r="G33" s="79">
        <f>装备强化!BK194</f>
        <v>320000</v>
      </c>
      <c r="I33" s="8">
        <v>1</v>
      </c>
      <c r="K33" s="20">
        <v>29</v>
      </c>
      <c r="L33" s="79">
        <f>IF($K33&lt;前期规划!$C$2,0,求节点($B$5:$B$40,C$5:C$40,节奏总纲!P32))</f>
        <v>0</v>
      </c>
      <c r="M33" s="79">
        <f>IF($K33&lt;前期规划!$C$2,0,求节点($B$5:$B$40,D$5:D$40,节奏总纲!Q32))</f>
        <v>0</v>
      </c>
      <c r="N33" s="79">
        <f>IF($K33&lt;前期规划!$C$2,0,求节点($B$5:$B$40,E$5:E$40,节奏总纲!R32))</f>
        <v>0</v>
      </c>
      <c r="O33" s="79">
        <f>IF($K33&lt;前期规划!$C$2,0,求节点($B$5:$B$40,F$5:F$40,节奏总纲!S32))</f>
        <v>0</v>
      </c>
      <c r="P33" s="79">
        <f>IF($K33&lt;前期规划!$C$2,0,求节点($B$5:$B$40,G$5:G$40,节奏总纲!T32))</f>
        <v>0</v>
      </c>
      <c r="Q33" s="105">
        <f>[4]军团势力点战斗奖励设计!HN38+求节点(活动投放!$S$6:$S$41,活动投放!$AV$6:$AV$41,$K33)</f>
        <v>0</v>
      </c>
      <c r="R33" s="105">
        <f>[4]军团势力点战斗奖励设计!HO38+求节点(活动投放!$S$46:$S$81,活动投放!$AV$46:$AV$81,$K33)</f>
        <v>0</v>
      </c>
      <c r="S33" s="105">
        <f>[4]军团势力点战斗奖励设计!HP38+求节点(活动投放!$S$86:$S$121,活动投放!$AV$86:$AV$121,$K33)</f>
        <v>0</v>
      </c>
      <c r="T33" s="105">
        <f>[4]军团势力点战斗奖励设计!HQ38+求节点(活动投放!$S$126:$S$161,活动投放!$AV$126:$AV$161,$K33)</f>
        <v>0</v>
      </c>
      <c r="U33" s="105">
        <f>[4]军团势力点战斗奖励设计!HR38+求节点(活动投放!$S$166:$S$201,活动投放!$AV$166:$AV$201,$K33)</f>
        <v>0</v>
      </c>
      <c r="V33" s="79">
        <f t="shared" si="1"/>
        <v>0</v>
      </c>
      <c r="W33" s="79">
        <f t="shared" si="2"/>
        <v>0</v>
      </c>
      <c r="X33" s="79">
        <f t="shared" si="3"/>
        <v>0</v>
      </c>
      <c r="Y33" s="79">
        <f t="shared" si="4"/>
        <v>0</v>
      </c>
      <c r="Z33" s="79">
        <f t="shared" si="5"/>
        <v>0</v>
      </c>
    </row>
    <row r="34" spans="2:26" x14ac:dyDescent="0.15">
      <c r="B34" s="80">
        <f>装备强化!AV35</f>
        <v>900</v>
      </c>
      <c r="C34" s="79">
        <f>装备强化!BK35</f>
        <v>120000</v>
      </c>
      <c r="D34" s="79">
        <f>装备强化!BK75</f>
        <v>160000</v>
      </c>
      <c r="E34" s="79">
        <f>装备强化!BK115</f>
        <v>200000.00000000003</v>
      </c>
      <c r="F34" s="79">
        <f>装备强化!BK155</f>
        <v>240000</v>
      </c>
      <c r="G34" s="79">
        <f>装备强化!BK195</f>
        <v>320000</v>
      </c>
      <c r="I34" s="8">
        <v>1</v>
      </c>
      <c r="K34" s="20">
        <v>30</v>
      </c>
      <c r="L34" s="79">
        <f>IF($K34&lt;前期规划!$C$2,0,求节点($B$5:$B$40,C$5:C$40,节奏总纲!P33))</f>
        <v>0</v>
      </c>
      <c r="M34" s="79">
        <f>IF($K34&lt;前期规划!$C$2,0,求节点($B$5:$B$40,D$5:D$40,节奏总纲!Q33))</f>
        <v>0</v>
      </c>
      <c r="N34" s="79">
        <f>IF($K34&lt;前期规划!$C$2,0,求节点($B$5:$B$40,E$5:E$40,节奏总纲!R33))</f>
        <v>0</v>
      </c>
      <c r="O34" s="79">
        <f>IF($K34&lt;前期规划!$C$2,0,求节点($B$5:$B$40,F$5:F$40,节奏总纲!S33))</f>
        <v>0</v>
      </c>
      <c r="P34" s="79">
        <f>IF($K34&lt;前期规划!$C$2,0,求节点($B$5:$B$40,G$5:G$40,节奏总纲!T33))</f>
        <v>0</v>
      </c>
      <c r="Q34" s="105">
        <f>[4]军团势力点战斗奖励设计!HN39+求节点(活动投放!$S$6:$S$41,活动投放!$AV$6:$AV$41,$K34)</f>
        <v>0</v>
      </c>
      <c r="R34" s="105">
        <f>[4]军团势力点战斗奖励设计!HO39+求节点(活动投放!$S$46:$S$81,活动投放!$AV$46:$AV$81,$K34)</f>
        <v>0</v>
      </c>
      <c r="S34" s="105">
        <f>[4]军团势力点战斗奖励设计!HP39+求节点(活动投放!$S$86:$S$121,活动投放!$AV$86:$AV$121,$K34)</f>
        <v>0</v>
      </c>
      <c r="T34" s="105">
        <f>[4]军团势力点战斗奖励设计!HQ39+求节点(活动投放!$S$126:$S$161,活动投放!$AV$126:$AV$161,$K34)</f>
        <v>0</v>
      </c>
      <c r="U34" s="105">
        <f>[4]军团势力点战斗奖励设计!HR39+求节点(活动投放!$S$166:$S$201,活动投放!$AV$166:$AV$201,$K34)</f>
        <v>0</v>
      </c>
      <c r="V34" s="79">
        <f t="shared" si="1"/>
        <v>0</v>
      </c>
      <c r="W34" s="79">
        <f t="shared" si="2"/>
        <v>0</v>
      </c>
      <c r="X34" s="79">
        <f t="shared" si="3"/>
        <v>0</v>
      </c>
      <c r="Y34" s="79">
        <f t="shared" si="4"/>
        <v>0</v>
      </c>
      <c r="Z34" s="79">
        <f t="shared" si="5"/>
        <v>0</v>
      </c>
    </row>
    <row r="35" spans="2:26" x14ac:dyDescent="0.15">
      <c r="B35" s="80">
        <f>装备强化!AV36</f>
        <v>930</v>
      </c>
      <c r="C35" s="79">
        <f>装备强化!BK36</f>
        <v>120000.00000000001</v>
      </c>
      <c r="D35" s="79">
        <f>装备强化!BK76</f>
        <v>160000</v>
      </c>
      <c r="E35" s="79">
        <f>装备强化!BK116</f>
        <v>200000.00000000003</v>
      </c>
      <c r="F35" s="79">
        <f>装备强化!BK156</f>
        <v>240000</v>
      </c>
      <c r="G35" s="79">
        <f>装备强化!BK196</f>
        <v>320000</v>
      </c>
      <c r="I35" s="8">
        <v>1</v>
      </c>
      <c r="K35" s="20">
        <v>31</v>
      </c>
      <c r="L35" s="79">
        <f>IF($K35&lt;前期规划!$C$2,0,求节点($B$5:$B$40,C$5:C$40,节奏总纲!P34))</f>
        <v>0</v>
      </c>
      <c r="M35" s="79">
        <f>IF($K35&lt;前期规划!$C$2,0,求节点($B$5:$B$40,D$5:D$40,节奏总纲!Q34))</f>
        <v>0</v>
      </c>
      <c r="N35" s="79">
        <f>IF($K35&lt;前期规划!$C$2,0,求节点($B$5:$B$40,E$5:E$40,节奏总纲!R34))</f>
        <v>0</v>
      </c>
      <c r="O35" s="79">
        <f>IF($K35&lt;前期规划!$C$2,0,求节点($B$5:$B$40,F$5:F$40,节奏总纲!S34))</f>
        <v>0</v>
      </c>
      <c r="P35" s="79">
        <f>IF($K35&lt;前期规划!$C$2,0,求节点($B$5:$B$40,G$5:G$40,节奏总纲!T34))</f>
        <v>0</v>
      </c>
      <c r="Q35" s="105">
        <f>[4]军团势力点战斗奖励设计!HN40+求节点(活动投放!$S$6:$S$41,活动投放!$AV$6:$AV$41,$K35)</f>
        <v>0</v>
      </c>
      <c r="R35" s="105">
        <f>[4]军团势力点战斗奖励设计!HO40+求节点(活动投放!$S$46:$S$81,活动投放!$AV$46:$AV$81,$K35)</f>
        <v>0</v>
      </c>
      <c r="S35" s="105">
        <f>[4]军团势力点战斗奖励设计!HP40+求节点(活动投放!$S$86:$S$121,活动投放!$AV$86:$AV$121,$K35)</f>
        <v>0</v>
      </c>
      <c r="T35" s="105">
        <f>[4]军团势力点战斗奖励设计!HQ40+求节点(活动投放!$S$126:$S$161,活动投放!$AV$126:$AV$161,$K35)</f>
        <v>0</v>
      </c>
      <c r="U35" s="105">
        <f>[4]军团势力点战斗奖励设计!HR40+求节点(活动投放!$S$166:$S$201,活动投放!$AV$166:$AV$201,$K35)</f>
        <v>0</v>
      </c>
      <c r="V35" s="79">
        <f t="shared" si="1"/>
        <v>0</v>
      </c>
      <c r="W35" s="79">
        <f t="shared" si="2"/>
        <v>0</v>
      </c>
      <c r="X35" s="79">
        <f t="shared" si="3"/>
        <v>0</v>
      </c>
      <c r="Y35" s="79">
        <f t="shared" si="4"/>
        <v>0</v>
      </c>
      <c r="Z35" s="79">
        <f t="shared" si="5"/>
        <v>0</v>
      </c>
    </row>
    <row r="36" spans="2:26" x14ac:dyDescent="0.15">
      <c r="B36" s="80">
        <f>装备强化!AV37</f>
        <v>960</v>
      </c>
      <c r="C36" s="79">
        <f>装备强化!BK37</f>
        <v>120000.00000000001</v>
      </c>
      <c r="D36" s="79">
        <f>装备强化!BK77</f>
        <v>160000</v>
      </c>
      <c r="E36" s="79">
        <f>装备强化!BK117</f>
        <v>200000.00000000003</v>
      </c>
      <c r="F36" s="79">
        <f>装备强化!BK157</f>
        <v>240000</v>
      </c>
      <c r="G36" s="79">
        <f>装备强化!BK197</f>
        <v>320000</v>
      </c>
      <c r="I36" s="8">
        <v>1</v>
      </c>
      <c r="K36" s="20">
        <v>32</v>
      </c>
      <c r="L36" s="79">
        <f>IF($K36&lt;前期规划!$C$2,0,求节点($B$5:$B$40,C$5:C$40,节奏总纲!P35))</f>
        <v>0</v>
      </c>
      <c r="M36" s="79">
        <f>IF($K36&lt;前期规划!$C$2,0,求节点($B$5:$B$40,D$5:D$40,节奏总纲!Q35))</f>
        <v>0</v>
      </c>
      <c r="N36" s="79">
        <f>IF($K36&lt;前期规划!$C$2,0,求节点($B$5:$B$40,E$5:E$40,节奏总纲!R35))</f>
        <v>0</v>
      </c>
      <c r="O36" s="79">
        <f>IF($K36&lt;前期规划!$C$2,0,求节点($B$5:$B$40,F$5:F$40,节奏总纲!S35))</f>
        <v>0</v>
      </c>
      <c r="P36" s="79">
        <f>IF($K36&lt;前期规划!$C$2,0,求节点($B$5:$B$40,G$5:G$40,节奏总纲!T35))</f>
        <v>0</v>
      </c>
      <c r="Q36" s="105">
        <f>[4]军团势力点战斗奖励设计!HN41+求节点(活动投放!$S$6:$S$41,活动投放!$AV$6:$AV$41,$K36)</f>
        <v>0</v>
      </c>
      <c r="R36" s="105">
        <f>[4]军团势力点战斗奖励设计!HO41+求节点(活动投放!$S$46:$S$81,活动投放!$AV$46:$AV$81,$K36)</f>
        <v>0</v>
      </c>
      <c r="S36" s="105">
        <f>[4]军团势力点战斗奖励设计!HP41+求节点(活动投放!$S$86:$S$121,活动投放!$AV$86:$AV$121,$K36)</f>
        <v>0</v>
      </c>
      <c r="T36" s="105">
        <f>[4]军团势力点战斗奖励设计!HQ41+求节点(活动投放!$S$126:$S$161,活动投放!$AV$126:$AV$161,$K36)</f>
        <v>0</v>
      </c>
      <c r="U36" s="105">
        <f>[4]军团势力点战斗奖励设计!HR41+求节点(活动投放!$S$166:$S$201,活动投放!$AV$166:$AV$201,$K36)</f>
        <v>0</v>
      </c>
      <c r="V36" s="79">
        <f t="shared" si="1"/>
        <v>0</v>
      </c>
      <c r="W36" s="79">
        <f t="shared" si="2"/>
        <v>0</v>
      </c>
      <c r="X36" s="79">
        <f t="shared" si="3"/>
        <v>0</v>
      </c>
      <c r="Y36" s="79">
        <f t="shared" si="4"/>
        <v>0</v>
      </c>
      <c r="Z36" s="79">
        <f t="shared" si="5"/>
        <v>0</v>
      </c>
    </row>
    <row r="37" spans="2:26" x14ac:dyDescent="0.15">
      <c r="B37" s="80">
        <f>装备强化!AV38</f>
        <v>990</v>
      </c>
      <c r="C37" s="79">
        <f>装备强化!BK38</f>
        <v>120000.00000000001</v>
      </c>
      <c r="D37" s="79">
        <f>装备强化!BK78</f>
        <v>160000</v>
      </c>
      <c r="E37" s="79">
        <f>装备强化!BK118</f>
        <v>200000.00000000003</v>
      </c>
      <c r="F37" s="79">
        <f>装备强化!BK158</f>
        <v>240000</v>
      </c>
      <c r="G37" s="79">
        <f>装备强化!BK198</f>
        <v>320000</v>
      </c>
      <c r="I37" s="8">
        <v>1</v>
      </c>
      <c r="K37" s="20">
        <v>33</v>
      </c>
      <c r="L37" s="79">
        <f>IF($K37&lt;前期规划!$C$2,0,求节点($B$5:$B$40,C$5:C$40,节奏总纲!P36))</f>
        <v>0</v>
      </c>
      <c r="M37" s="79">
        <f>IF($K37&lt;前期规划!$C$2,0,求节点($B$5:$B$40,D$5:D$40,节奏总纲!Q36))</f>
        <v>0</v>
      </c>
      <c r="N37" s="79">
        <f>IF($K37&lt;前期规划!$C$2,0,求节点($B$5:$B$40,E$5:E$40,节奏总纲!R36))</f>
        <v>0</v>
      </c>
      <c r="O37" s="79">
        <f>IF($K37&lt;前期规划!$C$2,0,求节点($B$5:$B$40,F$5:F$40,节奏总纲!S36))</f>
        <v>0</v>
      </c>
      <c r="P37" s="79">
        <f>IF($K37&lt;前期规划!$C$2,0,求节点($B$5:$B$40,G$5:G$40,节奏总纲!T36))</f>
        <v>0</v>
      </c>
      <c r="Q37" s="105">
        <f>[4]军团势力点战斗奖励设计!HN42+求节点(活动投放!$S$6:$S$41,活动投放!$AV$6:$AV$41,$K37)</f>
        <v>0</v>
      </c>
      <c r="R37" s="105">
        <f>[4]军团势力点战斗奖励设计!HO42+求节点(活动投放!$S$46:$S$81,活动投放!$AV$46:$AV$81,$K37)</f>
        <v>0</v>
      </c>
      <c r="S37" s="105">
        <f>[4]军团势力点战斗奖励设计!HP42+求节点(活动投放!$S$86:$S$121,活动投放!$AV$86:$AV$121,$K37)</f>
        <v>0</v>
      </c>
      <c r="T37" s="105">
        <f>[4]军团势力点战斗奖励设计!HQ42+求节点(活动投放!$S$126:$S$161,活动投放!$AV$126:$AV$161,$K37)</f>
        <v>0</v>
      </c>
      <c r="U37" s="105">
        <f>[4]军团势力点战斗奖励设计!HR42+求节点(活动投放!$S$166:$S$201,活动投放!$AV$166:$AV$201,$K37)</f>
        <v>0</v>
      </c>
      <c r="V37" s="79">
        <f t="shared" si="1"/>
        <v>0</v>
      </c>
      <c r="W37" s="79">
        <f t="shared" si="2"/>
        <v>0</v>
      </c>
      <c r="X37" s="79">
        <f t="shared" si="3"/>
        <v>0</v>
      </c>
      <c r="Y37" s="79">
        <f t="shared" si="4"/>
        <v>0</v>
      </c>
      <c r="Z37" s="79">
        <f t="shared" si="5"/>
        <v>0</v>
      </c>
    </row>
    <row r="38" spans="2:26" x14ac:dyDescent="0.15">
      <c r="B38" s="80">
        <f>装备强化!AV39</f>
        <v>1020</v>
      </c>
      <c r="C38" s="79">
        <f>装备强化!BK39</f>
        <v>120000.00000000001</v>
      </c>
      <c r="D38" s="79">
        <f>装备强化!BK79</f>
        <v>160000</v>
      </c>
      <c r="E38" s="79">
        <f>装备强化!BK119</f>
        <v>200000.00000000003</v>
      </c>
      <c r="F38" s="79">
        <f>装备强化!BK159</f>
        <v>240000</v>
      </c>
      <c r="G38" s="79">
        <f>装备强化!BK199</f>
        <v>320000</v>
      </c>
      <c r="I38" s="8">
        <v>1</v>
      </c>
      <c r="K38" s="20">
        <v>34</v>
      </c>
      <c r="L38" s="79">
        <f>IF($K38&lt;前期规划!$C$2,0,求节点($B$5:$B$40,C$5:C$40,节奏总纲!P37))</f>
        <v>0</v>
      </c>
      <c r="M38" s="79">
        <f>IF($K38&lt;前期规划!$C$2,0,求节点($B$5:$B$40,D$5:D$40,节奏总纲!Q37))</f>
        <v>0</v>
      </c>
      <c r="N38" s="79">
        <f>IF($K38&lt;前期规划!$C$2,0,求节点($B$5:$B$40,E$5:E$40,节奏总纲!R37))</f>
        <v>0</v>
      </c>
      <c r="O38" s="79">
        <f>IF($K38&lt;前期规划!$C$2,0,求节点($B$5:$B$40,F$5:F$40,节奏总纲!S37))</f>
        <v>0</v>
      </c>
      <c r="P38" s="79">
        <f>IF($K38&lt;前期规划!$C$2,0,求节点($B$5:$B$40,G$5:G$40,节奏总纲!T37))</f>
        <v>0</v>
      </c>
      <c r="Q38" s="105">
        <f>[4]军团势力点战斗奖励设计!HN43+求节点(活动投放!$S$6:$S$41,活动投放!$AV$6:$AV$41,$K38)</f>
        <v>0</v>
      </c>
      <c r="R38" s="105">
        <f>[4]军团势力点战斗奖励设计!HO43+求节点(活动投放!$S$46:$S$81,活动投放!$AV$46:$AV$81,$K38)</f>
        <v>0</v>
      </c>
      <c r="S38" s="105">
        <f>[4]军团势力点战斗奖励设计!HP43+求节点(活动投放!$S$86:$S$121,活动投放!$AV$86:$AV$121,$K38)</f>
        <v>0</v>
      </c>
      <c r="T38" s="105">
        <f>[4]军团势力点战斗奖励设计!HQ43+求节点(活动投放!$S$126:$S$161,活动投放!$AV$126:$AV$161,$K38)</f>
        <v>0</v>
      </c>
      <c r="U38" s="105">
        <f>[4]军团势力点战斗奖励设计!HR43+求节点(活动投放!$S$166:$S$201,活动投放!$AV$166:$AV$201,$K38)</f>
        <v>0</v>
      </c>
      <c r="V38" s="79">
        <f t="shared" si="1"/>
        <v>0</v>
      </c>
      <c r="W38" s="79">
        <f t="shared" si="2"/>
        <v>0</v>
      </c>
      <c r="X38" s="79">
        <f t="shared" si="3"/>
        <v>0</v>
      </c>
      <c r="Y38" s="79">
        <f t="shared" si="4"/>
        <v>0</v>
      </c>
      <c r="Z38" s="79">
        <f t="shared" si="5"/>
        <v>0</v>
      </c>
    </row>
    <row r="39" spans="2:26" x14ac:dyDescent="0.15">
      <c r="B39" s="80">
        <f>装备强化!AV40</f>
        <v>1050</v>
      </c>
      <c r="C39" s="79">
        <f>装备强化!BK40</f>
        <v>120000.00000000001</v>
      </c>
      <c r="D39" s="79">
        <f>装备强化!BK80</f>
        <v>160000</v>
      </c>
      <c r="E39" s="79">
        <f>装备强化!BK120</f>
        <v>200000.00000000003</v>
      </c>
      <c r="F39" s="79">
        <f>装备强化!BK160</f>
        <v>240000</v>
      </c>
      <c r="G39" s="79">
        <f>装备强化!BK200</f>
        <v>320000</v>
      </c>
      <c r="I39" s="8">
        <v>1</v>
      </c>
      <c r="K39" s="20">
        <v>35</v>
      </c>
      <c r="L39" s="79">
        <f>IF($K39&lt;前期规划!$C$2,0,求节点($B$5:$B$40,C$5:C$40,节奏总纲!P38))</f>
        <v>0</v>
      </c>
      <c r="M39" s="79">
        <f>IF($K39&lt;前期规划!$C$2,0,求节点($B$5:$B$40,D$5:D$40,节奏总纲!Q38))</f>
        <v>0</v>
      </c>
      <c r="N39" s="79">
        <f>IF($K39&lt;前期规划!$C$2,0,求节点($B$5:$B$40,E$5:E$40,节奏总纲!R38))</f>
        <v>0</v>
      </c>
      <c r="O39" s="79">
        <f>IF($K39&lt;前期规划!$C$2,0,求节点($B$5:$B$40,F$5:F$40,节奏总纲!S38))</f>
        <v>0</v>
      </c>
      <c r="P39" s="79">
        <f>IF($K39&lt;前期规划!$C$2,0,求节点($B$5:$B$40,G$5:G$40,节奏总纲!T38))</f>
        <v>0</v>
      </c>
      <c r="Q39" s="105">
        <f>[4]军团势力点战斗奖励设计!HN44+求节点(活动投放!$S$6:$S$41,活动投放!$AV$6:$AV$41,$K39)</f>
        <v>0</v>
      </c>
      <c r="R39" s="105">
        <f>[4]军团势力点战斗奖励设计!HO44+求节点(活动投放!$S$46:$S$81,活动投放!$AV$46:$AV$81,$K39)</f>
        <v>0</v>
      </c>
      <c r="S39" s="105">
        <f>[4]军团势力点战斗奖励设计!HP44+求节点(活动投放!$S$86:$S$121,活动投放!$AV$86:$AV$121,$K39)</f>
        <v>0</v>
      </c>
      <c r="T39" s="105">
        <f>[4]军团势力点战斗奖励设计!HQ44+求节点(活动投放!$S$126:$S$161,活动投放!$AV$126:$AV$161,$K39)</f>
        <v>0</v>
      </c>
      <c r="U39" s="105">
        <f>[4]军团势力点战斗奖励设计!HR44+求节点(活动投放!$S$166:$S$201,活动投放!$AV$166:$AV$201,$K39)</f>
        <v>0</v>
      </c>
      <c r="V39" s="79">
        <f t="shared" si="1"/>
        <v>0</v>
      </c>
      <c r="W39" s="79">
        <f t="shared" si="2"/>
        <v>0</v>
      </c>
      <c r="X39" s="79">
        <f t="shared" si="3"/>
        <v>0</v>
      </c>
      <c r="Y39" s="79">
        <f t="shared" si="4"/>
        <v>0</v>
      </c>
      <c r="Z39" s="79">
        <f t="shared" si="5"/>
        <v>0</v>
      </c>
    </row>
    <row r="40" spans="2:26" x14ac:dyDescent="0.15">
      <c r="B40" s="80">
        <f>装备强化!AV41</f>
        <v>1080</v>
      </c>
      <c r="C40" s="79">
        <f>装备强化!BK41</f>
        <v>120000.00000000001</v>
      </c>
      <c r="D40" s="79">
        <f>装备强化!BK81</f>
        <v>160000</v>
      </c>
      <c r="E40" s="79">
        <f>装备强化!BK121</f>
        <v>200000.00000000003</v>
      </c>
      <c r="F40" s="79">
        <f>装备强化!BK161</f>
        <v>240000</v>
      </c>
      <c r="G40" s="79">
        <f>装备强化!BK201</f>
        <v>320000</v>
      </c>
      <c r="I40" s="8">
        <v>1</v>
      </c>
      <c r="K40" s="20">
        <v>36</v>
      </c>
      <c r="L40" s="79">
        <f>IF($K40&lt;前期规划!$C$2,0,求节点($B$5:$B$40,C$5:C$40,节奏总纲!P39))</f>
        <v>0</v>
      </c>
      <c r="M40" s="79">
        <f>IF($K40&lt;前期规划!$C$2,0,求节点($B$5:$B$40,D$5:D$40,节奏总纲!Q39))</f>
        <v>0</v>
      </c>
      <c r="N40" s="79">
        <f>IF($K40&lt;前期规划!$C$2,0,求节点($B$5:$B$40,E$5:E$40,节奏总纲!R39))</f>
        <v>0</v>
      </c>
      <c r="O40" s="79">
        <f>IF($K40&lt;前期规划!$C$2,0,求节点($B$5:$B$40,F$5:F$40,节奏总纲!S39))</f>
        <v>0</v>
      </c>
      <c r="P40" s="79">
        <f>IF($K40&lt;前期规划!$C$2,0,求节点($B$5:$B$40,G$5:G$40,节奏总纲!T39))</f>
        <v>0</v>
      </c>
      <c r="Q40" s="105">
        <f>[4]军团势力点战斗奖励设计!HN45+求节点(活动投放!$S$6:$S$41,活动投放!$AV$6:$AV$41,$K40)</f>
        <v>0</v>
      </c>
      <c r="R40" s="105">
        <f>[4]军团势力点战斗奖励设计!HO45+求节点(活动投放!$S$46:$S$81,活动投放!$AV$46:$AV$81,$K40)</f>
        <v>0</v>
      </c>
      <c r="S40" s="105">
        <f>[4]军团势力点战斗奖励设计!HP45+求节点(活动投放!$S$86:$S$121,活动投放!$AV$86:$AV$121,$K40)</f>
        <v>0</v>
      </c>
      <c r="T40" s="105">
        <f>[4]军团势力点战斗奖励设计!HQ45+求节点(活动投放!$S$126:$S$161,活动投放!$AV$126:$AV$161,$K40)</f>
        <v>0</v>
      </c>
      <c r="U40" s="105">
        <f>[4]军团势力点战斗奖励设计!HR45+求节点(活动投放!$S$166:$S$201,活动投放!$AV$166:$AV$201,$K40)</f>
        <v>0</v>
      </c>
      <c r="V40" s="79">
        <f t="shared" si="1"/>
        <v>0</v>
      </c>
      <c r="W40" s="79">
        <f t="shared" si="2"/>
        <v>0</v>
      </c>
      <c r="X40" s="79">
        <f t="shared" si="3"/>
        <v>0</v>
      </c>
      <c r="Y40" s="79">
        <f t="shared" si="4"/>
        <v>0</v>
      </c>
      <c r="Z40" s="79">
        <f t="shared" si="5"/>
        <v>0</v>
      </c>
    </row>
    <row r="41" spans="2:26" x14ac:dyDescent="0.15">
      <c r="K41" s="20">
        <v>37</v>
      </c>
      <c r="L41" s="79">
        <f>IF($K41&lt;前期规划!$C$2,0,求节点($B$5:$B$40,C$5:C$40,节奏总纲!P40))</f>
        <v>0</v>
      </c>
      <c r="M41" s="79">
        <f>IF($K41&lt;前期规划!$C$2,0,求节点($B$5:$B$40,D$5:D$40,节奏总纲!Q40))</f>
        <v>0</v>
      </c>
      <c r="N41" s="79">
        <f>IF($K41&lt;前期规划!$C$2,0,求节点($B$5:$B$40,E$5:E$40,节奏总纲!R40))</f>
        <v>0</v>
      </c>
      <c r="O41" s="79">
        <f>IF($K41&lt;前期规划!$C$2,0,求节点($B$5:$B$40,F$5:F$40,节奏总纲!S40))</f>
        <v>0</v>
      </c>
      <c r="P41" s="79">
        <f>IF($K41&lt;前期规划!$C$2,0,求节点($B$5:$B$40,G$5:G$40,节奏总纲!T40))</f>
        <v>0</v>
      </c>
      <c r="Q41" s="105">
        <f>[4]军团势力点战斗奖励设计!HN46+求节点(活动投放!$S$6:$S$41,活动投放!$AV$6:$AV$41,$K41)</f>
        <v>0</v>
      </c>
      <c r="R41" s="105">
        <f>[4]军团势力点战斗奖励设计!HO46+求节点(活动投放!$S$46:$S$81,活动投放!$AV$46:$AV$81,$K41)</f>
        <v>0</v>
      </c>
      <c r="S41" s="105">
        <f>[4]军团势力点战斗奖励设计!HP46+求节点(活动投放!$S$86:$S$121,活动投放!$AV$86:$AV$121,$K41)</f>
        <v>0</v>
      </c>
      <c r="T41" s="105">
        <f>[4]军团势力点战斗奖励设计!HQ46+求节点(活动投放!$S$126:$S$161,活动投放!$AV$126:$AV$161,$K41)</f>
        <v>0</v>
      </c>
      <c r="U41" s="105">
        <f>[4]军团势力点战斗奖励设计!HR46+求节点(活动投放!$S$166:$S$201,活动投放!$AV$166:$AV$201,$K41)</f>
        <v>0</v>
      </c>
      <c r="V41" s="79">
        <f t="shared" si="1"/>
        <v>0</v>
      </c>
      <c r="W41" s="79">
        <f t="shared" si="2"/>
        <v>0</v>
      </c>
      <c r="X41" s="79">
        <f t="shared" si="3"/>
        <v>0</v>
      </c>
      <c r="Y41" s="79">
        <f t="shared" si="4"/>
        <v>0</v>
      </c>
      <c r="Z41" s="79">
        <f t="shared" si="5"/>
        <v>0</v>
      </c>
    </row>
    <row r="42" spans="2:26" x14ac:dyDescent="0.15">
      <c r="K42" s="20">
        <v>38</v>
      </c>
      <c r="L42" s="79">
        <f>IF($K42&lt;前期规划!$C$2,0,求节点($B$5:$B$40,C$5:C$40,节奏总纲!P41))</f>
        <v>0</v>
      </c>
      <c r="M42" s="79">
        <f>IF($K42&lt;前期规划!$C$2,0,求节点($B$5:$B$40,D$5:D$40,节奏总纲!Q41))</f>
        <v>0</v>
      </c>
      <c r="N42" s="79">
        <f>IF($K42&lt;前期规划!$C$2,0,求节点($B$5:$B$40,E$5:E$40,节奏总纲!R41))</f>
        <v>0</v>
      </c>
      <c r="O42" s="79">
        <f>IF($K42&lt;前期规划!$C$2,0,求节点($B$5:$B$40,F$5:F$40,节奏总纲!S41))</f>
        <v>0</v>
      </c>
      <c r="P42" s="79">
        <f>IF($K42&lt;前期规划!$C$2,0,求节点($B$5:$B$40,G$5:G$40,节奏总纲!T41))</f>
        <v>0</v>
      </c>
      <c r="Q42" s="105">
        <f>[4]军团势力点战斗奖励设计!HN47+求节点(活动投放!$S$6:$S$41,活动投放!$AV$6:$AV$41,$K42)</f>
        <v>0</v>
      </c>
      <c r="R42" s="105">
        <f>[4]军团势力点战斗奖励设计!HO47+求节点(活动投放!$S$46:$S$81,活动投放!$AV$46:$AV$81,$K42)</f>
        <v>0</v>
      </c>
      <c r="S42" s="105">
        <f>[4]军团势力点战斗奖励设计!HP47+求节点(活动投放!$S$86:$S$121,活动投放!$AV$86:$AV$121,$K42)</f>
        <v>0</v>
      </c>
      <c r="T42" s="105">
        <f>[4]军团势力点战斗奖励设计!HQ47+求节点(活动投放!$S$126:$S$161,活动投放!$AV$126:$AV$161,$K42)</f>
        <v>0</v>
      </c>
      <c r="U42" s="105">
        <f>[4]军团势力点战斗奖励设计!HR47+求节点(活动投放!$S$166:$S$201,活动投放!$AV$166:$AV$201,$K42)</f>
        <v>0</v>
      </c>
      <c r="V42" s="79">
        <f t="shared" si="1"/>
        <v>0</v>
      </c>
      <c r="W42" s="79">
        <f t="shared" si="2"/>
        <v>0</v>
      </c>
      <c r="X42" s="79">
        <f t="shared" si="3"/>
        <v>0</v>
      </c>
      <c r="Y42" s="79">
        <f t="shared" si="4"/>
        <v>0</v>
      </c>
      <c r="Z42" s="79">
        <f t="shared" si="5"/>
        <v>0</v>
      </c>
    </row>
    <row r="43" spans="2:26" x14ac:dyDescent="0.15">
      <c r="K43" s="20">
        <v>39</v>
      </c>
      <c r="L43" s="79">
        <f>IF($K43&lt;前期规划!$C$2,0,求节点($B$5:$B$40,C$5:C$40,节奏总纲!P42))</f>
        <v>0</v>
      </c>
      <c r="M43" s="79">
        <f>IF($K43&lt;前期规划!$C$2,0,求节点($B$5:$B$40,D$5:D$40,节奏总纲!Q42))</f>
        <v>0</v>
      </c>
      <c r="N43" s="79">
        <f>IF($K43&lt;前期规划!$C$2,0,求节点($B$5:$B$40,E$5:E$40,节奏总纲!R42))</f>
        <v>0</v>
      </c>
      <c r="O43" s="79">
        <f>IF($K43&lt;前期规划!$C$2,0,求节点($B$5:$B$40,F$5:F$40,节奏总纲!S42))</f>
        <v>0</v>
      </c>
      <c r="P43" s="79">
        <f>IF($K43&lt;前期规划!$C$2,0,求节点($B$5:$B$40,G$5:G$40,节奏总纲!T42))</f>
        <v>0</v>
      </c>
      <c r="Q43" s="105">
        <f>[4]军团势力点战斗奖励设计!HN48+求节点(活动投放!$S$6:$S$41,活动投放!$AV$6:$AV$41,$K43)</f>
        <v>0</v>
      </c>
      <c r="R43" s="105">
        <f>[4]军团势力点战斗奖励设计!HO48+求节点(活动投放!$S$46:$S$81,活动投放!$AV$46:$AV$81,$K43)</f>
        <v>0</v>
      </c>
      <c r="S43" s="105">
        <f>[4]军团势力点战斗奖励设计!HP48+求节点(活动投放!$S$86:$S$121,活动投放!$AV$86:$AV$121,$K43)</f>
        <v>0</v>
      </c>
      <c r="T43" s="105">
        <f>[4]军团势力点战斗奖励设计!HQ48+求节点(活动投放!$S$126:$S$161,活动投放!$AV$126:$AV$161,$K43)</f>
        <v>0</v>
      </c>
      <c r="U43" s="105">
        <f>[4]军团势力点战斗奖励设计!HR48+求节点(活动投放!$S$166:$S$201,活动投放!$AV$166:$AV$201,$K43)</f>
        <v>0</v>
      </c>
      <c r="V43" s="79">
        <f t="shared" si="1"/>
        <v>0</v>
      </c>
      <c r="W43" s="79">
        <f t="shared" si="2"/>
        <v>0</v>
      </c>
      <c r="X43" s="79">
        <f t="shared" si="3"/>
        <v>0</v>
      </c>
      <c r="Y43" s="79">
        <f t="shared" si="4"/>
        <v>0</v>
      </c>
      <c r="Z43" s="79">
        <f t="shared" si="5"/>
        <v>0</v>
      </c>
    </row>
    <row r="44" spans="2:26" x14ac:dyDescent="0.15">
      <c r="K44" s="20">
        <v>40</v>
      </c>
      <c r="L44" s="79">
        <f>IF($K44&lt;前期规划!$C$2,0,求节点($B$5:$B$40,C$5:C$40,节奏总纲!P43))</f>
        <v>0</v>
      </c>
      <c r="M44" s="79">
        <f>IF($K44&lt;前期规划!$C$2,0,求节点($B$5:$B$40,D$5:D$40,节奏总纲!Q43))</f>
        <v>0</v>
      </c>
      <c r="N44" s="79">
        <f>IF($K44&lt;前期规划!$C$2,0,求节点($B$5:$B$40,E$5:E$40,节奏总纲!R43))</f>
        <v>0</v>
      </c>
      <c r="O44" s="79">
        <f>IF($K44&lt;前期规划!$C$2,0,求节点($B$5:$B$40,F$5:F$40,节奏总纲!S43))</f>
        <v>0</v>
      </c>
      <c r="P44" s="79">
        <f>IF($K44&lt;前期规划!$C$2,0,求节点($B$5:$B$40,G$5:G$40,节奏总纲!T43))</f>
        <v>0</v>
      </c>
      <c r="Q44" s="105">
        <f>[4]军团势力点战斗奖励设计!HN49+求节点(活动投放!$S$6:$S$41,活动投放!$AV$6:$AV$41,$K44)</f>
        <v>0</v>
      </c>
      <c r="R44" s="105">
        <f>[4]军团势力点战斗奖励设计!HO49+求节点(活动投放!$S$46:$S$81,活动投放!$AV$46:$AV$81,$K44)</f>
        <v>0</v>
      </c>
      <c r="S44" s="105">
        <f>[4]军团势力点战斗奖励设计!HP49+求节点(活动投放!$S$86:$S$121,活动投放!$AV$86:$AV$121,$K44)</f>
        <v>0</v>
      </c>
      <c r="T44" s="105">
        <f>[4]军团势力点战斗奖励设计!HQ49+求节点(活动投放!$S$126:$S$161,活动投放!$AV$126:$AV$161,$K44)</f>
        <v>0</v>
      </c>
      <c r="U44" s="105">
        <f>[4]军团势力点战斗奖励设计!HR49+求节点(活动投放!$S$166:$S$201,活动投放!$AV$166:$AV$201,$K44)</f>
        <v>0</v>
      </c>
      <c r="V44" s="79">
        <f t="shared" si="1"/>
        <v>0</v>
      </c>
      <c r="W44" s="79">
        <f t="shared" si="2"/>
        <v>0</v>
      </c>
      <c r="X44" s="79">
        <f t="shared" si="3"/>
        <v>0</v>
      </c>
      <c r="Y44" s="79">
        <f t="shared" si="4"/>
        <v>0</v>
      </c>
      <c r="Z44" s="79">
        <f t="shared" si="5"/>
        <v>0</v>
      </c>
    </row>
    <row r="45" spans="2:26" x14ac:dyDescent="0.15">
      <c r="K45" s="20">
        <v>41</v>
      </c>
      <c r="L45" s="79">
        <f>IF($K45&lt;前期规划!$C$2,0,求节点($B$5:$B$40,C$5:C$40,节奏总纲!P44))</f>
        <v>0</v>
      </c>
      <c r="M45" s="79">
        <f>IF($K45&lt;前期规划!$C$2,0,求节点($B$5:$B$40,D$5:D$40,节奏总纲!Q44))</f>
        <v>0</v>
      </c>
      <c r="N45" s="79">
        <f>IF($K45&lt;前期规划!$C$2,0,求节点($B$5:$B$40,E$5:E$40,节奏总纲!R44))</f>
        <v>0</v>
      </c>
      <c r="O45" s="79">
        <f>IF($K45&lt;前期规划!$C$2,0,求节点($B$5:$B$40,F$5:F$40,节奏总纲!S44))</f>
        <v>0</v>
      </c>
      <c r="P45" s="79">
        <f>IF($K45&lt;前期规划!$C$2,0,求节点($B$5:$B$40,G$5:G$40,节奏总纲!T44))</f>
        <v>0</v>
      </c>
      <c r="Q45" s="105">
        <f>[4]军团势力点战斗奖励设计!HN50+求节点(活动投放!$S$6:$S$41,活动投放!$AV$6:$AV$41,$K45)</f>
        <v>0</v>
      </c>
      <c r="R45" s="105">
        <f>[4]军团势力点战斗奖励设计!HO50+求节点(活动投放!$S$46:$S$81,活动投放!$AV$46:$AV$81,$K45)</f>
        <v>0</v>
      </c>
      <c r="S45" s="105">
        <f>[4]军团势力点战斗奖励设计!HP50+求节点(活动投放!$S$86:$S$121,活动投放!$AV$86:$AV$121,$K45)</f>
        <v>0</v>
      </c>
      <c r="T45" s="105">
        <f>[4]军团势力点战斗奖励设计!HQ50+求节点(活动投放!$S$126:$S$161,活动投放!$AV$126:$AV$161,$K45)</f>
        <v>0</v>
      </c>
      <c r="U45" s="105">
        <f>[4]军团势力点战斗奖励设计!HR50+求节点(活动投放!$S$166:$S$201,活动投放!$AV$166:$AV$201,$K45)</f>
        <v>0</v>
      </c>
      <c r="V45" s="79">
        <f t="shared" si="1"/>
        <v>0</v>
      </c>
      <c r="W45" s="79">
        <f t="shared" si="2"/>
        <v>0</v>
      </c>
      <c r="X45" s="79">
        <f t="shared" si="3"/>
        <v>0</v>
      </c>
      <c r="Y45" s="79">
        <f t="shared" si="4"/>
        <v>0</v>
      </c>
      <c r="Z45" s="79">
        <f t="shared" si="5"/>
        <v>0</v>
      </c>
    </row>
    <row r="46" spans="2:26" x14ac:dyDescent="0.15">
      <c r="K46" s="20">
        <v>42</v>
      </c>
      <c r="L46" s="79">
        <f>IF($K46&lt;前期规划!$C$2,0,求节点($B$5:$B$40,C$5:C$40,节奏总纲!P45))</f>
        <v>0</v>
      </c>
      <c r="M46" s="79">
        <f>IF($K46&lt;前期规划!$C$2,0,求节点($B$5:$B$40,D$5:D$40,节奏总纲!Q45))</f>
        <v>0</v>
      </c>
      <c r="N46" s="79">
        <f>IF($K46&lt;前期规划!$C$2,0,求节点($B$5:$B$40,E$5:E$40,节奏总纲!R45))</f>
        <v>0</v>
      </c>
      <c r="O46" s="79">
        <f>IF($K46&lt;前期规划!$C$2,0,求节点($B$5:$B$40,F$5:F$40,节奏总纲!S45))</f>
        <v>0</v>
      </c>
      <c r="P46" s="79">
        <f>IF($K46&lt;前期规划!$C$2,0,求节点($B$5:$B$40,G$5:G$40,节奏总纲!T45))</f>
        <v>0</v>
      </c>
      <c r="Q46" s="105">
        <f>[4]军团势力点战斗奖励设计!HN51+求节点(活动投放!$S$6:$S$41,活动投放!$AV$6:$AV$41,$K46)</f>
        <v>0</v>
      </c>
      <c r="R46" s="105">
        <f>[4]军团势力点战斗奖励设计!HO51+求节点(活动投放!$S$46:$S$81,活动投放!$AV$46:$AV$81,$K46)</f>
        <v>0</v>
      </c>
      <c r="S46" s="105">
        <f>[4]军团势力点战斗奖励设计!HP51+求节点(活动投放!$S$86:$S$121,活动投放!$AV$86:$AV$121,$K46)</f>
        <v>0</v>
      </c>
      <c r="T46" s="105">
        <f>[4]军团势力点战斗奖励设计!HQ51+求节点(活动投放!$S$126:$S$161,活动投放!$AV$126:$AV$161,$K46)</f>
        <v>0</v>
      </c>
      <c r="U46" s="105">
        <f>[4]军团势力点战斗奖励设计!HR51+求节点(活动投放!$S$166:$S$201,活动投放!$AV$166:$AV$201,$K46)</f>
        <v>0</v>
      </c>
      <c r="V46" s="79">
        <f t="shared" si="1"/>
        <v>0</v>
      </c>
      <c r="W46" s="79">
        <f t="shared" si="2"/>
        <v>0</v>
      </c>
      <c r="X46" s="79">
        <f t="shared" si="3"/>
        <v>0</v>
      </c>
      <c r="Y46" s="79">
        <f t="shared" si="4"/>
        <v>0</v>
      </c>
      <c r="Z46" s="79">
        <f t="shared" si="5"/>
        <v>0</v>
      </c>
    </row>
    <row r="47" spans="2:26" x14ac:dyDescent="0.15">
      <c r="K47" s="20">
        <v>43</v>
      </c>
      <c r="L47" s="79">
        <f>IF($K47&lt;前期规划!$C$2,0,求节点($B$5:$B$40,C$5:C$40,节奏总纲!P46))</f>
        <v>0</v>
      </c>
      <c r="M47" s="79">
        <f>IF($K47&lt;前期规划!$C$2,0,求节点($B$5:$B$40,D$5:D$40,节奏总纲!Q46))</f>
        <v>0</v>
      </c>
      <c r="N47" s="79">
        <f>IF($K47&lt;前期规划!$C$2,0,求节点($B$5:$B$40,E$5:E$40,节奏总纲!R46))</f>
        <v>0</v>
      </c>
      <c r="O47" s="79">
        <f>IF($K47&lt;前期规划!$C$2,0,求节点($B$5:$B$40,F$5:F$40,节奏总纲!S46))</f>
        <v>0</v>
      </c>
      <c r="P47" s="79">
        <f>IF($K47&lt;前期规划!$C$2,0,求节点($B$5:$B$40,G$5:G$40,节奏总纲!T46))</f>
        <v>0</v>
      </c>
      <c r="Q47" s="105">
        <f>[4]军团势力点战斗奖励设计!HN52+求节点(活动投放!$S$6:$S$41,活动投放!$AV$6:$AV$41,$K47)</f>
        <v>0</v>
      </c>
      <c r="R47" s="105">
        <f>[4]军团势力点战斗奖励设计!HO52+求节点(活动投放!$S$46:$S$81,活动投放!$AV$46:$AV$81,$K47)</f>
        <v>0</v>
      </c>
      <c r="S47" s="105">
        <f>[4]军团势力点战斗奖励设计!HP52+求节点(活动投放!$S$86:$S$121,活动投放!$AV$86:$AV$121,$K47)</f>
        <v>0</v>
      </c>
      <c r="T47" s="105">
        <f>[4]军团势力点战斗奖励设计!HQ52+求节点(活动投放!$S$126:$S$161,活动投放!$AV$126:$AV$161,$K47)</f>
        <v>0</v>
      </c>
      <c r="U47" s="105">
        <f>[4]军团势力点战斗奖励设计!HR52+求节点(活动投放!$S$166:$S$201,活动投放!$AV$166:$AV$201,$K47)</f>
        <v>0</v>
      </c>
      <c r="V47" s="79">
        <f t="shared" si="1"/>
        <v>0</v>
      </c>
      <c r="W47" s="79">
        <f t="shared" si="2"/>
        <v>0</v>
      </c>
      <c r="X47" s="79">
        <f t="shared" si="3"/>
        <v>0</v>
      </c>
      <c r="Y47" s="79">
        <f t="shared" si="4"/>
        <v>0</v>
      </c>
      <c r="Z47" s="79">
        <f t="shared" si="5"/>
        <v>0</v>
      </c>
    </row>
    <row r="48" spans="2:26" x14ac:dyDescent="0.15">
      <c r="K48" s="20">
        <v>44</v>
      </c>
      <c r="L48" s="79">
        <f>IF($K48&lt;前期规划!$C$2,0,求节点($B$5:$B$40,C$5:C$40,节奏总纲!P47))</f>
        <v>0</v>
      </c>
      <c r="M48" s="79">
        <f>IF($K48&lt;前期规划!$C$2,0,求节点($B$5:$B$40,D$5:D$40,节奏总纲!Q47))</f>
        <v>0</v>
      </c>
      <c r="N48" s="79">
        <f>IF($K48&lt;前期规划!$C$2,0,求节点($B$5:$B$40,E$5:E$40,节奏总纲!R47))</f>
        <v>0</v>
      </c>
      <c r="O48" s="79">
        <f>IF($K48&lt;前期规划!$C$2,0,求节点($B$5:$B$40,F$5:F$40,节奏总纲!S47))</f>
        <v>0</v>
      </c>
      <c r="P48" s="79">
        <f>IF($K48&lt;前期规划!$C$2,0,求节点($B$5:$B$40,G$5:G$40,节奏总纲!T47))</f>
        <v>0</v>
      </c>
      <c r="Q48" s="105">
        <f>[4]军团势力点战斗奖励设计!HN53+求节点(活动投放!$S$6:$S$41,活动投放!$AV$6:$AV$41,$K48)</f>
        <v>0</v>
      </c>
      <c r="R48" s="105">
        <f>[4]军团势力点战斗奖励设计!HO53+求节点(活动投放!$S$46:$S$81,活动投放!$AV$46:$AV$81,$K48)</f>
        <v>0</v>
      </c>
      <c r="S48" s="105">
        <f>[4]军团势力点战斗奖励设计!HP53+求节点(活动投放!$S$86:$S$121,活动投放!$AV$86:$AV$121,$K48)</f>
        <v>0</v>
      </c>
      <c r="T48" s="105">
        <f>[4]军团势力点战斗奖励设计!HQ53+求节点(活动投放!$S$126:$S$161,活动投放!$AV$126:$AV$161,$K48)</f>
        <v>0</v>
      </c>
      <c r="U48" s="105">
        <f>[4]军团势力点战斗奖励设计!HR53+求节点(活动投放!$S$166:$S$201,活动投放!$AV$166:$AV$201,$K48)</f>
        <v>0</v>
      </c>
      <c r="V48" s="79">
        <f t="shared" si="1"/>
        <v>0</v>
      </c>
      <c r="W48" s="79">
        <f t="shared" si="2"/>
        <v>0</v>
      </c>
      <c r="X48" s="79">
        <f t="shared" si="3"/>
        <v>0</v>
      </c>
      <c r="Y48" s="79">
        <f t="shared" si="4"/>
        <v>0</v>
      </c>
      <c r="Z48" s="79">
        <f t="shared" si="5"/>
        <v>0</v>
      </c>
    </row>
    <row r="49" spans="11:26" x14ac:dyDescent="0.15">
      <c r="K49" s="20">
        <v>45</v>
      </c>
      <c r="L49" s="79">
        <f>IF($K49&lt;前期规划!$C$2,0,求节点($B$5:$B$40,C$5:C$40,节奏总纲!P48))</f>
        <v>0</v>
      </c>
      <c r="M49" s="79">
        <f>IF($K49&lt;前期规划!$C$2,0,求节点($B$5:$B$40,D$5:D$40,节奏总纲!Q48))</f>
        <v>0</v>
      </c>
      <c r="N49" s="79">
        <f>IF($K49&lt;前期规划!$C$2,0,求节点($B$5:$B$40,E$5:E$40,节奏总纲!R48))</f>
        <v>0</v>
      </c>
      <c r="O49" s="79">
        <f>IF($K49&lt;前期规划!$C$2,0,求节点($B$5:$B$40,F$5:F$40,节奏总纲!S48))</f>
        <v>0</v>
      </c>
      <c r="P49" s="79">
        <f>IF($K49&lt;前期规划!$C$2,0,求节点($B$5:$B$40,G$5:G$40,节奏总纲!T48))</f>
        <v>0</v>
      </c>
      <c r="Q49" s="105">
        <f>[4]军团势力点战斗奖励设计!HN54+求节点(活动投放!$S$6:$S$41,活动投放!$AV$6:$AV$41,$K49)</f>
        <v>0</v>
      </c>
      <c r="R49" s="105">
        <f>[4]军团势力点战斗奖励设计!HO54+求节点(活动投放!$S$46:$S$81,活动投放!$AV$46:$AV$81,$K49)</f>
        <v>0</v>
      </c>
      <c r="S49" s="105">
        <f>[4]军团势力点战斗奖励设计!HP54+求节点(活动投放!$S$86:$S$121,活动投放!$AV$86:$AV$121,$K49)</f>
        <v>0</v>
      </c>
      <c r="T49" s="105">
        <f>[4]军团势力点战斗奖励设计!HQ54+求节点(活动投放!$S$126:$S$161,活动投放!$AV$126:$AV$161,$K49)</f>
        <v>0</v>
      </c>
      <c r="U49" s="105">
        <f>[4]军团势力点战斗奖励设计!HR54+求节点(活动投放!$S$166:$S$201,活动投放!$AV$166:$AV$201,$K49)</f>
        <v>0</v>
      </c>
      <c r="V49" s="79">
        <f t="shared" si="1"/>
        <v>0</v>
      </c>
      <c r="W49" s="79">
        <f t="shared" si="2"/>
        <v>0</v>
      </c>
      <c r="X49" s="79">
        <f t="shared" si="3"/>
        <v>0</v>
      </c>
      <c r="Y49" s="79">
        <f t="shared" si="4"/>
        <v>0</v>
      </c>
      <c r="Z49" s="79">
        <f t="shared" si="5"/>
        <v>0</v>
      </c>
    </row>
    <row r="50" spans="11:26" x14ac:dyDescent="0.15">
      <c r="K50" s="20">
        <v>46</v>
      </c>
      <c r="L50" s="79">
        <f>IF($K50&lt;前期规划!$C$2,0,求节点($B$5:$B$40,C$5:C$40,节奏总纲!P49))</f>
        <v>0</v>
      </c>
      <c r="M50" s="79">
        <f>IF($K50&lt;前期规划!$C$2,0,求节点($B$5:$B$40,D$5:D$40,节奏总纲!Q49))</f>
        <v>0</v>
      </c>
      <c r="N50" s="79">
        <f>IF($K50&lt;前期规划!$C$2,0,求节点($B$5:$B$40,E$5:E$40,节奏总纲!R49))</f>
        <v>0</v>
      </c>
      <c r="O50" s="79">
        <f>IF($K50&lt;前期规划!$C$2,0,求节点($B$5:$B$40,F$5:F$40,节奏总纲!S49))</f>
        <v>0</v>
      </c>
      <c r="P50" s="79">
        <f>IF($K50&lt;前期规划!$C$2,0,求节点($B$5:$B$40,G$5:G$40,节奏总纲!T49))</f>
        <v>0</v>
      </c>
      <c r="Q50" s="105">
        <f>[4]军团势力点战斗奖励设计!HN55+求节点(活动投放!$S$6:$S$41,活动投放!$AV$6:$AV$41,$K50)</f>
        <v>0</v>
      </c>
      <c r="R50" s="105">
        <f>[4]军团势力点战斗奖励设计!HO55+求节点(活动投放!$S$46:$S$81,活动投放!$AV$46:$AV$81,$K50)</f>
        <v>0</v>
      </c>
      <c r="S50" s="105">
        <f>[4]军团势力点战斗奖励设计!HP55+求节点(活动投放!$S$86:$S$121,活动投放!$AV$86:$AV$121,$K50)</f>
        <v>0</v>
      </c>
      <c r="T50" s="105">
        <f>[4]军团势力点战斗奖励设计!HQ55+求节点(活动投放!$S$126:$S$161,活动投放!$AV$126:$AV$161,$K50)</f>
        <v>0</v>
      </c>
      <c r="U50" s="105">
        <f>[4]军团势力点战斗奖励设计!HR55+求节点(活动投放!$S$166:$S$201,活动投放!$AV$166:$AV$201,$K50)</f>
        <v>0</v>
      </c>
      <c r="V50" s="79">
        <f t="shared" si="1"/>
        <v>0</v>
      </c>
      <c r="W50" s="79">
        <f t="shared" si="2"/>
        <v>0</v>
      </c>
      <c r="X50" s="79">
        <f t="shared" si="3"/>
        <v>0</v>
      </c>
      <c r="Y50" s="79">
        <f t="shared" si="4"/>
        <v>0</v>
      </c>
      <c r="Z50" s="79">
        <f t="shared" si="5"/>
        <v>0</v>
      </c>
    </row>
    <row r="51" spans="11:26" x14ac:dyDescent="0.15">
      <c r="K51" s="20">
        <v>47</v>
      </c>
      <c r="L51" s="79">
        <f>IF($K51&lt;前期规划!$C$2,0,求节点($B$5:$B$40,C$5:C$40,节奏总纲!P50))</f>
        <v>0</v>
      </c>
      <c r="M51" s="79">
        <f>IF($K51&lt;前期规划!$C$2,0,求节点($B$5:$B$40,D$5:D$40,节奏总纲!Q50))</f>
        <v>0</v>
      </c>
      <c r="N51" s="79">
        <f>IF($K51&lt;前期规划!$C$2,0,求节点($B$5:$B$40,E$5:E$40,节奏总纲!R50))</f>
        <v>0</v>
      </c>
      <c r="O51" s="79">
        <f>IF($K51&lt;前期规划!$C$2,0,求节点($B$5:$B$40,F$5:F$40,节奏总纲!S50))</f>
        <v>0</v>
      </c>
      <c r="P51" s="79">
        <f>IF($K51&lt;前期规划!$C$2,0,求节点($B$5:$B$40,G$5:G$40,节奏总纲!T50))</f>
        <v>0</v>
      </c>
      <c r="Q51" s="105">
        <f>[4]军团势力点战斗奖励设计!HN56+求节点(活动投放!$S$6:$S$41,活动投放!$AV$6:$AV$41,$K51)</f>
        <v>0</v>
      </c>
      <c r="R51" s="105">
        <f>[4]军团势力点战斗奖励设计!HO56+求节点(活动投放!$S$46:$S$81,活动投放!$AV$46:$AV$81,$K51)</f>
        <v>0</v>
      </c>
      <c r="S51" s="105">
        <f>[4]军团势力点战斗奖励设计!HP56+求节点(活动投放!$S$86:$S$121,活动投放!$AV$86:$AV$121,$K51)</f>
        <v>0</v>
      </c>
      <c r="T51" s="105">
        <f>[4]军团势力点战斗奖励设计!HQ56+求节点(活动投放!$S$126:$S$161,活动投放!$AV$126:$AV$161,$K51)</f>
        <v>0</v>
      </c>
      <c r="U51" s="105">
        <f>[4]军团势力点战斗奖励设计!HR56+求节点(活动投放!$S$166:$S$201,活动投放!$AV$166:$AV$201,$K51)</f>
        <v>0</v>
      </c>
      <c r="V51" s="79">
        <f t="shared" si="1"/>
        <v>0</v>
      </c>
      <c r="W51" s="79">
        <f t="shared" si="2"/>
        <v>0</v>
      </c>
      <c r="X51" s="79">
        <f t="shared" si="3"/>
        <v>0</v>
      </c>
      <c r="Y51" s="79">
        <f t="shared" si="4"/>
        <v>0</v>
      </c>
      <c r="Z51" s="79">
        <f t="shared" si="5"/>
        <v>0</v>
      </c>
    </row>
    <row r="52" spans="11:26" x14ac:dyDescent="0.15">
      <c r="K52" s="20">
        <v>48</v>
      </c>
      <c r="L52" s="79">
        <f>IF($K52&lt;前期规划!$C$2,0,求节点($B$5:$B$40,C$5:C$40,节奏总纲!P51))</f>
        <v>0</v>
      </c>
      <c r="M52" s="79">
        <f>IF($K52&lt;前期规划!$C$2,0,求节点($B$5:$B$40,D$5:D$40,节奏总纲!Q51))</f>
        <v>0</v>
      </c>
      <c r="N52" s="79">
        <f>IF($K52&lt;前期规划!$C$2,0,求节点($B$5:$B$40,E$5:E$40,节奏总纲!R51))</f>
        <v>0</v>
      </c>
      <c r="O52" s="79">
        <f>IF($K52&lt;前期规划!$C$2,0,求节点($B$5:$B$40,F$5:F$40,节奏总纲!S51))</f>
        <v>0</v>
      </c>
      <c r="P52" s="79">
        <f>IF($K52&lt;前期规划!$C$2,0,求节点($B$5:$B$40,G$5:G$40,节奏总纲!T51))</f>
        <v>0</v>
      </c>
      <c r="Q52" s="105">
        <f>[4]军团势力点战斗奖励设计!HN57+求节点(活动投放!$S$6:$S$41,活动投放!$AV$6:$AV$41,$K52)</f>
        <v>0</v>
      </c>
      <c r="R52" s="105">
        <f>[4]军团势力点战斗奖励设计!HO57+求节点(活动投放!$S$46:$S$81,活动投放!$AV$46:$AV$81,$K52)</f>
        <v>0</v>
      </c>
      <c r="S52" s="105">
        <f>[4]军团势力点战斗奖励设计!HP57+求节点(活动投放!$S$86:$S$121,活动投放!$AV$86:$AV$121,$K52)</f>
        <v>0</v>
      </c>
      <c r="T52" s="105">
        <f>[4]军团势力点战斗奖励设计!HQ57+求节点(活动投放!$S$126:$S$161,活动投放!$AV$126:$AV$161,$K52)</f>
        <v>0</v>
      </c>
      <c r="U52" s="105">
        <f>[4]军团势力点战斗奖励设计!HR57+求节点(活动投放!$S$166:$S$201,活动投放!$AV$166:$AV$201,$K52)</f>
        <v>0</v>
      </c>
      <c r="V52" s="79">
        <f t="shared" si="1"/>
        <v>0</v>
      </c>
      <c r="W52" s="79">
        <f t="shared" si="2"/>
        <v>0</v>
      </c>
      <c r="X52" s="79">
        <f t="shared" si="3"/>
        <v>0</v>
      </c>
      <c r="Y52" s="79">
        <f t="shared" si="4"/>
        <v>0</v>
      </c>
      <c r="Z52" s="79">
        <f t="shared" si="5"/>
        <v>0</v>
      </c>
    </row>
    <row r="53" spans="11:26" x14ac:dyDescent="0.15">
      <c r="K53" s="20">
        <v>49</v>
      </c>
      <c r="L53" s="79">
        <f>IF($K53&lt;前期规划!$C$2,0,求节点($B$5:$B$40,C$5:C$40,节奏总纲!P52))</f>
        <v>0</v>
      </c>
      <c r="M53" s="79">
        <f>IF($K53&lt;前期规划!$C$2,0,求节点($B$5:$B$40,D$5:D$40,节奏总纲!Q52))</f>
        <v>0</v>
      </c>
      <c r="N53" s="79">
        <f>IF($K53&lt;前期规划!$C$2,0,求节点($B$5:$B$40,E$5:E$40,节奏总纲!R52))</f>
        <v>0</v>
      </c>
      <c r="O53" s="79">
        <f>IF($K53&lt;前期规划!$C$2,0,求节点($B$5:$B$40,F$5:F$40,节奏总纲!S52))</f>
        <v>0</v>
      </c>
      <c r="P53" s="79">
        <f>IF($K53&lt;前期规划!$C$2,0,求节点($B$5:$B$40,G$5:G$40,节奏总纲!T52))</f>
        <v>0</v>
      </c>
      <c r="Q53" s="105">
        <f>[4]军团势力点战斗奖励设计!HN58+求节点(活动投放!$S$6:$S$41,活动投放!$AV$6:$AV$41,$K53)</f>
        <v>0</v>
      </c>
      <c r="R53" s="105">
        <f>[4]军团势力点战斗奖励设计!HO58+求节点(活动投放!$S$46:$S$81,活动投放!$AV$46:$AV$81,$K53)</f>
        <v>0</v>
      </c>
      <c r="S53" s="105">
        <f>[4]军团势力点战斗奖励设计!HP58+求节点(活动投放!$S$86:$S$121,活动投放!$AV$86:$AV$121,$K53)</f>
        <v>0</v>
      </c>
      <c r="T53" s="105">
        <f>[4]军团势力点战斗奖励设计!HQ58+求节点(活动投放!$S$126:$S$161,活动投放!$AV$126:$AV$161,$K53)</f>
        <v>0</v>
      </c>
      <c r="U53" s="105">
        <f>[4]军团势力点战斗奖励设计!HR58+求节点(活动投放!$S$166:$S$201,活动投放!$AV$166:$AV$201,$K53)</f>
        <v>0</v>
      </c>
      <c r="V53" s="79">
        <f t="shared" si="1"/>
        <v>0</v>
      </c>
      <c r="W53" s="79">
        <f t="shared" si="2"/>
        <v>0</v>
      </c>
      <c r="X53" s="79">
        <f t="shared" si="3"/>
        <v>0</v>
      </c>
      <c r="Y53" s="79">
        <f t="shared" si="4"/>
        <v>0</v>
      </c>
      <c r="Z53" s="79">
        <f t="shared" si="5"/>
        <v>0</v>
      </c>
    </row>
    <row r="54" spans="11:26" x14ac:dyDescent="0.15">
      <c r="K54" s="20">
        <v>50</v>
      </c>
      <c r="L54" s="79">
        <f>IF($K54&lt;前期规划!$C$2,0,求节点($B$5:$B$40,C$5:C$40,节奏总纲!P53))</f>
        <v>0</v>
      </c>
      <c r="M54" s="79">
        <f>IF($K54&lt;前期规划!$C$2,0,求节点($B$5:$B$40,D$5:D$40,节奏总纲!Q53))</f>
        <v>0</v>
      </c>
      <c r="N54" s="79">
        <f>IF($K54&lt;前期规划!$C$2,0,求节点($B$5:$B$40,E$5:E$40,节奏总纲!R53))</f>
        <v>0</v>
      </c>
      <c r="O54" s="79">
        <f>IF($K54&lt;前期规划!$C$2,0,求节点($B$5:$B$40,F$5:F$40,节奏总纲!S53))</f>
        <v>0</v>
      </c>
      <c r="P54" s="79">
        <f>IF($K54&lt;前期规划!$C$2,0,求节点($B$5:$B$40,G$5:G$40,节奏总纲!T53))</f>
        <v>0</v>
      </c>
      <c r="Q54" s="105">
        <f>[4]军团势力点战斗奖励设计!HN59+求节点(活动投放!$S$6:$S$41,活动投放!$AV$6:$AV$41,$K54)</f>
        <v>7.1188385846166726</v>
      </c>
      <c r="R54" s="105">
        <f>[4]军团势力点战斗奖励设计!HO59+求节点(活动投放!$S$46:$S$81,活动投放!$AV$46:$AV$81,$K54)</f>
        <v>0</v>
      </c>
      <c r="S54" s="105">
        <f>[4]军团势力点战斗奖励设计!HP59+求节点(活动投放!$S$86:$S$121,活动投放!$AV$86:$AV$121,$K54)</f>
        <v>0</v>
      </c>
      <c r="T54" s="105">
        <f>[4]军团势力点战斗奖励设计!HQ59+求节点(活动投放!$S$126:$S$161,活动投放!$AV$126:$AV$161,$K54)</f>
        <v>0</v>
      </c>
      <c r="U54" s="105">
        <f>[4]军团势力点战斗奖励设计!HR59+求节点(活动投放!$S$166:$S$201,活动投放!$AV$166:$AV$201,$K54)</f>
        <v>0</v>
      </c>
      <c r="V54" s="79">
        <f t="shared" si="1"/>
        <v>0</v>
      </c>
      <c r="W54" s="79">
        <f t="shared" si="2"/>
        <v>0</v>
      </c>
      <c r="X54" s="79">
        <f t="shared" si="3"/>
        <v>0</v>
      </c>
      <c r="Y54" s="79">
        <f t="shared" si="4"/>
        <v>0</v>
      </c>
      <c r="Z54" s="79">
        <f t="shared" si="5"/>
        <v>0</v>
      </c>
    </row>
    <row r="55" spans="11:26" x14ac:dyDescent="0.15">
      <c r="K55" s="20">
        <v>51</v>
      </c>
      <c r="L55" s="79">
        <f>IF($K55&lt;前期规划!$C$2,0,求节点($B$5:$B$40,C$5:C$40,节奏总纲!P54))</f>
        <v>0</v>
      </c>
      <c r="M55" s="79">
        <f>IF($K55&lt;前期规划!$C$2,0,求节点($B$5:$B$40,D$5:D$40,节奏总纲!Q54))</f>
        <v>0</v>
      </c>
      <c r="N55" s="79">
        <f>IF($K55&lt;前期规划!$C$2,0,求节点($B$5:$B$40,E$5:E$40,节奏总纲!R54))</f>
        <v>0</v>
      </c>
      <c r="O55" s="79">
        <f>IF($K55&lt;前期规划!$C$2,0,求节点($B$5:$B$40,F$5:F$40,节奏总纲!S54))</f>
        <v>0</v>
      </c>
      <c r="P55" s="79">
        <f>IF($K55&lt;前期规划!$C$2,0,求节点($B$5:$B$40,G$5:G$40,节奏总纲!T54))</f>
        <v>0</v>
      </c>
      <c r="Q55" s="105">
        <f>[4]军团势力点战斗奖励设计!HN60+求节点(活动投放!$S$6:$S$41,活动投放!$AV$6:$AV$41,$K55)</f>
        <v>22.374112944428784</v>
      </c>
      <c r="R55" s="105">
        <f>[4]军团势力点战斗奖励设计!HO60+求节点(活动投放!$S$46:$S$81,活动投放!$AV$46:$AV$81,$K55)</f>
        <v>0</v>
      </c>
      <c r="S55" s="105">
        <f>[4]军团势力点战斗奖励设计!HP60+求节点(活动投放!$S$86:$S$121,活动投放!$AV$86:$AV$121,$K55)</f>
        <v>0</v>
      </c>
      <c r="T55" s="105">
        <f>[4]军团势力点战斗奖励设计!HQ60+求节点(活动投放!$S$126:$S$161,活动投放!$AV$126:$AV$161,$K55)</f>
        <v>0</v>
      </c>
      <c r="U55" s="105">
        <f>[4]军团势力点战斗奖励设计!HR60+求节点(活动投放!$S$166:$S$201,活动投放!$AV$166:$AV$201,$K55)</f>
        <v>45.419636854448953</v>
      </c>
      <c r="V55" s="79">
        <f t="shared" si="1"/>
        <v>0</v>
      </c>
      <c r="W55" s="79">
        <f t="shared" si="2"/>
        <v>0</v>
      </c>
      <c r="X55" s="79">
        <f t="shared" si="3"/>
        <v>0</v>
      </c>
      <c r="Y55" s="79">
        <f t="shared" si="4"/>
        <v>0</v>
      </c>
      <c r="Z55" s="79">
        <f t="shared" si="5"/>
        <v>0</v>
      </c>
    </row>
    <row r="56" spans="11:26" x14ac:dyDescent="0.15">
      <c r="K56" s="20">
        <v>52</v>
      </c>
      <c r="L56" s="79">
        <f>IF($K56&lt;前期规划!$C$2,0,求节点($B$5:$B$40,C$5:C$40,节奏总纲!P55))</f>
        <v>0</v>
      </c>
      <c r="M56" s="79">
        <f>IF($K56&lt;前期规划!$C$2,0,求节点($B$5:$B$40,D$5:D$40,节奏总纲!Q55))</f>
        <v>0</v>
      </c>
      <c r="N56" s="79">
        <f>IF($K56&lt;前期规划!$C$2,0,求节点($B$5:$B$40,E$5:E$40,节奏总纲!R55))</f>
        <v>0</v>
      </c>
      <c r="O56" s="79">
        <f>IF($K56&lt;前期规划!$C$2,0,求节点($B$5:$B$40,F$5:F$40,节奏总纲!S55))</f>
        <v>0</v>
      </c>
      <c r="P56" s="79">
        <f>IF($K56&lt;前期规划!$C$2,0,求节点($B$5:$B$40,G$5:G$40,节奏总纲!T55))</f>
        <v>0</v>
      </c>
      <c r="Q56" s="105">
        <f>[4]军团势力点战斗奖励设计!HN61+求节点(活动投放!$S$6:$S$41,活动投放!$AV$6:$AV$41,$K56)</f>
        <v>37.6293873042409</v>
      </c>
      <c r="R56" s="105">
        <f>[4]军团势力点战斗奖励设计!HO61+求节点(活动投放!$S$46:$S$81,活动投放!$AV$46:$AV$81,$K56)</f>
        <v>7.003304323879922</v>
      </c>
      <c r="S56" s="105">
        <f>[4]军团势力点战斗奖励设计!HP61+求节点(活动投放!$S$86:$S$121,活动投放!$AV$86:$AV$121,$K56)</f>
        <v>0</v>
      </c>
      <c r="T56" s="105">
        <f>[4]军团势力点战斗奖励设计!HQ61+求节点(活动投放!$S$126:$S$161,活动投放!$AV$126:$AV$161,$K56)</f>
        <v>92.978693383836003</v>
      </c>
      <c r="U56" s="105">
        <f>[4]军团势力点战斗奖励设计!HR61+求节点(活动投放!$S$166:$S$201,活动投放!$AV$166:$AV$201,$K56)</f>
        <v>96.14893621437318</v>
      </c>
      <c r="V56" s="79">
        <f t="shared" si="1"/>
        <v>0</v>
      </c>
      <c r="W56" s="79">
        <f t="shared" si="2"/>
        <v>0</v>
      </c>
      <c r="X56" s="79">
        <f t="shared" si="3"/>
        <v>0</v>
      </c>
      <c r="Y56" s="79">
        <f t="shared" si="4"/>
        <v>0</v>
      </c>
      <c r="Z56" s="79">
        <f t="shared" si="5"/>
        <v>0</v>
      </c>
    </row>
    <row r="57" spans="11:26" x14ac:dyDescent="0.15">
      <c r="K57" s="20">
        <v>53</v>
      </c>
      <c r="L57" s="79">
        <f>IF($K57&lt;前期规划!$C$2,0,求节点($B$5:$B$40,C$5:C$40,节奏总纲!P56))</f>
        <v>0</v>
      </c>
      <c r="M57" s="79">
        <f>IF($K57&lt;前期规划!$C$2,0,求节点($B$5:$B$40,D$5:D$40,节奏总纲!Q56))</f>
        <v>0</v>
      </c>
      <c r="N57" s="79">
        <f>IF($K57&lt;前期规划!$C$2,0,求节点($B$5:$B$40,E$5:E$40,节奏总纲!R56))</f>
        <v>0</v>
      </c>
      <c r="O57" s="79">
        <f>IF($K57&lt;前期规划!$C$2,0,求节点($B$5:$B$40,F$5:F$40,节奏总纲!S56))</f>
        <v>0</v>
      </c>
      <c r="P57" s="79">
        <f>IF($K57&lt;前期规划!$C$2,0,求节点($B$5:$B$40,G$5:G$40,节奏总纲!T56))</f>
        <v>0</v>
      </c>
      <c r="Q57" s="105">
        <f>[4]军团势力点战斗奖励设计!HN62+求节点(活动投放!$S$6:$S$41,活动投放!$AV$6:$AV$41,$K57)</f>
        <v>52.884661664053013</v>
      </c>
      <c r="R57" s="105">
        <f>[4]军团势力点战斗奖励设计!HO62+求节点(活动投放!$S$46:$S$81,活动投放!$AV$46:$AV$81,$K57)</f>
        <v>20.94920078214048</v>
      </c>
      <c r="S57" s="105">
        <f>[4]军团势力点战斗奖励设计!HP62+求节点(活动投放!$S$86:$S$121,活动投放!$AV$86:$AV$121,$K57)</f>
        <v>134.81997613696541</v>
      </c>
      <c r="T57" s="105">
        <f>[4]军团势力点战斗奖励设计!HQ62+求节点(活动投放!$S$126:$S$161,活动投放!$AV$126:$AV$161,$K57)</f>
        <v>190.47100153013935</v>
      </c>
      <c r="U57" s="105">
        <f>[4]军团势力点战斗奖励设计!HR62+求节点(活动投放!$S$166:$S$201,活动投放!$AV$166:$AV$201,$K57)</f>
        <v>150.69442420403789</v>
      </c>
      <c r="V57" s="79">
        <f t="shared" si="1"/>
        <v>0</v>
      </c>
      <c r="W57" s="79">
        <f t="shared" si="2"/>
        <v>0</v>
      </c>
      <c r="X57" s="79">
        <f t="shared" si="3"/>
        <v>0</v>
      </c>
      <c r="Y57" s="79">
        <f t="shared" si="4"/>
        <v>0</v>
      </c>
      <c r="Z57" s="79">
        <f t="shared" si="5"/>
        <v>0</v>
      </c>
    </row>
    <row r="58" spans="11:26" x14ac:dyDescent="0.15">
      <c r="K58" s="20">
        <v>54</v>
      </c>
      <c r="L58" s="79">
        <f>IF($K58&lt;前期规划!$C$2,0,求节点($B$5:$B$40,C$5:C$40,节奏总纲!P57))</f>
        <v>0</v>
      </c>
      <c r="M58" s="79">
        <f>IF($K58&lt;前期规划!$C$2,0,求节点($B$5:$B$40,D$5:D$40,节奏总纲!Q57))</f>
        <v>0</v>
      </c>
      <c r="N58" s="79">
        <f>IF($K58&lt;前期规划!$C$2,0,求节点($B$5:$B$40,E$5:E$40,节奏总纲!R57))</f>
        <v>0</v>
      </c>
      <c r="O58" s="79">
        <f>IF($K58&lt;前期规划!$C$2,0,求节点($B$5:$B$40,F$5:F$40,节奏总纲!S57))</f>
        <v>0</v>
      </c>
      <c r="P58" s="79">
        <f>IF($K58&lt;前期规划!$C$2,0,求节点($B$5:$B$40,G$5:G$40,节奏总纲!T57))</f>
        <v>0</v>
      </c>
      <c r="Q58" s="105">
        <f>[4]军团势力点战斗奖励设计!HN63+求节点(活动投放!$S$6:$S$41,活动投放!$AV$6:$AV$41,$K58)</f>
        <v>68.139936023865118</v>
      </c>
      <c r="R58" s="105">
        <f>[4]军团势力点战斗奖励设计!HO63+求节点(活动投放!$S$46:$S$81,活动投放!$AV$46:$AV$81,$K58)</f>
        <v>34.895097240401036</v>
      </c>
      <c r="S58" s="105">
        <f>[4]军团势力点战斗奖励设计!HP63+求节点(活动投放!$S$86:$S$121,活动投放!$AV$86:$AV$121,$K58)</f>
        <v>271.41957355741175</v>
      </c>
      <c r="T58" s="105">
        <f>[4]军团势力点战斗奖励设计!HQ63+求节点(活动投放!$S$126:$S$161,活动投放!$AV$126:$AV$161,$K58)</f>
        <v>293.12524827354787</v>
      </c>
      <c r="U58" s="105">
        <f>[4]军团势力点战斗奖励设计!HR63+求节点(活动投放!$S$166:$S$201,活动投放!$AV$166:$AV$201,$K58)</f>
        <v>206.31784329505376</v>
      </c>
      <c r="V58" s="79">
        <f t="shared" si="1"/>
        <v>0</v>
      </c>
      <c r="W58" s="79">
        <f t="shared" si="2"/>
        <v>0</v>
      </c>
      <c r="X58" s="79">
        <f t="shared" si="3"/>
        <v>0</v>
      </c>
      <c r="Y58" s="79">
        <f t="shared" si="4"/>
        <v>0</v>
      </c>
      <c r="Z58" s="79">
        <f t="shared" si="5"/>
        <v>0</v>
      </c>
    </row>
    <row r="59" spans="11:26" x14ac:dyDescent="0.15">
      <c r="K59" s="20">
        <v>55</v>
      </c>
      <c r="L59" s="79">
        <f>IF($K59&lt;前期规划!$C$2,0,求节点($B$5:$B$40,C$5:C$40,节奏总纲!P58))</f>
        <v>0</v>
      </c>
      <c r="M59" s="79">
        <f>IF($K59&lt;前期规划!$C$2,0,求节点($B$5:$B$40,D$5:D$40,节奏总纲!Q58))</f>
        <v>0</v>
      </c>
      <c r="N59" s="79">
        <f>IF($K59&lt;前期规划!$C$2,0,求节点($B$5:$B$40,E$5:E$40,节奏总纲!R58))</f>
        <v>0</v>
      </c>
      <c r="O59" s="79">
        <f>IF($K59&lt;前期规划!$C$2,0,求节点($B$5:$B$40,F$5:F$40,节奏总纲!S58))</f>
        <v>0</v>
      </c>
      <c r="P59" s="79">
        <f>IF($K59&lt;前期规划!$C$2,0,求节点($B$5:$B$40,G$5:G$40,节奏总纲!T58))</f>
        <v>0</v>
      </c>
      <c r="Q59" s="105">
        <f>[4]军团势力点战斗奖励设计!HN64+求节点(活动投放!$S$6:$S$41,活动投放!$AV$6:$AV$41,$K59)</f>
        <v>290.32327090405226</v>
      </c>
      <c r="R59" s="105">
        <f>[4]军团势力点战斗奖励设计!HO64+求节点(活动投放!$S$46:$S$81,活动投放!$AV$46:$AV$81,$K59)</f>
        <v>226.41795107631606</v>
      </c>
      <c r="S59" s="105">
        <f>[4]军团势力点战斗奖励设计!HP64+求节点(活动投放!$S$86:$S$121,活动投放!$AV$86:$AV$121,$K59)</f>
        <v>433.97383352929086</v>
      </c>
      <c r="T59" s="105">
        <f>[4]军团势力点战斗奖励设计!HQ64+求节点(活动投放!$S$126:$S$161,活动投放!$AV$126:$AV$161,$K59)</f>
        <v>402.74854906158339</v>
      </c>
      <c r="U59" s="105">
        <f>[4]军团势力点战斗奖励设计!HR64+求节点(活动投放!$S$166:$S$201,活动投放!$AV$166:$AV$201,$K59)</f>
        <v>267.02895924388298</v>
      </c>
      <c r="V59" s="79">
        <f t="shared" si="1"/>
        <v>0</v>
      </c>
      <c r="W59" s="79">
        <f t="shared" si="2"/>
        <v>0</v>
      </c>
      <c r="X59" s="79">
        <f t="shared" si="3"/>
        <v>0</v>
      </c>
      <c r="Y59" s="79">
        <f t="shared" si="4"/>
        <v>0</v>
      </c>
      <c r="Z59" s="79">
        <f t="shared" si="5"/>
        <v>0</v>
      </c>
    </row>
    <row r="60" spans="11:26" x14ac:dyDescent="0.15">
      <c r="K60" s="20">
        <v>56</v>
      </c>
      <c r="L60" s="79">
        <f>IF($K60&lt;前期规划!$C$2,0,求节点($B$5:$B$40,C$5:C$40,节奏总纲!P59))</f>
        <v>0</v>
      </c>
      <c r="M60" s="79">
        <f>IF($K60&lt;前期规划!$C$2,0,求节点($B$5:$B$40,D$5:D$40,节奏总纲!Q59))</f>
        <v>0</v>
      </c>
      <c r="N60" s="79">
        <f>IF($K60&lt;前期规划!$C$2,0,求节点($B$5:$B$40,E$5:E$40,节奏总纲!R59))</f>
        <v>0</v>
      </c>
      <c r="O60" s="79">
        <f>IF($K60&lt;前期规划!$C$2,0,求节点($B$5:$B$40,F$5:F$40,节奏总纲!S59))</f>
        <v>0</v>
      </c>
      <c r="P60" s="79">
        <f>IF($K60&lt;前期规划!$C$2,0,求节点($B$5:$B$40,G$5:G$40,节奏总纲!T59))</f>
        <v>0</v>
      </c>
      <c r="Q60" s="105">
        <f>[4]军团势力点战斗奖励设计!HN65+求节点(活动投放!$S$6:$S$41,活动投放!$AV$6:$AV$41,$K60)</f>
        <v>530.25849215161793</v>
      </c>
      <c r="R60" s="105">
        <f>[4]军团势力点战斗奖励设计!HO65+求节点(活动投放!$S$46:$S$81,活动投放!$AV$46:$AV$81,$K60)</f>
        <v>431.18650158832781</v>
      </c>
      <c r="S60" s="105">
        <f>[4]军团势力点战斗奖励设计!HP65+求节点(活动投放!$S$86:$S$121,活动投放!$AV$86:$AV$121,$K60)</f>
        <v>614.02139619208629</v>
      </c>
      <c r="T60" s="105">
        <f>[4]军团势力点战斗奖励设计!HQ65+求节点(活动投放!$S$126:$S$161,活动投放!$AV$126:$AV$161,$K60)</f>
        <v>521.71782835715112</v>
      </c>
      <c r="U60" s="105">
        <f>[4]军团势力点战斗奖励设计!HR65+求节点(活动投放!$S$166:$S$201,活动投放!$AV$166:$AV$201,$K60)</f>
        <v>332.97999094451438</v>
      </c>
      <c r="V60" s="79">
        <f t="shared" si="1"/>
        <v>0</v>
      </c>
      <c r="W60" s="79">
        <f t="shared" si="2"/>
        <v>0</v>
      </c>
      <c r="X60" s="79">
        <f t="shared" si="3"/>
        <v>0</v>
      </c>
      <c r="Y60" s="79">
        <f t="shared" si="4"/>
        <v>0</v>
      </c>
      <c r="Z60" s="79">
        <f t="shared" si="5"/>
        <v>0</v>
      </c>
    </row>
    <row r="61" spans="11:26" x14ac:dyDescent="0.15">
      <c r="K61" s="20">
        <v>57</v>
      </c>
      <c r="L61" s="79">
        <f>IF($K61&lt;前期规划!$C$2,0,求节点($B$5:$B$40,C$5:C$40,节奏总纲!P60))</f>
        <v>0</v>
      </c>
      <c r="M61" s="79">
        <f>IF($K61&lt;前期规划!$C$2,0,求节点($B$5:$B$40,D$5:D$40,节奏总纲!Q60))</f>
        <v>0</v>
      </c>
      <c r="N61" s="79">
        <f>IF($K61&lt;前期规划!$C$2,0,求节点($B$5:$B$40,E$5:E$40,节奏总纲!R60))</f>
        <v>0</v>
      </c>
      <c r="O61" s="79">
        <f>IF($K61&lt;前期规划!$C$2,0,求节点($B$5:$B$40,F$5:F$40,节奏总纲!S60))</f>
        <v>0</v>
      </c>
      <c r="P61" s="79">
        <f>IF($K61&lt;前期规划!$C$2,0,求节点($B$5:$B$40,G$5:G$40,节奏总纲!T60))</f>
        <v>0</v>
      </c>
      <c r="Q61" s="105">
        <f>[4]军团势力点战斗奖励设计!HN66+求节点(活动投放!$S$6:$S$41,活动投放!$AV$6:$AV$41,$K61)</f>
        <v>789.42785306566941</v>
      </c>
      <c r="R61" s="105">
        <f>[4]军团势力点战斗奖励设计!HO66+求节点(活动投放!$S$46:$S$81,活动投放!$AV$46:$AV$81,$K61)</f>
        <v>658.98801369673947</v>
      </c>
      <c r="S61" s="105">
        <f>[4]军团势力点战斗奖励设计!HP66+求节点(活动投放!$S$86:$S$121,活动投放!$AV$86:$AV$121,$K61)</f>
        <v>809.15165162033986</v>
      </c>
      <c r="T61" s="105">
        <f>[4]军团势力点战斗奖励设计!HQ66+求节点(活动投放!$S$126:$S$161,活动投放!$AV$126:$AV$161,$K61)</f>
        <v>651.58988352626409</v>
      </c>
      <c r="U61" s="105">
        <f>[4]军团势力点战斗奖励设计!HR66+求节点(活动投放!$S$166:$S$201,活动投放!$AV$166:$AV$201,$K61)</f>
        <v>406.16432432172741</v>
      </c>
      <c r="V61" s="79">
        <f t="shared" si="1"/>
        <v>0</v>
      </c>
      <c r="W61" s="79">
        <f t="shared" si="2"/>
        <v>0</v>
      </c>
      <c r="X61" s="79">
        <f t="shared" si="3"/>
        <v>0</v>
      </c>
      <c r="Y61" s="79">
        <f t="shared" si="4"/>
        <v>0</v>
      </c>
      <c r="Z61" s="79">
        <f t="shared" si="5"/>
        <v>0</v>
      </c>
    </row>
    <row r="62" spans="11:26" x14ac:dyDescent="0.15">
      <c r="K62" s="20">
        <v>58</v>
      </c>
      <c r="L62" s="79">
        <f>IF($K62&lt;前期规划!$C$2,0,求节点($B$5:$B$40,C$5:C$40,节奏总纲!P61))</f>
        <v>0</v>
      </c>
      <c r="M62" s="79">
        <f>IF($K62&lt;前期规划!$C$2,0,求节点($B$5:$B$40,D$5:D$40,节奏总纲!Q61))</f>
        <v>0</v>
      </c>
      <c r="N62" s="79">
        <f>IF($K62&lt;前期规划!$C$2,0,求节点($B$5:$B$40,E$5:E$40,节奏总纲!R61))</f>
        <v>0</v>
      </c>
      <c r="O62" s="79">
        <f>IF($K62&lt;前期规划!$C$2,0,求节点($B$5:$B$40,F$5:F$40,节奏总纲!S61))</f>
        <v>0</v>
      </c>
      <c r="P62" s="79">
        <f>IF($K62&lt;前期规划!$C$2,0,求节点($B$5:$B$40,G$5:G$40,节奏总纲!T61))</f>
        <v>0</v>
      </c>
      <c r="Q62" s="105">
        <f>[4]军团势力点战斗奖励设计!HN67+求节点(活动投放!$S$6:$S$41,活动投放!$AV$6:$AV$41,$K62)</f>
        <v>1069.4349322499197</v>
      </c>
      <c r="R62" s="105">
        <f>[4]军团势力点战斗奖励设计!HO67+求节点(活动投放!$S$46:$S$81,活动投放!$AV$46:$AV$81,$K62)</f>
        <v>897.65586477801412</v>
      </c>
      <c r="S62" s="105">
        <f>[4]军团势力点战斗奖励设计!HP67+求节点(活动投放!$S$86:$S$121,活动投放!$AV$86:$AV$121,$K62)</f>
        <v>1018.8942864762961</v>
      </c>
      <c r="T62" s="105">
        <f>[4]军团势力点战斗奖励设计!HQ67+求节点(活动投放!$S$126:$S$161,活动投放!$AV$126:$AV$161,$K62)</f>
        <v>794.65489265527071</v>
      </c>
      <c r="U62" s="105">
        <f>[4]军团势力点战斗奖励设计!HR67+求节点(活动投放!$S$166:$S$201,活动投放!$AV$166:$AV$201,$K62)</f>
        <v>484.98419528319505</v>
      </c>
      <c r="V62" s="79">
        <f t="shared" si="1"/>
        <v>0</v>
      </c>
      <c r="W62" s="79">
        <f t="shared" si="2"/>
        <v>0</v>
      </c>
      <c r="X62" s="79">
        <f t="shared" si="3"/>
        <v>0</v>
      </c>
      <c r="Y62" s="79">
        <f t="shared" si="4"/>
        <v>0</v>
      </c>
      <c r="Z62" s="79">
        <f t="shared" si="5"/>
        <v>0</v>
      </c>
    </row>
    <row r="63" spans="11:26" x14ac:dyDescent="0.15">
      <c r="K63" s="20">
        <v>59</v>
      </c>
      <c r="L63" s="79">
        <f>IF($K63&lt;前期规划!$C$2,0,求节点($B$5:$B$40,C$5:C$40,节奏总纲!P62))</f>
        <v>0</v>
      </c>
      <c r="M63" s="79">
        <f>IF($K63&lt;前期规划!$C$2,0,求节点($B$5:$B$40,D$5:D$40,节奏总纲!Q62))</f>
        <v>0</v>
      </c>
      <c r="N63" s="79">
        <f>IF($K63&lt;前期规划!$C$2,0,求节点($B$5:$B$40,E$5:E$40,节奏总纲!R62))</f>
        <v>0</v>
      </c>
      <c r="O63" s="79">
        <f>IF($K63&lt;前期规划!$C$2,0,求节点($B$5:$B$40,F$5:F$40,节奏总纲!S62))</f>
        <v>0</v>
      </c>
      <c r="P63" s="79">
        <f>IF($K63&lt;前期规划!$C$2,0,求节点($B$5:$B$40,G$5:G$40,节奏总纲!T62))</f>
        <v>0</v>
      </c>
      <c r="Q63" s="105">
        <f>[4]军团势力点战斗奖励设计!HN68+求节点(活动投放!$S$6:$S$41,活动投放!$AV$6:$AV$41,$K63)</f>
        <v>1372.0144137631237</v>
      </c>
      <c r="R63" s="105">
        <f>[4]军团势力点战斗奖励设计!HO68+求节点(活动投放!$S$46:$S$81,活动投放!$AV$46:$AV$81,$K63)</f>
        <v>1162.9999846021633</v>
      </c>
      <c r="S63" s="105">
        <f>[4]军团势力点战斗奖励设计!HP68+求节点(活动投放!$S$86:$S$121,活动投放!$AV$86:$AV$121,$K63)</f>
        <v>1247.0388264818773</v>
      </c>
      <c r="T63" s="105">
        <f>[4]军团势力点战斗奖励设计!HQ68+求节点(活动投放!$S$126:$S$161,活动投放!$AV$126:$AV$161,$K63)</f>
        <v>966.03500549941884</v>
      </c>
      <c r="U63" s="105">
        <f>[4]军团势力点战斗奖励设计!HR68+求节点(活动投放!$S$166:$S$201,活动投放!$AV$166:$AV$201,$K63)</f>
        <v>572.97606409900686</v>
      </c>
      <c r="V63" s="79">
        <f t="shared" si="1"/>
        <v>0</v>
      </c>
      <c r="W63" s="79">
        <f t="shared" si="2"/>
        <v>0</v>
      </c>
      <c r="X63" s="79">
        <f t="shared" si="3"/>
        <v>0</v>
      </c>
      <c r="Y63" s="79">
        <f t="shared" si="4"/>
        <v>0</v>
      </c>
      <c r="Z63" s="79">
        <f t="shared" si="5"/>
        <v>0</v>
      </c>
    </row>
    <row r="64" spans="11:26" x14ac:dyDescent="0.15">
      <c r="K64" s="20">
        <v>60</v>
      </c>
      <c r="L64" s="79">
        <f>IF($K64&lt;前期规划!$C$2,0,求节点($B$5:$B$40,C$5:C$40,节奏总纲!P63))</f>
        <v>120</v>
      </c>
      <c r="M64" s="79">
        <f>IF($K64&lt;前期规划!$C$2,0,求节点($B$5:$B$40,D$5:D$40,节奏总纲!Q63))</f>
        <v>631.1305000000001</v>
      </c>
      <c r="N64" s="79">
        <f>IF($K64&lt;前期规划!$C$2,0,求节点($B$5:$B$40,E$5:E$40,节奏总纲!R63))</f>
        <v>1471.7399999999998</v>
      </c>
      <c r="O64" s="79">
        <f>IF($K64&lt;前期规划!$C$2,0,求节点($B$5:$B$40,F$5:F$40,节奏总纲!S63))</f>
        <v>2800.4892000000009</v>
      </c>
      <c r="P64" s="79">
        <f>IF($K64&lt;前期规划!$C$2,0,求节点($B$5:$B$40,G$5:G$40,节奏总纲!T63))</f>
        <v>15205.881600000002</v>
      </c>
      <c r="Q64" s="105">
        <f>[4]军团势力点战斗奖励设计!HN69+求节点(活动投放!$S$6:$S$41,活动投放!$AV$6:$AV$41,$K64)</f>
        <v>1704.129316686292</v>
      </c>
      <c r="R64" s="105">
        <f>[4]军团势力点战斗奖励设计!HO69+求节点(活动投放!$S$46:$S$81,活动投放!$AV$46:$AV$81,$K64)</f>
        <v>1443.7659033859773</v>
      </c>
      <c r="S64" s="105">
        <f>[4]军团势力点战斗奖励设计!HP69+求节点(活动投放!$S$86:$S$121,活动投放!$AV$86:$AV$121,$K64)</f>
        <v>1490.8042626818296</v>
      </c>
      <c r="T64" s="105">
        <f>[4]军团势力点战斗奖励设计!HQ69+求节点(活动投放!$S$126:$S$161,活动投放!$AV$126:$AV$161,$K64)</f>
        <v>1191.6557760138046</v>
      </c>
      <c r="U64" s="105">
        <f>[4]军团势力点战斗奖励设计!HR69+求节点(活动投放!$S$166:$S$201,活动投放!$AV$166:$AV$201,$K64)</f>
        <v>671.81175796890466</v>
      </c>
      <c r="V64" s="79">
        <f t="shared" si="1"/>
        <v>14.201077639052434</v>
      </c>
      <c r="W64" s="79">
        <f t="shared" si="2"/>
        <v>2.2875869624205722</v>
      </c>
      <c r="X64" s="79">
        <f t="shared" si="3"/>
        <v>1.0129535534006209</v>
      </c>
      <c r="Y64" s="79">
        <f t="shared" si="4"/>
        <v>0.42551700467682724</v>
      </c>
      <c r="Z64" s="79">
        <f t="shared" si="5"/>
        <v>4.4181046232064869E-2</v>
      </c>
    </row>
    <row r="65" spans="11:26" x14ac:dyDescent="0.15">
      <c r="K65" s="20">
        <v>61</v>
      </c>
      <c r="L65" s="79">
        <f>IF($K65&lt;前期规划!$C$2,0,求节点($B$5:$B$40,C$5:C$40,节奏总纲!P64))</f>
        <v>303.74006409290928</v>
      </c>
      <c r="M65" s="79">
        <f>IF($K65&lt;前期规划!$C$2,0,求节点($B$5:$B$40,D$5:D$40,节奏总纲!Q64))</f>
        <v>733.98470116904173</v>
      </c>
      <c r="N65" s="79">
        <f>IF($K65&lt;前期规划!$C$2,0,求节点($B$5:$B$40,E$5:E$40,节奏总纲!R64))</f>
        <v>1797.7867437328675</v>
      </c>
      <c r="O65" s="79">
        <f>IF($K65&lt;前期规划!$C$2,0,求节点($B$5:$B$40,F$5:F$40,节奏总纲!S64))</f>
        <v>4217.00869206897</v>
      </c>
      <c r="P65" s="79">
        <f>IF($K65&lt;前期规划!$C$2,0,求节点($B$5:$B$40,G$5:G$40,节奏总纲!T64))</f>
        <v>16308.960066608428</v>
      </c>
      <c r="Q65" s="105">
        <f>[4]军团势力点战斗奖励设计!HN70+求节点(活动投放!$S$6:$S$41,活动投放!$AV$6:$AV$41,$K65)</f>
        <v>2064.9729916724264</v>
      </c>
      <c r="R65" s="105">
        <f>[4]军团势力点战斗奖励设计!HO70+求节点(活动投放!$S$46:$S$81,活动投放!$AV$46:$AV$81,$K65)</f>
        <v>1754.2688669169056</v>
      </c>
      <c r="S65" s="105">
        <f>[4]军团势力点战斗奖励设计!HP70+求节点(活动投放!$S$86:$S$121,活动投放!$AV$86:$AV$121,$K65)</f>
        <v>1757.8112871984688</v>
      </c>
      <c r="T65" s="105">
        <f>[4]军团势力点战斗奖励设计!HQ70+求节点(活动投放!$S$126:$S$161,活动投放!$AV$126:$AV$161,$K65)</f>
        <v>1436.2653835023257</v>
      </c>
      <c r="U65" s="105">
        <f>[4]军团势力点战斗奖励设计!HR70+求节点(活动投放!$S$166:$S$201,活动投放!$AV$166:$AV$201,$K65)</f>
        <v>776.03591626439322</v>
      </c>
      <c r="V65" s="79">
        <f t="shared" si="1"/>
        <v>6.7984873771567518</v>
      </c>
      <c r="W65" s="79">
        <f t="shared" si="2"/>
        <v>2.3900618965529166</v>
      </c>
      <c r="X65" s="79">
        <f t="shared" si="3"/>
        <v>0.97776407203259552</v>
      </c>
      <c r="Y65" s="79">
        <f t="shared" si="4"/>
        <v>0.34058867040125967</v>
      </c>
      <c r="Z65" s="79">
        <f t="shared" si="5"/>
        <v>4.7583408941768032E-2</v>
      </c>
    </row>
    <row r="66" spans="11:26" x14ac:dyDescent="0.15">
      <c r="K66" s="20">
        <v>62</v>
      </c>
      <c r="L66" s="79">
        <f>IF($K66&lt;前期规划!$C$2,0,求节点($B$5:$B$40,C$5:C$40,节奏总纲!P65))</f>
        <v>500.66778879240871</v>
      </c>
      <c r="M66" s="79">
        <f>IF($K66&lt;前期规划!$C$2,0,求节点($B$5:$B$40,D$5:D$40,节奏总纲!Q65))</f>
        <v>1077.98816145365</v>
      </c>
      <c r="N66" s="79">
        <f>IF($K66&lt;前期规划!$C$2,0,求节点($B$5:$B$40,E$5:E$40,节奏总纲!R65))</f>
        <v>2150.8608259481198</v>
      </c>
      <c r="O66" s="79">
        <f>IF($K66&lt;前期规划!$C$2,0,求节点($B$5:$B$40,F$5:F$40,节奏总纲!S65))</f>
        <v>5749.1040714344717</v>
      </c>
      <c r="P66" s="79">
        <f>IF($K66&lt;前期规划!$C$2,0,求节点($B$5:$B$40,G$5:G$40,节奏总纲!T65))</f>
        <v>17575.262159004757</v>
      </c>
      <c r="Q66" s="105">
        <f>[4]军团势力点战斗奖励设计!HN71+求节点(活动投放!$S$6:$S$41,活动投放!$AV$6:$AV$41,$K66)</f>
        <v>2454.5649705114411</v>
      </c>
      <c r="R66" s="105">
        <f>[4]军团势力点战斗奖励设计!HO71+求节点(活动投放!$S$46:$S$81,活动投放!$AV$46:$AV$81,$K66)</f>
        <v>2084.5738828331073</v>
      </c>
      <c r="S66" s="105">
        <f>[4]军团势力点战斗奖励设计!HP71+求节点(活动投放!$S$86:$S$121,活动投放!$AV$86:$AV$121,$K66)</f>
        <v>2048.4860165315372</v>
      </c>
      <c r="T66" s="105">
        <f>[4]军团势力点战斗奖励设计!HQ71+求节点(活动投放!$S$126:$S$161,活动投放!$AV$126:$AV$161,$K66)</f>
        <v>1698.7665524874383</v>
      </c>
      <c r="U66" s="105">
        <f>[4]军团势力点战斗奖励设计!HR71+求节点(活动投放!$S$166:$S$201,活动投放!$AV$166:$AV$201,$K66)</f>
        <v>897.13219366897636</v>
      </c>
      <c r="V66" s="79">
        <f t="shared" si="1"/>
        <v>4.9025821621793497</v>
      </c>
      <c r="W66" s="79">
        <f t="shared" si="2"/>
        <v>1.933763242837558</v>
      </c>
      <c r="X66" s="79">
        <f t="shared" si="3"/>
        <v>0.95240286671200369</v>
      </c>
      <c r="Y66" s="79">
        <f t="shared" si="4"/>
        <v>0.29548370170025035</v>
      </c>
      <c r="Z66" s="79">
        <f t="shared" si="5"/>
        <v>5.1045167096373981E-2</v>
      </c>
    </row>
    <row r="67" spans="11:26" x14ac:dyDescent="0.15">
      <c r="K67" s="20">
        <v>63</v>
      </c>
      <c r="L67" s="79">
        <f>IF($K67&lt;前期规划!$C$2,0,求节点($B$5:$B$40,C$5:C$40,节奏总纲!P66))</f>
        <v>711.72969816298462</v>
      </c>
      <c r="M67" s="79">
        <f>IF($K67&lt;前期规划!$C$2,0,求节点($B$5:$B$40,D$5:D$40,节奏总纲!Q66))</f>
        <v>1579.2585778787147</v>
      </c>
      <c r="N67" s="79">
        <f>IF($K67&lt;前期规划!$C$2,0,求节点($B$5:$B$40,E$5:E$40,节奏总纲!R66))</f>
        <v>2527.9878087865418</v>
      </c>
      <c r="O67" s="79">
        <f>IF($K67&lt;前期规划!$C$2,0,求节点($B$5:$B$40,F$5:F$40,节奏总纲!S66))</f>
        <v>7407.0196335924538</v>
      </c>
      <c r="P67" s="79">
        <f>IF($K67&lt;前期规划!$C$2,0,求节点($B$5:$B$40,G$5:G$40,节奏总纲!T66))</f>
        <v>18886.456699218346</v>
      </c>
      <c r="Q67" s="105">
        <f>[4]军团势力点战斗奖励设计!HN72+求节点(活动投放!$S$6:$S$41,活动投放!$AV$6:$AV$41,$K67)</f>
        <v>2875.2840981644663</v>
      </c>
      <c r="R67" s="105">
        <f>[4]军团势力点战斗奖励设计!HO72+求节点(活动投放!$S$46:$S$81,活动投放!$AV$46:$AV$81,$K67)</f>
        <v>2446.8727938051579</v>
      </c>
      <c r="S67" s="105">
        <f>[4]军团势力点战斗奖励设计!HP72+求节点(活动投放!$S$86:$S$121,活动投放!$AV$86:$AV$121,$K67)</f>
        <v>2361.0190238939163</v>
      </c>
      <c r="T67" s="105">
        <f>[4]军团势力点战斗奖励设计!HQ72+求节点(活动投放!$S$126:$S$161,活动投放!$AV$126:$AV$161,$K67)</f>
        <v>1980.9354791543474</v>
      </c>
      <c r="U67" s="105">
        <f>[4]军团势力点战斗奖励设计!HR72+求节点(活动投放!$S$166:$S$201,活动投放!$AV$166:$AV$201,$K67)</f>
        <v>1024.0228986837933</v>
      </c>
      <c r="V67" s="79">
        <f t="shared" si="1"/>
        <v>4.0398540423221627</v>
      </c>
      <c r="W67" s="79">
        <f t="shared" si="2"/>
        <v>1.5493807208518293</v>
      </c>
      <c r="X67" s="79">
        <f t="shared" si="3"/>
        <v>0.93395190265068084</v>
      </c>
      <c r="Y67" s="79">
        <f t="shared" si="4"/>
        <v>0.26744029004194503</v>
      </c>
      <c r="Z67" s="79">
        <f t="shared" si="5"/>
        <v>5.4219958512714272E-2</v>
      </c>
    </row>
    <row r="68" spans="11:26" x14ac:dyDescent="0.15">
      <c r="K68" s="20">
        <v>64</v>
      </c>
      <c r="L68" s="79">
        <f>IF($K68&lt;前期规划!$C$2,0,求节点($B$5:$B$40,C$5:C$40,节奏总纲!P67))</f>
        <v>937.94025157860801</v>
      </c>
      <c r="M68" s="79">
        <f>IF($K68&lt;前期规划!$C$2,0,求节点($B$5:$B$40,D$5:D$40,节奏总纲!Q67))</f>
        <v>2113.3251061468336</v>
      </c>
      <c r="N68" s="79">
        <f>IF($K68&lt;前期规划!$C$2,0,求节点($B$5:$B$40,E$5:E$40,节奏总纲!R67))</f>
        <v>2936.5267374325549</v>
      </c>
      <c r="O68" s="79">
        <f>IF($K68&lt;前期规划!$C$2,0,求节点($B$5:$B$40,F$5:F$40,节奏总纲!S67))</f>
        <v>9187.282716577256</v>
      </c>
      <c r="P68" s="79">
        <f>IF($K68&lt;前期规划!$C$2,0,求节点($B$5:$B$40,G$5:G$40,节奏总纲!T67))</f>
        <v>20252.485164817983</v>
      </c>
      <c r="Q68" s="105">
        <f>[4]军团势力点战斗奖励设计!HN73+求节点(活动投放!$S$6:$S$41,活动投放!$AV$6:$AV$41,$K68)</f>
        <v>3329.7026005992848</v>
      </c>
      <c r="R68" s="105">
        <f>[4]军团势力点战斗奖励设计!HO73+求节点(活动投放!$S$46:$S$81,活动投放!$AV$46:$AV$81,$K68)</f>
        <v>2836.6146900819126</v>
      </c>
      <c r="S68" s="105">
        <f>[4]军团势力点战斗奖励设计!HP73+求节点(活动投放!$S$86:$S$121,活动投放!$AV$86:$AV$121,$K68)</f>
        <v>2701.6172515296339</v>
      </c>
      <c r="T68" s="105">
        <f>[4]军团势力点战斗奖励设计!HQ73+求节点(活动投放!$S$126:$S$161,活动投放!$AV$126:$AV$161,$K68)</f>
        <v>2282.7065884625704</v>
      </c>
      <c r="U68" s="105">
        <f>[4]军团势力点战斗奖励设计!HR73+求节点(活动投放!$S$166:$S$201,活动投放!$AV$166:$AV$201,$K68)</f>
        <v>1157.7843073315651</v>
      </c>
      <c r="V68" s="79">
        <f t="shared" si="1"/>
        <v>3.5500156806312573</v>
      </c>
      <c r="W68" s="79">
        <f t="shared" si="2"/>
        <v>1.3422519241508621</v>
      </c>
      <c r="X68" s="79">
        <f t="shared" si="3"/>
        <v>0.92000430886309392</v>
      </c>
      <c r="Y68" s="79">
        <f t="shared" si="4"/>
        <v>0.24846373611032166</v>
      </c>
      <c r="Z68" s="79">
        <f t="shared" si="5"/>
        <v>5.7167517858145805E-2</v>
      </c>
    </row>
    <row r="69" spans="11:26" x14ac:dyDescent="0.15">
      <c r="K69" s="20">
        <v>65</v>
      </c>
      <c r="L69" s="79">
        <f>IF($K69&lt;前期规划!$C$2,0,求节点($B$5:$B$40,C$5:C$40,节奏总纲!P68))</f>
        <v>1180.3867196751225</v>
      </c>
      <c r="M69" s="79">
        <f>IF($K69&lt;前期规划!$C$2,0,求节点($B$5:$B$40,D$5:D$40,节奏总纲!Q68))</f>
        <v>2682.0440064867071</v>
      </c>
      <c r="N69" s="79">
        <f>IF($K69&lt;前期规划!$C$2,0,求节点($B$5:$B$40,E$5:E$40,节奏总纲!R68))</f>
        <v>4597.046364736485</v>
      </c>
      <c r="O69" s="79">
        <f>IF($K69&lt;前期规划!$C$2,0,求节点($B$5:$B$40,F$5:F$40,节奏总纲!S68))</f>
        <v>11067.467532426946</v>
      </c>
      <c r="P69" s="79">
        <f>IF($K69&lt;前期规划!$C$2,0,求节点($B$5:$B$40,G$5:G$40,节奏总纲!T68))</f>
        <v>21626.681510588034</v>
      </c>
      <c r="Q69" s="105">
        <f>[4]军团势力点战斗奖励设计!HN74+求节点(活动投放!$S$6:$S$41,活动投放!$AV$6:$AV$41,$K69)</f>
        <v>3820.6015895860855</v>
      </c>
      <c r="R69" s="105">
        <f>[4]军团势力点战斗奖励设计!HO74+求节点(活动投放!$S$46:$S$81,活动投放!$AV$46:$AV$81,$K69)</f>
        <v>3255.6722227431119</v>
      </c>
      <c r="S69" s="105">
        <f>[4]军团势力点战斗奖励设计!HP74+求节点(活动投放!$S$86:$S$121,活动投放!$AV$86:$AV$121,$K69)</f>
        <v>3081.8429744329001</v>
      </c>
      <c r="T69" s="105">
        <f>[4]军团势力点战斗奖励设计!HQ74+求节点(活动投放!$S$126:$S$161,活动投放!$AV$126:$AV$161,$K69)</f>
        <v>2601.3514388878766</v>
      </c>
      <c r="U69" s="105">
        <f>[4]军团势力点战斗奖励设计!HR74+求节点(活动投放!$S$166:$S$201,活动投放!$AV$166:$AV$201,$K69)</f>
        <v>1293.91902339648</v>
      </c>
      <c r="V69" s="79">
        <f t="shared" si="1"/>
        <v>3.2367371861296683</v>
      </c>
      <c r="W69" s="79">
        <f t="shared" si="2"/>
        <v>1.2138772573712608</v>
      </c>
      <c r="X69" s="79">
        <f t="shared" si="3"/>
        <v>0.67039632188037757</v>
      </c>
      <c r="Y69" s="79">
        <f t="shared" si="4"/>
        <v>0.23504486742482769</v>
      </c>
      <c r="Z69" s="79">
        <f t="shared" si="5"/>
        <v>5.9829753481272688E-2</v>
      </c>
    </row>
    <row r="70" spans="11:26" x14ac:dyDescent="0.15">
      <c r="K70" s="20">
        <v>66</v>
      </c>
      <c r="L70" s="79">
        <f>IF($K70&lt;前期规划!$C$2,0,求节点($B$5:$B$40,C$5:C$40,节奏总纲!P69))</f>
        <v>1728.515702586559</v>
      </c>
      <c r="M70" s="79">
        <f>IF($K70&lt;前期规划!$C$2,0,求节点($B$5:$B$40,D$5:D$40,节奏总纲!Q69))</f>
        <v>3299.8311864406674</v>
      </c>
      <c r="N70" s="79">
        <f>IF($K70&lt;前期规划!$C$2,0,求节点($B$5:$B$40,E$5:E$40,节奏总纲!R69))</f>
        <v>6566.0438969841525</v>
      </c>
      <c r="O70" s="79">
        <f>IF($K70&lt;前期规划!$C$2,0,求节点($B$5:$B$40,F$5:F$40,节奏总纲!S69))</f>
        <v>12960.472791695054</v>
      </c>
      <c r="P70" s="79">
        <f>IF($K70&lt;前期规划!$C$2,0,求节点($B$5:$B$40,G$5:G$40,节奏总纲!T69))</f>
        <v>23172.281650301597</v>
      </c>
      <c r="Q70" s="105">
        <f>[4]军团势力点战斗奖励设计!HN75+求节点(活动投放!$S$6:$S$41,活动投放!$AV$6:$AV$41,$K70)</f>
        <v>4299.8501405310735</v>
      </c>
      <c r="R70" s="105">
        <f>[4]军团势力点战斗奖励设计!HO75+求节点(活动投放!$S$46:$S$81,活动投放!$AV$46:$AV$81,$K70)</f>
        <v>3715.1094934651642</v>
      </c>
      <c r="S70" s="105">
        <f>[4]军团势力点战斗奖励设计!HP75+求节点(活动投放!$S$86:$S$121,活动投放!$AV$86:$AV$121,$K70)</f>
        <v>3487.7518102447129</v>
      </c>
      <c r="T70" s="105">
        <f>[4]军团势力点战斗奖励设计!HQ75+求节点(活动投放!$S$126:$S$161,活动投放!$AV$126:$AV$161,$K70)</f>
        <v>2924.8964399193619</v>
      </c>
      <c r="U70" s="105">
        <f>[4]军团势力点战斗奖励设计!HR75+求节点(活动投放!$S$166:$S$201,活动投放!$AV$166:$AV$201,$K70)</f>
        <v>1448.8036240105048</v>
      </c>
      <c r="V70" s="79">
        <f t="shared" ref="V70:V133" si="6">IF(L70=0,0,Q70/L70)</f>
        <v>2.4875968058009295</v>
      </c>
      <c r="W70" s="79">
        <f t="shared" ref="W70:W133" si="7">IF(M70=0,0,R70/M70)</f>
        <v>1.1258483490703757</v>
      </c>
      <c r="X70" s="79">
        <f t="shared" ref="X70:X133" si="8">IF(N70=0,0,S70/N70)</f>
        <v>0.5311800933659111</v>
      </c>
      <c r="Y70" s="79">
        <f t="shared" ref="Y70:Y133" si="9">IF(O70=0,0,T70/O70)</f>
        <v>0.22567822076626767</v>
      </c>
      <c r="Z70" s="79">
        <f t="shared" ref="Z70:Z133" si="10">IF(P70=0,0,U70/P70)</f>
        <v>6.2523131984788732E-2</v>
      </c>
    </row>
    <row r="71" spans="11:26" x14ac:dyDescent="0.15">
      <c r="K71" s="20">
        <v>67</v>
      </c>
      <c r="L71" s="79">
        <f>IF($K71&lt;前期规划!$C$2,0,求节点($B$5:$B$40,C$5:C$40,节奏总纲!P70))</f>
        <v>2341.2109925566338</v>
      </c>
      <c r="M71" s="79">
        <f>IF($K71&lt;前期规划!$C$2,0,求节点($B$5:$B$40,D$5:D$40,节奏总纲!Q70))</f>
        <v>3962.4925197558673</v>
      </c>
      <c r="N71" s="79">
        <f>IF($K71&lt;前期规划!$C$2,0,求节点($B$5:$B$40,E$5:E$40,节奏总纲!R70))</f>
        <v>8582.9931078495574</v>
      </c>
      <c r="O71" s="79">
        <f>IF($K71&lt;前期规划!$C$2,0,求节点($B$5:$B$40,F$5:F$40,节奏总纲!S70))</f>
        <v>14987.961022985302</v>
      </c>
      <c r="P71" s="79">
        <f>IF($K71&lt;前期规划!$C$2,0,求节点($B$5:$B$40,G$5:G$40,节奏总纲!T70))</f>
        <v>24792.791269961141</v>
      </c>
      <c r="Q71" s="105">
        <f>[4]军团势力点战斗奖励设计!HN76+求节点(活动投放!$S$6:$S$41,活动投放!$AV$6:$AV$41,$K71)</f>
        <v>4817.661328286872</v>
      </c>
      <c r="R71" s="105">
        <f>[4]军团势力点战斗奖励设计!HO76+求节点(活动投放!$S$46:$S$81,活动投放!$AV$46:$AV$81,$K71)</f>
        <v>4212.6401427393594</v>
      </c>
      <c r="S71" s="105">
        <f>[4]军团势力点战斗奖励设计!HP76+求节点(活动投放!$S$86:$S$121,活动投放!$AV$86:$AV$121,$K71)</f>
        <v>3907.2865579444565</v>
      </c>
      <c r="T71" s="105">
        <f>[4]军团势力点战斗奖励设计!HQ76+求节点(活动投放!$S$126:$S$161,活动投放!$AV$126:$AV$161,$K71)</f>
        <v>3270.7669370899371</v>
      </c>
      <c r="U71" s="105">
        <f>[4]军团势力点战斗奖励设计!HR76+求节点(活动投放!$S$166:$S$201,活动投放!$AV$166:$AV$201,$K71)</f>
        <v>1613.0504517484405</v>
      </c>
      <c r="V71" s="79">
        <f t="shared" si="6"/>
        <v>2.0577646968186842</v>
      </c>
      <c r="W71" s="79">
        <f t="shared" si="7"/>
        <v>1.0631288568335022</v>
      </c>
      <c r="X71" s="79">
        <f t="shared" si="8"/>
        <v>0.45523589601523229</v>
      </c>
      <c r="Y71" s="79">
        <f t="shared" si="9"/>
        <v>0.21822627721502211</v>
      </c>
      <c r="Z71" s="79">
        <f t="shared" si="10"/>
        <v>6.5061268583453402E-2</v>
      </c>
    </row>
    <row r="72" spans="11:26" x14ac:dyDescent="0.15">
      <c r="K72" s="20">
        <v>68</v>
      </c>
      <c r="L72" s="79">
        <f>IF($K72&lt;前期规划!$C$2,0,求节点($B$5:$B$40,C$5:C$40,节奏总纲!P71))</f>
        <v>2997.8815449675394</v>
      </c>
      <c r="M72" s="79">
        <f>IF($K72&lt;前期规划!$C$2,0,求节点($B$5:$B$40,D$5:D$40,节奏总纲!Q71))</f>
        <v>5664.5009605890718</v>
      </c>
      <c r="N72" s="79">
        <f>IF($K72&lt;前期规划!$C$2,0,求节点($B$5:$B$40,E$5:E$40,节奏总纲!R71))</f>
        <v>10665.433663191814</v>
      </c>
      <c r="O72" s="79">
        <f>IF($K72&lt;前期规划!$C$2,0,求节点($B$5:$B$40,F$5:F$40,节奏总纲!S71))</f>
        <v>17205.195832004083</v>
      </c>
      <c r="P72" s="79">
        <f>IF($K72&lt;前期规划!$C$2,0,求节点($B$5:$B$40,G$5:G$40,节奏总纲!T71))</f>
        <v>28023.947099905985</v>
      </c>
      <c r="Q72" s="105">
        <f>[4]军团势力点战斗奖励设计!HN77+求节点(活动投放!$S$6:$S$41,活动投放!$AV$6:$AV$41,$K72)</f>
        <v>5381.7237300629422</v>
      </c>
      <c r="R72" s="105">
        <f>[4]军团势力点战斗奖励设计!HO77+求节点(活动投放!$S$46:$S$81,活动投放!$AV$46:$AV$81,$K72)</f>
        <v>4714.6846407021303</v>
      </c>
      <c r="S72" s="105">
        <f>[4]军团势力点战斗奖励设计!HP77+求节点(活动投放!$S$86:$S$121,活动投放!$AV$86:$AV$121,$K72)</f>
        <v>4344.1100994937724</v>
      </c>
      <c r="T72" s="105">
        <f>[4]军团势力点战斗奖励设计!HQ77+求节点(活动投放!$S$126:$S$161,活动投放!$AV$126:$AV$161,$K72)</f>
        <v>3647.3917844221423</v>
      </c>
      <c r="U72" s="105">
        <f>[4]军团势力点战斗奖励设计!HR77+求节点(活动投放!$S$166:$S$201,活动投放!$AV$166:$AV$201,$K72)</f>
        <v>1946.8514598148927</v>
      </c>
      <c r="V72" s="79">
        <f t="shared" si="6"/>
        <v>1.7951755762655441</v>
      </c>
      <c r="W72" s="79">
        <f t="shared" si="7"/>
        <v>0.8323212712831517</v>
      </c>
      <c r="X72" s="79">
        <f t="shared" si="8"/>
        <v>0.40730740415047717</v>
      </c>
      <c r="Y72" s="79">
        <f t="shared" si="9"/>
        <v>0.21199362216136367</v>
      </c>
      <c r="Z72" s="79">
        <f t="shared" si="10"/>
        <v>6.9470993963638483E-2</v>
      </c>
    </row>
    <row r="73" spans="11:26" x14ac:dyDescent="0.15">
      <c r="K73" s="20">
        <v>69</v>
      </c>
      <c r="L73" s="79">
        <f>IF($K73&lt;前期规划!$C$2,0,求节点($B$5:$B$40,C$5:C$40,节奏总纲!P72))</f>
        <v>3701.6836166705962</v>
      </c>
      <c r="M73" s="79">
        <f>IF($K73&lt;前期规划!$C$2,0,求节点($B$5:$B$40,D$5:D$40,节奏总纲!Q72))</f>
        <v>7548.2344713909015</v>
      </c>
      <c r="N73" s="79">
        <f>IF($K73&lt;前期规划!$C$2,0,求节点($B$5:$B$40,E$5:E$40,节奏总纲!R72))</f>
        <v>13035.712307963287</v>
      </c>
      <c r="O73" s="79">
        <f>IF($K73&lt;前期规划!$C$2,0,求节点($B$5:$B$40,F$5:F$40,节奏总纲!S72))</f>
        <v>20064.92685371032</v>
      </c>
      <c r="P73" s="79">
        <f>IF($K73&lt;前期规划!$C$2,0,求节点($B$5:$B$40,G$5:G$40,节奏总纲!T72))</f>
        <v>31650.808989074496</v>
      </c>
      <c r="Q73" s="105">
        <f>[4]军团势力点战斗奖励设计!HN78+求节点(活动投放!$S$6:$S$41,活动投放!$AV$6:$AV$41,$K73)</f>
        <v>5995.8351333702994</v>
      </c>
      <c r="R73" s="105">
        <f>[4]军团势力点战斗奖励设计!HO78+求节点(活动投放!$S$46:$S$81,活动投放!$AV$46:$AV$81,$K73)</f>
        <v>5246.3684389803193</v>
      </c>
      <c r="S73" s="105">
        <f>[4]军团势力点战斗奖励设计!HP78+求节点(活动投放!$S$86:$S$121,活动投放!$AV$86:$AV$121,$K73)</f>
        <v>4842.7782254558751</v>
      </c>
      <c r="T73" s="105">
        <f>[4]军团势力点战斗奖励设计!HQ78+求节点(活动投放!$S$126:$S$161,活动投放!$AV$126:$AV$161,$K73)</f>
        <v>4086.9897289717228</v>
      </c>
      <c r="U73" s="105">
        <f>[4]军团势力点战斗奖励设计!HR78+求节点(活动投放!$S$166:$S$201,活动投放!$AV$166:$AV$201,$K73)</f>
        <v>2311.8308172251</v>
      </c>
      <c r="V73" s="79">
        <f t="shared" si="6"/>
        <v>1.6197589405988</v>
      </c>
      <c r="W73" s="79">
        <f t="shared" si="7"/>
        <v>0.69504576982404986</v>
      </c>
      <c r="X73" s="79">
        <f t="shared" si="8"/>
        <v>0.37150085174076042</v>
      </c>
      <c r="Y73" s="79">
        <f t="shared" si="9"/>
        <v>0.20368824460558521</v>
      </c>
      <c r="Z73" s="79">
        <f t="shared" si="10"/>
        <v>7.3041760734239625E-2</v>
      </c>
    </row>
    <row r="74" spans="11:26" x14ac:dyDescent="0.15">
      <c r="K74" s="20">
        <v>70</v>
      </c>
      <c r="L74" s="79">
        <f>IF($K74&lt;前期规划!$C$2,0,求节点($B$5:$B$40,C$5:C$40,节奏总纲!P73))</f>
        <v>5128</v>
      </c>
      <c r="M74" s="79">
        <f>IF($K74&lt;前期规划!$C$2,0,求节点($B$5:$B$40,D$5:D$40,节奏总纲!Q73))</f>
        <v>9651.3425999999999</v>
      </c>
      <c r="N74" s="79">
        <f>IF($K74&lt;前期规划!$C$2,0,求节点($B$5:$B$40,E$5:E$40,节奏总纲!R73))</f>
        <v>15658.219999999998</v>
      </c>
      <c r="O74" s="79">
        <f>IF($K74&lt;前期规划!$C$2,0,求节点($B$5:$B$40,F$5:F$40,节奏总纲!S73))</f>
        <v>23910.913200000006</v>
      </c>
      <c r="P74" s="79">
        <f>IF($K74&lt;前期规划!$C$2,0,求节点($B$5:$B$40,G$5:G$40,节奏总纲!T73))</f>
        <v>35671.670400000003</v>
      </c>
      <c r="Q74" s="105">
        <f>[4]军团势力点战斗奖励设计!HN79+求节点(活动投放!$S$6:$S$41,活动投放!$AV$6:$AV$41,$K74)</f>
        <v>6680.8716704867402</v>
      </c>
      <c r="R74" s="105">
        <f>[4]军团势力点战斗奖励设计!HO79+求节点(活动投放!$S$46:$S$81,活动投放!$AV$46:$AV$81,$K74)</f>
        <v>5848.0910892190459</v>
      </c>
      <c r="S74" s="105">
        <f>[4]军团势力点战斗奖励设计!HP79+求节点(活动投放!$S$86:$S$121,活动投放!$AV$86:$AV$121,$K74)</f>
        <v>5393.9931302682562</v>
      </c>
      <c r="T74" s="105">
        <f>[4]军团势力点战斗奖励设计!HQ79+求节点(活动投放!$S$126:$S$161,活动投放!$AV$126:$AV$161,$K74)</f>
        <v>4565.5961600307182</v>
      </c>
      <c r="U74" s="105">
        <f>[4]军团势力点战斗奖励设计!HR79+求节点(活动投放!$S$166:$S$201,活动投放!$AV$166:$AV$201,$K74)</f>
        <v>2699.6854920375945</v>
      </c>
      <c r="V74" s="79">
        <f t="shared" si="6"/>
        <v>1.3028220886284594</v>
      </c>
      <c r="W74" s="79">
        <f t="shared" si="7"/>
        <v>0.60593549846826966</v>
      </c>
      <c r="X74" s="79">
        <f t="shared" si="8"/>
        <v>0.34448316157700282</v>
      </c>
      <c r="Y74" s="79">
        <f t="shared" si="9"/>
        <v>0.19094194026979769</v>
      </c>
      <c r="Z74" s="79">
        <f t="shared" si="10"/>
        <v>7.5681499121431503E-2</v>
      </c>
    </row>
    <row r="75" spans="11:26" x14ac:dyDescent="0.15">
      <c r="K75" s="20">
        <v>71</v>
      </c>
      <c r="L75" s="79">
        <f>IF($K75&lt;前期规划!$C$2,0,求节点($B$5:$B$40,C$5:C$40,节奏总纲!P74))</f>
        <v>6818.4085896547704</v>
      </c>
      <c r="M75" s="79">
        <f>IF($K75&lt;前期规划!$C$2,0,求节点($B$5:$B$40,D$5:D$40,节奏总纲!Q74))</f>
        <v>11925.383741045483</v>
      </c>
      <c r="N75" s="79">
        <f>IF($K75&lt;前期规划!$C$2,0,求节点($B$5:$B$40,E$5:E$40,节奏总纲!R74))</f>
        <v>19199.156394428239</v>
      </c>
      <c r="O75" s="79">
        <f>IF($K75&lt;前期规划!$C$2,0,求节点($B$5:$B$40,F$5:F$40,节奏总纲!S74))</f>
        <v>28016.953977569203</v>
      </c>
      <c r="P75" s="79">
        <f>IF($K75&lt;前期规划!$C$2,0,求节点($B$5:$B$40,G$5:G$40,节奏总纲!T74))</f>
        <v>40000.514882104777</v>
      </c>
      <c r="Q75" s="105">
        <f>[4]军团势力点战斗奖励设计!HN80+求节点(活动投放!$S$6:$S$41,活动投放!$AV$6:$AV$41,$K75)</f>
        <v>7428.2638303179838</v>
      </c>
      <c r="R75" s="105">
        <f>[4]军团势力点战斗奖励设计!HO80+求节点(活动投放!$S$46:$S$81,活动投放!$AV$46:$AV$81,$K75)</f>
        <v>6506.9183503052582</v>
      </c>
      <c r="S75" s="105">
        <f>[4]军团势力点战斗奖励设计!HP80+求节点(活动投放!$S$86:$S$121,活动投放!$AV$86:$AV$121,$K75)</f>
        <v>5935.2453725208534</v>
      </c>
      <c r="T75" s="105">
        <f>[4]军团势力点战斗奖励设计!HQ80+求节点(活动投放!$S$126:$S$161,活动投放!$AV$126:$AV$161,$K75)</f>
        <v>5074.6792550228802</v>
      </c>
      <c r="U75" s="105">
        <f>[4]军团势力点战斗奖励设计!HR80+求节点(活动投放!$S$166:$S$201,活动投放!$AV$166:$AV$201,$K75)</f>
        <v>3106.2456955378989</v>
      </c>
      <c r="V75" s="79">
        <f t="shared" si="6"/>
        <v>1.089442460457491</v>
      </c>
      <c r="W75" s="79">
        <f t="shared" si="7"/>
        <v>0.54563597210791348</v>
      </c>
      <c r="X75" s="79">
        <f t="shared" si="8"/>
        <v>0.30914094612215948</v>
      </c>
      <c r="Y75" s="79">
        <f t="shared" si="9"/>
        <v>0.18112887143569373</v>
      </c>
      <c r="Z75" s="79">
        <f t="shared" si="10"/>
        <v>7.7655142807363089E-2</v>
      </c>
    </row>
    <row r="76" spans="11:26" x14ac:dyDescent="0.15">
      <c r="K76" s="20">
        <v>72</v>
      </c>
      <c r="L76" s="79">
        <f>IF($K76&lt;前期规划!$C$2,0,求节点($B$5:$B$40,C$5:C$40,节奏总纲!P75))</f>
        <v>8630.143656890159</v>
      </c>
      <c r="M76" s="79">
        <f>IF($K76&lt;前期规划!$C$2,0,求节点($B$5:$B$40,D$5:D$40,节奏总纲!Q75))</f>
        <v>14612.484397069211</v>
      </c>
      <c r="N76" s="79">
        <f>IF($K76&lt;前期规划!$C$2,0,求节点($B$5:$B$40,E$5:E$40,节奏总纲!R75))</f>
        <v>22880.847255597197</v>
      </c>
      <c r="O76" s="79">
        <f>IF($K76&lt;前期规划!$C$2,0,求节点($B$5:$B$40,F$5:F$40,节奏总纲!S75))</f>
        <v>32374.108959578036</v>
      </c>
      <c r="P76" s="79">
        <f>IF($K76&lt;前期规划!$C$2,0,求节点($B$5:$B$40,G$5:G$40,节奏总纲!T75))</f>
        <v>44566.222101014253</v>
      </c>
      <c r="Q76" s="105">
        <f>[4]军团势力点战斗奖励设计!HN81+求节点(活动投放!$S$6:$S$41,活动投放!$AV$6:$AV$41,$K76)</f>
        <v>8239.0396563163849</v>
      </c>
      <c r="R76" s="105">
        <f>[4]军团势力点战斗奖励设计!HO81+求节点(活动投放!$S$46:$S$81,活动投放!$AV$46:$AV$81,$K76)</f>
        <v>7230.1281882899657</v>
      </c>
      <c r="S76" s="105">
        <f>[4]军团势力点战斗奖励设计!HP81+求节点(活动投放!$S$86:$S$121,活动投放!$AV$86:$AV$121,$K76)</f>
        <v>6504.6589755476562</v>
      </c>
      <c r="T76" s="105">
        <f>[4]军团势力点战斗奖励设计!HQ81+求节点(活动投放!$S$126:$S$161,活动投放!$AV$126:$AV$161,$K76)</f>
        <v>5613.9132547810905</v>
      </c>
      <c r="U76" s="105">
        <f>[4]军团势力点战斗奖励设计!HR81+求节点(活动投放!$S$166:$S$201,活动投放!$AV$166:$AV$201,$K76)</f>
        <v>3528.0145606341966</v>
      </c>
      <c r="V76" s="79">
        <f t="shared" si="6"/>
        <v>0.95468163496194836</v>
      </c>
      <c r="W76" s="79">
        <f t="shared" si="7"/>
        <v>0.49479116567885567</v>
      </c>
      <c r="X76" s="79">
        <f t="shared" si="8"/>
        <v>0.2842840084934557</v>
      </c>
      <c r="Y76" s="79">
        <f t="shared" si="9"/>
        <v>0.17340749862152383</v>
      </c>
      <c r="Z76" s="79">
        <f t="shared" si="10"/>
        <v>7.916342005920006E-2</v>
      </c>
    </row>
    <row r="77" spans="11:26" x14ac:dyDescent="0.15">
      <c r="K77" s="20">
        <v>73</v>
      </c>
      <c r="L77" s="79">
        <f>IF($K77&lt;前期规划!$C$2,0,求节点($B$5:$B$40,C$5:C$40,节奏总纲!P76))</f>
        <v>10598.259162732062</v>
      </c>
      <c r="M77" s="79">
        <f>IF($K77&lt;前期规划!$C$2,0,求节点($B$5:$B$40,D$5:D$40,节奏总纲!Q76))</f>
        <v>17474.781456135865</v>
      </c>
      <c r="N77" s="79">
        <f>IF($K77&lt;前期规划!$C$2,0,求节点($B$5:$B$40,E$5:E$40,节奏总纲!R76))</f>
        <v>26851.152017700471</v>
      </c>
      <c r="O77" s="79">
        <f>IF($K77&lt;前期规划!$C$2,0,求节点($B$5:$B$40,F$5:F$40,节奏总纲!S76))</f>
        <v>37076.76632302154</v>
      </c>
      <c r="P77" s="79">
        <f>IF($K77&lt;前期规划!$C$2,0,求节点($B$5:$B$40,G$5:G$40,节奏总纲!T76))</f>
        <v>49478.427475065357</v>
      </c>
      <c r="Q77" s="105">
        <f>[4]军团势力点战斗奖励设计!HN82+求节点(活动投放!$S$6:$S$41,活动投放!$AV$6:$AV$41,$K77)</f>
        <v>9126.6412010177628</v>
      </c>
      <c r="R77" s="105">
        <f>[4]军团势力点战斗奖励设计!HO82+求节点(活动投放!$S$46:$S$81,活动投放!$AV$46:$AV$81,$K77)</f>
        <v>7990.1382399118675</v>
      </c>
      <c r="S77" s="105">
        <f>[4]军团势力点战斗奖励设计!HP82+求节点(活动投放!$S$86:$S$121,活动投放!$AV$86:$AV$121,$K77)</f>
        <v>7126.3449663349356</v>
      </c>
      <c r="T77" s="105">
        <f>[4]军团势力点战斗奖励设计!HQ82+求节点(活动投放!$S$126:$S$161,活动投放!$AV$126:$AV$161,$K77)</f>
        <v>6193.6891497509559</v>
      </c>
      <c r="U77" s="105">
        <f>[4]军团势力点战斗奖励设计!HR82+求节点(活动投放!$S$166:$S$201,活动投放!$AV$166:$AV$201,$K77)</f>
        <v>3971.2385927496298</v>
      </c>
      <c r="V77" s="79">
        <f t="shared" si="6"/>
        <v>0.86114531272370398</v>
      </c>
      <c r="W77" s="79">
        <f t="shared" si="7"/>
        <v>0.45723823556639193</v>
      </c>
      <c r="X77" s="79">
        <f t="shared" si="8"/>
        <v>0.26540183309964499</v>
      </c>
      <c r="Y77" s="79">
        <f t="shared" si="9"/>
        <v>0.16705041361455511</v>
      </c>
      <c r="Z77" s="79">
        <f t="shared" si="10"/>
        <v>8.0262021155602298E-2</v>
      </c>
    </row>
    <row r="78" spans="11:26" x14ac:dyDescent="0.15">
      <c r="K78" s="20">
        <v>74</v>
      </c>
      <c r="L78" s="79">
        <f>IF($K78&lt;前期规划!$C$2,0,求节点($B$5:$B$40,C$5:C$40,节奏总纲!P77))</f>
        <v>12724.63836483892</v>
      </c>
      <c r="M78" s="79">
        <f>IF($K78&lt;前期规划!$C$2,0,求节点($B$5:$B$40,D$5:D$40,节奏总纲!Q77))</f>
        <v>20633.057292540816</v>
      </c>
      <c r="N78" s="79">
        <f>IF($K78&lt;前期规划!$C$2,0,求节点($B$5:$B$40,E$5:E$40,节奏总纲!R77))</f>
        <v>31291.076048339411</v>
      </c>
      <c r="O78" s="79">
        <f>IF($K78&lt;前期规划!$C$2,0,求节点($B$5:$B$40,F$5:F$40,节奏总纲!S77))</f>
        <v>42258.044934104604</v>
      </c>
      <c r="P78" s="79">
        <f>IF($K78&lt;前期规划!$C$2,0,求节点($B$5:$B$40,G$5:G$40,节奏总纲!T77))</f>
        <v>54903.587993859182</v>
      </c>
      <c r="Q78" s="105">
        <f>[4]军团势力点战斗奖励设计!HN83+求节点(活动投放!$S$6:$S$41,活动投放!$AV$6:$AV$41,$K78)</f>
        <v>10093.379510186975</v>
      </c>
      <c r="R78" s="105">
        <f>[4]军团势力点战斗奖励设计!HO83+求节点(活动投放!$S$46:$S$81,活动投放!$AV$46:$AV$81,$K78)</f>
        <v>8836.5067677212555</v>
      </c>
      <c r="S78" s="105">
        <f>[4]军团势力点战斗奖励设计!HP83+求节点(活动投放!$S$86:$S$121,活动投放!$AV$86:$AV$121,$K78)</f>
        <v>7830.6113717511971</v>
      </c>
      <c r="T78" s="105">
        <f>[4]军团势力点战斗奖励设计!HQ83+求节点(活动投放!$S$126:$S$161,活动投放!$AV$126:$AV$161,$K78)</f>
        <v>6828.7569902237483</v>
      </c>
      <c r="U78" s="105">
        <f>[4]军团势力点战斗奖励设计!HR83+求节点(活动投放!$S$166:$S$201,活动投放!$AV$166:$AV$201,$K78)</f>
        <v>4445.4800067745819</v>
      </c>
      <c r="V78" s="79">
        <f t="shared" si="6"/>
        <v>0.7932154314166826</v>
      </c>
      <c r="W78" s="79">
        <f t="shared" si="7"/>
        <v>0.42826938550283555</v>
      </c>
      <c r="X78" s="79">
        <f t="shared" si="8"/>
        <v>0.25025062607799836</v>
      </c>
      <c r="Y78" s="79">
        <f t="shared" si="9"/>
        <v>0.16159661434579431</v>
      </c>
      <c r="Z78" s="79">
        <f t="shared" si="10"/>
        <v>8.0968843188751097E-2</v>
      </c>
    </row>
    <row r="79" spans="11:26" x14ac:dyDescent="0.15">
      <c r="K79" s="20">
        <v>75</v>
      </c>
      <c r="L79" s="79">
        <f>IF($K79&lt;前期规划!$C$2,0,求节点($B$5:$B$40,C$5:C$40,节奏总纲!P78))</f>
        <v>15004.253916426347</v>
      </c>
      <c r="M79" s="79">
        <f>IF($K79&lt;前期规划!$C$2,0,求节点($B$5:$B$40,D$5:D$40,节奏总纲!Q78))</f>
        <v>23695.709668217904</v>
      </c>
      <c r="N79" s="79">
        <f>IF($K79&lt;前期规划!$C$2,0,求节点($B$5:$B$40,E$5:E$40,节奏总纲!R78))</f>
        <v>34091.47660692998</v>
      </c>
      <c r="O79" s="79">
        <f>IF($K79&lt;前期规划!$C$2,0,求节点($B$5:$B$40,F$5:F$40,节奏总纲!S78))</f>
        <v>46157.044382060019</v>
      </c>
      <c r="P79" s="79">
        <f>IF($K79&lt;前期规划!$C$2,0,求节点($B$5:$B$40,G$5:G$40,节奏总纲!T78))</f>
        <v>60813.16138910364</v>
      </c>
      <c r="Q79" s="105">
        <f>[4]军团势力点战斗奖励设计!HN84+求节点(活动投放!$S$6:$S$41,活动投放!$AV$6:$AV$41,$K79)</f>
        <v>11140.340270529596</v>
      </c>
      <c r="R79" s="105">
        <f>[4]军团势力点战斗奖励设计!HO84+求节点(活动投放!$S$46:$S$81,活动投放!$AV$46:$AV$81,$K79)</f>
        <v>9760.1835850704374</v>
      </c>
      <c r="S79" s="105">
        <f>[4]军团势力点战斗奖励设计!HP84+求节点(活动投放!$S$86:$S$121,活动投放!$AV$86:$AV$121,$K79)</f>
        <v>8612.3807256458858</v>
      </c>
      <c r="T79" s="105">
        <f>[4]军团势力点战斗奖励设计!HQ84+求节点(活动投放!$S$126:$S$161,活动投放!$AV$126:$AV$161,$K79)</f>
        <v>7453.996332963633</v>
      </c>
      <c r="U79" s="105">
        <f>[4]军团势力点战斗奖励设计!HR84+求节点(活动投放!$S$166:$S$201,活动投放!$AV$166:$AV$201,$K79)</f>
        <v>4949.7224188826021</v>
      </c>
      <c r="V79" s="79">
        <f t="shared" si="6"/>
        <v>0.74247878852099281</v>
      </c>
      <c r="W79" s="79">
        <f t="shared" si="7"/>
        <v>0.41189665647201007</v>
      </c>
      <c r="X79" s="79">
        <f t="shared" si="8"/>
        <v>0.25262562912558606</v>
      </c>
      <c r="Y79" s="79">
        <f t="shared" si="9"/>
        <v>0.16149206329729374</v>
      </c>
      <c r="Z79" s="79">
        <f t="shared" si="10"/>
        <v>8.1392289198921372E-2</v>
      </c>
    </row>
    <row r="80" spans="11:26" x14ac:dyDescent="0.15">
      <c r="K80" s="20">
        <v>76</v>
      </c>
      <c r="L80" s="79">
        <f>IF($K80&lt;前期规划!$C$2,0,求节点($B$5:$B$40,C$5:C$40,节奏总纲!P79))</f>
        <v>17862.5785129328</v>
      </c>
      <c r="M80" s="79">
        <f>IF($K80&lt;前期规划!$C$2,0,求节点($B$5:$B$40,D$5:D$40,节奏总纲!Q79))</f>
        <v>26613.354248181466</v>
      </c>
      <c r="N80" s="79">
        <f>IF($K80&lt;前期规划!$C$2,0,求节点($B$5:$B$40,E$5:E$40,节奏总纲!R79))</f>
        <v>36679.870477072371</v>
      </c>
      <c r="O80" s="79">
        <f>IF($K80&lt;前期规划!$C$2,0,求节点($B$5:$B$40,F$5:F$40,节奏总纲!S79))</f>
        <v>48613.670907141386</v>
      </c>
      <c r="P80" s="79">
        <f>IF($K80&lt;前期规划!$C$2,0,求节点($B$5:$B$40,G$5:G$40,节奏总纲!T79))</f>
        <v>67255.228163081556</v>
      </c>
      <c r="Q80" s="105">
        <f>[4]军团势力点战斗奖励设计!HN85+求节点(活动投放!$S$6:$S$41,活动投放!$AV$6:$AV$41,$K80)</f>
        <v>12282.09610182834</v>
      </c>
      <c r="R80" s="105">
        <f>[4]军团势力点战斗奖励设计!HO85+求节点(活动投放!$S$46:$S$81,活动投放!$AV$46:$AV$81,$K80)</f>
        <v>10745.310592889526</v>
      </c>
      <c r="S80" s="105">
        <f>[4]军团势力点战斗奖励设计!HP85+求节点(活动投放!$S$86:$S$121,活动投放!$AV$86:$AV$121,$K80)</f>
        <v>9447.0018239819401</v>
      </c>
      <c r="T80" s="105">
        <f>[4]军团势力点战斗奖励设计!HQ85+求节点(活动投放!$S$126:$S$161,活动投放!$AV$126:$AV$161,$K80)</f>
        <v>8076.2909125918886</v>
      </c>
      <c r="U80" s="105">
        <f>[4]军团势力点战斗奖励设计!HR85+求节点(活动投放!$S$166:$S$201,活动投放!$AV$166:$AV$201,$K80)</f>
        <v>5487.2107227000888</v>
      </c>
      <c r="V80" s="79">
        <f t="shared" si="6"/>
        <v>0.68758808214255862</v>
      </c>
      <c r="W80" s="79">
        <f t="shared" si="7"/>
        <v>0.40375634325101167</v>
      </c>
      <c r="X80" s="79">
        <f t="shared" si="8"/>
        <v>0.25755275853242215</v>
      </c>
      <c r="Y80" s="79">
        <f t="shared" si="9"/>
        <v>0.1661320933368452</v>
      </c>
      <c r="Z80" s="79">
        <f t="shared" si="10"/>
        <v>8.1587868669400876E-2</v>
      </c>
    </row>
    <row r="81" spans="11:26" x14ac:dyDescent="0.15">
      <c r="K81" s="20">
        <v>77</v>
      </c>
      <c r="L81" s="79">
        <f>IF($K81&lt;前期规划!$C$2,0,求节点($B$5:$B$40,C$5:C$40,节奏总纲!P80))</f>
        <v>20926.054962783175</v>
      </c>
      <c r="M81" s="79">
        <f>IF($K81&lt;前期规划!$C$2,0,求节点($B$5:$B$40,D$5:D$40,节奏总纲!Q80))</f>
        <v>29772.326480473323</v>
      </c>
      <c r="N81" s="79">
        <f>IF($K81&lt;前期规划!$C$2,0,求节点($B$5:$B$40,E$5:E$40,节奏总纲!R80))</f>
        <v>39517.347865567797</v>
      </c>
      <c r="O81" s="79">
        <f>IF($K81&lt;前期规划!$C$2,0,求节点($B$5:$B$40,F$5:F$40,节奏总纲!S80))</f>
        <v>51271.486578295771</v>
      </c>
      <c r="P81" s="79">
        <f>IF($K81&lt;前期规划!$C$2,0,求节点($B$5:$B$40,G$5:G$40,节奏总纲!T80))</f>
        <v>73634.773768556377</v>
      </c>
      <c r="Q81" s="105">
        <f>[4]军团势力点战斗奖励设计!HN86+求节点(活动投放!$S$6:$S$41,活动投放!$AV$6:$AV$41,$K81)</f>
        <v>13516.861196621681</v>
      </c>
      <c r="R81" s="105">
        <f>[4]军团势力点战斗奖励设计!HO86+求节点(活动投放!$S$46:$S$81,活动投放!$AV$46:$AV$81,$K81)</f>
        <v>11822.922052041669</v>
      </c>
      <c r="S81" s="105">
        <f>[4]军团势力点战斗奖励设计!HP86+求节点(活动投放!$S$86:$S$121,活动投放!$AV$86:$AV$121,$K81)</f>
        <v>10370.190890391479</v>
      </c>
      <c r="T81" s="105">
        <f>[4]军团势力点战斗奖励设计!HQ86+求节点(活动投放!$S$126:$S$161,活动投放!$AV$126:$AV$161,$K81)</f>
        <v>8758.0963589082057</v>
      </c>
      <c r="U81" s="105">
        <f>[4]军团势力点战斗奖励设计!HR86+求节点(活动投放!$S$166:$S$201,活动投放!$AV$166:$AV$201,$K81)</f>
        <v>6024.7450843636116</v>
      </c>
      <c r="V81" s="79">
        <f t="shared" si="6"/>
        <v>0.6459345165948055</v>
      </c>
      <c r="W81" s="79">
        <f t="shared" si="7"/>
        <v>0.39711112464778087</v>
      </c>
      <c r="X81" s="79">
        <f t="shared" si="8"/>
        <v>0.262421226385671</v>
      </c>
      <c r="Y81" s="79">
        <f t="shared" si="9"/>
        <v>0.17081806952357181</v>
      </c>
      <c r="Z81" s="79">
        <f t="shared" si="10"/>
        <v>8.1819292380800476E-2</v>
      </c>
    </row>
    <row r="82" spans="11:26" x14ac:dyDescent="0.15">
      <c r="K82" s="20">
        <v>78</v>
      </c>
      <c r="L82" s="79">
        <f>IF($K82&lt;前期规划!$C$2,0,求节点($B$5:$B$40,C$5:C$40,节奏总纲!P81))</f>
        <v>22311.656652228467</v>
      </c>
      <c r="M82" s="79">
        <f>IF($K82&lt;前期规划!$C$2,0,求节点($B$5:$B$40,D$5:D$40,节奏总纲!Q81))</f>
        <v>31445.139996337923</v>
      </c>
      <c r="N82" s="79">
        <f>IF($K82&lt;前期规划!$C$2,0,求节点($B$5:$B$40,E$5:E$40,节奏总纲!R81))</f>
        <v>41946.570231447709</v>
      </c>
      <c r="O82" s="79">
        <f>IF($K82&lt;前期规划!$C$2,0,求节点($B$5:$B$40,F$5:F$40,节奏总纲!S81))</f>
        <v>54060.485809030775</v>
      </c>
      <c r="P82" s="79">
        <f>IF($K82&lt;前期规划!$C$2,0,求节点($B$5:$B$40,G$5:G$40,节奏总纲!T81))</f>
        <v>80924.736740502762</v>
      </c>
      <c r="Q82" s="105">
        <f>[4]军团势力点战斗奖励设计!HN87+求节点(活动投放!$S$6:$S$41,活动投放!$AV$6:$AV$41,$K82)</f>
        <v>14845.345049983343</v>
      </c>
      <c r="R82" s="105">
        <f>[4]军团势力点战斗奖励设计!HO87+求节点(活动投放!$S$46:$S$81,活动投放!$AV$46:$AV$81,$K82)</f>
        <v>12990.207482501635</v>
      </c>
      <c r="S82" s="105">
        <f>[4]军团势力点战斗奖励设计!HP87+求节点(活动投放!$S$86:$S$121,活动投放!$AV$86:$AV$121,$K82)</f>
        <v>11358.133049397358</v>
      </c>
      <c r="T82" s="105">
        <f>[4]军团势力点战斗奖励设计!HQ87+求节点(活动投放!$S$126:$S$161,活动投放!$AV$126:$AV$161,$K82)</f>
        <v>9482.0208349440254</v>
      </c>
      <c r="U82" s="105">
        <f>[4]军团势力点战斗奖励设计!HR87+求节点(活动投放!$S$166:$S$201,活动投放!$AV$166:$AV$201,$K82)</f>
        <v>6758.3823451229518</v>
      </c>
      <c r="V82" s="79">
        <f t="shared" si="6"/>
        <v>0.66536274205799972</v>
      </c>
      <c r="W82" s="79">
        <f t="shared" si="7"/>
        <v>0.41310700108234422</v>
      </c>
      <c r="X82" s="79">
        <f t="shared" si="8"/>
        <v>0.27077620379274936</v>
      </c>
      <c r="Y82" s="79">
        <f t="shared" si="9"/>
        <v>0.17539651545935717</v>
      </c>
      <c r="Z82" s="79">
        <f t="shared" si="10"/>
        <v>8.3514418672682403E-2</v>
      </c>
    </row>
    <row r="83" spans="11:26" x14ac:dyDescent="0.15">
      <c r="K83" s="20">
        <v>79</v>
      </c>
      <c r="L83" s="79">
        <f>IF($K83&lt;前期规划!$C$2,0,求节点($B$5:$B$40,C$5:C$40,节奏总纲!P82))</f>
        <v>23271.38675000536</v>
      </c>
      <c r="M83" s="79">
        <f>IF($K83&lt;前期规划!$C$2,0,求节点($B$5:$B$40,D$5:D$40,节奏总纲!Q82))</f>
        <v>33129.458960409283</v>
      </c>
      <c r="N83" s="79">
        <f>IF($K83&lt;前期规划!$C$2,0,求节点($B$5:$B$40,E$5:E$40,节奏总纲!R82))</f>
        <v>44247.072534846004</v>
      </c>
      <c r="O83" s="79">
        <f>IF($K83&lt;前期规划!$C$2,0,求节点($B$5:$B$40,F$5:F$40,节奏总纲!S82))</f>
        <v>57785.49143165446</v>
      </c>
      <c r="P83" s="79">
        <f>IF($K83&lt;前期规划!$C$2,0,求节点($B$5:$B$40,G$5:G$40,节奏总纲!T82))</f>
        <v>88911.460474890133</v>
      </c>
      <c r="Q83" s="105">
        <f>[4]军团势力点战斗奖励设计!HN88+求节点(活动投放!$S$6:$S$41,活动投放!$AV$6:$AV$41,$K83)</f>
        <v>16280.70756371435</v>
      </c>
      <c r="R83" s="105">
        <f>[4]军团势力点战斗奖励设计!HO88+求节点(活动投放!$S$46:$S$81,活动投放!$AV$46:$AV$81,$K83)</f>
        <v>14271.043250609137</v>
      </c>
      <c r="S83" s="105">
        <f>[4]军团势力点战斗奖励设计!HP88+求节点(活动投放!$S$86:$S$121,活动投放!$AV$86:$AV$121,$K83)</f>
        <v>12426.828852346487</v>
      </c>
      <c r="T83" s="105">
        <f>[4]军团势力点战斗奖励设计!HQ88+求节点(活动投放!$S$126:$S$161,活动投放!$AV$126:$AV$161,$K83)</f>
        <v>10246.72771232195</v>
      </c>
      <c r="U83" s="105">
        <f>[4]军团势力点战斗奖励设计!HR88+求节点(活动投放!$S$166:$S$201,活动投放!$AV$166:$AV$201,$K83)</f>
        <v>7483.8584243400146</v>
      </c>
      <c r="V83" s="79">
        <f t="shared" si="6"/>
        <v>0.69960195061046804</v>
      </c>
      <c r="W83" s="79">
        <f t="shared" si="7"/>
        <v>0.43076596172800374</v>
      </c>
      <c r="X83" s="79">
        <f t="shared" si="8"/>
        <v>0.28085087081320365</v>
      </c>
      <c r="Y83" s="79">
        <f t="shared" si="9"/>
        <v>0.17732353672965165</v>
      </c>
      <c r="Z83" s="79">
        <f t="shared" si="10"/>
        <v>8.4172033440543512E-2</v>
      </c>
    </row>
    <row r="84" spans="11:26" x14ac:dyDescent="0.15">
      <c r="K84" s="20">
        <v>80</v>
      </c>
      <c r="L84" s="79">
        <f>IF($K84&lt;前期规划!$C$2,0,求节点($B$5:$B$40,C$5:C$40,节奏总纲!P83))</f>
        <v>24750</v>
      </c>
      <c r="M84" s="79">
        <f>IF($K84&lt;前期规划!$C$2,0,求节点($B$5:$B$40,D$5:D$40,节奏总纲!Q83))</f>
        <v>34930.200000000004</v>
      </c>
      <c r="N84" s="79">
        <f>IF($K84&lt;前期规划!$C$2,0,求节点($B$5:$B$40,E$5:E$40,节奏总纲!R83))</f>
        <v>46616.200000000004</v>
      </c>
      <c r="O84" s="79">
        <f>IF($K84&lt;前期规划!$C$2,0,求节点($B$5:$B$40,F$5:F$40,节奏总纲!S83))</f>
        <v>63182.250000000007</v>
      </c>
      <c r="P84" s="79">
        <f>IF($K84&lt;前期规划!$C$2,0,求节点($B$5:$B$40,G$5:G$40,节奏总纲!T83))</f>
        <v>97228.24</v>
      </c>
      <c r="Q84" s="105">
        <f>[4]军团势力点战斗奖励设计!HN89+求节点(活动投放!$S$6:$S$41,活动投放!$AV$6:$AV$41,$K84)</f>
        <v>17833.460388959713</v>
      </c>
      <c r="R84" s="105">
        <f>[4]军团势力点战斗奖励设计!HO89+求节点(活动投放!$S$46:$S$81,活动投放!$AV$46:$AV$81,$K84)</f>
        <v>15645.580529177023</v>
      </c>
      <c r="S84" s="105">
        <f>[4]军团势力点战斗奖励设计!HP89+求节点(活动投放!$S$86:$S$121,活动投放!$AV$86:$AV$121,$K84)</f>
        <v>13515.886409425053</v>
      </c>
      <c r="T84" s="105">
        <f>[4]军团势力点战斗奖励设计!HQ89+求节点(活动投放!$S$126:$S$161,活动投放!$AV$126:$AV$161,$K84)</f>
        <v>11090.450612534463</v>
      </c>
      <c r="U84" s="105">
        <f>[4]军团势力点战斗奖励设计!HR89+求节点(活动投放!$S$166:$S$201,活动投放!$AV$166:$AV$201,$K84)</f>
        <v>8231.3161034095538</v>
      </c>
      <c r="V84" s="79">
        <f t="shared" si="6"/>
        <v>0.72054385409938237</v>
      </c>
      <c r="W84" s="79">
        <f t="shared" si="7"/>
        <v>0.44790984675658946</v>
      </c>
      <c r="X84" s="79">
        <f t="shared" si="8"/>
        <v>0.28993968640569268</v>
      </c>
      <c r="Y84" s="79">
        <f t="shared" si="9"/>
        <v>0.17553111217999456</v>
      </c>
      <c r="Z84" s="79">
        <f t="shared" si="10"/>
        <v>8.4659725439949887E-2</v>
      </c>
    </row>
    <row r="85" spans="11:26" x14ac:dyDescent="0.15">
      <c r="K85" s="20">
        <v>81</v>
      </c>
      <c r="L85" s="79">
        <f>IF($K85&lt;前期规划!$C$2,0,求节点($B$5:$B$40,C$5:C$40,节奏总纲!P84))</f>
        <v>26302.44038455746</v>
      </c>
      <c r="M85" s="79">
        <f>IF($K85&lt;前期规划!$C$2,0,求节点($B$5:$B$40,D$5:D$40,节奏总纲!Q84))</f>
        <v>36763.099912976759</v>
      </c>
      <c r="N85" s="79">
        <f>IF($K85&lt;前期规划!$C$2,0,求节点($B$5:$B$40,E$5:E$40,节奏总纲!R84))</f>
        <v>50883.091568888616</v>
      </c>
      <c r="O85" s="79">
        <f>IF($K85&lt;前期规划!$C$2,0,求节点($B$5:$B$40,F$5:F$40,节奏总纲!S84))</f>
        <v>69034.675886341764</v>
      </c>
      <c r="P85" s="79">
        <f>IF($K85&lt;前期规划!$C$2,0,求节点($B$5:$B$40,G$5:G$40,节奏总纲!T84))</f>
        <v>106304.35841865405</v>
      </c>
      <c r="Q85" s="105">
        <f>[4]军团势力点战斗奖励设计!HN90+求节点(活动投放!$S$6:$S$41,活动投放!$AV$6:$AV$41,$K85)</f>
        <v>19513.065963439294</v>
      </c>
      <c r="R85" s="105">
        <f>[4]军团势力点战斗奖励设计!HO90+求节点(活动投放!$S$46:$S$81,活动投放!$AV$46:$AV$81,$K85)</f>
        <v>17055.743734710199</v>
      </c>
      <c r="S85" s="105">
        <f>[4]军团势力点战斗奖励设计!HP90+求节点(活动投放!$S$86:$S$121,活动投放!$AV$86:$AV$121,$K85)</f>
        <v>14698.978798515282</v>
      </c>
      <c r="T85" s="105">
        <f>[4]军团势力点战斗奖励设计!HQ90+求节点(活动投放!$S$126:$S$161,活动投放!$AV$126:$AV$161,$K85)</f>
        <v>12012.571403422753</v>
      </c>
      <c r="U85" s="105">
        <f>[4]军团势力点战斗奖励设计!HR90+求节点(活动投放!$S$166:$S$201,活动投放!$AV$166:$AV$201,$K85)</f>
        <v>9024.9073499409424</v>
      </c>
      <c r="V85" s="79">
        <f t="shared" si="6"/>
        <v>0.74187283302030393</v>
      </c>
      <c r="W85" s="79">
        <f t="shared" si="7"/>
        <v>0.46393649542839033</v>
      </c>
      <c r="X85" s="79">
        <f t="shared" si="8"/>
        <v>0.28887747079233406</v>
      </c>
      <c r="Y85" s="79">
        <f t="shared" si="9"/>
        <v>0.17400779027629784</v>
      </c>
      <c r="Z85" s="79">
        <f t="shared" si="10"/>
        <v>8.4896870497054536E-2</v>
      </c>
    </row>
    <row r="86" spans="11:26" x14ac:dyDescent="0.15">
      <c r="K86" s="20">
        <v>82</v>
      </c>
      <c r="L86" s="79">
        <f>IF($K86&lt;前期规划!$C$2,0,求节点($B$5:$B$40,C$5:C$40,节奏总纲!P85))</f>
        <v>27484.006732754438</v>
      </c>
      <c r="M86" s="79">
        <f>IF($K86&lt;前期规划!$C$2,0,求节点($B$5:$B$40,D$5:D$40,节奏总纲!Q85))</f>
        <v>39895.972137157056</v>
      </c>
      <c r="N86" s="79">
        <f>IF($K86&lt;前期规划!$C$2,0,求节点($B$5:$B$40,E$5:E$40,节奏总纲!R85))</f>
        <v>55622.262216671603</v>
      </c>
      <c r="O86" s="79">
        <f>IF($K86&lt;前期规划!$C$2,0,求节点($B$5:$B$40,F$5:F$40,节奏总纲!S85))</f>
        <v>75495.545498908192</v>
      </c>
      <c r="P86" s="79">
        <f>IF($K86&lt;前期规划!$C$2,0,求节点($B$5:$B$40,G$5:G$40,节奏总纲!T85))</f>
        <v>115905.99116037841</v>
      </c>
      <c r="Q86" s="105">
        <f>[4]军团势力点战斗奖励设计!HN91+求节点(活动投放!$S$6:$S$41,活动投放!$AV$6:$AV$41,$K86)</f>
        <v>21329.735623351939</v>
      </c>
      <c r="R86" s="105">
        <f>[4]军团势力点战斗奖励设计!HO91+求节点(活动投放!$S$46:$S$81,活动投放!$AV$46:$AV$81,$K86)</f>
        <v>18620.958562532021</v>
      </c>
      <c r="S86" s="105">
        <f>[4]军团势力点战斗奖励设计!HP91+求节点(活动投放!$S$86:$S$121,活动投放!$AV$86:$AV$121,$K86)</f>
        <v>16024.305760435573</v>
      </c>
      <c r="T86" s="105">
        <f>[4]军团势力点战斗奖励设计!HQ91+求节点(活动投放!$S$126:$S$161,活动投放!$AV$126:$AV$161,$K86)</f>
        <v>13028.85859961321</v>
      </c>
      <c r="U86" s="105">
        <f>[4]军团势力点战斗奖励设计!HR91+求节点(活动投放!$S$166:$S$201,活动投放!$AV$166:$AV$201,$K86)</f>
        <v>9852.9933999889436</v>
      </c>
      <c r="V86" s="79">
        <f t="shared" si="6"/>
        <v>0.77607809628178903</v>
      </c>
      <c r="W86" s="79">
        <f t="shared" si="7"/>
        <v>0.46673780747880106</v>
      </c>
      <c r="X86" s="79">
        <f t="shared" si="8"/>
        <v>0.28809158638701726</v>
      </c>
      <c r="Y86" s="79">
        <f t="shared" si="9"/>
        <v>0.17257784566642587</v>
      </c>
      <c r="Z86" s="79">
        <f t="shared" si="10"/>
        <v>8.5008490944660633E-2</v>
      </c>
    </row>
    <row r="87" spans="11:26" x14ac:dyDescent="0.15">
      <c r="K87" s="20">
        <v>83</v>
      </c>
      <c r="L87" s="79">
        <f>IF($K87&lt;前期规划!$C$2,0,求节点($B$5:$B$40,C$5:C$40,节奏总纲!P86))</f>
        <v>29898.388744098131</v>
      </c>
      <c r="M87" s="79">
        <f>IF($K87&lt;前期规划!$C$2,0,求节点($B$5:$B$40,D$5:D$40,节奏总纲!Q86))</f>
        <v>43688.733518689944</v>
      </c>
      <c r="N87" s="79">
        <f>IF($K87&lt;前期规划!$C$2,0,求节点($B$5:$B$40,E$5:E$40,节奏总纲!R86))</f>
        <v>61930.215512573595</v>
      </c>
      <c r="O87" s="79">
        <f>IF($K87&lt;前期规划!$C$2,0,求节点($B$5:$B$40,F$5:F$40,节奏总纲!S86))</f>
        <v>83059.358759507028</v>
      </c>
      <c r="P87" s="79">
        <f>IF($K87&lt;前期规划!$C$2,0,求节点($B$5:$B$40,G$5:G$40,节奏总纲!T86))</f>
        <v>126559.42162044706</v>
      </c>
      <c r="Q87" s="105">
        <f>[4]军团势力点战斗奖励设计!HN92+求节点(活动投放!$S$6:$S$41,活动投放!$AV$6:$AV$41,$K87)</f>
        <v>23294.492126281893</v>
      </c>
      <c r="R87" s="105">
        <f>[4]军团势力点战斗奖励设计!HO92+求节点(活动投放!$S$46:$S$81,活动投放!$AV$46:$AV$81,$K87)</f>
        <v>20351.605828551994</v>
      </c>
      <c r="S87" s="105">
        <f>[4]军团势力点战斗奖励设计!HP92+求节点(活动投放!$S$86:$S$121,活动投放!$AV$86:$AV$121,$K87)</f>
        <v>17494.453619429598</v>
      </c>
      <c r="T87" s="105">
        <f>[4]军团势力点战斗奖励设计!HQ92+求节点(活动投放!$S$126:$S$161,活动投放!$AV$126:$AV$161,$K87)</f>
        <v>14110.117636828625</v>
      </c>
      <c r="U87" s="105">
        <f>[4]军团势力点战斗奖励设计!HR92+求节点(活动投放!$S$166:$S$201,活动投放!$AV$166:$AV$201,$K87)</f>
        <v>10745.386794152804</v>
      </c>
      <c r="V87" s="79">
        <f t="shared" si="6"/>
        <v>0.77912198967177348</v>
      </c>
      <c r="W87" s="79">
        <f t="shared" si="7"/>
        <v>0.46583190194436791</v>
      </c>
      <c r="X87" s="79">
        <f t="shared" si="8"/>
        <v>0.28248656127924704</v>
      </c>
      <c r="Y87" s="79">
        <f t="shared" si="9"/>
        <v>0.16987992500259427</v>
      </c>
      <c r="Z87" s="79">
        <f t="shared" si="10"/>
        <v>8.4903886700575512E-2</v>
      </c>
    </row>
    <row r="88" spans="11:26" x14ac:dyDescent="0.15">
      <c r="K88" s="20">
        <v>84</v>
      </c>
      <c r="L88" s="79">
        <f>IF($K88&lt;前期规划!$C$2,0,求节点($B$5:$B$40,C$5:C$40,节奏总纲!P87))</f>
        <v>32924.900943469722</v>
      </c>
      <c r="M88" s="79">
        <f>IF($K88&lt;前期规划!$C$2,0,求节点($B$5:$B$40,D$5:D$40,节奏总纲!Q87))</f>
        <v>48027.084050433979</v>
      </c>
      <c r="N88" s="79">
        <f>IF($K88&lt;前期规划!$C$2,0,求节点($B$5:$B$40,E$5:E$40,节奏总纲!R87))</f>
        <v>68806.233441624427</v>
      </c>
      <c r="O88" s="79">
        <f>IF($K88&lt;前期规划!$C$2,0,求节点($B$5:$B$40,F$5:F$40,节奏总纲!S87))</f>
        <v>91066.63145305682</v>
      </c>
      <c r="P88" s="79">
        <f>IF($K88&lt;前期规划!$C$2,0,求节点($B$5:$B$40,G$5:G$40,节奏总纲!T87))</f>
        <v>140052.27337564263</v>
      </c>
      <c r="Q88" s="105">
        <f>[4]军团势力点战斗奖励设计!HN93+求节点(活动投放!$S$6:$S$41,活动投放!$AV$6:$AV$41,$K88)</f>
        <v>25417.856487231657</v>
      </c>
      <c r="R88" s="105">
        <f>[4]军团势力点战斗奖励设计!HO93+求节点(活动投放!$S$46:$S$81,活动投放!$AV$46:$AV$81,$K88)</f>
        <v>22225.426305258366</v>
      </c>
      <c r="S88" s="105">
        <f>[4]军团势力点战斗奖励设计!HP93+求节点(活动投放!$S$86:$S$121,活动投放!$AV$86:$AV$121,$K88)</f>
        <v>19028.173971741504</v>
      </c>
      <c r="T88" s="105">
        <f>[4]军团势力点战斗奖励设计!HQ93+求节点(活动投放!$S$126:$S$161,活动投放!$AV$126:$AV$161,$K88)</f>
        <v>15265.628323737059</v>
      </c>
      <c r="U88" s="105">
        <f>[4]军团势力点战斗奖励设计!HR93+求节点(活动投放!$S$166:$S$201,活动投放!$AV$166:$AV$201,$K88)</f>
        <v>11419.672971734939</v>
      </c>
      <c r="V88" s="79">
        <f t="shared" si="6"/>
        <v>0.77199492660198865</v>
      </c>
      <c r="W88" s="79">
        <f t="shared" si="7"/>
        <v>0.46276859702577622</v>
      </c>
      <c r="X88" s="79">
        <f t="shared" si="8"/>
        <v>0.27654724027126276</v>
      </c>
      <c r="Y88" s="79">
        <f t="shared" si="9"/>
        <v>0.16763141537310744</v>
      </c>
      <c r="Z88" s="79">
        <f t="shared" si="10"/>
        <v>8.1538647652691407E-2</v>
      </c>
    </row>
    <row r="89" spans="11:26" x14ac:dyDescent="0.15">
      <c r="K89" s="20">
        <v>85</v>
      </c>
      <c r="L89" s="79">
        <f>IF($K89&lt;前期规划!$C$2,0,求节点($B$5:$B$40,C$5:C$40,节奏总纲!P88))</f>
        <v>35803.590834883187</v>
      </c>
      <c r="M89" s="79">
        <f>IF($K89&lt;前期规划!$C$2,0,求节点($B$5:$B$40,D$5:D$40,节奏总纲!Q88))</f>
        <v>52704.385503536265</v>
      </c>
      <c r="N89" s="79">
        <f>IF($K89&lt;前期规划!$C$2,0,求节点($B$5:$B$40,E$5:E$40,节奏总纲!R88))</f>
        <v>74639.499331583807</v>
      </c>
      <c r="O89" s="79">
        <f>IF($K89&lt;前期规划!$C$2,0,求节点($B$5:$B$40,F$5:F$40,节奏总纲!S88))</f>
        <v>100236.146817389</v>
      </c>
      <c r="P89" s="79">
        <f>IF($K89&lt;前期规划!$C$2,0,求节点($B$5:$B$40,G$5:G$40,节奏总纲!T88))</f>
        <v>154741.29672271677</v>
      </c>
      <c r="Q89" s="105">
        <f>[4]军团势力点战斗奖励设计!HN94+求节点(活动投放!$S$6:$S$41,活动投放!$AV$6:$AV$41,$K89)</f>
        <v>27710.700095916531</v>
      </c>
      <c r="R89" s="105">
        <f>[4]军团势力点战斗奖励设计!HO94+求节点(活动投放!$S$46:$S$81,活动投放!$AV$46:$AV$81,$K89)</f>
        <v>24188.273376853249</v>
      </c>
      <c r="S89" s="105">
        <f>[4]军团势力点战斗奖励设计!HP94+求节点(活动投放!$S$86:$S$121,活动投放!$AV$86:$AV$121,$K89)</f>
        <v>20668.10400024043</v>
      </c>
      <c r="T89" s="105">
        <f>[4]军团势力点战斗奖励设计!HQ94+求节点(活动投放!$S$126:$S$161,活动投放!$AV$126:$AV$161,$K89)</f>
        <v>16559.911071003113</v>
      </c>
      <c r="U89" s="105">
        <f>[4]军团势力点战斗奖励设计!HR94+求节点(活动投放!$S$166:$S$201,活动投放!$AV$166:$AV$201,$K89)</f>
        <v>12104.915296721407</v>
      </c>
      <c r="V89" s="79">
        <f t="shared" si="6"/>
        <v>0.7739642714528564</v>
      </c>
      <c r="W89" s="79">
        <f t="shared" si="7"/>
        <v>0.45894232796301754</v>
      </c>
      <c r="X89" s="79">
        <f t="shared" si="8"/>
        <v>0.27690571594569491</v>
      </c>
      <c r="Y89" s="79">
        <f t="shared" si="9"/>
        <v>0.16520897497358999</v>
      </c>
      <c r="Z89" s="79">
        <f t="shared" si="10"/>
        <v>7.8226792414777188E-2</v>
      </c>
    </row>
    <row r="90" spans="11:26" x14ac:dyDescent="0.15">
      <c r="K90" s="20">
        <v>86</v>
      </c>
      <c r="L90" s="79">
        <f>IF($K90&lt;前期规划!$C$2,0,求节点($B$5:$B$40,C$5:C$40,节奏总纲!P89))</f>
        <v>39896.191961699245</v>
      </c>
      <c r="M90" s="79">
        <f>IF($K90&lt;前期规划!$C$2,0,求节点($B$5:$B$40,D$5:D$40,节奏总纲!Q89))</f>
        <v>57933.620241402146</v>
      </c>
      <c r="N90" s="79">
        <f>IF($K90&lt;前期规划!$C$2,0,求节点($B$5:$B$40,E$5:E$40,节奏总纲!R89))</f>
        <v>80992.128185846217</v>
      </c>
      <c r="O90" s="79">
        <f>IF($K90&lt;前期规划!$C$2,0,求节点($B$5:$B$40,F$5:F$40,节奏总纲!S89))</f>
        <v>110739.80238087151</v>
      </c>
      <c r="P90" s="79">
        <f>IF($K90&lt;前期规划!$C$2,0,求节点($B$5:$B$40,G$5:G$40,节奏总纲!T89))</f>
        <v>168420.47711787801</v>
      </c>
      <c r="Q90" s="105">
        <f>[4]军团势力点战斗奖励设计!HN95+求节点(活动投放!$S$6:$S$41,活动投放!$AV$6:$AV$41,$K90)</f>
        <v>30187.093443523212</v>
      </c>
      <c r="R90" s="105">
        <f>[4]军团势力点战斗奖励设计!HO95+求节点(活动投放!$S$46:$S$81,活动投放!$AV$46:$AV$81,$K90)</f>
        <v>26345.711759555157</v>
      </c>
      <c r="S90" s="105">
        <f>[4]军团势力点战斗奖励设计!HP95+求节点(活动投放!$S$86:$S$121,活动投放!$AV$86:$AV$121,$K90)</f>
        <v>22489.316044815085</v>
      </c>
      <c r="T90" s="105">
        <f>[4]军团势力点战斗奖励设计!HQ95+求节点(活动投放!$S$126:$S$161,活动投放!$AV$126:$AV$161,$K90)</f>
        <v>17999.92837683381</v>
      </c>
      <c r="U90" s="105">
        <f>[4]军团势力点战斗奖励设计!HR95+求节点(活动投放!$S$166:$S$201,活动投放!$AV$166:$AV$201,$K90)</f>
        <v>12749.409341015729</v>
      </c>
      <c r="V90" s="79">
        <f t="shared" si="6"/>
        <v>0.75664097146171572</v>
      </c>
      <c r="W90" s="79">
        <f t="shared" si="7"/>
        <v>0.45475686915086394</v>
      </c>
      <c r="X90" s="79">
        <f t="shared" si="8"/>
        <v>0.27767286214791931</v>
      </c>
      <c r="Y90" s="79">
        <f t="shared" si="9"/>
        <v>0.16254253655723522</v>
      </c>
      <c r="Z90" s="79">
        <f t="shared" si="10"/>
        <v>7.5699876637283114E-2</v>
      </c>
    </row>
    <row r="91" spans="11:26" x14ac:dyDescent="0.15">
      <c r="K91" s="20">
        <v>87</v>
      </c>
      <c r="L91" s="79">
        <f>IF($K91&lt;前期规划!$C$2,0,求节点($B$5:$B$40,C$5:C$40,节奏总纲!P90))</f>
        <v>43909.434838150883</v>
      </c>
      <c r="M91" s="79">
        <f>IF($K91&lt;前期规划!$C$2,0,求节点($B$5:$B$40,D$5:D$40,节奏总纲!Q90))</f>
        <v>63599.721048792919</v>
      </c>
      <c r="N91" s="79">
        <f>IF($K91&lt;前期规划!$C$2,0,求节点($B$5:$B$40,E$5:E$40,节奏总纲!R90))</f>
        <v>89956.733485937599</v>
      </c>
      <c r="O91" s="79">
        <f>IF($K91&lt;前期规划!$C$2,0,求节点($B$5:$B$40,F$5:F$40,节奏总纲!S90))</f>
        <v>120968.07484419332</v>
      </c>
      <c r="P91" s="79">
        <f>IF($K91&lt;前期规划!$C$2,0,求节点($B$5:$B$40,G$5:G$40,节奏总纲!T90))</f>
        <v>182932.54467135025</v>
      </c>
      <c r="Q91" s="105">
        <f>[4]军团势力点战斗奖励设计!HN96+求节点(活动投放!$S$6:$S$41,活动投放!$AV$6:$AV$41,$K91)</f>
        <v>32866.199533612024</v>
      </c>
      <c r="R91" s="105">
        <f>[4]军团势力点战斗奖励设计!HO96+求节点(活动投放!$S$46:$S$81,活动投放!$AV$46:$AV$81,$K91)</f>
        <v>28718.534378015611</v>
      </c>
      <c r="S91" s="105">
        <f>[4]军团势力点战斗奖励设计!HP96+求节点(活动投放!$S$86:$S$121,活动投放!$AV$86:$AV$121,$K91)</f>
        <v>24514.018227416818</v>
      </c>
      <c r="T91" s="105">
        <f>[4]军团势力点战斗奖励设计!HQ96+求节点(活动投放!$S$126:$S$161,活动投放!$AV$126:$AV$161,$K91)</f>
        <v>19397.004437084543</v>
      </c>
      <c r="U91" s="105">
        <f>[4]军团势力点战斗奖励设计!HR96+求节点(活动投放!$S$166:$S$201,活动投放!$AV$166:$AV$201,$K91)</f>
        <v>13444.168563561498</v>
      </c>
      <c r="V91" s="79">
        <f t="shared" si="6"/>
        <v>0.74849971662709947</v>
      </c>
      <c r="W91" s="79">
        <f t="shared" si="7"/>
        <v>0.45155126318845185</v>
      </c>
      <c r="X91" s="79">
        <f t="shared" si="8"/>
        <v>0.2725089860143593</v>
      </c>
      <c r="Y91" s="79">
        <f t="shared" si="9"/>
        <v>0.16034812872791315</v>
      </c>
      <c r="Z91" s="79">
        <f t="shared" si="10"/>
        <v>7.3492491933104559E-2</v>
      </c>
    </row>
    <row r="92" spans="11:26" x14ac:dyDescent="0.15">
      <c r="K92" s="20">
        <v>88</v>
      </c>
      <c r="L92" s="79">
        <f>IF($K92&lt;前期规划!$C$2,0,求节点($B$5:$B$40,C$5:C$40,节奏总纲!P91))</f>
        <v>47408.851501652935</v>
      </c>
      <c r="M92" s="79">
        <f>IF($K92&lt;前期规划!$C$2,0,求节点($B$5:$B$40,D$5:D$40,节奏总纲!Q91))</f>
        <v>70110.766536399664</v>
      </c>
      <c r="N92" s="79">
        <f>IF($K92&lt;前期规划!$C$2,0,求节点($B$5:$B$40,E$5:E$40,节奏总纲!R91))</f>
        <v>98280.756262045994</v>
      </c>
      <c r="O92" s="79">
        <f>IF($K92&lt;前期规划!$C$2,0,求节点($B$5:$B$40,F$5:F$40,节奏总纲!S91))</f>
        <v>132246.43749855016</v>
      </c>
      <c r="P92" s="79">
        <f>IF($K92&lt;前期规划!$C$2,0,求节点($B$5:$B$40,G$5:G$40,节奏总纲!T91))</f>
        <v>199566.09906434521</v>
      </c>
      <c r="Q92" s="105">
        <f>[4]军团势力点战斗奖励设计!HN97+求节点(活动投放!$S$6:$S$41,活动投放!$AV$6:$AV$41,$K92)</f>
        <v>35763.762809040265</v>
      </c>
      <c r="R92" s="105">
        <f>[4]军团势力点战斗奖励设计!HO97+求节点(活动投放!$S$46:$S$81,活动投放!$AV$46:$AV$81,$K92)</f>
        <v>31318.804258549568</v>
      </c>
      <c r="S92" s="105">
        <f>[4]军团势力点战斗奖励设计!HP97+求节点(活动投放!$S$86:$S$121,活动投放!$AV$86:$AV$121,$K92)</f>
        <v>26591.353318596077</v>
      </c>
      <c r="T92" s="105">
        <f>[4]军团势力点战斗奖励设计!HQ97+求节点(活动投放!$S$126:$S$161,活动投放!$AV$126:$AV$161,$K92)</f>
        <v>20836.229145364203</v>
      </c>
      <c r="U92" s="105">
        <f>[4]军团势力点战斗奖励设计!HR97+求节点(活动投放!$S$166:$S$201,活动投放!$AV$166:$AV$201,$K92)</f>
        <v>14230.367843198539</v>
      </c>
      <c r="V92" s="79">
        <f t="shared" si="6"/>
        <v>0.75436889264852458</v>
      </c>
      <c r="W92" s="79">
        <f t="shared" si="7"/>
        <v>0.44670463333601795</v>
      </c>
      <c r="X92" s="79">
        <f t="shared" si="8"/>
        <v>0.27056520859175676</v>
      </c>
      <c r="Y92" s="79">
        <f t="shared" si="9"/>
        <v>0.15755607137313346</v>
      </c>
      <c r="Z92" s="79">
        <f t="shared" si="10"/>
        <v>7.1306539086131576E-2</v>
      </c>
    </row>
    <row r="93" spans="11:26" x14ac:dyDescent="0.15">
      <c r="K93" s="20">
        <v>89</v>
      </c>
      <c r="L93" s="79">
        <f>IF($K93&lt;前期规划!$C$2,0,求节点($B$5:$B$40,C$5:C$40,节奏总纲!P92))</f>
        <v>52487.765800030014</v>
      </c>
      <c r="M93" s="79">
        <f>IF($K93&lt;前期规划!$C$2,0,求节点($B$5:$B$40,D$5:D$40,节奏总纲!Q92))</f>
        <v>77063.994913673465</v>
      </c>
      <c r="N93" s="79">
        <f>IF($K93&lt;前期规划!$C$2,0,求节点($B$5:$B$40,E$5:E$40,节奏总纲!R92))</f>
        <v>106149.08439417873</v>
      </c>
      <c r="O93" s="79">
        <f>IF($K93&lt;前期规划!$C$2,0,求节点($B$5:$B$40,F$5:F$40,节奏总纲!S92))</f>
        <v>144245.66526451282</v>
      </c>
      <c r="P93" s="79">
        <f>IF($K93&lt;前期规划!$C$2,0,求节点($B$5:$B$40,G$5:G$40,节奏总纲!T92))</f>
        <v>217203.2153650051</v>
      </c>
      <c r="Q93" s="105">
        <f>[4]军团势力点战斗奖励设计!HN98+求节点(活动投放!$S$6:$S$41,活动投放!$AV$6:$AV$41,$K93)</f>
        <v>38897.033102727219</v>
      </c>
      <c r="R93" s="105">
        <f>[4]军团势力点战斗奖励设计!HO98+求节点(活动投放!$S$46:$S$81,活动投放!$AV$46:$AV$81,$K93)</f>
        <v>34004.191706090278</v>
      </c>
      <c r="S93" s="105">
        <f>[4]军团势力点战斗奖励设计!HP98+求节点(活动投放!$S$86:$S$121,活动投放!$AV$86:$AV$121,$K93)</f>
        <v>28604.489758844622</v>
      </c>
      <c r="T93" s="105">
        <f>[4]军团势力点战斗奖励设计!HQ98+求节点(活动投放!$S$126:$S$161,活动投放!$AV$126:$AV$161,$K93)</f>
        <v>22396.392906221226</v>
      </c>
      <c r="U93" s="105">
        <f>[4]军团势力点战斗奖励设计!HR98+求节点(活动投放!$S$166:$S$201,活动投放!$AV$166:$AV$201,$K93)</f>
        <v>15043.793266404078</v>
      </c>
      <c r="V93" s="79">
        <f t="shared" si="6"/>
        <v>0.74106856159430923</v>
      </c>
      <c r="W93" s="79">
        <f t="shared" si="7"/>
        <v>0.44124615839318387</v>
      </c>
      <c r="X93" s="79">
        <f t="shared" si="8"/>
        <v>0.26947467255227031</v>
      </c>
      <c r="Y93" s="79">
        <f t="shared" si="9"/>
        <v>0.15526562177900791</v>
      </c>
      <c r="Z93" s="79">
        <f t="shared" si="10"/>
        <v>6.9261374612357013E-2</v>
      </c>
    </row>
    <row r="94" spans="11:26" x14ac:dyDescent="0.15">
      <c r="K94" s="20">
        <v>90</v>
      </c>
      <c r="L94" s="79">
        <f>IF($K94&lt;前期规划!$C$2,0,求节点($B$5:$B$40,C$5:C$40,节奏总纲!P93))</f>
        <v>56882</v>
      </c>
      <c r="M94" s="79">
        <f>IF($K94&lt;前期规划!$C$2,0,求节点($B$5:$B$40,D$5:D$40,节奏总纲!Q93))</f>
        <v>84155.916000000012</v>
      </c>
      <c r="N94" s="79">
        <f>IF($K94&lt;前期规划!$C$2,0,求节点($B$5:$B$40,E$5:E$40,节奏总纲!R93))</f>
        <v>117028.84999999999</v>
      </c>
      <c r="O94" s="79">
        <f>IF($K94&lt;前期规划!$C$2,0,求节点($B$5:$B$40,F$5:F$40,节奏总纲!S93))</f>
        <v>155760.57200000001</v>
      </c>
      <c r="P94" s="79">
        <f>IF($K94&lt;前期规划!$C$2,0,求节点($B$5:$B$40,G$5:G$40,节奏总纲!T93))</f>
        <v>235861.57333333339</v>
      </c>
      <c r="Q94" s="105">
        <f>[4]军团势力点战斗奖励设计!HN99+求节点(活动投放!$S$6:$S$41,活动投放!$AV$6:$AV$41,$K94)</f>
        <v>42284.639992304074</v>
      </c>
      <c r="R94" s="105">
        <f>[4]军团势力点战斗奖励设计!HO99+求节点(活动投放!$S$46:$S$81,活动投放!$AV$46:$AV$81,$K94)</f>
        <v>36645.387755831238</v>
      </c>
      <c r="S94" s="105">
        <f>[4]军团势力点战斗奖励设计!HP99+求节点(活动投放!$S$86:$S$121,活动投放!$AV$86:$AV$121,$K94)</f>
        <v>30818.911296189177</v>
      </c>
      <c r="T94" s="105">
        <f>[4]军团势力点战斗奖励设计!HQ99+求节点(活动投放!$S$126:$S$161,活动投放!$AV$126:$AV$161,$K94)</f>
        <v>24014.511184576506</v>
      </c>
      <c r="U94" s="105">
        <f>[4]军团势力点战斗奖励设计!HR99+求节点(活动投放!$S$166:$S$201,活动投放!$AV$166:$AV$201,$K94)</f>
        <v>15922.478035044478</v>
      </c>
      <c r="V94" s="79">
        <f t="shared" si="6"/>
        <v>0.74337470539545147</v>
      </c>
      <c r="W94" s="79">
        <f t="shared" si="7"/>
        <v>0.43544636547989368</v>
      </c>
      <c r="X94" s="79">
        <f t="shared" si="8"/>
        <v>0.26334456244070742</v>
      </c>
      <c r="Y94" s="79">
        <f t="shared" si="9"/>
        <v>0.15417580249112403</v>
      </c>
      <c r="Z94" s="79">
        <f t="shared" si="10"/>
        <v>6.750772417065963E-2</v>
      </c>
    </row>
    <row r="95" spans="11:26" x14ac:dyDescent="0.15">
      <c r="K95" s="20">
        <v>91</v>
      </c>
      <c r="L95" s="79">
        <f>IF($K95&lt;前期规划!$C$2,0,求节点($B$5:$B$40,C$5:C$40,节奏总纲!P94))</f>
        <v>63182.737692052833</v>
      </c>
      <c r="M95" s="79">
        <f>IF($K95&lt;前期规划!$C$2,0,求节点($B$5:$B$40,D$5:D$40,节奏总纲!Q94))</f>
        <v>93029.888574653654</v>
      </c>
      <c r="N95" s="79">
        <f>IF($K95&lt;前期规划!$C$2,0,求节点($B$5:$B$40,E$5:E$40,节奏总纲!R94))</f>
        <v>127990.2775577553</v>
      </c>
      <c r="O95" s="79">
        <f>IF($K95&lt;前期规划!$C$2,0,求节点($B$5:$B$40,F$5:F$40,节奏总纲!S94))</f>
        <v>170288.04412001019</v>
      </c>
      <c r="P95" s="79">
        <f>IF($K95&lt;前期规划!$C$2,0,求节点($B$5:$B$40,G$5:G$40,节奏总纲!T94))</f>
        <v>258196.92661414744</v>
      </c>
      <c r="Q95" s="105">
        <f>[4]军团势力点战斗奖励设计!HN100+求节点(活动投放!$S$6:$S$41,活动投放!$AV$6:$AV$41,$K95)</f>
        <v>45946.436955070203</v>
      </c>
      <c r="R95" s="105">
        <f>[4]军团势力点战斗奖励设计!HO100+求节点(活动投放!$S$46:$S$81,活动投放!$AV$46:$AV$81,$K95)</f>
        <v>39823.853819790274</v>
      </c>
      <c r="S95" s="105">
        <f>[4]军团势力点战斗奖励设计!HP100+求节点(活动投放!$S$86:$S$121,活动投放!$AV$86:$AV$121,$K95)</f>
        <v>33354.291760086497</v>
      </c>
      <c r="T95" s="105">
        <f>[4]军团势力点战斗奖励设计!HQ100+求节点(活动投放!$S$126:$S$161,活动投放!$AV$126:$AV$161,$K95)</f>
        <v>26016.674180534472</v>
      </c>
      <c r="U95" s="105">
        <f>[4]军团势力点战斗奖励设计!HR100+求节点(活动投放!$S$166:$S$201,活动投放!$AV$166:$AV$201,$K95)</f>
        <v>16994.592964769661</v>
      </c>
      <c r="V95" s="79">
        <f t="shared" si="6"/>
        <v>0.72719921031293611</v>
      </c>
      <c r="W95" s="79">
        <f t="shared" si="7"/>
        <v>0.42807590581851385</v>
      </c>
      <c r="X95" s="79">
        <f t="shared" si="8"/>
        <v>0.26060019867552403</v>
      </c>
      <c r="Y95" s="79">
        <f t="shared" si="9"/>
        <v>0.15278039227580339</v>
      </c>
      <c r="Z95" s="79">
        <f t="shared" si="10"/>
        <v>6.5820275971629136E-2</v>
      </c>
    </row>
    <row r="96" spans="11:26" x14ac:dyDescent="0.15">
      <c r="K96" s="20">
        <v>92</v>
      </c>
      <c r="L96" s="79">
        <f>IF($K96&lt;前期规划!$C$2,0,求节点($B$5:$B$40,C$5:C$40,节奏总纲!P95))</f>
        <v>69478.177320662362</v>
      </c>
      <c r="M96" s="79">
        <f>IF($K96&lt;前期规划!$C$2,0,求节点($B$5:$B$40,D$5:D$40,节奏总纲!Q95))</f>
        <v>100830.09771018251</v>
      </c>
      <c r="N96" s="79">
        <f>IF($K96&lt;前期规划!$C$2,0,求节点($B$5:$B$40,E$5:E$40,节奏总纲!R95))</f>
        <v>141569.2210835662</v>
      </c>
      <c r="O96" s="79">
        <f>IF($K96&lt;前期规划!$C$2,0,求节点($B$5:$B$40,F$5:F$40,节奏总纲!S95))</f>
        <v>189054.81953503325</v>
      </c>
      <c r="P96" s="79">
        <f>IF($K96&lt;前期规划!$C$2,0,求节点($B$5:$B$40,G$5:G$40,节奏总纲!T95))</f>
        <v>277675.21542210161</v>
      </c>
      <c r="Q96" s="105">
        <f>[4]军团势力点战斗奖励设计!HN101+求节点(活动投放!$S$6:$S$41,活动投放!$AV$6:$AV$41,$K96)</f>
        <v>49905.658881589399</v>
      </c>
      <c r="R96" s="105">
        <f>[4]军团势力点战斗奖励设计!HO101+求节点(活动投放!$S$46:$S$81,活动投放!$AV$46:$AV$81,$K96)</f>
        <v>43152.064910533598</v>
      </c>
      <c r="S96" s="105">
        <f>[4]军团势力点战斗奖励设计!HP101+求节点(活动投放!$S$86:$S$121,活动投放!$AV$86:$AV$121,$K96)</f>
        <v>36201.743197823365</v>
      </c>
      <c r="T96" s="105">
        <f>[4]军团势力点战斗奖励设计!HQ101+求节点(活动投放!$S$126:$S$161,活动投放!$AV$126:$AV$161,$K96)</f>
        <v>28196.014540033913</v>
      </c>
      <c r="U96" s="105">
        <f>[4]军团势力点战斗奖励设计!HR101+求节点(活动投放!$S$166:$S$201,活动投放!$AV$166:$AV$201,$K96)</f>
        <v>18129.342551294892</v>
      </c>
      <c r="V96" s="79">
        <f t="shared" si="6"/>
        <v>0.71829257482187547</v>
      </c>
      <c r="W96" s="79">
        <f t="shared" si="7"/>
        <v>0.42796809574226774</v>
      </c>
      <c r="X96" s="79">
        <f t="shared" si="8"/>
        <v>0.25571761235059715</v>
      </c>
      <c r="Y96" s="79">
        <f t="shared" si="9"/>
        <v>0.14914200341139139</v>
      </c>
      <c r="Z96" s="79">
        <f t="shared" si="10"/>
        <v>6.5289739754900294E-2</v>
      </c>
    </row>
    <row r="97" spans="10:26" x14ac:dyDescent="0.15">
      <c r="K97" s="20">
        <v>93</v>
      </c>
      <c r="L97" s="79">
        <f>IF($K97&lt;前期规划!$C$2,0,求节点($B$5:$B$40,C$5:C$40,节奏总纲!P96))</f>
        <v>76167.123427828774</v>
      </c>
      <c r="M97" s="79">
        <f>IF($K97&lt;前期规划!$C$2,0,求节点($B$5:$B$40,D$5:D$40,节奏总纲!Q96))</f>
        <v>111286.18019613432</v>
      </c>
      <c r="N97" s="79">
        <f>IF($K97&lt;前期规划!$C$2,0,求节点($B$5:$B$40,E$5:E$40,节奏总纲!R96))</f>
        <v>156613.10538373096</v>
      </c>
      <c r="O97" s="79">
        <f>IF($K97&lt;前期规划!$C$2,0,求节点($B$5:$B$40,F$5:F$40,节奏总纲!S96))</f>
        <v>208004.1409086847</v>
      </c>
      <c r="P97" s="79">
        <f>IF($K97&lt;前期规划!$C$2,0,求节点($B$5:$B$40,G$5:G$40,节奏总纲!T96))</f>
        <v>297942.74022592267</v>
      </c>
      <c r="Q97" s="105">
        <f>[4]军团势力点战斗奖励设计!HN102+求节点(活动投放!$S$6:$S$41,活动投放!$AV$6:$AV$41,$K97)</f>
        <v>54185.407809706143</v>
      </c>
      <c r="R97" s="105">
        <f>[4]军团势力点战斗奖励设计!HO102+求节点(活动投放!$S$46:$S$81,活动投放!$AV$46:$AV$81,$K97)</f>
        <v>46872.398493610861</v>
      </c>
      <c r="S97" s="105">
        <f>[4]军团势力点战斗奖励设计!HP102+求节点(活动投放!$S$86:$S$121,活动投放!$AV$86:$AV$121,$K97)</f>
        <v>39327.848809773117</v>
      </c>
      <c r="T97" s="105">
        <f>[4]军团势力点战斗奖励设计!HQ102+求节点(活动投放!$S$126:$S$161,活动投放!$AV$126:$AV$161,$K97)</f>
        <v>30530.480755652061</v>
      </c>
      <c r="U97" s="105">
        <f>[4]军团势力点战斗奖励设计!HR102+求节点(活动投放!$S$166:$S$201,活动投放!$AV$166:$AV$201,$K97)</f>
        <v>19398.492642743073</v>
      </c>
      <c r="V97" s="79">
        <f t="shared" si="6"/>
        <v>0.71140152563394188</v>
      </c>
      <c r="W97" s="79">
        <f t="shared" si="7"/>
        <v>0.42118795353566318</v>
      </c>
      <c r="X97" s="79">
        <f t="shared" si="8"/>
        <v>0.25111467340752003</v>
      </c>
      <c r="Y97" s="79">
        <f t="shared" si="9"/>
        <v>0.14677823538645396</v>
      </c>
      <c r="Z97" s="79">
        <f t="shared" si="10"/>
        <v>6.5108123218688502E-2</v>
      </c>
    </row>
    <row r="98" spans="10:26" x14ac:dyDescent="0.15">
      <c r="K98" s="20">
        <v>94</v>
      </c>
      <c r="L98" s="79">
        <f>IF($K98&lt;前期规划!$C$2,0,求节点($B$5:$B$40,C$5:C$40,节奏总纲!P97))</f>
        <v>84777.383647989715</v>
      </c>
      <c r="M98" s="79">
        <f>IF($K98&lt;前期规划!$C$2,0,求节点($B$5:$B$40,D$5:D$40,节奏总纲!Q97))</f>
        <v>123621.19236618945</v>
      </c>
      <c r="N98" s="79">
        <f>IF($K98&lt;前期规划!$C$2,0,求节点($B$5:$B$40,E$5:E$40,节奏总纲!R97))</f>
        <v>173319.72521542726</v>
      </c>
      <c r="O98" s="79">
        <f>IF($K98&lt;前期规划!$C$2,0,求节点($B$5:$B$40,F$5:F$40,节奏总纲!S97))</f>
        <v>226353.41320785703</v>
      </c>
      <c r="P98" s="79">
        <f>IF($K98&lt;前期规划!$C$2,0,求节点($B$5:$B$40,G$5:G$40,节奏总纲!T97))</f>
        <v>319323.69716625189</v>
      </c>
      <c r="Q98" s="105">
        <f>[4]军团势力点战斗奖励设计!HN103+求节点(活动投放!$S$6:$S$41,活动投放!$AV$6:$AV$41,$K98)</f>
        <v>58809.334885069446</v>
      </c>
      <c r="R98" s="105">
        <f>[4]军团势力点战斗奖励设计!HO103+求节点(活动投放!$S$46:$S$81,活动投放!$AV$46:$AV$81,$K98)</f>
        <v>50876.15801567473</v>
      </c>
      <c r="S98" s="105">
        <f>[4]军团势力点战斗奖励设计!HP103+求节点(活动投放!$S$86:$S$121,活动投放!$AV$86:$AV$121,$K98)</f>
        <v>42729.945958721917</v>
      </c>
      <c r="T98" s="105">
        <f>[4]军团势力点战斗奖励设计!HQ103+求节点(活动投放!$S$126:$S$161,活动投放!$AV$126:$AV$161,$K98)</f>
        <v>33048.832243039331</v>
      </c>
      <c r="U98" s="105">
        <f>[4]军团势力点战斗奖励设计!HR103+求节点(活动投放!$S$166:$S$201,活动投放!$AV$166:$AV$201,$K98)</f>
        <v>20762.874342183619</v>
      </c>
      <c r="V98" s="79">
        <f t="shared" si="6"/>
        <v>0.69369131665180805</v>
      </c>
      <c r="W98" s="79">
        <f t="shared" si="7"/>
        <v>0.41154883755666977</v>
      </c>
      <c r="X98" s="79">
        <f t="shared" si="8"/>
        <v>0.24653827431131023</v>
      </c>
      <c r="Y98" s="79">
        <f t="shared" si="9"/>
        <v>0.14600545127495415</v>
      </c>
      <c r="Z98" s="79">
        <f t="shared" si="10"/>
        <v>6.5021401563485237E-2</v>
      </c>
    </row>
    <row r="99" spans="10:26" x14ac:dyDescent="0.15">
      <c r="K99" s="20">
        <v>95</v>
      </c>
      <c r="L99" s="79">
        <f>IF($K99&lt;前期规划!$C$2,0,求节点($B$5:$B$40,C$5:C$40,节奏总纲!P98))</f>
        <v>94338.529717473983</v>
      </c>
      <c r="M99" s="79">
        <f>IF($K99&lt;前期规划!$C$2,0,求节点($B$5:$B$40,D$5:D$40,节奏总纲!Q98))</f>
        <v>137955.58746551839</v>
      </c>
      <c r="N99" s="79">
        <f>IF($K99&lt;前期规划!$C$2,0,求节点($B$5:$B$40,E$5:E$40,节奏总纲!R98))</f>
        <v>187766.31950139813</v>
      </c>
      <c r="O99" s="79">
        <f>IF($K99&lt;前期规划!$C$2,0,求节点($B$5:$B$40,F$5:F$40,节奏总纲!S98))</f>
        <v>237696.25727203229</v>
      </c>
      <c r="P99" s="79">
        <f>IF($K99&lt;前期规划!$C$2,0,求节点($B$5:$B$40,G$5:G$40,节奏总纲!T98))</f>
        <v>320000</v>
      </c>
      <c r="Q99" s="105">
        <f>[4]军团势力点战斗奖励设计!HN104+求节点(活动投放!$S$6:$S$41,活动投放!$AV$6:$AV$41,$K99)</f>
        <v>63838.116029471952</v>
      </c>
      <c r="R99" s="105">
        <f>[4]军团势力点战斗奖励设计!HO104+求节点(活动投放!$S$46:$S$81,活动投放!$AV$46:$AV$81,$K99)</f>
        <v>55383.59514849486</v>
      </c>
      <c r="S99" s="105">
        <f>[4]军团势力点战斗奖励设计!HP104+求节点(活动投放!$S$86:$S$121,活动投放!$AV$86:$AV$121,$K99)</f>
        <v>46383.121420589494</v>
      </c>
      <c r="T99" s="105">
        <f>[4]军团势力点战斗奖励设计!HQ104+求节点(活动投放!$S$126:$S$161,活动投放!$AV$126:$AV$161,$K99)</f>
        <v>35778.941458518864</v>
      </c>
      <c r="U99" s="105">
        <f>[4]军团势力点战斗奖励设计!HR104+求节点(活动投放!$S$166:$S$201,活动投放!$AV$166:$AV$201,$K99)</f>
        <v>22409.191211355297</v>
      </c>
      <c r="V99" s="79">
        <f t="shared" si="6"/>
        <v>0.67669186938417436</v>
      </c>
      <c r="W99" s="79">
        <f t="shared" si="7"/>
        <v>0.40145960135422448</v>
      </c>
      <c r="X99" s="79">
        <f t="shared" si="8"/>
        <v>0.24702577940365988</v>
      </c>
      <c r="Y99" s="79">
        <f t="shared" si="9"/>
        <v>0.1505237897691066</v>
      </c>
      <c r="Z99" s="79">
        <f t="shared" si="10"/>
        <v>7.002872253548531E-2</v>
      </c>
    </row>
    <row r="100" spans="10:26" x14ac:dyDescent="0.15">
      <c r="K100" s="20">
        <v>96</v>
      </c>
      <c r="L100" s="79">
        <f>IF($K100&lt;前期规划!$C$2,0,求节点($B$5:$B$40,C$5:C$40,节奏总纲!P99))</f>
        <v>104661.15792869106</v>
      </c>
      <c r="M100" s="79">
        <f>IF($K100&lt;前期规划!$C$2,0,求节点($B$5:$B$40,D$5:D$40,节奏总纲!Q99))</f>
        <v>150172.91428387997</v>
      </c>
      <c r="N100" s="79">
        <f>IF($K100&lt;前期规划!$C$2,0,求节点($B$5:$B$40,E$5:E$40,节奏总纲!R99))</f>
        <v>197215.84943001744</v>
      </c>
      <c r="O100" s="79">
        <f>IF($K100&lt;前期规划!$C$2,0,求节点($B$5:$B$40,F$5:F$40,节奏总纲!S99))</f>
        <v>240000</v>
      </c>
      <c r="P100" s="79">
        <f>IF($K100&lt;前期规划!$C$2,0,求节点($B$5:$B$40,G$5:G$40,节奏总纲!T99))</f>
        <v>320000</v>
      </c>
      <c r="Q100" s="105">
        <f>[4]军团势力点战斗奖励设计!HN105+求节点(活动投放!$S$6:$S$41,活动投放!$AV$6:$AV$41,$K100)</f>
        <v>69335.262290412356</v>
      </c>
      <c r="R100" s="105">
        <f>[4]军团势力点战斗奖励设计!HO105+求节点(活动投放!$S$46:$S$81,活动投放!$AV$46:$AV$81,$K100)</f>
        <v>60100.90374246132</v>
      </c>
      <c r="S100" s="105">
        <f>[4]军团势力点战斗奖励设计!HP105+求节点(活动投放!$S$86:$S$121,活动投放!$AV$86:$AV$121,$K100)</f>
        <v>50354.253808088462</v>
      </c>
      <c r="T100" s="105">
        <f>[4]军团势力点战斗奖励设计!HQ105+求节点(活动投放!$S$126:$S$161,活动投放!$AV$126:$AV$161,$K100)</f>
        <v>38784.43544023377</v>
      </c>
      <c r="U100" s="105">
        <f>[4]军团势力点战斗奖励设计!HR105+求节点(活动投放!$S$166:$S$201,活动投放!$AV$166:$AV$201,$K100)</f>
        <v>24187.675750055911</v>
      </c>
      <c r="V100" s="79">
        <f t="shared" si="6"/>
        <v>0.66247367851264038</v>
      </c>
      <c r="W100" s="79">
        <f t="shared" si="7"/>
        <v>0.40021134323097263</v>
      </c>
      <c r="X100" s="79">
        <f t="shared" si="8"/>
        <v>0.2553255935241493</v>
      </c>
      <c r="Y100" s="79">
        <f t="shared" si="9"/>
        <v>0.16160181433430737</v>
      </c>
      <c r="Z100" s="79">
        <f t="shared" si="10"/>
        <v>7.558648671892472E-2</v>
      </c>
    </row>
    <row r="101" spans="10:26" x14ac:dyDescent="0.15">
      <c r="K101" s="20">
        <v>97</v>
      </c>
      <c r="L101" s="79">
        <f>IF($K101&lt;前期规划!$C$2,0,求节点($B$5:$B$40,C$5:C$40,节奏总纲!P100))</f>
        <v>113074.64538687844</v>
      </c>
      <c r="M101" s="79">
        <f>IF($K101&lt;前期规划!$C$2,0,求节点($B$5:$B$40,D$5:D$40,节奏总纲!Q100))</f>
        <v>157952.15067513625</v>
      </c>
      <c r="N101" s="79">
        <f>IF($K101&lt;前期规划!$C$2,0,求节点($B$5:$B$40,E$5:E$40,节奏总纲!R100))</f>
        <v>200000</v>
      </c>
      <c r="O101" s="79">
        <f>IF($K101&lt;前期规划!$C$2,0,求节点($B$5:$B$40,F$5:F$40,节奏总纲!S100))</f>
        <v>240000</v>
      </c>
      <c r="P101" s="79">
        <f>IF($K101&lt;前期规划!$C$2,0,求节点($B$5:$B$40,G$5:G$40,节奏总纲!T100))</f>
        <v>320000</v>
      </c>
      <c r="Q101" s="105">
        <f>[4]军团势力点战斗奖励设计!HN106+求节点(活动投放!$S$6:$S$41,活动投放!$AV$6:$AV$41,$K101)</f>
        <v>75342.603109391799</v>
      </c>
      <c r="R101" s="105">
        <f>[4]军团势力点战斗奖励设计!HO106+求节点(活动投放!$S$46:$S$81,活动投放!$AV$46:$AV$81,$K101)</f>
        <v>65330.592866459199</v>
      </c>
      <c r="S101" s="105">
        <f>[4]军团势力点战斗奖励设计!HP106+求节点(活动投放!$S$86:$S$121,活动投放!$AV$86:$AV$121,$K101)</f>
        <v>55033.612525215722</v>
      </c>
      <c r="T101" s="105">
        <f>[4]军团势力点战斗奖励设计!HQ106+求节点(活动投放!$S$126:$S$161,活动投放!$AV$126:$AV$161,$K101)</f>
        <v>42296.804303853882</v>
      </c>
      <c r="U101" s="105">
        <f>[4]军团势力点战斗奖励设计!HR106+求节点(活动投放!$S$166:$S$201,活动投放!$AV$166:$AV$201,$K101)</f>
        <v>26286.672372902322</v>
      </c>
      <c r="V101" s="79">
        <f t="shared" si="6"/>
        <v>0.66630855088345742</v>
      </c>
      <c r="W101" s="79">
        <f t="shared" si="7"/>
        <v>0.41361002422072812</v>
      </c>
      <c r="X101" s="79">
        <f t="shared" si="8"/>
        <v>0.27516806262607862</v>
      </c>
      <c r="Y101" s="79">
        <f t="shared" si="9"/>
        <v>0.17623668459939118</v>
      </c>
      <c r="Z101" s="79">
        <f t="shared" si="10"/>
        <v>8.214585116531975E-2</v>
      </c>
    </row>
    <row r="102" spans="10:26" x14ac:dyDescent="0.15">
      <c r="K102" s="20">
        <v>98</v>
      </c>
      <c r="L102" s="79">
        <f>IF($K102&lt;前期规划!$C$2,0,求节点($B$5:$B$40,C$5:C$40,节奏总纲!P101))</f>
        <v>119044.37768152311</v>
      </c>
      <c r="M102" s="79">
        <f>IF($K102&lt;前期规划!$C$2,0,求节点($B$5:$B$40,D$5:D$40,节奏总纲!Q101))</f>
        <v>160000</v>
      </c>
      <c r="N102" s="79">
        <f>IF($K102&lt;前期规划!$C$2,0,求节点($B$5:$B$40,E$5:E$40,节奏总纲!R101))</f>
        <v>200000</v>
      </c>
      <c r="O102" s="79">
        <f>IF($K102&lt;前期规划!$C$2,0,求节点($B$5:$B$40,F$5:F$40,节奏总纲!S101))</f>
        <v>240000</v>
      </c>
      <c r="P102" s="79">
        <f>IF($K102&lt;前期规划!$C$2,0,求节点($B$5:$B$40,G$5:G$40,节奏总纲!T101))</f>
        <v>320000</v>
      </c>
      <c r="Q102" s="105">
        <f>[4]军团势力点战斗奖励设计!HN107+求节点(活动投放!$S$6:$S$41,活动投放!$AV$6:$AV$41,$K102)</f>
        <v>81905.522033719768</v>
      </c>
      <c r="R102" s="105">
        <f>[4]军团势力点战斗奖励设计!HO107+求节点(活动投放!$S$46:$S$81,活动投放!$AV$46:$AV$81,$K102)</f>
        <v>71346.450810964641</v>
      </c>
      <c r="S102" s="105">
        <f>[4]军团势力点战斗奖励设计!HP107+求节点(活动投放!$S$86:$S$121,活动投放!$AV$86:$AV$121,$K102)</f>
        <v>60339.517478853566</v>
      </c>
      <c r="T102" s="105">
        <f>[4]军团势力点战斗奖励设计!HQ107+求节点(活动投放!$S$126:$S$161,活动投放!$AV$126:$AV$161,$K102)</f>
        <v>46287.186906063595</v>
      </c>
      <c r="U102" s="105">
        <f>[4]军团势力点战斗奖励设计!HR107+求节点(活动投放!$S$166:$S$201,活动投放!$AV$166:$AV$201,$K102)</f>
        <v>28564.151476972991</v>
      </c>
      <c r="V102" s="79">
        <f t="shared" si="6"/>
        <v>0.68802511827009472</v>
      </c>
      <c r="W102" s="79">
        <f t="shared" si="7"/>
        <v>0.44591531756852903</v>
      </c>
      <c r="X102" s="79">
        <f t="shared" si="8"/>
        <v>0.30169758739426783</v>
      </c>
      <c r="Y102" s="79">
        <f t="shared" si="9"/>
        <v>0.19286327877526499</v>
      </c>
      <c r="Z102" s="79">
        <f t="shared" si="10"/>
        <v>8.9262973365540593E-2</v>
      </c>
    </row>
    <row r="103" spans="10:26" x14ac:dyDescent="0.15">
      <c r="K103" s="20">
        <v>99</v>
      </c>
      <c r="L103" s="79">
        <f>IF($K103&lt;前期规划!$C$2,0,求节点($B$5:$B$40,C$5:C$40,节奏总纲!P102))</f>
        <v>120000.00000000001</v>
      </c>
      <c r="M103" s="79">
        <f>IF($K103&lt;前期规划!$C$2,0,求节点($B$5:$B$40,D$5:D$40,节奏总纲!Q102))</f>
        <v>160000</v>
      </c>
      <c r="N103" s="79">
        <f>IF($K103&lt;前期规划!$C$2,0,求节点($B$5:$B$40,E$5:E$40,节奏总纲!R102))</f>
        <v>200000</v>
      </c>
      <c r="O103" s="79">
        <f>IF($K103&lt;前期规划!$C$2,0,求节点($B$5:$B$40,F$5:F$40,节奏总纲!S102))</f>
        <v>240000</v>
      </c>
      <c r="P103" s="79">
        <f>IF($K103&lt;前期规划!$C$2,0,求节点($B$5:$B$40,G$5:G$40,节奏总纲!T102))</f>
        <v>320000</v>
      </c>
      <c r="Q103" s="105">
        <f>[4]军团势力点战斗奖励设计!HN108+求节点(活动投放!$S$6:$S$41,活动投放!$AV$6:$AV$41,$K103)</f>
        <v>89072.612195735608</v>
      </c>
      <c r="R103" s="105">
        <f>[4]军团势力点战斗奖励设计!HO108+求节点(活动投放!$S$46:$S$81,活动投放!$AV$46:$AV$81,$K103)</f>
        <v>77893.764470384209</v>
      </c>
      <c r="S103" s="105">
        <f>[4]军团势力点战斗奖励设计!HP108+求节点(活动投放!$S$86:$S$121,活动投放!$AV$86:$AV$121,$K103)</f>
        <v>66012.731639263555</v>
      </c>
      <c r="T103" s="105">
        <f>[4]军团势力点战斗奖励设计!HQ108+求节点(活动投放!$S$126:$S$161,活动投放!$AV$126:$AV$161,$K103)</f>
        <v>50567.664707871103</v>
      </c>
      <c r="U103" s="105">
        <f>[4]军团势力点战斗奖励设计!HR108+求节点(活动投放!$S$166:$S$201,活动投放!$AV$166:$AV$201,$K103)</f>
        <v>31051.113788455801</v>
      </c>
      <c r="V103" s="79">
        <f t="shared" si="6"/>
        <v>0.74227176829779662</v>
      </c>
      <c r="W103" s="79">
        <f t="shared" si="7"/>
        <v>0.48683602793990133</v>
      </c>
      <c r="X103" s="79">
        <f t="shared" si="8"/>
        <v>0.33006365819631778</v>
      </c>
      <c r="Y103" s="79">
        <f t="shared" si="9"/>
        <v>0.21069860294946294</v>
      </c>
      <c r="Z103" s="79">
        <f t="shared" si="10"/>
        <v>9.7034730588924381E-2</v>
      </c>
    </row>
    <row r="104" spans="10:26" x14ac:dyDescent="0.15">
      <c r="J104" s="160"/>
      <c r="K104" s="20">
        <v>100</v>
      </c>
      <c r="L104" s="79">
        <f>IF($K104&lt;前期规划!$C$2,0,求节点($B$5:$B$40,C$5:C$40,节奏总纲!P103))</f>
        <v>120000.00000000001</v>
      </c>
      <c r="M104" s="79">
        <f>IF($K104&lt;前期规划!$C$2,0,求节点($B$5:$B$40,D$5:D$40,节奏总纲!Q103))</f>
        <v>160000</v>
      </c>
      <c r="N104" s="79">
        <f>IF($K104&lt;前期规划!$C$2,0,求节点($B$5:$B$40,E$5:E$40,节奏总纲!R103))</f>
        <v>200000</v>
      </c>
      <c r="O104" s="79">
        <f>IF($K104&lt;前期规划!$C$2,0,求节点($B$5:$B$40,F$5:F$40,节奏总纲!S103))</f>
        <v>240000</v>
      </c>
      <c r="P104" s="79">
        <f>IF($K104&lt;前期规划!$C$2,0,求节点($B$5:$B$40,G$5:G$40,节奏总纲!T103))</f>
        <v>320000</v>
      </c>
      <c r="Q104" s="105">
        <f>[4]军团势力点战斗奖励设计!HN109+求节点(活动投放!$S$6:$S$41,活动投放!$AV$6:$AV$41,$K104)</f>
        <v>96896.462065912972</v>
      </c>
      <c r="R104" s="105">
        <f>[4]军团势力点战斗奖励设计!HO109+求节点(活动投放!$S$46:$S$81,活动投放!$AV$46:$AV$81,$K104)</f>
        <v>84886.938964192086</v>
      </c>
      <c r="S104" s="105">
        <f>[4]军团势力点战斗奖励设计!HP109+求节点(活动投放!$S$86:$S$121,活动投放!$AV$86:$AV$121,$K104)</f>
        <v>72090.388559612984</v>
      </c>
      <c r="T104" s="105">
        <f>[4]军团势力点战斗奖励设计!HQ109+求节点(活动投放!$S$126:$S$161,活动投放!$AV$126:$AV$161,$K104)</f>
        <v>54875.766340543247</v>
      </c>
      <c r="U104" s="105">
        <f>[4]军团势力点战斗奖励设计!HR109+求节点(活动投放!$S$166:$S$201,活动投放!$AV$166:$AV$201,$K104)</f>
        <v>34686.112615134858</v>
      </c>
      <c r="V104" s="79">
        <f t="shared" si="6"/>
        <v>0.80747051721594132</v>
      </c>
      <c r="W104" s="79">
        <f t="shared" si="7"/>
        <v>0.53054336852620054</v>
      </c>
      <c r="X104" s="79">
        <f t="shared" si="8"/>
        <v>0.36045194279806492</v>
      </c>
      <c r="Y104" s="79">
        <f t="shared" si="9"/>
        <v>0.2286490264189302</v>
      </c>
      <c r="Z104" s="79">
        <f t="shared" si="10"/>
        <v>0.10839410192229643</v>
      </c>
    </row>
    <row r="105" spans="10:26" x14ac:dyDescent="0.15">
      <c r="K105" s="65">
        <v>101</v>
      </c>
      <c r="L105" s="79">
        <f>IF($K105&lt;前期规划!$C$2,0,求节点($B$5:$B$40,C$5:C$40,节奏总纲!P104))</f>
        <v>120000.00000000001</v>
      </c>
      <c r="M105" s="79">
        <f>IF($K105&lt;前期规划!$C$2,0,求节点($B$5:$B$40,D$5:D$40,节奏总纲!Q104))</f>
        <v>160000</v>
      </c>
      <c r="N105" s="79">
        <f>IF($K105&lt;前期规划!$C$2,0,求节点($B$5:$B$40,E$5:E$40,节奏总纲!R104))</f>
        <v>200000.00000000003</v>
      </c>
      <c r="O105" s="79">
        <f>IF($K105&lt;前期规划!$C$2,0,求节点($B$5:$B$40,F$5:F$40,节奏总纲!S104))</f>
        <v>240000</v>
      </c>
      <c r="P105" s="79">
        <f>IF($K105&lt;前期规划!$C$2,0,求节点($B$5:$B$40,G$5:G$40,节奏总纲!T104))</f>
        <v>320000</v>
      </c>
      <c r="Q105" s="105">
        <f>[4]军团势力点战斗奖励设计!HN110+求节点(活动投放!$S$6:$S$41,活动投放!$AV$6:$AV$41,$K105)</f>
        <v>105434.50321508059</v>
      </c>
      <c r="R105" s="105">
        <f>[4]军团势力点战斗奖励设计!HO110+求节点(活动投放!$S$46:$S$81,活动投放!$AV$46:$AV$81,$K105)</f>
        <v>92600.728077818261</v>
      </c>
      <c r="S105" s="105">
        <f>[4]军团势力点战斗奖励设计!HP110+求节点(活动投放!$S$86:$S$121,活动投放!$AV$86:$AV$121,$K105)</f>
        <v>78483.749008552768</v>
      </c>
      <c r="T105" s="105">
        <f>[4]军团势力点战斗奖励设计!HQ110+求节点(活动投放!$S$126:$S$161,活动投放!$AV$126:$AV$161,$K105)</f>
        <v>59264.252981640413</v>
      </c>
      <c r="U105" s="105">
        <f>[4]军团势力点战斗奖励设计!HR110+求节点(活动投放!$S$166:$S$201,活动投放!$AV$166:$AV$201,$K105)</f>
        <v>41377.32750699616</v>
      </c>
      <c r="V105" s="79">
        <f t="shared" si="6"/>
        <v>0.87862086012567153</v>
      </c>
      <c r="W105" s="79">
        <f t="shared" si="7"/>
        <v>0.57875455048636415</v>
      </c>
      <c r="X105" s="79">
        <f t="shared" si="8"/>
        <v>0.39241874504276381</v>
      </c>
      <c r="Y105" s="79">
        <f t="shared" si="9"/>
        <v>0.24693438742350171</v>
      </c>
      <c r="Z105" s="79">
        <f t="shared" si="10"/>
        <v>0.129304148459363</v>
      </c>
    </row>
    <row r="106" spans="10:26" x14ac:dyDescent="0.15">
      <c r="K106" s="65">
        <v>102</v>
      </c>
      <c r="L106" s="79">
        <f>IF($K106&lt;前期规划!$C$2,0,求节点($B$5:$B$40,C$5:C$40,节奏总纲!P105))</f>
        <v>120000.00000000001</v>
      </c>
      <c r="M106" s="79">
        <f>IF($K106&lt;前期规划!$C$2,0,求节点($B$5:$B$40,D$5:D$40,节奏总纲!Q105))</f>
        <v>160000</v>
      </c>
      <c r="N106" s="79">
        <f>IF($K106&lt;前期规划!$C$2,0,求节点($B$5:$B$40,E$5:E$40,节奏总纲!R105))</f>
        <v>200000.00000000003</v>
      </c>
      <c r="O106" s="79">
        <f>IF($K106&lt;前期规划!$C$2,0,求节点($B$5:$B$40,F$5:F$40,节奏总纲!S105))</f>
        <v>240000</v>
      </c>
      <c r="P106" s="79">
        <f>IF($K106&lt;前期规划!$C$2,0,求节点($B$5:$B$40,G$5:G$40,节奏总纲!T105))</f>
        <v>320000</v>
      </c>
      <c r="Q106" s="105">
        <f>[4]军团势力点战斗奖励设计!HN111+求节点(活动投放!$S$6:$S$41,活动投放!$AV$6:$AV$41,$K106)</f>
        <v>114750.88468985391</v>
      </c>
      <c r="R106" s="105">
        <f>[4]军团势力点战斗奖励设计!HO111+求节点(活动投放!$S$46:$S$81,活动投放!$AV$46:$AV$81,$K106)</f>
        <v>100623.74793761485</v>
      </c>
      <c r="S106" s="105">
        <f>[4]军团势力点战斗奖励设计!HP111+求节点(活动投放!$S$86:$S$121,活动投放!$AV$86:$AV$121,$K106)</f>
        <v>85006.449043847068</v>
      </c>
      <c r="T106" s="105">
        <f>[4]军团势力点战斗奖励设计!HQ111+求节点(活动投放!$S$126:$S$161,活动投放!$AV$126:$AV$161,$K106)</f>
        <v>63890.364899792956</v>
      </c>
      <c r="U106" s="105">
        <f>[4]军团势力点战斗奖励设计!HR111+求节点(活动投放!$S$166:$S$201,活动投放!$AV$166:$AV$201,$K106)</f>
        <v>48646.385581575669</v>
      </c>
      <c r="V106" s="79">
        <f t="shared" si="6"/>
        <v>0.95625737241544906</v>
      </c>
      <c r="W106" s="79">
        <f t="shared" si="7"/>
        <v>0.62889842461009282</v>
      </c>
      <c r="X106" s="79">
        <f t="shared" si="8"/>
        <v>0.42503224521923527</v>
      </c>
      <c r="Y106" s="79">
        <f t="shared" si="9"/>
        <v>0.2662098537491373</v>
      </c>
      <c r="Z106" s="79">
        <f t="shared" si="10"/>
        <v>0.15201995494242396</v>
      </c>
    </row>
    <row r="107" spans="10:26" x14ac:dyDescent="0.15">
      <c r="K107" s="65">
        <v>103</v>
      </c>
      <c r="L107" s="79">
        <f>IF($K107&lt;前期规划!$C$2,0,求节点($B$5:$B$40,C$5:C$40,节奏总纲!P106))</f>
        <v>120000.00000000001</v>
      </c>
      <c r="M107" s="79">
        <f>IF($K107&lt;前期规划!$C$2,0,求节点($B$5:$B$40,D$5:D$40,节奏总纲!Q106))</f>
        <v>160000</v>
      </c>
      <c r="N107" s="79">
        <f>IF($K107&lt;前期规划!$C$2,0,求节点($B$5:$B$40,E$5:E$40,节奏总纲!R106))</f>
        <v>200000.00000000003</v>
      </c>
      <c r="O107" s="79">
        <f>IF($K107&lt;前期规划!$C$2,0,求节点($B$5:$B$40,F$5:F$40,节奏总纲!S106))</f>
        <v>240000</v>
      </c>
      <c r="P107" s="79">
        <f>IF($K107&lt;前期规划!$C$2,0,求节点($B$5:$B$40,G$5:G$40,节奏总纲!T106))</f>
        <v>320000</v>
      </c>
      <c r="Q107" s="105">
        <f>[4]军团势力点战斗奖励设计!HN112+求节点(活动投放!$S$6:$S$41,活动投放!$AV$6:$AV$41,$K107)</f>
        <v>124910.79618152122</v>
      </c>
      <c r="R107" s="105">
        <f>[4]军团势力点战斗奖励设计!HO112+求节点(活动投放!$S$46:$S$81,活动投放!$AV$46:$AV$81,$K107)</f>
        <v>109289.29038650182</v>
      </c>
      <c r="S107" s="105">
        <f>[4]军团势力点战斗奖励设计!HP112+求节点(活动投放!$S$86:$S$121,活动投放!$AV$86:$AV$121,$K107)</f>
        <v>92183.075161199682</v>
      </c>
      <c r="T107" s="105">
        <f>[4]军团势力点战斗奖励设计!HQ112+求节点(活动投放!$S$126:$S$161,活动投放!$AV$126:$AV$161,$K107)</f>
        <v>69134.42790698474</v>
      </c>
      <c r="U107" s="105">
        <f>[4]军团势力点战斗奖励设计!HR112+求节点(活动投放!$S$166:$S$201,活动投放!$AV$166:$AV$201,$K107)</f>
        <v>56379.570499964189</v>
      </c>
      <c r="V107" s="79">
        <f t="shared" si="6"/>
        <v>1.0409233015126766</v>
      </c>
      <c r="W107" s="79">
        <f t="shared" si="7"/>
        <v>0.68305806491563636</v>
      </c>
      <c r="X107" s="79">
        <f t="shared" si="8"/>
        <v>0.46091537580599834</v>
      </c>
      <c r="Y107" s="79">
        <f t="shared" si="9"/>
        <v>0.28806011627910311</v>
      </c>
      <c r="Z107" s="79">
        <f t="shared" si="10"/>
        <v>0.17618615781238808</v>
      </c>
    </row>
    <row r="108" spans="10:26" x14ac:dyDescent="0.15">
      <c r="K108" s="65">
        <v>104</v>
      </c>
      <c r="L108" s="79">
        <f>IF($K108&lt;前期规划!$C$2,0,求节点($B$5:$B$40,C$5:C$40,节奏总纲!P107))</f>
        <v>120000.00000000001</v>
      </c>
      <c r="M108" s="79">
        <f>IF($K108&lt;前期规划!$C$2,0,求节点($B$5:$B$40,D$5:D$40,节奏总纲!Q107))</f>
        <v>160000</v>
      </c>
      <c r="N108" s="79">
        <f>IF($K108&lt;前期规划!$C$2,0,求节点($B$5:$B$40,E$5:E$40,节奏总纲!R107))</f>
        <v>200000.00000000003</v>
      </c>
      <c r="O108" s="79">
        <f>IF($K108&lt;前期规划!$C$2,0,求节点($B$5:$B$40,F$5:F$40,节奏总纲!S107))</f>
        <v>240000</v>
      </c>
      <c r="P108" s="79">
        <f>IF($K108&lt;前期规划!$C$2,0,求节点($B$5:$B$40,G$5:G$40,节奏总纲!T107))</f>
        <v>320000</v>
      </c>
      <c r="Q108" s="105">
        <f>[4]军团势力点战斗奖励设计!HN113+求节点(活动投放!$S$6:$S$41,活动投放!$AV$6:$AV$41,$K108)</f>
        <v>135987.33114389706</v>
      </c>
      <c r="R108" s="105">
        <f>[4]军团势力点战斗奖励设计!HO113+求节点(活动投放!$S$46:$S$81,活动投放!$AV$46:$AV$81,$K108)</f>
        <v>119163.76954960539</v>
      </c>
      <c r="S108" s="105">
        <f>[4]军团势力点战斗奖励设计!HP113+求节点(活动投放!$S$86:$S$121,活动投放!$AV$86:$AV$121,$K108)</f>
        <v>100460.54640364034</v>
      </c>
      <c r="T108" s="105">
        <f>[4]军团势力点战斗奖励设计!HQ113+求节点(活动投放!$S$126:$S$161,活动投放!$AV$126:$AV$161,$K108)</f>
        <v>75447.344480276486</v>
      </c>
      <c r="U108" s="105">
        <f>[4]军团势力点战斗奖励设计!HR113+求节点(活动投放!$S$166:$S$201,活动投放!$AV$166:$AV$201,$K108)</f>
        <v>64427.692892581603</v>
      </c>
      <c r="V108" s="79">
        <f t="shared" si="6"/>
        <v>1.1332277595324753</v>
      </c>
      <c r="W108" s="79">
        <f t="shared" si="7"/>
        <v>0.74477355968503367</v>
      </c>
      <c r="X108" s="79">
        <f t="shared" si="8"/>
        <v>0.50230273201820164</v>
      </c>
      <c r="Y108" s="79">
        <f t="shared" si="9"/>
        <v>0.31436393533448537</v>
      </c>
      <c r="Z108" s="79">
        <f t="shared" si="10"/>
        <v>0.20133654028931749</v>
      </c>
    </row>
    <row r="109" spans="10:26" x14ac:dyDescent="0.15">
      <c r="K109" s="65">
        <v>105</v>
      </c>
      <c r="L109" s="79">
        <f>IF($K109&lt;前期规划!$C$2,0,求节点($B$5:$B$40,C$5:C$40,节奏总纲!P108))</f>
        <v>120000.00000000001</v>
      </c>
      <c r="M109" s="79">
        <f>IF($K109&lt;前期规划!$C$2,0,求节点($B$5:$B$40,D$5:D$40,节奏总纲!Q108))</f>
        <v>160000</v>
      </c>
      <c r="N109" s="79">
        <f>IF($K109&lt;前期规划!$C$2,0,求节点($B$5:$B$40,E$5:E$40,节奏总纲!R108))</f>
        <v>200000.00000000003</v>
      </c>
      <c r="O109" s="79">
        <f>IF($K109&lt;前期规划!$C$2,0,求节点($B$5:$B$40,F$5:F$40,节奏总纲!S108))</f>
        <v>240000</v>
      </c>
      <c r="P109" s="79">
        <f>IF($K109&lt;前期规划!$C$2,0,求节点($B$5:$B$40,G$5:G$40,节奏总纲!T108))</f>
        <v>320000</v>
      </c>
      <c r="Q109" s="105">
        <f>[4]军团势力点战斗奖励设计!HN114+求节点(活动投放!$S$6:$S$41,活动投放!$AV$6:$AV$41,$K109)</f>
        <v>148059.72998556329</v>
      </c>
      <c r="R109" s="105">
        <f>[4]军团势力点战斗奖励设计!HO114+求节点(活动投放!$S$46:$S$81,活动投放!$AV$46:$AV$81,$K109)</f>
        <v>130081.91581964247</v>
      </c>
      <c r="S109" s="105">
        <f>[4]军团势力点战斗奖励设计!HP114+求节点(活动投放!$S$86:$S$121,活动投放!$AV$86:$AV$121,$K109)</f>
        <v>109222.75009320695</v>
      </c>
      <c r="T109" s="105">
        <f>[4]军团势力点战斗奖励设计!HQ114+求节点(活动投放!$S$126:$S$161,活动投放!$AV$126:$AV$161,$K109)</f>
        <v>83405.425842164215</v>
      </c>
      <c r="U109" s="105">
        <f>[4]军团势力点战斗奖励设计!HR114+求节点(活动投放!$S$166:$S$201,活动投放!$AV$166:$AV$201,$K109)</f>
        <v>72657.693662783509</v>
      </c>
      <c r="V109" s="79">
        <f t="shared" si="6"/>
        <v>1.2338310832130273</v>
      </c>
      <c r="W109" s="79">
        <f t="shared" si="7"/>
        <v>0.81301197387276547</v>
      </c>
      <c r="X109" s="79">
        <f t="shared" si="8"/>
        <v>0.54611375046603472</v>
      </c>
      <c r="Y109" s="79">
        <f t="shared" si="9"/>
        <v>0.34752260767568421</v>
      </c>
      <c r="Z109" s="79">
        <f t="shared" si="10"/>
        <v>0.22705529269619848</v>
      </c>
    </row>
    <row r="110" spans="10:26" x14ac:dyDescent="0.15">
      <c r="K110" s="65">
        <v>106</v>
      </c>
      <c r="L110" s="79">
        <f>IF($K110&lt;前期规划!$C$2,0,求节点($B$5:$B$40,C$5:C$40,节奏总纲!P109))</f>
        <v>120000.00000000001</v>
      </c>
      <c r="M110" s="79">
        <f>IF($K110&lt;前期规划!$C$2,0,求节点($B$5:$B$40,D$5:D$40,节奏总纲!Q109))</f>
        <v>160000</v>
      </c>
      <c r="N110" s="79">
        <f>IF($K110&lt;前期规划!$C$2,0,求节点($B$5:$B$40,E$5:E$40,节奏总纲!R109))</f>
        <v>200000.00000000003</v>
      </c>
      <c r="O110" s="79">
        <f>IF($K110&lt;前期规划!$C$2,0,求节点($B$5:$B$40,F$5:F$40,节奏总纲!S109))</f>
        <v>240000</v>
      </c>
      <c r="P110" s="79">
        <f>IF($K110&lt;前期规划!$C$2,0,求节点($B$5:$B$40,G$5:G$40,节奏总纲!T109))</f>
        <v>320000</v>
      </c>
      <c r="Q110" s="105">
        <f>[4]军团势力点战斗奖励设计!HN115+求节点(活动投放!$S$6:$S$41,活动投放!$AV$6:$AV$41,$K110)</f>
        <v>161213.88591051826</v>
      </c>
      <c r="R110" s="105">
        <f>[4]军团势力点战斗奖励设计!HO115+求节点(活动投放!$S$46:$S$81,活动投放!$AV$46:$AV$81,$K110)</f>
        <v>141744.19602305305</v>
      </c>
      <c r="S110" s="105">
        <f>[4]军团势力点战斗奖励设计!HP115+求节点(活动投放!$S$86:$S$121,活动投放!$AV$86:$AV$121,$K110)</f>
        <v>118437.21127070868</v>
      </c>
      <c r="T110" s="105">
        <f>[4]军团势力点战斗奖励设计!HQ115+求节点(活动投放!$S$126:$S$161,活动投放!$AV$126:$AV$161,$K110)</f>
        <v>91645.019519279391</v>
      </c>
      <c r="U110" s="105">
        <f>[4]军团势力点战斗奖励设计!HR115+求节点(活动投放!$S$166:$S$201,活动投放!$AV$166:$AV$201,$K110)</f>
        <v>81026.421495986608</v>
      </c>
      <c r="V110" s="79">
        <f t="shared" si="6"/>
        <v>1.3434490492543187</v>
      </c>
      <c r="W110" s="79">
        <f t="shared" si="7"/>
        <v>0.88590122514408154</v>
      </c>
      <c r="X110" s="79">
        <f t="shared" si="8"/>
        <v>0.59218605635354327</v>
      </c>
      <c r="Y110" s="79">
        <f t="shared" si="9"/>
        <v>0.38185424799699746</v>
      </c>
      <c r="Z110" s="79">
        <f t="shared" si="10"/>
        <v>0.25320756717495813</v>
      </c>
    </row>
    <row r="111" spans="10:26" x14ac:dyDescent="0.15">
      <c r="K111" s="65">
        <v>107</v>
      </c>
      <c r="L111" s="79">
        <f>IF($K111&lt;前期规划!$C$2,0,求节点($B$5:$B$40,C$5:C$40,节奏总纲!P110))</f>
        <v>120000.00000000001</v>
      </c>
      <c r="M111" s="79">
        <f>IF($K111&lt;前期规划!$C$2,0,求节点($B$5:$B$40,D$5:D$40,节奏总纲!Q110))</f>
        <v>160000</v>
      </c>
      <c r="N111" s="79">
        <f>IF($K111&lt;前期规划!$C$2,0,求节点($B$5:$B$40,E$5:E$40,节奏总纲!R110))</f>
        <v>200000.00000000003</v>
      </c>
      <c r="O111" s="79">
        <f>IF($K111&lt;前期规划!$C$2,0,求节点($B$5:$B$40,F$5:F$40,节奏总纲!S110))</f>
        <v>240000</v>
      </c>
      <c r="P111" s="79">
        <f>IF($K111&lt;前期规划!$C$2,0,求节点($B$5:$B$40,G$5:G$40,节奏总纲!T110))</f>
        <v>320000</v>
      </c>
      <c r="Q111" s="105">
        <f>[4]军团势力点战斗奖励设计!HN116+求节点(活动投放!$S$6:$S$41,活动投放!$AV$6:$AV$41,$K111)</f>
        <v>175542.89170509111</v>
      </c>
      <c r="R111" s="105">
        <f>[4]军团势力点战斗奖励设计!HO116+求节点(活动投放!$S$46:$S$81,活动投放!$AV$46:$AV$81,$K111)</f>
        <v>153992.01322739752</v>
      </c>
      <c r="S111" s="105">
        <f>[4]军团势力点战斗奖励设计!HP116+求节点(活动投放!$S$86:$S$121,活动投放!$AV$86:$AV$121,$K111)</f>
        <v>128333.53971556794</v>
      </c>
      <c r="T111" s="105">
        <f>[4]军团势力点战斗奖励设计!HQ116+求节点(活动投放!$S$126:$S$161,活动投放!$AV$126:$AV$161,$K111)</f>
        <v>100001.75920107566</v>
      </c>
      <c r="U111" s="105">
        <f>[4]军团势力点战斗奖励设计!HR116+求节点(活动投放!$S$166:$S$201,活动投放!$AV$166:$AV$201,$K111)</f>
        <v>89487.446982112393</v>
      </c>
      <c r="V111" s="79">
        <f t="shared" si="6"/>
        <v>1.4628574308757591</v>
      </c>
      <c r="W111" s="79">
        <f t="shared" si="7"/>
        <v>0.96245008267123444</v>
      </c>
      <c r="X111" s="79">
        <f t="shared" si="8"/>
        <v>0.64166769857783956</v>
      </c>
      <c r="Y111" s="79">
        <f t="shared" si="9"/>
        <v>0.41667399667114857</v>
      </c>
      <c r="Z111" s="79">
        <f t="shared" si="10"/>
        <v>0.27964827181910124</v>
      </c>
    </row>
    <row r="112" spans="10:26" x14ac:dyDescent="0.15">
      <c r="K112" s="65">
        <v>108</v>
      </c>
      <c r="L112" s="79">
        <f>IF($K112&lt;前期规划!$C$2,0,求节点($B$5:$B$40,C$5:C$40,节奏总纲!P111))</f>
        <v>120000.00000000001</v>
      </c>
      <c r="M112" s="79">
        <f>IF($K112&lt;前期规划!$C$2,0,求节点($B$5:$B$40,D$5:D$40,节奏总纲!Q111))</f>
        <v>160000</v>
      </c>
      <c r="N112" s="79">
        <f>IF($K112&lt;前期规划!$C$2,0,求节点($B$5:$B$40,E$5:E$40,节奏总纲!R111))</f>
        <v>200000.00000000003</v>
      </c>
      <c r="O112" s="79">
        <f>IF($K112&lt;前期规划!$C$2,0,求节点($B$5:$B$40,F$5:F$40,节奏总纲!S111))</f>
        <v>240000</v>
      </c>
      <c r="P112" s="79">
        <f>IF($K112&lt;前期规划!$C$2,0,求节点($B$5:$B$40,G$5:G$40,节奏总纲!T111))</f>
        <v>320000</v>
      </c>
      <c r="Q112" s="105">
        <f>[4]军团势力点战斗奖励设计!HN117+求节点(活动投放!$S$6:$S$41,活动投放!$AV$6:$AV$41,$K112)</f>
        <v>191079.86856613753</v>
      </c>
      <c r="R112" s="105">
        <f>[4]军团势力点战斗奖励设计!HO117+求节点(活动投放!$S$46:$S$81,活动投放!$AV$46:$AV$81,$K112)</f>
        <v>167157.79061417223</v>
      </c>
      <c r="S112" s="105">
        <f>[4]军团势力点战斗奖励设计!HP117+求节点(活动投放!$S$86:$S$121,活动投放!$AV$86:$AV$121,$K112)</f>
        <v>138137.92475620157</v>
      </c>
      <c r="T112" s="105">
        <f>[4]军团势力点战斗奖励设计!HQ117+求节点(活动投放!$S$126:$S$161,活动投放!$AV$126:$AV$161,$K112)</f>
        <v>108809.81015438602</v>
      </c>
      <c r="U112" s="105">
        <f>[4]军团势力点战斗奖励设计!HR117+求节点(活动投放!$S$166:$S$201,活动投放!$AV$166:$AV$201,$K112)</f>
        <v>98268.847964865592</v>
      </c>
      <c r="V112" s="79">
        <f t="shared" si="6"/>
        <v>1.592332238051146</v>
      </c>
      <c r="W112" s="79">
        <f t="shared" si="7"/>
        <v>1.0447361913385764</v>
      </c>
      <c r="X112" s="79">
        <f t="shared" si="8"/>
        <v>0.69068962378100773</v>
      </c>
      <c r="Y112" s="79">
        <f t="shared" si="9"/>
        <v>0.45337420897660846</v>
      </c>
      <c r="Z112" s="79">
        <f t="shared" si="10"/>
        <v>0.307090149890205</v>
      </c>
    </row>
    <row r="113" spans="10:26" x14ac:dyDescent="0.15">
      <c r="K113" s="65">
        <v>109</v>
      </c>
      <c r="L113" s="79">
        <f>IF($K113&lt;前期规划!$C$2,0,求节点($B$5:$B$40,C$5:C$40,节奏总纲!P112))</f>
        <v>120000.00000000001</v>
      </c>
      <c r="M113" s="79">
        <f>IF($K113&lt;前期规划!$C$2,0,求节点($B$5:$B$40,D$5:D$40,节奏总纲!Q112))</f>
        <v>160000</v>
      </c>
      <c r="N113" s="79">
        <f>IF($K113&lt;前期规划!$C$2,0,求节点($B$5:$B$40,E$5:E$40,节奏总纲!R112))</f>
        <v>200000.00000000003</v>
      </c>
      <c r="O113" s="79">
        <f>IF($K113&lt;前期规划!$C$2,0,求节点($B$5:$B$40,F$5:F$40,节奏总纲!S112))</f>
        <v>240000</v>
      </c>
      <c r="P113" s="79">
        <f>IF($K113&lt;前期规划!$C$2,0,求节点($B$5:$B$40,G$5:G$40,节奏总纲!T112))</f>
        <v>320000</v>
      </c>
      <c r="Q113" s="105">
        <f>[4]军团势力点战斗奖励设计!HN118+求节点(活动投放!$S$6:$S$41,活动投放!$AV$6:$AV$41,$K113)</f>
        <v>207677.14689572403</v>
      </c>
      <c r="R113" s="105">
        <f>[4]军团势力点战斗奖励设计!HO118+求节点(活动投放!$S$46:$S$81,活动投放!$AV$46:$AV$81,$K113)</f>
        <v>180529.37722716547</v>
      </c>
      <c r="S113" s="105">
        <f>[4]军团势力点战斗奖励设计!HP118+求节点(活动投放!$S$86:$S$121,活动投放!$AV$86:$AV$121,$K113)</f>
        <v>148807.42422381186</v>
      </c>
      <c r="T113" s="105">
        <f>[4]军团势力点战斗奖励设计!HQ118+求节点(活动投放!$S$126:$S$161,活动投放!$AV$126:$AV$161,$K113)</f>
        <v>118170.92366343885</v>
      </c>
      <c r="U113" s="105">
        <f>[4]军团势力点战斗奖励设计!HR118+求节点(活动投放!$S$166:$S$201,活动投放!$AV$166:$AV$201,$K113)</f>
        <v>107393.06620703625</v>
      </c>
      <c r="V113" s="79">
        <f t="shared" si="6"/>
        <v>1.7306428907977001</v>
      </c>
      <c r="W113" s="79">
        <f t="shared" si="7"/>
        <v>1.1283086076697841</v>
      </c>
      <c r="X113" s="79">
        <f t="shared" si="8"/>
        <v>0.74403712111905917</v>
      </c>
      <c r="Y113" s="79">
        <f t="shared" si="9"/>
        <v>0.4923788485976619</v>
      </c>
      <c r="Z113" s="79">
        <f t="shared" si="10"/>
        <v>0.33560333189698827</v>
      </c>
    </row>
    <row r="114" spans="10:26" x14ac:dyDescent="0.15">
      <c r="J114" s="160"/>
      <c r="K114" s="65">
        <v>110</v>
      </c>
      <c r="L114" s="79">
        <f>IF($K114&lt;前期规划!$C$2,0,求节点($B$5:$B$40,C$5:C$40,节奏总纲!P113))</f>
        <v>120000.00000000001</v>
      </c>
      <c r="M114" s="79">
        <f>IF($K114&lt;前期规划!$C$2,0,求节点($B$5:$B$40,D$5:D$40,节奏总纲!Q113))</f>
        <v>160000</v>
      </c>
      <c r="N114" s="79">
        <f>IF($K114&lt;前期规划!$C$2,0,求节点($B$5:$B$40,E$5:E$40,节奏总纲!R113))</f>
        <v>200000.00000000003</v>
      </c>
      <c r="O114" s="79">
        <f>IF($K114&lt;前期规划!$C$2,0,求节点($B$5:$B$40,F$5:F$40,节奏总纲!S113))</f>
        <v>240000</v>
      </c>
      <c r="P114" s="79">
        <f>IF($K114&lt;前期规划!$C$2,0,求节点($B$5:$B$40,G$5:G$40,节奏总纲!T113))</f>
        <v>320000</v>
      </c>
      <c r="Q114" s="105">
        <f>[4]军团势力点战斗奖励设计!HN119+求节点(活动投放!$S$6:$S$41,活动投放!$AV$6:$AV$41,$K114)</f>
        <v>225406.89206177223</v>
      </c>
      <c r="R114" s="105">
        <f>[4]军团势力点战斗奖励设计!HO119+求节点(活动投放!$S$46:$S$81,活动投放!$AV$46:$AV$81,$K114)</f>
        <v>195494.89072801397</v>
      </c>
      <c r="S114" s="105">
        <f>[4]军团势力点战斗奖励设计!HP119+求节点(活动投放!$S$86:$S$121,活动投放!$AV$86:$AV$121,$K114)</f>
        <v>161005.86689221178</v>
      </c>
      <c r="T114" s="105">
        <f>[4]军团势力点战斗奖励设计!HQ119+求节点(活动投放!$S$126:$S$161,活动投放!$AV$126:$AV$161,$K114)</f>
        <v>128688.87080942703</v>
      </c>
      <c r="U114" s="105">
        <f>[4]军团势力点战斗奖励设计!HR119+求节点(活动投放!$S$166:$S$201,活动投放!$AV$166:$AV$201,$K114)</f>
        <v>116995.13665438766</v>
      </c>
      <c r="V114" s="79">
        <f t="shared" si="6"/>
        <v>1.8783907671814351</v>
      </c>
      <c r="W114" s="79">
        <f t="shared" si="7"/>
        <v>1.2218430670500873</v>
      </c>
      <c r="X114" s="79">
        <f t="shared" si="8"/>
        <v>0.80502933446105873</v>
      </c>
      <c r="Y114" s="79">
        <f t="shared" si="9"/>
        <v>0.5362036283726126</v>
      </c>
      <c r="Z114" s="79">
        <f t="shared" si="10"/>
        <v>0.36560980204496146</v>
      </c>
    </row>
    <row r="115" spans="10:26" x14ac:dyDescent="0.15">
      <c r="K115" s="65">
        <v>111</v>
      </c>
      <c r="L115" s="79">
        <f>IF($K115&lt;前期规划!$C$2,0,求节点($B$5:$B$40,C$5:C$40,节奏总纲!P114))</f>
        <v>120000.00000000001</v>
      </c>
      <c r="M115" s="79">
        <f>IF($K115&lt;前期规划!$C$2,0,求节点($B$5:$B$40,D$5:D$40,节奏总纲!Q114))</f>
        <v>160000</v>
      </c>
      <c r="N115" s="79">
        <f>IF($K115&lt;前期规划!$C$2,0,求节点($B$5:$B$40,E$5:E$40,节奏总纲!R114))</f>
        <v>200000.00000000003</v>
      </c>
      <c r="O115" s="79">
        <f>IF($K115&lt;前期规划!$C$2,0,求节点($B$5:$B$40,F$5:F$40,节奏总纲!S114))</f>
        <v>240000</v>
      </c>
      <c r="P115" s="79">
        <f>IF($K115&lt;前期规划!$C$2,0,求节点($B$5:$B$40,G$5:G$40,节奏总纲!T114))</f>
        <v>320000</v>
      </c>
      <c r="Q115" s="105">
        <f>[4]军团势力点战斗奖励设计!HN120+求节点(活动投放!$S$6:$S$41,活动投放!$AV$6:$AV$41,$K115)</f>
        <v>244346.16648015133</v>
      </c>
      <c r="R115" s="105">
        <f>[4]军团势力点战斗奖励设计!HO120+求节点(活动投放!$S$46:$S$81,活动投放!$AV$46:$AV$81,$K115)</f>
        <v>211812.93669891817</v>
      </c>
      <c r="S115" s="105">
        <f>[4]军团势力点战斗奖励设计!HP120+求节点(活动投放!$S$86:$S$121,活动投放!$AV$86:$AV$121,$K115)</f>
        <v>174116.10245867196</v>
      </c>
      <c r="T115" s="105">
        <f>[4]军团势力点战斗奖励设计!HQ120+求节点(活动投放!$S$126:$S$161,活动投放!$AV$126:$AV$161,$K115)</f>
        <v>139934.91661574395</v>
      </c>
      <c r="U115" s="105">
        <f>[4]军团势力点战斗奖励设计!HR120+求节点(活动投放!$S$166:$S$201,活动投放!$AV$166:$AV$201,$K115)</f>
        <v>127156.66509885792</v>
      </c>
      <c r="V115" s="79">
        <f t="shared" si="6"/>
        <v>2.0362180540012607</v>
      </c>
      <c r="W115" s="79">
        <f t="shared" si="7"/>
        <v>1.3238308543682387</v>
      </c>
      <c r="X115" s="79">
        <f t="shared" si="8"/>
        <v>0.87058051229335964</v>
      </c>
      <c r="Y115" s="79">
        <f t="shared" si="9"/>
        <v>0.58306215256559979</v>
      </c>
      <c r="Z115" s="79">
        <f t="shared" si="10"/>
        <v>0.39736457843393103</v>
      </c>
    </row>
    <row r="116" spans="10:26" x14ac:dyDescent="0.15">
      <c r="K116" s="65">
        <v>112</v>
      </c>
      <c r="L116" s="79">
        <f>IF($K116&lt;前期规划!$C$2,0,求节点($B$5:$B$40,C$5:C$40,节奏总纲!P115))</f>
        <v>120000.00000000001</v>
      </c>
      <c r="M116" s="79">
        <f>IF($K116&lt;前期规划!$C$2,0,求节点($B$5:$B$40,D$5:D$40,节奏总纲!Q115))</f>
        <v>160000</v>
      </c>
      <c r="N116" s="79">
        <f>IF($K116&lt;前期规划!$C$2,0,求节点($B$5:$B$40,E$5:E$40,节奏总纲!R115))</f>
        <v>200000.00000000003</v>
      </c>
      <c r="O116" s="79">
        <f>IF($K116&lt;前期规划!$C$2,0,求节点($B$5:$B$40,F$5:F$40,节奏总纲!S115))</f>
        <v>240000</v>
      </c>
      <c r="P116" s="79">
        <f>IF($K116&lt;前期规划!$C$2,0,求节点($B$5:$B$40,G$5:G$40,节奏总纲!T115))</f>
        <v>320000</v>
      </c>
      <c r="Q116" s="105">
        <f>[4]军团势力点战斗奖励设计!HN121+求节点(活动投放!$S$6:$S$41,活动投放!$AV$6:$AV$41,$K116)</f>
        <v>264577.26081601798</v>
      </c>
      <c r="R116" s="105">
        <f>[4]军团势力点战斗奖励设计!HO121+求节点(活动投放!$S$46:$S$81,活动投放!$AV$46:$AV$81,$K116)</f>
        <v>229083.04434875594</v>
      </c>
      <c r="S116" s="105">
        <f>[4]军团势力点战斗奖励设计!HP121+求节点(活动投放!$S$86:$S$121,活动投放!$AV$86:$AV$121,$K116)</f>
        <v>187914.5665250913</v>
      </c>
      <c r="T116" s="105">
        <f>[4]军团势力点战斗奖励设计!HQ121+求节点(活动投放!$S$126:$S$161,活动投放!$AV$126:$AV$161,$K116)</f>
        <v>150002.31696055949</v>
      </c>
      <c r="U116" s="105">
        <f>[4]军团势力点战斗奖励设计!HR121+求节点(活动投放!$S$166:$S$201,活动投放!$AV$166:$AV$201,$K116)</f>
        <v>137338.60467080909</v>
      </c>
      <c r="V116" s="79">
        <f t="shared" si="6"/>
        <v>2.2048105068001496</v>
      </c>
      <c r="W116" s="79">
        <f t="shared" si="7"/>
        <v>1.4317690271797245</v>
      </c>
      <c r="X116" s="79">
        <f t="shared" si="8"/>
        <v>0.93957283262545632</v>
      </c>
      <c r="Y116" s="79">
        <f t="shared" si="9"/>
        <v>0.62500965400233122</v>
      </c>
      <c r="Z116" s="79">
        <f t="shared" si="10"/>
        <v>0.42918313959627841</v>
      </c>
    </row>
    <row r="117" spans="10:26" x14ac:dyDescent="0.15">
      <c r="K117" s="65">
        <v>113</v>
      </c>
      <c r="L117" s="79">
        <f>IF($K117&lt;前期规划!$C$2,0,求节点($B$5:$B$40,C$5:C$40,节奏总纲!P116))</f>
        <v>120000.00000000001</v>
      </c>
      <c r="M117" s="79">
        <f>IF($K117&lt;前期规划!$C$2,0,求节点($B$5:$B$40,D$5:D$40,节奏总纲!Q116))</f>
        <v>160000</v>
      </c>
      <c r="N117" s="79">
        <f>IF($K117&lt;前期规划!$C$2,0,求节点($B$5:$B$40,E$5:E$40,节奏总纲!R116))</f>
        <v>200000.00000000003</v>
      </c>
      <c r="O117" s="79">
        <f>IF($K117&lt;前期规划!$C$2,0,求节点($B$5:$B$40,F$5:F$40,节奏总纲!S116))</f>
        <v>240000</v>
      </c>
      <c r="P117" s="79">
        <f>IF($K117&lt;前期规划!$C$2,0,求节点($B$5:$B$40,G$5:G$40,节奏总纲!T116))</f>
        <v>320000</v>
      </c>
      <c r="Q117" s="105">
        <f>[4]军团势力点战斗奖励设计!HN122+求节点(活动投放!$S$6:$S$41,活动投放!$AV$6:$AV$41,$K117)</f>
        <v>286188.04750128882</v>
      </c>
      <c r="R117" s="105">
        <f>[4]军团势力点战斗奖励设计!HO122+求节点(活动投放!$S$46:$S$81,活动投放!$AV$46:$AV$81,$K117)</f>
        <v>247474.07969194654</v>
      </c>
      <c r="S117" s="105">
        <f>[4]军团势力点战斗奖励设计!HP122+求节点(活动投放!$S$86:$S$121,活动投放!$AV$86:$AV$121,$K117)</f>
        <v>202777.95341642009</v>
      </c>
      <c r="T117" s="105">
        <f>[4]军团势力点战斗奖励设计!HQ122+求节点(活动投放!$S$126:$S$161,活动投放!$AV$126:$AV$161,$K117)</f>
        <v>160217.6273371056</v>
      </c>
      <c r="U117" s="105">
        <f>[4]军团势力点战斗奖励设计!HR122+求节点(活动投放!$S$166:$S$201,活动投放!$AV$166:$AV$201,$K117)</f>
        <v>147725.36722518777</v>
      </c>
      <c r="V117" s="79">
        <f t="shared" si="6"/>
        <v>2.3849003958440731</v>
      </c>
      <c r="W117" s="79">
        <f t="shared" si="7"/>
        <v>1.5467129980746659</v>
      </c>
      <c r="X117" s="79">
        <f t="shared" si="8"/>
        <v>1.0138897670821003</v>
      </c>
      <c r="Y117" s="79">
        <f t="shared" si="9"/>
        <v>0.66757344723793999</v>
      </c>
      <c r="Z117" s="79">
        <f t="shared" si="10"/>
        <v>0.46164177257871181</v>
      </c>
    </row>
    <row r="118" spans="10:26" x14ac:dyDescent="0.15">
      <c r="K118" s="65">
        <v>114</v>
      </c>
      <c r="L118" s="79">
        <f>IF($K118&lt;前期规划!$C$2,0,求节点($B$5:$B$40,C$5:C$40,节奏总纲!P117))</f>
        <v>120000.00000000001</v>
      </c>
      <c r="M118" s="79">
        <f>IF($K118&lt;前期规划!$C$2,0,求节点($B$5:$B$40,D$5:D$40,节奏总纲!Q117))</f>
        <v>160000</v>
      </c>
      <c r="N118" s="79">
        <f>IF($K118&lt;前期规划!$C$2,0,求节点($B$5:$B$40,E$5:E$40,节奏总纲!R117))</f>
        <v>200000.00000000003</v>
      </c>
      <c r="O118" s="79">
        <f>IF($K118&lt;前期规划!$C$2,0,求节点($B$5:$B$40,F$5:F$40,节奏总纲!S117))</f>
        <v>240000</v>
      </c>
      <c r="P118" s="79">
        <f>IF($K118&lt;前期规划!$C$2,0,求节点($B$5:$B$40,G$5:G$40,节奏总纲!T117))</f>
        <v>320000</v>
      </c>
      <c r="Q118" s="105">
        <f>[4]军团势力点战斗奖励设计!HN123+求节点(活动投放!$S$6:$S$41,活动投放!$AV$6:$AV$41,$K118)</f>
        <v>309272.35806550039</v>
      </c>
      <c r="R118" s="105">
        <f>[4]军团势力点战斗奖励设计!HO123+求节点(活动投放!$S$46:$S$81,活动投放!$AV$46:$AV$81,$K118)</f>
        <v>267060.80591258494</v>
      </c>
      <c r="S118" s="105">
        <f>[4]军团势力点战斗奖励设计!HP123+求节点(活动投放!$S$86:$S$121,活动投放!$AV$86:$AV$121,$K118)</f>
        <v>217937.07941007323</v>
      </c>
      <c r="T118" s="105">
        <f>[4]军团势力点战斗奖励设计!HQ123+求节点(活动投放!$S$126:$S$161,活动投放!$AV$126:$AV$161,$K118)</f>
        <v>170832.80798437039</v>
      </c>
      <c r="U118" s="105">
        <f>[4]军团势力点战斗奖励设计!HR123+求节点(活动投放!$S$166:$S$201,活动投放!$AV$166:$AV$201,$K118)</f>
        <v>158473.872326557</v>
      </c>
      <c r="V118" s="79">
        <f t="shared" si="6"/>
        <v>2.5772696505458361</v>
      </c>
      <c r="W118" s="79">
        <f t="shared" si="7"/>
        <v>1.6691300369536559</v>
      </c>
      <c r="X118" s="79">
        <f t="shared" si="8"/>
        <v>1.0896853970503659</v>
      </c>
      <c r="Y118" s="79">
        <f t="shared" si="9"/>
        <v>0.71180336660154331</v>
      </c>
      <c r="Z118" s="79">
        <f t="shared" si="10"/>
        <v>0.49523085102049064</v>
      </c>
    </row>
    <row r="119" spans="10:26" x14ac:dyDescent="0.15">
      <c r="K119" s="65">
        <v>115</v>
      </c>
      <c r="L119" s="79">
        <f>IF($K119&lt;前期规划!$C$2,0,求节点($B$5:$B$40,C$5:C$40,节奏总纲!P118))</f>
        <v>120000.00000000001</v>
      </c>
      <c r="M119" s="79">
        <f>IF($K119&lt;前期规划!$C$2,0,求节点($B$5:$B$40,D$5:D$40,节奏总纲!Q118))</f>
        <v>160000</v>
      </c>
      <c r="N119" s="79">
        <f>IF($K119&lt;前期规划!$C$2,0,求节点($B$5:$B$40,E$5:E$40,节奏总纲!R118))</f>
        <v>200000.00000000003</v>
      </c>
      <c r="O119" s="79">
        <f>IF($K119&lt;前期规划!$C$2,0,求节点($B$5:$B$40,F$5:F$40,节奏总纲!S118))</f>
        <v>240000</v>
      </c>
      <c r="P119" s="79">
        <f>IF($K119&lt;前期规划!$C$2,0,求节点($B$5:$B$40,G$5:G$40,节奏总纲!T118))</f>
        <v>320000</v>
      </c>
      <c r="Q119" s="105">
        <f>[4]军团势力点战斗奖励设计!HN124+求节点(活动投放!$S$6:$S$41,活动投放!$AV$6:$AV$41,$K119)</f>
        <v>333930.38587727444</v>
      </c>
      <c r="R119" s="105">
        <f>[4]军团势力点战斗奖励设计!HO124+求节点(活动投放!$S$46:$S$81,活动投放!$AV$46:$AV$81,$K119)</f>
        <v>287106.30192961311</v>
      </c>
      <c r="S119" s="105">
        <f>[4]军团势力点战斗奖励设计!HP124+求节点(活动投放!$S$86:$S$121,活动投放!$AV$86:$AV$121,$K119)</f>
        <v>233594.70774742018</v>
      </c>
      <c r="T119" s="105">
        <f>[4]军团势力点战斗奖励设计!HQ124+求节点(活动投放!$S$126:$S$161,活动投放!$AV$126:$AV$161,$K119)</f>
        <v>181977.83097135409</v>
      </c>
      <c r="U119" s="105">
        <f>[4]军团势力点战斗奖励设计!HR124+求节点(活动投放!$S$166:$S$201,活动投放!$AV$166:$AV$201,$K119)</f>
        <v>169529.23593359414</v>
      </c>
      <c r="V119" s="79">
        <f t="shared" si="6"/>
        <v>2.7827532156439534</v>
      </c>
      <c r="W119" s="79">
        <f t="shared" si="7"/>
        <v>1.7944143870600819</v>
      </c>
      <c r="X119" s="79">
        <f t="shared" si="8"/>
        <v>1.1679735387371006</v>
      </c>
      <c r="Y119" s="79">
        <f t="shared" si="9"/>
        <v>0.75824096238064209</v>
      </c>
      <c r="Z119" s="79">
        <f t="shared" si="10"/>
        <v>0.52977886229248172</v>
      </c>
    </row>
    <row r="120" spans="10:26" x14ac:dyDescent="0.15">
      <c r="K120" s="65">
        <v>116</v>
      </c>
      <c r="L120" s="79">
        <f>IF($K120&lt;前期规划!$C$2,0,求节点($B$5:$B$40,C$5:C$40,节奏总纲!P119))</f>
        <v>120000.00000000001</v>
      </c>
      <c r="M120" s="79">
        <f>IF($K120&lt;前期规划!$C$2,0,求节点($B$5:$B$40,D$5:D$40,节奏总纲!Q119))</f>
        <v>160000</v>
      </c>
      <c r="N120" s="79">
        <f>IF($K120&lt;前期规划!$C$2,0,求节点($B$5:$B$40,E$5:E$40,节奏总纲!R119))</f>
        <v>200000.00000000003</v>
      </c>
      <c r="O120" s="79">
        <f>IF($K120&lt;前期规划!$C$2,0,求节点($B$5:$B$40,F$5:F$40,节奏总纲!S119))</f>
        <v>240000</v>
      </c>
      <c r="P120" s="79">
        <f>IF($K120&lt;前期规划!$C$2,0,求节点($B$5:$B$40,G$5:G$40,节奏总纲!T119))</f>
        <v>320000</v>
      </c>
      <c r="Q120" s="105">
        <f>[4]军团势力点战斗奖励设计!HN125+求节点(活动投放!$S$6:$S$41,活动投放!$AV$6:$AV$41,$K120)</f>
        <v>360269.11600020627</v>
      </c>
      <c r="R120" s="105">
        <f>[4]军团势力点战斗奖励设计!HO125+求节点(活动投放!$S$46:$S$81,活动投放!$AV$46:$AV$81,$K120)</f>
        <v>309076.80871565663</v>
      </c>
      <c r="S120" s="105">
        <f>[4]军团势力点战斗奖励设计!HP125+求节点(活动投放!$S$86:$S$121,活动投放!$AV$86:$AV$121,$K120)</f>
        <v>251198.6689181666</v>
      </c>
      <c r="T120" s="105">
        <f>[4]军团势力点战斗奖励设计!HQ125+求节点(活动投放!$S$126:$S$161,活动投放!$AV$126:$AV$161,$K120)</f>
        <v>194920.04331557147</v>
      </c>
      <c r="U120" s="105">
        <f>[4]军团势力点战斗奖励设计!HR125+求节点(活动投放!$S$166:$S$201,活动投放!$AV$166:$AV$201,$K120)</f>
        <v>181385.45668622354</v>
      </c>
      <c r="V120" s="79">
        <f t="shared" si="6"/>
        <v>3.0022426333350518</v>
      </c>
      <c r="W120" s="79">
        <f t="shared" si="7"/>
        <v>1.931730054472854</v>
      </c>
      <c r="X120" s="79">
        <f t="shared" si="8"/>
        <v>1.2559933445908329</v>
      </c>
      <c r="Y120" s="79">
        <f t="shared" si="9"/>
        <v>0.81216684714821441</v>
      </c>
      <c r="Z120" s="79">
        <f t="shared" si="10"/>
        <v>0.56682955214444852</v>
      </c>
    </row>
    <row r="121" spans="10:26" x14ac:dyDescent="0.15">
      <c r="K121" s="65">
        <v>117</v>
      </c>
      <c r="L121" s="79">
        <f>IF($K121&lt;前期规划!$C$2,0,求节点($B$5:$B$40,C$5:C$40,节奏总纲!P120))</f>
        <v>120000.00000000001</v>
      </c>
      <c r="M121" s="79">
        <f>IF($K121&lt;前期规划!$C$2,0,求节点($B$5:$B$40,D$5:D$40,节奏总纲!Q120))</f>
        <v>160000</v>
      </c>
      <c r="N121" s="79">
        <f>IF($K121&lt;前期规划!$C$2,0,求节点($B$5:$B$40,E$5:E$40,节奏总纲!R120))</f>
        <v>200000.00000000003</v>
      </c>
      <c r="O121" s="79">
        <f>IF($K121&lt;前期规划!$C$2,0,求节点($B$5:$B$40,F$5:F$40,节奏总纲!S120))</f>
        <v>240000</v>
      </c>
      <c r="P121" s="79">
        <f>IF($K121&lt;前期规划!$C$2,0,求节点($B$5:$B$40,G$5:G$40,节奏总纲!T120))</f>
        <v>320000</v>
      </c>
      <c r="Q121" s="105">
        <f>[4]军团势力点战斗奖励设计!HN126+求节点(活动投放!$S$6:$S$41,活动投放!$AV$6:$AV$41,$K121)</f>
        <v>388402.78398067784</v>
      </c>
      <c r="R121" s="105">
        <f>[4]军团势力点战斗奖励设计!HO126+求节点(活动投放!$S$46:$S$81,活动投放!$AV$46:$AV$81,$K121)</f>
        <v>333100.74493239407</v>
      </c>
      <c r="S121" s="105">
        <f>[4]军团势力点战斗奖励设计!HP126+求节点(活动投放!$S$86:$S$121,活动投放!$AV$86:$AV$121,$K121)</f>
        <v>270675.57210732973</v>
      </c>
      <c r="T121" s="105">
        <f>[4]军团势力点战斗奖励设计!HQ126+求节点(活动投放!$S$126:$S$161,活动投放!$AV$126:$AV$161,$K121)</f>
        <v>208760.97887346768</v>
      </c>
      <c r="U121" s="105">
        <f>[4]军团势力点战斗奖励设计!HR126+求节点(活动投放!$S$166:$S$201,活动投放!$AV$166:$AV$201,$K121)</f>
        <v>193959.32548980819</v>
      </c>
      <c r="V121" s="79">
        <f t="shared" si="6"/>
        <v>3.2366898665056483</v>
      </c>
      <c r="W121" s="79">
        <f t="shared" si="7"/>
        <v>2.0818796558274628</v>
      </c>
      <c r="X121" s="79">
        <f t="shared" si="8"/>
        <v>1.3533778605366484</v>
      </c>
      <c r="Y121" s="79">
        <f t="shared" si="9"/>
        <v>0.86983741197278197</v>
      </c>
      <c r="Z121" s="79">
        <f t="shared" si="10"/>
        <v>0.60612289215565063</v>
      </c>
    </row>
    <row r="122" spans="10:26" x14ac:dyDescent="0.15">
      <c r="K122" s="65">
        <v>118</v>
      </c>
      <c r="L122" s="79">
        <f>IF($K122&lt;前期规划!$C$2,0,求节点($B$5:$B$40,C$5:C$40,节奏总纲!P121))</f>
        <v>120000.00000000001</v>
      </c>
      <c r="M122" s="79">
        <f>IF($K122&lt;前期规划!$C$2,0,求节点($B$5:$B$40,D$5:D$40,节奏总纲!Q121))</f>
        <v>160000</v>
      </c>
      <c r="N122" s="79">
        <f>IF($K122&lt;前期规划!$C$2,0,求节点($B$5:$B$40,E$5:E$40,节奏总纲!R121))</f>
        <v>200000.00000000003</v>
      </c>
      <c r="O122" s="79">
        <f>IF($K122&lt;前期规划!$C$2,0,求节点($B$5:$B$40,F$5:F$40,节奏总纲!S121))</f>
        <v>240000</v>
      </c>
      <c r="P122" s="79">
        <f>IF($K122&lt;前期规划!$C$2,0,求节点($B$5:$B$40,G$5:G$40,节奏总纲!T121))</f>
        <v>320000</v>
      </c>
      <c r="Q122" s="105">
        <f>[4]军团势力点战斗奖励设计!HN127+求节点(活动投放!$S$6:$S$41,活动投放!$AV$6:$AV$41,$K122)</f>
        <v>418544.81515523879</v>
      </c>
      <c r="R122" s="105">
        <f>[4]军团势力点战斗奖励设计!HO127+求节点(活动投放!$S$46:$S$81,活动投放!$AV$46:$AV$81,$K122)</f>
        <v>358855.00337272929</v>
      </c>
      <c r="S122" s="105">
        <f>[4]军团势力点战斗奖励设计!HP127+求节点(活动投放!$S$86:$S$121,活动投放!$AV$86:$AV$121,$K122)</f>
        <v>291390.93984483811</v>
      </c>
      <c r="T122" s="105">
        <f>[4]军团势力点战斗奖励设计!HQ127+求节点(活动投放!$S$126:$S$161,活动投放!$AV$126:$AV$161,$K122)</f>
        <v>223914.89565082605</v>
      </c>
      <c r="U122" s="105">
        <f>[4]军团势力点战斗奖励设计!HR127+求节点(活动投放!$S$166:$S$201,活动投放!$AV$166:$AV$201,$K122)</f>
        <v>207009.91336729401</v>
      </c>
      <c r="V122" s="79">
        <f t="shared" si="6"/>
        <v>3.4878734596269894</v>
      </c>
      <c r="W122" s="79">
        <f t="shared" si="7"/>
        <v>2.2428437710795581</v>
      </c>
      <c r="X122" s="79">
        <f t="shared" si="8"/>
        <v>1.4569546992241904</v>
      </c>
      <c r="Y122" s="79">
        <f t="shared" si="9"/>
        <v>0.93297873187844182</v>
      </c>
      <c r="Z122" s="79">
        <f t="shared" si="10"/>
        <v>0.64690597927279381</v>
      </c>
    </row>
    <row r="123" spans="10:26" x14ac:dyDescent="0.15">
      <c r="K123" s="65">
        <v>119</v>
      </c>
      <c r="L123" s="79">
        <f>IF($K123&lt;前期规划!$C$2,0,求节点($B$5:$B$40,C$5:C$40,节奏总纲!P122))</f>
        <v>120000.00000000001</v>
      </c>
      <c r="M123" s="79">
        <f>IF($K123&lt;前期规划!$C$2,0,求节点($B$5:$B$40,D$5:D$40,节奏总纲!Q122))</f>
        <v>160000</v>
      </c>
      <c r="N123" s="79">
        <f>IF($K123&lt;前期规划!$C$2,0,求节点($B$5:$B$40,E$5:E$40,节奏总纲!R122))</f>
        <v>200000.00000000003</v>
      </c>
      <c r="O123" s="79">
        <f>IF($K123&lt;前期规划!$C$2,0,求节点($B$5:$B$40,F$5:F$40,节奏总纲!S122))</f>
        <v>240000</v>
      </c>
      <c r="P123" s="79">
        <f>IF($K123&lt;前期规划!$C$2,0,求节点($B$5:$B$40,G$5:G$40,节奏总纲!T122))</f>
        <v>320000</v>
      </c>
      <c r="Q123" s="105">
        <f>[4]军团势力点战斗奖励设计!HN128+求节点(活动投放!$S$6:$S$41,活动投放!$AV$6:$AV$41,$K123)</f>
        <v>450850.24427507323</v>
      </c>
      <c r="R123" s="105">
        <f>[4]军团势力点战斗奖励设计!HO128+求节点(活动投放!$S$46:$S$81,活动投放!$AV$46:$AV$81,$K123)</f>
        <v>386657.47079780366</v>
      </c>
      <c r="S123" s="105">
        <f>[4]军团势力点战斗奖励设计!HP128+求节点(活动投放!$S$86:$S$121,活动投放!$AV$86:$AV$121,$K123)</f>
        <v>313990.07351223339</v>
      </c>
      <c r="T123" s="105">
        <f>[4]军团势力点战斗奖励设计!HQ128+求节点(活动投放!$S$126:$S$161,活动投放!$AV$126:$AV$161,$K123)</f>
        <v>239898.79531806064</v>
      </c>
      <c r="U123" s="105">
        <f>[4]军团势力点战斗奖励设计!HR128+求节点(活动投放!$S$166:$S$201,活动投放!$AV$166:$AV$201,$K123)</f>
        <v>220243.07018405816</v>
      </c>
      <c r="V123" s="79">
        <f t="shared" si="6"/>
        <v>3.757085368958943</v>
      </c>
      <c r="W123" s="79">
        <f t="shared" si="7"/>
        <v>2.4166091924862729</v>
      </c>
      <c r="X123" s="79">
        <f t="shared" si="8"/>
        <v>1.5699503675611668</v>
      </c>
      <c r="Y123" s="79">
        <f t="shared" si="9"/>
        <v>0.99957831382525264</v>
      </c>
      <c r="Z123" s="79">
        <f t="shared" si="10"/>
        <v>0.6882595943251818</v>
      </c>
    </row>
    <row r="124" spans="10:26" x14ac:dyDescent="0.15">
      <c r="K124" s="65">
        <v>120</v>
      </c>
      <c r="L124" s="79">
        <f>IF($K124&lt;前期规划!$C$2,0,求节点($B$5:$B$40,C$5:C$40,节奏总纲!P123))</f>
        <v>120000.00000000001</v>
      </c>
      <c r="M124" s="79">
        <f>IF($K124&lt;前期规划!$C$2,0,求节点($B$5:$B$40,D$5:D$40,节奏总纲!Q123))</f>
        <v>160000</v>
      </c>
      <c r="N124" s="79">
        <f>IF($K124&lt;前期规划!$C$2,0,求节点($B$5:$B$40,E$5:E$40,节奏总纲!R123))</f>
        <v>200000.00000000003</v>
      </c>
      <c r="O124" s="79">
        <f>IF($K124&lt;前期规划!$C$2,0,求节点($B$5:$B$40,F$5:F$40,节奏总纲!S123))</f>
        <v>240000</v>
      </c>
      <c r="P124" s="79">
        <f>IF($K124&lt;前期规划!$C$2,0,求节点($B$5:$B$40,G$5:G$40,节奏总纲!T123))</f>
        <v>320000</v>
      </c>
      <c r="Q124" s="105">
        <f>[4]军团势力点战斗奖励设计!HN129+求节点(活动投放!$S$6:$S$41,活动投放!$AV$6:$AV$41,$K124)</f>
        <v>485474.34590155934</v>
      </c>
      <c r="R124" s="105">
        <f>[4]军团势力点战斗奖励设计!HO129+求节点(活动投放!$S$46:$S$81,活动投放!$AV$46:$AV$81,$K124)</f>
        <v>416476.23510162043</v>
      </c>
      <c r="S124" s="105">
        <f>[4]军团势力点战斗奖励设计!HP129+求节点(活动投放!$S$86:$S$121,活动投放!$AV$86:$AV$121,$K124)</f>
        <v>337730.68169912591</v>
      </c>
      <c r="T124" s="105">
        <f>[4]军团势力点战斗奖励设计!HQ129+求节点(活动投放!$S$126:$S$161,活动投放!$AV$126:$AV$161,$K124)</f>
        <v>255799.35689618808</v>
      </c>
      <c r="U124" s="105">
        <f>[4]军团势力点战斗奖励设计!HR129+求节点(活动投放!$S$166:$S$201,活动投放!$AV$166:$AV$201,$K124)</f>
        <v>233886.72084879549</v>
      </c>
      <c r="V124" s="79">
        <f t="shared" si="6"/>
        <v>4.0456195491796603</v>
      </c>
      <c r="W124" s="79">
        <f t="shared" si="7"/>
        <v>2.6029764693851276</v>
      </c>
      <c r="X124" s="79">
        <f t="shared" si="8"/>
        <v>1.6886534084956293</v>
      </c>
      <c r="Y124" s="79">
        <f t="shared" si="9"/>
        <v>1.0658306537341169</v>
      </c>
      <c r="Z124" s="79">
        <f t="shared" si="10"/>
        <v>0.73089600265248589</v>
      </c>
    </row>
    <row r="125" spans="10:26" x14ac:dyDescent="0.15">
      <c r="K125" s="65">
        <v>121</v>
      </c>
      <c r="L125" s="79">
        <f>IF($K125&lt;前期规划!$C$2,0,求节点($B$5:$B$40,C$5:C$40,节奏总纲!P124))</f>
        <v>120000.00000000001</v>
      </c>
      <c r="M125" s="79">
        <f>IF($K125&lt;前期规划!$C$2,0,求节点($B$5:$B$40,D$5:D$40,节奏总纲!Q124))</f>
        <v>160000</v>
      </c>
      <c r="N125" s="79">
        <f>IF($K125&lt;前期规划!$C$2,0,求节点($B$5:$B$40,E$5:E$40,节奏总纲!R124))</f>
        <v>200000.00000000003</v>
      </c>
      <c r="O125" s="79">
        <f>IF($K125&lt;前期规划!$C$2,0,求节点($B$5:$B$40,F$5:F$40,节奏总纲!S124))</f>
        <v>240000</v>
      </c>
      <c r="P125" s="79">
        <f>IF($K125&lt;前期规划!$C$2,0,求节点($B$5:$B$40,G$5:G$40,节奏总纲!T124))</f>
        <v>320000</v>
      </c>
      <c r="Q125" s="105">
        <f>[4]军团势力点战斗奖励设计!HN130+求节点(活动投放!$S$6:$S$41,活动投放!$AV$6:$AV$41,$K125)</f>
        <v>522583.53918898705</v>
      </c>
      <c r="R125" s="105">
        <f>[4]军团势力点战斗奖励设计!HO130+求节点(活动投放!$S$46:$S$81,活动投放!$AV$46:$AV$81,$K125)</f>
        <v>447513.975385217</v>
      </c>
      <c r="S125" s="105">
        <f>[4]军团势力点战斗奖励设计!HP130+求节点(活动投放!$S$86:$S$121,活动投放!$AV$86:$AV$121,$K125)</f>
        <v>361399.69173091435</v>
      </c>
      <c r="T125" s="105">
        <f>[4]军团势力点战斗奖励设计!HQ130+求节点(活动投放!$S$126:$S$161,活动投放!$AV$126:$AV$161,$K125)</f>
        <v>272753.73912897182</v>
      </c>
      <c r="U125" s="105">
        <f>[4]军团势力点战斗奖励设计!HR130+求节点(活动投放!$S$166:$S$201,活动投放!$AV$166:$AV$201,$K125)</f>
        <v>244299.58004716065</v>
      </c>
      <c r="V125" s="79">
        <f t="shared" si="6"/>
        <v>4.3548628265748919</v>
      </c>
      <c r="W125" s="79">
        <f t="shared" si="7"/>
        <v>2.7969623461576063</v>
      </c>
      <c r="X125" s="79">
        <f t="shared" si="8"/>
        <v>1.8069984586545715</v>
      </c>
      <c r="Y125" s="79">
        <f t="shared" si="9"/>
        <v>1.1364739130373827</v>
      </c>
      <c r="Z125" s="79">
        <f t="shared" si="10"/>
        <v>0.76343618764737697</v>
      </c>
    </row>
    <row r="126" spans="10:26" x14ac:dyDescent="0.15">
      <c r="K126" s="65">
        <v>122</v>
      </c>
      <c r="L126" s="79">
        <f>IF($K126&lt;前期规划!$C$2,0,求节点($B$5:$B$40,C$5:C$40,节奏总纲!P125))</f>
        <v>120000.00000000001</v>
      </c>
      <c r="M126" s="79">
        <f>IF($K126&lt;前期规划!$C$2,0,求节点($B$5:$B$40,D$5:D$40,节奏总纲!Q125))</f>
        <v>160000</v>
      </c>
      <c r="N126" s="79">
        <f>IF($K126&lt;前期规划!$C$2,0,求节点($B$5:$B$40,E$5:E$40,节奏总纲!R125))</f>
        <v>200000.00000000003</v>
      </c>
      <c r="O126" s="79">
        <f>IF($K126&lt;前期规划!$C$2,0,求节点($B$5:$B$40,F$5:F$40,节奏总纲!S125))</f>
        <v>240000</v>
      </c>
      <c r="P126" s="79">
        <f>IF($K126&lt;前期规划!$C$2,0,求节点($B$5:$B$40,G$5:G$40,节奏总纲!T125))</f>
        <v>320000</v>
      </c>
      <c r="Q126" s="105">
        <f>[4]军团势力点战斗奖励设计!HN131+求节点(活动投放!$S$6:$S$41,活动投放!$AV$6:$AV$41,$K126)</f>
        <v>562356.18777058134</v>
      </c>
      <c r="R126" s="105">
        <f>[4]军团势力点战斗奖励设计!HO131+求节点(活动投放!$S$46:$S$81,活动投放!$AV$46:$AV$81,$K126)</f>
        <v>480140.69958220766</v>
      </c>
      <c r="S126" s="105">
        <f>[4]军团势力点战斗奖励设计!HP131+求节点(活动投放!$S$86:$S$121,活动投放!$AV$86:$AV$121,$K126)</f>
        <v>387358.86457785254</v>
      </c>
      <c r="T126" s="105">
        <f>[4]军团势力点战斗奖励设计!HQ131+求节点(活动投放!$S$126:$S$161,活动投放!$AV$126:$AV$161,$K126)</f>
        <v>291674.6042881282</v>
      </c>
      <c r="U126" s="105">
        <f>[4]军团势力点战斗奖励设计!HR131+求节点(活动投放!$S$166:$S$201,活动投放!$AV$166:$AV$201,$K126)</f>
        <v>254604.2899230349</v>
      </c>
      <c r="V126" s="79">
        <f t="shared" si="6"/>
        <v>4.6863015647548441</v>
      </c>
      <c r="W126" s="79">
        <f t="shared" si="7"/>
        <v>3.0008793723887979</v>
      </c>
      <c r="X126" s="79">
        <f t="shared" si="8"/>
        <v>1.9367943228892623</v>
      </c>
      <c r="Y126" s="79">
        <f t="shared" si="9"/>
        <v>1.2153108512005342</v>
      </c>
      <c r="Z126" s="79">
        <f t="shared" si="10"/>
        <v>0.7956384060094841</v>
      </c>
    </row>
    <row r="127" spans="10:26" x14ac:dyDescent="0.15">
      <c r="K127" s="65">
        <v>123</v>
      </c>
      <c r="L127" s="79">
        <f>IF($K127&lt;前期规划!$C$2,0,求节点($B$5:$B$40,C$5:C$40,节奏总纲!P126))</f>
        <v>120000.00000000001</v>
      </c>
      <c r="M127" s="79">
        <f>IF($K127&lt;前期规划!$C$2,0,求节点($B$5:$B$40,D$5:D$40,节奏总纲!Q126))</f>
        <v>160000</v>
      </c>
      <c r="N127" s="79">
        <f>IF($K127&lt;前期规划!$C$2,0,求节点($B$5:$B$40,E$5:E$40,节奏总纲!R126))</f>
        <v>200000.00000000003</v>
      </c>
      <c r="O127" s="79">
        <f>IF($K127&lt;前期规划!$C$2,0,求节点($B$5:$B$40,F$5:F$40,节奏总纲!S126))</f>
        <v>240000</v>
      </c>
      <c r="P127" s="79">
        <f>IF($K127&lt;前期规划!$C$2,0,求节点($B$5:$B$40,G$5:G$40,节奏总纲!T126))</f>
        <v>320000</v>
      </c>
      <c r="Q127" s="105">
        <f>[4]军团势力点战斗奖励设计!HN132+求节点(活动投放!$S$6:$S$41,活动投放!$AV$6:$AV$41,$K127)</f>
        <v>604983.457055117</v>
      </c>
      <c r="R127" s="105">
        <f>[4]军团势力点战斗奖励设计!HO132+求节点(活动投放!$S$46:$S$81,活动投放!$AV$46:$AV$81,$K127)</f>
        <v>516358.35010665993</v>
      </c>
      <c r="S127" s="105">
        <f>[4]军团势力点战斗奖励设计!HP132+求节点(活动投放!$S$86:$S$121,活动投放!$AV$86:$AV$121,$K127)</f>
        <v>417271.56246627425</v>
      </c>
      <c r="T127" s="105">
        <f>[4]军团势力点战斗奖励设计!HQ132+求节点(活动投放!$S$126:$S$161,活动投放!$AV$126:$AV$161,$K127)</f>
        <v>313459.6390177327</v>
      </c>
      <c r="U127" s="105">
        <f>[4]军团势力点战斗奖励设计!HR132+求节点(活动投放!$S$166:$S$201,活动投放!$AV$166:$AV$201,$K127)</f>
        <v>266409.46647210012</v>
      </c>
      <c r="V127" s="79">
        <f t="shared" si="6"/>
        <v>5.0415288087926413</v>
      </c>
      <c r="W127" s="79">
        <f t="shared" si="7"/>
        <v>3.2272396881666245</v>
      </c>
      <c r="X127" s="79">
        <f t="shared" si="8"/>
        <v>2.0863578123313711</v>
      </c>
      <c r="Y127" s="79">
        <f t="shared" si="9"/>
        <v>1.3060818292405529</v>
      </c>
      <c r="Z127" s="79">
        <f t="shared" si="10"/>
        <v>0.83252958272531286</v>
      </c>
    </row>
    <row r="128" spans="10:26" x14ac:dyDescent="0.15">
      <c r="K128" s="65">
        <v>124</v>
      </c>
      <c r="L128" s="79">
        <f>IF($K128&lt;前期规划!$C$2,0,求节点($B$5:$B$40,C$5:C$40,节奏总纲!P127))</f>
        <v>120000.00000000001</v>
      </c>
      <c r="M128" s="79">
        <f>IF($K128&lt;前期规划!$C$2,0,求节点($B$5:$B$40,D$5:D$40,节奏总纲!Q127))</f>
        <v>160000</v>
      </c>
      <c r="N128" s="79">
        <f>IF($K128&lt;前期规划!$C$2,0,求节点($B$5:$B$40,E$5:E$40,节奏总纲!R127))</f>
        <v>200000.00000000003</v>
      </c>
      <c r="O128" s="79">
        <f>IF($K128&lt;前期规划!$C$2,0,求节点($B$5:$B$40,F$5:F$40,节奏总纲!S127))</f>
        <v>240000</v>
      </c>
      <c r="P128" s="79">
        <f>IF($K128&lt;前期规划!$C$2,0,求节点($B$5:$B$40,G$5:G$40,节奏总纲!T127))</f>
        <v>320000</v>
      </c>
      <c r="Q128" s="105">
        <f>[4]军团势力点战斗奖励设计!HN133+求节点(活动投放!$S$6:$S$41,活动投放!$AV$6:$AV$41,$K128)</f>
        <v>650670.23305466957</v>
      </c>
      <c r="R128" s="105">
        <f>[4]军团势力点战斗奖励设计!HO133+求节点(活动投放!$S$46:$S$81,活动投放!$AV$46:$AV$81,$K128)</f>
        <v>556268.80604552117</v>
      </c>
      <c r="S128" s="105">
        <f>[4]军团势力点战斗奖励设计!HP133+求节点(活动投放!$S$86:$S$121,活动投放!$AV$86:$AV$121,$K128)</f>
        <v>449126.16138344089</v>
      </c>
      <c r="T128" s="105">
        <f>[4]军团势力点战斗奖励设计!HQ133+求节点(活动投放!$S$126:$S$161,活动投放!$AV$126:$AV$161,$K128)</f>
        <v>336476.17351610673</v>
      </c>
      <c r="U128" s="105">
        <f>[4]军团势力点战斗奖励设计!HR133+求节点(活动投放!$S$166:$S$201,活动投放!$AV$166:$AV$201,$K128)</f>
        <v>279101.88339270768</v>
      </c>
      <c r="V128" s="79">
        <f t="shared" si="6"/>
        <v>5.4222519421222461</v>
      </c>
      <c r="W128" s="79">
        <f t="shared" si="7"/>
        <v>3.4766800377845075</v>
      </c>
      <c r="X128" s="79">
        <f t="shared" si="8"/>
        <v>2.245630806917204</v>
      </c>
      <c r="Y128" s="79">
        <f t="shared" si="9"/>
        <v>1.4019840563171113</v>
      </c>
      <c r="Z128" s="79">
        <f t="shared" si="10"/>
        <v>0.87219338560221149</v>
      </c>
    </row>
    <row r="129" spans="11:26" x14ac:dyDescent="0.15">
      <c r="K129" s="65">
        <v>125</v>
      </c>
      <c r="L129" s="79">
        <f>IF($K129&lt;前期规划!$C$2,0,求节点($B$5:$B$40,C$5:C$40,节奏总纲!P128))</f>
        <v>120000.00000000001</v>
      </c>
      <c r="M129" s="79">
        <f>IF($K129&lt;前期规划!$C$2,0,求节点($B$5:$B$40,D$5:D$40,节奏总纲!Q128))</f>
        <v>160000</v>
      </c>
      <c r="N129" s="79">
        <f>IF($K129&lt;前期规划!$C$2,0,求节点($B$5:$B$40,E$5:E$40,节奏总纲!R128))</f>
        <v>200000.00000000003</v>
      </c>
      <c r="O129" s="79">
        <f>IF($K129&lt;前期规划!$C$2,0,求节点($B$5:$B$40,F$5:F$40,节奏总纲!S128))</f>
        <v>240000</v>
      </c>
      <c r="P129" s="79">
        <f>IF($K129&lt;前期规划!$C$2,0,求节点($B$5:$B$40,G$5:G$40,节奏总纲!T128))</f>
        <v>320000</v>
      </c>
      <c r="Q129" s="105">
        <f>[4]军团势力点战斗奖励设计!HN134+求节点(活动投放!$S$6:$S$41,活动投放!$AV$6:$AV$41,$K129)</f>
        <v>699636.10715983133</v>
      </c>
      <c r="R129" s="105">
        <f>[4]军团势力点战斗奖励设计!HO134+求节点(活动投放!$S$46:$S$81,活动投放!$AV$46:$AV$81,$K129)</f>
        <v>597657.49226527242</v>
      </c>
      <c r="S129" s="105">
        <f>[4]军团势力点战斗奖励设计!HP134+求节点(活动投放!$S$86:$S$121,活动投放!$AV$86:$AV$121,$K129)</f>
        <v>483174.39961987437</v>
      </c>
      <c r="T129" s="105">
        <f>[4]军团势力点战斗奖励设计!HQ134+求节点(活动投放!$S$126:$S$161,活动投放!$AV$126:$AV$161,$K129)</f>
        <v>360906.06005575455</v>
      </c>
      <c r="U129" s="105">
        <f>[4]军团势力点战斗奖励设计!HR134+求节点(活动投放!$S$166:$S$201,活动投放!$AV$166:$AV$201,$K129)</f>
        <v>291143.33830527996</v>
      </c>
      <c r="V129" s="79">
        <f t="shared" si="6"/>
        <v>5.8303008929985936</v>
      </c>
      <c r="W129" s="79">
        <f t="shared" si="7"/>
        <v>3.7353593266579526</v>
      </c>
      <c r="X129" s="79">
        <f t="shared" si="8"/>
        <v>2.4158719980993717</v>
      </c>
      <c r="Y129" s="79">
        <f t="shared" si="9"/>
        <v>1.5037752502323107</v>
      </c>
      <c r="Z129" s="79">
        <f t="shared" si="10"/>
        <v>0.9098229322039999</v>
      </c>
    </row>
    <row r="130" spans="11:26" x14ac:dyDescent="0.15">
      <c r="K130" s="65">
        <v>126</v>
      </c>
      <c r="L130" s="79">
        <f>IF($K130&lt;前期规划!$C$2,0,求节点($B$5:$B$40,C$5:C$40,节奏总纲!P129))</f>
        <v>120000.00000000001</v>
      </c>
      <c r="M130" s="79">
        <f>IF($K130&lt;前期规划!$C$2,0,求节点($B$5:$B$40,D$5:D$40,节奏总纲!Q129))</f>
        <v>160000</v>
      </c>
      <c r="N130" s="79">
        <f>IF($K130&lt;前期规划!$C$2,0,求节点($B$5:$B$40,E$5:E$40,节奏总纲!R129))</f>
        <v>200000.00000000003</v>
      </c>
      <c r="O130" s="79">
        <f>IF($K130&lt;前期规划!$C$2,0,求节点($B$5:$B$40,F$5:F$40,节奏总纲!S129))</f>
        <v>240000</v>
      </c>
      <c r="P130" s="79">
        <f>IF($K130&lt;前期规划!$C$2,0,求节点($B$5:$B$40,G$5:G$40,节奏总纲!T129))</f>
        <v>320000</v>
      </c>
      <c r="Q130" s="105">
        <f>[4]军团势力点战斗奖励设计!HN135+求节点(活动投放!$S$6:$S$41,活动投放!$AV$6:$AV$41,$K130)</f>
        <v>752116.43159563537</v>
      </c>
      <c r="R130" s="105">
        <f>[4]军团势力点战斗奖励设计!HO135+求节点(活动投放!$S$46:$S$81,活动投放!$AV$46:$AV$81,$K130)</f>
        <v>643251.70109540143</v>
      </c>
      <c r="S130" s="105">
        <f>[4]军团势力点战斗奖励设计!HP135+求节点(活动投放!$S$86:$S$121,活动投放!$AV$86:$AV$121,$K130)</f>
        <v>519399.25504007115</v>
      </c>
      <c r="T130" s="105">
        <f>[4]军团势力点战斗奖励设计!HQ135+求节点(活动投放!$S$126:$S$161,活动投放!$AV$126:$AV$161,$K130)</f>
        <v>385091.05814077851</v>
      </c>
      <c r="U130" s="105">
        <f>[4]军团势力点战斗奖励设计!HR135+求节点(活动投放!$S$166:$S$201,活动投放!$AV$166:$AV$201,$K130)</f>
        <v>303979.49152268574</v>
      </c>
      <c r="V130" s="79">
        <f t="shared" si="6"/>
        <v>6.2676369299636274</v>
      </c>
      <c r="W130" s="79">
        <f t="shared" si="7"/>
        <v>4.0203231318462587</v>
      </c>
      <c r="X130" s="79">
        <f t="shared" si="8"/>
        <v>2.5969962752003553</v>
      </c>
      <c r="Y130" s="79">
        <f t="shared" si="9"/>
        <v>1.604546075586577</v>
      </c>
      <c r="Z130" s="79">
        <f t="shared" si="10"/>
        <v>0.94993591100839292</v>
      </c>
    </row>
    <row r="131" spans="11:26" x14ac:dyDescent="0.15">
      <c r="K131" s="65">
        <v>127</v>
      </c>
      <c r="L131" s="79">
        <f>IF($K131&lt;前期规划!$C$2,0,求节点($B$5:$B$40,C$5:C$40,节奏总纲!P130))</f>
        <v>120000.00000000001</v>
      </c>
      <c r="M131" s="79">
        <f>IF($K131&lt;前期规划!$C$2,0,求节点($B$5:$B$40,D$5:D$40,节奏总纲!Q130))</f>
        <v>160000</v>
      </c>
      <c r="N131" s="79">
        <f>IF($K131&lt;前期规划!$C$2,0,求节点($B$5:$B$40,E$5:E$40,节奏总纲!R130))</f>
        <v>200000.00000000003</v>
      </c>
      <c r="O131" s="79">
        <f>IF($K131&lt;前期规划!$C$2,0,求节点($B$5:$B$40,F$5:F$40,节奏总纲!S130))</f>
        <v>240000</v>
      </c>
      <c r="P131" s="79">
        <f>IF($K131&lt;前期规划!$C$2,0,求节点($B$5:$B$40,G$5:G$40,节奏总纲!T130))</f>
        <v>320000</v>
      </c>
      <c r="Q131" s="105">
        <f>[4]军团势力点战斗奖励设计!HN136+求节点(活动投放!$S$6:$S$41,活动投放!$AV$6:$AV$41,$K131)</f>
        <v>808363.45063122502</v>
      </c>
      <c r="R131" s="105">
        <f>[4]军团势力点战斗奖励设计!HO136+求节点(活动投放!$S$46:$S$81,活动投放!$AV$46:$AV$81,$K131)</f>
        <v>691176.41475925781</v>
      </c>
      <c r="S131" s="105">
        <f>[4]军团势力点战斗奖励设计!HP136+求节点(活动投放!$S$86:$S$121,活动投放!$AV$86:$AV$121,$K131)</f>
        <v>555218.11240266939</v>
      </c>
      <c r="T131" s="105">
        <f>[4]军团势力点战斗奖励设计!HQ136+求节点(活动投放!$S$126:$S$161,活动投放!$AV$126:$AV$161,$K131)</f>
        <v>410050.65931668377</v>
      </c>
      <c r="U131" s="105">
        <f>[4]军团势力点战斗奖励设计!HR136+求节点(活动投放!$S$166:$S$201,活动投放!$AV$166:$AV$201,$K131)</f>
        <v>317982.97866184404</v>
      </c>
      <c r="V131" s="79">
        <f t="shared" si="6"/>
        <v>6.7363620885935411</v>
      </c>
      <c r="W131" s="79">
        <f t="shared" si="7"/>
        <v>4.3198525922453612</v>
      </c>
      <c r="X131" s="79">
        <f t="shared" si="8"/>
        <v>2.7760905620133465</v>
      </c>
      <c r="Y131" s="79">
        <f t="shared" si="9"/>
        <v>1.7085444138195156</v>
      </c>
      <c r="Z131" s="79">
        <f t="shared" si="10"/>
        <v>0.99369680831826268</v>
      </c>
    </row>
    <row r="132" spans="11:26" x14ac:dyDescent="0.15">
      <c r="K132" s="65">
        <v>128</v>
      </c>
      <c r="L132" s="79">
        <f>IF($K132&lt;前期规划!$C$2,0,求节点($B$5:$B$40,C$5:C$40,节奏总纲!P131))</f>
        <v>120000.00000000001</v>
      </c>
      <c r="M132" s="79">
        <f>IF($K132&lt;前期规划!$C$2,0,求节点($B$5:$B$40,D$5:D$40,节奏总纲!Q131))</f>
        <v>160000</v>
      </c>
      <c r="N132" s="79">
        <f>IF($K132&lt;前期规划!$C$2,0,求节点($B$5:$B$40,E$5:E$40,节奏总纲!R131))</f>
        <v>200000.00000000003</v>
      </c>
      <c r="O132" s="79">
        <f>IF($K132&lt;前期规划!$C$2,0,求节点($B$5:$B$40,F$5:F$40,节奏总纲!S131))</f>
        <v>240000</v>
      </c>
      <c r="P132" s="79">
        <f>IF($K132&lt;前期规划!$C$2,0,求节点($B$5:$B$40,G$5:G$40,节奏总纲!T131))</f>
        <v>320000</v>
      </c>
      <c r="Q132" s="105">
        <f>[4]军团势力点战斗奖励设计!HN137+求节点(活动投放!$S$6:$S$41,活动投放!$AV$6:$AV$41,$K132)</f>
        <v>868647.51298034529</v>
      </c>
      <c r="R132" s="105">
        <f>[4]军团势力点战斗奖励设计!HO137+求节点(活动投放!$S$46:$S$81,活动投放!$AV$46:$AV$81,$K132)</f>
        <v>738934.01503531961</v>
      </c>
      <c r="S132" s="105">
        <f>[4]军团势力点战斗奖励设计!HP137+求节点(活动投放!$S$86:$S$121,活动投放!$AV$86:$AV$121,$K132)</f>
        <v>592878.22429632489</v>
      </c>
      <c r="T132" s="105">
        <f>[4]军团势力点战斗奖励设计!HQ137+求节点(活动投放!$S$126:$S$161,活动投放!$AV$126:$AV$161,$K132)</f>
        <v>437431.81938610022</v>
      </c>
      <c r="U132" s="105">
        <f>[4]军团势力点战斗奖励设计!HR137+求节点(活动投放!$S$166:$S$201,活动投放!$AV$166:$AV$201,$K132)</f>
        <v>333202.96474790806</v>
      </c>
      <c r="V132" s="79">
        <f t="shared" si="6"/>
        <v>7.23872927483621</v>
      </c>
      <c r="W132" s="79">
        <f t="shared" si="7"/>
        <v>4.6183375939707476</v>
      </c>
      <c r="X132" s="79">
        <f t="shared" si="8"/>
        <v>2.9643911214816239</v>
      </c>
      <c r="Y132" s="79">
        <f t="shared" si="9"/>
        <v>1.8226325807754176</v>
      </c>
      <c r="Z132" s="79">
        <f t="shared" si="10"/>
        <v>1.0412592648372128</v>
      </c>
    </row>
    <row r="133" spans="11:26" x14ac:dyDescent="0.15">
      <c r="K133" s="65">
        <v>129</v>
      </c>
      <c r="L133" s="79">
        <f>IF($K133&lt;前期规划!$C$2,0,求节点($B$5:$B$40,C$5:C$40,节奏总纲!P132))</f>
        <v>120000.00000000001</v>
      </c>
      <c r="M133" s="79">
        <f>IF($K133&lt;前期规划!$C$2,0,求节点($B$5:$B$40,D$5:D$40,节奏总纲!Q132))</f>
        <v>160000</v>
      </c>
      <c r="N133" s="79">
        <f>IF($K133&lt;前期规划!$C$2,0,求节点($B$5:$B$40,E$5:E$40,节奏总纲!R132))</f>
        <v>200000.00000000003</v>
      </c>
      <c r="O133" s="79">
        <f>IF($K133&lt;前期规划!$C$2,0,求节点($B$5:$B$40,F$5:F$40,节奏总纲!S132))</f>
        <v>240000</v>
      </c>
      <c r="P133" s="79">
        <f>IF($K133&lt;前期规划!$C$2,0,求节点($B$5:$B$40,G$5:G$40,节奏总纲!T132))</f>
        <v>320000</v>
      </c>
      <c r="Q133" s="105">
        <f>[4]军团势力点战斗奖励设计!HN138+求节点(活动投放!$S$6:$S$41,活动投放!$AV$6:$AV$41,$K133)</f>
        <v>933258.3712200158</v>
      </c>
      <c r="R133" s="105">
        <f>[4]军团势力点战斗奖励设计!HO138+求节点(活动投放!$S$46:$S$81,活动投放!$AV$46:$AV$81,$K133)</f>
        <v>793726.14336906199</v>
      </c>
      <c r="S133" s="105">
        <f>[4]军团势力点战斗奖励设计!HP138+求节点(活动投放!$S$86:$S$121,活动投放!$AV$86:$AV$121,$K133)</f>
        <v>637648.65497818892</v>
      </c>
      <c r="T133" s="105">
        <f>[4]军团势力点战斗奖励设计!HQ138+求节点(活动投放!$S$126:$S$161,活动投放!$AV$126:$AV$161,$K133)</f>
        <v>470139.6653927812</v>
      </c>
      <c r="U133" s="105">
        <f>[4]军团势力点战斗奖励设计!HR138+求节点(活动投放!$S$166:$S$201,活动投放!$AV$166:$AV$201,$K133)</f>
        <v>350656.02761934185</v>
      </c>
      <c r="V133" s="79">
        <f t="shared" si="6"/>
        <v>7.7771530935001305</v>
      </c>
      <c r="W133" s="79">
        <f t="shared" si="7"/>
        <v>4.9607883960566372</v>
      </c>
      <c r="X133" s="79">
        <f t="shared" si="8"/>
        <v>3.1882432748909442</v>
      </c>
      <c r="Y133" s="79">
        <f t="shared" si="9"/>
        <v>1.9589152724699217</v>
      </c>
      <c r="Z133" s="79">
        <f t="shared" si="10"/>
        <v>1.0958000863104433</v>
      </c>
    </row>
    <row r="134" spans="11:26" x14ac:dyDescent="0.15">
      <c r="K134" s="65">
        <v>130</v>
      </c>
      <c r="L134" s="79">
        <f>IF($K134&lt;前期规划!$C$2,0,求节点($B$5:$B$40,C$5:C$40,节奏总纲!P133))</f>
        <v>120000.00000000001</v>
      </c>
      <c r="M134" s="79">
        <f>IF($K134&lt;前期规划!$C$2,0,求节点($B$5:$B$40,D$5:D$40,节奏总纲!Q133))</f>
        <v>160000</v>
      </c>
      <c r="N134" s="79">
        <f>IF($K134&lt;前期规划!$C$2,0,求节点($B$5:$B$40,E$5:E$40,节奏总纲!R133))</f>
        <v>200000.00000000003</v>
      </c>
      <c r="O134" s="79">
        <f>IF($K134&lt;前期规划!$C$2,0,求节点($B$5:$B$40,F$5:F$40,节奏总纲!S133))</f>
        <v>240000</v>
      </c>
      <c r="P134" s="79">
        <f>IF($K134&lt;前期规划!$C$2,0,求节点($B$5:$B$40,G$5:G$40,节奏总纲!T133))</f>
        <v>320000</v>
      </c>
      <c r="Q134" s="105">
        <f>[4]军团势力点战斗奖励设计!HN139+求节点(活动投放!$S$6:$S$41,活动投放!$AV$6:$AV$41,$K134)</f>
        <v>1002506.5744729879</v>
      </c>
      <c r="R134" s="105">
        <f>[4]军团势力点战斗奖励设计!HO139+求节点(活动投放!$S$46:$S$81,活动投放!$AV$46:$AV$81,$K134)</f>
        <v>853486.70293019188</v>
      </c>
      <c r="S134" s="105">
        <f>[4]军团势力点战斗奖励设计!HP139+求节点(活动投放!$S$86:$S$121,活动投放!$AV$86:$AV$121,$K134)</f>
        <v>686123.9464534116</v>
      </c>
      <c r="T134" s="105">
        <f>[4]军团势力点战斗奖励设计!HQ139+求节点(活动投放!$S$126:$S$161,活动投放!$AV$126:$AV$161,$K134)</f>
        <v>504998.7184504738</v>
      </c>
      <c r="U134" s="105">
        <f>[4]军团势力点战斗奖励设计!HR139+求节点(活动投放!$S$166:$S$201,活动投放!$AV$166:$AV$201,$K134)</f>
        <v>369715.51668207481</v>
      </c>
      <c r="V134" s="79">
        <f t="shared" ref="V134:V164" si="11">IF(L134=0,0,Q134/L134)</f>
        <v>8.3542214539415642</v>
      </c>
      <c r="W134" s="79">
        <f t="shared" ref="W134:W164" si="12">IF(M134=0,0,R134/M134)</f>
        <v>5.3342918933136989</v>
      </c>
      <c r="X134" s="79">
        <f t="shared" ref="X134:X164" si="13">IF(N134=0,0,S134/N134)</f>
        <v>3.4306197322670573</v>
      </c>
      <c r="Y134" s="79">
        <f t="shared" ref="Y134:Y164" si="14">IF(O134=0,0,T134/O134)</f>
        <v>2.1041613268769743</v>
      </c>
      <c r="Z134" s="79">
        <f t="shared" ref="Z134:Z164" si="15">IF(P134=0,0,U134/P134)</f>
        <v>1.1553609896314838</v>
      </c>
    </row>
    <row r="135" spans="11:26" x14ac:dyDescent="0.15">
      <c r="K135" s="65">
        <v>131</v>
      </c>
      <c r="L135" s="79">
        <f>IF($K135&lt;前期规划!$C$2,0,求节点($B$5:$B$40,C$5:C$40,节奏总纲!P134))</f>
        <v>120000.00000000001</v>
      </c>
      <c r="M135" s="79">
        <f>IF($K135&lt;前期规划!$C$2,0,求节点($B$5:$B$40,D$5:D$40,节奏总纲!Q134))</f>
        <v>160000</v>
      </c>
      <c r="N135" s="79">
        <f>IF($K135&lt;前期规划!$C$2,0,求节点($B$5:$B$40,E$5:E$40,节奏总纲!R134))</f>
        <v>200000.00000000003</v>
      </c>
      <c r="O135" s="79">
        <f>IF($K135&lt;前期规划!$C$2,0,求节点($B$5:$B$40,F$5:F$40,节奏总纲!S134))</f>
        <v>240000</v>
      </c>
      <c r="P135" s="79">
        <f>IF($K135&lt;前期规划!$C$2,0,求节点($B$5:$B$40,G$5:G$40,节奏总纲!T134))</f>
        <v>320000</v>
      </c>
      <c r="Q135" s="105">
        <f>[4]军团势力点战斗奖励设计!HN140+求节点(活动投放!$S$6:$S$41,活动投放!$AV$6:$AV$41,$K135)</f>
        <v>1076724.9610478433</v>
      </c>
      <c r="R135" s="105">
        <f>[4]军团势力点战斗奖励设计!HO140+求节点(活动投放!$S$46:$S$81,活动投放!$AV$46:$AV$81,$K135)</f>
        <v>916944.74868783506</v>
      </c>
      <c r="S135" s="105">
        <f>[4]军团势力点战斗奖励设计!HP140+求节点(活动投放!$S$86:$S$121,活动投放!$AV$86:$AV$121,$K135)</f>
        <v>737189.26897035714</v>
      </c>
      <c r="T135" s="105">
        <f>[4]军团势力点战斗奖励设计!HQ140+求节点(活动投放!$S$126:$S$161,活动投放!$AV$126:$AV$161,$K135)</f>
        <v>542230.00436017325</v>
      </c>
      <c r="U135" s="105">
        <f>[4]军团势力点战斗奖励设计!HR140+求节点(活动投放!$S$166:$S$201,活动投放!$AV$166:$AV$201,$K135)</f>
        <v>388988.07697295485</v>
      </c>
      <c r="V135" s="79">
        <f t="shared" si="11"/>
        <v>8.9727080087320275</v>
      </c>
      <c r="W135" s="79">
        <f t="shared" si="12"/>
        <v>5.7309046792989689</v>
      </c>
      <c r="X135" s="79">
        <f t="shared" si="13"/>
        <v>3.6859463448517853</v>
      </c>
      <c r="Y135" s="79">
        <f t="shared" si="14"/>
        <v>2.2592916848340554</v>
      </c>
      <c r="Z135" s="79">
        <f t="shared" si="15"/>
        <v>1.2155877405404838</v>
      </c>
    </row>
    <row r="136" spans="11:26" x14ac:dyDescent="0.15">
      <c r="K136" s="65">
        <v>132</v>
      </c>
      <c r="L136" s="79">
        <f>IF($K136&lt;前期规划!$C$2,0,求节点($B$5:$B$40,C$5:C$40,节奏总纲!P135))</f>
        <v>120000.00000000001</v>
      </c>
      <c r="M136" s="79">
        <f>IF($K136&lt;前期规划!$C$2,0,求节点($B$5:$B$40,D$5:D$40,节奏总纲!Q135))</f>
        <v>160000</v>
      </c>
      <c r="N136" s="79">
        <f>IF($K136&lt;前期规划!$C$2,0,求节点($B$5:$B$40,E$5:E$40,节奏总纲!R135))</f>
        <v>200000.00000000003</v>
      </c>
      <c r="O136" s="79">
        <f>IF($K136&lt;前期规划!$C$2,0,求节点($B$5:$B$40,F$5:F$40,节奏总纲!S135))</f>
        <v>240000</v>
      </c>
      <c r="P136" s="79">
        <f>IF($K136&lt;前期规划!$C$2,0,求节点($B$5:$B$40,G$5:G$40,节奏总纲!T135))</f>
        <v>320000</v>
      </c>
      <c r="Q136" s="105">
        <f>[4]军团势力点战斗奖励设计!HN141+求节点(活动投放!$S$6:$S$41,活动投放!$AV$6:$AV$41,$K136)</f>
        <v>1156270.258211032</v>
      </c>
      <c r="R136" s="105">
        <f>[4]军团势力点战斗奖励设计!HO141+求节点(活动投放!$S$46:$S$81,活动投放!$AV$46:$AV$81,$K136)</f>
        <v>985227.24799452326</v>
      </c>
      <c r="S136" s="105">
        <f>[4]军团势力点战斗奖励设计!HP141+求节点(活动投放!$S$86:$S$121,活动投放!$AV$86:$AV$121,$K136)</f>
        <v>793040.4348888956</v>
      </c>
      <c r="T136" s="105">
        <f>[4]军团势力点战斗奖励设计!HQ141+求节点(活动投放!$S$126:$S$161,活动投放!$AV$126:$AV$161,$K136)</f>
        <v>580330.04398323491</v>
      </c>
      <c r="U136" s="105">
        <f>[4]军团势力点战斗奖励设计!HR141+求节点(活动投放!$S$166:$S$201,活动投放!$AV$166:$AV$201,$K136)</f>
        <v>408922.74891656503</v>
      </c>
      <c r="V136" s="79">
        <f t="shared" si="11"/>
        <v>9.6355854850919318</v>
      </c>
      <c r="W136" s="79">
        <f t="shared" si="12"/>
        <v>6.15767029996577</v>
      </c>
      <c r="X136" s="79">
        <f t="shared" si="13"/>
        <v>3.9652021744444776</v>
      </c>
      <c r="Y136" s="79">
        <f t="shared" si="14"/>
        <v>2.4180418499301455</v>
      </c>
      <c r="Z136" s="79">
        <f t="shared" si="15"/>
        <v>1.2778835903642658</v>
      </c>
    </row>
    <row r="137" spans="11:26" x14ac:dyDescent="0.15">
      <c r="K137" s="65">
        <v>133</v>
      </c>
      <c r="L137" s="79">
        <f>IF($K137&lt;前期规划!$C$2,0,求节点($B$5:$B$40,C$5:C$40,节奏总纲!P136))</f>
        <v>120000.00000000001</v>
      </c>
      <c r="M137" s="79">
        <f>IF($K137&lt;前期规划!$C$2,0,求节点($B$5:$B$40,D$5:D$40,节奏总纲!Q136))</f>
        <v>160000</v>
      </c>
      <c r="N137" s="79">
        <f>IF($K137&lt;前期规划!$C$2,0,求节点($B$5:$B$40,E$5:E$40,节奏总纲!R136))</f>
        <v>200000.00000000003</v>
      </c>
      <c r="O137" s="79">
        <f>IF($K137&lt;前期规划!$C$2,0,求节点($B$5:$B$40,F$5:F$40,节奏总纲!S136))</f>
        <v>240000</v>
      </c>
      <c r="P137" s="79">
        <f>IF($K137&lt;前期规划!$C$2,0,求节点($B$5:$B$40,G$5:G$40,节奏总纲!T136))</f>
        <v>320000</v>
      </c>
      <c r="Q137" s="105">
        <f>[4]军团势力点战斗奖励设计!HN142+求节点(活动投放!$S$6:$S$41,活动投放!$AV$6:$AV$41,$K137)</f>
        <v>1241524.7967801034</v>
      </c>
      <c r="R137" s="105">
        <f>[4]军团势力点战斗奖励设计!HO142+求节点(活动投放!$S$46:$S$81,活动投放!$AV$46:$AV$81,$K137)</f>
        <v>1058461.8695020142</v>
      </c>
      <c r="S137" s="105">
        <f>[4]军团势力点战斗奖励设计!HP142+求节点(活动投放!$S$86:$S$121,活动投放!$AV$86:$AV$121,$K137)</f>
        <v>848940.37807217462</v>
      </c>
      <c r="T137" s="105">
        <f>[4]军团势力点战斗奖励设计!HQ142+求节点(活动投放!$S$126:$S$161,活动投放!$AV$126:$AV$161,$K137)</f>
        <v>618813.49464228109</v>
      </c>
      <c r="U137" s="105">
        <f>[4]军团势力点战斗奖励设计!HR142+求节点(活动投放!$S$166:$S$201,活动投放!$AV$166:$AV$201,$K137)</f>
        <v>429944.55006084469</v>
      </c>
      <c r="V137" s="79">
        <f t="shared" si="11"/>
        <v>10.346039973167526</v>
      </c>
      <c r="W137" s="79">
        <f t="shared" si="12"/>
        <v>6.6153866843875893</v>
      </c>
      <c r="X137" s="79">
        <f t="shared" si="13"/>
        <v>4.2447018903608722</v>
      </c>
      <c r="Y137" s="79">
        <f t="shared" si="14"/>
        <v>2.5783895610095047</v>
      </c>
      <c r="Z137" s="79">
        <f t="shared" si="15"/>
        <v>1.3435767189401397</v>
      </c>
    </row>
    <row r="138" spans="11:26" x14ac:dyDescent="0.15">
      <c r="K138" s="65">
        <v>134</v>
      </c>
      <c r="L138" s="79">
        <f>IF($K138&lt;前期规划!$C$2,0,求节点($B$5:$B$40,C$5:C$40,节奏总纲!P137))</f>
        <v>120000.00000000001</v>
      </c>
      <c r="M138" s="79">
        <f>IF($K138&lt;前期规划!$C$2,0,求节点($B$5:$B$40,D$5:D$40,节奏总纲!Q137))</f>
        <v>160000</v>
      </c>
      <c r="N138" s="79">
        <f>IF($K138&lt;前期规划!$C$2,0,求节点($B$5:$B$40,E$5:E$40,节奏总纲!R137))</f>
        <v>200000.00000000003</v>
      </c>
      <c r="O138" s="79">
        <f>IF($K138&lt;前期规划!$C$2,0,求节点($B$5:$B$40,F$5:F$40,节奏总纲!S137))</f>
        <v>240000</v>
      </c>
      <c r="P138" s="79">
        <f>IF($K138&lt;前期规划!$C$2,0,求节点($B$5:$B$40,G$5:G$40,节奏总纲!T137))</f>
        <v>320000</v>
      </c>
      <c r="Q138" s="105">
        <f>[4]军团势力点战斗奖励设计!HN143+求节点(活动投放!$S$6:$S$41,活动投放!$AV$6:$AV$41,$K138)</f>
        <v>1332898.3487792087</v>
      </c>
      <c r="R138" s="105">
        <f>[4]军团势力点战斗奖励设计!HO143+求节点(活动投放!$S$46:$S$81,活动投放!$AV$46:$AV$81,$K138)</f>
        <v>1132907.3207347516</v>
      </c>
      <c r="S138" s="105">
        <f>[4]军团势力点战斗奖励设计!HP143+求节点(活动投放!$S$86:$S$121,活动投放!$AV$86:$AV$121,$K138)</f>
        <v>906779.56129836198</v>
      </c>
      <c r="T138" s="105">
        <f>[4]军团势力点战斗奖励设计!HQ143+求节点(活动投放!$S$126:$S$161,活动投放!$AV$126:$AV$161,$K138)</f>
        <v>660382.7602043642</v>
      </c>
      <c r="U138" s="105">
        <f>[4]军团势力点战斗奖励设计!HR143+求节点(活动投放!$S$166:$S$201,活动投放!$AV$166:$AV$201,$K138)</f>
        <v>452917.46534106316</v>
      </c>
      <c r="V138" s="79">
        <f t="shared" si="11"/>
        <v>11.107486239826738</v>
      </c>
      <c r="W138" s="79">
        <f t="shared" si="12"/>
        <v>7.0806707545921981</v>
      </c>
      <c r="X138" s="79">
        <f t="shared" si="13"/>
        <v>4.533897806491809</v>
      </c>
      <c r="Y138" s="79">
        <f t="shared" si="14"/>
        <v>2.7515948341848508</v>
      </c>
      <c r="Z138" s="79">
        <f t="shared" si="15"/>
        <v>1.4153670791908224</v>
      </c>
    </row>
    <row r="139" spans="11:26" x14ac:dyDescent="0.15">
      <c r="K139" s="65">
        <v>135</v>
      </c>
      <c r="L139" s="79">
        <f>IF($K139&lt;前期规划!$C$2,0,求节点($B$5:$B$40,C$5:C$40,节奏总纲!P138))</f>
        <v>120000.00000000001</v>
      </c>
      <c r="M139" s="79">
        <f>IF($K139&lt;前期规划!$C$2,0,求节点($B$5:$B$40,D$5:D$40,节奏总纲!Q138))</f>
        <v>160000</v>
      </c>
      <c r="N139" s="79">
        <f>IF($K139&lt;前期规划!$C$2,0,求节点($B$5:$B$40,E$5:E$40,节奏总纲!R138))</f>
        <v>200000.00000000003</v>
      </c>
      <c r="O139" s="79">
        <f>IF($K139&lt;前期规划!$C$2,0,求节点($B$5:$B$40,F$5:F$40,节奏总纲!S138))</f>
        <v>240000</v>
      </c>
      <c r="P139" s="79">
        <f>IF($K139&lt;前期规划!$C$2,0,求节点($B$5:$B$40,G$5:G$40,节奏总纲!T138))</f>
        <v>320000</v>
      </c>
      <c r="Q139" s="105">
        <f>[4]军团势力点战斗奖励设计!HN144+求节点(活动投放!$S$6:$S$41,活动投放!$AV$6:$AV$41,$K139)</f>
        <v>1430830.096989532</v>
      </c>
      <c r="R139" s="105">
        <f>[4]军团势力点战斗奖励设计!HO144+求节点(活动投放!$S$46:$S$81,活动投放!$AV$46:$AV$81,$K139)</f>
        <v>1214511.3696038623</v>
      </c>
      <c r="S139" s="105">
        <f>[4]军团势力点战斗奖励设计!HP144+求节点(活动投放!$S$86:$S$121,活动投放!$AV$86:$AV$121,$K139)</f>
        <v>971693.97319367074</v>
      </c>
      <c r="T139" s="105">
        <f>[4]军团势力点战斗奖励设计!HQ144+求节点(活动投放!$S$126:$S$161,活动投放!$AV$126:$AV$161,$K139)</f>
        <v>707830.86086836911</v>
      </c>
      <c r="U139" s="105">
        <f>[4]军团势力点战斗奖励设计!HR144+求节点(活动投放!$S$166:$S$201,活动投放!$AV$166:$AV$201,$K139)</f>
        <v>478956.00845223624</v>
      </c>
      <c r="V139" s="79">
        <f t="shared" si="11"/>
        <v>11.923584141579433</v>
      </c>
      <c r="W139" s="79">
        <f t="shared" si="12"/>
        <v>7.5906960600241389</v>
      </c>
      <c r="X139" s="79">
        <f t="shared" si="13"/>
        <v>4.8584698659683534</v>
      </c>
      <c r="Y139" s="79">
        <f t="shared" si="14"/>
        <v>2.9492952536182044</v>
      </c>
      <c r="Z139" s="79">
        <f t="shared" si="15"/>
        <v>1.4967375264132383</v>
      </c>
    </row>
    <row r="140" spans="11:26" x14ac:dyDescent="0.15">
      <c r="K140" s="65">
        <v>136</v>
      </c>
      <c r="L140" s="79">
        <f>IF($K140&lt;前期规划!$C$2,0,求节点($B$5:$B$40,C$5:C$40,节奏总纲!P139))</f>
        <v>120000.00000000001</v>
      </c>
      <c r="M140" s="79">
        <f>IF($K140&lt;前期规划!$C$2,0,求节点($B$5:$B$40,D$5:D$40,节奏总纲!Q139))</f>
        <v>160000</v>
      </c>
      <c r="N140" s="79">
        <f>IF($K140&lt;前期规划!$C$2,0,求节点($B$5:$B$40,E$5:E$40,节奏总纲!R139))</f>
        <v>200000.00000000003</v>
      </c>
      <c r="O140" s="79">
        <f>IF($K140&lt;前期规划!$C$2,0,求节点($B$5:$B$40,F$5:F$40,节奏总纲!S139))</f>
        <v>240000</v>
      </c>
      <c r="P140" s="79">
        <f>IF($K140&lt;前期规划!$C$2,0,求节点($B$5:$B$40,G$5:G$40,节奏总纲!T139))</f>
        <v>320000</v>
      </c>
      <c r="Q140" s="105">
        <f>[4]军团势力点战斗奖励设计!HN145+求节点(活动投放!$S$6:$S$41,活动投放!$AV$6:$AV$41,$K140)</f>
        <v>1535790.7458611401</v>
      </c>
      <c r="R140" s="105">
        <f>[4]军团势力点战斗奖励设计!HO145+求节点(活动投放!$S$46:$S$81,活动投放!$AV$46:$AV$81,$K140)</f>
        <v>1304379.3602892437</v>
      </c>
      <c r="S140" s="105">
        <f>[4]军团势力点战斗奖励设计!HP145+求节点(活动投放!$S$86:$S$121,活动投放!$AV$86:$AV$121,$K140)</f>
        <v>1046205.9764723837</v>
      </c>
      <c r="T140" s="105">
        <f>[4]军团势力点战斗奖励设计!HQ145+求节点(活动投放!$S$126:$S$161,活动投放!$AV$126:$AV$161,$K140)</f>
        <v>760922.30075090937</v>
      </c>
      <c r="U140" s="105">
        <f>[4]军团势力点战斗奖励设计!HR145+求节点(活动投放!$S$166:$S$201,活动投放!$AV$166:$AV$201,$K140)</f>
        <v>507714.26256867149</v>
      </c>
      <c r="V140" s="79">
        <f t="shared" si="11"/>
        <v>12.798256215509499</v>
      </c>
      <c r="W140" s="79">
        <f t="shared" si="12"/>
        <v>8.152371001807774</v>
      </c>
      <c r="X140" s="79">
        <f t="shared" si="13"/>
        <v>5.2310298823619181</v>
      </c>
      <c r="Y140" s="79">
        <f t="shared" si="14"/>
        <v>3.1705095864621224</v>
      </c>
      <c r="Z140" s="79">
        <f t="shared" si="15"/>
        <v>1.5866070705270985</v>
      </c>
    </row>
    <row r="141" spans="11:26" x14ac:dyDescent="0.15">
      <c r="K141" s="65">
        <v>137</v>
      </c>
      <c r="L141" s="79">
        <f>IF($K141&lt;前期规划!$C$2,0,求节点($B$5:$B$40,C$5:C$40,节奏总纲!P140))</f>
        <v>120000.00000000001</v>
      </c>
      <c r="M141" s="79">
        <f>IF($K141&lt;前期规划!$C$2,0,求节点($B$5:$B$40,D$5:D$40,节奏总纲!Q140))</f>
        <v>160000</v>
      </c>
      <c r="N141" s="79">
        <f>IF($K141&lt;前期规划!$C$2,0,求节点($B$5:$B$40,E$5:E$40,节奏总纲!R140))</f>
        <v>200000.00000000003</v>
      </c>
      <c r="O141" s="79">
        <f>IF($K141&lt;前期规划!$C$2,0,求节点($B$5:$B$40,F$5:F$40,节奏总纲!S140))</f>
        <v>240000</v>
      </c>
      <c r="P141" s="79">
        <f>IF($K141&lt;前期规划!$C$2,0,求节点($B$5:$B$40,G$5:G$40,节奏总纲!T140))</f>
        <v>320000</v>
      </c>
      <c r="Q141" s="105">
        <f>[4]军团势力点战斗奖励设计!HN146+求节点(活动投放!$S$6:$S$41,活动投放!$AV$6:$AV$41,$K141)</f>
        <v>1648284.7839323196</v>
      </c>
      <c r="R141" s="105">
        <f>[4]军团势力点战斗奖励设计!HO146+求节点(活动投放!$S$46:$S$81,活动投放!$AV$46:$AV$81,$K141)</f>
        <v>1401438.2151366966</v>
      </c>
      <c r="S141" s="105">
        <f>[4]军团势力点战斗奖励设计!HP146+求节点(活动投放!$S$86:$S$121,活动投放!$AV$86:$AV$121,$K141)</f>
        <v>1123628.3790742259</v>
      </c>
      <c r="T141" s="105">
        <f>[4]军团势力点战斗奖励设计!HQ146+求节点(活动投放!$S$126:$S$161,活动投放!$AV$126:$AV$161,$K141)</f>
        <v>816817.10975189158</v>
      </c>
      <c r="U141" s="105">
        <f>[4]军团势力点战斗奖励设计!HR146+求节点(活动投放!$S$166:$S$201,活动投放!$AV$166:$AV$201,$K141)</f>
        <v>537618.46672551101</v>
      </c>
      <c r="V141" s="79">
        <f t="shared" si="11"/>
        <v>13.735706532769328</v>
      </c>
      <c r="W141" s="79">
        <f t="shared" si="12"/>
        <v>8.7589888446043531</v>
      </c>
      <c r="X141" s="79">
        <f t="shared" si="13"/>
        <v>5.6181418953711288</v>
      </c>
      <c r="Y141" s="79">
        <f t="shared" si="14"/>
        <v>3.4034046239662148</v>
      </c>
      <c r="Z141" s="79">
        <f t="shared" si="15"/>
        <v>1.6800577085172219</v>
      </c>
    </row>
    <row r="142" spans="11:26" x14ac:dyDescent="0.15">
      <c r="K142" s="65">
        <v>138</v>
      </c>
      <c r="L142" s="79">
        <f>IF($K142&lt;前期规划!$C$2,0,求节点($B$5:$B$40,C$5:C$40,节奏总纲!P141))</f>
        <v>120000.00000000001</v>
      </c>
      <c r="M142" s="79">
        <f>IF($K142&lt;前期规划!$C$2,0,求节点($B$5:$B$40,D$5:D$40,节奏总纲!Q141))</f>
        <v>160000</v>
      </c>
      <c r="N142" s="79">
        <f>IF($K142&lt;前期规划!$C$2,0,求节点($B$5:$B$40,E$5:E$40,节奏总纲!R141))</f>
        <v>200000.00000000003</v>
      </c>
      <c r="O142" s="79">
        <f>IF($K142&lt;前期规划!$C$2,0,求节点($B$5:$B$40,F$5:F$40,节奏总纲!S141))</f>
        <v>240000</v>
      </c>
      <c r="P142" s="79">
        <f>IF($K142&lt;前期规划!$C$2,0,求节点($B$5:$B$40,G$5:G$40,节奏总纲!T141))</f>
        <v>320000</v>
      </c>
      <c r="Q142" s="105">
        <f>[4]军团势力点战斗奖励设计!HN147+求节点(活动投放!$S$6:$S$41,活动投放!$AV$6:$AV$41,$K142)</f>
        <v>1768852.9086305602</v>
      </c>
      <c r="R142" s="105">
        <f>[4]军团势力点战斗奖励设计!HO147+求节点(活动投放!$S$46:$S$81,活动投放!$AV$46:$AV$81,$K142)</f>
        <v>1503780.5711175664</v>
      </c>
      <c r="S142" s="105">
        <f>[4]军团势力点战斗奖励设计!HP147+求节点(活动投放!$S$86:$S$121,活动投放!$AV$86:$AV$121,$K142)</f>
        <v>1206331.0044151226</v>
      </c>
      <c r="T142" s="105">
        <f>[4]军团势力点战斗奖励设计!HQ147+求节点(活动投放!$S$126:$S$161,活动投放!$AV$126:$AV$161,$K142)</f>
        <v>875752.29346679919</v>
      </c>
      <c r="U142" s="105">
        <f>[4]军团势力点战斗奖励设计!HR147+求节点(活动投放!$S$166:$S$201,活动投放!$AV$166:$AV$201,$K142)</f>
        <v>567367.47732744715</v>
      </c>
      <c r="V142" s="79">
        <f t="shared" si="11"/>
        <v>14.740440905254665</v>
      </c>
      <c r="W142" s="79">
        <f t="shared" si="12"/>
        <v>9.3986285694847904</v>
      </c>
      <c r="X142" s="79">
        <f t="shared" si="13"/>
        <v>6.0316550220756122</v>
      </c>
      <c r="Y142" s="79">
        <f t="shared" si="14"/>
        <v>3.6489678894449966</v>
      </c>
      <c r="Z142" s="79">
        <f t="shared" si="15"/>
        <v>1.7730233666482724</v>
      </c>
    </row>
    <row r="143" spans="11:26" x14ac:dyDescent="0.15">
      <c r="K143" s="65">
        <v>139</v>
      </c>
      <c r="L143" s="79">
        <f>IF($K143&lt;前期规划!$C$2,0,求节点($B$5:$B$40,C$5:C$40,节奏总纲!P142))</f>
        <v>120000.00000000001</v>
      </c>
      <c r="M143" s="79">
        <f>IF($K143&lt;前期规划!$C$2,0,求节点($B$5:$B$40,D$5:D$40,节奏总纲!Q142))</f>
        <v>160000</v>
      </c>
      <c r="N143" s="79">
        <f>IF($K143&lt;前期规划!$C$2,0,求节点($B$5:$B$40,E$5:E$40,节奏总纲!R142))</f>
        <v>200000.00000000003</v>
      </c>
      <c r="O143" s="79">
        <f>IF($K143&lt;前期规划!$C$2,0,求节点($B$5:$B$40,F$5:F$40,节奏总纲!S142))</f>
        <v>240000</v>
      </c>
      <c r="P143" s="79">
        <f>IF($K143&lt;前期规划!$C$2,0,求节点($B$5:$B$40,G$5:G$40,节奏总纲!T142))</f>
        <v>320000</v>
      </c>
      <c r="Q143" s="105">
        <f>[4]军团势力点战斗奖励设计!HN148+求节点(活动投放!$S$6:$S$41,活动投放!$AV$6:$AV$41,$K143)</f>
        <v>1898074.6251099012</v>
      </c>
      <c r="R143" s="105">
        <f>[4]军团势力点战斗奖励设计!HO148+求节点(活动投放!$S$46:$S$81,活动投放!$AV$46:$AV$81,$K143)</f>
        <v>1614241.5924229913</v>
      </c>
      <c r="S143" s="105">
        <f>[4]军团势力点战斗奖励设计!HP148+求节点(活动投放!$S$86:$S$121,活动投放!$AV$86:$AV$121,$K143)</f>
        <v>1294259.7353018017</v>
      </c>
      <c r="T143" s="105">
        <f>[4]军团势力点战斗奖励设计!HQ148+求节点(活动投放!$S$126:$S$161,活动投放!$AV$126:$AV$161,$K143)</f>
        <v>934715.08951008215</v>
      </c>
      <c r="U143" s="105">
        <f>[4]军团势力点战斗奖励设计!HR148+求节点(活动投放!$S$166:$S$201,活动投放!$AV$166:$AV$201,$K143)</f>
        <v>599311.44022824196</v>
      </c>
      <c r="V143" s="79">
        <f t="shared" si="11"/>
        <v>15.817288542582508</v>
      </c>
      <c r="W143" s="79">
        <f t="shared" si="12"/>
        <v>10.089009952643696</v>
      </c>
      <c r="X143" s="79">
        <f t="shared" si="13"/>
        <v>6.4712986765090079</v>
      </c>
      <c r="Y143" s="79">
        <f t="shared" si="14"/>
        <v>3.8946462062920091</v>
      </c>
      <c r="Z143" s="79">
        <f t="shared" si="15"/>
        <v>1.8728482507132562</v>
      </c>
    </row>
    <row r="144" spans="11:26" x14ac:dyDescent="0.15">
      <c r="K144" s="65">
        <v>140</v>
      </c>
      <c r="L144" s="79">
        <f>IF($K144&lt;前期规划!$C$2,0,求节点($B$5:$B$40,C$5:C$40,节奏总纲!P143))</f>
        <v>120000.00000000001</v>
      </c>
      <c r="M144" s="79">
        <f>IF($K144&lt;前期规划!$C$2,0,求节点($B$5:$B$40,D$5:D$40,节奏总纲!Q143))</f>
        <v>160000</v>
      </c>
      <c r="N144" s="79">
        <f>IF($K144&lt;前期规划!$C$2,0,求节点($B$5:$B$40,E$5:E$40,节奏总纲!R143))</f>
        <v>200000.00000000003</v>
      </c>
      <c r="O144" s="79">
        <f>IF($K144&lt;前期规划!$C$2,0,求节点($B$5:$B$40,F$5:F$40,节奏总纲!S143))</f>
        <v>240000</v>
      </c>
      <c r="P144" s="79">
        <f>IF($K144&lt;前期规划!$C$2,0,求节点($B$5:$B$40,G$5:G$40,节奏总纲!T143))</f>
        <v>320000</v>
      </c>
      <c r="Q144" s="105">
        <f>[4]军团势力点战斗奖励设计!HN149+求节点(活动投放!$S$6:$S$41,活动投放!$AV$6:$AV$41,$K144)</f>
        <v>2036571.0316158452</v>
      </c>
      <c r="R144" s="105">
        <f>[4]军团势力点战斗奖励设计!HO149+求节点(活动投放!$S$46:$S$81,活动投放!$AV$46:$AV$81,$K144)</f>
        <v>1731028.8883130492</v>
      </c>
      <c r="S144" s="105">
        <f>[4]军团势力点战斗奖励设计!HP149+求节点(活动投放!$S$86:$S$121,活动投放!$AV$86:$AV$121,$K144)</f>
        <v>1382286.8401962686</v>
      </c>
      <c r="T144" s="105">
        <f>[4]军团势力点战斗奖励设计!HQ149+求节点(活动投放!$S$126:$S$161,活动投放!$AV$126:$AV$161,$K144)</f>
        <v>997200.68719333108</v>
      </c>
      <c r="U144" s="105">
        <f>[4]军团势力点战斗奖励设计!HR149+求节点(活动投放!$S$166:$S$201,活动投放!$AV$166:$AV$201,$K144)</f>
        <v>634009.35322493198</v>
      </c>
      <c r="V144" s="79">
        <f t="shared" si="11"/>
        <v>16.971425263465374</v>
      </c>
      <c r="W144" s="79">
        <f t="shared" si="12"/>
        <v>10.818930551956557</v>
      </c>
      <c r="X144" s="79">
        <f t="shared" si="13"/>
        <v>6.9114342009813425</v>
      </c>
      <c r="Y144" s="79">
        <f t="shared" si="14"/>
        <v>4.1550028633055458</v>
      </c>
      <c r="Z144" s="79">
        <f t="shared" si="15"/>
        <v>1.9812792288279124</v>
      </c>
    </row>
    <row r="145" spans="11:26" x14ac:dyDescent="0.15">
      <c r="K145" s="65">
        <v>141</v>
      </c>
      <c r="L145" s="79">
        <f>IF($K145&lt;前期规划!$C$2,0,求节点($B$5:$B$40,C$5:C$40,节奏总纲!P144))</f>
        <v>120000.00000000001</v>
      </c>
      <c r="M145" s="79">
        <f>IF($K145&lt;前期规划!$C$2,0,求节点($B$5:$B$40,D$5:D$40,节奏总纲!Q144))</f>
        <v>160000</v>
      </c>
      <c r="N145" s="79">
        <f>IF($K145&lt;前期规划!$C$2,0,求节点($B$5:$B$40,E$5:E$40,节奏总纲!R144))</f>
        <v>200000.00000000003</v>
      </c>
      <c r="O145" s="79">
        <f>IF($K145&lt;前期规划!$C$2,0,求节点($B$5:$B$40,F$5:F$40,节奏总纲!S144))</f>
        <v>240000</v>
      </c>
      <c r="P145" s="79">
        <f>IF($K145&lt;前期规划!$C$2,0,求节点($B$5:$B$40,G$5:G$40,节奏总纲!T144))</f>
        <v>320000</v>
      </c>
      <c r="Q145" s="105">
        <f>[4]军团势力点战斗奖励设计!HN150+求节点(活动投放!$S$6:$S$41,活动投放!$AV$6:$AV$41,$K145)</f>
        <v>2185007.8047655523</v>
      </c>
      <c r="R145" s="105">
        <f>[4]军团势力点战斗奖励设计!HO150+求节点(活动投放!$S$46:$S$81,活动投放!$AV$46:$AV$81,$K145)</f>
        <v>1852142.1116813535</v>
      </c>
      <c r="S145" s="105">
        <f>[4]军团势力点战斗奖励设计!HP150+求节点(活动投放!$S$86:$S$121,活动投放!$AV$86:$AV$121,$K145)</f>
        <v>1477534.583080207</v>
      </c>
      <c r="T145" s="105">
        <f>[4]军团势力点战斗奖励设计!HQ150+求节点(活动投放!$S$126:$S$161,活动投放!$AV$126:$AV$161,$K145)</f>
        <v>1067404.688067704</v>
      </c>
      <c r="U145" s="105">
        <f>[4]军团势力点战斗奖励设计!HR150+求节点(活动投放!$S$166:$S$201,活动投放!$AV$166:$AV$201,$K145)</f>
        <v>671998.60542841535</v>
      </c>
      <c r="V145" s="79">
        <f t="shared" si="11"/>
        <v>18.208398373046268</v>
      </c>
      <c r="W145" s="79">
        <f t="shared" si="12"/>
        <v>11.57588819800846</v>
      </c>
      <c r="X145" s="79">
        <f t="shared" si="13"/>
        <v>7.3876729154010343</v>
      </c>
      <c r="Y145" s="79">
        <f t="shared" si="14"/>
        <v>4.4475195336154334</v>
      </c>
      <c r="Z145" s="79">
        <f t="shared" si="15"/>
        <v>2.099995641963798</v>
      </c>
    </row>
    <row r="146" spans="11:26" x14ac:dyDescent="0.15">
      <c r="K146" s="65">
        <v>142</v>
      </c>
      <c r="L146" s="79">
        <f>IF($K146&lt;前期规划!$C$2,0,求节点($B$5:$B$40,C$5:C$40,节奏总纲!P145))</f>
        <v>120000.00000000001</v>
      </c>
      <c r="M146" s="79">
        <f>IF($K146&lt;前期规划!$C$2,0,求节点($B$5:$B$40,D$5:D$40,节奏总纲!Q145))</f>
        <v>160000</v>
      </c>
      <c r="N146" s="79">
        <f>IF($K146&lt;前期规划!$C$2,0,求节点($B$5:$B$40,E$5:E$40,节奏总纲!R145))</f>
        <v>200000.00000000003</v>
      </c>
      <c r="O146" s="79">
        <f>IF($K146&lt;前期规划!$C$2,0,求节点($B$5:$B$40,F$5:F$40,节奏总纲!S145))</f>
        <v>240000</v>
      </c>
      <c r="P146" s="79">
        <f>IF($K146&lt;前期规划!$C$2,0,求节点($B$5:$B$40,G$5:G$40,节奏总纲!T145))</f>
        <v>320000</v>
      </c>
      <c r="Q146" s="105">
        <f>[4]军团势力点战斗奖励设计!HN151+求节点(活动投放!$S$6:$S$41,活动投放!$AV$6:$AV$41,$K146)</f>
        <v>2344098.3990919339</v>
      </c>
      <c r="R146" s="105">
        <f>[4]军团势力点战斗奖励设计!HO151+求节点(活动投放!$S$46:$S$81,活动投放!$AV$46:$AV$81,$K146)</f>
        <v>1986833.0269280456</v>
      </c>
      <c r="S146" s="105">
        <f>[4]军团势力点战斗奖励设计!HP151+求节点(活动投放!$S$86:$S$121,活动投放!$AV$86:$AV$121,$K146)</f>
        <v>1588787.8644340339</v>
      </c>
      <c r="T146" s="105">
        <f>[4]军团势力点战斗奖励设计!HQ151+求节点(活动投放!$S$126:$S$161,活动投放!$AV$126:$AV$161,$K146)</f>
        <v>1146411.6637305322</v>
      </c>
      <c r="U146" s="105">
        <f>[4]军团势力点战斗奖励设计!HR151+求节点(活动投放!$S$166:$S$201,活动投放!$AV$166:$AV$201,$K146)</f>
        <v>714629.32902779663</v>
      </c>
      <c r="V146" s="79">
        <f t="shared" si="11"/>
        <v>19.534153325766113</v>
      </c>
      <c r="W146" s="79">
        <f t="shared" si="12"/>
        <v>12.417706418300284</v>
      </c>
      <c r="X146" s="79">
        <f t="shared" si="13"/>
        <v>7.9439393221701682</v>
      </c>
      <c r="Y146" s="79">
        <f t="shared" si="14"/>
        <v>4.776715265543884</v>
      </c>
      <c r="Z146" s="79">
        <f t="shared" si="15"/>
        <v>2.2332166532118647</v>
      </c>
    </row>
    <row r="147" spans="11:26" x14ac:dyDescent="0.15">
      <c r="K147" s="65">
        <v>143</v>
      </c>
      <c r="L147" s="79">
        <f>IF($K147&lt;前期规划!$C$2,0,求节点($B$5:$B$40,C$5:C$40,节奏总纲!P146))</f>
        <v>120000.00000000001</v>
      </c>
      <c r="M147" s="79">
        <f>IF($K147&lt;前期规划!$C$2,0,求节点($B$5:$B$40,D$5:D$40,节奏总纲!Q146))</f>
        <v>160000</v>
      </c>
      <c r="N147" s="79">
        <f>IF($K147&lt;前期规划!$C$2,0,求节点($B$5:$B$40,E$5:E$40,节奏总纲!R146))</f>
        <v>200000.00000000003</v>
      </c>
      <c r="O147" s="79">
        <f>IF($K147&lt;前期规划!$C$2,0,求节点($B$5:$B$40,F$5:F$40,节奏总纲!S146))</f>
        <v>240000</v>
      </c>
      <c r="P147" s="79">
        <f>IF($K147&lt;前期规划!$C$2,0,求节点($B$5:$B$40,G$5:G$40,节奏总纲!T146))</f>
        <v>320000</v>
      </c>
      <c r="Q147" s="105">
        <f>[4]军团势力点战斗奖励设计!HN152+求节点(活动投放!$S$6:$S$41,活动投放!$AV$6:$AV$41,$K147)</f>
        <v>2514607.4762300765</v>
      </c>
      <c r="R147" s="105">
        <f>[4]军团势力点战斗奖励设计!HO152+求节点(活动投放!$S$46:$S$81,活动投放!$AV$46:$AV$81,$K147)</f>
        <v>2133741.8249662337</v>
      </c>
      <c r="S147" s="105">
        <f>[4]军团势力点战斗奖励设计!HP152+求节点(活动投放!$S$86:$S$121,活动投放!$AV$86:$AV$121,$K147)</f>
        <v>1706272.90187243</v>
      </c>
      <c r="T147" s="105">
        <f>[4]军团势力点战斗奖励设计!HQ152+求节点(活动投放!$S$126:$S$161,活动投放!$AV$126:$AV$161,$K147)</f>
        <v>1231012.8410241983</v>
      </c>
      <c r="U147" s="105">
        <f>[4]军团势力点战斗奖励设计!HR152+求节点(活动投放!$S$166:$S$201,活动投放!$AV$166:$AV$201,$K147)</f>
        <v>760920.72865832318</v>
      </c>
      <c r="V147" s="79">
        <f t="shared" si="11"/>
        <v>20.955062301917302</v>
      </c>
      <c r="W147" s="79">
        <f t="shared" si="12"/>
        <v>13.335886406038961</v>
      </c>
      <c r="X147" s="79">
        <f t="shared" si="13"/>
        <v>8.5313645093621489</v>
      </c>
      <c r="Y147" s="79">
        <f t="shared" si="14"/>
        <v>5.1292201709341594</v>
      </c>
      <c r="Z147" s="79">
        <f t="shared" si="15"/>
        <v>2.37787727705726</v>
      </c>
    </row>
    <row r="148" spans="11:26" x14ac:dyDescent="0.15">
      <c r="K148" s="65">
        <v>144</v>
      </c>
      <c r="L148" s="79">
        <f>IF($K148&lt;前期规划!$C$2,0,求节点($B$5:$B$40,C$5:C$40,节奏总纲!P147))</f>
        <v>120000.00000000001</v>
      </c>
      <c r="M148" s="79">
        <f>IF($K148&lt;前期规划!$C$2,0,求节点($B$5:$B$40,D$5:D$40,节奏总纲!Q147))</f>
        <v>160000</v>
      </c>
      <c r="N148" s="79">
        <f>IF($K148&lt;前期规划!$C$2,0,求节点($B$5:$B$40,E$5:E$40,节奏总纲!R147))</f>
        <v>200000.00000000003</v>
      </c>
      <c r="O148" s="79">
        <f>IF($K148&lt;前期规划!$C$2,0,求节点($B$5:$B$40,F$5:F$40,节奏总纲!S147))</f>
        <v>240000</v>
      </c>
      <c r="P148" s="79">
        <f>IF($K148&lt;前期规划!$C$2,0,求节点($B$5:$B$40,G$5:G$40,节奏总纲!T147))</f>
        <v>320000</v>
      </c>
      <c r="Q148" s="105">
        <f>[4]军团势力点战斗奖励设计!HN153+求节点(活动投放!$S$6:$S$41,活动投放!$AV$6:$AV$41,$K148)</f>
        <v>2697354.5802282868</v>
      </c>
      <c r="R148" s="105">
        <f>[4]军团势力点战斗奖励设计!HO153+求节点(活动投放!$S$46:$S$81,活动投放!$AV$46:$AV$81,$K148)</f>
        <v>2288644.1357608722</v>
      </c>
      <c r="S148" s="105">
        <f>[4]军团势力点战斗奖励设计!HP153+求节点(活动投放!$S$86:$S$121,活动投放!$AV$86:$AV$121,$K148)</f>
        <v>1831807.5897326423</v>
      </c>
      <c r="T148" s="105">
        <f>[4]军团势力点战斗奖励设计!HQ153+求节点(活动投放!$S$126:$S$161,活动投放!$AV$126:$AV$161,$K148)</f>
        <v>1321321.7227589083</v>
      </c>
      <c r="U148" s="105">
        <f>[4]军团势力点战斗奖励设计!HR153+求节点(活动投放!$S$166:$S$201,活动投放!$AV$166:$AV$201,$K148)</f>
        <v>807137.49277050886</v>
      </c>
      <c r="V148" s="79">
        <f t="shared" si="11"/>
        <v>22.477954835235721</v>
      </c>
      <c r="W148" s="79">
        <f t="shared" si="12"/>
        <v>14.30402584850545</v>
      </c>
      <c r="X148" s="79">
        <f t="shared" si="13"/>
        <v>9.1590379486632099</v>
      </c>
      <c r="Y148" s="79">
        <f t="shared" si="14"/>
        <v>5.5055071781621177</v>
      </c>
      <c r="Z148" s="79">
        <f t="shared" si="15"/>
        <v>2.52230466490784</v>
      </c>
    </row>
    <row r="149" spans="11:26" x14ac:dyDescent="0.15">
      <c r="K149" s="65">
        <v>145</v>
      </c>
      <c r="L149" s="79">
        <f>IF($K149&lt;前期规划!$C$2,0,求节点($B$5:$B$40,C$5:C$40,节奏总纲!P148))</f>
        <v>120000.00000000001</v>
      </c>
      <c r="M149" s="79">
        <f>IF($K149&lt;前期规划!$C$2,0,求节点($B$5:$B$40,D$5:D$40,节奏总纲!Q148))</f>
        <v>160000</v>
      </c>
      <c r="N149" s="79">
        <f>IF($K149&lt;前期规划!$C$2,0,求节点($B$5:$B$40,E$5:E$40,节奏总纲!R148))</f>
        <v>200000.00000000003</v>
      </c>
      <c r="O149" s="79">
        <f>IF($K149&lt;前期规划!$C$2,0,求节点($B$5:$B$40,F$5:F$40,节奏总纲!S148))</f>
        <v>240000</v>
      </c>
      <c r="P149" s="79">
        <f>IF($K149&lt;前期规划!$C$2,0,求节点($B$5:$B$40,G$5:G$40,节奏总纲!T148))</f>
        <v>320000</v>
      </c>
      <c r="Q149" s="105">
        <f>[4]军团势力点战斗奖励设计!HN154+求节点(活动投放!$S$6:$S$41,活动投放!$AV$6:$AV$41,$K149)</f>
        <v>2893218.0766489338</v>
      </c>
      <c r="R149" s="105">
        <f>[4]军团势力点战斗奖励设计!HO154+求节点(活动投放!$S$46:$S$81,活动投放!$AV$46:$AV$81,$K149)</f>
        <v>2458180.2564890175</v>
      </c>
      <c r="S149" s="105">
        <f>[4]军团势力点战斗奖励设计!HP154+求节点(活动投放!$S$86:$S$121,活动投放!$AV$86:$AV$121,$K149)</f>
        <v>1966783.4683008052</v>
      </c>
      <c r="T149" s="105">
        <f>[4]军团势力点战斗奖励设计!HQ154+求节点(活动投放!$S$126:$S$161,活动投放!$AV$126:$AV$161,$K149)</f>
        <v>1413308.2319814982</v>
      </c>
      <c r="U149" s="105">
        <f>[4]军团势力点战斗奖励设计!HR154+求节点(活动投放!$S$166:$S$201,活动投放!$AV$166:$AV$201,$K149)</f>
        <v>855700.16257136385</v>
      </c>
      <c r="V149" s="79">
        <f t="shared" si="11"/>
        <v>24.110150638741111</v>
      </c>
      <c r="W149" s="79">
        <f t="shared" si="12"/>
        <v>15.363626603056359</v>
      </c>
      <c r="X149" s="79">
        <f t="shared" si="13"/>
        <v>9.8339173415040246</v>
      </c>
      <c r="Y149" s="79">
        <f t="shared" si="14"/>
        <v>5.888784299922909</v>
      </c>
      <c r="Z149" s="79">
        <f t="shared" si="15"/>
        <v>2.6740630080355121</v>
      </c>
    </row>
    <row r="150" spans="11:26" x14ac:dyDescent="0.15">
      <c r="K150" s="65">
        <v>146</v>
      </c>
      <c r="L150" s="79">
        <f>IF($K150&lt;前期规划!$C$2,0,求节点($B$5:$B$40,C$5:C$40,节奏总纲!P149))</f>
        <v>120000.00000000001</v>
      </c>
      <c r="M150" s="79">
        <f>IF($K150&lt;前期规划!$C$2,0,求节点($B$5:$B$40,D$5:D$40,节奏总纲!Q149))</f>
        <v>160000</v>
      </c>
      <c r="N150" s="79">
        <f>IF($K150&lt;前期规划!$C$2,0,求节点($B$5:$B$40,E$5:E$40,节奏总纲!R149))</f>
        <v>200000.00000000003</v>
      </c>
      <c r="O150" s="79">
        <f>IF($K150&lt;前期规划!$C$2,0,求节点($B$5:$B$40,F$5:F$40,节奏总纲!S149))</f>
        <v>240000</v>
      </c>
      <c r="P150" s="79">
        <f>IF($K150&lt;前期规划!$C$2,0,求节点($B$5:$B$40,G$5:G$40,节奏总纲!T149))</f>
        <v>320000</v>
      </c>
      <c r="Q150" s="105">
        <f>[4]军团势力点战斗奖励设计!HN155+求节点(活动投放!$S$6:$S$41,活动投放!$AV$6:$AV$41,$K150)</f>
        <v>3103139.37439215</v>
      </c>
      <c r="R150" s="105">
        <f>[4]军团势力点战斗奖励设计!HO155+求节点(活动投放!$S$46:$S$81,活动投放!$AV$46:$AV$81,$K150)</f>
        <v>2635740.5983797014</v>
      </c>
      <c r="S150" s="105">
        <f>[4]军团势力点战斗奖励设计!HP155+求节点(活动投放!$S$86:$S$121,活动投放!$AV$86:$AV$121,$K150)</f>
        <v>2102177.8164513116</v>
      </c>
      <c r="T150" s="105">
        <f>[4]军团势力点战斗奖励设计!HQ155+求节点(活动投放!$S$126:$S$161,活动投放!$AV$126:$AV$161,$K150)</f>
        <v>1507590.6010686418</v>
      </c>
      <c r="U150" s="105">
        <f>[4]军团势力点战斗奖励设计!HR155+求节点(活动投放!$S$166:$S$201,活动投放!$AV$166:$AV$201,$K150)</f>
        <v>906591.86297540902</v>
      </c>
      <c r="V150" s="79">
        <f t="shared" si="11"/>
        <v>25.859494786601246</v>
      </c>
      <c r="W150" s="79">
        <f t="shared" si="12"/>
        <v>16.473378739873134</v>
      </c>
      <c r="X150" s="79">
        <f t="shared" si="13"/>
        <v>10.510889082256556</v>
      </c>
      <c r="Y150" s="79">
        <f t="shared" si="14"/>
        <v>6.2816275044526737</v>
      </c>
      <c r="Z150" s="79">
        <f t="shared" si="15"/>
        <v>2.8330995717981531</v>
      </c>
    </row>
    <row r="151" spans="11:26" x14ac:dyDescent="0.15">
      <c r="K151" s="65">
        <v>147</v>
      </c>
      <c r="L151" s="79">
        <f>IF($K151&lt;前期规划!$C$2,0,求节点($B$5:$B$40,C$5:C$40,节奏总纲!P150))</f>
        <v>120000.00000000001</v>
      </c>
      <c r="M151" s="79">
        <f>IF($K151&lt;前期规划!$C$2,0,求节点($B$5:$B$40,D$5:D$40,节奏总纲!Q150))</f>
        <v>160000</v>
      </c>
      <c r="N151" s="79">
        <f>IF($K151&lt;前期规划!$C$2,0,求节点($B$5:$B$40,E$5:E$40,节奏总纲!R150))</f>
        <v>200000.00000000003</v>
      </c>
      <c r="O151" s="79">
        <f>IF($K151&lt;前期规划!$C$2,0,求节点($B$5:$B$40,F$5:F$40,节奏总纲!S150))</f>
        <v>240000</v>
      </c>
      <c r="P151" s="79">
        <f>IF($K151&lt;前期规划!$C$2,0,求节点($B$5:$B$40,G$5:G$40,节奏总纲!T150))</f>
        <v>320000</v>
      </c>
      <c r="Q151" s="105">
        <f>[4]军团势力点战斗奖励设计!HN156+求节点(活动投放!$S$6:$S$41,活动投放!$AV$6:$AV$41,$K151)</f>
        <v>3328127.4505345086</v>
      </c>
      <c r="R151" s="105">
        <f>[4]军团势力点战斗奖励设计!HO156+求节点(活动投放!$S$46:$S$81,活动投放!$AV$46:$AV$81,$K151)</f>
        <v>2817249.3093871153</v>
      </c>
      <c r="S151" s="105">
        <f>[4]军团势力点战斗奖励设计!HP156+求节点(活动投放!$S$86:$S$121,活动投放!$AV$86:$AV$121,$K151)</f>
        <v>2243758.5461147572</v>
      </c>
      <c r="T151" s="105">
        <f>[4]军团势力点战斗奖励设计!HQ156+求节点(活动投放!$S$126:$S$161,活动投放!$AV$126:$AV$161,$K151)</f>
        <v>1607120.6880008276</v>
      </c>
      <c r="U151" s="105">
        <f>[4]军团势力点战斗奖励设计!HR156+求节点(活动投放!$S$166:$S$201,活动投放!$AV$166:$AV$201,$K151)</f>
        <v>961540.76923106331</v>
      </c>
      <c r="V151" s="79">
        <f t="shared" si="11"/>
        <v>27.734395421120901</v>
      </c>
      <c r="W151" s="79">
        <f t="shared" si="12"/>
        <v>17.607808183669469</v>
      </c>
      <c r="X151" s="79">
        <f t="shared" si="13"/>
        <v>11.218792730573785</v>
      </c>
      <c r="Y151" s="79">
        <f t="shared" si="14"/>
        <v>6.6963362000034481</v>
      </c>
      <c r="Z151" s="79">
        <f t="shared" si="15"/>
        <v>3.0048149038470728</v>
      </c>
    </row>
    <row r="152" spans="11:26" x14ac:dyDescent="0.15">
      <c r="K152" s="65">
        <v>148</v>
      </c>
      <c r="L152" s="79">
        <f>IF($K152&lt;前期规划!$C$2,0,求节点($B$5:$B$40,C$5:C$40,节奏总纲!P151))</f>
        <v>120000.00000000001</v>
      </c>
      <c r="M152" s="79">
        <f>IF($K152&lt;前期规划!$C$2,0,求节点($B$5:$B$40,D$5:D$40,节奏总纲!Q151))</f>
        <v>160000</v>
      </c>
      <c r="N152" s="79">
        <f>IF($K152&lt;前期规划!$C$2,0,求节点($B$5:$B$40,E$5:E$40,节奏总纲!R151))</f>
        <v>200000.00000000003</v>
      </c>
      <c r="O152" s="79">
        <f>IF($K152&lt;前期规划!$C$2,0,求节点($B$5:$B$40,F$5:F$40,节奏总纲!S151))</f>
        <v>240000</v>
      </c>
      <c r="P152" s="79">
        <f>IF($K152&lt;前期规划!$C$2,0,求节点($B$5:$B$40,G$5:G$40,节奏总纲!T151))</f>
        <v>320000</v>
      </c>
      <c r="Q152" s="105">
        <f>[4]军团势力点战斗奖励设计!HN157+求节点(活动投放!$S$6:$S$41,活动投放!$AV$6:$AV$41,$K152)</f>
        <v>3569263.6999309896</v>
      </c>
      <c r="R152" s="105">
        <f>[4]军团势力点战斗奖励设计!HO157+求节点(活动投放!$S$46:$S$81,活动投放!$AV$46:$AV$81,$K152)</f>
        <v>3021209.3026708364</v>
      </c>
      <c r="S152" s="105">
        <f>[4]军团势力点战斗奖励设计!HP157+求节点(活动投放!$S$86:$S$121,活动投放!$AV$86:$AV$121,$K152)</f>
        <v>2407398.8312863167</v>
      </c>
      <c r="T152" s="105">
        <f>[4]军团势力点战斗奖励设计!HQ157+求节点(活动投放!$S$126:$S$161,活动投放!$AV$126:$AV$161,$K152)</f>
        <v>1725836.6354001723</v>
      </c>
      <c r="U152" s="105">
        <f>[4]军团势力点战斗奖励设计!HR157+求节点(活动投放!$S$166:$S$201,活动投放!$AV$166:$AV$201,$K152)</f>
        <v>1023875.4858217887</v>
      </c>
      <c r="V152" s="79">
        <f t="shared" si="11"/>
        <v>29.743864166091576</v>
      </c>
      <c r="W152" s="79">
        <f t="shared" si="12"/>
        <v>18.882558141692726</v>
      </c>
      <c r="X152" s="79">
        <f t="shared" si="13"/>
        <v>12.036994156431582</v>
      </c>
      <c r="Y152" s="79">
        <f t="shared" si="14"/>
        <v>7.1909859808340517</v>
      </c>
      <c r="Z152" s="79">
        <f t="shared" si="15"/>
        <v>3.1996108931930896</v>
      </c>
    </row>
    <row r="153" spans="11:26" x14ac:dyDescent="0.15">
      <c r="K153" s="65">
        <v>149</v>
      </c>
      <c r="L153" s="79">
        <f>IF($K153&lt;前期规划!$C$2,0,求节点($B$5:$B$40,C$5:C$40,节奏总纲!P152))</f>
        <v>120000.00000000001</v>
      </c>
      <c r="M153" s="79">
        <f>IF($K153&lt;前期规划!$C$2,0,求节点($B$5:$B$40,D$5:D$40,节奏总纲!Q152))</f>
        <v>160000</v>
      </c>
      <c r="N153" s="79">
        <f>IF($K153&lt;前期规划!$C$2,0,求节点($B$5:$B$40,E$5:E$40,节奏总纲!R152))</f>
        <v>200000.00000000003</v>
      </c>
      <c r="O153" s="79">
        <f>IF($K153&lt;前期规划!$C$2,0,求节点($B$5:$B$40,F$5:F$40,节奏总纲!S152))</f>
        <v>240000</v>
      </c>
      <c r="P153" s="79">
        <f>IF($K153&lt;前期规划!$C$2,0,求节点($B$5:$B$40,G$5:G$40,节奏总纲!T152))</f>
        <v>320000</v>
      </c>
      <c r="Q153" s="105">
        <f>[4]军团势力点战斗奖励设计!HN158+求节点(活动投放!$S$6:$S$41,活动投放!$AV$6:$AV$41,$K153)</f>
        <v>3827707.1328896722</v>
      </c>
      <c r="R153" s="105">
        <f>[4]军团势力点战斗奖励设计!HO158+求节点(活动投放!$S$46:$S$81,活动投放!$AV$46:$AV$81,$K153)</f>
        <v>3240581.4362545242</v>
      </c>
      <c r="S153" s="105">
        <f>[4]军团势力点战斗奖励设计!HP158+求节点(活动投放!$S$86:$S$121,活动投放!$AV$86:$AV$121,$K153)</f>
        <v>2583662.5247002915</v>
      </c>
      <c r="T153" s="105">
        <f>[4]军团势力点战斗奖励设计!HQ158+求节点(活动投放!$S$126:$S$161,活动投放!$AV$126:$AV$161,$K153)</f>
        <v>1850639.4707815521</v>
      </c>
      <c r="U153" s="105">
        <f>[4]军团势力点战斗奖励设计!HR158+求节点(活动投放!$S$166:$S$201,活动投放!$AV$166:$AV$201,$K153)</f>
        <v>1091099.948799713</v>
      </c>
      <c r="V153" s="79">
        <f t="shared" si="11"/>
        <v>31.897559440747266</v>
      </c>
      <c r="W153" s="79">
        <f t="shared" si="12"/>
        <v>20.253633976590777</v>
      </c>
      <c r="X153" s="79">
        <f t="shared" si="13"/>
        <v>12.918312623501455</v>
      </c>
      <c r="Y153" s="79">
        <f t="shared" si="14"/>
        <v>7.7109977949231343</v>
      </c>
      <c r="Z153" s="79">
        <f t="shared" si="15"/>
        <v>3.4096873399991035</v>
      </c>
    </row>
    <row r="154" spans="11:26" x14ac:dyDescent="0.15">
      <c r="K154" s="65">
        <v>150</v>
      </c>
      <c r="L154" s="79">
        <f>IF($K154&lt;前期规划!$C$2,0,求节点($B$5:$B$40,C$5:C$40,节奏总纲!P153))</f>
        <v>120000.00000000001</v>
      </c>
      <c r="M154" s="79">
        <f>IF($K154&lt;前期规划!$C$2,0,求节点($B$5:$B$40,D$5:D$40,节奏总纲!Q153))</f>
        <v>160000</v>
      </c>
      <c r="N154" s="79">
        <f>IF($K154&lt;前期规划!$C$2,0,求节点($B$5:$B$40,E$5:E$40,节奏总纲!R153))</f>
        <v>200000.00000000003</v>
      </c>
      <c r="O154" s="79">
        <f>IF($K154&lt;前期规划!$C$2,0,求节点($B$5:$B$40,F$5:F$40,节奏总纲!S153))</f>
        <v>240000</v>
      </c>
      <c r="P154" s="79">
        <f>IF($K154&lt;前期规划!$C$2,0,求节点($B$5:$B$40,G$5:G$40,节奏总纲!T153))</f>
        <v>320000</v>
      </c>
      <c r="Q154" s="105">
        <f>[4]军团势力点战斗奖励设计!HN159+求节点(活动投放!$S$6:$S$41,活动投放!$AV$6:$AV$41,$K154)</f>
        <v>4104699.9459015597</v>
      </c>
      <c r="R154" s="105">
        <f>[4]军团势力点战斗奖励设计!HO159+求节点(活动投放!$S$46:$S$81,活动投放!$AV$46:$AV$81,$K154)</f>
        <v>3474925.4439016213</v>
      </c>
      <c r="S154" s="105">
        <f>[4]军团势力点战斗奖励设计!HP159+求节点(活动投放!$S$86:$S$121,活动投放!$AV$86:$AV$121,$K154)</f>
        <v>2770668.5213391255</v>
      </c>
      <c r="T154" s="105">
        <f>[4]军团势力点战斗奖励设计!HQ159+求节点(活动投放!$S$126:$S$161,活动投放!$AV$126:$AV$161,$K154)</f>
        <v>1984472.4563361884</v>
      </c>
      <c r="U154" s="105">
        <f>[4]军团势力点战斗奖励设计!HR159+求节点(活动投放!$S$166:$S$201,活动投放!$AV$166:$AV$201,$K154)</f>
        <v>1166084.3621677894</v>
      </c>
      <c r="V154" s="79">
        <f t="shared" si="11"/>
        <v>34.205832882512993</v>
      </c>
      <c r="W154" s="79">
        <f t="shared" si="12"/>
        <v>21.718284024385135</v>
      </c>
      <c r="X154" s="79">
        <f t="shared" si="13"/>
        <v>13.853342606695625</v>
      </c>
      <c r="Y154" s="79">
        <f t="shared" si="14"/>
        <v>8.2686352347341181</v>
      </c>
      <c r="Z154" s="79">
        <f t="shared" si="15"/>
        <v>3.6440136317743419</v>
      </c>
    </row>
    <row r="155" spans="11:26" x14ac:dyDescent="0.15">
      <c r="K155" s="65">
        <v>151</v>
      </c>
      <c r="L155" s="79">
        <f>IF($K155&lt;前期规划!$C$2,0,求节点($B$5:$B$40,C$5:C$40,节奏总纲!P154))</f>
        <v>120000.00000000001</v>
      </c>
      <c r="M155" s="79">
        <f>IF($K155&lt;前期规划!$C$2,0,求节点($B$5:$B$40,D$5:D$40,节奏总纲!Q154))</f>
        <v>160000</v>
      </c>
      <c r="N155" s="79">
        <f>IF($K155&lt;前期规划!$C$2,0,求节点($B$5:$B$40,E$5:E$40,节奏总纲!R154))</f>
        <v>200000.00000000003</v>
      </c>
      <c r="O155" s="79">
        <f>IF($K155&lt;前期规划!$C$2,0,求节点($B$5:$B$40,F$5:F$40,节奏总纲!S154))</f>
        <v>240000</v>
      </c>
      <c r="P155" s="79">
        <f>IF($K155&lt;前期规划!$C$2,0,求节点($B$5:$B$40,G$5:G$40,节奏总纲!T154))</f>
        <v>320000</v>
      </c>
      <c r="Q155" s="105">
        <f>[4]军团势力点战斗奖励设计!HN160+求节点(活动投放!$S$6:$S$41,活动投放!$AV$6:$AV$41,$K155)</f>
        <v>4401573.4922009744</v>
      </c>
      <c r="R155" s="105">
        <f>[4]军团势力点战斗奖励设计!HO160+求节点(活动投放!$S$46:$S$81,活动投放!$AV$46:$AV$81,$K155)</f>
        <v>3727865.5453290707</v>
      </c>
      <c r="S155" s="105">
        <f>[4]军团势力点战斗奖励设计!HP160+求节点(活动投放!$S$86:$S$121,活动投放!$AV$86:$AV$121,$K155)</f>
        <v>2972906.0054451237</v>
      </c>
      <c r="T155" s="105">
        <f>[4]军团势力点战斗奖励设计!HQ160+求节点(活动投放!$S$126:$S$161,活动投放!$AV$126:$AV$161,$K155)</f>
        <v>2136859.7520033512</v>
      </c>
      <c r="U155" s="105">
        <f>[4]军团势力点战斗奖励设计!HR160+求节点(活动投放!$S$166:$S$201,活动投放!$AV$166:$AV$201,$K155)</f>
        <v>1260444.6026414479</v>
      </c>
      <c r="V155" s="79">
        <f t="shared" si="11"/>
        <v>36.679779101674782</v>
      </c>
      <c r="W155" s="79">
        <f t="shared" si="12"/>
        <v>23.299159658306692</v>
      </c>
      <c r="X155" s="79">
        <f t="shared" si="13"/>
        <v>14.864530027225616</v>
      </c>
      <c r="Y155" s="79">
        <f t="shared" si="14"/>
        <v>8.903582300013964</v>
      </c>
      <c r="Z155" s="79">
        <f t="shared" si="15"/>
        <v>3.9388893832545246</v>
      </c>
    </row>
    <row r="156" spans="11:26" x14ac:dyDescent="0.15">
      <c r="K156" s="65">
        <v>152</v>
      </c>
      <c r="L156" s="79">
        <f>IF($K156&lt;前期规划!$C$2,0,求节点($B$5:$B$40,C$5:C$40,节奏总纲!P155))</f>
        <v>120000.00000000001</v>
      </c>
      <c r="M156" s="79">
        <f>IF($K156&lt;前期规划!$C$2,0,求节点($B$5:$B$40,D$5:D$40,节奏总纲!Q155))</f>
        <v>160000</v>
      </c>
      <c r="N156" s="79">
        <f>IF($K156&lt;前期规划!$C$2,0,求节点($B$5:$B$40,E$5:E$40,节奏总纲!R155))</f>
        <v>200000.00000000003</v>
      </c>
      <c r="O156" s="79">
        <f>IF($K156&lt;前期规划!$C$2,0,求节点($B$5:$B$40,F$5:F$40,节奏总纲!S155))</f>
        <v>240000</v>
      </c>
      <c r="P156" s="79">
        <f>IF($K156&lt;前期规划!$C$2,0,求节点($B$5:$B$40,G$5:G$40,节奏总纲!T155))</f>
        <v>320000</v>
      </c>
      <c r="Q156" s="105">
        <f>[4]军团势力点战斗奖励设计!HN161+求节点(活动投放!$S$6:$S$41,活动投放!$AV$6:$AV$41,$K156)</f>
        <v>4719754.6808537366</v>
      </c>
      <c r="R156" s="105">
        <f>[4]军团势力点战斗奖励设计!HO161+求节点(活动投放!$S$46:$S$81,活动投放!$AV$46:$AV$81,$K156)</f>
        <v>3996231.6664218442</v>
      </c>
      <c r="S156" s="105">
        <f>[4]军团势力点战斗奖励设计!HP161+求节点(活动投放!$S$86:$S$121,活动投放!$AV$86:$AV$121,$K156)</f>
        <v>3205077.3028880134</v>
      </c>
      <c r="T156" s="105">
        <f>[4]军团势力点战斗奖励设计!HQ161+求节点(活动投放!$S$126:$S$161,活动投放!$AV$126:$AV$161,$K156)</f>
        <v>2320917.2287249588</v>
      </c>
      <c r="U156" s="105">
        <f>[4]军团势力点战斗奖励设计!HR161+求节点(活动投放!$S$166:$S$201,活动投放!$AV$166:$AV$201,$K156)</f>
        <v>1894100.6138824765</v>
      </c>
      <c r="V156" s="79">
        <f t="shared" si="11"/>
        <v>39.331289007114464</v>
      </c>
      <c r="W156" s="79">
        <f t="shared" si="12"/>
        <v>24.976447915136525</v>
      </c>
      <c r="X156" s="79">
        <f t="shared" si="13"/>
        <v>16.025386514440065</v>
      </c>
      <c r="Y156" s="79">
        <f t="shared" si="14"/>
        <v>9.6704884530206616</v>
      </c>
      <c r="Z156" s="79">
        <f t="shared" si="15"/>
        <v>5.9190644183827388</v>
      </c>
    </row>
    <row r="157" spans="11:26" x14ac:dyDescent="0.15">
      <c r="K157" s="65">
        <v>153</v>
      </c>
      <c r="L157" s="79">
        <f>IF($K157&lt;前期规划!$C$2,0,求节点($B$5:$B$40,C$5:C$40,节奏总纲!P156))</f>
        <v>120000.00000000001</v>
      </c>
      <c r="M157" s="79">
        <f>IF($K157&lt;前期规划!$C$2,0,求节点($B$5:$B$40,D$5:D$40,节奏总纲!Q156))</f>
        <v>160000</v>
      </c>
      <c r="N157" s="79">
        <f>IF($K157&lt;前期规划!$C$2,0,求节点($B$5:$B$40,E$5:E$40,节奏总纲!R156))</f>
        <v>200000.00000000003</v>
      </c>
      <c r="O157" s="79">
        <f>IF($K157&lt;前期规划!$C$2,0,求节点($B$5:$B$40,F$5:F$40,节奏总纲!S156))</f>
        <v>240000</v>
      </c>
      <c r="P157" s="79">
        <f>IF($K157&lt;前期规划!$C$2,0,求节点($B$5:$B$40,G$5:G$40,节奏总纲!T156))</f>
        <v>320000</v>
      </c>
      <c r="Q157" s="105">
        <f>[4]军团势力点战斗奖励设计!HN162+求节点(活动投放!$S$6:$S$41,活动投放!$AV$6:$AV$41,$K157)</f>
        <v>5060772.8351300219</v>
      </c>
      <c r="R157" s="105">
        <f>[4]军团势力点战斗奖励设计!HO162+求节点(活动投放!$S$46:$S$81,活动投放!$AV$46:$AV$81,$K157)</f>
        <v>4316950.2888935907</v>
      </c>
      <c r="S157" s="105">
        <f>[4]军团势力点战斗奖励设计!HP162+求节点(活动投放!$S$86:$S$121,活动投放!$AV$86:$AV$121,$K157)</f>
        <v>3474599.1639967803</v>
      </c>
      <c r="T157" s="105">
        <f>[4]军团势力点战斗奖励设计!HQ162+求节点(活动投放!$S$126:$S$161,活动投放!$AV$126:$AV$161,$K157)</f>
        <v>3072013.5096464693</v>
      </c>
      <c r="U157" s="105">
        <f>[4]军团势力点战斗奖励设计!HR162+求节点(活动投放!$S$166:$S$201,活动投放!$AV$166:$AV$201,$K157)</f>
        <v>3166881.0258780709</v>
      </c>
      <c r="V157" s="79">
        <f t="shared" si="11"/>
        <v>42.173106959416842</v>
      </c>
      <c r="W157" s="79">
        <f t="shared" si="12"/>
        <v>26.980939305584943</v>
      </c>
      <c r="X157" s="79">
        <f t="shared" si="13"/>
        <v>17.372995819983899</v>
      </c>
      <c r="Y157" s="79">
        <f t="shared" si="14"/>
        <v>12.800056290193622</v>
      </c>
      <c r="Z157" s="79">
        <f t="shared" si="15"/>
        <v>9.8965032058689708</v>
      </c>
    </row>
    <row r="158" spans="11:26" x14ac:dyDescent="0.15">
      <c r="K158" s="65">
        <v>154</v>
      </c>
      <c r="L158" s="79">
        <f>IF($K158&lt;前期规划!$C$2,0,求节点($B$5:$B$40,C$5:C$40,节奏总纲!P157))</f>
        <v>120000.00000000001</v>
      </c>
      <c r="M158" s="79">
        <f>IF($K158&lt;前期规划!$C$2,0,求节点($B$5:$B$40,D$5:D$40,节奏总纲!Q157))</f>
        <v>160000</v>
      </c>
      <c r="N158" s="79">
        <f>IF($K158&lt;前期规划!$C$2,0,求节点($B$5:$B$40,E$5:E$40,节奏总纲!R157))</f>
        <v>200000.00000000003</v>
      </c>
      <c r="O158" s="79">
        <f>IF($K158&lt;前期规划!$C$2,0,求节点($B$5:$B$40,F$5:F$40,节奏总纲!S157))</f>
        <v>240000</v>
      </c>
      <c r="P158" s="79">
        <f>IF($K158&lt;前期规划!$C$2,0,求节点($B$5:$B$40,G$5:G$40,节奏总纲!T157))</f>
        <v>320000</v>
      </c>
      <c r="Q158" s="105">
        <f>[4]军团势力点战斗奖励设计!HN163+求节点(活动投放!$S$6:$S$41,活动投放!$AV$6:$AV$41,$K158)</f>
        <v>5426267.0431264434</v>
      </c>
      <c r="R158" s="105">
        <f>[4]军团势力点战斗奖励设计!HO163+求节点(活动投放!$S$46:$S$81,活动投放!$AV$46:$AV$81,$K158)</f>
        <v>4650419.4004833596</v>
      </c>
      <c r="S158" s="105">
        <f>[4]军团势力点战斗奖励设计!HP163+求节点(活动投放!$S$86:$S$121,活动投放!$AV$86:$AV$121,$K158)</f>
        <v>4283837.0940025384</v>
      </c>
      <c r="T158" s="105">
        <f>[4]军团势力点战斗奖励设计!HQ163+求节点(活动投放!$S$126:$S$161,活动投放!$AV$126:$AV$161,$K158)</f>
        <v>4330378.1633883314</v>
      </c>
      <c r="U158" s="105">
        <f>[4]军团势力点战斗奖励设计!HR163+求节点(活动投放!$S$166:$S$201,活动投放!$AV$166:$AV$201,$K158)</f>
        <v>4425245.6796199335</v>
      </c>
      <c r="V158" s="79">
        <f t="shared" si="11"/>
        <v>45.218892026053688</v>
      </c>
      <c r="W158" s="79">
        <f t="shared" si="12"/>
        <v>29.065121253020997</v>
      </c>
      <c r="X158" s="79">
        <f t="shared" si="13"/>
        <v>21.419185470012689</v>
      </c>
      <c r="Y158" s="79">
        <f t="shared" si="14"/>
        <v>18.043242347451383</v>
      </c>
      <c r="Z158" s="79">
        <f t="shared" si="15"/>
        <v>13.828892748812292</v>
      </c>
    </row>
    <row r="159" spans="11:26" x14ac:dyDescent="0.15">
      <c r="K159" s="65">
        <v>155</v>
      </c>
      <c r="L159" s="79">
        <f>IF($K159&lt;前期规划!$C$2,0,求节点($B$5:$B$40,C$5:C$40,节奏总纲!P158))</f>
        <v>120000.00000000001</v>
      </c>
      <c r="M159" s="79">
        <f>IF($K159&lt;前期规划!$C$2,0,求节点($B$5:$B$40,D$5:D$40,节奏总纲!Q158))</f>
        <v>160000</v>
      </c>
      <c r="N159" s="79">
        <f>IF($K159&lt;前期规划!$C$2,0,求节点($B$5:$B$40,E$5:E$40,节奏总纲!R158))</f>
        <v>200000.00000000003</v>
      </c>
      <c r="O159" s="79">
        <f>IF($K159&lt;前期规划!$C$2,0,求节点($B$5:$B$40,F$5:F$40,节奏总纲!S158))</f>
        <v>240000</v>
      </c>
      <c r="P159" s="79">
        <f>IF($K159&lt;前期规划!$C$2,0,求节点($B$5:$B$40,G$5:G$40,节奏总纲!T158))</f>
        <v>320000</v>
      </c>
      <c r="Q159" s="105">
        <f>[4]军团势力点战斗奖励设计!HN164+求节点(活动投放!$S$6:$S$41,活动投放!$AV$6:$AV$41,$K159)</f>
        <v>5817994.0359677374</v>
      </c>
      <c r="R159" s="105">
        <f>[4]军团势力点战斗奖励设计!HO164+求节点(活动投放!$S$46:$S$81,活动投放!$AV$46:$AV$81,$K159)</f>
        <v>5549686.1564242868</v>
      </c>
      <c r="S159" s="105">
        <f>[4]军团势力点战斗奖励设计!HP164+求节点(活动投放!$S$86:$S$121,活动投放!$AV$86:$AV$121,$K159)</f>
        <v>5609246.024424009</v>
      </c>
      <c r="T159" s="105">
        <f>[4]军团势力点战斗奖励设计!HQ164+求节点(活动投放!$S$126:$S$161,活动投放!$AV$126:$AV$161,$K159)</f>
        <v>5628548.0136210723</v>
      </c>
      <c r="U159" s="105">
        <f>[4]军团势力点战斗奖励设计!HR164+求节点(活动投放!$S$166:$S$201,活动投放!$AV$166:$AV$201,$K159)</f>
        <v>5740932.0309571503</v>
      </c>
      <c r="V159" s="79">
        <f t="shared" si="11"/>
        <v>48.483283633064474</v>
      </c>
      <c r="W159" s="79">
        <f t="shared" si="12"/>
        <v>34.685538477651789</v>
      </c>
      <c r="X159" s="79">
        <f t="shared" si="13"/>
        <v>28.04623012212004</v>
      </c>
      <c r="Y159" s="79">
        <f t="shared" si="14"/>
        <v>23.4522833900878</v>
      </c>
      <c r="Z159" s="79">
        <f t="shared" si="15"/>
        <v>17.940412596741094</v>
      </c>
    </row>
    <row r="160" spans="11:26" x14ac:dyDescent="0.15">
      <c r="K160" s="65">
        <v>156</v>
      </c>
      <c r="L160" s="79">
        <f>IF($K160&lt;前期规划!$C$2,0,求节点($B$5:$B$40,C$5:C$40,节奏总纲!P159))</f>
        <v>120000.00000000001</v>
      </c>
      <c r="M160" s="79">
        <f>IF($K160&lt;前期规划!$C$2,0,求节点($B$5:$B$40,D$5:D$40,节奏总纲!Q159))</f>
        <v>160000</v>
      </c>
      <c r="N160" s="79">
        <f>IF($K160&lt;前期规划!$C$2,0,求节点($B$5:$B$40,E$5:E$40,节奏总纲!R159))</f>
        <v>200000.00000000003</v>
      </c>
      <c r="O160" s="79">
        <f>IF($K160&lt;前期规划!$C$2,0,求节点($B$5:$B$40,F$5:F$40,节奏总纲!S159))</f>
        <v>240000</v>
      </c>
      <c r="P160" s="79">
        <f>IF($K160&lt;前期规划!$C$2,0,求节点($B$5:$B$40,G$5:G$40,节奏总纲!T159))</f>
        <v>320000</v>
      </c>
      <c r="Q160" s="105">
        <f>[4]军团势力点战斗奖励设计!HN165+求节点(活动投放!$S$6:$S$41,活动投放!$AV$6:$AV$41,$K160)</f>
        <v>6237836.6314541698</v>
      </c>
      <c r="R160" s="105">
        <f>[4]军团势力点战斗奖励设计!HO165+求节点(活动投放!$S$46:$S$81,活动投放!$AV$46:$AV$81,$K160)</f>
        <v>6256257.8547288394</v>
      </c>
      <c r="S160" s="105">
        <f>[4]军团势力点战斗奖励设计!HP165+求节点(活动投放!$S$86:$S$121,活动投放!$AV$86:$AV$121,$K160)</f>
        <v>6338920.3116299696</v>
      </c>
      <c r="T160" s="105">
        <f>[4]军团势力点战斗奖励设计!HQ165+求节点(活动投放!$S$126:$S$161,活动投放!$AV$126:$AV$161,$K160)</f>
        <v>6358222.3008270329</v>
      </c>
      <c r="U160" s="105">
        <f>[4]军团势力点战斗奖励设计!HR165+求节点(活动投放!$S$166:$S$201,活动投放!$AV$166:$AV$201,$K160)</f>
        <v>6471863.5652292687</v>
      </c>
      <c r="V160" s="79">
        <f t="shared" si="11"/>
        <v>51.981971928784745</v>
      </c>
      <c r="W160" s="79">
        <f t="shared" si="12"/>
        <v>39.101611592055249</v>
      </c>
      <c r="X160" s="79">
        <f t="shared" si="13"/>
        <v>31.694601558149845</v>
      </c>
      <c r="Y160" s="79">
        <f t="shared" si="14"/>
        <v>26.492592920112639</v>
      </c>
      <c r="Z160" s="79">
        <f t="shared" si="15"/>
        <v>20.224573641341465</v>
      </c>
    </row>
    <row r="161" spans="11:26" x14ac:dyDescent="0.15">
      <c r="K161" s="65">
        <v>157</v>
      </c>
      <c r="L161" s="79">
        <f>IF($K161&lt;前期规划!$C$2,0,求节点($B$5:$B$40,C$5:C$40,节奏总纲!P160))</f>
        <v>120000.00000000001</v>
      </c>
      <c r="M161" s="79">
        <f>IF($K161&lt;前期规划!$C$2,0,求节点($B$5:$B$40,D$5:D$40,节奏总纲!Q160))</f>
        <v>160000</v>
      </c>
      <c r="N161" s="79">
        <f>IF($K161&lt;前期规划!$C$2,0,求节点($B$5:$B$40,E$5:E$40,节奏总纲!R160))</f>
        <v>200000.00000000003</v>
      </c>
      <c r="O161" s="79">
        <f>IF($K161&lt;前期规划!$C$2,0,求节点($B$5:$B$40,F$5:F$40,节奏总纲!S160))</f>
        <v>240000</v>
      </c>
      <c r="P161" s="79">
        <f>IF($K161&lt;前期规划!$C$2,0,求节点($B$5:$B$40,G$5:G$40,节奏总纲!T160))</f>
        <v>320000</v>
      </c>
      <c r="Q161" s="105">
        <f>[4]军团势力点战斗奖励设计!HN166+求节点(活动投放!$S$6:$S$41,活动投放!$AV$6:$AV$41,$K161)</f>
        <v>6687812.7837388869</v>
      </c>
      <c r="R161" s="105">
        <f>[4]军团势力点战斗奖励设计!HO166+求节点(活动投放!$S$46:$S$81,活动投放!$AV$46:$AV$81,$K161)</f>
        <v>6707048.8121784003</v>
      </c>
      <c r="S161" s="105">
        <f>[4]军团势力点战斗奖励设计!HP166+求节点(活动投放!$S$86:$S$121,活动投放!$AV$86:$AV$121,$K161)</f>
        <v>6795042.1318705184</v>
      </c>
      <c r="T161" s="105">
        <f>[4]军团势力点战斗奖励设计!HQ166+求节点(活动投放!$S$126:$S$161,活动投放!$AV$126:$AV$161,$K161)</f>
        <v>6814344.1210675817</v>
      </c>
      <c r="U161" s="105">
        <f>[4]军团势力点战斗奖励设计!HR166+求节点(活动投放!$S$166:$S$201,活动投放!$AV$166:$AV$201,$K161)</f>
        <v>6909211.6372991828</v>
      </c>
      <c r="V161" s="79">
        <f t="shared" si="11"/>
        <v>55.731773197824054</v>
      </c>
      <c r="W161" s="79">
        <f t="shared" si="12"/>
        <v>41.919055076115001</v>
      </c>
      <c r="X161" s="79">
        <f t="shared" si="13"/>
        <v>33.975210659352584</v>
      </c>
      <c r="Y161" s="79">
        <f t="shared" si="14"/>
        <v>28.393100504448256</v>
      </c>
      <c r="Z161" s="79">
        <f t="shared" si="15"/>
        <v>21.591286366559945</v>
      </c>
    </row>
    <row r="162" spans="11:26" x14ac:dyDescent="0.15">
      <c r="K162" s="65">
        <v>158</v>
      </c>
      <c r="L162" s="79">
        <f>IF($K162&lt;前期规划!$C$2,0,求节点($B$5:$B$40,C$5:C$40,节奏总纲!P161))</f>
        <v>120000.00000000001</v>
      </c>
      <c r="M162" s="79">
        <f>IF($K162&lt;前期规划!$C$2,0,求节点($B$5:$B$40,D$5:D$40,节奏总纲!Q161))</f>
        <v>160000</v>
      </c>
      <c r="N162" s="79">
        <f>IF($K162&lt;前期规划!$C$2,0,求节点($B$5:$B$40,E$5:E$40,节奏总纲!R161))</f>
        <v>200000.00000000003</v>
      </c>
      <c r="O162" s="79">
        <f>IF($K162&lt;前期规划!$C$2,0,求节点($B$5:$B$40,F$5:F$40,节奏总纲!S161))</f>
        <v>240000</v>
      </c>
      <c r="P162" s="79">
        <f>IF($K162&lt;前期规划!$C$2,0,求节点($B$5:$B$40,G$5:G$40,节奏总纲!T161))</f>
        <v>320000</v>
      </c>
      <c r="Q162" s="105">
        <f>[4]军团势力点战斗奖励设计!HN167+求节点(活动投放!$S$6:$S$41,活动投放!$AV$6:$AV$41,$K162)</f>
        <v>7170085.2825318491</v>
      </c>
      <c r="R162" s="105">
        <f>[4]军团势力点战斗奖励设计!HO167+求节点(活动投放!$S$46:$S$81,活动投放!$AV$46:$AV$81,$K162)</f>
        <v>7190194.5975241791</v>
      </c>
      <c r="S162" s="105">
        <f>[4]军团势力点战斗奖励设计!HP167+求节点(活动投放!$S$86:$S$121,活动投放!$AV$86:$AV$121,$K162)</f>
        <v>7283901.3944881</v>
      </c>
      <c r="T162" s="105">
        <f>[4]军团势力点战斗奖励设计!HQ167+求节点(活动投放!$S$126:$S$161,活动投放!$AV$126:$AV$161,$K162)</f>
        <v>7303203.3836851632</v>
      </c>
      <c r="U162" s="105">
        <f>[4]军团势力点战斗奖励设计!HR167+求节点(活动投放!$S$166:$S$201,活动投放!$AV$166:$AV$201,$K162)</f>
        <v>7398070.8999167643</v>
      </c>
      <c r="V162" s="79">
        <f t="shared" si="11"/>
        <v>59.750710687765405</v>
      </c>
      <c r="W162" s="79">
        <f t="shared" si="12"/>
        <v>44.938716234526119</v>
      </c>
      <c r="X162" s="79">
        <f t="shared" si="13"/>
        <v>36.419506972440495</v>
      </c>
      <c r="Y162" s="79">
        <f t="shared" si="14"/>
        <v>30.430014098688179</v>
      </c>
      <c r="Z162" s="79">
        <f t="shared" si="15"/>
        <v>23.118971562239889</v>
      </c>
    </row>
    <row r="163" spans="11:26" x14ac:dyDescent="0.15">
      <c r="K163" s="65">
        <v>159</v>
      </c>
      <c r="L163" s="79">
        <f>IF($K163&lt;前期规划!$C$2,0,求节点($B$5:$B$40,C$5:C$40,节奏总纲!P162))</f>
        <v>120000.00000000001</v>
      </c>
      <c r="M163" s="79">
        <f>IF($K163&lt;前期规划!$C$2,0,求节点($B$5:$B$40,D$5:D$40,节奏总纲!Q162))</f>
        <v>160000</v>
      </c>
      <c r="N163" s="79">
        <f>IF($K163&lt;前期规划!$C$2,0,求节点($B$5:$B$40,E$5:E$40,节奏总纲!R162))</f>
        <v>200000.00000000003</v>
      </c>
      <c r="O163" s="79">
        <f>IF($K163&lt;前期规划!$C$2,0,求节点($B$5:$B$40,F$5:F$40,节奏总纲!S162))</f>
        <v>240000</v>
      </c>
      <c r="P163" s="79">
        <f>IF($K163&lt;前期规划!$C$2,0,求节点($B$5:$B$40,G$5:G$40,节奏总纲!T162))</f>
        <v>320000</v>
      </c>
      <c r="Q163" s="105">
        <f>[4]军团势力点战斗奖励设计!HN168+求节点(活动投放!$S$6:$S$41,活动投放!$AV$6:$AV$41,$K163)</f>
        <v>7686972.1484492132</v>
      </c>
      <c r="R163" s="105">
        <f>[4]军团势力点战斗奖励设计!HO168+求节点(活动投放!$S$46:$S$81,活动投放!$AV$46:$AV$81,$K163)</f>
        <v>7708017.4287940413</v>
      </c>
      <c r="S163" s="105">
        <f>[4]军团势力点战斗奖励设计!HP168+求节点(活动投放!$S$86:$S$121,活动投放!$AV$86:$AV$121,$K163)</f>
        <v>7807847.7790766852</v>
      </c>
      <c r="T163" s="105">
        <f>[4]军团势力点战斗奖励设计!HQ168+求节点(活动投放!$S$126:$S$161,活动投放!$AV$126:$AV$161,$K163)</f>
        <v>7827149.7682737485</v>
      </c>
      <c r="U163" s="105">
        <f>[4]军团势力点战斗奖励设计!HR168+求节点(活动投放!$S$166:$S$201,活动投放!$AV$166:$AV$201,$K163)</f>
        <v>7922017.2845053496</v>
      </c>
      <c r="V163" s="79">
        <f t="shared" si="11"/>
        <v>64.05810123707677</v>
      </c>
      <c r="W163" s="79">
        <f t="shared" si="12"/>
        <v>48.175108929962761</v>
      </c>
      <c r="X163" s="79">
        <f t="shared" si="13"/>
        <v>39.03923889538342</v>
      </c>
      <c r="Y163" s="79">
        <f t="shared" si="14"/>
        <v>32.613124034473955</v>
      </c>
      <c r="Z163" s="79">
        <f t="shared" si="15"/>
        <v>24.756304014079216</v>
      </c>
    </row>
    <row r="164" spans="11:26" x14ac:dyDescent="0.15">
      <c r="K164" s="65">
        <v>160</v>
      </c>
      <c r="L164" s="79">
        <f>IF($K164&lt;前期规划!$C$2,0,求节点($B$5:$B$40,C$5:C$40,节奏总纲!P163))</f>
        <v>120000.00000000001</v>
      </c>
      <c r="M164" s="79">
        <f>IF($K164&lt;前期规划!$C$2,0,求节点($B$5:$B$40,D$5:D$40,节奏总纲!Q163))</f>
        <v>160000</v>
      </c>
      <c r="N164" s="79">
        <f>IF($K164&lt;前期规划!$C$2,0,求节点($B$5:$B$40,E$5:E$40,节奏总纲!R163))</f>
        <v>200000.00000000003</v>
      </c>
      <c r="O164" s="79">
        <f>IF($K164&lt;前期规划!$C$2,0,求节点($B$5:$B$40,F$5:F$40,节奏总纲!S163))</f>
        <v>240000</v>
      </c>
      <c r="P164" s="79">
        <f>IF($K164&lt;前期规划!$C$2,0,求节点($B$5:$B$40,G$5:G$40,节奏总纲!T163))</f>
        <v>320000</v>
      </c>
      <c r="Q164" s="105">
        <f>[4]军团势力点战斗奖励设计!HN169+求节点(活动投放!$S$6:$S$41,活动投放!$AV$6:$AV$41,$K164)</f>
        <v>8240957.7744729882</v>
      </c>
      <c r="R164" s="105">
        <f>[4]军团势力点战斗奖励设计!HO169+求节点(活动投放!$S$46:$S$81,活动投放!$AV$46:$AV$81,$K164)</f>
        <v>8263006.1976444777</v>
      </c>
      <c r="S164" s="105">
        <f>[4]军团势力点战斗奖励设计!HP169+求节点(活动投放!$S$86:$S$121,活动投放!$AV$86:$AV$121,$K164)</f>
        <v>8369399.6098705549</v>
      </c>
      <c r="T164" s="105">
        <f>[4]军团势力点战斗奖励设计!HQ169+求节点(活动投放!$S$126:$S$161,活动投放!$AV$126:$AV$161,$K164)</f>
        <v>8388701.5990676191</v>
      </c>
      <c r="U164" s="105">
        <f>[4]军团势力点战斗奖励设计!HR169+求节点(活动投放!$S$166:$S$201,活动投放!$AV$166:$AV$201,$K164)</f>
        <v>8483569.1152992193</v>
      </c>
      <c r="V164" s="79">
        <f t="shared" si="11"/>
        <v>68.674648120608225</v>
      </c>
      <c r="W164" s="79">
        <f t="shared" si="12"/>
        <v>51.643788735277987</v>
      </c>
      <c r="X164" s="79">
        <f t="shared" si="13"/>
        <v>41.84699804935277</v>
      </c>
      <c r="Y164" s="79">
        <f t="shared" si="14"/>
        <v>34.95292332944841</v>
      </c>
      <c r="Z164" s="79">
        <f t="shared" si="15"/>
        <v>26.511153485310061</v>
      </c>
    </row>
  </sheetData>
  <mergeCells count="4">
    <mergeCell ref="K3:P3"/>
    <mergeCell ref="B3:G3"/>
    <mergeCell ref="Q3:U3"/>
    <mergeCell ref="V3:Z3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/>
  <dimension ref="B3:AC167"/>
  <sheetViews>
    <sheetView workbookViewId="0">
      <selection activeCell="I16" sqref="I16:I31"/>
    </sheetView>
  </sheetViews>
  <sheetFormatPr defaultColWidth="6.625" defaultRowHeight="11.25" x14ac:dyDescent="0.15"/>
  <cols>
    <col min="1" max="1" width="6.625" style="15"/>
    <col min="2" max="9" width="6.625" style="21"/>
    <col min="10" max="11" width="6.625" style="15"/>
    <col min="12" max="17" width="6.625" style="21"/>
    <col min="18" max="16384" width="6.625" style="15"/>
  </cols>
  <sheetData>
    <row r="3" spans="2:29" ht="13.5" customHeight="1" x14ac:dyDescent="0.15">
      <c r="B3" s="198" t="s">
        <v>150</v>
      </c>
      <c r="C3" s="199"/>
      <c r="D3" s="199"/>
      <c r="E3" s="199"/>
      <c r="F3" s="199"/>
      <c r="G3" s="209"/>
      <c r="I3" s="185" t="s">
        <v>137</v>
      </c>
      <c r="J3" s="185"/>
      <c r="L3" s="198" t="s">
        <v>181</v>
      </c>
      <c r="M3" s="199"/>
      <c r="N3" s="199"/>
      <c r="O3" s="199"/>
      <c r="P3" s="199"/>
      <c r="Q3" s="209"/>
    </row>
    <row r="4" spans="2:29" x14ac:dyDescent="0.15">
      <c r="B4" s="19" t="str">
        <f>装备强化!AV5</f>
        <v>天数</v>
      </c>
      <c r="C4" s="19" t="s">
        <v>121</v>
      </c>
      <c r="D4" s="19" t="s">
        <v>124</v>
      </c>
      <c r="E4" s="19" t="s">
        <v>125</v>
      </c>
      <c r="F4" s="19" t="s">
        <v>126</v>
      </c>
      <c r="G4" s="19" t="s">
        <v>123</v>
      </c>
      <c r="I4" s="20" t="s">
        <v>151</v>
      </c>
      <c r="J4" s="20" t="s">
        <v>152</v>
      </c>
      <c r="K4" s="21"/>
      <c r="L4" s="19" t="s">
        <v>230</v>
      </c>
      <c r="M4" s="19" t="s">
        <v>121</v>
      </c>
      <c r="N4" s="19" t="s">
        <v>124</v>
      </c>
      <c r="O4" s="19" t="s">
        <v>125</v>
      </c>
      <c r="P4" s="19" t="s">
        <v>126</v>
      </c>
      <c r="Q4" s="19" t="s">
        <v>123</v>
      </c>
      <c r="R4" s="21"/>
    </row>
    <row r="5" spans="2:29" x14ac:dyDescent="0.15">
      <c r="B5" s="80">
        <f>装备强化!AV6</f>
        <v>30</v>
      </c>
      <c r="C5" s="9">
        <f>装备强化!BD6+装备突破!BC6</f>
        <v>0</v>
      </c>
      <c r="D5" s="20">
        <f>装备强化!BD46+装备突破!BC46</f>
        <v>0</v>
      </c>
      <c r="E5" s="20">
        <f>装备强化!BD86+装备突破!BC86</f>
        <v>0</v>
      </c>
      <c r="F5" s="20">
        <f>装备强化!BD126+装备突破!BC126</f>
        <v>12600000</v>
      </c>
      <c r="G5" s="20">
        <f>装备强化!BD166+装备突破!BC166</f>
        <v>278400000</v>
      </c>
      <c r="I5" s="24" t="e">
        <f>装备强化!BD6/C5</f>
        <v>#DIV/0!</v>
      </c>
      <c r="J5" s="24" t="e">
        <f>装备突破!BC6/C5</f>
        <v>#DIV/0!</v>
      </c>
      <c r="K5" s="56"/>
      <c r="L5" s="20">
        <v>1</v>
      </c>
      <c r="M5" s="79">
        <f>IF($L5&lt;前期规划!$C$2,0,求节点($B$5:$B$40,C$5:C$40,节奏总纲!P4))</f>
        <v>0</v>
      </c>
      <c r="N5" s="79">
        <f>IF($L5&lt;前期规划!$C$2,0,求节点($B$5:$B$40,D$5:D$40,节奏总纲!Q4))</f>
        <v>0</v>
      </c>
      <c r="O5" s="79">
        <f>IF($L5&lt;前期规划!$C$2,0,求节点($B$5:$B$40,E$5:E$40,节奏总纲!R4))</f>
        <v>0</v>
      </c>
      <c r="P5" s="79">
        <f>IF($L5&lt;前期规划!$C$2,0,求节点($B$5:$B$40,F$5:F$40,节奏总纲!S4))</f>
        <v>0</v>
      </c>
      <c r="Q5" s="79">
        <f>IF($L5&lt;前期规划!$C$2,0,求节点($B$5:$B$40,G$5:G$40,节奏总纲!T4))</f>
        <v>0</v>
      </c>
      <c r="R5" s="21"/>
      <c r="Z5" s="37"/>
      <c r="AA5" s="37"/>
      <c r="AB5" s="37"/>
      <c r="AC5" s="37"/>
    </row>
    <row r="6" spans="2:29" x14ac:dyDescent="0.15">
      <c r="B6" s="80">
        <f>装备强化!AV7</f>
        <v>60</v>
      </c>
      <c r="C6" s="9">
        <f>装备强化!BD7+装备突破!BC7</f>
        <v>0</v>
      </c>
      <c r="D6" s="20">
        <f>装备强化!BD47+装备突破!BC47</f>
        <v>8400000</v>
      </c>
      <c r="E6" s="20">
        <f>装备强化!BD87+装备突破!BC87</f>
        <v>31500000</v>
      </c>
      <c r="F6" s="20">
        <f>装备强化!BD127+装备突破!BC127</f>
        <v>208800000</v>
      </c>
      <c r="G6" s="20">
        <f>装备强化!BD167+装备突破!BC167</f>
        <v>872000000</v>
      </c>
      <c r="I6" s="24" t="e">
        <f>装备强化!BD7/C6</f>
        <v>#DIV/0!</v>
      </c>
      <c r="J6" s="24" t="e">
        <f>装备突破!BC7/C6</f>
        <v>#DIV/0!</v>
      </c>
      <c r="K6" s="56"/>
      <c r="L6" s="20">
        <v>2</v>
      </c>
      <c r="M6" s="79">
        <f>IF($L6&lt;前期规划!$C$2,0,求节点($B$5:$B$40,C$5:C$40,节奏总纲!P5))</f>
        <v>0</v>
      </c>
      <c r="N6" s="79">
        <f>IF($L6&lt;前期规划!$C$2,0,求节点($B$5:$B$40,D$5:D$40,节奏总纲!Q5))</f>
        <v>0</v>
      </c>
      <c r="O6" s="79">
        <f>IF($L6&lt;前期规划!$C$2,0,求节点($B$5:$B$40,E$5:E$40,节奏总纲!R5))</f>
        <v>0</v>
      </c>
      <c r="P6" s="79">
        <f>IF($L6&lt;前期规划!$C$2,0,求节点($B$5:$B$40,F$5:F$40,节奏总纲!S5))</f>
        <v>0</v>
      </c>
      <c r="Q6" s="79">
        <f>IF($L6&lt;前期规划!$C$2,0,求节点($B$5:$B$40,G$5:G$40,节奏总纲!T5))</f>
        <v>0</v>
      </c>
      <c r="R6" s="37"/>
      <c r="S6" s="37"/>
      <c r="Y6" s="37"/>
      <c r="Z6" s="37"/>
      <c r="AA6" s="37"/>
      <c r="AB6" s="37"/>
      <c r="AC6" s="37"/>
    </row>
    <row r="7" spans="2:29" x14ac:dyDescent="0.15">
      <c r="B7" s="80">
        <f>装备强化!AV8</f>
        <v>90</v>
      </c>
      <c r="C7" s="9">
        <f>装备强化!BD8+装备突破!BC8</f>
        <v>12750000</v>
      </c>
      <c r="D7" s="20">
        <f>装备强化!BD48+装备突破!BC48</f>
        <v>43750000</v>
      </c>
      <c r="E7" s="20">
        <f>装备强化!BD88+装备突破!BC88</f>
        <v>174000000</v>
      </c>
      <c r="F7" s="20">
        <f>装备强化!BD128+装备突破!BC128</f>
        <v>517200000</v>
      </c>
      <c r="G7" s="20">
        <f>装备强化!BD168+装备突破!BC168</f>
        <v>1544600000</v>
      </c>
      <c r="I7" s="24">
        <f>装备强化!BD8/C7</f>
        <v>0.94117647058823528</v>
      </c>
      <c r="J7" s="24">
        <f>装备突破!BC8/C7</f>
        <v>5.8823529411764705E-2</v>
      </c>
      <c r="K7" s="56"/>
      <c r="L7" s="20">
        <v>3</v>
      </c>
      <c r="M7" s="79">
        <f>IF($L7&lt;前期规划!$C$2,0,求节点($B$5:$B$40,C$5:C$40,节奏总纲!P6))</f>
        <v>0</v>
      </c>
      <c r="N7" s="79">
        <f>IF($L7&lt;前期规划!$C$2,0,求节点($B$5:$B$40,D$5:D$40,节奏总纲!Q6))</f>
        <v>0</v>
      </c>
      <c r="O7" s="79">
        <f>IF($L7&lt;前期规划!$C$2,0,求节点($B$5:$B$40,E$5:E$40,节奏总纲!R6))</f>
        <v>0</v>
      </c>
      <c r="P7" s="79">
        <f>IF($L7&lt;前期规划!$C$2,0,求节点($B$5:$B$40,F$5:F$40,节奏总纲!S6))</f>
        <v>0</v>
      </c>
      <c r="Q7" s="79">
        <f>IF($L7&lt;前期规划!$C$2,0,求节点($B$5:$B$40,G$5:G$40,节奏总纲!T6))</f>
        <v>0</v>
      </c>
      <c r="R7" s="37"/>
      <c r="S7" s="37"/>
      <c r="Y7" s="37"/>
      <c r="Z7" s="37"/>
      <c r="AA7" s="37"/>
      <c r="AB7" s="37"/>
      <c r="AC7" s="37"/>
    </row>
    <row r="8" spans="2:29" x14ac:dyDescent="0.15">
      <c r="B8" s="80">
        <f>装备强化!AV9</f>
        <v>120</v>
      </c>
      <c r="C8" s="9">
        <f>装备强化!BD9+装备突破!BC9</f>
        <v>41400000</v>
      </c>
      <c r="D8" s="20">
        <f>装备强化!BD49+装备突破!BC49</f>
        <v>139200000</v>
      </c>
      <c r="E8" s="20">
        <f>装备强化!BD89+装备突破!BC89</f>
        <v>370777777.77777773</v>
      </c>
      <c r="F8" s="20">
        <f>装备强化!BD129+装备突破!BC129</f>
        <v>654000000</v>
      </c>
      <c r="G8" s="20">
        <f>装备强化!BD169+装备突破!BC169</f>
        <v>2276400000</v>
      </c>
      <c r="I8" s="24">
        <f>装备强化!BD9/C8</f>
        <v>0.92753623188405798</v>
      </c>
      <c r="J8" s="24">
        <f>装备突破!BC9/C8</f>
        <v>7.2463768115942032E-2</v>
      </c>
      <c r="K8" s="56"/>
      <c r="L8" s="20">
        <v>4</v>
      </c>
      <c r="M8" s="79">
        <f>IF($L8&lt;前期规划!$C$2,0,求节点($B$5:$B$40,C$5:C$40,节奏总纲!P7))</f>
        <v>0</v>
      </c>
      <c r="N8" s="79">
        <f>IF($L8&lt;前期规划!$C$2,0,求节点($B$5:$B$40,D$5:D$40,节奏总纲!Q7))</f>
        <v>0</v>
      </c>
      <c r="O8" s="79">
        <f>IF($L8&lt;前期规划!$C$2,0,求节点($B$5:$B$40,E$5:E$40,节奏总纲!R7))</f>
        <v>0</v>
      </c>
      <c r="P8" s="79">
        <f>IF($L8&lt;前期规划!$C$2,0,求节点($B$5:$B$40,F$5:F$40,节奏总纲!S7))</f>
        <v>0</v>
      </c>
      <c r="Q8" s="79">
        <f>IF($L8&lt;前期规划!$C$2,0,求节点($B$5:$B$40,G$5:G$40,节奏总纲!T7))</f>
        <v>0</v>
      </c>
      <c r="R8" s="37"/>
      <c r="S8" s="37"/>
      <c r="Y8" s="37"/>
      <c r="Z8" s="37"/>
      <c r="AA8" s="37"/>
      <c r="AB8" s="37"/>
      <c r="AC8" s="37"/>
    </row>
    <row r="9" spans="2:29" x14ac:dyDescent="0.15">
      <c r="B9" s="80">
        <f>装备强化!AV10</f>
        <v>150</v>
      </c>
      <c r="C9" s="9">
        <f>装备强化!BD10+装备突破!BC10</f>
        <v>104400000</v>
      </c>
      <c r="D9" s="20">
        <f>装备强化!BD50+装备突破!BC50</f>
        <v>257400000</v>
      </c>
      <c r="E9" s="20">
        <f>装备强化!BD90+装备突破!BC90</f>
        <v>461000000</v>
      </c>
      <c r="F9" s="20">
        <f>装备强化!BD130+装备突破!BC130</f>
        <v>870750000</v>
      </c>
      <c r="G9" s="20">
        <f>装备强化!BD170+装备突破!BC170</f>
        <v>3213000000</v>
      </c>
      <c r="I9" s="24">
        <f>装备强化!BD10/C9</f>
        <v>0.89655172413793105</v>
      </c>
      <c r="J9" s="24">
        <f>装备突破!BC10/C9</f>
        <v>0.10344827586206896</v>
      </c>
      <c r="K9" s="56"/>
      <c r="L9" s="20">
        <v>5</v>
      </c>
      <c r="M9" s="79">
        <f>IF($L9&lt;前期规划!$C$2,0,求节点($B$5:$B$40,C$5:C$40,节奏总纲!P8))</f>
        <v>0</v>
      </c>
      <c r="N9" s="79">
        <f>IF($L9&lt;前期规划!$C$2,0,求节点($B$5:$B$40,D$5:D$40,节奏总纲!Q8))</f>
        <v>0</v>
      </c>
      <c r="O9" s="79">
        <f>IF($L9&lt;前期规划!$C$2,0,求节点($B$5:$B$40,E$5:E$40,节奏总纲!R8))</f>
        <v>0</v>
      </c>
      <c r="P9" s="79">
        <f>IF($L9&lt;前期规划!$C$2,0,求节点($B$5:$B$40,F$5:F$40,节奏总纲!S8))</f>
        <v>0</v>
      </c>
      <c r="Q9" s="79">
        <f>IF($L9&lt;前期规划!$C$2,0,求节点($B$5:$B$40,G$5:G$40,节奏总纲!T8))</f>
        <v>0</v>
      </c>
      <c r="R9" s="37"/>
      <c r="S9" s="37"/>
      <c r="Y9" s="37"/>
      <c r="Z9" s="37"/>
      <c r="AA9" s="37"/>
      <c r="AB9" s="37"/>
      <c r="AC9" s="37"/>
    </row>
    <row r="10" spans="2:29" x14ac:dyDescent="0.15">
      <c r="B10" s="80">
        <f>装备强化!AV11</f>
        <v>180</v>
      </c>
      <c r="C10" s="9">
        <f>装备强化!BD11+装备突破!BC11</f>
        <v>174200000</v>
      </c>
      <c r="D10" s="20">
        <f>装备强化!BD51+装备突破!BC51</f>
        <v>344800000</v>
      </c>
      <c r="E10" s="20">
        <f>装备强化!BD91+装备突破!BC91</f>
        <v>545000000</v>
      </c>
      <c r="F10" s="20">
        <f>装备强化!BD131+装备突破!BC131</f>
        <v>1158450000</v>
      </c>
      <c r="G10" s="20">
        <f>装备强化!BD171+装备突破!BC171</f>
        <v>3900000000</v>
      </c>
      <c r="I10" s="24">
        <f>装备强化!BD11/C10</f>
        <v>0.86107921928817455</v>
      </c>
      <c r="J10" s="24">
        <f>装备突破!BC11/C10</f>
        <v>0.13892078071182548</v>
      </c>
      <c r="K10" s="56"/>
      <c r="L10" s="20">
        <v>6</v>
      </c>
      <c r="M10" s="79">
        <f>IF($L10&lt;前期规划!$C$2,0,求节点($B$5:$B$40,C$5:C$40,节奏总纲!P9))</f>
        <v>0</v>
      </c>
      <c r="N10" s="79">
        <f>IF($L10&lt;前期规划!$C$2,0,求节点($B$5:$B$40,D$5:D$40,节奏总纲!Q9))</f>
        <v>0</v>
      </c>
      <c r="O10" s="79">
        <f>IF($L10&lt;前期规划!$C$2,0,求节点($B$5:$B$40,E$5:E$40,节奏总纲!R9))</f>
        <v>0</v>
      </c>
      <c r="P10" s="79">
        <f>IF($L10&lt;前期规划!$C$2,0,求节点($B$5:$B$40,F$5:F$40,节奏总纲!S9))</f>
        <v>0</v>
      </c>
      <c r="Q10" s="79">
        <f>IF($L10&lt;前期规划!$C$2,0,求节点($B$5:$B$40,G$5:G$40,节奏总纲!T9))</f>
        <v>0</v>
      </c>
      <c r="R10" s="37"/>
      <c r="S10" s="37"/>
      <c r="Y10" s="37"/>
      <c r="Z10" s="37"/>
      <c r="AA10" s="37"/>
      <c r="AB10" s="37"/>
      <c r="AC10" s="37"/>
    </row>
    <row r="11" spans="2:29" x14ac:dyDescent="0.15">
      <c r="B11" s="80">
        <f>装备强化!AV12</f>
        <v>210</v>
      </c>
      <c r="C11" s="9">
        <f>装备强化!BD12+装备突破!BC12</f>
        <v>249600000</v>
      </c>
      <c r="D11" s="20">
        <f>装备强化!BD52+装备突破!BC52</f>
        <v>380800000</v>
      </c>
      <c r="E11" s="20">
        <f>装备强化!BD92+装备突破!BC92</f>
        <v>662916666.66666663</v>
      </c>
      <c r="F11" s="20">
        <f>装备强化!BD132+装备突破!BC132</f>
        <v>1420875000</v>
      </c>
      <c r="G11" s="20">
        <f>装备强化!BD172+装备突破!BC172</f>
        <v>3900000000</v>
      </c>
      <c r="I11" s="24">
        <f>装备强化!BD12/C11</f>
        <v>0.86538461538461542</v>
      </c>
      <c r="J11" s="24">
        <f>装备突破!BC12/C11</f>
        <v>0.13461538461538461</v>
      </c>
      <c r="K11" s="56"/>
      <c r="L11" s="20">
        <v>7</v>
      </c>
      <c r="M11" s="79">
        <f>IF($L11&lt;前期规划!$C$2,0,求节点($B$5:$B$40,C$5:C$40,节奏总纲!P10))</f>
        <v>0</v>
      </c>
      <c r="N11" s="79">
        <f>IF($L11&lt;前期规划!$C$2,0,求节点($B$5:$B$40,D$5:D$40,节奏总纲!Q10))</f>
        <v>0</v>
      </c>
      <c r="O11" s="79">
        <f>IF($L11&lt;前期规划!$C$2,0,求节点($B$5:$B$40,E$5:E$40,节奏总纲!R10))</f>
        <v>0</v>
      </c>
      <c r="P11" s="79">
        <f>IF($L11&lt;前期规划!$C$2,0,求节点($B$5:$B$40,F$5:F$40,节奏总纲!S10))</f>
        <v>0</v>
      </c>
      <c r="Q11" s="79">
        <f>IF($L11&lt;前期规划!$C$2,0,求节点($B$5:$B$40,G$5:G$40,节奏总纲!T10))</f>
        <v>0</v>
      </c>
      <c r="R11" s="37"/>
      <c r="S11" s="37"/>
      <c r="Y11" s="37"/>
      <c r="Z11" s="37"/>
      <c r="AA11" s="37"/>
      <c r="AB11" s="37"/>
      <c r="AC11" s="37"/>
    </row>
    <row r="12" spans="2:29" x14ac:dyDescent="0.15">
      <c r="B12" s="80">
        <f>装备强化!AV13</f>
        <v>240</v>
      </c>
      <c r="C12" s="9">
        <f>装备强化!BD13+装备突破!BC13</f>
        <v>267600000</v>
      </c>
      <c r="D12" s="20">
        <f>装备强化!BD53+装备突破!BC53</f>
        <v>436000000</v>
      </c>
      <c r="E12" s="20">
        <f>装备强化!BD93+装备突破!BC93</f>
        <v>808333333.33333337</v>
      </c>
      <c r="F12" s="20">
        <f>装备强化!BD133+装备突破!BC133</f>
        <v>1707300000</v>
      </c>
      <c r="G12" s="20">
        <f>装备强化!BD173+装备突破!BC173</f>
        <v>3900000000</v>
      </c>
      <c r="I12" s="24">
        <f>装备强化!BD13/C12</f>
        <v>0.87443946188340804</v>
      </c>
      <c r="J12" s="24">
        <f>装备突破!BC13/C12</f>
        <v>0.12556053811659193</v>
      </c>
      <c r="K12" s="56"/>
      <c r="L12" s="20">
        <v>8</v>
      </c>
      <c r="M12" s="79">
        <f>IF($L12&lt;前期规划!$C$2,0,求节点($B$5:$B$40,C$5:C$40,节奏总纲!P11))</f>
        <v>0</v>
      </c>
      <c r="N12" s="79">
        <f>IF($L12&lt;前期规划!$C$2,0,求节点($B$5:$B$40,D$5:D$40,节奏总纲!Q11))</f>
        <v>0</v>
      </c>
      <c r="O12" s="79">
        <f>IF($L12&lt;前期规划!$C$2,0,求节点($B$5:$B$40,E$5:E$40,节奏总纲!R11))</f>
        <v>0</v>
      </c>
      <c r="P12" s="79">
        <f>IF($L12&lt;前期规划!$C$2,0,求节点($B$5:$B$40,F$5:F$40,节奏总纲!S11))</f>
        <v>0</v>
      </c>
      <c r="Q12" s="79">
        <f>IF($L12&lt;前期规划!$C$2,0,求节点($B$5:$B$40,G$5:G$40,节奏总纲!T11))</f>
        <v>0</v>
      </c>
      <c r="R12" s="37"/>
      <c r="S12" s="37"/>
      <c r="Y12" s="37"/>
      <c r="Z12" s="37"/>
      <c r="AA12" s="37"/>
      <c r="AB12" s="37"/>
      <c r="AC12" s="37"/>
    </row>
    <row r="13" spans="2:29" x14ac:dyDescent="0.15">
      <c r="B13" s="80">
        <f>装备强化!AV14</f>
        <v>270</v>
      </c>
      <c r="C13" s="9">
        <f>装备强化!BD14+装备突破!BC14</f>
        <v>294600000</v>
      </c>
      <c r="D13" s="20">
        <f>装备强化!BD54+装备突破!BC54</f>
        <v>506000000</v>
      </c>
      <c r="E13" s="20">
        <f>装备强化!BD94+装备突破!BC94</f>
        <v>965375000</v>
      </c>
      <c r="F13" s="20">
        <f>装备强化!BD134+装备突破!BC134</f>
        <v>2068125000</v>
      </c>
      <c r="G13" s="20">
        <f>装备强化!BD174+装备突破!BC174</f>
        <v>3900000000</v>
      </c>
      <c r="I13" s="24">
        <f>装备强化!BD14/C13</f>
        <v>0.88594704684317716</v>
      </c>
      <c r="J13" s="24">
        <f>装备突破!BC14/C13</f>
        <v>0.11405295315682282</v>
      </c>
      <c r="K13" s="56"/>
      <c r="L13" s="20">
        <v>9</v>
      </c>
      <c r="M13" s="79">
        <f>IF($L13&lt;前期规划!$C$2,0,求节点($B$5:$B$40,C$5:C$40,节奏总纲!P12))</f>
        <v>0</v>
      </c>
      <c r="N13" s="79">
        <f>IF($L13&lt;前期规划!$C$2,0,求节点($B$5:$B$40,D$5:D$40,节奏总纲!Q12))</f>
        <v>0</v>
      </c>
      <c r="O13" s="79">
        <f>IF($L13&lt;前期规划!$C$2,0,求节点($B$5:$B$40,E$5:E$40,节奏总纲!R12))</f>
        <v>0</v>
      </c>
      <c r="P13" s="79">
        <f>IF($L13&lt;前期规划!$C$2,0,求节点($B$5:$B$40,F$5:F$40,节奏总纲!S12))</f>
        <v>0</v>
      </c>
      <c r="Q13" s="79">
        <f>IF($L13&lt;前期规划!$C$2,0,求节点($B$5:$B$40,G$5:G$40,节奏总纲!T12))</f>
        <v>0</v>
      </c>
      <c r="R13" s="37"/>
      <c r="S13" s="37"/>
      <c r="Y13" s="37"/>
      <c r="Z13" s="37"/>
      <c r="AA13" s="37"/>
      <c r="AB13" s="37"/>
      <c r="AC13" s="37"/>
    </row>
    <row r="14" spans="2:29" x14ac:dyDescent="0.15">
      <c r="B14" s="80">
        <f>装备强化!AV15</f>
        <v>300</v>
      </c>
      <c r="C14" s="66">
        <f>装备强化!BD15+装备突破!BC15</f>
        <v>327000000</v>
      </c>
      <c r="D14" s="65">
        <f>装备强化!BD55+装备突破!BC55</f>
        <v>580500000</v>
      </c>
      <c r="E14" s="65">
        <f>装备强化!BD95+装备突破!BC95</f>
        <v>1117833333.3333333</v>
      </c>
      <c r="F14" s="65">
        <f>装备强化!BD135+装备突破!BC135</f>
        <v>2409750000</v>
      </c>
      <c r="G14" s="65">
        <f>装备强化!BD175+装备突破!BC175</f>
        <v>3900000000</v>
      </c>
      <c r="H14" s="37"/>
      <c r="I14" s="24">
        <f>装备强化!BD15/C14</f>
        <v>0.85321100917431192</v>
      </c>
      <c r="J14" s="24">
        <f>装备突破!BC15/C14</f>
        <v>0.14678899082568808</v>
      </c>
      <c r="K14" s="56"/>
      <c r="L14" s="20">
        <v>10</v>
      </c>
      <c r="M14" s="79">
        <f>IF($L14&lt;前期规划!$C$2,0,求节点($B$5:$B$40,C$5:C$40,节奏总纲!P13))</f>
        <v>0</v>
      </c>
      <c r="N14" s="79">
        <f>IF($L14&lt;前期规划!$C$2,0,求节点($B$5:$B$40,D$5:D$40,节奏总纲!Q13))</f>
        <v>0</v>
      </c>
      <c r="O14" s="79">
        <f>IF($L14&lt;前期规划!$C$2,0,求节点($B$5:$B$40,E$5:E$40,节奏总纲!R13))</f>
        <v>0</v>
      </c>
      <c r="P14" s="79">
        <f>IF($L14&lt;前期规划!$C$2,0,求节点($B$5:$B$40,F$5:F$40,节奏总纲!S13))</f>
        <v>0</v>
      </c>
      <c r="Q14" s="79">
        <f>IF($L14&lt;前期规划!$C$2,0,求节点($B$5:$B$40,G$5:G$40,节奏总纲!T13))</f>
        <v>0</v>
      </c>
      <c r="R14" s="37"/>
      <c r="S14" s="37"/>
      <c r="Y14" s="37"/>
      <c r="Z14" s="37"/>
      <c r="AA14" s="37"/>
      <c r="AB14" s="37"/>
      <c r="AC14" s="37"/>
    </row>
    <row r="15" spans="2:29" x14ac:dyDescent="0.15">
      <c r="B15" s="80">
        <f>装备强化!AV16</f>
        <v>330</v>
      </c>
      <c r="C15" s="66">
        <f>装备强化!BD16+装备突破!BC16</f>
        <v>374400000</v>
      </c>
      <c r="D15" s="65">
        <f>装备强化!BD56+装备突破!BC56</f>
        <v>690825000</v>
      </c>
      <c r="E15" s="65">
        <f>装备强化!BD96+装备突破!BC96</f>
        <v>1251958333.3333333</v>
      </c>
      <c r="F15" s="65">
        <f>装备强化!BD136+装备突破!BC136</f>
        <v>2730375000</v>
      </c>
      <c r="G15" s="65">
        <f>装备强化!BD176+装备突破!BC176</f>
        <v>3900000000</v>
      </c>
      <c r="H15" s="37"/>
      <c r="I15" s="24">
        <f>装备强化!BD16/C15</f>
        <v>0.85817307692307687</v>
      </c>
      <c r="J15" s="24">
        <f>装备突破!BC16/C15</f>
        <v>0.14182692307692307</v>
      </c>
      <c r="K15" s="21"/>
      <c r="L15" s="20">
        <v>11</v>
      </c>
      <c r="M15" s="79">
        <f>IF($L15&lt;前期规划!$C$2,0,求节点($B$5:$B$40,C$5:C$40,节奏总纲!P14))</f>
        <v>0</v>
      </c>
      <c r="N15" s="79">
        <f>IF($L15&lt;前期规划!$C$2,0,求节点($B$5:$B$40,D$5:D$40,节奏总纲!Q14))</f>
        <v>0</v>
      </c>
      <c r="O15" s="79">
        <f>IF($L15&lt;前期规划!$C$2,0,求节点($B$5:$B$40,E$5:E$40,节奏总纲!R14))</f>
        <v>0</v>
      </c>
      <c r="P15" s="79">
        <f>IF($L15&lt;前期规划!$C$2,0,求节点($B$5:$B$40,F$5:F$40,节奏总纲!S14))</f>
        <v>0</v>
      </c>
      <c r="Q15" s="79">
        <f>IF($L15&lt;前期规划!$C$2,0,求节点($B$5:$B$40,G$5:G$40,节奏总纲!T14))</f>
        <v>0</v>
      </c>
      <c r="R15" s="37"/>
      <c r="S15" s="37"/>
      <c r="Y15" s="37"/>
      <c r="Z15" s="37"/>
      <c r="AA15" s="37"/>
      <c r="AB15" s="37"/>
      <c r="AC15" s="37"/>
    </row>
    <row r="16" spans="2:29" x14ac:dyDescent="0.15">
      <c r="B16" s="80">
        <f>装备强化!AV17</f>
        <v>360</v>
      </c>
      <c r="C16" s="66">
        <f>装备强化!BD17+装备突破!BC17</f>
        <v>414600000</v>
      </c>
      <c r="D16" s="65">
        <f>装备强化!BD57+装备突破!BC57</f>
        <v>772300000</v>
      </c>
      <c r="E16" s="65">
        <f>装备强化!BD97+装备突破!BC97</f>
        <v>1422750000</v>
      </c>
      <c r="F16" s="65">
        <f>装备强化!BD137+装备突破!BC137</f>
        <v>2925000000</v>
      </c>
      <c r="G16" s="65">
        <f>装备强化!BD177+装备突破!BC177</f>
        <v>3900000000</v>
      </c>
      <c r="H16" s="37"/>
      <c r="I16" s="24">
        <f>装备强化!BD17/C16</f>
        <v>0.8596237337192475</v>
      </c>
      <c r="J16" s="24">
        <f>装备突破!BC17/C16</f>
        <v>0.14037626628075253</v>
      </c>
      <c r="K16" s="21"/>
      <c r="L16" s="20">
        <v>12</v>
      </c>
      <c r="M16" s="79">
        <f>IF($L16&lt;前期规划!$C$2,0,求节点($B$5:$B$40,C$5:C$40,节奏总纲!P15))</f>
        <v>0</v>
      </c>
      <c r="N16" s="79">
        <f>IF($L16&lt;前期规划!$C$2,0,求节点($B$5:$B$40,D$5:D$40,节奏总纲!Q15))</f>
        <v>0</v>
      </c>
      <c r="O16" s="79">
        <f>IF($L16&lt;前期规划!$C$2,0,求节点($B$5:$B$40,E$5:E$40,节奏总纲!R15))</f>
        <v>0</v>
      </c>
      <c r="P16" s="79">
        <f>IF($L16&lt;前期规划!$C$2,0,求节点($B$5:$B$40,F$5:F$40,节奏总纲!S15))</f>
        <v>0</v>
      </c>
      <c r="Q16" s="79">
        <f>IF($L16&lt;前期规划!$C$2,0,求节点($B$5:$B$40,G$5:G$40,节奏总纲!T15))</f>
        <v>0</v>
      </c>
      <c r="R16" s="37"/>
      <c r="S16" s="37"/>
      <c r="Y16" s="37"/>
      <c r="Z16" s="37"/>
      <c r="AA16" s="37"/>
      <c r="AB16" s="37"/>
      <c r="AC16" s="37"/>
    </row>
    <row r="17" spans="2:29" x14ac:dyDescent="0.15">
      <c r="B17" s="80">
        <f>装备强化!AV18</f>
        <v>390</v>
      </c>
      <c r="C17" s="66">
        <f>装备强化!BD18+装备突破!BC18</f>
        <v>466950000</v>
      </c>
      <c r="D17" s="65">
        <f>装备强化!BD58+装备突破!BC58</f>
        <v>857775000</v>
      </c>
      <c r="E17" s="65">
        <f>装备强化!BD98+装备突破!BC98</f>
        <v>1643541666.6666665</v>
      </c>
      <c r="F17" s="65">
        <f>装备强化!BD138+装备突破!BC138</f>
        <v>2925000000</v>
      </c>
      <c r="G17" s="65">
        <f>装备强化!BD178+装备突破!BC178</f>
        <v>3900000000</v>
      </c>
      <c r="H17" s="37"/>
      <c r="I17" s="24">
        <f>装备强化!BD18/C17</f>
        <v>0.86443944747831669</v>
      </c>
      <c r="J17" s="24">
        <f>装备突破!BC18/C17</f>
        <v>0.13556055252168325</v>
      </c>
      <c r="K17" s="21"/>
      <c r="L17" s="20">
        <v>13</v>
      </c>
      <c r="M17" s="79">
        <f>IF($L17&lt;前期规划!$C$2,0,求节点($B$5:$B$40,C$5:C$40,节奏总纲!P16))</f>
        <v>0</v>
      </c>
      <c r="N17" s="79">
        <f>IF($L17&lt;前期规划!$C$2,0,求节点($B$5:$B$40,D$5:D$40,节奏总纲!Q16))</f>
        <v>0</v>
      </c>
      <c r="O17" s="79">
        <f>IF($L17&lt;前期规划!$C$2,0,求节点($B$5:$B$40,E$5:E$40,节奏总纲!R16))</f>
        <v>0</v>
      </c>
      <c r="P17" s="79">
        <f>IF($L17&lt;前期规划!$C$2,0,求节点($B$5:$B$40,F$5:F$40,节奏总纲!S16))</f>
        <v>0</v>
      </c>
      <c r="Q17" s="79">
        <f>IF($L17&lt;前期规划!$C$2,0,求节点($B$5:$B$40,G$5:G$40,节奏总纲!T16))</f>
        <v>0</v>
      </c>
      <c r="R17" s="37"/>
      <c r="S17" s="37"/>
      <c r="Y17" s="37"/>
      <c r="Z17" s="37"/>
      <c r="AA17" s="37"/>
      <c r="AB17" s="37"/>
      <c r="AC17" s="37"/>
    </row>
    <row r="18" spans="2:29" x14ac:dyDescent="0.15">
      <c r="B18" s="80">
        <f>装备强化!AV19</f>
        <v>420</v>
      </c>
      <c r="C18" s="66">
        <f>装备强化!BD19+装备突破!BC19</f>
        <v>538740000</v>
      </c>
      <c r="D18" s="65">
        <f>装备强化!BD59+装备突破!BC59</f>
        <v>947250000</v>
      </c>
      <c r="E18" s="65">
        <f>装备强化!BD99+装备突破!BC99</f>
        <v>1838333333.333333</v>
      </c>
      <c r="F18" s="65">
        <f>装备强化!BD139+装备突破!BC139</f>
        <v>2925000000</v>
      </c>
      <c r="G18" s="65">
        <f>装备强化!BD179+装备突破!BC179</f>
        <v>3900000000</v>
      </c>
      <c r="H18" s="37"/>
      <c r="I18" s="24">
        <f>装备强化!BD19/C18</f>
        <v>0.82860006682258602</v>
      </c>
      <c r="J18" s="24">
        <f>装备突破!BC19/C18</f>
        <v>0.17139993317741398</v>
      </c>
      <c r="K18" s="21"/>
      <c r="L18" s="20">
        <v>14</v>
      </c>
      <c r="M18" s="79">
        <f>IF($L18&lt;前期规划!$C$2,0,求节点($B$5:$B$40,C$5:C$40,节奏总纲!P17))</f>
        <v>0</v>
      </c>
      <c r="N18" s="79">
        <f>IF($L18&lt;前期规划!$C$2,0,求节点($B$5:$B$40,D$5:D$40,节奏总纲!Q17))</f>
        <v>0</v>
      </c>
      <c r="O18" s="79">
        <f>IF($L18&lt;前期规划!$C$2,0,求节点($B$5:$B$40,E$5:E$40,节奏总纲!R17))</f>
        <v>0</v>
      </c>
      <c r="P18" s="79">
        <f>IF($L18&lt;前期规划!$C$2,0,求节点($B$5:$B$40,F$5:F$40,节奏总纲!S17))</f>
        <v>0</v>
      </c>
      <c r="Q18" s="79">
        <f>IF($L18&lt;前期规划!$C$2,0,求节点($B$5:$B$40,G$5:G$40,节奏总纲!T17))</f>
        <v>0</v>
      </c>
      <c r="R18" s="37"/>
      <c r="S18" s="37"/>
      <c r="Y18" s="37"/>
      <c r="Z18" s="37"/>
      <c r="AA18" s="37"/>
      <c r="AB18" s="37"/>
      <c r="AC18" s="37"/>
    </row>
    <row r="19" spans="2:29" x14ac:dyDescent="0.15">
      <c r="B19" s="80">
        <f>装备强化!AV20</f>
        <v>450</v>
      </c>
      <c r="C19" s="66">
        <f>装备强化!BD20+装备突破!BC20</f>
        <v>579225000</v>
      </c>
      <c r="D19" s="65">
        <f>装备强化!BD60+装备突破!BC60</f>
        <v>1040725000</v>
      </c>
      <c r="E19" s="65">
        <f>装备强化!BD100+装备突破!BC100</f>
        <v>2008125000</v>
      </c>
      <c r="F19" s="65">
        <f>装备强化!BD140+装备突破!BC140</f>
        <v>2925000000</v>
      </c>
      <c r="G19" s="65">
        <f>装备强化!BD180+装备突破!BC180</f>
        <v>3900000000</v>
      </c>
      <c r="H19" s="37"/>
      <c r="I19" s="24">
        <f>装备强化!BD20/C19</f>
        <v>0.8286935128835945</v>
      </c>
      <c r="J19" s="24">
        <f>装备突破!BC20/C19</f>
        <v>0.17130648711640553</v>
      </c>
      <c r="K19" s="21"/>
      <c r="L19" s="20">
        <v>15</v>
      </c>
      <c r="M19" s="79">
        <f>IF($L19&lt;前期规划!$C$2,0,求节点($B$5:$B$40,C$5:C$40,节奏总纲!P18))</f>
        <v>0</v>
      </c>
      <c r="N19" s="79">
        <f>IF($L19&lt;前期规划!$C$2,0,求节点($B$5:$B$40,D$5:D$40,节奏总纲!Q18))</f>
        <v>0</v>
      </c>
      <c r="O19" s="79">
        <f>IF($L19&lt;前期规划!$C$2,0,求节点($B$5:$B$40,E$5:E$40,节奏总纲!R18))</f>
        <v>0</v>
      </c>
      <c r="P19" s="79">
        <f>IF($L19&lt;前期规划!$C$2,0,求节点($B$5:$B$40,F$5:F$40,节奏总纲!S18))</f>
        <v>0</v>
      </c>
      <c r="Q19" s="79">
        <f>IF($L19&lt;前期规划!$C$2,0,求节点($B$5:$B$40,G$5:G$40,节奏总纲!T18))</f>
        <v>0</v>
      </c>
      <c r="R19" s="37"/>
      <c r="S19" s="37"/>
      <c r="Y19" s="37"/>
      <c r="Z19" s="37"/>
      <c r="AA19" s="37"/>
      <c r="AB19" s="37"/>
      <c r="AC19" s="37"/>
    </row>
    <row r="20" spans="2:29" x14ac:dyDescent="0.15">
      <c r="B20" s="80">
        <f>装备强化!AV21</f>
        <v>480</v>
      </c>
      <c r="C20" s="66">
        <f>装备强化!BD21+装备突破!BC21</f>
        <v>636510000</v>
      </c>
      <c r="D20" s="65">
        <f>装备强化!BD61+装备突破!BC61</f>
        <v>1138200000</v>
      </c>
      <c r="E20" s="65">
        <f>装备强化!BD101+装备突破!BC101</f>
        <v>2221249999.9999995</v>
      </c>
      <c r="F20" s="65">
        <f>装备强化!BD141+装备突破!BC141</f>
        <v>2925000000</v>
      </c>
      <c r="G20" s="65">
        <f>装备强化!BD181+装备突破!BC181</f>
        <v>3900000000</v>
      </c>
      <c r="H20" s="37"/>
      <c r="I20" s="24">
        <f>装备强化!BD21/C20</f>
        <v>0.83329405665268419</v>
      </c>
      <c r="J20" s="24">
        <f>装备突破!BC21/C20</f>
        <v>0.16670594334731584</v>
      </c>
      <c r="K20" s="21"/>
      <c r="L20" s="20">
        <v>16</v>
      </c>
      <c r="M20" s="79">
        <f>IF($L20&lt;前期规划!$C$2,0,求节点($B$5:$B$40,C$5:C$40,节奏总纲!P19))</f>
        <v>0</v>
      </c>
      <c r="N20" s="79">
        <f>IF($L20&lt;前期规划!$C$2,0,求节点($B$5:$B$40,D$5:D$40,节奏总纲!Q19))</f>
        <v>0</v>
      </c>
      <c r="O20" s="79">
        <f>IF($L20&lt;前期规划!$C$2,0,求节点($B$5:$B$40,E$5:E$40,节奏总纲!R19))</f>
        <v>0</v>
      </c>
      <c r="P20" s="79">
        <f>IF($L20&lt;前期规划!$C$2,0,求节点($B$5:$B$40,F$5:F$40,节奏总纲!S19))</f>
        <v>0</v>
      </c>
      <c r="Q20" s="79">
        <f>IF($L20&lt;前期规划!$C$2,0,求节点($B$5:$B$40,G$5:G$40,节奏总纲!T19))</f>
        <v>0</v>
      </c>
      <c r="R20" s="37"/>
      <c r="S20" s="37"/>
      <c r="Y20" s="37"/>
      <c r="Z20" s="37"/>
      <c r="AA20" s="37"/>
      <c r="AB20" s="37"/>
      <c r="AC20" s="37"/>
    </row>
    <row r="21" spans="2:29" x14ac:dyDescent="0.15">
      <c r="B21" s="80">
        <f>装备强化!AV22</f>
        <v>510</v>
      </c>
      <c r="C21" s="83">
        <f>装备强化!BD22+装备突破!BC22</f>
        <v>679995000</v>
      </c>
      <c r="D21" s="79">
        <f>装备强化!BD62+装备突破!BC62</f>
        <v>1270875000</v>
      </c>
      <c r="E21" s="79">
        <f>装备强化!BD102+装备突破!BC102</f>
        <v>2329375000</v>
      </c>
      <c r="F21" s="79">
        <f>装备强化!BD142+装备突破!BC142</f>
        <v>2925000000</v>
      </c>
      <c r="G21" s="79">
        <f>装备强化!BD182+装备突破!BC182</f>
        <v>3900000000</v>
      </c>
      <c r="I21" s="24">
        <f>装备强化!BD22/C21</f>
        <v>0.83382966051220964</v>
      </c>
      <c r="J21" s="24">
        <f>装备突破!BC22/C21</f>
        <v>0.16617033948779036</v>
      </c>
      <c r="K21" s="21"/>
      <c r="L21" s="20">
        <v>17</v>
      </c>
      <c r="M21" s="79">
        <f>IF($L21&lt;前期规划!$C$2,0,求节点($B$5:$B$40,C$5:C$40,节奏总纲!P20))</f>
        <v>0</v>
      </c>
      <c r="N21" s="79">
        <f>IF($L21&lt;前期规划!$C$2,0,求节点($B$5:$B$40,D$5:D$40,节奏总纲!Q20))</f>
        <v>0</v>
      </c>
      <c r="O21" s="79">
        <f>IF($L21&lt;前期规划!$C$2,0,求节点($B$5:$B$40,E$5:E$40,节奏总纲!R20))</f>
        <v>0</v>
      </c>
      <c r="P21" s="79">
        <f>IF($L21&lt;前期规划!$C$2,0,求节点($B$5:$B$40,F$5:F$40,节奏总纲!S20))</f>
        <v>0</v>
      </c>
      <c r="Q21" s="79">
        <f>IF($L21&lt;前期规划!$C$2,0,求节点($B$5:$B$40,G$5:G$40,节奏总纲!T20))</f>
        <v>0</v>
      </c>
      <c r="R21" s="37"/>
      <c r="S21" s="37"/>
      <c r="Y21" s="37"/>
      <c r="Z21" s="37"/>
      <c r="AA21" s="37"/>
      <c r="AB21" s="37"/>
      <c r="AC21" s="37"/>
    </row>
    <row r="22" spans="2:29" x14ac:dyDescent="0.15">
      <c r="B22" s="80">
        <f>装备强化!AV23</f>
        <v>540</v>
      </c>
      <c r="C22" s="83">
        <f>装备强化!BD23+装备突破!BC23</f>
        <v>741480000</v>
      </c>
      <c r="D22" s="79">
        <f>装备强化!BD63+装备突破!BC63</f>
        <v>1378750000</v>
      </c>
      <c r="E22" s="79">
        <f>装备强化!BD103+装备突破!BC103</f>
        <v>2437500000</v>
      </c>
      <c r="F22" s="79">
        <f>装备强化!BD143+装备突破!BC143</f>
        <v>2925000000</v>
      </c>
      <c r="G22" s="79">
        <f>装备强化!BD183+装备突破!BC183</f>
        <v>3900000000</v>
      </c>
      <c r="I22" s="24">
        <f>装备强化!BD23/C22</f>
        <v>0.83832335329341312</v>
      </c>
      <c r="J22" s="24">
        <f>装备突破!BC23/C22</f>
        <v>0.16167664670658682</v>
      </c>
      <c r="K22" s="21"/>
      <c r="L22" s="20">
        <v>18</v>
      </c>
      <c r="M22" s="79">
        <f>IF($L22&lt;前期规划!$C$2,0,求节点($B$5:$B$40,C$5:C$40,节奏总纲!P21))</f>
        <v>0</v>
      </c>
      <c r="N22" s="79">
        <f>IF($L22&lt;前期规划!$C$2,0,求节点($B$5:$B$40,D$5:D$40,节奏总纲!Q21))</f>
        <v>0</v>
      </c>
      <c r="O22" s="79">
        <f>IF($L22&lt;前期规划!$C$2,0,求节点($B$5:$B$40,E$5:E$40,节奏总纲!R21))</f>
        <v>0</v>
      </c>
      <c r="P22" s="79">
        <f>IF($L22&lt;前期规划!$C$2,0,求节点($B$5:$B$40,F$5:F$40,节奏总纲!S21))</f>
        <v>0</v>
      </c>
      <c r="Q22" s="79">
        <f>IF($L22&lt;前期规划!$C$2,0,求节点($B$5:$B$40,G$5:G$40,节奏总纲!T21))</f>
        <v>0</v>
      </c>
      <c r="R22" s="37"/>
      <c r="S22" s="37"/>
      <c r="Y22" s="37"/>
      <c r="Z22" s="37"/>
      <c r="AA22" s="37"/>
      <c r="AB22" s="37"/>
      <c r="AC22" s="37"/>
    </row>
    <row r="23" spans="2:29" x14ac:dyDescent="0.15">
      <c r="B23" s="80">
        <f>装备强化!AV24</f>
        <v>570</v>
      </c>
      <c r="C23" s="83">
        <f>装备强化!BD24+装备突破!BC24</f>
        <v>787965000</v>
      </c>
      <c r="D23" s="79">
        <f>装备强化!BD64+装备突破!BC64</f>
        <v>1490625000</v>
      </c>
      <c r="E23" s="79">
        <f>装备强化!BD104+装备突破!BC104</f>
        <v>2437500000</v>
      </c>
      <c r="F23" s="79">
        <f>装备强化!BD144+装备突破!BC144</f>
        <v>2925000000</v>
      </c>
      <c r="G23" s="79">
        <f>装备强化!BD184+装备突破!BC184</f>
        <v>3900000000</v>
      </c>
      <c r="H23" s="37"/>
      <c r="I23" s="24">
        <f>装备强化!BD24/C23</f>
        <v>0.83912356513296915</v>
      </c>
      <c r="J23" s="24">
        <f>装备突破!BC24/C23</f>
        <v>0.1608764348670309</v>
      </c>
      <c r="K23" s="21"/>
      <c r="L23" s="20">
        <v>19</v>
      </c>
      <c r="M23" s="79">
        <f>IF($L23&lt;前期规划!$C$2,0,求节点($B$5:$B$40,C$5:C$40,节奏总纲!P22))</f>
        <v>0</v>
      </c>
      <c r="N23" s="79">
        <f>IF($L23&lt;前期规划!$C$2,0,求节点($B$5:$B$40,D$5:D$40,节奏总纲!Q22))</f>
        <v>0</v>
      </c>
      <c r="O23" s="79">
        <f>IF($L23&lt;前期规划!$C$2,0,求节点($B$5:$B$40,E$5:E$40,节奏总纲!R22))</f>
        <v>0</v>
      </c>
      <c r="P23" s="79">
        <f>IF($L23&lt;前期规划!$C$2,0,求节点($B$5:$B$40,F$5:F$40,节奏总纲!S22))</f>
        <v>0</v>
      </c>
      <c r="Q23" s="79">
        <f>IF($L23&lt;前期规划!$C$2,0,求节点($B$5:$B$40,G$5:G$40,节奏总纲!T22))</f>
        <v>0</v>
      </c>
      <c r="R23" s="37"/>
      <c r="S23" s="37"/>
      <c r="Y23" s="37"/>
      <c r="Z23" s="37"/>
      <c r="AA23" s="37"/>
      <c r="AB23" s="37"/>
      <c r="AC23" s="37"/>
    </row>
    <row r="24" spans="2:29" x14ac:dyDescent="0.15">
      <c r="B24" s="80">
        <f>装备强化!AV25</f>
        <v>600</v>
      </c>
      <c r="C24" s="83">
        <f>装备强化!BD25+装备突破!BC25</f>
        <v>853650000</v>
      </c>
      <c r="D24" s="79">
        <f>装备强化!BD65+装备突破!BC65</f>
        <v>1606500000</v>
      </c>
      <c r="E24" s="79">
        <f>装备强化!BD105+装备突破!BC105</f>
        <v>2437500000</v>
      </c>
      <c r="F24" s="79">
        <f>装备强化!BD145+装备突破!BC145</f>
        <v>2925000000</v>
      </c>
      <c r="G24" s="79">
        <f>装备强化!BD185+装备突破!BC185</f>
        <v>3900000000</v>
      </c>
      <c r="H24" s="37"/>
      <c r="I24" s="24">
        <f>装备强化!BD25/C24</f>
        <v>0.84343700579862946</v>
      </c>
      <c r="J24" s="24">
        <f>装备突破!BC25/C24</f>
        <v>0.1565629942013706</v>
      </c>
      <c r="K24" s="21"/>
      <c r="L24" s="20">
        <v>20</v>
      </c>
      <c r="M24" s="79">
        <f>IF($L24&lt;前期规划!$C$2,0,求节点($B$5:$B$40,C$5:C$40,节奏总纲!P23))</f>
        <v>0</v>
      </c>
      <c r="N24" s="79">
        <f>IF($L24&lt;前期规划!$C$2,0,求节点($B$5:$B$40,D$5:D$40,节奏总纲!Q23))</f>
        <v>0</v>
      </c>
      <c r="O24" s="79">
        <f>IF($L24&lt;前期规划!$C$2,0,求节点($B$5:$B$40,E$5:E$40,节奏总纲!R23))</f>
        <v>0</v>
      </c>
      <c r="P24" s="79">
        <f>IF($L24&lt;前期规划!$C$2,0,求节点($B$5:$B$40,F$5:F$40,节奏总纲!S23))</f>
        <v>0</v>
      </c>
      <c r="Q24" s="79">
        <f>IF($L24&lt;前期规划!$C$2,0,求节点($B$5:$B$40,G$5:G$40,节奏总纲!T23))</f>
        <v>0</v>
      </c>
      <c r="R24" s="37"/>
      <c r="S24" s="37"/>
      <c r="Y24" s="37"/>
      <c r="Z24" s="37"/>
      <c r="AA24" s="37"/>
      <c r="AB24" s="37"/>
      <c r="AC24" s="37"/>
    </row>
    <row r="25" spans="2:29" x14ac:dyDescent="0.15">
      <c r="B25" s="80">
        <f>装备强化!AV26</f>
        <v>630</v>
      </c>
      <c r="C25" s="83">
        <f>装备强化!BD26+装备突破!BC26</f>
        <v>944775000</v>
      </c>
      <c r="D25" s="79">
        <f>装备强化!BD66+装备突破!BC66</f>
        <v>1726375000</v>
      </c>
      <c r="E25" s="79">
        <f>装备强化!BD106+装备突破!BC106</f>
        <v>2437500000</v>
      </c>
      <c r="F25" s="79">
        <f>装备强化!BD146+装备突破!BC146</f>
        <v>2925000000</v>
      </c>
      <c r="G25" s="79">
        <f>装备强化!BD186+装备突破!BC186</f>
        <v>3900000000</v>
      </c>
      <c r="H25" s="37"/>
      <c r="I25" s="24">
        <f>装备强化!BD26/C25</f>
        <v>0.80717631182027472</v>
      </c>
      <c r="J25" s="24">
        <f>装备突破!BC26/C25</f>
        <v>0.19282368817972534</v>
      </c>
      <c r="L25" s="20">
        <v>21</v>
      </c>
      <c r="M25" s="79">
        <f>IF($L25&lt;前期规划!$C$2,0,求节点($B$5:$B$40,C$5:C$40,节奏总纲!P24))</f>
        <v>0</v>
      </c>
      <c r="N25" s="79">
        <f>IF($L25&lt;前期规划!$C$2,0,求节点($B$5:$B$40,D$5:D$40,节奏总纲!Q24))</f>
        <v>0</v>
      </c>
      <c r="O25" s="79">
        <f>IF($L25&lt;前期规划!$C$2,0,求节点($B$5:$B$40,E$5:E$40,节奏总纲!R24))</f>
        <v>0</v>
      </c>
      <c r="P25" s="79">
        <f>IF($L25&lt;前期规划!$C$2,0,求节点($B$5:$B$40,F$5:F$40,节奏总纲!S24))</f>
        <v>0</v>
      </c>
      <c r="Q25" s="79">
        <f>IF($L25&lt;前期规划!$C$2,0,求节点($B$5:$B$40,G$5:G$40,节奏总纲!T24))</f>
        <v>0</v>
      </c>
      <c r="R25" s="37"/>
      <c r="S25" s="37"/>
      <c r="Y25" s="37"/>
      <c r="Z25" s="37"/>
      <c r="AA25" s="37"/>
      <c r="AB25" s="37"/>
      <c r="AC25" s="37"/>
    </row>
    <row r="26" spans="2:29" x14ac:dyDescent="0.15">
      <c r="B26" s="80">
        <f>装备强化!AV27</f>
        <v>660</v>
      </c>
      <c r="C26" s="83">
        <f>装备强化!BD27+装备突破!BC27</f>
        <v>1016700000</v>
      </c>
      <c r="D26" s="79">
        <f>装备强化!BD67+装备突破!BC67</f>
        <v>1820250000</v>
      </c>
      <c r="E26" s="79">
        <f>装备强化!BD107+装备突破!BC107</f>
        <v>2437500000</v>
      </c>
      <c r="F26" s="79">
        <f>装备强化!BD147+装备突破!BC147</f>
        <v>2925000000</v>
      </c>
      <c r="G26" s="79">
        <f>装备强化!BD187+装备突破!BC187</f>
        <v>3900000000</v>
      </c>
      <c r="H26" s="37"/>
      <c r="I26" s="24">
        <f>装备强化!BD27/C26</f>
        <v>0.812038949542638</v>
      </c>
      <c r="J26" s="24">
        <f>装备突破!BC27/C26</f>
        <v>0.18796105045736206</v>
      </c>
      <c r="L26" s="20">
        <v>22</v>
      </c>
      <c r="M26" s="79">
        <f>IF($L26&lt;前期规划!$C$2,0,求节点($B$5:$B$40,C$5:C$40,节奏总纲!P25))</f>
        <v>0</v>
      </c>
      <c r="N26" s="79">
        <f>IF($L26&lt;前期规划!$C$2,0,求节点($B$5:$B$40,D$5:D$40,节奏总纲!Q25))</f>
        <v>0</v>
      </c>
      <c r="O26" s="79">
        <f>IF($L26&lt;前期规划!$C$2,0,求节点($B$5:$B$40,E$5:E$40,节奏总纲!R25))</f>
        <v>0</v>
      </c>
      <c r="P26" s="79">
        <f>IF($L26&lt;前期规划!$C$2,0,求节点($B$5:$B$40,F$5:F$40,节奏总纲!S25))</f>
        <v>0</v>
      </c>
      <c r="Q26" s="79">
        <f>IF($L26&lt;前期规划!$C$2,0,求节点($B$5:$B$40,G$5:G$40,节奏总纲!T25))</f>
        <v>0</v>
      </c>
      <c r="R26" s="37"/>
      <c r="S26" s="37"/>
      <c r="Y26" s="37"/>
      <c r="Z26" s="37"/>
      <c r="AA26" s="37"/>
      <c r="AB26" s="37"/>
      <c r="AC26" s="37"/>
    </row>
    <row r="27" spans="2:29" x14ac:dyDescent="0.15">
      <c r="B27" s="80">
        <f>装备强化!AV28</f>
        <v>690</v>
      </c>
      <c r="C27" s="83">
        <f>装备强化!BD28+装备突破!BC28</f>
        <v>1071225000</v>
      </c>
      <c r="D27" s="79">
        <f>装备强化!BD68+装备突破!BC68</f>
        <v>1885125000</v>
      </c>
      <c r="E27" s="79">
        <f>装备强化!BD108+装备突破!BC108</f>
        <v>2437500000</v>
      </c>
      <c r="F27" s="79">
        <f>装备强化!BD148+装备突破!BC148</f>
        <v>2925000000</v>
      </c>
      <c r="G27" s="79">
        <f>装备强化!BD188+装备突破!BC188</f>
        <v>3900000000</v>
      </c>
      <c r="H27" s="37"/>
      <c r="I27" s="24">
        <f>装备强化!BD28/C27</f>
        <v>0.81327452215921026</v>
      </c>
      <c r="J27" s="24">
        <f>装备突破!BC28/C27</f>
        <v>0.18672547784078974</v>
      </c>
      <c r="L27" s="20">
        <v>23</v>
      </c>
      <c r="M27" s="79">
        <f>IF($L27&lt;前期规划!$C$2,0,求节点($B$5:$B$40,C$5:C$40,节奏总纲!P26))</f>
        <v>0</v>
      </c>
      <c r="N27" s="79">
        <f>IF($L27&lt;前期规划!$C$2,0,求节点($B$5:$B$40,D$5:D$40,节奏总纲!Q26))</f>
        <v>0</v>
      </c>
      <c r="O27" s="79">
        <f>IF($L27&lt;前期规划!$C$2,0,求节点($B$5:$B$40,E$5:E$40,节奏总纲!R26))</f>
        <v>0</v>
      </c>
      <c r="P27" s="79">
        <f>IF($L27&lt;前期规划!$C$2,0,求节点($B$5:$B$40,F$5:F$40,节奏总纲!S26))</f>
        <v>0</v>
      </c>
      <c r="Q27" s="79">
        <f>IF($L27&lt;前期规划!$C$2,0,求节点($B$5:$B$40,G$5:G$40,节奏总纲!T26))</f>
        <v>0</v>
      </c>
      <c r="R27" s="37"/>
      <c r="S27" s="37"/>
      <c r="Y27" s="37"/>
      <c r="Z27" s="37"/>
      <c r="AA27" s="37"/>
      <c r="AB27" s="37"/>
      <c r="AC27" s="37"/>
    </row>
    <row r="28" spans="2:29" x14ac:dyDescent="0.15">
      <c r="B28" s="80">
        <f>装备强化!AV29</f>
        <v>720</v>
      </c>
      <c r="C28" s="83">
        <f>装备强化!BD29+装备突破!BC29</f>
        <v>1147350000</v>
      </c>
      <c r="D28" s="79">
        <f>装备强化!BD69+装备突破!BC69</f>
        <v>1950000000</v>
      </c>
      <c r="E28" s="79">
        <f>装备强化!BD109+装备突破!BC109</f>
        <v>2437500000</v>
      </c>
      <c r="F28" s="79">
        <f>装备强化!BD149+装备突破!BC149</f>
        <v>2925000000</v>
      </c>
      <c r="G28" s="79">
        <f>装备强化!BD189+装备突破!BC189</f>
        <v>3900000000</v>
      </c>
      <c r="H28" s="37"/>
      <c r="I28" s="24">
        <f>装备强化!BD29/C28</f>
        <v>0.81788469080925608</v>
      </c>
      <c r="J28" s="24">
        <f>装备突破!BC29/C28</f>
        <v>0.1821153091907439</v>
      </c>
      <c r="L28" s="20">
        <v>24</v>
      </c>
      <c r="M28" s="79">
        <f>IF($L28&lt;前期规划!$C$2,0,求节点($B$5:$B$40,C$5:C$40,节奏总纲!P27))</f>
        <v>0</v>
      </c>
      <c r="N28" s="79">
        <f>IF($L28&lt;前期规划!$C$2,0,求节点($B$5:$B$40,D$5:D$40,节奏总纲!Q27))</f>
        <v>0</v>
      </c>
      <c r="O28" s="79">
        <f>IF($L28&lt;前期规划!$C$2,0,求节点($B$5:$B$40,E$5:E$40,节奏总纲!R27))</f>
        <v>0</v>
      </c>
      <c r="P28" s="79">
        <f>IF($L28&lt;前期规划!$C$2,0,求节点($B$5:$B$40,F$5:F$40,节奏总纲!S27))</f>
        <v>0</v>
      </c>
      <c r="Q28" s="79">
        <f>IF($L28&lt;前期规划!$C$2,0,求节点($B$5:$B$40,G$5:G$40,节奏总纲!T27))</f>
        <v>0</v>
      </c>
      <c r="R28" s="37"/>
      <c r="S28" s="37"/>
      <c r="Y28" s="37"/>
      <c r="Z28" s="37"/>
      <c r="AA28" s="37"/>
      <c r="AB28" s="37"/>
      <c r="AC28" s="37"/>
    </row>
    <row r="29" spans="2:29" x14ac:dyDescent="0.15">
      <c r="B29" s="80">
        <f>装备强化!AV30</f>
        <v>750</v>
      </c>
      <c r="C29" s="83">
        <f>装备强化!BD30+装备突破!BC30</f>
        <v>1204875000</v>
      </c>
      <c r="D29" s="79">
        <f>装备强化!BD70+装备突破!BC70</f>
        <v>1950000000</v>
      </c>
      <c r="E29" s="79">
        <f>装备强化!BD110+装备突破!BC110</f>
        <v>2437500000</v>
      </c>
      <c r="F29" s="79">
        <f>装备强化!BD150+装备突破!BC150</f>
        <v>2925000000</v>
      </c>
      <c r="G29" s="79">
        <f>装备强化!BD190+装备突破!BC190</f>
        <v>3900000000</v>
      </c>
      <c r="H29" s="37"/>
      <c r="I29" s="24">
        <f>装备强化!BD30/C29</f>
        <v>0.81917211328976036</v>
      </c>
      <c r="J29" s="24">
        <f>装备突破!BC30/C29</f>
        <v>0.18082788671023964</v>
      </c>
      <c r="L29" s="20">
        <v>25</v>
      </c>
      <c r="M29" s="79">
        <f>IF($L29&lt;前期规划!$C$2,0,求节点($B$5:$B$40,C$5:C$40,节奏总纲!P28))</f>
        <v>0</v>
      </c>
      <c r="N29" s="79">
        <f>IF($L29&lt;前期规划!$C$2,0,求节点($B$5:$B$40,D$5:D$40,节奏总纲!Q28))</f>
        <v>0</v>
      </c>
      <c r="O29" s="79">
        <f>IF($L29&lt;前期规划!$C$2,0,求节点($B$5:$B$40,E$5:E$40,节奏总纲!R28))</f>
        <v>0</v>
      </c>
      <c r="P29" s="79">
        <f>IF($L29&lt;前期规划!$C$2,0,求节点($B$5:$B$40,F$5:F$40,节奏总纲!S28))</f>
        <v>0</v>
      </c>
      <c r="Q29" s="79">
        <f>IF($L29&lt;前期规划!$C$2,0,求节点($B$5:$B$40,G$5:G$40,节奏总纲!T28))</f>
        <v>0</v>
      </c>
      <c r="R29" s="37"/>
      <c r="S29" s="37"/>
      <c r="Y29" s="37"/>
      <c r="Z29" s="37"/>
      <c r="AA29" s="37"/>
      <c r="AB29" s="37"/>
      <c r="AC29" s="37"/>
    </row>
    <row r="30" spans="2:29" x14ac:dyDescent="0.15">
      <c r="B30" s="80">
        <f>装备强化!AV31</f>
        <v>780</v>
      </c>
      <c r="C30" s="83">
        <f>装备强化!BD31+装备突破!BC31</f>
        <v>1285200000</v>
      </c>
      <c r="D30" s="79">
        <f>装备强化!BD71+装备突破!BC71</f>
        <v>1950000000</v>
      </c>
      <c r="E30" s="79">
        <f>装备强化!BD111+装备突破!BC111</f>
        <v>2437500000</v>
      </c>
      <c r="F30" s="79">
        <f>装备强化!BD151+装备突破!BC151</f>
        <v>2925000000</v>
      </c>
      <c r="G30" s="79">
        <f>装备强化!BD191+装备突破!BC191</f>
        <v>3900000000</v>
      </c>
      <c r="H30" s="37"/>
      <c r="I30" s="24">
        <f>装备强化!BD31/C30</f>
        <v>0.82352941176470584</v>
      </c>
      <c r="J30" s="24">
        <f>装备突破!BC31/C30</f>
        <v>0.17647058823529413</v>
      </c>
      <c r="L30" s="20">
        <v>26</v>
      </c>
      <c r="M30" s="79">
        <f>IF($L30&lt;前期规划!$C$2,0,求节点($B$5:$B$40,C$5:C$40,节奏总纲!P29))</f>
        <v>0</v>
      </c>
      <c r="N30" s="79">
        <f>IF($L30&lt;前期规划!$C$2,0,求节点($B$5:$B$40,D$5:D$40,节奏总纲!Q29))</f>
        <v>0</v>
      </c>
      <c r="O30" s="79">
        <f>IF($L30&lt;前期规划!$C$2,0,求节点($B$5:$B$40,E$5:E$40,节奏总纲!R29))</f>
        <v>0</v>
      </c>
      <c r="P30" s="79">
        <f>IF($L30&lt;前期规划!$C$2,0,求节点($B$5:$B$40,F$5:F$40,节奏总纲!S29))</f>
        <v>0</v>
      </c>
      <c r="Q30" s="79">
        <f>IF($L30&lt;前期规划!$C$2,0,求节点($B$5:$B$40,G$5:G$40,节奏总纲!T29))</f>
        <v>0</v>
      </c>
      <c r="R30" s="37"/>
      <c r="S30" s="37"/>
      <c r="Y30" s="37"/>
      <c r="Z30" s="37"/>
      <c r="AA30" s="37"/>
      <c r="AB30" s="37"/>
      <c r="AC30" s="37"/>
    </row>
    <row r="31" spans="2:29" x14ac:dyDescent="0.15">
      <c r="B31" s="80">
        <f>装备强化!AV32</f>
        <v>810</v>
      </c>
      <c r="C31" s="83">
        <f>装备强化!BD32+装备突破!BC32</f>
        <v>1345725000</v>
      </c>
      <c r="D31" s="79">
        <f>装备强化!BD72+装备突破!BC72</f>
        <v>1950000000</v>
      </c>
      <c r="E31" s="79">
        <f>装备强化!BD112+装备突破!BC112</f>
        <v>2437500000</v>
      </c>
      <c r="F31" s="79">
        <f>装备强化!BD152+装备突破!BC152</f>
        <v>2925000000</v>
      </c>
      <c r="G31" s="79">
        <f>装备强化!BD192+装备突破!BC192</f>
        <v>3900000000</v>
      </c>
      <c r="H31" s="37"/>
      <c r="I31" s="24">
        <f>装备强化!BD32/C31</f>
        <v>0.82483419717995876</v>
      </c>
      <c r="J31" s="24">
        <f>装备突破!BC32/C31</f>
        <v>0.17516580282004124</v>
      </c>
      <c r="L31" s="20">
        <v>27</v>
      </c>
      <c r="M31" s="79">
        <f>IF($L31&lt;前期规划!$C$2,0,求节点($B$5:$B$40,C$5:C$40,节奏总纲!P30))</f>
        <v>0</v>
      </c>
      <c r="N31" s="79">
        <f>IF($L31&lt;前期规划!$C$2,0,求节点($B$5:$B$40,D$5:D$40,节奏总纲!Q30))</f>
        <v>0</v>
      </c>
      <c r="O31" s="79">
        <f>IF($L31&lt;前期规划!$C$2,0,求节点($B$5:$B$40,E$5:E$40,节奏总纲!R30))</f>
        <v>0</v>
      </c>
      <c r="P31" s="79">
        <f>IF($L31&lt;前期规划!$C$2,0,求节点($B$5:$B$40,F$5:F$40,节奏总纲!S30))</f>
        <v>0</v>
      </c>
      <c r="Q31" s="79">
        <f>IF($L31&lt;前期规划!$C$2,0,求节点($B$5:$B$40,G$5:G$40,节奏总纲!T30))</f>
        <v>0</v>
      </c>
      <c r="R31" s="37"/>
      <c r="S31" s="37"/>
      <c r="Y31" s="37"/>
      <c r="Z31" s="37"/>
      <c r="AA31" s="37"/>
      <c r="AB31" s="37"/>
      <c r="AC31" s="37"/>
    </row>
    <row r="32" spans="2:29" x14ac:dyDescent="0.15">
      <c r="B32" s="80">
        <f>装备强化!AV33</f>
        <v>840</v>
      </c>
      <c r="C32" s="83">
        <f>装备强化!BD33+装备突破!BC33</f>
        <v>1384650000</v>
      </c>
      <c r="D32" s="79">
        <f>装备强化!BD73+装备突破!BC73</f>
        <v>1950000000</v>
      </c>
      <c r="E32" s="79">
        <f>装备强化!BD113+装备突破!BC113</f>
        <v>2437500000</v>
      </c>
      <c r="F32" s="79">
        <f>装备强化!BD153+装备突破!BC153</f>
        <v>2925000000</v>
      </c>
      <c r="G32" s="79">
        <f>装备强化!BD193+装备突破!BC193</f>
        <v>3900000000</v>
      </c>
      <c r="I32" s="24">
        <f>装备强化!BD33/C32</f>
        <v>0.82331275051457042</v>
      </c>
      <c r="J32" s="24">
        <f>装备突破!BC33/C32</f>
        <v>0.17668724948542952</v>
      </c>
      <c r="L32" s="20">
        <v>28</v>
      </c>
      <c r="M32" s="79">
        <f>IF($L32&lt;前期规划!$C$2,0,求节点($B$5:$B$40,C$5:C$40,节奏总纲!P31))</f>
        <v>0</v>
      </c>
      <c r="N32" s="79">
        <f>IF($L32&lt;前期规划!$C$2,0,求节点($B$5:$B$40,D$5:D$40,节奏总纲!Q31))</f>
        <v>0</v>
      </c>
      <c r="O32" s="79">
        <f>IF($L32&lt;前期规划!$C$2,0,求节点($B$5:$B$40,E$5:E$40,节奏总纲!R31))</f>
        <v>0</v>
      </c>
      <c r="P32" s="79">
        <f>IF($L32&lt;前期规划!$C$2,0,求节点($B$5:$B$40,F$5:F$40,节奏总纲!S31))</f>
        <v>0</v>
      </c>
      <c r="Q32" s="79">
        <f>IF($L32&lt;前期规划!$C$2,0,求节点($B$5:$B$40,G$5:G$40,节奏总纲!T31))</f>
        <v>0</v>
      </c>
      <c r="R32" s="37"/>
      <c r="S32" s="37"/>
      <c r="Y32" s="37"/>
      <c r="Z32" s="37"/>
      <c r="AA32" s="37"/>
      <c r="AB32" s="37"/>
      <c r="AC32" s="37"/>
    </row>
    <row r="33" spans="2:29" x14ac:dyDescent="0.15">
      <c r="B33" s="80">
        <f>装备强化!AV34</f>
        <v>870</v>
      </c>
      <c r="C33" s="83">
        <f>装备强化!BD34+装备突破!BC34</f>
        <v>1423575000</v>
      </c>
      <c r="D33" s="79">
        <f>装备强化!BD74+装备突破!BC74</f>
        <v>1950000000</v>
      </c>
      <c r="E33" s="79">
        <f>装备强化!BD114+装备突破!BC114</f>
        <v>2437500000</v>
      </c>
      <c r="F33" s="79">
        <f>装备强化!BD154+装备突破!BC154</f>
        <v>2925000000</v>
      </c>
      <c r="G33" s="79">
        <f>装备强化!BD194+装备突破!BC194</f>
        <v>3900000000</v>
      </c>
      <c r="I33" s="24">
        <f>装备强化!BD34/C33</f>
        <v>0.82187450608503243</v>
      </c>
      <c r="J33" s="24">
        <f>装备突破!BC34/C33</f>
        <v>0.1781254939149676</v>
      </c>
      <c r="L33" s="20">
        <v>29</v>
      </c>
      <c r="M33" s="79">
        <f>IF($L33&lt;前期规划!$C$2,0,求节点($B$5:$B$40,C$5:C$40,节奏总纲!P32))</f>
        <v>0</v>
      </c>
      <c r="N33" s="79">
        <f>IF($L33&lt;前期规划!$C$2,0,求节点($B$5:$B$40,D$5:D$40,节奏总纲!Q32))</f>
        <v>0</v>
      </c>
      <c r="O33" s="79">
        <f>IF($L33&lt;前期规划!$C$2,0,求节点($B$5:$B$40,E$5:E$40,节奏总纲!R32))</f>
        <v>0</v>
      </c>
      <c r="P33" s="79">
        <f>IF($L33&lt;前期规划!$C$2,0,求节点($B$5:$B$40,F$5:F$40,节奏总纲!S32))</f>
        <v>0</v>
      </c>
      <c r="Q33" s="79">
        <f>IF($L33&lt;前期规划!$C$2,0,求节点($B$5:$B$40,G$5:G$40,节奏总纲!T32))</f>
        <v>0</v>
      </c>
      <c r="R33" s="37"/>
      <c r="S33" s="37"/>
      <c r="Y33" s="37"/>
      <c r="Z33" s="37"/>
      <c r="AA33" s="37"/>
      <c r="AB33" s="37"/>
      <c r="AC33" s="37"/>
    </row>
    <row r="34" spans="2:29" x14ac:dyDescent="0.15">
      <c r="B34" s="80">
        <f>装备强化!AV35</f>
        <v>900</v>
      </c>
      <c r="C34" s="83">
        <f>装备强化!BD35+装备突破!BC35</f>
        <v>1462500000</v>
      </c>
      <c r="D34" s="79">
        <f>装备强化!BD75+装备突破!BC75</f>
        <v>1950000000</v>
      </c>
      <c r="E34" s="79">
        <f>装备强化!BD115+装备突破!BC115</f>
        <v>2437500000</v>
      </c>
      <c r="F34" s="79">
        <f>装备强化!BD155+装备突破!BC155</f>
        <v>2925000000</v>
      </c>
      <c r="G34" s="79">
        <f>装备强化!BD195+装备突破!BC195</f>
        <v>3900000000</v>
      </c>
      <c r="I34" s="24">
        <f>装备强化!BD35/C34</f>
        <v>0.82051282051282048</v>
      </c>
      <c r="J34" s="24">
        <f>装备突破!BC35/C34</f>
        <v>0.17948717948717949</v>
      </c>
      <c r="L34" s="20">
        <v>30</v>
      </c>
      <c r="M34" s="79">
        <f>IF($L34&lt;前期规划!$C$2,0,求节点($B$5:$B$40,C$5:C$40,节奏总纲!P33))</f>
        <v>0</v>
      </c>
      <c r="N34" s="79">
        <f>IF($L34&lt;前期规划!$C$2,0,求节点($B$5:$B$40,D$5:D$40,节奏总纲!Q33))</f>
        <v>0</v>
      </c>
      <c r="O34" s="79">
        <f>IF($L34&lt;前期规划!$C$2,0,求节点($B$5:$B$40,E$5:E$40,节奏总纲!R33))</f>
        <v>0</v>
      </c>
      <c r="P34" s="79">
        <f>IF($L34&lt;前期规划!$C$2,0,求节点($B$5:$B$40,F$5:F$40,节奏总纲!S33))</f>
        <v>0</v>
      </c>
      <c r="Q34" s="79">
        <f>IF($L34&lt;前期规划!$C$2,0,求节点($B$5:$B$40,G$5:G$40,节奏总纲!T33))</f>
        <v>0</v>
      </c>
      <c r="R34" s="37"/>
      <c r="S34" s="37"/>
      <c r="Y34" s="37"/>
      <c r="Z34" s="37"/>
      <c r="AA34" s="37"/>
      <c r="AB34" s="37"/>
      <c r="AC34" s="37"/>
    </row>
    <row r="35" spans="2:29" x14ac:dyDescent="0.15">
      <c r="B35" s="80">
        <f>装备强化!AV36</f>
        <v>930</v>
      </c>
      <c r="C35" s="83">
        <f>装备强化!BD36+装备突破!BC36</f>
        <v>1462500000</v>
      </c>
      <c r="D35" s="79">
        <f>装备强化!BD76+装备突破!BC76</f>
        <v>1950000000</v>
      </c>
      <c r="E35" s="79">
        <f>装备强化!BD116+装备突破!BC116</f>
        <v>2437500000</v>
      </c>
      <c r="F35" s="79">
        <f>装备强化!BD156+装备突破!BC156</f>
        <v>2925000000</v>
      </c>
      <c r="G35" s="79">
        <f>装备强化!BD196+装备突破!BC196</f>
        <v>3900000000</v>
      </c>
      <c r="I35" s="24">
        <f>装备强化!BD36/C35</f>
        <v>0.82051282051282048</v>
      </c>
      <c r="J35" s="24">
        <f>装备突破!BC36/C35</f>
        <v>0.17948717948717949</v>
      </c>
      <c r="L35" s="20">
        <v>31</v>
      </c>
      <c r="M35" s="79">
        <f>IF($L35&lt;前期规划!$C$2,0,求节点($B$5:$B$40,C$5:C$40,节奏总纲!P34))</f>
        <v>0</v>
      </c>
      <c r="N35" s="79">
        <f>IF($L35&lt;前期规划!$C$2,0,求节点($B$5:$B$40,D$5:D$40,节奏总纲!Q34))</f>
        <v>0</v>
      </c>
      <c r="O35" s="79">
        <f>IF($L35&lt;前期规划!$C$2,0,求节点($B$5:$B$40,E$5:E$40,节奏总纲!R34))</f>
        <v>0</v>
      </c>
      <c r="P35" s="79">
        <f>IF($L35&lt;前期规划!$C$2,0,求节点($B$5:$B$40,F$5:F$40,节奏总纲!S34))</f>
        <v>0</v>
      </c>
      <c r="Q35" s="79">
        <f>IF($L35&lt;前期规划!$C$2,0,求节点($B$5:$B$40,G$5:G$40,节奏总纲!T34))</f>
        <v>0</v>
      </c>
      <c r="R35" s="37"/>
      <c r="S35" s="37"/>
      <c r="Y35" s="37"/>
      <c r="Z35" s="37"/>
      <c r="AA35" s="37"/>
      <c r="AB35" s="37"/>
      <c r="AC35" s="37"/>
    </row>
    <row r="36" spans="2:29" x14ac:dyDescent="0.15">
      <c r="B36" s="80">
        <f>装备强化!AV37</f>
        <v>960</v>
      </c>
      <c r="C36" s="83">
        <f>装备强化!BD37+装备突破!BC37</f>
        <v>1462500000</v>
      </c>
      <c r="D36" s="79">
        <f>装备强化!BD77+装备突破!BC77</f>
        <v>1950000000</v>
      </c>
      <c r="E36" s="79">
        <f>装备强化!BD117+装备突破!BC117</f>
        <v>2437500000</v>
      </c>
      <c r="F36" s="79">
        <f>装备强化!BD157+装备突破!BC157</f>
        <v>2925000000</v>
      </c>
      <c r="G36" s="79">
        <f>装备强化!BD197+装备突破!BC197</f>
        <v>3900000000</v>
      </c>
      <c r="I36" s="24">
        <f>装备强化!BD37/C36</f>
        <v>0.82051282051282048</v>
      </c>
      <c r="J36" s="24">
        <f>装备突破!BC37/C36</f>
        <v>0.17948717948717949</v>
      </c>
      <c r="L36" s="20">
        <v>32</v>
      </c>
      <c r="M36" s="79">
        <f>IF($L36&lt;前期规划!$C$2,0,求节点($B$5:$B$40,C$5:C$40,节奏总纲!P35))</f>
        <v>0</v>
      </c>
      <c r="N36" s="79">
        <f>IF($L36&lt;前期规划!$C$2,0,求节点($B$5:$B$40,D$5:D$40,节奏总纲!Q35))</f>
        <v>0</v>
      </c>
      <c r="O36" s="79">
        <f>IF($L36&lt;前期规划!$C$2,0,求节点($B$5:$B$40,E$5:E$40,节奏总纲!R35))</f>
        <v>0</v>
      </c>
      <c r="P36" s="79">
        <f>IF($L36&lt;前期规划!$C$2,0,求节点($B$5:$B$40,F$5:F$40,节奏总纲!S35))</f>
        <v>0</v>
      </c>
      <c r="Q36" s="79">
        <f>IF($L36&lt;前期规划!$C$2,0,求节点($B$5:$B$40,G$5:G$40,节奏总纲!T35))</f>
        <v>0</v>
      </c>
      <c r="R36" s="37"/>
      <c r="S36" s="37"/>
      <c r="Y36" s="37"/>
      <c r="Z36" s="37"/>
      <c r="AA36" s="37"/>
      <c r="AB36" s="37"/>
      <c r="AC36" s="37"/>
    </row>
    <row r="37" spans="2:29" x14ac:dyDescent="0.15">
      <c r="B37" s="80">
        <f>装备强化!AV38</f>
        <v>990</v>
      </c>
      <c r="C37" s="83">
        <f>装备强化!BD38+装备突破!BC38</f>
        <v>1462500000</v>
      </c>
      <c r="D37" s="79">
        <f>装备强化!BD78+装备突破!BC78</f>
        <v>1950000000</v>
      </c>
      <c r="E37" s="79">
        <f>装备强化!BD118+装备突破!BC118</f>
        <v>2437500000</v>
      </c>
      <c r="F37" s="79">
        <f>装备强化!BD158+装备突破!BC158</f>
        <v>2925000000</v>
      </c>
      <c r="G37" s="79">
        <f>装备强化!BD198+装备突破!BC198</f>
        <v>3900000000</v>
      </c>
      <c r="I37" s="24">
        <f>装备强化!BD38/C37</f>
        <v>0.82051282051282048</v>
      </c>
      <c r="J37" s="24">
        <f>装备突破!BC38/C37</f>
        <v>0.17948717948717949</v>
      </c>
      <c r="L37" s="20">
        <v>33</v>
      </c>
      <c r="M37" s="79">
        <f>IF($L37&lt;前期规划!$C$2,0,求节点($B$5:$B$40,C$5:C$40,节奏总纲!P36))</f>
        <v>0</v>
      </c>
      <c r="N37" s="79">
        <f>IF($L37&lt;前期规划!$C$2,0,求节点($B$5:$B$40,D$5:D$40,节奏总纲!Q36))</f>
        <v>0</v>
      </c>
      <c r="O37" s="79">
        <f>IF($L37&lt;前期规划!$C$2,0,求节点($B$5:$B$40,E$5:E$40,节奏总纲!R36))</f>
        <v>0</v>
      </c>
      <c r="P37" s="79">
        <f>IF($L37&lt;前期规划!$C$2,0,求节点($B$5:$B$40,F$5:F$40,节奏总纲!S36))</f>
        <v>0</v>
      </c>
      <c r="Q37" s="79">
        <f>IF($L37&lt;前期规划!$C$2,0,求节点($B$5:$B$40,G$5:G$40,节奏总纲!T36))</f>
        <v>0</v>
      </c>
      <c r="R37" s="37"/>
      <c r="S37" s="37"/>
      <c r="Y37" s="37"/>
      <c r="Z37" s="37"/>
      <c r="AA37" s="37"/>
      <c r="AB37" s="37"/>
      <c r="AC37" s="37"/>
    </row>
    <row r="38" spans="2:29" x14ac:dyDescent="0.15">
      <c r="B38" s="80">
        <f>装备强化!AV39</f>
        <v>1020</v>
      </c>
      <c r="C38" s="83">
        <f>装备强化!BD39+装备突破!BC39</f>
        <v>1462500000</v>
      </c>
      <c r="D38" s="79">
        <f>装备强化!BD79+装备突破!BC79</f>
        <v>1950000000</v>
      </c>
      <c r="E38" s="79">
        <f>装备强化!BD119+装备突破!BC119</f>
        <v>2437500000</v>
      </c>
      <c r="F38" s="79">
        <f>装备强化!BD159+装备突破!BC159</f>
        <v>2925000000</v>
      </c>
      <c r="G38" s="79">
        <f>装备强化!BD199+装备突破!BC199</f>
        <v>3900000000</v>
      </c>
      <c r="I38" s="24">
        <f>装备强化!BD39/C38</f>
        <v>0.82051282051282048</v>
      </c>
      <c r="J38" s="24">
        <f>装备突破!BC39/C38</f>
        <v>0.17948717948717946</v>
      </c>
      <c r="L38" s="20">
        <v>34</v>
      </c>
      <c r="M38" s="79">
        <f>IF($L38&lt;前期规划!$C$2,0,求节点($B$5:$B$40,C$5:C$40,节奏总纲!P37))</f>
        <v>0</v>
      </c>
      <c r="N38" s="79">
        <f>IF($L38&lt;前期规划!$C$2,0,求节点($B$5:$B$40,D$5:D$40,节奏总纲!Q37))</f>
        <v>0</v>
      </c>
      <c r="O38" s="79">
        <f>IF($L38&lt;前期规划!$C$2,0,求节点($B$5:$B$40,E$5:E$40,节奏总纲!R37))</f>
        <v>0</v>
      </c>
      <c r="P38" s="79">
        <f>IF($L38&lt;前期规划!$C$2,0,求节点($B$5:$B$40,F$5:F$40,节奏总纲!S37))</f>
        <v>0</v>
      </c>
      <c r="Q38" s="79">
        <f>IF($L38&lt;前期规划!$C$2,0,求节点($B$5:$B$40,G$5:G$40,节奏总纲!T37))</f>
        <v>0</v>
      </c>
      <c r="R38" s="37"/>
      <c r="S38" s="37"/>
      <c r="Y38" s="37"/>
      <c r="Z38" s="37"/>
      <c r="AA38" s="37"/>
      <c r="AB38" s="37"/>
      <c r="AC38" s="37"/>
    </row>
    <row r="39" spans="2:29" x14ac:dyDescent="0.15">
      <c r="B39" s="80">
        <f>装备强化!AV40</f>
        <v>1050</v>
      </c>
      <c r="C39" s="83">
        <f>装备强化!BD40+装备突破!BC40</f>
        <v>1462500000</v>
      </c>
      <c r="D39" s="79">
        <f>装备强化!BD80+装备突破!BC80</f>
        <v>1950000000</v>
      </c>
      <c r="E39" s="79">
        <f>装备强化!BD120+装备突破!BC120</f>
        <v>2437500000</v>
      </c>
      <c r="F39" s="79">
        <f>装备强化!BD160+装备突破!BC160</f>
        <v>2925000000</v>
      </c>
      <c r="G39" s="79">
        <f>装备强化!BD200+装备突破!BC200</f>
        <v>3900000000</v>
      </c>
      <c r="I39" s="24">
        <f>装备强化!BD40/C39</f>
        <v>0.82051282051282048</v>
      </c>
      <c r="J39" s="24">
        <f>装备突破!BC40/C39</f>
        <v>0.17948717948717949</v>
      </c>
      <c r="L39" s="20">
        <v>35</v>
      </c>
      <c r="M39" s="79">
        <f>IF($L39&lt;前期规划!$C$2,0,求节点($B$5:$B$40,C$5:C$40,节奏总纲!P38))</f>
        <v>0</v>
      </c>
      <c r="N39" s="79">
        <f>IF($L39&lt;前期规划!$C$2,0,求节点($B$5:$B$40,D$5:D$40,节奏总纲!Q38))</f>
        <v>0</v>
      </c>
      <c r="O39" s="79">
        <f>IF($L39&lt;前期规划!$C$2,0,求节点($B$5:$B$40,E$5:E$40,节奏总纲!R38))</f>
        <v>0</v>
      </c>
      <c r="P39" s="79">
        <f>IF($L39&lt;前期规划!$C$2,0,求节点($B$5:$B$40,F$5:F$40,节奏总纲!S38))</f>
        <v>0</v>
      </c>
      <c r="Q39" s="79">
        <f>IF($L39&lt;前期规划!$C$2,0,求节点($B$5:$B$40,G$5:G$40,节奏总纲!T38))</f>
        <v>0</v>
      </c>
      <c r="R39" s="37"/>
      <c r="S39" s="37"/>
      <c r="Y39" s="37"/>
      <c r="Z39" s="37"/>
      <c r="AA39" s="37"/>
      <c r="AB39" s="37"/>
      <c r="AC39" s="37"/>
    </row>
    <row r="40" spans="2:29" x14ac:dyDescent="0.15">
      <c r="B40" s="80">
        <f>装备强化!AV41</f>
        <v>1080</v>
      </c>
      <c r="C40" s="83">
        <f>装备强化!BD41+装备突破!BC41</f>
        <v>1462500000</v>
      </c>
      <c r="D40" s="79">
        <f>装备强化!BD81+装备突破!BC81</f>
        <v>1950000000</v>
      </c>
      <c r="E40" s="79">
        <f>装备强化!BD121+装备突破!BC121</f>
        <v>2437500000</v>
      </c>
      <c r="F40" s="79">
        <f>装备强化!BD161+装备突破!BC161</f>
        <v>2925000000</v>
      </c>
      <c r="G40" s="79">
        <f>装备强化!BD201+装备突破!BC201</f>
        <v>3900000000</v>
      </c>
      <c r="I40" s="24">
        <f>装备强化!BD41/C40</f>
        <v>0.82051282051282048</v>
      </c>
      <c r="J40" s="24">
        <f>装备突破!BC41/C40</f>
        <v>0.17948717948717949</v>
      </c>
      <c r="L40" s="20">
        <v>36</v>
      </c>
      <c r="M40" s="79">
        <f>IF($L40&lt;前期规划!$C$2,0,求节点($B$5:$B$40,C$5:C$40,节奏总纲!P39))</f>
        <v>0</v>
      </c>
      <c r="N40" s="79">
        <f>IF($L40&lt;前期规划!$C$2,0,求节点($B$5:$B$40,D$5:D$40,节奏总纲!Q39))</f>
        <v>0</v>
      </c>
      <c r="O40" s="79">
        <f>IF($L40&lt;前期规划!$C$2,0,求节点($B$5:$B$40,E$5:E$40,节奏总纲!R39))</f>
        <v>0</v>
      </c>
      <c r="P40" s="79">
        <f>IF($L40&lt;前期规划!$C$2,0,求节点($B$5:$B$40,F$5:F$40,节奏总纲!S39))</f>
        <v>0</v>
      </c>
      <c r="Q40" s="79">
        <f>IF($L40&lt;前期规划!$C$2,0,求节点($B$5:$B$40,G$5:G$40,节奏总纲!T39))</f>
        <v>0</v>
      </c>
      <c r="R40" s="37"/>
      <c r="S40" s="37"/>
      <c r="Y40" s="37"/>
      <c r="Z40" s="37"/>
      <c r="AA40" s="37"/>
      <c r="AB40" s="37"/>
      <c r="AC40" s="37"/>
    </row>
    <row r="41" spans="2:29" x14ac:dyDescent="0.15">
      <c r="L41" s="20">
        <v>37</v>
      </c>
      <c r="M41" s="79">
        <f>IF($L41&lt;前期规划!$C$2,0,求节点($B$5:$B$40,C$5:C$40,节奏总纲!P40))</f>
        <v>0</v>
      </c>
      <c r="N41" s="79">
        <f>IF($L41&lt;前期规划!$C$2,0,求节点($B$5:$B$40,D$5:D$40,节奏总纲!Q40))</f>
        <v>0</v>
      </c>
      <c r="O41" s="79">
        <f>IF($L41&lt;前期规划!$C$2,0,求节点($B$5:$B$40,E$5:E$40,节奏总纲!R40))</f>
        <v>0</v>
      </c>
      <c r="P41" s="79">
        <f>IF($L41&lt;前期规划!$C$2,0,求节点($B$5:$B$40,F$5:F$40,节奏总纲!S40))</f>
        <v>0</v>
      </c>
      <c r="Q41" s="79">
        <f>IF($L41&lt;前期规划!$C$2,0,求节点($B$5:$B$40,G$5:G$40,节奏总纲!T40))</f>
        <v>0</v>
      </c>
      <c r="R41" s="37"/>
      <c r="S41" s="37"/>
      <c r="Y41" s="37"/>
      <c r="Z41" s="37"/>
      <c r="AA41" s="37"/>
      <c r="AB41" s="37"/>
      <c r="AC41" s="37"/>
    </row>
    <row r="42" spans="2:29" x14ac:dyDescent="0.15">
      <c r="L42" s="20">
        <v>38</v>
      </c>
      <c r="M42" s="79">
        <f>IF($L42&lt;前期规划!$C$2,0,求节点($B$5:$B$40,C$5:C$40,节奏总纲!P41))</f>
        <v>0</v>
      </c>
      <c r="N42" s="79">
        <f>IF($L42&lt;前期规划!$C$2,0,求节点($B$5:$B$40,D$5:D$40,节奏总纲!Q41))</f>
        <v>0</v>
      </c>
      <c r="O42" s="79">
        <f>IF($L42&lt;前期规划!$C$2,0,求节点($B$5:$B$40,E$5:E$40,节奏总纲!R41))</f>
        <v>0</v>
      </c>
      <c r="P42" s="79">
        <f>IF($L42&lt;前期规划!$C$2,0,求节点($B$5:$B$40,F$5:F$40,节奏总纲!S41))</f>
        <v>0</v>
      </c>
      <c r="Q42" s="79">
        <f>IF($L42&lt;前期规划!$C$2,0,求节点($B$5:$B$40,G$5:G$40,节奏总纲!T41))</f>
        <v>0</v>
      </c>
      <c r="R42" s="37"/>
      <c r="S42" s="37"/>
      <c r="Y42" s="37"/>
      <c r="Z42" s="37"/>
      <c r="AA42" s="37"/>
      <c r="AB42" s="37"/>
      <c r="AC42" s="37"/>
    </row>
    <row r="43" spans="2:29" x14ac:dyDescent="0.15">
      <c r="L43" s="20">
        <v>39</v>
      </c>
      <c r="M43" s="79">
        <f>IF($L43&lt;前期规划!$C$2,0,求节点($B$5:$B$40,C$5:C$40,节奏总纲!P42))</f>
        <v>0</v>
      </c>
      <c r="N43" s="79">
        <f>IF($L43&lt;前期规划!$C$2,0,求节点($B$5:$B$40,D$5:D$40,节奏总纲!Q42))</f>
        <v>0</v>
      </c>
      <c r="O43" s="79">
        <f>IF($L43&lt;前期规划!$C$2,0,求节点($B$5:$B$40,E$5:E$40,节奏总纲!R42))</f>
        <v>0</v>
      </c>
      <c r="P43" s="79">
        <f>IF($L43&lt;前期规划!$C$2,0,求节点($B$5:$B$40,F$5:F$40,节奏总纲!S42))</f>
        <v>0</v>
      </c>
      <c r="Q43" s="79">
        <f>IF($L43&lt;前期规划!$C$2,0,求节点($B$5:$B$40,G$5:G$40,节奏总纲!T42))</f>
        <v>0</v>
      </c>
      <c r="R43" s="37"/>
      <c r="S43" s="37"/>
      <c r="Y43" s="37"/>
      <c r="Z43" s="37"/>
      <c r="AA43" s="37"/>
      <c r="AB43" s="37"/>
      <c r="AC43" s="37"/>
    </row>
    <row r="44" spans="2:29" x14ac:dyDescent="0.15">
      <c r="L44" s="20">
        <v>40</v>
      </c>
      <c r="M44" s="79">
        <f>IF($L44&lt;前期规划!$C$2,0,求节点($B$5:$B$40,C$5:C$40,节奏总纲!P43))</f>
        <v>0</v>
      </c>
      <c r="N44" s="79">
        <f>IF($L44&lt;前期规划!$C$2,0,求节点($B$5:$B$40,D$5:D$40,节奏总纲!Q43))</f>
        <v>0</v>
      </c>
      <c r="O44" s="79">
        <f>IF($L44&lt;前期规划!$C$2,0,求节点($B$5:$B$40,E$5:E$40,节奏总纲!R43))</f>
        <v>0</v>
      </c>
      <c r="P44" s="79">
        <f>IF($L44&lt;前期规划!$C$2,0,求节点($B$5:$B$40,F$5:F$40,节奏总纲!S43))</f>
        <v>0</v>
      </c>
      <c r="Q44" s="79">
        <f>IF($L44&lt;前期规划!$C$2,0,求节点($B$5:$B$40,G$5:G$40,节奏总纲!T43))</f>
        <v>0</v>
      </c>
      <c r="R44" s="37"/>
      <c r="S44" s="37"/>
      <c r="Y44" s="37"/>
      <c r="Z44" s="37"/>
      <c r="AA44" s="37"/>
      <c r="AB44" s="37"/>
      <c r="AC44" s="37"/>
    </row>
    <row r="45" spans="2:29" x14ac:dyDescent="0.15">
      <c r="L45" s="20">
        <v>41</v>
      </c>
      <c r="M45" s="79">
        <f>IF($L45&lt;前期规划!$C$2,0,求节点($B$5:$B$40,C$5:C$40,节奏总纲!P44))</f>
        <v>0</v>
      </c>
      <c r="N45" s="79">
        <f>IF($L45&lt;前期规划!$C$2,0,求节点($B$5:$B$40,D$5:D$40,节奏总纲!Q44))</f>
        <v>0</v>
      </c>
      <c r="O45" s="79">
        <f>IF($L45&lt;前期规划!$C$2,0,求节点($B$5:$B$40,E$5:E$40,节奏总纲!R44))</f>
        <v>0</v>
      </c>
      <c r="P45" s="79">
        <f>IF($L45&lt;前期规划!$C$2,0,求节点($B$5:$B$40,F$5:F$40,节奏总纲!S44))</f>
        <v>0</v>
      </c>
      <c r="Q45" s="79">
        <f>IF($L45&lt;前期规划!$C$2,0,求节点($B$5:$B$40,G$5:G$40,节奏总纲!T44))</f>
        <v>0</v>
      </c>
      <c r="R45" s="37"/>
      <c r="S45" s="37"/>
      <c r="Y45" s="37"/>
      <c r="Z45" s="37"/>
      <c r="AA45" s="37"/>
      <c r="AB45" s="37"/>
      <c r="AC45" s="37"/>
    </row>
    <row r="46" spans="2:29" x14ac:dyDescent="0.15">
      <c r="L46" s="20">
        <v>42</v>
      </c>
      <c r="M46" s="79">
        <f>IF($L46&lt;前期规划!$C$2,0,求节点($B$5:$B$40,C$5:C$40,节奏总纲!P45))</f>
        <v>0</v>
      </c>
      <c r="N46" s="79">
        <f>IF($L46&lt;前期规划!$C$2,0,求节点($B$5:$B$40,D$5:D$40,节奏总纲!Q45))</f>
        <v>0</v>
      </c>
      <c r="O46" s="79">
        <f>IF($L46&lt;前期规划!$C$2,0,求节点($B$5:$B$40,E$5:E$40,节奏总纲!R45))</f>
        <v>0</v>
      </c>
      <c r="P46" s="79">
        <f>IF($L46&lt;前期规划!$C$2,0,求节点($B$5:$B$40,F$5:F$40,节奏总纲!S45))</f>
        <v>0</v>
      </c>
      <c r="Q46" s="79">
        <f>IF($L46&lt;前期规划!$C$2,0,求节点($B$5:$B$40,G$5:G$40,节奏总纲!T45))</f>
        <v>0</v>
      </c>
      <c r="R46" s="37"/>
      <c r="S46" s="37"/>
      <c r="Y46" s="37"/>
      <c r="Z46" s="37"/>
      <c r="AA46" s="37"/>
      <c r="AB46" s="37"/>
      <c r="AC46" s="37"/>
    </row>
    <row r="47" spans="2:29" x14ac:dyDescent="0.15">
      <c r="L47" s="20">
        <v>43</v>
      </c>
      <c r="M47" s="79">
        <f>IF($L47&lt;前期规划!$C$2,0,求节点($B$5:$B$40,C$5:C$40,节奏总纲!P46))</f>
        <v>0</v>
      </c>
      <c r="N47" s="79">
        <f>IF($L47&lt;前期规划!$C$2,0,求节点($B$5:$B$40,D$5:D$40,节奏总纲!Q46))</f>
        <v>0</v>
      </c>
      <c r="O47" s="79">
        <f>IF($L47&lt;前期规划!$C$2,0,求节点($B$5:$B$40,E$5:E$40,节奏总纲!R46))</f>
        <v>0</v>
      </c>
      <c r="P47" s="79">
        <f>IF($L47&lt;前期规划!$C$2,0,求节点($B$5:$B$40,F$5:F$40,节奏总纲!S46))</f>
        <v>0</v>
      </c>
      <c r="Q47" s="79">
        <f>IF($L47&lt;前期规划!$C$2,0,求节点($B$5:$B$40,G$5:G$40,节奏总纲!T46))</f>
        <v>0</v>
      </c>
      <c r="R47" s="37"/>
      <c r="S47" s="37"/>
      <c r="Y47" s="37"/>
      <c r="Z47" s="37"/>
      <c r="AA47" s="37"/>
      <c r="AB47" s="37"/>
      <c r="AC47" s="37"/>
    </row>
    <row r="48" spans="2:29" x14ac:dyDescent="0.15">
      <c r="L48" s="20">
        <v>44</v>
      </c>
      <c r="M48" s="79">
        <f>IF($L48&lt;前期规划!$C$2,0,求节点($B$5:$B$40,C$5:C$40,节奏总纲!P47))</f>
        <v>0</v>
      </c>
      <c r="N48" s="79">
        <f>IF($L48&lt;前期规划!$C$2,0,求节点($B$5:$B$40,D$5:D$40,节奏总纲!Q47))</f>
        <v>0</v>
      </c>
      <c r="O48" s="79">
        <f>IF($L48&lt;前期规划!$C$2,0,求节点($B$5:$B$40,E$5:E$40,节奏总纲!R47))</f>
        <v>0</v>
      </c>
      <c r="P48" s="79">
        <f>IF($L48&lt;前期规划!$C$2,0,求节点($B$5:$B$40,F$5:F$40,节奏总纲!S47))</f>
        <v>0</v>
      </c>
      <c r="Q48" s="79">
        <f>IF($L48&lt;前期规划!$C$2,0,求节点($B$5:$B$40,G$5:G$40,节奏总纲!T47))</f>
        <v>0</v>
      </c>
      <c r="R48" s="37"/>
      <c r="S48" s="37"/>
      <c r="Y48" s="37"/>
      <c r="Z48" s="37"/>
      <c r="AA48" s="37"/>
      <c r="AB48" s="37"/>
      <c r="AC48" s="37"/>
    </row>
    <row r="49" spans="12:29" x14ac:dyDescent="0.15">
      <c r="L49" s="20">
        <v>45</v>
      </c>
      <c r="M49" s="79">
        <f>IF($L49&lt;前期规划!$C$2,0,求节点($B$5:$B$40,C$5:C$40,节奏总纲!P48))</f>
        <v>0</v>
      </c>
      <c r="N49" s="79">
        <f>IF($L49&lt;前期规划!$C$2,0,求节点($B$5:$B$40,D$5:D$40,节奏总纲!Q48))</f>
        <v>0</v>
      </c>
      <c r="O49" s="79">
        <f>IF($L49&lt;前期规划!$C$2,0,求节点($B$5:$B$40,E$5:E$40,节奏总纲!R48))</f>
        <v>0</v>
      </c>
      <c r="P49" s="79">
        <f>IF($L49&lt;前期规划!$C$2,0,求节点($B$5:$B$40,F$5:F$40,节奏总纲!S48))</f>
        <v>0</v>
      </c>
      <c r="Q49" s="79">
        <f>IF($L49&lt;前期规划!$C$2,0,求节点($B$5:$B$40,G$5:G$40,节奏总纲!T48))</f>
        <v>0</v>
      </c>
      <c r="R49" s="37"/>
      <c r="S49" s="37"/>
      <c r="Y49" s="37"/>
      <c r="Z49" s="37"/>
      <c r="AA49" s="37"/>
      <c r="AB49" s="37"/>
      <c r="AC49" s="37"/>
    </row>
    <row r="50" spans="12:29" x14ac:dyDescent="0.15">
      <c r="L50" s="20">
        <v>46</v>
      </c>
      <c r="M50" s="79">
        <f>IF($L50&lt;前期规划!$C$2,0,求节点($B$5:$B$40,C$5:C$40,节奏总纲!P49))</f>
        <v>0</v>
      </c>
      <c r="N50" s="79">
        <f>IF($L50&lt;前期规划!$C$2,0,求节点($B$5:$B$40,D$5:D$40,节奏总纲!Q49))</f>
        <v>0</v>
      </c>
      <c r="O50" s="79">
        <f>IF($L50&lt;前期规划!$C$2,0,求节点($B$5:$B$40,E$5:E$40,节奏总纲!R49))</f>
        <v>0</v>
      </c>
      <c r="P50" s="79">
        <f>IF($L50&lt;前期规划!$C$2,0,求节点($B$5:$B$40,F$5:F$40,节奏总纲!S49))</f>
        <v>0</v>
      </c>
      <c r="Q50" s="79">
        <f>IF($L50&lt;前期规划!$C$2,0,求节点($B$5:$B$40,G$5:G$40,节奏总纲!T49))</f>
        <v>0</v>
      </c>
      <c r="R50" s="37"/>
      <c r="S50" s="37"/>
      <c r="Y50" s="37"/>
      <c r="Z50" s="37"/>
      <c r="AA50" s="37"/>
      <c r="AB50" s="37"/>
      <c r="AC50" s="37"/>
    </row>
    <row r="51" spans="12:29" x14ac:dyDescent="0.15">
      <c r="L51" s="20">
        <v>47</v>
      </c>
      <c r="M51" s="79">
        <f>IF($L51&lt;前期规划!$C$2,0,求节点($B$5:$B$40,C$5:C$40,节奏总纲!P50))</f>
        <v>0</v>
      </c>
      <c r="N51" s="79">
        <f>IF($L51&lt;前期规划!$C$2,0,求节点($B$5:$B$40,D$5:D$40,节奏总纲!Q50))</f>
        <v>0</v>
      </c>
      <c r="O51" s="79">
        <f>IF($L51&lt;前期规划!$C$2,0,求节点($B$5:$B$40,E$5:E$40,节奏总纲!R50))</f>
        <v>0</v>
      </c>
      <c r="P51" s="79">
        <f>IF($L51&lt;前期规划!$C$2,0,求节点($B$5:$B$40,F$5:F$40,节奏总纲!S50))</f>
        <v>0</v>
      </c>
      <c r="Q51" s="79">
        <f>IF($L51&lt;前期规划!$C$2,0,求节点($B$5:$B$40,G$5:G$40,节奏总纲!T50))</f>
        <v>0</v>
      </c>
      <c r="R51" s="37"/>
      <c r="S51" s="37"/>
      <c r="Y51" s="37"/>
      <c r="Z51" s="37"/>
      <c r="AA51" s="37"/>
      <c r="AB51" s="37"/>
      <c r="AC51" s="37"/>
    </row>
    <row r="52" spans="12:29" x14ac:dyDescent="0.15">
      <c r="L52" s="20">
        <v>48</v>
      </c>
      <c r="M52" s="79">
        <f>IF($L52&lt;前期规划!$C$2,0,求节点($B$5:$B$40,C$5:C$40,节奏总纲!P51))</f>
        <v>0</v>
      </c>
      <c r="N52" s="79">
        <f>IF($L52&lt;前期规划!$C$2,0,求节点($B$5:$B$40,D$5:D$40,节奏总纲!Q51))</f>
        <v>0</v>
      </c>
      <c r="O52" s="79">
        <f>IF($L52&lt;前期规划!$C$2,0,求节点($B$5:$B$40,E$5:E$40,节奏总纲!R51))</f>
        <v>0</v>
      </c>
      <c r="P52" s="79">
        <f>IF($L52&lt;前期规划!$C$2,0,求节点($B$5:$B$40,F$5:F$40,节奏总纲!S51))</f>
        <v>0</v>
      </c>
      <c r="Q52" s="79">
        <f>IF($L52&lt;前期规划!$C$2,0,求节点($B$5:$B$40,G$5:G$40,节奏总纲!T51))</f>
        <v>0</v>
      </c>
      <c r="R52" s="37"/>
      <c r="S52" s="37"/>
      <c r="Y52" s="37"/>
      <c r="Z52" s="37"/>
      <c r="AA52" s="37"/>
      <c r="AB52" s="37"/>
      <c r="AC52" s="37"/>
    </row>
    <row r="53" spans="12:29" x14ac:dyDescent="0.15">
      <c r="L53" s="20">
        <v>49</v>
      </c>
      <c r="M53" s="79">
        <f>IF($L53&lt;前期规划!$C$2,0,求节点($B$5:$B$40,C$5:C$40,节奏总纲!P52))</f>
        <v>0</v>
      </c>
      <c r="N53" s="79">
        <f>IF($L53&lt;前期规划!$C$2,0,求节点($B$5:$B$40,D$5:D$40,节奏总纲!Q52))</f>
        <v>0</v>
      </c>
      <c r="O53" s="79">
        <f>IF($L53&lt;前期规划!$C$2,0,求节点($B$5:$B$40,E$5:E$40,节奏总纲!R52))</f>
        <v>0</v>
      </c>
      <c r="P53" s="79">
        <f>IF($L53&lt;前期规划!$C$2,0,求节点($B$5:$B$40,F$5:F$40,节奏总纲!S52))</f>
        <v>0</v>
      </c>
      <c r="Q53" s="79">
        <f>IF($L53&lt;前期规划!$C$2,0,求节点($B$5:$B$40,G$5:G$40,节奏总纲!T52))</f>
        <v>0</v>
      </c>
      <c r="R53" s="37"/>
      <c r="S53" s="37"/>
      <c r="Y53" s="37"/>
      <c r="Z53" s="37"/>
      <c r="AA53" s="37"/>
      <c r="AB53" s="37"/>
      <c r="AC53" s="37"/>
    </row>
    <row r="54" spans="12:29" x14ac:dyDescent="0.15">
      <c r="L54" s="20">
        <v>50</v>
      </c>
      <c r="M54" s="79">
        <f>IF($L54&lt;前期规划!$C$2,0,求节点($B$5:$B$40,C$5:C$40,节奏总纲!P53))</f>
        <v>0</v>
      </c>
      <c r="N54" s="79">
        <f>IF($L54&lt;前期规划!$C$2,0,求节点($B$5:$B$40,D$5:D$40,节奏总纲!Q53))</f>
        <v>0</v>
      </c>
      <c r="O54" s="79">
        <f>IF($L54&lt;前期规划!$C$2,0,求节点($B$5:$B$40,E$5:E$40,节奏总纲!R53))</f>
        <v>0</v>
      </c>
      <c r="P54" s="79">
        <f>IF($L54&lt;前期规划!$C$2,0,求节点($B$5:$B$40,F$5:F$40,节奏总纲!S53))</f>
        <v>0</v>
      </c>
      <c r="Q54" s="79">
        <f>IF($L54&lt;前期规划!$C$2,0,求节点($B$5:$B$40,G$5:G$40,节奏总纲!T53))</f>
        <v>0</v>
      </c>
      <c r="R54" s="37"/>
      <c r="S54" s="37"/>
      <c r="Y54" s="37"/>
      <c r="Z54" s="37"/>
      <c r="AA54" s="37"/>
      <c r="AB54" s="37"/>
      <c r="AC54" s="37"/>
    </row>
    <row r="55" spans="12:29" x14ac:dyDescent="0.15">
      <c r="L55" s="20">
        <v>51</v>
      </c>
      <c r="M55" s="79">
        <f>IF($L55&lt;前期规划!$C$2,0,求节点($B$5:$B$40,C$5:C$40,节奏总纲!P54))</f>
        <v>0</v>
      </c>
      <c r="N55" s="79">
        <f>IF($L55&lt;前期规划!$C$2,0,求节点($B$5:$B$40,D$5:D$40,节奏总纲!Q54))</f>
        <v>0</v>
      </c>
      <c r="O55" s="79">
        <f>IF($L55&lt;前期规划!$C$2,0,求节点($B$5:$B$40,E$5:E$40,节奏总纲!R54))</f>
        <v>0</v>
      </c>
      <c r="P55" s="79">
        <f>IF($L55&lt;前期规划!$C$2,0,求节点($B$5:$B$40,F$5:F$40,节奏总纲!S54))</f>
        <v>0</v>
      </c>
      <c r="Q55" s="79">
        <f>IF($L55&lt;前期规划!$C$2,0,求节点($B$5:$B$40,G$5:G$40,节奏总纲!T54))</f>
        <v>0</v>
      </c>
      <c r="R55" s="37"/>
      <c r="S55" s="37"/>
      <c r="Y55" s="37"/>
      <c r="Z55" s="37"/>
      <c r="AA55" s="37"/>
      <c r="AB55" s="37"/>
      <c r="AC55" s="37"/>
    </row>
    <row r="56" spans="12:29" x14ac:dyDescent="0.15">
      <c r="L56" s="20">
        <v>52</v>
      </c>
      <c r="M56" s="79">
        <f>IF($L56&lt;前期规划!$C$2,0,求节点($B$5:$B$40,C$5:C$40,节奏总纲!P55))</f>
        <v>0</v>
      </c>
      <c r="N56" s="79">
        <f>IF($L56&lt;前期规划!$C$2,0,求节点($B$5:$B$40,D$5:D$40,节奏总纲!Q55))</f>
        <v>0</v>
      </c>
      <c r="O56" s="79">
        <f>IF($L56&lt;前期规划!$C$2,0,求节点($B$5:$B$40,E$5:E$40,节奏总纲!R55))</f>
        <v>0</v>
      </c>
      <c r="P56" s="79">
        <f>IF($L56&lt;前期规划!$C$2,0,求节点($B$5:$B$40,F$5:F$40,节奏总纲!S55))</f>
        <v>0</v>
      </c>
      <c r="Q56" s="79">
        <f>IF($L56&lt;前期规划!$C$2,0,求节点($B$5:$B$40,G$5:G$40,节奏总纲!T55))</f>
        <v>0</v>
      </c>
      <c r="R56" s="37"/>
      <c r="S56" s="37"/>
      <c r="Y56" s="37"/>
      <c r="Z56" s="37"/>
      <c r="AA56" s="37"/>
      <c r="AB56" s="37"/>
      <c r="AC56" s="37"/>
    </row>
    <row r="57" spans="12:29" x14ac:dyDescent="0.15">
      <c r="L57" s="20">
        <v>53</v>
      </c>
      <c r="M57" s="79">
        <f>IF($L57&lt;前期规划!$C$2,0,求节点($B$5:$B$40,C$5:C$40,节奏总纲!P56))</f>
        <v>0</v>
      </c>
      <c r="N57" s="79">
        <f>IF($L57&lt;前期规划!$C$2,0,求节点($B$5:$B$40,D$5:D$40,节奏总纲!Q56))</f>
        <v>0</v>
      </c>
      <c r="O57" s="79">
        <f>IF($L57&lt;前期规划!$C$2,0,求节点($B$5:$B$40,E$5:E$40,节奏总纲!R56))</f>
        <v>0</v>
      </c>
      <c r="P57" s="79">
        <f>IF($L57&lt;前期规划!$C$2,0,求节点($B$5:$B$40,F$5:F$40,节奏总纲!S56))</f>
        <v>0</v>
      </c>
      <c r="Q57" s="79">
        <f>IF($L57&lt;前期规划!$C$2,0,求节点($B$5:$B$40,G$5:G$40,节奏总纲!T56))</f>
        <v>0</v>
      </c>
      <c r="R57" s="37"/>
      <c r="S57" s="37"/>
      <c r="Y57" s="37"/>
      <c r="Z57" s="37"/>
      <c r="AA57" s="37"/>
      <c r="AB57" s="37"/>
      <c r="AC57" s="37"/>
    </row>
    <row r="58" spans="12:29" x14ac:dyDescent="0.15">
      <c r="L58" s="20">
        <v>54</v>
      </c>
      <c r="M58" s="79">
        <f>IF($L58&lt;前期规划!$C$2,0,求节点($B$5:$B$40,C$5:C$40,节奏总纲!P57))</f>
        <v>0</v>
      </c>
      <c r="N58" s="79">
        <f>IF($L58&lt;前期规划!$C$2,0,求节点($B$5:$B$40,D$5:D$40,节奏总纲!Q57))</f>
        <v>0</v>
      </c>
      <c r="O58" s="79">
        <f>IF($L58&lt;前期规划!$C$2,0,求节点($B$5:$B$40,E$5:E$40,节奏总纲!R57))</f>
        <v>0</v>
      </c>
      <c r="P58" s="79">
        <f>IF($L58&lt;前期规划!$C$2,0,求节点($B$5:$B$40,F$5:F$40,节奏总纲!S57))</f>
        <v>0</v>
      </c>
      <c r="Q58" s="79">
        <f>IF($L58&lt;前期规划!$C$2,0,求节点($B$5:$B$40,G$5:G$40,节奏总纲!T57))</f>
        <v>0</v>
      </c>
      <c r="R58" s="37"/>
      <c r="S58" s="37"/>
      <c r="Y58" s="37"/>
      <c r="Z58" s="37"/>
      <c r="AA58" s="37"/>
      <c r="AB58" s="37"/>
      <c r="AC58" s="37"/>
    </row>
    <row r="59" spans="12:29" x14ac:dyDescent="0.15">
      <c r="L59" s="20">
        <v>55</v>
      </c>
      <c r="M59" s="79">
        <f>IF($L59&lt;前期规划!$C$2,0,求节点($B$5:$B$40,C$5:C$40,节奏总纲!P58))</f>
        <v>0</v>
      </c>
      <c r="N59" s="79">
        <f>IF($L59&lt;前期规划!$C$2,0,求节点($B$5:$B$40,D$5:D$40,节奏总纲!Q58))</f>
        <v>0</v>
      </c>
      <c r="O59" s="79">
        <f>IF($L59&lt;前期规划!$C$2,0,求节点($B$5:$B$40,E$5:E$40,节奏总纲!R58))</f>
        <v>0</v>
      </c>
      <c r="P59" s="79">
        <f>IF($L59&lt;前期规划!$C$2,0,求节点($B$5:$B$40,F$5:F$40,节奏总纲!S58))</f>
        <v>0</v>
      </c>
      <c r="Q59" s="79">
        <f>IF($L59&lt;前期规划!$C$2,0,求节点($B$5:$B$40,G$5:G$40,节奏总纲!T58))</f>
        <v>0</v>
      </c>
      <c r="R59" s="37"/>
      <c r="S59" s="37"/>
      <c r="Y59" s="37"/>
      <c r="Z59" s="37"/>
      <c r="AA59" s="37"/>
      <c r="AB59" s="37"/>
      <c r="AC59" s="37"/>
    </row>
    <row r="60" spans="12:29" x14ac:dyDescent="0.15">
      <c r="L60" s="20">
        <v>56</v>
      </c>
      <c r="M60" s="79">
        <f>IF($L60&lt;前期规划!$C$2,0,求节点($B$5:$B$40,C$5:C$40,节奏总纲!P59))</f>
        <v>0</v>
      </c>
      <c r="N60" s="79">
        <f>IF($L60&lt;前期规划!$C$2,0,求节点($B$5:$B$40,D$5:D$40,节奏总纲!Q59))</f>
        <v>0</v>
      </c>
      <c r="O60" s="79">
        <f>IF($L60&lt;前期规划!$C$2,0,求节点($B$5:$B$40,E$5:E$40,节奏总纲!R59))</f>
        <v>0</v>
      </c>
      <c r="P60" s="79">
        <f>IF($L60&lt;前期规划!$C$2,0,求节点($B$5:$B$40,F$5:F$40,节奏总纲!S59))</f>
        <v>0</v>
      </c>
      <c r="Q60" s="79">
        <f>IF($L60&lt;前期规划!$C$2,0,求节点($B$5:$B$40,G$5:G$40,节奏总纲!T59))</f>
        <v>0</v>
      </c>
      <c r="R60" s="37"/>
      <c r="S60" s="37"/>
      <c r="Y60" s="37"/>
      <c r="Z60" s="37"/>
      <c r="AA60" s="37"/>
      <c r="AB60" s="37"/>
      <c r="AC60" s="37"/>
    </row>
    <row r="61" spans="12:29" x14ac:dyDescent="0.15">
      <c r="L61" s="20">
        <v>57</v>
      </c>
      <c r="M61" s="79">
        <f>IF($L61&lt;前期规划!$C$2,0,求节点($B$5:$B$40,C$5:C$40,节奏总纲!P60))</f>
        <v>0</v>
      </c>
      <c r="N61" s="79">
        <f>IF($L61&lt;前期规划!$C$2,0,求节点($B$5:$B$40,D$5:D$40,节奏总纲!Q60))</f>
        <v>0</v>
      </c>
      <c r="O61" s="79">
        <f>IF($L61&lt;前期规划!$C$2,0,求节点($B$5:$B$40,E$5:E$40,节奏总纲!R60))</f>
        <v>0</v>
      </c>
      <c r="P61" s="79">
        <f>IF($L61&lt;前期规划!$C$2,0,求节点($B$5:$B$40,F$5:F$40,节奏总纲!S60))</f>
        <v>0</v>
      </c>
      <c r="Q61" s="79">
        <f>IF($L61&lt;前期规划!$C$2,0,求节点($B$5:$B$40,G$5:G$40,节奏总纲!T60))</f>
        <v>0</v>
      </c>
      <c r="R61" s="37"/>
      <c r="S61" s="37"/>
      <c r="Y61" s="37"/>
      <c r="Z61" s="37"/>
      <c r="AA61" s="37"/>
      <c r="AB61" s="37"/>
      <c r="AC61" s="37"/>
    </row>
    <row r="62" spans="12:29" x14ac:dyDescent="0.15">
      <c r="L62" s="20">
        <v>58</v>
      </c>
      <c r="M62" s="79">
        <f>IF($L62&lt;前期规划!$C$2,0,求节点($B$5:$B$40,C$5:C$40,节奏总纲!P61))</f>
        <v>0</v>
      </c>
      <c r="N62" s="79">
        <f>IF($L62&lt;前期规划!$C$2,0,求节点($B$5:$B$40,D$5:D$40,节奏总纲!Q61))</f>
        <v>0</v>
      </c>
      <c r="O62" s="79">
        <f>IF($L62&lt;前期规划!$C$2,0,求节点($B$5:$B$40,E$5:E$40,节奏总纲!R61))</f>
        <v>0</v>
      </c>
      <c r="P62" s="79">
        <f>IF($L62&lt;前期规划!$C$2,0,求节点($B$5:$B$40,F$5:F$40,节奏总纲!S61))</f>
        <v>0</v>
      </c>
      <c r="Q62" s="79">
        <f>IF($L62&lt;前期规划!$C$2,0,求节点($B$5:$B$40,G$5:G$40,节奏总纲!T61))</f>
        <v>0</v>
      </c>
      <c r="R62" s="37"/>
      <c r="S62" s="37"/>
      <c r="Y62" s="37"/>
      <c r="Z62" s="37"/>
      <c r="AA62" s="37"/>
      <c r="AB62" s="37"/>
      <c r="AC62" s="37"/>
    </row>
    <row r="63" spans="12:29" x14ac:dyDescent="0.15">
      <c r="L63" s="20">
        <v>59</v>
      </c>
      <c r="M63" s="79">
        <f>IF($L63&lt;前期规划!$C$2,0,求节点($B$5:$B$40,C$5:C$40,节奏总纲!P62))</f>
        <v>0</v>
      </c>
      <c r="N63" s="79">
        <f>IF($L63&lt;前期规划!$C$2,0,求节点($B$5:$B$40,D$5:D$40,节奏总纲!Q62))</f>
        <v>0</v>
      </c>
      <c r="O63" s="79">
        <f>IF($L63&lt;前期规划!$C$2,0,求节点($B$5:$B$40,E$5:E$40,节奏总纲!R62))</f>
        <v>0</v>
      </c>
      <c r="P63" s="79">
        <f>IF($L63&lt;前期规划!$C$2,0,求节点($B$5:$B$40,F$5:F$40,节奏总纲!S62))</f>
        <v>0</v>
      </c>
      <c r="Q63" s="79">
        <f>IF($L63&lt;前期规划!$C$2,0,求节点($B$5:$B$40,G$5:G$40,节奏总纲!T62))</f>
        <v>0</v>
      </c>
      <c r="R63" s="37"/>
      <c r="S63" s="37"/>
      <c r="Y63" s="37"/>
      <c r="Z63" s="37"/>
      <c r="AA63" s="37"/>
      <c r="AB63" s="37"/>
      <c r="AC63" s="37"/>
    </row>
    <row r="64" spans="12:29" x14ac:dyDescent="0.15">
      <c r="L64" s="20">
        <v>60</v>
      </c>
      <c r="M64" s="79">
        <f>IF($L64&lt;前期规划!$C$2,0,求节点($B$5:$B$40,C$5:C$40,节奏总纲!P63))</f>
        <v>1275000</v>
      </c>
      <c r="N64" s="79">
        <f>IF($L64&lt;前期规划!$C$2,0,求节点($B$5:$B$40,D$5:D$40,节奏总纲!Q63))</f>
        <v>6885060</v>
      </c>
      <c r="O64" s="79">
        <f>IF($L64&lt;前期规划!$C$2,0,求节点($B$5:$B$40,E$5:E$40,节奏总纲!R63))</f>
        <v>15453269.999999998</v>
      </c>
      <c r="P64" s="79">
        <f>IF($L64&lt;前期规划!$C$2,0,求节点($B$5:$B$40,F$5:F$40,节奏总纲!S63))</f>
        <v>30980016.000000007</v>
      </c>
      <c r="Q64" s="79">
        <f>IF($L64&lt;前期规划!$C$2,0,求节点($B$5:$B$40,G$5:G$40,节奏总纲!T63))</f>
        <v>169604064.00000003</v>
      </c>
      <c r="R64" s="37"/>
      <c r="S64" s="37"/>
      <c r="Y64" s="37"/>
      <c r="Z64" s="37"/>
      <c r="AA64" s="37"/>
      <c r="AB64" s="37"/>
      <c r="AC64" s="37"/>
    </row>
    <row r="65" spans="12:29" x14ac:dyDescent="0.15">
      <c r="L65" s="20">
        <v>61</v>
      </c>
      <c r="M65" s="79">
        <f>IF($L65&lt;前期规划!$C$2,0,求节点($B$5:$B$40,C$5:C$40,节奏总纲!P64))</f>
        <v>3227238.1809871611</v>
      </c>
      <c r="N65" s="79">
        <f>IF($L65&lt;前期规划!$C$2,0,求节点($B$5:$B$40,D$5:D$40,节奏总纲!Q64))</f>
        <v>8007105.8309350004</v>
      </c>
      <c r="O65" s="79">
        <f>IF($L65&lt;前期规划!$C$2,0,求节点($B$5:$B$40,E$5:E$40,节奏总纲!R64))</f>
        <v>18876760.809195109</v>
      </c>
      <c r="P65" s="79">
        <f>IF($L65&lt;前期规划!$C$2,0,求节点($B$5:$B$40,F$5:F$40,节奏总纲!S64))</f>
        <v>46802454.049754173</v>
      </c>
      <c r="Q65" s="79">
        <f>IF($L65&lt;前期规划!$C$2,0,求节点($B$5:$B$40,G$5:G$40,节奏总纲!T64))</f>
        <v>181907631.51217091</v>
      </c>
      <c r="R65" s="37"/>
      <c r="S65" s="37"/>
      <c r="Y65" s="37"/>
      <c r="Z65" s="37"/>
      <c r="AA65" s="37"/>
      <c r="AB65" s="37"/>
      <c r="AC65" s="37"/>
    </row>
    <row r="66" spans="12:29" x14ac:dyDescent="0.15">
      <c r="L66" s="20">
        <v>62</v>
      </c>
      <c r="M66" s="79">
        <f>IF($L66&lt;前期规划!$C$2,0,求节点($B$5:$B$40,C$5:C$40,节奏总纲!P65))</f>
        <v>5319595.2559193429</v>
      </c>
      <c r="N66" s="79">
        <f>IF($L66&lt;前期规划!$C$2,0,求节点($B$5:$B$40,D$5:D$40,节奏总纲!Q65))</f>
        <v>11749963.540734317</v>
      </c>
      <c r="O66" s="79">
        <f>IF($L66&lt;前期规划!$C$2,0,求节点($B$5:$B$40,E$5:E$40,节奏总纲!R65))</f>
        <v>22584038.672455259</v>
      </c>
      <c r="P66" s="79">
        <f>IF($L66&lt;前期规划!$C$2,0,求节点($B$5:$B$40,F$5:F$40,节奏总纲!S65))</f>
        <v>63915867.851718947</v>
      </c>
      <c r="Q66" s="79">
        <f>IF($L66&lt;前期规划!$C$2,0,求节点($B$5:$B$40,G$5:G$40,节奏总纲!T65))</f>
        <v>196031770.23505303</v>
      </c>
      <c r="R66" s="37"/>
      <c r="S66" s="37"/>
      <c r="Y66" s="37"/>
      <c r="Z66" s="37"/>
      <c r="AA66" s="37"/>
      <c r="AB66" s="37"/>
      <c r="AC66" s="37"/>
    </row>
    <row r="67" spans="12:29" x14ac:dyDescent="0.15">
      <c r="L67" s="20">
        <v>63</v>
      </c>
      <c r="M67" s="79">
        <f>IF($L67&lt;前期规划!$C$2,0,求节点($B$5:$B$40,C$5:C$40,节奏总纲!P66))</f>
        <v>7562128.0429817112</v>
      </c>
      <c r="N67" s="79">
        <f>IF($L67&lt;前期规划!$C$2,0,求节点($B$5:$B$40,D$5:D$40,节奏总纲!Q66))</f>
        <v>17202243.300926946</v>
      </c>
      <c r="O67" s="79">
        <f>IF($L67&lt;前期规划!$C$2,0,求节点($B$5:$B$40,E$5:E$40,节奏总纲!R66))</f>
        <v>26543871.99225869</v>
      </c>
      <c r="P67" s="79">
        <f>IF($L67&lt;前期规划!$C$2,0,求节点($B$5:$B$40,F$5:F$40,节奏总纲!S66))</f>
        <v>82434685.574200928</v>
      </c>
      <c r="Q67" s="79">
        <f>IF($L67&lt;前期规划!$C$2,0,求节点($B$5:$B$40,G$5:G$40,节奏总纲!T66))</f>
        <v>210656632.4143585</v>
      </c>
      <c r="R67" s="37"/>
      <c r="S67" s="37"/>
      <c r="Y67" s="37"/>
      <c r="Z67" s="37"/>
      <c r="AA67" s="37"/>
      <c r="AB67" s="37"/>
      <c r="AC67" s="37"/>
    </row>
    <row r="68" spans="12:29" x14ac:dyDescent="0.15">
      <c r="L68" s="20">
        <v>64</v>
      </c>
      <c r="M68" s="79">
        <f>IF($L68&lt;前期规划!$C$2,0,求节点($B$5:$B$40,C$5:C$40,节奏总纲!P67))</f>
        <v>9965615.1730227098</v>
      </c>
      <c r="N68" s="79">
        <f>IF($L68&lt;前期规划!$C$2,0,求节点($B$5:$B$40,D$5:D$40,节奏总纲!Q67))</f>
        <v>23011243.846858639</v>
      </c>
      <c r="O68" s="79">
        <f>IF($L68&lt;前期规划!$C$2,0,求节点($B$5:$B$40,E$5:E$40,节奏总纲!R67))</f>
        <v>30833530.743041825</v>
      </c>
      <c r="P68" s="79">
        <f>IF($L68&lt;前期规划!$C$2,0,求节点($B$5:$B$40,F$5:F$40,节奏总纲!S67))</f>
        <v>102320117.79063237</v>
      </c>
      <c r="Q68" s="79">
        <f>IF($L68&lt;前期规划!$C$2,0,求节点($B$5:$B$40,G$5:G$40,节奏总纲!T67))</f>
        <v>225893103.76143137</v>
      </c>
      <c r="R68" s="37"/>
      <c r="S68" s="37"/>
      <c r="Y68" s="37"/>
      <c r="Z68" s="37"/>
      <c r="AA68" s="37"/>
      <c r="AB68" s="37"/>
      <c r="AC68" s="37"/>
    </row>
    <row r="69" spans="12:29" x14ac:dyDescent="0.15">
      <c r="L69" s="20">
        <v>65</v>
      </c>
      <c r="M69" s="79">
        <f>IF($L69&lt;前期规划!$C$2,0,求节点($B$5:$B$40,C$5:C$40,节奏总纲!P68))</f>
        <v>12541608.896548176</v>
      </c>
      <c r="N69" s="79">
        <f>IF($L69&lt;前期规划!$C$2,0,求节点($B$5:$B$40,D$5:D$40,节奏总纲!Q68))</f>
        <v>29197155.578247722</v>
      </c>
      <c r="O69" s="79">
        <f>IF($L69&lt;前期规划!$C$2,0,求节点($B$5:$B$40,E$5:E$40,节奏总纲!R68))</f>
        <v>49561833.886900723</v>
      </c>
      <c r="P69" s="79">
        <f>IF($L69&lt;前期规划!$C$2,0,求节点($B$5:$B$40,F$5:F$40,节奏总纲!S68))</f>
        <v>123321669.7900465</v>
      </c>
      <c r="Q69" s="79">
        <f>IF($L69&lt;前期规划!$C$2,0,求节点($B$5:$B$40,G$5:G$40,节奏总纲!T68))</f>
        <v>241220678.38732809</v>
      </c>
      <c r="R69" s="37"/>
      <c r="S69" s="37"/>
      <c r="Y69" s="37"/>
      <c r="Z69" s="37"/>
      <c r="AA69" s="37"/>
      <c r="AB69" s="37"/>
      <c r="AC69" s="37"/>
    </row>
    <row r="70" spans="12:29" x14ac:dyDescent="0.15">
      <c r="L70" s="20">
        <v>66</v>
      </c>
      <c r="M70" s="79">
        <f>IF($L70&lt;前期规划!$C$2,0,求节点($B$5:$B$40,C$5:C$40,节奏总纲!P69))</f>
        <v>18485596.545115497</v>
      </c>
      <c r="N70" s="79">
        <f>IF($L70&lt;前期规划!$C$2,0,求节点($B$5:$B$40,D$5:D$40,节奏总纲!Q69))</f>
        <v>35916779.212516189</v>
      </c>
      <c r="O70" s="79">
        <f>IF($L70&lt;前期规划!$C$2,0,求节点($B$5:$B$40,E$5:E$40,节奏总纲!R69))</f>
        <v>71830258.35874933</v>
      </c>
      <c r="P70" s="79">
        <f>IF($L70&lt;前期规划!$C$2,0,求节点($B$5:$B$40,F$5:F$40,节奏总纲!S69))</f>
        <v>144466425.3760643</v>
      </c>
      <c r="Q70" s="79">
        <f>IF($L70&lt;前期规划!$C$2,0,求节点($B$5:$B$40,G$5:G$40,节奏总纲!T69))</f>
        <v>258460064.56105626</v>
      </c>
      <c r="R70" s="37"/>
      <c r="S70" s="37"/>
      <c r="Y70" s="37"/>
      <c r="Z70" s="37"/>
      <c r="AA70" s="37"/>
      <c r="AB70" s="37"/>
      <c r="AC70" s="37"/>
    </row>
    <row r="71" spans="12:29" x14ac:dyDescent="0.15">
      <c r="L71" s="20">
        <v>67</v>
      </c>
      <c r="M71" s="79">
        <f>IF($L71&lt;前期规划!$C$2,0,求节点($B$5:$B$40,C$5:C$40,节奏总纲!P70))</f>
        <v>25134732.930586196</v>
      </c>
      <c r="N71" s="79">
        <f>IF($L71&lt;前期规划!$C$2,0,求节点($B$5:$B$40,D$5:D$40,节奏总纲!Q70))</f>
        <v>43124495.5610369</v>
      </c>
      <c r="O71" s="79">
        <f>IF($L71&lt;前期规划!$C$2,0,求节点($B$5:$B$40,E$5:E$40,节奏总纲!R70))</f>
        <v>94640993.481631905</v>
      </c>
      <c r="P71" s="79">
        <f>IF($L71&lt;前期规划!$C$2,0,求节点($B$5:$B$40,F$5:F$40,节奏总纲!S70))</f>
        <v>167113347.72045067</v>
      </c>
      <c r="Q71" s="79">
        <f>IF($L71&lt;前期规划!$C$2,0,求节点($B$5:$B$40,G$5:G$40,节奏总纲!T70))</f>
        <v>276534979.54956657</v>
      </c>
      <c r="R71" s="37"/>
      <c r="S71" s="37"/>
      <c r="Y71" s="37"/>
      <c r="Z71" s="37"/>
      <c r="AA71" s="37"/>
      <c r="AB71" s="37"/>
      <c r="AC71" s="37"/>
    </row>
    <row r="72" spans="12:29" x14ac:dyDescent="0.15">
      <c r="L72" s="20">
        <v>68</v>
      </c>
      <c r="M72" s="79">
        <f>IF($L72&lt;前期规划!$C$2,0,求节点($B$5:$B$40,C$5:C$40,节奏总纲!P71))</f>
        <v>32261100.857318185</v>
      </c>
      <c r="N72" s="79">
        <f>IF($L72&lt;前期规划!$C$2,0,求节点($B$5:$B$40,D$5:D$40,节奏总纲!Q71))</f>
        <v>62304091.807119019</v>
      </c>
      <c r="O72" s="79">
        <f>IF($L72&lt;前期规划!$C$2,0,求节点($B$5:$B$40,E$5:E$40,节奏总纲!R71))</f>
        <v>118192404.52419314</v>
      </c>
      <c r="P72" s="79">
        <f>IF($L72&lt;前期规划!$C$2,0,求节点($B$5:$B$40,F$5:F$40,节奏总纲!S71))</f>
        <v>191879727.99540001</v>
      </c>
      <c r="Q72" s="79">
        <f>IF($L72&lt;前期规划!$C$2,0,求节点($B$5:$B$40,G$5:G$40,节奏总纲!T71))</f>
        <v>315187196.57168674</v>
      </c>
      <c r="R72" s="37"/>
      <c r="S72" s="37"/>
      <c r="Y72" s="37"/>
      <c r="Z72" s="37"/>
      <c r="AA72" s="37"/>
      <c r="AB72" s="37"/>
      <c r="AC72" s="37"/>
    </row>
    <row r="73" spans="12:29" x14ac:dyDescent="0.15">
      <c r="L73" s="20">
        <v>69</v>
      </c>
      <c r="M73" s="79">
        <f>IF($L73&lt;前期规划!$C$2,0,求节点($B$5:$B$40,C$5:C$40,节奏总纲!P72))</f>
        <v>39898952.885459311</v>
      </c>
      <c r="N73" s="79">
        <f>IF($L73&lt;前期规划!$C$2,0,求节点($B$5:$B$40,D$5:D$40,节奏总纲!Q72))</f>
        <v>83557326.275917441</v>
      </c>
      <c r="O73" s="79">
        <f>IF($L73&lt;前期规划!$C$2,0,求节点($B$5:$B$40,E$5:E$40,节奏总纲!R72))</f>
        <v>144999127.29244193</v>
      </c>
      <c r="P73" s="79">
        <f>IF($L73&lt;前期规划!$C$2,0,求节点($B$5:$B$40,F$5:F$40,节奏总纲!S72))</f>
        <v>224582931.57093847</v>
      </c>
      <c r="Q73" s="79">
        <f>IF($L73&lt;前期规划!$C$2,0,求节点($B$5:$B$40,G$5:G$40,节奏总纲!T72))</f>
        <v>358733014.07594299</v>
      </c>
      <c r="R73" s="37"/>
      <c r="S73" s="37"/>
      <c r="Y73" s="37"/>
      <c r="Z73" s="37"/>
      <c r="AA73" s="37"/>
      <c r="AB73" s="37"/>
      <c r="AC73" s="37"/>
    </row>
    <row r="74" spans="12:29" x14ac:dyDescent="0.15">
      <c r="L74" s="20">
        <v>70</v>
      </c>
      <c r="M74" s="79">
        <f>IF($L74&lt;前期规划!$C$2,0,求节点($B$5:$B$40,C$5:C$40,节奏总纲!P73))</f>
        <v>56100000</v>
      </c>
      <c r="N74" s="79">
        <f>IF($L74&lt;前期规划!$C$2,0,求节点($B$5:$B$40,D$5:D$40,节奏总纲!Q73))</f>
        <v>107285656.16666669</v>
      </c>
      <c r="O74" s="79">
        <f>IF($L74&lt;前期规划!$C$2,0,求节点($B$5:$B$40,E$5:E$40,节奏总纲!R73))</f>
        <v>174698561.1111111</v>
      </c>
      <c r="P74" s="79">
        <f>IF($L74&lt;前期规划!$C$2,0,求节点($B$5:$B$40,F$5:F$40,节奏总纲!S73))</f>
        <v>269716196.00000006</v>
      </c>
      <c r="Q74" s="79">
        <f>IF($L74&lt;前期规划!$C$2,0,求节点($B$5:$B$40,G$5:G$40,节奏总纲!T73))</f>
        <v>407009376</v>
      </c>
      <c r="R74" s="37"/>
      <c r="S74" s="37"/>
      <c r="Y74" s="37"/>
      <c r="Z74" s="37"/>
      <c r="AA74" s="37"/>
      <c r="AB74" s="37"/>
      <c r="AC74" s="37"/>
    </row>
    <row r="75" spans="12:29" x14ac:dyDescent="0.15">
      <c r="L75" s="20">
        <v>71</v>
      </c>
      <c r="M75" s="79">
        <f>IF($L75&lt;前期规划!$C$2,0,求节点($B$5:$B$40,C$5:C$40,节奏总纲!P74))</f>
        <v>75392706.729755536</v>
      </c>
      <c r="N75" s="79">
        <f>IF($L75&lt;前期规划!$C$2,0,求节点($B$5:$B$40,D$5:D$40,节奏总纲!Q74))</f>
        <v>132942538.78047179</v>
      </c>
      <c r="O75" s="79">
        <f>IF($L75&lt;前期规划!$C$2,0,求节点($B$5:$B$40,E$5:E$40,节奏总纲!R74))</f>
        <v>217184999.82745534</v>
      </c>
      <c r="P75" s="79">
        <f>IF($L75&lt;前期规划!$C$2,0,求节点($B$5:$B$40,F$5:F$40,节奏总纲!S74))</f>
        <v>317901240.74133724</v>
      </c>
      <c r="Q75" s="79">
        <f>IF($L75&lt;前期规划!$C$2,0,求节点($B$5:$B$40,G$5:G$40,节奏总纲!T74))</f>
        <v>458983528.19614482</v>
      </c>
      <c r="R75" s="37"/>
      <c r="S75" s="37"/>
      <c r="Y75" s="37"/>
      <c r="Z75" s="37"/>
      <c r="AA75" s="37"/>
      <c r="AB75" s="37"/>
      <c r="AC75" s="37"/>
    </row>
    <row r="76" spans="12:29" x14ac:dyDescent="0.15">
      <c r="L76" s="20">
        <v>72</v>
      </c>
      <c r="M76" s="79">
        <f>IF($L76&lt;前期规划!$C$2,0,求节点($B$5:$B$40,C$5:C$40,节奏总纲!P75))</f>
        <v>96070117.823202908</v>
      </c>
      <c r="N76" s="79">
        <f>IF($L76&lt;前期规划!$C$2,0,求节点($B$5:$B$40,D$5:D$40,节奏总纲!Q75))</f>
        <v>165132063.34707621</v>
      </c>
      <c r="O76" s="79">
        <f>IF($L76&lt;前期规划!$C$2,0,求节点($B$5:$B$40,E$5:E$40,节奏总纲!R75))</f>
        <v>261360301.42047858</v>
      </c>
      <c r="P76" s="79">
        <f>IF($L76&lt;前期规划!$C$2,0,求节点($B$5:$B$40,F$5:F$40,节奏总纲!S75))</f>
        <v>369033150.80418062</v>
      </c>
      <c r="Q76" s="79">
        <f>IF($L76&lt;前期规划!$C$2,0,求节点($B$5:$B$40,G$5:G$40,节奏总纲!T75))</f>
        <v>513801566.32609355</v>
      </c>
      <c r="R76" s="37"/>
      <c r="S76" s="37"/>
      <c r="Y76" s="37"/>
      <c r="Z76" s="37"/>
      <c r="AA76" s="37"/>
      <c r="AB76" s="37"/>
      <c r="AC76" s="37"/>
    </row>
    <row r="77" spans="12:29" x14ac:dyDescent="0.15">
      <c r="L77" s="20">
        <v>73</v>
      </c>
      <c r="M77" s="79">
        <f>IF($L77&lt;前期规划!$C$2,0,求节点($B$5:$B$40,C$5:C$40,节奏总纲!P76))</f>
        <v>119724554.88629395</v>
      </c>
      <c r="N77" s="79">
        <f>IF($L77&lt;前期规划!$C$2,0,求节点($B$5:$B$40,D$5:D$40,节奏总纲!Q76))</f>
        <v>199939009.0653559</v>
      </c>
      <c r="O77" s="79">
        <f>IF($L77&lt;前期规划!$C$2,0,求节点($B$5:$B$40,E$5:E$40,节奏总纲!R76))</f>
        <v>308998578.74896705</v>
      </c>
      <c r="P77" s="79">
        <f>IF($L77&lt;前期规划!$C$2,0,求节点($B$5:$B$40,F$5:F$40,节奏总纲!S76))</f>
        <v>424219586.53043544</v>
      </c>
      <c r="Q77" s="79">
        <f>IF($L77&lt;前期规划!$C$2,0,求节点($B$5:$B$40,G$5:G$40,节奏总纲!T76))</f>
        <v>572779825.02424741</v>
      </c>
      <c r="R77" s="37"/>
      <c r="S77" s="37"/>
      <c r="Y77" s="37"/>
      <c r="Z77" s="37"/>
      <c r="AA77" s="37"/>
      <c r="AB77" s="37"/>
      <c r="AC77" s="37"/>
    </row>
    <row r="78" spans="12:29" x14ac:dyDescent="0.15">
      <c r="L78" s="20">
        <v>74</v>
      </c>
      <c r="M78" s="79">
        <f>IF($L78&lt;前期规划!$C$2,0,求节点($B$5:$B$40,C$5:C$40,节奏总纲!P77))</f>
        <v>146040382.60031146</v>
      </c>
      <c r="N78" s="79">
        <f>IF($L78&lt;前期规划!$C$2,0,求节点($B$5:$B$40,D$5:D$40,节奏总纲!Q77))</f>
        <v>238345202.87842846</v>
      </c>
      <c r="O78" s="79">
        <f>IF($L78&lt;前期规划!$C$2,0,求节点($B$5:$B$40,E$5:E$40,节奏总纲!R77))</f>
        <v>362271650.9594112</v>
      </c>
      <c r="P78" s="79">
        <f>IF($L78&lt;前期规划!$C$2,0,求节点($B$5:$B$40,F$5:F$40,节奏总纲!S77))</f>
        <v>485022719.08972073</v>
      </c>
      <c r="Q78" s="79">
        <f>IF($L78&lt;前期规划!$C$2,0,求节点($B$5:$B$40,G$5:G$40,节奏总纲!T77))</f>
        <v>637916865.55733848</v>
      </c>
      <c r="R78" s="37"/>
      <c r="S78" s="37"/>
      <c r="Y78" s="37"/>
      <c r="Z78" s="37"/>
      <c r="AA78" s="37"/>
      <c r="AB78" s="37"/>
      <c r="AC78" s="37"/>
    </row>
    <row r="79" spans="12:29" x14ac:dyDescent="0.15">
      <c r="L79" s="20">
        <v>75</v>
      </c>
      <c r="M79" s="79">
        <f>IF($L79&lt;前期规划!$C$2,0,求节点($B$5:$B$40,C$5:C$40,节奏总纲!P78))</f>
        <v>174248597.77250704</v>
      </c>
      <c r="N79" s="79">
        <f>IF($L79&lt;前期规划!$C$2,0,求节点($B$5:$B$40,D$5:D$40,节奏总纲!Q78))</f>
        <v>274159618.59003139</v>
      </c>
      <c r="O79" s="79">
        <f>IF($L79&lt;前期规划!$C$2,0,求节点($B$5:$B$40,E$5:E$40,节奏总纲!R78))</f>
        <v>392977503.33107382</v>
      </c>
      <c r="P79" s="79">
        <f>IF($L79&lt;前期规划!$C$2,0,求节点($B$5:$B$40,F$5:F$40,节奏总纲!S78))</f>
        <v>531855895.50609356</v>
      </c>
      <c r="Q79" s="79">
        <f>IF($L79&lt;前期规划!$C$2,0,求节点($B$5:$B$40,G$5:G$40,节奏总纲!T78))</f>
        <v>708869995.96626055</v>
      </c>
      <c r="R79" s="37"/>
      <c r="S79" s="37"/>
      <c r="Y79" s="37"/>
      <c r="Z79" s="37"/>
      <c r="AA79" s="37"/>
      <c r="AB79" s="37"/>
      <c r="AC79" s="37"/>
    </row>
    <row r="80" spans="12:29" x14ac:dyDescent="0.15">
      <c r="L80" s="20">
        <v>76</v>
      </c>
      <c r="M80" s="79">
        <f>IF($L80&lt;前期规划!$C$2,0,求节点($B$5:$B$40,C$5:C$40,节奏总纲!P79))</f>
        <v>206902790.89017171</v>
      </c>
      <c r="N80" s="79">
        <f>IF($L80&lt;前期规划!$C$2,0,求节点($B$5:$B$40,D$5:D$40,节奏总纲!Q79))</f>
        <v>306852200.16552055</v>
      </c>
      <c r="O80" s="79">
        <f>IF($L80&lt;前期规划!$C$2,0,求节点($B$5:$B$40,E$5:E$40,节奏总纲!R79))</f>
        <v>420451697.08997077</v>
      </c>
      <c r="P80" s="79">
        <f>IF($L80&lt;前期规划!$C$2,0,求节点($B$5:$B$40,F$5:F$40,节奏总纲!S79))</f>
        <v>562973164.82379091</v>
      </c>
      <c r="Q80" s="79">
        <f>IF($L80&lt;前期规划!$C$2,0,求节点($B$5:$B$40,G$5:G$40,节奏总纲!T79))</f>
        <v>786216493.47906983</v>
      </c>
      <c r="R80" s="37"/>
      <c r="S80" s="37"/>
      <c r="Y80" s="37"/>
      <c r="Z80" s="37"/>
      <c r="AA80" s="37"/>
      <c r="AB80" s="37"/>
      <c r="AC80" s="37"/>
    </row>
    <row r="81" spans="12:29" x14ac:dyDescent="0.15">
      <c r="L81" s="20">
        <v>77</v>
      </c>
      <c r="M81" s="79">
        <f>IF($L81&lt;前期规划!$C$2,0,求节点($B$5:$B$40,C$5:C$40,节奏总纲!P80))</f>
        <v>241900688.51421994</v>
      </c>
      <c r="N81" s="79">
        <f>IF($L81&lt;前期规划!$C$2,0,求节点($B$5:$B$40,D$5:D$40,节奏总纲!Q80))</f>
        <v>342248889.02479082</v>
      </c>
      <c r="O81" s="79">
        <f>IF($L81&lt;前期规划!$C$2,0,求节点($B$5:$B$40,E$5:E$40,节奏总纲!R80))</f>
        <v>450569757.73648435</v>
      </c>
      <c r="P81" s="79">
        <f>IF($L81&lt;前期规划!$C$2,0,求节点($B$5:$B$40,F$5:F$40,节奏总纲!S80))</f>
        <v>596638829.99174643</v>
      </c>
      <c r="Q81" s="79">
        <f>IF($L81&lt;前期规划!$C$2,0,求节点($B$5:$B$40,G$5:G$40,节奏总纲!T80))</f>
        <v>862812332.30208468</v>
      </c>
      <c r="R81" s="37"/>
      <c r="S81" s="37"/>
      <c r="Y81" s="37"/>
      <c r="Z81" s="37"/>
      <c r="AA81" s="37"/>
      <c r="AB81" s="37"/>
      <c r="AC81" s="37"/>
    </row>
    <row r="82" spans="12:29" x14ac:dyDescent="0.15">
      <c r="L82" s="20">
        <v>78</v>
      </c>
      <c r="M82" s="79">
        <f>IF($L82&lt;前期规划!$C$2,0,求节点($B$5:$B$40,C$5:C$40,节奏总纲!P81))</f>
        <v>256716566.52228466</v>
      </c>
      <c r="N82" s="79">
        <f>IF($L82&lt;前期规划!$C$2,0,求节点($B$5:$B$40,D$5:D$40,节奏总纲!Q81))</f>
        <v>359251399.9633792</v>
      </c>
      <c r="O82" s="79">
        <f>IF($L82&lt;前期规划!$C$2,0,求节点($B$5:$B$40,E$5:E$40,节奏总纲!R81))</f>
        <v>481251983.24026793</v>
      </c>
      <c r="P82" s="79">
        <f>IF($L82&lt;前期规划!$C$2,0,求节点($B$5:$B$40,F$5:F$40,节奏总纲!S81))</f>
        <v>631966153.58105648</v>
      </c>
      <c r="Q82" s="79">
        <f>IF($L82&lt;前期规划!$C$2,0,求节点($B$5:$B$40,G$5:G$40,节奏总纲!T81))</f>
        <v>953875707.680264</v>
      </c>
      <c r="R82" s="37"/>
      <c r="S82" s="37"/>
      <c r="Y82" s="37"/>
      <c r="Z82" s="37"/>
      <c r="AA82" s="37"/>
      <c r="AB82" s="37"/>
      <c r="AC82" s="37"/>
    </row>
    <row r="83" spans="12:29" x14ac:dyDescent="0.15">
      <c r="L83" s="20">
        <v>79</v>
      </c>
      <c r="M83" s="79">
        <f>IF($L83&lt;前期规划!$C$2,0,求节点($B$5:$B$40,C$5:C$40,节奏总纲!P82))</f>
        <v>266313867.50005358</v>
      </c>
      <c r="N83" s="79">
        <f>IF($L83&lt;前期规划!$C$2,0,求节点($B$5:$B$40,D$5:D$40,节奏总纲!Q82))</f>
        <v>376094589.60409284</v>
      </c>
      <c r="O83" s="79">
        <f>IF($L83&lt;前期规划!$C$2,0,求节点($B$5:$B$40,E$5:E$40,节奏总纲!R82))</f>
        <v>513459015.48784411</v>
      </c>
      <c r="P83" s="79">
        <f>IF($L83&lt;前期规划!$C$2,0,求节点($B$5:$B$40,F$5:F$40,节奏总纲!S82))</f>
        <v>676502236.22541726</v>
      </c>
      <c r="Q83" s="79">
        <f>IF($L83&lt;前期规划!$C$2,0,求节点($B$5:$B$40,G$5:G$40,节奏总纲!T82))</f>
        <v>1054097170.0636399</v>
      </c>
      <c r="R83" s="37"/>
      <c r="S83" s="37"/>
      <c r="Y83" s="37"/>
      <c r="Z83" s="37"/>
      <c r="AA83" s="37"/>
      <c r="AB83" s="37"/>
      <c r="AC83" s="37"/>
    </row>
    <row r="84" spans="12:29" x14ac:dyDescent="0.15">
      <c r="L84" s="20">
        <v>80</v>
      </c>
      <c r="M84" s="79">
        <f>IF($L84&lt;前期规划!$C$2,0,求节点($B$5:$B$40,C$5:C$40,节奏总纲!P83))</f>
        <v>281100000</v>
      </c>
      <c r="N84" s="79">
        <f>IF($L84&lt;前期规划!$C$2,0,求节点($B$5:$B$40,D$5:D$40,节奏总纲!Q83))</f>
        <v>401196400</v>
      </c>
      <c r="O84" s="79">
        <f>IF($L84&lt;前期规划!$C$2,0,求节点($B$5:$B$40,E$5:E$40,节奏总纲!R83))</f>
        <v>546320666.66666675</v>
      </c>
      <c r="P84" s="79">
        <f>IF($L84&lt;前期规划!$C$2,0,求节点($B$5:$B$40,F$5:F$40,节奏总纲!S83))</f>
        <v>737665500.00000012</v>
      </c>
      <c r="Q84" s="79">
        <f>IF($L84&lt;前期规划!$C$2,0,求节点($B$5:$B$40,G$5:G$40,节奏总纲!T83))</f>
        <v>1158460340</v>
      </c>
      <c r="R84" s="37"/>
      <c r="S84" s="37"/>
      <c r="Y84" s="37"/>
      <c r="Z84" s="37"/>
      <c r="AA84" s="37"/>
      <c r="AB84" s="37"/>
      <c r="AC84" s="37"/>
    </row>
    <row r="85" spans="12:29" x14ac:dyDescent="0.15">
      <c r="L85" s="20">
        <v>81</v>
      </c>
      <c r="M85" s="79">
        <f>IF($L85&lt;前期规划!$C$2,0,求节点($B$5:$B$40,C$5:C$40,节奏总纲!P84))</f>
        <v>298243926.92203426</v>
      </c>
      <c r="N85" s="79">
        <f>IF($L85&lt;前期规划!$C$2,0,求节点($B$5:$B$40,D$5:D$40,节奏总纲!Q84))</f>
        <v>429300865.33231032</v>
      </c>
      <c r="O85" s="79">
        <f>IF($L85&lt;前期规划!$C$2,0,求节点($B$5:$B$40,E$5:E$40,节奏总纲!R84))</f>
        <v>594815859.99981844</v>
      </c>
      <c r="P85" s="79">
        <f>IF($L85&lt;前期规划!$C$2,0,求节点($B$5:$B$40,F$5:F$40,节奏总纲!S84))</f>
        <v>803992993.37853992</v>
      </c>
      <c r="Q85" s="79">
        <f>IF($L85&lt;前期规划!$C$2,0,求节点($B$5:$B$40,G$5:G$40,节奏总纲!T84))</f>
        <v>1272352079.7087073</v>
      </c>
      <c r="R85" s="37"/>
      <c r="S85" s="37"/>
      <c r="Y85" s="37"/>
      <c r="Z85" s="37"/>
      <c r="AA85" s="37"/>
      <c r="AB85" s="37"/>
      <c r="AC85" s="37"/>
    </row>
    <row r="86" spans="12:29" x14ac:dyDescent="0.15">
      <c r="L86" s="20">
        <v>82</v>
      </c>
      <c r="M86" s="79">
        <f>IF($L86&lt;前期规划!$C$2,0,求节点($B$5:$B$40,C$5:C$40,节奏总纲!P85))</f>
        <v>319512121.1895799</v>
      </c>
      <c r="N86" s="79">
        <f>IF($L86&lt;前期规划!$C$2,0,求节点($B$5:$B$40,D$5:D$40,节奏总纲!Q85))</f>
        <v>466685861.72373885</v>
      </c>
      <c r="O86" s="79">
        <f>IF($L86&lt;前期规划!$C$2,0,求节点($B$5:$B$40,E$5:E$40,节奏总纲!R85))</f>
        <v>648678723.18546438</v>
      </c>
      <c r="P86" s="79">
        <f>IF($L86&lt;前期规划!$C$2,0,求节点($B$5:$B$40,F$5:F$40,节奏总纲!S85))</f>
        <v>878538656.70395672</v>
      </c>
      <c r="Q86" s="79">
        <f>IF($L86&lt;前期规划!$C$2,0,求节点($B$5:$B$40,G$5:G$40,节奏总纲!T85))</f>
        <v>1392838239.8222113</v>
      </c>
      <c r="R86" s="37"/>
      <c r="S86" s="37"/>
      <c r="Y86" s="37"/>
      <c r="Z86" s="37"/>
      <c r="AA86" s="37"/>
      <c r="AB86" s="37"/>
      <c r="AC86" s="37"/>
    </row>
    <row r="87" spans="12:29" x14ac:dyDescent="0.15">
      <c r="L87" s="20">
        <v>83</v>
      </c>
      <c r="M87" s="79">
        <f>IF($L87&lt;前期规划!$C$2,0,求节点($B$5:$B$40,C$5:C$40,节奏总纲!P86))</f>
        <v>349393292.30975211</v>
      </c>
      <c r="N87" s="79">
        <f>IF($L87&lt;前期规划!$C$2,0,求节点($B$5:$B$40,D$5:D$40,节奏总纲!Q86))</f>
        <v>509823582.90036374</v>
      </c>
      <c r="O87" s="79">
        <f>IF($L87&lt;前期规划!$C$2,0,求节点($B$5:$B$40,E$5:E$40,节奏总纲!R86))</f>
        <v>718925244.88533914</v>
      </c>
      <c r="P87" s="79">
        <f>IF($L87&lt;前期规划!$C$2,0,求节点($B$5:$B$40,F$5:F$40,节奏总纲!S86))</f>
        <v>981794128.83085036</v>
      </c>
      <c r="Q87" s="79">
        <f>IF($L87&lt;前期规划!$C$2,0,求节点($B$5:$B$40,G$5:G$40,节奏总纲!T86))</f>
        <v>1526522891.4535949</v>
      </c>
      <c r="R87" s="37"/>
      <c r="S87" s="37"/>
      <c r="Y87" s="37"/>
      <c r="Z87" s="37"/>
      <c r="AA87" s="37"/>
      <c r="AB87" s="37"/>
      <c r="AC87" s="37"/>
    </row>
    <row r="88" spans="12:29" x14ac:dyDescent="0.15">
      <c r="L88" s="20">
        <v>84</v>
      </c>
      <c r="M88" s="79">
        <f>IF($L88&lt;前期规划!$C$2,0,求节点($B$5:$B$40,C$5:C$40,节奏总纲!P87))</f>
        <v>383503993.71153355</v>
      </c>
      <c r="N88" s="79">
        <f>IF($L88&lt;前期规划!$C$2,0,求节点($B$5:$B$40,D$5:D$40,节奏总纲!Q87))</f>
        <v>558794357.84201992</v>
      </c>
      <c r="O88" s="79">
        <f>IF($L88&lt;前期规划!$C$2,0,求节点($B$5:$B$40,E$5:E$40,节奏总纲!R87))</f>
        <v>795107157.81355321</v>
      </c>
      <c r="P88" s="79">
        <f>IF($L88&lt;前期规划!$C$2,0,求节点($B$5:$B$40,F$5:F$40,节奏总纲!S87))</f>
        <v>1091103374.5691314</v>
      </c>
      <c r="Q88" s="79">
        <f>IF($L88&lt;前期规划!$C$2,0,求节点($B$5:$B$40,G$5:G$40,节奏总纲!T87))</f>
        <v>1682410213.3796136</v>
      </c>
      <c r="R88" s="37"/>
      <c r="S88" s="37"/>
      <c r="Y88" s="37"/>
      <c r="Z88" s="37"/>
      <c r="AA88" s="37"/>
      <c r="AB88" s="37"/>
      <c r="AC88" s="37"/>
    </row>
    <row r="89" spans="12:29" x14ac:dyDescent="0.15">
      <c r="L89" s="20">
        <v>85</v>
      </c>
      <c r="M89" s="79">
        <f>IF($L89&lt;前期规划!$C$2,0,求节点($B$5:$B$40,C$5:C$40,节奏总纲!P88))</f>
        <v>416412482.58330894</v>
      </c>
      <c r="N89" s="79">
        <f>IF($L89&lt;前期规划!$C$2,0,求节点($B$5:$B$40,D$5:D$40,节奏总纲!Q88))</f>
        <v>623603202.93299842</v>
      </c>
      <c r="O89" s="79">
        <f>IF($L89&lt;前期规划!$C$2,0,求节点($B$5:$B$40,E$5:E$40,节奏总纲!R88))</f>
        <v>881192804.0864141</v>
      </c>
      <c r="P89" s="79">
        <f>IF($L89&lt;前期规划!$C$2,0,求节点($B$5:$B$40,F$5:F$40,节奏总纲!S88))</f>
        <v>1207207492.4804084</v>
      </c>
      <c r="Q89" s="79">
        <f>IF($L89&lt;前期规划!$C$2,0,求节点($B$5:$B$40,G$5:G$40,节奏总纲!T88))</f>
        <v>1850370014.7138147</v>
      </c>
      <c r="R89" s="37"/>
      <c r="S89" s="37"/>
      <c r="Y89" s="37"/>
      <c r="Z89" s="37"/>
      <c r="AA89" s="37"/>
      <c r="AB89" s="37"/>
      <c r="AC89" s="37"/>
    </row>
    <row r="90" spans="12:29" x14ac:dyDescent="0.15">
      <c r="L90" s="20">
        <v>86</v>
      </c>
      <c r="M90" s="79">
        <f>IF($L90&lt;前期规划!$C$2,0,求节点($B$5:$B$40,C$5:C$40,节奏总纲!P89))</f>
        <v>461755904.59152496</v>
      </c>
      <c r="N90" s="79">
        <f>IF($L90&lt;前期规划!$C$2,0,求节点($B$5:$B$40,D$5:D$40,节奏总纲!Q89))</f>
        <v>701691672.73831999</v>
      </c>
      <c r="O90" s="79">
        <f>IF($L90&lt;前期规划!$C$2,0,求节点($B$5:$B$40,E$5:E$40,节奏总纲!R89))</f>
        <v>976719365.72503531</v>
      </c>
      <c r="P90" s="79">
        <f>IF($L90&lt;前期规划!$C$2,0,求节点($B$5:$B$40,F$5:F$40,节奏总纲!S89))</f>
        <v>1328103185.9561493</v>
      </c>
      <c r="Q90" s="79">
        <f>IF($L90&lt;前期规划!$C$2,0,求节点($B$5:$B$40,G$5:G$40,节奏总纲!T89))</f>
        <v>2006782893.0447361</v>
      </c>
      <c r="R90" s="37"/>
      <c r="S90" s="37"/>
      <c r="Y90" s="37"/>
      <c r="Z90" s="37"/>
      <c r="AA90" s="37"/>
      <c r="AB90" s="37"/>
      <c r="AC90" s="37"/>
    </row>
    <row r="91" spans="12:29" x14ac:dyDescent="0.15">
      <c r="L91" s="20">
        <v>87</v>
      </c>
      <c r="M91" s="79">
        <f>IF($L91&lt;前期规划!$C$2,0,求节点($B$5:$B$40,C$5:C$40,节奏总纲!P90))</f>
        <v>526471632.05400044</v>
      </c>
      <c r="N91" s="79">
        <f>IF($L91&lt;前期规划!$C$2,0,求节点($B$5:$B$40,D$5:D$40,节奏总纲!Q90))</f>
        <v>767641038.92148614</v>
      </c>
      <c r="O91" s="79">
        <f>IF($L91&lt;前期规划!$C$2,0,求节点($B$5:$B$40,E$5:E$40,节奏总纲!R90))</f>
        <v>1079224024.4532676</v>
      </c>
      <c r="P91" s="79">
        <f>IF($L91&lt;前期规划!$C$2,0,求节点($B$5:$B$40,F$5:F$40,节奏总纲!S90))</f>
        <v>1445517493.5415902</v>
      </c>
      <c r="Q91" s="79">
        <f>IF($L91&lt;前期规划!$C$2,0,求节点($B$5:$B$40,G$5:G$40,节奏总纲!T90))</f>
        <v>2172719315.4764705</v>
      </c>
      <c r="R91" s="37"/>
      <c r="S91" s="37"/>
      <c r="Y91" s="37"/>
      <c r="Z91" s="37"/>
      <c r="AA91" s="37"/>
      <c r="AB91" s="37"/>
      <c r="AC91" s="37"/>
    </row>
    <row r="92" spans="12:29" x14ac:dyDescent="0.15">
      <c r="L92" s="20">
        <v>88</v>
      </c>
      <c r="M92" s="79">
        <f>IF($L92&lt;前期规划!$C$2,0,求节点($B$5:$B$40,C$5:C$40,节奏总纲!P91))</f>
        <v>572102188.40607715</v>
      </c>
      <c r="N92" s="79">
        <f>IF($L92&lt;前期规划!$C$2,0,求节点($B$5:$B$40,D$5:D$40,节奏总纲!Q91))</f>
        <v>842883482.39172447</v>
      </c>
      <c r="O92" s="79">
        <f>IF($L92&lt;前期规划!$C$2,0,求节点($B$5:$B$40,E$5:E$40,节奏总纲!R91))</f>
        <v>1175535342.0562539</v>
      </c>
      <c r="P92" s="79">
        <f>IF($L92&lt;前期规划!$C$2,0,求节点($B$5:$B$40,F$5:F$40,节奏总纲!S91))</f>
        <v>1573708169.0683424</v>
      </c>
      <c r="Q92" s="79">
        <f>IF($L92&lt;前期规划!$C$2,0,求节点($B$5:$B$40,G$5:G$40,节奏总纲!T91))</f>
        <v>2375928207.6357546</v>
      </c>
      <c r="R92" s="37"/>
      <c r="S92" s="37"/>
      <c r="Y92" s="37"/>
      <c r="Z92" s="37"/>
      <c r="AA92" s="37"/>
      <c r="AB92" s="37"/>
      <c r="AC92" s="37"/>
    </row>
    <row r="93" spans="12:29" x14ac:dyDescent="0.15">
      <c r="L93" s="20">
        <v>89</v>
      </c>
      <c r="M93" s="79">
        <f>IF($L93&lt;前期规划!$C$2,0,求节点($B$5:$B$40,C$5:C$40,节奏总纲!P92))</f>
        <v>630233266.63784122</v>
      </c>
      <c r="N93" s="79">
        <f>IF($L93&lt;前期规划!$C$2,0,求节点($B$5:$B$40,D$5:D$40,节奏总纲!Q92))</f>
        <v>922747557.03858125</v>
      </c>
      <c r="O93" s="79">
        <f>IF($L93&lt;前期规划!$C$2,0,求节点($B$5:$B$40,E$5:E$40,节奏总纲!R92))</f>
        <v>1266774991.5707107</v>
      </c>
      <c r="P93" s="79">
        <f>IF($L93&lt;前期规划!$C$2,0,求节点($B$5:$B$40,F$5:F$40,节奏总纲!S92))</f>
        <v>1711040175.9100354</v>
      </c>
      <c r="Q93" s="79">
        <f>IF($L93&lt;前期规划!$C$2,0,求节点($B$5:$B$40,G$5:G$40,节奏总纲!T92))</f>
        <v>2607935554.9278622</v>
      </c>
      <c r="R93" s="37"/>
      <c r="S93" s="37"/>
      <c r="Y93" s="37"/>
      <c r="Z93" s="37"/>
      <c r="AA93" s="37"/>
      <c r="AB93" s="37"/>
      <c r="AC93" s="37"/>
    </row>
    <row r="94" spans="12:29" x14ac:dyDescent="0.15">
      <c r="L94" s="20">
        <v>90</v>
      </c>
      <c r="M94" s="79">
        <f>IF($L94&lt;前期规划!$C$2,0,求节点($B$5:$B$40,C$5:C$40,节奏总纲!P93))</f>
        <v>682044500</v>
      </c>
      <c r="N94" s="79">
        <f>IF($L94&lt;前期规划!$C$2,0,求节点($B$5:$B$40,D$5:D$40,节奏总纲!Q93))</f>
        <v>1003744420.5000001</v>
      </c>
      <c r="O94" s="79">
        <f>IF($L94&lt;前期规划!$C$2,0,求节点($B$5:$B$40,E$5:E$40,节奏总纲!R93))</f>
        <v>1389291912.5</v>
      </c>
      <c r="P94" s="79">
        <f>IF($L94&lt;前期规划!$C$2,0,求节点($B$5:$B$40,F$5:F$40,节奏总纲!S93))</f>
        <v>1886350987.0000002</v>
      </c>
      <c r="Q94" s="79">
        <f>IF($L94&lt;前期规划!$C$2,0,求节点($B$5:$B$40,G$5:G$40,节奏总纲!T93))</f>
        <v>2853376820.000001</v>
      </c>
      <c r="R94" s="37"/>
      <c r="S94" s="37"/>
      <c r="Y94" s="37"/>
      <c r="Z94" s="37"/>
      <c r="AA94" s="37"/>
      <c r="AB94" s="37"/>
      <c r="AC94" s="37"/>
    </row>
    <row r="95" spans="12:29" x14ac:dyDescent="0.15">
      <c r="L95" s="20">
        <v>91</v>
      </c>
      <c r="M95" s="79">
        <f>IF($L95&lt;前期规划!$C$2,0,求节点($B$5:$B$40,C$5:C$40,节奏总纲!P94))</f>
        <v>753485545.8623929</v>
      </c>
      <c r="N95" s="79">
        <f>IF($L95&lt;前期规划!$C$2,0,求节点($B$5:$B$40,D$5:D$40,节奏总纲!Q94))</f>
        <v>1104535859.1644611</v>
      </c>
      <c r="O95" s="79">
        <f>IF($L95&lt;前期规划!$C$2,0,求节点($B$5:$B$40,E$5:E$40,节奏总纲!R94))</f>
        <v>1558456669.162004</v>
      </c>
      <c r="P95" s="79">
        <f>IF($L95&lt;前期规划!$C$2,0,求节点($B$5:$B$40,F$5:F$40,节奏总纲!S94))</f>
        <v>2097894042.8450665</v>
      </c>
      <c r="Q95" s="79">
        <f>IF($L95&lt;前期规划!$C$2,0,求节点($B$5:$B$40,G$5:G$40,节奏总纲!T94))</f>
        <v>3147187099.2529564</v>
      </c>
      <c r="R95" s="37"/>
      <c r="S95" s="37"/>
      <c r="Y95" s="37"/>
      <c r="Z95" s="37"/>
      <c r="AA95" s="37"/>
      <c r="AB95" s="37"/>
      <c r="AC95" s="37"/>
    </row>
    <row r="96" spans="12:29" x14ac:dyDescent="0.15">
      <c r="L96" s="20">
        <v>92</v>
      </c>
      <c r="M96" s="79">
        <f>IF($L96&lt;前期规划!$C$2,0,求节点($B$5:$B$40,C$5:C$40,节奏总纲!P95))</f>
        <v>825478924.71219504</v>
      </c>
      <c r="N96" s="79">
        <f>IF($L96&lt;前期规划!$C$2,0,求节点($B$5:$B$40,D$5:D$40,节奏总纲!Q95))</f>
        <v>1236789725.1843793</v>
      </c>
      <c r="O96" s="79">
        <f>IF($L96&lt;前期规划!$C$2,0,求节点($B$5:$B$40,E$5:E$40,节奏总纲!R95))</f>
        <v>1741730658.2491958</v>
      </c>
      <c r="P96" s="79">
        <f>IF($L96&lt;前期规划!$C$2,0,求节点($B$5:$B$40,F$5:F$40,节奏总纲!S95))</f>
        <v>2313759350.9648395</v>
      </c>
      <c r="Q96" s="79">
        <f>IF($L96&lt;前期规划!$C$2,0,求节点($B$5:$B$40,G$5:G$40,节奏总纲!T95))</f>
        <v>3388078749.9116869</v>
      </c>
      <c r="R96" s="37"/>
      <c r="S96" s="37"/>
      <c r="Y96" s="37"/>
      <c r="Z96" s="37"/>
      <c r="AA96" s="37"/>
      <c r="AB96" s="37"/>
      <c r="AC96" s="37"/>
    </row>
    <row r="97" spans="12:29" x14ac:dyDescent="0.15">
      <c r="L97" s="20">
        <v>93</v>
      </c>
      <c r="M97" s="79">
        <f>IF($L97&lt;前期规划!$C$2,0,求节点($B$5:$B$40,C$5:C$40,节奏总纲!P96))</f>
        <v>942788291.63401353</v>
      </c>
      <c r="N97" s="79">
        <f>IF($L97&lt;前期规划!$C$2,0,求节点($B$5:$B$40,D$5:D$40,节奏总纲!Q96))</f>
        <v>1372789966.5223644</v>
      </c>
      <c r="O97" s="79">
        <f>IF($L97&lt;前期规划!$C$2,0,求节点($B$5:$B$40,E$5:E$40,节奏总纲!R96))</f>
        <v>1915771277.1227114</v>
      </c>
      <c r="P97" s="79">
        <f>IF($L97&lt;前期规划!$C$2,0,求节点($B$5:$B$40,F$5:F$40,节奏总纲!S96))</f>
        <v>2532936691.2625737</v>
      </c>
      <c r="Q97" s="79">
        <f>IF($L97&lt;前期规划!$C$2,0,求节点($B$5:$B$40,G$5:G$40,节奏总纲!T96))</f>
        <v>3633215889.7043815</v>
      </c>
      <c r="R97" s="37"/>
      <c r="S97" s="37"/>
      <c r="Y97" s="37"/>
      <c r="Z97" s="37"/>
      <c r="AA97" s="37"/>
      <c r="AB97" s="37"/>
      <c r="AC97" s="37"/>
    </row>
    <row r="98" spans="12:29" x14ac:dyDescent="0.15">
      <c r="L98" s="20">
        <v>94</v>
      </c>
      <c r="M98" s="79">
        <f>IF($L98&lt;前期规划!$C$2,0,求节点($B$5:$B$40,C$5:C$40,节奏总纲!P97))</f>
        <v>1043213781.4488244</v>
      </c>
      <c r="N98" s="79">
        <f>IF($L98&lt;前期规划!$C$2,0,求节点($B$5:$B$40,D$5:D$40,节奏总纲!Q97))</f>
        <v>1514960956.9734855</v>
      </c>
      <c r="O98" s="79">
        <f>IF($L98&lt;前期规划!$C$2,0,求节点($B$5:$B$40,E$5:E$40,节奏总纲!R97))</f>
        <v>2107932288.665731</v>
      </c>
      <c r="P98" s="79">
        <f>IF($L98&lt;前期规划!$C$2,0,求节点($B$5:$B$40,F$5:F$40,节奏总纲!S97))</f>
        <v>2747935536.3719449</v>
      </c>
      <c r="Q98" s="79">
        <f>IF($L98&lt;前期规划!$C$2,0,求节点($B$5:$B$40,G$5:G$40,节奏总纲!T97))</f>
        <v>3891820069.5988564</v>
      </c>
      <c r="R98" s="37"/>
      <c r="S98" s="37"/>
      <c r="Y98" s="37"/>
      <c r="Z98" s="37"/>
      <c r="AA98" s="37"/>
      <c r="AB98" s="37"/>
      <c r="AC98" s="37"/>
    </row>
    <row r="99" spans="12:29" x14ac:dyDescent="0.15">
      <c r="L99" s="20">
        <v>95</v>
      </c>
      <c r="M99" s="79">
        <f>IF($L99&lt;前期规划!$C$2,0,求节点($B$5:$B$40,C$5:C$40,节奏总纲!P98))</f>
        <v>1153250806.9954097</v>
      </c>
      <c r="N99" s="79">
        <f>IF($L99&lt;前期规划!$C$2,0,求节点($B$5:$B$40,D$5:D$40,节奏总纲!Q98))</f>
        <v>1679059623.5646682</v>
      </c>
      <c r="O99" s="79">
        <f>IF($L99&lt;前期规划!$C$2,0,求节点($B$5:$B$40,E$5:E$40,节奏总纲!R98))</f>
        <v>2278767995.5306411</v>
      </c>
      <c r="P99" s="79">
        <f>IF($L99&lt;前期规划!$C$2,0,求节点($B$5:$B$40,F$5:F$40,节奏总纲!S98))</f>
        <v>2895108938.104619</v>
      </c>
      <c r="Q99" s="79">
        <f>IF($L99&lt;前期规划!$C$2,0,求节点($B$5:$B$40,G$5:G$40,节奏总纲!T98))</f>
        <v>3900000000</v>
      </c>
      <c r="R99" s="37"/>
      <c r="S99" s="37"/>
      <c r="Y99" s="37"/>
      <c r="Z99" s="37"/>
      <c r="AA99" s="37"/>
      <c r="AB99" s="37"/>
      <c r="AC99" s="37"/>
    </row>
    <row r="100" spans="12:29" x14ac:dyDescent="0.15">
      <c r="L100" s="20">
        <v>96</v>
      </c>
      <c r="M100" s="79">
        <f>IF($L100&lt;前期规划!$C$2,0,求节点($B$5:$B$40,C$5:C$40,节奏总纲!P99))</f>
        <v>1271938026.6977744</v>
      </c>
      <c r="N100" s="79">
        <f>IF($L100&lt;前期规划!$C$2,0,求节点($B$5:$B$40,D$5:D$40,节奏总纲!Q99))</f>
        <v>1822493562.8333426</v>
      </c>
      <c r="O100" s="79">
        <f>IF($L100&lt;前期规划!$C$2,0,求节点($B$5:$B$40,E$5:E$40,节奏总纲!R99))</f>
        <v>2401375646.3544765</v>
      </c>
      <c r="P100" s="79">
        <f>IF($L100&lt;前期规划!$C$2,0,求节点($B$5:$B$40,F$5:F$40,节奏总纲!S99))</f>
        <v>2925000000</v>
      </c>
      <c r="Q100" s="79">
        <f>IF($L100&lt;前期规划!$C$2,0,求节点($B$5:$B$40,G$5:G$40,节奏总纲!T99))</f>
        <v>3900000000</v>
      </c>
      <c r="R100" s="37"/>
      <c r="S100" s="37"/>
      <c r="Y100" s="37"/>
      <c r="Z100" s="37"/>
      <c r="AA100" s="37"/>
      <c r="AB100" s="37"/>
      <c r="AC100" s="37"/>
    </row>
    <row r="101" spans="12:29" x14ac:dyDescent="0.15">
      <c r="L101" s="20">
        <v>97</v>
      </c>
      <c r="M101" s="79">
        <f>IF($L101&lt;前期规划!$C$2,0,求节点($B$5:$B$40,C$5:C$40,节奏总纲!P100))</f>
        <v>1372643523.8947477</v>
      </c>
      <c r="N101" s="79">
        <f>IF($L101&lt;前期规划!$C$2,0,求节点($B$5:$B$40,D$5:D$40,节奏总纲!Q100))</f>
        <v>1923429155.0098927</v>
      </c>
      <c r="O101" s="79">
        <f>IF($L101&lt;前期规划!$C$2,0,求节点($B$5:$B$40,E$5:E$40,节奏总纲!R100))</f>
        <v>2437500000</v>
      </c>
      <c r="P101" s="79">
        <f>IF($L101&lt;前期规划!$C$2,0,求节点($B$5:$B$40,F$5:F$40,节奏总纲!S100))</f>
        <v>2925000000</v>
      </c>
      <c r="Q101" s="79">
        <f>IF($L101&lt;前期规划!$C$2,0,求节点($B$5:$B$40,G$5:G$40,节奏总纲!T100))</f>
        <v>3900000000</v>
      </c>
      <c r="R101" s="37"/>
      <c r="S101" s="37"/>
      <c r="Y101" s="37"/>
      <c r="Z101" s="37"/>
      <c r="AA101" s="37"/>
      <c r="AB101" s="37"/>
      <c r="AC101" s="37"/>
    </row>
    <row r="102" spans="12:29" x14ac:dyDescent="0.15">
      <c r="L102" s="20">
        <v>98</v>
      </c>
      <c r="M102" s="79">
        <f>IF($L102&lt;前期规划!$C$2,0,求节点($B$5:$B$40,C$5:C$40,节奏总纲!P101))</f>
        <v>1450100800.4177623</v>
      </c>
      <c r="N102" s="79">
        <f>IF($L102&lt;前期规划!$C$2,0,求节点($B$5:$B$40,D$5:D$40,节奏总纲!Q101))</f>
        <v>1950000000</v>
      </c>
      <c r="O102" s="79">
        <f>IF($L102&lt;前期规划!$C$2,0,求节点($B$5:$B$40,E$5:E$40,节奏总纲!R101))</f>
        <v>2437500000</v>
      </c>
      <c r="P102" s="79">
        <f>IF($L102&lt;前期规划!$C$2,0,求节点($B$5:$B$40,F$5:F$40,节奏总纲!S101))</f>
        <v>2925000000</v>
      </c>
      <c r="Q102" s="79">
        <f>IF($L102&lt;前期规划!$C$2,0,求节点($B$5:$B$40,G$5:G$40,节奏总纲!T101))</f>
        <v>3900000000</v>
      </c>
      <c r="R102" s="37"/>
      <c r="S102" s="37"/>
      <c r="Y102" s="37"/>
      <c r="Z102" s="37"/>
      <c r="AA102" s="37"/>
      <c r="AB102" s="37"/>
      <c r="AC102" s="37"/>
    </row>
    <row r="103" spans="12:29" x14ac:dyDescent="0.15">
      <c r="L103" s="20">
        <v>99</v>
      </c>
      <c r="M103" s="79">
        <f>IF($L103&lt;前期规划!$C$2,0,求节点($B$5:$B$40,C$5:C$40,节奏总纲!P102))</f>
        <v>1462500000</v>
      </c>
      <c r="N103" s="79">
        <f>IF($L103&lt;前期规划!$C$2,0,求节点($B$5:$B$40,D$5:D$40,节奏总纲!Q102))</f>
        <v>1950000000</v>
      </c>
      <c r="O103" s="79">
        <f>IF($L103&lt;前期规划!$C$2,0,求节点($B$5:$B$40,E$5:E$40,节奏总纲!R102))</f>
        <v>2437500000</v>
      </c>
      <c r="P103" s="79">
        <f>IF($L103&lt;前期规划!$C$2,0,求节点($B$5:$B$40,F$5:F$40,节奏总纲!S102))</f>
        <v>2925000000</v>
      </c>
      <c r="Q103" s="79">
        <f>IF($L103&lt;前期规划!$C$2,0,求节点($B$5:$B$40,G$5:G$40,节奏总纲!T102))</f>
        <v>3900000000</v>
      </c>
      <c r="R103" s="37"/>
      <c r="S103" s="37"/>
      <c r="Y103" s="37"/>
      <c r="Z103" s="37"/>
      <c r="AA103" s="37"/>
      <c r="AB103" s="37"/>
      <c r="AC103" s="37"/>
    </row>
    <row r="104" spans="12:29" x14ac:dyDescent="0.15">
      <c r="L104" s="20">
        <v>100</v>
      </c>
      <c r="M104" s="79">
        <f>IF($L104&lt;前期规划!$C$2,0,求节点($B$5:$B$40,C$5:C$40,节奏总纲!P103))</f>
        <v>1462500000</v>
      </c>
      <c r="N104" s="79">
        <f>IF($L104&lt;前期规划!$C$2,0,求节点($B$5:$B$40,D$5:D$40,节奏总纲!Q103))</f>
        <v>1950000000</v>
      </c>
      <c r="O104" s="79">
        <f>IF($L104&lt;前期规划!$C$2,0,求节点($B$5:$B$40,E$5:E$40,节奏总纲!R103))</f>
        <v>2437500000</v>
      </c>
      <c r="P104" s="79">
        <f>IF($L104&lt;前期规划!$C$2,0,求节点($B$5:$B$40,F$5:F$40,节奏总纲!S103))</f>
        <v>2925000000</v>
      </c>
      <c r="Q104" s="79">
        <f>IF($L104&lt;前期规划!$C$2,0,求节点($B$5:$B$40,G$5:G$40,节奏总纲!T103))</f>
        <v>3900000000</v>
      </c>
      <c r="R104" s="37"/>
      <c r="S104" s="37"/>
      <c r="Y104" s="37"/>
      <c r="Z104" s="37"/>
      <c r="AA104" s="37"/>
      <c r="AB104" s="37"/>
      <c r="AC104" s="37"/>
    </row>
    <row r="105" spans="12:29" x14ac:dyDescent="0.15">
      <c r="L105" s="65">
        <v>101</v>
      </c>
      <c r="M105" s="79">
        <f>IF($L105&lt;前期规划!$C$2,0,求节点($B$5:$B$40,C$5:C$40,节奏总纲!P104))</f>
        <v>1462500000</v>
      </c>
      <c r="N105" s="79">
        <f>IF($L105&lt;前期规划!$C$2,0,求节点($B$5:$B$40,D$5:D$40,节奏总纲!Q104))</f>
        <v>1950000000</v>
      </c>
      <c r="O105" s="79">
        <f>IF($L105&lt;前期规划!$C$2,0,求节点($B$5:$B$40,E$5:E$40,节奏总纲!R104))</f>
        <v>2437500000</v>
      </c>
      <c r="P105" s="79">
        <f>IF($L105&lt;前期规划!$C$2,0,求节点($B$5:$B$40,F$5:F$40,节奏总纲!S104))</f>
        <v>2925000000</v>
      </c>
      <c r="Q105" s="79">
        <f>IF($L105&lt;前期规划!$C$2,0,求节点($B$5:$B$40,G$5:G$40,节奏总纲!T104))</f>
        <v>3900000000</v>
      </c>
    </row>
    <row r="106" spans="12:29" x14ac:dyDescent="0.15">
      <c r="L106" s="65">
        <v>102</v>
      </c>
      <c r="M106" s="79">
        <f>IF($L106&lt;前期规划!$C$2,0,求节点($B$5:$B$40,C$5:C$40,节奏总纲!P105))</f>
        <v>1462500000</v>
      </c>
      <c r="N106" s="79">
        <f>IF($L106&lt;前期规划!$C$2,0,求节点($B$5:$B$40,D$5:D$40,节奏总纲!Q105))</f>
        <v>1950000000</v>
      </c>
      <c r="O106" s="79">
        <f>IF($L106&lt;前期规划!$C$2,0,求节点($B$5:$B$40,E$5:E$40,节奏总纲!R105))</f>
        <v>2437500000</v>
      </c>
      <c r="P106" s="79">
        <f>IF($L106&lt;前期规划!$C$2,0,求节点($B$5:$B$40,F$5:F$40,节奏总纲!S105))</f>
        <v>2925000000</v>
      </c>
      <c r="Q106" s="79">
        <f>IF($L106&lt;前期规划!$C$2,0,求节点($B$5:$B$40,G$5:G$40,节奏总纲!T105))</f>
        <v>3900000000</v>
      </c>
    </row>
    <row r="107" spans="12:29" x14ac:dyDescent="0.15">
      <c r="L107" s="65">
        <v>103</v>
      </c>
      <c r="M107" s="79">
        <f>IF($L107&lt;前期规划!$C$2,0,求节点($B$5:$B$40,C$5:C$40,节奏总纲!P106))</f>
        <v>1462500000</v>
      </c>
      <c r="N107" s="79">
        <f>IF($L107&lt;前期规划!$C$2,0,求节点($B$5:$B$40,D$5:D$40,节奏总纲!Q106))</f>
        <v>1950000000</v>
      </c>
      <c r="O107" s="79">
        <f>IF($L107&lt;前期规划!$C$2,0,求节点($B$5:$B$40,E$5:E$40,节奏总纲!R106))</f>
        <v>2437500000</v>
      </c>
      <c r="P107" s="79">
        <f>IF($L107&lt;前期规划!$C$2,0,求节点($B$5:$B$40,F$5:F$40,节奏总纲!S106))</f>
        <v>2925000000</v>
      </c>
      <c r="Q107" s="79">
        <f>IF($L107&lt;前期规划!$C$2,0,求节点($B$5:$B$40,G$5:G$40,节奏总纲!T106))</f>
        <v>3900000000</v>
      </c>
    </row>
    <row r="108" spans="12:29" x14ac:dyDescent="0.15">
      <c r="L108" s="65">
        <v>104</v>
      </c>
      <c r="M108" s="79">
        <f>IF($L108&lt;前期规划!$C$2,0,求节点($B$5:$B$40,C$5:C$40,节奏总纲!P107))</f>
        <v>1462500000</v>
      </c>
      <c r="N108" s="79">
        <f>IF($L108&lt;前期规划!$C$2,0,求节点($B$5:$B$40,D$5:D$40,节奏总纲!Q107))</f>
        <v>1950000000</v>
      </c>
      <c r="O108" s="79">
        <f>IF($L108&lt;前期规划!$C$2,0,求节点($B$5:$B$40,E$5:E$40,节奏总纲!R107))</f>
        <v>2437500000</v>
      </c>
      <c r="P108" s="79">
        <f>IF($L108&lt;前期规划!$C$2,0,求节点($B$5:$B$40,F$5:F$40,节奏总纲!S107))</f>
        <v>2925000000</v>
      </c>
      <c r="Q108" s="79">
        <f>IF($L108&lt;前期规划!$C$2,0,求节点($B$5:$B$40,G$5:G$40,节奏总纲!T107))</f>
        <v>3900000000</v>
      </c>
    </row>
    <row r="109" spans="12:29" x14ac:dyDescent="0.15">
      <c r="L109" s="65">
        <v>105</v>
      </c>
      <c r="M109" s="79">
        <f>IF($L109&lt;前期规划!$C$2,0,求节点($B$5:$B$40,C$5:C$40,节奏总纲!P108))</f>
        <v>1462500000</v>
      </c>
      <c r="N109" s="79">
        <f>IF($L109&lt;前期规划!$C$2,0,求节点($B$5:$B$40,D$5:D$40,节奏总纲!Q108))</f>
        <v>1950000000</v>
      </c>
      <c r="O109" s="79">
        <f>IF($L109&lt;前期规划!$C$2,0,求节点($B$5:$B$40,E$5:E$40,节奏总纲!R108))</f>
        <v>2437500000</v>
      </c>
      <c r="P109" s="79">
        <f>IF($L109&lt;前期规划!$C$2,0,求节点($B$5:$B$40,F$5:F$40,节奏总纲!S108))</f>
        <v>2925000000</v>
      </c>
      <c r="Q109" s="79">
        <f>IF($L109&lt;前期规划!$C$2,0,求节点($B$5:$B$40,G$5:G$40,节奏总纲!T108))</f>
        <v>3900000000</v>
      </c>
    </row>
    <row r="110" spans="12:29" x14ac:dyDescent="0.15">
      <c r="L110" s="65">
        <v>106</v>
      </c>
      <c r="M110" s="79">
        <f>IF($L110&lt;前期规划!$C$2,0,求节点($B$5:$B$40,C$5:C$40,节奏总纲!P109))</f>
        <v>1462500000</v>
      </c>
      <c r="N110" s="79">
        <f>IF($L110&lt;前期规划!$C$2,0,求节点($B$5:$B$40,D$5:D$40,节奏总纲!Q109))</f>
        <v>1950000000</v>
      </c>
      <c r="O110" s="79">
        <f>IF($L110&lt;前期规划!$C$2,0,求节点($B$5:$B$40,E$5:E$40,节奏总纲!R109))</f>
        <v>2437500000</v>
      </c>
      <c r="P110" s="79">
        <f>IF($L110&lt;前期规划!$C$2,0,求节点($B$5:$B$40,F$5:F$40,节奏总纲!S109))</f>
        <v>2925000000</v>
      </c>
      <c r="Q110" s="79">
        <f>IF($L110&lt;前期规划!$C$2,0,求节点($B$5:$B$40,G$5:G$40,节奏总纲!T109))</f>
        <v>3900000000</v>
      </c>
    </row>
    <row r="111" spans="12:29" x14ac:dyDescent="0.15">
      <c r="L111" s="65">
        <v>107</v>
      </c>
      <c r="M111" s="79">
        <f>IF($L111&lt;前期规划!$C$2,0,求节点($B$5:$B$40,C$5:C$40,节奏总纲!P110))</f>
        <v>1462500000</v>
      </c>
      <c r="N111" s="79">
        <f>IF($L111&lt;前期规划!$C$2,0,求节点($B$5:$B$40,D$5:D$40,节奏总纲!Q110))</f>
        <v>1950000000</v>
      </c>
      <c r="O111" s="79">
        <f>IF($L111&lt;前期规划!$C$2,0,求节点($B$5:$B$40,E$5:E$40,节奏总纲!R110))</f>
        <v>2437500000</v>
      </c>
      <c r="P111" s="79">
        <f>IF($L111&lt;前期规划!$C$2,0,求节点($B$5:$B$40,F$5:F$40,节奏总纲!S110))</f>
        <v>2925000000</v>
      </c>
      <c r="Q111" s="79">
        <f>IF($L111&lt;前期规划!$C$2,0,求节点($B$5:$B$40,G$5:G$40,节奏总纲!T110))</f>
        <v>3900000000</v>
      </c>
    </row>
    <row r="112" spans="12:29" x14ac:dyDescent="0.15">
      <c r="L112" s="65">
        <v>108</v>
      </c>
      <c r="M112" s="79">
        <f>IF($L112&lt;前期规划!$C$2,0,求节点($B$5:$B$40,C$5:C$40,节奏总纲!P111))</f>
        <v>1462500000</v>
      </c>
      <c r="N112" s="79">
        <f>IF($L112&lt;前期规划!$C$2,0,求节点($B$5:$B$40,D$5:D$40,节奏总纲!Q111))</f>
        <v>1950000000</v>
      </c>
      <c r="O112" s="79">
        <f>IF($L112&lt;前期规划!$C$2,0,求节点($B$5:$B$40,E$5:E$40,节奏总纲!R111))</f>
        <v>2437500000</v>
      </c>
      <c r="P112" s="79">
        <f>IF($L112&lt;前期规划!$C$2,0,求节点($B$5:$B$40,F$5:F$40,节奏总纲!S111))</f>
        <v>2925000000</v>
      </c>
      <c r="Q112" s="79">
        <f>IF($L112&lt;前期规划!$C$2,0,求节点($B$5:$B$40,G$5:G$40,节奏总纲!T111))</f>
        <v>3900000000</v>
      </c>
    </row>
    <row r="113" spans="12:17" x14ac:dyDescent="0.15">
      <c r="L113" s="65">
        <v>109</v>
      </c>
      <c r="M113" s="79">
        <f>IF($L113&lt;前期规划!$C$2,0,求节点($B$5:$B$40,C$5:C$40,节奏总纲!P112))</f>
        <v>1462500000</v>
      </c>
      <c r="N113" s="79">
        <f>IF($L113&lt;前期规划!$C$2,0,求节点($B$5:$B$40,D$5:D$40,节奏总纲!Q112))</f>
        <v>1950000000</v>
      </c>
      <c r="O113" s="79">
        <f>IF($L113&lt;前期规划!$C$2,0,求节点($B$5:$B$40,E$5:E$40,节奏总纲!R112))</f>
        <v>2437500000</v>
      </c>
      <c r="P113" s="79">
        <f>IF($L113&lt;前期规划!$C$2,0,求节点($B$5:$B$40,F$5:F$40,节奏总纲!S112))</f>
        <v>2925000000</v>
      </c>
      <c r="Q113" s="79">
        <f>IF($L113&lt;前期规划!$C$2,0,求节点($B$5:$B$40,G$5:G$40,节奏总纲!T112))</f>
        <v>3900000000</v>
      </c>
    </row>
    <row r="114" spans="12:17" x14ac:dyDescent="0.15">
      <c r="L114" s="65">
        <v>110</v>
      </c>
      <c r="M114" s="79">
        <f>IF($L114&lt;前期规划!$C$2,0,求节点($B$5:$B$40,C$5:C$40,节奏总纲!P113))</f>
        <v>1462500000</v>
      </c>
      <c r="N114" s="79">
        <f>IF($L114&lt;前期规划!$C$2,0,求节点($B$5:$B$40,D$5:D$40,节奏总纲!Q113))</f>
        <v>1950000000</v>
      </c>
      <c r="O114" s="79">
        <f>IF($L114&lt;前期规划!$C$2,0,求节点($B$5:$B$40,E$5:E$40,节奏总纲!R113))</f>
        <v>2437500000</v>
      </c>
      <c r="P114" s="79">
        <f>IF($L114&lt;前期规划!$C$2,0,求节点($B$5:$B$40,F$5:F$40,节奏总纲!S113))</f>
        <v>2925000000</v>
      </c>
      <c r="Q114" s="79">
        <f>IF($L114&lt;前期规划!$C$2,0,求节点($B$5:$B$40,G$5:G$40,节奏总纲!T113))</f>
        <v>3900000000</v>
      </c>
    </row>
    <row r="115" spans="12:17" x14ac:dyDescent="0.15">
      <c r="L115" s="65">
        <v>111</v>
      </c>
      <c r="M115" s="79">
        <f>IF($L115&lt;前期规划!$C$2,0,求节点($B$5:$B$40,C$5:C$40,节奏总纲!P114))</f>
        <v>1462500000</v>
      </c>
      <c r="N115" s="79">
        <f>IF($L115&lt;前期规划!$C$2,0,求节点($B$5:$B$40,D$5:D$40,节奏总纲!Q114))</f>
        <v>1950000000</v>
      </c>
      <c r="O115" s="79">
        <f>IF($L115&lt;前期规划!$C$2,0,求节点($B$5:$B$40,E$5:E$40,节奏总纲!R114))</f>
        <v>2437500000</v>
      </c>
      <c r="P115" s="79">
        <f>IF($L115&lt;前期规划!$C$2,0,求节点($B$5:$B$40,F$5:F$40,节奏总纲!S114))</f>
        <v>2925000000</v>
      </c>
      <c r="Q115" s="79">
        <f>IF($L115&lt;前期规划!$C$2,0,求节点($B$5:$B$40,G$5:G$40,节奏总纲!T114))</f>
        <v>3900000000</v>
      </c>
    </row>
    <row r="116" spans="12:17" x14ac:dyDescent="0.15">
      <c r="L116" s="65">
        <v>112</v>
      </c>
      <c r="M116" s="79">
        <f>IF($L116&lt;前期规划!$C$2,0,求节点($B$5:$B$40,C$5:C$40,节奏总纲!P115))</f>
        <v>1462500000</v>
      </c>
      <c r="N116" s="79">
        <f>IF($L116&lt;前期规划!$C$2,0,求节点($B$5:$B$40,D$5:D$40,节奏总纲!Q115))</f>
        <v>1950000000</v>
      </c>
      <c r="O116" s="79">
        <f>IF($L116&lt;前期规划!$C$2,0,求节点($B$5:$B$40,E$5:E$40,节奏总纲!R115))</f>
        <v>2437500000</v>
      </c>
      <c r="P116" s="79">
        <f>IF($L116&lt;前期规划!$C$2,0,求节点($B$5:$B$40,F$5:F$40,节奏总纲!S115))</f>
        <v>2925000000</v>
      </c>
      <c r="Q116" s="79">
        <f>IF($L116&lt;前期规划!$C$2,0,求节点($B$5:$B$40,G$5:G$40,节奏总纲!T115))</f>
        <v>3900000000</v>
      </c>
    </row>
    <row r="117" spans="12:17" x14ac:dyDescent="0.15">
      <c r="L117" s="65">
        <v>113</v>
      </c>
      <c r="M117" s="79">
        <f>IF($L117&lt;前期规划!$C$2,0,求节点($B$5:$B$40,C$5:C$40,节奏总纲!P116))</f>
        <v>1462500000</v>
      </c>
      <c r="N117" s="79">
        <f>IF($L117&lt;前期规划!$C$2,0,求节点($B$5:$B$40,D$5:D$40,节奏总纲!Q116))</f>
        <v>1950000000</v>
      </c>
      <c r="O117" s="79">
        <f>IF($L117&lt;前期规划!$C$2,0,求节点($B$5:$B$40,E$5:E$40,节奏总纲!R116))</f>
        <v>2437500000</v>
      </c>
      <c r="P117" s="79">
        <f>IF($L117&lt;前期规划!$C$2,0,求节点($B$5:$B$40,F$5:F$40,节奏总纲!S116))</f>
        <v>2925000000</v>
      </c>
      <c r="Q117" s="79">
        <f>IF($L117&lt;前期规划!$C$2,0,求节点($B$5:$B$40,G$5:G$40,节奏总纲!T116))</f>
        <v>3900000000</v>
      </c>
    </row>
    <row r="118" spans="12:17" x14ac:dyDescent="0.15">
      <c r="L118" s="65">
        <v>114</v>
      </c>
      <c r="M118" s="79">
        <f>IF($L118&lt;前期规划!$C$2,0,求节点($B$5:$B$40,C$5:C$40,节奏总纲!P117))</f>
        <v>1462500000</v>
      </c>
      <c r="N118" s="79">
        <f>IF($L118&lt;前期规划!$C$2,0,求节点($B$5:$B$40,D$5:D$40,节奏总纲!Q117))</f>
        <v>1950000000</v>
      </c>
      <c r="O118" s="79">
        <f>IF($L118&lt;前期规划!$C$2,0,求节点($B$5:$B$40,E$5:E$40,节奏总纲!R117))</f>
        <v>2437500000</v>
      </c>
      <c r="P118" s="79">
        <f>IF($L118&lt;前期规划!$C$2,0,求节点($B$5:$B$40,F$5:F$40,节奏总纲!S117))</f>
        <v>2925000000</v>
      </c>
      <c r="Q118" s="79">
        <f>IF($L118&lt;前期规划!$C$2,0,求节点($B$5:$B$40,G$5:G$40,节奏总纲!T117))</f>
        <v>3900000000</v>
      </c>
    </row>
    <row r="119" spans="12:17" x14ac:dyDescent="0.15">
      <c r="L119" s="65">
        <v>115</v>
      </c>
      <c r="M119" s="79">
        <f>IF($L119&lt;前期规划!$C$2,0,求节点($B$5:$B$40,C$5:C$40,节奏总纲!P118))</f>
        <v>1462500000</v>
      </c>
      <c r="N119" s="79">
        <f>IF($L119&lt;前期规划!$C$2,0,求节点($B$5:$B$40,D$5:D$40,节奏总纲!Q118))</f>
        <v>1950000000</v>
      </c>
      <c r="O119" s="79">
        <f>IF($L119&lt;前期规划!$C$2,0,求节点($B$5:$B$40,E$5:E$40,节奏总纲!R118))</f>
        <v>2437500000</v>
      </c>
      <c r="P119" s="79">
        <f>IF($L119&lt;前期规划!$C$2,0,求节点($B$5:$B$40,F$5:F$40,节奏总纲!S118))</f>
        <v>2925000000</v>
      </c>
      <c r="Q119" s="79">
        <f>IF($L119&lt;前期规划!$C$2,0,求节点($B$5:$B$40,G$5:G$40,节奏总纲!T118))</f>
        <v>3900000000</v>
      </c>
    </row>
    <row r="120" spans="12:17" x14ac:dyDescent="0.15">
      <c r="L120" s="65">
        <v>116</v>
      </c>
      <c r="M120" s="79">
        <f>IF($L120&lt;前期规划!$C$2,0,求节点($B$5:$B$40,C$5:C$40,节奏总纲!P119))</f>
        <v>1462500000</v>
      </c>
      <c r="N120" s="79">
        <f>IF($L120&lt;前期规划!$C$2,0,求节点($B$5:$B$40,D$5:D$40,节奏总纲!Q119))</f>
        <v>1950000000</v>
      </c>
      <c r="O120" s="79">
        <f>IF($L120&lt;前期规划!$C$2,0,求节点($B$5:$B$40,E$5:E$40,节奏总纲!R119))</f>
        <v>2437500000</v>
      </c>
      <c r="P120" s="79">
        <f>IF($L120&lt;前期规划!$C$2,0,求节点($B$5:$B$40,F$5:F$40,节奏总纲!S119))</f>
        <v>2925000000</v>
      </c>
      <c r="Q120" s="79">
        <f>IF($L120&lt;前期规划!$C$2,0,求节点($B$5:$B$40,G$5:G$40,节奏总纲!T119))</f>
        <v>3900000000</v>
      </c>
    </row>
    <row r="121" spans="12:17" x14ac:dyDescent="0.15">
      <c r="L121" s="65">
        <v>117</v>
      </c>
      <c r="M121" s="79">
        <f>IF($L121&lt;前期规划!$C$2,0,求节点($B$5:$B$40,C$5:C$40,节奏总纲!P120))</f>
        <v>1462500000</v>
      </c>
      <c r="N121" s="79">
        <f>IF($L121&lt;前期规划!$C$2,0,求节点($B$5:$B$40,D$5:D$40,节奏总纲!Q120))</f>
        <v>1950000000</v>
      </c>
      <c r="O121" s="79">
        <f>IF($L121&lt;前期规划!$C$2,0,求节点($B$5:$B$40,E$5:E$40,节奏总纲!R120))</f>
        <v>2437500000</v>
      </c>
      <c r="P121" s="79">
        <f>IF($L121&lt;前期规划!$C$2,0,求节点($B$5:$B$40,F$5:F$40,节奏总纲!S120))</f>
        <v>2925000000</v>
      </c>
      <c r="Q121" s="79">
        <f>IF($L121&lt;前期规划!$C$2,0,求节点($B$5:$B$40,G$5:G$40,节奏总纲!T120))</f>
        <v>3900000000</v>
      </c>
    </row>
    <row r="122" spans="12:17" x14ac:dyDescent="0.15">
      <c r="L122" s="65">
        <v>118</v>
      </c>
      <c r="M122" s="79">
        <f>IF($L122&lt;前期规划!$C$2,0,求节点($B$5:$B$40,C$5:C$40,节奏总纲!P121))</f>
        <v>1462500000</v>
      </c>
      <c r="N122" s="79">
        <f>IF($L122&lt;前期规划!$C$2,0,求节点($B$5:$B$40,D$5:D$40,节奏总纲!Q121))</f>
        <v>1950000000</v>
      </c>
      <c r="O122" s="79">
        <f>IF($L122&lt;前期规划!$C$2,0,求节点($B$5:$B$40,E$5:E$40,节奏总纲!R121))</f>
        <v>2437500000</v>
      </c>
      <c r="P122" s="79">
        <f>IF($L122&lt;前期规划!$C$2,0,求节点($B$5:$B$40,F$5:F$40,节奏总纲!S121))</f>
        <v>2925000000</v>
      </c>
      <c r="Q122" s="79">
        <f>IF($L122&lt;前期规划!$C$2,0,求节点($B$5:$B$40,G$5:G$40,节奏总纲!T121))</f>
        <v>3900000000</v>
      </c>
    </row>
    <row r="123" spans="12:17" x14ac:dyDescent="0.15">
      <c r="L123" s="65">
        <v>119</v>
      </c>
      <c r="M123" s="79">
        <f>IF($L123&lt;前期规划!$C$2,0,求节点($B$5:$B$40,C$5:C$40,节奏总纲!P122))</f>
        <v>1462500000</v>
      </c>
      <c r="N123" s="79">
        <f>IF($L123&lt;前期规划!$C$2,0,求节点($B$5:$B$40,D$5:D$40,节奏总纲!Q122))</f>
        <v>1950000000</v>
      </c>
      <c r="O123" s="79">
        <f>IF($L123&lt;前期规划!$C$2,0,求节点($B$5:$B$40,E$5:E$40,节奏总纲!R122))</f>
        <v>2437500000</v>
      </c>
      <c r="P123" s="79">
        <f>IF($L123&lt;前期规划!$C$2,0,求节点($B$5:$B$40,F$5:F$40,节奏总纲!S122))</f>
        <v>2925000000</v>
      </c>
      <c r="Q123" s="79">
        <f>IF($L123&lt;前期规划!$C$2,0,求节点($B$5:$B$40,G$5:G$40,节奏总纲!T122))</f>
        <v>3900000000</v>
      </c>
    </row>
    <row r="124" spans="12:17" x14ac:dyDescent="0.15">
      <c r="L124" s="65">
        <v>120</v>
      </c>
      <c r="M124" s="79">
        <f>IF($L124&lt;前期规划!$C$2,0,求节点($B$5:$B$40,C$5:C$40,节奏总纲!P123))</f>
        <v>1462500000</v>
      </c>
      <c r="N124" s="79">
        <f>IF($L124&lt;前期规划!$C$2,0,求节点($B$5:$B$40,D$5:D$40,节奏总纲!Q123))</f>
        <v>1950000000</v>
      </c>
      <c r="O124" s="79">
        <f>IF($L124&lt;前期规划!$C$2,0,求节点($B$5:$B$40,E$5:E$40,节奏总纲!R123))</f>
        <v>2437500000</v>
      </c>
      <c r="P124" s="79">
        <f>IF($L124&lt;前期规划!$C$2,0,求节点($B$5:$B$40,F$5:F$40,节奏总纲!S123))</f>
        <v>2925000000</v>
      </c>
      <c r="Q124" s="79">
        <f>IF($L124&lt;前期规划!$C$2,0,求节点($B$5:$B$40,G$5:G$40,节奏总纲!T123))</f>
        <v>3900000000</v>
      </c>
    </row>
    <row r="125" spans="12:17" x14ac:dyDescent="0.15">
      <c r="L125" s="65">
        <v>121</v>
      </c>
      <c r="M125" s="79">
        <f>IF($L125&lt;前期规划!$C$2,0,求节点($B$5:$B$40,C$5:C$40,节奏总纲!P124))</f>
        <v>1462500000</v>
      </c>
      <c r="N125" s="79">
        <f>IF($L125&lt;前期规划!$C$2,0,求节点($B$5:$B$40,D$5:D$40,节奏总纲!Q124))</f>
        <v>1950000000</v>
      </c>
      <c r="O125" s="79">
        <f>IF($L125&lt;前期规划!$C$2,0,求节点($B$5:$B$40,E$5:E$40,节奏总纲!R124))</f>
        <v>2437500000</v>
      </c>
      <c r="P125" s="79">
        <f>IF($L125&lt;前期规划!$C$2,0,求节点($B$5:$B$40,F$5:F$40,节奏总纲!S124))</f>
        <v>2925000000</v>
      </c>
      <c r="Q125" s="79">
        <f>IF($L125&lt;前期规划!$C$2,0,求节点($B$5:$B$40,G$5:G$40,节奏总纲!T124))</f>
        <v>3900000000</v>
      </c>
    </row>
    <row r="126" spans="12:17" x14ac:dyDescent="0.15">
      <c r="L126" s="65">
        <v>122</v>
      </c>
      <c r="M126" s="79">
        <f>IF($L126&lt;前期规划!$C$2,0,求节点($B$5:$B$40,C$5:C$40,节奏总纲!P125))</f>
        <v>1462500000</v>
      </c>
      <c r="N126" s="79">
        <f>IF($L126&lt;前期规划!$C$2,0,求节点($B$5:$B$40,D$5:D$40,节奏总纲!Q125))</f>
        <v>1950000000</v>
      </c>
      <c r="O126" s="79">
        <f>IF($L126&lt;前期规划!$C$2,0,求节点($B$5:$B$40,E$5:E$40,节奏总纲!R125))</f>
        <v>2437500000</v>
      </c>
      <c r="P126" s="79">
        <f>IF($L126&lt;前期规划!$C$2,0,求节点($B$5:$B$40,F$5:F$40,节奏总纲!S125))</f>
        <v>2925000000</v>
      </c>
      <c r="Q126" s="79">
        <f>IF($L126&lt;前期规划!$C$2,0,求节点($B$5:$B$40,G$5:G$40,节奏总纲!T125))</f>
        <v>3900000000</v>
      </c>
    </row>
    <row r="127" spans="12:17" x14ac:dyDescent="0.15">
      <c r="L127" s="65">
        <v>123</v>
      </c>
      <c r="M127" s="79">
        <f>IF($L127&lt;前期规划!$C$2,0,求节点($B$5:$B$40,C$5:C$40,节奏总纲!P126))</f>
        <v>1462500000</v>
      </c>
      <c r="N127" s="79">
        <f>IF($L127&lt;前期规划!$C$2,0,求节点($B$5:$B$40,D$5:D$40,节奏总纲!Q126))</f>
        <v>1950000000</v>
      </c>
      <c r="O127" s="79">
        <f>IF($L127&lt;前期规划!$C$2,0,求节点($B$5:$B$40,E$5:E$40,节奏总纲!R126))</f>
        <v>2437500000</v>
      </c>
      <c r="P127" s="79">
        <f>IF($L127&lt;前期规划!$C$2,0,求节点($B$5:$B$40,F$5:F$40,节奏总纲!S126))</f>
        <v>2925000000</v>
      </c>
      <c r="Q127" s="79">
        <f>IF($L127&lt;前期规划!$C$2,0,求节点($B$5:$B$40,G$5:G$40,节奏总纲!T126))</f>
        <v>3900000000</v>
      </c>
    </row>
    <row r="128" spans="12:17" x14ac:dyDescent="0.15">
      <c r="L128" s="65">
        <v>124</v>
      </c>
      <c r="M128" s="79">
        <f>IF($L128&lt;前期规划!$C$2,0,求节点($B$5:$B$40,C$5:C$40,节奏总纲!P127))</f>
        <v>1462500000</v>
      </c>
      <c r="N128" s="79">
        <f>IF($L128&lt;前期规划!$C$2,0,求节点($B$5:$B$40,D$5:D$40,节奏总纲!Q127))</f>
        <v>1950000000</v>
      </c>
      <c r="O128" s="79">
        <f>IF($L128&lt;前期规划!$C$2,0,求节点($B$5:$B$40,E$5:E$40,节奏总纲!R127))</f>
        <v>2437500000</v>
      </c>
      <c r="P128" s="79">
        <f>IF($L128&lt;前期规划!$C$2,0,求节点($B$5:$B$40,F$5:F$40,节奏总纲!S127))</f>
        <v>2925000000</v>
      </c>
      <c r="Q128" s="79">
        <f>IF($L128&lt;前期规划!$C$2,0,求节点($B$5:$B$40,G$5:G$40,节奏总纲!T127))</f>
        <v>3900000000</v>
      </c>
    </row>
    <row r="129" spans="12:17" x14ac:dyDescent="0.15">
      <c r="L129" s="65">
        <v>125</v>
      </c>
      <c r="M129" s="79">
        <f>IF($L129&lt;前期规划!$C$2,0,求节点($B$5:$B$40,C$5:C$40,节奏总纲!P128))</f>
        <v>1462500000</v>
      </c>
      <c r="N129" s="79">
        <f>IF($L129&lt;前期规划!$C$2,0,求节点($B$5:$B$40,D$5:D$40,节奏总纲!Q128))</f>
        <v>1950000000</v>
      </c>
      <c r="O129" s="79">
        <f>IF($L129&lt;前期规划!$C$2,0,求节点($B$5:$B$40,E$5:E$40,节奏总纲!R128))</f>
        <v>2437500000</v>
      </c>
      <c r="P129" s="79">
        <f>IF($L129&lt;前期规划!$C$2,0,求节点($B$5:$B$40,F$5:F$40,节奏总纲!S128))</f>
        <v>2925000000</v>
      </c>
      <c r="Q129" s="79">
        <f>IF($L129&lt;前期规划!$C$2,0,求节点($B$5:$B$40,G$5:G$40,节奏总纲!T128))</f>
        <v>3900000000</v>
      </c>
    </row>
    <row r="130" spans="12:17" x14ac:dyDescent="0.15">
      <c r="L130" s="65">
        <v>126</v>
      </c>
      <c r="M130" s="79">
        <f>IF($L130&lt;前期规划!$C$2,0,求节点($B$5:$B$40,C$5:C$40,节奏总纲!P129))</f>
        <v>1462500000</v>
      </c>
      <c r="N130" s="79">
        <f>IF($L130&lt;前期规划!$C$2,0,求节点($B$5:$B$40,D$5:D$40,节奏总纲!Q129))</f>
        <v>1950000000</v>
      </c>
      <c r="O130" s="79">
        <f>IF($L130&lt;前期规划!$C$2,0,求节点($B$5:$B$40,E$5:E$40,节奏总纲!R129))</f>
        <v>2437500000</v>
      </c>
      <c r="P130" s="79">
        <f>IF($L130&lt;前期规划!$C$2,0,求节点($B$5:$B$40,F$5:F$40,节奏总纲!S129))</f>
        <v>2925000000</v>
      </c>
      <c r="Q130" s="79">
        <f>IF($L130&lt;前期规划!$C$2,0,求节点($B$5:$B$40,G$5:G$40,节奏总纲!T129))</f>
        <v>3900000000</v>
      </c>
    </row>
    <row r="131" spans="12:17" x14ac:dyDescent="0.15">
      <c r="L131" s="65">
        <v>127</v>
      </c>
      <c r="M131" s="79">
        <f>IF($L131&lt;前期规划!$C$2,0,求节点($B$5:$B$40,C$5:C$40,节奏总纲!P130))</f>
        <v>1462500000</v>
      </c>
      <c r="N131" s="79">
        <f>IF($L131&lt;前期规划!$C$2,0,求节点($B$5:$B$40,D$5:D$40,节奏总纲!Q130))</f>
        <v>1950000000</v>
      </c>
      <c r="O131" s="79">
        <f>IF($L131&lt;前期规划!$C$2,0,求节点($B$5:$B$40,E$5:E$40,节奏总纲!R130))</f>
        <v>2437500000</v>
      </c>
      <c r="P131" s="79">
        <f>IF($L131&lt;前期规划!$C$2,0,求节点($B$5:$B$40,F$5:F$40,节奏总纲!S130))</f>
        <v>2925000000</v>
      </c>
      <c r="Q131" s="79">
        <f>IF($L131&lt;前期规划!$C$2,0,求节点($B$5:$B$40,G$5:G$40,节奏总纲!T130))</f>
        <v>3900000000</v>
      </c>
    </row>
    <row r="132" spans="12:17" x14ac:dyDescent="0.15">
      <c r="L132" s="65">
        <v>128</v>
      </c>
      <c r="M132" s="79">
        <f>IF($L132&lt;前期规划!$C$2,0,求节点($B$5:$B$40,C$5:C$40,节奏总纲!P131))</f>
        <v>1462500000</v>
      </c>
      <c r="N132" s="79">
        <f>IF($L132&lt;前期规划!$C$2,0,求节点($B$5:$B$40,D$5:D$40,节奏总纲!Q131))</f>
        <v>1950000000</v>
      </c>
      <c r="O132" s="79">
        <f>IF($L132&lt;前期规划!$C$2,0,求节点($B$5:$B$40,E$5:E$40,节奏总纲!R131))</f>
        <v>2437500000</v>
      </c>
      <c r="P132" s="79">
        <f>IF($L132&lt;前期规划!$C$2,0,求节点($B$5:$B$40,F$5:F$40,节奏总纲!S131))</f>
        <v>2925000000</v>
      </c>
      <c r="Q132" s="79">
        <f>IF($L132&lt;前期规划!$C$2,0,求节点($B$5:$B$40,G$5:G$40,节奏总纲!T131))</f>
        <v>3900000000</v>
      </c>
    </row>
    <row r="133" spans="12:17" x14ac:dyDescent="0.15">
      <c r="L133" s="65">
        <v>129</v>
      </c>
      <c r="M133" s="79">
        <f>IF($L133&lt;前期规划!$C$2,0,求节点($B$5:$B$40,C$5:C$40,节奏总纲!P132))</f>
        <v>1462500000</v>
      </c>
      <c r="N133" s="79">
        <f>IF($L133&lt;前期规划!$C$2,0,求节点($B$5:$B$40,D$5:D$40,节奏总纲!Q132))</f>
        <v>1950000000</v>
      </c>
      <c r="O133" s="79">
        <f>IF($L133&lt;前期规划!$C$2,0,求节点($B$5:$B$40,E$5:E$40,节奏总纲!R132))</f>
        <v>2437500000</v>
      </c>
      <c r="P133" s="79">
        <f>IF($L133&lt;前期规划!$C$2,0,求节点($B$5:$B$40,F$5:F$40,节奏总纲!S132))</f>
        <v>2925000000</v>
      </c>
      <c r="Q133" s="79">
        <f>IF($L133&lt;前期规划!$C$2,0,求节点($B$5:$B$40,G$5:G$40,节奏总纲!T132))</f>
        <v>3900000000</v>
      </c>
    </row>
    <row r="134" spans="12:17" x14ac:dyDescent="0.15">
      <c r="L134" s="65">
        <v>130</v>
      </c>
      <c r="M134" s="79">
        <f>IF($L134&lt;前期规划!$C$2,0,求节点($B$5:$B$40,C$5:C$40,节奏总纲!P133))</f>
        <v>1462500000</v>
      </c>
      <c r="N134" s="79">
        <f>IF($L134&lt;前期规划!$C$2,0,求节点($B$5:$B$40,D$5:D$40,节奏总纲!Q133))</f>
        <v>1950000000</v>
      </c>
      <c r="O134" s="79">
        <f>IF($L134&lt;前期规划!$C$2,0,求节点($B$5:$B$40,E$5:E$40,节奏总纲!R133))</f>
        <v>2437500000</v>
      </c>
      <c r="P134" s="79">
        <f>IF($L134&lt;前期规划!$C$2,0,求节点($B$5:$B$40,F$5:F$40,节奏总纲!S133))</f>
        <v>2925000000</v>
      </c>
      <c r="Q134" s="79">
        <f>IF($L134&lt;前期规划!$C$2,0,求节点($B$5:$B$40,G$5:G$40,节奏总纲!T133))</f>
        <v>3900000000</v>
      </c>
    </row>
    <row r="135" spans="12:17" x14ac:dyDescent="0.15">
      <c r="L135" s="65">
        <v>131</v>
      </c>
      <c r="M135" s="79">
        <f>IF($L135&lt;前期规划!$C$2,0,求节点($B$5:$B$40,C$5:C$40,节奏总纲!P134))</f>
        <v>1462500000</v>
      </c>
      <c r="N135" s="79">
        <f>IF($L135&lt;前期规划!$C$2,0,求节点($B$5:$B$40,D$5:D$40,节奏总纲!Q134))</f>
        <v>1950000000</v>
      </c>
      <c r="O135" s="79">
        <f>IF($L135&lt;前期规划!$C$2,0,求节点($B$5:$B$40,E$5:E$40,节奏总纲!R134))</f>
        <v>2437500000</v>
      </c>
      <c r="P135" s="79">
        <f>IF($L135&lt;前期规划!$C$2,0,求节点($B$5:$B$40,F$5:F$40,节奏总纲!S134))</f>
        <v>2925000000</v>
      </c>
      <c r="Q135" s="79">
        <f>IF($L135&lt;前期规划!$C$2,0,求节点($B$5:$B$40,G$5:G$40,节奏总纲!T134))</f>
        <v>3900000000</v>
      </c>
    </row>
    <row r="136" spans="12:17" x14ac:dyDescent="0.15">
      <c r="L136" s="65">
        <v>132</v>
      </c>
      <c r="M136" s="79">
        <f>IF($L136&lt;前期规划!$C$2,0,求节点($B$5:$B$40,C$5:C$40,节奏总纲!P135))</f>
        <v>1462500000</v>
      </c>
      <c r="N136" s="79">
        <f>IF($L136&lt;前期规划!$C$2,0,求节点($B$5:$B$40,D$5:D$40,节奏总纲!Q135))</f>
        <v>1950000000</v>
      </c>
      <c r="O136" s="79">
        <f>IF($L136&lt;前期规划!$C$2,0,求节点($B$5:$B$40,E$5:E$40,节奏总纲!R135))</f>
        <v>2437500000</v>
      </c>
      <c r="P136" s="79">
        <f>IF($L136&lt;前期规划!$C$2,0,求节点($B$5:$B$40,F$5:F$40,节奏总纲!S135))</f>
        <v>2925000000</v>
      </c>
      <c r="Q136" s="79">
        <f>IF($L136&lt;前期规划!$C$2,0,求节点($B$5:$B$40,G$5:G$40,节奏总纲!T135))</f>
        <v>3900000000</v>
      </c>
    </row>
    <row r="137" spans="12:17" x14ac:dyDescent="0.15">
      <c r="L137" s="65">
        <v>133</v>
      </c>
      <c r="M137" s="79">
        <f>IF($L137&lt;前期规划!$C$2,0,求节点($B$5:$B$40,C$5:C$40,节奏总纲!P136))</f>
        <v>1462500000</v>
      </c>
      <c r="N137" s="79">
        <f>IF($L137&lt;前期规划!$C$2,0,求节点($B$5:$B$40,D$5:D$40,节奏总纲!Q136))</f>
        <v>1950000000</v>
      </c>
      <c r="O137" s="79">
        <f>IF($L137&lt;前期规划!$C$2,0,求节点($B$5:$B$40,E$5:E$40,节奏总纲!R136))</f>
        <v>2437500000</v>
      </c>
      <c r="P137" s="79">
        <f>IF($L137&lt;前期规划!$C$2,0,求节点($B$5:$B$40,F$5:F$40,节奏总纲!S136))</f>
        <v>2925000000</v>
      </c>
      <c r="Q137" s="79">
        <f>IF($L137&lt;前期规划!$C$2,0,求节点($B$5:$B$40,G$5:G$40,节奏总纲!T136))</f>
        <v>3900000000</v>
      </c>
    </row>
    <row r="138" spans="12:17" x14ac:dyDescent="0.15">
      <c r="L138" s="65">
        <v>134</v>
      </c>
      <c r="M138" s="79">
        <f>IF($L138&lt;前期规划!$C$2,0,求节点($B$5:$B$40,C$5:C$40,节奏总纲!P137))</f>
        <v>1462500000</v>
      </c>
      <c r="N138" s="79">
        <f>IF($L138&lt;前期规划!$C$2,0,求节点($B$5:$B$40,D$5:D$40,节奏总纲!Q137))</f>
        <v>1950000000</v>
      </c>
      <c r="O138" s="79">
        <f>IF($L138&lt;前期规划!$C$2,0,求节点($B$5:$B$40,E$5:E$40,节奏总纲!R137))</f>
        <v>2437500000</v>
      </c>
      <c r="P138" s="79">
        <f>IF($L138&lt;前期规划!$C$2,0,求节点($B$5:$B$40,F$5:F$40,节奏总纲!S137))</f>
        <v>2925000000</v>
      </c>
      <c r="Q138" s="79">
        <f>IF($L138&lt;前期规划!$C$2,0,求节点($B$5:$B$40,G$5:G$40,节奏总纲!T137))</f>
        <v>3900000000</v>
      </c>
    </row>
    <row r="139" spans="12:17" x14ac:dyDescent="0.15">
      <c r="L139" s="65">
        <v>135</v>
      </c>
      <c r="M139" s="79">
        <f>IF($L139&lt;前期规划!$C$2,0,求节点($B$5:$B$40,C$5:C$40,节奏总纲!P138))</f>
        <v>1462500000</v>
      </c>
      <c r="N139" s="79">
        <f>IF($L139&lt;前期规划!$C$2,0,求节点($B$5:$B$40,D$5:D$40,节奏总纲!Q138))</f>
        <v>1950000000</v>
      </c>
      <c r="O139" s="79">
        <f>IF($L139&lt;前期规划!$C$2,0,求节点($B$5:$B$40,E$5:E$40,节奏总纲!R138))</f>
        <v>2437500000</v>
      </c>
      <c r="P139" s="79">
        <f>IF($L139&lt;前期规划!$C$2,0,求节点($B$5:$B$40,F$5:F$40,节奏总纲!S138))</f>
        <v>2925000000</v>
      </c>
      <c r="Q139" s="79">
        <f>IF($L139&lt;前期规划!$C$2,0,求节点($B$5:$B$40,G$5:G$40,节奏总纲!T138))</f>
        <v>3900000000</v>
      </c>
    </row>
    <row r="140" spans="12:17" x14ac:dyDescent="0.15">
      <c r="L140" s="65">
        <v>136</v>
      </c>
      <c r="M140" s="79">
        <f>IF($L140&lt;前期规划!$C$2,0,求节点($B$5:$B$40,C$5:C$40,节奏总纲!P139))</f>
        <v>1462500000</v>
      </c>
      <c r="N140" s="79">
        <f>IF($L140&lt;前期规划!$C$2,0,求节点($B$5:$B$40,D$5:D$40,节奏总纲!Q139))</f>
        <v>1950000000</v>
      </c>
      <c r="O140" s="79">
        <f>IF($L140&lt;前期规划!$C$2,0,求节点($B$5:$B$40,E$5:E$40,节奏总纲!R139))</f>
        <v>2437500000</v>
      </c>
      <c r="P140" s="79">
        <f>IF($L140&lt;前期规划!$C$2,0,求节点($B$5:$B$40,F$5:F$40,节奏总纲!S139))</f>
        <v>2925000000</v>
      </c>
      <c r="Q140" s="79">
        <f>IF($L140&lt;前期规划!$C$2,0,求节点($B$5:$B$40,G$5:G$40,节奏总纲!T139))</f>
        <v>3900000000</v>
      </c>
    </row>
    <row r="141" spans="12:17" x14ac:dyDescent="0.15">
      <c r="L141" s="65">
        <v>137</v>
      </c>
      <c r="M141" s="79">
        <f>IF($L141&lt;前期规划!$C$2,0,求节点($B$5:$B$40,C$5:C$40,节奏总纲!P140))</f>
        <v>1462500000</v>
      </c>
      <c r="N141" s="79">
        <f>IF($L141&lt;前期规划!$C$2,0,求节点($B$5:$B$40,D$5:D$40,节奏总纲!Q140))</f>
        <v>1950000000</v>
      </c>
      <c r="O141" s="79">
        <f>IF($L141&lt;前期规划!$C$2,0,求节点($B$5:$B$40,E$5:E$40,节奏总纲!R140))</f>
        <v>2437500000</v>
      </c>
      <c r="P141" s="79">
        <f>IF($L141&lt;前期规划!$C$2,0,求节点($B$5:$B$40,F$5:F$40,节奏总纲!S140))</f>
        <v>2925000000</v>
      </c>
      <c r="Q141" s="79">
        <f>IF($L141&lt;前期规划!$C$2,0,求节点($B$5:$B$40,G$5:G$40,节奏总纲!T140))</f>
        <v>3900000000</v>
      </c>
    </row>
    <row r="142" spans="12:17" x14ac:dyDescent="0.15">
      <c r="L142" s="65">
        <v>138</v>
      </c>
      <c r="M142" s="79">
        <f>IF($L142&lt;前期规划!$C$2,0,求节点($B$5:$B$40,C$5:C$40,节奏总纲!P141))</f>
        <v>1462500000</v>
      </c>
      <c r="N142" s="79">
        <f>IF($L142&lt;前期规划!$C$2,0,求节点($B$5:$B$40,D$5:D$40,节奏总纲!Q141))</f>
        <v>1950000000</v>
      </c>
      <c r="O142" s="79">
        <f>IF($L142&lt;前期规划!$C$2,0,求节点($B$5:$B$40,E$5:E$40,节奏总纲!R141))</f>
        <v>2437500000</v>
      </c>
      <c r="P142" s="79">
        <f>IF($L142&lt;前期规划!$C$2,0,求节点($B$5:$B$40,F$5:F$40,节奏总纲!S141))</f>
        <v>2925000000</v>
      </c>
      <c r="Q142" s="79">
        <f>IF($L142&lt;前期规划!$C$2,0,求节点($B$5:$B$40,G$5:G$40,节奏总纲!T141))</f>
        <v>3900000000</v>
      </c>
    </row>
    <row r="143" spans="12:17" x14ac:dyDescent="0.15">
      <c r="L143" s="65">
        <v>139</v>
      </c>
      <c r="M143" s="79">
        <f>IF($L143&lt;前期规划!$C$2,0,求节点($B$5:$B$40,C$5:C$40,节奏总纲!P142))</f>
        <v>1462500000</v>
      </c>
      <c r="N143" s="79">
        <f>IF($L143&lt;前期规划!$C$2,0,求节点($B$5:$B$40,D$5:D$40,节奏总纲!Q142))</f>
        <v>1950000000</v>
      </c>
      <c r="O143" s="79">
        <f>IF($L143&lt;前期规划!$C$2,0,求节点($B$5:$B$40,E$5:E$40,节奏总纲!R142))</f>
        <v>2437500000</v>
      </c>
      <c r="P143" s="79">
        <f>IF($L143&lt;前期规划!$C$2,0,求节点($B$5:$B$40,F$5:F$40,节奏总纲!S142))</f>
        <v>2925000000</v>
      </c>
      <c r="Q143" s="79">
        <f>IF($L143&lt;前期规划!$C$2,0,求节点($B$5:$B$40,G$5:G$40,节奏总纲!T142))</f>
        <v>3900000000</v>
      </c>
    </row>
    <row r="144" spans="12:17" x14ac:dyDescent="0.15">
      <c r="L144" s="65">
        <v>140</v>
      </c>
      <c r="M144" s="79">
        <f>IF($L144&lt;前期规划!$C$2,0,求节点($B$5:$B$40,C$5:C$40,节奏总纲!P143))</f>
        <v>1462500000</v>
      </c>
      <c r="N144" s="79">
        <f>IF($L144&lt;前期规划!$C$2,0,求节点($B$5:$B$40,D$5:D$40,节奏总纲!Q143))</f>
        <v>1950000000</v>
      </c>
      <c r="O144" s="79">
        <f>IF($L144&lt;前期规划!$C$2,0,求节点($B$5:$B$40,E$5:E$40,节奏总纲!R143))</f>
        <v>2437500000</v>
      </c>
      <c r="P144" s="79">
        <f>IF($L144&lt;前期规划!$C$2,0,求节点($B$5:$B$40,F$5:F$40,节奏总纲!S143))</f>
        <v>2925000000</v>
      </c>
      <c r="Q144" s="79">
        <f>IF($L144&lt;前期规划!$C$2,0,求节点($B$5:$B$40,G$5:G$40,节奏总纲!T143))</f>
        <v>3900000000</v>
      </c>
    </row>
    <row r="145" spans="12:17" x14ac:dyDescent="0.15">
      <c r="L145" s="65">
        <v>141</v>
      </c>
      <c r="M145" s="79">
        <f>IF($L145&lt;前期规划!$C$2,0,求节点($B$5:$B$40,C$5:C$40,节奏总纲!P144))</f>
        <v>1462500000</v>
      </c>
      <c r="N145" s="79">
        <f>IF($L145&lt;前期规划!$C$2,0,求节点($B$5:$B$40,D$5:D$40,节奏总纲!Q144))</f>
        <v>1950000000</v>
      </c>
      <c r="O145" s="79">
        <f>IF($L145&lt;前期规划!$C$2,0,求节点($B$5:$B$40,E$5:E$40,节奏总纲!R144))</f>
        <v>2437500000</v>
      </c>
      <c r="P145" s="79">
        <f>IF($L145&lt;前期规划!$C$2,0,求节点($B$5:$B$40,F$5:F$40,节奏总纲!S144))</f>
        <v>2925000000</v>
      </c>
      <c r="Q145" s="79">
        <f>IF($L145&lt;前期规划!$C$2,0,求节点($B$5:$B$40,G$5:G$40,节奏总纲!T144))</f>
        <v>3900000000</v>
      </c>
    </row>
    <row r="146" spans="12:17" x14ac:dyDescent="0.15">
      <c r="L146" s="65">
        <v>142</v>
      </c>
      <c r="M146" s="79">
        <f>IF($L146&lt;前期规划!$C$2,0,求节点($B$5:$B$40,C$5:C$40,节奏总纲!P145))</f>
        <v>1462500000</v>
      </c>
      <c r="N146" s="79">
        <f>IF($L146&lt;前期规划!$C$2,0,求节点($B$5:$B$40,D$5:D$40,节奏总纲!Q145))</f>
        <v>1950000000</v>
      </c>
      <c r="O146" s="79">
        <f>IF($L146&lt;前期规划!$C$2,0,求节点($B$5:$B$40,E$5:E$40,节奏总纲!R145))</f>
        <v>2437500000</v>
      </c>
      <c r="P146" s="79">
        <f>IF($L146&lt;前期规划!$C$2,0,求节点($B$5:$B$40,F$5:F$40,节奏总纲!S145))</f>
        <v>2925000000</v>
      </c>
      <c r="Q146" s="79">
        <f>IF($L146&lt;前期规划!$C$2,0,求节点($B$5:$B$40,G$5:G$40,节奏总纲!T145))</f>
        <v>3900000000</v>
      </c>
    </row>
    <row r="147" spans="12:17" x14ac:dyDescent="0.15">
      <c r="L147" s="65">
        <v>143</v>
      </c>
      <c r="M147" s="79">
        <f>IF($L147&lt;前期规划!$C$2,0,求节点($B$5:$B$40,C$5:C$40,节奏总纲!P146))</f>
        <v>1462500000</v>
      </c>
      <c r="N147" s="79">
        <f>IF($L147&lt;前期规划!$C$2,0,求节点($B$5:$B$40,D$5:D$40,节奏总纲!Q146))</f>
        <v>1950000000</v>
      </c>
      <c r="O147" s="79">
        <f>IF($L147&lt;前期规划!$C$2,0,求节点($B$5:$B$40,E$5:E$40,节奏总纲!R146))</f>
        <v>2437500000</v>
      </c>
      <c r="P147" s="79">
        <f>IF($L147&lt;前期规划!$C$2,0,求节点($B$5:$B$40,F$5:F$40,节奏总纲!S146))</f>
        <v>2925000000</v>
      </c>
      <c r="Q147" s="79">
        <f>IF($L147&lt;前期规划!$C$2,0,求节点($B$5:$B$40,G$5:G$40,节奏总纲!T146))</f>
        <v>3900000000</v>
      </c>
    </row>
    <row r="148" spans="12:17" x14ac:dyDescent="0.15">
      <c r="L148" s="65">
        <v>144</v>
      </c>
      <c r="M148" s="79">
        <f>IF($L148&lt;前期规划!$C$2,0,求节点($B$5:$B$40,C$5:C$40,节奏总纲!P147))</f>
        <v>1462500000</v>
      </c>
      <c r="N148" s="79">
        <f>IF($L148&lt;前期规划!$C$2,0,求节点($B$5:$B$40,D$5:D$40,节奏总纲!Q147))</f>
        <v>1950000000</v>
      </c>
      <c r="O148" s="79">
        <f>IF($L148&lt;前期规划!$C$2,0,求节点($B$5:$B$40,E$5:E$40,节奏总纲!R147))</f>
        <v>2437500000</v>
      </c>
      <c r="P148" s="79">
        <f>IF($L148&lt;前期规划!$C$2,0,求节点($B$5:$B$40,F$5:F$40,节奏总纲!S147))</f>
        <v>2925000000</v>
      </c>
      <c r="Q148" s="79">
        <f>IF($L148&lt;前期规划!$C$2,0,求节点($B$5:$B$40,G$5:G$40,节奏总纲!T147))</f>
        <v>3900000000</v>
      </c>
    </row>
    <row r="149" spans="12:17" x14ac:dyDescent="0.15">
      <c r="L149" s="65">
        <v>145</v>
      </c>
      <c r="M149" s="79">
        <f>IF($L149&lt;前期规划!$C$2,0,求节点($B$5:$B$40,C$5:C$40,节奏总纲!P148))</f>
        <v>1462500000</v>
      </c>
      <c r="N149" s="79">
        <f>IF($L149&lt;前期规划!$C$2,0,求节点($B$5:$B$40,D$5:D$40,节奏总纲!Q148))</f>
        <v>1950000000</v>
      </c>
      <c r="O149" s="79">
        <f>IF($L149&lt;前期规划!$C$2,0,求节点($B$5:$B$40,E$5:E$40,节奏总纲!R148))</f>
        <v>2437500000</v>
      </c>
      <c r="P149" s="79">
        <f>IF($L149&lt;前期规划!$C$2,0,求节点($B$5:$B$40,F$5:F$40,节奏总纲!S148))</f>
        <v>2925000000</v>
      </c>
      <c r="Q149" s="79">
        <f>IF($L149&lt;前期规划!$C$2,0,求节点($B$5:$B$40,G$5:G$40,节奏总纲!T148))</f>
        <v>3900000000</v>
      </c>
    </row>
    <row r="150" spans="12:17" x14ac:dyDescent="0.15">
      <c r="L150" s="65">
        <v>146</v>
      </c>
      <c r="M150" s="79">
        <f>IF($L150&lt;前期规划!$C$2,0,求节点($B$5:$B$40,C$5:C$40,节奏总纲!P149))</f>
        <v>1462500000</v>
      </c>
      <c r="N150" s="79">
        <f>IF($L150&lt;前期规划!$C$2,0,求节点($B$5:$B$40,D$5:D$40,节奏总纲!Q149))</f>
        <v>1950000000</v>
      </c>
      <c r="O150" s="79">
        <f>IF($L150&lt;前期规划!$C$2,0,求节点($B$5:$B$40,E$5:E$40,节奏总纲!R149))</f>
        <v>2437500000</v>
      </c>
      <c r="P150" s="79">
        <f>IF($L150&lt;前期规划!$C$2,0,求节点($B$5:$B$40,F$5:F$40,节奏总纲!S149))</f>
        <v>2925000000</v>
      </c>
      <c r="Q150" s="79">
        <f>IF($L150&lt;前期规划!$C$2,0,求节点($B$5:$B$40,G$5:G$40,节奏总纲!T149))</f>
        <v>3900000000</v>
      </c>
    </row>
    <row r="151" spans="12:17" x14ac:dyDescent="0.15">
      <c r="L151" s="65">
        <v>147</v>
      </c>
      <c r="M151" s="79">
        <f>IF($L151&lt;前期规划!$C$2,0,求节点($B$5:$B$40,C$5:C$40,节奏总纲!P150))</f>
        <v>1462500000</v>
      </c>
      <c r="N151" s="79">
        <f>IF($L151&lt;前期规划!$C$2,0,求节点($B$5:$B$40,D$5:D$40,节奏总纲!Q150))</f>
        <v>1950000000</v>
      </c>
      <c r="O151" s="79">
        <f>IF($L151&lt;前期规划!$C$2,0,求节点($B$5:$B$40,E$5:E$40,节奏总纲!R150))</f>
        <v>2437500000</v>
      </c>
      <c r="P151" s="79">
        <f>IF($L151&lt;前期规划!$C$2,0,求节点($B$5:$B$40,F$5:F$40,节奏总纲!S150))</f>
        <v>2925000000</v>
      </c>
      <c r="Q151" s="79">
        <f>IF($L151&lt;前期规划!$C$2,0,求节点($B$5:$B$40,G$5:G$40,节奏总纲!T150))</f>
        <v>3900000000</v>
      </c>
    </row>
    <row r="152" spans="12:17" x14ac:dyDescent="0.15">
      <c r="L152" s="65">
        <v>148</v>
      </c>
      <c r="M152" s="79">
        <f>IF($L152&lt;前期规划!$C$2,0,求节点($B$5:$B$40,C$5:C$40,节奏总纲!P151))</f>
        <v>1462500000</v>
      </c>
      <c r="N152" s="79">
        <f>IF($L152&lt;前期规划!$C$2,0,求节点($B$5:$B$40,D$5:D$40,节奏总纲!Q151))</f>
        <v>1950000000</v>
      </c>
      <c r="O152" s="79">
        <f>IF($L152&lt;前期规划!$C$2,0,求节点($B$5:$B$40,E$5:E$40,节奏总纲!R151))</f>
        <v>2437500000</v>
      </c>
      <c r="P152" s="79">
        <f>IF($L152&lt;前期规划!$C$2,0,求节点($B$5:$B$40,F$5:F$40,节奏总纲!S151))</f>
        <v>2925000000</v>
      </c>
      <c r="Q152" s="79">
        <f>IF($L152&lt;前期规划!$C$2,0,求节点($B$5:$B$40,G$5:G$40,节奏总纲!T151))</f>
        <v>3900000000</v>
      </c>
    </row>
    <row r="153" spans="12:17" x14ac:dyDescent="0.15">
      <c r="L153" s="65">
        <v>149</v>
      </c>
      <c r="M153" s="79">
        <f>IF($L153&lt;前期规划!$C$2,0,求节点($B$5:$B$40,C$5:C$40,节奏总纲!P152))</f>
        <v>1462500000</v>
      </c>
      <c r="N153" s="79">
        <f>IF($L153&lt;前期规划!$C$2,0,求节点($B$5:$B$40,D$5:D$40,节奏总纲!Q152))</f>
        <v>1950000000</v>
      </c>
      <c r="O153" s="79">
        <f>IF($L153&lt;前期规划!$C$2,0,求节点($B$5:$B$40,E$5:E$40,节奏总纲!R152))</f>
        <v>2437500000</v>
      </c>
      <c r="P153" s="79">
        <f>IF($L153&lt;前期规划!$C$2,0,求节点($B$5:$B$40,F$5:F$40,节奏总纲!S152))</f>
        <v>2925000000</v>
      </c>
      <c r="Q153" s="79">
        <f>IF($L153&lt;前期规划!$C$2,0,求节点($B$5:$B$40,G$5:G$40,节奏总纲!T152))</f>
        <v>3900000000</v>
      </c>
    </row>
    <row r="154" spans="12:17" x14ac:dyDescent="0.15">
      <c r="L154" s="65">
        <v>150</v>
      </c>
      <c r="M154" s="79">
        <f>IF($L154&lt;前期规划!$C$2,0,求节点($B$5:$B$40,C$5:C$40,节奏总纲!P153))</f>
        <v>1462500000</v>
      </c>
      <c r="N154" s="79">
        <f>IF($L154&lt;前期规划!$C$2,0,求节点($B$5:$B$40,D$5:D$40,节奏总纲!Q153))</f>
        <v>1950000000</v>
      </c>
      <c r="O154" s="79">
        <f>IF($L154&lt;前期规划!$C$2,0,求节点($B$5:$B$40,E$5:E$40,节奏总纲!R153))</f>
        <v>2437500000</v>
      </c>
      <c r="P154" s="79">
        <f>IF($L154&lt;前期规划!$C$2,0,求节点($B$5:$B$40,F$5:F$40,节奏总纲!S153))</f>
        <v>2925000000</v>
      </c>
      <c r="Q154" s="79">
        <f>IF($L154&lt;前期规划!$C$2,0,求节点($B$5:$B$40,G$5:G$40,节奏总纲!T153))</f>
        <v>3900000000</v>
      </c>
    </row>
    <row r="155" spans="12:17" x14ac:dyDescent="0.15">
      <c r="L155" s="65">
        <v>151</v>
      </c>
      <c r="M155" s="79">
        <f>IF($L155&lt;前期规划!$C$2,0,求节点($B$5:$B$40,C$5:C$40,节奏总纲!P154))</f>
        <v>1462500000</v>
      </c>
      <c r="N155" s="79">
        <f>IF($L155&lt;前期规划!$C$2,0,求节点($B$5:$B$40,D$5:D$40,节奏总纲!Q154))</f>
        <v>1950000000</v>
      </c>
      <c r="O155" s="79">
        <f>IF($L155&lt;前期规划!$C$2,0,求节点($B$5:$B$40,E$5:E$40,节奏总纲!R154))</f>
        <v>2437500000</v>
      </c>
      <c r="P155" s="79">
        <f>IF($L155&lt;前期规划!$C$2,0,求节点($B$5:$B$40,F$5:F$40,节奏总纲!S154))</f>
        <v>2925000000</v>
      </c>
      <c r="Q155" s="79">
        <f>IF($L155&lt;前期规划!$C$2,0,求节点($B$5:$B$40,G$5:G$40,节奏总纲!T154))</f>
        <v>3900000000</v>
      </c>
    </row>
    <row r="156" spans="12:17" x14ac:dyDescent="0.15">
      <c r="L156" s="65">
        <v>152</v>
      </c>
      <c r="M156" s="79">
        <f>IF($L156&lt;前期规划!$C$2,0,求节点($B$5:$B$40,C$5:C$40,节奏总纲!P155))</f>
        <v>1462500000</v>
      </c>
      <c r="N156" s="79">
        <f>IF($L156&lt;前期规划!$C$2,0,求节点($B$5:$B$40,D$5:D$40,节奏总纲!Q155))</f>
        <v>1950000000</v>
      </c>
      <c r="O156" s="79">
        <f>IF($L156&lt;前期规划!$C$2,0,求节点($B$5:$B$40,E$5:E$40,节奏总纲!R155))</f>
        <v>2437500000</v>
      </c>
      <c r="P156" s="79">
        <f>IF($L156&lt;前期规划!$C$2,0,求节点($B$5:$B$40,F$5:F$40,节奏总纲!S155))</f>
        <v>2925000000</v>
      </c>
      <c r="Q156" s="79">
        <f>IF($L156&lt;前期规划!$C$2,0,求节点($B$5:$B$40,G$5:G$40,节奏总纲!T155))</f>
        <v>3900000000</v>
      </c>
    </row>
    <row r="157" spans="12:17" x14ac:dyDescent="0.15">
      <c r="L157" s="65">
        <v>153</v>
      </c>
      <c r="M157" s="79">
        <f>IF($L157&lt;前期规划!$C$2,0,求节点($B$5:$B$40,C$5:C$40,节奏总纲!P156))</f>
        <v>1462500000</v>
      </c>
      <c r="N157" s="79">
        <f>IF($L157&lt;前期规划!$C$2,0,求节点($B$5:$B$40,D$5:D$40,节奏总纲!Q156))</f>
        <v>1950000000</v>
      </c>
      <c r="O157" s="79">
        <f>IF($L157&lt;前期规划!$C$2,0,求节点($B$5:$B$40,E$5:E$40,节奏总纲!R156))</f>
        <v>2437500000</v>
      </c>
      <c r="P157" s="79">
        <f>IF($L157&lt;前期规划!$C$2,0,求节点($B$5:$B$40,F$5:F$40,节奏总纲!S156))</f>
        <v>2925000000</v>
      </c>
      <c r="Q157" s="79">
        <f>IF($L157&lt;前期规划!$C$2,0,求节点($B$5:$B$40,G$5:G$40,节奏总纲!T156))</f>
        <v>3900000000</v>
      </c>
    </row>
    <row r="158" spans="12:17" x14ac:dyDescent="0.15">
      <c r="L158" s="65">
        <v>154</v>
      </c>
      <c r="M158" s="79">
        <f>IF($L158&lt;前期规划!$C$2,0,求节点($B$5:$B$40,C$5:C$40,节奏总纲!P157))</f>
        <v>1462500000</v>
      </c>
      <c r="N158" s="79">
        <f>IF($L158&lt;前期规划!$C$2,0,求节点($B$5:$B$40,D$5:D$40,节奏总纲!Q157))</f>
        <v>1950000000</v>
      </c>
      <c r="O158" s="79">
        <f>IF($L158&lt;前期规划!$C$2,0,求节点($B$5:$B$40,E$5:E$40,节奏总纲!R157))</f>
        <v>2437500000</v>
      </c>
      <c r="P158" s="79">
        <f>IF($L158&lt;前期规划!$C$2,0,求节点($B$5:$B$40,F$5:F$40,节奏总纲!S157))</f>
        <v>2925000000</v>
      </c>
      <c r="Q158" s="79">
        <f>IF($L158&lt;前期规划!$C$2,0,求节点($B$5:$B$40,G$5:G$40,节奏总纲!T157))</f>
        <v>3900000000</v>
      </c>
    </row>
    <row r="159" spans="12:17" x14ac:dyDescent="0.15">
      <c r="L159" s="65">
        <v>155</v>
      </c>
      <c r="M159" s="79">
        <f>IF($L159&lt;前期规划!$C$2,0,求节点($B$5:$B$40,C$5:C$40,节奏总纲!P158))</f>
        <v>1462500000</v>
      </c>
      <c r="N159" s="79">
        <f>IF($L159&lt;前期规划!$C$2,0,求节点($B$5:$B$40,D$5:D$40,节奏总纲!Q158))</f>
        <v>1950000000</v>
      </c>
      <c r="O159" s="79">
        <f>IF($L159&lt;前期规划!$C$2,0,求节点($B$5:$B$40,E$5:E$40,节奏总纲!R158))</f>
        <v>2437500000</v>
      </c>
      <c r="P159" s="79">
        <f>IF($L159&lt;前期规划!$C$2,0,求节点($B$5:$B$40,F$5:F$40,节奏总纲!S158))</f>
        <v>2925000000</v>
      </c>
      <c r="Q159" s="79">
        <f>IF($L159&lt;前期规划!$C$2,0,求节点($B$5:$B$40,G$5:G$40,节奏总纲!T158))</f>
        <v>3900000000</v>
      </c>
    </row>
    <row r="160" spans="12:17" x14ac:dyDescent="0.15">
      <c r="L160" s="65">
        <v>156</v>
      </c>
      <c r="M160" s="79">
        <f>IF($L160&lt;前期规划!$C$2,0,求节点($B$5:$B$40,C$5:C$40,节奏总纲!P159))</f>
        <v>1462500000</v>
      </c>
      <c r="N160" s="79">
        <f>IF($L160&lt;前期规划!$C$2,0,求节点($B$5:$B$40,D$5:D$40,节奏总纲!Q159))</f>
        <v>1950000000</v>
      </c>
      <c r="O160" s="79">
        <f>IF($L160&lt;前期规划!$C$2,0,求节点($B$5:$B$40,E$5:E$40,节奏总纲!R159))</f>
        <v>2437500000</v>
      </c>
      <c r="P160" s="79">
        <f>IF($L160&lt;前期规划!$C$2,0,求节点($B$5:$B$40,F$5:F$40,节奏总纲!S159))</f>
        <v>2925000000</v>
      </c>
      <c r="Q160" s="79">
        <f>IF($L160&lt;前期规划!$C$2,0,求节点($B$5:$B$40,G$5:G$40,节奏总纲!T159))</f>
        <v>3900000000</v>
      </c>
    </row>
    <row r="161" spans="12:21" x14ac:dyDescent="0.15">
      <c r="L161" s="65">
        <v>157</v>
      </c>
      <c r="M161" s="79">
        <f>IF($L161&lt;前期规划!$C$2,0,求节点($B$5:$B$40,C$5:C$40,节奏总纲!P160))</f>
        <v>1462500000</v>
      </c>
      <c r="N161" s="79">
        <f>IF($L161&lt;前期规划!$C$2,0,求节点($B$5:$B$40,D$5:D$40,节奏总纲!Q160))</f>
        <v>1950000000</v>
      </c>
      <c r="O161" s="79">
        <f>IF($L161&lt;前期规划!$C$2,0,求节点($B$5:$B$40,E$5:E$40,节奏总纲!R160))</f>
        <v>2437500000</v>
      </c>
      <c r="P161" s="79">
        <f>IF($L161&lt;前期规划!$C$2,0,求节点($B$5:$B$40,F$5:F$40,节奏总纲!S160))</f>
        <v>2925000000</v>
      </c>
      <c r="Q161" s="79">
        <f>IF($L161&lt;前期规划!$C$2,0,求节点($B$5:$B$40,G$5:G$40,节奏总纲!T160))</f>
        <v>3900000000</v>
      </c>
    </row>
    <row r="162" spans="12:21" x14ac:dyDescent="0.15">
      <c r="L162" s="65">
        <v>158</v>
      </c>
      <c r="M162" s="79">
        <f>IF($L162&lt;前期规划!$C$2,0,求节点($B$5:$B$40,C$5:C$40,节奏总纲!P161))</f>
        <v>1462500000</v>
      </c>
      <c r="N162" s="79">
        <f>IF($L162&lt;前期规划!$C$2,0,求节点($B$5:$B$40,D$5:D$40,节奏总纲!Q161))</f>
        <v>1950000000</v>
      </c>
      <c r="O162" s="79">
        <f>IF($L162&lt;前期规划!$C$2,0,求节点($B$5:$B$40,E$5:E$40,节奏总纲!R161))</f>
        <v>2437500000</v>
      </c>
      <c r="P162" s="79">
        <f>IF($L162&lt;前期规划!$C$2,0,求节点($B$5:$B$40,F$5:F$40,节奏总纲!S161))</f>
        <v>2925000000</v>
      </c>
      <c r="Q162" s="79">
        <f>IF($L162&lt;前期规划!$C$2,0,求节点($B$5:$B$40,G$5:G$40,节奏总纲!T161))</f>
        <v>3900000000</v>
      </c>
    </row>
    <row r="163" spans="12:21" x14ac:dyDescent="0.15">
      <c r="L163" s="65">
        <v>159</v>
      </c>
      <c r="M163" s="79">
        <f>IF($L163&lt;前期规划!$C$2,0,求节点($B$5:$B$40,C$5:C$40,节奏总纲!P162))</f>
        <v>1462500000</v>
      </c>
      <c r="N163" s="79">
        <f>IF($L163&lt;前期规划!$C$2,0,求节点($B$5:$B$40,D$5:D$40,节奏总纲!Q162))</f>
        <v>1950000000</v>
      </c>
      <c r="O163" s="79">
        <f>IF($L163&lt;前期规划!$C$2,0,求节点($B$5:$B$40,E$5:E$40,节奏总纲!R162))</f>
        <v>2437500000</v>
      </c>
      <c r="P163" s="79">
        <f>IF($L163&lt;前期规划!$C$2,0,求节点($B$5:$B$40,F$5:F$40,节奏总纲!S162))</f>
        <v>2925000000</v>
      </c>
      <c r="Q163" s="79">
        <f>IF($L163&lt;前期规划!$C$2,0,求节点($B$5:$B$40,G$5:G$40,节奏总纲!T162))</f>
        <v>3900000000</v>
      </c>
    </row>
    <row r="164" spans="12:21" x14ac:dyDescent="0.15">
      <c r="L164" s="65">
        <v>160</v>
      </c>
      <c r="M164" s="79">
        <f>IF($L164&lt;前期规划!$C$2,0,求节点($B$5:$B$40,C$5:C$40,节奏总纲!P163))</f>
        <v>1462500000</v>
      </c>
      <c r="N164" s="79">
        <f>IF($L164&lt;前期规划!$C$2,0,求节点($B$5:$B$40,D$5:D$40,节奏总纲!Q163))</f>
        <v>1950000000</v>
      </c>
      <c r="O164" s="79">
        <f>IF($L164&lt;前期规划!$C$2,0,求节点($B$5:$B$40,E$5:E$40,节奏总纲!R163))</f>
        <v>2437500000</v>
      </c>
      <c r="P164" s="79">
        <f>IF($L164&lt;前期规划!$C$2,0,求节点($B$5:$B$40,F$5:F$40,节奏总纲!S163))</f>
        <v>2925000000</v>
      </c>
      <c r="Q164" s="79">
        <f>IF($L164&lt;前期规划!$C$2,0,求节点($B$5:$B$40,G$5:G$40,节奏总纲!T163))</f>
        <v>3900000000</v>
      </c>
    </row>
    <row r="165" spans="12:21" x14ac:dyDescent="0.15">
      <c r="L165" s="37"/>
      <c r="M165" s="37"/>
      <c r="N165" s="37"/>
      <c r="O165" s="37"/>
      <c r="P165" s="37"/>
      <c r="Q165" s="37"/>
      <c r="R165" s="37"/>
      <c r="S165" s="37"/>
      <c r="T165" s="37"/>
      <c r="U165" s="37"/>
    </row>
    <row r="166" spans="12:21" x14ac:dyDescent="0.15">
      <c r="L166" s="37"/>
      <c r="M166" s="37"/>
      <c r="N166" s="37"/>
      <c r="O166" s="37"/>
      <c r="P166" s="37"/>
      <c r="Q166" s="37"/>
      <c r="R166" s="37"/>
      <c r="S166" s="37"/>
      <c r="T166" s="37"/>
      <c r="U166" s="37"/>
    </row>
    <row r="167" spans="12:21" x14ac:dyDescent="0.15">
      <c r="L167" s="37"/>
      <c r="M167" s="37"/>
      <c r="N167" s="37"/>
      <c r="O167" s="37"/>
      <c r="P167" s="37"/>
      <c r="Q167" s="37"/>
      <c r="R167" s="37"/>
      <c r="S167" s="37"/>
      <c r="T167" s="37"/>
      <c r="U167" s="37"/>
    </row>
  </sheetData>
  <mergeCells count="3">
    <mergeCell ref="L3:Q3"/>
    <mergeCell ref="B3:G3"/>
    <mergeCell ref="I3:J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3"/>
  <dimension ref="A1:BH201"/>
  <sheetViews>
    <sheetView workbookViewId="0">
      <selection activeCell="G31" sqref="A31:G31"/>
    </sheetView>
  </sheetViews>
  <sheetFormatPr defaultColWidth="6.625" defaultRowHeight="11.25" x14ac:dyDescent="0.15"/>
  <cols>
    <col min="1" max="7" width="6.625" style="18"/>
    <col min="8" max="14" width="6.625" style="28"/>
    <col min="15" max="15" width="6.75" style="18" customWidth="1"/>
    <col min="16" max="16" width="6.75" style="37" customWidth="1"/>
    <col min="17" max="29" width="6.625" style="37"/>
    <col min="30" max="31" width="6.75" style="37" customWidth="1"/>
    <col min="32" max="44" width="6.625" style="37"/>
    <col min="45" max="46" width="6.625" style="18"/>
    <col min="47" max="47" width="4.5" style="17" customWidth="1"/>
    <col min="48" max="49" width="6.625" style="18"/>
    <col min="50" max="50" width="7.375" style="138" bestFit="1" customWidth="1"/>
    <col min="51" max="51" width="9.75" style="138" bestFit="1" customWidth="1"/>
    <col min="52" max="52" width="10.5" style="138" bestFit="1" customWidth="1"/>
    <col min="53" max="53" width="7.5" style="18" bestFit="1" customWidth="1"/>
    <col min="54" max="54" width="13.875" style="138" bestFit="1" customWidth="1"/>
    <col min="55" max="55" width="7.5" style="18" bestFit="1" customWidth="1"/>
    <col min="56" max="56" width="10.5" style="18" bestFit="1" customWidth="1"/>
    <col min="57" max="57" width="10.5" style="138" customWidth="1"/>
    <col min="58" max="60" width="10.5" style="138" bestFit="1" customWidth="1"/>
    <col min="61" max="16384" width="6.625" style="18"/>
  </cols>
  <sheetData>
    <row r="1" spans="1:60" x14ac:dyDescent="0.15">
      <c r="A1" s="31" t="s">
        <v>185</v>
      </c>
      <c r="P1" s="31" t="s">
        <v>186</v>
      </c>
      <c r="AE1" s="31" t="s">
        <v>318</v>
      </c>
    </row>
    <row r="3" spans="1:60" ht="13.5" customHeight="1" x14ac:dyDescent="0.15">
      <c r="B3" s="185" t="s">
        <v>319</v>
      </c>
      <c r="C3" s="185"/>
      <c r="D3" s="185"/>
      <c r="E3" s="185"/>
      <c r="F3" s="185"/>
      <c r="G3" s="185"/>
      <c r="H3" s="29"/>
      <c r="I3" s="185" t="s">
        <v>320</v>
      </c>
      <c r="J3" s="185"/>
      <c r="K3" s="185"/>
      <c r="L3" s="185"/>
      <c r="M3" s="185"/>
      <c r="N3" s="185"/>
      <c r="Q3" s="185" t="s">
        <v>321</v>
      </c>
      <c r="R3" s="185"/>
      <c r="S3" s="185"/>
      <c r="T3" s="185"/>
      <c r="U3" s="185"/>
      <c r="V3" s="185"/>
      <c r="W3" s="29"/>
      <c r="X3" s="185" t="s">
        <v>322</v>
      </c>
      <c r="Y3" s="185"/>
      <c r="Z3" s="185"/>
      <c r="AA3" s="185"/>
      <c r="AB3" s="185"/>
      <c r="AC3" s="185"/>
      <c r="AF3" s="185" t="s">
        <v>323</v>
      </c>
      <c r="AG3" s="185"/>
      <c r="AH3" s="185"/>
      <c r="AI3" s="185"/>
      <c r="AJ3" s="185"/>
      <c r="AK3" s="185"/>
      <c r="AL3" s="29"/>
      <c r="AM3" s="185" t="s">
        <v>324</v>
      </c>
      <c r="AN3" s="185"/>
      <c r="AO3" s="185"/>
      <c r="AP3" s="185"/>
      <c r="AQ3" s="185"/>
      <c r="AR3" s="185"/>
      <c r="AX3" s="18"/>
    </row>
    <row r="4" spans="1:60" x14ac:dyDescent="0.15">
      <c r="B4" s="26" t="s">
        <v>274</v>
      </c>
      <c r="C4" s="26" t="s">
        <v>121</v>
      </c>
      <c r="D4" s="26" t="s">
        <v>124</v>
      </c>
      <c r="E4" s="26" t="s">
        <v>125</v>
      </c>
      <c r="F4" s="26" t="s">
        <v>126</v>
      </c>
      <c r="G4" s="26" t="s">
        <v>123</v>
      </c>
      <c r="H4" s="30"/>
      <c r="I4" s="32" t="s">
        <v>230</v>
      </c>
      <c r="J4" s="26" t="s">
        <v>121</v>
      </c>
      <c r="K4" s="26" t="s">
        <v>124</v>
      </c>
      <c r="L4" s="26" t="s">
        <v>125</v>
      </c>
      <c r="M4" s="26" t="s">
        <v>126</v>
      </c>
      <c r="N4" s="26" t="s">
        <v>123</v>
      </c>
      <c r="Q4" s="80" t="s">
        <v>274</v>
      </c>
      <c r="R4" s="38" t="s">
        <v>121</v>
      </c>
      <c r="S4" s="38" t="s">
        <v>124</v>
      </c>
      <c r="T4" s="38" t="s">
        <v>125</v>
      </c>
      <c r="U4" s="38" t="s">
        <v>126</v>
      </c>
      <c r="V4" s="38" t="s">
        <v>123</v>
      </c>
      <c r="W4" s="30"/>
      <c r="X4" s="32" t="s">
        <v>230</v>
      </c>
      <c r="Y4" s="38" t="s">
        <v>121</v>
      </c>
      <c r="Z4" s="38" t="s">
        <v>124</v>
      </c>
      <c r="AA4" s="38" t="s">
        <v>125</v>
      </c>
      <c r="AB4" s="38" t="s">
        <v>126</v>
      </c>
      <c r="AC4" s="38" t="s">
        <v>123</v>
      </c>
      <c r="AF4" s="80" t="s">
        <v>274</v>
      </c>
      <c r="AG4" s="80" t="s">
        <v>121</v>
      </c>
      <c r="AH4" s="80" t="s">
        <v>124</v>
      </c>
      <c r="AI4" s="80" t="s">
        <v>125</v>
      </c>
      <c r="AJ4" s="80" t="s">
        <v>126</v>
      </c>
      <c r="AK4" s="80" t="s">
        <v>123</v>
      </c>
      <c r="AL4" s="30"/>
      <c r="AM4" s="32" t="s">
        <v>230</v>
      </c>
      <c r="AN4" s="80" t="s">
        <v>121</v>
      </c>
      <c r="AO4" s="80" t="s">
        <v>124</v>
      </c>
      <c r="AP4" s="80" t="s">
        <v>125</v>
      </c>
      <c r="AQ4" s="80" t="s">
        <v>126</v>
      </c>
      <c r="AR4" s="80" t="s">
        <v>123</v>
      </c>
      <c r="AX4" s="137"/>
      <c r="AY4" s="137"/>
      <c r="AZ4" s="136"/>
      <c r="BA4" s="137"/>
      <c r="BB4" s="137"/>
      <c r="BC4" s="137"/>
      <c r="BD4" s="137"/>
      <c r="BE4" s="137"/>
      <c r="BF4" s="137"/>
      <c r="BG4" s="137"/>
      <c r="BH4" s="137"/>
    </row>
    <row r="5" spans="1:60" x14ac:dyDescent="0.15">
      <c r="B5" s="80">
        <f>装备强化!AV6</f>
        <v>30</v>
      </c>
      <c r="C5" s="27">
        <f>装备强化!BR6</f>
        <v>0</v>
      </c>
      <c r="D5" s="27">
        <f>装备强化!BR46</f>
        <v>0</v>
      </c>
      <c r="E5" s="27">
        <f>装备强化!BR86</f>
        <v>0</v>
      </c>
      <c r="F5" s="27">
        <f>装备强化!BR126</f>
        <v>24.166666666666664</v>
      </c>
      <c r="G5" s="27">
        <f>装备强化!BR166</f>
        <v>75.555555555555571</v>
      </c>
      <c r="H5" s="29"/>
      <c r="I5" s="27">
        <v>1</v>
      </c>
      <c r="J5" s="27">
        <f>IF($I5&lt;前期规划!$C$2,0,求节点($B$5:$B$40,C$5:C$40,节奏总纲!P4))</f>
        <v>0</v>
      </c>
      <c r="K5" s="79">
        <f>IF($I5&lt;前期规划!$C$2,0,求节点($B$5:$B$40,D$5:D$40,节奏总纲!Q4))</f>
        <v>0</v>
      </c>
      <c r="L5" s="79">
        <f>IF($I5&lt;前期规划!$C$2,0,求节点($B$5:$B$40,E$5:E$40,节奏总纲!R4))</f>
        <v>0</v>
      </c>
      <c r="M5" s="79">
        <f>IF($I5&lt;前期规划!$C$2,0,求节点($B$5:$B$40,F$5:F$40,节奏总纲!S4))</f>
        <v>0</v>
      </c>
      <c r="N5" s="79">
        <f>IF($I5&lt;前期规划!$C$2,0,求节点($B$5:$B$40,G$5:G$40,节奏总纲!T4))</f>
        <v>0</v>
      </c>
      <c r="Q5" s="80">
        <f>装备强化!AV6</f>
        <v>30</v>
      </c>
      <c r="R5" s="40">
        <f>装备强化!BY6</f>
        <v>0</v>
      </c>
      <c r="S5" s="40">
        <f>装备强化!BY46</f>
        <v>0</v>
      </c>
      <c r="T5" s="40">
        <f>装备强化!BY86</f>
        <v>0</v>
      </c>
      <c r="U5" s="40">
        <f>装备强化!BY126</f>
        <v>24.166666666666664</v>
      </c>
      <c r="V5" s="40">
        <f>装备强化!BY166</f>
        <v>75.555555555555571</v>
      </c>
      <c r="W5" s="29"/>
      <c r="X5" s="40">
        <v>1</v>
      </c>
      <c r="Y5" s="79">
        <f>IF($I5&lt;前期规划!$C$2,0,求节点($Q$5:$Q$40,R$5:R$40,节奏总纲!P4))</f>
        <v>0</v>
      </c>
      <c r="Z5" s="79">
        <f>IF($I5&lt;前期规划!$C$2,0,求节点($Q$5:$Q$40,S$5:S$40,节奏总纲!Q4))</f>
        <v>0</v>
      </c>
      <c r="AA5" s="79">
        <f>IF($I5&lt;前期规划!$C$2,0,求节点($Q$5:$Q$40,T$5:T$40,节奏总纲!R4))</f>
        <v>0</v>
      </c>
      <c r="AB5" s="79">
        <f>IF($I5&lt;前期规划!$C$2,0,求节点($Q$5:$Q$40,U$5:U$40,节奏总纲!S4))</f>
        <v>0</v>
      </c>
      <c r="AC5" s="79">
        <f>IF($I5&lt;前期规划!$C$2,0,求节点($Q$5:$Q$40,V$5:V$40,节奏总纲!T4))</f>
        <v>0</v>
      </c>
      <c r="AF5" s="80">
        <f>装备突破!M6</f>
        <v>30</v>
      </c>
      <c r="AG5" s="79">
        <f>装备突破!AP6</f>
        <v>0</v>
      </c>
      <c r="AH5" s="79">
        <f>装备突破!AP46</f>
        <v>0</v>
      </c>
      <c r="AI5" s="79">
        <f>装备突破!AP86</f>
        <v>0</v>
      </c>
      <c r="AJ5" s="79">
        <f>装备突破!AP126</f>
        <v>5.5E-2</v>
      </c>
      <c r="AK5" s="79">
        <f>装备突破!AP166</f>
        <v>0.12333333333333334</v>
      </c>
      <c r="AL5" s="29"/>
      <c r="AM5" s="79">
        <v>1</v>
      </c>
      <c r="AN5" s="79">
        <f>IF($I5&lt;前期规划!$C$2,0,求节点($AF$5:$AF$40,AG$5:AG$40,节奏总纲!P4))</f>
        <v>0</v>
      </c>
      <c r="AO5" s="79">
        <f>IF($I5&lt;前期规划!$C$2,0,求节点($AF$5:$AF$40,AH$5:AH$40,节奏总纲!Q4))</f>
        <v>0</v>
      </c>
      <c r="AP5" s="79">
        <f>IF($I5&lt;前期规划!$C$2,0,求节点($AF$5:$AF$40,AI$5:AI$40,节奏总纲!R4))</f>
        <v>0</v>
      </c>
      <c r="AQ5" s="79">
        <f>IF($I5&lt;前期规划!$C$2,0,求节点($AF$5:$AF$40,AJ$5:AJ$40,节奏总纲!S4))</f>
        <v>0</v>
      </c>
      <c r="AR5" s="79">
        <f>IF($I5&lt;前期规划!$C$2,0,求节点($AF$5:$AF$40,AK$5:AK$40,节奏总纲!T4))</f>
        <v>0</v>
      </c>
      <c r="AX5" s="136" t="s">
        <v>250</v>
      </c>
      <c r="AY5" s="136" t="s">
        <v>468</v>
      </c>
      <c r="AZ5" s="136" t="s">
        <v>465</v>
      </c>
      <c r="BA5" s="137" t="s">
        <v>466</v>
      </c>
      <c r="BB5" s="137" t="s">
        <v>469</v>
      </c>
      <c r="BC5" s="137" t="s">
        <v>463</v>
      </c>
      <c r="BD5" s="137" t="s">
        <v>464</v>
      </c>
      <c r="BE5" s="137"/>
      <c r="BF5" s="137" t="s">
        <v>470</v>
      </c>
      <c r="BG5" s="137" t="s">
        <v>471</v>
      </c>
      <c r="BH5" s="137" t="s">
        <v>472</v>
      </c>
    </row>
    <row r="6" spans="1:60" x14ac:dyDescent="0.15">
      <c r="B6" s="80">
        <f>装备强化!AV7</f>
        <v>60</v>
      </c>
      <c r="C6" s="27">
        <f>装备强化!BR7</f>
        <v>0</v>
      </c>
      <c r="D6" s="27">
        <f>装备强化!BR47</f>
        <v>24.166666666666664</v>
      </c>
      <c r="E6" s="27">
        <f>装备强化!BR87</f>
        <v>36.666666666666671</v>
      </c>
      <c r="F6" s="27">
        <f>装备强化!BR127</f>
        <v>75.555555555555571</v>
      </c>
      <c r="G6" s="27">
        <f>装备强化!BR167</f>
        <v>143.33333333333334</v>
      </c>
      <c r="H6" s="29"/>
      <c r="I6" s="27">
        <v>2</v>
      </c>
      <c r="J6" s="79">
        <f>IF($I6&lt;前期规划!$C$2,0,求节点($B$5:$B$40,C$5:C$40,节奏总纲!P5))</f>
        <v>0</v>
      </c>
      <c r="K6" s="79">
        <f>IF($I6&lt;前期规划!$C$2,0,求节点($B$5:$B$40,D$5:D$40,节奏总纲!Q5))</f>
        <v>0</v>
      </c>
      <c r="L6" s="79">
        <f>IF($I6&lt;前期规划!$C$2,0,求节点($B$5:$B$40,E$5:E$40,节奏总纲!R5))</f>
        <v>0</v>
      </c>
      <c r="M6" s="79">
        <f>IF($I6&lt;前期规划!$C$2,0,求节点($B$5:$B$40,F$5:F$40,节奏总纲!S5))</f>
        <v>0</v>
      </c>
      <c r="N6" s="79">
        <f>IF($I6&lt;前期规划!$C$2,0,求节点($B$5:$B$40,G$5:G$40,节奏总纲!T5))</f>
        <v>0</v>
      </c>
      <c r="Q6" s="80">
        <f>装备强化!AV7</f>
        <v>60</v>
      </c>
      <c r="R6" s="40">
        <f>装备强化!BY7</f>
        <v>0</v>
      </c>
      <c r="S6" s="40">
        <f>装备强化!BY47</f>
        <v>24.166666666666664</v>
      </c>
      <c r="T6" s="40">
        <f>装备强化!BY87</f>
        <v>36.666666666666671</v>
      </c>
      <c r="U6" s="40">
        <f>装备强化!BY127</f>
        <v>75.555555555555571</v>
      </c>
      <c r="V6" s="40">
        <f>装备强化!BY167</f>
        <v>143.33333333333334</v>
      </c>
      <c r="W6" s="29"/>
      <c r="X6" s="40">
        <v>2</v>
      </c>
      <c r="Y6" s="79">
        <f>IF($I6&lt;前期规划!$C$2,0,求节点($Q$5:$Q$40,R$5:R$40,节奏总纲!P5))</f>
        <v>0</v>
      </c>
      <c r="Z6" s="79">
        <f>IF($I6&lt;前期规划!$C$2,0,求节点($Q$5:$Q$40,S$5:S$40,节奏总纲!Q5))</f>
        <v>0</v>
      </c>
      <c r="AA6" s="79">
        <f>IF($I6&lt;前期规划!$C$2,0,求节点($Q$5:$Q$40,T$5:T$40,节奏总纲!R5))</f>
        <v>0</v>
      </c>
      <c r="AB6" s="79">
        <f>IF($I6&lt;前期规划!$C$2,0,求节点($Q$5:$Q$40,U$5:U$40,节奏总纲!S5))</f>
        <v>0</v>
      </c>
      <c r="AC6" s="79">
        <f>IF($I6&lt;前期规划!$C$2,0,求节点($Q$5:$Q$40,V$5:V$40,节奏总纲!T5))</f>
        <v>0</v>
      </c>
      <c r="AF6" s="80">
        <f>装备突破!M7</f>
        <v>60</v>
      </c>
      <c r="AG6" s="79">
        <f>装备突破!AP7</f>
        <v>0</v>
      </c>
      <c r="AH6" s="79">
        <f>装备突破!AP47</f>
        <v>5.5000000000000007E-2</v>
      </c>
      <c r="AI6" s="79">
        <f>装备突破!AP87</f>
        <v>0.08</v>
      </c>
      <c r="AJ6" s="79">
        <f>装备突破!AP127</f>
        <v>0.12333333333333334</v>
      </c>
      <c r="AK6" s="79">
        <f>装备突破!AP167</f>
        <v>0.31000000000000005</v>
      </c>
      <c r="AL6" s="29"/>
      <c r="AM6" s="79">
        <v>2</v>
      </c>
      <c r="AN6" s="79">
        <f>IF($I6&lt;前期规划!$C$2,0,求节点($AF$5:$AF$40,AG$5:AG$40,节奏总纲!P5))</f>
        <v>0</v>
      </c>
      <c r="AO6" s="79">
        <f>IF($I6&lt;前期规划!$C$2,0,求节点($AF$5:$AF$40,AH$5:AH$40,节奏总纲!Q5))</f>
        <v>0</v>
      </c>
      <c r="AP6" s="79">
        <f>IF($I6&lt;前期规划!$C$2,0,求节点($AF$5:$AF$40,AI$5:AI$40,节奏总纲!R5))</f>
        <v>0</v>
      </c>
      <c r="AQ6" s="79">
        <f>IF($I6&lt;前期规划!$C$2,0,求节点($AF$5:$AF$40,AJ$5:AJ$40,节奏总纲!S5))</f>
        <v>0</v>
      </c>
      <c r="AR6" s="79">
        <f>IF($I6&lt;前期规划!$C$2,0,求节点($AF$5:$AF$40,AK$5:AK$40,节奏总纲!T5))</f>
        <v>0</v>
      </c>
      <c r="AX6" s="136">
        <f>节奏预期!B6</f>
        <v>30</v>
      </c>
      <c r="AY6" s="136">
        <f>节奏预期!D6</f>
        <v>49.533352307096472</v>
      </c>
      <c r="AZ6" s="136">
        <f>求节点(其他调用!$P$4:$P$163,其他调用!$Q$4:$Q$163,AY6)</f>
        <v>491.32579483464093</v>
      </c>
      <c r="BA6" s="137">
        <f>(装备强化!BR6+装备强化!BY6)/2</f>
        <v>0</v>
      </c>
      <c r="BB6" s="24">
        <f>BA6/AZ6</f>
        <v>0</v>
      </c>
      <c r="BC6" s="24">
        <f>装备突破!U6</f>
        <v>0</v>
      </c>
      <c r="BD6" s="24">
        <f>装备突破!AB6</f>
        <v>0</v>
      </c>
      <c r="BE6" s="24"/>
      <c r="BF6" s="24" t="e">
        <f>BB6/SUM($BB6:$BD6)</f>
        <v>#DIV/0!</v>
      </c>
      <c r="BG6" s="24" t="e">
        <f t="shared" ref="BG6:BH6" si="0">BC6/SUM($BB6:$BD6)</f>
        <v>#DIV/0!</v>
      </c>
      <c r="BH6" s="24" t="e">
        <f t="shared" si="0"/>
        <v>#DIV/0!</v>
      </c>
    </row>
    <row r="7" spans="1:60" x14ac:dyDescent="0.15">
      <c r="B7" s="80">
        <f>装备强化!AV8</f>
        <v>90</v>
      </c>
      <c r="C7" s="27">
        <f>装备强化!BR8</f>
        <v>31.666666666666668</v>
      </c>
      <c r="D7" s="27">
        <f>装备强化!BR48</f>
        <v>42.395833333333336</v>
      </c>
      <c r="E7" s="27">
        <f>装备强化!BR88</f>
        <v>75.555555555555557</v>
      </c>
      <c r="F7" s="27">
        <f>装备强化!BR128</f>
        <v>130.83333333333331</v>
      </c>
      <c r="G7" s="27">
        <f>装备强化!BR168</f>
        <v>185.625</v>
      </c>
      <c r="H7" s="29"/>
      <c r="I7" s="27">
        <v>3</v>
      </c>
      <c r="J7" s="79">
        <f>IF($I7&lt;前期规划!$C$2,0,求节点($B$5:$B$40,C$5:C$40,节奏总纲!P6))</f>
        <v>0</v>
      </c>
      <c r="K7" s="79">
        <f>IF($I7&lt;前期规划!$C$2,0,求节点($B$5:$B$40,D$5:D$40,节奏总纲!Q6))</f>
        <v>0</v>
      </c>
      <c r="L7" s="79">
        <f>IF($I7&lt;前期规划!$C$2,0,求节点($B$5:$B$40,E$5:E$40,节奏总纲!R6))</f>
        <v>0</v>
      </c>
      <c r="M7" s="79">
        <f>IF($I7&lt;前期规划!$C$2,0,求节点($B$5:$B$40,F$5:F$40,节奏总纲!S6))</f>
        <v>0</v>
      </c>
      <c r="N7" s="79">
        <f>IF($I7&lt;前期规划!$C$2,0,求节点($B$5:$B$40,G$5:G$40,节奏总纲!T6))</f>
        <v>0</v>
      </c>
      <c r="Q7" s="80">
        <f>装备强化!AV8</f>
        <v>90</v>
      </c>
      <c r="R7" s="40">
        <f>装备强化!BY8</f>
        <v>31.666666666666668</v>
      </c>
      <c r="S7" s="40">
        <f>装备强化!BY48</f>
        <v>42.395833333333336</v>
      </c>
      <c r="T7" s="40">
        <f>装备强化!BY88</f>
        <v>75.555555555555557</v>
      </c>
      <c r="U7" s="40">
        <f>装备强化!BY128</f>
        <v>130.83333333333331</v>
      </c>
      <c r="V7" s="40">
        <f>装备强化!BY168</f>
        <v>185.625</v>
      </c>
      <c r="W7" s="29"/>
      <c r="X7" s="40">
        <v>3</v>
      </c>
      <c r="Y7" s="79">
        <f>IF($I7&lt;前期规划!$C$2,0,求节点($Q$5:$Q$40,R$5:R$40,节奏总纲!P6))</f>
        <v>0</v>
      </c>
      <c r="Z7" s="79">
        <f>IF($I7&lt;前期规划!$C$2,0,求节点($Q$5:$Q$40,S$5:S$40,节奏总纲!Q6))</f>
        <v>0</v>
      </c>
      <c r="AA7" s="79">
        <f>IF($I7&lt;前期规划!$C$2,0,求节点($Q$5:$Q$40,T$5:T$40,节奏总纲!R6))</f>
        <v>0</v>
      </c>
      <c r="AB7" s="79">
        <f>IF($I7&lt;前期规划!$C$2,0,求节点($Q$5:$Q$40,U$5:U$40,节奏总纲!S6))</f>
        <v>0</v>
      </c>
      <c r="AC7" s="79">
        <f>IF($I7&lt;前期规划!$C$2,0,求节点($Q$5:$Q$40,V$5:V$40,节奏总纲!T6))</f>
        <v>0</v>
      </c>
      <c r="AF7" s="80">
        <f>装备突破!M8</f>
        <v>90</v>
      </c>
      <c r="AG7" s="79">
        <f>装备突破!AP8</f>
        <v>6.0000000000000005E-2</v>
      </c>
      <c r="AH7" s="79">
        <f>装备突破!AP48</f>
        <v>8.6249999999999993E-2</v>
      </c>
      <c r="AI7" s="79">
        <f>装备突破!AP88</f>
        <v>0.12333333333333332</v>
      </c>
      <c r="AJ7" s="79">
        <f>装备突破!AP128</f>
        <v>0.19666666666666668</v>
      </c>
      <c r="AK7" s="79">
        <f>装备突破!AP168</f>
        <v>0.33499999999999996</v>
      </c>
      <c r="AL7" s="29"/>
      <c r="AM7" s="79">
        <v>3</v>
      </c>
      <c r="AN7" s="79">
        <f>IF($I7&lt;前期规划!$C$2,0,求节点($AF$5:$AF$40,AG$5:AG$40,节奏总纲!P6))</f>
        <v>0</v>
      </c>
      <c r="AO7" s="79">
        <f>IF($I7&lt;前期规划!$C$2,0,求节点($AF$5:$AF$40,AH$5:AH$40,节奏总纲!Q6))</f>
        <v>0</v>
      </c>
      <c r="AP7" s="79">
        <f>IF($I7&lt;前期规划!$C$2,0,求节点($AF$5:$AF$40,AI$5:AI$40,节奏总纲!R6))</f>
        <v>0</v>
      </c>
      <c r="AQ7" s="79">
        <f>IF($I7&lt;前期规划!$C$2,0,求节点($AF$5:$AF$40,AJ$5:AJ$40,节奏总纲!S6))</f>
        <v>0</v>
      </c>
      <c r="AR7" s="79">
        <f>IF($I7&lt;前期规划!$C$2,0,求节点($AF$5:$AF$40,AK$5:AK$40,节奏总纲!T6))</f>
        <v>0</v>
      </c>
      <c r="AX7" s="136">
        <f>节奏预期!B7</f>
        <v>60</v>
      </c>
      <c r="AY7" s="136">
        <f>节奏预期!D7</f>
        <v>59.300028460644697</v>
      </c>
      <c r="AZ7" s="136">
        <f>求节点(其他调用!$P$4:$P$163,其他调用!$Q$4:$Q$163,AY7)</f>
        <v>567.36124065322099</v>
      </c>
      <c r="BA7" s="137">
        <f>(装备强化!BR7+装备强化!BY7)/2</f>
        <v>0</v>
      </c>
      <c r="BB7" s="24">
        <f t="shared" ref="BB7:BB41" si="1">BA7/AZ7</f>
        <v>0</v>
      </c>
      <c r="BC7" s="24">
        <f>装备突破!U7</f>
        <v>0</v>
      </c>
      <c r="BD7" s="24">
        <f>装备突破!AB7</f>
        <v>0</v>
      </c>
      <c r="BE7" s="24"/>
      <c r="BF7" s="24" t="e">
        <f t="shared" ref="BF7:BF41" si="2">BB7/SUM($BB7:$BD7)</f>
        <v>#DIV/0!</v>
      </c>
      <c r="BG7" s="24" t="e">
        <f t="shared" ref="BG7:BG41" si="3">BC7/SUM($BB7:$BD7)</f>
        <v>#DIV/0!</v>
      </c>
      <c r="BH7" s="24" t="e">
        <f t="shared" ref="BH7:BH41" si="4">BD7/SUM($BB7:$BD7)</f>
        <v>#DIV/0!</v>
      </c>
    </row>
    <row r="8" spans="1:60" x14ac:dyDescent="0.15">
      <c r="B8" s="80">
        <f>装备强化!AV9</f>
        <v>120</v>
      </c>
      <c r="C8" s="27">
        <f>装备强化!BR9</f>
        <v>46.666666666666664</v>
      </c>
      <c r="D8" s="27">
        <f>装备强化!BR49</f>
        <v>75.555555555555571</v>
      </c>
      <c r="E8" s="27">
        <f>装备强化!BR89</f>
        <v>119.25925925925925</v>
      </c>
      <c r="F8" s="27">
        <f>装备强化!BR129</f>
        <v>143.33333333333334</v>
      </c>
      <c r="G8" s="27">
        <f>装备强化!BR169</f>
        <v>225</v>
      </c>
      <c r="H8" s="29"/>
      <c r="I8" s="27">
        <v>4</v>
      </c>
      <c r="J8" s="79">
        <f>IF($I8&lt;前期规划!$C$2,0,求节点($B$5:$B$40,C$5:C$40,节奏总纲!P7))</f>
        <v>0</v>
      </c>
      <c r="K8" s="79">
        <f>IF($I8&lt;前期规划!$C$2,0,求节点($B$5:$B$40,D$5:D$40,节奏总纲!Q7))</f>
        <v>0</v>
      </c>
      <c r="L8" s="79">
        <f>IF($I8&lt;前期规划!$C$2,0,求节点($B$5:$B$40,E$5:E$40,节奏总纲!R7))</f>
        <v>0</v>
      </c>
      <c r="M8" s="79">
        <f>IF($I8&lt;前期规划!$C$2,0,求节点($B$5:$B$40,F$5:F$40,节奏总纲!S7))</f>
        <v>0</v>
      </c>
      <c r="N8" s="79">
        <f>IF($I8&lt;前期规划!$C$2,0,求节点($B$5:$B$40,G$5:G$40,节奏总纲!T7))</f>
        <v>0</v>
      </c>
      <c r="Q8" s="80">
        <f>装备强化!AV9</f>
        <v>120</v>
      </c>
      <c r="R8" s="40">
        <f>装备强化!BY9</f>
        <v>46.666666666666664</v>
      </c>
      <c r="S8" s="40">
        <f>装备强化!BY49</f>
        <v>75.555555555555571</v>
      </c>
      <c r="T8" s="40">
        <f>装备强化!BY89</f>
        <v>119.25925925925925</v>
      </c>
      <c r="U8" s="40">
        <f>装备强化!BY129</f>
        <v>143.33333333333334</v>
      </c>
      <c r="V8" s="40">
        <f>装备强化!BY169</f>
        <v>225</v>
      </c>
      <c r="W8" s="29"/>
      <c r="X8" s="40">
        <v>4</v>
      </c>
      <c r="Y8" s="79">
        <f>IF($I8&lt;前期规划!$C$2,0,求节点($Q$5:$Q$40,R$5:R$40,节奏总纲!P7))</f>
        <v>0</v>
      </c>
      <c r="Z8" s="79">
        <f>IF($I8&lt;前期规划!$C$2,0,求节点($Q$5:$Q$40,S$5:S$40,节奏总纲!Q7))</f>
        <v>0</v>
      </c>
      <c r="AA8" s="79">
        <f>IF($I8&lt;前期规划!$C$2,0,求节点($Q$5:$Q$40,T$5:T$40,节奏总纲!R7))</f>
        <v>0</v>
      </c>
      <c r="AB8" s="79">
        <f>IF($I8&lt;前期规划!$C$2,0,求节点($Q$5:$Q$40,U$5:U$40,节奏总纲!S7))</f>
        <v>0</v>
      </c>
      <c r="AC8" s="79">
        <f>IF($I8&lt;前期规划!$C$2,0,求节点($Q$5:$Q$40,V$5:V$40,节奏总纲!T7))</f>
        <v>0</v>
      </c>
      <c r="AF8" s="80">
        <f>装备突破!M9</f>
        <v>120</v>
      </c>
      <c r="AG8" s="79">
        <f>装备突破!AP9</f>
        <v>0.09</v>
      </c>
      <c r="AH8" s="79">
        <f>装备突破!AP49</f>
        <v>0.12333333333333334</v>
      </c>
      <c r="AI8" s="79">
        <f>装备突破!AP89</f>
        <v>0.17444444444444443</v>
      </c>
      <c r="AJ8" s="79">
        <f>装备突破!AP129</f>
        <v>0.31</v>
      </c>
      <c r="AK8" s="79">
        <f>装备突破!AP169</f>
        <v>0.36499999999999999</v>
      </c>
      <c r="AL8" s="29"/>
      <c r="AM8" s="79">
        <v>4</v>
      </c>
      <c r="AN8" s="79">
        <f>IF($I8&lt;前期规划!$C$2,0,求节点($AF$5:$AF$40,AG$5:AG$40,节奏总纲!P7))</f>
        <v>0</v>
      </c>
      <c r="AO8" s="79">
        <f>IF($I8&lt;前期规划!$C$2,0,求节点($AF$5:$AF$40,AH$5:AH$40,节奏总纲!Q7))</f>
        <v>0</v>
      </c>
      <c r="AP8" s="79">
        <f>IF($I8&lt;前期规划!$C$2,0,求节点($AF$5:$AF$40,AI$5:AI$40,节奏总纲!R7))</f>
        <v>0</v>
      </c>
      <c r="AQ8" s="79">
        <f>IF($I8&lt;前期规划!$C$2,0,求节点($AF$5:$AF$40,AJ$5:AJ$40,节奏总纲!S7))</f>
        <v>0</v>
      </c>
      <c r="AR8" s="79">
        <f>IF($I8&lt;前期规划!$C$2,0,求节点($AF$5:$AF$40,AK$5:AK$40,节奏总纲!T7))</f>
        <v>0</v>
      </c>
      <c r="AX8" s="136">
        <f>节奏预期!B8</f>
        <v>90</v>
      </c>
      <c r="AY8" s="136">
        <f>节奏预期!D8</f>
        <v>65.075479910097457</v>
      </c>
      <c r="AZ8" s="136">
        <f>求节点(其他调用!$P$4:$P$163,其他调用!$Q$4:$Q$163,AY8)</f>
        <v>616.31930476248397</v>
      </c>
      <c r="BA8" s="137">
        <f>(装备强化!BR8+装备强化!BY8)/2</f>
        <v>31.666666666666668</v>
      </c>
      <c r="BB8" s="24">
        <f t="shared" si="1"/>
        <v>5.1380293334913972E-2</v>
      </c>
      <c r="BC8" s="24">
        <f>装备突破!U8</f>
        <v>6.0000000000000005E-2</v>
      </c>
      <c r="BD8" s="24">
        <f>装备突破!AB8</f>
        <v>0</v>
      </c>
      <c r="BE8" s="24"/>
      <c r="BF8" s="24">
        <f t="shared" si="2"/>
        <v>0.46130506390763809</v>
      </c>
      <c r="BG8" s="24">
        <f t="shared" si="3"/>
        <v>0.53869493609236185</v>
      </c>
      <c r="BH8" s="24">
        <f t="shared" si="4"/>
        <v>0</v>
      </c>
    </row>
    <row r="9" spans="1:60" x14ac:dyDescent="0.15">
      <c r="B9" s="80">
        <f>装备强化!AV10</f>
        <v>150</v>
      </c>
      <c r="C9" s="27">
        <f>装备强化!BR10</f>
        <v>75.555555555555557</v>
      </c>
      <c r="D9" s="27">
        <f>装备强化!BR50</f>
        <v>108.4375</v>
      </c>
      <c r="E9" s="27">
        <f>装备强化!BR90</f>
        <v>135</v>
      </c>
      <c r="F9" s="27">
        <f>装备强化!BR130</f>
        <v>165.57291666666666</v>
      </c>
      <c r="G9" s="27">
        <f>装备强化!BR170</f>
        <v>268.125</v>
      </c>
      <c r="H9" s="29"/>
      <c r="I9" s="27">
        <v>5</v>
      </c>
      <c r="J9" s="79">
        <f>IF($I9&lt;前期规划!$C$2,0,求节点($B$5:$B$40,C$5:C$40,节奏总纲!P8))</f>
        <v>0</v>
      </c>
      <c r="K9" s="79">
        <f>IF($I9&lt;前期规划!$C$2,0,求节点($B$5:$B$40,D$5:D$40,节奏总纲!Q8))</f>
        <v>0</v>
      </c>
      <c r="L9" s="79">
        <f>IF($I9&lt;前期规划!$C$2,0,求节点($B$5:$B$40,E$5:E$40,节奏总纲!R8))</f>
        <v>0</v>
      </c>
      <c r="M9" s="79">
        <f>IF($I9&lt;前期规划!$C$2,0,求节点($B$5:$B$40,F$5:F$40,节奏总纲!S8))</f>
        <v>0</v>
      </c>
      <c r="N9" s="79">
        <f>IF($I9&lt;前期规划!$C$2,0,求节点($B$5:$B$40,G$5:G$40,节奏总纲!T8))</f>
        <v>0</v>
      </c>
      <c r="Q9" s="80">
        <f>装备强化!AV10</f>
        <v>150</v>
      </c>
      <c r="R9" s="40">
        <f>装备强化!BY10</f>
        <v>75.555555555555557</v>
      </c>
      <c r="S9" s="40">
        <f>装备强化!BY50</f>
        <v>108.4375</v>
      </c>
      <c r="T9" s="40">
        <f>装备强化!BY90</f>
        <v>135</v>
      </c>
      <c r="U9" s="40">
        <f>装备强化!BY130</f>
        <v>165.57291666666666</v>
      </c>
      <c r="V9" s="40">
        <f>装备强化!BY170</f>
        <v>268.125</v>
      </c>
      <c r="W9" s="29"/>
      <c r="X9" s="40">
        <v>5</v>
      </c>
      <c r="Y9" s="79">
        <f>IF($I9&lt;前期规划!$C$2,0,求节点($Q$5:$Q$40,R$5:R$40,节奏总纲!P8))</f>
        <v>0</v>
      </c>
      <c r="Z9" s="79">
        <f>IF($I9&lt;前期规划!$C$2,0,求节点($Q$5:$Q$40,S$5:S$40,节奏总纲!Q8))</f>
        <v>0</v>
      </c>
      <c r="AA9" s="79">
        <f>IF($I9&lt;前期规划!$C$2,0,求节点($Q$5:$Q$40,T$5:T$40,节奏总纲!R8))</f>
        <v>0</v>
      </c>
      <c r="AB9" s="79">
        <f>IF($I9&lt;前期规划!$C$2,0,求节点($Q$5:$Q$40,U$5:U$40,节奏总纲!S8))</f>
        <v>0</v>
      </c>
      <c r="AC9" s="79">
        <f>IF($I9&lt;前期规划!$C$2,0,求节点($Q$5:$Q$40,V$5:V$40,节奏总纲!T8))</f>
        <v>0</v>
      </c>
      <c r="AF9" s="80">
        <f>装备突破!M10</f>
        <v>150</v>
      </c>
      <c r="AG9" s="79">
        <f>装备突破!AP10</f>
        <v>0.12333333333333334</v>
      </c>
      <c r="AH9" s="79">
        <f>装备突破!AP50</f>
        <v>0.16749999999999998</v>
      </c>
      <c r="AI9" s="79">
        <f>装备突破!AP90</f>
        <v>0.22444444444444445</v>
      </c>
      <c r="AJ9" s="79">
        <f>装备突破!AP130</f>
        <v>0.30625000000000002</v>
      </c>
      <c r="AK9" s="79">
        <f>装备突破!AP170</f>
        <v>0.36250000000000004</v>
      </c>
      <c r="AL9" s="29"/>
      <c r="AM9" s="79">
        <v>5</v>
      </c>
      <c r="AN9" s="79">
        <f>IF($I9&lt;前期规划!$C$2,0,求节点($AF$5:$AF$40,AG$5:AG$40,节奏总纲!P8))</f>
        <v>0</v>
      </c>
      <c r="AO9" s="79">
        <f>IF($I9&lt;前期规划!$C$2,0,求节点($AF$5:$AF$40,AH$5:AH$40,节奏总纲!Q8))</f>
        <v>0</v>
      </c>
      <c r="AP9" s="79">
        <f>IF($I9&lt;前期规划!$C$2,0,求节点($AF$5:$AF$40,AI$5:AI$40,节奏总纲!R8))</f>
        <v>0</v>
      </c>
      <c r="AQ9" s="79">
        <f>IF($I9&lt;前期规划!$C$2,0,求节点($AF$5:$AF$40,AJ$5:AJ$40,节奏总纲!S8))</f>
        <v>0</v>
      </c>
      <c r="AR9" s="79">
        <f>IF($I9&lt;前期规划!$C$2,0,求节点($AF$5:$AF$40,AK$5:AK$40,节奏总纲!T8))</f>
        <v>0</v>
      </c>
      <c r="AX9" s="136">
        <f>节奏预期!B9</f>
        <v>120</v>
      </c>
      <c r="AY9" s="136">
        <f>节奏预期!D9</f>
        <v>69.18336653741882</v>
      </c>
      <c r="AZ9" s="136">
        <f>求节点(其他调用!$P$4:$P$163,其他调用!$Q$4:$Q$163,AY9)</f>
        <v>652.59428076289305</v>
      </c>
      <c r="BA9" s="137">
        <f>(装备强化!BR9+装备强化!BY9)/2</f>
        <v>46.666666666666664</v>
      </c>
      <c r="BB9" s="24">
        <f t="shared" si="1"/>
        <v>7.1509463141651491E-2</v>
      </c>
      <c r="BC9" s="24">
        <f>装备突破!U9</f>
        <v>0.09</v>
      </c>
      <c r="BD9" s="24">
        <f>装备突破!AB9</f>
        <v>0</v>
      </c>
      <c r="BE9" s="24"/>
      <c r="BF9" s="24">
        <f t="shared" si="2"/>
        <v>0.44275711002106599</v>
      </c>
      <c r="BG9" s="24">
        <f t="shared" si="3"/>
        <v>0.55724288997893401</v>
      </c>
      <c r="BH9" s="24">
        <f t="shared" si="4"/>
        <v>0</v>
      </c>
    </row>
    <row r="10" spans="1:60" x14ac:dyDescent="0.15">
      <c r="B10" s="80">
        <f>装备强化!AV11</f>
        <v>180</v>
      </c>
      <c r="C10" s="27">
        <f>装备强化!BR11</f>
        <v>102.22222222222221</v>
      </c>
      <c r="D10" s="27">
        <f>装备强化!BR51</f>
        <v>130.83333333333331</v>
      </c>
      <c r="E10" s="27">
        <f>装备强化!BR91</f>
        <v>143.33333333333334</v>
      </c>
      <c r="F10" s="27">
        <f>装备强化!BR131</f>
        <v>185.625</v>
      </c>
      <c r="G10" s="27">
        <f>装备强化!BR171</f>
        <v>300</v>
      </c>
      <c r="H10" s="29"/>
      <c r="I10" s="27">
        <v>6</v>
      </c>
      <c r="J10" s="79">
        <f>IF($I10&lt;前期规划!$C$2,0,求节点($B$5:$B$40,C$5:C$40,节奏总纲!P9))</f>
        <v>0</v>
      </c>
      <c r="K10" s="79">
        <f>IF($I10&lt;前期规划!$C$2,0,求节点($B$5:$B$40,D$5:D$40,节奏总纲!Q9))</f>
        <v>0</v>
      </c>
      <c r="L10" s="79">
        <f>IF($I10&lt;前期规划!$C$2,0,求节点($B$5:$B$40,E$5:E$40,节奏总纲!R9))</f>
        <v>0</v>
      </c>
      <c r="M10" s="79">
        <f>IF($I10&lt;前期规划!$C$2,0,求节点($B$5:$B$40,F$5:F$40,节奏总纲!S9))</f>
        <v>0</v>
      </c>
      <c r="N10" s="79">
        <f>IF($I10&lt;前期规划!$C$2,0,求节点($B$5:$B$40,G$5:G$40,节奏总纲!T9))</f>
        <v>0</v>
      </c>
      <c r="Q10" s="80">
        <f>装备强化!AV11</f>
        <v>180</v>
      </c>
      <c r="R10" s="40">
        <f>装备强化!BY11</f>
        <v>102.22222222222221</v>
      </c>
      <c r="S10" s="40">
        <f>装备强化!BY51</f>
        <v>130.83333333333331</v>
      </c>
      <c r="T10" s="40">
        <f>装备强化!BY91</f>
        <v>143.33333333333334</v>
      </c>
      <c r="U10" s="40">
        <f>装备强化!BY131</f>
        <v>185.625</v>
      </c>
      <c r="V10" s="40">
        <f>装备强化!BY171</f>
        <v>300</v>
      </c>
      <c r="W10" s="29"/>
      <c r="X10" s="40">
        <v>6</v>
      </c>
      <c r="Y10" s="79">
        <f>IF($I10&lt;前期规划!$C$2,0,求节点($Q$5:$Q$40,R$5:R$40,节奏总纲!P9))</f>
        <v>0</v>
      </c>
      <c r="Z10" s="79">
        <f>IF($I10&lt;前期规划!$C$2,0,求节点($Q$5:$Q$40,S$5:S$40,节奏总纲!Q9))</f>
        <v>0</v>
      </c>
      <c r="AA10" s="79">
        <f>IF($I10&lt;前期规划!$C$2,0,求节点($Q$5:$Q$40,T$5:T$40,节奏总纲!R9))</f>
        <v>0</v>
      </c>
      <c r="AB10" s="79">
        <f>IF($I10&lt;前期规划!$C$2,0,求节点($Q$5:$Q$40,U$5:U$40,节奏总纲!S9))</f>
        <v>0</v>
      </c>
      <c r="AC10" s="79">
        <f>IF($I10&lt;前期规划!$C$2,0,求节点($Q$5:$Q$40,V$5:V$40,节奏总纲!T9))</f>
        <v>0</v>
      </c>
      <c r="AF10" s="80">
        <f>装备突破!M11</f>
        <v>180</v>
      </c>
      <c r="AG10" s="79">
        <f>装备突破!AP11</f>
        <v>0.1633333333333333</v>
      </c>
      <c r="AH10" s="79">
        <f>装备突破!AP51</f>
        <v>0.19666666666666666</v>
      </c>
      <c r="AI10" s="79">
        <f>装备突破!AP91</f>
        <v>0.31</v>
      </c>
      <c r="AJ10" s="79">
        <f>装备突破!AP131</f>
        <v>0.33499999999999996</v>
      </c>
      <c r="AK10" s="79">
        <f>装备突破!AP171</f>
        <v>0.4</v>
      </c>
      <c r="AL10" s="29"/>
      <c r="AM10" s="79">
        <v>6</v>
      </c>
      <c r="AN10" s="79">
        <f>IF($I10&lt;前期规划!$C$2,0,求节点($AF$5:$AF$40,AG$5:AG$40,节奏总纲!P9))</f>
        <v>0</v>
      </c>
      <c r="AO10" s="79">
        <f>IF($I10&lt;前期规划!$C$2,0,求节点($AF$5:$AF$40,AH$5:AH$40,节奏总纲!Q9))</f>
        <v>0</v>
      </c>
      <c r="AP10" s="79">
        <f>IF($I10&lt;前期规划!$C$2,0,求节点($AF$5:$AF$40,AI$5:AI$40,节奏总纲!R9))</f>
        <v>0</v>
      </c>
      <c r="AQ10" s="79">
        <f>IF($I10&lt;前期规划!$C$2,0,求节点($AF$5:$AF$40,AJ$5:AJ$40,节奏总纲!S9))</f>
        <v>0</v>
      </c>
      <c r="AR10" s="79">
        <f>IF($I10&lt;前期规划!$C$2,0,求节点($AF$5:$AF$40,AK$5:AK$40,节奏总纲!T9))</f>
        <v>0</v>
      </c>
      <c r="AX10" s="136">
        <f>节奏预期!B10</f>
        <v>150</v>
      </c>
      <c r="AY10" s="136">
        <f>节奏预期!D10</f>
        <v>72.375871759353331</v>
      </c>
      <c r="AZ10" s="136">
        <f>求节点(其他调用!$P$4:$P$163,其他调用!$Q$4:$Q$163,AY10)</f>
        <v>681.91417873905482</v>
      </c>
      <c r="BA10" s="137">
        <f>(装备强化!BR10+装备强化!BY10)/2</f>
        <v>75.555555555555557</v>
      </c>
      <c r="BB10" s="24">
        <f t="shared" si="1"/>
        <v>0.1107992147857481</v>
      </c>
      <c r="BC10" s="24">
        <f>装备突破!U10</f>
        <v>0.12333333333333334</v>
      </c>
      <c r="BD10" s="24">
        <f>装备突破!AB10</f>
        <v>0</v>
      </c>
      <c r="BE10" s="24"/>
      <c r="BF10" s="24">
        <f t="shared" si="2"/>
        <v>0.47323285752391353</v>
      </c>
      <c r="BG10" s="24">
        <f t="shared" si="3"/>
        <v>0.52676714247608647</v>
      </c>
      <c r="BH10" s="24">
        <f t="shared" si="4"/>
        <v>0</v>
      </c>
    </row>
    <row r="11" spans="1:60" x14ac:dyDescent="0.15">
      <c r="B11" s="80">
        <f>装备强化!AV12</f>
        <v>210</v>
      </c>
      <c r="C11" s="27">
        <f>装备强化!BR12</f>
        <v>128.33333333333331</v>
      </c>
      <c r="D11" s="27">
        <f>装备强化!BR52</f>
        <v>137.08333333333334</v>
      </c>
      <c r="E11" s="27">
        <f>装备强化!BR92</f>
        <v>157.98611111111114</v>
      </c>
      <c r="F11" s="27">
        <f>装备强化!BR132</f>
        <v>204.84375</v>
      </c>
      <c r="G11" s="27">
        <f>装备强化!BR172</f>
        <v>300</v>
      </c>
      <c r="H11" s="29"/>
      <c r="I11" s="27">
        <v>7</v>
      </c>
      <c r="J11" s="79">
        <f>IF($I11&lt;前期规划!$C$2,0,求节点($B$5:$B$40,C$5:C$40,节奏总纲!P10))</f>
        <v>0</v>
      </c>
      <c r="K11" s="79">
        <f>IF($I11&lt;前期规划!$C$2,0,求节点($B$5:$B$40,D$5:D$40,节奏总纲!Q10))</f>
        <v>0</v>
      </c>
      <c r="L11" s="79">
        <f>IF($I11&lt;前期规划!$C$2,0,求节点($B$5:$B$40,E$5:E$40,节奏总纲!R10))</f>
        <v>0</v>
      </c>
      <c r="M11" s="79">
        <f>IF($I11&lt;前期规划!$C$2,0,求节点($B$5:$B$40,F$5:F$40,节奏总纲!S10))</f>
        <v>0</v>
      </c>
      <c r="N11" s="79">
        <f>IF($I11&lt;前期规划!$C$2,0,求节点($B$5:$B$40,G$5:G$40,节奏总纲!T10))</f>
        <v>0</v>
      </c>
      <c r="Q11" s="80">
        <f>装备强化!AV12</f>
        <v>210</v>
      </c>
      <c r="R11" s="40">
        <f>装备强化!BY12</f>
        <v>128.33333333333331</v>
      </c>
      <c r="S11" s="40">
        <f>装备强化!BY52</f>
        <v>137.08333333333334</v>
      </c>
      <c r="T11" s="40">
        <f>装备强化!BY92</f>
        <v>157.98611111111114</v>
      </c>
      <c r="U11" s="40">
        <f>装备强化!BY132</f>
        <v>204.84375</v>
      </c>
      <c r="V11" s="40">
        <f>装备强化!BY172</f>
        <v>300</v>
      </c>
      <c r="W11" s="29"/>
      <c r="X11" s="40">
        <v>7</v>
      </c>
      <c r="Y11" s="79">
        <f>IF($I11&lt;前期规划!$C$2,0,求节点($Q$5:$Q$40,R$5:R$40,节奏总纲!P10))</f>
        <v>0</v>
      </c>
      <c r="Z11" s="79">
        <f>IF($I11&lt;前期规划!$C$2,0,求节点($Q$5:$Q$40,S$5:S$40,节奏总纲!Q10))</f>
        <v>0</v>
      </c>
      <c r="AA11" s="79">
        <f>IF($I11&lt;前期规划!$C$2,0,求节点($Q$5:$Q$40,T$5:T$40,节奏总纲!R10))</f>
        <v>0</v>
      </c>
      <c r="AB11" s="79">
        <f>IF($I11&lt;前期规划!$C$2,0,求节点($Q$5:$Q$40,U$5:U$40,节奏总纲!S10))</f>
        <v>0</v>
      </c>
      <c r="AC11" s="79">
        <f>IF($I11&lt;前期规划!$C$2,0,求节点($Q$5:$Q$40,V$5:V$40,节奏总纲!T10))</f>
        <v>0</v>
      </c>
      <c r="AF11" s="80">
        <f>装备突破!M12</f>
        <v>210</v>
      </c>
      <c r="AG11" s="79">
        <f>装备突破!AP12</f>
        <v>0.18</v>
      </c>
      <c r="AH11" s="79">
        <f>装备突破!AP52</f>
        <v>0.23833333333333334</v>
      </c>
      <c r="AI11" s="79">
        <f>装备突破!AP92</f>
        <v>0.3075</v>
      </c>
      <c r="AJ11" s="79">
        <f>装备突破!AP132</f>
        <v>0.33249999999999996</v>
      </c>
      <c r="AK11" s="79">
        <f>装备突破!AP172</f>
        <v>0.43409090909090919</v>
      </c>
      <c r="AL11" s="29"/>
      <c r="AM11" s="79">
        <v>7</v>
      </c>
      <c r="AN11" s="79">
        <f>IF($I11&lt;前期规划!$C$2,0,求节点($AF$5:$AF$40,AG$5:AG$40,节奏总纲!P10))</f>
        <v>0</v>
      </c>
      <c r="AO11" s="79">
        <f>IF($I11&lt;前期规划!$C$2,0,求节点($AF$5:$AF$40,AH$5:AH$40,节奏总纲!Q10))</f>
        <v>0</v>
      </c>
      <c r="AP11" s="79">
        <f>IF($I11&lt;前期规划!$C$2,0,求节点($AF$5:$AF$40,AI$5:AI$40,节奏总纲!R10))</f>
        <v>0</v>
      </c>
      <c r="AQ11" s="79">
        <f>IF($I11&lt;前期规划!$C$2,0,求节点($AF$5:$AF$40,AJ$5:AJ$40,节奏总纲!S10))</f>
        <v>0</v>
      </c>
      <c r="AR11" s="79">
        <f>IF($I11&lt;前期规划!$C$2,0,求节点($AF$5:$AF$40,AK$5:AK$40,节奏总纲!T10))</f>
        <v>0</v>
      </c>
      <c r="AX11" s="136">
        <f>节奏预期!B11</f>
        <v>180</v>
      </c>
      <c r="AY11" s="136">
        <f>节奏预期!D11</f>
        <v>74.998404927577795</v>
      </c>
      <c r="AZ11" s="136">
        <f>求节点(其他调用!$P$4:$P$163,其他调用!$Q$4:$Q$163,AY11)</f>
        <v>706.72484476519276</v>
      </c>
      <c r="BA11" s="137">
        <f>(装备强化!BR11+装备强化!BY11)/2</f>
        <v>102.22222222222221</v>
      </c>
      <c r="BB11" s="24">
        <f t="shared" si="1"/>
        <v>0.14464218002154042</v>
      </c>
      <c r="BC11" s="24">
        <f>装备突破!U11</f>
        <v>0.1633333333333333</v>
      </c>
      <c r="BD11" s="24">
        <f>装备突破!AB11</f>
        <v>0</v>
      </c>
      <c r="BE11" s="24"/>
      <c r="BF11" s="24">
        <f t="shared" si="2"/>
        <v>0.46965480614321525</v>
      </c>
      <c r="BG11" s="24">
        <f t="shared" si="3"/>
        <v>0.53034519385678469</v>
      </c>
      <c r="BH11" s="24">
        <f t="shared" si="4"/>
        <v>0</v>
      </c>
    </row>
    <row r="12" spans="1:60" x14ac:dyDescent="0.15">
      <c r="B12" s="80">
        <f>装备强化!AV13</f>
        <v>240</v>
      </c>
      <c r="C12" s="27">
        <f>装备强化!BR13</f>
        <v>133.33333333333331</v>
      </c>
      <c r="D12" s="27">
        <f>装备强化!BR53</f>
        <v>143.33333333333334</v>
      </c>
      <c r="E12" s="27">
        <f>装备强化!BR93</f>
        <v>173.33333333333337</v>
      </c>
      <c r="F12" s="27">
        <f>装备强化!BR133</f>
        <v>225</v>
      </c>
      <c r="G12" s="27">
        <f>装备强化!BR173</f>
        <v>300</v>
      </c>
      <c r="H12" s="29"/>
      <c r="I12" s="27">
        <v>8</v>
      </c>
      <c r="J12" s="79">
        <f>IF($I12&lt;前期规划!$C$2,0,求节点($B$5:$B$40,C$5:C$40,节奏总纲!P11))</f>
        <v>0</v>
      </c>
      <c r="K12" s="79">
        <f>IF($I12&lt;前期规划!$C$2,0,求节点($B$5:$B$40,D$5:D$40,节奏总纲!Q11))</f>
        <v>0</v>
      </c>
      <c r="L12" s="79">
        <f>IF($I12&lt;前期规划!$C$2,0,求节点($B$5:$B$40,E$5:E$40,节奏总纲!R11))</f>
        <v>0</v>
      </c>
      <c r="M12" s="79">
        <f>IF($I12&lt;前期规划!$C$2,0,求节点($B$5:$B$40,F$5:F$40,节奏总纲!S11))</f>
        <v>0</v>
      </c>
      <c r="N12" s="79">
        <f>IF($I12&lt;前期规划!$C$2,0,求节点($B$5:$B$40,G$5:G$40,节奏总纲!T11))</f>
        <v>0</v>
      </c>
      <c r="Q12" s="80">
        <f>装备强化!AV13</f>
        <v>240</v>
      </c>
      <c r="R12" s="40">
        <f>装备强化!BY13</f>
        <v>133.33333333333331</v>
      </c>
      <c r="S12" s="40">
        <f>装备强化!BY53</f>
        <v>143.33333333333334</v>
      </c>
      <c r="T12" s="40">
        <f>装备强化!BY93</f>
        <v>173.33333333333337</v>
      </c>
      <c r="U12" s="40">
        <f>装备强化!BY133</f>
        <v>225</v>
      </c>
      <c r="V12" s="40">
        <f>装备强化!BY173</f>
        <v>300</v>
      </c>
      <c r="W12" s="29"/>
      <c r="X12" s="40">
        <v>8</v>
      </c>
      <c r="Y12" s="79">
        <f>IF($I12&lt;前期规划!$C$2,0,求节点($Q$5:$Q$40,R$5:R$40,节奏总纲!P11))</f>
        <v>0</v>
      </c>
      <c r="Z12" s="79">
        <f>IF($I12&lt;前期规划!$C$2,0,求节点($Q$5:$Q$40,S$5:S$40,节奏总纲!Q11))</f>
        <v>0</v>
      </c>
      <c r="AA12" s="79">
        <f>IF($I12&lt;前期规划!$C$2,0,求节点($Q$5:$Q$40,T$5:T$40,节奏总纲!R11))</f>
        <v>0</v>
      </c>
      <c r="AB12" s="79">
        <f>IF($I12&lt;前期规划!$C$2,0,求节点($Q$5:$Q$40,U$5:U$40,节奏总纲!S11))</f>
        <v>0</v>
      </c>
      <c r="AC12" s="79">
        <f>IF($I12&lt;前期规划!$C$2,0,求节点($Q$5:$Q$40,V$5:V$40,节奏总纲!T11))</f>
        <v>0</v>
      </c>
      <c r="AF12" s="80">
        <f>装备突破!M13</f>
        <v>240</v>
      </c>
      <c r="AG12" s="79">
        <f>装备突破!AP13</f>
        <v>0.21333333333333332</v>
      </c>
      <c r="AH12" s="79">
        <f>装备突破!AP53</f>
        <v>0.31000000000000005</v>
      </c>
      <c r="AI12" s="79">
        <f>装备突破!AP93</f>
        <v>0.33666666666666667</v>
      </c>
      <c r="AJ12" s="79">
        <f>装备突破!AP133</f>
        <v>0.36499999999999999</v>
      </c>
      <c r="AK12" s="79">
        <f>装备突破!AP173</f>
        <v>0.4681818181818182</v>
      </c>
      <c r="AL12" s="29"/>
      <c r="AM12" s="79">
        <v>8</v>
      </c>
      <c r="AN12" s="79">
        <f>IF($I12&lt;前期规划!$C$2,0,求节点($AF$5:$AF$40,AG$5:AG$40,节奏总纲!P11))</f>
        <v>0</v>
      </c>
      <c r="AO12" s="79">
        <f>IF($I12&lt;前期规划!$C$2,0,求节点($AF$5:$AF$40,AH$5:AH$40,节奏总纲!Q11))</f>
        <v>0</v>
      </c>
      <c r="AP12" s="79">
        <f>IF($I12&lt;前期规划!$C$2,0,求节点($AF$5:$AF$40,AI$5:AI$40,节奏总纲!R11))</f>
        <v>0</v>
      </c>
      <c r="AQ12" s="79">
        <f>IF($I12&lt;前期规划!$C$2,0,求节点($AF$5:$AF$40,AJ$5:AJ$40,节奏总纲!S11))</f>
        <v>0</v>
      </c>
      <c r="AR12" s="79">
        <f>IF($I12&lt;前期规划!$C$2,0,求节点($AF$5:$AF$40,AK$5:AK$40,节奏总纲!T11))</f>
        <v>0</v>
      </c>
      <c r="AX12" s="136">
        <f>节奏预期!B12</f>
        <v>210</v>
      </c>
      <c r="AY12" s="136">
        <f>节奏预期!D12</f>
        <v>77.205261233275195</v>
      </c>
      <c r="AZ12" s="136">
        <f>求节点(其他调用!$P$4:$P$163,其他调用!$Q$4:$Q$163,AY12)</f>
        <v>727.97925090646356</v>
      </c>
      <c r="BA12" s="137">
        <f>(装备强化!BR12+装备强化!BY12)/2</f>
        <v>128.33333333333331</v>
      </c>
      <c r="BB12" s="24">
        <f t="shared" si="1"/>
        <v>0.17628707572851218</v>
      </c>
      <c r="BC12" s="24">
        <f>装备突破!U12</f>
        <v>0.18</v>
      </c>
      <c r="BD12" s="24">
        <f>装备突破!AB12</f>
        <v>0</v>
      </c>
      <c r="BE12" s="24"/>
      <c r="BF12" s="24">
        <f t="shared" si="2"/>
        <v>0.49478942049203462</v>
      </c>
      <c r="BG12" s="24">
        <f t="shared" si="3"/>
        <v>0.50521057950796544</v>
      </c>
      <c r="BH12" s="24">
        <f t="shared" si="4"/>
        <v>0</v>
      </c>
    </row>
    <row r="13" spans="1:60" x14ac:dyDescent="0.15">
      <c r="B13" s="80">
        <f>装备强化!AV14</f>
        <v>270</v>
      </c>
      <c r="C13" s="27">
        <f>装备强化!BR14</f>
        <v>138.33333333333331</v>
      </c>
      <c r="D13" s="27">
        <f>装备强化!BR54</f>
        <v>154.2578125</v>
      </c>
      <c r="E13" s="27">
        <f>装备强化!BR94</f>
        <v>185.625</v>
      </c>
      <c r="F13" s="27">
        <f>装备强化!BR134</f>
        <v>246.09375</v>
      </c>
      <c r="G13" s="27">
        <f>装备强化!BR174</f>
        <v>300</v>
      </c>
      <c r="H13" s="29"/>
      <c r="I13" s="27">
        <v>9</v>
      </c>
      <c r="J13" s="79">
        <f>IF($I13&lt;前期规划!$C$2,0,求节点($B$5:$B$40,C$5:C$40,节奏总纲!P12))</f>
        <v>0</v>
      </c>
      <c r="K13" s="79">
        <f>IF($I13&lt;前期规划!$C$2,0,求节点($B$5:$B$40,D$5:D$40,节奏总纲!Q12))</f>
        <v>0</v>
      </c>
      <c r="L13" s="79">
        <f>IF($I13&lt;前期规划!$C$2,0,求节点($B$5:$B$40,E$5:E$40,节奏总纲!R12))</f>
        <v>0</v>
      </c>
      <c r="M13" s="79">
        <f>IF($I13&lt;前期规划!$C$2,0,求节点($B$5:$B$40,F$5:F$40,节奏总纲!S12))</f>
        <v>0</v>
      </c>
      <c r="N13" s="79">
        <f>IF($I13&lt;前期规划!$C$2,0,求节点($B$5:$B$40,G$5:G$40,节奏总纲!T12))</f>
        <v>0</v>
      </c>
      <c r="Q13" s="80">
        <f>装备强化!AV14</f>
        <v>270</v>
      </c>
      <c r="R13" s="40">
        <f>装备强化!BY14</f>
        <v>138.33333333333331</v>
      </c>
      <c r="S13" s="40">
        <f>装备强化!BY54</f>
        <v>154.2578125</v>
      </c>
      <c r="T13" s="40">
        <f>装备强化!BY94</f>
        <v>185.625</v>
      </c>
      <c r="U13" s="40">
        <f>装备强化!BY134</f>
        <v>246.09375</v>
      </c>
      <c r="V13" s="40">
        <f>装备强化!BY174</f>
        <v>300</v>
      </c>
      <c r="W13" s="29"/>
      <c r="X13" s="40">
        <v>9</v>
      </c>
      <c r="Y13" s="79">
        <f>IF($I13&lt;前期规划!$C$2,0,求节点($Q$5:$Q$40,R$5:R$40,节奏总纲!P12))</f>
        <v>0</v>
      </c>
      <c r="Z13" s="79">
        <f>IF($I13&lt;前期规划!$C$2,0,求节点($Q$5:$Q$40,S$5:S$40,节奏总纲!Q12))</f>
        <v>0</v>
      </c>
      <c r="AA13" s="79">
        <f>IF($I13&lt;前期规划!$C$2,0,求节点($Q$5:$Q$40,T$5:T$40,节奏总纲!R12))</f>
        <v>0</v>
      </c>
      <c r="AB13" s="79">
        <f>IF($I13&lt;前期规划!$C$2,0,求节点($Q$5:$Q$40,U$5:U$40,节奏总纲!S12))</f>
        <v>0</v>
      </c>
      <c r="AC13" s="79">
        <f>IF($I13&lt;前期规划!$C$2,0,求节点($Q$5:$Q$40,V$5:V$40,节奏总纲!T12))</f>
        <v>0</v>
      </c>
      <c r="AF13" s="80">
        <f>装备突破!M14</f>
        <v>270</v>
      </c>
      <c r="AG13" s="79">
        <f>装备突破!AP14</f>
        <v>0.24666666666666665</v>
      </c>
      <c r="AH13" s="79">
        <f>装备突破!AP54</f>
        <v>0.30812499999999998</v>
      </c>
      <c r="AI13" s="79">
        <f>装备突破!AP94</f>
        <v>0.33500000000000002</v>
      </c>
      <c r="AJ13" s="79">
        <f>装备突破!AP134</f>
        <v>0.36374999999999996</v>
      </c>
      <c r="AK13" s="79">
        <f>装备突破!AP174</f>
        <v>0.50227272727272732</v>
      </c>
      <c r="AL13" s="29"/>
      <c r="AM13" s="79">
        <v>9</v>
      </c>
      <c r="AN13" s="79">
        <f>IF($I13&lt;前期规划!$C$2,0,求节点($AF$5:$AF$40,AG$5:AG$40,节奏总纲!P12))</f>
        <v>0</v>
      </c>
      <c r="AO13" s="79">
        <f>IF($I13&lt;前期规划!$C$2,0,求节点($AF$5:$AF$40,AH$5:AH$40,节奏总纲!Q12))</f>
        <v>0</v>
      </c>
      <c r="AP13" s="79">
        <f>IF($I13&lt;前期规划!$C$2,0,求节点($AF$5:$AF$40,AI$5:AI$40,节奏总纲!R12))</f>
        <v>0</v>
      </c>
      <c r="AQ13" s="79">
        <f>IF($I13&lt;前期规划!$C$2,0,求节点($AF$5:$AF$40,AJ$5:AJ$40,节奏总纲!S12))</f>
        <v>0</v>
      </c>
      <c r="AR13" s="79">
        <f>IF($I13&lt;前期规划!$C$2,0,求节点($AF$5:$AF$40,AK$5:AK$40,节奏总纲!T12))</f>
        <v>0</v>
      </c>
      <c r="AX13" s="136">
        <f>节奏预期!B13</f>
        <v>240</v>
      </c>
      <c r="AY13" s="136">
        <f>节奏预期!D13</f>
        <v>79.125035575805882</v>
      </c>
      <c r="AZ13" s="136">
        <f>求节点(其他调用!$P$4:$P$163,其他调用!$Q$4:$Q$163,AY13)</f>
        <v>746.73454652656392</v>
      </c>
      <c r="BA13" s="137">
        <f>(装备强化!BR13+装备强化!BY13)/2</f>
        <v>133.33333333333331</v>
      </c>
      <c r="BB13" s="24">
        <f t="shared" si="1"/>
        <v>0.17855519602452219</v>
      </c>
      <c r="BC13" s="24">
        <f>装备突破!U13</f>
        <v>0.18</v>
      </c>
      <c r="BD13" s="24">
        <f>装备突破!AB13</f>
        <v>3.3333333333333333E-2</v>
      </c>
      <c r="BE13" s="24"/>
      <c r="BF13" s="24">
        <f t="shared" si="2"/>
        <v>0.4556275130509711</v>
      </c>
      <c r="BG13" s="24">
        <f t="shared" si="3"/>
        <v>0.45931428586324313</v>
      </c>
      <c r="BH13" s="24">
        <f t="shared" si="4"/>
        <v>8.5058201085785767E-2</v>
      </c>
    </row>
    <row r="14" spans="1:60" x14ac:dyDescent="0.15">
      <c r="A14" s="37"/>
      <c r="B14" s="80">
        <f>装备强化!AV15</f>
        <v>300</v>
      </c>
      <c r="C14" s="65">
        <f>装备强化!BR15</f>
        <v>143.33333333333331</v>
      </c>
      <c r="D14" s="65">
        <f>装备强化!BR55</f>
        <v>165.57291666666669</v>
      </c>
      <c r="E14" s="65">
        <f>装备强化!BR95</f>
        <v>198.33333333333331</v>
      </c>
      <c r="F14" s="65">
        <f>装备强化!BR135</f>
        <v>268.125</v>
      </c>
      <c r="G14" s="65">
        <f>装备强化!BR175</f>
        <v>300</v>
      </c>
      <c r="H14" s="29"/>
      <c r="I14" s="27">
        <v>10</v>
      </c>
      <c r="J14" s="79">
        <f>IF($I14&lt;前期规划!$C$2,0,求节点($B$5:$B$40,C$5:C$40,节奏总纲!P13))</f>
        <v>0</v>
      </c>
      <c r="K14" s="79">
        <f>IF($I14&lt;前期规划!$C$2,0,求节点($B$5:$B$40,D$5:D$40,节奏总纲!Q13))</f>
        <v>0</v>
      </c>
      <c r="L14" s="79">
        <f>IF($I14&lt;前期规划!$C$2,0,求节点($B$5:$B$40,E$5:E$40,节奏总纲!R13))</f>
        <v>0</v>
      </c>
      <c r="M14" s="79">
        <f>IF($I14&lt;前期规划!$C$2,0,求节点($B$5:$B$40,F$5:F$40,节奏总纲!S13))</f>
        <v>0</v>
      </c>
      <c r="N14" s="79">
        <f>IF($I14&lt;前期规划!$C$2,0,求节点($B$5:$B$40,G$5:G$40,节奏总纲!T13))</f>
        <v>0</v>
      </c>
      <c r="Q14" s="80">
        <f>装备强化!AV15</f>
        <v>300</v>
      </c>
      <c r="R14" s="65">
        <f>装备强化!BY15</f>
        <v>143.33333333333331</v>
      </c>
      <c r="S14" s="65">
        <f>装备强化!BY55</f>
        <v>165.57291666666669</v>
      </c>
      <c r="T14" s="65">
        <f>装备强化!BY95</f>
        <v>198.33333333333331</v>
      </c>
      <c r="U14" s="65">
        <f>装备强化!BY135</f>
        <v>268.125</v>
      </c>
      <c r="V14" s="65">
        <f>装备强化!BY175</f>
        <v>300</v>
      </c>
      <c r="W14" s="29"/>
      <c r="X14" s="40">
        <v>10</v>
      </c>
      <c r="Y14" s="79">
        <f>IF($I14&lt;前期规划!$C$2,0,求节点($Q$5:$Q$40,R$5:R$40,节奏总纲!P13))</f>
        <v>0</v>
      </c>
      <c r="Z14" s="79">
        <f>IF($I14&lt;前期规划!$C$2,0,求节点($Q$5:$Q$40,S$5:S$40,节奏总纲!Q13))</f>
        <v>0</v>
      </c>
      <c r="AA14" s="79">
        <f>IF($I14&lt;前期规划!$C$2,0,求节点($Q$5:$Q$40,T$5:T$40,节奏总纲!R13))</f>
        <v>0</v>
      </c>
      <c r="AB14" s="79">
        <f>IF($I14&lt;前期规划!$C$2,0,求节点($Q$5:$Q$40,U$5:U$40,节奏总纲!S13))</f>
        <v>0</v>
      </c>
      <c r="AC14" s="79">
        <f>IF($I14&lt;前期规划!$C$2,0,求节点($Q$5:$Q$40,V$5:V$40,节奏总纲!T13))</f>
        <v>0</v>
      </c>
      <c r="AF14" s="80">
        <f>装备突破!M15</f>
        <v>300</v>
      </c>
      <c r="AG14" s="79">
        <f>装备突破!AP15</f>
        <v>0.31</v>
      </c>
      <c r="AH14" s="79">
        <f>装备突破!AP55</f>
        <v>0.30625000000000002</v>
      </c>
      <c r="AI14" s="79">
        <f>装备突破!AP95</f>
        <v>0.33333333333333337</v>
      </c>
      <c r="AJ14" s="79">
        <f>装备突破!AP135</f>
        <v>0.36250000000000004</v>
      </c>
      <c r="AK14" s="79">
        <f>装备突破!AP175</f>
        <v>0.53636363636363638</v>
      </c>
      <c r="AL14" s="29"/>
      <c r="AM14" s="79">
        <v>10</v>
      </c>
      <c r="AN14" s="79">
        <f>IF($I14&lt;前期规划!$C$2,0,求节点($AF$5:$AF$40,AG$5:AG$40,节奏总纲!P13))</f>
        <v>0</v>
      </c>
      <c r="AO14" s="79">
        <f>IF($I14&lt;前期规划!$C$2,0,求节点($AF$5:$AF$40,AH$5:AH$40,节奏总纲!Q13))</f>
        <v>0</v>
      </c>
      <c r="AP14" s="79">
        <f>IF($I14&lt;前期规划!$C$2,0,求节点($AF$5:$AF$40,AI$5:AI$40,节奏总纲!R13))</f>
        <v>0</v>
      </c>
      <c r="AQ14" s="79">
        <f>IF($I14&lt;前期规划!$C$2,0,求节点($AF$5:$AF$40,AJ$5:AJ$40,节奏总纲!S13))</f>
        <v>0</v>
      </c>
      <c r="AR14" s="79">
        <f>IF($I14&lt;前期规划!$C$2,0,求节点($AF$5:$AF$40,AK$5:AK$40,节奏总纲!T13))</f>
        <v>0</v>
      </c>
      <c r="AX14" s="136">
        <f>节奏预期!B14</f>
        <v>270</v>
      </c>
      <c r="AY14" s="136">
        <f>节奏预期!D14</f>
        <v>80.816370674194118</v>
      </c>
      <c r="AZ14" s="136">
        <f>求节点(其他调用!$P$4:$P$163,其他调用!$Q$4:$Q$163,AY14)</f>
        <v>763.46416507274171</v>
      </c>
      <c r="BA14" s="137">
        <f>(装备强化!BR14+装备强化!BY14)/2</f>
        <v>138.33333333333331</v>
      </c>
      <c r="BB14" s="24">
        <f t="shared" si="1"/>
        <v>0.18119165202750953</v>
      </c>
      <c r="BC14" s="24">
        <f>装备突破!U14</f>
        <v>0.18</v>
      </c>
      <c r="BD14" s="24">
        <f>装备突破!AB14</f>
        <v>6.6666666666666666E-2</v>
      </c>
      <c r="BE14" s="24"/>
      <c r="BF14" s="24">
        <f t="shared" si="2"/>
        <v>0.42348516812880149</v>
      </c>
      <c r="BG14" s="24">
        <f t="shared" si="3"/>
        <v>0.42070001244655025</v>
      </c>
      <c r="BH14" s="24">
        <f t="shared" si="4"/>
        <v>0.15581481942464825</v>
      </c>
    </row>
    <row r="15" spans="1:60" x14ac:dyDescent="0.15">
      <c r="A15" s="37"/>
      <c r="B15" s="80">
        <f>装备强化!AV16</f>
        <v>330</v>
      </c>
      <c r="C15" s="65">
        <f>装备强化!BR16</f>
        <v>152.04166666666663</v>
      </c>
      <c r="D15" s="65">
        <f>装备强化!BR56</f>
        <v>176.3671875</v>
      </c>
      <c r="E15" s="65">
        <f>装备强化!BR96</f>
        <v>211.45833333333337</v>
      </c>
      <c r="F15" s="65">
        <f>装备强化!BR136</f>
        <v>287.5</v>
      </c>
      <c r="G15" s="65">
        <f>装备强化!BR176</f>
        <v>300</v>
      </c>
      <c r="I15" s="27">
        <v>11</v>
      </c>
      <c r="J15" s="79">
        <f>IF($I15&lt;前期规划!$C$2,0,求节点($B$5:$B$40,C$5:C$40,节奏总纲!P14))</f>
        <v>0</v>
      </c>
      <c r="K15" s="79">
        <f>IF($I15&lt;前期规划!$C$2,0,求节点($B$5:$B$40,D$5:D$40,节奏总纲!Q14))</f>
        <v>0</v>
      </c>
      <c r="L15" s="79">
        <f>IF($I15&lt;前期规划!$C$2,0,求节点($B$5:$B$40,E$5:E$40,节奏总纲!R14))</f>
        <v>0</v>
      </c>
      <c r="M15" s="79">
        <f>IF($I15&lt;前期规划!$C$2,0,求节点($B$5:$B$40,F$5:F$40,节奏总纲!S14))</f>
        <v>0</v>
      </c>
      <c r="N15" s="79">
        <f>IF($I15&lt;前期规划!$C$2,0,求节点($B$5:$B$40,G$5:G$40,节奏总纲!T14))</f>
        <v>0</v>
      </c>
      <c r="Q15" s="80">
        <f>装备强化!AV16</f>
        <v>330</v>
      </c>
      <c r="R15" s="65">
        <f>装备强化!BY16</f>
        <v>152.04166666666663</v>
      </c>
      <c r="S15" s="65">
        <f>装备强化!BY56</f>
        <v>176.3671875</v>
      </c>
      <c r="T15" s="65">
        <f>装备强化!BY96</f>
        <v>211.45833333333337</v>
      </c>
      <c r="U15" s="65">
        <f>装备强化!BY136</f>
        <v>287.5</v>
      </c>
      <c r="V15" s="65">
        <f>装备强化!BY176</f>
        <v>300</v>
      </c>
      <c r="X15" s="40">
        <v>11</v>
      </c>
      <c r="Y15" s="79">
        <f>IF($I15&lt;前期规划!$C$2,0,求节点($Q$5:$Q$40,R$5:R$40,节奏总纲!P14))</f>
        <v>0</v>
      </c>
      <c r="Z15" s="79">
        <f>IF($I15&lt;前期规划!$C$2,0,求节点($Q$5:$Q$40,S$5:S$40,节奏总纲!Q14))</f>
        <v>0</v>
      </c>
      <c r="AA15" s="79">
        <f>IF($I15&lt;前期规划!$C$2,0,求节点($Q$5:$Q$40,T$5:T$40,节奏总纲!R14))</f>
        <v>0</v>
      </c>
      <c r="AB15" s="79">
        <f>IF($I15&lt;前期规划!$C$2,0,求节点($Q$5:$Q$40,U$5:U$40,节奏总纲!S14))</f>
        <v>0</v>
      </c>
      <c r="AC15" s="79">
        <f>IF($I15&lt;前期规划!$C$2,0,求节点($Q$5:$Q$40,V$5:V$40,节奏总纲!T14))</f>
        <v>0</v>
      </c>
      <c r="AF15" s="80">
        <f>装备突破!M16</f>
        <v>330</v>
      </c>
      <c r="AG15" s="79">
        <f>装备突破!AP16</f>
        <v>0.3085</v>
      </c>
      <c r="AH15" s="79">
        <f>装备突破!AP56</f>
        <v>0.33624999999999999</v>
      </c>
      <c r="AI15" s="79">
        <f>装备突破!AP96</f>
        <v>0.33166666666666667</v>
      </c>
      <c r="AJ15" s="79">
        <f>装备突破!AP136</f>
        <v>0.4</v>
      </c>
      <c r="AK15" s="79">
        <f>装备突破!AP176</f>
        <v>0.57045454545454555</v>
      </c>
      <c r="AM15" s="79">
        <v>11</v>
      </c>
      <c r="AN15" s="79">
        <f>IF($I15&lt;前期规划!$C$2,0,求节点($AF$5:$AF$40,AG$5:AG$40,节奏总纲!P14))</f>
        <v>0</v>
      </c>
      <c r="AO15" s="79">
        <f>IF($I15&lt;前期规划!$C$2,0,求节点($AF$5:$AF$40,AH$5:AH$40,节奏总纲!Q14))</f>
        <v>0</v>
      </c>
      <c r="AP15" s="79">
        <f>IF($I15&lt;前期规划!$C$2,0,求节点($AF$5:$AF$40,AI$5:AI$40,节奏总纲!R14))</f>
        <v>0</v>
      </c>
      <c r="AQ15" s="79">
        <f>IF($I15&lt;前期规划!$C$2,0,求节点($AF$5:$AF$40,AJ$5:AJ$40,节奏总纲!S14))</f>
        <v>0</v>
      </c>
      <c r="AR15" s="79">
        <f>IF($I15&lt;前期规划!$C$2,0,求节点($AF$5:$AF$40,AK$5:AK$40,节奏总纲!T14))</f>
        <v>0</v>
      </c>
      <c r="AX15" s="136">
        <f>节奏预期!B15</f>
        <v>300</v>
      </c>
      <c r="AY15" s="136">
        <f>节奏预期!D15</f>
        <v>82.328492296001457</v>
      </c>
      <c r="AZ15" s="136">
        <f>求节点(其他调用!$P$4:$P$163,其他调用!$Q$4:$Q$163,AY15)</f>
        <v>778.58189212790626</v>
      </c>
      <c r="BA15" s="137">
        <f>(装备强化!BR15+装备强化!BY15)/2</f>
        <v>143.33333333333331</v>
      </c>
      <c r="BB15" s="24">
        <f t="shared" si="1"/>
        <v>0.18409538519011223</v>
      </c>
      <c r="BC15" s="24">
        <f>装备突破!U15</f>
        <v>0.21</v>
      </c>
      <c r="BD15" s="24">
        <f>装备突破!AB15</f>
        <v>0.1</v>
      </c>
      <c r="BE15" s="24"/>
      <c r="BF15" s="24">
        <f t="shared" si="2"/>
        <v>0.37259078046089861</v>
      </c>
      <c r="BG15" s="24">
        <f t="shared" si="3"/>
        <v>0.42501914872003643</v>
      </c>
      <c r="BH15" s="24">
        <f t="shared" si="4"/>
        <v>0.20239007081906499</v>
      </c>
    </row>
    <row r="16" spans="1:60" x14ac:dyDescent="0.15">
      <c r="A16" s="37"/>
      <c r="B16" s="80">
        <f>装备强化!AV17</f>
        <v>360</v>
      </c>
      <c r="C16" s="65">
        <f>装备强化!BR17</f>
        <v>160.99999999999997</v>
      </c>
      <c r="D16" s="65">
        <f>装备强化!BR57</f>
        <v>185.625</v>
      </c>
      <c r="E16" s="65">
        <f>装备强化!BR97</f>
        <v>225</v>
      </c>
      <c r="F16" s="65">
        <f>装备强化!BR137</f>
        <v>300</v>
      </c>
      <c r="G16" s="65">
        <f>装备强化!BR177</f>
        <v>300</v>
      </c>
      <c r="I16" s="27">
        <v>12</v>
      </c>
      <c r="J16" s="79">
        <f>IF($I16&lt;前期规划!$C$2,0,求节点($B$5:$B$40,C$5:C$40,节奏总纲!P15))</f>
        <v>0</v>
      </c>
      <c r="K16" s="79">
        <f>IF($I16&lt;前期规划!$C$2,0,求节点($B$5:$B$40,D$5:D$40,节奏总纲!Q15))</f>
        <v>0</v>
      </c>
      <c r="L16" s="79">
        <f>IF($I16&lt;前期规划!$C$2,0,求节点($B$5:$B$40,E$5:E$40,节奏总纲!R15))</f>
        <v>0</v>
      </c>
      <c r="M16" s="79">
        <f>IF($I16&lt;前期规划!$C$2,0,求节点($B$5:$B$40,F$5:F$40,节奏总纲!S15))</f>
        <v>0</v>
      </c>
      <c r="N16" s="79">
        <f>IF($I16&lt;前期规划!$C$2,0,求节点($B$5:$B$40,G$5:G$40,节奏总纲!T15))</f>
        <v>0</v>
      </c>
      <c r="Q16" s="80">
        <f>装备强化!AV17</f>
        <v>360</v>
      </c>
      <c r="R16" s="65">
        <f>装备强化!BY17</f>
        <v>160.99999999999997</v>
      </c>
      <c r="S16" s="65">
        <f>装备强化!BY57</f>
        <v>185.625</v>
      </c>
      <c r="T16" s="65">
        <f>装备强化!BY97</f>
        <v>225</v>
      </c>
      <c r="U16" s="65">
        <f>装备强化!BY137</f>
        <v>300</v>
      </c>
      <c r="V16" s="65">
        <f>装备强化!BY177</f>
        <v>300</v>
      </c>
      <c r="X16" s="40">
        <v>12</v>
      </c>
      <c r="Y16" s="79">
        <f>IF($I16&lt;前期规划!$C$2,0,求节点($Q$5:$Q$40,R$5:R$40,节奏总纲!P15))</f>
        <v>0</v>
      </c>
      <c r="Z16" s="79">
        <f>IF($I16&lt;前期规划!$C$2,0,求节点($Q$5:$Q$40,S$5:S$40,节奏总纲!Q15))</f>
        <v>0</v>
      </c>
      <c r="AA16" s="79">
        <f>IF($I16&lt;前期规划!$C$2,0,求节点($Q$5:$Q$40,T$5:T$40,节奏总纲!R15))</f>
        <v>0</v>
      </c>
      <c r="AB16" s="79">
        <f>IF($I16&lt;前期规划!$C$2,0,求节点($Q$5:$Q$40,U$5:U$40,节奏总纲!S15))</f>
        <v>0</v>
      </c>
      <c r="AC16" s="79">
        <f>IF($I16&lt;前期规划!$C$2,0,求节点($Q$5:$Q$40,V$5:V$40,节奏总纲!T15))</f>
        <v>0</v>
      </c>
      <c r="AF16" s="80">
        <f>装备突破!M17</f>
        <v>360</v>
      </c>
      <c r="AG16" s="79">
        <f>装备突破!AP17</f>
        <v>0.307</v>
      </c>
      <c r="AH16" s="79">
        <f>装备突破!AP57</f>
        <v>0.33499999999999996</v>
      </c>
      <c r="AI16" s="79">
        <f>装备突破!AP97</f>
        <v>0.36499999999999999</v>
      </c>
      <c r="AJ16" s="79">
        <f>装备突破!AP137</f>
        <v>0.4</v>
      </c>
      <c r="AK16" s="79">
        <f>装备突破!AP177</f>
        <v>0.6045454545454545</v>
      </c>
      <c r="AM16" s="79">
        <v>12</v>
      </c>
      <c r="AN16" s="79">
        <f>IF($I16&lt;前期规划!$C$2,0,求节点($AF$5:$AF$40,AG$5:AG$40,节奏总纲!P15))</f>
        <v>0</v>
      </c>
      <c r="AO16" s="79">
        <f>IF($I16&lt;前期规划!$C$2,0,求节点($AF$5:$AF$40,AH$5:AH$40,节奏总纲!Q15))</f>
        <v>0</v>
      </c>
      <c r="AP16" s="79">
        <f>IF($I16&lt;前期规划!$C$2,0,求节点($AF$5:$AF$40,AI$5:AI$40,节奏总纲!R15))</f>
        <v>0</v>
      </c>
      <c r="AQ16" s="79">
        <f>IF($I16&lt;前期规划!$C$2,0,求节点($AF$5:$AF$40,AJ$5:AJ$40,节奏总纲!S15))</f>
        <v>0</v>
      </c>
      <c r="AR16" s="79">
        <f>IF($I16&lt;前期规划!$C$2,0,求节点($AF$5:$AF$40,AK$5:AK$40,节奏总纲!T15))</f>
        <v>0</v>
      </c>
      <c r="AX16" s="136">
        <f>节奏预期!B16</f>
        <v>330</v>
      </c>
      <c r="AY16" s="136">
        <f>节奏预期!D16</f>
        <v>83.69965923095647</v>
      </c>
      <c r="AZ16" s="136">
        <f>求节点(其他调用!$P$4:$P$163,其他调用!$Q$4:$Q$163,AY16)</f>
        <v>792.42001014012135</v>
      </c>
      <c r="BA16" s="137">
        <f>(装备强化!BR16+装备强化!BY16)/2</f>
        <v>152.04166666666663</v>
      </c>
      <c r="BB16" s="24">
        <f t="shared" si="1"/>
        <v>0.19187004962151516</v>
      </c>
      <c r="BC16" s="24">
        <f>装备突破!U16</f>
        <v>0.21349999999999997</v>
      </c>
      <c r="BD16" s="24">
        <f>装备突破!AB16</f>
        <v>9.5000000000000001E-2</v>
      </c>
      <c r="BE16" s="24"/>
      <c r="BF16" s="24">
        <f t="shared" si="2"/>
        <v>0.38345630352305776</v>
      </c>
      <c r="BG16" s="24">
        <f t="shared" si="3"/>
        <v>0.42668421133817563</v>
      </c>
      <c r="BH16" s="24">
        <f t="shared" si="4"/>
        <v>0.18985948513876669</v>
      </c>
    </row>
    <row r="17" spans="1:60" x14ac:dyDescent="0.15">
      <c r="A17" s="37"/>
      <c r="B17" s="80">
        <f>装备强化!AV18</f>
        <v>390</v>
      </c>
      <c r="C17" s="65">
        <f>装备强化!BR18</f>
        <v>170.20833333333334</v>
      </c>
      <c r="D17" s="65">
        <f>装备强化!BR58</f>
        <v>195.1171875</v>
      </c>
      <c r="E17" s="65">
        <f>装备强化!BR98</f>
        <v>238.95833333333331</v>
      </c>
      <c r="F17" s="65">
        <f>装备强化!BR138</f>
        <v>300</v>
      </c>
      <c r="G17" s="65">
        <f>装备强化!BR178</f>
        <v>300</v>
      </c>
      <c r="I17" s="27">
        <v>13</v>
      </c>
      <c r="J17" s="79">
        <f>IF($I17&lt;前期规划!$C$2,0,求节点($B$5:$B$40,C$5:C$40,节奏总纲!P16))</f>
        <v>0</v>
      </c>
      <c r="K17" s="79">
        <f>IF($I17&lt;前期规划!$C$2,0,求节点($B$5:$B$40,D$5:D$40,节奏总纲!Q16))</f>
        <v>0</v>
      </c>
      <c r="L17" s="79">
        <f>IF($I17&lt;前期规划!$C$2,0,求节点($B$5:$B$40,E$5:E$40,节奏总纲!R16))</f>
        <v>0</v>
      </c>
      <c r="M17" s="79">
        <f>IF($I17&lt;前期规划!$C$2,0,求节点($B$5:$B$40,F$5:F$40,节奏总纲!S16))</f>
        <v>0</v>
      </c>
      <c r="N17" s="79">
        <f>IF($I17&lt;前期规划!$C$2,0,求节点($B$5:$B$40,G$5:G$40,节奏总纲!T16))</f>
        <v>0</v>
      </c>
      <c r="Q17" s="80">
        <f>装备强化!AV18</f>
        <v>390</v>
      </c>
      <c r="R17" s="65">
        <f>装备强化!BY18</f>
        <v>170.20833333333334</v>
      </c>
      <c r="S17" s="65">
        <f>装备强化!BY58</f>
        <v>195.1171875</v>
      </c>
      <c r="T17" s="65">
        <f>装备强化!BY98</f>
        <v>238.95833333333331</v>
      </c>
      <c r="U17" s="65">
        <f>装备强化!BY138</f>
        <v>300</v>
      </c>
      <c r="V17" s="65">
        <f>装备强化!BY178</f>
        <v>300</v>
      </c>
      <c r="X17" s="40">
        <v>13</v>
      </c>
      <c r="Y17" s="79">
        <f>IF($I17&lt;前期规划!$C$2,0,求节点($Q$5:$Q$40,R$5:R$40,节奏总纲!P16))</f>
        <v>0</v>
      </c>
      <c r="Z17" s="79">
        <f>IF($I17&lt;前期规划!$C$2,0,求节点($Q$5:$Q$40,S$5:S$40,节奏总纲!Q16))</f>
        <v>0</v>
      </c>
      <c r="AA17" s="79">
        <f>IF($I17&lt;前期规划!$C$2,0,求节点($Q$5:$Q$40,T$5:T$40,节奏总纲!R16))</f>
        <v>0</v>
      </c>
      <c r="AB17" s="79">
        <f>IF($I17&lt;前期规划!$C$2,0,求节点($Q$5:$Q$40,U$5:U$40,节奏总纲!S16))</f>
        <v>0</v>
      </c>
      <c r="AC17" s="79">
        <f>IF($I17&lt;前期规划!$C$2,0,求节点($Q$5:$Q$40,V$5:V$40,节奏总纲!T16))</f>
        <v>0</v>
      </c>
      <c r="AF17" s="80">
        <f>装备突破!M18</f>
        <v>390</v>
      </c>
      <c r="AG17" s="79">
        <f>装备突破!AP18</f>
        <v>0.30549999999999999</v>
      </c>
      <c r="AH17" s="79">
        <f>装备突破!AP58</f>
        <v>0.33374999999999999</v>
      </c>
      <c r="AI17" s="79">
        <f>装备突破!AP98</f>
        <v>0.36416666666666669</v>
      </c>
      <c r="AJ17" s="79">
        <f>装备突破!AP138</f>
        <v>0.41704545454545455</v>
      </c>
      <c r="AK17" s="79">
        <f>装备突破!AP178</f>
        <v>0.63863636363636367</v>
      </c>
      <c r="AM17" s="79">
        <v>13</v>
      </c>
      <c r="AN17" s="79">
        <f>IF($I17&lt;前期规划!$C$2,0,求节点($AF$5:$AF$40,AG$5:AG$40,节奏总纲!P16))</f>
        <v>0</v>
      </c>
      <c r="AO17" s="79">
        <f>IF($I17&lt;前期规划!$C$2,0,求节点($AF$5:$AF$40,AH$5:AH$40,节奏总纲!Q16))</f>
        <v>0</v>
      </c>
      <c r="AP17" s="79">
        <f>IF($I17&lt;前期规划!$C$2,0,求节点($AF$5:$AF$40,AI$5:AI$40,节奏总纲!R16))</f>
        <v>0</v>
      </c>
      <c r="AQ17" s="79">
        <f>IF($I17&lt;前期规划!$C$2,0,求节点($AF$5:$AF$40,AJ$5:AJ$40,节奏总纲!S16))</f>
        <v>0</v>
      </c>
      <c r="AR17" s="79">
        <f>IF($I17&lt;前期规划!$C$2,0,求节点($AF$5:$AF$40,AK$5:AK$40,节奏总纲!T16))</f>
        <v>0</v>
      </c>
      <c r="AX17" s="136">
        <f>节奏预期!B17</f>
        <v>360</v>
      </c>
      <c r="AY17" s="136">
        <f>节奏预期!D17</f>
        <v>84.957158709068153</v>
      </c>
      <c r="AZ17" s="136">
        <f>求节点(其他调用!$P$4:$P$163,其他调用!$Q$4:$Q$163,AY17)</f>
        <v>804.86543625791489</v>
      </c>
      <c r="BA17" s="137">
        <f>(装备强化!BR17+装备强化!BY17)/2</f>
        <v>160.99999999999997</v>
      </c>
      <c r="BB17" s="24">
        <f t="shared" si="1"/>
        <v>0.20003343757503381</v>
      </c>
      <c r="BC17" s="24">
        <f>装备突破!U17</f>
        <v>0.217</v>
      </c>
      <c r="BD17" s="24">
        <f>装备突破!AB17</f>
        <v>9.0000000000000011E-2</v>
      </c>
      <c r="BE17" s="24"/>
      <c r="BF17" s="24">
        <f t="shared" si="2"/>
        <v>0.39451725024630485</v>
      </c>
      <c r="BG17" s="24">
        <f t="shared" si="3"/>
        <v>0.42797966350668354</v>
      </c>
      <c r="BH17" s="24">
        <f t="shared" si="4"/>
        <v>0.17750308624701161</v>
      </c>
    </row>
    <row r="18" spans="1:60" x14ac:dyDescent="0.15">
      <c r="A18" s="37"/>
      <c r="B18" s="80">
        <f>装备强化!AV19</f>
        <v>420</v>
      </c>
      <c r="C18" s="65">
        <f>装备强化!BR19</f>
        <v>178.2</v>
      </c>
      <c r="D18" s="65">
        <f>装备强化!BR59</f>
        <v>204.84375</v>
      </c>
      <c r="E18" s="65">
        <f>装备强化!BR99</f>
        <v>253.33333333333331</v>
      </c>
      <c r="F18" s="65">
        <f>装备强化!BR139</f>
        <v>300</v>
      </c>
      <c r="G18" s="65">
        <f>装备强化!BR179</f>
        <v>300</v>
      </c>
      <c r="I18" s="27">
        <v>14</v>
      </c>
      <c r="J18" s="79">
        <f>IF($I18&lt;前期规划!$C$2,0,求节点($B$5:$B$40,C$5:C$40,节奏总纲!P17))</f>
        <v>0</v>
      </c>
      <c r="K18" s="79">
        <f>IF($I18&lt;前期规划!$C$2,0,求节点($B$5:$B$40,D$5:D$40,节奏总纲!Q17))</f>
        <v>0</v>
      </c>
      <c r="L18" s="79">
        <f>IF($I18&lt;前期规划!$C$2,0,求节点($B$5:$B$40,E$5:E$40,节奏总纲!R17))</f>
        <v>0</v>
      </c>
      <c r="M18" s="79">
        <f>IF($I18&lt;前期规划!$C$2,0,求节点($B$5:$B$40,F$5:F$40,节奏总纲!S17))</f>
        <v>0</v>
      </c>
      <c r="N18" s="79">
        <f>IF($I18&lt;前期规划!$C$2,0,求节点($B$5:$B$40,G$5:G$40,节奏总纲!T17))</f>
        <v>0</v>
      </c>
      <c r="Q18" s="80">
        <f>装备强化!AV19</f>
        <v>420</v>
      </c>
      <c r="R18" s="65">
        <f>装备强化!BY19</f>
        <v>178.2</v>
      </c>
      <c r="S18" s="65">
        <f>装备强化!BY59</f>
        <v>204.84375</v>
      </c>
      <c r="T18" s="65">
        <f>装备强化!BY99</f>
        <v>253.33333333333331</v>
      </c>
      <c r="U18" s="65">
        <f>装备强化!BY139</f>
        <v>300</v>
      </c>
      <c r="V18" s="65">
        <f>装备强化!BY179</f>
        <v>300</v>
      </c>
      <c r="X18" s="40">
        <v>14</v>
      </c>
      <c r="Y18" s="79">
        <f>IF($I18&lt;前期规划!$C$2,0,求节点($Q$5:$Q$40,R$5:R$40,节奏总纲!P17))</f>
        <v>0</v>
      </c>
      <c r="Z18" s="79">
        <f>IF($I18&lt;前期规划!$C$2,0,求节点($Q$5:$Q$40,S$5:S$40,节奏总纲!Q17))</f>
        <v>0</v>
      </c>
      <c r="AA18" s="79">
        <f>IF($I18&lt;前期规划!$C$2,0,求节点($Q$5:$Q$40,T$5:T$40,节奏总纲!R17))</f>
        <v>0</v>
      </c>
      <c r="AB18" s="79">
        <f>IF($I18&lt;前期规划!$C$2,0,求节点($Q$5:$Q$40,U$5:U$40,节奏总纲!S17))</f>
        <v>0</v>
      </c>
      <c r="AC18" s="79">
        <f>IF($I18&lt;前期规划!$C$2,0,求节点($Q$5:$Q$40,V$5:V$40,节奏总纲!T17))</f>
        <v>0</v>
      </c>
      <c r="AF18" s="80">
        <f>装备突破!M19</f>
        <v>420</v>
      </c>
      <c r="AG18" s="79">
        <f>装备突破!AP19</f>
        <v>0.33600000000000002</v>
      </c>
      <c r="AH18" s="79">
        <f>装备突破!AP59</f>
        <v>0.33250000000000002</v>
      </c>
      <c r="AI18" s="79">
        <f>装备突破!AP99</f>
        <v>0.36333333333333334</v>
      </c>
      <c r="AJ18" s="79">
        <f>装备突破!AP139</f>
        <v>0.43409090909090914</v>
      </c>
      <c r="AK18" s="79">
        <f>装备突破!AP179</f>
        <v>0.65</v>
      </c>
      <c r="AM18" s="79">
        <v>14</v>
      </c>
      <c r="AN18" s="79">
        <f>IF($I18&lt;前期规划!$C$2,0,求节点($AF$5:$AF$40,AG$5:AG$40,节奏总纲!P17))</f>
        <v>0</v>
      </c>
      <c r="AO18" s="79">
        <f>IF($I18&lt;前期规划!$C$2,0,求节点($AF$5:$AF$40,AH$5:AH$40,节奏总纲!Q17))</f>
        <v>0</v>
      </c>
      <c r="AP18" s="79">
        <f>IF($I18&lt;前期规划!$C$2,0,求节点($AF$5:$AF$40,AI$5:AI$40,节奏总纲!R17))</f>
        <v>0</v>
      </c>
      <c r="AQ18" s="79">
        <f>IF($I18&lt;前期规划!$C$2,0,求节点($AF$5:$AF$40,AJ$5:AJ$40,节奏总纲!S17))</f>
        <v>0</v>
      </c>
      <c r="AR18" s="79">
        <f>IF($I18&lt;前期规划!$C$2,0,求节点($AF$5:$AF$40,AK$5:AK$40,节奏总纲!T17))</f>
        <v>0</v>
      </c>
      <c r="AX18" s="136">
        <f>节奏预期!B18</f>
        <v>390</v>
      </c>
      <c r="AY18" s="136">
        <f>节奏预期!D18</f>
        <v>86.106879061232277</v>
      </c>
      <c r="AZ18" s="136">
        <f>求节点(其他调用!$P$4:$P$163,其他调用!$Q$4:$Q$163,AY18)</f>
        <v>815.57128423103256</v>
      </c>
      <c r="BA18" s="137">
        <f>(装备强化!BR18+装备强化!BY18)/2</f>
        <v>170.20833333333334</v>
      </c>
      <c r="BB18" s="24">
        <f t="shared" si="1"/>
        <v>0.20869829115405347</v>
      </c>
      <c r="BC18" s="24">
        <f>装备突破!U18</f>
        <v>0.2205</v>
      </c>
      <c r="BD18" s="24">
        <f>装备突破!AB18</f>
        <v>8.5000000000000006E-2</v>
      </c>
      <c r="BE18" s="24"/>
      <c r="BF18" s="24">
        <f t="shared" si="2"/>
        <v>0.4058712266150406</v>
      </c>
      <c r="BG18" s="24">
        <f t="shared" si="3"/>
        <v>0.42882289535641094</v>
      </c>
      <c r="BH18" s="24">
        <f t="shared" si="4"/>
        <v>0.16530587802854846</v>
      </c>
    </row>
    <row r="19" spans="1:60" x14ac:dyDescent="0.15">
      <c r="A19" s="37"/>
      <c r="B19" s="80">
        <f>装备强化!AV20</f>
        <v>450</v>
      </c>
      <c r="C19" s="65">
        <f>装备强化!BR20</f>
        <v>185.625</v>
      </c>
      <c r="D19" s="65">
        <f>装备强化!BR60</f>
        <v>214.8046875</v>
      </c>
      <c r="E19" s="65">
        <f>装备强化!BR100</f>
        <v>268.125</v>
      </c>
      <c r="F19" s="65">
        <f>装备强化!BR140</f>
        <v>300</v>
      </c>
      <c r="G19" s="65">
        <f>装备强化!BR180</f>
        <v>300</v>
      </c>
      <c r="I19" s="27">
        <v>15</v>
      </c>
      <c r="J19" s="79">
        <f>IF($I19&lt;前期规划!$C$2,0,求节点($B$5:$B$40,C$5:C$40,节奏总纲!P18))</f>
        <v>0</v>
      </c>
      <c r="K19" s="79">
        <f>IF($I19&lt;前期规划!$C$2,0,求节点($B$5:$B$40,D$5:D$40,节奏总纲!Q18))</f>
        <v>0</v>
      </c>
      <c r="L19" s="79">
        <f>IF($I19&lt;前期规划!$C$2,0,求节点($B$5:$B$40,E$5:E$40,节奏总纲!R18))</f>
        <v>0</v>
      </c>
      <c r="M19" s="79">
        <f>IF($I19&lt;前期规划!$C$2,0,求节点($B$5:$B$40,F$5:F$40,节奏总纲!S18))</f>
        <v>0</v>
      </c>
      <c r="N19" s="79">
        <f>IF($I19&lt;前期规划!$C$2,0,求节点($B$5:$B$40,G$5:G$40,节奏总纲!T18))</f>
        <v>0</v>
      </c>
      <c r="Q19" s="80">
        <f>装备强化!AV20</f>
        <v>450</v>
      </c>
      <c r="R19" s="65">
        <f>装备强化!BY20</f>
        <v>185.625</v>
      </c>
      <c r="S19" s="65">
        <f>装备强化!BY60</f>
        <v>214.8046875</v>
      </c>
      <c r="T19" s="65">
        <f>装备强化!BY100</f>
        <v>268.125</v>
      </c>
      <c r="U19" s="65">
        <f>装备强化!BY140</f>
        <v>300</v>
      </c>
      <c r="V19" s="65">
        <f>装备强化!BY180</f>
        <v>300</v>
      </c>
      <c r="X19" s="40">
        <v>15</v>
      </c>
      <c r="Y19" s="79">
        <f>IF($I19&lt;前期规划!$C$2,0,求节点($Q$5:$Q$40,R$5:R$40,节奏总纲!P18))</f>
        <v>0</v>
      </c>
      <c r="Z19" s="79">
        <f>IF($I19&lt;前期规划!$C$2,0,求节点($Q$5:$Q$40,S$5:S$40,节奏总纲!Q18))</f>
        <v>0</v>
      </c>
      <c r="AA19" s="79">
        <f>IF($I19&lt;前期规划!$C$2,0,求节点($Q$5:$Q$40,T$5:T$40,节奏总纲!R18))</f>
        <v>0</v>
      </c>
      <c r="AB19" s="79">
        <f>IF($I19&lt;前期规划!$C$2,0,求节点($Q$5:$Q$40,U$5:U$40,节奏总纲!S18))</f>
        <v>0</v>
      </c>
      <c r="AC19" s="79">
        <f>IF($I19&lt;前期规划!$C$2,0,求节点($Q$5:$Q$40,V$5:V$40,节奏总纲!T18))</f>
        <v>0</v>
      </c>
      <c r="AF19" s="80">
        <f>装备突破!M20</f>
        <v>450</v>
      </c>
      <c r="AG19" s="79">
        <f>装备突破!AP20</f>
        <v>0.33499999999999996</v>
      </c>
      <c r="AH19" s="79">
        <f>装备突破!AP60</f>
        <v>0.33125000000000004</v>
      </c>
      <c r="AI19" s="79">
        <f>装备突破!AP100</f>
        <v>0.36250000000000004</v>
      </c>
      <c r="AJ19" s="79">
        <f>装备突破!AP140</f>
        <v>0.45113636363636367</v>
      </c>
      <c r="AK19" s="79">
        <f>装备突破!AP180</f>
        <v>0.65</v>
      </c>
      <c r="AM19" s="79">
        <v>15</v>
      </c>
      <c r="AN19" s="79">
        <f>IF($I19&lt;前期规划!$C$2,0,求节点($AF$5:$AF$40,AG$5:AG$40,节奏总纲!P18))</f>
        <v>0</v>
      </c>
      <c r="AO19" s="79">
        <f>IF($I19&lt;前期规划!$C$2,0,求节点($AF$5:$AF$40,AH$5:AH$40,节奏总纲!Q18))</f>
        <v>0</v>
      </c>
      <c r="AP19" s="79">
        <f>IF($I19&lt;前期规划!$C$2,0,求节点($AF$5:$AF$40,AI$5:AI$40,节奏总纲!R18))</f>
        <v>0</v>
      </c>
      <c r="AQ19" s="79">
        <f>IF($I19&lt;前期规划!$C$2,0,求节点($AF$5:$AF$40,AJ$5:AJ$40,节奏总纲!S18))</f>
        <v>0</v>
      </c>
      <c r="AR19" s="79">
        <f>IF($I19&lt;前期规划!$C$2,0,求节点($AF$5:$AF$40,AK$5:AK$40,节奏总纲!T18))</f>
        <v>0</v>
      </c>
      <c r="AX19" s="136">
        <f>节奏预期!B19</f>
        <v>420</v>
      </c>
      <c r="AY19" s="136">
        <f>节奏预期!D19</f>
        <v>87.171758893450118</v>
      </c>
      <c r="AZ19" s="136">
        <f>求节点(其他调用!$P$4:$P$163,其他调用!$Q$4:$Q$163,AY19)</f>
        <v>825.52707322783237</v>
      </c>
      <c r="BA19" s="137">
        <f>(装备强化!BR19+装备强化!BY19)/2</f>
        <v>178.2</v>
      </c>
      <c r="BB19" s="24">
        <f t="shared" si="1"/>
        <v>0.21586209075280033</v>
      </c>
      <c r="BC19" s="24">
        <f>装备突破!U19</f>
        <v>0.25600000000000001</v>
      </c>
      <c r="BD19" s="24">
        <f>装备突破!AB19</f>
        <v>8.0000000000000016E-2</v>
      </c>
      <c r="BE19" s="24"/>
      <c r="BF19" s="24">
        <f t="shared" si="2"/>
        <v>0.39115223598406768</v>
      </c>
      <c r="BG19" s="24">
        <f t="shared" si="3"/>
        <v>0.46388401067880558</v>
      </c>
      <c r="BH19" s="24">
        <f t="shared" si="4"/>
        <v>0.14496375333712677</v>
      </c>
    </row>
    <row r="20" spans="1:60" x14ac:dyDescent="0.15">
      <c r="B20" s="80">
        <f>装备强化!AV21</f>
        <v>480</v>
      </c>
      <c r="C20" s="65">
        <f>装备强化!BR21</f>
        <v>193.2</v>
      </c>
      <c r="D20" s="65">
        <f>装备强化!BR61</f>
        <v>225</v>
      </c>
      <c r="E20" s="65">
        <f>装备强化!BR101</f>
        <v>283.33333333333326</v>
      </c>
      <c r="F20" s="65">
        <f>装备强化!BR141</f>
        <v>300</v>
      </c>
      <c r="G20" s="65">
        <f>装备强化!BR181</f>
        <v>300</v>
      </c>
      <c r="I20" s="27">
        <v>16</v>
      </c>
      <c r="J20" s="79">
        <f>IF($I20&lt;前期规划!$C$2,0,求节点($B$5:$B$40,C$5:C$40,节奏总纲!P19))</f>
        <v>0</v>
      </c>
      <c r="K20" s="79">
        <f>IF($I20&lt;前期规划!$C$2,0,求节点($B$5:$B$40,D$5:D$40,节奏总纲!Q19))</f>
        <v>0</v>
      </c>
      <c r="L20" s="79">
        <f>IF($I20&lt;前期规划!$C$2,0,求节点($B$5:$B$40,E$5:E$40,节奏总纲!R19))</f>
        <v>0</v>
      </c>
      <c r="M20" s="79">
        <f>IF($I20&lt;前期规划!$C$2,0,求节点($B$5:$B$40,F$5:F$40,节奏总纲!S19))</f>
        <v>0</v>
      </c>
      <c r="N20" s="79">
        <f>IF($I20&lt;前期规划!$C$2,0,求节点($B$5:$B$40,G$5:G$40,节奏总纲!T19))</f>
        <v>0</v>
      </c>
      <c r="Q20" s="80">
        <f>装备强化!AV21</f>
        <v>480</v>
      </c>
      <c r="R20" s="65">
        <f>装备强化!BY21</f>
        <v>193.2</v>
      </c>
      <c r="S20" s="65">
        <f>装备强化!BY61</f>
        <v>225</v>
      </c>
      <c r="T20" s="65">
        <f>装备强化!BY101</f>
        <v>283.33333333333326</v>
      </c>
      <c r="U20" s="65">
        <f>装备强化!BY141</f>
        <v>300</v>
      </c>
      <c r="V20" s="65">
        <f>装备强化!BY181</f>
        <v>300</v>
      </c>
      <c r="X20" s="40">
        <v>16</v>
      </c>
      <c r="Y20" s="79">
        <f>IF($I20&lt;前期规划!$C$2,0,求节点($Q$5:$Q$40,R$5:R$40,节奏总纲!P19))</f>
        <v>0</v>
      </c>
      <c r="Z20" s="79">
        <f>IF($I20&lt;前期规划!$C$2,0,求节点($Q$5:$Q$40,S$5:S$40,节奏总纲!Q19))</f>
        <v>0</v>
      </c>
      <c r="AA20" s="79">
        <f>IF($I20&lt;前期规划!$C$2,0,求节点($Q$5:$Q$40,T$5:T$40,节奏总纲!R19))</f>
        <v>0</v>
      </c>
      <c r="AB20" s="79">
        <f>IF($I20&lt;前期规划!$C$2,0,求节点($Q$5:$Q$40,U$5:U$40,节奏总纲!S19))</f>
        <v>0</v>
      </c>
      <c r="AC20" s="79">
        <f>IF($I20&lt;前期规划!$C$2,0,求节点($Q$5:$Q$40,V$5:V$40,节奏总纲!T19))</f>
        <v>0</v>
      </c>
      <c r="AF20" s="80">
        <f>装备突破!M21</f>
        <v>480</v>
      </c>
      <c r="AG20" s="79">
        <f>装备突破!AP21</f>
        <v>0.33400000000000002</v>
      </c>
      <c r="AH20" s="79">
        <f>装备突破!AP61</f>
        <v>0.36499999999999999</v>
      </c>
      <c r="AI20" s="79">
        <f>装备突破!AP101</f>
        <v>0.4</v>
      </c>
      <c r="AJ20" s="79">
        <f>装备突破!AP141</f>
        <v>0.4681818181818182</v>
      </c>
      <c r="AK20" s="79">
        <f>装备突破!AP181</f>
        <v>0.65</v>
      </c>
      <c r="AM20" s="79">
        <v>16</v>
      </c>
      <c r="AN20" s="79">
        <f>IF($I20&lt;前期规划!$C$2,0,求节点($AF$5:$AF$40,AG$5:AG$40,节奏总纲!P19))</f>
        <v>0</v>
      </c>
      <c r="AO20" s="79">
        <f>IF($I20&lt;前期规划!$C$2,0,求节点($AF$5:$AF$40,AH$5:AH$40,节奏总纲!Q19))</f>
        <v>0</v>
      </c>
      <c r="AP20" s="79">
        <f>IF($I20&lt;前期规划!$C$2,0,求节点($AF$5:$AF$40,AI$5:AI$40,节奏总纲!R19))</f>
        <v>0</v>
      </c>
      <c r="AQ20" s="79">
        <f>IF($I20&lt;前期规划!$C$2,0,求节点($AF$5:$AF$40,AJ$5:AJ$40,节奏总纲!S19))</f>
        <v>0</v>
      </c>
      <c r="AR20" s="79">
        <f>IF($I20&lt;前期规划!$C$2,0,求节点($AF$5:$AF$40,AK$5:AK$40,节奏总纲!T19))</f>
        <v>0</v>
      </c>
      <c r="AX20" s="136">
        <f>节奏预期!B20</f>
        <v>450</v>
      </c>
      <c r="AY20" s="136">
        <f>节奏预期!D20</f>
        <v>88.164987373156592</v>
      </c>
      <c r="AZ20" s="136">
        <f>求节点(其他调用!$P$4:$P$163,其他调用!$Q$4:$Q$163,AY20)</f>
        <v>834.86678089396821</v>
      </c>
      <c r="BA20" s="137">
        <f>(装备强化!BR20+装备强化!BY20)/2</f>
        <v>185.625</v>
      </c>
      <c r="BB20" s="24">
        <f t="shared" si="1"/>
        <v>0.22234086233642492</v>
      </c>
      <c r="BC20" s="24">
        <f>装备突破!U20</f>
        <v>0.25999999999999995</v>
      </c>
      <c r="BD20" s="24">
        <f>装备突破!AB20</f>
        <v>7.4999999999999997E-2</v>
      </c>
      <c r="BE20" s="24"/>
      <c r="BF20" s="24">
        <f t="shared" si="2"/>
        <v>0.3989315647956464</v>
      </c>
      <c r="BG20" s="24">
        <f t="shared" si="3"/>
        <v>0.46650087508397592</v>
      </c>
      <c r="BH20" s="24">
        <f t="shared" si="4"/>
        <v>0.13456756012037768</v>
      </c>
    </row>
    <row r="21" spans="1:60" x14ac:dyDescent="0.15">
      <c r="B21" s="80">
        <f>装备强化!AV22</f>
        <v>510</v>
      </c>
      <c r="C21" s="79">
        <f>装备强化!BR22</f>
        <v>200.92500000000001</v>
      </c>
      <c r="D21" s="79">
        <f>装备强化!BR62</f>
        <v>235.4296875</v>
      </c>
      <c r="E21" s="79">
        <f>装备强化!BR102</f>
        <v>291.66666666666663</v>
      </c>
      <c r="F21" s="79">
        <f>装备强化!BR142</f>
        <v>300</v>
      </c>
      <c r="G21" s="79">
        <f>装备强化!BR182</f>
        <v>300</v>
      </c>
      <c r="I21" s="27">
        <v>17</v>
      </c>
      <c r="J21" s="79">
        <f>IF($I21&lt;前期规划!$C$2,0,求节点($B$5:$B$40,C$5:C$40,节奏总纲!P20))</f>
        <v>0</v>
      </c>
      <c r="K21" s="79">
        <f>IF($I21&lt;前期规划!$C$2,0,求节点($B$5:$B$40,D$5:D$40,节奏总纲!Q20))</f>
        <v>0</v>
      </c>
      <c r="L21" s="79">
        <f>IF($I21&lt;前期规划!$C$2,0,求节点($B$5:$B$40,E$5:E$40,节奏总纲!R20))</f>
        <v>0</v>
      </c>
      <c r="M21" s="79">
        <f>IF($I21&lt;前期规划!$C$2,0,求节点($B$5:$B$40,F$5:F$40,节奏总纲!S20))</f>
        <v>0</v>
      </c>
      <c r="N21" s="79">
        <f>IF($I21&lt;前期规划!$C$2,0,求节点($B$5:$B$40,G$5:G$40,节奏总纲!T20))</f>
        <v>0</v>
      </c>
      <c r="Q21" s="80">
        <f>装备强化!AV22</f>
        <v>510</v>
      </c>
      <c r="R21" s="79">
        <f>装备强化!BY22</f>
        <v>200.92500000000001</v>
      </c>
      <c r="S21" s="79">
        <f>装备强化!BY62</f>
        <v>235.4296875</v>
      </c>
      <c r="T21" s="79">
        <f>装备强化!BY102</f>
        <v>291.66666666666663</v>
      </c>
      <c r="U21" s="79">
        <f>装备强化!BY142</f>
        <v>300</v>
      </c>
      <c r="V21" s="79">
        <f>装备强化!BY182</f>
        <v>300</v>
      </c>
      <c r="X21" s="40">
        <v>17</v>
      </c>
      <c r="Y21" s="79">
        <f>IF($I21&lt;前期规划!$C$2,0,求节点($Q$5:$Q$40,R$5:R$40,节奏总纲!P20))</f>
        <v>0</v>
      </c>
      <c r="Z21" s="79">
        <f>IF($I21&lt;前期规划!$C$2,0,求节点($Q$5:$Q$40,S$5:S$40,节奏总纲!Q20))</f>
        <v>0</v>
      </c>
      <c r="AA21" s="79">
        <f>IF($I21&lt;前期规划!$C$2,0,求节点($Q$5:$Q$40,T$5:T$40,节奏总纲!R20))</f>
        <v>0</v>
      </c>
      <c r="AB21" s="79">
        <f>IF($I21&lt;前期规划!$C$2,0,求节点($Q$5:$Q$40,U$5:U$40,节奏总纲!S20))</f>
        <v>0</v>
      </c>
      <c r="AC21" s="79">
        <f>IF($I21&lt;前期规划!$C$2,0,求节点($Q$5:$Q$40,V$5:V$40,节奏总纲!T20))</f>
        <v>0</v>
      </c>
      <c r="AF21" s="80">
        <f>装备突破!M22</f>
        <v>510</v>
      </c>
      <c r="AG21" s="79">
        <f>装备突破!AP22</f>
        <v>0.33299999999999996</v>
      </c>
      <c r="AH21" s="79">
        <f>装备突破!AP62</f>
        <v>0.364375</v>
      </c>
      <c r="AI21" s="79">
        <f>装备突破!AP102</f>
        <v>0.4</v>
      </c>
      <c r="AJ21" s="79">
        <f>装备突破!AP142</f>
        <v>0.48522727272727273</v>
      </c>
      <c r="AK21" s="79">
        <f>装备突破!AP182</f>
        <v>0.65</v>
      </c>
      <c r="AM21" s="79">
        <v>17</v>
      </c>
      <c r="AN21" s="79">
        <f>IF($I21&lt;前期规划!$C$2,0,求节点($AF$5:$AF$40,AG$5:AG$40,节奏总纲!P20))</f>
        <v>0</v>
      </c>
      <c r="AO21" s="79">
        <f>IF($I21&lt;前期规划!$C$2,0,求节点($AF$5:$AF$40,AH$5:AH$40,节奏总纲!Q20))</f>
        <v>0</v>
      </c>
      <c r="AP21" s="79">
        <f>IF($I21&lt;前期规划!$C$2,0,求节点($AF$5:$AF$40,AI$5:AI$40,节奏总纲!R20))</f>
        <v>0</v>
      </c>
      <c r="AQ21" s="79">
        <f>IF($I21&lt;前期规划!$C$2,0,求节点($AF$5:$AF$40,AJ$5:AJ$40,节奏总纲!S20))</f>
        <v>0</v>
      </c>
      <c r="AR21" s="79">
        <f>IF($I21&lt;前期规划!$C$2,0,求节点($AF$5:$AF$40,AK$5:AK$40,节奏总纲!T20))</f>
        <v>0</v>
      </c>
      <c r="AX21" s="136">
        <f>节奏预期!B21</f>
        <v>480</v>
      </c>
      <c r="AY21" s="136">
        <f>节奏预期!D21</f>
        <v>89.095870094999412</v>
      </c>
      <c r="AZ21" s="136">
        <f>求节点(其他调用!$P$4:$P$163,其他调用!$Q$4:$Q$163,AY21)</f>
        <v>843.67693287976351</v>
      </c>
      <c r="BA21" s="137">
        <f>(装备强化!BR21+装备强化!BY21)/2</f>
        <v>193.2</v>
      </c>
      <c r="BB21" s="24">
        <f t="shared" si="1"/>
        <v>0.22899760852835105</v>
      </c>
      <c r="BC21" s="24">
        <f>装备突破!U21</f>
        <v>0.26400000000000001</v>
      </c>
      <c r="BD21" s="24">
        <f>装备突破!AB21</f>
        <v>7.0000000000000007E-2</v>
      </c>
      <c r="BE21" s="24"/>
      <c r="BF21" s="24">
        <f t="shared" si="2"/>
        <v>0.40674703597221296</v>
      </c>
      <c r="BG21" s="24">
        <f t="shared" si="3"/>
        <v>0.46891851048902938</v>
      </c>
      <c r="BH21" s="24">
        <f t="shared" si="4"/>
        <v>0.12433445353875779</v>
      </c>
    </row>
    <row r="22" spans="1:60" x14ac:dyDescent="0.15">
      <c r="B22" s="80">
        <f>装备强化!AV23</f>
        <v>540</v>
      </c>
      <c r="C22" s="79">
        <f>装备强化!BR23</f>
        <v>208.8</v>
      </c>
      <c r="D22" s="79">
        <f>装备强化!BR63</f>
        <v>246.09375</v>
      </c>
      <c r="E22" s="79">
        <f>装备强化!BR103</f>
        <v>300</v>
      </c>
      <c r="F22" s="79">
        <f>装备强化!BR143</f>
        <v>300</v>
      </c>
      <c r="G22" s="79">
        <f>装备强化!BR183</f>
        <v>300</v>
      </c>
      <c r="I22" s="27">
        <v>18</v>
      </c>
      <c r="J22" s="79">
        <f>IF($I22&lt;前期规划!$C$2,0,求节点($B$5:$B$40,C$5:C$40,节奏总纲!P21))</f>
        <v>0</v>
      </c>
      <c r="K22" s="79">
        <f>IF($I22&lt;前期规划!$C$2,0,求节点($B$5:$B$40,D$5:D$40,节奏总纲!Q21))</f>
        <v>0</v>
      </c>
      <c r="L22" s="79">
        <f>IF($I22&lt;前期规划!$C$2,0,求节点($B$5:$B$40,E$5:E$40,节奏总纲!R21))</f>
        <v>0</v>
      </c>
      <c r="M22" s="79">
        <f>IF($I22&lt;前期规划!$C$2,0,求节点($B$5:$B$40,F$5:F$40,节奏总纲!S21))</f>
        <v>0</v>
      </c>
      <c r="N22" s="79">
        <f>IF($I22&lt;前期规划!$C$2,0,求节点($B$5:$B$40,G$5:G$40,节奏总纲!T21))</f>
        <v>0</v>
      </c>
      <c r="Q22" s="80">
        <f>装备强化!AV23</f>
        <v>540</v>
      </c>
      <c r="R22" s="79">
        <f>装备强化!BY23</f>
        <v>208.8</v>
      </c>
      <c r="S22" s="79">
        <f>装备强化!BY63</f>
        <v>246.09375</v>
      </c>
      <c r="T22" s="79">
        <f>装备强化!BY103</f>
        <v>300</v>
      </c>
      <c r="U22" s="79">
        <f>装备强化!BY143</f>
        <v>300</v>
      </c>
      <c r="V22" s="79">
        <f>装备强化!BY183</f>
        <v>300</v>
      </c>
      <c r="X22" s="40">
        <v>18</v>
      </c>
      <c r="Y22" s="79">
        <f>IF($I22&lt;前期规划!$C$2,0,求节点($Q$5:$Q$40,R$5:R$40,节奏总纲!P21))</f>
        <v>0</v>
      </c>
      <c r="Z22" s="79">
        <f>IF($I22&lt;前期规划!$C$2,0,求节点($Q$5:$Q$40,S$5:S$40,节奏总纲!Q21))</f>
        <v>0</v>
      </c>
      <c r="AA22" s="79">
        <f>IF($I22&lt;前期规划!$C$2,0,求节点($Q$5:$Q$40,T$5:T$40,节奏总纲!R21))</f>
        <v>0</v>
      </c>
      <c r="AB22" s="79">
        <f>IF($I22&lt;前期规划!$C$2,0,求节点($Q$5:$Q$40,U$5:U$40,节奏总纲!S21))</f>
        <v>0</v>
      </c>
      <c r="AC22" s="79">
        <f>IF($I22&lt;前期规划!$C$2,0,求节点($Q$5:$Q$40,V$5:V$40,节奏总纲!T21))</f>
        <v>0</v>
      </c>
      <c r="AF22" s="80">
        <f>装备突破!M23</f>
        <v>540</v>
      </c>
      <c r="AG22" s="79">
        <f>装备突破!AP23</f>
        <v>0.33200000000000002</v>
      </c>
      <c r="AH22" s="79">
        <f>装备突破!AP63</f>
        <v>0.36375000000000002</v>
      </c>
      <c r="AI22" s="79">
        <f>装备突破!AP103</f>
        <v>0.4</v>
      </c>
      <c r="AJ22" s="79">
        <f>装备突破!AP143</f>
        <v>0.50227272727272732</v>
      </c>
      <c r="AK22" s="79">
        <f>装备突破!AP183</f>
        <v>0.65</v>
      </c>
      <c r="AM22" s="79">
        <v>18</v>
      </c>
      <c r="AN22" s="79">
        <f>IF($I22&lt;前期规划!$C$2,0,求节点($AF$5:$AF$40,AG$5:AG$40,节奏总纲!P21))</f>
        <v>0</v>
      </c>
      <c r="AO22" s="79">
        <f>IF($I22&lt;前期规划!$C$2,0,求节点($AF$5:$AF$40,AH$5:AH$40,节奏总纲!Q21))</f>
        <v>0</v>
      </c>
      <c r="AP22" s="79">
        <f>IF($I22&lt;前期规划!$C$2,0,求节点($AF$5:$AF$40,AI$5:AI$40,节奏总纲!R21))</f>
        <v>0</v>
      </c>
      <c r="AQ22" s="79">
        <f>IF($I22&lt;前期规划!$C$2,0,求节点($AF$5:$AF$40,AJ$5:AJ$40,节奏总纲!S21))</f>
        <v>0</v>
      </c>
      <c r="AR22" s="79">
        <f>IF($I22&lt;前期规划!$C$2,0,求节点($AF$5:$AF$40,AK$5:AK$40,节奏总纲!T21))</f>
        <v>0</v>
      </c>
      <c r="AX22" s="136">
        <f>节奏预期!B22</f>
        <v>510</v>
      </c>
      <c r="AY22" s="136">
        <f>节奏预期!D22</f>
        <v>89.970834519193531</v>
      </c>
      <c r="AZ22" s="136">
        <f>求节点(其他调用!$P$4:$P$163,其他调用!$Q$4:$Q$163,AY22)</f>
        <v>852.0794942178062</v>
      </c>
      <c r="BA22" s="137">
        <f>(装备强化!BR22+装备强化!BY22)/2</f>
        <v>200.92500000000001</v>
      </c>
      <c r="BB22" s="24">
        <f t="shared" si="1"/>
        <v>0.23580546341447353</v>
      </c>
      <c r="BC22" s="24">
        <f>装备突破!U22</f>
        <v>0.26799999999999996</v>
      </c>
      <c r="BD22" s="24">
        <f>装备突破!AB22</f>
        <v>6.5000000000000002E-2</v>
      </c>
      <c r="BE22" s="24"/>
      <c r="BF22" s="24">
        <f t="shared" si="2"/>
        <v>0.4145625852448051</v>
      </c>
      <c r="BG22" s="24">
        <f t="shared" si="3"/>
        <v>0.47116284430748417</v>
      </c>
      <c r="BH22" s="24">
        <f t="shared" si="4"/>
        <v>0.11427457044771074</v>
      </c>
    </row>
    <row r="23" spans="1:60" x14ac:dyDescent="0.15">
      <c r="B23" s="80">
        <f>装备强化!AV24</f>
        <v>570</v>
      </c>
      <c r="C23" s="79">
        <f>装备强化!BR24</f>
        <v>216.82499999999999</v>
      </c>
      <c r="D23" s="79">
        <f>装备强化!BR64</f>
        <v>256.9921875</v>
      </c>
      <c r="E23" s="79">
        <f>装备强化!BR104</f>
        <v>300</v>
      </c>
      <c r="F23" s="79">
        <f>装备强化!BR144</f>
        <v>300</v>
      </c>
      <c r="G23" s="79">
        <f>装备强化!BR184</f>
        <v>300</v>
      </c>
      <c r="I23" s="27">
        <v>19</v>
      </c>
      <c r="J23" s="79">
        <f>IF($I23&lt;前期规划!$C$2,0,求节点($B$5:$B$40,C$5:C$40,节奏总纲!P22))</f>
        <v>0</v>
      </c>
      <c r="K23" s="79">
        <f>IF($I23&lt;前期规划!$C$2,0,求节点($B$5:$B$40,D$5:D$40,节奏总纲!Q22))</f>
        <v>0</v>
      </c>
      <c r="L23" s="79">
        <f>IF($I23&lt;前期规划!$C$2,0,求节点($B$5:$B$40,E$5:E$40,节奏总纲!R22))</f>
        <v>0</v>
      </c>
      <c r="M23" s="79">
        <f>IF($I23&lt;前期规划!$C$2,0,求节点($B$5:$B$40,F$5:F$40,节奏总纲!S22))</f>
        <v>0</v>
      </c>
      <c r="N23" s="79">
        <f>IF($I23&lt;前期规划!$C$2,0,求节点($B$5:$B$40,G$5:G$40,节奏总纲!T22))</f>
        <v>0</v>
      </c>
      <c r="Q23" s="80">
        <f>装备强化!AV24</f>
        <v>570</v>
      </c>
      <c r="R23" s="79">
        <f>装备强化!BY24</f>
        <v>216.82499999999999</v>
      </c>
      <c r="S23" s="79">
        <f>装备强化!BY64</f>
        <v>256.9921875</v>
      </c>
      <c r="T23" s="79">
        <f>装备强化!BY104</f>
        <v>300</v>
      </c>
      <c r="U23" s="79">
        <f>装备强化!BY144</f>
        <v>300</v>
      </c>
      <c r="V23" s="79">
        <f>装备强化!BY184</f>
        <v>300</v>
      </c>
      <c r="X23" s="40">
        <v>19</v>
      </c>
      <c r="Y23" s="79">
        <f>IF($I23&lt;前期规划!$C$2,0,求节点($Q$5:$Q$40,R$5:R$40,节奏总纲!P22))</f>
        <v>0</v>
      </c>
      <c r="Z23" s="79">
        <f>IF($I23&lt;前期规划!$C$2,0,求节点($Q$5:$Q$40,S$5:S$40,节奏总纲!Q22))</f>
        <v>0</v>
      </c>
      <c r="AA23" s="79">
        <f>IF($I23&lt;前期规划!$C$2,0,求节点($Q$5:$Q$40,T$5:T$40,节奏总纲!R22))</f>
        <v>0</v>
      </c>
      <c r="AB23" s="79">
        <f>IF($I23&lt;前期规划!$C$2,0,求节点($Q$5:$Q$40,U$5:U$40,节奏总纲!S22))</f>
        <v>0</v>
      </c>
      <c r="AC23" s="79">
        <f>IF($I23&lt;前期规划!$C$2,0,求节点($Q$5:$Q$40,V$5:V$40,节奏总纲!T22))</f>
        <v>0</v>
      </c>
      <c r="AF23" s="80">
        <f>装备突破!M24</f>
        <v>570</v>
      </c>
      <c r="AG23" s="79">
        <f>装备突破!AP24</f>
        <v>0.33100000000000002</v>
      </c>
      <c r="AH23" s="79">
        <f>装备突破!AP64</f>
        <v>0.36312500000000003</v>
      </c>
      <c r="AI23" s="79">
        <f>装备突破!AP104</f>
        <v>0.41136363636363638</v>
      </c>
      <c r="AJ23" s="79">
        <f>装备突破!AP144</f>
        <v>0.51931818181818179</v>
      </c>
      <c r="AK23" s="79">
        <f>装备突破!AP184</f>
        <v>0.65</v>
      </c>
      <c r="AM23" s="79">
        <v>19</v>
      </c>
      <c r="AN23" s="79">
        <f>IF($I23&lt;前期规划!$C$2,0,求节点($AF$5:$AF$40,AG$5:AG$40,节奏总纲!P22))</f>
        <v>0</v>
      </c>
      <c r="AO23" s="79">
        <f>IF($I23&lt;前期规划!$C$2,0,求节点($AF$5:$AF$40,AH$5:AH$40,节奏总纲!Q22))</f>
        <v>0</v>
      </c>
      <c r="AP23" s="79">
        <f>IF($I23&lt;前期规划!$C$2,0,求节点($AF$5:$AF$40,AI$5:AI$40,节奏总纲!R22))</f>
        <v>0</v>
      </c>
      <c r="AQ23" s="79">
        <f>IF($I23&lt;前期规划!$C$2,0,求节点($AF$5:$AF$40,AJ$5:AJ$40,节奏总纲!S22))</f>
        <v>0</v>
      </c>
      <c r="AR23" s="79">
        <f>IF($I23&lt;前期规划!$C$2,0,求节点($AF$5:$AF$40,AK$5:AK$40,节奏总纲!T22))</f>
        <v>0</v>
      </c>
      <c r="AX23" s="136">
        <f>节奏预期!B23</f>
        <v>540</v>
      </c>
      <c r="AY23" s="136">
        <f>节奏预期!D23</f>
        <v>90.789158318387649</v>
      </c>
      <c r="AZ23" s="136">
        <f>求节点(其他调用!$P$4:$P$163,其他调用!$Q$4:$Q$163,AY23)</f>
        <v>860.69996433237793</v>
      </c>
      <c r="BA23" s="137">
        <f>(装备强化!BR23+装备强化!BY23)/2</f>
        <v>208.8</v>
      </c>
      <c r="BB23" s="24">
        <f t="shared" si="1"/>
        <v>0.24259324811516708</v>
      </c>
      <c r="BC23" s="24">
        <f>装备突破!U23</f>
        <v>0.27200000000000002</v>
      </c>
      <c r="BD23" s="24">
        <f>装备突破!AB23</f>
        <v>6.0000000000000005E-2</v>
      </c>
      <c r="BE23" s="24"/>
      <c r="BF23" s="24">
        <f t="shared" si="2"/>
        <v>0.42219996303636254</v>
      </c>
      <c r="BG23" s="24">
        <f t="shared" si="3"/>
        <v>0.4733783435364739</v>
      </c>
      <c r="BH23" s="24">
        <f t="shared" si="4"/>
        <v>0.10442169342716337</v>
      </c>
    </row>
    <row r="24" spans="1:60" x14ac:dyDescent="0.15">
      <c r="B24" s="80">
        <f>装备强化!AV25</f>
        <v>600</v>
      </c>
      <c r="C24" s="79">
        <f>装备强化!BR25</f>
        <v>225</v>
      </c>
      <c r="D24" s="79">
        <f>装备强化!BR65</f>
        <v>268.125</v>
      </c>
      <c r="E24" s="79">
        <f>装备强化!BR105</f>
        <v>300</v>
      </c>
      <c r="F24" s="79">
        <f>装备强化!BR145</f>
        <v>300</v>
      </c>
      <c r="G24" s="79">
        <f>装备强化!BR185</f>
        <v>300</v>
      </c>
      <c r="I24" s="27">
        <v>20</v>
      </c>
      <c r="J24" s="79">
        <f>IF($I24&lt;前期规划!$C$2,0,求节点($B$5:$B$40,C$5:C$40,节奏总纲!P23))</f>
        <v>0</v>
      </c>
      <c r="K24" s="79">
        <f>IF($I24&lt;前期规划!$C$2,0,求节点($B$5:$B$40,D$5:D$40,节奏总纲!Q23))</f>
        <v>0</v>
      </c>
      <c r="L24" s="79">
        <f>IF($I24&lt;前期规划!$C$2,0,求节点($B$5:$B$40,E$5:E$40,节奏总纲!R23))</f>
        <v>0</v>
      </c>
      <c r="M24" s="79">
        <f>IF($I24&lt;前期规划!$C$2,0,求节点($B$5:$B$40,F$5:F$40,节奏总纲!S23))</f>
        <v>0</v>
      </c>
      <c r="N24" s="79">
        <f>IF($I24&lt;前期规划!$C$2,0,求节点($B$5:$B$40,G$5:G$40,节奏总纲!T23))</f>
        <v>0</v>
      </c>
      <c r="Q24" s="80">
        <f>装备强化!AV25</f>
        <v>600</v>
      </c>
      <c r="R24" s="79">
        <f>装备强化!BY25</f>
        <v>225</v>
      </c>
      <c r="S24" s="79">
        <f>装备强化!BY65</f>
        <v>268.125</v>
      </c>
      <c r="T24" s="79">
        <f>装备强化!BY105</f>
        <v>300</v>
      </c>
      <c r="U24" s="79">
        <f>装备强化!BY145</f>
        <v>300</v>
      </c>
      <c r="V24" s="79">
        <f>装备强化!BY185</f>
        <v>300</v>
      </c>
      <c r="X24" s="40">
        <v>20</v>
      </c>
      <c r="Y24" s="79">
        <f>IF($I24&lt;前期规划!$C$2,0,求节点($Q$5:$Q$40,R$5:R$40,节奏总纲!P23))</f>
        <v>0</v>
      </c>
      <c r="Z24" s="79">
        <f>IF($I24&lt;前期规划!$C$2,0,求节点($Q$5:$Q$40,S$5:S$40,节奏总纲!Q23))</f>
        <v>0</v>
      </c>
      <c r="AA24" s="79">
        <f>IF($I24&lt;前期规划!$C$2,0,求节点($Q$5:$Q$40,T$5:T$40,节奏总纲!R23))</f>
        <v>0</v>
      </c>
      <c r="AB24" s="79">
        <f>IF($I24&lt;前期规划!$C$2,0,求节点($Q$5:$Q$40,U$5:U$40,节奏总纲!S23))</f>
        <v>0</v>
      </c>
      <c r="AC24" s="79">
        <f>IF($I24&lt;前期规划!$C$2,0,求节点($Q$5:$Q$40,V$5:V$40,节奏总纲!T23))</f>
        <v>0</v>
      </c>
      <c r="AF24" s="80">
        <f>装备突破!M25</f>
        <v>600</v>
      </c>
      <c r="AG24" s="79">
        <f>装备突破!AP25</f>
        <v>0.36499999999999999</v>
      </c>
      <c r="AH24" s="79">
        <f>装备突破!AP65</f>
        <v>0.36250000000000004</v>
      </c>
      <c r="AI24" s="79">
        <f>装备突破!AP105</f>
        <v>0.42272727272727273</v>
      </c>
      <c r="AJ24" s="79">
        <f>装备突破!AP145</f>
        <v>0.53636363636363638</v>
      </c>
      <c r="AK24" s="79">
        <f>装备突破!AP185</f>
        <v>0.65</v>
      </c>
      <c r="AM24" s="79">
        <v>20</v>
      </c>
      <c r="AN24" s="79">
        <f>IF($I24&lt;前期规划!$C$2,0,求节点($AF$5:$AF$40,AG$5:AG$40,节奏总纲!P23))</f>
        <v>0</v>
      </c>
      <c r="AO24" s="79">
        <f>IF($I24&lt;前期规划!$C$2,0,求节点($AF$5:$AF$40,AH$5:AH$40,节奏总纲!Q23))</f>
        <v>0</v>
      </c>
      <c r="AP24" s="79">
        <f>IF($I24&lt;前期规划!$C$2,0,求节点($AF$5:$AF$40,AI$5:AI$40,节奏总纲!R23))</f>
        <v>0</v>
      </c>
      <c r="AQ24" s="79">
        <f>IF($I24&lt;前期规划!$C$2,0,求节点($AF$5:$AF$40,AJ$5:AJ$40,节奏总纲!S23))</f>
        <v>0</v>
      </c>
      <c r="AR24" s="79">
        <f>IF($I24&lt;前期规划!$C$2,0,求节点($AF$5:$AF$40,AK$5:AK$40,节奏总纲!T23))</f>
        <v>0</v>
      </c>
      <c r="AX24" s="136">
        <f>节奏预期!B24</f>
        <v>570</v>
      </c>
      <c r="AY24" s="136">
        <f>节奏预期!D24</f>
        <v>91.564978527410844</v>
      </c>
      <c r="AZ24" s="136">
        <f>求节点(其他调用!$P$4:$P$163,其他调用!$Q$4:$Q$163,AY24)</f>
        <v>868.93725447295981</v>
      </c>
      <c r="BA24" s="137">
        <f>(装备强化!BR24+装备强化!BY24)/2</f>
        <v>216.82499999999999</v>
      </c>
      <c r="BB24" s="24">
        <f t="shared" si="1"/>
        <v>0.2495289491661993</v>
      </c>
      <c r="BC24" s="24">
        <f>装备突破!U24</f>
        <v>0.27600000000000002</v>
      </c>
      <c r="BD24" s="24">
        <f>装备突破!AB24</f>
        <v>5.5000000000000007E-2</v>
      </c>
      <c r="BE24" s="24"/>
      <c r="BF24" s="24">
        <f t="shared" si="2"/>
        <v>0.42983032891743317</v>
      </c>
      <c r="BG24" s="24">
        <f t="shared" si="3"/>
        <v>0.47542848706582608</v>
      </c>
      <c r="BH24" s="24">
        <f t="shared" si="4"/>
        <v>9.4741184016740712E-2</v>
      </c>
    </row>
    <row r="25" spans="1:60" x14ac:dyDescent="0.15">
      <c r="B25" s="80">
        <f>装备强化!AV26</f>
        <v>630</v>
      </c>
      <c r="C25" s="79">
        <f>装备强化!BR26</f>
        <v>233.32499999999999</v>
      </c>
      <c r="D25" s="79">
        <f>装备强化!BR66</f>
        <v>279.4921875</v>
      </c>
      <c r="E25" s="79">
        <f>装备强化!BR106</f>
        <v>300</v>
      </c>
      <c r="F25" s="79">
        <f>装备强化!BR146</f>
        <v>300</v>
      </c>
      <c r="G25" s="79">
        <f>装备强化!BR186</f>
        <v>300</v>
      </c>
      <c r="I25" s="27">
        <v>21</v>
      </c>
      <c r="J25" s="79">
        <f>IF($I25&lt;前期规划!$C$2,0,求节点($B$5:$B$40,C$5:C$40,节奏总纲!P24))</f>
        <v>0</v>
      </c>
      <c r="K25" s="79">
        <f>IF($I25&lt;前期规划!$C$2,0,求节点($B$5:$B$40,D$5:D$40,节奏总纲!Q24))</f>
        <v>0</v>
      </c>
      <c r="L25" s="79">
        <f>IF($I25&lt;前期规划!$C$2,0,求节点($B$5:$B$40,E$5:E$40,节奏总纲!R24))</f>
        <v>0</v>
      </c>
      <c r="M25" s="79">
        <f>IF($I25&lt;前期规划!$C$2,0,求节点($B$5:$B$40,F$5:F$40,节奏总纲!S24))</f>
        <v>0</v>
      </c>
      <c r="N25" s="79">
        <f>IF($I25&lt;前期规划!$C$2,0,求节点($B$5:$B$40,G$5:G$40,节奏总纲!T24))</f>
        <v>0</v>
      </c>
      <c r="Q25" s="80">
        <f>装备强化!AV26</f>
        <v>630</v>
      </c>
      <c r="R25" s="79">
        <f>装备强化!BY26</f>
        <v>233.32499999999999</v>
      </c>
      <c r="S25" s="79">
        <f>装备强化!BY66</f>
        <v>279.4921875</v>
      </c>
      <c r="T25" s="79">
        <f>装备强化!BY106</f>
        <v>300</v>
      </c>
      <c r="U25" s="79">
        <f>装备强化!BY146</f>
        <v>300</v>
      </c>
      <c r="V25" s="79">
        <f>装备强化!BY186</f>
        <v>300</v>
      </c>
      <c r="X25" s="40">
        <v>21</v>
      </c>
      <c r="Y25" s="79">
        <f>IF($I25&lt;前期规划!$C$2,0,求节点($Q$5:$Q$40,R$5:R$40,节奏总纲!P24))</f>
        <v>0</v>
      </c>
      <c r="Z25" s="79">
        <f>IF($I25&lt;前期规划!$C$2,0,求节点($Q$5:$Q$40,S$5:S$40,节奏总纲!Q24))</f>
        <v>0</v>
      </c>
      <c r="AA25" s="79">
        <f>IF($I25&lt;前期规划!$C$2,0,求节点($Q$5:$Q$40,T$5:T$40,节奏总纲!R24))</f>
        <v>0</v>
      </c>
      <c r="AB25" s="79">
        <f>IF($I25&lt;前期规划!$C$2,0,求节点($Q$5:$Q$40,U$5:U$40,节奏总纲!S24))</f>
        <v>0</v>
      </c>
      <c r="AC25" s="79">
        <f>IF($I25&lt;前期规划!$C$2,0,求节点($Q$5:$Q$40,V$5:V$40,节奏总纲!T24))</f>
        <v>0</v>
      </c>
      <c r="AF25" s="80">
        <f>装备突破!M26</f>
        <v>630</v>
      </c>
      <c r="AG25" s="79">
        <f>装备突破!AP26</f>
        <v>0.36449999999999999</v>
      </c>
      <c r="AH25" s="79">
        <f>装备突破!AP66</f>
        <v>0.361875</v>
      </c>
      <c r="AI25" s="79">
        <f>装备突破!AP106</f>
        <v>0.43409090909090908</v>
      </c>
      <c r="AJ25" s="79">
        <f>装备突破!AP146</f>
        <v>0.55340909090909096</v>
      </c>
      <c r="AK25" s="79">
        <f>装备突破!AP186</f>
        <v>0.65</v>
      </c>
      <c r="AM25" s="79">
        <v>21</v>
      </c>
      <c r="AN25" s="79">
        <f>IF($I25&lt;前期规划!$C$2,0,求节点($AF$5:$AF$40,AG$5:AG$40,节奏总纲!P24))</f>
        <v>0</v>
      </c>
      <c r="AO25" s="79">
        <f>IF($I25&lt;前期规划!$C$2,0,求节点($AF$5:$AF$40,AH$5:AH$40,节奏总纲!Q24))</f>
        <v>0</v>
      </c>
      <c r="AP25" s="79">
        <f>IF($I25&lt;前期规划!$C$2,0,求节点($AF$5:$AF$40,AI$5:AI$40,节奏总纲!R24))</f>
        <v>0</v>
      </c>
      <c r="AQ25" s="79">
        <f>IF($I25&lt;前期规划!$C$2,0,求节点($AF$5:$AF$40,AJ$5:AJ$40,节奏总纲!S24))</f>
        <v>0</v>
      </c>
      <c r="AR25" s="79">
        <f>IF($I25&lt;前期规划!$C$2,0,求节点($AF$5:$AF$40,AK$5:AK$40,节奏总纲!T24))</f>
        <v>0</v>
      </c>
      <c r="AX25" s="136">
        <f>节奏预期!B25</f>
        <v>600</v>
      </c>
      <c r="AY25" s="136">
        <f>节奏预期!D25</f>
        <v>92.304802564325527</v>
      </c>
      <c r="AZ25" s="136">
        <f>求节点(其他调用!$P$4:$P$163,其他调用!$Q$4:$Q$163,AY25)</f>
        <v>876.97351164311442</v>
      </c>
      <c r="BA25" s="137">
        <f>(装备强化!BR25+装备强化!BY25)/2</f>
        <v>225</v>
      </c>
      <c r="BB25" s="24">
        <f t="shared" si="1"/>
        <v>0.25656419152094534</v>
      </c>
      <c r="BC25" s="24">
        <f>装备突破!U25</f>
        <v>0.315</v>
      </c>
      <c r="BD25" s="24">
        <f>装备突破!AB25</f>
        <v>0.05</v>
      </c>
      <c r="BE25" s="24"/>
      <c r="BF25" s="24">
        <f t="shared" si="2"/>
        <v>0.41277183438309395</v>
      </c>
      <c r="BG25" s="24">
        <f t="shared" si="3"/>
        <v>0.50678595114883673</v>
      </c>
      <c r="BH25" s="24">
        <f t="shared" si="4"/>
        <v>8.0442214468069331E-2</v>
      </c>
    </row>
    <row r="26" spans="1:60" x14ac:dyDescent="0.15">
      <c r="B26" s="80">
        <f>装备强化!AV27</f>
        <v>660</v>
      </c>
      <c r="C26" s="79">
        <f>装备强化!BR27</f>
        <v>241.8</v>
      </c>
      <c r="D26" s="79">
        <f>装备强化!BR67</f>
        <v>287.5</v>
      </c>
      <c r="E26" s="79">
        <f>装备强化!BR107</f>
        <v>300</v>
      </c>
      <c r="F26" s="79">
        <f>装备强化!BR147</f>
        <v>300</v>
      </c>
      <c r="G26" s="79">
        <f>装备强化!BR187</f>
        <v>300</v>
      </c>
      <c r="I26" s="27">
        <v>22</v>
      </c>
      <c r="J26" s="79">
        <f>IF($I26&lt;前期规划!$C$2,0,求节点($B$5:$B$40,C$5:C$40,节奏总纲!P25))</f>
        <v>0</v>
      </c>
      <c r="K26" s="79">
        <f>IF($I26&lt;前期规划!$C$2,0,求节点($B$5:$B$40,D$5:D$40,节奏总纲!Q25))</f>
        <v>0</v>
      </c>
      <c r="L26" s="79">
        <f>IF($I26&lt;前期规划!$C$2,0,求节点($B$5:$B$40,E$5:E$40,节奏总纲!R25))</f>
        <v>0</v>
      </c>
      <c r="M26" s="79">
        <f>IF($I26&lt;前期规划!$C$2,0,求节点($B$5:$B$40,F$5:F$40,节奏总纲!S25))</f>
        <v>0</v>
      </c>
      <c r="N26" s="79">
        <f>IF($I26&lt;前期规划!$C$2,0,求节点($B$5:$B$40,G$5:G$40,节奏总纲!T25))</f>
        <v>0</v>
      </c>
      <c r="Q26" s="80">
        <f>装备强化!AV27</f>
        <v>660</v>
      </c>
      <c r="R26" s="79">
        <f>装备强化!BY27</f>
        <v>241.8</v>
      </c>
      <c r="S26" s="79">
        <f>装备强化!BY67</f>
        <v>287.5</v>
      </c>
      <c r="T26" s="79">
        <f>装备强化!BY107</f>
        <v>300</v>
      </c>
      <c r="U26" s="79">
        <f>装备强化!BY147</f>
        <v>300</v>
      </c>
      <c r="V26" s="79">
        <f>装备强化!BY187</f>
        <v>300</v>
      </c>
      <c r="X26" s="40">
        <v>22</v>
      </c>
      <c r="Y26" s="79">
        <f>IF($I26&lt;前期规划!$C$2,0,求节点($Q$5:$Q$40,R$5:R$40,节奏总纲!P25))</f>
        <v>0</v>
      </c>
      <c r="Z26" s="79">
        <f>IF($I26&lt;前期规划!$C$2,0,求节点($Q$5:$Q$40,S$5:S$40,节奏总纲!Q25))</f>
        <v>0</v>
      </c>
      <c r="AA26" s="79">
        <f>IF($I26&lt;前期规划!$C$2,0,求节点($Q$5:$Q$40,T$5:T$40,节奏总纲!R25))</f>
        <v>0</v>
      </c>
      <c r="AB26" s="79">
        <f>IF($I26&lt;前期规划!$C$2,0,求节点($Q$5:$Q$40,U$5:U$40,节奏总纲!S25))</f>
        <v>0</v>
      </c>
      <c r="AC26" s="79">
        <f>IF($I26&lt;前期规划!$C$2,0,求节点($Q$5:$Q$40,V$5:V$40,节奏总纲!T25))</f>
        <v>0</v>
      </c>
      <c r="AF26" s="80">
        <f>装备突破!M27</f>
        <v>660</v>
      </c>
      <c r="AG26" s="79">
        <f>装备突破!AP27</f>
        <v>0.36399999999999999</v>
      </c>
      <c r="AH26" s="79">
        <f>装备突破!AP67</f>
        <v>0.4</v>
      </c>
      <c r="AI26" s="79">
        <f>装备突破!AP107</f>
        <v>0.44545454545454549</v>
      </c>
      <c r="AJ26" s="79">
        <f>装备突破!AP147</f>
        <v>0.57045454545454544</v>
      </c>
      <c r="AK26" s="79">
        <f>装备突破!AP187</f>
        <v>0.65</v>
      </c>
      <c r="AM26" s="79">
        <v>22</v>
      </c>
      <c r="AN26" s="79">
        <f>IF($I26&lt;前期规划!$C$2,0,求节点($AF$5:$AF$40,AG$5:AG$40,节奏总纲!P25))</f>
        <v>0</v>
      </c>
      <c r="AO26" s="79">
        <f>IF($I26&lt;前期规划!$C$2,0,求节点($AF$5:$AF$40,AH$5:AH$40,节奏总纲!Q25))</f>
        <v>0</v>
      </c>
      <c r="AP26" s="79">
        <f>IF($I26&lt;前期规划!$C$2,0,求节点($AF$5:$AF$40,AI$5:AI$40,节奏总纲!R25))</f>
        <v>0</v>
      </c>
      <c r="AQ26" s="79">
        <f>IF($I26&lt;前期规划!$C$2,0,求节点($AF$5:$AF$40,AJ$5:AJ$40,节奏总纲!S25))</f>
        <v>0</v>
      </c>
      <c r="AR26" s="79">
        <f>IF($I26&lt;前期规划!$C$2,0,求节点($AF$5:$AF$40,AK$5:AK$40,节奏总纲!T25))</f>
        <v>0</v>
      </c>
      <c r="AX26" s="136">
        <f>节奏预期!B26</f>
        <v>630</v>
      </c>
      <c r="AY26" s="136">
        <f>节奏预期!D26</f>
        <v>93.014456893313053</v>
      </c>
      <c r="AZ26" s="136">
        <f>求节点(其他调用!$P$4:$P$163,其他调用!$Q$4:$Q$163,AY26)</f>
        <v>884.93638958474764</v>
      </c>
      <c r="BA26" s="137">
        <f>(装备强化!BR26+装备强化!BY26)/2</f>
        <v>233.32499999999999</v>
      </c>
      <c r="BB26" s="24">
        <f t="shared" si="1"/>
        <v>0.26366301888600907</v>
      </c>
      <c r="BC26" s="24">
        <f>装备突破!U26</f>
        <v>0.31950000000000001</v>
      </c>
      <c r="BD26" s="24">
        <f>装备突破!AB26</f>
        <v>4.5000000000000005E-2</v>
      </c>
      <c r="BE26" s="24"/>
      <c r="BF26" s="24">
        <f t="shared" si="2"/>
        <v>0.41973661447563698</v>
      </c>
      <c r="BG26" s="24">
        <f t="shared" si="3"/>
        <v>0.50862593052135519</v>
      </c>
      <c r="BH26" s="24">
        <f t="shared" si="4"/>
        <v>7.1637455003007777E-2</v>
      </c>
    </row>
    <row r="27" spans="1:60" x14ac:dyDescent="0.15">
      <c r="B27" s="80">
        <f>装备强化!AV28</f>
        <v>690</v>
      </c>
      <c r="C27" s="79">
        <f>装备强化!BR28</f>
        <v>250.42500000000001</v>
      </c>
      <c r="D27" s="79">
        <f>装备强化!BR68</f>
        <v>293.75</v>
      </c>
      <c r="E27" s="79">
        <f>装备强化!BR108</f>
        <v>300</v>
      </c>
      <c r="F27" s="79">
        <f>装备强化!BR148</f>
        <v>300</v>
      </c>
      <c r="G27" s="79">
        <f>装备强化!BR188</f>
        <v>300</v>
      </c>
      <c r="I27" s="27">
        <v>23</v>
      </c>
      <c r="J27" s="79">
        <f>IF($I27&lt;前期规划!$C$2,0,求节点($B$5:$B$40,C$5:C$40,节奏总纲!P26))</f>
        <v>0</v>
      </c>
      <c r="K27" s="79">
        <f>IF($I27&lt;前期规划!$C$2,0,求节点($B$5:$B$40,D$5:D$40,节奏总纲!Q26))</f>
        <v>0</v>
      </c>
      <c r="L27" s="79">
        <f>IF($I27&lt;前期规划!$C$2,0,求节点($B$5:$B$40,E$5:E$40,节奏总纲!R26))</f>
        <v>0</v>
      </c>
      <c r="M27" s="79">
        <f>IF($I27&lt;前期规划!$C$2,0,求节点($B$5:$B$40,F$5:F$40,节奏总纲!S26))</f>
        <v>0</v>
      </c>
      <c r="N27" s="79">
        <f>IF($I27&lt;前期规划!$C$2,0,求节点($B$5:$B$40,G$5:G$40,节奏总纲!T26))</f>
        <v>0</v>
      </c>
      <c r="Q27" s="80">
        <f>装备强化!AV28</f>
        <v>690</v>
      </c>
      <c r="R27" s="79">
        <f>装备强化!BY28</f>
        <v>250.42500000000001</v>
      </c>
      <c r="S27" s="79">
        <f>装备强化!BY68</f>
        <v>293.75</v>
      </c>
      <c r="T27" s="79">
        <f>装备强化!BY108</f>
        <v>300</v>
      </c>
      <c r="U27" s="79">
        <f>装备强化!BY148</f>
        <v>300</v>
      </c>
      <c r="V27" s="79">
        <f>装备强化!BY188</f>
        <v>300</v>
      </c>
      <c r="X27" s="40">
        <v>23</v>
      </c>
      <c r="Y27" s="79">
        <f>IF($I27&lt;前期规划!$C$2,0,求节点($Q$5:$Q$40,R$5:R$40,节奏总纲!P26))</f>
        <v>0</v>
      </c>
      <c r="Z27" s="79">
        <f>IF($I27&lt;前期规划!$C$2,0,求节点($Q$5:$Q$40,S$5:S$40,节奏总纲!Q26))</f>
        <v>0</v>
      </c>
      <c r="AA27" s="79">
        <f>IF($I27&lt;前期规划!$C$2,0,求节点($Q$5:$Q$40,T$5:T$40,节奏总纲!R26))</f>
        <v>0</v>
      </c>
      <c r="AB27" s="79">
        <f>IF($I27&lt;前期规划!$C$2,0,求节点($Q$5:$Q$40,U$5:U$40,节奏总纲!S26))</f>
        <v>0</v>
      </c>
      <c r="AC27" s="79">
        <f>IF($I27&lt;前期规划!$C$2,0,求节点($Q$5:$Q$40,V$5:V$40,节奏总纲!T26))</f>
        <v>0</v>
      </c>
      <c r="AF27" s="80">
        <f>装备突破!M28</f>
        <v>690</v>
      </c>
      <c r="AG27" s="79">
        <f>装备突破!AP28</f>
        <v>0.36350000000000005</v>
      </c>
      <c r="AH27" s="79">
        <f>装备突破!AP68</f>
        <v>0.39999999999999997</v>
      </c>
      <c r="AI27" s="79">
        <f>装备突破!AP108</f>
        <v>0.45681818181818185</v>
      </c>
      <c r="AJ27" s="79">
        <f>装备突破!AP148</f>
        <v>0.58750000000000002</v>
      </c>
      <c r="AK27" s="79">
        <f>装备突破!AP188</f>
        <v>0.65</v>
      </c>
      <c r="AM27" s="79">
        <v>23</v>
      </c>
      <c r="AN27" s="79">
        <f>IF($I27&lt;前期规划!$C$2,0,求节点($AF$5:$AF$40,AG$5:AG$40,节奏总纲!P26))</f>
        <v>0</v>
      </c>
      <c r="AO27" s="79">
        <f>IF($I27&lt;前期规划!$C$2,0,求节点($AF$5:$AF$40,AH$5:AH$40,节奏总纲!Q26))</f>
        <v>0</v>
      </c>
      <c r="AP27" s="79">
        <f>IF($I27&lt;前期规划!$C$2,0,求节点($AF$5:$AF$40,AI$5:AI$40,节奏总纲!R26))</f>
        <v>0</v>
      </c>
      <c r="AQ27" s="79">
        <f>IF($I27&lt;前期规划!$C$2,0,求节点($AF$5:$AF$40,AJ$5:AJ$40,节奏总纲!S26))</f>
        <v>0</v>
      </c>
      <c r="AR27" s="79">
        <f>IF($I27&lt;前期规划!$C$2,0,求节点($AF$5:$AF$40,AK$5:AK$40,节奏总纲!T26))</f>
        <v>0</v>
      </c>
      <c r="AX27" s="136">
        <f>节奏预期!B27</f>
        <v>660</v>
      </c>
      <c r="AY27" s="136">
        <f>节奏预期!D27</f>
        <v>93.677555929742169</v>
      </c>
      <c r="AZ27" s="136">
        <f>求节点(其他调用!$P$4:$P$163,其他调用!$Q$4:$Q$163,AY27)</f>
        <v>893.49025589429232</v>
      </c>
      <c r="BA27" s="137">
        <f>(装备强化!BR27+装备强化!BY27)/2</f>
        <v>241.8</v>
      </c>
      <c r="BB27" s="24">
        <f t="shared" si="1"/>
        <v>0.27062410407372933</v>
      </c>
      <c r="BC27" s="24">
        <f>装备突破!U27</f>
        <v>0.32399999999999995</v>
      </c>
      <c r="BD27" s="24">
        <f>装备突破!AB27</f>
        <v>4.0000000000000008E-2</v>
      </c>
      <c r="BE27" s="24"/>
      <c r="BF27" s="24">
        <f t="shared" si="2"/>
        <v>0.42643212310493772</v>
      </c>
      <c r="BG27" s="24">
        <f t="shared" si="3"/>
        <v>0.5105384398736269</v>
      </c>
      <c r="BH27" s="24">
        <f t="shared" si="4"/>
        <v>6.3029437021435444E-2</v>
      </c>
    </row>
    <row r="28" spans="1:60" x14ac:dyDescent="0.15">
      <c r="B28" s="80">
        <f>装备强化!AV29</f>
        <v>720</v>
      </c>
      <c r="C28" s="79">
        <f>装备强化!BR29</f>
        <v>259.2</v>
      </c>
      <c r="D28" s="79">
        <f>装备强化!BR69</f>
        <v>300</v>
      </c>
      <c r="E28" s="79">
        <f>装备强化!BR109</f>
        <v>300</v>
      </c>
      <c r="F28" s="79">
        <f>装备强化!BR149</f>
        <v>300</v>
      </c>
      <c r="G28" s="79">
        <f>装备强化!BR189</f>
        <v>300</v>
      </c>
      <c r="I28" s="27">
        <v>24</v>
      </c>
      <c r="J28" s="79">
        <f>IF($I28&lt;前期规划!$C$2,0,求节点($B$5:$B$40,C$5:C$40,节奏总纲!P27))</f>
        <v>0</v>
      </c>
      <c r="K28" s="79">
        <f>IF($I28&lt;前期规划!$C$2,0,求节点($B$5:$B$40,D$5:D$40,节奏总纲!Q27))</f>
        <v>0</v>
      </c>
      <c r="L28" s="79">
        <f>IF($I28&lt;前期规划!$C$2,0,求节点($B$5:$B$40,E$5:E$40,节奏总纲!R27))</f>
        <v>0</v>
      </c>
      <c r="M28" s="79">
        <f>IF($I28&lt;前期规划!$C$2,0,求节点($B$5:$B$40,F$5:F$40,节奏总纲!S27))</f>
        <v>0</v>
      </c>
      <c r="N28" s="79">
        <f>IF($I28&lt;前期规划!$C$2,0,求节点($B$5:$B$40,G$5:G$40,节奏总纲!T27))</f>
        <v>0</v>
      </c>
      <c r="Q28" s="80">
        <f>装备强化!AV29</f>
        <v>720</v>
      </c>
      <c r="R28" s="79">
        <f>装备强化!BY29</f>
        <v>259.2</v>
      </c>
      <c r="S28" s="79">
        <f>装备强化!BY69</f>
        <v>300</v>
      </c>
      <c r="T28" s="79">
        <f>装备强化!BY109</f>
        <v>300</v>
      </c>
      <c r="U28" s="79">
        <f>装备强化!BY149</f>
        <v>300</v>
      </c>
      <c r="V28" s="79">
        <f>装备强化!BY189</f>
        <v>300</v>
      </c>
      <c r="X28" s="40">
        <v>24</v>
      </c>
      <c r="Y28" s="79">
        <f>IF($I28&lt;前期规划!$C$2,0,求节点($Q$5:$Q$40,R$5:R$40,节奏总纲!P27))</f>
        <v>0</v>
      </c>
      <c r="Z28" s="79">
        <f>IF($I28&lt;前期规划!$C$2,0,求节点($Q$5:$Q$40,S$5:S$40,节奏总纲!Q27))</f>
        <v>0</v>
      </c>
      <c r="AA28" s="79">
        <f>IF($I28&lt;前期规划!$C$2,0,求节点($Q$5:$Q$40,T$5:T$40,节奏总纲!R27))</f>
        <v>0</v>
      </c>
      <c r="AB28" s="79">
        <f>IF($I28&lt;前期规划!$C$2,0,求节点($Q$5:$Q$40,U$5:U$40,节奏总纲!S27))</f>
        <v>0</v>
      </c>
      <c r="AC28" s="79">
        <f>IF($I28&lt;前期规划!$C$2,0,求节点($Q$5:$Q$40,V$5:V$40,节奏总纲!T27))</f>
        <v>0</v>
      </c>
      <c r="AF28" s="80">
        <f>装备突破!M29</f>
        <v>720</v>
      </c>
      <c r="AG28" s="79">
        <f>装备突破!AP29</f>
        <v>0.36300000000000004</v>
      </c>
      <c r="AH28" s="79">
        <f>装备突破!AP69</f>
        <v>0.4</v>
      </c>
      <c r="AI28" s="79">
        <f>装备突破!AP109</f>
        <v>0.4681818181818182</v>
      </c>
      <c r="AJ28" s="79">
        <f>装备突破!AP149</f>
        <v>0.60454545454545461</v>
      </c>
      <c r="AK28" s="79">
        <f>装备突破!AP189</f>
        <v>0.65</v>
      </c>
      <c r="AM28" s="79">
        <v>24</v>
      </c>
      <c r="AN28" s="79">
        <f>IF($I28&lt;前期规划!$C$2,0,求节点($AF$5:$AF$40,AG$5:AG$40,节奏总纲!P27))</f>
        <v>0</v>
      </c>
      <c r="AO28" s="79">
        <f>IF($I28&lt;前期规划!$C$2,0,求节点($AF$5:$AF$40,AH$5:AH$40,节奏总纲!Q27))</f>
        <v>0</v>
      </c>
      <c r="AP28" s="79">
        <f>IF($I28&lt;前期规划!$C$2,0,求节点($AF$5:$AF$40,AI$5:AI$40,节奏总纲!R27))</f>
        <v>0</v>
      </c>
      <c r="AQ28" s="79">
        <f>IF($I28&lt;前期规划!$C$2,0,求节点($AF$5:$AF$40,AJ$5:AJ$40,节奏总纲!S27))</f>
        <v>0</v>
      </c>
      <c r="AR28" s="79">
        <f>IF($I28&lt;前期规划!$C$2,0,求节点($AF$5:$AF$40,AK$5:AK$40,节奏总纲!T27))</f>
        <v>0</v>
      </c>
      <c r="AX28" s="136">
        <f>节奏预期!B28</f>
        <v>690</v>
      </c>
      <c r="AY28" s="136">
        <f>节奏预期!D28</f>
        <v>94.317842322168687</v>
      </c>
      <c r="AZ28" s="136">
        <f>求节点(其他调用!$P$4:$P$163,其他调用!$Q$4:$Q$163,AY28)</f>
        <v>902.24152412282729</v>
      </c>
      <c r="BA28" s="137">
        <f>(装备强化!BR28+装备强化!BY28)/2</f>
        <v>250.42500000000001</v>
      </c>
      <c r="BB28" s="24">
        <f t="shared" si="1"/>
        <v>0.27755871715554986</v>
      </c>
      <c r="BC28" s="24">
        <f>装备突破!U28</f>
        <v>0.32850000000000001</v>
      </c>
      <c r="BD28" s="24">
        <f>装备突破!AB28</f>
        <v>3.5000000000000003E-2</v>
      </c>
      <c r="BE28" s="24"/>
      <c r="BF28" s="24">
        <f t="shared" si="2"/>
        <v>0.43296925808467174</v>
      </c>
      <c r="BG28" s="24">
        <f t="shared" si="3"/>
        <v>0.51243355906240806</v>
      </c>
      <c r="BH28" s="24">
        <f t="shared" si="4"/>
        <v>5.4597182852920194E-2</v>
      </c>
    </row>
    <row r="29" spans="1:60" x14ac:dyDescent="0.15">
      <c r="B29" s="80">
        <f>装备强化!AV30</f>
        <v>750</v>
      </c>
      <c r="C29" s="79">
        <f>装备强化!BR30</f>
        <v>268.125</v>
      </c>
      <c r="D29" s="79">
        <f>装备强化!BR70</f>
        <v>300</v>
      </c>
      <c r="E29" s="79">
        <f>装备强化!BR110</f>
        <v>300</v>
      </c>
      <c r="F29" s="79">
        <f>装备强化!BR150</f>
        <v>300</v>
      </c>
      <c r="G29" s="79">
        <f>装备强化!BR190</f>
        <v>300</v>
      </c>
      <c r="I29" s="27">
        <v>25</v>
      </c>
      <c r="J29" s="79">
        <f>IF($I29&lt;前期规划!$C$2,0,求节点($B$5:$B$40,C$5:C$40,节奏总纲!P28))</f>
        <v>0</v>
      </c>
      <c r="K29" s="79">
        <f>IF($I29&lt;前期规划!$C$2,0,求节点($B$5:$B$40,D$5:D$40,节奏总纲!Q28))</f>
        <v>0</v>
      </c>
      <c r="L29" s="79">
        <f>IF($I29&lt;前期规划!$C$2,0,求节点($B$5:$B$40,E$5:E$40,节奏总纲!R28))</f>
        <v>0</v>
      </c>
      <c r="M29" s="79">
        <f>IF($I29&lt;前期规划!$C$2,0,求节点($B$5:$B$40,F$5:F$40,节奏总纲!S28))</f>
        <v>0</v>
      </c>
      <c r="N29" s="79">
        <f>IF($I29&lt;前期规划!$C$2,0,求节点($B$5:$B$40,G$5:G$40,节奏总纲!T28))</f>
        <v>0</v>
      </c>
      <c r="Q29" s="80">
        <f>装备强化!AV30</f>
        <v>750</v>
      </c>
      <c r="R29" s="79">
        <f>装备强化!BY30</f>
        <v>268.125</v>
      </c>
      <c r="S29" s="79">
        <f>装备强化!BY70</f>
        <v>300</v>
      </c>
      <c r="T29" s="79">
        <f>装备强化!BY110</f>
        <v>300</v>
      </c>
      <c r="U29" s="79">
        <f>装备强化!BY150</f>
        <v>300</v>
      </c>
      <c r="V29" s="79">
        <f>装备强化!BY190</f>
        <v>300</v>
      </c>
      <c r="X29" s="40">
        <v>25</v>
      </c>
      <c r="Y29" s="79">
        <f>IF($I29&lt;前期规划!$C$2,0,求节点($Q$5:$Q$40,R$5:R$40,节奏总纲!P28))</f>
        <v>0</v>
      </c>
      <c r="Z29" s="79">
        <f>IF($I29&lt;前期规划!$C$2,0,求节点($Q$5:$Q$40,S$5:S$40,节奏总纲!Q28))</f>
        <v>0</v>
      </c>
      <c r="AA29" s="79">
        <f>IF($I29&lt;前期规划!$C$2,0,求节点($Q$5:$Q$40,T$5:T$40,节奏总纲!R28))</f>
        <v>0</v>
      </c>
      <c r="AB29" s="79">
        <f>IF($I29&lt;前期规划!$C$2,0,求节点($Q$5:$Q$40,U$5:U$40,节奏总纲!S28))</f>
        <v>0</v>
      </c>
      <c r="AC29" s="79">
        <f>IF($I29&lt;前期规划!$C$2,0,求节点($Q$5:$Q$40,V$5:V$40,节奏总纲!T28))</f>
        <v>0</v>
      </c>
      <c r="AF29" s="80">
        <f>装备突破!M30</f>
        <v>750</v>
      </c>
      <c r="AG29" s="79">
        <f>装备突破!AP30</f>
        <v>0.36250000000000004</v>
      </c>
      <c r="AH29" s="79">
        <f>装备突破!AP70</f>
        <v>0.40852272727272726</v>
      </c>
      <c r="AI29" s="79">
        <f>装备突破!AP110</f>
        <v>0.47954545454545461</v>
      </c>
      <c r="AJ29" s="79">
        <f>装备突破!AP150</f>
        <v>0.62159090909090908</v>
      </c>
      <c r="AK29" s="79">
        <f>装备突破!AP190</f>
        <v>0.65</v>
      </c>
      <c r="AM29" s="79">
        <v>25</v>
      </c>
      <c r="AN29" s="79">
        <f>IF($I29&lt;前期规划!$C$2,0,求节点($AF$5:$AF$40,AG$5:AG$40,节奏总纲!P28))</f>
        <v>0</v>
      </c>
      <c r="AO29" s="79">
        <f>IF($I29&lt;前期规划!$C$2,0,求节点($AF$5:$AF$40,AH$5:AH$40,节奏总纲!Q28))</f>
        <v>0</v>
      </c>
      <c r="AP29" s="79">
        <f>IF($I29&lt;前期规划!$C$2,0,求节点($AF$5:$AF$40,AI$5:AI$40,节奏总纲!R28))</f>
        <v>0</v>
      </c>
      <c r="AQ29" s="79">
        <f>IF($I29&lt;前期规划!$C$2,0,求节点($AF$5:$AF$40,AJ$5:AJ$40,节奏总纲!S28))</f>
        <v>0</v>
      </c>
      <c r="AR29" s="79">
        <f>IF($I29&lt;前期规划!$C$2,0,求节点($AF$5:$AF$40,AK$5:AK$40,节奏总纲!T28))</f>
        <v>0</v>
      </c>
      <c r="AX29" s="136">
        <f>节奏预期!B29</f>
        <v>720</v>
      </c>
      <c r="AY29" s="136">
        <f>节奏预期!D29</f>
        <v>94.936535599813325</v>
      </c>
      <c r="AZ29" s="136">
        <f>求节点(其他调用!$P$4:$P$163,其他调用!$Q$4:$Q$163,AY29)</f>
        <v>911.17964146426721</v>
      </c>
      <c r="BA29" s="137">
        <f>(装备强化!BR29+装备强化!BY29)/2</f>
        <v>259.2</v>
      </c>
      <c r="BB29" s="24">
        <f t="shared" si="1"/>
        <v>0.28446640838404286</v>
      </c>
      <c r="BC29" s="24">
        <f>装备突破!U29</f>
        <v>0.33300000000000002</v>
      </c>
      <c r="BD29" s="24">
        <f>装备突破!AB29</f>
        <v>3.0000000000000002E-2</v>
      </c>
      <c r="BE29" s="24"/>
      <c r="BF29" s="24">
        <f t="shared" si="2"/>
        <v>0.43935315361613692</v>
      </c>
      <c r="BG29" s="24">
        <f t="shared" si="3"/>
        <v>0.51431239626949421</v>
      </c>
      <c r="BH29" s="24">
        <f t="shared" si="4"/>
        <v>4.6334450114368847E-2</v>
      </c>
    </row>
    <row r="30" spans="1:60" x14ac:dyDescent="0.15">
      <c r="B30" s="80">
        <f>装备强化!AV31</f>
        <v>780</v>
      </c>
      <c r="C30" s="79">
        <f>装备强化!BR31</f>
        <v>277.2</v>
      </c>
      <c r="D30" s="79">
        <f>装备强化!BR71</f>
        <v>300</v>
      </c>
      <c r="E30" s="79">
        <f>装备强化!BR111</f>
        <v>300</v>
      </c>
      <c r="F30" s="79">
        <f>装备强化!BR151</f>
        <v>300</v>
      </c>
      <c r="G30" s="79">
        <f>装备强化!BR191</f>
        <v>300</v>
      </c>
      <c r="I30" s="27">
        <v>26</v>
      </c>
      <c r="J30" s="79">
        <f>IF($I30&lt;前期规划!$C$2,0,求节点($B$5:$B$40,C$5:C$40,节奏总纲!P29))</f>
        <v>0</v>
      </c>
      <c r="K30" s="79">
        <f>IF($I30&lt;前期规划!$C$2,0,求节点($B$5:$B$40,D$5:D$40,节奏总纲!Q29))</f>
        <v>0</v>
      </c>
      <c r="L30" s="79">
        <f>IF($I30&lt;前期规划!$C$2,0,求节点($B$5:$B$40,E$5:E$40,节奏总纲!R29))</f>
        <v>0</v>
      </c>
      <c r="M30" s="79">
        <f>IF($I30&lt;前期规划!$C$2,0,求节点($B$5:$B$40,F$5:F$40,节奏总纲!S29))</f>
        <v>0</v>
      </c>
      <c r="N30" s="79">
        <f>IF($I30&lt;前期规划!$C$2,0,求节点($B$5:$B$40,G$5:G$40,节奏总纲!T29))</f>
        <v>0</v>
      </c>
      <c r="Q30" s="80">
        <f>装备强化!AV31</f>
        <v>780</v>
      </c>
      <c r="R30" s="79">
        <f>装备强化!BY31</f>
        <v>277.2</v>
      </c>
      <c r="S30" s="79">
        <f>装备强化!BY71</f>
        <v>300</v>
      </c>
      <c r="T30" s="79">
        <f>装备强化!BY111</f>
        <v>300</v>
      </c>
      <c r="U30" s="79">
        <f>装备强化!BY151</f>
        <v>300</v>
      </c>
      <c r="V30" s="79">
        <f>装备强化!BY191</f>
        <v>300</v>
      </c>
      <c r="X30" s="40">
        <v>26</v>
      </c>
      <c r="Y30" s="79">
        <f>IF($I30&lt;前期规划!$C$2,0,求节点($Q$5:$Q$40,R$5:R$40,节奏总纲!P29))</f>
        <v>0</v>
      </c>
      <c r="Z30" s="79">
        <f>IF($I30&lt;前期规划!$C$2,0,求节点($Q$5:$Q$40,S$5:S$40,节奏总纲!Q29))</f>
        <v>0</v>
      </c>
      <c r="AA30" s="79">
        <f>IF($I30&lt;前期规划!$C$2,0,求节点($Q$5:$Q$40,T$5:T$40,节奏总纲!R29))</f>
        <v>0</v>
      </c>
      <c r="AB30" s="79">
        <f>IF($I30&lt;前期规划!$C$2,0,求节点($Q$5:$Q$40,U$5:U$40,节奏总纲!S29))</f>
        <v>0</v>
      </c>
      <c r="AC30" s="79">
        <f>IF($I30&lt;前期规划!$C$2,0,求节点($Q$5:$Q$40,V$5:V$40,节奏总纲!T29))</f>
        <v>0</v>
      </c>
      <c r="AF30" s="80">
        <f>装备突破!M31</f>
        <v>780</v>
      </c>
      <c r="AG30" s="79">
        <f>装备突破!AP31</f>
        <v>0.36200000000000004</v>
      </c>
      <c r="AH30" s="79">
        <f>装备突破!AP71</f>
        <v>0.41704545454545455</v>
      </c>
      <c r="AI30" s="79">
        <f>装备突破!AP111</f>
        <v>0.49090909090909096</v>
      </c>
      <c r="AJ30" s="79">
        <f>装备突破!AP151</f>
        <v>0.63863636363636367</v>
      </c>
      <c r="AK30" s="79">
        <f>装备突破!AP191</f>
        <v>0.65</v>
      </c>
      <c r="AM30" s="79">
        <v>26</v>
      </c>
      <c r="AN30" s="79">
        <f>IF($I30&lt;前期规划!$C$2,0,求节点($AF$5:$AF$40,AG$5:AG$40,节奏总纲!P29))</f>
        <v>0</v>
      </c>
      <c r="AO30" s="79">
        <f>IF($I30&lt;前期规划!$C$2,0,求节点($AF$5:$AF$40,AH$5:AH$40,节奏总纲!Q29))</f>
        <v>0</v>
      </c>
      <c r="AP30" s="79">
        <f>IF($I30&lt;前期规划!$C$2,0,求节点($AF$5:$AF$40,AI$5:AI$40,节奏总纲!R29))</f>
        <v>0</v>
      </c>
      <c r="AQ30" s="79">
        <f>IF($I30&lt;前期规划!$C$2,0,求节点($AF$5:$AF$40,AJ$5:AJ$40,节奏总纲!S29))</f>
        <v>0</v>
      </c>
      <c r="AR30" s="79">
        <f>IF($I30&lt;前期规划!$C$2,0,求节点($AF$5:$AF$40,AK$5:AK$40,节奏总纲!T29))</f>
        <v>0</v>
      </c>
      <c r="AX30" s="136">
        <f>节奏预期!B30</f>
        <v>750</v>
      </c>
      <c r="AY30" s="136">
        <f>节奏预期!D30</f>
        <v>95.518046860522233</v>
      </c>
      <c r="AZ30" s="136">
        <f>求节点(其他调用!$P$4:$P$163,其他调用!$Q$4:$Q$163,AY30)</f>
        <v>919.77142128677144</v>
      </c>
      <c r="BA30" s="137">
        <f>(装备强化!BR30+装备强化!BY30)/2</f>
        <v>268.125</v>
      </c>
      <c r="BB30" s="24">
        <f t="shared" si="1"/>
        <v>0.29151264520144565</v>
      </c>
      <c r="BC30" s="24">
        <f>装备突破!U30</f>
        <v>0.33750000000000002</v>
      </c>
      <c r="BD30" s="24">
        <f>装备突破!AB30</f>
        <v>2.5000000000000001E-2</v>
      </c>
      <c r="BE30" s="24"/>
      <c r="BF30" s="24">
        <f t="shared" si="2"/>
        <v>0.44572937135130675</v>
      </c>
      <c r="BG30" s="24">
        <f t="shared" si="3"/>
        <v>0.51604506805223149</v>
      </c>
      <c r="BH30" s="24">
        <f t="shared" si="4"/>
        <v>3.8225560596461594E-2</v>
      </c>
    </row>
    <row r="31" spans="1:60" x14ac:dyDescent="0.15">
      <c r="B31" s="80">
        <f>装备强化!AV32</f>
        <v>810</v>
      </c>
      <c r="C31" s="79">
        <f>装备强化!BR32</f>
        <v>285</v>
      </c>
      <c r="D31" s="79">
        <f>装备强化!BR72</f>
        <v>300</v>
      </c>
      <c r="E31" s="79">
        <f>装备强化!BR112</f>
        <v>300</v>
      </c>
      <c r="F31" s="79">
        <f>装备强化!BR152</f>
        <v>300</v>
      </c>
      <c r="G31" s="79">
        <f>装备强化!BR192</f>
        <v>300</v>
      </c>
      <c r="I31" s="27">
        <v>27</v>
      </c>
      <c r="J31" s="79">
        <f>IF($I31&lt;前期规划!$C$2,0,求节点($B$5:$B$40,C$5:C$40,节奏总纲!P30))</f>
        <v>0</v>
      </c>
      <c r="K31" s="79">
        <f>IF($I31&lt;前期规划!$C$2,0,求节点($B$5:$B$40,D$5:D$40,节奏总纲!Q30))</f>
        <v>0</v>
      </c>
      <c r="L31" s="79">
        <f>IF($I31&lt;前期规划!$C$2,0,求节点($B$5:$B$40,E$5:E$40,节奏总纲!R30))</f>
        <v>0</v>
      </c>
      <c r="M31" s="79">
        <f>IF($I31&lt;前期规划!$C$2,0,求节点($B$5:$B$40,F$5:F$40,节奏总纲!S30))</f>
        <v>0</v>
      </c>
      <c r="N31" s="79">
        <f>IF($I31&lt;前期规划!$C$2,0,求节点($B$5:$B$40,G$5:G$40,节奏总纲!T30))</f>
        <v>0</v>
      </c>
      <c r="Q31" s="80">
        <f>装备强化!AV32</f>
        <v>810</v>
      </c>
      <c r="R31" s="79">
        <f>装备强化!BY32</f>
        <v>285</v>
      </c>
      <c r="S31" s="79">
        <f>装备强化!BY72</f>
        <v>300</v>
      </c>
      <c r="T31" s="79">
        <f>装备强化!BY112</f>
        <v>300</v>
      </c>
      <c r="U31" s="79">
        <f>装备强化!BY152</f>
        <v>300</v>
      </c>
      <c r="V31" s="79">
        <f>装备强化!BY192</f>
        <v>300</v>
      </c>
      <c r="X31" s="40">
        <v>27</v>
      </c>
      <c r="Y31" s="79">
        <f>IF($I31&lt;前期规划!$C$2,0,求节点($Q$5:$Q$40,R$5:R$40,节奏总纲!P30))</f>
        <v>0</v>
      </c>
      <c r="Z31" s="79">
        <f>IF($I31&lt;前期规划!$C$2,0,求节点($Q$5:$Q$40,S$5:S$40,节奏总纲!Q30))</f>
        <v>0</v>
      </c>
      <c r="AA31" s="79">
        <f>IF($I31&lt;前期规划!$C$2,0,求节点($Q$5:$Q$40,T$5:T$40,节奏总纲!R30))</f>
        <v>0</v>
      </c>
      <c r="AB31" s="79">
        <f>IF($I31&lt;前期规划!$C$2,0,求节点($Q$5:$Q$40,U$5:U$40,节奏总纲!S30))</f>
        <v>0</v>
      </c>
      <c r="AC31" s="79">
        <f>IF($I31&lt;前期规划!$C$2,0,求节点($Q$5:$Q$40,V$5:V$40,节奏总纲!T30))</f>
        <v>0</v>
      </c>
      <c r="AF31" s="80">
        <f>装备突破!M32</f>
        <v>810</v>
      </c>
      <c r="AG31" s="79">
        <f>装备突破!AP32</f>
        <v>0.4</v>
      </c>
      <c r="AH31" s="79">
        <f>装备突破!AP72</f>
        <v>0.42556818181818185</v>
      </c>
      <c r="AI31" s="79">
        <f>装备突破!AP112</f>
        <v>0.50227272727272732</v>
      </c>
      <c r="AJ31" s="79">
        <f>装备突破!AP152</f>
        <v>0.65</v>
      </c>
      <c r="AK31" s="79">
        <f>装备突破!AP192</f>
        <v>0.65</v>
      </c>
      <c r="AM31" s="79">
        <v>27</v>
      </c>
      <c r="AN31" s="79">
        <f>IF($I31&lt;前期规划!$C$2,0,求节点($AF$5:$AF$40,AG$5:AG$40,节奏总纲!P30))</f>
        <v>0</v>
      </c>
      <c r="AO31" s="79">
        <f>IF($I31&lt;前期规划!$C$2,0,求节点($AF$5:$AF$40,AH$5:AH$40,节奏总纲!Q30))</f>
        <v>0</v>
      </c>
      <c r="AP31" s="79">
        <f>IF($I31&lt;前期规划!$C$2,0,求节点($AF$5:$AF$40,AI$5:AI$40,节奏总纲!R30))</f>
        <v>0</v>
      </c>
      <c r="AQ31" s="79">
        <f>IF($I31&lt;前期规划!$C$2,0,求节点($AF$5:$AF$40,AJ$5:AJ$40,节奏总纲!S30))</f>
        <v>0</v>
      </c>
      <c r="AR31" s="79">
        <f>IF($I31&lt;前期规划!$C$2,0,求节点($AF$5:$AF$40,AK$5:AK$40,节奏总纲!T30))</f>
        <v>0</v>
      </c>
      <c r="AX31" s="136">
        <f>节奏预期!B31</f>
        <v>780</v>
      </c>
      <c r="AY31" s="136">
        <f>节奏预期!D31</f>
        <v>96.088925601853575</v>
      </c>
      <c r="AZ31" s="136">
        <f>求节点(其他调用!$P$4:$P$163,其他调用!$Q$4:$Q$163,AY31)</f>
        <v>928.23994295215311</v>
      </c>
      <c r="BA31" s="137">
        <f>(装备强化!BR31+装备强化!BY31)/2</f>
        <v>277.2</v>
      </c>
      <c r="BB31" s="24">
        <f t="shared" si="1"/>
        <v>0.29862968309508364</v>
      </c>
      <c r="BC31" s="24">
        <f>装备突破!U31</f>
        <v>0.34200000000000003</v>
      </c>
      <c r="BD31" s="24">
        <f>装备突破!AB31</f>
        <v>2.0000000000000004E-2</v>
      </c>
      <c r="BE31" s="24"/>
      <c r="BF31" s="24">
        <f t="shared" si="2"/>
        <v>0.45203794309693801</v>
      </c>
      <c r="BG31" s="24">
        <f t="shared" si="3"/>
        <v>0.51768791011283743</v>
      </c>
      <c r="BH31" s="24">
        <f t="shared" si="4"/>
        <v>3.0274146790224419E-2</v>
      </c>
    </row>
    <row r="32" spans="1:60" x14ac:dyDescent="0.15">
      <c r="B32" s="80">
        <f>装备强化!AV33</f>
        <v>840</v>
      </c>
      <c r="C32" s="79">
        <f>装备强化!BR33</f>
        <v>290</v>
      </c>
      <c r="D32" s="79">
        <f>装备强化!BR73</f>
        <v>300</v>
      </c>
      <c r="E32" s="79">
        <f>装备强化!BR113</f>
        <v>300</v>
      </c>
      <c r="F32" s="79">
        <f>装备强化!BR153</f>
        <v>300</v>
      </c>
      <c r="G32" s="79">
        <f>装备强化!BR193</f>
        <v>300</v>
      </c>
      <c r="I32" s="27">
        <v>28</v>
      </c>
      <c r="J32" s="79">
        <f>IF($I32&lt;前期规划!$C$2,0,求节点($B$5:$B$40,C$5:C$40,节奏总纲!P31))</f>
        <v>0</v>
      </c>
      <c r="K32" s="79">
        <f>IF($I32&lt;前期规划!$C$2,0,求节点($B$5:$B$40,D$5:D$40,节奏总纲!Q31))</f>
        <v>0</v>
      </c>
      <c r="L32" s="79">
        <f>IF($I32&lt;前期规划!$C$2,0,求节点($B$5:$B$40,E$5:E$40,节奏总纲!R31))</f>
        <v>0</v>
      </c>
      <c r="M32" s="79">
        <f>IF($I32&lt;前期规划!$C$2,0,求节点($B$5:$B$40,F$5:F$40,节奏总纲!S31))</f>
        <v>0</v>
      </c>
      <c r="N32" s="79">
        <f>IF($I32&lt;前期规划!$C$2,0,求节点($B$5:$B$40,G$5:G$40,节奏总纲!T31))</f>
        <v>0</v>
      </c>
      <c r="Q32" s="80">
        <f>装备强化!AV33</f>
        <v>840</v>
      </c>
      <c r="R32" s="79">
        <f>装备强化!BY33</f>
        <v>290</v>
      </c>
      <c r="S32" s="79">
        <f>装备强化!BY73</f>
        <v>300</v>
      </c>
      <c r="T32" s="79">
        <f>装备强化!BY113</f>
        <v>300</v>
      </c>
      <c r="U32" s="79">
        <f>装备强化!BY153</f>
        <v>300</v>
      </c>
      <c r="V32" s="79">
        <f>装备强化!BY193</f>
        <v>300</v>
      </c>
      <c r="X32" s="40">
        <v>28</v>
      </c>
      <c r="Y32" s="79">
        <f>IF($I32&lt;前期规划!$C$2,0,求节点($Q$5:$Q$40,R$5:R$40,节奏总纲!P31))</f>
        <v>0</v>
      </c>
      <c r="Z32" s="79">
        <f>IF($I32&lt;前期规划!$C$2,0,求节点($Q$5:$Q$40,S$5:S$40,节奏总纲!Q31))</f>
        <v>0</v>
      </c>
      <c r="AA32" s="79">
        <f>IF($I32&lt;前期规划!$C$2,0,求节点($Q$5:$Q$40,T$5:T$40,节奏总纲!R31))</f>
        <v>0</v>
      </c>
      <c r="AB32" s="79">
        <f>IF($I32&lt;前期规划!$C$2,0,求节点($Q$5:$Q$40,U$5:U$40,节奏总纲!S31))</f>
        <v>0</v>
      </c>
      <c r="AC32" s="79">
        <f>IF($I32&lt;前期规划!$C$2,0,求节点($Q$5:$Q$40,V$5:V$40,节奏总纲!T31))</f>
        <v>0</v>
      </c>
      <c r="AF32" s="80">
        <f>装备突破!M33</f>
        <v>840</v>
      </c>
      <c r="AG32" s="79">
        <f>装备突破!AP33</f>
        <v>0.4</v>
      </c>
      <c r="AH32" s="79">
        <f>装备突破!AP73</f>
        <v>0.43409090909090919</v>
      </c>
      <c r="AI32" s="79">
        <f>装备突破!AP113</f>
        <v>0.51363636363636367</v>
      </c>
      <c r="AJ32" s="79">
        <f>装备突破!AP153</f>
        <v>0.65</v>
      </c>
      <c r="AK32" s="79">
        <f>装备突破!AP193</f>
        <v>0.65</v>
      </c>
      <c r="AM32" s="79">
        <v>28</v>
      </c>
      <c r="AN32" s="79">
        <f>IF($I32&lt;前期规划!$C$2,0,求节点($AF$5:$AF$40,AG$5:AG$40,节奏总纲!P31))</f>
        <v>0</v>
      </c>
      <c r="AO32" s="79">
        <f>IF($I32&lt;前期规划!$C$2,0,求节点($AF$5:$AF$40,AH$5:AH$40,节奏总纲!Q31))</f>
        <v>0</v>
      </c>
      <c r="AP32" s="79">
        <f>IF($I32&lt;前期规划!$C$2,0,求节点($AF$5:$AF$40,AI$5:AI$40,节奏总纲!R31))</f>
        <v>0</v>
      </c>
      <c r="AQ32" s="79">
        <f>IF($I32&lt;前期规划!$C$2,0,求节点($AF$5:$AF$40,AJ$5:AJ$40,节奏总纲!S31))</f>
        <v>0</v>
      </c>
      <c r="AR32" s="79">
        <f>IF($I32&lt;前期规划!$C$2,0,求节点($AF$5:$AF$40,AK$5:AK$40,节奏总纲!T31))</f>
        <v>0</v>
      </c>
      <c r="AX32" s="136">
        <f>节奏预期!B32</f>
        <v>810</v>
      </c>
      <c r="AY32" s="136">
        <f>节奏预期!D32</f>
        <v>96.62752938321465</v>
      </c>
      <c r="AZ32" s="136">
        <f>求节点(其他调用!$P$4:$P$163,其他调用!$Q$4:$Q$163,AY32)</f>
        <v>936.28535941028667</v>
      </c>
      <c r="BA32" s="137">
        <f>(装备强化!BR32+装备强化!BY32)/2</f>
        <v>285</v>
      </c>
      <c r="BB32" s="24">
        <f t="shared" si="1"/>
        <v>0.30439437841846145</v>
      </c>
      <c r="BC32" s="24">
        <f>装备突破!U32</f>
        <v>0.38500000000000001</v>
      </c>
      <c r="BD32" s="24">
        <f>装备突破!AB32</f>
        <v>1.5000000000000001E-2</v>
      </c>
      <c r="BE32" s="24"/>
      <c r="BF32" s="24">
        <f t="shared" si="2"/>
        <v>0.43213629714351443</v>
      </c>
      <c r="BG32" s="24">
        <f t="shared" si="3"/>
        <v>0.5465688139993673</v>
      </c>
      <c r="BH32" s="24">
        <f t="shared" si="4"/>
        <v>2.1294888857118204E-2</v>
      </c>
    </row>
    <row r="33" spans="2:60" x14ac:dyDescent="0.15">
      <c r="B33" s="80">
        <f>装备强化!AV34</f>
        <v>870</v>
      </c>
      <c r="C33" s="79">
        <f>装备强化!BR34</f>
        <v>295</v>
      </c>
      <c r="D33" s="79">
        <f>装备强化!BR74</f>
        <v>300</v>
      </c>
      <c r="E33" s="79">
        <f>装备强化!BR114</f>
        <v>300</v>
      </c>
      <c r="F33" s="79">
        <f>装备强化!BR154</f>
        <v>300</v>
      </c>
      <c r="G33" s="79">
        <f>装备强化!BR194</f>
        <v>300</v>
      </c>
      <c r="I33" s="27">
        <v>29</v>
      </c>
      <c r="J33" s="79">
        <f>IF($I33&lt;前期规划!$C$2,0,求节点($B$5:$B$40,C$5:C$40,节奏总纲!P32))</f>
        <v>0</v>
      </c>
      <c r="K33" s="79">
        <f>IF($I33&lt;前期规划!$C$2,0,求节点($B$5:$B$40,D$5:D$40,节奏总纲!Q32))</f>
        <v>0</v>
      </c>
      <c r="L33" s="79">
        <f>IF($I33&lt;前期规划!$C$2,0,求节点($B$5:$B$40,E$5:E$40,节奏总纲!R32))</f>
        <v>0</v>
      </c>
      <c r="M33" s="79">
        <f>IF($I33&lt;前期规划!$C$2,0,求节点($B$5:$B$40,F$5:F$40,节奏总纲!S32))</f>
        <v>0</v>
      </c>
      <c r="N33" s="79">
        <f>IF($I33&lt;前期规划!$C$2,0,求节点($B$5:$B$40,G$5:G$40,节奏总纲!T32))</f>
        <v>0</v>
      </c>
      <c r="Q33" s="80">
        <f>装备强化!AV34</f>
        <v>870</v>
      </c>
      <c r="R33" s="79">
        <f>装备强化!BY34</f>
        <v>295</v>
      </c>
      <c r="S33" s="79">
        <f>装备强化!BY74</f>
        <v>300</v>
      </c>
      <c r="T33" s="79">
        <f>装备强化!BY114</f>
        <v>300</v>
      </c>
      <c r="U33" s="79">
        <f>装备强化!BY154</f>
        <v>300</v>
      </c>
      <c r="V33" s="79">
        <f>装备强化!BY194</f>
        <v>300</v>
      </c>
      <c r="X33" s="40">
        <v>29</v>
      </c>
      <c r="Y33" s="79">
        <f>IF($I33&lt;前期规划!$C$2,0,求节点($Q$5:$Q$40,R$5:R$40,节奏总纲!P32))</f>
        <v>0</v>
      </c>
      <c r="Z33" s="79">
        <f>IF($I33&lt;前期规划!$C$2,0,求节点($Q$5:$Q$40,S$5:S$40,节奏总纲!Q32))</f>
        <v>0</v>
      </c>
      <c r="AA33" s="79">
        <f>IF($I33&lt;前期规划!$C$2,0,求节点($Q$5:$Q$40,T$5:T$40,节奏总纲!R32))</f>
        <v>0</v>
      </c>
      <c r="AB33" s="79">
        <f>IF($I33&lt;前期规划!$C$2,0,求节点($Q$5:$Q$40,U$5:U$40,节奏总纲!S32))</f>
        <v>0</v>
      </c>
      <c r="AC33" s="79">
        <f>IF($I33&lt;前期规划!$C$2,0,求节点($Q$5:$Q$40,V$5:V$40,节奏总纲!T32))</f>
        <v>0</v>
      </c>
      <c r="AF33" s="80">
        <f>装备突破!M34</f>
        <v>870</v>
      </c>
      <c r="AG33" s="79">
        <f>装备突破!AP34</f>
        <v>0.39999999999999997</v>
      </c>
      <c r="AH33" s="79">
        <f>装备突破!AP74</f>
        <v>0.44261363636363638</v>
      </c>
      <c r="AI33" s="79">
        <f>装备突破!AP114</f>
        <v>0.52500000000000002</v>
      </c>
      <c r="AJ33" s="79">
        <f>装备突破!AP154</f>
        <v>0.65</v>
      </c>
      <c r="AK33" s="79">
        <f>装备突破!AP194</f>
        <v>0.65</v>
      </c>
      <c r="AM33" s="79">
        <v>29</v>
      </c>
      <c r="AN33" s="79">
        <f>IF($I33&lt;前期规划!$C$2,0,求节点($AF$5:$AF$40,AG$5:AG$40,节奏总纲!P32))</f>
        <v>0</v>
      </c>
      <c r="AO33" s="79">
        <f>IF($I33&lt;前期规划!$C$2,0,求节点($AF$5:$AF$40,AH$5:AH$40,节奏总纲!Q32))</f>
        <v>0</v>
      </c>
      <c r="AP33" s="79">
        <f>IF($I33&lt;前期规划!$C$2,0,求节点($AF$5:$AF$40,AI$5:AI$40,节奏总纲!R32))</f>
        <v>0</v>
      </c>
      <c r="AQ33" s="79">
        <f>IF($I33&lt;前期规划!$C$2,0,求节点($AF$5:$AF$40,AJ$5:AJ$40,节奏总纲!S32))</f>
        <v>0</v>
      </c>
      <c r="AR33" s="79">
        <f>IF($I33&lt;前期规划!$C$2,0,求节点($AF$5:$AF$40,AK$5:AK$40,节奏总纲!T32))</f>
        <v>0</v>
      </c>
      <c r="AX33" s="136">
        <f>节奏预期!B33</f>
        <v>840</v>
      </c>
      <c r="AY33" s="136">
        <f>节奏预期!D33</f>
        <v>97.155007723537565</v>
      </c>
      <c r="AZ33" s="136">
        <f>求节点(其他调用!$P$4:$P$163,其他调用!$Q$4:$Q$163,AY33)</f>
        <v>944.01209930917616</v>
      </c>
      <c r="BA33" s="137">
        <f>(装备强化!BR33+装备强化!BY33)/2</f>
        <v>290</v>
      </c>
      <c r="BB33" s="24">
        <f t="shared" si="1"/>
        <v>0.30719945243521846</v>
      </c>
      <c r="BC33" s="24">
        <f>装备突破!U33</f>
        <v>0.39</v>
      </c>
      <c r="BD33" s="24">
        <f>装备突破!AB33</f>
        <v>1.0000000000000002E-2</v>
      </c>
      <c r="BE33" s="24"/>
      <c r="BF33" s="24">
        <f t="shared" si="2"/>
        <v>0.43438870233480392</v>
      </c>
      <c r="BG33" s="24">
        <f t="shared" si="3"/>
        <v>0.55147101522356612</v>
      </c>
      <c r="BH33" s="24">
        <f t="shared" si="4"/>
        <v>1.4140282441629902E-2</v>
      </c>
    </row>
    <row r="34" spans="2:60" x14ac:dyDescent="0.15">
      <c r="B34" s="80">
        <f>装备强化!AV35</f>
        <v>900</v>
      </c>
      <c r="C34" s="79">
        <f>装备强化!BR35</f>
        <v>300</v>
      </c>
      <c r="D34" s="79">
        <f>装备强化!BR75</f>
        <v>300</v>
      </c>
      <c r="E34" s="79">
        <f>装备强化!BR115</f>
        <v>300</v>
      </c>
      <c r="F34" s="79">
        <f>装备强化!BR155</f>
        <v>300</v>
      </c>
      <c r="G34" s="79">
        <f>装备强化!BR195</f>
        <v>300</v>
      </c>
      <c r="I34" s="27">
        <v>30</v>
      </c>
      <c r="J34" s="79">
        <f>IF($I34&lt;前期规划!$C$2,0,求节点($B$5:$B$40,C$5:C$40,节奏总纲!P33))</f>
        <v>0</v>
      </c>
      <c r="K34" s="79">
        <f>IF($I34&lt;前期规划!$C$2,0,求节点($B$5:$B$40,D$5:D$40,节奏总纲!Q33))</f>
        <v>0</v>
      </c>
      <c r="L34" s="79">
        <f>IF($I34&lt;前期规划!$C$2,0,求节点($B$5:$B$40,E$5:E$40,节奏总纲!R33))</f>
        <v>0</v>
      </c>
      <c r="M34" s="79">
        <f>IF($I34&lt;前期规划!$C$2,0,求节点($B$5:$B$40,F$5:F$40,节奏总纲!S33))</f>
        <v>0</v>
      </c>
      <c r="N34" s="79">
        <f>IF($I34&lt;前期规划!$C$2,0,求节点($B$5:$B$40,G$5:G$40,节奏总纲!T33))</f>
        <v>0</v>
      </c>
      <c r="Q34" s="80">
        <f>装备强化!AV35</f>
        <v>900</v>
      </c>
      <c r="R34" s="79">
        <f>装备强化!BY35</f>
        <v>300</v>
      </c>
      <c r="S34" s="79">
        <f>装备强化!BY75</f>
        <v>300</v>
      </c>
      <c r="T34" s="79">
        <f>装备强化!BY115</f>
        <v>300</v>
      </c>
      <c r="U34" s="79">
        <f>装备强化!BY155</f>
        <v>300</v>
      </c>
      <c r="V34" s="79">
        <f>装备强化!BY195</f>
        <v>300</v>
      </c>
      <c r="X34" s="40">
        <v>30</v>
      </c>
      <c r="Y34" s="79">
        <f>IF($I34&lt;前期规划!$C$2,0,求节点($Q$5:$Q$40,R$5:R$40,节奏总纲!P33))</f>
        <v>0</v>
      </c>
      <c r="Z34" s="79">
        <f>IF($I34&lt;前期规划!$C$2,0,求节点($Q$5:$Q$40,S$5:S$40,节奏总纲!Q33))</f>
        <v>0</v>
      </c>
      <c r="AA34" s="79">
        <f>IF($I34&lt;前期规划!$C$2,0,求节点($Q$5:$Q$40,T$5:T$40,节奏总纲!R33))</f>
        <v>0</v>
      </c>
      <c r="AB34" s="79">
        <f>IF($I34&lt;前期规划!$C$2,0,求节点($Q$5:$Q$40,U$5:U$40,节奏总纲!S33))</f>
        <v>0</v>
      </c>
      <c r="AC34" s="79">
        <f>IF($I34&lt;前期规划!$C$2,0,求节点($Q$5:$Q$40,V$5:V$40,节奏总纲!T33))</f>
        <v>0</v>
      </c>
      <c r="AF34" s="80">
        <f>装备突破!M35</f>
        <v>900</v>
      </c>
      <c r="AG34" s="79">
        <f>装备突破!AP35</f>
        <v>0.4</v>
      </c>
      <c r="AH34" s="79">
        <f>装备突破!AP75</f>
        <v>0.45113636363636367</v>
      </c>
      <c r="AI34" s="79">
        <f>装备突破!AP115</f>
        <v>0.53636363636363638</v>
      </c>
      <c r="AJ34" s="79">
        <f>装备突破!AP155</f>
        <v>0.65</v>
      </c>
      <c r="AK34" s="79">
        <f>装备突破!AP195</f>
        <v>0.65</v>
      </c>
      <c r="AM34" s="79">
        <v>30</v>
      </c>
      <c r="AN34" s="79">
        <f>IF($I34&lt;前期规划!$C$2,0,求节点($AF$5:$AF$40,AG$5:AG$40,节奏总纲!P33))</f>
        <v>0</v>
      </c>
      <c r="AO34" s="79">
        <f>IF($I34&lt;前期规划!$C$2,0,求节点($AF$5:$AF$40,AH$5:AH$40,节奏总纲!Q33))</f>
        <v>0</v>
      </c>
      <c r="AP34" s="79">
        <f>IF($I34&lt;前期规划!$C$2,0,求节点($AF$5:$AF$40,AI$5:AI$40,节奏总纲!R33))</f>
        <v>0</v>
      </c>
      <c r="AQ34" s="79">
        <f>IF($I34&lt;前期规划!$C$2,0,求节点($AF$5:$AF$40,AJ$5:AJ$40,节奏总纲!S33))</f>
        <v>0</v>
      </c>
      <c r="AR34" s="79">
        <f>IF($I34&lt;前期规划!$C$2,0,求节点($AF$5:$AF$40,AK$5:AK$40,节奏总纲!T33))</f>
        <v>0</v>
      </c>
      <c r="AX34" s="136">
        <f>节奏预期!B34</f>
        <v>870</v>
      </c>
      <c r="AY34" s="136">
        <f>节奏预期!D34</f>
        <v>97.657542820913918</v>
      </c>
      <c r="AZ34" s="136">
        <f>求节点(其他调用!$P$4:$P$163,其他调用!$Q$4:$Q$163,AY34)</f>
        <v>951.02436624368295</v>
      </c>
      <c r="BA34" s="137">
        <f>(装备强化!BR34+装备强化!BY34)/2</f>
        <v>295</v>
      </c>
      <c r="BB34" s="24">
        <f t="shared" si="1"/>
        <v>0.31019184205046069</v>
      </c>
      <c r="BC34" s="24">
        <f>装备突破!U34</f>
        <v>0.39499999999999996</v>
      </c>
      <c r="BD34" s="24">
        <f>装备突破!AB34</f>
        <v>5.000000000000001E-3</v>
      </c>
      <c r="BE34" s="24"/>
      <c r="BF34" s="24">
        <f t="shared" si="2"/>
        <v>0.43677190258181103</v>
      </c>
      <c r="BG34" s="24">
        <f t="shared" si="3"/>
        <v>0.55618774620046174</v>
      </c>
      <c r="BH34" s="24">
        <f t="shared" si="4"/>
        <v>7.040351217727365E-3</v>
      </c>
    </row>
    <row r="35" spans="2:60" x14ac:dyDescent="0.15">
      <c r="B35" s="80">
        <f>装备强化!AV36</f>
        <v>930</v>
      </c>
      <c r="C35" s="79">
        <f>装备强化!BR36</f>
        <v>300.00000000000006</v>
      </c>
      <c r="D35" s="79">
        <f>装备强化!BR76</f>
        <v>300</v>
      </c>
      <c r="E35" s="79">
        <f>装备强化!BR116</f>
        <v>300</v>
      </c>
      <c r="F35" s="79">
        <f>装备强化!BR156</f>
        <v>300</v>
      </c>
      <c r="G35" s="79">
        <f>装备强化!BR196</f>
        <v>300</v>
      </c>
      <c r="I35" s="27">
        <v>31</v>
      </c>
      <c r="J35" s="79">
        <f>IF($I35&lt;前期规划!$C$2,0,求节点($B$5:$B$40,C$5:C$40,节奏总纲!P34))</f>
        <v>0</v>
      </c>
      <c r="K35" s="79">
        <f>IF($I35&lt;前期规划!$C$2,0,求节点($B$5:$B$40,D$5:D$40,节奏总纲!Q34))</f>
        <v>0</v>
      </c>
      <c r="L35" s="79">
        <f>IF($I35&lt;前期规划!$C$2,0,求节点($B$5:$B$40,E$5:E$40,节奏总纲!R34))</f>
        <v>0</v>
      </c>
      <c r="M35" s="79">
        <f>IF($I35&lt;前期规划!$C$2,0,求节点($B$5:$B$40,F$5:F$40,节奏总纲!S34))</f>
        <v>0</v>
      </c>
      <c r="N35" s="79">
        <f>IF($I35&lt;前期规划!$C$2,0,求节点($B$5:$B$40,G$5:G$40,节奏总纲!T34))</f>
        <v>0</v>
      </c>
      <c r="Q35" s="80">
        <f>装备强化!AV36</f>
        <v>930</v>
      </c>
      <c r="R35" s="79">
        <f>装备强化!BY36</f>
        <v>300.00000000000006</v>
      </c>
      <c r="S35" s="79">
        <f>装备强化!BY76</f>
        <v>300</v>
      </c>
      <c r="T35" s="79">
        <f>装备强化!BY116</f>
        <v>300</v>
      </c>
      <c r="U35" s="79">
        <f>装备强化!BY156</f>
        <v>300</v>
      </c>
      <c r="V35" s="79">
        <f>装备强化!BY196</f>
        <v>300</v>
      </c>
      <c r="X35" s="40">
        <v>31</v>
      </c>
      <c r="Y35" s="79">
        <f>IF($I35&lt;前期规划!$C$2,0,求节点($Q$5:$Q$40,R$5:R$40,节奏总纲!P34))</f>
        <v>0</v>
      </c>
      <c r="Z35" s="79">
        <f>IF($I35&lt;前期规划!$C$2,0,求节点($Q$5:$Q$40,S$5:S$40,节奏总纲!Q34))</f>
        <v>0</v>
      </c>
      <c r="AA35" s="79">
        <f>IF($I35&lt;前期规划!$C$2,0,求节点($Q$5:$Q$40,T$5:T$40,节奏总纲!R34))</f>
        <v>0</v>
      </c>
      <c r="AB35" s="79">
        <f>IF($I35&lt;前期规划!$C$2,0,求节点($Q$5:$Q$40,U$5:U$40,节奏总纲!S34))</f>
        <v>0</v>
      </c>
      <c r="AC35" s="79">
        <f>IF($I35&lt;前期规划!$C$2,0,求节点($Q$5:$Q$40,V$5:V$40,节奏总纲!T34))</f>
        <v>0</v>
      </c>
      <c r="AF35" s="80">
        <f>装备突破!M36</f>
        <v>930</v>
      </c>
      <c r="AG35" s="79">
        <f>装备突破!AP36</f>
        <v>0.40681818181818191</v>
      </c>
      <c r="AH35" s="79">
        <f>装备突破!AP76</f>
        <v>0.45965909090909091</v>
      </c>
      <c r="AI35" s="79">
        <f>装备突破!AP116</f>
        <v>0.54772727272727273</v>
      </c>
      <c r="AJ35" s="79">
        <f>装备突破!AP156</f>
        <v>0.65</v>
      </c>
      <c r="AK35" s="79">
        <f>装备突破!AP196</f>
        <v>0.65</v>
      </c>
      <c r="AM35" s="79">
        <v>31</v>
      </c>
      <c r="AN35" s="79">
        <f>IF($I35&lt;前期规划!$C$2,0,求节点($AF$5:$AF$40,AG$5:AG$40,节奏总纲!P34))</f>
        <v>0</v>
      </c>
      <c r="AO35" s="79">
        <f>IF($I35&lt;前期规划!$C$2,0,求节点($AF$5:$AF$40,AH$5:AH$40,节奏总纲!Q34))</f>
        <v>0</v>
      </c>
      <c r="AP35" s="79">
        <f>IF($I35&lt;前期规划!$C$2,0,求节点($AF$5:$AF$40,AI$5:AI$40,节奏总纲!R34))</f>
        <v>0</v>
      </c>
      <c r="AQ35" s="79">
        <f>IF($I35&lt;前期规划!$C$2,0,求节点($AF$5:$AF$40,AJ$5:AJ$40,节奏总纲!S34))</f>
        <v>0</v>
      </c>
      <c r="AR35" s="79">
        <f>IF($I35&lt;前期规划!$C$2,0,求节点($AF$5:$AF$40,AK$5:AK$40,节奏总纲!T34))</f>
        <v>0</v>
      </c>
      <c r="AX35" s="136">
        <f>节奏预期!B35</f>
        <v>900</v>
      </c>
      <c r="AY35" s="136">
        <f>节奏预期!D35</f>
        <v>98.149357978981357</v>
      </c>
      <c r="AZ35" s="136">
        <f>求节点(其他调用!$P$4:$P$163,其他调用!$Q$4:$Q$163,AY35)</f>
        <v>957.80701393782522</v>
      </c>
      <c r="BA35" s="137">
        <f>(装备强化!BR35+装备强化!BY35)/2</f>
        <v>300</v>
      </c>
      <c r="BB35" s="24">
        <f t="shared" si="1"/>
        <v>0.3132154971037559</v>
      </c>
      <c r="BC35" s="24">
        <f>装备突破!U35</f>
        <v>0.4</v>
      </c>
      <c r="BD35" s="24">
        <f>装备突破!AB35</f>
        <v>0</v>
      </c>
      <c r="BE35" s="24"/>
      <c r="BF35" s="24">
        <f t="shared" si="2"/>
        <v>0.43915969069049898</v>
      </c>
      <c r="BG35" s="24">
        <f t="shared" si="3"/>
        <v>0.56084030930950113</v>
      </c>
      <c r="BH35" s="24">
        <f t="shared" si="4"/>
        <v>0</v>
      </c>
    </row>
    <row r="36" spans="2:60" x14ac:dyDescent="0.15">
      <c r="B36" s="80">
        <f>装备强化!AV37</f>
        <v>960</v>
      </c>
      <c r="C36" s="79">
        <f>装备强化!BR37</f>
        <v>299.99999999999994</v>
      </c>
      <c r="D36" s="79">
        <f>装备强化!BR77</f>
        <v>300</v>
      </c>
      <c r="E36" s="79">
        <f>装备强化!BR117</f>
        <v>300</v>
      </c>
      <c r="F36" s="79">
        <f>装备强化!BR157</f>
        <v>300</v>
      </c>
      <c r="G36" s="79">
        <f>装备强化!BR197</f>
        <v>300</v>
      </c>
      <c r="I36" s="27">
        <v>32</v>
      </c>
      <c r="J36" s="79">
        <f>IF($I36&lt;前期规划!$C$2,0,求节点($B$5:$B$40,C$5:C$40,节奏总纲!P35))</f>
        <v>0</v>
      </c>
      <c r="K36" s="79">
        <f>IF($I36&lt;前期规划!$C$2,0,求节点($B$5:$B$40,D$5:D$40,节奏总纲!Q35))</f>
        <v>0</v>
      </c>
      <c r="L36" s="79">
        <f>IF($I36&lt;前期规划!$C$2,0,求节点($B$5:$B$40,E$5:E$40,节奏总纲!R35))</f>
        <v>0</v>
      </c>
      <c r="M36" s="79">
        <f>IF($I36&lt;前期规划!$C$2,0,求节点($B$5:$B$40,F$5:F$40,节奏总纲!S35))</f>
        <v>0</v>
      </c>
      <c r="N36" s="79">
        <f>IF($I36&lt;前期规划!$C$2,0,求节点($B$5:$B$40,G$5:G$40,节奏总纲!T35))</f>
        <v>0</v>
      </c>
      <c r="Q36" s="80">
        <f>装备强化!AV37</f>
        <v>960</v>
      </c>
      <c r="R36" s="79">
        <f>装备强化!BY37</f>
        <v>299.99999999999994</v>
      </c>
      <c r="S36" s="79">
        <f>装备强化!BY77</f>
        <v>300</v>
      </c>
      <c r="T36" s="79">
        <f>装备强化!BY117</f>
        <v>300</v>
      </c>
      <c r="U36" s="79">
        <f>装备强化!BY157</f>
        <v>300</v>
      </c>
      <c r="V36" s="79">
        <f>装备强化!BY197</f>
        <v>300</v>
      </c>
      <c r="X36" s="40">
        <v>32</v>
      </c>
      <c r="Y36" s="79">
        <f>IF($I36&lt;前期规划!$C$2,0,求节点($Q$5:$Q$40,R$5:R$40,节奏总纲!P35))</f>
        <v>0</v>
      </c>
      <c r="Z36" s="79">
        <f>IF($I36&lt;前期规划!$C$2,0,求节点($Q$5:$Q$40,S$5:S$40,节奏总纲!Q35))</f>
        <v>0</v>
      </c>
      <c r="AA36" s="79">
        <f>IF($I36&lt;前期规划!$C$2,0,求节点($Q$5:$Q$40,T$5:T$40,节奏总纲!R35))</f>
        <v>0</v>
      </c>
      <c r="AB36" s="79">
        <f>IF($I36&lt;前期规划!$C$2,0,求节点($Q$5:$Q$40,U$5:U$40,节奏总纲!S35))</f>
        <v>0</v>
      </c>
      <c r="AC36" s="79">
        <f>IF($I36&lt;前期规划!$C$2,0,求节点($Q$5:$Q$40,V$5:V$40,节奏总纲!T35))</f>
        <v>0</v>
      </c>
      <c r="AF36" s="80">
        <f>装备突破!M37</f>
        <v>960</v>
      </c>
      <c r="AG36" s="79">
        <f>装备突破!AP37</f>
        <v>0.41363636363636364</v>
      </c>
      <c r="AH36" s="79">
        <f>装备突破!AP77</f>
        <v>0.4681818181818182</v>
      </c>
      <c r="AI36" s="79">
        <f>装备突破!AP117</f>
        <v>0.55909090909090908</v>
      </c>
      <c r="AJ36" s="79">
        <f>装备突破!AP157</f>
        <v>0.65</v>
      </c>
      <c r="AK36" s="79">
        <f>装备突破!AP197</f>
        <v>0.65</v>
      </c>
      <c r="AM36" s="79">
        <v>32</v>
      </c>
      <c r="AN36" s="79">
        <f>IF($I36&lt;前期规划!$C$2,0,求节点($AF$5:$AF$40,AG$5:AG$40,节奏总纲!P35))</f>
        <v>0</v>
      </c>
      <c r="AO36" s="79">
        <f>IF($I36&lt;前期规划!$C$2,0,求节点($AF$5:$AF$40,AH$5:AH$40,节奏总纲!Q35))</f>
        <v>0</v>
      </c>
      <c r="AP36" s="79">
        <f>IF($I36&lt;前期规划!$C$2,0,求节点($AF$5:$AF$40,AI$5:AI$40,节奏总纲!R35))</f>
        <v>0</v>
      </c>
      <c r="AQ36" s="79">
        <f>IF($I36&lt;前期规划!$C$2,0,求节点($AF$5:$AF$40,AJ$5:AJ$40,节奏总纲!S35))</f>
        <v>0</v>
      </c>
      <c r="AR36" s="79">
        <f>IF($I36&lt;前期规划!$C$2,0,求节点($AF$5:$AF$40,AK$5:AK$40,节奏总纲!T35))</f>
        <v>0</v>
      </c>
      <c r="AX36" s="136">
        <f>节奏预期!B36</f>
        <v>930</v>
      </c>
      <c r="AY36" s="136">
        <f>节奏预期!D36</f>
        <v>98.618239804238655</v>
      </c>
      <c r="AZ36" s="136">
        <f>求节点(其他调用!$P$4:$P$163,其他调用!$Q$4:$Q$163,AY36)</f>
        <v>964.09843362151514</v>
      </c>
      <c r="BA36" s="137">
        <f>(装备强化!BR36+装备强化!BY36)/2</f>
        <v>300.00000000000006</v>
      </c>
      <c r="BB36" s="24">
        <f t="shared" si="1"/>
        <v>0.31117154591060542</v>
      </c>
      <c r="BC36" s="24">
        <f>装备突破!U36</f>
        <v>0.40000000000000008</v>
      </c>
      <c r="BD36" s="24">
        <f>装备突破!AB36</f>
        <v>6.8181818181818179E-3</v>
      </c>
      <c r="BE36" s="24"/>
      <c r="BF36" s="24">
        <f t="shared" si="2"/>
        <v>0.43339275464975319</v>
      </c>
      <c r="BG36" s="24">
        <f t="shared" si="3"/>
        <v>0.55711103453432087</v>
      </c>
      <c r="BH36" s="24">
        <f t="shared" si="4"/>
        <v>9.496210815925922E-3</v>
      </c>
    </row>
    <row r="37" spans="2:60" x14ac:dyDescent="0.15">
      <c r="B37" s="80">
        <f>装备强化!AV38</f>
        <v>990</v>
      </c>
      <c r="C37" s="79">
        <f>装备强化!BR38</f>
        <v>300</v>
      </c>
      <c r="D37" s="79">
        <f>装备强化!BR78</f>
        <v>300</v>
      </c>
      <c r="E37" s="79">
        <f>装备强化!BR118</f>
        <v>300</v>
      </c>
      <c r="F37" s="79">
        <f>装备强化!BR158</f>
        <v>300</v>
      </c>
      <c r="G37" s="79">
        <f>装备强化!BR198</f>
        <v>300</v>
      </c>
      <c r="I37" s="27">
        <v>33</v>
      </c>
      <c r="J37" s="79">
        <f>IF($I37&lt;前期规划!$C$2,0,求节点($B$5:$B$40,C$5:C$40,节奏总纲!P36))</f>
        <v>0</v>
      </c>
      <c r="K37" s="79">
        <f>IF($I37&lt;前期规划!$C$2,0,求节点($B$5:$B$40,D$5:D$40,节奏总纲!Q36))</f>
        <v>0</v>
      </c>
      <c r="L37" s="79">
        <f>IF($I37&lt;前期规划!$C$2,0,求节点($B$5:$B$40,E$5:E$40,节奏总纲!R36))</f>
        <v>0</v>
      </c>
      <c r="M37" s="79">
        <f>IF($I37&lt;前期规划!$C$2,0,求节点($B$5:$B$40,F$5:F$40,节奏总纲!S36))</f>
        <v>0</v>
      </c>
      <c r="N37" s="79">
        <f>IF($I37&lt;前期规划!$C$2,0,求节点($B$5:$B$40,G$5:G$40,节奏总纲!T36))</f>
        <v>0</v>
      </c>
      <c r="Q37" s="80">
        <f>装备强化!AV38</f>
        <v>990</v>
      </c>
      <c r="R37" s="79">
        <f>装备强化!BY38</f>
        <v>300</v>
      </c>
      <c r="S37" s="79">
        <f>装备强化!BY78</f>
        <v>300</v>
      </c>
      <c r="T37" s="79">
        <f>装备强化!BY118</f>
        <v>300</v>
      </c>
      <c r="U37" s="79">
        <f>装备强化!BY158</f>
        <v>300</v>
      </c>
      <c r="V37" s="79">
        <f>装备强化!BY198</f>
        <v>300</v>
      </c>
      <c r="X37" s="40">
        <v>33</v>
      </c>
      <c r="Y37" s="79">
        <f>IF($I37&lt;前期规划!$C$2,0,求节点($Q$5:$Q$40,R$5:R$40,节奏总纲!P36))</f>
        <v>0</v>
      </c>
      <c r="Z37" s="79">
        <f>IF($I37&lt;前期规划!$C$2,0,求节点($Q$5:$Q$40,S$5:S$40,节奏总纲!Q36))</f>
        <v>0</v>
      </c>
      <c r="AA37" s="79">
        <f>IF($I37&lt;前期规划!$C$2,0,求节点($Q$5:$Q$40,T$5:T$40,节奏总纲!R36))</f>
        <v>0</v>
      </c>
      <c r="AB37" s="79">
        <f>IF($I37&lt;前期规划!$C$2,0,求节点($Q$5:$Q$40,U$5:U$40,节奏总纲!S36))</f>
        <v>0</v>
      </c>
      <c r="AC37" s="79">
        <f>IF($I37&lt;前期规划!$C$2,0,求节点($Q$5:$Q$40,V$5:V$40,节奏总纲!T36))</f>
        <v>0</v>
      </c>
      <c r="AF37" s="80">
        <f>装备突破!M38</f>
        <v>990</v>
      </c>
      <c r="AG37" s="79">
        <f>装备突破!AP38</f>
        <v>0.42045454545454553</v>
      </c>
      <c r="AH37" s="79">
        <f>装备突破!AP78</f>
        <v>0.47670454545454549</v>
      </c>
      <c r="AI37" s="79">
        <f>装备突破!AP118</f>
        <v>0.57045454545454555</v>
      </c>
      <c r="AJ37" s="79">
        <f>装备突破!AP158</f>
        <v>0.65</v>
      </c>
      <c r="AK37" s="79">
        <f>装备突破!AP198</f>
        <v>0.65</v>
      </c>
      <c r="AM37" s="79">
        <v>33</v>
      </c>
      <c r="AN37" s="79">
        <f>IF($I37&lt;前期规划!$C$2,0,求节点($AF$5:$AF$40,AG$5:AG$40,节奏总纲!P36))</f>
        <v>0</v>
      </c>
      <c r="AO37" s="79">
        <f>IF($I37&lt;前期规划!$C$2,0,求节点($AF$5:$AF$40,AH$5:AH$40,节奏总纲!Q36))</f>
        <v>0</v>
      </c>
      <c r="AP37" s="79">
        <f>IF($I37&lt;前期规划!$C$2,0,求节点($AF$5:$AF$40,AI$5:AI$40,节奏总纲!R36))</f>
        <v>0</v>
      </c>
      <c r="AQ37" s="79">
        <f>IF($I37&lt;前期规划!$C$2,0,求节点($AF$5:$AF$40,AJ$5:AJ$40,节奏总纲!S36))</f>
        <v>0</v>
      </c>
      <c r="AR37" s="79">
        <f>IF($I37&lt;前期规划!$C$2,0,求节点($AF$5:$AF$40,AK$5:AK$40,节奏总纲!T36))</f>
        <v>0</v>
      </c>
      <c r="AX37" s="136">
        <f>节奏预期!B37</f>
        <v>960</v>
      </c>
      <c r="AY37" s="136">
        <f>节奏预期!D37</f>
        <v>99.081287354596171</v>
      </c>
      <c r="AZ37" s="136">
        <f>求节点(其他调用!$P$4:$P$163,其他调用!$Q$4:$Q$163,AY37)</f>
        <v>970.31912145905244</v>
      </c>
      <c r="BA37" s="137">
        <f>(装备强化!BR37+装备强化!BY37)/2</f>
        <v>299.99999999999994</v>
      </c>
      <c r="BB37" s="24">
        <f t="shared" si="1"/>
        <v>0.30917663412516805</v>
      </c>
      <c r="BC37" s="24">
        <f>装备突破!U37</f>
        <v>0.4</v>
      </c>
      <c r="BD37" s="24">
        <f>装备突破!AB37</f>
        <v>1.3636363636363636E-2</v>
      </c>
      <c r="BE37" s="24"/>
      <c r="BF37" s="24">
        <f t="shared" si="2"/>
        <v>0.42774083349725633</v>
      </c>
      <c r="BG37" s="24">
        <f t="shared" si="3"/>
        <v>0.55339347969496089</v>
      </c>
      <c r="BH37" s="24">
        <f t="shared" si="4"/>
        <v>1.8865686807782757E-2</v>
      </c>
    </row>
    <row r="38" spans="2:60" x14ac:dyDescent="0.15">
      <c r="B38" s="80">
        <f>装备强化!AV39</f>
        <v>1020</v>
      </c>
      <c r="C38" s="79">
        <f>装备强化!BR39</f>
        <v>300</v>
      </c>
      <c r="D38" s="79">
        <f>装备强化!BR79</f>
        <v>300</v>
      </c>
      <c r="E38" s="79">
        <f>装备强化!BR119</f>
        <v>300</v>
      </c>
      <c r="F38" s="79">
        <f>装备强化!BR159</f>
        <v>300</v>
      </c>
      <c r="G38" s="79">
        <f>装备强化!BR199</f>
        <v>300</v>
      </c>
      <c r="I38" s="27">
        <v>34</v>
      </c>
      <c r="J38" s="79">
        <f>IF($I38&lt;前期规划!$C$2,0,求节点($B$5:$B$40,C$5:C$40,节奏总纲!P37))</f>
        <v>0</v>
      </c>
      <c r="K38" s="79">
        <f>IF($I38&lt;前期规划!$C$2,0,求节点($B$5:$B$40,D$5:D$40,节奏总纲!Q37))</f>
        <v>0</v>
      </c>
      <c r="L38" s="79">
        <f>IF($I38&lt;前期规划!$C$2,0,求节点($B$5:$B$40,E$5:E$40,节奏总纲!R37))</f>
        <v>0</v>
      </c>
      <c r="M38" s="79">
        <f>IF($I38&lt;前期规划!$C$2,0,求节点($B$5:$B$40,F$5:F$40,节奏总纲!S37))</f>
        <v>0</v>
      </c>
      <c r="N38" s="79">
        <f>IF($I38&lt;前期规划!$C$2,0,求节点($B$5:$B$40,G$5:G$40,节奏总纲!T37))</f>
        <v>0</v>
      </c>
      <c r="Q38" s="80">
        <f>装备强化!AV39</f>
        <v>1020</v>
      </c>
      <c r="R38" s="79">
        <f>装备强化!BY39</f>
        <v>300</v>
      </c>
      <c r="S38" s="79">
        <f>装备强化!BY79</f>
        <v>300</v>
      </c>
      <c r="T38" s="79">
        <f>装备强化!BY119</f>
        <v>300</v>
      </c>
      <c r="U38" s="79">
        <f>装备强化!BY159</f>
        <v>300</v>
      </c>
      <c r="V38" s="79">
        <f>装备强化!BY199</f>
        <v>300</v>
      </c>
      <c r="X38" s="40">
        <v>34</v>
      </c>
      <c r="Y38" s="79">
        <f>IF($I38&lt;前期规划!$C$2,0,求节点($Q$5:$Q$40,R$5:R$40,节奏总纲!P37))</f>
        <v>0</v>
      </c>
      <c r="Z38" s="79">
        <f>IF($I38&lt;前期规划!$C$2,0,求节点($Q$5:$Q$40,S$5:S$40,节奏总纲!Q37))</f>
        <v>0</v>
      </c>
      <c r="AA38" s="79">
        <f>IF($I38&lt;前期规划!$C$2,0,求节点($Q$5:$Q$40,T$5:T$40,节奏总纲!R37))</f>
        <v>0</v>
      </c>
      <c r="AB38" s="79">
        <f>IF($I38&lt;前期规划!$C$2,0,求节点($Q$5:$Q$40,U$5:U$40,节奏总纲!S37))</f>
        <v>0</v>
      </c>
      <c r="AC38" s="79">
        <f>IF($I38&lt;前期规划!$C$2,0,求节点($Q$5:$Q$40,V$5:V$40,节奏总纲!T37))</f>
        <v>0</v>
      </c>
      <c r="AF38" s="80">
        <f>装备突破!M39</f>
        <v>1020</v>
      </c>
      <c r="AG38" s="79">
        <f>装备突破!AP39</f>
        <v>0.4272727272727273</v>
      </c>
      <c r="AH38" s="79">
        <f>装备突破!AP79</f>
        <v>0.48522727272727273</v>
      </c>
      <c r="AI38" s="79">
        <f>装备突破!AP119</f>
        <v>0.58181818181818179</v>
      </c>
      <c r="AJ38" s="79">
        <f>装备突破!AP159</f>
        <v>0.65</v>
      </c>
      <c r="AK38" s="79">
        <f>装备突破!AP199</f>
        <v>0.65</v>
      </c>
      <c r="AM38" s="79">
        <v>34</v>
      </c>
      <c r="AN38" s="79">
        <f>IF($I38&lt;前期规划!$C$2,0,求节点($AF$5:$AF$40,AG$5:AG$40,节奏总纲!P37))</f>
        <v>0</v>
      </c>
      <c r="AO38" s="79">
        <f>IF($I38&lt;前期规划!$C$2,0,求节点($AF$5:$AF$40,AH$5:AH$40,节奏总纲!Q37))</f>
        <v>0</v>
      </c>
      <c r="AP38" s="79">
        <f>IF($I38&lt;前期规划!$C$2,0,求节点($AF$5:$AF$40,AI$5:AI$40,节奏总纲!R37))</f>
        <v>0</v>
      </c>
      <c r="AQ38" s="79">
        <f>IF($I38&lt;前期规划!$C$2,0,求节点($AF$5:$AF$40,AJ$5:AJ$40,节奏总纲!S37))</f>
        <v>0</v>
      </c>
      <c r="AR38" s="79">
        <f>IF($I38&lt;前期规划!$C$2,0,求节点($AF$5:$AF$40,AK$5:AK$40,节奏总纲!T37))</f>
        <v>0</v>
      </c>
      <c r="AX38" s="136">
        <f>节奏预期!B38</f>
        <v>990</v>
      </c>
      <c r="AY38" s="136">
        <f>节奏预期!D38</f>
        <v>99.518769566693237</v>
      </c>
      <c r="AZ38" s="136">
        <f>求节点(其他调用!$P$4:$P$163,其他调用!$Q$4:$Q$163,AY38)</f>
        <v>976.22986785506714</v>
      </c>
      <c r="BA38" s="137">
        <f>(装备强化!BR38+装备强化!BY38)/2</f>
        <v>300</v>
      </c>
      <c r="BB38" s="24">
        <f t="shared" si="1"/>
        <v>0.30730467267831896</v>
      </c>
      <c r="BC38" s="24">
        <f>装备突破!U38</f>
        <v>0.40000000000000008</v>
      </c>
      <c r="BD38" s="24">
        <f>装备突破!AB38</f>
        <v>2.0454545454545451E-2</v>
      </c>
      <c r="BE38" s="24"/>
      <c r="BF38" s="24">
        <f t="shared" si="2"/>
        <v>0.42226146371149831</v>
      </c>
      <c r="BG38" s="24">
        <f t="shared" si="3"/>
        <v>0.54963233722581784</v>
      </c>
      <c r="BH38" s="24">
        <f t="shared" si="4"/>
        <v>2.8106199062683856E-2</v>
      </c>
    </row>
    <row r="39" spans="2:60" x14ac:dyDescent="0.15">
      <c r="B39" s="80">
        <f>装备强化!AV40</f>
        <v>1050</v>
      </c>
      <c r="C39" s="79">
        <f>装备强化!BR40</f>
        <v>300</v>
      </c>
      <c r="D39" s="79">
        <f>装备强化!BR80</f>
        <v>300</v>
      </c>
      <c r="E39" s="79">
        <f>装备强化!BR120</f>
        <v>300</v>
      </c>
      <c r="F39" s="79">
        <f>装备强化!BR160</f>
        <v>300</v>
      </c>
      <c r="G39" s="79">
        <f>装备强化!BR200</f>
        <v>300</v>
      </c>
      <c r="I39" s="27">
        <v>35</v>
      </c>
      <c r="J39" s="79">
        <f>IF($I39&lt;前期规划!$C$2,0,求节点($B$5:$B$40,C$5:C$40,节奏总纲!P38))</f>
        <v>0</v>
      </c>
      <c r="K39" s="79">
        <f>IF($I39&lt;前期规划!$C$2,0,求节点($B$5:$B$40,D$5:D$40,节奏总纲!Q38))</f>
        <v>0</v>
      </c>
      <c r="L39" s="79">
        <f>IF($I39&lt;前期规划!$C$2,0,求节点($B$5:$B$40,E$5:E$40,节奏总纲!R38))</f>
        <v>0</v>
      </c>
      <c r="M39" s="79">
        <f>IF($I39&lt;前期规划!$C$2,0,求节点($B$5:$B$40,F$5:F$40,节奏总纲!S38))</f>
        <v>0</v>
      </c>
      <c r="N39" s="79">
        <f>IF($I39&lt;前期规划!$C$2,0,求节点($B$5:$B$40,G$5:G$40,节奏总纲!T38))</f>
        <v>0</v>
      </c>
      <c r="Q39" s="80">
        <f>装备强化!AV40</f>
        <v>1050</v>
      </c>
      <c r="R39" s="79">
        <f>装备强化!BY40</f>
        <v>300</v>
      </c>
      <c r="S39" s="79">
        <f>装备强化!BY80</f>
        <v>300</v>
      </c>
      <c r="T39" s="79">
        <f>装备强化!BY120</f>
        <v>300</v>
      </c>
      <c r="U39" s="79">
        <f>装备强化!BY160</f>
        <v>300</v>
      </c>
      <c r="V39" s="79">
        <f>装备强化!BY200</f>
        <v>300</v>
      </c>
      <c r="X39" s="40">
        <v>35</v>
      </c>
      <c r="Y39" s="79">
        <f>IF($I39&lt;前期规划!$C$2,0,求节点($Q$5:$Q$40,R$5:R$40,节奏总纲!P38))</f>
        <v>0</v>
      </c>
      <c r="Z39" s="79">
        <f>IF($I39&lt;前期规划!$C$2,0,求节点($Q$5:$Q$40,S$5:S$40,节奏总纲!Q38))</f>
        <v>0</v>
      </c>
      <c r="AA39" s="79">
        <f>IF($I39&lt;前期规划!$C$2,0,求节点($Q$5:$Q$40,T$5:T$40,节奏总纲!R38))</f>
        <v>0</v>
      </c>
      <c r="AB39" s="79">
        <f>IF($I39&lt;前期规划!$C$2,0,求节点($Q$5:$Q$40,U$5:U$40,节奏总纲!S38))</f>
        <v>0</v>
      </c>
      <c r="AC39" s="79">
        <f>IF($I39&lt;前期规划!$C$2,0,求节点($Q$5:$Q$40,V$5:V$40,节奏总纲!T38))</f>
        <v>0</v>
      </c>
      <c r="AF39" s="80">
        <f>装备突破!M40</f>
        <v>1050</v>
      </c>
      <c r="AG39" s="79">
        <f>装备突破!AP40</f>
        <v>0.43409090909090919</v>
      </c>
      <c r="AH39" s="79">
        <f>装备突破!AP80</f>
        <v>0.49375000000000002</v>
      </c>
      <c r="AI39" s="79">
        <f>装备突破!AP120</f>
        <v>0.59318181818181825</v>
      </c>
      <c r="AJ39" s="79">
        <f>装备突破!AP160</f>
        <v>0.65</v>
      </c>
      <c r="AK39" s="79">
        <f>装备突破!AP200</f>
        <v>0.65</v>
      </c>
      <c r="AM39" s="79">
        <v>35</v>
      </c>
      <c r="AN39" s="79">
        <f>IF($I39&lt;前期规划!$C$2,0,求节点($AF$5:$AF$40,AG$5:AG$40,节奏总纲!P38))</f>
        <v>0</v>
      </c>
      <c r="AO39" s="79">
        <f>IF($I39&lt;前期规划!$C$2,0,求节点($AF$5:$AF$40,AH$5:AH$40,节奏总纲!Q38))</f>
        <v>0</v>
      </c>
      <c r="AP39" s="79">
        <f>IF($I39&lt;前期规划!$C$2,0,求节点($AF$5:$AF$40,AI$5:AI$40,节奏总纲!R38))</f>
        <v>0</v>
      </c>
      <c r="AQ39" s="79">
        <f>IF($I39&lt;前期规划!$C$2,0,求节点($AF$5:$AF$40,AJ$5:AJ$40,节奏总纲!S38))</f>
        <v>0</v>
      </c>
      <c r="AR39" s="79">
        <f>IF($I39&lt;前期规划!$C$2,0,求节点($AF$5:$AF$40,AK$5:AK$40,节奏总纲!T38))</f>
        <v>0</v>
      </c>
      <c r="AX39" s="136">
        <f>节奏预期!B39</f>
        <v>1020</v>
      </c>
      <c r="AY39" s="136">
        <f>节奏预期!D39</f>
        <v>99.956251778790289</v>
      </c>
      <c r="AZ39" s="136">
        <f>求节点(其他调用!$P$4:$P$163,其他调用!$Q$4:$Q$163,AY39)</f>
        <v>982.14061425108173</v>
      </c>
      <c r="BA39" s="137">
        <f>(装备强化!BR39+装备强化!BY39)/2</f>
        <v>300</v>
      </c>
      <c r="BB39" s="24">
        <f t="shared" si="1"/>
        <v>0.30545524301401689</v>
      </c>
      <c r="BC39" s="24">
        <f>装备突破!U39</f>
        <v>0.4</v>
      </c>
      <c r="BD39" s="24">
        <f>装备突破!AB39</f>
        <v>2.7272727272727271E-2</v>
      </c>
      <c r="BE39" s="24"/>
      <c r="BF39" s="24">
        <f t="shared" si="2"/>
        <v>0.41687400426993493</v>
      </c>
      <c r="BG39" s="24">
        <f t="shared" si="3"/>
        <v>0.54590518749197592</v>
      </c>
      <c r="BH39" s="24">
        <f t="shared" si="4"/>
        <v>3.7220808238089265E-2</v>
      </c>
    </row>
    <row r="40" spans="2:60" x14ac:dyDescent="0.15">
      <c r="B40" s="80">
        <f>装备强化!AV41</f>
        <v>1080</v>
      </c>
      <c r="C40" s="79">
        <f>装备强化!BR41</f>
        <v>300</v>
      </c>
      <c r="D40" s="79">
        <f>装备强化!BR81</f>
        <v>300</v>
      </c>
      <c r="E40" s="79">
        <f>装备强化!BR121</f>
        <v>300</v>
      </c>
      <c r="F40" s="79">
        <f>装备强化!BR161</f>
        <v>300</v>
      </c>
      <c r="G40" s="79">
        <f>装备强化!BR201</f>
        <v>300</v>
      </c>
      <c r="I40" s="27">
        <v>36</v>
      </c>
      <c r="J40" s="79">
        <f>IF($I40&lt;前期规划!$C$2,0,求节点($B$5:$B$40,C$5:C$40,节奏总纲!P39))</f>
        <v>0</v>
      </c>
      <c r="K40" s="79">
        <f>IF($I40&lt;前期规划!$C$2,0,求节点($B$5:$B$40,D$5:D$40,节奏总纲!Q39))</f>
        <v>0</v>
      </c>
      <c r="L40" s="79">
        <f>IF($I40&lt;前期规划!$C$2,0,求节点($B$5:$B$40,E$5:E$40,节奏总纲!R39))</f>
        <v>0</v>
      </c>
      <c r="M40" s="79">
        <f>IF($I40&lt;前期规划!$C$2,0,求节点($B$5:$B$40,F$5:F$40,节奏总纲!S39))</f>
        <v>0</v>
      </c>
      <c r="N40" s="79">
        <f>IF($I40&lt;前期规划!$C$2,0,求节点($B$5:$B$40,G$5:G$40,节奏总纲!T39))</f>
        <v>0</v>
      </c>
      <c r="Q40" s="80">
        <f>装备强化!AV41</f>
        <v>1080</v>
      </c>
      <c r="R40" s="79">
        <f>装备强化!BY41</f>
        <v>300</v>
      </c>
      <c r="S40" s="79">
        <f>装备强化!BY81</f>
        <v>300</v>
      </c>
      <c r="T40" s="79">
        <f>装备强化!BY121</f>
        <v>300</v>
      </c>
      <c r="U40" s="79">
        <f>装备强化!BY161</f>
        <v>300</v>
      </c>
      <c r="V40" s="79">
        <f>装备强化!BY201</f>
        <v>300</v>
      </c>
      <c r="X40" s="40">
        <v>36</v>
      </c>
      <c r="Y40" s="79">
        <f>IF($I40&lt;前期规划!$C$2,0,求节点($Q$5:$Q$40,R$5:R$40,节奏总纲!P39))</f>
        <v>0</v>
      </c>
      <c r="Z40" s="79">
        <f>IF($I40&lt;前期规划!$C$2,0,求节点($Q$5:$Q$40,S$5:S$40,节奏总纲!Q39))</f>
        <v>0</v>
      </c>
      <c r="AA40" s="79">
        <f>IF($I40&lt;前期规划!$C$2,0,求节点($Q$5:$Q$40,T$5:T$40,节奏总纲!R39))</f>
        <v>0</v>
      </c>
      <c r="AB40" s="79">
        <f>IF($I40&lt;前期规划!$C$2,0,求节点($Q$5:$Q$40,U$5:U$40,节奏总纲!S39))</f>
        <v>0</v>
      </c>
      <c r="AC40" s="79">
        <f>IF($I40&lt;前期规划!$C$2,0,求节点($Q$5:$Q$40,V$5:V$40,节奏总纲!T39))</f>
        <v>0</v>
      </c>
      <c r="AF40" s="80">
        <f>装备突破!M41</f>
        <v>1080</v>
      </c>
      <c r="AG40" s="79">
        <f>装备突破!AP41</f>
        <v>0.44090909090909097</v>
      </c>
      <c r="AH40" s="79">
        <f>装备突破!AP81</f>
        <v>0.50227272727272732</v>
      </c>
      <c r="AI40" s="79">
        <f>装备突破!AP121</f>
        <v>0.6045454545454545</v>
      </c>
      <c r="AJ40" s="79">
        <f>装备突破!AP161</f>
        <v>0.65</v>
      </c>
      <c r="AK40" s="79">
        <f>装备突破!AP201</f>
        <v>0.65</v>
      </c>
      <c r="AM40" s="79">
        <v>36</v>
      </c>
      <c r="AN40" s="79">
        <f>IF($I40&lt;前期规划!$C$2,0,求节点($AF$5:$AF$40,AG$5:AG$40,节奏总纲!P39))</f>
        <v>0</v>
      </c>
      <c r="AO40" s="79">
        <f>IF($I40&lt;前期规划!$C$2,0,求节点($AF$5:$AF$40,AH$5:AH$40,节奏总纲!Q39))</f>
        <v>0</v>
      </c>
      <c r="AP40" s="79">
        <f>IF($I40&lt;前期规划!$C$2,0,求节点($AF$5:$AF$40,AI$5:AI$40,节奏总纲!R39))</f>
        <v>0</v>
      </c>
      <c r="AQ40" s="79">
        <f>IF($I40&lt;前期规划!$C$2,0,求节点($AF$5:$AF$40,AJ$5:AJ$40,节奏总纲!S39))</f>
        <v>0</v>
      </c>
      <c r="AR40" s="79">
        <f>IF($I40&lt;前期规划!$C$2,0,求节点($AF$5:$AF$40,AK$5:AK$40,节奏总纲!T39))</f>
        <v>0</v>
      </c>
      <c r="AX40" s="136">
        <f>节奏预期!B40</f>
        <v>1050</v>
      </c>
      <c r="AY40" s="136">
        <f>节奏预期!D40</f>
        <v>100.36736680338736</v>
      </c>
      <c r="AZ40" s="136">
        <f>求节点(其他调用!$P$4:$P$163,其他调用!$Q$4:$Q$163,AY40)</f>
        <v>987.72924834183152</v>
      </c>
      <c r="BA40" s="137">
        <f>(装备强化!BR40+装备强化!BY40)/2</f>
        <v>300</v>
      </c>
      <c r="BB40" s="24">
        <f t="shared" si="1"/>
        <v>0.30372695807442218</v>
      </c>
      <c r="BC40" s="24">
        <f>装备突破!U40</f>
        <v>0.40000000000000008</v>
      </c>
      <c r="BD40" s="24">
        <f>装备突破!AB40</f>
        <v>3.4090909090909088E-2</v>
      </c>
      <c r="BE40" s="24"/>
      <c r="BF40" s="24">
        <f t="shared" si="2"/>
        <v>0.41165573726389926</v>
      </c>
      <c r="BG40" s="24">
        <f t="shared" si="3"/>
        <v>0.54213921592436509</v>
      </c>
      <c r="BH40" s="24">
        <f t="shared" si="4"/>
        <v>4.6205046811735644E-2</v>
      </c>
    </row>
    <row r="41" spans="2:60" x14ac:dyDescent="0.15">
      <c r="I41" s="27">
        <v>37</v>
      </c>
      <c r="J41" s="79">
        <f>IF($I41&lt;前期规划!$C$2,0,求节点($B$5:$B$40,C$5:C$40,节奏总纲!P40))</f>
        <v>0</v>
      </c>
      <c r="K41" s="79">
        <f>IF($I41&lt;前期规划!$C$2,0,求节点($B$5:$B$40,D$5:D$40,节奏总纲!Q40))</f>
        <v>0</v>
      </c>
      <c r="L41" s="79">
        <f>IF($I41&lt;前期规划!$C$2,0,求节点($B$5:$B$40,E$5:E$40,节奏总纲!R40))</f>
        <v>0</v>
      </c>
      <c r="M41" s="79">
        <f>IF($I41&lt;前期规划!$C$2,0,求节点($B$5:$B$40,F$5:F$40,节奏总纲!S40))</f>
        <v>0</v>
      </c>
      <c r="N41" s="79">
        <f>IF($I41&lt;前期规划!$C$2,0,求节点($B$5:$B$40,G$5:G$40,节奏总纲!T40))</f>
        <v>0</v>
      </c>
      <c r="X41" s="40">
        <v>37</v>
      </c>
      <c r="Y41" s="79">
        <f>IF($I41&lt;前期规划!$C$2,0,求节点($Q$5:$Q$40,R$5:R$40,节奏总纲!P40))</f>
        <v>0</v>
      </c>
      <c r="Z41" s="79">
        <f>IF($I41&lt;前期规划!$C$2,0,求节点($Q$5:$Q$40,S$5:S$40,节奏总纲!Q40))</f>
        <v>0</v>
      </c>
      <c r="AA41" s="79">
        <f>IF($I41&lt;前期规划!$C$2,0,求节点($Q$5:$Q$40,T$5:T$40,节奏总纲!R40))</f>
        <v>0</v>
      </c>
      <c r="AB41" s="79">
        <f>IF($I41&lt;前期规划!$C$2,0,求节点($Q$5:$Q$40,U$5:U$40,节奏总纲!S40))</f>
        <v>0</v>
      </c>
      <c r="AC41" s="79">
        <f>IF($I41&lt;前期规划!$C$2,0,求节点($Q$5:$Q$40,V$5:V$40,节奏总纲!T40))</f>
        <v>0</v>
      </c>
      <c r="AM41" s="79">
        <v>37</v>
      </c>
      <c r="AN41" s="79">
        <f>IF($I41&lt;前期规划!$C$2,0,求节点($AF$5:$AF$40,AG$5:AG$40,节奏总纲!P40))</f>
        <v>0</v>
      </c>
      <c r="AO41" s="79">
        <f>IF($I41&lt;前期规划!$C$2,0,求节点($AF$5:$AF$40,AH$5:AH$40,节奏总纲!Q40))</f>
        <v>0</v>
      </c>
      <c r="AP41" s="79">
        <f>IF($I41&lt;前期规划!$C$2,0,求节点($AF$5:$AF$40,AI$5:AI$40,节奏总纲!R40))</f>
        <v>0</v>
      </c>
      <c r="AQ41" s="79">
        <f>IF($I41&lt;前期规划!$C$2,0,求节点($AF$5:$AF$40,AJ$5:AJ$40,节奏总纲!S40))</f>
        <v>0</v>
      </c>
      <c r="AR41" s="79">
        <f>IF($I41&lt;前期规划!$C$2,0,求节点($AF$5:$AF$40,AK$5:AK$40,节奏总纲!T40))</f>
        <v>0</v>
      </c>
      <c r="AX41" s="136">
        <f>节奏预期!B41</f>
        <v>1080</v>
      </c>
      <c r="AY41" s="136">
        <f>节奏预期!D41</f>
        <v>100.77555214048442</v>
      </c>
      <c r="AZ41" s="136">
        <f>求节点(其他调用!$P$4:$P$163,其他调用!$Q$4:$Q$163,AY41)</f>
        <v>993.28209217644064</v>
      </c>
      <c r="BA41" s="137">
        <f>(装备强化!BR41+装备强化!BY41)/2</f>
        <v>300</v>
      </c>
      <c r="BB41" s="24">
        <f t="shared" si="1"/>
        <v>0.30202900300221036</v>
      </c>
      <c r="BC41" s="24">
        <f>装备突破!U41</f>
        <v>0.40000000000000008</v>
      </c>
      <c r="BD41" s="24">
        <f>装备突破!AB41</f>
        <v>4.0909090909090902E-2</v>
      </c>
      <c r="BE41" s="24"/>
      <c r="BF41" s="24">
        <f t="shared" si="2"/>
        <v>0.40653320307232665</v>
      </c>
      <c r="BG41" s="24">
        <f t="shared" si="3"/>
        <v>0.53840286731582732</v>
      </c>
      <c r="BH41" s="24">
        <f t="shared" si="4"/>
        <v>5.506392961184596E-2</v>
      </c>
    </row>
    <row r="42" spans="2:60" x14ac:dyDescent="0.15">
      <c r="I42" s="27">
        <v>38</v>
      </c>
      <c r="J42" s="79">
        <f>IF($I42&lt;前期规划!$C$2,0,求节点($B$5:$B$40,C$5:C$40,节奏总纲!P41))</f>
        <v>0</v>
      </c>
      <c r="K42" s="79">
        <f>IF($I42&lt;前期规划!$C$2,0,求节点($B$5:$B$40,D$5:D$40,节奏总纲!Q41))</f>
        <v>0</v>
      </c>
      <c r="L42" s="79">
        <f>IF($I42&lt;前期规划!$C$2,0,求节点($B$5:$B$40,E$5:E$40,节奏总纲!R41))</f>
        <v>0</v>
      </c>
      <c r="M42" s="79">
        <f>IF($I42&lt;前期规划!$C$2,0,求节点($B$5:$B$40,F$5:F$40,节奏总纲!S41))</f>
        <v>0</v>
      </c>
      <c r="N42" s="79">
        <f>IF($I42&lt;前期规划!$C$2,0,求节点($B$5:$B$40,G$5:G$40,节奏总纲!T41))</f>
        <v>0</v>
      </c>
      <c r="X42" s="40">
        <v>38</v>
      </c>
      <c r="Y42" s="79">
        <f>IF($I42&lt;前期规划!$C$2,0,求节点($Q$5:$Q$40,R$5:R$40,节奏总纲!P41))</f>
        <v>0</v>
      </c>
      <c r="Z42" s="79">
        <f>IF($I42&lt;前期规划!$C$2,0,求节点($Q$5:$Q$40,S$5:S$40,节奏总纲!Q41))</f>
        <v>0</v>
      </c>
      <c r="AA42" s="79">
        <f>IF($I42&lt;前期规划!$C$2,0,求节点($Q$5:$Q$40,T$5:T$40,节奏总纲!R41))</f>
        <v>0</v>
      </c>
      <c r="AB42" s="79">
        <f>IF($I42&lt;前期规划!$C$2,0,求节点($Q$5:$Q$40,U$5:U$40,节奏总纲!S41))</f>
        <v>0</v>
      </c>
      <c r="AC42" s="79">
        <f>IF($I42&lt;前期规划!$C$2,0,求节点($Q$5:$Q$40,V$5:V$40,节奏总纲!T41))</f>
        <v>0</v>
      </c>
      <c r="AM42" s="79">
        <v>38</v>
      </c>
      <c r="AN42" s="79">
        <f>IF($I42&lt;前期规划!$C$2,0,求节点($AF$5:$AF$40,AG$5:AG$40,节奏总纲!P41))</f>
        <v>0</v>
      </c>
      <c r="AO42" s="79">
        <f>IF($I42&lt;前期规划!$C$2,0,求节点($AF$5:$AF$40,AH$5:AH$40,节奏总纲!Q41))</f>
        <v>0</v>
      </c>
      <c r="AP42" s="79">
        <f>IF($I42&lt;前期规划!$C$2,0,求节点($AF$5:$AF$40,AI$5:AI$40,节奏总纲!R41))</f>
        <v>0</v>
      </c>
      <c r="AQ42" s="79">
        <f>IF($I42&lt;前期规划!$C$2,0,求节点($AF$5:$AF$40,AJ$5:AJ$40,节奏总纲!S41))</f>
        <v>0</v>
      </c>
      <c r="AR42" s="79">
        <f>IF($I42&lt;前期规划!$C$2,0,求节点($AF$5:$AF$40,AK$5:AK$40,节奏总纲!T41))</f>
        <v>0</v>
      </c>
    </row>
    <row r="43" spans="2:60" x14ac:dyDescent="0.15">
      <c r="I43" s="27">
        <v>39</v>
      </c>
      <c r="J43" s="79">
        <f>IF($I43&lt;前期规划!$C$2,0,求节点($B$5:$B$40,C$5:C$40,节奏总纲!P42))</f>
        <v>0</v>
      </c>
      <c r="K43" s="79">
        <f>IF($I43&lt;前期规划!$C$2,0,求节点($B$5:$B$40,D$5:D$40,节奏总纲!Q42))</f>
        <v>0</v>
      </c>
      <c r="L43" s="79">
        <f>IF($I43&lt;前期规划!$C$2,0,求节点($B$5:$B$40,E$5:E$40,节奏总纲!R42))</f>
        <v>0</v>
      </c>
      <c r="M43" s="79">
        <f>IF($I43&lt;前期规划!$C$2,0,求节点($B$5:$B$40,F$5:F$40,节奏总纲!S42))</f>
        <v>0</v>
      </c>
      <c r="N43" s="79">
        <f>IF($I43&lt;前期规划!$C$2,0,求节点($B$5:$B$40,G$5:G$40,节奏总纲!T42))</f>
        <v>0</v>
      </c>
      <c r="X43" s="40">
        <v>39</v>
      </c>
      <c r="Y43" s="79">
        <f>IF($I43&lt;前期规划!$C$2,0,求节点($Q$5:$Q$40,R$5:R$40,节奏总纲!P42))</f>
        <v>0</v>
      </c>
      <c r="Z43" s="79">
        <f>IF($I43&lt;前期规划!$C$2,0,求节点($Q$5:$Q$40,S$5:S$40,节奏总纲!Q42))</f>
        <v>0</v>
      </c>
      <c r="AA43" s="79">
        <f>IF($I43&lt;前期规划!$C$2,0,求节点($Q$5:$Q$40,T$5:T$40,节奏总纲!R42))</f>
        <v>0</v>
      </c>
      <c r="AB43" s="79">
        <f>IF($I43&lt;前期规划!$C$2,0,求节点($Q$5:$Q$40,U$5:U$40,节奏总纲!S42))</f>
        <v>0</v>
      </c>
      <c r="AC43" s="79">
        <f>IF($I43&lt;前期规划!$C$2,0,求节点($Q$5:$Q$40,V$5:V$40,节奏总纲!T42))</f>
        <v>0</v>
      </c>
      <c r="AM43" s="79">
        <v>39</v>
      </c>
      <c r="AN43" s="79">
        <f>IF($I43&lt;前期规划!$C$2,0,求节点($AF$5:$AF$40,AG$5:AG$40,节奏总纲!P42))</f>
        <v>0</v>
      </c>
      <c r="AO43" s="79">
        <f>IF($I43&lt;前期规划!$C$2,0,求节点($AF$5:$AF$40,AH$5:AH$40,节奏总纲!Q42))</f>
        <v>0</v>
      </c>
      <c r="AP43" s="79">
        <f>IF($I43&lt;前期规划!$C$2,0,求节点($AF$5:$AF$40,AI$5:AI$40,节奏总纲!R42))</f>
        <v>0</v>
      </c>
      <c r="AQ43" s="79">
        <f>IF($I43&lt;前期规划!$C$2,0,求节点($AF$5:$AF$40,AJ$5:AJ$40,节奏总纲!S42))</f>
        <v>0</v>
      </c>
      <c r="AR43" s="79">
        <f>IF($I43&lt;前期规划!$C$2,0,求节点($AF$5:$AF$40,AK$5:AK$40,节奏总纲!T42))</f>
        <v>0</v>
      </c>
    </row>
    <row r="44" spans="2:60" x14ac:dyDescent="0.15">
      <c r="I44" s="27">
        <v>40</v>
      </c>
      <c r="J44" s="79">
        <f>IF($I44&lt;前期规划!$C$2,0,求节点($B$5:$B$40,C$5:C$40,节奏总纲!P43))</f>
        <v>0</v>
      </c>
      <c r="K44" s="79">
        <f>IF($I44&lt;前期规划!$C$2,0,求节点($B$5:$B$40,D$5:D$40,节奏总纲!Q43))</f>
        <v>0</v>
      </c>
      <c r="L44" s="79">
        <f>IF($I44&lt;前期规划!$C$2,0,求节点($B$5:$B$40,E$5:E$40,节奏总纲!R43))</f>
        <v>0</v>
      </c>
      <c r="M44" s="79">
        <f>IF($I44&lt;前期规划!$C$2,0,求节点($B$5:$B$40,F$5:F$40,节奏总纲!S43))</f>
        <v>0</v>
      </c>
      <c r="N44" s="79">
        <f>IF($I44&lt;前期规划!$C$2,0,求节点($B$5:$B$40,G$5:G$40,节奏总纲!T43))</f>
        <v>0</v>
      </c>
      <c r="X44" s="40">
        <v>40</v>
      </c>
      <c r="Y44" s="79">
        <f>IF($I44&lt;前期规划!$C$2,0,求节点($Q$5:$Q$40,R$5:R$40,节奏总纲!P43))</f>
        <v>0</v>
      </c>
      <c r="Z44" s="79">
        <f>IF($I44&lt;前期规划!$C$2,0,求节点($Q$5:$Q$40,S$5:S$40,节奏总纲!Q43))</f>
        <v>0</v>
      </c>
      <c r="AA44" s="79">
        <f>IF($I44&lt;前期规划!$C$2,0,求节点($Q$5:$Q$40,T$5:T$40,节奏总纲!R43))</f>
        <v>0</v>
      </c>
      <c r="AB44" s="79">
        <f>IF($I44&lt;前期规划!$C$2,0,求节点($Q$5:$Q$40,U$5:U$40,节奏总纲!S43))</f>
        <v>0</v>
      </c>
      <c r="AC44" s="79">
        <f>IF($I44&lt;前期规划!$C$2,0,求节点($Q$5:$Q$40,V$5:V$40,节奏总纲!T43))</f>
        <v>0</v>
      </c>
      <c r="AM44" s="79">
        <v>40</v>
      </c>
      <c r="AN44" s="79">
        <f>IF($I44&lt;前期规划!$C$2,0,求节点($AF$5:$AF$40,AG$5:AG$40,节奏总纲!P43))</f>
        <v>0</v>
      </c>
      <c r="AO44" s="79">
        <f>IF($I44&lt;前期规划!$C$2,0,求节点($AF$5:$AF$40,AH$5:AH$40,节奏总纲!Q43))</f>
        <v>0</v>
      </c>
      <c r="AP44" s="79">
        <f>IF($I44&lt;前期规划!$C$2,0,求节点($AF$5:$AF$40,AI$5:AI$40,节奏总纲!R43))</f>
        <v>0</v>
      </c>
      <c r="AQ44" s="79">
        <f>IF($I44&lt;前期规划!$C$2,0,求节点($AF$5:$AF$40,AJ$5:AJ$40,节奏总纲!S43))</f>
        <v>0</v>
      </c>
      <c r="AR44" s="79">
        <f>IF($I44&lt;前期规划!$C$2,0,求节点($AF$5:$AF$40,AK$5:AK$40,节奏总纲!T43))</f>
        <v>0</v>
      </c>
      <c r="AX44" s="137"/>
      <c r="AY44" s="137"/>
      <c r="AZ44" s="136"/>
      <c r="BA44" s="137"/>
      <c r="BB44" s="137"/>
      <c r="BC44" s="137"/>
      <c r="BD44" s="137"/>
      <c r="BE44" s="137"/>
      <c r="BF44" s="137"/>
      <c r="BG44" s="137"/>
      <c r="BH44" s="137"/>
    </row>
    <row r="45" spans="2:60" x14ac:dyDescent="0.15">
      <c r="I45" s="27">
        <v>41</v>
      </c>
      <c r="J45" s="79">
        <f>IF($I45&lt;前期规划!$C$2,0,求节点($B$5:$B$40,C$5:C$40,节奏总纲!P44))</f>
        <v>0</v>
      </c>
      <c r="K45" s="79">
        <f>IF($I45&lt;前期规划!$C$2,0,求节点($B$5:$B$40,D$5:D$40,节奏总纲!Q44))</f>
        <v>0</v>
      </c>
      <c r="L45" s="79">
        <f>IF($I45&lt;前期规划!$C$2,0,求节点($B$5:$B$40,E$5:E$40,节奏总纲!R44))</f>
        <v>0</v>
      </c>
      <c r="M45" s="79">
        <f>IF($I45&lt;前期规划!$C$2,0,求节点($B$5:$B$40,F$5:F$40,节奏总纲!S44))</f>
        <v>0</v>
      </c>
      <c r="N45" s="79">
        <f>IF($I45&lt;前期规划!$C$2,0,求节点($B$5:$B$40,G$5:G$40,节奏总纲!T44))</f>
        <v>0</v>
      </c>
      <c r="X45" s="40">
        <v>41</v>
      </c>
      <c r="Y45" s="79">
        <f>IF($I45&lt;前期规划!$C$2,0,求节点($Q$5:$Q$40,R$5:R$40,节奏总纲!P44))</f>
        <v>0</v>
      </c>
      <c r="Z45" s="79">
        <f>IF($I45&lt;前期规划!$C$2,0,求节点($Q$5:$Q$40,S$5:S$40,节奏总纲!Q44))</f>
        <v>0</v>
      </c>
      <c r="AA45" s="79">
        <f>IF($I45&lt;前期规划!$C$2,0,求节点($Q$5:$Q$40,T$5:T$40,节奏总纲!R44))</f>
        <v>0</v>
      </c>
      <c r="AB45" s="79">
        <f>IF($I45&lt;前期规划!$C$2,0,求节点($Q$5:$Q$40,U$5:U$40,节奏总纲!S44))</f>
        <v>0</v>
      </c>
      <c r="AC45" s="79">
        <f>IF($I45&lt;前期规划!$C$2,0,求节点($Q$5:$Q$40,V$5:V$40,节奏总纲!T44))</f>
        <v>0</v>
      </c>
      <c r="AM45" s="79">
        <v>41</v>
      </c>
      <c r="AN45" s="79">
        <f>IF($I45&lt;前期规划!$C$2,0,求节点($AF$5:$AF$40,AG$5:AG$40,节奏总纲!P44))</f>
        <v>0</v>
      </c>
      <c r="AO45" s="79">
        <f>IF($I45&lt;前期规划!$C$2,0,求节点($AF$5:$AF$40,AH$5:AH$40,节奏总纲!Q44))</f>
        <v>0</v>
      </c>
      <c r="AP45" s="79">
        <f>IF($I45&lt;前期规划!$C$2,0,求节点($AF$5:$AF$40,AI$5:AI$40,节奏总纲!R44))</f>
        <v>0</v>
      </c>
      <c r="AQ45" s="79">
        <f>IF($I45&lt;前期规划!$C$2,0,求节点($AF$5:$AF$40,AJ$5:AJ$40,节奏总纲!S44))</f>
        <v>0</v>
      </c>
      <c r="AR45" s="79">
        <f>IF($I45&lt;前期规划!$C$2,0,求节点($AF$5:$AF$40,AK$5:AK$40,节奏总纲!T44))</f>
        <v>0</v>
      </c>
      <c r="AX45" s="136" t="s">
        <v>250</v>
      </c>
      <c r="AY45" s="136" t="s">
        <v>468</v>
      </c>
      <c r="AZ45" s="136" t="s">
        <v>465</v>
      </c>
      <c r="BA45" s="137" t="s">
        <v>466</v>
      </c>
      <c r="BB45" s="137" t="s">
        <v>469</v>
      </c>
      <c r="BC45" s="137" t="s">
        <v>463</v>
      </c>
      <c r="BD45" s="137" t="s">
        <v>464</v>
      </c>
      <c r="BE45" s="137"/>
      <c r="BF45" s="137" t="s">
        <v>470</v>
      </c>
      <c r="BG45" s="137" t="s">
        <v>471</v>
      </c>
      <c r="BH45" s="137" t="s">
        <v>472</v>
      </c>
    </row>
    <row r="46" spans="2:60" x14ac:dyDescent="0.15">
      <c r="I46" s="27">
        <v>42</v>
      </c>
      <c r="J46" s="79">
        <f>IF($I46&lt;前期规划!$C$2,0,求节点($B$5:$B$40,C$5:C$40,节奏总纲!P45))</f>
        <v>0</v>
      </c>
      <c r="K46" s="79">
        <f>IF($I46&lt;前期规划!$C$2,0,求节点($B$5:$B$40,D$5:D$40,节奏总纲!Q45))</f>
        <v>0</v>
      </c>
      <c r="L46" s="79">
        <f>IF($I46&lt;前期规划!$C$2,0,求节点($B$5:$B$40,E$5:E$40,节奏总纲!R45))</f>
        <v>0</v>
      </c>
      <c r="M46" s="79">
        <f>IF($I46&lt;前期规划!$C$2,0,求节点($B$5:$B$40,F$5:F$40,节奏总纲!S45))</f>
        <v>0</v>
      </c>
      <c r="N46" s="79">
        <f>IF($I46&lt;前期规划!$C$2,0,求节点($B$5:$B$40,G$5:G$40,节奏总纲!T45))</f>
        <v>0</v>
      </c>
      <c r="X46" s="40">
        <v>42</v>
      </c>
      <c r="Y46" s="79">
        <f>IF($I46&lt;前期规划!$C$2,0,求节点($Q$5:$Q$40,R$5:R$40,节奏总纲!P45))</f>
        <v>0</v>
      </c>
      <c r="Z46" s="79">
        <f>IF($I46&lt;前期规划!$C$2,0,求节点($Q$5:$Q$40,S$5:S$40,节奏总纲!Q45))</f>
        <v>0</v>
      </c>
      <c r="AA46" s="79">
        <f>IF($I46&lt;前期规划!$C$2,0,求节点($Q$5:$Q$40,T$5:T$40,节奏总纲!R45))</f>
        <v>0</v>
      </c>
      <c r="AB46" s="79">
        <f>IF($I46&lt;前期规划!$C$2,0,求节点($Q$5:$Q$40,U$5:U$40,节奏总纲!S45))</f>
        <v>0</v>
      </c>
      <c r="AC46" s="79">
        <f>IF($I46&lt;前期规划!$C$2,0,求节点($Q$5:$Q$40,V$5:V$40,节奏总纲!T45))</f>
        <v>0</v>
      </c>
      <c r="AM46" s="79">
        <v>42</v>
      </c>
      <c r="AN46" s="79">
        <f>IF($I46&lt;前期规划!$C$2,0,求节点($AF$5:$AF$40,AG$5:AG$40,节奏总纲!P45))</f>
        <v>0</v>
      </c>
      <c r="AO46" s="79">
        <f>IF($I46&lt;前期规划!$C$2,0,求节点($AF$5:$AF$40,AH$5:AH$40,节奏总纲!Q45))</f>
        <v>0</v>
      </c>
      <c r="AP46" s="79">
        <f>IF($I46&lt;前期规划!$C$2,0,求节点($AF$5:$AF$40,AI$5:AI$40,节奏总纲!R45))</f>
        <v>0</v>
      </c>
      <c r="AQ46" s="79">
        <f>IF($I46&lt;前期规划!$C$2,0,求节点($AF$5:$AF$40,AJ$5:AJ$40,节奏总纲!S45))</f>
        <v>0</v>
      </c>
      <c r="AR46" s="79">
        <f>IF($I46&lt;前期规划!$C$2,0,求节点($AF$5:$AF$40,AK$5:AK$40,节奏总纲!T45))</f>
        <v>0</v>
      </c>
      <c r="AX46" s="136">
        <f>AX6</f>
        <v>30</v>
      </c>
      <c r="AY46" s="136">
        <f>节奏预期!D46</f>
        <v>51.497823295559343</v>
      </c>
      <c r="AZ46" s="136">
        <f>求节点(其他调用!$P$4:$P$163,其他调用!$R$4:$R$163,AY46)</f>
        <v>515.30967337323966</v>
      </c>
      <c r="BA46" s="137">
        <f>(装备强化!BR46+装备强化!BY46)/2</f>
        <v>0</v>
      </c>
      <c r="BB46" s="24">
        <f>BA46/AZ46</f>
        <v>0</v>
      </c>
      <c r="BC46" s="24">
        <f>装备突破!U46</f>
        <v>0</v>
      </c>
      <c r="BD46" s="24">
        <f>装备突破!AB46</f>
        <v>0</v>
      </c>
      <c r="BE46" s="24"/>
      <c r="BF46" s="24" t="e">
        <f>BB46/SUM($BB46:$BD46)</f>
        <v>#DIV/0!</v>
      </c>
      <c r="BG46" s="24" t="e">
        <f t="shared" ref="BG46:BG81" si="5">BC46/SUM($BB46:$BD46)</f>
        <v>#DIV/0!</v>
      </c>
      <c r="BH46" s="24" t="e">
        <f t="shared" ref="BH46:BH81" si="6">BD46/SUM($BB46:$BD46)</f>
        <v>#DIV/0!</v>
      </c>
    </row>
    <row r="47" spans="2:60" x14ac:dyDescent="0.15">
      <c r="I47" s="27">
        <v>43</v>
      </c>
      <c r="J47" s="79">
        <f>IF($I47&lt;前期规划!$C$2,0,求节点($B$5:$B$40,C$5:C$40,节奏总纲!P46))</f>
        <v>0</v>
      </c>
      <c r="K47" s="79">
        <f>IF($I47&lt;前期规划!$C$2,0,求节点($B$5:$B$40,D$5:D$40,节奏总纲!Q46))</f>
        <v>0</v>
      </c>
      <c r="L47" s="79">
        <f>IF($I47&lt;前期规划!$C$2,0,求节点($B$5:$B$40,E$5:E$40,节奏总纲!R46))</f>
        <v>0</v>
      </c>
      <c r="M47" s="79">
        <f>IF($I47&lt;前期规划!$C$2,0,求节点($B$5:$B$40,F$5:F$40,节奏总纲!S46))</f>
        <v>0</v>
      </c>
      <c r="N47" s="79">
        <f>IF($I47&lt;前期规划!$C$2,0,求节点($B$5:$B$40,G$5:G$40,节奏总纲!T46))</f>
        <v>0</v>
      </c>
      <c r="X47" s="40">
        <v>43</v>
      </c>
      <c r="Y47" s="79">
        <f>IF($I47&lt;前期规划!$C$2,0,求节点($Q$5:$Q$40,R$5:R$40,节奏总纲!P46))</f>
        <v>0</v>
      </c>
      <c r="Z47" s="79">
        <f>IF($I47&lt;前期规划!$C$2,0,求节点($Q$5:$Q$40,S$5:S$40,节奏总纲!Q46))</f>
        <v>0</v>
      </c>
      <c r="AA47" s="79">
        <f>IF($I47&lt;前期规划!$C$2,0,求节点($Q$5:$Q$40,T$5:T$40,节奏总纲!R46))</f>
        <v>0</v>
      </c>
      <c r="AB47" s="79">
        <f>IF($I47&lt;前期规划!$C$2,0,求节点($Q$5:$Q$40,U$5:U$40,节奏总纲!S46))</f>
        <v>0</v>
      </c>
      <c r="AC47" s="79">
        <f>IF($I47&lt;前期规划!$C$2,0,求节点($Q$5:$Q$40,V$5:V$40,节奏总纲!T46))</f>
        <v>0</v>
      </c>
      <c r="AM47" s="79">
        <v>43</v>
      </c>
      <c r="AN47" s="79">
        <f>IF($I47&lt;前期规划!$C$2,0,求节点($AF$5:$AF$40,AG$5:AG$40,节奏总纲!P46))</f>
        <v>0</v>
      </c>
      <c r="AO47" s="79">
        <f>IF($I47&lt;前期规划!$C$2,0,求节点($AF$5:$AF$40,AH$5:AH$40,节奏总纲!Q46))</f>
        <v>0</v>
      </c>
      <c r="AP47" s="79">
        <f>IF($I47&lt;前期规划!$C$2,0,求节点($AF$5:$AF$40,AI$5:AI$40,节奏总纲!R46))</f>
        <v>0</v>
      </c>
      <c r="AQ47" s="79">
        <f>IF($I47&lt;前期规划!$C$2,0,求节点($AF$5:$AF$40,AJ$5:AJ$40,节奏总纲!S46))</f>
        <v>0</v>
      </c>
      <c r="AR47" s="79">
        <f>IF($I47&lt;前期规划!$C$2,0,求节点($AF$5:$AF$40,AK$5:AK$40,节奏总纲!T46))</f>
        <v>0</v>
      </c>
      <c r="AX47" s="136">
        <f t="shared" ref="AX47:AX81" si="7">AX7</f>
        <v>60</v>
      </c>
      <c r="AY47" s="136">
        <f>节奏预期!D47</f>
        <v>61.330461663183208</v>
      </c>
      <c r="AZ47" s="136">
        <f>求节点(其他调用!$P$4:$P$163,其他调用!$R$4:$R$163,AY47)</f>
        <v>594.08299094643667</v>
      </c>
      <c r="BA47" s="137">
        <f>(装备强化!BR47+装备强化!BY47)/2</f>
        <v>24.166666666666664</v>
      </c>
      <c r="BB47" s="24">
        <f t="shared" ref="BB47:BB81" si="8">BA47/AZ47</f>
        <v>4.0678940543587394E-2</v>
      </c>
      <c r="BC47" s="24">
        <f>装备突破!U47</f>
        <v>5.5000000000000007E-2</v>
      </c>
      <c r="BD47" s="24">
        <f>装备突破!AB47</f>
        <v>0</v>
      </c>
      <c r="BE47" s="24"/>
      <c r="BF47" s="24">
        <f t="shared" ref="BF47:BF81" si="9">BB47/SUM($BB47:$BD47)</f>
        <v>0.42516085893588818</v>
      </c>
      <c r="BG47" s="24">
        <f t="shared" si="5"/>
        <v>0.57483914106411182</v>
      </c>
      <c r="BH47" s="24">
        <f t="shared" si="6"/>
        <v>0</v>
      </c>
    </row>
    <row r="48" spans="2:60" x14ac:dyDescent="0.15">
      <c r="I48" s="27">
        <v>44</v>
      </c>
      <c r="J48" s="79">
        <f>IF($I48&lt;前期规划!$C$2,0,求节点($B$5:$B$40,C$5:C$40,节奏总纲!P47))</f>
        <v>0</v>
      </c>
      <c r="K48" s="79">
        <f>IF($I48&lt;前期规划!$C$2,0,求节点($B$5:$B$40,D$5:D$40,节奏总纲!Q47))</f>
        <v>0</v>
      </c>
      <c r="L48" s="79">
        <f>IF($I48&lt;前期规划!$C$2,0,求节点($B$5:$B$40,E$5:E$40,节奏总纲!R47))</f>
        <v>0</v>
      </c>
      <c r="M48" s="79">
        <f>IF($I48&lt;前期规划!$C$2,0,求节点($B$5:$B$40,F$5:F$40,节奏总纲!S47))</f>
        <v>0</v>
      </c>
      <c r="N48" s="79">
        <f>IF($I48&lt;前期规划!$C$2,0,求节点($B$5:$B$40,G$5:G$40,节奏总纲!T47))</f>
        <v>0</v>
      </c>
      <c r="X48" s="40">
        <v>44</v>
      </c>
      <c r="Y48" s="79">
        <f>IF($I48&lt;前期规划!$C$2,0,求节点($Q$5:$Q$40,R$5:R$40,节奏总纲!P47))</f>
        <v>0</v>
      </c>
      <c r="Z48" s="79">
        <f>IF($I48&lt;前期规划!$C$2,0,求节点($Q$5:$Q$40,S$5:S$40,节奏总纲!Q47))</f>
        <v>0</v>
      </c>
      <c r="AA48" s="79">
        <f>IF($I48&lt;前期规划!$C$2,0,求节点($Q$5:$Q$40,T$5:T$40,节奏总纲!R47))</f>
        <v>0</v>
      </c>
      <c r="AB48" s="79">
        <f>IF($I48&lt;前期规划!$C$2,0,求节点($Q$5:$Q$40,U$5:U$40,节奏总纲!S47))</f>
        <v>0</v>
      </c>
      <c r="AC48" s="79">
        <f>IF($I48&lt;前期规划!$C$2,0,求节点($Q$5:$Q$40,V$5:V$40,节奏总纲!T47))</f>
        <v>0</v>
      </c>
      <c r="AM48" s="79">
        <v>44</v>
      </c>
      <c r="AN48" s="79">
        <f>IF($I48&lt;前期规划!$C$2,0,求节点($AF$5:$AF$40,AG$5:AG$40,节奏总纲!P47))</f>
        <v>0</v>
      </c>
      <c r="AO48" s="79">
        <f>IF($I48&lt;前期规划!$C$2,0,求节点($AF$5:$AF$40,AH$5:AH$40,节奏总纲!Q47))</f>
        <v>0</v>
      </c>
      <c r="AP48" s="79">
        <f>IF($I48&lt;前期规划!$C$2,0,求节点($AF$5:$AF$40,AI$5:AI$40,节奏总纲!R47))</f>
        <v>0</v>
      </c>
      <c r="AQ48" s="79">
        <f>IF($I48&lt;前期规划!$C$2,0,求节点($AF$5:$AF$40,AJ$5:AJ$40,节奏总纲!S47))</f>
        <v>0</v>
      </c>
      <c r="AR48" s="79">
        <f>IF($I48&lt;前期规划!$C$2,0,求节点($AF$5:$AF$40,AK$5:AK$40,节奏总纲!T47))</f>
        <v>0</v>
      </c>
      <c r="AX48" s="136">
        <f t="shared" si="7"/>
        <v>90</v>
      </c>
      <c r="AY48" s="136">
        <f>节奏预期!D48</f>
        <v>67.083433628014333</v>
      </c>
      <c r="AZ48" s="136">
        <f>求节点(其他调用!$P$4:$P$163,其他调用!$R$4:$R$163,AY48)</f>
        <v>644.26103731206524</v>
      </c>
      <c r="BA48" s="137">
        <f>(装备强化!BR48+装备强化!BY48)/2</f>
        <v>42.395833333333336</v>
      </c>
      <c r="BB48" s="24">
        <f t="shared" si="8"/>
        <v>6.5805365958826051E-2</v>
      </c>
      <c r="BC48" s="24">
        <f>装备突破!U48</f>
        <v>8.6249999999999993E-2</v>
      </c>
      <c r="BD48" s="24">
        <f>装备突破!AB48</f>
        <v>0</v>
      </c>
      <c r="BE48" s="24"/>
      <c r="BF48" s="24">
        <f t="shared" si="9"/>
        <v>0.43277240197261441</v>
      </c>
      <c r="BG48" s="24">
        <f t="shared" si="5"/>
        <v>0.56722759802738565</v>
      </c>
      <c r="BH48" s="24">
        <f t="shared" si="6"/>
        <v>0</v>
      </c>
    </row>
    <row r="49" spans="9:60" x14ac:dyDescent="0.15">
      <c r="I49" s="27">
        <v>45</v>
      </c>
      <c r="J49" s="79">
        <f>IF($I49&lt;前期规划!$C$2,0,求节点($B$5:$B$40,C$5:C$40,节奏总纲!P48))</f>
        <v>0</v>
      </c>
      <c r="K49" s="79">
        <f>IF($I49&lt;前期规划!$C$2,0,求节点($B$5:$B$40,D$5:D$40,节奏总纲!Q48))</f>
        <v>0</v>
      </c>
      <c r="L49" s="79">
        <f>IF($I49&lt;前期规划!$C$2,0,求节点($B$5:$B$40,E$5:E$40,节奏总纲!R48))</f>
        <v>0</v>
      </c>
      <c r="M49" s="79">
        <f>IF($I49&lt;前期规划!$C$2,0,求节点($B$5:$B$40,F$5:F$40,节奏总纲!S48))</f>
        <v>0</v>
      </c>
      <c r="N49" s="79">
        <f>IF($I49&lt;前期规划!$C$2,0,求节点($B$5:$B$40,G$5:G$40,节奏总纲!T48))</f>
        <v>0</v>
      </c>
      <c r="X49" s="40">
        <v>45</v>
      </c>
      <c r="Y49" s="79">
        <f>IF($I49&lt;前期规划!$C$2,0,求节点($Q$5:$Q$40,R$5:R$40,节奏总纲!P48))</f>
        <v>0</v>
      </c>
      <c r="Z49" s="79">
        <f>IF($I49&lt;前期规划!$C$2,0,求节点($Q$5:$Q$40,S$5:S$40,节奏总纲!Q48))</f>
        <v>0</v>
      </c>
      <c r="AA49" s="79">
        <f>IF($I49&lt;前期规划!$C$2,0,求节点($Q$5:$Q$40,T$5:T$40,节奏总纲!R48))</f>
        <v>0</v>
      </c>
      <c r="AB49" s="79">
        <f>IF($I49&lt;前期规划!$C$2,0,求节点($Q$5:$Q$40,U$5:U$40,节奏总纲!S48))</f>
        <v>0</v>
      </c>
      <c r="AC49" s="79">
        <f>IF($I49&lt;前期规划!$C$2,0,求节点($Q$5:$Q$40,V$5:V$40,节奏总纲!T48))</f>
        <v>0</v>
      </c>
      <c r="AM49" s="79">
        <v>45</v>
      </c>
      <c r="AN49" s="79">
        <f>IF($I49&lt;前期规划!$C$2,0,求节点($AF$5:$AF$40,AG$5:AG$40,节奏总纲!P48))</f>
        <v>0</v>
      </c>
      <c r="AO49" s="79">
        <f>IF($I49&lt;前期规划!$C$2,0,求节点($AF$5:$AF$40,AH$5:AH$40,节奏总纲!Q48))</f>
        <v>0</v>
      </c>
      <c r="AP49" s="79">
        <f>IF($I49&lt;前期规划!$C$2,0,求节点($AF$5:$AF$40,AI$5:AI$40,节奏总纲!R48))</f>
        <v>0</v>
      </c>
      <c r="AQ49" s="79">
        <f>IF($I49&lt;前期规划!$C$2,0,求节点($AF$5:$AF$40,AJ$5:AJ$40,节奏总纲!S48))</f>
        <v>0</v>
      </c>
      <c r="AR49" s="79">
        <f>IF($I49&lt;前期规划!$C$2,0,求节点($AF$5:$AF$40,AK$5:AK$40,节奏总纲!T48))</f>
        <v>0</v>
      </c>
      <c r="AX49" s="136">
        <f t="shared" si="7"/>
        <v>120</v>
      </c>
      <c r="AY49" s="136">
        <f>节奏预期!D49</f>
        <v>71.230067506391322</v>
      </c>
      <c r="AZ49" s="136">
        <f>求节点(其他调用!$P$4:$P$163,其他调用!$R$4:$R$163,AY49)</f>
        <v>681.94192443940653</v>
      </c>
      <c r="BA49" s="137">
        <f>(装备强化!BR49+装备强化!BY49)/2</f>
        <v>75.555555555555571</v>
      </c>
      <c r="BB49" s="24">
        <f t="shared" si="8"/>
        <v>0.11079470677457814</v>
      </c>
      <c r="BC49" s="24">
        <f>装备突破!U49</f>
        <v>0.12333333333333334</v>
      </c>
      <c r="BD49" s="24">
        <f>装备突破!AB49</f>
        <v>0</v>
      </c>
      <c r="BE49" s="24"/>
      <c r="BF49" s="24">
        <f t="shared" si="9"/>
        <v>0.47322271490211926</v>
      </c>
      <c r="BG49" s="24">
        <f t="shared" si="5"/>
        <v>0.52677728509788069</v>
      </c>
      <c r="BH49" s="24">
        <f t="shared" si="6"/>
        <v>0</v>
      </c>
    </row>
    <row r="50" spans="9:60" x14ac:dyDescent="0.15">
      <c r="I50" s="27">
        <v>46</v>
      </c>
      <c r="J50" s="79">
        <f>IF($I50&lt;前期规划!$C$2,0,求节点($B$5:$B$40,C$5:C$40,节奏总纲!P49))</f>
        <v>0</v>
      </c>
      <c r="K50" s="79">
        <f>IF($I50&lt;前期规划!$C$2,0,求节点($B$5:$B$40,D$5:D$40,节奏总纲!Q49))</f>
        <v>0</v>
      </c>
      <c r="L50" s="79">
        <f>IF($I50&lt;前期规划!$C$2,0,求节点($B$5:$B$40,E$5:E$40,节奏总纲!R49))</f>
        <v>0</v>
      </c>
      <c r="M50" s="79">
        <f>IF($I50&lt;前期规划!$C$2,0,求节点($B$5:$B$40,F$5:F$40,节奏总纲!S49))</f>
        <v>0</v>
      </c>
      <c r="N50" s="79">
        <f>IF($I50&lt;前期规划!$C$2,0,求节点($B$5:$B$40,G$5:G$40,节奏总纲!T49))</f>
        <v>0</v>
      </c>
      <c r="X50" s="40">
        <v>46</v>
      </c>
      <c r="Y50" s="79">
        <f>IF($I50&lt;前期规划!$C$2,0,求节点($Q$5:$Q$40,R$5:R$40,节奏总纲!P49))</f>
        <v>0</v>
      </c>
      <c r="Z50" s="79">
        <f>IF($I50&lt;前期规划!$C$2,0,求节点($Q$5:$Q$40,S$5:S$40,节奏总纲!Q49))</f>
        <v>0</v>
      </c>
      <c r="AA50" s="79">
        <f>IF($I50&lt;前期规划!$C$2,0,求节点($Q$5:$Q$40,T$5:T$40,节奏总纲!R49))</f>
        <v>0</v>
      </c>
      <c r="AB50" s="79">
        <f>IF($I50&lt;前期规划!$C$2,0,求节点($Q$5:$Q$40,U$5:U$40,节奏总纲!S49))</f>
        <v>0</v>
      </c>
      <c r="AC50" s="79">
        <f>IF($I50&lt;前期规划!$C$2,0,求节点($Q$5:$Q$40,V$5:V$40,节奏总纲!T49))</f>
        <v>0</v>
      </c>
      <c r="AM50" s="79">
        <v>46</v>
      </c>
      <c r="AN50" s="79">
        <f>IF($I50&lt;前期规划!$C$2,0,求节点($AF$5:$AF$40,AG$5:AG$40,节奏总纲!P49))</f>
        <v>0</v>
      </c>
      <c r="AO50" s="79">
        <f>IF($I50&lt;前期规划!$C$2,0,求节点($AF$5:$AF$40,AH$5:AH$40,节奏总纲!Q49))</f>
        <v>0</v>
      </c>
      <c r="AP50" s="79">
        <f>IF($I50&lt;前期规划!$C$2,0,求节点($AF$5:$AF$40,AI$5:AI$40,节奏总纲!R49))</f>
        <v>0</v>
      </c>
      <c r="AQ50" s="79">
        <f>IF($I50&lt;前期规划!$C$2,0,求节点($AF$5:$AF$40,AJ$5:AJ$40,节奏总纲!S49))</f>
        <v>0</v>
      </c>
      <c r="AR50" s="79">
        <f>IF($I50&lt;前期规划!$C$2,0,求节点($AF$5:$AF$40,AK$5:AK$40,节奏总纲!T49))</f>
        <v>0</v>
      </c>
      <c r="AX50" s="136">
        <f t="shared" si="7"/>
        <v>150</v>
      </c>
      <c r="AY50" s="136">
        <f>节奏预期!D50</f>
        <v>74.456724480300707</v>
      </c>
      <c r="AZ50" s="136">
        <f>求节点(其他调用!$P$4:$P$163,其他调用!$R$4:$R$163,AY50)</f>
        <v>712.41458932353135</v>
      </c>
      <c r="BA50" s="137">
        <f>(装备强化!BR50+装备强化!BY50)/2</f>
        <v>108.4375</v>
      </c>
      <c r="BB50" s="24">
        <f t="shared" si="8"/>
        <v>0.15221122872141926</v>
      </c>
      <c r="BC50" s="24">
        <f>装备突破!U50</f>
        <v>0.16749999999999998</v>
      </c>
      <c r="BD50" s="24">
        <f>装备突破!AB50</f>
        <v>0</v>
      </c>
      <c r="BE50" s="24"/>
      <c r="BF50" s="24">
        <f t="shared" si="9"/>
        <v>0.47608971799376087</v>
      </c>
      <c r="BG50" s="24">
        <f t="shared" si="5"/>
        <v>0.52391028200623924</v>
      </c>
      <c r="BH50" s="24">
        <f t="shared" si="6"/>
        <v>0</v>
      </c>
    </row>
    <row r="51" spans="9:60" x14ac:dyDescent="0.15">
      <c r="I51" s="27">
        <v>47</v>
      </c>
      <c r="J51" s="79">
        <f>IF($I51&lt;前期规划!$C$2,0,求节点($B$5:$B$40,C$5:C$40,节奏总纲!P50))</f>
        <v>0</v>
      </c>
      <c r="K51" s="79">
        <f>IF($I51&lt;前期规划!$C$2,0,求节点($B$5:$B$40,D$5:D$40,节奏总纲!Q50))</f>
        <v>0</v>
      </c>
      <c r="L51" s="79">
        <f>IF($I51&lt;前期规划!$C$2,0,求节点($B$5:$B$40,E$5:E$40,节奏总纲!R50))</f>
        <v>0</v>
      </c>
      <c r="M51" s="79">
        <f>IF($I51&lt;前期规划!$C$2,0,求节点($B$5:$B$40,F$5:F$40,节奏总纲!S50))</f>
        <v>0</v>
      </c>
      <c r="N51" s="79">
        <f>IF($I51&lt;前期规划!$C$2,0,求节点($B$5:$B$40,G$5:G$40,节奏总纲!T50))</f>
        <v>0</v>
      </c>
      <c r="X51" s="40">
        <v>47</v>
      </c>
      <c r="Y51" s="79">
        <f>IF($I51&lt;前期规划!$C$2,0,求节点($Q$5:$Q$40,R$5:R$40,节奏总纲!P50))</f>
        <v>0</v>
      </c>
      <c r="Z51" s="79">
        <f>IF($I51&lt;前期规划!$C$2,0,求节点($Q$5:$Q$40,S$5:S$40,节奏总纲!Q50))</f>
        <v>0</v>
      </c>
      <c r="AA51" s="79">
        <f>IF($I51&lt;前期规划!$C$2,0,求节点($Q$5:$Q$40,T$5:T$40,节奏总纲!R50))</f>
        <v>0</v>
      </c>
      <c r="AB51" s="79">
        <f>IF($I51&lt;前期规划!$C$2,0,求节点($Q$5:$Q$40,U$5:U$40,节奏总纲!S50))</f>
        <v>0</v>
      </c>
      <c r="AC51" s="79">
        <f>IF($I51&lt;前期规划!$C$2,0,求节点($Q$5:$Q$40,V$5:V$40,节奏总纲!T50))</f>
        <v>0</v>
      </c>
      <c r="AM51" s="79">
        <v>47</v>
      </c>
      <c r="AN51" s="79">
        <f>IF($I51&lt;前期规划!$C$2,0,求节点($AF$5:$AF$40,AG$5:AG$40,节奏总纲!P50))</f>
        <v>0</v>
      </c>
      <c r="AO51" s="79">
        <f>IF($I51&lt;前期规划!$C$2,0,求节点($AF$5:$AF$40,AH$5:AH$40,节奏总纲!Q50))</f>
        <v>0</v>
      </c>
      <c r="AP51" s="79">
        <f>IF($I51&lt;前期规划!$C$2,0,求节点($AF$5:$AF$40,AI$5:AI$40,节奏总纲!R50))</f>
        <v>0</v>
      </c>
      <c r="AQ51" s="79">
        <f>IF($I51&lt;前期规划!$C$2,0,求节点($AF$5:$AF$40,AJ$5:AJ$40,节奏总纲!S50))</f>
        <v>0</v>
      </c>
      <c r="AR51" s="79">
        <f>IF($I51&lt;前期规划!$C$2,0,求节点($AF$5:$AF$40,AK$5:AK$40,节奏总纲!T50))</f>
        <v>0</v>
      </c>
      <c r="AX51" s="136">
        <f t="shared" si="7"/>
        <v>180</v>
      </c>
      <c r="AY51" s="136">
        <f>节奏预期!D51</f>
        <v>77.06778397927944</v>
      </c>
      <c r="AZ51" s="136">
        <f>求节点(其他调用!$P$4:$P$163,其他调用!$R$4:$R$163,AY51)</f>
        <v>737.70182459201271</v>
      </c>
      <c r="BA51" s="137">
        <f>(装备强化!BR51+装备强化!BY51)/2</f>
        <v>130.83333333333331</v>
      </c>
      <c r="BB51" s="24">
        <f t="shared" si="8"/>
        <v>0.17735259554995803</v>
      </c>
      <c r="BC51" s="24">
        <f>装备突破!U51</f>
        <v>0.18</v>
      </c>
      <c r="BD51" s="24">
        <f>装备突破!AB51</f>
        <v>1.666666666666667E-2</v>
      </c>
      <c r="BE51" s="24"/>
      <c r="BF51" s="24">
        <f t="shared" si="9"/>
        <v>0.4741803791036806</v>
      </c>
      <c r="BG51" s="24">
        <f t="shared" si="5"/>
        <v>0.4812586360745974</v>
      </c>
      <c r="BH51" s="24">
        <f t="shared" si="6"/>
        <v>4.4560984821721994E-2</v>
      </c>
    </row>
    <row r="52" spans="9:60" x14ac:dyDescent="0.15">
      <c r="I52" s="27">
        <v>48</v>
      </c>
      <c r="J52" s="79">
        <f>IF($I52&lt;前期规划!$C$2,0,求节点($B$5:$B$40,C$5:C$40,节奏总纲!P51))</f>
        <v>0</v>
      </c>
      <c r="K52" s="79">
        <f>IF($I52&lt;前期规划!$C$2,0,求节点($B$5:$B$40,D$5:D$40,节奏总纲!Q51))</f>
        <v>0</v>
      </c>
      <c r="L52" s="79">
        <f>IF($I52&lt;前期规划!$C$2,0,求节点($B$5:$B$40,E$5:E$40,节奏总纲!R51))</f>
        <v>0</v>
      </c>
      <c r="M52" s="79">
        <f>IF($I52&lt;前期规划!$C$2,0,求节点($B$5:$B$40,F$5:F$40,节奏总纲!S51))</f>
        <v>0</v>
      </c>
      <c r="N52" s="79">
        <f>IF($I52&lt;前期规划!$C$2,0,求节点($B$5:$B$40,G$5:G$40,节奏总纲!T51))</f>
        <v>0</v>
      </c>
      <c r="X52" s="40">
        <v>48</v>
      </c>
      <c r="Y52" s="79">
        <f>IF($I52&lt;前期规划!$C$2,0,求节点($Q$5:$Q$40,R$5:R$40,节奏总纲!P51))</f>
        <v>0</v>
      </c>
      <c r="Z52" s="79">
        <f>IF($I52&lt;前期规划!$C$2,0,求节点($Q$5:$Q$40,S$5:S$40,节奏总纲!Q51))</f>
        <v>0</v>
      </c>
      <c r="AA52" s="79">
        <f>IF($I52&lt;前期规划!$C$2,0,求节点($Q$5:$Q$40,T$5:T$40,节奏总纲!R51))</f>
        <v>0</v>
      </c>
      <c r="AB52" s="79">
        <f>IF($I52&lt;前期规划!$C$2,0,求节点($Q$5:$Q$40,U$5:U$40,节奏总纲!S51))</f>
        <v>0</v>
      </c>
      <c r="AC52" s="79">
        <f>IF($I52&lt;前期规划!$C$2,0,求节点($Q$5:$Q$40,V$5:V$40,节奏总纲!T51))</f>
        <v>0</v>
      </c>
      <c r="AM52" s="79">
        <v>48</v>
      </c>
      <c r="AN52" s="79">
        <f>IF($I52&lt;前期规划!$C$2,0,求节点($AF$5:$AF$40,AG$5:AG$40,节奏总纲!P51))</f>
        <v>0</v>
      </c>
      <c r="AO52" s="79">
        <f>IF($I52&lt;前期规划!$C$2,0,求节点($AF$5:$AF$40,AH$5:AH$40,节奏总纲!Q51))</f>
        <v>0</v>
      </c>
      <c r="AP52" s="79">
        <f>IF($I52&lt;前期规划!$C$2,0,求节点($AF$5:$AF$40,AI$5:AI$40,节奏总纲!R51))</f>
        <v>0</v>
      </c>
      <c r="AQ52" s="79">
        <f>IF($I52&lt;前期规划!$C$2,0,求节点($AF$5:$AF$40,AJ$5:AJ$40,节奏总纲!S51))</f>
        <v>0</v>
      </c>
      <c r="AR52" s="79">
        <f>IF($I52&lt;前期规划!$C$2,0,求节点($AF$5:$AF$40,AK$5:AK$40,节奏总纲!T51))</f>
        <v>0</v>
      </c>
      <c r="AX52" s="136">
        <f t="shared" si="7"/>
        <v>210</v>
      </c>
      <c r="AY52" s="136">
        <f>节奏预期!D52</f>
        <v>79.261304112721092</v>
      </c>
      <c r="AZ52" s="136">
        <f>求节点(其他调用!$P$4:$P$163,其他调用!$R$4:$R$163,AY52)</f>
        <v>759.32386145509963</v>
      </c>
      <c r="BA52" s="137">
        <f>(装备强化!BR52+装备强化!BY52)/2</f>
        <v>137.08333333333334</v>
      </c>
      <c r="BB52" s="24">
        <f t="shared" si="8"/>
        <v>0.1805334196539527</v>
      </c>
      <c r="BC52" s="24">
        <f>装备突破!U52</f>
        <v>0.18</v>
      </c>
      <c r="BD52" s="24">
        <f>装备突破!AB52</f>
        <v>5.8333333333333334E-2</v>
      </c>
      <c r="BE52" s="24"/>
      <c r="BF52" s="24">
        <f t="shared" si="9"/>
        <v>0.43100441456959576</v>
      </c>
      <c r="BG52" s="24">
        <f t="shared" si="5"/>
        <v>0.42973093165373183</v>
      </c>
      <c r="BH52" s="24">
        <f t="shared" si="6"/>
        <v>0.13926465377667235</v>
      </c>
    </row>
    <row r="53" spans="9:60" x14ac:dyDescent="0.15">
      <c r="I53" s="27">
        <v>49</v>
      </c>
      <c r="J53" s="79">
        <f>IF($I53&lt;前期规划!$C$2,0,求节点($B$5:$B$40,C$5:C$40,节奏总纲!P52))</f>
        <v>0</v>
      </c>
      <c r="K53" s="79">
        <f>IF($I53&lt;前期规划!$C$2,0,求节点($B$5:$B$40,D$5:D$40,节奏总纲!Q52))</f>
        <v>0</v>
      </c>
      <c r="L53" s="79">
        <f>IF($I53&lt;前期规划!$C$2,0,求节点($B$5:$B$40,E$5:E$40,节奏总纲!R52))</f>
        <v>0</v>
      </c>
      <c r="M53" s="79">
        <f>IF($I53&lt;前期规划!$C$2,0,求节点($B$5:$B$40,F$5:F$40,节奏总纲!S52))</f>
        <v>0</v>
      </c>
      <c r="N53" s="79">
        <f>IF($I53&lt;前期规划!$C$2,0,求节点($B$5:$B$40,G$5:G$40,节奏总纲!T52))</f>
        <v>0</v>
      </c>
      <c r="X53" s="40">
        <v>49</v>
      </c>
      <c r="Y53" s="79">
        <f>IF($I53&lt;前期规划!$C$2,0,求节点($Q$5:$Q$40,R$5:R$40,节奏总纲!P52))</f>
        <v>0</v>
      </c>
      <c r="Z53" s="79">
        <f>IF($I53&lt;前期规划!$C$2,0,求节点($Q$5:$Q$40,S$5:S$40,节奏总纲!Q52))</f>
        <v>0</v>
      </c>
      <c r="AA53" s="79">
        <f>IF($I53&lt;前期规划!$C$2,0,求节点($Q$5:$Q$40,T$5:T$40,节奏总纲!R52))</f>
        <v>0</v>
      </c>
      <c r="AB53" s="79">
        <f>IF($I53&lt;前期规划!$C$2,0,求节点($Q$5:$Q$40,U$5:U$40,节奏总纲!S52))</f>
        <v>0</v>
      </c>
      <c r="AC53" s="79">
        <f>IF($I53&lt;前期规划!$C$2,0,求节点($Q$5:$Q$40,V$5:V$40,节奏总纲!T52))</f>
        <v>0</v>
      </c>
      <c r="AM53" s="79">
        <v>49</v>
      </c>
      <c r="AN53" s="79">
        <f>IF($I53&lt;前期规划!$C$2,0,求节点($AF$5:$AF$40,AG$5:AG$40,节奏总纲!P52))</f>
        <v>0</v>
      </c>
      <c r="AO53" s="79">
        <f>IF($I53&lt;前期规划!$C$2,0,求节点($AF$5:$AF$40,AH$5:AH$40,节奏总纲!Q52))</f>
        <v>0</v>
      </c>
      <c r="AP53" s="79">
        <f>IF($I53&lt;前期规划!$C$2,0,求节点($AF$5:$AF$40,AI$5:AI$40,节奏总纲!R52))</f>
        <v>0</v>
      </c>
      <c r="AQ53" s="79">
        <f>IF($I53&lt;前期规划!$C$2,0,求节点($AF$5:$AF$40,AJ$5:AJ$40,节奏总纲!S52))</f>
        <v>0</v>
      </c>
      <c r="AR53" s="79">
        <f>IF($I53&lt;前期规划!$C$2,0,求节点($AF$5:$AF$40,AK$5:AK$40,节奏总纲!T52))</f>
        <v>0</v>
      </c>
      <c r="AX53" s="136">
        <f t="shared" si="7"/>
        <v>240</v>
      </c>
      <c r="AY53" s="136">
        <f>节奏预期!D53</f>
        <v>81.216820623674849</v>
      </c>
      <c r="AZ53" s="136">
        <f>求节点(其他调用!$P$4:$P$163,其他调用!$R$4:$R$163,AY53)</f>
        <v>778.76342777557375</v>
      </c>
      <c r="BA53" s="137">
        <f>(装备强化!BR53+装备强化!BY53)/2</f>
        <v>143.33333333333334</v>
      </c>
      <c r="BB53" s="24">
        <f t="shared" si="8"/>
        <v>0.18405247116283374</v>
      </c>
      <c r="BC53" s="24">
        <f>装备突破!U53</f>
        <v>0.21000000000000002</v>
      </c>
      <c r="BD53" s="24">
        <f>装备突破!AB53</f>
        <v>0.1</v>
      </c>
      <c r="BE53" s="24"/>
      <c r="BF53" s="24">
        <f t="shared" si="9"/>
        <v>0.37253628289650281</v>
      </c>
      <c r="BG53" s="24">
        <f t="shared" si="5"/>
        <v>0.4250560664249497</v>
      </c>
      <c r="BH53" s="24">
        <f t="shared" si="6"/>
        <v>0.20240765067854746</v>
      </c>
    </row>
    <row r="54" spans="9:60" x14ac:dyDescent="0.15">
      <c r="I54" s="27">
        <v>50</v>
      </c>
      <c r="J54" s="79">
        <f>IF($I54&lt;前期规划!$C$2,0,求节点($B$5:$B$40,C$5:C$40,节奏总纲!P53))</f>
        <v>0</v>
      </c>
      <c r="K54" s="79">
        <f>IF($I54&lt;前期规划!$C$2,0,求节点($B$5:$B$40,D$5:D$40,节奏总纲!Q53))</f>
        <v>0</v>
      </c>
      <c r="L54" s="79">
        <f>IF($I54&lt;前期规划!$C$2,0,求节点($B$5:$B$40,E$5:E$40,节奏总纲!R53))</f>
        <v>0</v>
      </c>
      <c r="M54" s="79">
        <f>IF($I54&lt;前期规划!$C$2,0,求节点($B$5:$B$40,F$5:F$40,节奏总纲!S53))</f>
        <v>0</v>
      </c>
      <c r="N54" s="79">
        <f>IF($I54&lt;前期规划!$C$2,0,求节点($B$5:$B$40,G$5:G$40,节奏总纲!T53))</f>
        <v>0</v>
      </c>
      <c r="X54" s="40">
        <v>50</v>
      </c>
      <c r="Y54" s="79">
        <f>IF($I54&lt;前期规划!$C$2,0,求节点($Q$5:$Q$40,R$5:R$40,节奏总纲!P53))</f>
        <v>0</v>
      </c>
      <c r="Z54" s="79">
        <f>IF($I54&lt;前期规划!$C$2,0,求节点($Q$5:$Q$40,S$5:S$40,节奏总纲!Q53))</f>
        <v>0</v>
      </c>
      <c r="AA54" s="79">
        <f>IF($I54&lt;前期规划!$C$2,0,求节点($Q$5:$Q$40,T$5:T$40,节奏总纲!R53))</f>
        <v>0</v>
      </c>
      <c r="AB54" s="79">
        <f>IF($I54&lt;前期规划!$C$2,0,求节点($Q$5:$Q$40,U$5:U$40,节奏总纲!S53))</f>
        <v>0</v>
      </c>
      <c r="AC54" s="79">
        <f>IF($I54&lt;前期规划!$C$2,0,求节点($Q$5:$Q$40,V$5:V$40,节奏总纲!T53))</f>
        <v>0</v>
      </c>
      <c r="AM54" s="79">
        <v>50</v>
      </c>
      <c r="AN54" s="79">
        <f>IF($I54&lt;前期规划!$C$2,0,求节点($AF$5:$AF$40,AG$5:AG$40,节奏总纲!P53))</f>
        <v>0</v>
      </c>
      <c r="AO54" s="79">
        <f>IF($I54&lt;前期规划!$C$2,0,求节点($AF$5:$AF$40,AH$5:AH$40,节奏总纲!Q53))</f>
        <v>0</v>
      </c>
      <c r="AP54" s="79">
        <f>IF($I54&lt;前期规划!$C$2,0,求节点($AF$5:$AF$40,AI$5:AI$40,节奏总纲!R53))</f>
        <v>0</v>
      </c>
      <c r="AQ54" s="79">
        <f>IF($I54&lt;前期规划!$C$2,0,求节点($AF$5:$AF$40,AJ$5:AJ$40,节奏总纲!S53))</f>
        <v>0</v>
      </c>
      <c r="AR54" s="79">
        <f>IF($I54&lt;前期规划!$C$2,0,求节点($AF$5:$AF$40,AK$5:AK$40,节奏总纲!T53))</f>
        <v>0</v>
      </c>
      <c r="AX54" s="136">
        <f t="shared" si="7"/>
        <v>270</v>
      </c>
      <c r="AY54" s="136">
        <f>节奏预期!D54</f>
        <v>82.916268958926821</v>
      </c>
      <c r="AZ54" s="136">
        <f>求节点(其他调用!$P$4:$P$163,其他调用!$R$4:$R$163,AY54)</f>
        <v>795.85192309496108</v>
      </c>
      <c r="BA54" s="137">
        <f>(装备强化!BR54+装备强化!BY54)/2</f>
        <v>154.2578125</v>
      </c>
      <c r="BB54" s="24">
        <f t="shared" si="8"/>
        <v>0.19382727869791672</v>
      </c>
      <c r="BC54" s="24">
        <f>装备突破!U54</f>
        <v>0.21437499999999998</v>
      </c>
      <c r="BD54" s="24">
        <f>装备突破!AB54</f>
        <v>9.375E-2</v>
      </c>
      <c r="BE54" s="24"/>
      <c r="BF54" s="24">
        <f t="shared" si="9"/>
        <v>0.38614682495457947</v>
      </c>
      <c r="BG54" s="24">
        <f t="shared" si="5"/>
        <v>0.4270824321309924</v>
      </c>
      <c r="BH54" s="24">
        <f t="shared" si="6"/>
        <v>0.18677074291442816</v>
      </c>
    </row>
    <row r="55" spans="9:60" x14ac:dyDescent="0.15">
      <c r="I55" s="27">
        <v>51</v>
      </c>
      <c r="J55" s="79">
        <f>IF($I55&lt;前期规划!$C$2,0,求节点($B$5:$B$40,C$5:C$40,节奏总纲!P54))</f>
        <v>0</v>
      </c>
      <c r="K55" s="79">
        <f>IF($I55&lt;前期规划!$C$2,0,求节点($B$5:$B$40,D$5:D$40,节奏总纲!Q54))</f>
        <v>0</v>
      </c>
      <c r="L55" s="79">
        <f>IF($I55&lt;前期规划!$C$2,0,求节点($B$5:$B$40,E$5:E$40,节奏总纲!R54))</f>
        <v>0</v>
      </c>
      <c r="M55" s="79">
        <f>IF($I55&lt;前期规划!$C$2,0,求节点($B$5:$B$40,F$5:F$40,节奏总纲!S54))</f>
        <v>0</v>
      </c>
      <c r="N55" s="79">
        <f>IF($I55&lt;前期规划!$C$2,0,求节点($B$5:$B$40,G$5:G$40,节奏总纲!T54))</f>
        <v>0</v>
      </c>
      <c r="X55" s="40">
        <v>51</v>
      </c>
      <c r="Y55" s="79">
        <f>IF($I55&lt;前期规划!$C$2,0,求节点($Q$5:$Q$40,R$5:R$40,节奏总纲!P54))</f>
        <v>0</v>
      </c>
      <c r="Z55" s="79">
        <f>IF($I55&lt;前期规划!$C$2,0,求节点($Q$5:$Q$40,S$5:S$40,节奏总纲!Q54))</f>
        <v>0</v>
      </c>
      <c r="AA55" s="79">
        <f>IF($I55&lt;前期规划!$C$2,0,求节点($Q$5:$Q$40,T$5:T$40,节奏总纲!R54))</f>
        <v>0</v>
      </c>
      <c r="AB55" s="79">
        <f>IF($I55&lt;前期规划!$C$2,0,求节点($Q$5:$Q$40,U$5:U$40,节奏总纲!S54))</f>
        <v>0</v>
      </c>
      <c r="AC55" s="79">
        <f>IF($I55&lt;前期规划!$C$2,0,求节点($Q$5:$Q$40,V$5:V$40,节奏总纲!T54))</f>
        <v>0</v>
      </c>
      <c r="AM55" s="79">
        <v>51</v>
      </c>
      <c r="AN55" s="79">
        <f>IF($I55&lt;前期规划!$C$2,0,求节点($AF$5:$AF$40,AG$5:AG$40,节奏总纲!P54))</f>
        <v>0</v>
      </c>
      <c r="AO55" s="79">
        <f>IF($I55&lt;前期规划!$C$2,0,求节点($AF$5:$AF$40,AH$5:AH$40,节奏总纲!Q54))</f>
        <v>0</v>
      </c>
      <c r="AP55" s="79">
        <f>IF($I55&lt;前期规划!$C$2,0,求节点($AF$5:$AF$40,AI$5:AI$40,节奏总纲!R54))</f>
        <v>0</v>
      </c>
      <c r="AQ55" s="79">
        <f>IF($I55&lt;前期规划!$C$2,0,求节点($AF$5:$AF$40,AJ$5:AJ$40,节奏总纲!S54))</f>
        <v>0</v>
      </c>
      <c r="AR55" s="79">
        <f>IF($I55&lt;前期规划!$C$2,0,求节点($AF$5:$AF$40,AK$5:AK$40,节奏总纲!T54))</f>
        <v>0</v>
      </c>
      <c r="AX55" s="136">
        <f t="shared" si="7"/>
        <v>300</v>
      </c>
      <c r="AY55" s="136">
        <f>节奏预期!D55</f>
        <v>84.427173250438543</v>
      </c>
      <c r="AZ55" s="136">
        <f>求节点(其他调用!$P$4:$P$163,其他调用!$R$4:$R$163,AY55)</f>
        <v>810.34609003509092</v>
      </c>
      <c r="BA55" s="137">
        <f>(装备强化!BR55+装备强化!BY55)/2</f>
        <v>165.57291666666669</v>
      </c>
      <c r="BB55" s="24">
        <f t="shared" si="8"/>
        <v>0.20432370650359624</v>
      </c>
      <c r="BC55" s="24">
        <f>装备突破!U55</f>
        <v>0.21875</v>
      </c>
      <c r="BD55" s="24">
        <f>装备突破!AB55</f>
        <v>8.7499999999999994E-2</v>
      </c>
      <c r="BE55" s="24"/>
      <c r="BF55" s="24">
        <f t="shared" si="9"/>
        <v>0.40018454515177249</v>
      </c>
      <c r="BG55" s="24">
        <f t="shared" si="5"/>
        <v>0.42843961060587682</v>
      </c>
      <c r="BH55" s="24">
        <f t="shared" si="6"/>
        <v>0.17137584424235072</v>
      </c>
    </row>
    <row r="56" spans="9:60" x14ac:dyDescent="0.15">
      <c r="I56" s="27">
        <v>52</v>
      </c>
      <c r="J56" s="79">
        <f>IF($I56&lt;前期规划!$C$2,0,求节点($B$5:$B$40,C$5:C$40,节奏总纲!P55))</f>
        <v>0</v>
      </c>
      <c r="K56" s="79">
        <f>IF($I56&lt;前期规划!$C$2,0,求节点($B$5:$B$40,D$5:D$40,节奏总纲!Q55))</f>
        <v>0</v>
      </c>
      <c r="L56" s="79">
        <f>IF($I56&lt;前期规划!$C$2,0,求节点($B$5:$B$40,E$5:E$40,节奏总纲!R55))</f>
        <v>0</v>
      </c>
      <c r="M56" s="79">
        <f>IF($I56&lt;前期规划!$C$2,0,求节点($B$5:$B$40,F$5:F$40,节奏总纲!S55))</f>
        <v>0</v>
      </c>
      <c r="N56" s="79">
        <f>IF($I56&lt;前期规划!$C$2,0,求节点($B$5:$B$40,G$5:G$40,节奏总纲!T55))</f>
        <v>0</v>
      </c>
      <c r="X56" s="40">
        <v>52</v>
      </c>
      <c r="Y56" s="79">
        <f>IF($I56&lt;前期规划!$C$2,0,求节点($Q$5:$Q$40,R$5:R$40,节奏总纲!P55))</f>
        <v>0</v>
      </c>
      <c r="Z56" s="79">
        <f>IF($I56&lt;前期规划!$C$2,0,求节点($Q$5:$Q$40,S$5:S$40,节奏总纲!Q55))</f>
        <v>0</v>
      </c>
      <c r="AA56" s="79">
        <f>IF($I56&lt;前期规划!$C$2,0,求节点($Q$5:$Q$40,T$5:T$40,节奏总纲!R55))</f>
        <v>0</v>
      </c>
      <c r="AB56" s="79">
        <f>IF($I56&lt;前期规划!$C$2,0,求节点($Q$5:$Q$40,U$5:U$40,节奏总纲!S55))</f>
        <v>0</v>
      </c>
      <c r="AC56" s="79">
        <f>IF($I56&lt;前期规划!$C$2,0,求节点($Q$5:$Q$40,V$5:V$40,节奏总纲!T55))</f>
        <v>0</v>
      </c>
      <c r="AM56" s="79">
        <v>52</v>
      </c>
      <c r="AN56" s="79">
        <f>IF($I56&lt;前期规划!$C$2,0,求节点($AF$5:$AF$40,AG$5:AG$40,节奏总纲!P55))</f>
        <v>0</v>
      </c>
      <c r="AO56" s="79">
        <f>IF($I56&lt;前期规划!$C$2,0,求节点($AF$5:$AF$40,AH$5:AH$40,节奏总纲!Q55))</f>
        <v>0</v>
      </c>
      <c r="AP56" s="79">
        <f>IF($I56&lt;前期规划!$C$2,0,求节点($AF$5:$AF$40,AI$5:AI$40,节奏总纲!R55))</f>
        <v>0</v>
      </c>
      <c r="AQ56" s="79">
        <f>IF($I56&lt;前期规划!$C$2,0,求节点($AF$5:$AF$40,AJ$5:AJ$40,节奏总纲!S55))</f>
        <v>0</v>
      </c>
      <c r="AR56" s="79">
        <f>IF($I56&lt;前期规划!$C$2,0,求节点($AF$5:$AF$40,AK$5:AK$40,节奏总纲!T55))</f>
        <v>0</v>
      </c>
      <c r="AX56" s="136">
        <f t="shared" si="7"/>
        <v>330</v>
      </c>
      <c r="AY56" s="136">
        <f>节奏预期!D56</f>
        <v>85.820415145982849</v>
      </c>
      <c r="AZ56" s="136">
        <f>求节点(其他调用!$P$4:$P$163,其他调用!$R$4:$R$163,AY56)</f>
        <v>823.31255405814863</v>
      </c>
      <c r="BA56" s="137">
        <f>(装备强化!BR56+装备强化!BY56)/2</f>
        <v>176.3671875</v>
      </c>
      <c r="BB56" s="24">
        <f t="shared" si="8"/>
        <v>0.21421656530157027</v>
      </c>
      <c r="BC56" s="24">
        <f>装备突破!U56</f>
        <v>0.255</v>
      </c>
      <c r="BD56" s="24">
        <f>装备突破!AB56</f>
        <v>8.1250000000000003E-2</v>
      </c>
      <c r="BE56" s="24"/>
      <c r="BF56" s="24">
        <f t="shared" si="9"/>
        <v>0.38915454417147533</v>
      </c>
      <c r="BG56" s="24">
        <f t="shared" si="5"/>
        <v>0.46324339401122305</v>
      </c>
      <c r="BH56" s="24">
        <f t="shared" si="6"/>
        <v>0.14760206181730148</v>
      </c>
    </row>
    <row r="57" spans="9:60" x14ac:dyDescent="0.15">
      <c r="I57" s="27">
        <v>53</v>
      </c>
      <c r="J57" s="79">
        <f>IF($I57&lt;前期规划!$C$2,0,求节点($B$5:$B$40,C$5:C$40,节奏总纲!P56))</f>
        <v>0</v>
      </c>
      <c r="K57" s="79">
        <f>IF($I57&lt;前期规划!$C$2,0,求节点($B$5:$B$40,D$5:D$40,节奏总纲!Q56))</f>
        <v>0</v>
      </c>
      <c r="L57" s="79">
        <f>IF($I57&lt;前期规划!$C$2,0,求节点($B$5:$B$40,E$5:E$40,节奏总纲!R56))</f>
        <v>0</v>
      </c>
      <c r="M57" s="79">
        <f>IF($I57&lt;前期规划!$C$2,0,求节点($B$5:$B$40,F$5:F$40,节奏总纲!S56))</f>
        <v>0</v>
      </c>
      <c r="N57" s="79">
        <f>IF($I57&lt;前期规划!$C$2,0,求节点($B$5:$B$40,G$5:G$40,节奏总纲!T56))</f>
        <v>0</v>
      </c>
      <c r="X57" s="40">
        <v>53</v>
      </c>
      <c r="Y57" s="79">
        <f>IF($I57&lt;前期规划!$C$2,0,求节点($Q$5:$Q$40,R$5:R$40,节奏总纲!P56))</f>
        <v>0</v>
      </c>
      <c r="Z57" s="79">
        <f>IF($I57&lt;前期规划!$C$2,0,求节点($Q$5:$Q$40,S$5:S$40,节奏总纲!Q56))</f>
        <v>0</v>
      </c>
      <c r="AA57" s="79">
        <f>IF($I57&lt;前期规划!$C$2,0,求节点($Q$5:$Q$40,T$5:T$40,节奏总纲!R56))</f>
        <v>0</v>
      </c>
      <c r="AB57" s="79">
        <f>IF($I57&lt;前期规划!$C$2,0,求节点($Q$5:$Q$40,U$5:U$40,节奏总纲!S56))</f>
        <v>0</v>
      </c>
      <c r="AC57" s="79">
        <f>IF($I57&lt;前期规划!$C$2,0,求节点($Q$5:$Q$40,V$5:V$40,节奏总纲!T56))</f>
        <v>0</v>
      </c>
      <c r="AM57" s="79">
        <v>53</v>
      </c>
      <c r="AN57" s="79">
        <f>IF($I57&lt;前期规划!$C$2,0,求节点($AF$5:$AF$40,AG$5:AG$40,节奏总纲!P56))</f>
        <v>0</v>
      </c>
      <c r="AO57" s="79">
        <f>IF($I57&lt;前期规划!$C$2,0,求节点($AF$5:$AF$40,AH$5:AH$40,节奏总纲!Q56))</f>
        <v>0</v>
      </c>
      <c r="AP57" s="79">
        <f>IF($I57&lt;前期规划!$C$2,0,求节点($AF$5:$AF$40,AI$5:AI$40,节奏总纲!R56))</f>
        <v>0</v>
      </c>
      <c r="AQ57" s="79">
        <f>IF($I57&lt;前期规划!$C$2,0,求节点($AF$5:$AF$40,AJ$5:AJ$40,节奏总纲!S56))</f>
        <v>0</v>
      </c>
      <c r="AR57" s="79">
        <f>IF($I57&lt;前期规划!$C$2,0,求节点($AF$5:$AF$40,AK$5:AK$40,节奏总纲!T56))</f>
        <v>0</v>
      </c>
      <c r="AX57" s="136">
        <f t="shared" si="7"/>
        <v>360</v>
      </c>
      <c r="AY57" s="136">
        <f>节奏预期!D57</f>
        <v>87.064762367263285</v>
      </c>
      <c r="AZ57" s="136">
        <f>求节点(其他调用!$P$4:$P$163,其他调用!$R$4:$R$163,AY57)</f>
        <v>834.98145613275165</v>
      </c>
      <c r="BA57" s="137">
        <f>(装备强化!BR57+装备强化!BY57)/2</f>
        <v>185.625</v>
      </c>
      <c r="BB57" s="24">
        <f t="shared" si="8"/>
        <v>0.22231032633913722</v>
      </c>
      <c r="BC57" s="24">
        <f>装备突破!U57</f>
        <v>0.25999999999999995</v>
      </c>
      <c r="BD57" s="24">
        <f>装备突破!AB57</f>
        <v>7.4999999999999997E-2</v>
      </c>
      <c r="BE57" s="24"/>
      <c r="BF57" s="24">
        <f t="shared" si="9"/>
        <v>0.39889863121584418</v>
      </c>
      <c r="BG57" s="24">
        <f t="shared" si="5"/>
        <v>0.46652643547427025</v>
      </c>
      <c r="BH57" s="24">
        <f t="shared" si="6"/>
        <v>0.13457493330988568</v>
      </c>
    </row>
    <row r="58" spans="9:60" x14ac:dyDescent="0.15">
      <c r="I58" s="27">
        <v>54</v>
      </c>
      <c r="J58" s="79">
        <f>IF($I58&lt;前期规划!$C$2,0,求节点($B$5:$B$40,C$5:C$40,节奏总纲!P57))</f>
        <v>0</v>
      </c>
      <c r="K58" s="79">
        <f>IF($I58&lt;前期规划!$C$2,0,求节点($B$5:$B$40,D$5:D$40,节奏总纲!Q57))</f>
        <v>0</v>
      </c>
      <c r="L58" s="79">
        <f>IF($I58&lt;前期规划!$C$2,0,求节点($B$5:$B$40,E$5:E$40,节奏总纲!R57))</f>
        <v>0</v>
      </c>
      <c r="M58" s="79">
        <f>IF($I58&lt;前期规划!$C$2,0,求节点($B$5:$B$40,F$5:F$40,节奏总纲!S57))</f>
        <v>0</v>
      </c>
      <c r="N58" s="79">
        <f>IF($I58&lt;前期规划!$C$2,0,求节点($B$5:$B$40,G$5:G$40,节奏总纲!T57))</f>
        <v>0</v>
      </c>
      <c r="X58" s="40">
        <v>54</v>
      </c>
      <c r="Y58" s="79">
        <f>IF($I58&lt;前期规划!$C$2,0,求节点($Q$5:$Q$40,R$5:R$40,节奏总纲!P57))</f>
        <v>0</v>
      </c>
      <c r="Z58" s="79">
        <f>IF($I58&lt;前期规划!$C$2,0,求节点($Q$5:$Q$40,S$5:S$40,节奏总纲!Q57))</f>
        <v>0</v>
      </c>
      <c r="AA58" s="79">
        <f>IF($I58&lt;前期规划!$C$2,0,求节点($Q$5:$Q$40,T$5:T$40,节奏总纲!R57))</f>
        <v>0</v>
      </c>
      <c r="AB58" s="79">
        <f>IF($I58&lt;前期规划!$C$2,0,求节点($Q$5:$Q$40,U$5:U$40,节奏总纲!S57))</f>
        <v>0</v>
      </c>
      <c r="AC58" s="79">
        <f>IF($I58&lt;前期规划!$C$2,0,求节点($Q$5:$Q$40,V$5:V$40,节奏总纲!T57))</f>
        <v>0</v>
      </c>
      <c r="AM58" s="79">
        <v>54</v>
      </c>
      <c r="AN58" s="79">
        <f>IF($I58&lt;前期规划!$C$2,0,求节点($AF$5:$AF$40,AG$5:AG$40,节奏总纲!P57))</f>
        <v>0</v>
      </c>
      <c r="AO58" s="79">
        <f>IF($I58&lt;前期规划!$C$2,0,求节点($AF$5:$AF$40,AH$5:AH$40,节奏总纲!Q57))</f>
        <v>0</v>
      </c>
      <c r="AP58" s="79">
        <f>IF($I58&lt;前期规划!$C$2,0,求节点($AF$5:$AF$40,AI$5:AI$40,节奏总纲!R57))</f>
        <v>0</v>
      </c>
      <c r="AQ58" s="79">
        <f>IF($I58&lt;前期规划!$C$2,0,求节点($AF$5:$AF$40,AJ$5:AJ$40,节奏总纲!S57))</f>
        <v>0</v>
      </c>
      <c r="AR58" s="79">
        <f>IF($I58&lt;前期规划!$C$2,0,求节点($AF$5:$AF$40,AK$5:AK$40,节奏总纲!T57))</f>
        <v>0</v>
      </c>
      <c r="AX58" s="136">
        <f t="shared" si="7"/>
        <v>390</v>
      </c>
      <c r="AY58" s="136">
        <f>节奏预期!D58</f>
        <v>88.193498203421839</v>
      </c>
      <c r="AZ58" s="136">
        <f>求节点(其他调用!$P$4:$P$163,其他调用!$R$4:$R$163,AY58)</f>
        <v>845.6771437841046</v>
      </c>
      <c r="BA58" s="137">
        <f>(装备强化!BR58+装备强化!BY58)/2</f>
        <v>195.1171875</v>
      </c>
      <c r="BB58" s="24">
        <f t="shared" si="8"/>
        <v>0.23072302347787235</v>
      </c>
      <c r="BC58" s="24">
        <f>装备突破!U58</f>
        <v>0.26500000000000001</v>
      </c>
      <c r="BD58" s="24">
        <f>装备突破!AB58</f>
        <v>6.8750000000000006E-2</v>
      </c>
      <c r="BE58" s="24"/>
      <c r="BF58" s="24">
        <f t="shared" si="9"/>
        <v>0.40874056665511638</v>
      </c>
      <c r="BG58" s="24">
        <f t="shared" si="5"/>
        <v>0.46946441898545072</v>
      </c>
      <c r="BH58" s="24">
        <f t="shared" si="6"/>
        <v>0.12179501435943298</v>
      </c>
    </row>
    <row r="59" spans="9:60" x14ac:dyDescent="0.15">
      <c r="I59" s="27">
        <v>55</v>
      </c>
      <c r="J59" s="79">
        <f>IF($I59&lt;前期规划!$C$2,0,求节点($B$5:$B$40,C$5:C$40,节奏总纲!P58))</f>
        <v>0</v>
      </c>
      <c r="K59" s="79">
        <f>IF($I59&lt;前期规划!$C$2,0,求节点($B$5:$B$40,D$5:D$40,节奏总纲!Q58))</f>
        <v>0</v>
      </c>
      <c r="L59" s="79">
        <f>IF($I59&lt;前期规划!$C$2,0,求节点($B$5:$B$40,E$5:E$40,节奏总纲!R58))</f>
        <v>0</v>
      </c>
      <c r="M59" s="79">
        <f>IF($I59&lt;前期规划!$C$2,0,求节点($B$5:$B$40,F$5:F$40,节奏总纲!S58))</f>
        <v>0</v>
      </c>
      <c r="N59" s="79">
        <f>IF($I59&lt;前期规划!$C$2,0,求节点($B$5:$B$40,G$5:G$40,节奏总纲!T58))</f>
        <v>0</v>
      </c>
      <c r="X59" s="40">
        <v>55</v>
      </c>
      <c r="Y59" s="79">
        <f>IF($I59&lt;前期规划!$C$2,0,求节点($Q$5:$Q$40,R$5:R$40,节奏总纲!P58))</f>
        <v>0</v>
      </c>
      <c r="Z59" s="79">
        <f>IF($I59&lt;前期规划!$C$2,0,求节点($Q$5:$Q$40,S$5:S$40,节奏总纲!Q58))</f>
        <v>0</v>
      </c>
      <c r="AA59" s="79">
        <f>IF($I59&lt;前期规划!$C$2,0,求节点($Q$5:$Q$40,T$5:T$40,节奏总纲!R58))</f>
        <v>0</v>
      </c>
      <c r="AB59" s="79">
        <f>IF($I59&lt;前期规划!$C$2,0,求节点($Q$5:$Q$40,U$5:U$40,节奏总纲!S58))</f>
        <v>0</v>
      </c>
      <c r="AC59" s="79">
        <f>IF($I59&lt;前期规划!$C$2,0,求节点($Q$5:$Q$40,V$5:V$40,节奏总纲!T58))</f>
        <v>0</v>
      </c>
      <c r="AM59" s="79">
        <v>55</v>
      </c>
      <c r="AN59" s="79">
        <f>IF($I59&lt;前期规划!$C$2,0,求节点($AF$5:$AF$40,AG$5:AG$40,节奏总纲!P58))</f>
        <v>0</v>
      </c>
      <c r="AO59" s="79">
        <f>IF($I59&lt;前期规划!$C$2,0,求节点($AF$5:$AF$40,AH$5:AH$40,节奏总纲!Q58))</f>
        <v>0</v>
      </c>
      <c r="AP59" s="79">
        <f>IF($I59&lt;前期规划!$C$2,0,求节点($AF$5:$AF$40,AI$5:AI$40,节奏总纲!R58))</f>
        <v>0</v>
      </c>
      <c r="AQ59" s="79">
        <f>IF($I59&lt;前期规划!$C$2,0,求节点($AF$5:$AF$40,AJ$5:AJ$40,节奏总纲!S58))</f>
        <v>0</v>
      </c>
      <c r="AR59" s="79">
        <f>IF($I59&lt;前期规划!$C$2,0,求节点($AF$5:$AF$40,AK$5:AK$40,节奏总纲!T58))</f>
        <v>0</v>
      </c>
      <c r="AX59" s="136">
        <f t="shared" si="7"/>
        <v>420</v>
      </c>
      <c r="AY59" s="136">
        <f>节奏预期!D59</f>
        <v>89.311817863093353</v>
      </c>
      <c r="AZ59" s="136">
        <f>求节点(其他调用!$P$4:$P$163,其他调用!$R$4:$R$163,AY59)</f>
        <v>856.7118583305363</v>
      </c>
      <c r="BA59" s="137">
        <f>(装备强化!BR59+装备强化!BY59)/2</f>
        <v>204.84375</v>
      </c>
      <c r="BB59" s="24">
        <f t="shared" si="8"/>
        <v>0.2391046044339534</v>
      </c>
      <c r="BC59" s="24">
        <f>装备突破!U59</f>
        <v>0.27</v>
      </c>
      <c r="BD59" s="24">
        <f>装备突破!AB59</f>
        <v>6.25E-2</v>
      </c>
      <c r="BE59" s="24"/>
      <c r="BF59" s="24">
        <f t="shared" si="9"/>
        <v>0.41830419590607226</v>
      </c>
      <c r="BG59" s="24">
        <f t="shared" si="5"/>
        <v>0.47235448753491871</v>
      </c>
      <c r="BH59" s="24">
        <f t="shared" si="6"/>
        <v>0.10934131655900896</v>
      </c>
    </row>
    <row r="60" spans="9:60" x14ac:dyDescent="0.15">
      <c r="I60" s="27">
        <v>56</v>
      </c>
      <c r="J60" s="79">
        <f>IF($I60&lt;前期规划!$C$2,0,求节点($B$5:$B$40,C$5:C$40,节奏总纲!P59))</f>
        <v>0</v>
      </c>
      <c r="K60" s="79">
        <f>IF($I60&lt;前期规划!$C$2,0,求节点($B$5:$B$40,D$5:D$40,节奏总纲!Q59))</f>
        <v>0</v>
      </c>
      <c r="L60" s="79">
        <f>IF($I60&lt;前期规划!$C$2,0,求节点($B$5:$B$40,E$5:E$40,节奏总纲!R59))</f>
        <v>0</v>
      </c>
      <c r="M60" s="79">
        <f>IF($I60&lt;前期规划!$C$2,0,求节点($B$5:$B$40,F$5:F$40,节奏总纲!S59))</f>
        <v>0</v>
      </c>
      <c r="N60" s="79">
        <f>IF($I60&lt;前期规划!$C$2,0,求节点($B$5:$B$40,G$5:G$40,节奏总纲!T59))</f>
        <v>0</v>
      </c>
      <c r="X60" s="40">
        <v>56</v>
      </c>
      <c r="Y60" s="79">
        <f>IF($I60&lt;前期规划!$C$2,0,求节点($Q$5:$Q$40,R$5:R$40,节奏总纲!P59))</f>
        <v>0</v>
      </c>
      <c r="Z60" s="79">
        <f>IF($I60&lt;前期规划!$C$2,0,求节点($Q$5:$Q$40,S$5:S$40,节奏总纲!Q59))</f>
        <v>0</v>
      </c>
      <c r="AA60" s="79">
        <f>IF($I60&lt;前期规划!$C$2,0,求节点($Q$5:$Q$40,T$5:T$40,节奏总纲!R59))</f>
        <v>0</v>
      </c>
      <c r="AB60" s="79">
        <f>IF($I60&lt;前期规划!$C$2,0,求节点($Q$5:$Q$40,U$5:U$40,节奏总纲!S59))</f>
        <v>0</v>
      </c>
      <c r="AC60" s="79">
        <f>IF($I60&lt;前期规划!$C$2,0,求节点($Q$5:$Q$40,V$5:V$40,节奏总纲!T59))</f>
        <v>0</v>
      </c>
      <c r="AM60" s="79">
        <v>56</v>
      </c>
      <c r="AN60" s="79">
        <f>IF($I60&lt;前期规划!$C$2,0,求节点($AF$5:$AF$40,AG$5:AG$40,节奏总纲!P59))</f>
        <v>0</v>
      </c>
      <c r="AO60" s="79">
        <f>IF($I60&lt;前期规划!$C$2,0,求节点($AF$5:$AF$40,AH$5:AH$40,节奏总纲!Q59))</f>
        <v>0</v>
      </c>
      <c r="AP60" s="79">
        <f>IF($I60&lt;前期规划!$C$2,0,求节点($AF$5:$AF$40,AI$5:AI$40,节奏总纲!R59))</f>
        <v>0</v>
      </c>
      <c r="AQ60" s="79">
        <f>IF($I60&lt;前期规划!$C$2,0,求节点($AF$5:$AF$40,AJ$5:AJ$40,节奏总纲!S59))</f>
        <v>0</v>
      </c>
      <c r="AR60" s="79">
        <f>IF($I60&lt;前期规划!$C$2,0,求节点($AF$5:$AF$40,AK$5:AK$40,节奏总纲!T59))</f>
        <v>0</v>
      </c>
      <c r="AX60" s="136">
        <f t="shared" si="7"/>
        <v>450</v>
      </c>
      <c r="AY60" s="136">
        <f>节奏预期!D60</f>
        <v>90.376688320649265</v>
      </c>
      <c r="AZ60" s="136">
        <f>求节点(其他调用!$P$4:$P$163,其他调用!$R$4:$R$163,AY60)</f>
        <v>867.79425551967677</v>
      </c>
      <c r="BA60" s="137">
        <f>(装备强化!BR60+装备强化!BY60)/2</f>
        <v>214.8046875</v>
      </c>
      <c r="BB60" s="24">
        <f t="shared" si="8"/>
        <v>0.24752951074948595</v>
      </c>
      <c r="BC60" s="24">
        <f>装备突破!U60</f>
        <v>0.27500000000000002</v>
      </c>
      <c r="BD60" s="24">
        <f>装备突破!AB60</f>
        <v>5.6250000000000001E-2</v>
      </c>
      <c r="BE60" s="24"/>
      <c r="BF60" s="24">
        <f t="shared" si="9"/>
        <v>0.42767497147393757</v>
      </c>
      <c r="BG60" s="24">
        <f t="shared" si="5"/>
        <v>0.47513775953107074</v>
      </c>
      <c r="BH60" s="24">
        <f t="shared" si="6"/>
        <v>9.7187268994991735E-2</v>
      </c>
    </row>
    <row r="61" spans="9:60" x14ac:dyDescent="0.15">
      <c r="I61" s="27">
        <v>57</v>
      </c>
      <c r="J61" s="79">
        <f>IF($I61&lt;前期规划!$C$2,0,求节点($B$5:$B$40,C$5:C$40,节奏总纲!P60))</f>
        <v>0</v>
      </c>
      <c r="K61" s="79">
        <f>IF($I61&lt;前期规划!$C$2,0,求节点($B$5:$B$40,D$5:D$40,节奏总纲!Q60))</f>
        <v>0</v>
      </c>
      <c r="L61" s="79">
        <f>IF($I61&lt;前期规划!$C$2,0,求节点($B$5:$B$40,E$5:E$40,节奏总纲!R60))</f>
        <v>0</v>
      </c>
      <c r="M61" s="79">
        <f>IF($I61&lt;前期规划!$C$2,0,求节点($B$5:$B$40,F$5:F$40,节奏总纲!S60))</f>
        <v>0</v>
      </c>
      <c r="N61" s="79">
        <f>IF($I61&lt;前期规划!$C$2,0,求节点($B$5:$B$40,G$5:G$40,节奏总纲!T60))</f>
        <v>0</v>
      </c>
      <c r="X61" s="40">
        <v>57</v>
      </c>
      <c r="Y61" s="79">
        <f>IF($I61&lt;前期规划!$C$2,0,求节点($Q$5:$Q$40,R$5:R$40,节奏总纲!P60))</f>
        <v>0</v>
      </c>
      <c r="Z61" s="79">
        <f>IF($I61&lt;前期规划!$C$2,0,求节点($Q$5:$Q$40,S$5:S$40,节奏总纲!Q60))</f>
        <v>0</v>
      </c>
      <c r="AA61" s="79">
        <f>IF($I61&lt;前期规划!$C$2,0,求节点($Q$5:$Q$40,T$5:T$40,节奏总纲!R60))</f>
        <v>0</v>
      </c>
      <c r="AB61" s="79">
        <f>IF($I61&lt;前期规划!$C$2,0,求节点($Q$5:$Q$40,U$5:U$40,节奏总纲!S60))</f>
        <v>0</v>
      </c>
      <c r="AC61" s="79">
        <f>IF($I61&lt;前期规划!$C$2,0,求节点($Q$5:$Q$40,V$5:V$40,节奏总纲!T60))</f>
        <v>0</v>
      </c>
      <c r="AM61" s="79">
        <v>57</v>
      </c>
      <c r="AN61" s="79">
        <f>IF($I61&lt;前期规划!$C$2,0,求节点($AF$5:$AF$40,AG$5:AG$40,节奏总纲!P60))</f>
        <v>0</v>
      </c>
      <c r="AO61" s="79">
        <f>IF($I61&lt;前期规划!$C$2,0,求节点($AF$5:$AF$40,AH$5:AH$40,节奏总纲!Q60))</f>
        <v>0</v>
      </c>
      <c r="AP61" s="79">
        <f>IF($I61&lt;前期规划!$C$2,0,求节点($AF$5:$AF$40,AI$5:AI$40,节奏总纲!R60))</f>
        <v>0</v>
      </c>
      <c r="AQ61" s="79">
        <f>IF($I61&lt;前期规划!$C$2,0,求节点($AF$5:$AF$40,AJ$5:AJ$40,节奏总纲!S60))</f>
        <v>0</v>
      </c>
      <c r="AR61" s="79">
        <f>IF($I61&lt;前期规划!$C$2,0,求节点($AF$5:$AF$40,AK$5:AK$40,节奏总纲!T60))</f>
        <v>0</v>
      </c>
      <c r="AX61" s="136">
        <f t="shared" si="7"/>
        <v>480</v>
      </c>
      <c r="AY61" s="136">
        <f>节奏预期!D61</f>
        <v>91.317295791340641</v>
      </c>
      <c r="AZ61" s="136">
        <f>求节点(其他调用!$P$4:$P$163,其他调用!$R$4:$R$163,AY61)</f>
        <v>877.85679859074492</v>
      </c>
      <c r="BA61" s="137">
        <f>(装备强化!BR61+装备强化!BY61)/2</f>
        <v>225</v>
      </c>
      <c r="BB61" s="24">
        <f t="shared" si="8"/>
        <v>0.25630604030315718</v>
      </c>
      <c r="BC61" s="24">
        <f>装备突破!U61</f>
        <v>0.315</v>
      </c>
      <c r="BD61" s="24">
        <f>装备突破!AB61</f>
        <v>0.05</v>
      </c>
      <c r="BE61" s="24"/>
      <c r="BF61" s="24">
        <f t="shared" si="9"/>
        <v>0.41252784244314833</v>
      </c>
      <c r="BG61" s="24">
        <f t="shared" si="5"/>
        <v>0.50699651953536518</v>
      </c>
      <c r="BH61" s="24">
        <f t="shared" si="6"/>
        <v>8.0475638021486537E-2</v>
      </c>
    </row>
    <row r="62" spans="9:60" x14ac:dyDescent="0.15">
      <c r="I62" s="27">
        <v>58</v>
      </c>
      <c r="J62" s="79">
        <f>IF($I62&lt;前期规划!$C$2,0,求节点($B$5:$B$40,C$5:C$40,节奏总纲!P61))</f>
        <v>0</v>
      </c>
      <c r="K62" s="79">
        <f>IF($I62&lt;前期规划!$C$2,0,求节点($B$5:$B$40,D$5:D$40,节奏总纲!Q61))</f>
        <v>0</v>
      </c>
      <c r="L62" s="79">
        <f>IF($I62&lt;前期规划!$C$2,0,求节点($B$5:$B$40,E$5:E$40,节奏总纲!R61))</f>
        <v>0</v>
      </c>
      <c r="M62" s="79">
        <f>IF($I62&lt;前期规划!$C$2,0,求节点($B$5:$B$40,F$5:F$40,节奏总纲!S61))</f>
        <v>0</v>
      </c>
      <c r="N62" s="79">
        <f>IF($I62&lt;前期规划!$C$2,0,求节点($B$5:$B$40,G$5:G$40,节奏总纲!T61))</f>
        <v>0</v>
      </c>
      <c r="X62" s="40">
        <v>58</v>
      </c>
      <c r="Y62" s="79">
        <f>IF($I62&lt;前期规划!$C$2,0,求节点($Q$5:$Q$40,R$5:R$40,节奏总纲!P61))</f>
        <v>0</v>
      </c>
      <c r="Z62" s="79">
        <f>IF($I62&lt;前期规划!$C$2,0,求节点($Q$5:$Q$40,S$5:S$40,节奏总纲!Q61))</f>
        <v>0</v>
      </c>
      <c r="AA62" s="79">
        <f>IF($I62&lt;前期规划!$C$2,0,求节点($Q$5:$Q$40,T$5:T$40,节奏总纲!R61))</f>
        <v>0</v>
      </c>
      <c r="AB62" s="79">
        <f>IF($I62&lt;前期规划!$C$2,0,求节点($Q$5:$Q$40,U$5:U$40,节奏总纲!S61))</f>
        <v>0</v>
      </c>
      <c r="AC62" s="79">
        <f>IF($I62&lt;前期规划!$C$2,0,求节点($Q$5:$Q$40,V$5:V$40,节奏总纲!T61))</f>
        <v>0</v>
      </c>
      <c r="AM62" s="79">
        <v>58</v>
      </c>
      <c r="AN62" s="79">
        <f>IF($I62&lt;前期规划!$C$2,0,求节点($AF$5:$AF$40,AG$5:AG$40,节奏总纲!P61))</f>
        <v>0</v>
      </c>
      <c r="AO62" s="79">
        <f>IF($I62&lt;前期规划!$C$2,0,求节点($AF$5:$AF$40,AH$5:AH$40,节奏总纲!Q61))</f>
        <v>0</v>
      </c>
      <c r="AP62" s="79">
        <f>IF($I62&lt;前期规划!$C$2,0,求节点($AF$5:$AF$40,AI$5:AI$40,节奏总纲!R61))</f>
        <v>0</v>
      </c>
      <c r="AQ62" s="79">
        <f>IF($I62&lt;前期规划!$C$2,0,求节点($AF$5:$AF$40,AJ$5:AJ$40,节奏总纲!S61))</f>
        <v>0</v>
      </c>
      <c r="AR62" s="79">
        <f>IF($I62&lt;前期规划!$C$2,0,求节点($AF$5:$AF$40,AK$5:AK$40,节奏总纲!T61))</f>
        <v>0</v>
      </c>
      <c r="AX62" s="136">
        <f t="shared" si="7"/>
        <v>510</v>
      </c>
      <c r="AY62" s="136">
        <f>节奏预期!D62</f>
        <v>92.213794536883725</v>
      </c>
      <c r="AZ62" s="136">
        <f>求节点(其他调用!$P$4:$P$163,其他调用!$R$4:$R$163,AY62)</f>
        <v>888.19810653741308</v>
      </c>
      <c r="BA62" s="137">
        <f>(装备强化!BR62+装备强化!BY62)/2</f>
        <v>235.4296875</v>
      </c>
      <c r="BB62" s="24">
        <f t="shared" si="8"/>
        <v>0.26506438796386145</v>
      </c>
      <c r="BC62" s="24">
        <f>装备突破!U62</f>
        <v>0.32062499999999999</v>
      </c>
      <c r="BD62" s="24">
        <f>装备突破!AB62</f>
        <v>4.3749999999999997E-2</v>
      </c>
      <c r="BE62" s="24"/>
      <c r="BF62" s="24">
        <f t="shared" si="9"/>
        <v>0.42111185450485322</v>
      </c>
      <c r="BG62" s="24">
        <f t="shared" si="5"/>
        <v>0.50938185015267645</v>
      </c>
      <c r="BH62" s="24">
        <f t="shared" si="6"/>
        <v>6.9506295342470464E-2</v>
      </c>
    </row>
    <row r="63" spans="9:60" x14ac:dyDescent="0.15">
      <c r="I63" s="27">
        <v>59</v>
      </c>
      <c r="J63" s="79">
        <f>IF($I63&lt;前期规划!$C$2,0,求节点($B$5:$B$40,C$5:C$40,节奏总纲!P62))</f>
        <v>0</v>
      </c>
      <c r="K63" s="79">
        <f>IF($I63&lt;前期规划!$C$2,0,求节点($B$5:$B$40,D$5:D$40,节奏总纲!Q62))</f>
        <v>0</v>
      </c>
      <c r="L63" s="79">
        <f>IF($I63&lt;前期规划!$C$2,0,求节点($B$5:$B$40,E$5:E$40,节奏总纲!R62))</f>
        <v>0</v>
      </c>
      <c r="M63" s="79">
        <f>IF($I63&lt;前期规划!$C$2,0,求节点($B$5:$B$40,F$5:F$40,节奏总纲!S62))</f>
        <v>0</v>
      </c>
      <c r="N63" s="79">
        <f>IF($I63&lt;前期规划!$C$2,0,求节点($B$5:$B$40,G$5:G$40,节奏总纲!T62))</f>
        <v>0</v>
      </c>
      <c r="X63" s="40">
        <v>59</v>
      </c>
      <c r="Y63" s="79">
        <f>IF($I63&lt;前期规划!$C$2,0,求节点($Q$5:$Q$40,R$5:R$40,节奏总纲!P62))</f>
        <v>0</v>
      </c>
      <c r="Z63" s="79">
        <f>IF($I63&lt;前期规划!$C$2,0,求节点($Q$5:$Q$40,S$5:S$40,节奏总纲!Q62))</f>
        <v>0</v>
      </c>
      <c r="AA63" s="79">
        <f>IF($I63&lt;前期规划!$C$2,0,求节点($Q$5:$Q$40,T$5:T$40,节奏总纲!R62))</f>
        <v>0</v>
      </c>
      <c r="AB63" s="79">
        <f>IF($I63&lt;前期规划!$C$2,0,求节点($Q$5:$Q$40,U$5:U$40,节奏总纲!S62))</f>
        <v>0</v>
      </c>
      <c r="AC63" s="79">
        <f>IF($I63&lt;前期规划!$C$2,0,求节点($Q$5:$Q$40,V$5:V$40,节奏总纲!T62))</f>
        <v>0</v>
      </c>
      <c r="AM63" s="79">
        <v>59</v>
      </c>
      <c r="AN63" s="79">
        <f>IF($I63&lt;前期规划!$C$2,0,求节点($AF$5:$AF$40,AG$5:AG$40,节奏总纲!P62))</f>
        <v>0</v>
      </c>
      <c r="AO63" s="79">
        <f>IF($I63&lt;前期规划!$C$2,0,求节点($AF$5:$AF$40,AH$5:AH$40,节奏总纲!Q62))</f>
        <v>0</v>
      </c>
      <c r="AP63" s="79">
        <f>IF($I63&lt;前期规划!$C$2,0,求节点($AF$5:$AF$40,AI$5:AI$40,节奏总纲!R62))</f>
        <v>0</v>
      </c>
      <c r="AQ63" s="79">
        <f>IF($I63&lt;前期规划!$C$2,0,求节点($AF$5:$AF$40,AJ$5:AJ$40,节奏总纲!S62))</f>
        <v>0</v>
      </c>
      <c r="AR63" s="79">
        <f>IF($I63&lt;前期规划!$C$2,0,求节点($AF$5:$AF$40,AK$5:AK$40,节奏总纲!T62))</f>
        <v>0</v>
      </c>
      <c r="AX63" s="136">
        <f t="shared" si="7"/>
        <v>540</v>
      </c>
      <c r="AY63" s="136">
        <f>节奏预期!D63</f>
        <v>93.043666179806593</v>
      </c>
      <c r="AZ63" s="136">
        <f>求节点(其他调用!$P$4:$P$163,其他调用!$R$4:$R$163,AY63)</f>
        <v>898.76137132115093</v>
      </c>
      <c r="BA63" s="137">
        <f>(装备强化!BR63+装备强化!BY63)/2</f>
        <v>246.09375</v>
      </c>
      <c r="BB63" s="24">
        <f t="shared" si="8"/>
        <v>0.27381433810205918</v>
      </c>
      <c r="BC63" s="24">
        <f>装备突破!U63</f>
        <v>0.32625000000000004</v>
      </c>
      <c r="BD63" s="24">
        <f>装备突破!AB63</f>
        <v>3.7499999999999999E-2</v>
      </c>
      <c r="BE63" s="24"/>
      <c r="BF63" s="24">
        <f t="shared" si="9"/>
        <v>0.4294693440934394</v>
      </c>
      <c r="BG63" s="24">
        <f t="shared" si="5"/>
        <v>0.51171306251413173</v>
      </c>
      <c r="BH63" s="24">
        <f t="shared" si="6"/>
        <v>5.8817593392428931E-2</v>
      </c>
    </row>
    <row r="64" spans="9:60" x14ac:dyDescent="0.15">
      <c r="I64" s="27">
        <v>60</v>
      </c>
      <c r="J64" s="79">
        <f>IF($I64&lt;前期规划!$C$2,0,求节点($B$5:$B$40,C$5:C$40,节奏总纲!P63))</f>
        <v>3.166666666666667</v>
      </c>
      <c r="K64" s="79">
        <f>IF($I64&lt;前期规划!$C$2,0,求节点($B$5:$B$40,D$5:D$40,节奏总纲!Q63))</f>
        <v>19.808208333333333</v>
      </c>
      <c r="L64" s="79">
        <f>IF($I64&lt;前期规划!$C$2,0,求节点($B$5:$B$40,E$5:E$40,节奏总纲!R63))</f>
        <v>17.987933333333331</v>
      </c>
      <c r="M64" s="79">
        <f>IF($I64&lt;前期规划!$C$2,0,求节点($B$5:$B$40,F$5:F$40,节奏总纲!S63))</f>
        <v>28.980777777777778</v>
      </c>
      <c r="N64" s="79">
        <f>IF($I64&lt;前期规划!$C$2,0,求节点($B$5:$B$40,G$5:G$40,节奏总纲!T63))</f>
        <v>46.029200000000017</v>
      </c>
      <c r="X64" s="40">
        <v>60</v>
      </c>
      <c r="Y64" s="79">
        <f>IF($I64&lt;前期规划!$C$2,0,求节点($Q$5:$Q$40,R$5:R$40,节奏总纲!P63))</f>
        <v>3.166666666666667</v>
      </c>
      <c r="Z64" s="79">
        <f>IF($I64&lt;前期规划!$C$2,0,求节点($Q$5:$Q$40,S$5:S$40,节奏总纲!Q63))</f>
        <v>19.808208333333333</v>
      </c>
      <c r="AA64" s="79">
        <f>IF($I64&lt;前期规划!$C$2,0,求节点($Q$5:$Q$40,T$5:T$40,节奏总纲!R63))</f>
        <v>17.987933333333331</v>
      </c>
      <c r="AB64" s="79">
        <f>IF($I64&lt;前期规划!$C$2,0,求节点($Q$5:$Q$40,U$5:U$40,节奏总纲!S63))</f>
        <v>28.980777777777778</v>
      </c>
      <c r="AC64" s="79">
        <f>IF($I64&lt;前期规划!$C$2,0,求节点($Q$5:$Q$40,V$5:V$40,节奏总纲!T63))</f>
        <v>46.029200000000017</v>
      </c>
      <c r="AM64" s="79">
        <v>60</v>
      </c>
      <c r="AN64" s="79">
        <f>IF($I64&lt;前期规划!$C$2,0,求节点($AF$5:$AF$40,AG$5:AG$40,节奏总纲!P63))</f>
        <v>6.0000000000000001E-3</v>
      </c>
      <c r="AO64" s="79">
        <f>IF($I64&lt;前期规划!$C$2,0,求节点($AF$5:$AF$40,AH$5:AH$40,节奏总纲!Q63))</f>
        <v>4.508075000000001E-2</v>
      </c>
      <c r="AP64" s="79">
        <f>IF($I64&lt;前期规划!$C$2,0,求节点($AF$5:$AF$40,AI$5:AI$40,节奏总纲!R63))</f>
        <v>3.9246399999999994E-2</v>
      </c>
      <c r="AQ64" s="79">
        <f>IF($I64&lt;前期规划!$C$2,0,求节点($AF$5:$AF$40,AJ$5:AJ$40,节奏总纲!S63))</f>
        <v>6.1401466666666668E-2</v>
      </c>
      <c r="AR64" s="79">
        <f>IF($I64&lt;前期规划!$C$2,0,求节点($AF$5:$AF$40,AK$5:AK$40,节奏总纲!T63))</f>
        <v>7.5135900000000005E-2</v>
      </c>
      <c r="AX64" s="136">
        <f t="shared" si="7"/>
        <v>570</v>
      </c>
      <c r="AY64" s="136">
        <f>节奏预期!D64</f>
        <v>93.834012268349923</v>
      </c>
      <c r="AZ64" s="136">
        <f>求节点(其他调用!$P$4:$P$163,其他调用!$R$4:$R$163,AY64)</f>
        <v>909.9788956307915</v>
      </c>
      <c r="BA64" s="137">
        <f>(装备强化!BR64+装备强化!BY64)/2</f>
        <v>256.9921875</v>
      </c>
      <c r="BB64" s="24">
        <f t="shared" si="8"/>
        <v>0.28241554692524456</v>
      </c>
      <c r="BC64" s="24">
        <f>装备突破!U64</f>
        <v>0.33187500000000003</v>
      </c>
      <c r="BD64" s="24">
        <f>装备突破!AB64</f>
        <v>3.125E-2</v>
      </c>
      <c r="BE64" s="24"/>
      <c r="BF64" s="24">
        <f t="shared" si="9"/>
        <v>0.4374869220382977</v>
      </c>
      <c r="BG64" s="24">
        <f t="shared" si="5"/>
        <v>0.51410403510785518</v>
      </c>
      <c r="BH64" s="24">
        <f t="shared" si="6"/>
        <v>4.8409042853846999E-2</v>
      </c>
    </row>
    <row r="65" spans="9:60" x14ac:dyDescent="0.15">
      <c r="I65" s="27">
        <v>61</v>
      </c>
      <c r="J65" s="79">
        <f>IF($I65&lt;前期规划!$C$2,0,求节点($B$5:$B$40,C$5:C$40,节奏总纲!P64))</f>
        <v>8.0153628024517722</v>
      </c>
      <c r="K65" s="79">
        <f>IF($I65&lt;前期规划!$C$2,0,求节点($B$5:$B$40,D$5:D$40,节奏总纲!Q64))</f>
        <v>23.036316378682045</v>
      </c>
      <c r="L65" s="79">
        <f>IF($I65&lt;前期规划!$C$2,0,求节点($B$5:$B$40,E$5:E$40,节奏总纲!R64))</f>
        <v>21.972949090068383</v>
      </c>
      <c r="M65" s="79">
        <f>IF($I65&lt;前期规划!$C$2,0,求节点($B$5:$B$40,F$5:F$40,节奏总纲!S64))</f>
        <v>33.125005662029281</v>
      </c>
      <c r="N65" s="79">
        <f>IF($I65&lt;前期规划!$C$2,0,求节点($B$5:$B$40,G$5:G$40,节奏总纲!T64))</f>
        <v>49.368290799918682</v>
      </c>
      <c r="X65" s="40">
        <v>61</v>
      </c>
      <c r="Y65" s="79">
        <f>IF($I65&lt;前期规划!$C$2,0,求节点($Q$5:$Q$40,R$5:R$40,节奏总纲!P64))</f>
        <v>8.0153628024517722</v>
      </c>
      <c r="Z65" s="79">
        <f>IF($I65&lt;前期规划!$C$2,0,求节点($Q$5:$Q$40,S$5:S$40,节奏总纲!Q64))</f>
        <v>23.036316378682045</v>
      </c>
      <c r="AA65" s="79">
        <f>IF($I65&lt;前期规划!$C$2,0,求节点($Q$5:$Q$40,T$5:T$40,节奏总纲!R64))</f>
        <v>21.972949090068383</v>
      </c>
      <c r="AB65" s="79">
        <f>IF($I65&lt;前期规划!$C$2,0,求节点($Q$5:$Q$40,U$5:U$40,节奏总纲!S64))</f>
        <v>33.125005662029281</v>
      </c>
      <c r="AC65" s="79">
        <f>IF($I65&lt;前期规划!$C$2,0,求节点($Q$5:$Q$40,V$5:V$40,节奏总纲!T64))</f>
        <v>49.368290799918682</v>
      </c>
      <c r="AM65" s="79">
        <v>61</v>
      </c>
      <c r="AN65" s="79">
        <f>IF($I65&lt;前期规划!$C$2,0,求节点($AF$5:$AF$40,AG$5:AG$40,节奏总纲!P64))</f>
        <v>1.5187003204645465E-2</v>
      </c>
      <c r="AO65" s="79">
        <f>IF($I65&lt;前期规划!$C$2,0,求节点($AF$5:$AF$40,AH$5:AH$40,节奏总纲!Q64))</f>
        <v>5.242747865493156E-2</v>
      </c>
      <c r="AP65" s="79">
        <f>IF($I65&lt;前期规划!$C$2,0,求节点($AF$5:$AF$40,AI$5:AI$40,节奏总纲!R64))</f>
        <v>4.7940979832876471E-2</v>
      </c>
      <c r="AQ65" s="79">
        <f>IF($I65&lt;前期规划!$C$2,0,求节点($AF$5:$AF$40,AJ$5:AJ$40,节奏总纲!S64))</f>
        <v>6.6912169691130827E-2</v>
      </c>
      <c r="AR65" s="79">
        <f>IF($I65&lt;前期规划!$C$2,0,求节点($AF$5:$AF$40,AK$5:AK$40,节奏总纲!T64))</f>
        <v>8.0586474688102538E-2</v>
      </c>
      <c r="AX65" s="136">
        <f t="shared" si="7"/>
        <v>600</v>
      </c>
      <c r="AY65" s="136">
        <f>节奏预期!D65</f>
        <v>94.566182978175902</v>
      </c>
      <c r="AZ65" s="136">
        <f>求节点(其他调用!$P$4:$P$163,其他调用!$R$4:$R$163,AY65)</f>
        <v>920.62269134462542</v>
      </c>
      <c r="BA65" s="137">
        <f>(装备强化!BR65+装备强化!BY65)/2</f>
        <v>268.125</v>
      </c>
      <c r="BB65" s="24">
        <f t="shared" si="8"/>
        <v>0.2912430928770473</v>
      </c>
      <c r="BC65" s="24">
        <f>装备突破!U65</f>
        <v>0.33750000000000002</v>
      </c>
      <c r="BD65" s="24">
        <f>装备突破!AB65</f>
        <v>2.5000000000000001E-2</v>
      </c>
      <c r="BE65" s="24"/>
      <c r="BF65" s="24">
        <f t="shared" si="9"/>
        <v>0.44550083366130921</v>
      </c>
      <c r="BG65" s="24">
        <f t="shared" si="5"/>
        <v>0.51625784452222934</v>
      </c>
      <c r="BH65" s="24">
        <f t="shared" si="6"/>
        <v>3.8241321816461428E-2</v>
      </c>
    </row>
    <row r="66" spans="9:60" x14ac:dyDescent="0.15">
      <c r="I66" s="27">
        <v>62</v>
      </c>
      <c r="J66" s="79">
        <f>IF($I66&lt;前期规划!$C$2,0,求节点($B$5:$B$40,C$5:C$40,节奏总纲!P65))</f>
        <v>13.212066648688564</v>
      </c>
      <c r="K66" s="79">
        <f>IF($I66&lt;前期规划!$C$2,0,求节点($B$5:$B$40,D$5:D$40,节奏总纲!Q65))</f>
        <v>25.894164367127843</v>
      </c>
      <c r="L66" s="79">
        <f>IF($I66&lt;前期规划!$C$2,0,求节点($B$5:$B$40,E$5:E$40,节奏总纲!R65))</f>
        <v>26.288298983810357</v>
      </c>
      <c r="M66" s="79">
        <f>IF($I66&lt;前期规划!$C$2,0,求节点($B$5:$B$40,F$5:F$40,节奏总纲!S65))</f>
        <v>37.6073671318496</v>
      </c>
      <c r="N66" s="79">
        <f>IF($I66&lt;前期规划!$C$2,0,求节点($B$5:$B$40,G$5:G$40,节奏总纲!T65))</f>
        <v>53.201470210662549</v>
      </c>
      <c r="X66" s="40">
        <v>62</v>
      </c>
      <c r="Y66" s="79">
        <f>IF($I66&lt;前期规划!$C$2,0,求节点($Q$5:$Q$40,R$5:R$40,节奏总纲!P65))</f>
        <v>13.212066648688564</v>
      </c>
      <c r="Z66" s="79">
        <f>IF($I66&lt;前期规划!$C$2,0,求节点($Q$5:$Q$40,S$5:S$40,节奏总纲!Q65))</f>
        <v>25.894164367127843</v>
      </c>
      <c r="AA66" s="79">
        <f>IF($I66&lt;前期规划!$C$2,0,求节点($Q$5:$Q$40,T$5:T$40,节奏总纲!R65))</f>
        <v>26.288298983810357</v>
      </c>
      <c r="AB66" s="79">
        <f>IF($I66&lt;前期规划!$C$2,0,求节点($Q$5:$Q$40,U$5:U$40,节奏总纲!S65))</f>
        <v>37.6073671318496</v>
      </c>
      <c r="AC66" s="79">
        <f>IF($I66&lt;前期规划!$C$2,0,求节点($Q$5:$Q$40,V$5:V$40,节奏总纲!T65))</f>
        <v>53.201470210662549</v>
      </c>
      <c r="AM66" s="79">
        <v>62</v>
      </c>
      <c r="AN66" s="79">
        <f>IF($I66&lt;前期规划!$C$2,0,求节点($AF$5:$AF$40,AG$5:AG$40,节奏总纲!P65))</f>
        <v>2.5033389439620437E-2</v>
      </c>
      <c r="AO66" s="79">
        <f>IF($I66&lt;前期规划!$C$2,0,求节点($AF$5:$AF$40,AH$5:AH$40,节奏总纲!Q65))</f>
        <v>5.7961424629362025E-2</v>
      </c>
      <c r="AP66" s="79">
        <f>IF($I66&lt;前期规划!$C$2,0,求节点($AF$5:$AF$40,AI$5:AI$40,节奏总纲!R65))</f>
        <v>5.7356288691949864E-2</v>
      </c>
      <c r="AQ66" s="79">
        <f>IF($I66&lt;前期规划!$C$2,0,求节点($AF$5:$AF$40,AJ$5:AJ$40,节奏总纲!S65))</f>
        <v>7.287249899694595E-2</v>
      </c>
      <c r="AR66" s="79">
        <f>IF($I66&lt;前期规划!$C$2,0,求节点($AF$5:$AF$40,AK$5:AK$40,节奏总纲!T65))</f>
        <v>8.6843576373287379E-2</v>
      </c>
      <c r="AX66" s="136">
        <f t="shared" si="7"/>
        <v>630</v>
      </c>
      <c r="AY66" s="136">
        <f>节奏预期!D66</f>
        <v>95.27615549231848</v>
      </c>
      <c r="AZ66" s="136">
        <f>求节点(其他调用!$P$4:$P$163,其他调用!$R$4:$R$163,AY66)</f>
        <v>931.04840906768959</v>
      </c>
      <c r="BA66" s="137">
        <f>(装备强化!BR66+装备强化!BY66)/2</f>
        <v>279.4921875</v>
      </c>
      <c r="BB66" s="24">
        <f t="shared" si="8"/>
        <v>0.30019082227944627</v>
      </c>
      <c r="BC66" s="24">
        <f>装备突破!U66</f>
        <v>0.34312500000000001</v>
      </c>
      <c r="BD66" s="24">
        <f>装备突破!AB66</f>
        <v>1.8749999999999999E-2</v>
      </c>
      <c r="BE66" s="24"/>
      <c r="BF66" s="24">
        <f t="shared" si="9"/>
        <v>0.45341537378551011</v>
      </c>
      <c r="BG66" s="24">
        <f t="shared" si="5"/>
        <v>0.51826417926037116</v>
      </c>
      <c r="BH66" s="24">
        <f t="shared" si="6"/>
        <v>2.8320446954118641E-2</v>
      </c>
    </row>
    <row r="67" spans="9:60" x14ac:dyDescent="0.15">
      <c r="I67" s="27">
        <v>63</v>
      </c>
      <c r="J67" s="79">
        <f>IF($I67&lt;前期规划!$C$2,0,求节点($B$5:$B$40,C$5:C$40,节奏总纲!P66))</f>
        <v>18.781755923745429</v>
      </c>
      <c r="K67" s="79">
        <f>IF($I67&lt;前期规划!$C$2,0,求节点($B$5:$B$40,D$5:D$40,节奏总纲!Q66))</f>
        <v>28.705777279768434</v>
      </c>
      <c r="L67" s="79">
        <f>IF($I67&lt;前期规划!$C$2,0,求节点($B$5:$B$40,E$5:E$40,节奏总纲!R66))</f>
        <v>30.897628774057736</v>
      </c>
      <c r="M67" s="79">
        <f>IF($I67&lt;前期规划!$C$2,0,求节点($B$5:$B$40,F$5:F$40,节奏总纲!S66))</f>
        <v>42.457833320912869</v>
      </c>
      <c r="N67" s="79">
        <f>IF($I67&lt;前期规划!$C$2,0,求节点($B$5:$B$40,G$5:G$40,节奏总纲!T66))</f>
        <v>57.170542002619655</v>
      </c>
      <c r="X67" s="40">
        <v>63</v>
      </c>
      <c r="Y67" s="79">
        <f>IF($I67&lt;前期规划!$C$2,0,求节点($Q$5:$Q$40,R$5:R$40,节奏总纲!P66))</f>
        <v>18.781755923745429</v>
      </c>
      <c r="Z67" s="79">
        <f>IF($I67&lt;前期规划!$C$2,0,求节点($Q$5:$Q$40,S$5:S$40,节奏总纲!Q66))</f>
        <v>28.705777279768434</v>
      </c>
      <c r="AA67" s="79">
        <f>IF($I67&lt;前期规划!$C$2,0,求节点($Q$5:$Q$40,T$5:T$40,节奏总纲!R66))</f>
        <v>30.897628774057736</v>
      </c>
      <c r="AB67" s="79">
        <f>IF($I67&lt;前期规划!$C$2,0,求节点($Q$5:$Q$40,U$5:U$40,节奏总纲!S66))</f>
        <v>42.457833320912869</v>
      </c>
      <c r="AC67" s="79">
        <f>IF($I67&lt;前期规划!$C$2,0,求节点($Q$5:$Q$40,V$5:V$40,节奏总纲!T66))</f>
        <v>57.170542002619655</v>
      </c>
      <c r="AM67" s="79">
        <v>63</v>
      </c>
      <c r="AN67" s="79">
        <f>IF($I67&lt;前期规划!$C$2,0,求节点($AF$5:$AF$40,AG$5:AG$40,节奏总纲!P66))</f>
        <v>3.5586484908149231E-2</v>
      </c>
      <c r="AO67" s="79">
        <f>IF($I67&lt;前期规划!$C$2,0,求节点($AF$5:$AF$40,AH$5:AH$40,节奏总纲!Q66))</f>
        <v>6.2781332479603033E-2</v>
      </c>
      <c r="AP67" s="79">
        <f>IF($I67&lt;前期规划!$C$2,0,求节点($AF$5:$AF$40,AI$5:AI$40,节奏总纲!R66))</f>
        <v>6.7413008234307778E-2</v>
      </c>
      <c r="AQ67" s="79">
        <f>IF($I67&lt;前期规划!$C$2,0,求节点($AF$5:$AF$40,AJ$5:AJ$40,节奏总纲!S66))</f>
        <v>7.9322308091592242E-2</v>
      </c>
      <c r="AR67" s="79">
        <f>IF($I67&lt;前期规划!$C$2,0,求节点($AF$5:$AF$40,AK$5:AK$40,节奏总纲!T66))</f>
        <v>9.3322502386629119E-2</v>
      </c>
      <c r="AX67" s="136">
        <f t="shared" si="7"/>
        <v>660</v>
      </c>
      <c r="AY67" s="136">
        <f>节奏预期!D67</f>
        <v>95.975804150655222</v>
      </c>
      <c r="AZ67" s="136">
        <f>求节点(其他调用!$P$4:$P$163,其他调用!$R$4:$R$163,AY67)</f>
        <v>941.37360326205567</v>
      </c>
      <c r="BA67" s="137">
        <f>(装备强化!BR67+装备强化!BY67)/2</f>
        <v>287.5</v>
      </c>
      <c r="BB67" s="24">
        <f t="shared" si="8"/>
        <v>0.3054047819099161</v>
      </c>
      <c r="BC67" s="24">
        <f>装备突破!U67</f>
        <v>0.38750000000000001</v>
      </c>
      <c r="BD67" s="24">
        <f>装备突破!AB67</f>
        <v>1.2500000000000001E-2</v>
      </c>
      <c r="BE67" s="24"/>
      <c r="BF67" s="24">
        <f t="shared" si="9"/>
        <v>0.43294969036503911</v>
      </c>
      <c r="BG67" s="24">
        <f t="shared" si="5"/>
        <v>0.54932998745886841</v>
      </c>
      <c r="BH67" s="24">
        <f t="shared" si="6"/>
        <v>1.772032217609253E-2</v>
      </c>
    </row>
    <row r="68" spans="9:60" x14ac:dyDescent="0.15">
      <c r="I68" s="27">
        <v>64</v>
      </c>
      <c r="J68" s="79">
        <f>IF($I68&lt;前期规划!$C$2,0,求节点($B$5:$B$40,C$5:C$40,节奏总纲!P67))</f>
        <v>24.751201083324379</v>
      </c>
      <c r="K68" s="79">
        <f>IF($I68&lt;前期规划!$C$2,0,求节点($B$5:$B$40,D$5:D$40,节奏总纲!Q67))</f>
        <v>31.701342742810766</v>
      </c>
      <c r="L68" s="79">
        <f>IF($I68&lt;前期规划!$C$2,0,求节点($B$5:$B$40,E$5:E$40,节奏总纲!R67))</f>
        <v>35.890882346397895</v>
      </c>
      <c r="M68" s="79">
        <f>IF($I68&lt;前期规划!$C$2,0,求节点($B$5:$B$40,F$5:F$40,节奏总纲!S67))</f>
        <v>47.666244466059283</v>
      </c>
      <c r="N68" s="79">
        <f>IF($I68&lt;前期规划!$C$2,0,求节点($B$5:$B$40,G$5:G$40,节奏总纲!T67))</f>
        <v>61.305599679826528</v>
      </c>
      <c r="X68" s="40">
        <v>64</v>
      </c>
      <c r="Y68" s="79">
        <f>IF($I68&lt;前期规划!$C$2,0,求节点($Q$5:$Q$40,R$5:R$40,节奏总纲!P67))</f>
        <v>24.751201083324379</v>
      </c>
      <c r="Z68" s="79">
        <f>IF($I68&lt;前期规划!$C$2,0,求节点($Q$5:$Q$40,S$5:S$40,节奏总纲!Q67))</f>
        <v>31.701342742810766</v>
      </c>
      <c r="AA68" s="79">
        <f>IF($I68&lt;前期规划!$C$2,0,求节点($Q$5:$Q$40,T$5:T$40,节奏总纲!R67))</f>
        <v>35.890882346397895</v>
      </c>
      <c r="AB68" s="79">
        <f>IF($I68&lt;前期规划!$C$2,0,求节点($Q$5:$Q$40,U$5:U$40,节奏总纲!S67))</f>
        <v>47.666244466059283</v>
      </c>
      <c r="AC68" s="79">
        <f>IF($I68&lt;前期规划!$C$2,0,求节点($Q$5:$Q$40,V$5:V$40,节奏总纲!T67))</f>
        <v>61.305599679826528</v>
      </c>
      <c r="AM68" s="79">
        <v>64</v>
      </c>
      <c r="AN68" s="79">
        <f>IF($I68&lt;前期规划!$C$2,0,求节点($AF$5:$AF$40,AG$5:AG$40,节奏总纲!P67))</f>
        <v>4.6897012578930398E-2</v>
      </c>
      <c r="AO68" s="79">
        <f>IF($I68&lt;前期规划!$C$2,0,求节点($AF$5:$AF$40,AH$5:AH$40,节奏总纲!Q67))</f>
        <v>6.791658755910418E-2</v>
      </c>
      <c r="AP68" s="79">
        <f>IF($I68&lt;前期规划!$C$2,0,求节点($AF$5:$AF$40,AI$5:AI$40,节奏总纲!R67))</f>
        <v>7.8307379664868129E-2</v>
      </c>
      <c r="AQ68" s="79">
        <f>IF($I68&lt;前期规划!$C$2,0,求节点($AF$5:$AF$40,AJ$5:AJ$40,节奏总纲!S67))</f>
        <v>8.6248087235949095E-2</v>
      </c>
      <c r="AR68" s="79">
        <f>IF($I68&lt;前期规划!$C$2,0,求节点($AF$5:$AF$40,AK$5:AK$40,节奏总纲!T67))</f>
        <v>0.10007237594795211</v>
      </c>
      <c r="AX68" s="136">
        <f t="shared" si="7"/>
        <v>690</v>
      </c>
      <c r="AY68" s="136">
        <f>节奏预期!D68</f>
        <v>96.620508938582404</v>
      </c>
      <c r="AZ68" s="136">
        <f>求节点(其他调用!$P$4:$P$163,其他调用!$R$4:$R$163,AY68)</f>
        <v>950.43052809666654</v>
      </c>
      <c r="BA68" s="137">
        <f>(装备强化!BR68+装备强化!BY68)/2</f>
        <v>293.75</v>
      </c>
      <c r="BB68" s="24">
        <f t="shared" si="8"/>
        <v>0.30907045945616263</v>
      </c>
      <c r="BC68" s="24">
        <f>装备突破!U68</f>
        <v>0.39374999999999999</v>
      </c>
      <c r="BD68" s="24">
        <f>装备突破!AB68</f>
        <v>6.2500000000000003E-3</v>
      </c>
      <c r="BE68" s="24"/>
      <c r="BF68" s="24">
        <f t="shared" si="9"/>
        <v>0.43588116714552044</v>
      </c>
      <c r="BG68" s="24">
        <f t="shared" si="5"/>
        <v>0.55530447609112821</v>
      </c>
      <c r="BH68" s="24">
        <f t="shared" si="6"/>
        <v>8.8143567633512422E-3</v>
      </c>
    </row>
    <row r="69" spans="9:60" x14ac:dyDescent="0.15">
      <c r="I69" s="27">
        <v>65</v>
      </c>
      <c r="J69" s="79">
        <f>IF($I69&lt;前期规划!$C$2,0,求节点($B$5:$B$40,C$5:C$40,节奏总纲!P68))</f>
        <v>31.149093991426842</v>
      </c>
      <c r="K69" s="79">
        <f>IF($I69&lt;前期规划!$C$2,0,求节点($B$5:$B$40,D$5:D$40,节奏总纲!Q68))</f>
        <v>34.891272472281209</v>
      </c>
      <c r="L69" s="79">
        <f>IF($I69&lt;前期规划!$C$2,0,求节点($B$5:$B$40,E$5:E$40,节奏总纲!R68))</f>
        <v>41.595822113384216</v>
      </c>
      <c r="M69" s="79">
        <f>IF($I69&lt;前期规划!$C$2,0,求节点($B$5:$B$40,F$5:F$40,节奏总纲!S68))</f>
        <v>53.166990756538972</v>
      </c>
      <c r="N69" s="79">
        <f>IF($I69&lt;前期规划!$C$2,0,求节点($B$5:$B$40,G$5:G$40,节奏总纲!T68))</f>
        <v>65.46538206552647</v>
      </c>
      <c r="X69" s="40">
        <v>65</v>
      </c>
      <c r="Y69" s="79">
        <f>IF($I69&lt;前期规划!$C$2,0,求节点($Q$5:$Q$40,R$5:R$40,节奏总纲!P68))</f>
        <v>31.149093991426842</v>
      </c>
      <c r="Z69" s="79">
        <f>IF($I69&lt;前期规划!$C$2,0,求节点($Q$5:$Q$40,S$5:S$40,节奏总纲!Q68))</f>
        <v>34.891272472281209</v>
      </c>
      <c r="AA69" s="79">
        <f>IF($I69&lt;前期规划!$C$2,0,求节点($Q$5:$Q$40,T$5:T$40,节奏总纲!R68))</f>
        <v>41.595822113384216</v>
      </c>
      <c r="AB69" s="79">
        <f>IF($I69&lt;前期规划!$C$2,0,求节点($Q$5:$Q$40,U$5:U$40,节奏总纲!S68))</f>
        <v>53.166990756538972</v>
      </c>
      <c r="AC69" s="79">
        <f>IF($I69&lt;前期规划!$C$2,0,求节点($Q$5:$Q$40,V$5:V$40,节奏总纲!T68))</f>
        <v>65.46538206552647</v>
      </c>
      <c r="AM69" s="79">
        <v>65</v>
      </c>
      <c r="AN69" s="79">
        <f>IF($I69&lt;前期规划!$C$2,0,求节点($AF$5:$AF$40,AG$5:AG$40,节奏总纲!P68))</f>
        <v>5.9019335983756124E-2</v>
      </c>
      <c r="AO69" s="79">
        <f>IF($I69&lt;前期规划!$C$2,0,求节点($AF$5:$AF$40,AH$5:AH$40,节奏总纲!Q68))</f>
        <v>7.3385038523910651E-2</v>
      </c>
      <c r="AP69" s="79">
        <f>IF($I69&lt;前期规划!$C$2,0,求节点($AF$5:$AF$40,AI$5:AI$40,节奏总纲!R68))</f>
        <v>8.5492487497770983E-2</v>
      </c>
      <c r="AQ69" s="79">
        <f>IF($I69&lt;前期规划!$C$2,0,求节点($AF$5:$AF$40,AJ$5:AJ$40,节奏总纲!S68))</f>
        <v>9.3562593114100451E-2</v>
      </c>
      <c r="AR69" s="79">
        <f>IF($I69&lt;前期规划!$C$2,0,求节点($AF$5:$AF$40,AK$5:AK$40,节奏总纲!T68))</f>
        <v>0.10686260895990349</v>
      </c>
      <c r="AX69" s="136">
        <f t="shared" si="7"/>
        <v>720</v>
      </c>
      <c r="AY69" s="136">
        <f>节奏预期!D69</f>
        <v>97.233430615704805</v>
      </c>
      <c r="AZ69" s="136">
        <f>求节点(其他调用!$P$4:$P$163,其他调用!$R$4:$R$163,AY69)</f>
        <v>958.88414928980308</v>
      </c>
      <c r="BA69" s="137">
        <f>(装备强化!BR69+装备强化!BY69)/2</f>
        <v>300</v>
      </c>
      <c r="BB69" s="24">
        <f t="shared" si="8"/>
        <v>0.31286365534584631</v>
      </c>
      <c r="BC69" s="24">
        <f>装备突破!U69</f>
        <v>0.4</v>
      </c>
      <c r="BD69" s="24">
        <f>装备突破!AB69</f>
        <v>0</v>
      </c>
      <c r="BE69" s="24"/>
      <c r="BF69" s="24">
        <f t="shared" si="9"/>
        <v>0.43888288173993145</v>
      </c>
      <c r="BG69" s="24">
        <f t="shared" si="5"/>
        <v>0.5611171182600686</v>
      </c>
      <c r="BH69" s="24">
        <f t="shared" si="6"/>
        <v>0</v>
      </c>
    </row>
    <row r="70" spans="9:60" x14ac:dyDescent="0.15">
      <c r="I70" s="27">
        <v>66</v>
      </c>
      <c r="J70" s="79">
        <f>IF($I70&lt;前期规划!$C$2,0,求节点($B$5:$B$40,C$5:C$40,节奏总纲!P69))</f>
        <v>34.669596794999386</v>
      </c>
      <c r="K70" s="79">
        <f>IF($I70&lt;前期规划!$C$2,0,求节点($B$5:$B$40,D$5:D$40,节奏总纲!Q69))</f>
        <v>38.356424923946051</v>
      </c>
      <c r="L70" s="79">
        <f>IF($I70&lt;前期规划!$C$2,0,求节点($B$5:$B$40,E$5:E$40,节奏总纲!R69))</f>
        <v>47.672974990691834</v>
      </c>
      <c r="M70" s="79">
        <f>IF($I70&lt;前期规划!$C$2,0,求节点($B$5:$B$40,F$5:F$40,节奏总纲!S69))</f>
        <v>58.705245065369667</v>
      </c>
      <c r="N70" s="79">
        <f>IF($I70&lt;前期规划!$C$2,0,求节点($B$5:$B$40,G$5:G$40,节奏总纲!T69))</f>
        <v>70.144014967081048</v>
      </c>
      <c r="X70" s="40">
        <v>66</v>
      </c>
      <c r="Y70" s="79">
        <f>IF($I70&lt;前期规划!$C$2,0,求节点($Q$5:$Q$40,R$5:R$40,节奏总纲!P69))</f>
        <v>34.669596794999386</v>
      </c>
      <c r="Z70" s="79">
        <f>IF($I70&lt;前期规划!$C$2,0,求节点($Q$5:$Q$40,S$5:S$40,节奏总纲!Q69))</f>
        <v>38.356424923946051</v>
      </c>
      <c r="AA70" s="79">
        <f>IF($I70&lt;前期规划!$C$2,0,求节点($Q$5:$Q$40,T$5:T$40,节奏总纲!R69))</f>
        <v>47.672974990691834</v>
      </c>
      <c r="AB70" s="79">
        <f>IF($I70&lt;前期规划!$C$2,0,求节点($Q$5:$Q$40,U$5:U$40,节奏总纲!S69))</f>
        <v>58.705245065369667</v>
      </c>
      <c r="AC70" s="79">
        <f>IF($I70&lt;前期规划!$C$2,0,求节点($Q$5:$Q$40,V$5:V$40,节奏总纲!T69))</f>
        <v>70.144014967081048</v>
      </c>
      <c r="AM70" s="79">
        <v>66</v>
      </c>
      <c r="AN70" s="79">
        <f>IF($I70&lt;前期规划!$C$2,0,求节点($AF$5:$AF$40,AG$5:AG$40,节奏总纲!P69))</f>
        <v>6.6005860256665452E-2</v>
      </c>
      <c r="AO70" s="79">
        <f>IF($I70&lt;前期规划!$C$2,0,求节点($AF$5:$AF$40,AH$5:AH$40,节奏总纲!Q69))</f>
        <v>7.9325299869621807E-2</v>
      </c>
      <c r="AP70" s="79">
        <f>IF($I70&lt;前期规划!$C$2,0,求节点($AF$5:$AF$40,AI$5:AI$40,节奏总纲!R69))</f>
        <v>9.2264172132485181E-2</v>
      </c>
      <c r="AQ70" s="79">
        <f>IF($I70&lt;前期规划!$C$2,0,求节点($AF$5:$AF$40,AJ$5:AJ$40,节奏总纲!S69))</f>
        <v>0.10092697451935639</v>
      </c>
      <c r="AR70" s="79">
        <f>IF($I70&lt;前期规划!$C$2,0,求节点($AF$5:$AF$40,AK$5:AK$40,节奏总纲!T69))</f>
        <v>0.1144997891374411</v>
      </c>
      <c r="AX70" s="136">
        <f t="shared" si="7"/>
        <v>750</v>
      </c>
      <c r="AY70" s="136">
        <f>节奏预期!D70</f>
        <v>97.80337151143047</v>
      </c>
      <c r="AZ70" s="136">
        <f>求节点(其他调用!$P$4:$P$163,其他调用!$R$4:$R$163,AY70)</f>
        <v>966.53354992266793</v>
      </c>
      <c r="BA70" s="137">
        <f>(装备强化!BR70+装备强化!BY70)/2</f>
        <v>300</v>
      </c>
      <c r="BB70" s="24">
        <f t="shared" si="8"/>
        <v>0.31038757012004697</v>
      </c>
      <c r="BC70" s="24">
        <f>装备突破!U70</f>
        <v>0.39999999999999997</v>
      </c>
      <c r="BD70" s="24">
        <f>装备突破!AB70</f>
        <v>8.5227272727272738E-3</v>
      </c>
      <c r="BE70" s="24"/>
      <c r="BF70" s="24">
        <f t="shared" si="9"/>
        <v>0.43174728647747795</v>
      </c>
      <c r="BG70" s="24">
        <f t="shared" si="5"/>
        <v>0.55639764995807439</v>
      </c>
      <c r="BH70" s="24">
        <f t="shared" si="6"/>
        <v>1.1855063564447611E-2</v>
      </c>
    </row>
    <row r="71" spans="9:60" x14ac:dyDescent="0.15">
      <c r="I71" s="27">
        <v>67</v>
      </c>
      <c r="J71" s="79">
        <f>IF($I71&lt;前期规划!$C$2,0,求节点($B$5:$B$40,C$5:C$40,节奏总纲!P70))</f>
        <v>38.15082003346572</v>
      </c>
      <c r="K71" s="79">
        <f>IF($I71&lt;前期规划!$C$2,0,求节点($B$5:$B$40,D$5:D$40,节奏总纲!Q70))</f>
        <v>42.073275351194773</v>
      </c>
      <c r="L71" s="79">
        <f>IF($I71&lt;前期规划!$C$2,0,求节点($B$5:$B$40,E$5:E$40,节奏总纲!R70))</f>
        <v>53.898126876078884</v>
      </c>
      <c r="M71" s="79">
        <f>IF($I71&lt;前期规划!$C$2,0,求节点($B$5:$B$40,F$5:F$40,节奏总纲!S70))</f>
        <v>64.636948307117706</v>
      </c>
      <c r="N71" s="79">
        <f>IF($I71&lt;前期规划!$C$2,0,求节点($B$5:$B$40,G$5:G$40,节奏总纲!T70))</f>
        <v>75.049403773030534</v>
      </c>
      <c r="X71" s="40">
        <v>67</v>
      </c>
      <c r="Y71" s="79">
        <f>IF($I71&lt;前期规划!$C$2,0,求节点($Q$5:$Q$40,R$5:R$40,节奏总纲!P70))</f>
        <v>38.15082003346572</v>
      </c>
      <c r="Z71" s="79">
        <f>IF($I71&lt;前期规划!$C$2,0,求节点($Q$5:$Q$40,S$5:S$40,节奏总纲!Q70))</f>
        <v>42.073275351194773</v>
      </c>
      <c r="AA71" s="79">
        <f>IF($I71&lt;前期规划!$C$2,0,求节点($Q$5:$Q$40,T$5:T$40,节奏总纲!R70))</f>
        <v>53.898126876078884</v>
      </c>
      <c r="AB71" s="79">
        <f>IF($I71&lt;前期规划!$C$2,0,求节点($Q$5:$Q$40,U$5:U$40,节奏总纲!S70))</f>
        <v>64.636948307117706</v>
      </c>
      <c r="AC71" s="79">
        <f>IF($I71&lt;前期规划!$C$2,0,求节点($Q$5:$Q$40,V$5:V$40,节奏总纲!T70))</f>
        <v>75.049403773030534</v>
      </c>
      <c r="AM71" s="79">
        <v>67</v>
      </c>
      <c r="AN71" s="79">
        <f>IF($I71&lt;前期规划!$C$2,0,求节点($AF$5:$AF$40,AG$5:AG$40,节奏总纲!P70))</f>
        <v>7.2968306733598109E-2</v>
      </c>
      <c r="AO71" s="79">
        <f>IF($I71&lt;前期规划!$C$2,0,求节点($AF$5:$AF$40,AH$5:AH$40,节奏总纲!Q70))</f>
        <v>8.5697043459191033E-2</v>
      </c>
      <c r="AP71" s="79">
        <f>IF($I71&lt;前期规划!$C$2,0,求节点($AF$5:$AF$40,AI$5:AI$40,节奏总纲!R70))</f>
        <v>9.9200769947630746E-2</v>
      </c>
      <c r="AQ71" s="79">
        <f>IF($I71&lt;前期规划!$C$2,0,求节点($AF$5:$AF$40,AJ$5:AJ$40,节奏总纲!S70))</f>
        <v>0.10881453666784299</v>
      </c>
      <c r="AR71" s="79">
        <f>IF($I71&lt;前期规划!$C$2,0,求节点($AF$5:$AF$40,AK$5:AK$40,节奏总纲!T70))</f>
        <v>0.12250711498244687</v>
      </c>
      <c r="AX71" s="136">
        <f t="shared" si="7"/>
        <v>780</v>
      </c>
      <c r="AY71" s="136">
        <f>节奏预期!D71</f>
        <v>98.349886009806795</v>
      </c>
      <c r="AZ71" s="136">
        <f>求节点(其他调用!$P$4:$P$163,其他调用!$R$4:$R$163,AY71)</f>
        <v>973.90120666540133</v>
      </c>
      <c r="BA71" s="137">
        <f>(装备强化!BR71+装备强化!BY71)/2</f>
        <v>300</v>
      </c>
      <c r="BB71" s="24">
        <f t="shared" si="8"/>
        <v>0.30803945815735045</v>
      </c>
      <c r="BC71" s="24">
        <f>装备突破!U71</f>
        <v>0.4</v>
      </c>
      <c r="BD71" s="24">
        <f>装备突破!AB71</f>
        <v>1.7045454545454548E-2</v>
      </c>
      <c r="BE71" s="24"/>
      <c r="BF71" s="24">
        <f t="shared" si="9"/>
        <v>0.42483225448604589</v>
      </c>
      <c r="BG71" s="24">
        <f t="shared" si="5"/>
        <v>0.55165952703245724</v>
      </c>
      <c r="BH71" s="24">
        <f t="shared" si="6"/>
        <v>2.350821848149676E-2</v>
      </c>
    </row>
    <row r="72" spans="9:60" x14ac:dyDescent="0.15">
      <c r="I72" s="27">
        <v>68</v>
      </c>
      <c r="J72" s="79">
        <f>IF($I72&lt;前期规划!$C$2,0,求节点($B$5:$B$40,C$5:C$40,节奏总纲!P71))</f>
        <v>41.881902717618594</v>
      </c>
      <c r="K72" s="79">
        <f>IF($I72&lt;前期规划!$C$2,0,求节点($B$5:$B$40,D$5:D$40,节奏总纲!Q71))</f>
        <v>48.84160106942214</v>
      </c>
      <c r="L72" s="79">
        <f>IF($I72&lt;前期规划!$C$2,0,求节点($B$5:$B$40,E$5:E$40,节奏总纲!R71))</f>
        <v>60.325412540715476</v>
      </c>
      <c r="M72" s="79">
        <f>IF($I72&lt;前期规划!$C$2,0,求节点($B$5:$B$40,F$5:F$40,节奏总纲!S71))</f>
        <v>71.123781967308034</v>
      </c>
      <c r="N72" s="79">
        <f>IF($I72&lt;前期规划!$C$2,0,求节点($B$5:$B$40,G$5:G$40,节奏总纲!T71))</f>
        <v>79.755950492050204</v>
      </c>
      <c r="X72" s="40">
        <v>68</v>
      </c>
      <c r="Y72" s="79">
        <f>IF($I72&lt;前期规划!$C$2,0,求节点($Q$5:$Q$40,R$5:R$40,节奏总纲!P71))</f>
        <v>41.881902717618594</v>
      </c>
      <c r="Z72" s="79">
        <f>IF($I72&lt;前期规划!$C$2,0,求节点($Q$5:$Q$40,S$5:S$40,节奏总纲!Q71))</f>
        <v>48.84160106942214</v>
      </c>
      <c r="AA72" s="79">
        <f>IF($I72&lt;前期规划!$C$2,0,求节点($Q$5:$Q$40,T$5:T$40,节奏总纲!R71))</f>
        <v>60.325412540715476</v>
      </c>
      <c r="AB72" s="79">
        <f>IF($I72&lt;前期规划!$C$2,0,求节点($Q$5:$Q$40,U$5:U$40,节奏总纲!S71))</f>
        <v>71.123781967308034</v>
      </c>
      <c r="AC72" s="79">
        <f>IF($I72&lt;前期规划!$C$2,0,求节点($Q$5:$Q$40,V$5:V$40,节奏总纲!T71))</f>
        <v>79.755950492050204</v>
      </c>
      <c r="AM72" s="79">
        <v>68</v>
      </c>
      <c r="AN72" s="79">
        <f>IF($I72&lt;前期规划!$C$2,0,求节点($AF$5:$AF$40,AG$5:AG$40,节奏总纲!P71))</f>
        <v>8.0430472101903863E-2</v>
      </c>
      <c r="AO72" s="79">
        <f>IF($I72&lt;前期规划!$C$2,0,求节点($AF$5:$AF$40,AH$5:AH$40,节奏总纲!Q71))</f>
        <v>9.3458460672400878E-2</v>
      </c>
      <c r="AP72" s="79">
        <f>IF($I72&lt;前期规划!$C$2,0,求节点($AF$5:$AF$40,AI$5:AI$40,节奏总纲!R71))</f>
        <v>0.10636260254536867</v>
      </c>
      <c r="AQ72" s="79">
        <f>IF($I72&lt;前期规划!$C$2,0,求节点($AF$5:$AF$40,AJ$5:AJ$40,节奏总纲!S71))</f>
        <v>0.11744027223760958</v>
      </c>
      <c r="AR72" s="79">
        <f>IF($I72&lt;前期规划!$C$2,0,求节点($AF$5:$AF$40,AK$5:AK$40,节奏总纲!T71))</f>
        <v>0.13490163414203987</v>
      </c>
      <c r="AX72" s="136">
        <f t="shared" si="7"/>
        <v>810</v>
      </c>
      <c r="AY72" s="136">
        <f>节奏预期!D72</f>
        <v>98.884061520742236</v>
      </c>
      <c r="AZ72" s="136">
        <f>求节点(其他调用!$P$4:$P$163,其他调用!$R$4:$R$163,AY72)</f>
        <v>981.12046524558184</v>
      </c>
      <c r="BA72" s="137">
        <f>(装备强化!BR72+装备强化!BY72)/2</f>
        <v>300</v>
      </c>
      <c r="BB72" s="24">
        <f t="shared" si="8"/>
        <v>0.30577284913214786</v>
      </c>
      <c r="BC72" s="24">
        <f>装备突破!U72</f>
        <v>0.4</v>
      </c>
      <c r="BD72" s="24">
        <f>装备突破!AB72</f>
        <v>2.5568181818181816E-2</v>
      </c>
      <c r="BE72" s="24"/>
      <c r="BF72" s="24">
        <f t="shared" si="9"/>
        <v>0.41809885701998167</v>
      </c>
      <c r="BG72" s="24">
        <f t="shared" si="5"/>
        <v>0.5469404601574539</v>
      </c>
      <c r="BH72" s="24">
        <f t="shared" si="6"/>
        <v>3.4960682822564516E-2</v>
      </c>
    </row>
    <row r="73" spans="9:60" x14ac:dyDescent="0.15">
      <c r="I73" s="27">
        <v>69</v>
      </c>
      <c r="J73" s="79">
        <f>IF($I73&lt;前期规划!$C$2,0,求节点($B$5:$B$40,C$5:C$40,节奏总纲!P72))</f>
        <v>45.880778125022324</v>
      </c>
      <c r="K73" s="79">
        <f>IF($I73&lt;前期规划!$C$2,0,求节点($B$5:$B$40,D$5:D$40,节奏总纲!Q72))</f>
        <v>56.225062057469437</v>
      </c>
      <c r="L73" s="79">
        <f>IF($I73&lt;前期规划!$C$2,0,求节点($B$5:$B$40,E$5:E$40,节奏总纲!R72))</f>
        <v>67.641087370257068</v>
      </c>
      <c r="M73" s="79">
        <f>IF($I73&lt;前期规划!$C$2,0,求节点($B$5:$B$40,F$5:F$40,节奏总纲!S72))</f>
        <v>78.384496489602938</v>
      </c>
      <c r="N73" s="79">
        <f>IF($I73&lt;前期规划!$C$2,0,求节点($B$5:$B$40,G$5:G$40,节奏总纲!T72))</f>
        <v>84.728050798578408</v>
      </c>
      <c r="X73" s="40">
        <v>69</v>
      </c>
      <c r="Y73" s="79">
        <f>IF($I73&lt;前期规划!$C$2,0,求节点($Q$5:$Q$40,R$5:R$40,节奏总纲!P72))</f>
        <v>45.880778125022324</v>
      </c>
      <c r="Z73" s="79">
        <f>IF($I73&lt;前期规划!$C$2,0,求节点($Q$5:$Q$40,S$5:S$40,节奏总纲!Q72))</f>
        <v>56.225062057469437</v>
      </c>
      <c r="AA73" s="79">
        <f>IF($I73&lt;前期规划!$C$2,0,求节点($Q$5:$Q$40,T$5:T$40,节奏总纲!R72))</f>
        <v>67.641087370257068</v>
      </c>
      <c r="AB73" s="79">
        <f>IF($I73&lt;前期规划!$C$2,0,求节点($Q$5:$Q$40,U$5:U$40,节奏总纲!S72))</f>
        <v>78.384496489602938</v>
      </c>
      <c r="AC73" s="79">
        <f>IF($I73&lt;前期规划!$C$2,0,求节点($Q$5:$Q$40,V$5:V$40,节奏总纲!T72))</f>
        <v>84.728050798578408</v>
      </c>
      <c r="AM73" s="79">
        <v>69</v>
      </c>
      <c r="AN73" s="79">
        <f>IF($I73&lt;前期规划!$C$2,0,求节点($AF$5:$AF$40,AG$5:AG$40,节奏总纲!P72))</f>
        <v>8.8428222916711319E-2</v>
      </c>
      <c r="AO73" s="79">
        <f>IF($I73&lt;前期规划!$C$2,0,求节点($AF$5:$AF$40,AH$5:AH$40,节奏总纲!Q72))</f>
        <v>0.10171556678259408</v>
      </c>
      <c r="AP73" s="79">
        <f>IF($I73&lt;前期规划!$C$2,0,求节点($AF$5:$AF$40,AI$5:AI$40,节奏总纲!R72))</f>
        <v>0.11451435449828642</v>
      </c>
      <c r="AQ73" s="79">
        <f>IF($I73&lt;前期规划!$C$2,0,求节点($AF$5:$AF$40,AJ$5:AJ$40,节奏总纲!S72))</f>
        <v>0.12708630020061226</v>
      </c>
      <c r="AR73" s="79">
        <f>IF($I73&lt;前期规划!$C$2,0,求节点($AF$5:$AF$40,AK$5:AK$40,节奏总纲!T72))</f>
        <v>0.1485952874452651</v>
      </c>
      <c r="AX73" s="136">
        <f t="shared" si="7"/>
        <v>840</v>
      </c>
      <c r="AY73" s="136">
        <f>节奏预期!D73</f>
        <v>99.398994483715043</v>
      </c>
      <c r="AZ73" s="136">
        <f>求节点(其他调用!$P$4:$P$163,其他调用!$R$4:$R$163,AY73)</f>
        <v>988.11692178529859</v>
      </c>
      <c r="BA73" s="137">
        <f>(装备强化!BR73+装备强化!BY73)/2</f>
        <v>300</v>
      </c>
      <c r="BB73" s="24">
        <f t="shared" si="8"/>
        <v>0.30360779517667752</v>
      </c>
      <c r="BC73" s="24">
        <f>装备突破!U73</f>
        <v>0.40000000000000008</v>
      </c>
      <c r="BD73" s="24">
        <f>装备突破!AB73</f>
        <v>3.4090909090909095E-2</v>
      </c>
      <c r="BE73" s="24"/>
      <c r="BF73" s="24">
        <f t="shared" si="9"/>
        <v>0.41156070008027201</v>
      </c>
      <c r="BG73" s="24">
        <f t="shared" si="5"/>
        <v>0.54222678945482794</v>
      </c>
      <c r="BH73" s="24">
        <f t="shared" si="6"/>
        <v>4.6212510464900103E-2</v>
      </c>
    </row>
    <row r="74" spans="9:60" x14ac:dyDescent="0.15">
      <c r="I74" s="27">
        <v>70</v>
      </c>
      <c r="J74" s="79">
        <f>IF($I74&lt;前期规划!$C$2,0,求节点($B$5:$B$40,C$5:C$40,节奏总纲!P73))</f>
        <v>53.407407407407405</v>
      </c>
      <c r="K74" s="79">
        <f>IF($I74&lt;前期规划!$C$2,0,求节点($B$5:$B$40,D$5:D$40,节奏总纲!Q73))</f>
        <v>64.468381365740754</v>
      </c>
      <c r="L74" s="79">
        <f>IF($I74&lt;前期规划!$C$2,0,求节点($B$5:$B$40,E$5:E$40,节奏总纲!R73))</f>
        <v>75.7107037037037</v>
      </c>
      <c r="M74" s="79">
        <f>IF($I74&lt;前期规划!$C$2,0,求节点($B$5:$B$40,F$5:F$40,节奏总纲!S73))</f>
        <v>86.474206481481502</v>
      </c>
      <c r="N74" s="79">
        <f>IF($I74&lt;前期规划!$C$2,0,求节点($B$5:$B$40,G$5:G$40,节奏总纲!T73))</f>
        <v>90.240288888888898</v>
      </c>
      <c r="X74" s="40">
        <v>70</v>
      </c>
      <c r="Y74" s="79">
        <f>IF($I74&lt;前期规划!$C$2,0,求节点($Q$5:$Q$40,R$5:R$40,节奏总纲!P73))</f>
        <v>53.407407407407405</v>
      </c>
      <c r="Z74" s="79">
        <f>IF($I74&lt;前期规划!$C$2,0,求节点($Q$5:$Q$40,S$5:S$40,节奏总纲!Q73))</f>
        <v>64.468381365740754</v>
      </c>
      <c r="AA74" s="79">
        <f>IF($I74&lt;前期规划!$C$2,0,求节点($Q$5:$Q$40,T$5:T$40,节奏总纲!R73))</f>
        <v>75.7107037037037</v>
      </c>
      <c r="AB74" s="79">
        <f>IF($I74&lt;前期规划!$C$2,0,求节点($Q$5:$Q$40,U$5:U$40,节奏总纲!S73))</f>
        <v>86.474206481481502</v>
      </c>
      <c r="AC74" s="79">
        <f>IF($I74&lt;前期规划!$C$2,0,求节点($Q$5:$Q$40,V$5:V$40,节奏总纲!T73))</f>
        <v>90.240288888888898</v>
      </c>
      <c r="AM74" s="79">
        <v>70</v>
      </c>
      <c r="AN74" s="79">
        <f>IF($I74&lt;前期规划!$C$2,0,求节点($AF$5:$AF$40,AG$5:AG$40,节奏总纲!P73))</f>
        <v>9.7777777777777769E-2</v>
      </c>
      <c r="AO74" s="79">
        <f>IF($I74&lt;前期规划!$C$2,0,求节点($AF$5:$AF$40,AH$5:AH$40,节奏总纲!Q73))</f>
        <v>0.11093427361111112</v>
      </c>
      <c r="AP74" s="79">
        <f>IF($I74&lt;前期规划!$C$2,0,求节点($AF$5:$AF$40,AI$5:AI$40,节奏总纲!R73))</f>
        <v>0.12351477777777777</v>
      </c>
      <c r="AQ74" s="79">
        <f>IF($I74&lt;前期规划!$C$2,0,求节点($AF$5:$AF$40,AJ$5:AJ$40,节奏总纲!S73))</f>
        <v>0.13781837777777781</v>
      </c>
      <c r="AR74" s="79">
        <f>IF($I74&lt;前期规划!$C$2,0,求节点($AF$5:$AF$40,AK$5:AK$40,节奏总纲!T73))</f>
        <v>0.16377653333333336</v>
      </c>
      <c r="AX74" s="136">
        <f t="shared" si="7"/>
        <v>870</v>
      </c>
      <c r="AY74" s="136">
        <f>节奏预期!D74</f>
        <v>99.908593266357428</v>
      </c>
      <c r="AZ74" s="136">
        <f>求节点(其他调用!$P$4:$P$163,其他调用!$R$4:$R$163,AY74)</f>
        <v>995.05161590851378</v>
      </c>
      <c r="BA74" s="137">
        <f>(装备强化!BR74+装备强化!BY74)/2</f>
        <v>300</v>
      </c>
      <c r="BB74" s="24">
        <f t="shared" si="8"/>
        <v>0.30149189771034185</v>
      </c>
      <c r="BC74" s="24">
        <f>装备突破!U74</f>
        <v>0.4</v>
      </c>
      <c r="BD74" s="24">
        <f>装备突破!AB74</f>
        <v>4.2613636363636367E-2</v>
      </c>
      <c r="BE74" s="24"/>
      <c r="BF74" s="24">
        <f t="shared" si="9"/>
        <v>0.4051735727050349</v>
      </c>
      <c r="BG74" s="24">
        <f t="shared" si="5"/>
        <v>0.53755815765809423</v>
      </c>
      <c r="BH74" s="24">
        <f t="shared" si="6"/>
        <v>5.7268269636870837E-2</v>
      </c>
    </row>
    <row r="75" spans="9:60" x14ac:dyDescent="0.15">
      <c r="I75" s="27">
        <v>71</v>
      </c>
      <c r="J75" s="79">
        <f>IF($I75&lt;前期规划!$C$2,0,求节点($B$5:$B$40,C$5:C$40,节奏总纲!P74))</f>
        <v>62.25415123410307</v>
      </c>
      <c r="K75" s="79">
        <f>IF($I75&lt;前期规划!$C$2,0,求节点($B$5:$B$40,D$5:D$40,节奏总纲!Q74))</f>
        <v>73.381687814792002</v>
      </c>
      <c r="L75" s="79">
        <f>IF($I75&lt;前期规划!$C$2,0,求节点($B$5:$B$40,E$5:E$40,节奏总纲!R74))</f>
        <v>85.14680339978618</v>
      </c>
      <c r="M75" s="79">
        <f>IF($I75&lt;前期规划!$C$2,0,求节点($B$5:$B$40,F$5:F$40,节奏总纲!S74))</f>
        <v>95.11091917740859</v>
      </c>
      <c r="N75" s="79">
        <f>IF($I75&lt;前期规划!$C$2,0,求节点($B$5:$B$40,G$5:G$40,节奏总纲!T74))</f>
        <v>96.174743972680517</v>
      </c>
      <c r="X75" s="40">
        <v>71</v>
      </c>
      <c r="Y75" s="79">
        <f>IF($I75&lt;前期规划!$C$2,0,求节点($Q$5:$Q$40,R$5:R$40,节奏总纲!P74))</f>
        <v>62.25415123410307</v>
      </c>
      <c r="Z75" s="79">
        <f>IF($I75&lt;前期规划!$C$2,0,求节点($Q$5:$Q$40,S$5:S$40,节奏总纲!Q74))</f>
        <v>73.381687814792002</v>
      </c>
      <c r="AA75" s="79">
        <f>IF($I75&lt;前期规划!$C$2,0,求节点($Q$5:$Q$40,T$5:T$40,节奏总纲!R74))</f>
        <v>85.14680339978618</v>
      </c>
      <c r="AB75" s="79">
        <f>IF($I75&lt;前期规划!$C$2,0,求节点($Q$5:$Q$40,U$5:U$40,节奏总纲!S74))</f>
        <v>95.11091917740859</v>
      </c>
      <c r="AC75" s="79">
        <f>IF($I75&lt;前期规划!$C$2,0,求节点($Q$5:$Q$40,V$5:V$40,节奏总纲!T74))</f>
        <v>96.174743972680517</v>
      </c>
      <c r="AM75" s="79">
        <v>71</v>
      </c>
      <c r="AN75" s="79">
        <f>IF($I75&lt;前期规划!$C$2,0,求节点($AF$5:$AF$40,AG$5:AG$40,节奏总纲!P74))</f>
        <v>0.10798555911627278</v>
      </c>
      <c r="AO75" s="79">
        <f>IF($I75&lt;前期规划!$C$2,0,求节点($AF$5:$AF$40,AH$5:AH$40,节奏总纲!Q74))</f>
        <v>0.1209022435457569</v>
      </c>
      <c r="AP75" s="79">
        <f>IF($I75&lt;前期规划!$C$2,0,求节点($AF$5:$AF$40,AI$5:AI$40,节奏总纲!R74))</f>
        <v>0.13455021640539966</v>
      </c>
      <c r="AQ75" s="79">
        <f>IF($I75&lt;前期规划!$C$2,0,求节点($AF$5:$AF$40,AJ$5:AJ$40,节奏总纲!S74))</f>
        <v>0.14927612728393233</v>
      </c>
      <c r="AR75" s="79">
        <f>IF($I75&lt;前期规划!$C$2,0,求节点($AF$5:$AF$40,AK$5:AK$40,节奏总纲!T74))</f>
        <v>0.18012060635098892</v>
      </c>
      <c r="AX75" s="136">
        <f t="shared" si="7"/>
        <v>900</v>
      </c>
      <c r="AY75" s="136">
        <f>节奏预期!D75</f>
        <v>100.38607135362956</v>
      </c>
      <c r="AZ75" s="136">
        <f>求节点(其他调用!$P$4:$P$163,其他调用!$R$4:$R$163,AY75)</f>
        <v>1001.5629389544447</v>
      </c>
      <c r="BA75" s="137">
        <f>(装备强化!BR75+装备强化!BY75)/2</f>
        <v>300</v>
      </c>
      <c r="BB75" s="24">
        <f t="shared" si="8"/>
        <v>0.29953185000353261</v>
      </c>
      <c r="BC75" s="24">
        <f>装备突破!U75</f>
        <v>0.4</v>
      </c>
      <c r="BD75" s="24">
        <f>装备突破!AB75</f>
        <v>5.1136363636363633E-2</v>
      </c>
      <c r="BE75" s="24"/>
      <c r="BF75" s="24">
        <f t="shared" si="9"/>
        <v>0.39902029226885755</v>
      </c>
      <c r="BG75" s="24">
        <f t="shared" si="5"/>
        <v>0.53285858216967796</v>
      </c>
      <c r="BH75" s="24">
        <f t="shared" si="6"/>
        <v>6.8121125561464504E-2</v>
      </c>
    </row>
    <row r="76" spans="9:60" x14ac:dyDescent="0.15">
      <c r="I76" s="27">
        <v>72</v>
      </c>
      <c r="J76" s="79">
        <f>IF($I76&lt;前期规划!$C$2,0,求节点($B$5:$B$40,C$5:C$40,节奏总纲!P75))</f>
        <v>71.735856497412271</v>
      </c>
      <c r="K76" s="79">
        <f>IF($I76&lt;前期规划!$C$2,0,求节点($B$5:$B$40,D$5:D$40,节奏总纲!Q75))</f>
        <v>82.769571344966508</v>
      </c>
      <c r="L76" s="79">
        <f>IF($I76&lt;前期规划!$C$2,0,求节点($B$5:$B$40,E$5:E$40,节奏总纲!R75))</f>
        <v>94.957994041564348</v>
      </c>
      <c r="M76" s="79">
        <f>IF($I76&lt;前期规划!$C$2,0,求节点($B$5:$B$40,F$5:F$40,节奏总纲!S75))</f>
        <v>104.27582955940332</v>
      </c>
      <c r="N76" s="79">
        <f>IF($I76&lt;前期规划!$C$2,0,求节点($B$5:$B$40,G$5:G$40,节奏总纲!T75))</f>
        <v>102.43391649051308</v>
      </c>
      <c r="X76" s="40">
        <v>72</v>
      </c>
      <c r="Y76" s="79">
        <f>IF($I76&lt;前期规划!$C$2,0,求节点($Q$5:$Q$40,R$5:R$40,节奏总纲!P75))</f>
        <v>71.735856497412271</v>
      </c>
      <c r="Z76" s="79">
        <f>IF($I76&lt;前期规划!$C$2,0,求节点($Q$5:$Q$40,S$5:S$40,节奏总纲!Q75))</f>
        <v>82.769571344966508</v>
      </c>
      <c r="AA76" s="79">
        <f>IF($I76&lt;前期规划!$C$2,0,求节点($Q$5:$Q$40,T$5:T$40,节奏总纲!R75))</f>
        <v>94.957994041564348</v>
      </c>
      <c r="AB76" s="79">
        <f>IF($I76&lt;前期规划!$C$2,0,求节点($Q$5:$Q$40,U$5:U$40,节奏总纲!S75))</f>
        <v>104.27582955940332</v>
      </c>
      <c r="AC76" s="79">
        <f>IF($I76&lt;前期规划!$C$2,0,求节点($Q$5:$Q$40,V$5:V$40,节奏总纲!T75))</f>
        <v>102.43391649051308</v>
      </c>
      <c r="AM76" s="79">
        <v>72</v>
      </c>
      <c r="AN76" s="79">
        <f>IF($I76&lt;前期规划!$C$2,0,求节点($AF$5:$AF$40,AG$5:AG$40,节奏总纲!P75))</f>
        <v>0.11892598826624493</v>
      </c>
      <c r="AO76" s="79">
        <f>IF($I76&lt;前期规划!$C$2,0,求节点($AF$5:$AF$40,AH$5:AH$40,节奏总纲!Q75))</f>
        <v>0.13302312011699829</v>
      </c>
      <c r="AP76" s="79">
        <f>IF($I76&lt;前期规划!$C$2,0,求节点($AF$5:$AF$40,AI$5:AI$40,节奏总纲!R75))</f>
        <v>0.14602432071527582</v>
      </c>
      <c r="AQ76" s="79">
        <f>IF($I76&lt;前期规划!$C$2,0,求节点($AF$5:$AF$40,AJ$5:AJ$40,节奏总纲!S75))</f>
        <v>0.16143460135853843</v>
      </c>
      <c r="AR76" s="79">
        <f>IF($I76&lt;前期规划!$C$2,0,求节点($AF$5:$AF$40,AK$5:AK$40,节奏总纲!T75))</f>
        <v>0.19735898312141309</v>
      </c>
      <c r="AX76" s="136">
        <f t="shared" si="7"/>
        <v>930</v>
      </c>
      <c r="AY76" s="136">
        <f>节奏预期!D76</f>
        <v>100.85652862868599</v>
      </c>
      <c r="AZ76" s="136">
        <f>求节点(其他调用!$P$4:$P$163,其他调用!$R$4:$R$163,AY76)</f>
        <v>1007.9817232555911</v>
      </c>
      <c r="BA76" s="137">
        <f>(装备强化!BR76+装备强化!BY76)/2</f>
        <v>300</v>
      </c>
      <c r="BB76" s="24">
        <f t="shared" si="8"/>
        <v>0.29762444405346611</v>
      </c>
      <c r="BC76" s="24">
        <f>装备突破!U76</f>
        <v>0.4</v>
      </c>
      <c r="BD76" s="24">
        <f>装备突破!AB76</f>
        <v>5.9659090909090905E-2</v>
      </c>
      <c r="BE76" s="24"/>
      <c r="BF76" s="24">
        <f t="shared" si="9"/>
        <v>0.39301586567332641</v>
      </c>
      <c r="BG76" s="24">
        <f t="shared" si="5"/>
        <v>0.52820374606424991</v>
      </c>
      <c r="BH76" s="24">
        <f t="shared" si="6"/>
        <v>7.8780388262423631E-2</v>
      </c>
    </row>
    <row r="77" spans="9:60" x14ac:dyDescent="0.15">
      <c r="I77" s="27">
        <v>73</v>
      </c>
      <c r="J77" s="79">
        <f>IF($I77&lt;前期规划!$C$2,0,求节点($B$5:$B$40,C$5:C$40,节奏总纲!P76))</f>
        <v>81.410208807243791</v>
      </c>
      <c r="K77" s="79">
        <f>IF($I77&lt;前期规划!$C$2,0,求节点($B$5:$B$40,D$5:D$40,节奏总纲!Q76))</f>
        <v>92.452482135061814</v>
      </c>
      <c r="L77" s="79">
        <f>IF($I77&lt;前期规划!$C$2,0,求节点($B$5:$B$40,E$5:E$40,节奏总纲!R76))</f>
        <v>105.53830031817199</v>
      </c>
      <c r="M77" s="79">
        <f>IF($I77&lt;前期规划!$C$2,0,求节点($B$5:$B$40,F$5:F$40,节奏总纲!S76))</f>
        <v>114.16747524819556</v>
      </c>
      <c r="N77" s="79">
        <f>IF($I77&lt;前期规划!$C$2,0,求节点($B$5:$B$40,G$5:G$40,节奏总纲!T76))</f>
        <v>109.16810670574854</v>
      </c>
      <c r="X77" s="40">
        <v>73</v>
      </c>
      <c r="Y77" s="79">
        <f>IF($I77&lt;前期规划!$C$2,0,求节点($Q$5:$Q$40,R$5:R$40,节奏总纲!P76))</f>
        <v>81.410208807243791</v>
      </c>
      <c r="Z77" s="79">
        <f>IF($I77&lt;前期规划!$C$2,0,求节点($Q$5:$Q$40,S$5:S$40,节奏总纲!Q76))</f>
        <v>92.452482135061814</v>
      </c>
      <c r="AA77" s="79">
        <f>IF($I77&lt;前期规划!$C$2,0,求节点($Q$5:$Q$40,T$5:T$40,节奏总纲!R76))</f>
        <v>105.53830031817199</v>
      </c>
      <c r="AB77" s="79">
        <f>IF($I77&lt;前期规划!$C$2,0,求节点($Q$5:$Q$40,U$5:U$40,节奏总纲!S76))</f>
        <v>114.16747524819556</v>
      </c>
      <c r="AC77" s="79">
        <f>IF($I77&lt;前期规划!$C$2,0,求节点($Q$5:$Q$40,V$5:V$40,节奏总纲!T76))</f>
        <v>109.16810670574854</v>
      </c>
      <c r="AM77" s="79">
        <v>73</v>
      </c>
      <c r="AN77" s="79">
        <f>IF($I77&lt;前期规划!$C$2,0,求节点($AF$5:$AF$40,AG$5:AG$40,节奏总纲!P76))</f>
        <v>0.13211531321086567</v>
      </c>
      <c r="AO77" s="79">
        <f>IF($I77&lt;前期规划!$C$2,0,求节点($AF$5:$AF$40,AH$5:AH$40,节奏总纲!Q76))</f>
        <v>0.14602909955205767</v>
      </c>
      <c r="AP77" s="79">
        <f>IF($I77&lt;前期规划!$C$2,0,求节点($AF$5:$AF$40,AI$5:AI$40,节奏总纲!R76))</f>
        <v>0.15839789924215594</v>
      </c>
      <c r="AQ77" s="79">
        <f>IF($I77&lt;前期规划!$C$2,0,求节点($AF$5:$AF$40,AJ$5:AJ$40,节奏总纲!S76))</f>
        <v>0.17455718659392111</v>
      </c>
      <c r="AR77" s="79">
        <f>IF($I77&lt;前期规划!$C$2,0,求节点($AF$5:$AF$40,AK$5:AK$40,节奏总纲!T76))</f>
        <v>0.21590560535353698</v>
      </c>
      <c r="AX77" s="136">
        <f t="shared" si="7"/>
        <v>960</v>
      </c>
      <c r="AY77" s="136">
        <f>节奏预期!D77</f>
        <v>101.32021107700993</v>
      </c>
      <c r="AZ77" s="136">
        <f>求节点(其他调用!$P$4:$P$163,其他调用!$R$4:$R$163,AY77)</f>
        <v>1014.3062926662872</v>
      </c>
      <c r="BA77" s="137">
        <f>(装备强化!BR77+装备强化!BY77)/2</f>
        <v>300</v>
      </c>
      <c r="BB77" s="24">
        <f t="shared" si="8"/>
        <v>0.29576864717204487</v>
      </c>
      <c r="BC77" s="24">
        <f>装备突破!U77</f>
        <v>0.4</v>
      </c>
      <c r="BD77" s="24">
        <f>装备突破!AB77</f>
        <v>6.8181818181818191E-2</v>
      </c>
      <c r="BE77" s="24"/>
      <c r="BF77" s="24">
        <f t="shared" si="9"/>
        <v>0.38715683880766322</v>
      </c>
      <c r="BG77" s="24">
        <f t="shared" si="5"/>
        <v>0.5235941571352003</v>
      </c>
      <c r="BH77" s="24">
        <f t="shared" si="6"/>
        <v>8.9249004057136427E-2</v>
      </c>
    </row>
    <row r="78" spans="9:60" x14ac:dyDescent="0.15">
      <c r="I78" s="27">
        <v>74</v>
      </c>
      <c r="J78" s="79">
        <f>IF($I78&lt;前期规划!$C$2,0,求节点($B$5:$B$40,C$5:C$40,节奏总纲!P77))</f>
        <v>91.464011181271488</v>
      </c>
      <c r="K78" s="79">
        <f>IF($I78&lt;前期规划!$C$2,0,求节点($B$5:$B$40,D$5:D$40,节奏总纲!Q77))</f>
        <v>103.13666429482508</v>
      </c>
      <c r="L78" s="79">
        <f>IF($I78&lt;前期规划!$C$2,0,求节点($B$5:$B$40,E$5:E$40,节奏总纲!R77))</f>
        <v>117.37007619024504</v>
      </c>
      <c r="M78" s="79">
        <f>IF($I78&lt;前期规划!$C$2,0,求节点($B$5:$B$40,F$5:F$40,节奏总纲!S77))</f>
        <v>125.06586062369794</v>
      </c>
      <c r="N78" s="79">
        <f>IF($I78&lt;前期规划!$C$2,0,求节点($B$5:$B$40,G$5:G$40,节奏总纲!T77))</f>
        <v>116.60551212750384</v>
      </c>
      <c r="X78" s="40">
        <v>74</v>
      </c>
      <c r="Y78" s="79">
        <f>IF($I78&lt;前期规划!$C$2,0,求节点($Q$5:$Q$40,R$5:R$40,节奏总纲!P77))</f>
        <v>91.464011181271488</v>
      </c>
      <c r="Z78" s="79">
        <f>IF($I78&lt;前期规划!$C$2,0,求节点($Q$5:$Q$40,S$5:S$40,节奏总纲!Q77))</f>
        <v>103.13666429482508</v>
      </c>
      <c r="AA78" s="79">
        <f>IF($I78&lt;前期规划!$C$2,0,求节点($Q$5:$Q$40,T$5:T$40,节奏总纲!R77))</f>
        <v>117.37007619024504</v>
      </c>
      <c r="AB78" s="79">
        <f>IF($I78&lt;前期规划!$C$2,0,求节点($Q$5:$Q$40,U$5:U$40,节奏总纲!S77))</f>
        <v>125.06586062369794</v>
      </c>
      <c r="AC78" s="79">
        <f>IF($I78&lt;前期规划!$C$2,0,求节点($Q$5:$Q$40,V$5:V$40,节奏总纲!T77))</f>
        <v>116.60551212750384</v>
      </c>
      <c r="AM78" s="79">
        <v>74</v>
      </c>
      <c r="AN78" s="79">
        <f>IF($I78&lt;前期规划!$C$2,0,求节点($AF$5:$AF$40,AG$5:AG$40,节奏总纲!P77))</f>
        <v>0.14719601677190722</v>
      </c>
      <c r="AO78" s="79">
        <f>IF($I78&lt;前期规划!$C$2,0,求节点($AF$5:$AF$40,AH$5:AH$40,节奏总纲!Q77))</f>
        <v>0.16037997569484425</v>
      </c>
      <c r="AP78" s="79">
        <f>IF($I78&lt;前期规划!$C$2,0,求节点($AF$5:$AF$40,AI$5:AI$40,节奏总纲!R77))</f>
        <v>0.17223506085525833</v>
      </c>
      <c r="AQ78" s="79">
        <f>IF($I78&lt;前期规划!$C$2,0,求节点($AF$5:$AF$40,AJ$5:AJ$40,节奏总纲!S77))</f>
        <v>0.1890153460870499</v>
      </c>
      <c r="AR78" s="79">
        <f>IF($I78&lt;前期规划!$C$2,0,求节点($AF$5:$AF$40,AK$5:AK$40,节奏总纲!T77))</f>
        <v>0.23638895143312533</v>
      </c>
      <c r="AX78" s="136">
        <f t="shared" si="7"/>
        <v>990</v>
      </c>
      <c r="AY78" s="136">
        <f>节奏预期!D78</f>
        <v>101.78092093944987</v>
      </c>
      <c r="AZ78" s="136">
        <f>求节点(其他调用!$P$4:$P$163,其他调用!$R$4:$R$163,AY78)</f>
        <v>1020.5895234768283</v>
      </c>
      <c r="BA78" s="137">
        <f>(装备强化!BR78+装备强化!BY78)/2</f>
        <v>300</v>
      </c>
      <c r="BB78" s="24">
        <f t="shared" si="8"/>
        <v>0.29394775578137833</v>
      </c>
      <c r="BC78" s="24">
        <f>装备突破!U78</f>
        <v>0.4</v>
      </c>
      <c r="BD78" s="24">
        <f>装备突破!AB78</f>
        <v>7.6704545454545456E-2</v>
      </c>
      <c r="BE78" s="24"/>
      <c r="BF78" s="24">
        <f t="shared" si="9"/>
        <v>0.38142720823640358</v>
      </c>
      <c r="BG78" s="24">
        <f t="shared" si="5"/>
        <v>0.51904081692678417</v>
      </c>
      <c r="BH78" s="24">
        <f t="shared" si="6"/>
        <v>9.9531974836812295E-2</v>
      </c>
    </row>
    <row r="79" spans="9:60" x14ac:dyDescent="0.15">
      <c r="I79" s="27">
        <v>75</v>
      </c>
      <c r="J79" s="79">
        <f>IF($I79&lt;前期规划!$C$2,0,求节点($B$5:$B$40,C$5:C$40,节奏总纲!P78))</f>
        <v>102.2390516895655</v>
      </c>
      <c r="K79" s="79">
        <f>IF($I79&lt;前期规划!$C$2,0,求节点($B$5:$B$40,D$5:D$40,节奏总纲!Q78))</f>
        <v>112.73207236467479</v>
      </c>
      <c r="L79" s="79">
        <f>IF($I79&lt;前期规划!$C$2,0,求节点($B$5:$B$40,E$5:E$40,节奏总纲!R78))</f>
        <v>123.13236408690737</v>
      </c>
      <c r="M79" s="79">
        <f>IF($I79&lt;前期规划!$C$2,0,求节点($B$5:$B$40,F$5:F$40,节奏总纲!S78))</f>
        <v>132.17250507182871</v>
      </c>
      <c r="N79" s="79">
        <f>IF($I79&lt;前期规划!$C$2,0,求节点($B$5:$B$40,G$5:G$40,节奏总纲!T78))</f>
        <v>124.70700388204159</v>
      </c>
      <c r="X79" s="40">
        <v>75</v>
      </c>
      <c r="Y79" s="79">
        <f>IF($I79&lt;前期规划!$C$2,0,求节点($Q$5:$Q$40,R$5:R$40,节奏总纲!P78))</f>
        <v>102.2390516895655</v>
      </c>
      <c r="Z79" s="79">
        <f>IF($I79&lt;前期规划!$C$2,0,求节点($Q$5:$Q$40,S$5:S$40,节奏总纲!Q78))</f>
        <v>112.73207236467479</v>
      </c>
      <c r="AA79" s="79">
        <f>IF($I79&lt;前期规划!$C$2,0,求节点($Q$5:$Q$40,T$5:T$40,节奏总纲!R78))</f>
        <v>123.13236408690737</v>
      </c>
      <c r="AB79" s="79">
        <f>IF($I79&lt;前期规划!$C$2,0,求节点($Q$5:$Q$40,U$5:U$40,节奏总纲!S78))</f>
        <v>132.17250507182871</v>
      </c>
      <c r="AC79" s="79">
        <f>IF($I79&lt;前期规划!$C$2,0,求节点($Q$5:$Q$40,V$5:V$40,节奏总纲!T78))</f>
        <v>124.70700388204159</v>
      </c>
      <c r="AM79" s="79">
        <v>75</v>
      </c>
      <c r="AN79" s="79">
        <f>IF($I79&lt;前期规划!$C$2,0,求节点($AF$5:$AF$40,AG$5:AG$40,节奏总纲!P78))</f>
        <v>0.16334407554653116</v>
      </c>
      <c r="AO79" s="79">
        <f>IF($I79&lt;前期规划!$C$2,0,求节点($AF$5:$AF$40,AH$5:AH$40,节奏总纲!Q78))</f>
        <v>0.17309293145166949</v>
      </c>
      <c r="AP79" s="79">
        <f>IF($I79&lt;前期规划!$C$2,0,求节点($AF$5:$AF$40,AI$5:AI$40,节奏总纲!R78))</f>
        <v>0.18674724801462081</v>
      </c>
      <c r="AQ79" s="79">
        <f>IF($I79&lt;前期规划!$C$2,0,求节点($AF$5:$AF$40,AJ$5:AJ$40,节奏总纲!S78))</f>
        <v>0.20880849042902488</v>
      </c>
      <c r="AR79" s="79">
        <f>IF($I79&lt;前期规划!$C$2,0,求节点($AF$5:$AF$40,AK$5:AK$40,节奏总纲!T78))</f>
        <v>0.25870125659316373</v>
      </c>
      <c r="AX79" s="136">
        <f t="shared" si="7"/>
        <v>1020</v>
      </c>
      <c r="AY79" s="136">
        <f>节奏预期!D79</f>
        <v>102.22764429032095</v>
      </c>
      <c r="AZ79" s="136">
        <f>求节点(其他调用!$P$4:$P$163,其他调用!$R$4:$R$163,AY79)</f>
        <v>1026.7026875013064</v>
      </c>
      <c r="BA79" s="137">
        <f>(装备强化!BR79+装备强化!BY79)/2</f>
        <v>300</v>
      </c>
      <c r="BB79" s="24">
        <f t="shared" si="8"/>
        <v>0.29219754039030726</v>
      </c>
      <c r="BC79" s="24">
        <f>装备突破!U79</f>
        <v>0.4</v>
      </c>
      <c r="BD79" s="24">
        <f>装备突破!AB79</f>
        <v>8.5227272727272735E-2</v>
      </c>
      <c r="BE79" s="24"/>
      <c r="BF79" s="24">
        <f t="shared" si="9"/>
        <v>0.37585311847528391</v>
      </c>
      <c r="BG79" s="24">
        <f t="shared" si="5"/>
        <v>0.51451920912576121</v>
      </c>
      <c r="BH79" s="24">
        <f t="shared" si="6"/>
        <v>0.10962767239895481</v>
      </c>
    </row>
    <row r="80" spans="9:60" x14ac:dyDescent="0.15">
      <c r="I80" s="27">
        <v>76</v>
      </c>
      <c r="J80" s="79">
        <f>IF($I80&lt;前期规划!$C$2,0,求节点($B$5:$B$40,C$5:C$40,节奏总纲!P79))</f>
        <v>113.54723822456579</v>
      </c>
      <c r="K80" s="79">
        <f>IF($I80&lt;前期规划!$C$2,0,求节点($B$5:$B$40,D$5:D$40,节奏总纲!Q79))</f>
        <v>121.10939053631162</v>
      </c>
      <c r="L80" s="79">
        <f>IF($I80&lt;前期规划!$C$2,0,求节点($B$5:$B$40,E$5:E$40,节奏总纲!R79))</f>
        <v>127.92568606865254</v>
      </c>
      <c r="M80" s="79">
        <f>IF($I80&lt;前期规划!$C$2,0,求节点($B$5:$B$40,F$5:F$40,节奏总纲!S79))</f>
        <v>135.01582280919141</v>
      </c>
      <c r="N80" s="79">
        <f>IF($I80&lt;前期规划!$C$2,0,求节点($B$5:$B$40,G$5:G$40,节奏总纲!T79))</f>
        <v>133.53849599847121</v>
      </c>
      <c r="X80" s="40">
        <v>76</v>
      </c>
      <c r="Y80" s="79">
        <f>IF($I80&lt;前期规划!$C$2,0,求节点($Q$5:$Q$40,R$5:R$40,节奏总纲!P79))</f>
        <v>113.54723822456579</v>
      </c>
      <c r="Z80" s="79">
        <f>IF($I80&lt;前期规划!$C$2,0,求节点($Q$5:$Q$40,S$5:S$40,节奏总纲!Q79))</f>
        <v>121.10939053631162</v>
      </c>
      <c r="AA80" s="79">
        <f>IF($I80&lt;前期规划!$C$2,0,求节点($Q$5:$Q$40,T$5:T$40,节奏总纲!R79))</f>
        <v>127.92568606865254</v>
      </c>
      <c r="AB80" s="79">
        <f>IF($I80&lt;前期规划!$C$2,0,求节点($Q$5:$Q$40,U$5:U$40,节奏总纲!S79))</f>
        <v>135.01582280919141</v>
      </c>
      <c r="AC80" s="79">
        <f>IF($I80&lt;前期规划!$C$2,0,求节点($Q$5:$Q$40,V$5:V$40,节奏总纲!T79))</f>
        <v>133.53849599847121</v>
      </c>
      <c r="AM80" s="79">
        <v>76</v>
      </c>
      <c r="AN80" s="79">
        <f>IF($I80&lt;前期规划!$C$2,0,求节点($AF$5:$AF$40,AG$5:AG$40,节奏总纲!P79))</f>
        <v>0.1705620669518505</v>
      </c>
      <c r="AO80" s="79">
        <f>IF($I80&lt;前期规划!$C$2,0,求节点($AF$5:$AF$40,AH$5:AH$40,节奏总纲!Q79))</f>
        <v>0.18400292721008027</v>
      </c>
      <c r="AP80" s="79">
        <f>IF($I80&lt;前期规划!$C$2,0,求节点($AF$5:$AF$40,AI$5:AI$40,节奏总纲!R79))</f>
        <v>0.20197309430957605</v>
      </c>
      <c r="AQ80" s="79">
        <f>IF($I80&lt;前期规划!$C$2,0,求节点($AF$5:$AF$40,AJ$5:AJ$40,节奏总纲!S79))</f>
        <v>0.23458790458111331</v>
      </c>
      <c r="AR80" s="79">
        <f>IF($I80&lt;前期规划!$C$2,0,求节点($AF$5:$AF$40,AK$5:AK$40,节奏总纲!T79))</f>
        <v>0.28302405455316665</v>
      </c>
      <c r="AX80" s="136">
        <f t="shared" si="7"/>
        <v>1050</v>
      </c>
      <c r="AY80" s="136">
        <f>节奏预期!D80</f>
        <v>102.66168651034729</v>
      </c>
      <c r="AZ80" s="136">
        <f>求节点(其他调用!$P$4:$P$163,其他调用!$R$4:$R$163,AY80)</f>
        <v>1032.6616573111803</v>
      </c>
      <c r="BA80" s="137">
        <f>(装备强化!BR80+装备强化!BY80)/2</f>
        <v>300</v>
      </c>
      <c r="BB80" s="24">
        <f t="shared" si="8"/>
        <v>0.2905114156955656</v>
      </c>
      <c r="BC80" s="24">
        <f>装备突破!U80</f>
        <v>0.4</v>
      </c>
      <c r="BD80" s="24">
        <f>装备突破!AB80</f>
        <v>9.375E-2</v>
      </c>
      <c r="BE80" s="24"/>
      <c r="BF80" s="24">
        <f t="shared" si="9"/>
        <v>0.37042676062025759</v>
      </c>
      <c r="BG80" s="24">
        <f t="shared" si="5"/>
        <v>0.51003401671270276</v>
      </c>
      <c r="BH80" s="24">
        <f t="shared" si="6"/>
        <v>0.1195392226670397</v>
      </c>
    </row>
    <row r="81" spans="9:60" x14ac:dyDescent="0.15">
      <c r="I81" s="27">
        <v>77</v>
      </c>
      <c r="J81" s="79">
        <f>IF($I81&lt;前期规划!$C$2,0,求节点($B$5:$B$40,C$5:C$40,节奏总纲!P80))</f>
        <v>125.66705246218932</v>
      </c>
      <c r="K81" s="79">
        <f>IF($I81&lt;前期规划!$C$2,0,求节点($B$5:$B$40,D$5:D$40,节奏总纲!Q80))</f>
        <v>130.17962330798295</v>
      </c>
      <c r="L81" s="79">
        <f>IF($I81&lt;前期规划!$C$2,0,求节点($B$5:$B$40,E$5:E$40,节奏总纲!R80))</f>
        <v>133.18027382512557</v>
      </c>
      <c r="M81" s="79">
        <f>IF($I81&lt;前期规划!$C$2,0,求节点($B$5:$B$40,F$5:F$40,节奏总纲!S80))</f>
        <v>138.091998354509</v>
      </c>
      <c r="N81" s="79">
        <f>IF($I81&lt;前期规划!$C$2,0,求节点($B$5:$B$40,G$5:G$40,节奏总纲!T80))</f>
        <v>142.28427723575015</v>
      </c>
      <c r="X81" s="40">
        <v>77</v>
      </c>
      <c r="Y81" s="79">
        <f>IF($I81&lt;前期规划!$C$2,0,求节点($Q$5:$Q$40,R$5:R$40,节奏总纲!P80))</f>
        <v>125.66705246218932</v>
      </c>
      <c r="Z81" s="79">
        <f>IF($I81&lt;前期规划!$C$2,0,求节点($Q$5:$Q$40,S$5:S$40,节奏总纲!Q80))</f>
        <v>130.17962330798295</v>
      </c>
      <c r="AA81" s="79">
        <f>IF($I81&lt;前期规划!$C$2,0,求节点($Q$5:$Q$40,T$5:T$40,节奏总纲!R80))</f>
        <v>133.18027382512557</v>
      </c>
      <c r="AB81" s="79">
        <f>IF($I81&lt;前期规划!$C$2,0,求节点($Q$5:$Q$40,U$5:U$40,节奏总纲!S80))</f>
        <v>138.091998354509</v>
      </c>
      <c r="AC81" s="79">
        <f>IF($I81&lt;前期规划!$C$2,0,求节点($Q$5:$Q$40,V$5:V$40,节奏总纲!T80))</f>
        <v>142.28427723575015</v>
      </c>
      <c r="AM81" s="79">
        <v>77</v>
      </c>
      <c r="AN81" s="79">
        <f>IF($I81&lt;前期规划!$C$2,0,求节点($AF$5:$AF$40,AG$5:AG$40,节奏总纲!P80))</f>
        <v>0.1782981185928868</v>
      </c>
      <c r="AO81" s="79">
        <f>IF($I81&lt;前期规划!$C$2,0,求节点($AF$5:$AF$40,AH$5:AH$40,节奏总纲!Q80))</f>
        <v>0.19581532337783827</v>
      </c>
      <c r="AP81" s="79">
        <f>IF($I81&lt;前期规划!$C$2,0,求节点($AF$5:$AF$40,AI$5:AI$40,节奏总纲!R80))</f>
        <v>0.21866413777131385</v>
      </c>
      <c r="AQ81" s="79">
        <f>IF($I81&lt;前期规划!$C$2,0,求节点($AF$5:$AF$40,AJ$5:AJ$40,节奏总纲!S80))</f>
        <v>0.26247856285865934</v>
      </c>
      <c r="AR81" s="79">
        <f>IF($I81&lt;前期规划!$C$2,0,求节点($AF$5:$AF$40,AK$5:AK$40,节奏总纲!T80))</f>
        <v>0.30711079632141031</v>
      </c>
      <c r="AX81" s="136">
        <f t="shared" si="7"/>
        <v>1080</v>
      </c>
      <c r="AY81" s="136">
        <f>节奏预期!D81</f>
        <v>103.0855164716305</v>
      </c>
      <c r="AZ81" s="136">
        <f>求节点(其他调用!$P$4:$P$163,其他调用!$R$4:$R$163,AY81)</f>
        <v>1038.4881928044974</v>
      </c>
      <c r="BA81" s="137">
        <f>(装备强化!BR81+装备强化!BY81)/2</f>
        <v>300</v>
      </c>
      <c r="BB81" s="24">
        <f t="shared" si="8"/>
        <v>0.28888147412618398</v>
      </c>
      <c r="BC81" s="24">
        <f>装备突破!U81</f>
        <v>0.4</v>
      </c>
      <c r="BD81" s="24">
        <f>装备突破!AB81</f>
        <v>0.10227272727272727</v>
      </c>
      <c r="BE81" s="24"/>
      <c r="BF81" s="24">
        <f t="shared" si="9"/>
        <v>0.36513927830426296</v>
      </c>
      <c r="BG81" s="24">
        <f t="shared" si="5"/>
        <v>0.50559043899751011</v>
      </c>
      <c r="BH81" s="24">
        <f t="shared" si="6"/>
        <v>0.12927028269822699</v>
      </c>
    </row>
    <row r="82" spans="9:60" x14ac:dyDescent="0.15">
      <c r="I82" s="27">
        <v>78</v>
      </c>
      <c r="J82" s="79">
        <f>IF($I82&lt;前期规划!$C$2,0,求节点($B$5:$B$40,C$5:C$40,节奏总纲!P81))</f>
        <v>130.31015736730126</v>
      </c>
      <c r="K82" s="79">
        <f>IF($I82&lt;前期规划!$C$2,0,求节点($B$5:$B$40,D$5:D$40,节奏总纲!Q81))</f>
        <v>133.34225693808665</v>
      </c>
      <c r="L82" s="79">
        <f>IF($I82&lt;前期规划!$C$2,0,求节点($B$5:$B$40,E$5:E$40,节奏总纲!R81))</f>
        <v>137.00912532145514</v>
      </c>
      <c r="M82" s="79">
        <f>IF($I82&lt;前期规划!$C$2,0,求节点($B$5:$B$40,F$5:F$40,节奏总纲!S81))</f>
        <v>141.32000672341525</v>
      </c>
      <c r="N82" s="79">
        <f>IF($I82&lt;前期规划!$C$2,0,求节点($B$5:$B$40,G$5:G$40,节奏总纲!T81))</f>
        <v>148.4815048131299</v>
      </c>
      <c r="X82" s="40">
        <v>78</v>
      </c>
      <c r="Y82" s="79">
        <f>IF($I82&lt;前期规划!$C$2,0,求节点($Q$5:$Q$40,R$5:R$40,节奏总纲!P81))</f>
        <v>130.31015736730126</v>
      </c>
      <c r="Z82" s="79">
        <f>IF($I82&lt;前期规划!$C$2,0,求节点($Q$5:$Q$40,S$5:S$40,节奏总纲!Q81))</f>
        <v>133.34225693808665</v>
      </c>
      <c r="AA82" s="79">
        <f>IF($I82&lt;前期规划!$C$2,0,求节点($Q$5:$Q$40,T$5:T$40,节奏总纲!R81))</f>
        <v>137.00912532145514</v>
      </c>
      <c r="AB82" s="79">
        <f>IF($I82&lt;前期规划!$C$2,0,求节点($Q$5:$Q$40,U$5:U$40,节奏总纲!S81))</f>
        <v>141.32000672341525</v>
      </c>
      <c r="AC82" s="79">
        <f>IF($I82&lt;前期规划!$C$2,0,求节点($Q$5:$Q$40,V$5:V$40,节奏总纲!T81))</f>
        <v>148.4815048131299</v>
      </c>
      <c r="AM82" s="79">
        <v>78</v>
      </c>
      <c r="AN82" s="79">
        <f>IF($I82&lt;前期规划!$C$2,0,求节点($AF$5:$AF$40,AG$5:AG$40,节奏总纲!P81))</f>
        <v>0.19317882689311972</v>
      </c>
      <c r="AO82" s="79">
        <f>IF($I82&lt;前期规划!$C$2,0,求节点($AF$5:$AF$40,AH$5:AH$40,节奏总纲!Q81))</f>
        <v>0.21339282403168891</v>
      </c>
      <c r="AP82" s="79">
        <f>IF($I82&lt;前期规划!$C$2,0,求节点($AF$5:$AF$40,AI$5:AI$40,节奏总纲!R81))</f>
        <v>0.245071464411384</v>
      </c>
      <c r="AQ82" s="79">
        <f>IF($I82&lt;前期规划!$C$2,0,求节点($AF$5:$AF$40,AJ$5:AJ$40,节奏总纲!S81))</f>
        <v>0.2917458387367427</v>
      </c>
      <c r="AR82" s="79">
        <f>IF($I82&lt;前期规划!$C$2,0,求节点($AF$5:$AF$40,AK$5:AK$40,节奏总纲!T81))</f>
        <v>0.31304325407672706</v>
      </c>
    </row>
    <row r="83" spans="9:60" x14ac:dyDescent="0.15">
      <c r="I83" s="27">
        <v>79</v>
      </c>
      <c r="J83" s="79">
        <f>IF($I83&lt;前期规划!$C$2,0,求节点($B$5:$B$40,C$5:C$40,节奏总纲!P82))</f>
        <v>132.97607430557042</v>
      </c>
      <c r="K83" s="79">
        <f>IF($I83&lt;前期规划!$C$2,0,求节点($B$5:$B$40,D$5:D$40,节奏总纲!Q82))</f>
        <v>136.26642180626612</v>
      </c>
      <c r="L83" s="79">
        <f>IF($I83&lt;前期规划!$C$2,0,求节点($B$5:$B$40,E$5:E$40,节奏总纲!R82))</f>
        <v>140.20426740950836</v>
      </c>
      <c r="M83" s="79">
        <f>IF($I83&lt;前期规划!$C$2,0,求节点($B$5:$B$40,F$5:F$40,节奏总纲!S82))</f>
        <v>145.64217004715812</v>
      </c>
      <c r="N83" s="79">
        <f>IF($I83&lt;前期规划!$C$2,0,求节点($B$5:$B$40,G$5:G$40,节奏总纲!T82))</f>
        <v>154.78321858054531</v>
      </c>
      <c r="X83" s="40">
        <v>79</v>
      </c>
      <c r="Y83" s="79">
        <f>IF($I83&lt;前期规划!$C$2,0,求节点($Q$5:$Q$40,R$5:R$40,节奏总纲!P82))</f>
        <v>132.97607430557042</v>
      </c>
      <c r="Z83" s="79">
        <f>IF($I83&lt;前期规划!$C$2,0,求节点($Q$5:$Q$40,S$5:S$40,节奏总纲!Q82))</f>
        <v>136.26642180626612</v>
      </c>
      <c r="AA83" s="79">
        <f>IF($I83&lt;前期规划!$C$2,0,求节点($Q$5:$Q$40,T$5:T$40,节奏总纲!R82))</f>
        <v>140.20426740950836</v>
      </c>
      <c r="AB83" s="79">
        <f>IF($I83&lt;前期规划!$C$2,0,求节点($Q$5:$Q$40,U$5:U$40,节奏总纲!S82))</f>
        <v>145.64217004715812</v>
      </c>
      <c r="AC83" s="79">
        <f>IF($I83&lt;前期规划!$C$2,0,求节点($Q$5:$Q$40,V$5:V$40,节奏总纲!T82))</f>
        <v>154.78321858054531</v>
      </c>
      <c r="AM83" s="79">
        <v>79</v>
      </c>
      <c r="AN83" s="79">
        <f>IF($I83&lt;前期规划!$C$2,0,求节点($AF$5:$AF$40,AG$5:AG$40,节奏总纲!P82))</f>
        <v>0.21095160648158071</v>
      </c>
      <c r="AO83" s="79">
        <f>IF($I83&lt;前期规划!$C$2,0,求节点($AF$5:$AF$40,AH$5:AH$40,节奏总纲!Q82))</f>
        <v>0.23288725648621855</v>
      </c>
      <c r="AP83" s="79">
        <f>IF($I83&lt;前期规划!$C$2,0,求节点($AF$5:$AF$40,AI$5:AI$40,节奏总纲!R82))</f>
        <v>0.27787492318206342</v>
      </c>
      <c r="AQ83" s="79">
        <f>IF($I83&lt;前期规划!$C$2,0,求节点($AF$5:$AF$40,AJ$5:AJ$40,节奏总纲!S82))</f>
        <v>0.30961068795457758</v>
      </c>
      <c r="AR83" s="79">
        <f>IF($I83&lt;前期规划!$C$2,0,求节点($AF$5:$AF$40,AK$5:AK$40,节奏总纲!T82))</f>
        <v>0.31676840507224358</v>
      </c>
    </row>
    <row r="84" spans="9:60" x14ac:dyDescent="0.15">
      <c r="I84" s="27">
        <v>80</v>
      </c>
      <c r="J84" s="79">
        <f>IF($I84&lt;前期规划!$C$2,0,求节点($B$5:$B$40,C$5:C$40,节奏总纲!P83))</f>
        <v>135.83333333333331</v>
      </c>
      <c r="K84" s="79">
        <f>IF($I84&lt;前期规划!$C$2,0,求节点($B$5:$B$40,D$5:D$40,节奏总纲!Q83))</f>
        <v>139.39270833333333</v>
      </c>
      <c r="L84" s="79">
        <f>IF($I84&lt;前期规划!$C$2,0,求节点($B$5:$B$40,E$5:E$40,节奏总纲!R83))</f>
        <v>143.49744444444445</v>
      </c>
      <c r="M84" s="79">
        <f>IF($I84&lt;前期规划!$C$2,0,求节点($B$5:$B$40,F$5:F$40,节奏总纲!S83))</f>
        <v>151.91781250000003</v>
      </c>
      <c r="N84" s="79">
        <f>IF($I84&lt;前期规划!$C$2,0,求节点($B$5:$B$40,G$5:G$40,节奏总纲!T83))</f>
        <v>161.34535416666668</v>
      </c>
      <c r="X84" s="40">
        <v>80</v>
      </c>
      <c r="Y84" s="79">
        <f>IF($I84&lt;前期规划!$C$2,0,求节点($Q$5:$Q$40,R$5:R$40,节奏总纲!P83))</f>
        <v>135.83333333333331</v>
      </c>
      <c r="Z84" s="79">
        <f>IF($I84&lt;前期规划!$C$2,0,求节点($Q$5:$Q$40,S$5:S$40,节奏总纲!Q83))</f>
        <v>139.39270833333333</v>
      </c>
      <c r="AA84" s="79">
        <f>IF($I84&lt;前期规划!$C$2,0,求节点($Q$5:$Q$40,T$5:T$40,节奏总纲!R83))</f>
        <v>143.49744444444445</v>
      </c>
      <c r="AB84" s="79">
        <f>IF($I84&lt;前期规划!$C$2,0,求节点($Q$5:$Q$40,U$5:U$40,节奏总纲!S83))</f>
        <v>151.91781250000003</v>
      </c>
      <c r="AC84" s="79">
        <f>IF($I84&lt;前期规划!$C$2,0,求节点($Q$5:$Q$40,V$5:V$40,节奏总纲!T83))</f>
        <v>161.34535416666668</v>
      </c>
      <c r="AM84" s="79">
        <v>80</v>
      </c>
      <c r="AN84" s="79">
        <f>IF($I84&lt;前期规划!$C$2,0,求节点($AF$5:$AF$40,AG$5:AG$40,节奏总纲!P83))</f>
        <v>0.22999999999999998</v>
      </c>
      <c r="AO84" s="79">
        <f>IF($I84&lt;前期规划!$C$2,0,求节点($AF$5:$AF$40,AH$5:AH$40,节奏总纲!Q83))</f>
        <v>0.26481416666666668</v>
      </c>
      <c r="AP84" s="79">
        <f>IF($I84&lt;前期规划!$C$2,0,求节点($AF$5:$AF$40,AI$5:AI$40,节奏总纲!R83))</f>
        <v>0.30997199999999997</v>
      </c>
      <c r="AQ84" s="79">
        <f>IF($I84&lt;前期规划!$C$2,0,求节点($AF$5:$AF$40,AJ$5:AJ$40,节奏总纲!S83))</f>
        <v>0.30855250000000001</v>
      </c>
      <c r="AR84" s="79">
        <f>IF($I84&lt;前期规划!$C$2,0,求节点($AF$5:$AF$40,AK$5:AK$40,节奏总纲!T83))</f>
        <v>0.32064750000000003</v>
      </c>
      <c r="AX84" s="137"/>
      <c r="AY84" s="137"/>
      <c r="AZ84" s="136"/>
      <c r="BA84" s="137"/>
      <c r="BB84" s="137"/>
      <c r="BC84" s="137"/>
      <c r="BD84" s="137"/>
      <c r="BE84" s="137"/>
      <c r="BF84" s="137"/>
      <c r="BG84" s="137"/>
      <c r="BH84" s="137"/>
    </row>
    <row r="85" spans="9:60" x14ac:dyDescent="0.15">
      <c r="I85" s="27">
        <v>81</v>
      </c>
      <c r="J85" s="79">
        <f>IF($I85&lt;前期规划!$C$2,0,求节点($B$5:$B$40,C$5:C$40,节奏总纲!P84))</f>
        <v>138.89566773488181</v>
      </c>
      <c r="K85" s="79">
        <f>IF($I85&lt;前期规划!$C$2,0,求节点($B$5:$B$40,D$5:D$40,节奏总纲!Q84))</f>
        <v>142.57482623780689</v>
      </c>
      <c r="L85" s="79">
        <f>IF($I85&lt;前期规划!$C$2,0,求节点($B$5:$B$40,E$5:E$40,节奏总纲!R84))</f>
        <v>149.52364338042503</v>
      </c>
      <c r="M85" s="79">
        <f>IF($I85&lt;前期规划!$C$2,0,求节点($B$5:$B$40,F$5:F$40,节奏总纲!S84))</f>
        <v>158.72332953014143</v>
      </c>
      <c r="N85" s="79">
        <f>IF($I85&lt;前期规划!$C$2,0,求节点($B$5:$B$40,G$5:G$40,节奏总纲!T84))</f>
        <v>168.50662608437023</v>
      </c>
      <c r="X85" s="40">
        <v>81</v>
      </c>
      <c r="Y85" s="79">
        <f>IF($I85&lt;前期规划!$C$2,0,求节点($Q$5:$Q$40,R$5:R$40,节奏总纲!P84))</f>
        <v>138.89566773488181</v>
      </c>
      <c r="Z85" s="79">
        <f>IF($I85&lt;前期规划!$C$2,0,求节点($Q$5:$Q$40,S$5:S$40,节奏总纲!Q84))</f>
        <v>142.57482623780689</v>
      </c>
      <c r="AA85" s="79">
        <f>IF($I85&lt;前期规划!$C$2,0,求节点($Q$5:$Q$40,T$5:T$40,节奏总纲!R84))</f>
        <v>149.52364338042503</v>
      </c>
      <c r="AB85" s="79">
        <f>IF($I85&lt;前期规划!$C$2,0,求节点($Q$5:$Q$40,U$5:U$40,节奏总纲!S84))</f>
        <v>158.72332953014143</v>
      </c>
      <c r="AC85" s="79">
        <f>IF($I85&lt;前期规划!$C$2,0,求节点($Q$5:$Q$40,V$5:V$40,节奏总纲!T84))</f>
        <v>168.50662608437023</v>
      </c>
      <c r="AM85" s="79">
        <v>81</v>
      </c>
      <c r="AN85" s="79">
        <f>IF($I85&lt;前期规划!$C$2,0,求节点($AF$5:$AF$40,AG$5:AG$40,节奏总纲!P84))</f>
        <v>0.25378956908628097</v>
      </c>
      <c r="AO85" s="79">
        <f>IF($I85&lt;前期规划!$C$2,0,求节点($AF$5:$AF$40,AH$5:AH$40,节奏总纲!Q84))</f>
        <v>0.30130245197129668</v>
      </c>
      <c r="AP85" s="79">
        <f>IF($I85&lt;前期规划!$C$2,0,求节点($AF$5:$AF$40,AI$5:AI$40,节奏总纲!R84))</f>
        <v>0.30894383335689429</v>
      </c>
      <c r="AQ85" s="79">
        <f>IF($I85&lt;前期规划!$C$2,0,求节点($AF$5:$AF$40,AJ$5:AJ$40,节奏总纲!S84))</f>
        <v>0.30740496551248203</v>
      </c>
      <c r="AR85" s="79">
        <f>IF($I85&lt;前期规划!$C$2,0,求节点($AF$5:$AF$40,AK$5:AK$40,节奏总纲!T84))</f>
        <v>0.32488076418780504</v>
      </c>
      <c r="AX85" s="136" t="s">
        <v>250</v>
      </c>
      <c r="AY85" s="136" t="s">
        <v>468</v>
      </c>
      <c r="AZ85" s="136" t="s">
        <v>465</v>
      </c>
      <c r="BA85" s="137" t="s">
        <v>466</v>
      </c>
      <c r="BB85" s="137" t="s">
        <v>469</v>
      </c>
      <c r="BC85" s="137" t="s">
        <v>463</v>
      </c>
      <c r="BD85" s="137" t="s">
        <v>464</v>
      </c>
      <c r="BE85" s="137"/>
      <c r="BF85" s="137" t="s">
        <v>470</v>
      </c>
      <c r="BG85" s="137" t="s">
        <v>471</v>
      </c>
      <c r="BH85" s="137" t="s">
        <v>472</v>
      </c>
    </row>
    <row r="86" spans="9:60" x14ac:dyDescent="0.15">
      <c r="I86" s="27">
        <v>82</v>
      </c>
      <c r="J86" s="79">
        <f>IF($I86&lt;前期规划!$C$2,0,求节点($B$5:$B$40,C$5:C$40,节奏总纲!P85))</f>
        <v>142.17779647987342</v>
      </c>
      <c r="K86" s="79">
        <f>IF($I86&lt;前期规划!$C$2,0,求节点($B$5:$B$40,D$5:D$40,节奏总纲!Q85))</f>
        <v>148.12229129207904</v>
      </c>
      <c r="L86" s="79">
        <f>IF($I86&lt;前期规划!$C$2,0,求节点($B$5:$B$40,E$5:E$40,节奏总纲!R85))</f>
        <v>156.21684958311721</v>
      </c>
      <c r="M86" s="79">
        <f>IF($I86&lt;前期规划!$C$2,0,求节点($B$5:$B$40,F$5:F$40,节奏总纲!S85))</f>
        <v>166.11576961516323</v>
      </c>
      <c r="N86" s="79">
        <f>IF($I86&lt;前期规划!$C$2,0,求节点($B$5:$B$40,G$5:G$40,节奏总纲!T85))</f>
        <v>176.08254122184709</v>
      </c>
      <c r="X86" s="40">
        <v>82</v>
      </c>
      <c r="Y86" s="79">
        <f>IF($I86&lt;前期规划!$C$2,0,求节点($Q$5:$Q$40,R$5:R$40,节奏总纲!P85))</f>
        <v>142.17779647987342</v>
      </c>
      <c r="Z86" s="79">
        <f>IF($I86&lt;前期规划!$C$2,0,求节点($Q$5:$Q$40,S$5:S$40,节奏总纲!Q85))</f>
        <v>148.12229129207904</v>
      </c>
      <c r="AA86" s="79">
        <f>IF($I86&lt;前期规划!$C$2,0,求节点($Q$5:$Q$40,T$5:T$40,节奏总纲!R85))</f>
        <v>156.21684958311721</v>
      </c>
      <c r="AB86" s="79">
        <f>IF($I86&lt;前期规划!$C$2,0,求节点($Q$5:$Q$40,U$5:U$40,节奏总纲!S85))</f>
        <v>166.11576961516323</v>
      </c>
      <c r="AC86" s="79">
        <f>IF($I86&lt;前期规划!$C$2,0,求节点($Q$5:$Q$40,V$5:V$40,节奏总纲!T85))</f>
        <v>176.08254122184709</v>
      </c>
      <c r="AM86" s="79">
        <v>82</v>
      </c>
      <c r="AN86" s="79">
        <f>IF($I86&lt;前期规划!$C$2,0,求节点($AF$5:$AF$40,AG$5:AG$40,节奏总纲!P85))</f>
        <v>0.29536319985617471</v>
      </c>
      <c r="AO86" s="79">
        <f>IF($I86&lt;前期规划!$C$2,0,求节点($AF$5:$AF$40,AH$5:AH$40,节奏总纲!Q85))</f>
        <v>0.30917805727525699</v>
      </c>
      <c r="AP86" s="79">
        <f>IF($I86&lt;前期规划!$C$2,0,求节点($AF$5:$AF$40,AI$5:AI$40,节奏总纲!R85))</f>
        <v>0.3078018645261032</v>
      </c>
      <c r="AQ86" s="79">
        <f>IF($I86&lt;前期规划!$C$2,0,求节点($AF$5:$AF$40,AJ$5:AJ$40,节奏总纲!S85))</f>
        <v>0.30702832422745485</v>
      </c>
      <c r="AR86" s="79">
        <f>IF($I86&lt;前期规划!$C$2,0,求节点($AF$5:$AF$40,AK$5:AK$40,节奏总纲!T85))</f>
        <v>0.32935913766808694</v>
      </c>
      <c r="AX86" s="136">
        <f>AX46</f>
        <v>30</v>
      </c>
      <c r="AY86" s="136">
        <f>节奏预期!D86</f>
        <v>54.213705787583436</v>
      </c>
      <c r="AZ86" s="136">
        <f>求节点(其他调用!$P$4:$P$163,其他调用!$S$4:$S$163,AY86)</f>
        <v>546.42636451636929</v>
      </c>
      <c r="BA86" s="137">
        <f>(装备强化!BR86+装备强化!BY86)/2</f>
        <v>0</v>
      </c>
      <c r="BB86" s="24">
        <f>BA86/AZ86</f>
        <v>0</v>
      </c>
      <c r="BC86" s="24">
        <f>装备突破!U86</f>
        <v>0</v>
      </c>
      <c r="BD86" s="24">
        <f>装备突破!AB86</f>
        <v>0</v>
      </c>
      <c r="BE86" s="24"/>
      <c r="BF86" s="24" t="e">
        <f>BB86/SUM($BB86:$BD86)</f>
        <v>#DIV/0!</v>
      </c>
      <c r="BG86" s="24" t="e">
        <f t="shared" ref="BG86:BG121" si="10">BC86/SUM($BB86:$BD86)</f>
        <v>#DIV/0!</v>
      </c>
      <c r="BH86" s="24" t="e">
        <f t="shared" ref="BH86:BH121" si="11">BD86/SUM($BB86:$BD86)</f>
        <v>#DIV/0!</v>
      </c>
    </row>
    <row r="87" spans="9:60" x14ac:dyDescent="0.15">
      <c r="I87" s="27">
        <v>83</v>
      </c>
      <c r="J87" s="79">
        <f>IF($I87&lt;前期规划!$C$2,0,求节点($B$5:$B$40,C$5:C$40,节奏总纲!P86))</f>
        <v>147.44743151612005</v>
      </c>
      <c r="K87" s="79">
        <f>IF($I87&lt;前期规划!$C$2,0,求节点($B$5:$B$40,D$5:D$40,节奏总纲!Q86))</f>
        <v>154.83854053768459</v>
      </c>
      <c r="L87" s="79">
        <f>IF($I87&lt;前期规划!$C$2,0,求节点($B$5:$B$40,E$5:E$40,节奏总纲!R86))</f>
        <v>163.8972361284591</v>
      </c>
      <c r="M87" s="79">
        <f>IF($I87&lt;前期规划!$C$2,0,求节点($B$5:$B$40,F$5:F$40,节奏总纲!S86))</f>
        <v>173.31245828986309</v>
      </c>
      <c r="N87" s="79">
        <f>IF($I87&lt;前期规划!$C$2,0,求节点($B$5:$B$40,G$5:G$40,节奏总纲!T86))</f>
        <v>184.48834961501382</v>
      </c>
      <c r="X87" s="40">
        <v>83</v>
      </c>
      <c r="Y87" s="79">
        <f>IF($I87&lt;前期规划!$C$2,0,求节点($Q$5:$Q$40,R$5:R$40,节奏总纲!P86))</f>
        <v>147.44743151612005</v>
      </c>
      <c r="Z87" s="79">
        <f>IF($I87&lt;前期规划!$C$2,0,求节点($Q$5:$Q$40,S$5:S$40,节奏总纲!Q86))</f>
        <v>154.83854053768459</v>
      </c>
      <c r="AA87" s="79">
        <f>IF($I87&lt;前期规划!$C$2,0,求节点($Q$5:$Q$40,T$5:T$40,节奏总纲!R86))</f>
        <v>163.8972361284591</v>
      </c>
      <c r="AB87" s="79">
        <f>IF($I87&lt;前期规划!$C$2,0,求节点($Q$5:$Q$40,U$5:U$40,节奏总纲!S86))</f>
        <v>173.31245828986309</v>
      </c>
      <c r="AC87" s="79">
        <f>IF($I87&lt;前期规划!$C$2,0,求节点($Q$5:$Q$40,V$5:V$40,节奏总纲!T86))</f>
        <v>184.48834961501382</v>
      </c>
      <c r="AM87" s="79">
        <v>83</v>
      </c>
      <c r="AN87" s="79">
        <f>IF($I87&lt;前期规划!$C$2,0,求节点($AF$5:$AF$40,AG$5:AG$40,节奏总纲!P86))</f>
        <v>0.30929135150918508</v>
      </c>
      <c r="AO87" s="79">
        <f>IF($I87&lt;前期规划!$C$2,0,求节点($AF$5:$AF$40,AH$5:AH$40,节奏总纲!Q86))</f>
        <v>0.3080287688867358</v>
      </c>
      <c r="AP87" s="79">
        <f>IF($I87&lt;前期规划!$C$2,0,求节点($AF$5:$AF$40,AI$5:AI$40,节奏总纲!R86))</f>
        <v>0.31873381225016356</v>
      </c>
      <c r="AQ87" s="79">
        <f>IF($I87&lt;前期规划!$C$2,0,求节点($AF$5:$AF$40,AJ$5:AJ$40,节奏总纲!S86))</f>
        <v>0.31734669344416733</v>
      </c>
      <c r="AR87" s="79">
        <f>IF($I87&lt;前期规划!$C$2,0,求节点($AF$5:$AF$40,AK$5:AK$40,节奏总纲!T86))</f>
        <v>0.33432808844237266</v>
      </c>
      <c r="AX87" s="136">
        <f t="shared" ref="AX87:AX121" si="12">AX47</f>
        <v>60</v>
      </c>
      <c r="AY87" s="136">
        <f>节奏预期!D87</f>
        <v>64.14304723627319</v>
      </c>
      <c r="AZ87" s="136">
        <f>求节点(其他调用!$P$4:$P$163,其他调用!$S$4:$S$163,AY87)</f>
        <v>629.52232033617906</v>
      </c>
      <c r="BA87" s="137">
        <f>(装备强化!BR87+装备强化!BY87)/2</f>
        <v>36.666666666666671</v>
      </c>
      <c r="BB87" s="24">
        <f t="shared" ref="BB87:BB121" si="13">BA87/AZ87</f>
        <v>5.8245220990871059E-2</v>
      </c>
      <c r="BC87" s="24">
        <f>装备突破!U87</f>
        <v>0.08</v>
      </c>
      <c r="BD87" s="24">
        <f>装备突破!AB87</f>
        <v>0</v>
      </c>
      <c r="BE87" s="24"/>
      <c r="BF87" s="24">
        <f t="shared" ref="BF87:BF121" si="14">BB87/SUM($BB87:$BD87)</f>
        <v>0.42131815171185738</v>
      </c>
      <c r="BG87" s="24">
        <f t="shared" si="10"/>
        <v>0.57868184828814273</v>
      </c>
      <c r="BH87" s="24">
        <f t="shared" si="11"/>
        <v>0</v>
      </c>
    </row>
    <row r="88" spans="9:60" x14ac:dyDescent="0.15">
      <c r="I88" s="27">
        <v>84</v>
      </c>
      <c r="J88" s="79">
        <f>IF($I88&lt;前期规划!$C$2,0,求节点($B$5:$B$40,C$5:C$40,节奏总纲!P87))</f>
        <v>154.0704380679723</v>
      </c>
      <c r="K88" s="79">
        <f>IF($I88&lt;前期规划!$C$2,0,求节点($B$5:$B$40,D$5:D$40,节奏总纲!Q87))</f>
        <v>162.27625086771451</v>
      </c>
      <c r="L88" s="79">
        <f>IF($I88&lt;前期规划!$C$2,0,求节点($B$5:$B$40,E$5:E$40,节奏总纲!R87))</f>
        <v>171.93744756930693</v>
      </c>
      <c r="M88" s="79">
        <f>IF($I88&lt;前期规划!$C$2,0,求节点($B$5:$B$40,F$5:F$40,节奏总纲!S87))</f>
        <v>180.93108221981731</v>
      </c>
      <c r="N88" s="79">
        <f>IF($I88&lt;前期规划!$C$2,0,求节点($B$5:$B$40,G$5:G$40,节奏总纲!T87))</f>
        <v>193.03997287759262</v>
      </c>
      <c r="X88" s="40">
        <v>84</v>
      </c>
      <c r="Y88" s="79">
        <f>IF($I88&lt;前期规划!$C$2,0,求节点($Q$5:$Q$40,R$5:R$40,节奏总纲!P87))</f>
        <v>154.0704380679723</v>
      </c>
      <c r="Z88" s="79">
        <f>IF($I88&lt;前期规划!$C$2,0,求节点($Q$5:$Q$40,S$5:S$40,节奏总纲!Q87))</f>
        <v>162.27625086771451</v>
      </c>
      <c r="AA88" s="79">
        <f>IF($I88&lt;前期规划!$C$2,0,求节点($Q$5:$Q$40,T$5:T$40,节奏总纲!R87))</f>
        <v>171.93744756930693</v>
      </c>
      <c r="AB88" s="79">
        <f>IF($I88&lt;前期规划!$C$2,0,求节点($Q$5:$Q$40,U$5:U$40,节奏总纲!S87))</f>
        <v>180.93108221981731</v>
      </c>
      <c r="AC88" s="79">
        <f>IF($I88&lt;前期规划!$C$2,0,求节点($Q$5:$Q$40,V$5:V$40,节奏总纲!T87))</f>
        <v>193.03997287759262</v>
      </c>
      <c r="AM88" s="79">
        <v>84</v>
      </c>
      <c r="AN88" s="79">
        <f>IF($I88&lt;前期规划!$C$2,0,求节点($AF$5:$AF$40,AG$5:AG$40,节奏总纲!P87))</f>
        <v>0.30816029874210693</v>
      </c>
      <c r="AO88" s="79">
        <f>IF($I88&lt;前期规划!$C$2,0,求节点($AF$5:$AF$40,AH$5:AH$40,节奏总纲!Q87))</f>
        <v>0.30679628294021766</v>
      </c>
      <c r="AP88" s="79">
        <f>IF($I88&lt;前期规划!$C$2,0,求节点($AF$5:$AF$40,AI$5:AI$40,节奏总纲!R87))</f>
        <v>0.33401385209249873</v>
      </c>
      <c r="AQ88" s="79">
        <f>IF($I88&lt;前期规划!$C$2,0,求节点($AF$5:$AF$40,AJ$5:AJ$40,节奏总纲!S87))</f>
        <v>0.32827001918269905</v>
      </c>
      <c r="AR88" s="79">
        <f>IF($I88&lt;前期规划!$C$2,0,求节点($AF$5:$AF$40,AK$5:AK$40,节奏总纲!T87))</f>
        <v>0.34064950314483244</v>
      </c>
      <c r="AX88" s="136">
        <f t="shared" si="12"/>
        <v>90</v>
      </c>
      <c r="AY88" s="136">
        <f>节奏预期!D88</f>
        <v>69.982855616450394</v>
      </c>
      <c r="AZ88" s="136">
        <f>求节点(其他调用!$P$4:$P$163,其他调用!$S$4:$S$163,AY88)</f>
        <v>681.98724322839871</v>
      </c>
      <c r="BA88" s="137">
        <f>(装备强化!BR88+装备强化!BY88)/2</f>
        <v>75.555555555555557</v>
      </c>
      <c r="BB88" s="24">
        <f t="shared" si="13"/>
        <v>0.110787344346633</v>
      </c>
      <c r="BC88" s="24">
        <f>装备突破!U88</f>
        <v>0.12333333333333332</v>
      </c>
      <c r="BD88" s="24">
        <f>装备突破!AB88</f>
        <v>0</v>
      </c>
      <c r="BE88" s="24"/>
      <c r="BF88" s="24">
        <f t="shared" si="14"/>
        <v>0.47320614925809718</v>
      </c>
      <c r="BG88" s="24">
        <f t="shared" si="10"/>
        <v>0.52679385074190288</v>
      </c>
      <c r="BH88" s="24">
        <f t="shared" si="11"/>
        <v>0</v>
      </c>
    </row>
    <row r="89" spans="9:60" x14ac:dyDescent="0.15">
      <c r="I89" s="27">
        <v>85</v>
      </c>
      <c r="J89" s="79">
        <f>IF($I89&lt;前期规划!$C$2,0,求节点($B$5:$B$40,C$5:C$40,节奏总纲!P88))</f>
        <v>161.31881459002804</v>
      </c>
      <c r="K89" s="79">
        <f>IF($I89&lt;前期规划!$C$2,0,求节点($B$5:$B$40,D$5:D$40,节奏总纲!Q88))</f>
        <v>169.79016249710324</v>
      </c>
      <c r="L89" s="79">
        <f>IF($I89&lt;前期规划!$C$2,0,求节点($B$5:$B$40,E$5:E$40,节奏总纲!R88))</f>
        <v>179.03605126173844</v>
      </c>
      <c r="M89" s="79">
        <f>IF($I89&lt;前期规划!$C$2,0,求节点($B$5:$B$40,F$5:F$40,节奏总纲!S88))</f>
        <v>189.19576520380241</v>
      </c>
      <c r="N89" s="79">
        <f>IF($I89&lt;前期规划!$C$2,0,求节点($B$5:$B$40,G$5:G$40,节奏总纲!T88))</f>
        <v>202.07716497589021</v>
      </c>
      <c r="X89" s="40">
        <v>85</v>
      </c>
      <c r="Y89" s="79">
        <f>IF($I89&lt;前期规划!$C$2,0,求节点($Q$5:$Q$40,R$5:R$40,节奏总纲!P88))</f>
        <v>161.31881459002804</v>
      </c>
      <c r="Z89" s="79">
        <f>IF($I89&lt;前期规划!$C$2,0,求节点($Q$5:$Q$40,S$5:S$40,节奏总纲!Q88))</f>
        <v>169.79016249710324</v>
      </c>
      <c r="AA89" s="79">
        <f>IF($I89&lt;前期规划!$C$2,0,求节点($Q$5:$Q$40,T$5:T$40,节奏总纲!R88))</f>
        <v>179.03605126173844</v>
      </c>
      <c r="AB89" s="79">
        <f>IF($I89&lt;前期规划!$C$2,0,求节点($Q$5:$Q$40,U$5:U$40,节奏总纲!S88))</f>
        <v>189.19576520380241</v>
      </c>
      <c r="AC89" s="79">
        <f>IF($I89&lt;前期规划!$C$2,0,求节点($Q$5:$Q$40,V$5:V$40,节奏总纲!T88))</f>
        <v>202.07716497589021</v>
      </c>
      <c r="AM89" s="79">
        <v>85</v>
      </c>
      <c r="AN89" s="79">
        <f>IF($I89&lt;前期规划!$C$2,0,求节点($AF$5:$AF$40,AG$5:AG$40,节奏总纲!P88))</f>
        <v>0.30694806640162436</v>
      </c>
      <c r="AO89" s="79">
        <f>IF($I89&lt;前期规划!$C$2,0,求节点($AF$5:$AF$40,AH$5:AH$40,节奏总纲!Q88))</f>
        <v>0.31797078937675011</v>
      </c>
      <c r="AP89" s="79">
        <f>IF($I89&lt;前期规划!$C$2,0,求节点($AF$5:$AF$40,AI$5:AI$40,节奏总纲!R88))</f>
        <v>0.33589341677806939</v>
      </c>
      <c r="AQ89" s="79">
        <f>IF($I89&lt;前期规划!$C$2,0,求节点($AF$5:$AF$40,AJ$5:AJ$40,节奏总纲!S88))</f>
        <v>0.33453551021739153</v>
      </c>
      <c r="AR89" s="79">
        <f>IF($I89&lt;前期规划!$C$2,0,求节点($AF$5:$AF$40,AK$5:AK$40,节奏总纲!T88))</f>
        <v>0.34753498283877349</v>
      </c>
      <c r="AX89" s="136">
        <f t="shared" si="12"/>
        <v>120</v>
      </c>
      <c r="AY89" s="136">
        <f>节奏预期!D89</f>
        <v>74.149428238300118</v>
      </c>
      <c r="AZ89" s="136">
        <f>求节点(其他调用!$P$4:$P$163,其他调用!$S$4:$S$163,AY89)</f>
        <v>721.36570441059075</v>
      </c>
      <c r="BA89" s="137">
        <f>(装备强化!BR89+装备强化!BY89)/2</f>
        <v>119.25925925925925</v>
      </c>
      <c r="BB89" s="24">
        <f t="shared" si="13"/>
        <v>0.16532427107371692</v>
      </c>
      <c r="BC89" s="24">
        <f>装备突破!U89</f>
        <v>0.17444444444444443</v>
      </c>
      <c r="BD89" s="24">
        <f>装备突破!AB89</f>
        <v>0</v>
      </c>
      <c r="BE89" s="24"/>
      <c r="BF89" s="24">
        <f t="shared" si="14"/>
        <v>0.48657885062075407</v>
      </c>
      <c r="BG89" s="24">
        <f t="shared" si="10"/>
        <v>0.51342114937924588</v>
      </c>
      <c r="BH89" s="24">
        <f t="shared" si="11"/>
        <v>0</v>
      </c>
    </row>
    <row r="90" spans="9:60" x14ac:dyDescent="0.15">
      <c r="I90" s="27">
        <v>86</v>
      </c>
      <c r="J90" s="79">
        <f>IF($I90&lt;前期规划!$C$2,0,求节点($B$5:$B$40,C$5:C$40,节奏总纲!P89))</f>
        <v>169.29469509290595</v>
      </c>
      <c r="K90" s="79">
        <f>IF($I90&lt;前期规划!$C$2,0,求节点($B$5:$B$40,D$5:D$40,节奏总纲!Q89))</f>
        <v>177.6019419487294</v>
      </c>
      <c r="L90" s="79">
        <f>IF($I90&lt;前期规划!$C$2,0,求节点($B$5:$B$40,E$5:E$40,节奏总纲!R89))</f>
        <v>186.57062217713468</v>
      </c>
      <c r="M90" s="79">
        <f>IF($I90&lt;前期规划!$C$2,0,求节点($B$5:$B$40,F$5:F$40,节奏总纲!S89))</f>
        <v>198.04958671084975</v>
      </c>
      <c r="N90" s="79">
        <f>IF($I90&lt;前期规划!$C$2,0,求节点($B$5:$B$40,G$5:G$40,节奏总纲!T89))</f>
        <v>210.49306697681948</v>
      </c>
      <c r="X90" s="40">
        <v>86</v>
      </c>
      <c r="Y90" s="79">
        <f>IF($I90&lt;前期规划!$C$2,0,求节点($Q$5:$Q$40,R$5:R$40,节奏总纲!P89))</f>
        <v>169.29469509290595</v>
      </c>
      <c r="Z90" s="79">
        <f>IF($I90&lt;前期规划!$C$2,0,求节点($Q$5:$Q$40,S$5:S$40,节奏总纲!Q89))</f>
        <v>177.6019419487294</v>
      </c>
      <c r="AA90" s="79">
        <f>IF($I90&lt;前期规划!$C$2,0,求节点($Q$5:$Q$40,T$5:T$40,节奏总纲!R89))</f>
        <v>186.57062217713468</v>
      </c>
      <c r="AB90" s="79">
        <f>IF($I90&lt;前期规划!$C$2,0,求节点($Q$5:$Q$40,U$5:U$40,节奏总纲!S89))</f>
        <v>198.04958671084975</v>
      </c>
      <c r="AC90" s="79">
        <f>IF($I90&lt;前期规划!$C$2,0,求节点($Q$5:$Q$40,V$5:V$40,节奏总纲!T89))</f>
        <v>210.49306697681948</v>
      </c>
      <c r="AM90" s="79">
        <v>86</v>
      </c>
      <c r="AN90" s="79">
        <f>IF($I90&lt;前期规划!$C$2,0,求节点($AF$5:$AF$40,AG$5:AG$40,节奏总纲!P89))</f>
        <v>0.30564882794866688</v>
      </c>
      <c r="AO90" s="79">
        <f>IF($I90&lt;前期规划!$C$2,0,求节点($AF$5:$AF$40,AH$5:AH$40,节奏总纲!Q89))</f>
        <v>0.33608328209974958</v>
      </c>
      <c r="AP90" s="79">
        <f>IF($I90&lt;前期规划!$C$2,0,求节点($AF$5:$AF$40,AI$5:AI$40,节奏总纲!R89))</f>
        <v>0.33487598397676926</v>
      </c>
      <c r="AQ90" s="79">
        <f>IF($I90&lt;前期规划!$C$2,0,求节点($AF$5:$AF$40,AJ$5:AJ$40,节奏总纲!S89))</f>
        <v>0.33338379359858861</v>
      </c>
      <c r="AR90" s="79">
        <f>IF($I90&lt;前期规划!$C$2,0,求节点($AF$5:$AF$40,AK$5:AK$40,节奏总纲!T89))</f>
        <v>0.35394709864900531</v>
      </c>
      <c r="AX90" s="136">
        <f t="shared" si="12"/>
        <v>150</v>
      </c>
      <c r="AY90" s="136">
        <f>节奏预期!D90</f>
        <v>77.324097991611154</v>
      </c>
      <c r="AZ90" s="136">
        <f>求节点(其他调用!$P$4:$P$163,其他调用!$S$4:$S$163,AY90)</f>
        <v>752.38844750100179</v>
      </c>
      <c r="BA90" s="137">
        <f>(装备强化!BR90+装备强化!BY90)/2</f>
        <v>135</v>
      </c>
      <c r="BB90" s="24">
        <f t="shared" si="13"/>
        <v>0.17942859230280811</v>
      </c>
      <c r="BC90" s="24">
        <f>装备突破!U90</f>
        <v>0.18</v>
      </c>
      <c r="BD90" s="24">
        <f>装备突破!AB90</f>
        <v>4.4444444444444446E-2</v>
      </c>
      <c r="BE90" s="24"/>
      <c r="BF90" s="24">
        <f t="shared" si="14"/>
        <v>0.44426979762725821</v>
      </c>
      <c r="BG90" s="24">
        <f t="shared" si="10"/>
        <v>0.4456846177444761</v>
      </c>
      <c r="BH90" s="24">
        <f t="shared" si="11"/>
        <v>0.11004558462826571</v>
      </c>
    </row>
    <row r="91" spans="9:60" x14ac:dyDescent="0.15">
      <c r="I91" s="27">
        <v>87</v>
      </c>
      <c r="J91" s="79">
        <f>IF($I91&lt;前期规划!$C$2,0,求节点($B$5:$B$40,C$5:C$40,节奏总纲!P90))</f>
        <v>176.83428461946724</v>
      </c>
      <c r="K91" s="79">
        <f>IF($I91&lt;前期规划!$C$2,0,求节点($B$5:$B$40,D$5:D$40,节奏总纲!Q90))</f>
        <v>185.0956132174326</v>
      </c>
      <c r="L91" s="79">
        <f>IF($I91&lt;前期规划!$C$2,0,求节点($B$5:$B$40,E$5:E$40,节奏总纲!R90))</f>
        <v>195.11501160378427</v>
      </c>
      <c r="M91" s="79">
        <f>IF($I91&lt;前期规划!$C$2,0,求节点($B$5:$B$40,F$5:F$40,节奏总纲!S90))</f>
        <v>206.57788724516951</v>
      </c>
      <c r="N91" s="79">
        <f>IF($I91&lt;前期规划!$C$2,0,求节点($B$5:$B$40,G$5:G$40,节奏总纲!T90))</f>
        <v>219.42138978803774</v>
      </c>
      <c r="X91" s="40">
        <v>87</v>
      </c>
      <c r="Y91" s="79">
        <f>IF($I91&lt;前期规划!$C$2,0,求节点($Q$5:$Q$40,R$5:R$40,节奏总纲!P90))</f>
        <v>176.83428461946724</v>
      </c>
      <c r="Z91" s="79">
        <f>IF($I91&lt;前期规划!$C$2,0,求节点($Q$5:$Q$40,S$5:S$40,节奏总纲!Q90))</f>
        <v>185.0956132174326</v>
      </c>
      <c r="AA91" s="79">
        <f>IF($I91&lt;前期规划!$C$2,0,求节点($Q$5:$Q$40,T$5:T$40,节奏总纲!R90))</f>
        <v>195.11501160378427</v>
      </c>
      <c r="AB91" s="79">
        <f>IF($I91&lt;前期规划!$C$2,0,求节点($Q$5:$Q$40,U$5:U$40,节奏总纲!S90))</f>
        <v>206.57788724516951</v>
      </c>
      <c r="AC91" s="79">
        <f>IF($I91&lt;前期规划!$C$2,0,求节点($Q$5:$Q$40,V$5:V$40,节奏总纲!T90))</f>
        <v>219.42138978803774</v>
      </c>
      <c r="AM91" s="79">
        <v>87</v>
      </c>
      <c r="AN91" s="79">
        <f>IF($I91&lt;前期规划!$C$2,0,求节点($AF$5:$AF$40,AG$5:AG$40,节奏总纲!P90))</f>
        <v>0.33078778071663206</v>
      </c>
      <c r="AO91" s="79">
        <f>IF($I91&lt;前期规划!$C$2,0,求节点($AF$5:$AF$40,AH$5:AH$40,节奏总纲!Q90))</f>
        <v>0.33507147838414408</v>
      </c>
      <c r="AP91" s="79">
        <f>IF($I91&lt;前期规划!$C$2,0,求节点($AF$5:$AF$40,AI$5:AI$40,节奏总纲!R90))</f>
        <v>0.33375540831425782</v>
      </c>
      <c r="AQ91" s="79">
        <f>IF($I91&lt;前期规划!$C$2,0,求节点($AF$5:$AF$40,AJ$5:AJ$40,节奏总纲!S90))</f>
        <v>0.33529612827128102</v>
      </c>
      <c r="AR91" s="79">
        <f>IF($I91&lt;前期规划!$C$2,0,求节点($AF$5:$AF$40,AK$5:AK$40,节奏总纲!T90))</f>
        <v>0.36074963031469542</v>
      </c>
      <c r="AX91" s="136">
        <f t="shared" si="12"/>
        <v>180</v>
      </c>
      <c r="AY91" s="136">
        <f>节奏预期!D91</f>
        <v>79.97103607409106</v>
      </c>
      <c r="AZ91" s="136">
        <f>求节点(其他调用!$P$4:$P$163,其他调用!$S$4:$S$163,AY91)</f>
        <v>778.51766988290274</v>
      </c>
      <c r="BA91" s="137">
        <f>(装备强化!BR91+装备强化!BY91)/2</f>
        <v>143.33333333333334</v>
      </c>
      <c r="BB91" s="24">
        <f t="shared" si="13"/>
        <v>0.184110571767616</v>
      </c>
      <c r="BC91" s="24">
        <f>装备突破!U91</f>
        <v>0.21</v>
      </c>
      <c r="BD91" s="24">
        <f>装备突破!AB91</f>
        <v>0.1</v>
      </c>
      <c r="BE91" s="24"/>
      <c r="BF91" s="24">
        <f t="shared" si="14"/>
        <v>0.37261006399637331</v>
      </c>
      <c r="BG91" s="24">
        <f t="shared" si="10"/>
        <v>0.42500608567987619</v>
      </c>
      <c r="BH91" s="24">
        <f t="shared" si="11"/>
        <v>0.20238385032375059</v>
      </c>
    </row>
    <row r="92" spans="9:60" x14ac:dyDescent="0.15">
      <c r="I92" s="27">
        <v>88</v>
      </c>
      <c r="J92" s="79">
        <f>IF($I92&lt;前期规划!$C$2,0,求节点($B$5:$B$40,C$5:C$40,节奏总纲!P91))</f>
        <v>184.31866738088485</v>
      </c>
      <c r="K92" s="79">
        <f>IF($I92&lt;前期规划!$C$2,0,求节点($B$5:$B$40,D$5:D$40,节奏总纲!Q91))</f>
        <v>193.46345158543664</v>
      </c>
      <c r="L92" s="79">
        <f>IF($I92&lt;前期规划!$C$2,0,求节点($B$5:$B$40,E$5:E$40,节奏总纲!R91))</f>
        <v>203.97984863240757</v>
      </c>
      <c r="M92" s="79">
        <f>IF($I92&lt;前期规划!$C$2,0,求节点($B$5:$B$40,F$5:F$40,节奏总纲!S91))</f>
        <v>215.59889904087905</v>
      </c>
      <c r="N92" s="79">
        <f>IF($I92&lt;前期规划!$C$2,0,求节点($B$5:$B$40,G$5:G$40,节奏总纲!T91))</f>
        <v>229.58269694030741</v>
      </c>
      <c r="X92" s="40">
        <v>88</v>
      </c>
      <c r="Y92" s="79">
        <f>IF($I92&lt;前期规划!$C$2,0,求节点($Q$5:$Q$40,R$5:R$40,节奏总纲!P91))</f>
        <v>184.31866738088485</v>
      </c>
      <c r="Z92" s="79">
        <f>IF($I92&lt;前期规划!$C$2,0,求节点($Q$5:$Q$40,S$5:S$40,节奏总纲!Q91))</f>
        <v>193.46345158543664</v>
      </c>
      <c r="AA92" s="79">
        <f>IF($I92&lt;前期规划!$C$2,0,求节点($Q$5:$Q$40,T$5:T$40,节奏总纲!R91))</f>
        <v>203.97984863240757</v>
      </c>
      <c r="AB92" s="79">
        <f>IF($I92&lt;前期规划!$C$2,0,求节点($Q$5:$Q$40,U$5:U$40,节奏总纲!S91))</f>
        <v>215.59889904087905</v>
      </c>
      <c r="AC92" s="79">
        <f>IF($I92&lt;前期规划!$C$2,0,求节点($Q$5:$Q$40,V$5:V$40,节奏总纲!T91))</f>
        <v>229.58269694030741</v>
      </c>
      <c r="AM92" s="79">
        <v>88</v>
      </c>
      <c r="AN92" s="79">
        <f>IF($I92&lt;前期规划!$C$2,0,求节点($AF$5:$AF$40,AG$5:AG$40,节奏总纲!P91))</f>
        <v>0.33517593705307946</v>
      </c>
      <c r="AO92" s="79">
        <f>IF($I92&lt;前期规划!$C$2,0,求节点($AF$5:$AF$40,AH$5:AH$40,节奏总纲!Q91))</f>
        <v>0.33396777592290544</v>
      </c>
      <c r="AP92" s="79">
        <f>IF($I92&lt;前期规划!$C$2,0,求节点($AF$5:$AF$40,AI$5:AI$40,节奏总纲!R91))</f>
        <v>0.33261631551757792</v>
      </c>
      <c r="AQ92" s="79">
        <f>IF($I92&lt;前期规划!$C$2,0,求节点($AF$5:$AF$40,AJ$5:AJ$40,节奏总纲!S91))</f>
        <v>0.34984163566281268</v>
      </c>
      <c r="AR92" s="79">
        <f>IF($I92&lt;前期规划!$C$2,0,求节点($AF$5:$AF$40,AK$5:AK$40,节奏总纲!T91))</f>
        <v>0.36473433640925756</v>
      </c>
      <c r="AX92" s="136">
        <f t="shared" si="12"/>
        <v>210</v>
      </c>
      <c r="AY92" s="136">
        <f>节奏预期!D92</f>
        <v>82.238672852681816</v>
      </c>
      <c r="AZ92" s="136">
        <f>求节点(其他调用!$P$4:$P$163,其他调用!$S$4:$S$163,AY92)</f>
        <v>801.06369461804093</v>
      </c>
      <c r="BA92" s="137">
        <f>(装备强化!BR92+装备强化!BY92)/2</f>
        <v>157.98611111111114</v>
      </c>
      <c r="BB92" s="24">
        <f t="shared" si="13"/>
        <v>0.19722041102666782</v>
      </c>
      <c r="BC92" s="24">
        <f>装备突破!U92</f>
        <v>0.21583333333333332</v>
      </c>
      <c r="BD92" s="24">
        <f>装备突破!AB92</f>
        <v>9.1666666666666674E-2</v>
      </c>
      <c r="BE92" s="24"/>
      <c r="BF92" s="24">
        <f t="shared" si="14"/>
        <v>0.39075180380657776</v>
      </c>
      <c r="BG92" s="24">
        <f t="shared" si="10"/>
        <v>0.42762949272112821</v>
      </c>
      <c r="BH92" s="24">
        <f t="shared" si="11"/>
        <v>0.18161870347229386</v>
      </c>
    </row>
    <row r="93" spans="9:60" x14ac:dyDescent="0.15">
      <c r="I93" s="27">
        <v>89</v>
      </c>
      <c r="J93" s="79">
        <f>IF($I93&lt;前期规划!$C$2,0,求节点($B$5:$B$40,C$5:C$40,节奏总纲!P92))</f>
        <v>192.37000514587845</v>
      </c>
      <c r="K93" s="79">
        <f>IF($I93&lt;前期规划!$C$2,0,求节点($B$5:$B$40,D$5:D$40,节奏总纲!Q92))</f>
        <v>202.18016192660605</v>
      </c>
      <c r="L93" s="79">
        <f>IF($I93&lt;前期规划!$C$2,0,求节点($B$5:$B$40,E$5:E$40,节奏总纲!R92))</f>
        <v>212.63311106623107</v>
      </c>
      <c r="M93" s="79">
        <f>IF($I93&lt;前期规划!$C$2,0,求节点($B$5:$B$40,F$5:F$40,节奏总纲!S92))</f>
        <v>225.21864985963364</v>
      </c>
      <c r="N93" s="79">
        <f>IF($I93&lt;前期规划!$C$2,0,求节点($B$5:$B$40,G$5:G$40,节奏总纲!T92))</f>
        <v>240.26529020527872</v>
      </c>
      <c r="X93" s="40">
        <v>89</v>
      </c>
      <c r="Y93" s="79">
        <f>IF($I93&lt;前期规划!$C$2,0,求节点($Q$5:$Q$40,R$5:R$40,节奏总纲!P92))</f>
        <v>192.37000514587845</v>
      </c>
      <c r="Z93" s="79">
        <f>IF($I93&lt;前期规划!$C$2,0,求节点($Q$5:$Q$40,S$5:S$40,节奏总纲!Q92))</f>
        <v>202.18016192660605</v>
      </c>
      <c r="AA93" s="79">
        <f>IF($I93&lt;前期规划!$C$2,0,求节点($Q$5:$Q$40,T$5:T$40,节奏总纲!R92))</f>
        <v>212.63311106623107</v>
      </c>
      <c r="AB93" s="79">
        <f>IF($I93&lt;前期规划!$C$2,0,求节点($Q$5:$Q$40,U$5:U$40,节奏总纲!S92))</f>
        <v>225.21864985963364</v>
      </c>
      <c r="AC93" s="79">
        <f>IF($I93&lt;前期规划!$C$2,0,求节点($Q$5:$Q$40,V$5:V$40,节奏总纲!T92))</f>
        <v>240.26529020527872</v>
      </c>
      <c r="AM93" s="79">
        <v>89</v>
      </c>
      <c r="AN93" s="79">
        <f>IF($I93&lt;前期规划!$C$2,0,求节点($AF$5:$AF$40,AG$5:AG$40,节奏总纲!P92))</f>
        <v>0.33410957027777183</v>
      </c>
      <c r="AO93" s="79">
        <f>IF($I93&lt;前期规划!$C$2,0,求节点($AF$5:$AF$40,AH$5:AH$40,节奏总纲!Q92))</f>
        <v>0.33284230850742413</v>
      </c>
      <c r="AP93" s="79">
        <f>IF($I93&lt;前期规划!$C$2,0,求节点($AF$5:$AF$40,AI$5:AI$40,节奏总纲!R92))</f>
        <v>0.33455842723995333</v>
      </c>
      <c r="AQ93" s="79">
        <f>IF($I93&lt;前期规划!$C$2,0,求节点($AF$5:$AF$40,AJ$5:AJ$40,节奏总纲!S92))</f>
        <v>0.36498704297128098</v>
      </c>
      <c r="AR93" s="79">
        <f>IF($I93&lt;前期规划!$C$2,0,求节点($AF$5:$AF$40,AK$5:AK$40,节奏总纲!T92))</f>
        <v>0.36411505564027369</v>
      </c>
      <c r="AX93" s="136">
        <f t="shared" si="12"/>
        <v>240</v>
      </c>
      <c r="AY93" s="136">
        <f>节奏预期!D93</f>
        <v>84.163908914135135</v>
      </c>
      <c r="AZ93" s="136">
        <f>求节点(其他调用!$P$4:$P$163,其他调用!$S$4:$S$163,AY93)</f>
        <v>819.08693065880436</v>
      </c>
      <c r="BA93" s="137">
        <f>(装备强化!BR93+装备强化!BY93)/2</f>
        <v>173.33333333333337</v>
      </c>
      <c r="BB93" s="24">
        <f t="shared" si="13"/>
        <v>0.21161775001576288</v>
      </c>
      <c r="BC93" s="24">
        <f>装备突破!U93</f>
        <v>0.2533333333333333</v>
      </c>
      <c r="BD93" s="24">
        <f>装备突破!AB93</f>
        <v>8.3333333333333343E-2</v>
      </c>
      <c r="BE93" s="24"/>
      <c r="BF93" s="24">
        <f t="shared" si="14"/>
        <v>0.38596345906787549</v>
      </c>
      <c r="BG93" s="24">
        <f t="shared" si="10"/>
        <v>0.46204729812714312</v>
      </c>
      <c r="BH93" s="24">
        <f t="shared" si="11"/>
        <v>0.15198924280498133</v>
      </c>
    </row>
    <row r="94" spans="9:60" x14ac:dyDescent="0.15">
      <c r="I94" s="27">
        <v>90</v>
      </c>
      <c r="J94" s="79">
        <f>IF($I94&lt;前期规划!$C$2,0,求节点($B$5:$B$40,C$5:C$40,节奏总纲!P93))</f>
        <v>201.1875</v>
      </c>
      <c r="K94" s="79">
        <f>IF($I94&lt;前期规划!$C$2,0,求节点($B$5:$B$40,D$5:D$40,节奏总纲!Q93))</f>
        <v>210.86394140625001</v>
      </c>
      <c r="L94" s="79">
        <f>IF($I94&lt;前期规划!$C$2,0,求节点($B$5:$B$40,E$5:E$40,节奏总纲!R93))</f>
        <v>222.34718749999999</v>
      </c>
      <c r="M94" s="79">
        <f>IF($I94&lt;前期规划!$C$2,0,求节点($B$5:$B$40,F$5:F$40,节奏总纲!S93))</f>
        <v>235.46728125000001</v>
      </c>
      <c r="N94" s="79">
        <f>IF($I94&lt;前期规划!$C$2,0,求节点($B$5:$B$40,G$5:G$40,节奏总纲!T93))</f>
        <v>251.56643750000003</v>
      </c>
      <c r="X94" s="40">
        <v>90</v>
      </c>
      <c r="Y94" s="79">
        <f>IF($I94&lt;前期规划!$C$2,0,求节点($Q$5:$Q$40,R$5:R$40,节奏总纲!P93))</f>
        <v>201.1875</v>
      </c>
      <c r="Z94" s="79">
        <f>IF($I94&lt;前期规划!$C$2,0,求节点($Q$5:$Q$40,S$5:S$40,节奏总纲!Q93))</f>
        <v>210.86394140625001</v>
      </c>
      <c r="AA94" s="79">
        <f>IF($I94&lt;前期规划!$C$2,0,求节点($Q$5:$Q$40,T$5:T$40,节奏总纲!R93))</f>
        <v>222.34718749999999</v>
      </c>
      <c r="AB94" s="79">
        <f>IF($I94&lt;前期规划!$C$2,0,求节点($Q$5:$Q$40,U$5:U$40,节奏总纲!S93))</f>
        <v>235.46728125000001</v>
      </c>
      <c r="AC94" s="79">
        <f>IF($I94&lt;前期规划!$C$2,0,求节点($Q$5:$Q$40,V$5:V$40,节奏总纲!T93))</f>
        <v>251.56643750000003</v>
      </c>
      <c r="AM94" s="79">
        <v>90</v>
      </c>
      <c r="AN94" s="79">
        <f>IF($I94&lt;前期规划!$C$2,0,求节点($AF$5:$AF$40,AG$5:AG$40,节奏总纲!P93))</f>
        <v>0.33296666666666663</v>
      </c>
      <c r="AO94" s="79">
        <f>IF($I94&lt;前期规划!$C$2,0,求节点($AF$5:$AF$40,AH$5:AH$40,节奏总纲!Q93))</f>
        <v>0.33174452500000001</v>
      </c>
      <c r="AP94" s="79">
        <f>IF($I94&lt;前期规划!$C$2,0,求节点($AF$5:$AF$40,AI$5:AI$40,节奏总纲!R93))</f>
        <v>0.35846999999999996</v>
      </c>
      <c r="AQ94" s="79">
        <f>IF($I94&lt;前期规划!$C$2,0,求节点($AF$5:$AF$40,AJ$5:AJ$40,节奏总纲!S93))</f>
        <v>0.36437971666666663</v>
      </c>
      <c r="AR94" s="79">
        <f>IF($I94&lt;前期规划!$C$2,0,求节点($AF$5:$AF$40,AK$5:AK$40,节奏总纲!T93))</f>
        <v>0.36345991666666672</v>
      </c>
      <c r="AX94" s="136">
        <f t="shared" si="12"/>
        <v>270</v>
      </c>
      <c r="AY94" s="136">
        <f>节奏预期!D94</f>
        <v>85.878108880436827</v>
      </c>
      <c r="AZ94" s="136">
        <f>求节点(其他调用!$P$4:$P$163,其他调用!$S$4:$S$163,AY94)</f>
        <v>835.11802579538005</v>
      </c>
      <c r="BA94" s="137">
        <f>(装备强化!BR94+装备强化!BY94)/2</f>
        <v>185.625</v>
      </c>
      <c r="BB94" s="24">
        <f t="shared" si="13"/>
        <v>0.22227397118294473</v>
      </c>
      <c r="BC94" s="24">
        <f>装备突破!U94</f>
        <v>0.26</v>
      </c>
      <c r="BD94" s="24">
        <f>装备突破!AB94</f>
        <v>7.4999999999999997E-2</v>
      </c>
      <c r="BE94" s="24"/>
      <c r="BF94" s="24">
        <f t="shared" si="14"/>
        <v>0.39885941687015469</v>
      </c>
      <c r="BG94" s="24">
        <f t="shared" si="10"/>
        <v>0.46655687048883515</v>
      </c>
      <c r="BH94" s="24">
        <f t="shared" si="11"/>
        <v>0.13458371264101013</v>
      </c>
    </row>
    <row r="95" spans="9:60" x14ac:dyDescent="0.15">
      <c r="I95" s="27">
        <v>91</v>
      </c>
      <c r="J95" s="79">
        <f>IF($I95&lt;前期规划!$C$2,0,求节点($B$5:$B$40,C$5:C$40,节奏总纲!P94))</f>
        <v>210.8725934289707</v>
      </c>
      <c r="K95" s="79">
        <f>IF($I95&lt;前期规划!$C$2,0,求节点($B$5:$B$40,D$5:D$40,节奏总纲!Q94))</f>
        <v>221.47892858822948</v>
      </c>
      <c r="L95" s="79">
        <f>IF($I95&lt;前期规划!$C$2,0,求节点($B$5:$B$40,E$5:E$40,节奏总纲!R94))</f>
        <v>233.57930442900005</v>
      </c>
      <c r="M95" s="79">
        <f>IF($I95&lt;前期规划!$C$2,0,求节点($B$5:$B$40,F$5:F$40,节奏总纲!S94))</f>
        <v>248.01354282892169</v>
      </c>
      <c r="N95" s="79">
        <f>IF($I95&lt;前期规划!$C$2,0,求节点($B$5:$B$40,G$5:G$40,节奏总纲!T94))</f>
        <v>265.09469747521223</v>
      </c>
      <c r="X95" s="40">
        <v>91</v>
      </c>
      <c r="Y95" s="79">
        <f>IF($I95&lt;前期规划!$C$2,0,求节点($Q$5:$Q$40,R$5:R$40,节奏总纲!P94))</f>
        <v>210.8725934289707</v>
      </c>
      <c r="Z95" s="79">
        <f>IF($I95&lt;前期规划!$C$2,0,求节点($Q$5:$Q$40,S$5:S$40,节奏总纲!Q94))</f>
        <v>221.47892858822948</v>
      </c>
      <c r="AA95" s="79">
        <f>IF($I95&lt;前期规划!$C$2,0,求节点($Q$5:$Q$40,T$5:T$40,节奏总纲!R94))</f>
        <v>233.57930442900005</v>
      </c>
      <c r="AB95" s="79">
        <f>IF($I95&lt;前期规划!$C$2,0,求节点($Q$5:$Q$40,U$5:U$40,节奏总纲!S94))</f>
        <v>248.01354282892169</v>
      </c>
      <c r="AC95" s="79">
        <f>IF($I95&lt;前期规划!$C$2,0,求节点($Q$5:$Q$40,V$5:V$40,节奏总纲!T94))</f>
        <v>265.09469747521223</v>
      </c>
      <c r="AM95" s="79">
        <v>91</v>
      </c>
      <c r="AN95" s="79">
        <f>IF($I95&lt;前期规划!$C$2,0,求节点($AF$5:$AF$40,AG$5:AG$40,节奏总纲!P94))</f>
        <v>0.3317417329060473</v>
      </c>
      <c r="AO95" s="79">
        <f>IF($I95&lt;前期规划!$C$2,0,求节点($AF$5:$AF$40,AH$5:AH$40,节奏总纲!Q94))</f>
        <v>0.35334403946448384</v>
      </c>
      <c r="AP95" s="79">
        <f>IF($I95&lt;前期规划!$C$2,0,求节点($AF$5:$AF$40,AI$5:AI$40,节奏总纲!R94))</f>
        <v>0.36448780272065673</v>
      </c>
      <c r="AQ95" s="79">
        <f>IF($I95&lt;前期规划!$C$2,0,求节点($AF$5:$AF$40,AJ$5:AJ$40,节奏总纲!S94))</f>
        <v>0.36364107558417463</v>
      </c>
      <c r="AR95" s="79">
        <f>IF($I95&lt;前期规划!$C$2,0,求节点($AF$5:$AF$40,AK$5:AK$40,节奏总纲!T94))</f>
        <v>0.36267566971158194</v>
      </c>
      <c r="AX95" s="136">
        <f t="shared" si="12"/>
        <v>300</v>
      </c>
      <c r="AY95" s="136">
        <f>节奏预期!D95</f>
        <v>87.370536081129359</v>
      </c>
      <c r="AZ95" s="136">
        <f>求节点(其他调用!$P$4:$P$163,其他调用!$S$4:$S$163,AY95)</f>
        <v>849.30896000906546</v>
      </c>
      <c r="BA95" s="137">
        <f>(装备强化!BR95+装备强化!BY95)/2</f>
        <v>198.33333333333331</v>
      </c>
      <c r="BB95" s="24">
        <f t="shared" si="13"/>
        <v>0.23352318493286156</v>
      </c>
      <c r="BC95" s="24">
        <f>装备突破!U95</f>
        <v>0.26666666666666666</v>
      </c>
      <c r="BD95" s="24">
        <f>装备突破!AB95</f>
        <v>6.666666666666668E-2</v>
      </c>
      <c r="BE95" s="24"/>
      <c r="BF95" s="24">
        <f t="shared" si="14"/>
        <v>0.4119617176620336</v>
      </c>
      <c r="BG95" s="24">
        <f t="shared" si="10"/>
        <v>0.47043062587037315</v>
      </c>
      <c r="BH95" s="24">
        <f t="shared" si="11"/>
        <v>0.11760765646759332</v>
      </c>
    </row>
    <row r="96" spans="9:60" x14ac:dyDescent="0.15">
      <c r="I96" s="27">
        <v>92</v>
      </c>
      <c r="J96" s="79">
        <f>IF($I96&lt;前期规划!$C$2,0,求节点($B$5:$B$40,C$5:C$40,节奏总纲!P95))</f>
        <v>221.49389448918618</v>
      </c>
      <c r="K96" s="79">
        <f>IF($I96&lt;前期规划!$C$2,0,求节点($B$5:$B$40,D$5:D$40,节奏总纲!Q95))</f>
        <v>232.75021687871833</v>
      </c>
      <c r="L96" s="79">
        <f>IF($I96&lt;前期规划!$C$2,0,求节点($B$5:$B$40,E$5:E$40,节奏总纲!R95))</f>
        <v>246.20436586723122</v>
      </c>
      <c r="M96" s="79">
        <f>IF($I96&lt;前期规划!$C$2,0,求节点($B$5:$B$40,F$5:F$40,节奏总纲!S95))</f>
        <v>261.93460413741417</v>
      </c>
      <c r="N96" s="79">
        <f>IF($I96&lt;前期规划!$C$2,0,求节点($B$5:$B$40,G$5:G$40,节奏总纲!T95))</f>
        <v>276.24819527428679</v>
      </c>
      <c r="X96" s="40">
        <v>92</v>
      </c>
      <c r="Y96" s="79">
        <f>IF($I96&lt;前期规划!$C$2,0,求节点($Q$5:$Q$40,R$5:R$40,节奏总纲!P95))</f>
        <v>221.49389448918618</v>
      </c>
      <c r="Z96" s="79">
        <f>IF($I96&lt;前期规划!$C$2,0,求节点($Q$5:$Q$40,S$5:S$40,节奏总纲!Q95))</f>
        <v>232.75021687871833</v>
      </c>
      <c r="AA96" s="79">
        <f>IF($I96&lt;前期规划!$C$2,0,求节点($Q$5:$Q$40,T$5:T$40,节奏总纲!R95))</f>
        <v>246.20436586723122</v>
      </c>
      <c r="AB96" s="79">
        <f>IF($I96&lt;前期规划!$C$2,0,求节点($Q$5:$Q$40,U$5:U$40,节奏总纲!S95))</f>
        <v>261.93460413741417</v>
      </c>
      <c r="AC96" s="79">
        <f>IF($I96&lt;前期规划!$C$2,0,求节点($Q$5:$Q$40,V$5:V$40,节奏总纲!T95))</f>
        <v>276.24819527428679</v>
      </c>
      <c r="AM96" s="79">
        <v>92</v>
      </c>
      <c r="AN96" s="79">
        <f>IF($I96&lt;前期规划!$C$2,0,求节点($AF$5:$AF$40,AG$5:AG$40,节奏总纲!P95))</f>
        <v>0.35041803212627892</v>
      </c>
      <c r="AO96" s="79">
        <f>IF($I96&lt;前期规划!$C$2,0,求节点($AF$5:$AF$40,AH$5:AH$40,节奏总纲!Q95))</f>
        <v>0.36453556752786709</v>
      </c>
      <c r="AP96" s="79">
        <f>IF($I96&lt;前期规划!$C$2,0,求节点($AF$5:$AF$40,AI$5:AI$40,节奏总纲!R95))</f>
        <v>0.36374660680962911</v>
      </c>
      <c r="AQ96" s="79">
        <f>IF($I96&lt;前期规划!$C$2,0,求节点($AF$5:$AF$40,AJ$5:AJ$40,节奏总纲!S95))</f>
        <v>0.36285122813404747</v>
      </c>
      <c r="AR96" s="79">
        <f>IF($I96&lt;前期规划!$C$2,0,求节点($AF$5:$AF$40,AK$5:AK$40,节奏总纲!T95))</f>
        <v>0.37205670032269039</v>
      </c>
      <c r="AX96" s="136">
        <f t="shared" si="12"/>
        <v>330</v>
      </c>
      <c r="AY96" s="136">
        <f>节奏预期!D96</f>
        <v>88.867864050862167</v>
      </c>
      <c r="AZ96" s="136">
        <f>求节点(其他调用!$P$4:$P$163,其他调用!$S$4:$S$163,AY96)</f>
        <v>864.31829658062622</v>
      </c>
      <c r="BA96" s="137">
        <f>(装备强化!BR96+装备强化!BY96)/2</f>
        <v>211.45833333333337</v>
      </c>
      <c r="BB96" s="24">
        <f t="shared" si="13"/>
        <v>0.24465331136676671</v>
      </c>
      <c r="BC96" s="24">
        <f>装备突破!U96</f>
        <v>0.27333333333333332</v>
      </c>
      <c r="BD96" s="24">
        <f>装备突破!AB96</f>
        <v>5.8333333333333348E-2</v>
      </c>
      <c r="BE96" s="24"/>
      <c r="BF96" s="24">
        <f t="shared" si="14"/>
        <v>0.42450950980667534</v>
      </c>
      <c r="BG96" s="24">
        <f t="shared" si="10"/>
        <v>0.47427356980756402</v>
      </c>
      <c r="BH96" s="24">
        <f t="shared" si="11"/>
        <v>0.10121692038576065</v>
      </c>
    </row>
    <row r="97" spans="9:60" x14ac:dyDescent="0.15">
      <c r="I97" s="27">
        <v>93</v>
      </c>
      <c r="J97" s="79">
        <f>IF($I97&lt;前期规划!$C$2,0,求节点($B$5:$B$40,C$5:C$40,节奏总纲!P96))</f>
        <v>233.14349824804566</v>
      </c>
      <c r="K97" s="79">
        <f>IF($I97&lt;前期规划!$C$2,0,求节点($B$5:$B$40,D$5:D$40,节奏总纲!Q96))</f>
        <v>245.50456650514394</v>
      </c>
      <c r="L97" s="79">
        <f>IF($I97&lt;前期规划!$C$2,0,求节点($B$5:$B$40,E$5:E$40,节奏总纲!R96))</f>
        <v>260.07946095179449</v>
      </c>
      <c r="M97" s="79">
        <f>IF($I97&lt;前期规划!$C$2,0,求节点($B$5:$B$40,F$5:F$40,节奏总纲!S96))</f>
        <v>275.56903007629586</v>
      </c>
      <c r="N97" s="79">
        <f>IF($I97&lt;前期规划!$C$2,0,求节点($B$5:$B$40,G$5:G$40,节奏总纲!T96))</f>
        <v>287.62191627995219</v>
      </c>
      <c r="X97" s="40">
        <v>93</v>
      </c>
      <c r="Y97" s="79">
        <f>IF($I97&lt;前期规划!$C$2,0,求节点($Q$5:$Q$40,R$5:R$40,节奏总纲!P96))</f>
        <v>233.14349824804566</v>
      </c>
      <c r="Z97" s="79">
        <f>IF($I97&lt;前期规划!$C$2,0,求节点($Q$5:$Q$40,S$5:S$40,节奏总纲!Q96))</f>
        <v>245.50456650514394</v>
      </c>
      <c r="AA97" s="79">
        <f>IF($I97&lt;前期规划!$C$2,0,求节点($Q$5:$Q$40,T$5:T$40,节奏总纲!R96))</f>
        <v>260.07946095179449</v>
      </c>
      <c r="AB97" s="79">
        <f>IF($I97&lt;前期规划!$C$2,0,求节点($Q$5:$Q$40,U$5:U$40,节奏总纲!S96))</f>
        <v>275.56903007629586</v>
      </c>
      <c r="AC97" s="79">
        <f>IF($I97&lt;前期规划!$C$2,0,求节点($Q$5:$Q$40,V$5:V$40,节奏总纲!T96))</f>
        <v>287.62191627995219</v>
      </c>
      <c r="AM97" s="79">
        <v>93</v>
      </c>
      <c r="AN97" s="79">
        <f>IF($I97&lt;前期规划!$C$2,0,求节点($AF$5:$AF$40,AG$5:AG$40,节奏总纲!P96))</f>
        <v>0.36451090100612338</v>
      </c>
      <c r="AO97" s="79">
        <f>IF($I97&lt;前期规划!$C$2,0,求节点($AF$5:$AF$40,AH$5:AH$40,节奏总纲!Q96))</f>
        <v>0.36378453090079743</v>
      </c>
      <c r="AP97" s="79">
        <f>IF($I97&lt;前期规划!$C$2,0,求节点($AF$5:$AF$40,AI$5:AI$40,节奏总纲!R96))</f>
        <v>0.36295326980553272</v>
      </c>
      <c r="AQ97" s="79">
        <f>IF($I97&lt;前期规划!$C$2,0,求节点($AF$5:$AF$40,AJ$5:AJ$40,节奏总纲!S96))</f>
        <v>0.37690780014766945</v>
      </c>
      <c r="AR97" s="79">
        <f>IF($I97&lt;前期规划!$C$2,0,求节点($AF$5:$AF$40,AK$5:AK$40,节奏总纲!T96))</f>
        <v>0.38543754856464968</v>
      </c>
      <c r="AX97" s="136">
        <f t="shared" si="12"/>
        <v>360</v>
      </c>
      <c r="AY97" s="136">
        <f>节奏预期!D97</f>
        <v>90.241691698216215</v>
      </c>
      <c r="AZ97" s="136">
        <f>求节点(其他调用!$P$4:$P$163,其他调用!$S$4:$S$163,AY97)</f>
        <v>878.69433388194932</v>
      </c>
      <c r="BA97" s="137">
        <f>(装备强化!BR97+装备强化!BY97)/2</f>
        <v>225</v>
      </c>
      <c r="BB97" s="24">
        <f t="shared" si="13"/>
        <v>0.25606173992949438</v>
      </c>
      <c r="BC97" s="24">
        <f>装备突破!U97</f>
        <v>0.315</v>
      </c>
      <c r="BD97" s="24">
        <f>装备突破!AB97</f>
        <v>0.05</v>
      </c>
      <c r="BE97" s="24"/>
      <c r="BF97" s="24">
        <f t="shared" si="14"/>
        <v>0.41229675484206063</v>
      </c>
      <c r="BG97" s="24">
        <f t="shared" si="10"/>
        <v>0.50719595130068729</v>
      </c>
      <c r="BH97" s="24">
        <f t="shared" si="11"/>
        <v>8.0507293857251958E-2</v>
      </c>
    </row>
    <row r="98" spans="9:60" x14ac:dyDescent="0.15">
      <c r="I98" s="27">
        <v>94</v>
      </c>
      <c r="J98" s="79">
        <f>IF($I98&lt;前期规划!$C$2,0,求节点($B$5:$B$40,C$5:C$40,节奏总纲!P97))</f>
        <v>245.99406446577004</v>
      </c>
      <c r="K98" s="79">
        <f>IF($I98&lt;前期规划!$C$2,0,求节点($B$5:$B$40,D$5:D$40,节奏总纲!Q97))</f>
        <v>259.33029016229887</v>
      </c>
      <c r="L98" s="79">
        <f>IF($I98&lt;前期规划!$C$2,0,求节点($B$5:$B$40,E$5:E$40,节奏总纲!R97))</f>
        <v>275.24712323812156</v>
      </c>
      <c r="M98" s="79">
        <f>IF($I98&lt;前期规划!$C$2,0,求节点($B$5:$B$40,F$5:F$40,节奏总纲!S97))</f>
        <v>288.62784433988082</v>
      </c>
      <c r="N98" s="79">
        <f>IF($I98&lt;前期规划!$C$2,0,求节点($B$5:$B$40,G$5:G$40,节奏总纲!T97))</f>
        <v>299.62047266151899</v>
      </c>
      <c r="X98" s="40">
        <v>94</v>
      </c>
      <c r="Y98" s="79">
        <f>IF($I98&lt;前期规划!$C$2,0,求节点($Q$5:$Q$40,R$5:R$40,节奏总纲!P97))</f>
        <v>245.99406446577004</v>
      </c>
      <c r="Z98" s="79">
        <f>IF($I98&lt;前期规划!$C$2,0,求节点($Q$5:$Q$40,S$5:S$40,节奏总纲!Q97))</f>
        <v>259.33029016229887</v>
      </c>
      <c r="AA98" s="79">
        <f>IF($I98&lt;前期规划!$C$2,0,求节点($Q$5:$Q$40,T$5:T$40,节奏总纲!R97))</f>
        <v>275.24712323812156</v>
      </c>
      <c r="AB98" s="79">
        <f>IF($I98&lt;前期规划!$C$2,0,求节点($Q$5:$Q$40,U$5:U$40,节奏总纲!S97))</f>
        <v>288.62784433988082</v>
      </c>
      <c r="AC98" s="79">
        <f>IF($I98&lt;前期规划!$C$2,0,求节点($Q$5:$Q$40,V$5:V$40,节奏总纲!T97))</f>
        <v>299.62047266151899</v>
      </c>
      <c r="AM98" s="79">
        <v>94</v>
      </c>
      <c r="AN98" s="79">
        <f>IF($I98&lt;前期规划!$C$2,0,求节点($AF$5:$AF$40,AG$5:AG$40,节奏总纲!P97))</f>
        <v>0.36375686582807132</v>
      </c>
      <c r="AO98" s="79">
        <f>IF($I98&lt;前期规划!$C$2,0,求节点($AF$5:$AF$40,AH$5:AH$40,节奏总纲!Q97))</f>
        <v>0.36299373809615165</v>
      </c>
      <c r="AP98" s="79">
        <f>IF($I98&lt;前期规划!$C$2,0,求节点($AF$5:$AF$40,AI$5:AI$40,节奏总纲!R97))</f>
        <v>0.38006139976523134</v>
      </c>
      <c r="AQ98" s="79">
        <f>IF($I98&lt;前期规划!$C$2,0,求节点($AF$5:$AF$40,AJ$5:AJ$40,节奏总纲!S97))</f>
        <v>0.4</v>
      </c>
      <c r="AR98" s="79">
        <f>IF($I98&lt;前期规划!$C$2,0,求节点($AF$5:$AF$40,AK$5:AK$40,节奏总纲!T97))</f>
        <v>0.39955349724884592</v>
      </c>
      <c r="AX98" s="136">
        <f t="shared" si="12"/>
        <v>390</v>
      </c>
      <c r="AY98" s="136">
        <f>节奏预期!D98</f>
        <v>91.433267438759643</v>
      </c>
      <c r="AZ98" s="136">
        <f>求节点(其他调用!$P$4:$P$163,其他调用!$S$4:$S$163,AY98)</f>
        <v>892.68979328373814</v>
      </c>
      <c r="BA98" s="137">
        <f>(装备强化!BR98+装备强化!BY98)/2</f>
        <v>238.95833333333331</v>
      </c>
      <c r="BB98" s="24">
        <f t="shared" si="13"/>
        <v>0.2676835056602706</v>
      </c>
      <c r="BC98" s="24">
        <f>装备突破!U98</f>
        <v>0.32250000000000001</v>
      </c>
      <c r="BD98" s="24">
        <f>装备突破!AB98</f>
        <v>4.1666666666666671E-2</v>
      </c>
      <c r="BE98" s="24"/>
      <c r="BF98" s="24">
        <f t="shared" si="14"/>
        <v>0.42365028512133335</v>
      </c>
      <c r="BG98" s="24">
        <f t="shared" si="10"/>
        <v>0.5104058115744714</v>
      </c>
      <c r="BH98" s="24">
        <f t="shared" si="11"/>
        <v>6.5943903304195264E-2</v>
      </c>
    </row>
    <row r="99" spans="9:60" x14ac:dyDescent="0.15">
      <c r="I99" s="27">
        <v>95</v>
      </c>
      <c r="J99" s="79">
        <f>IF($I99&lt;前期规划!$C$2,0,求节点($B$5:$B$40,C$5:C$40,节奏总纲!P98))</f>
        <v>260.11550982066979</v>
      </c>
      <c r="K99" s="79">
        <f>IF($I99&lt;前期规划!$C$2,0,求节点($B$5:$B$40,D$5:D$40,节奏总纲!Q98))</f>
        <v>275.0054908945902</v>
      </c>
      <c r="L99" s="79">
        <f>IF($I99&lt;前期规划!$C$2,0,求节点($B$5:$B$40,E$5:E$40,节奏总纲!R98))</f>
        <v>287.76631950139813</v>
      </c>
      <c r="M99" s="79">
        <f>IF($I99&lt;前期规划!$C$2,0,求节点($B$5:$B$40,F$5:F$40,节奏总纲!S98))</f>
        <v>298.08021439336022</v>
      </c>
      <c r="N99" s="79">
        <f>IF($I99&lt;前期规划!$C$2,0,求节点($B$5:$B$40,G$5:G$40,节奏总纲!T98))</f>
        <v>300</v>
      </c>
      <c r="X99" s="40">
        <v>95</v>
      </c>
      <c r="Y99" s="79">
        <f>IF($I99&lt;前期规划!$C$2,0,求节点($Q$5:$Q$40,R$5:R$40,节奏总纲!P98))</f>
        <v>260.11550982066979</v>
      </c>
      <c r="Z99" s="79">
        <f>IF($I99&lt;前期规划!$C$2,0,求节点($Q$5:$Q$40,S$5:S$40,节奏总纲!Q98))</f>
        <v>275.0054908945902</v>
      </c>
      <c r="AA99" s="79">
        <f>IF($I99&lt;前期规划!$C$2,0,求节点($Q$5:$Q$40,T$5:T$40,节奏总纲!R98))</f>
        <v>287.76631950139813</v>
      </c>
      <c r="AB99" s="79">
        <f>IF($I99&lt;前期规划!$C$2,0,求节点($Q$5:$Q$40,U$5:U$40,节奏总纲!S98))</f>
        <v>298.08021439336022</v>
      </c>
      <c r="AC99" s="79">
        <f>IF($I99&lt;前期规划!$C$2,0,求节点($Q$5:$Q$40,V$5:V$40,节奏总纲!T98))</f>
        <v>300</v>
      </c>
      <c r="AM99" s="79">
        <v>95</v>
      </c>
      <c r="AN99" s="79">
        <f>IF($I99&lt;前期规划!$C$2,0,求节点($AF$5:$AF$40,AG$5:AG$40,节奏总纲!P98))</f>
        <v>0.36294871093441627</v>
      </c>
      <c r="AO99" s="79">
        <f>IF($I99&lt;前期规划!$C$2,0,求节点($AF$5:$AF$40,AH$5:AH$40,节奏总纲!Q98))</f>
        <v>0.3621216912222906</v>
      </c>
      <c r="AP99" s="79">
        <f>IF($I99&lt;前期规划!$C$2,0,求节点($AF$5:$AF$40,AI$5:AI$40,节奏总纲!R98))</f>
        <v>0.4</v>
      </c>
      <c r="AQ99" s="79">
        <f>IF($I99&lt;前期规划!$C$2,0,求节点($AF$5:$AF$40,AJ$5:AJ$40,节奏总纲!S98))</f>
        <v>0.4</v>
      </c>
      <c r="AR99" s="79">
        <f>IF($I99&lt;前期规划!$C$2,0,求节点($AF$5:$AF$40,AK$5:AK$40,节奏总纲!T98))</f>
        <v>0.41459628139485355</v>
      </c>
      <c r="AX99" s="136">
        <f t="shared" si="12"/>
        <v>420</v>
      </c>
      <c r="AY99" s="136">
        <f>节奏预期!D99</f>
        <v>92.520930542961992</v>
      </c>
      <c r="AZ99" s="136">
        <f>求节点(其他调用!$P$4:$P$163,其他调用!$S$4:$S$163,AY99)</f>
        <v>907.0531670787044</v>
      </c>
      <c r="BA99" s="137">
        <f>(装备强化!BR99+装备强化!BY99)/2</f>
        <v>253.33333333333331</v>
      </c>
      <c r="BB99" s="24">
        <f t="shared" si="13"/>
        <v>0.27929270579499749</v>
      </c>
      <c r="BC99" s="24">
        <f>装备突破!U99</f>
        <v>0.33</v>
      </c>
      <c r="BD99" s="24">
        <f>装备突破!AB99</f>
        <v>3.3333333333333347E-2</v>
      </c>
      <c r="BE99" s="24"/>
      <c r="BF99" s="24">
        <f t="shared" si="14"/>
        <v>0.43461156067350615</v>
      </c>
      <c r="BG99" s="24">
        <f t="shared" si="10"/>
        <v>0.51351794030571463</v>
      </c>
      <c r="BH99" s="24">
        <f t="shared" si="11"/>
        <v>5.1870499020779275E-2</v>
      </c>
    </row>
    <row r="100" spans="9:60" x14ac:dyDescent="0.15">
      <c r="I100" s="27">
        <v>96</v>
      </c>
      <c r="J100" s="79">
        <f>IF($I100&lt;前期规划!$C$2,0,求节点($B$5:$B$40,C$5:C$40,节奏总纲!P99))</f>
        <v>275.70168182113042</v>
      </c>
      <c r="K100" s="79">
        <f>IF($I100&lt;前期规划!$C$2,0,求节点($B$5:$B$40,D$5:D$40,节奏总纲!Q99))</f>
        <v>287.71614285484998</v>
      </c>
      <c r="L100" s="79">
        <f>IF($I100&lt;前期规划!$C$2,0,求节点($B$5:$B$40,E$5:E$40,节奏总纲!R99))</f>
        <v>297.21584943001744</v>
      </c>
      <c r="M100" s="79">
        <f>IF($I100&lt;前期规划!$C$2,0,求节点($B$5:$B$40,F$5:F$40,节奏总纲!S99))</f>
        <v>300</v>
      </c>
      <c r="N100" s="79">
        <f>IF($I100&lt;前期规划!$C$2,0,求节点($B$5:$B$40,G$5:G$40,节奏总纲!T99))</f>
        <v>300</v>
      </c>
      <c r="X100" s="40">
        <v>96</v>
      </c>
      <c r="Y100" s="79">
        <f>IF($I100&lt;前期规划!$C$2,0,求节点($Q$5:$Q$40,R$5:R$40,节奏总纲!P99))</f>
        <v>275.70168182113042</v>
      </c>
      <c r="Z100" s="79">
        <f>IF($I100&lt;前期规划!$C$2,0,求节点($Q$5:$Q$40,S$5:S$40,节奏总纲!Q99))</f>
        <v>287.71614285484998</v>
      </c>
      <c r="AA100" s="79">
        <f>IF($I100&lt;前期规划!$C$2,0,求节点($Q$5:$Q$40,T$5:T$40,节奏总纲!R99))</f>
        <v>297.21584943001744</v>
      </c>
      <c r="AB100" s="79">
        <f>IF($I100&lt;前期规划!$C$2,0,求节点($Q$5:$Q$40,U$5:U$40,节奏总纲!S99))</f>
        <v>300</v>
      </c>
      <c r="AC100" s="79">
        <f>IF($I100&lt;前期规划!$C$2,0,求节点($Q$5:$Q$40,V$5:V$40,节奏总纲!T99))</f>
        <v>300</v>
      </c>
      <c r="AM100" s="79">
        <v>96</v>
      </c>
      <c r="AN100" s="79">
        <f>IF($I100&lt;前期规划!$C$2,0,求节点($AF$5:$AF$40,AG$5:AG$40,节奏总纲!P99))</f>
        <v>0.36208255196577799</v>
      </c>
      <c r="AO100" s="79">
        <f>IF($I100&lt;前期规划!$C$2,0,求节点($AF$5:$AF$40,AH$5:AH$40,节奏总纲!Q99))</f>
        <v>0.4</v>
      </c>
      <c r="AP100" s="79">
        <f>IF($I100&lt;前期规划!$C$2,0,求节点($AF$5:$AF$40,AI$5:AI$40,节奏总纲!R99))</f>
        <v>0.4</v>
      </c>
      <c r="AQ100" s="79">
        <f>IF($I100&lt;前期规划!$C$2,0,求节点($AF$5:$AF$40,AJ$5:AJ$40,节奏总纲!S99))</f>
        <v>0.41176308435488218</v>
      </c>
      <c r="AR100" s="79">
        <f>IF($I100&lt;前期规划!$C$2,0,求节点($AF$5:$AF$40,AK$5:AK$40,节奏总纲!T99))</f>
        <v>0.43052274184094569</v>
      </c>
      <c r="AX100" s="136">
        <f t="shared" si="12"/>
        <v>450</v>
      </c>
      <c r="AY100" s="136">
        <f>节奏预期!D100</f>
        <v>93.53735314119001</v>
      </c>
      <c r="AZ100" s="136">
        <f>求节点(其他调用!$P$4:$P$163,其他调用!$S$4:$S$163,AY100)</f>
        <v>921.55721316695326</v>
      </c>
      <c r="BA100" s="137">
        <f>(装备强化!BR100+装备强化!BY100)/2</f>
        <v>268.125</v>
      </c>
      <c r="BB100" s="24">
        <f t="shared" si="13"/>
        <v>0.29094775253137251</v>
      </c>
      <c r="BC100" s="24">
        <f>装备突破!U100</f>
        <v>0.33750000000000002</v>
      </c>
      <c r="BD100" s="24">
        <f>装备突破!AB100</f>
        <v>2.5000000000000001E-2</v>
      </c>
      <c r="BE100" s="24"/>
      <c r="BF100" s="24">
        <f t="shared" si="14"/>
        <v>0.44525021534511111</v>
      </c>
      <c r="BG100" s="24">
        <f t="shared" si="10"/>
        <v>0.51649117881662066</v>
      </c>
      <c r="BH100" s="24">
        <f t="shared" si="11"/>
        <v>3.8258605838268199E-2</v>
      </c>
    </row>
    <row r="101" spans="9:60" x14ac:dyDescent="0.15">
      <c r="I101" s="27">
        <v>97</v>
      </c>
      <c r="J101" s="79">
        <f>IF($I101&lt;前期规划!$C$2,0,求节点($B$5:$B$40,C$5:C$40,节奏总纲!P100))</f>
        <v>288.45774231146407</v>
      </c>
      <c r="K101" s="79">
        <f>IF($I101&lt;前期规划!$C$2,0,求节点($B$5:$B$40,D$5:D$40,节奏总纲!Q100))</f>
        <v>297.44018834392028</v>
      </c>
      <c r="L101" s="79">
        <f>IF($I101&lt;前期规划!$C$2,0,求节点($B$5:$B$40,E$5:E$40,节奏总纲!R100))</f>
        <v>300</v>
      </c>
      <c r="M101" s="79">
        <f>IF($I101&lt;前期规划!$C$2,0,求节点($B$5:$B$40,F$5:F$40,节奏总纲!S100))</f>
        <v>300</v>
      </c>
      <c r="N101" s="79">
        <f>IF($I101&lt;前期规划!$C$2,0,求节点($B$5:$B$40,G$5:G$40,节奏总纲!T100))</f>
        <v>300</v>
      </c>
      <c r="X101" s="40">
        <v>97</v>
      </c>
      <c r="Y101" s="79">
        <f>IF($I101&lt;前期规划!$C$2,0,求节点($Q$5:$Q$40,R$5:R$40,节奏总纲!P100))</f>
        <v>288.45774231146407</v>
      </c>
      <c r="Z101" s="79">
        <f>IF($I101&lt;前期规划!$C$2,0,求节点($Q$5:$Q$40,S$5:S$40,节奏总纲!Q100))</f>
        <v>297.44018834392028</v>
      </c>
      <c r="AA101" s="79">
        <f>IF($I101&lt;前期规划!$C$2,0,求节点($Q$5:$Q$40,T$5:T$40,节奏总纲!R100))</f>
        <v>300</v>
      </c>
      <c r="AB101" s="79">
        <f>IF($I101&lt;前期规划!$C$2,0,求节点($Q$5:$Q$40,U$5:U$40,节奏总纲!S100))</f>
        <v>300</v>
      </c>
      <c r="AC101" s="79">
        <f>IF($I101&lt;前期规划!$C$2,0,求节点($Q$5:$Q$40,V$5:V$40,节奏总纲!T100))</f>
        <v>300</v>
      </c>
      <c r="AM101" s="79">
        <v>97</v>
      </c>
      <c r="AN101" s="79">
        <f>IF($I101&lt;前期规划!$C$2,0,求节点($AF$5:$AF$40,AG$5:AG$40,节奏总纲!P100))</f>
        <v>0.4</v>
      </c>
      <c r="AO101" s="79">
        <f>IF($I101&lt;前期规划!$C$2,0,求节点($AF$5:$AF$40,AH$5:AH$40,节奏总纲!Q100))</f>
        <v>0.4</v>
      </c>
      <c r="AP101" s="79">
        <f>IF($I101&lt;前期规划!$C$2,0,求节点($AF$5:$AF$40,AI$5:AI$40,节奏总纲!R100))</f>
        <v>0.41110247910465081</v>
      </c>
      <c r="AQ101" s="79">
        <f>IF($I101&lt;前期规划!$C$2,0,求节点($AF$5:$AF$40,AJ$5:AJ$40,节奏总纲!S100))</f>
        <v>0.42829956005310876</v>
      </c>
      <c r="AR101" s="79">
        <f>IF($I101&lt;前期规划!$C$2,0,求节点($AF$5:$AF$40,AK$5:AK$40,节奏总纲!T100))</f>
        <v>0.44920982590901054</v>
      </c>
      <c r="AX101" s="136">
        <f t="shared" si="12"/>
        <v>480</v>
      </c>
      <c r="AY101" s="136">
        <f>节奏预期!D101</f>
        <v>94.499876682726793</v>
      </c>
      <c r="AZ101" s="136">
        <f>求节点(其他调用!$P$4:$P$163,其他调用!$S$4:$S$163,AY101)</f>
        <v>935.51486506845106</v>
      </c>
      <c r="BA101" s="137">
        <f>(装备强化!BR101+装备强化!BY101)/2</f>
        <v>283.33333333333326</v>
      </c>
      <c r="BB101" s="24">
        <f t="shared" si="13"/>
        <v>0.30286352885755796</v>
      </c>
      <c r="BC101" s="24">
        <f>装备突破!U101</f>
        <v>0.38333333333333336</v>
      </c>
      <c r="BD101" s="24">
        <f>装备突破!AB101</f>
        <v>1.6666666666666687E-2</v>
      </c>
      <c r="BE101" s="24"/>
      <c r="BF101" s="24">
        <f t="shared" si="14"/>
        <v>0.4308994796612019</v>
      </c>
      <c r="BG101" s="24">
        <f t="shared" si="10"/>
        <v>0.54538799865801468</v>
      </c>
      <c r="BH101" s="24">
        <f t="shared" si="11"/>
        <v>2.3712521680783274E-2</v>
      </c>
    </row>
    <row r="102" spans="9:60" x14ac:dyDescent="0.15">
      <c r="I102" s="27">
        <v>98</v>
      </c>
      <c r="J102" s="79">
        <f>IF($I102&lt;前期规划!$C$2,0,求节点($B$5:$B$40,C$5:C$40,节奏总纲!P101))</f>
        <v>298.40729613587183</v>
      </c>
      <c r="K102" s="79">
        <f>IF($I102&lt;前期规划!$C$2,0,求节点($B$5:$B$40,D$5:D$40,节奏总纲!Q101))</f>
        <v>300</v>
      </c>
      <c r="L102" s="79">
        <f>IF($I102&lt;前期规划!$C$2,0,求节点($B$5:$B$40,E$5:E$40,节奏总纲!R101))</f>
        <v>300</v>
      </c>
      <c r="M102" s="79">
        <f>IF($I102&lt;前期规划!$C$2,0,求节点($B$5:$B$40,F$5:F$40,节奏总纲!S101))</f>
        <v>300</v>
      </c>
      <c r="N102" s="79">
        <f>IF($I102&lt;前期规划!$C$2,0,求节点($B$5:$B$40,G$5:G$40,节奏总纲!T101))</f>
        <v>300</v>
      </c>
      <c r="X102" s="40">
        <v>98</v>
      </c>
      <c r="Y102" s="79">
        <f>IF($I102&lt;前期规划!$C$2,0,求节点($Q$5:$Q$40,R$5:R$40,节奏总纲!P101))</f>
        <v>298.40729613587183</v>
      </c>
      <c r="Z102" s="79">
        <f>IF($I102&lt;前期规划!$C$2,0,求节点($Q$5:$Q$40,S$5:S$40,节奏总纲!Q101))</f>
        <v>300</v>
      </c>
      <c r="AA102" s="79">
        <f>IF($I102&lt;前期规划!$C$2,0,求节点($Q$5:$Q$40,T$5:T$40,节奏总纲!R101))</f>
        <v>300</v>
      </c>
      <c r="AB102" s="79">
        <f>IF($I102&lt;前期规划!$C$2,0,求节点($Q$5:$Q$40,U$5:U$40,节奏总纲!S101))</f>
        <v>300</v>
      </c>
      <c r="AC102" s="79">
        <f>IF($I102&lt;前期规划!$C$2,0,求节点($Q$5:$Q$40,V$5:V$40,节奏总纲!T101))</f>
        <v>300</v>
      </c>
      <c r="AM102" s="79">
        <v>98</v>
      </c>
      <c r="AN102" s="79">
        <f>IF($I102&lt;前期规划!$C$2,0,求节点($AF$5:$AF$40,AG$5:AG$40,节奏总纲!P101))</f>
        <v>0.4</v>
      </c>
      <c r="AO102" s="79">
        <f>IF($I102&lt;前期规划!$C$2,0,求节点($AF$5:$AF$40,AH$5:AH$40,节奏总纲!Q101))</f>
        <v>0.41146305142685391</v>
      </c>
      <c r="AP102" s="79">
        <f>IF($I102&lt;前期规划!$C$2,0,求节点($AF$5:$AF$40,AI$5:AI$40,节奏总纲!R101))</f>
        <v>0.42764450604530496</v>
      </c>
      <c r="AQ102" s="79">
        <f>IF($I102&lt;前期规划!$C$2,0,求节点($AF$5:$AF$40,AJ$5:AJ$40,节奏总纲!S101))</f>
        <v>0.44654957183715865</v>
      </c>
      <c r="AR102" s="79">
        <f>IF($I102&lt;前期规划!$C$2,0,求节点($AF$5:$AF$40,AK$5:AK$40,节奏总纲!T101))</f>
        <v>0.46906363323958916</v>
      </c>
      <c r="AX102" s="136">
        <f t="shared" si="12"/>
        <v>510</v>
      </c>
      <c r="AY102" s="136">
        <f>节奏预期!D102</f>
        <v>95.412755681471069</v>
      </c>
      <c r="AZ102" s="136">
        <f>求节点(其他调用!$P$4:$P$163,其他调用!$S$4:$S$163,AY102)</f>
        <v>948.54597032870936</v>
      </c>
      <c r="BA102" s="137">
        <f>(装备强化!BR102+装备强化!BY102)/2</f>
        <v>291.66666666666663</v>
      </c>
      <c r="BB102" s="24">
        <f t="shared" si="13"/>
        <v>0.30748817220275826</v>
      </c>
      <c r="BC102" s="24">
        <f>装备突破!U102</f>
        <v>0.39166666666666666</v>
      </c>
      <c r="BD102" s="24">
        <f>装备突破!AB102</f>
        <v>8.3333333333333436E-3</v>
      </c>
      <c r="BE102" s="24"/>
      <c r="BF102" s="24">
        <f t="shared" si="14"/>
        <v>0.43461952338425186</v>
      </c>
      <c r="BG102" s="24">
        <f t="shared" si="10"/>
        <v>0.55360171668625346</v>
      </c>
      <c r="BH102" s="24">
        <f t="shared" si="11"/>
        <v>1.1778759929494771E-2</v>
      </c>
    </row>
    <row r="103" spans="9:60" x14ac:dyDescent="0.15">
      <c r="I103" s="27">
        <v>99</v>
      </c>
      <c r="J103" s="79">
        <f>IF($I103&lt;前期规划!$C$2,0,求节点($B$5:$B$40,C$5:C$40,节奏总纲!P102))</f>
        <v>299.99999999999994</v>
      </c>
      <c r="K103" s="79">
        <f>IF($I103&lt;前期规划!$C$2,0,求节点($B$5:$B$40,D$5:D$40,节奏总纲!Q102))</f>
        <v>300</v>
      </c>
      <c r="L103" s="79">
        <f>IF($I103&lt;前期规划!$C$2,0,求节点($B$5:$B$40,E$5:E$40,节奏总纲!R102))</f>
        <v>300</v>
      </c>
      <c r="M103" s="79">
        <f>IF($I103&lt;前期规划!$C$2,0,求节点($B$5:$B$40,F$5:F$40,节奏总纲!S102))</f>
        <v>300</v>
      </c>
      <c r="N103" s="79">
        <f>IF($I103&lt;前期规划!$C$2,0,求节点($B$5:$B$40,G$5:G$40,节奏总纲!T102))</f>
        <v>300</v>
      </c>
      <c r="X103" s="40">
        <v>99</v>
      </c>
      <c r="Y103" s="79">
        <f>IF($I103&lt;前期规划!$C$2,0,求节点($Q$5:$Q$40,R$5:R$40,节奏总纲!P102))</f>
        <v>299.99999999999994</v>
      </c>
      <c r="Z103" s="79">
        <f>IF($I103&lt;前期规划!$C$2,0,求节点($Q$5:$Q$40,S$5:S$40,节奏总纲!Q102))</f>
        <v>300</v>
      </c>
      <c r="AA103" s="79">
        <f>IF($I103&lt;前期规划!$C$2,0,求节点($Q$5:$Q$40,T$5:T$40,节奏总纲!R102))</f>
        <v>300</v>
      </c>
      <c r="AB103" s="79">
        <f>IF($I103&lt;前期规划!$C$2,0,求节点($Q$5:$Q$40,U$5:U$40,节奏总纲!S102))</f>
        <v>300</v>
      </c>
      <c r="AC103" s="79">
        <f>IF($I103&lt;前期规划!$C$2,0,求节点($Q$5:$Q$40,V$5:V$40,节奏总纲!T102))</f>
        <v>300</v>
      </c>
      <c r="AM103" s="79">
        <v>99</v>
      </c>
      <c r="AN103" s="79">
        <f>IF($I103&lt;前期规划!$C$2,0,求节点($AF$5:$AF$40,AG$5:AG$40,节奏总纲!P102))</f>
        <v>0.41236949621220248</v>
      </c>
      <c r="AO103" s="79">
        <f>IF($I103&lt;前期规划!$C$2,0,求节点($AF$5:$AF$40,AH$5:AH$40,节奏总纲!Q102))</f>
        <v>0.42741797092101497</v>
      </c>
      <c r="AP103" s="79">
        <f>IF($I103&lt;前期规划!$C$2,0,求节点($AF$5:$AF$40,AI$5:AI$40,节奏总纲!R102))</f>
        <v>0.44494289131764403</v>
      </c>
      <c r="AQ103" s="79">
        <f>IF($I103&lt;前期规划!$C$2,0,求节点($AF$5:$AF$40,AJ$5:AJ$40,节奏总纲!S102))</f>
        <v>0.46556788788551784</v>
      </c>
      <c r="AR103" s="79">
        <f>IF($I103&lt;前期规划!$C$2,0,求节点($AF$5:$AF$40,AK$5:AK$40,节奏总纲!T102))</f>
        <v>0.48818127150200352</v>
      </c>
      <c r="AX103" s="136">
        <f t="shared" si="12"/>
        <v>540</v>
      </c>
      <c r="AY103" s="136">
        <f>节奏预期!D103</f>
        <v>96.254819565842766</v>
      </c>
      <c r="AZ103" s="136">
        <f>求节点(其他调用!$P$4:$P$163,其他调用!$S$4:$S$163,AY103)</f>
        <v>960.14483341098253</v>
      </c>
      <c r="BA103" s="137">
        <f>(装备强化!BR103+装备强化!BY103)/2</f>
        <v>300</v>
      </c>
      <c r="BB103" s="24">
        <f t="shared" si="13"/>
        <v>0.31245286081916285</v>
      </c>
      <c r="BC103" s="24">
        <f>装备突破!U103</f>
        <v>0.4</v>
      </c>
      <c r="BD103" s="24">
        <f>装备突破!AB103</f>
        <v>0</v>
      </c>
      <c r="BE103" s="24"/>
      <c r="BF103" s="24">
        <f t="shared" si="14"/>
        <v>0.43855934617191555</v>
      </c>
      <c r="BG103" s="24">
        <f t="shared" si="10"/>
        <v>0.56144065382808439</v>
      </c>
      <c r="BH103" s="24">
        <f t="shared" si="11"/>
        <v>0</v>
      </c>
    </row>
    <row r="104" spans="9:60" x14ac:dyDescent="0.15">
      <c r="I104" s="27">
        <v>100</v>
      </c>
      <c r="J104" s="79">
        <f>IF($I104&lt;前期规划!$C$2,0,求节点($B$5:$B$40,C$5:C$40,节奏总纲!P103))</f>
        <v>300</v>
      </c>
      <c r="K104" s="79">
        <f>IF($I104&lt;前期规划!$C$2,0,求节点($B$5:$B$40,D$5:D$40,节奏总纲!Q103))</f>
        <v>300</v>
      </c>
      <c r="L104" s="79">
        <f>IF($I104&lt;前期规划!$C$2,0,求节点($B$5:$B$40,E$5:E$40,节奏总纲!R103))</f>
        <v>300</v>
      </c>
      <c r="M104" s="79">
        <f>IF($I104&lt;前期规划!$C$2,0,求节点($B$5:$B$40,F$5:F$40,节奏总纲!S103))</f>
        <v>300</v>
      </c>
      <c r="N104" s="79">
        <f>IF($I104&lt;前期规划!$C$2,0,求节点($B$5:$B$40,G$5:G$40,节奏总纲!T103))</f>
        <v>300</v>
      </c>
      <c r="X104" s="40">
        <v>100</v>
      </c>
      <c r="Y104" s="79">
        <f>IF($I104&lt;前期规划!$C$2,0,求节点($Q$5:$Q$40,R$5:R$40,节奏总纲!P103))</f>
        <v>300</v>
      </c>
      <c r="Z104" s="79">
        <f>IF($I104&lt;前期规划!$C$2,0,求节点($Q$5:$Q$40,S$5:S$40,节奏总纲!Q103))</f>
        <v>300</v>
      </c>
      <c r="AA104" s="79">
        <f>IF($I104&lt;前期规划!$C$2,0,求节点($Q$5:$Q$40,T$5:T$40,节奏总纲!R103))</f>
        <v>300</v>
      </c>
      <c r="AB104" s="79">
        <f>IF($I104&lt;前期规划!$C$2,0,求节点($Q$5:$Q$40,U$5:U$40,节奏总纲!S103))</f>
        <v>300</v>
      </c>
      <c r="AC104" s="79">
        <f>IF($I104&lt;前期规划!$C$2,0,求节点($Q$5:$Q$40,V$5:V$40,节奏总纲!T103))</f>
        <v>300</v>
      </c>
      <c r="AM104" s="79">
        <v>100</v>
      </c>
      <c r="AN104" s="79">
        <f>IF($I104&lt;前期规划!$C$2,0,求节点($AF$5:$AF$40,AG$5:AG$40,节奏总纲!P103))</f>
        <v>0.42795454545454548</v>
      </c>
      <c r="AO104" s="79">
        <f>IF($I104&lt;前期规划!$C$2,0,求节点($AF$5:$AF$40,AH$5:AH$40,节奏总纲!Q103))</f>
        <v>0.44414235795454549</v>
      </c>
      <c r="AP104" s="79">
        <f>IF($I104&lt;前期规划!$C$2,0,求节点($AF$5:$AF$40,AI$5:AI$40,节奏总纲!R103))</f>
        <v>0.4631395454545455</v>
      </c>
      <c r="AQ104" s="79">
        <f>IF($I104&lt;前期规划!$C$2,0,求节点($AF$5:$AF$40,AJ$5:AJ$40,节奏总纲!S103))</f>
        <v>0.48421954545454549</v>
      </c>
      <c r="AR104" s="79">
        <f>IF($I104&lt;前期规划!$C$2,0,求节点($AF$5:$AF$40,AK$5:AK$40,节奏总纲!T103))</f>
        <v>0.50770204545454556</v>
      </c>
      <c r="AX104" s="136">
        <f t="shared" si="12"/>
        <v>570</v>
      </c>
      <c r="AY104" s="136">
        <f>节奏预期!D104</f>
        <v>97.015787500523516</v>
      </c>
      <c r="AZ104" s="136">
        <f>求节点(其他调用!$P$4:$P$163,其他调用!$S$4:$S$163,AY104)</f>
        <v>970.3501353194107</v>
      </c>
      <c r="BA104" s="137">
        <f>(装备强化!BR104+装备强化!BY104)/2</f>
        <v>300</v>
      </c>
      <c r="BB104" s="24">
        <f t="shared" si="13"/>
        <v>0.30916675237155383</v>
      </c>
      <c r="BC104" s="24">
        <f>装备突破!U104</f>
        <v>0.4</v>
      </c>
      <c r="BD104" s="24">
        <f>装备突破!AB104</f>
        <v>1.1363636363636364E-2</v>
      </c>
      <c r="BE104" s="24"/>
      <c r="BF104" s="24">
        <f t="shared" si="14"/>
        <v>0.429082183354211</v>
      </c>
      <c r="BG104" s="24">
        <f t="shared" si="10"/>
        <v>0.55514660624120915</v>
      </c>
      <c r="BH104" s="24">
        <f t="shared" si="11"/>
        <v>1.5771210404579804E-2</v>
      </c>
    </row>
    <row r="105" spans="9:60" s="37" customFormat="1" x14ac:dyDescent="0.15">
      <c r="I105" s="65">
        <v>101</v>
      </c>
      <c r="J105" s="79">
        <f>IF($I105&lt;前期规划!$C$2,0,求节点($B$5:$B$40,C$5:C$40,节奏总纲!P104))</f>
        <v>300</v>
      </c>
      <c r="K105" s="79">
        <f>IF($I105&lt;前期规划!$C$2,0,求节点($B$5:$B$40,D$5:D$40,节奏总纲!Q104))</f>
        <v>300</v>
      </c>
      <c r="L105" s="79">
        <f>IF($I105&lt;前期规划!$C$2,0,求节点($B$5:$B$40,E$5:E$40,节奏总纲!R104))</f>
        <v>300</v>
      </c>
      <c r="M105" s="79">
        <f>IF($I105&lt;前期规划!$C$2,0,求节点($B$5:$B$40,F$5:F$40,节奏总纲!S104))</f>
        <v>300</v>
      </c>
      <c r="N105" s="79">
        <f>IF($I105&lt;前期规划!$C$2,0,求节点($B$5:$B$40,G$5:G$40,节奏总纲!T104))</f>
        <v>300</v>
      </c>
      <c r="X105" s="65">
        <v>101</v>
      </c>
      <c r="Y105" s="79">
        <f>IF($I105&lt;前期规划!$C$2,0,求节点($Q$5:$Q$40,R$5:R$40,节奏总纲!P104))</f>
        <v>300</v>
      </c>
      <c r="Z105" s="79">
        <f>IF($I105&lt;前期规划!$C$2,0,求节点($Q$5:$Q$40,S$5:S$40,节奏总纲!Q104))</f>
        <v>300</v>
      </c>
      <c r="AA105" s="79">
        <f>IF($I105&lt;前期规划!$C$2,0,求节点($Q$5:$Q$40,T$5:T$40,节奏总纲!R104))</f>
        <v>300</v>
      </c>
      <c r="AB105" s="79">
        <f>IF($I105&lt;前期规划!$C$2,0,求节点($Q$5:$Q$40,U$5:U$40,节奏总纲!S104))</f>
        <v>300</v>
      </c>
      <c r="AC105" s="79">
        <f>IF($I105&lt;前期规划!$C$2,0,求节点($Q$5:$Q$40,V$5:V$40,节奏总纲!T104))</f>
        <v>300</v>
      </c>
      <c r="AM105" s="79">
        <v>101</v>
      </c>
      <c r="AN105" s="79">
        <f>IF($I105&lt;前期规划!$C$2,0,求节点($AF$5:$AF$40,AG$5:AG$40,节奏总纲!P104))</f>
        <v>0.44090909090909097</v>
      </c>
      <c r="AO105" s="79">
        <f>IF($I105&lt;前期规划!$C$2,0,求节点($AF$5:$AF$40,AH$5:AH$40,节奏总纲!Q104))</f>
        <v>0.46225819487449726</v>
      </c>
      <c r="AP105" s="79">
        <f>IF($I105&lt;前期规划!$C$2,0,求节点($AF$5:$AF$40,AI$5:AI$40,节奏总纲!R104))</f>
        <v>0.48191413215225443</v>
      </c>
      <c r="AQ105" s="79">
        <f>IF($I105&lt;前期规划!$C$2,0,求节点($AF$5:$AF$40,AJ$5:AJ$40,节奏总纲!S104))</f>
        <v>0.5034079462911647</v>
      </c>
      <c r="AR105" s="79">
        <f>IF($I105&lt;前期规划!$C$2,0,求节点($AF$5:$AF$40,AK$5:AK$40,节奏总纲!T104))</f>
        <v>0.52888901870511917</v>
      </c>
      <c r="AU105" s="17"/>
      <c r="AX105" s="136">
        <f t="shared" si="12"/>
        <v>600</v>
      </c>
      <c r="AY105" s="136">
        <f>节奏预期!D105</f>
        <v>97.702742999048837</v>
      </c>
      <c r="AZ105" s="136">
        <f>求节点(其他调用!$P$4:$P$163,其他调用!$S$4:$S$163,AY105)</f>
        <v>979.62575652983912</v>
      </c>
      <c r="BA105" s="137">
        <f>(装备强化!BR105+装备强化!BY105)/2</f>
        <v>300</v>
      </c>
      <c r="BB105" s="24">
        <f t="shared" si="13"/>
        <v>0.30623939601455558</v>
      </c>
      <c r="BC105" s="24">
        <f>装备突破!U105</f>
        <v>0.4</v>
      </c>
      <c r="BD105" s="24">
        <f>装备突破!AB105</f>
        <v>2.2727272727272728E-2</v>
      </c>
      <c r="BE105" s="24"/>
      <c r="BF105" s="24">
        <f t="shared" si="14"/>
        <v>0.4201006838119421</v>
      </c>
      <c r="BG105" s="24">
        <f t="shared" si="10"/>
        <v>0.54872193359730204</v>
      </c>
      <c r="BH105" s="24">
        <f t="shared" si="11"/>
        <v>3.1177382590755798E-2</v>
      </c>
    </row>
    <row r="106" spans="9:60" s="37" customFormat="1" x14ac:dyDescent="0.15">
      <c r="I106" s="65">
        <v>102</v>
      </c>
      <c r="J106" s="79">
        <f>IF($I106&lt;前期规划!$C$2,0,求节点($B$5:$B$40,C$5:C$40,节奏总纲!P105))</f>
        <v>300</v>
      </c>
      <c r="K106" s="79">
        <f>IF($I106&lt;前期规划!$C$2,0,求节点($B$5:$B$40,D$5:D$40,节奏总纲!Q105))</f>
        <v>300</v>
      </c>
      <c r="L106" s="79">
        <f>IF($I106&lt;前期规划!$C$2,0,求节点($B$5:$B$40,E$5:E$40,节奏总纲!R105))</f>
        <v>300</v>
      </c>
      <c r="M106" s="79">
        <f>IF($I106&lt;前期规划!$C$2,0,求节点($B$5:$B$40,F$5:F$40,节奏总纲!S105))</f>
        <v>300</v>
      </c>
      <c r="N106" s="79">
        <f>IF($I106&lt;前期规划!$C$2,0,求节点($B$5:$B$40,G$5:G$40,节奏总纲!T105))</f>
        <v>300</v>
      </c>
      <c r="X106" s="65">
        <v>102</v>
      </c>
      <c r="Y106" s="79">
        <f>IF($I106&lt;前期规划!$C$2,0,求节点($Q$5:$Q$40,R$5:R$40,节奏总纲!P105))</f>
        <v>300</v>
      </c>
      <c r="Z106" s="79">
        <f>IF($I106&lt;前期规划!$C$2,0,求节点($Q$5:$Q$40,S$5:S$40,节奏总纲!Q105))</f>
        <v>300</v>
      </c>
      <c r="AA106" s="79">
        <f>IF($I106&lt;前期规划!$C$2,0,求节点($Q$5:$Q$40,T$5:T$40,节奏总纲!R105))</f>
        <v>300</v>
      </c>
      <c r="AB106" s="79">
        <f>IF($I106&lt;前期规划!$C$2,0,求节点($Q$5:$Q$40,U$5:U$40,节奏总纲!S105))</f>
        <v>300</v>
      </c>
      <c r="AC106" s="79">
        <f>IF($I106&lt;前期规划!$C$2,0,求节点($Q$5:$Q$40,V$5:V$40,节奏总纲!T105))</f>
        <v>300</v>
      </c>
      <c r="AM106" s="79">
        <v>102</v>
      </c>
      <c r="AN106" s="79">
        <f>IF($I106&lt;前期规划!$C$2,0,求节点($AF$5:$AF$40,AG$5:AG$40,节奏总纲!P105))</f>
        <v>0.44090909090909097</v>
      </c>
      <c r="AO106" s="79">
        <f>IF($I106&lt;前期规划!$C$2,0,求节点($AF$5:$AF$40,AH$5:AH$40,节奏总纲!Q105))</f>
        <v>0.48075731540035366</v>
      </c>
      <c r="AP106" s="79">
        <f>IF($I106&lt;前期规划!$C$2,0,求节点($AF$5:$AF$40,AI$5:AI$40,节奏总纲!R105))</f>
        <v>0.50084592471387757</v>
      </c>
      <c r="AQ106" s="79">
        <f>IF($I106&lt;前期规划!$C$2,0,求节点($AF$5:$AF$40,AJ$5:AJ$40,节奏总纲!S105))</f>
        <v>0.52386157239275133</v>
      </c>
      <c r="AR106" s="79">
        <f>IF($I106&lt;前期规划!$C$2,0,求节点($AF$5:$AF$40,AK$5:AK$40,节奏总纲!T105))</f>
        <v>0.55177416638627919</v>
      </c>
      <c r="AU106" s="17"/>
      <c r="AX106" s="136">
        <f t="shared" si="12"/>
        <v>630</v>
      </c>
      <c r="AY106" s="136">
        <f>节奏预期!D106</f>
        <v>98.372659236345726</v>
      </c>
      <c r="AZ106" s="136">
        <f>求节点(其他调用!$P$4:$P$163,其他调用!$S$4:$S$163,AY106)</f>
        <v>988.70614781273161</v>
      </c>
      <c r="BA106" s="137">
        <f>(装备强化!BR106+装备强化!BY106)/2</f>
        <v>300</v>
      </c>
      <c r="BB106" s="24">
        <f t="shared" si="13"/>
        <v>0.30342685808485764</v>
      </c>
      <c r="BC106" s="24">
        <f>装备突破!U106</f>
        <v>0.4</v>
      </c>
      <c r="BD106" s="24">
        <f>装备突破!AB106</f>
        <v>3.4090909090909088E-2</v>
      </c>
      <c r="BE106" s="24"/>
      <c r="BF106" s="24">
        <f t="shared" si="14"/>
        <v>0.41141633678439143</v>
      </c>
      <c r="BG106" s="24">
        <f t="shared" si="10"/>
        <v>0.54235981531909483</v>
      </c>
      <c r="BH106" s="24">
        <f t="shared" si="11"/>
        <v>4.6223847896513758E-2</v>
      </c>
    </row>
    <row r="107" spans="9:60" s="37" customFormat="1" x14ac:dyDescent="0.15">
      <c r="I107" s="65">
        <v>103</v>
      </c>
      <c r="J107" s="79">
        <f>IF($I107&lt;前期规划!$C$2,0,求节点($B$5:$B$40,C$5:C$40,节奏总纲!P106))</f>
        <v>300</v>
      </c>
      <c r="K107" s="79">
        <f>IF($I107&lt;前期规划!$C$2,0,求节点($B$5:$B$40,D$5:D$40,节奏总纲!Q106))</f>
        <v>300</v>
      </c>
      <c r="L107" s="79">
        <f>IF($I107&lt;前期规划!$C$2,0,求节点($B$5:$B$40,E$5:E$40,节奏总纲!R106))</f>
        <v>300</v>
      </c>
      <c r="M107" s="79">
        <f>IF($I107&lt;前期规划!$C$2,0,求节点($B$5:$B$40,F$5:F$40,节奏总纲!S106))</f>
        <v>300</v>
      </c>
      <c r="N107" s="79">
        <f>IF($I107&lt;前期规划!$C$2,0,求节点($B$5:$B$40,G$5:G$40,节奏总纲!T106))</f>
        <v>300</v>
      </c>
      <c r="X107" s="65">
        <v>103</v>
      </c>
      <c r="Y107" s="79">
        <f>IF($I107&lt;前期规划!$C$2,0,求节点($Q$5:$Q$40,R$5:R$40,节奏总纲!P106))</f>
        <v>300</v>
      </c>
      <c r="Z107" s="79">
        <f>IF($I107&lt;前期规划!$C$2,0,求节点($Q$5:$Q$40,S$5:S$40,节奏总纲!Q106))</f>
        <v>300</v>
      </c>
      <c r="AA107" s="79">
        <f>IF($I107&lt;前期规划!$C$2,0,求节点($Q$5:$Q$40,T$5:T$40,节奏总纲!R106))</f>
        <v>300</v>
      </c>
      <c r="AB107" s="79">
        <f>IF($I107&lt;前期规划!$C$2,0,求节点($Q$5:$Q$40,U$5:U$40,节奏总纲!S106))</f>
        <v>300</v>
      </c>
      <c r="AC107" s="79">
        <f>IF($I107&lt;前期规划!$C$2,0,求节点($Q$5:$Q$40,V$5:V$40,节奏总纲!T106))</f>
        <v>300</v>
      </c>
      <c r="AM107" s="79">
        <v>103</v>
      </c>
      <c r="AN107" s="79">
        <f>IF($I107&lt;前期规划!$C$2,0,求节点($AF$5:$AF$40,AG$5:AG$40,节奏总纲!P106))</f>
        <v>0.44090909090909097</v>
      </c>
      <c r="AO107" s="79">
        <f>IF($I107&lt;前期规划!$C$2,0,求节点($AF$5:$AF$40,AH$5:AH$40,节奏总纲!Q106))</f>
        <v>0.50039302565962274</v>
      </c>
      <c r="AP107" s="79">
        <f>IF($I107&lt;前期规划!$C$2,0,求节点($AF$5:$AF$40,AI$5:AI$40,节奏总纲!R106))</f>
        <v>0.52178154402631305</v>
      </c>
      <c r="AQ107" s="79">
        <f>IF($I107&lt;前期规划!$C$2,0,求节点($AF$5:$AF$40,AJ$5:AJ$40,节奏总纲!S106))</f>
        <v>0.54716624401756619</v>
      </c>
      <c r="AR107" s="79">
        <f>IF($I107&lt;前期规划!$C$2,0,求节点($AF$5:$AF$40,AK$5:AK$40,节奏总纲!T106))</f>
        <v>0.57708392615011461</v>
      </c>
      <c r="AU107" s="17"/>
      <c r="AX107" s="136">
        <f t="shared" si="12"/>
        <v>660</v>
      </c>
      <c r="AY107" s="136">
        <f>节奏预期!D107</f>
        <v>99.028118033845786</v>
      </c>
      <c r="AZ107" s="136">
        <f>求节点(其他调用!$P$4:$P$163,其他调用!$S$4:$S$163,AY107)</f>
        <v>997.61677020734226</v>
      </c>
      <c r="BA107" s="137">
        <f>(装备强化!BR107+装备强化!BY107)/2</f>
        <v>300</v>
      </c>
      <c r="BB107" s="24">
        <f t="shared" si="13"/>
        <v>0.30071667694364113</v>
      </c>
      <c r="BC107" s="24">
        <f>装备突破!U107</f>
        <v>0.4</v>
      </c>
      <c r="BD107" s="24">
        <f>装备突破!AB107</f>
        <v>4.5454545454545456E-2</v>
      </c>
      <c r="BE107" s="24"/>
      <c r="BF107" s="24">
        <f t="shared" si="14"/>
        <v>0.4030129652777828</v>
      </c>
      <c r="BG107" s="24">
        <f t="shared" si="10"/>
        <v>0.53606999036280734</v>
      </c>
      <c r="BH107" s="24">
        <f t="shared" si="11"/>
        <v>6.0917044359409922E-2</v>
      </c>
    </row>
    <row r="108" spans="9:60" s="37" customFormat="1" x14ac:dyDescent="0.15">
      <c r="I108" s="65">
        <v>104</v>
      </c>
      <c r="J108" s="79">
        <f>IF($I108&lt;前期规划!$C$2,0,求节点($B$5:$B$40,C$5:C$40,节奏总纲!P107))</f>
        <v>300</v>
      </c>
      <c r="K108" s="79">
        <f>IF($I108&lt;前期规划!$C$2,0,求节点($B$5:$B$40,D$5:D$40,节奏总纲!Q107))</f>
        <v>300</v>
      </c>
      <c r="L108" s="79">
        <f>IF($I108&lt;前期规划!$C$2,0,求节点($B$5:$B$40,E$5:E$40,节奏总纲!R107))</f>
        <v>300</v>
      </c>
      <c r="M108" s="79">
        <f>IF($I108&lt;前期规划!$C$2,0,求节点($B$5:$B$40,F$5:F$40,节奏总纲!S107))</f>
        <v>300</v>
      </c>
      <c r="N108" s="79">
        <f>IF($I108&lt;前期规划!$C$2,0,求节点($B$5:$B$40,G$5:G$40,节奏总纲!T107))</f>
        <v>300</v>
      </c>
      <c r="X108" s="65">
        <v>104</v>
      </c>
      <c r="Y108" s="79">
        <f>IF($I108&lt;前期规划!$C$2,0,求节点($Q$5:$Q$40,R$5:R$40,节奏总纲!P107))</f>
        <v>300</v>
      </c>
      <c r="Z108" s="79">
        <f>IF($I108&lt;前期规划!$C$2,0,求节点($Q$5:$Q$40,S$5:S$40,节奏总纲!Q107))</f>
        <v>300</v>
      </c>
      <c r="AA108" s="79">
        <f>IF($I108&lt;前期规划!$C$2,0,求节点($Q$5:$Q$40,T$5:T$40,节奏总纲!R107))</f>
        <v>300</v>
      </c>
      <c r="AB108" s="79">
        <f>IF($I108&lt;前期规划!$C$2,0,求节点($Q$5:$Q$40,U$5:U$40,节奏总纲!S107))</f>
        <v>300</v>
      </c>
      <c r="AC108" s="79">
        <f>IF($I108&lt;前期规划!$C$2,0,求节点($Q$5:$Q$40,V$5:V$40,节奏总纲!T107))</f>
        <v>300</v>
      </c>
      <c r="AM108" s="79">
        <v>104</v>
      </c>
      <c r="AN108" s="79">
        <f>IF($I108&lt;前期规划!$C$2,0,求节点($AF$5:$AF$40,AG$5:AG$40,节奏总纲!P107))</f>
        <v>0.44090909090909097</v>
      </c>
      <c r="AO108" s="79">
        <f>IF($I108&lt;前期规划!$C$2,0,求节点($AF$5:$AF$40,AH$5:AH$40,节奏总纲!Q107))</f>
        <v>0.50227272727272732</v>
      </c>
      <c r="AP108" s="79">
        <f>IF($I108&lt;前期规划!$C$2,0,求节点($AF$5:$AF$40,AI$5:AI$40,节奏总纲!R107))</f>
        <v>0.54598890127757249</v>
      </c>
      <c r="AQ108" s="79">
        <f>IF($I108&lt;前期规划!$C$2,0,求节点($AF$5:$AF$40,AJ$5:AJ$40,节奏总纲!S107))</f>
        <v>0.5733504245290052</v>
      </c>
      <c r="AR108" s="79">
        <f>IF($I108&lt;前期规划!$C$2,0,求节点($AF$5:$AF$40,AK$5:AK$40,节奏总纲!T107))</f>
        <v>0.60511024871431296</v>
      </c>
      <c r="AU108" s="17"/>
      <c r="AX108" s="136">
        <f t="shared" si="12"/>
        <v>690</v>
      </c>
      <c r="AY108" s="136">
        <f>节奏预期!D108</f>
        <v>99.652608463687599</v>
      </c>
      <c r="AZ108" s="136">
        <f>求节点(其他调用!$P$4:$P$163,其他调用!$S$4:$S$163,AY108)</f>
        <v>1006.0851721018524</v>
      </c>
      <c r="BA108" s="137">
        <f>(装备强化!BR108+装备强化!BY108)/2</f>
        <v>300</v>
      </c>
      <c r="BB108" s="24">
        <f t="shared" si="13"/>
        <v>0.29818548997522554</v>
      </c>
      <c r="BC108" s="24">
        <f>装备突破!U108</f>
        <v>0.4</v>
      </c>
      <c r="BD108" s="24">
        <f>装备突破!AB108</f>
        <v>5.6818181818181823E-2</v>
      </c>
      <c r="BE108" s="24"/>
      <c r="BF108" s="24">
        <f t="shared" si="14"/>
        <v>0.39494574810070382</v>
      </c>
      <c r="BG108" s="24">
        <f t="shared" si="10"/>
        <v>0.52979874793172199</v>
      </c>
      <c r="BH108" s="24">
        <f t="shared" si="11"/>
        <v>7.5255503967574147E-2</v>
      </c>
    </row>
    <row r="109" spans="9:60" s="37" customFormat="1" x14ac:dyDescent="0.15">
      <c r="I109" s="65">
        <v>105</v>
      </c>
      <c r="J109" s="79">
        <f>IF($I109&lt;前期规划!$C$2,0,求节点($B$5:$B$40,C$5:C$40,节奏总纲!P108))</f>
        <v>300</v>
      </c>
      <c r="K109" s="79">
        <f>IF($I109&lt;前期规划!$C$2,0,求节点($B$5:$B$40,D$5:D$40,节奏总纲!Q108))</f>
        <v>300</v>
      </c>
      <c r="L109" s="79">
        <f>IF($I109&lt;前期规划!$C$2,0,求节点($B$5:$B$40,E$5:E$40,节奏总纲!R108))</f>
        <v>300</v>
      </c>
      <c r="M109" s="79">
        <f>IF($I109&lt;前期规划!$C$2,0,求节点($B$5:$B$40,F$5:F$40,节奏总纲!S108))</f>
        <v>300</v>
      </c>
      <c r="N109" s="79">
        <f>IF($I109&lt;前期规划!$C$2,0,求节点($B$5:$B$40,G$5:G$40,节奏总纲!T108))</f>
        <v>300</v>
      </c>
      <c r="X109" s="65">
        <v>105</v>
      </c>
      <c r="Y109" s="79">
        <f>IF($I109&lt;前期规划!$C$2,0,求节点($Q$5:$Q$40,R$5:R$40,节奏总纲!P108))</f>
        <v>300</v>
      </c>
      <c r="Z109" s="79">
        <f>IF($I109&lt;前期规划!$C$2,0,求节点($Q$5:$Q$40,S$5:S$40,节奏总纲!Q108))</f>
        <v>300</v>
      </c>
      <c r="AA109" s="79">
        <f>IF($I109&lt;前期规划!$C$2,0,求节点($Q$5:$Q$40,T$5:T$40,节奏总纲!R108))</f>
        <v>300</v>
      </c>
      <c r="AB109" s="79">
        <f>IF($I109&lt;前期规划!$C$2,0,求节点($Q$5:$Q$40,U$5:U$40,节奏总纲!S108))</f>
        <v>300</v>
      </c>
      <c r="AC109" s="79">
        <f>IF($I109&lt;前期规划!$C$2,0,求节点($Q$5:$Q$40,V$5:V$40,节奏总纲!T108))</f>
        <v>300</v>
      </c>
      <c r="AM109" s="79">
        <v>105</v>
      </c>
      <c r="AN109" s="79">
        <f>IF($I109&lt;前期规划!$C$2,0,求节点($AF$5:$AF$40,AG$5:AG$40,节奏总纲!P108))</f>
        <v>0.44090909090909097</v>
      </c>
      <c r="AO109" s="79">
        <f>IF($I109&lt;前期规划!$C$2,0,求节点($AF$5:$AF$40,AH$5:AH$40,节奏总纲!Q108))</f>
        <v>0.50227272727272732</v>
      </c>
      <c r="AP109" s="79">
        <f>IF($I109&lt;前期规划!$C$2,0,求节点($AF$5:$AF$40,AI$5:AI$40,节奏总纲!R108))</f>
        <v>0.57165994783530882</v>
      </c>
      <c r="AQ109" s="79">
        <f>IF($I109&lt;前期规划!$C$2,0,求节点($AF$5:$AF$40,AJ$5:AJ$40,节奏总纲!S108))</f>
        <v>0.60090453215268258</v>
      </c>
      <c r="AR109" s="79">
        <f>IF($I109&lt;前期规划!$C$2,0,求节点($AF$5:$AF$40,AK$5:AK$40,节奏总纲!T108))</f>
        <v>0.63453443370602647</v>
      </c>
      <c r="AU109" s="17"/>
      <c r="AX109" s="136">
        <f t="shared" si="12"/>
        <v>720</v>
      </c>
      <c r="AY109" s="136">
        <f>节奏预期!D109</f>
        <v>100.26856904007842</v>
      </c>
      <c r="AZ109" s="136">
        <f>求节点(其他调用!$P$4:$P$163,其他调用!$S$4:$S$163,AY109)</f>
        <v>1014.4141694431812</v>
      </c>
      <c r="BA109" s="137">
        <f>(装备强化!BR109+装备强化!BY109)/2</f>
        <v>300</v>
      </c>
      <c r="BB109" s="24">
        <f t="shared" si="13"/>
        <v>0.29573719397538784</v>
      </c>
      <c r="BC109" s="24">
        <f>装备突破!U109</f>
        <v>0.4</v>
      </c>
      <c r="BD109" s="24">
        <f>装备突破!AB109</f>
        <v>6.8181818181818177E-2</v>
      </c>
      <c r="BE109" s="24"/>
      <c r="BF109" s="24">
        <f t="shared" si="14"/>
        <v>0.38713160592804891</v>
      </c>
      <c r="BG109" s="24">
        <f t="shared" si="10"/>
        <v>0.52361571532360884</v>
      </c>
      <c r="BH109" s="24">
        <f t="shared" si="11"/>
        <v>8.9252678748342404E-2</v>
      </c>
    </row>
    <row r="110" spans="9:60" s="37" customFormat="1" x14ac:dyDescent="0.15">
      <c r="I110" s="65">
        <v>106</v>
      </c>
      <c r="J110" s="79">
        <f>IF($I110&lt;前期规划!$C$2,0,求节点($B$5:$B$40,C$5:C$40,节奏总纲!P109))</f>
        <v>300</v>
      </c>
      <c r="K110" s="79">
        <f>IF($I110&lt;前期规划!$C$2,0,求节点($B$5:$B$40,D$5:D$40,节奏总纲!Q109))</f>
        <v>300</v>
      </c>
      <c r="L110" s="79">
        <f>IF($I110&lt;前期规划!$C$2,0,求节点($B$5:$B$40,E$5:E$40,节奏总纲!R109))</f>
        <v>300</v>
      </c>
      <c r="M110" s="79">
        <f>IF($I110&lt;前期规划!$C$2,0,求节点($B$5:$B$40,F$5:F$40,节奏总纲!S109))</f>
        <v>300</v>
      </c>
      <c r="N110" s="79">
        <f>IF($I110&lt;前期规划!$C$2,0,求节点($B$5:$B$40,G$5:G$40,节奏总纲!T109))</f>
        <v>300</v>
      </c>
      <c r="X110" s="65">
        <v>106</v>
      </c>
      <c r="Y110" s="79">
        <f>IF($I110&lt;前期规划!$C$2,0,求节点($Q$5:$Q$40,R$5:R$40,节奏总纲!P109))</f>
        <v>300</v>
      </c>
      <c r="Z110" s="79">
        <f>IF($I110&lt;前期规划!$C$2,0,求节点($Q$5:$Q$40,S$5:S$40,节奏总纲!Q109))</f>
        <v>300</v>
      </c>
      <c r="AA110" s="79">
        <f>IF($I110&lt;前期规划!$C$2,0,求节点($Q$5:$Q$40,T$5:T$40,节奏总纲!R109))</f>
        <v>300</v>
      </c>
      <c r="AB110" s="79">
        <f>IF($I110&lt;前期规划!$C$2,0,求节点($Q$5:$Q$40,U$5:U$40,节奏总纲!S109))</f>
        <v>300</v>
      </c>
      <c r="AC110" s="79">
        <f>IF($I110&lt;前期规划!$C$2,0,求节点($Q$5:$Q$40,V$5:V$40,节奏总纲!T109))</f>
        <v>300</v>
      </c>
      <c r="AM110" s="79">
        <v>106</v>
      </c>
      <c r="AN110" s="79">
        <f>IF($I110&lt;前期规划!$C$2,0,求节点($AF$5:$AF$40,AG$5:AG$40,节奏总纲!P109))</f>
        <v>0.44090909090909097</v>
      </c>
      <c r="AO110" s="79">
        <f>IF($I110&lt;前期规划!$C$2,0,求节点($AF$5:$AF$40,AH$5:AH$40,节奏总纲!Q109))</f>
        <v>0.50227272727272732</v>
      </c>
      <c r="AP110" s="79">
        <f>IF($I110&lt;前期规划!$C$2,0,求节点($AF$5:$AF$40,AI$5:AI$40,节奏总纲!R109))</f>
        <v>0.59873892412227359</v>
      </c>
      <c r="AQ110" s="79">
        <f>IF($I110&lt;前期规划!$C$2,0,求节点($AF$5:$AF$40,AJ$5:AJ$40,节奏总纲!S109))</f>
        <v>0.62976079940440644</v>
      </c>
      <c r="AR110" s="79">
        <f>IF($I110&lt;前期规划!$C$2,0,求节点($AF$5:$AF$40,AK$5:AK$40,节奏总纲!T109))</f>
        <v>0.64719353835316973</v>
      </c>
      <c r="AU110" s="17"/>
      <c r="AX110" s="136">
        <f t="shared" si="12"/>
        <v>750</v>
      </c>
      <c r="AY110" s="136">
        <f>节奏预期!D110</f>
        <v>100.87383596534305</v>
      </c>
      <c r="AZ110" s="136">
        <f>求节点(其他调用!$P$4:$P$163,其他调用!$S$4:$S$163,AY110)</f>
        <v>1022.5683989921102</v>
      </c>
      <c r="BA110" s="137">
        <f>(装备强化!BR110+装备强化!BY110)/2</f>
        <v>300</v>
      </c>
      <c r="BB110" s="24">
        <f t="shared" si="13"/>
        <v>0.2933789077539396</v>
      </c>
      <c r="BC110" s="24">
        <f>装备突破!U110</f>
        <v>0.40000000000000008</v>
      </c>
      <c r="BD110" s="24">
        <f>装备突破!AB110</f>
        <v>7.9545454545454544E-2</v>
      </c>
      <c r="BE110" s="24"/>
      <c r="BF110" s="24">
        <f t="shared" si="14"/>
        <v>0.37957000977580591</v>
      </c>
      <c r="BG110" s="24">
        <f t="shared" si="10"/>
        <v>0.51751506293582072</v>
      </c>
      <c r="BH110" s="24">
        <f t="shared" si="11"/>
        <v>0.10291492728837341</v>
      </c>
    </row>
    <row r="111" spans="9:60" s="37" customFormat="1" x14ac:dyDescent="0.15">
      <c r="I111" s="65">
        <v>107</v>
      </c>
      <c r="J111" s="79">
        <f>IF($I111&lt;前期规划!$C$2,0,求节点($B$5:$B$40,C$5:C$40,节奏总纲!P110))</f>
        <v>300</v>
      </c>
      <c r="K111" s="79">
        <f>IF($I111&lt;前期规划!$C$2,0,求节点($B$5:$B$40,D$5:D$40,节奏总纲!Q110))</f>
        <v>300</v>
      </c>
      <c r="L111" s="79">
        <f>IF($I111&lt;前期规划!$C$2,0,求节点($B$5:$B$40,E$5:E$40,节奏总纲!R110))</f>
        <v>300</v>
      </c>
      <c r="M111" s="79">
        <f>IF($I111&lt;前期规划!$C$2,0,求节点($B$5:$B$40,F$5:F$40,节奏总纲!S110))</f>
        <v>300</v>
      </c>
      <c r="N111" s="79">
        <f>IF($I111&lt;前期规划!$C$2,0,求节点($B$5:$B$40,G$5:G$40,节奏总纲!T110))</f>
        <v>300</v>
      </c>
      <c r="X111" s="65">
        <v>107</v>
      </c>
      <c r="Y111" s="79">
        <f>IF($I111&lt;前期规划!$C$2,0,求节点($Q$5:$Q$40,R$5:R$40,节奏总纲!P110))</f>
        <v>300</v>
      </c>
      <c r="Z111" s="79">
        <f>IF($I111&lt;前期规划!$C$2,0,求节点($Q$5:$Q$40,S$5:S$40,节奏总纲!Q110))</f>
        <v>300</v>
      </c>
      <c r="AA111" s="79">
        <f>IF($I111&lt;前期规划!$C$2,0,求节点($Q$5:$Q$40,T$5:T$40,节奏总纲!R110))</f>
        <v>300</v>
      </c>
      <c r="AB111" s="79">
        <f>IF($I111&lt;前期规划!$C$2,0,求节点($Q$5:$Q$40,U$5:U$40,节奏总纲!S110))</f>
        <v>300</v>
      </c>
      <c r="AC111" s="79">
        <f>IF($I111&lt;前期规划!$C$2,0,求节点($Q$5:$Q$40,V$5:V$40,节奏总纲!T110))</f>
        <v>300</v>
      </c>
      <c r="AM111" s="79">
        <v>107</v>
      </c>
      <c r="AN111" s="79">
        <f>IF($I111&lt;前期规划!$C$2,0,求节点($AF$5:$AF$40,AG$5:AG$40,节奏总纲!P110))</f>
        <v>0.44090909090909097</v>
      </c>
      <c r="AO111" s="79">
        <f>IF($I111&lt;前期规划!$C$2,0,求节点($AF$5:$AF$40,AH$5:AH$40,节奏总纲!Q110))</f>
        <v>0.50227272727272732</v>
      </c>
      <c r="AP111" s="79">
        <f>IF($I111&lt;前期规划!$C$2,0,求节点($AF$5:$AF$40,AI$5:AI$40,节奏总纲!R110))</f>
        <v>0.6045454545454545</v>
      </c>
      <c r="AQ111" s="79">
        <f>IF($I111&lt;前期规划!$C$2,0,求节点($AF$5:$AF$40,AJ$5:AJ$40,节奏总纲!S110))</f>
        <v>0.65</v>
      </c>
      <c r="AR111" s="79">
        <f>IF($I111&lt;前期规划!$C$2,0,求节点($AF$5:$AF$40,AK$5:AK$40,节奏总纲!T110))</f>
        <v>0.65</v>
      </c>
      <c r="AU111" s="17"/>
      <c r="AX111" s="136">
        <f t="shared" si="12"/>
        <v>780</v>
      </c>
      <c r="AY111" s="136">
        <f>节奏预期!D111</f>
        <v>101.47512451488986</v>
      </c>
      <c r="AZ111" s="136">
        <f>求节点(其他调用!$P$4:$P$163,其他调用!$S$4:$S$163,AY111)</f>
        <v>1030.7111118295709</v>
      </c>
      <c r="BA111" s="137">
        <f>(装备强化!BR111+装备强化!BY111)/2</f>
        <v>300</v>
      </c>
      <c r="BB111" s="24">
        <f t="shared" si="13"/>
        <v>0.29106118732676017</v>
      </c>
      <c r="BC111" s="24">
        <f>装备突破!U111</f>
        <v>0.4</v>
      </c>
      <c r="BD111" s="24">
        <f>装备突破!AB111</f>
        <v>9.0909090909090912E-2</v>
      </c>
      <c r="BE111" s="24"/>
      <c r="BF111" s="24">
        <f t="shared" si="14"/>
        <v>0.3722151537311662</v>
      </c>
      <c r="BG111" s="24">
        <f t="shared" si="10"/>
        <v>0.51152839325608668</v>
      </c>
      <c r="BH111" s="24">
        <f t="shared" si="11"/>
        <v>0.11625645301274698</v>
      </c>
    </row>
    <row r="112" spans="9:60" s="37" customFormat="1" x14ac:dyDescent="0.15">
      <c r="I112" s="65">
        <v>108</v>
      </c>
      <c r="J112" s="79">
        <f>IF($I112&lt;前期规划!$C$2,0,求节点($B$5:$B$40,C$5:C$40,节奏总纲!P111))</f>
        <v>300</v>
      </c>
      <c r="K112" s="79">
        <f>IF($I112&lt;前期规划!$C$2,0,求节点($B$5:$B$40,D$5:D$40,节奏总纲!Q111))</f>
        <v>300</v>
      </c>
      <c r="L112" s="79">
        <f>IF($I112&lt;前期规划!$C$2,0,求节点($B$5:$B$40,E$5:E$40,节奏总纲!R111))</f>
        <v>300</v>
      </c>
      <c r="M112" s="79">
        <f>IF($I112&lt;前期规划!$C$2,0,求节点($B$5:$B$40,F$5:F$40,节奏总纲!S111))</f>
        <v>300</v>
      </c>
      <c r="N112" s="79">
        <f>IF($I112&lt;前期规划!$C$2,0,求节点($B$5:$B$40,G$5:G$40,节奏总纲!T111))</f>
        <v>300</v>
      </c>
      <c r="X112" s="65">
        <v>108</v>
      </c>
      <c r="Y112" s="79">
        <f>IF($I112&lt;前期规划!$C$2,0,求节点($Q$5:$Q$40,R$5:R$40,节奏总纲!P111))</f>
        <v>300</v>
      </c>
      <c r="Z112" s="79">
        <f>IF($I112&lt;前期规划!$C$2,0,求节点($Q$5:$Q$40,S$5:S$40,节奏总纲!Q111))</f>
        <v>300</v>
      </c>
      <c r="AA112" s="79">
        <f>IF($I112&lt;前期规划!$C$2,0,求节点($Q$5:$Q$40,T$5:T$40,节奏总纲!R111))</f>
        <v>300</v>
      </c>
      <c r="AB112" s="79">
        <f>IF($I112&lt;前期规划!$C$2,0,求节点($Q$5:$Q$40,U$5:U$40,节奏总纲!S111))</f>
        <v>300</v>
      </c>
      <c r="AC112" s="79">
        <f>IF($I112&lt;前期规划!$C$2,0,求节点($Q$5:$Q$40,V$5:V$40,节奏总纲!T111))</f>
        <v>300</v>
      </c>
      <c r="AM112" s="79">
        <v>108</v>
      </c>
      <c r="AN112" s="79">
        <f>IF($I112&lt;前期规划!$C$2,0,求节点($AF$5:$AF$40,AG$5:AG$40,节奏总纲!P111))</f>
        <v>0.44090909090909097</v>
      </c>
      <c r="AO112" s="79">
        <f>IF($I112&lt;前期规划!$C$2,0,求节点($AF$5:$AF$40,AH$5:AH$40,节奏总纲!Q111))</f>
        <v>0.50227272727272732</v>
      </c>
      <c r="AP112" s="79">
        <f>IF($I112&lt;前期规划!$C$2,0,求节点($AF$5:$AF$40,AI$5:AI$40,节奏总纲!R111))</f>
        <v>0.6045454545454545</v>
      </c>
      <c r="AQ112" s="79">
        <f>IF($I112&lt;前期规划!$C$2,0,求节点($AF$5:$AF$40,AJ$5:AJ$40,节奏总纲!S111))</f>
        <v>0.65</v>
      </c>
      <c r="AR112" s="79">
        <f>IF($I112&lt;前期规划!$C$2,0,求节点($AF$5:$AF$40,AK$5:AK$40,节奏总纲!T111))</f>
        <v>0.65</v>
      </c>
      <c r="AU112" s="17"/>
      <c r="AX112" s="136">
        <f t="shared" si="12"/>
        <v>810</v>
      </c>
      <c r="AY112" s="136">
        <f>节奏预期!D112</f>
        <v>102.06815191552525</v>
      </c>
      <c r="AZ112" s="136">
        <f>求节点(其他调用!$P$4:$P$163,其他调用!$S$4:$S$163,AY112)</f>
        <v>1038.7590078186952</v>
      </c>
      <c r="BA112" s="137">
        <f>(装备强化!BR112+装备强化!BY112)/2</f>
        <v>300</v>
      </c>
      <c r="BB112" s="24">
        <f t="shared" si="13"/>
        <v>0.28880615979443996</v>
      </c>
      <c r="BC112" s="24">
        <f>装备突破!U112</f>
        <v>0.4</v>
      </c>
      <c r="BD112" s="24">
        <f>装备突破!AB112</f>
        <v>0.10227272727272727</v>
      </c>
      <c r="BE112" s="24"/>
      <c r="BF112" s="24">
        <f t="shared" si="14"/>
        <v>0.36507883665705598</v>
      </c>
      <c r="BG112" s="24">
        <f t="shared" si="10"/>
        <v>0.5056385735219826</v>
      </c>
      <c r="BH112" s="24">
        <f t="shared" si="11"/>
        <v>0.12928258982096144</v>
      </c>
    </row>
    <row r="113" spans="9:60" s="37" customFormat="1" x14ac:dyDescent="0.15">
      <c r="I113" s="65">
        <v>109</v>
      </c>
      <c r="J113" s="79">
        <f>IF($I113&lt;前期规划!$C$2,0,求节点($B$5:$B$40,C$5:C$40,节奏总纲!P112))</f>
        <v>300</v>
      </c>
      <c r="K113" s="79">
        <f>IF($I113&lt;前期规划!$C$2,0,求节点($B$5:$B$40,D$5:D$40,节奏总纲!Q112))</f>
        <v>300</v>
      </c>
      <c r="L113" s="79">
        <f>IF($I113&lt;前期规划!$C$2,0,求节点($B$5:$B$40,E$5:E$40,节奏总纲!R112))</f>
        <v>300</v>
      </c>
      <c r="M113" s="79">
        <f>IF($I113&lt;前期规划!$C$2,0,求节点($B$5:$B$40,F$5:F$40,节奏总纲!S112))</f>
        <v>300</v>
      </c>
      <c r="N113" s="79">
        <f>IF($I113&lt;前期规划!$C$2,0,求节点($B$5:$B$40,G$5:G$40,节奏总纲!T112))</f>
        <v>300</v>
      </c>
      <c r="X113" s="65">
        <v>109</v>
      </c>
      <c r="Y113" s="79">
        <f>IF($I113&lt;前期规划!$C$2,0,求节点($Q$5:$Q$40,R$5:R$40,节奏总纲!P112))</f>
        <v>300</v>
      </c>
      <c r="Z113" s="79">
        <f>IF($I113&lt;前期规划!$C$2,0,求节点($Q$5:$Q$40,S$5:S$40,节奏总纲!Q112))</f>
        <v>300</v>
      </c>
      <c r="AA113" s="79">
        <f>IF($I113&lt;前期规划!$C$2,0,求节点($Q$5:$Q$40,T$5:T$40,节奏总纲!R112))</f>
        <v>300</v>
      </c>
      <c r="AB113" s="79">
        <f>IF($I113&lt;前期规划!$C$2,0,求节点($Q$5:$Q$40,U$5:U$40,节奏总纲!S112))</f>
        <v>300</v>
      </c>
      <c r="AC113" s="79">
        <f>IF($I113&lt;前期规划!$C$2,0,求节点($Q$5:$Q$40,V$5:V$40,节奏总纲!T112))</f>
        <v>300</v>
      </c>
      <c r="AM113" s="79">
        <v>109</v>
      </c>
      <c r="AN113" s="79">
        <f>IF($I113&lt;前期规划!$C$2,0,求节点($AF$5:$AF$40,AG$5:AG$40,节奏总纲!P112))</f>
        <v>0.44090909090909097</v>
      </c>
      <c r="AO113" s="79">
        <f>IF($I113&lt;前期规划!$C$2,0,求节点($AF$5:$AF$40,AH$5:AH$40,节奏总纲!Q112))</f>
        <v>0.50227272727272732</v>
      </c>
      <c r="AP113" s="79">
        <f>IF($I113&lt;前期规划!$C$2,0,求节点($AF$5:$AF$40,AI$5:AI$40,节奏总纲!R112))</f>
        <v>0.6045454545454545</v>
      </c>
      <c r="AQ113" s="79">
        <f>IF($I113&lt;前期规划!$C$2,0,求节点($AF$5:$AF$40,AJ$5:AJ$40,节奏总纲!S112))</f>
        <v>0.65</v>
      </c>
      <c r="AR113" s="79">
        <f>IF($I113&lt;前期规划!$C$2,0,求节点($AF$5:$AF$40,AK$5:AK$40,节奏总纲!T112))</f>
        <v>0.65</v>
      </c>
      <c r="AU113" s="17"/>
      <c r="AX113" s="136">
        <f t="shared" si="12"/>
        <v>840</v>
      </c>
      <c r="AY113" s="136">
        <f>节奏预期!D113</f>
        <v>102.61094151224314</v>
      </c>
      <c r="AZ113" s="136">
        <f>求节点(其他调用!$P$4:$P$163,其他调用!$S$4:$S$163,AY113)</f>
        <v>1046.1676819204549</v>
      </c>
      <c r="BA113" s="137">
        <f>(装备强化!BR113+装备强化!BY113)/2</f>
        <v>300</v>
      </c>
      <c r="BB113" s="24">
        <f t="shared" si="13"/>
        <v>0.28676091336456561</v>
      </c>
      <c r="BC113" s="24">
        <f>装备突破!U113</f>
        <v>0.4</v>
      </c>
      <c r="BD113" s="24">
        <f>装备突破!AB113</f>
        <v>0.11363636363636365</v>
      </c>
      <c r="BE113" s="24"/>
      <c r="BF113" s="24">
        <f t="shared" si="14"/>
        <v>0.35827322456549621</v>
      </c>
      <c r="BG113" s="24">
        <f t="shared" si="10"/>
        <v>0.49975182511713573</v>
      </c>
      <c r="BH113" s="24">
        <f t="shared" si="11"/>
        <v>0.14197495031736812</v>
      </c>
    </row>
    <row r="114" spans="9:60" s="37" customFormat="1" x14ac:dyDescent="0.15">
      <c r="I114" s="65">
        <v>110</v>
      </c>
      <c r="J114" s="79">
        <f>IF($I114&lt;前期规划!$C$2,0,求节点($B$5:$B$40,C$5:C$40,节奏总纲!P113))</f>
        <v>300</v>
      </c>
      <c r="K114" s="79">
        <f>IF($I114&lt;前期规划!$C$2,0,求节点($B$5:$B$40,D$5:D$40,节奏总纲!Q113))</f>
        <v>300</v>
      </c>
      <c r="L114" s="79">
        <f>IF($I114&lt;前期规划!$C$2,0,求节点($B$5:$B$40,E$5:E$40,节奏总纲!R113))</f>
        <v>300</v>
      </c>
      <c r="M114" s="79">
        <f>IF($I114&lt;前期规划!$C$2,0,求节点($B$5:$B$40,F$5:F$40,节奏总纲!S113))</f>
        <v>300</v>
      </c>
      <c r="N114" s="79">
        <f>IF($I114&lt;前期规划!$C$2,0,求节点($B$5:$B$40,G$5:G$40,节奏总纲!T113))</f>
        <v>300</v>
      </c>
      <c r="X114" s="65">
        <v>110</v>
      </c>
      <c r="Y114" s="79">
        <f>IF($I114&lt;前期规划!$C$2,0,求节点($Q$5:$Q$40,R$5:R$40,节奏总纲!P113))</f>
        <v>300</v>
      </c>
      <c r="Z114" s="79">
        <f>IF($I114&lt;前期规划!$C$2,0,求节点($Q$5:$Q$40,S$5:S$40,节奏总纲!Q113))</f>
        <v>300</v>
      </c>
      <c r="AA114" s="79">
        <f>IF($I114&lt;前期规划!$C$2,0,求节点($Q$5:$Q$40,T$5:T$40,节奏总纲!R113))</f>
        <v>300</v>
      </c>
      <c r="AB114" s="79">
        <f>IF($I114&lt;前期规划!$C$2,0,求节点($Q$5:$Q$40,U$5:U$40,节奏总纲!S113))</f>
        <v>300</v>
      </c>
      <c r="AC114" s="79">
        <f>IF($I114&lt;前期规划!$C$2,0,求节点($Q$5:$Q$40,V$5:V$40,节奏总纲!T113))</f>
        <v>300</v>
      </c>
      <c r="AM114" s="79">
        <v>110</v>
      </c>
      <c r="AN114" s="79">
        <f>IF($I114&lt;前期规划!$C$2,0,求节点($AF$5:$AF$40,AG$5:AG$40,节奏总纲!P113))</f>
        <v>0.44090909090909097</v>
      </c>
      <c r="AO114" s="79">
        <f>IF($I114&lt;前期规划!$C$2,0,求节点($AF$5:$AF$40,AH$5:AH$40,节奏总纲!Q113))</f>
        <v>0.50227272727272732</v>
      </c>
      <c r="AP114" s="79">
        <f>IF($I114&lt;前期规划!$C$2,0,求节点($AF$5:$AF$40,AI$5:AI$40,节奏总纲!R113))</f>
        <v>0.6045454545454545</v>
      </c>
      <c r="AQ114" s="79">
        <f>IF($I114&lt;前期规划!$C$2,0,求节点($AF$5:$AF$40,AJ$5:AJ$40,节奏总纲!S113))</f>
        <v>0.65</v>
      </c>
      <c r="AR114" s="79">
        <f>IF($I114&lt;前期规划!$C$2,0,求节点($AF$5:$AF$40,AK$5:AK$40,节奏总纲!T113))</f>
        <v>0.65</v>
      </c>
      <c r="AU114" s="17"/>
      <c r="AX114" s="136">
        <f t="shared" si="12"/>
        <v>870</v>
      </c>
      <c r="AY114" s="136">
        <f>节奏预期!D114</f>
        <v>103.13295362811732</v>
      </c>
      <c r="AZ114" s="136">
        <f>求节点(其他调用!$P$4:$P$163,其他调用!$S$4:$S$163,AY114)</f>
        <v>1053.3054418351983</v>
      </c>
      <c r="BA114" s="137">
        <f>(装备强化!BR114+装备强化!BY114)/2</f>
        <v>300</v>
      </c>
      <c r="BB114" s="24">
        <f t="shared" si="13"/>
        <v>0.28481766834632799</v>
      </c>
      <c r="BC114" s="24">
        <f>装备突破!U114</f>
        <v>0.4</v>
      </c>
      <c r="BD114" s="24">
        <f>装备突破!AB114</f>
        <v>0.125</v>
      </c>
      <c r="BE114" s="24"/>
      <c r="BF114" s="24">
        <f t="shared" si="14"/>
        <v>0.35170592033134346</v>
      </c>
      <c r="BG114" s="24">
        <f t="shared" si="10"/>
        <v>0.49393834641421447</v>
      </c>
      <c r="BH114" s="24">
        <f t="shared" si="11"/>
        <v>0.15435573325444202</v>
      </c>
    </row>
    <row r="115" spans="9:60" s="37" customFormat="1" x14ac:dyDescent="0.15">
      <c r="I115" s="65">
        <v>111</v>
      </c>
      <c r="J115" s="79">
        <f>IF($I115&lt;前期规划!$C$2,0,求节点($B$5:$B$40,C$5:C$40,节奏总纲!P114))</f>
        <v>300</v>
      </c>
      <c r="K115" s="79">
        <f>IF($I115&lt;前期规划!$C$2,0,求节点($B$5:$B$40,D$5:D$40,节奏总纲!Q114))</f>
        <v>300</v>
      </c>
      <c r="L115" s="79">
        <f>IF($I115&lt;前期规划!$C$2,0,求节点($B$5:$B$40,E$5:E$40,节奏总纲!R114))</f>
        <v>300</v>
      </c>
      <c r="M115" s="79">
        <f>IF($I115&lt;前期规划!$C$2,0,求节点($B$5:$B$40,F$5:F$40,节奏总纲!S114))</f>
        <v>300</v>
      </c>
      <c r="N115" s="79">
        <f>IF($I115&lt;前期规划!$C$2,0,求节点($B$5:$B$40,G$5:G$40,节奏总纲!T114))</f>
        <v>300</v>
      </c>
      <c r="X115" s="65">
        <v>111</v>
      </c>
      <c r="Y115" s="79">
        <f>IF($I115&lt;前期规划!$C$2,0,求节点($Q$5:$Q$40,R$5:R$40,节奏总纲!P114))</f>
        <v>300</v>
      </c>
      <c r="Z115" s="79">
        <f>IF($I115&lt;前期规划!$C$2,0,求节点($Q$5:$Q$40,S$5:S$40,节奏总纲!Q114))</f>
        <v>300</v>
      </c>
      <c r="AA115" s="79">
        <f>IF($I115&lt;前期规划!$C$2,0,求节点($Q$5:$Q$40,T$5:T$40,节奏总纲!R114))</f>
        <v>300</v>
      </c>
      <c r="AB115" s="79">
        <f>IF($I115&lt;前期规划!$C$2,0,求节点($Q$5:$Q$40,U$5:U$40,节奏总纲!S114))</f>
        <v>300</v>
      </c>
      <c r="AC115" s="79">
        <f>IF($I115&lt;前期规划!$C$2,0,求节点($Q$5:$Q$40,V$5:V$40,节奏总纲!T114))</f>
        <v>300</v>
      </c>
      <c r="AM115" s="79">
        <v>111</v>
      </c>
      <c r="AN115" s="79">
        <f>IF($I115&lt;前期规划!$C$2,0,求节点($AF$5:$AF$40,AG$5:AG$40,节奏总纲!P114))</f>
        <v>0.44090909090909097</v>
      </c>
      <c r="AO115" s="79">
        <f>IF($I115&lt;前期规划!$C$2,0,求节点($AF$5:$AF$40,AH$5:AH$40,节奏总纲!Q114))</f>
        <v>0.50227272727272732</v>
      </c>
      <c r="AP115" s="79">
        <f>IF($I115&lt;前期规划!$C$2,0,求节点($AF$5:$AF$40,AI$5:AI$40,节奏总纲!R114))</f>
        <v>0.6045454545454545</v>
      </c>
      <c r="AQ115" s="79">
        <f>IF($I115&lt;前期规划!$C$2,0,求节点($AF$5:$AF$40,AJ$5:AJ$40,节奏总纲!S114))</f>
        <v>0.65</v>
      </c>
      <c r="AR115" s="79">
        <f>IF($I115&lt;前期规划!$C$2,0,求节点($AF$5:$AF$40,AK$5:AK$40,节奏总纲!T114))</f>
        <v>0.65</v>
      </c>
      <c r="AU115" s="17"/>
      <c r="AX115" s="136">
        <f t="shared" si="12"/>
        <v>900</v>
      </c>
      <c r="AY115" s="136">
        <f>节奏预期!D115</f>
        <v>103.60238266350056</v>
      </c>
      <c r="AZ115" s="136">
        <f>求节点(其他调用!$P$4:$P$163,其他调用!$S$4:$S$163,AY115)</f>
        <v>1059.7575795318696</v>
      </c>
      <c r="BA115" s="137">
        <f>(装备强化!BR115+装备强化!BY115)/2</f>
        <v>300</v>
      </c>
      <c r="BB115" s="24">
        <f t="shared" si="13"/>
        <v>0.28308360873674526</v>
      </c>
      <c r="BC115" s="24">
        <f>装备突破!U115</f>
        <v>0.4</v>
      </c>
      <c r="BD115" s="24">
        <f>装备突破!AB115</f>
        <v>0.13636363636363635</v>
      </c>
      <c r="BE115" s="24"/>
      <c r="BF115" s="24">
        <f t="shared" si="14"/>
        <v>0.34545678251937711</v>
      </c>
      <c r="BG115" s="24">
        <f t="shared" si="10"/>
        <v>0.48813392490080348</v>
      </c>
      <c r="BH115" s="24">
        <f t="shared" si="11"/>
        <v>0.16640929257981935</v>
      </c>
    </row>
    <row r="116" spans="9:60" s="37" customFormat="1" x14ac:dyDescent="0.15">
      <c r="I116" s="65">
        <v>112</v>
      </c>
      <c r="J116" s="79">
        <f>IF($I116&lt;前期规划!$C$2,0,求节点($B$5:$B$40,C$5:C$40,节奏总纲!P115))</f>
        <v>300</v>
      </c>
      <c r="K116" s="79">
        <f>IF($I116&lt;前期规划!$C$2,0,求节点($B$5:$B$40,D$5:D$40,节奏总纲!Q115))</f>
        <v>300</v>
      </c>
      <c r="L116" s="79">
        <f>IF($I116&lt;前期规划!$C$2,0,求节点($B$5:$B$40,E$5:E$40,节奏总纲!R115))</f>
        <v>300</v>
      </c>
      <c r="M116" s="79">
        <f>IF($I116&lt;前期规划!$C$2,0,求节点($B$5:$B$40,F$5:F$40,节奏总纲!S115))</f>
        <v>300</v>
      </c>
      <c r="N116" s="79">
        <f>IF($I116&lt;前期规划!$C$2,0,求节点($B$5:$B$40,G$5:G$40,节奏总纲!T115))</f>
        <v>300</v>
      </c>
      <c r="X116" s="65">
        <v>112</v>
      </c>
      <c r="Y116" s="79">
        <f>IF($I116&lt;前期规划!$C$2,0,求节点($Q$5:$Q$40,R$5:R$40,节奏总纲!P115))</f>
        <v>300</v>
      </c>
      <c r="Z116" s="79">
        <f>IF($I116&lt;前期规划!$C$2,0,求节点($Q$5:$Q$40,S$5:S$40,节奏总纲!Q115))</f>
        <v>300</v>
      </c>
      <c r="AA116" s="79">
        <f>IF($I116&lt;前期规划!$C$2,0,求节点($Q$5:$Q$40,T$5:T$40,节奏总纲!R115))</f>
        <v>300</v>
      </c>
      <c r="AB116" s="79">
        <f>IF($I116&lt;前期规划!$C$2,0,求节点($Q$5:$Q$40,U$5:U$40,节奏总纲!S115))</f>
        <v>300</v>
      </c>
      <c r="AC116" s="79">
        <f>IF($I116&lt;前期规划!$C$2,0,求节点($Q$5:$Q$40,V$5:V$40,节奏总纲!T115))</f>
        <v>300</v>
      </c>
      <c r="AM116" s="79">
        <v>112</v>
      </c>
      <c r="AN116" s="79">
        <f>IF($I116&lt;前期规划!$C$2,0,求节点($AF$5:$AF$40,AG$5:AG$40,节奏总纲!P115))</f>
        <v>0.44090909090909097</v>
      </c>
      <c r="AO116" s="79">
        <f>IF($I116&lt;前期规划!$C$2,0,求节点($AF$5:$AF$40,AH$5:AH$40,节奏总纲!Q115))</f>
        <v>0.50227272727272732</v>
      </c>
      <c r="AP116" s="79">
        <f>IF($I116&lt;前期规划!$C$2,0,求节点($AF$5:$AF$40,AI$5:AI$40,节奏总纲!R115))</f>
        <v>0.6045454545454545</v>
      </c>
      <c r="AQ116" s="79">
        <f>IF($I116&lt;前期规划!$C$2,0,求节点($AF$5:$AF$40,AJ$5:AJ$40,节奏总纲!S115))</f>
        <v>0.65</v>
      </c>
      <c r="AR116" s="79">
        <f>IF($I116&lt;前期规划!$C$2,0,求节点($AF$5:$AF$40,AK$5:AK$40,节奏总纲!T115))</f>
        <v>0.65</v>
      </c>
      <c r="AU116" s="17"/>
      <c r="AX116" s="136">
        <f t="shared" si="12"/>
        <v>930</v>
      </c>
      <c r="AY116" s="136">
        <f>节奏预期!D116</f>
        <v>104.06771720217134</v>
      </c>
      <c r="AZ116" s="136">
        <f>求节点(其他调用!$P$4:$P$163,其他调用!$S$4:$S$163,AY116)</f>
        <v>1066.1659679666582</v>
      </c>
      <c r="BA116" s="137">
        <f>(装备强化!BR116+装备强化!BY116)/2</f>
        <v>300</v>
      </c>
      <c r="BB116" s="24">
        <f t="shared" si="13"/>
        <v>0.28138208216507415</v>
      </c>
      <c r="BC116" s="24">
        <f>装备突破!U116</f>
        <v>0.4</v>
      </c>
      <c r="BD116" s="24">
        <f>装备突破!AB116</f>
        <v>0.14772727272727273</v>
      </c>
      <c r="BE116" s="24"/>
      <c r="BF116" s="24">
        <f t="shared" si="14"/>
        <v>0.33937873273858948</v>
      </c>
      <c r="BG116" s="24">
        <f t="shared" si="10"/>
        <v>0.48244540679671472</v>
      </c>
      <c r="BH116" s="24">
        <f t="shared" si="11"/>
        <v>0.17817586046469577</v>
      </c>
    </row>
    <row r="117" spans="9:60" s="37" customFormat="1" x14ac:dyDescent="0.15">
      <c r="I117" s="65">
        <v>113</v>
      </c>
      <c r="J117" s="79">
        <f>IF($I117&lt;前期规划!$C$2,0,求节点($B$5:$B$40,C$5:C$40,节奏总纲!P116))</f>
        <v>300</v>
      </c>
      <c r="K117" s="79">
        <f>IF($I117&lt;前期规划!$C$2,0,求节点($B$5:$B$40,D$5:D$40,节奏总纲!Q116))</f>
        <v>300</v>
      </c>
      <c r="L117" s="79">
        <f>IF($I117&lt;前期规划!$C$2,0,求节点($B$5:$B$40,E$5:E$40,节奏总纲!R116))</f>
        <v>300</v>
      </c>
      <c r="M117" s="79">
        <f>IF($I117&lt;前期规划!$C$2,0,求节点($B$5:$B$40,F$5:F$40,节奏总纲!S116))</f>
        <v>300</v>
      </c>
      <c r="N117" s="79">
        <f>IF($I117&lt;前期规划!$C$2,0,求节点($B$5:$B$40,G$5:G$40,节奏总纲!T116))</f>
        <v>300</v>
      </c>
      <c r="X117" s="65">
        <v>113</v>
      </c>
      <c r="Y117" s="79">
        <f>IF($I117&lt;前期规划!$C$2,0,求节点($Q$5:$Q$40,R$5:R$40,节奏总纲!P116))</f>
        <v>300</v>
      </c>
      <c r="Z117" s="79">
        <f>IF($I117&lt;前期规划!$C$2,0,求节点($Q$5:$Q$40,S$5:S$40,节奏总纲!Q116))</f>
        <v>300</v>
      </c>
      <c r="AA117" s="79">
        <f>IF($I117&lt;前期规划!$C$2,0,求节点($Q$5:$Q$40,T$5:T$40,节奏总纲!R116))</f>
        <v>300</v>
      </c>
      <c r="AB117" s="79">
        <f>IF($I117&lt;前期规划!$C$2,0,求节点($Q$5:$Q$40,U$5:U$40,节奏总纲!S116))</f>
        <v>300</v>
      </c>
      <c r="AC117" s="79">
        <f>IF($I117&lt;前期规划!$C$2,0,求节点($Q$5:$Q$40,V$5:V$40,节奏总纲!T116))</f>
        <v>300</v>
      </c>
      <c r="AM117" s="79">
        <v>113</v>
      </c>
      <c r="AN117" s="79">
        <f>IF($I117&lt;前期规划!$C$2,0,求节点($AF$5:$AF$40,AG$5:AG$40,节奏总纲!P116))</f>
        <v>0.44090909090909097</v>
      </c>
      <c r="AO117" s="79">
        <f>IF($I117&lt;前期规划!$C$2,0,求节点($AF$5:$AF$40,AH$5:AH$40,节奏总纲!Q116))</f>
        <v>0.50227272727272732</v>
      </c>
      <c r="AP117" s="79">
        <f>IF($I117&lt;前期规划!$C$2,0,求节点($AF$5:$AF$40,AI$5:AI$40,节奏总纲!R116))</f>
        <v>0.6045454545454545</v>
      </c>
      <c r="AQ117" s="79">
        <f>IF($I117&lt;前期规划!$C$2,0,求节点($AF$5:$AF$40,AJ$5:AJ$40,节奏总纲!S116))</f>
        <v>0.65</v>
      </c>
      <c r="AR117" s="79">
        <f>IF($I117&lt;前期规划!$C$2,0,求节点($AF$5:$AF$40,AK$5:AK$40,节奏总纲!T116))</f>
        <v>0.65</v>
      </c>
      <c r="AU117" s="17"/>
      <c r="AX117" s="136">
        <f t="shared" si="12"/>
        <v>960</v>
      </c>
      <c r="AY117" s="136">
        <f>节奏预期!D117</f>
        <v>104.51038074290696</v>
      </c>
      <c r="AZ117" s="136">
        <f>求节点(其他调用!$P$4:$P$163,其他调用!$S$4:$S$163,AY117)</f>
        <v>1072.3321191997925</v>
      </c>
      <c r="BA117" s="137">
        <f>(装备强化!BR117+装备强化!BY117)/2</f>
        <v>300</v>
      </c>
      <c r="BB117" s="24">
        <f t="shared" si="13"/>
        <v>0.27976407181001844</v>
      </c>
      <c r="BC117" s="24">
        <f>装备突破!U117</f>
        <v>0.4</v>
      </c>
      <c r="BD117" s="24">
        <f>装备突破!AB117</f>
        <v>0.15909090909090909</v>
      </c>
      <c r="BE117" s="24"/>
      <c r="BF117" s="24">
        <f t="shared" si="14"/>
        <v>0.33350707593051754</v>
      </c>
      <c r="BG117" s="24">
        <f t="shared" si="10"/>
        <v>0.47684046600093061</v>
      </c>
      <c r="BH117" s="24">
        <f t="shared" si="11"/>
        <v>0.18965245806855194</v>
      </c>
    </row>
    <row r="118" spans="9:60" s="37" customFormat="1" x14ac:dyDescent="0.15">
      <c r="I118" s="65">
        <v>114</v>
      </c>
      <c r="J118" s="79">
        <f>IF($I118&lt;前期规划!$C$2,0,求节点($B$5:$B$40,C$5:C$40,节奏总纲!P117))</f>
        <v>300</v>
      </c>
      <c r="K118" s="79">
        <f>IF($I118&lt;前期规划!$C$2,0,求节点($B$5:$B$40,D$5:D$40,节奏总纲!Q117))</f>
        <v>300</v>
      </c>
      <c r="L118" s="79">
        <f>IF($I118&lt;前期规划!$C$2,0,求节点($B$5:$B$40,E$5:E$40,节奏总纲!R117))</f>
        <v>300</v>
      </c>
      <c r="M118" s="79">
        <f>IF($I118&lt;前期规划!$C$2,0,求节点($B$5:$B$40,F$5:F$40,节奏总纲!S117))</f>
        <v>300</v>
      </c>
      <c r="N118" s="79">
        <f>IF($I118&lt;前期规划!$C$2,0,求节点($B$5:$B$40,G$5:G$40,节奏总纲!T117))</f>
        <v>300</v>
      </c>
      <c r="X118" s="65">
        <v>114</v>
      </c>
      <c r="Y118" s="79">
        <f>IF($I118&lt;前期规划!$C$2,0,求节点($Q$5:$Q$40,R$5:R$40,节奏总纲!P117))</f>
        <v>300</v>
      </c>
      <c r="Z118" s="79">
        <f>IF($I118&lt;前期规划!$C$2,0,求节点($Q$5:$Q$40,S$5:S$40,节奏总纲!Q117))</f>
        <v>300</v>
      </c>
      <c r="AA118" s="79">
        <f>IF($I118&lt;前期规划!$C$2,0,求节点($Q$5:$Q$40,T$5:T$40,节奏总纲!R117))</f>
        <v>300</v>
      </c>
      <c r="AB118" s="79">
        <f>IF($I118&lt;前期规划!$C$2,0,求节点($Q$5:$Q$40,U$5:U$40,节奏总纲!S117))</f>
        <v>300</v>
      </c>
      <c r="AC118" s="79">
        <f>IF($I118&lt;前期规划!$C$2,0,求节点($Q$5:$Q$40,V$5:V$40,节奏总纲!T117))</f>
        <v>300</v>
      </c>
      <c r="AM118" s="79">
        <v>114</v>
      </c>
      <c r="AN118" s="79">
        <f>IF($I118&lt;前期规划!$C$2,0,求节点($AF$5:$AF$40,AG$5:AG$40,节奏总纲!P117))</f>
        <v>0.44090909090909097</v>
      </c>
      <c r="AO118" s="79">
        <f>IF($I118&lt;前期规划!$C$2,0,求节点($AF$5:$AF$40,AH$5:AH$40,节奏总纲!Q117))</f>
        <v>0.50227272727272732</v>
      </c>
      <c r="AP118" s="79">
        <f>IF($I118&lt;前期规划!$C$2,0,求节点($AF$5:$AF$40,AI$5:AI$40,节奏总纲!R117))</f>
        <v>0.6045454545454545</v>
      </c>
      <c r="AQ118" s="79">
        <f>IF($I118&lt;前期规划!$C$2,0,求节点($AF$5:$AF$40,AJ$5:AJ$40,节奏总纲!S117))</f>
        <v>0.65</v>
      </c>
      <c r="AR118" s="79">
        <f>IF($I118&lt;前期规划!$C$2,0,求节点($AF$5:$AF$40,AK$5:AK$40,节奏总纲!T117))</f>
        <v>0.65</v>
      </c>
      <c r="AU118" s="17"/>
      <c r="AX118" s="136">
        <f t="shared" si="12"/>
        <v>990</v>
      </c>
      <c r="AY118" s="136">
        <f>节奏预期!D118</f>
        <v>104.95304428364258</v>
      </c>
      <c r="AZ118" s="136">
        <f>求节点(其他调用!$P$4:$P$163,其他调用!$S$4:$S$163,AY118)</f>
        <v>1078.498270432927</v>
      </c>
      <c r="BA118" s="137">
        <f>(装备强化!BR118+装备强化!BY118)/2</f>
        <v>300</v>
      </c>
      <c r="BB118" s="24">
        <f t="shared" si="13"/>
        <v>0.27816456291540925</v>
      </c>
      <c r="BC118" s="24">
        <f>装备突破!U118</f>
        <v>0.4</v>
      </c>
      <c r="BD118" s="24">
        <f>装备突破!AB118</f>
        <v>0.17045454545454547</v>
      </c>
      <c r="BE118" s="24"/>
      <c r="BF118" s="24">
        <f t="shared" si="14"/>
        <v>0.32778493928767821</v>
      </c>
      <c r="BG118" s="24">
        <f t="shared" si="10"/>
        <v>0.4713539867942973</v>
      </c>
      <c r="BH118" s="24">
        <f t="shared" si="11"/>
        <v>0.20086107391802444</v>
      </c>
    </row>
    <row r="119" spans="9:60" s="37" customFormat="1" x14ac:dyDescent="0.15">
      <c r="I119" s="65">
        <v>115</v>
      </c>
      <c r="J119" s="79">
        <f>IF($I119&lt;前期规划!$C$2,0,求节点($B$5:$B$40,C$5:C$40,节奏总纲!P118))</f>
        <v>300</v>
      </c>
      <c r="K119" s="79">
        <f>IF($I119&lt;前期规划!$C$2,0,求节点($B$5:$B$40,D$5:D$40,节奏总纲!Q118))</f>
        <v>300</v>
      </c>
      <c r="L119" s="79">
        <f>IF($I119&lt;前期规划!$C$2,0,求节点($B$5:$B$40,E$5:E$40,节奏总纲!R118))</f>
        <v>300</v>
      </c>
      <c r="M119" s="79">
        <f>IF($I119&lt;前期规划!$C$2,0,求节点($B$5:$B$40,F$5:F$40,节奏总纲!S118))</f>
        <v>300</v>
      </c>
      <c r="N119" s="79">
        <f>IF($I119&lt;前期规划!$C$2,0,求节点($B$5:$B$40,G$5:G$40,节奏总纲!T118))</f>
        <v>300</v>
      </c>
      <c r="X119" s="65">
        <v>115</v>
      </c>
      <c r="Y119" s="79">
        <f>IF($I119&lt;前期规划!$C$2,0,求节点($Q$5:$Q$40,R$5:R$40,节奏总纲!P118))</f>
        <v>300</v>
      </c>
      <c r="Z119" s="79">
        <f>IF($I119&lt;前期规划!$C$2,0,求节点($Q$5:$Q$40,S$5:S$40,节奏总纲!Q118))</f>
        <v>300</v>
      </c>
      <c r="AA119" s="79">
        <f>IF($I119&lt;前期规划!$C$2,0,求节点($Q$5:$Q$40,T$5:T$40,节奏总纲!R118))</f>
        <v>300</v>
      </c>
      <c r="AB119" s="79">
        <f>IF($I119&lt;前期规划!$C$2,0,求节点($Q$5:$Q$40,U$5:U$40,节奏总纲!S118))</f>
        <v>300</v>
      </c>
      <c r="AC119" s="79">
        <f>IF($I119&lt;前期规划!$C$2,0,求节点($Q$5:$Q$40,V$5:V$40,节奏总纲!T118))</f>
        <v>300</v>
      </c>
      <c r="AM119" s="79">
        <v>115</v>
      </c>
      <c r="AN119" s="79">
        <f>IF($I119&lt;前期规划!$C$2,0,求节点($AF$5:$AF$40,AG$5:AG$40,节奏总纲!P118))</f>
        <v>0.44090909090909097</v>
      </c>
      <c r="AO119" s="79">
        <f>IF($I119&lt;前期规划!$C$2,0,求节点($AF$5:$AF$40,AH$5:AH$40,节奏总纲!Q118))</f>
        <v>0.50227272727272732</v>
      </c>
      <c r="AP119" s="79">
        <f>IF($I119&lt;前期规划!$C$2,0,求节点($AF$5:$AF$40,AI$5:AI$40,节奏总纲!R118))</f>
        <v>0.6045454545454545</v>
      </c>
      <c r="AQ119" s="79">
        <f>IF($I119&lt;前期规划!$C$2,0,求节点($AF$5:$AF$40,AJ$5:AJ$40,节奏总纲!S118))</f>
        <v>0.65</v>
      </c>
      <c r="AR119" s="79">
        <f>IF($I119&lt;前期规划!$C$2,0,求节点($AF$5:$AF$40,AK$5:AK$40,节奏总纲!T118))</f>
        <v>0.65</v>
      </c>
      <c r="AU119" s="17"/>
      <c r="AX119" s="136">
        <f t="shared" si="12"/>
        <v>1020</v>
      </c>
      <c r="AY119" s="136">
        <f>节奏预期!D119</f>
        <v>105.37513360458028</v>
      </c>
      <c r="AZ119" s="136">
        <f>求节点(其他调用!$P$4:$P$163,其他调用!$S$4:$S$163,AY119)</f>
        <v>1084.4116515106366</v>
      </c>
      <c r="BA119" s="137">
        <f>(装备强化!BR119+装备强化!BY119)/2</f>
        <v>300</v>
      </c>
      <c r="BB119" s="24">
        <f t="shared" si="13"/>
        <v>0.27664770991909376</v>
      </c>
      <c r="BC119" s="24">
        <f>装备突破!U119</f>
        <v>0.4</v>
      </c>
      <c r="BD119" s="24">
        <f>装备突破!AB119</f>
        <v>0.18181818181818182</v>
      </c>
      <c r="BE119" s="24"/>
      <c r="BF119" s="24">
        <f t="shared" si="14"/>
        <v>0.32225824296786254</v>
      </c>
      <c r="BG119" s="24">
        <f t="shared" si="10"/>
        <v>0.46594745795959447</v>
      </c>
      <c r="BH119" s="24">
        <f t="shared" si="11"/>
        <v>0.21179429907254294</v>
      </c>
    </row>
    <row r="120" spans="9:60" s="37" customFormat="1" x14ac:dyDescent="0.15">
      <c r="I120" s="65">
        <v>116</v>
      </c>
      <c r="J120" s="79">
        <f>IF($I120&lt;前期规划!$C$2,0,求节点($B$5:$B$40,C$5:C$40,节奏总纲!P119))</f>
        <v>300</v>
      </c>
      <c r="K120" s="79">
        <f>IF($I120&lt;前期规划!$C$2,0,求节点($B$5:$B$40,D$5:D$40,节奏总纲!Q119))</f>
        <v>300</v>
      </c>
      <c r="L120" s="79">
        <f>IF($I120&lt;前期规划!$C$2,0,求节点($B$5:$B$40,E$5:E$40,节奏总纲!R119))</f>
        <v>300</v>
      </c>
      <c r="M120" s="79">
        <f>IF($I120&lt;前期规划!$C$2,0,求节点($B$5:$B$40,F$5:F$40,节奏总纲!S119))</f>
        <v>300</v>
      </c>
      <c r="N120" s="79">
        <f>IF($I120&lt;前期规划!$C$2,0,求节点($B$5:$B$40,G$5:G$40,节奏总纲!T119))</f>
        <v>300</v>
      </c>
      <c r="X120" s="65">
        <v>116</v>
      </c>
      <c r="Y120" s="79">
        <f>IF($I120&lt;前期规划!$C$2,0,求节点($Q$5:$Q$40,R$5:R$40,节奏总纲!P119))</f>
        <v>300</v>
      </c>
      <c r="Z120" s="79">
        <f>IF($I120&lt;前期规划!$C$2,0,求节点($Q$5:$Q$40,S$5:S$40,节奏总纲!Q119))</f>
        <v>300</v>
      </c>
      <c r="AA120" s="79">
        <f>IF($I120&lt;前期规划!$C$2,0,求节点($Q$5:$Q$40,T$5:T$40,节奏总纲!R119))</f>
        <v>300</v>
      </c>
      <c r="AB120" s="79">
        <f>IF($I120&lt;前期规划!$C$2,0,求节点($Q$5:$Q$40,U$5:U$40,节奏总纲!S119))</f>
        <v>300</v>
      </c>
      <c r="AC120" s="79">
        <f>IF($I120&lt;前期规划!$C$2,0,求节点($Q$5:$Q$40,V$5:V$40,节奏总纲!T119))</f>
        <v>300</v>
      </c>
      <c r="AM120" s="79">
        <v>116</v>
      </c>
      <c r="AN120" s="79">
        <f>IF($I120&lt;前期规划!$C$2,0,求节点($AF$5:$AF$40,AG$5:AG$40,节奏总纲!P119))</f>
        <v>0.44090909090909097</v>
      </c>
      <c r="AO120" s="79">
        <f>IF($I120&lt;前期规划!$C$2,0,求节点($AF$5:$AF$40,AH$5:AH$40,节奏总纲!Q119))</f>
        <v>0.50227272727272732</v>
      </c>
      <c r="AP120" s="79">
        <f>IF($I120&lt;前期规划!$C$2,0,求节点($AF$5:$AF$40,AI$5:AI$40,节奏总纲!R119))</f>
        <v>0.6045454545454545</v>
      </c>
      <c r="AQ120" s="79">
        <f>IF($I120&lt;前期规划!$C$2,0,求节点($AF$5:$AF$40,AJ$5:AJ$40,节奏总纲!S119))</f>
        <v>0.65</v>
      </c>
      <c r="AR120" s="79">
        <f>IF($I120&lt;前期规划!$C$2,0,求节点($AF$5:$AF$40,AK$5:AK$40,节奏总纲!T119))</f>
        <v>0.65</v>
      </c>
      <c r="AU120" s="17"/>
      <c r="AX120" s="136">
        <f t="shared" si="12"/>
        <v>1050</v>
      </c>
      <c r="AY120" s="136">
        <f>节奏预期!D120</f>
        <v>105.79478153525581</v>
      </c>
      <c r="AZ120" s="136">
        <f>求节点(其他调用!$P$4:$P$163,其他调用!$S$4:$S$163,AY120)</f>
        <v>1090.2950382263689</v>
      </c>
      <c r="BA120" s="137">
        <f>(装备强化!BR120+装备强化!BY120)/2</f>
        <v>300</v>
      </c>
      <c r="BB120" s="24">
        <f t="shared" si="13"/>
        <v>0.27515487962599855</v>
      </c>
      <c r="BC120" s="24">
        <f>装备突破!U120</f>
        <v>0.4</v>
      </c>
      <c r="BD120" s="24">
        <f>装备突破!AB120</f>
        <v>0.1931818181818182</v>
      </c>
      <c r="BE120" s="24"/>
      <c r="BF120" s="24">
        <f t="shared" si="14"/>
        <v>0.31687579290458223</v>
      </c>
      <c r="BG120" s="24">
        <f t="shared" si="10"/>
        <v>0.46065080631721661</v>
      </c>
      <c r="BH120" s="24">
        <f t="shared" si="11"/>
        <v>0.22247340077820121</v>
      </c>
    </row>
    <row r="121" spans="9:60" s="37" customFormat="1" x14ac:dyDescent="0.15">
      <c r="I121" s="65">
        <v>117</v>
      </c>
      <c r="J121" s="79">
        <f>IF($I121&lt;前期规划!$C$2,0,求节点($B$5:$B$40,C$5:C$40,节奏总纲!P120))</f>
        <v>300</v>
      </c>
      <c r="K121" s="79">
        <f>IF($I121&lt;前期规划!$C$2,0,求节点($B$5:$B$40,D$5:D$40,节奏总纲!Q120))</f>
        <v>300</v>
      </c>
      <c r="L121" s="79">
        <f>IF($I121&lt;前期规划!$C$2,0,求节点($B$5:$B$40,E$5:E$40,节奏总纲!R120))</f>
        <v>300</v>
      </c>
      <c r="M121" s="79">
        <f>IF($I121&lt;前期规划!$C$2,0,求节点($B$5:$B$40,F$5:F$40,节奏总纲!S120))</f>
        <v>300</v>
      </c>
      <c r="N121" s="79">
        <f>IF($I121&lt;前期规划!$C$2,0,求节点($B$5:$B$40,G$5:G$40,节奏总纲!T120))</f>
        <v>300</v>
      </c>
      <c r="X121" s="65">
        <v>117</v>
      </c>
      <c r="Y121" s="79">
        <f>IF($I121&lt;前期规划!$C$2,0,求节点($Q$5:$Q$40,R$5:R$40,节奏总纲!P120))</f>
        <v>300</v>
      </c>
      <c r="Z121" s="79">
        <f>IF($I121&lt;前期规划!$C$2,0,求节点($Q$5:$Q$40,S$5:S$40,节奏总纲!Q120))</f>
        <v>300</v>
      </c>
      <c r="AA121" s="79">
        <f>IF($I121&lt;前期规划!$C$2,0,求节点($Q$5:$Q$40,T$5:T$40,节奏总纲!R120))</f>
        <v>300</v>
      </c>
      <c r="AB121" s="79">
        <f>IF($I121&lt;前期规划!$C$2,0,求节点($Q$5:$Q$40,U$5:U$40,节奏总纲!S120))</f>
        <v>300</v>
      </c>
      <c r="AC121" s="79">
        <f>IF($I121&lt;前期规划!$C$2,0,求节点($Q$5:$Q$40,V$5:V$40,节奏总纲!T120))</f>
        <v>300</v>
      </c>
      <c r="AM121" s="79">
        <v>117</v>
      </c>
      <c r="AN121" s="79">
        <f>IF($I121&lt;前期规划!$C$2,0,求节点($AF$5:$AF$40,AG$5:AG$40,节奏总纲!P120))</f>
        <v>0.44090909090909097</v>
      </c>
      <c r="AO121" s="79">
        <f>IF($I121&lt;前期规划!$C$2,0,求节点($AF$5:$AF$40,AH$5:AH$40,节奏总纲!Q120))</f>
        <v>0.50227272727272732</v>
      </c>
      <c r="AP121" s="79">
        <f>IF($I121&lt;前期规划!$C$2,0,求节点($AF$5:$AF$40,AI$5:AI$40,节奏总纲!R120))</f>
        <v>0.6045454545454545</v>
      </c>
      <c r="AQ121" s="79">
        <f>IF($I121&lt;前期规划!$C$2,0,求节点($AF$5:$AF$40,AJ$5:AJ$40,节奏总纲!S120))</f>
        <v>0.65</v>
      </c>
      <c r="AR121" s="79">
        <f>IF($I121&lt;前期规划!$C$2,0,求节点($AF$5:$AF$40,AK$5:AK$40,节奏总纲!T120))</f>
        <v>0.65</v>
      </c>
      <c r="AU121" s="17"/>
      <c r="AX121" s="136">
        <f t="shared" si="12"/>
        <v>1080</v>
      </c>
      <c r="AY121" s="136">
        <f>节奏预期!D121</f>
        <v>106.19917644067874</v>
      </c>
      <c r="AZ121" s="136">
        <f>求节点(其他调用!$P$4:$P$163,其他调用!$S$4:$S$163,AY121)</f>
        <v>1095.9783585292248</v>
      </c>
      <c r="BA121" s="137">
        <f>(装备强化!BR121+装备强化!BY121)/2</f>
        <v>300</v>
      </c>
      <c r="BB121" s="24">
        <f t="shared" si="13"/>
        <v>0.27372803273469049</v>
      </c>
      <c r="BC121" s="24">
        <f>装备突破!U121</f>
        <v>0.4</v>
      </c>
      <c r="BD121" s="24">
        <f>装备突破!AB121</f>
        <v>0.20454545454545453</v>
      </c>
      <c r="BE121" s="24"/>
      <c r="BF121" s="24">
        <f t="shared" si="14"/>
        <v>0.3116660547073748</v>
      </c>
      <c r="BG121" s="24">
        <f t="shared" si="10"/>
        <v>0.4554390013966243</v>
      </c>
      <c r="BH121" s="24">
        <f t="shared" si="11"/>
        <v>0.23289494389600102</v>
      </c>
    </row>
    <row r="122" spans="9:60" s="37" customFormat="1" x14ac:dyDescent="0.15">
      <c r="I122" s="65">
        <v>118</v>
      </c>
      <c r="J122" s="79">
        <f>IF($I122&lt;前期规划!$C$2,0,求节点($B$5:$B$40,C$5:C$40,节奏总纲!P121))</f>
        <v>300</v>
      </c>
      <c r="K122" s="79">
        <f>IF($I122&lt;前期规划!$C$2,0,求节点($B$5:$B$40,D$5:D$40,节奏总纲!Q121))</f>
        <v>300</v>
      </c>
      <c r="L122" s="79">
        <f>IF($I122&lt;前期规划!$C$2,0,求节点($B$5:$B$40,E$5:E$40,节奏总纲!R121))</f>
        <v>300</v>
      </c>
      <c r="M122" s="79">
        <f>IF($I122&lt;前期规划!$C$2,0,求节点($B$5:$B$40,F$5:F$40,节奏总纲!S121))</f>
        <v>300</v>
      </c>
      <c r="N122" s="79">
        <f>IF($I122&lt;前期规划!$C$2,0,求节点($B$5:$B$40,G$5:G$40,节奏总纲!T121))</f>
        <v>300</v>
      </c>
      <c r="X122" s="65">
        <v>118</v>
      </c>
      <c r="Y122" s="79">
        <f>IF($I122&lt;前期规划!$C$2,0,求节点($Q$5:$Q$40,R$5:R$40,节奏总纲!P121))</f>
        <v>300</v>
      </c>
      <c r="Z122" s="79">
        <f>IF($I122&lt;前期规划!$C$2,0,求节点($Q$5:$Q$40,S$5:S$40,节奏总纲!Q121))</f>
        <v>300</v>
      </c>
      <c r="AA122" s="79">
        <f>IF($I122&lt;前期规划!$C$2,0,求节点($Q$5:$Q$40,T$5:T$40,节奏总纲!R121))</f>
        <v>300</v>
      </c>
      <c r="AB122" s="79">
        <f>IF($I122&lt;前期规划!$C$2,0,求节点($Q$5:$Q$40,U$5:U$40,节奏总纲!S121))</f>
        <v>300</v>
      </c>
      <c r="AC122" s="79">
        <f>IF($I122&lt;前期规划!$C$2,0,求节点($Q$5:$Q$40,V$5:V$40,节奏总纲!T121))</f>
        <v>300</v>
      </c>
      <c r="AM122" s="79">
        <v>118</v>
      </c>
      <c r="AN122" s="79">
        <f>IF($I122&lt;前期规划!$C$2,0,求节点($AF$5:$AF$40,AG$5:AG$40,节奏总纲!P121))</f>
        <v>0.44090909090909097</v>
      </c>
      <c r="AO122" s="79">
        <f>IF($I122&lt;前期规划!$C$2,0,求节点($AF$5:$AF$40,AH$5:AH$40,节奏总纲!Q121))</f>
        <v>0.50227272727272732</v>
      </c>
      <c r="AP122" s="79">
        <f>IF($I122&lt;前期规划!$C$2,0,求节点($AF$5:$AF$40,AI$5:AI$40,节奏总纲!R121))</f>
        <v>0.6045454545454545</v>
      </c>
      <c r="AQ122" s="79">
        <f>IF($I122&lt;前期规划!$C$2,0,求节点($AF$5:$AF$40,AJ$5:AJ$40,节奏总纲!S121))</f>
        <v>0.65</v>
      </c>
      <c r="AR122" s="79">
        <f>IF($I122&lt;前期规划!$C$2,0,求节点($AF$5:$AF$40,AK$5:AK$40,节奏总纲!T121))</f>
        <v>0.65</v>
      </c>
      <c r="AU122" s="17"/>
      <c r="AX122" s="138"/>
      <c r="AY122" s="138"/>
      <c r="AZ122" s="138"/>
      <c r="BB122" s="138"/>
      <c r="BE122" s="138"/>
      <c r="BF122" s="138"/>
      <c r="BG122" s="138"/>
      <c r="BH122" s="138"/>
    </row>
    <row r="123" spans="9:60" s="37" customFormat="1" x14ac:dyDescent="0.15">
      <c r="I123" s="65">
        <v>119</v>
      </c>
      <c r="J123" s="79">
        <f>IF($I123&lt;前期规划!$C$2,0,求节点($B$5:$B$40,C$5:C$40,节奏总纲!P122))</f>
        <v>300</v>
      </c>
      <c r="K123" s="79">
        <f>IF($I123&lt;前期规划!$C$2,0,求节点($B$5:$B$40,D$5:D$40,节奏总纲!Q122))</f>
        <v>300</v>
      </c>
      <c r="L123" s="79">
        <f>IF($I123&lt;前期规划!$C$2,0,求节点($B$5:$B$40,E$5:E$40,节奏总纲!R122))</f>
        <v>300</v>
      </c>
      <c r="M123" s="79">
        <f>IF($I123&lt;前期规划!$C$2,0,求节点($B$5:$B$40,F$5:F$40,节奏总纲!S122))</f>
        <v>300</v>
      </c>
      <c r="N123" s="79">
        <f>IF($I123&lt;前期规划!$C$2,0,求节点($B$5:$B$40,G$5:G$40,节奏总纲!T122))</f>
        <v>300</v>
      </c>
      <c r="X123" s="65">
        <v>119</v>
      </c>
      <c r="Y123" s="79">
        <f>IF($I123&lt;前期规划!$C$2,0,求节点($Q$5:$Q$40,R$5:R$40,节奏总纲!P122))</f>
        <v>300</v>
      </c>
      <c r="Z123" s="79">
        <f>IF($I123&lt;前期规划!$C$2,0,求节点($Q$5:$Q$40,S$5:S$40,节奏总纲!Q122))</f>
        <v>300</v>
      </c>
      <c r="AA123" s="79">
        <f>IF($I123&lt;前期规划!$C$2,0,求节点($Q$5:$Q$40,T$5:T$40,节奏总纲!R122))</f>
        <v>300</v>
      </c>
      <c r="AB123" s="79">
        <f>IF($I123&lt;前期规划!$C$2,0,求节点($Q$5:$Q$40,U$5:U$40,节奏总纲!S122))</f>
        <v>300</v>
      </c>
      <c r="AC123" s="79">
        <f>IF($I123&lt;前期规划!$C$2,0,求节点($Q$5:$Q$40,V$5:V$40,节奏总纲!T122))</f>
        <v>300</v>
      </c>
      <c r="AM123" s="79">
        <v>119</v>
      </c>
      <c r="AN123" s="79">
        <f>IF($I123&lt;前期规划!$C$2,0,求节点($AF$5:$AF$40,AG$5:AG$40,节奏总纲!P122))</f>
        <v>0.44090909090909097</v>
      </c>
      <c r="AO123" s="79">
        <f>IF($I123&lt;前期规划!$C$2,0,求节点($AF$5:$AF$40,AH$5:AH$40,节奏总纲!Q122))</f>
        <v>0.50227272727272732</v>
      </c>
      <c r="AP123" s="79">
        <f>IF($I123&lt;前期规划!$C$2,0,求节点($AF$5:$AF$40,AI$5:AI$40,节奏总纲!R122))</f>
        <v>0.6045454545454545</v>
      </c>
      <c r="AQ123" s="79">
        <f>IF($I123&lt;前期规划!$C$2,0,求节点($AF$5:$AF$40,AJ$5:AJ$40,节奏总纲!S122))</f>
        <v>0.65</v>
      </c>
      <c r="AR123" s="79">
        <f>IF($I123&lt;前期规划!$C$2,0,求节点($AF$5:$AF$40,AK$5:AK$40,节奏总纲!T122))</f>
        <v>0.65</v>
      </c>
      <c r="AU123" s="17"/>
      <c r="AX123" s="138"/>
      <c r="AY123" s="138"/>
      <c r="AZ123" s="138"/>
      <c r="BB123" s="138"/>
      <c r="BE123" s="138"/>
      <c r="BF123" s="138"/>
      <c r="BG123" s="138"/>
      <c r="BH123" s="138"/>
    </row>
    <row r="124" spans="9:60" s="37" customFormat="1" x14ac:dyDescent="0.15">
      <c r="I124" s="65">
        <v>120</v>
      </c>
      <c r="J124" s="79">
        <f>IF($I124&lt;前期规划!$C$2,0,求节点($B$5:$B$40,C$5:C$40,节奏总纲!P123))</f>
        <v>300</v>
      </c>
      <c r="K124" s="79">
        <f>IF($I124&lt;前期规划!$C$2,0,求节点($B$5:$B$40,D$5:D$40,节奏总纲!Q123))</f>
        <v>300</v>
      </c>
      <c r="L124" s="79">
        <f>IF($I124&lt;前期规划!$C$2,0,求节点($B$5:$B$40,E$5:E$40,节奏总纲!R123))</f>
        <v>300</v>
      </c>
      <c r="M124" s="79">
        <f>IF($I124&lt;前期规划!$C$2,0,求节点($B$5:$B$40,F$5:F$40,节奏总纲!S123))</f>
        <v>300</v>
      </c>
      <c r="N124" s="79">
        <f>IF($I124&lt;前期规划!$C$2,0,求节点($B$5:$B$40,G$5:G$40,节奏总纲!T123))</f>
        <v>300</v>
      </c>
      <c r="X124" s="65">
        <v>120</v>
      </c>
      <c r="Y124" s="79">
        <f>IF($I124&lt;前期规划!$C$2,0,求节点($Q$5:$Q$40,R$5:R$40,节奏总纲!P123))</f>
        <v>300</v>
      </c>
      <c r="Z124" s="79">
        <f>IF($I124&lt;前期规划!$C$2,0,求节点($Q$5:$Q$40,S$5:S$40,节奏总纲!Q123))</f>
        <v>300</v>
      </c>
      <c r="AA124" s="79">
        <f>IF($I124&lt;前期规划!$C$2,0,求节点($Q$5:$Q$40,T$5:T$40,节奏总纲!R123))</f>
        <v>300</v>
      </c>
      <c r="AB124" s="79">
        <f>IF($I124&lt;前期规划!$C$2,0,求节点($Q$5:$Q$40,U$5:U$40,节奏总纲!S123))</f>
        <v>300</v>
      </c>
      <c r="AC124" s="79">
        <f>IF($I124&lt;前期规划!$C$2,0,求节点($Q$5:$Q$40,V$5:V$40,节奏总纲!T123))</f>
        <v>300</v>
      </c>
      <c r="AM124" s="79">
        <v>120</v>
      </c>
      <c r="AN124" s="79">
        <f>IF($I124&lt;前期规划!$C$2,0,求节点($AF$5:$AF$40,AG$5:AG$40,节奏总纲!P123))</f>
        <v>0.44090909090909097</v>
      </c>
      <c r="AO124" s="79">
        <f>IF($I124&lt;前期规划!$C$2,0,求节点($AF$5:$AF$40,AH$5:AH$40,节奏总纲!Q123))</f>
        <v>0.50227272727272732</v>
      </c>
      <c r="AP124" s="79">
        <f>IF($I124&lt;前期规划!$C$2,0,求节点($AF$5:$AF$40,AI$5:AI$40,节奏总纲!R123))</f>
        <v>0.6045454545454545</v>
      </c>
      <c r="AQ124" s="79">
        <f>IF($I124&lt;前期规划!$C$2,0,求节点($AF$5:$AF$40,AJ$5:AJ$40,节奏总纲!S123))</f>
        <v>0.65</v>
      </c>
      <c r="AR124" s="79">
        <f>IF($I124&lt;前期规划!$C$2,0,求节点($AF$5:$AF$40,AK$5:AK$40,节奏总纲!T123))</f>
        <v>0.65</v>
      </c>
      <c r="AU124" s="17"/>
      <c r="AX124" s="137"/>
      <c r="AY124" s="137"/>
      <c r="AZ124" s="136"/>
      <c r="BA124" s="137"/>
      <c r="BB124" s="137"/>
      <c r="BC124" s="137"/>
      <c r="BD124" s="137"/>
      <c r="BE124" s="137"/>
      <c r="BF124" s="137"/>
      <c r="BG124" s="137"/>
      <c r="BH124" s="137"/>
    </row>
    <row r="125" spans="9:60" s="37" customFormat="1" x14ac:dyDescent="0.15">
      <c r="I125" s="65">
        <v>121</v>
      </c>
      <c r="J125" s="79">
        <f>IF($I125&lt;前期规划!$C$2,0,求节点($B$5:$B$40,C$5:C$40,节奏总纲!P124))</f>
        <v>300</v>
      </c>
      <c r="K125" s="79">
        <f>IF($I125&lt;前期规划!$C$2,0,求节点($B$5:$B$40,D$5:D$40,节奏总纲!Q124))</f>
        <v>300</v>
      </c>
      <c r="L125" s="79">
        <f>IF($I125&lt;前期规划!$C$2,0,求节点($B$5:$B$40,E$5:E$40,节奏总纲!R124))</f>
        <v>300</v>
      </c>
      <c r="M125" s="79">
        <f>IF($I125&lt;前期规划!$C$2,0,求节点($B$5:$B$40,F$5:F$40,节奏总纲!S124))</f>
        <v>300</v>
      </c>
      <c r="N125" s="79">
        <f>IF($I125&lt;前期规划!$C$2,0,求节点($B$5:$B$40,G$5:G$40,节奏总纲!T124))</f>
        <v>300</v>
      </c>
      <c r="X125" s="65">
        <v>121</v>
      </c>
      <c r="Y125" s="79">
        <f>IF($I125&lt;前期规划!$C$2,0,求节点($Q$5:$Q$40,R$5:R$40,节奏总纲!P124))</f>
        <v>300</v>
      </c>
      <c r="Z125" s="79">
        <f>IF($I125&lt;前期规划!$C$2,0,求节点($Q$5:$Q$40,S$5:S$40,节奏总纲!Q124))</f>
        <v>300</v>
      </c>
      <c r="AA125" s="79">
        <f>IF($I125&lt;前期规划!$C$2,0,求节点($Q$5:$Q$40,T$5:T$40,节奏总纲!R124))</f>
        <v>300</v>
      </c>
      <c r="AB125" s="79">
        <f>IF($I125&lt;前期规划!$C$2,0,求节点($Q$5:$Q$40,U$5:U$40,节奏总纲!S124))</f>
        <v>300</v>
      </c>
      <c r="AC125" s="79">
        <f>IF($I125&lt;前期规划!$C$2,0,求节点($Q$5:$Q$40,V$5:V$40,节奏总纲!T124))</f>
        <v>300</v>
      </c>
      <c r="AM125" s="79">
        <v>121</v>
      </c>
      <c r="AN125" s="79">
        <f>IF($I125&lt;前期规划!$C$2,0,求节点($AF$5:$AF$40,AG$5:AG$40,节奏总纲!P124))</f>
        <v>0.44090909090909097</v>
      </c>
      <c r="AO125" s="79">
        <f>IF($I125&lt;前期规划!$C$2,0,求节点($AF$5:$AF$40,AH$5:AH$40,节奏总纲!Q124))</f>
        <v>0.50227272727272732</v>
      </c>
      <c r="AP125" s="79">
        <f>IF($I125&lt;前期规划!$C$2,0,求节点($AF$5:$AF$40,AI$5:AI$40,节奏总纲!R124))</f>
        <v>0.6045454545454545</v>
      </c>
      <c r="AQ125" s="79">
        <f>IF($I125&lt;前期规划!$C$2,0,求节点($AF$5:$AF$40,AJ$5:AJ$40,节奏总纲!S124))</f>
        <v>0.65</v>
      </c>
      <c r="AR125" s="79">
        <f>IF($I125&lt;前期规划!$C$2,0,求节点($AF$5:$AF$40,AK$5:AK$40,节奏总纲!T124))</f>
        <v>0.65</v>
      </c>
      <c r="AU125" s="17"/>
      <c r="AX125" s="136" t="s">
        <v>250</v>
      </c>
      <c r="AY125" s="136" t="s">
        <v>468</v>
      </c>
      <c r="AZ125" s="136" t="s">
        <v>465</v>
      </c>
      <c r="BA125" s="137" t="s">
        <v>466</v>
      </c>
      <c r="BB125" s="137" t="s">
        <v>469</v>
      </c>
      <c r="BC125" s="137" t="s">
        <v>463</v>
      </c>
      <c r="BD125" s="137" t="s">
        <v>464</v>
      </c>
      <c r="BE125" s="137"/>
      <c r="BF125" s="137" t="s">
        <v>470</v>
      </c>
      <c r="BG125" s="137" t="s">
        <v>471</v>
      </c>
      <c r="BH125" s="137" t="s">
        <v>472</v>
      </c>
    </row>
    <row r="126" spans="9:60" s="37" customFormat="1" x14ac:dyDescent="0.15">
      <c r="I126" s="65">
        <v>122</v>
      </c>
      <c r="J126" s="79">
        <f>IF($I126&lt;前期规划!$C$2,0,求节点($B$5:$B$40,C$5:C$40,节奏总纲!P125))</f>
        <v>300</v>
      </c>
      <c r="K126" s="79">
        <f>IF($I126&lt;前期规划!$C$2,0,求节点($B$5:$B$40,D$5:D$40,节奏总纲!Q125))</f>
        <v>300</v>
      </c>
      <c r="L126" s="79">
        <f>IF($I126&lt;前期规划!$C$2,0,求节点($B$5:$B$40,E$5:E$40,节奏总纲!R125))</f>
        <v>300</v>
      </c>
      <c r="M126" s="79">
        <f>IF($I126&lt;前期规划!$C$2,0,求节点($B$5:$B$40,F$5:F$40,节奏总纲!S125))</f>
        <v>300</v>
      </c>
      <c r="N126" s="79">
        <f>IF($I126&lt;前期规划!$C$2,0,求节点($B$5:$B$40,G$5:G$40,节奏总纲!T125))</f>
        <v>300</v>
      </c>
      <c r="X126" s="65">
        <v>122</v>
      </c>
      <c r="Y126" s="79">
        <f>IF($I126&lt;前期规划!$C$2,0,求节点($Q$5:$Q$40,R$5:R$40,节奏总纲!P125))</f>
        <v>300</v>
      </c>
      <c r="Z126" s="79">
        <f>IF($I126&lt;前期规划!$C$2,0,求节点($Q$5:$Q$40,S$5:S$40,节奏总纲!Q125))</f>
        <v>300</v>
      </c>
      <c r="AA126" s="79">
        <f>IF($I126&lt;前期规划!$C$2,0,求节点($Q$5:$Q$40,T$5:T$40,节奏总纲!R125))</f>
        <v>300</v>
      </c>
      <c r="AB126" s="79">
        <f>IF($I126&lt;前期规划!$C$2,0,求节点($Q$5:$Q$40,U$5:U$40,节奏总纲!S125))</f>
        <v>300</v>
      </c>
      <c r="AC126" s="79">
        <f>IF($I126&lt;前期规划!$C$2,0,求节点($Q$5:$Q$40,V$5:V$40,节奏总纲!T125))</f>
        <v>300</v>
      </c>
      <c r="AM126" s="79">
        <v>122</v>
      </c>
      <c r="AN126" s="79">
        <f>IF($I126&lt;前期规划!$C$2,0,求节点($AF$5:$AF$40,AG$5:AG$40,节奏总纲!P125))</f>
        <v>0.44090909090909097</v>
      </c>
      <c r="AO126" s="79">
        <f>IF($I126&lt;前期规划!$C$2,0,求节点($AF$5:$AF$40,AH$5:AH$40,节奏总纲!Q125))</f>
        <v>0.50227272727272732</v>
      </c>
      <c r="AP126" s="79">
        <f>IF($I126&lt;前期规划!$C$2,0,求节点($AF$5:$AF$40,AI$5:AI$40,节奏总纲!R125))</f>
        <v>0.6045454545454545</v>
      </c>
      <c r="AQ126" s="79">
        <f>IF($I126&lt;前期规划!$C$2,0,求节点($AF$5:$AF$40,AJ$5:AJ$40,节奏总纲!S125))</f>
        <v>0.65</v>
      </c>
      <c r="AR126" s="79">
        <f>IF($I126&lt;前期规划!$C$2,0,求节点($AF$5:$AF$40,AK$5:AK$40,节奏总纲!T125))</f>
        <v>0.65</v>
      </c>
      <c r="AU126" s="17"/>
      <c r="AX126" s="136">
        <f>AX86</f>
        <v>30</v>
      </c>
      <c r="AY126" s="136">
        <f>节奏预期!D126</f>
        <v>58.701446767877648</v>
      </c>
      <c r="AZ126" s="136">
        <f>求节点(其他调用!$P$4:$P$163,其他调用!$T$4:$T$163,AY126)</f>
        <v>594.34759338602214</v>
      </c>
      <c r="BA126" s="137">
        <f>(装备强化!BR126+装备强化!BY126)/2</f>
        <v>24.166666666666664</v>
      </c>
      <c r="BB126" s="24">
        <f>BA126/AZ126</f>
        <v>4.0660830355160001E-2</v>
      </c>
      <c r="BC126" s="24">
        <f>装备突破!U126</f>
        <v>5.5E-2</v>
      </c>
      <c r="BD126" s="24">
        <f>装备突破!AB126</f>
        <v>0</v>
      </c>
      <c r="BE126" s="24"/>
      <c r="BF126" s="24">
        <f>BB126/SUM($BB126:$BD126)</f>
        <v>0.42505203231247857</v>
      </c>
      <c r="BG126" s="24">
        <f t="shared" ref="BG126:BG161" si="15">BC126/SUM($BB126:$BD126)</f>
        <v>0.57494796768752143</v>
      </c>
      <c r="BH126" s="24">
        <f t="shared" ref="BH126:BH161" si="16">BD126/SUM($BB126:$BD126)</f>
        <v>0</v>
      </c>
    </row>
    <row r="127" spans="9:60" s="37" customFormat="1" x14ac:dyDescent="0.15">
      <c r="I127" s="65">
        <v>123</v>
      </c>
      <c r="J127" s="79">
        <f>IF($I127&lt;前期规划!$C$2,0,求节点($B$5:$B$40,C$5:C$40,节奏总纲!P126))</f>
        <v>300</v>
      </c>
      <c r="K127" s="79">
        <f>IF($I127&lt;前期规划!$C$2,0,求节点($B$5:$B$40,D$5:D$40,节奏总纲!Q126))</f>
        <v>300</v>
      </c>
      <c r="L127" s="79">
        <f>IF($I127&lt;前期规划!$C$2,0,求节点($B$5:$B$40,E$5:E$40,节奏总纲!R126))</f>
        <v>300</v>
      </c>
      <c r="M127" s="79">
        <f>IF($I127&lt;前期规划!$C$2,0,求节点($B$5:$B$40,F$5:F$40,节奏总纲!S126))</f>
        <v>300</v>
      </c>
      <c r="N127" s="79">
        <f>IF($I127&lt;前期规划!$C$2,0,求节点($B$5:$B$40,G$5:G$40,节奏总纲!T126))</f>
        <v>300</v>
      </c>
      <c r="X127" s="65">
        <v>123</v>
      </c>
      <c r="Y127" s="79">
        <f>IF($I127&lt;前期规划!$C$2,0,求节点($Q$5:$Q$40,R$5:R$40,节奏总纲!P126))</f>
        <v>300</v>
      </c>
      <c r="Z127" s="79">
        <f>IF($I127&lt;前期规划!$C$2,0,求节点($Q$5:$Q$40,S$5:S$40,节奏总纲!Q126))</f>
        <v>300</v>
      </c>
      <c r="AA127" s="79">
        <f>IF($I127&lt;前期规划!$C$2,0,求节点($Q$5:$Q$40,T$5:T$40,节奏总纲!R126))</f>
        <v>300</v>
      </c>
      <c r="AB127" s="79">
        <f>IF($I127&lt;前期规划!$C$2,0,求节点($Q$5:$Q$40,U$5:U$40,节奏总纲!S126))</f>
        <v>300</v>
      </c>
      <c r="AC127" s="79">
        <f>IF($I127&lt;前期规划!$C$2,0,求节点($Q$5:$Q$40,V$5:V$40,节奏总纲!T126))</f>
        <v>300</v>
      </c>
      <c r="AM127" s="79">
        <v>123</v>
      </c>
      <c r="AN127" s="79">
        <f>IF($I127&lt;前期规划!$C$2,0,求节点($AF$5:$AF$40,AG$5:AG$40,节奏总纲!P126))</f>
        <v>0.44090909090909097</v>
      </c>
      <c r="AO127" s="79">
        <f>IF($I127&lt;前期规划!$C$2,0,求节点($AF$5:$AF$40,AH$5:AH$40,节奏总纲!Q126))</f>
        <v>0.50227272727272732</v>
      </c>
      <c r="AP127" s="79">
        <f>IF($I127&lt;前期规划!$C$2,0,求节点($AF$5:$AF$40,AI$5:AI$40,节奏总纲!R126))</f>
        <v>0.6045454545454545</v>
      </c>
      <c r="AQ127" s="79">
        <f>IF($I127&lt;前期规划!$C$2,0,求节点($AF$5:$AF$40,AJ$5:AJ$40,节奏总纲!S126))</f>
        <v>0.65</v>
      </c>
      <c r="AR127" s="79">
        <f>IF($I127&lt;前期规划!$C$2,0,求节点($AF$5:$AF$40,AK$5:AK$40,节奏总纲!T126))</f>
        <v>0.65</v>
      </c>
      <c r="AU127" s="17"/>
      <c r="AX127" s="136">
        <f t="shared" ref="AX127:AX161" si="17">AX87</f>
        <v>60</v>
      </c>
      <c r="AY127" s="136">
        <f>节奏预期!D127</f>
        <v>68.627579426319684</v>
      </c>
      <c r="AZ127" s="136">
        <f>求节点(其他调用!$P$4:$P$163,其他调用!$T$4:$T$163,AY127)</f>
        <v>682.11342175591847</v>
      </c>
      <c r="BA127" s="137">
        <f>(装备强化!BR127+装备强化!BY127)/2</f>
        <v>75.555555555555571</v>
      </c>
      <c r="BB127" s="24">
        <f t="shared" ref="BB127:BB161" si="18">BA127/AZ127</f>
        <v>0.11076685071092431</v>
      </c>
      <c r="BC127" s="24">
        <f>装备突破!U127</f>
        <v>0.12333333333333334</v>
      </c>
      <c r="BD127" s="24">
        <f>装备突破!AB127</f>
        <v>0</v>
      </c>
      <c r="BE127" s="24"/>
      <c r="BF127" s="24">
        <f t="shared" ref="BF127:BF161" si="19">BB127/SUM($BB127:$BD127)</f>
        <v>0.47316003258666112</v>
      </c>
      <c r="BG127" s="24">
        <f t="shared" si="15"/>
        <v>0.52683996741333894</v>
      </c>
      <c r="BH127" s="24">
        <f t="shared" si="16"/>
        <v>0</v>
      </c>
    </row>
    <row r="128" spans="9:60" s="37" customFormat="1" x14ac:dyDescent="0.15">
      <c r="I128" s="65">
        <v>124</v>
      </c>
      <c r="J128" s="79">
        <f>IF($I128&lt;前期规划!$C$2,0,求节点($B$5:$B$40,C$5:C$40,节奏总纲!P127))</f>
        <v>300</v>
      </c>
      <c r="K128" s="79">
        <f>IF($I128&lt;前期规划!$C$2,0,求节点($B$5:$B$40,D$5:D$40,节奏总纲!Q127))</f>
        <v>300</v>
      </c>
      <c r="L128" s="79">
        <f>IF($I128&lt;前期规划!$C$2,0,求节点($B$5:$B$40,E$5:E$40,节奏总纲!R127))</f>
        <v>300</v>
      </c>
      <c r="M128" s="79">
        <f>IF($I128&lt;前期规划!$C$2,0,求节点($B$5:$B$40,F$5:F$40,节奏总纲!S127))</f>
        <v>300</v>
      </c>
      <c r="N128" s="79">
        <f>IF($I128&lt;前期规划!$C$2,0,求节点($B$5:$B$40,G$5:G$40,节奏总纲!T127))</f>
        <v>300</v>
      </c>
      <c r="X128" s="65">
        <v>124</v>
      </c>
      <c r="Y128" s="79">
        <f>IF($I128&lt;前期规划!$C$2,0,求节点($Q$5:$Q$40,R$5:R$40,节奏总纲!P127))</f>
        <v>300</v>
      </c>
      <c r="Z128" s="79">
        <f>IF($I128&lt;前期规划!$C$2,0,求节点($Q$5:$Q$40,S$5:S$40,节奏总纲!Q127))</f>
        <v>300</v>
      </c>
      <c r="AA128" s="79">
        <f>IF($I128&lt;前期规划!$C$2,0,求节点($Q$5:$Q$40,T$5:T$40,节奏总纲!R127))</f>
        <v>300</v>
      </c>
      <c r="AB128" s="79">
        <f>IF($I128&lt;前期规划!$C$2,0,求节点($Q$5:$Q$40,U$5:U$40,节奏总纲!S127))</f>
        <v>300</v>
      </c>
      <c r="AC128" s="79">
        <f>IF($I128&lt;前期规划!$C$2,0,求节点($Q$5:$Q$40,V$5:V$40,节奏总纲!T127))</f>
        <v>300</v>
      </c>
      <c r="AM128" s="79">
        <v>124</v>
      </c>
      <c r="AN128" s="79">
        <f>IF($I128&lt;前期规划!$C$2,0,求节点($AF$5:$AF$40,AG$5:AG$40,节奏总纲!P127))</f>
        <v>0.44090909090909097</v>
      </c>
      <c r="AO128" s="79">
        <f>IF($I128&lt;前期规划!$C$2,0,求节点($AF$5:$AF$40,AH$5:AH$40,节奏总纲!Q127))</f>
        <v>0.50227272727272732</v>
      </c>
      <c r="AP128" s="79">
        <f>IF($I128&lt;前期规划!$C$2,0,求节点($AF$5:$AF$40,AI$5:AI$40,节奏总纲!R127))</f>
        <v>0.6045454545454545</v>
      </c>
      <c r="AQ128" s="79">
        <f>IF($I128&lt;前期规划!$C$2,0,求节点($AF$5:$AF$40,AJ$5:AJ$40,节奏总纲!S127))</f>
        <v>0.65</v>
      </c>
      <c r="AR128" s="79">
        <f>IF($I128&lt;前期规划!$C$2,0,求节点($AF$5:$AF$40,AK$5:AK$40,节奏总纲!T127))</f>
        <v>0.65</v>
      </c>
      <c r="AU128" s="17"/>
      <c r="AX128" s="136">
        <f t="shared" si="17"/>
        <v>90</v>
      </c>
      <c r="AY128" s="136">
        <f>节奏预期!D128</f>
        <v>74.493385467679886</v>
      </c>
      <c r="AZ128" s="136">
        <f>求节点(其他调用!$P$4:$P$163,其他调用!$T$4:$T$163,AY128)</f>
        <v>737.86508557347815</v>
      </c>
      <c r="BA128" s="137">
        <f>(装备强化!BR128+装备强化!BY128)/2</f>
        <v>130.83333333333331</v>
      </c>
      <c r="BB128" s="24">
        <f t="shared" si="18"/>
        <v>0.177313354285693</v>
      </c>
      <c r="BC128" s="24">
        <f>装备突破!U128</f>
        <v>0.18000000000000002</v>
      </c>
      <c r="BD128" s="24">
        <f>装备突破!AB128</f>
        <v>1.6666666666666666E-2</v>
      </c>
      <c r="BE128" s="24"/>
      <c r="BF128" s="24">
        <f t="shared" si="19"/>
        <v>0.47412520549668746</v>
      </c>
      <c r="BG128" s="24">
        <f t="shared" si="15"/>
        <v>0.48130913395218444</v>
      </c>
      <c r="BH128" s="24">
        <f t="shared" si="16"/>
        <v>4.4565660551128185E-2</v>
      </c>
    </row>
    <row r="129" spans="9:60" s="37" customFormat="1" x14ac:dyDescent="0.15">
      <c r="I129" s="65">
        <v>125</v>
      </c>
      <c r="J129" s="79">
        <f>IF($I129&lt;前期规划!$C$2,0,求节点($B$5:$B$40,C$5:C$40,节奏总纲!P128))</f>
        <v>300</v>
      </c>
      <c r="K129" s="79">
        <f>IF($I129&lt;前期规划!$C$2,0,求节点($B$5:$B$40,D$5:D$40,节奏总纲!Q128))</f>
        <v>300</v>
      </c>
      <c r="L129" s="79">
        <f>IF($I129&lt;前期规划!$C$2,0,求节点($B$5:$B$40,E$5:E$40,节奏总纲!R128))</f>
        <v>300</v>
      </c>
      <c r="M129" s="79">
        <f>IF($I129&lt;前期规划!$C$2,0,求节点($B$5:$B$40,F$5:F$40,节奏总纲!S128))</f>
        <v>300</v>
      </c>
      <c r="N129" s="79">
        <f>IF($I129&lt;前期规划!$C$2,0,求节点($B$5:$B$40,G$5:G$40,节奏总纲!T128))</f>
        <v>300</v>
      </c>
      <c r="X129" s="65">
        <v>125</v>
      </c>
      <c r="Y129" s="79">
        <f>IF($I129&lt;前期规划!$C$2,0,求节点($Q$5:$Q$40,R$5:R$40,节奏总纲!P128))</f>
        <v>300</v>
      </c>
      <c r="Z129" s="79">
        <f>IF($I129&lt;前期规划!$C$2,0,求节点($Q$5:$Q$40,S$5:S$40,节奏总纲!Q128))</f>
        <v>300</v>
      </c>
      <c r="AA129" s="79">
        <f>IF($I129&lt;前期规划!$C$2,0,求节点($Q$5:$Q$40,T$5:T$40,节奏总纲!R128))</f>
        <v>300</v>
      </c>
      <c r="AB129" s="79">
        <f>IF($I129&lt;前期规划!$C$2,0,求节点($Q$5:$Q$40,U$5:U$40,节奏总纲!S128))</f>
        <v>300</v>
      </c>
      <c r="AC129" s="79">
        <f>IF($I129&lt;前期规划!$C$2,0,求节点($Q$5:$Q$40,V$5:V$40,节奏总纲!T128))</f>
        <v>300</v>
      </c>
      <c r="AM129" s="79">
        <v>125</v>
      </c>
      <c r="AN129" s="79">
        <f>IF($I129&lt;前期规划!$C$2,0,求节点($AF$5:$AF$40,AG$5:AG$40,节奏总纲!P128))</f>
        <v>0.44090909090909097</v>
      </c>
      <c r="AO129" s="79">
        <f>IF($I129&lt;前期规划!$C$2,0,求节点($AF$5:$AF$40,AH$5:AH$40,节奏总纲!Q128))</f>
        <v>0.50227272727272732</v>
      </c>
      <c r="AP129" s="79">
        <f>IF($I129&lt;前期规划!$C$2,0,求节点($AF$5:$AF$40,AI$5:AI$40,节奏总纲!R128))</f>
        <v>0.6045454545454545</v>
      </c>
      <c r="AQ129" s="79">
        <f>IF($I129&lt;前期规划!$C$2,0,求节点($AF$5:$AF$40,AJ$5:AJ$40,节奏总纲!S128))</f>
        <v>0.65</v>
      </c>
      <c r="AR129" s="79">
        <f>IF($I129&lt;前期规划!$C$2,0,求节点($AF$5:$AF$40,AK$5:AK$40,节奏总纲!T128))</f>
        <v>0.65</v>
      </c>
      <c r="AU129" s="17"/>
      <c r="AX129" s="136">
        <f t="shared" si="17"/>
        <v>120</v>
      </c>
      <c r="AY129" s="136">
        <f>节奏预期!D129</f>
        <v>78.608065926757661</v>
      </c>
      <c r="AZ129" s="136">
        <f>求节点(其他调用!$P$4:$P$163,其他调用!$T$4:$T$163,AY129)</f>
        <v>778.29540349321576</v>
      </c>
      <c r="BA129" s="137">
        <f>(装备强化!BR129+装备强化!BY129)/2</f>
        <v>143.33333333333334</v>
      </c>
      <c r="BB129" s="24">
        <f t="shared" si="18"/>
        <v>0.18416315025119218</v>
      </c>
      <c r="BC129" s="24">
        <f>装备突破!U129</f>
        <v>0.21</v>
      </c>
      <c r="BD129" s="24">
        <f>装备突破!AB129</f>
        <v>0.1</v>
      </c>
      <c r="BE129" s="24"/>
      <c r="BF129" s="24">
        <f t="shared" si="19"/>
        <v>0.37267681768172856</v>
      </c>
      <c r="BG129" s="24">
        <f t="shared" si="15"/>
        <v>0.42496086544140971</v>
      </c>
      <c r="BH129" s="24">
        <f t="shared" si="16"/>
        <v>0.20236231687686176</v>
      </c>
    </row>
    <row r="130" spans="9:60" s="37" customFormat="1" x14ac:dyDescent="0.15">
      <c r="I130" s="65">
        <v>126</v>
      </c>
      <c r="J130" s="79">
        <f>IF($I130&lt;前期规划!$C$2,0,求节点($B$5:$B$40,C$5:C$40,节奏总纲!P129))</f>
        <v>300</v>
      </c>
      <c r="K130" s="79">
        <f>IF($I130&lt;前期规划!$C$2,0,求节点($B$5:$B$40,D$5:D$40,节奏总纲!Q129))</f>
        <v>300</v>
      </c>
      <c r="L130" s="79">
        <f>IF($I130&lt;前期规划!$C$2,0,求节点($B$5:$B$40,E$5:E$40,节奏总纲!R129))</f>
        <v>300</v>
      </c>
      <c r="M130" s="79">
        <f>IF($I130&lt;前期规划!$C$2,0,求节点($B$5:$B$40,F$5:F$40,节奏总纲!S129))</f>
        <v>300</v>
      </c>
      <c r="N130" s="79">
        <f>IF($I130&lt;前期规划!$C$2,0,求节点($B$5:$B$40,G$5:G$40,节奏总纲!T129))</f>
        <v>300</v>
      </c>
      <c r="X130" s="65">
        <v>126</v>
      </c>
      <c r="Y130" s="79">
        <f>IF($I130&lt;前期规划!$C$2,0,求节点($Q$5:$Q$40,R$5:R$40,节奏总纲!P129))</f>
        <v>300</v>
      </c>
      <c r="Z130" s="79">
        <f>IF($I130&lt;前期规划!$C$2,0,求节点($Q$5:$Q$40,S$5:S$40,节奏总纲!Q129))</f>
        <v>300</v>
      </c>
      <c r="AA130" s="79">
        <f>IF($I130&lt;前期规划!$C$2,0,求节点($Q$5:$Q$40,T$5:T$40,节奏总纲!R129))</f>
        <v>300</v>
      </c>
      <c r="AB130" s="79">
        <f>IF($I130&lt;前期规划!$C$2,0,求节点($Q$5:$Q$40,U$5:U$40,节奏总纲!S129))</f>
        <v>300</v>
      </c>
      <c r="AC130" s="79">
        <f>IF($I130&lt;前期规划!$C$2,0,求节点($Q$5:$Q$40,V$5:V$40,节奏总纲!T129))</f>
        <v>300</v>
      </c>
      <c r="AM130" s="79">
        <v>126</v>
      </c>
      <c r="AN130" s="79">
        <f>IF($I130&lt;前期规划!$C$2,0,求节点($AF$5:$AF$40,AG$5:AG$40,节奏总纲!P129))</f>
        <v>0.44090909090909097</v>
      </c>
      <c r="AO130" s="79">
        <f>IF($I130&lt;前期规划!$C$2,0,求节点($AF$5:$AF$40,AH$5:AH$40,节奏总纲!Q129))</f>
        <v>0.50227272727272732</v>
      </c>
      <c r="AP130" s="79">
        <f>IF($I130&lt;前期规划!$C$2,0,求节点($AF$5:$AF$40,AI$5:AI$40,节奏总纲!R129))</f>
        <v>0.6045454545454545</v>
      </c>
      <c r="AQ130" s="79">
        <f>IF($I130&lt;前期规划!$C$2,0,求节点($AF$5:$AF$40,AJ$5:AJ$40,节奏总纲!S129))</f>
        <v>0.65</v>
      </c>
      <c r="AR130" s="79">
        <f>IF($I130&lt;前期规划!$C$2,0,求节点($AF$5:$AF$40,AK$5:AK$40,节奏总纲!T129))</f>
        <v>0.65</v>
      </c>
      <c r="AU130" s="17"/>
      <c r="AX130" s="136">
        <f t="shared" si="17"/>
        <v>150</v>
      </c>
      <c r="AY130" s="136">
        <f>节奏预期!D130</f>
        <v>81.919202803497143</v>
      </c>
      <c r="AZ130" s="136">
        <f>求节点(其他调用!$P$4:$P$163,其他调用!$T$4:$T$163,AY130)</f>
        <v>810.55134476509522</v>
      </c>
      <c r="BA130" s="137">
        <f>(装备强化!BR130+装备强化!BY130)/2</f>
        <v>165.57291666666666</v>
      </c>
      <c r="BB130" s="24">
        <f t="shared" si="18"/>
        <v>0.20427196591062485</v>
      </c>
      <c r="BC130" s="24">
        <f>装备突破!U130</f>
        <v>0.21875</v>
      </c>
      <c r="BD130" s="24">
        <f>装备突破!AB130</f>
        <v>8.7499999999999994E-2</v>
      </c>
      <c r="BE130" s="24"/>
      <c r="BF130" s="24">
        <f t="shared" si="19"/>
        <v>0.4001237548050694</v>
      </c>
      <c r="BG130" s="24">
        <f t="shared" si="15"/>
        <v>0.42848303228209333</v>
      </c>
      <c r="BH130" s="24">
        <f t="shared" si="16"/>
        <v>0.17139321291283732</v>
      </c>
    </row>
    <row r="131" spans="9:60" s="37" customFormat="1" x14ac:dyDescent="0.15">
      <c r="I131" s="65">
        <v>127</v>
      </c>
      <c r="J131" s="79">
        <f>IF($I131&lt;前期规划!$C$2,0,求节点($B$5:$B$40,C$5:C$40,节奏总纲!P130))</f>
        <v>300</v>
      </c>
      <c r="K131" s="79">
        <f>IF($I131&lt;前期规划!$C$2,0,求节点($B$5:$B$40,D$5:D$40,节奏总纲!Q130))</f>
        <v>300</v>
      </c>
      <c r="L131" s="79">
        <f>IF($I131&lt;前期规划!$C$2,0,求节点($B$5:$B$40,E$5:E$40,节奏总纲!R130))</f>
        <v>300</v>
      </c>
      <c r="M131" s="79">
        <f>IF($I131&lt;前期规划!$C$2,0,求节点($B$5:$B$40,F$5:F$40,节奏总纲!S130))</f>
        <v>300</v>
      </c>
      <c r="N131" s="79">
        <f>IF($I131&lt;前期规划!$C$2,0,求节点($B$5:$B$40,G$5:G$40,节奏总纲!T130))</f>
        <v>300</v>
      </c>
      <c r="X131" s="65">
        <v>127</v>
      </c>
      <c r="Y131" s="79">
        <f>IF($I131&lt;前期规划!$C$2,0,求节点($Q$5:$Q$40,R$5:R$40,节奏总纲!P130))</f>
        <v>300</v>
      </c>
      <c r="Z131" s="79">
        <f>IF($I131&lt;前期规划!$C$2,0,求节点($Q$5:$Q$40,S$5:S$40,节奏总纲!Q130))</f>
        <v>300</v>
      </c>
      <c r="AA131" s="79">
        <f>IF($I131&lt;前期规划!$C$2,0,求节点($Q$5:$Q$40,T$5:T$40,节奏总纲!R130))</f>
        <v>300</v>
      </c>
      <c r="AB131" s="79">
        <f>IF($I131&lt;前期规划!$C$2,0,求节点($Q$5:$Q$40,U$5:U$40,节奏总纲!S130))</f>
        <v>300</v>
      </c>
      <c r="AC131" s="79">
        <f>IF($I131&lt;前期规划!$C$2,0,求节点($Q$5:$Q$40,V$5:V$40,节奏总纲!T130))</f>
        <v>300</v>
      </c>
      <c r="AM131" s="79">
        <v>127</v>
      </c>
      <c r="AN131" s="79">
        <f>IF($I131&lt;前期规划!$C$2,0,求节点($AF$5:$AF$40,AG$5:AG$40,节奏总纲!P130))</f>
        <v>0.44090909090909097</v>
      </c>
      <c r="AO131" s="79">
        <f>IF($I131&lt;前期规划!$C$2,0,求节点($AF$5:$AF$40,AH$5:AH$40,节奏总纲!Q130))</f>
        <v>0.50227272727272732</v>
      </c>
      <c r="AP131" s="79">
        <f>IF($I131&lt;前期规划!$C$2,0,求节点($AF$5:$AF$40,AI$5:AI$40,节奏总纲!R130))</f>
        <v>0.6045454545454545</v>
      </c>
      <c r="AQ131" s="79">
        <f>IF($I131&lt;前期规划!$C$2,0,求节点($AF$5:$AF$40,AJ$5:AJ$40,节奏总纲!S130))</f>
        <v>0.65</v>
      </c>
      <c r="AR131" s="79">
        <f>IF($I131&lt;前期规划!$C$2,0,求节点($AF$5:$AF$40,AK$5:AK$40,节奏总纲!T130))</f>
        <v>0.65</v>
      </c>
      <c r="AU131" s="17"/>
      <c r="AX131" s="136">
        <f t="shared" si="17"/>
        <v>180</v>
      </c>
      <c r="AY131" s="136">
        <f>节奏预期!D131</f>
        <v>84.557504671530296</v>
      </c>
      <c r="AZ131" s="136">
        <f>求节点(其他调用!$P$4:$P$163,其他调用!$T$4:$T$163,AY131)</f>
        <v>835.12196474371285</v>
      </c>
      <c r="BA131" s="137">
        <f>(装备强化!BR131+装备强化!BY131)/2</f>
        <v>185.625</v>
      </c>
      <c r="BB131" s="24">
        <f t="shared" si="18"/>
        <v>0.2222729228023187</v>
      </c>
      <c r="BC131" s="24">
        <f>装备突破!U131</f>
        <v>0.25999999999999995</v>
      </c>
      <c r="BD131" s="24">
        <f>装备突破!AB131</f>
        <v>7.4999999999999997E-2</v>
      </c>
      <c r="BE131" s="24"/>
      <c r="BF131" s="24">
        <f t="shared" si="19"/>
        <v>0.39885828596263151</v>
      </c>
      <c r="BG131" s="24">
        <f t="shared" si="15"/>
        <v>0.46655774820810686</v>
      </c>
      <c r="BH131" s="24">
        <f t="shared" si="16"/>
        <v>0.1345839658292616</v>
      </c>
    </row>
    <row r="132" spans="9:60" s="37" customFormat="1" x14ac:dyDescent="0.15">
      <c r="I132" s="65">
        <v>128</v>
      </c>
      <c r="J132" s="79">
        <f>IF($I132&lt;前期规划!$C$2,0,求节点($B$5:$B$40,C$5:C$40,节奏总纲!P131))</f>
        <v>300</v>
      </c>
      <c r="K132" s="79">
        <f>IF($I132&lt;前期规划!$C$2,0,求节点($B$5:$B$40,D$5:D$40,节奏总纲!Q131))</f>
        <v>300</v>
      </c>
      <c r="L132" s="79">
        <f>IF($I132&lt;前期规划!$C$2,0,求节点($B$5:$B$40,E$5:E$40,节奏总纲!R131))</f>
        <v>300</v>
      </c>
      <c r="M132" s="79">
        <f>IF($I132&lt;前期规划!$C$2,0,求节点($B$5:$B$40,F$5:F$40,节奏总纲!S131))</f>
        <v>300</v>
      </c>
      <c r="N132" s="79">
        <f>IF($I132&lt;前期规划!$C$2,0,求节点($B$5:$B$40,G$5:G$40,节奏总纲!T131))</f>
        <v>300</v>
      </c>
      <c r="X132" s="65">
        <v>128</v>
      </c>
      <c r="Y132" s="79">
        <f>IF($I132&lt;前期规划!$C$2,0,求节点($Q$5:$Q$40,R$5:R$40,节奏总纲!P131))</f>
        <v>300</v>
      </c>
      <c r="Z132" s="79">
        <f>IF($I132&lt;前期规划!$C$2,0,求节点($Q$5:$Q$40,S$5:S$40,节奏总纲!Q131))</f>
        <v>300</v>
      </c>
      <c r="AA132" s="79">
        <f>IF($I132&lt;前期规划!$C$2,0,求节点($Q$5:$Q$40,T$5:T$40,节奏总纲!R131))</f>
        <v>300</v>
      </c>
      <c r="AB132" s="79">
        <f>IF($I132&lt;前期规划!$C$2,0,求节点($Q$5:$Q$40,U$5:U$40,节奏总纲!S131))</f>
        <v>300</v>
      </c>
      <c r="AC132" s="79">
        <f>IF($I132&lt;前期规划!$C$2,0,求节点($Q$5:$Q$40,V$5:V$40,节奏总纲!T131))</f>
        <v>300</v>
      </c>
      <c r="AM132" s="79">
        <v>128</v>
      </c>
      <c r="AN132" s="79">
        <f>IF($I132&lt;前期规划!$C$2,0,求节点($AF$5:$AF$40,AG$5:AG$40,节奏总纲!P131))</f>
        <v>0.44090909090909097</v>
      </c>
      <c r="AO132" s="79">
        <f>IF($I132&lt;前期规划!$C$2,0,求节点($AF$5:$AF$40,AH$5:AH$40,节奏总纲!Q131))</f>
        <v>0.50227272727272732</v>
      </c>
      <c r="AP132" s="79">
        <f>IF($I132&lt;前期规划!$C$2,0,求节点($AF$5:$AF$40,AI$5:AI$40,节奏总纲!R131))</f>
        <v>0.6045454545454545</v>
      </c>
      <c r="AQ132" s="79">
        <f>IF($I132&lt;前期规划!$C$2,0,求节点($AF$5:$AF$40,AJ$5:AJ$40,节奏总纲!S131))</f>
        <v>0.65</v>
      </c>
      <c r="AR132" s="79">
        <f>IF($I132&lt;前期规划!$C$2,0,求节点($AF$5:$AF$40,AK$5:AK$40,节奏总纲!T131))</f>
        <v>0.65</v>
      </c>
      <c r="AU132" s="17"/>
      <c r="AX132" s="136">
        <f t="shared" si="17"/>
        <v>210</v>
      </c>
      <c r="AY132" s="136">
        <f>节奏预期!D132</f>
        <v>86.804267332174788</v>
      </c>
      <c r="AZ132" s="136">
        <f>求节点(其他调用!$P$4:$P$163,其他调用!$T$4:$T$163,AY132)</f>
        <v>856.61496857890631</v>
      </c>
      <c r="BA132" s="137">
        <f>(装备强化!BR132+装备强化!BY132)/2</f>
        <v>204.84375</v>
      </c>
      <c r="BB132" s="24">
        <f t="shared" si="18"/>
        <v>0.23913164900658748</v>
      </c>
      <c r="BC132" s="24">
        <f>装备突破!U132</f>
        <v>0.26999999999999996</v>
      </c>
      <c r="BD132" s="24">
        <f>装备突破!AB132</f>
        <v>6.25E-2</v>
      </c>
      <c r="BE132" s="24"/>
      <c r="BF132" s="24">
        <f t="shared" si="19"/>
        <v>0.41833171662584367</v>
      </c>
      <c r="BG132" s="24">
        <f t="shared" si="15"/>
        <v>0.47233213988277351</v>
      </c>
      <c r="BH132" s="24">
        <f t="shared" si="16"/>
        <v>0.10933614349138278</v>
      </c>
    </row>
    <row r="133" spans="9:60" s="37" customFormat="1" x14ac:dyDescent="0.15">
      <c r="I133" s="65">
        <v>129</v>
      </c>
      <c r="J133" s="79">
        <f>IF($I133&lt;前期规划!$C$2,0,求节点($B$5:$B$40,C$5:C$40,节奏总纲!P132))</f>
        <v>300</v>
      </c>
      <c r="K133" s="79">
        <f>IF($I133&lt;前期规划!$C$2,0,求节点($B$5:$B$40,D$5:D$40,节奏总纲!Q132))</f>
        <v>300</v>
      </c>
      <c r="L133" s="79">
        <f>IF($I133&lt;前期规划!$C$2,0,求节点($B$5:$B$40,E$5:E$40,节奏总纲!R132))</f>
        <v>300</v>
      </c>
      <c r="M133" s="79">
        <f>IF($I133&lt;前期规划!$C$2,0,求节点($B$5:$B$40,F$5:F$40,节奏总纲!S132))</f>
        <v>300</v>
      </c>
      <c r="N133" s="79">
        <f>IF($I133&lt;前期规划!$C$2,0,求节点($B$5:$B$40,G$5:G$40,节奏总纲!T132))</f>
        <v>300</v>
      </c>
      <c r="X133" s="65">
        <v>129</v>
      </c>
      <c r="Y133" s="79">
        <f>IF($I133&lt;前期规划!$C$2,0,求节点($Q$5:$Q$40,R$5:R$40,节奏总纲!P132))</f>
        <v>300</v>
      </c>
      <c r="Z133" s="79">
        <f>IF($I133&lt;前期规划!$C$2,0,求节点($Q$5:$Q$40,S$5:S$40,节奏总纲!Q132))</f>
        <v>300</v>
      </c>
      <c r="AA133" s="79">
        <f>IF($I133&lt;前期规划!$C$2,0,求节点($Q$5:$Q$40,T$5:T$40,节奏总纲!R132))</f>
        <v>300</v>
      </c>
      <c r="AB133" s="79">
        <f>IF($I133&lt;前期规划!$C$2,0,求节点($Q$5:$Q$40,U$5:U$40,节奏总纲!S132))</f>
        <v>300</v>
      </c>
      <c r="AC133" s="79">
        <f>IF($I133&lt;前期规划!$C$2,0,求节点($Q$5:$Q$40,V$5:V$40,节奏总纲!T132))</f>
        <v>300</v>
      </c>
      <c r="AM133" s="79">
        <v>129</v>
      </c>
      <c r="AN133" s="79">
        <f>IF($I133&lt;前期规划!$C$2,0,求节点($AF$5:$AF$40,AG$5:AG$40,节奏总纲!P132))</f>
        <v>0.44090909090909097</v>
      </c>
      <c r="AO133" s="79">
        <f>IF($I133&lt;前期规划!$C$2,0,求节点($AF$5:$AF$40,AH$5:AH$40,节奏总纲!Q132))</f>
        <v>0.50227272727272732</v>
      </c>
      <c r="AP133" s="79">
        <f>IF($I133&lt;前期规划!$C$2,0,求节点($AF$5:$AF$40,AI$5:AI$40,节奏总纲!R132))</f>
        <v>0.6045454545454545</v>
      </c>
      <c r="AQ133" s="79">
        <f>IF($I133&lt;前期规划!$C$2,0,求节点($AF$5:$AF$40,AJ$5:AJ$40,节奏总纲!S132))</f>
        <v>0.65</v>
      </c>
      <c r="AR133" s="79">
        <f>IF($I133&lt;前期规划!$C$2,0,求节点($AF$5:$AF$40,AK$5:AK$40,节奏总纲!T132))</f>
        <v>0.65</v>
      </c>
      <c r="AU133" s="17"/>
      <c r="AX133" s="136">
        <f t="shared" si="17"/>
        <v>240</v>
      </c>
      <c r="AY133" s="136">
        <f>节奏预期!D133</f>
        <v>88.978258962579233</v>
      </c>
      <c r="AZ133" s="136">
        <f>求节点(其他调用!$P$4:$P$163,其他调用!$T$4:$T$163,AY133)</f>
        <v>878.43644371632797</v>
      </c>
      <c r="BA133" s="137">
        <f>(装备强化!BR133+装备强化!BY133)/2</f>
        <v>225</v>
      </c>
      <c r="BB133" s="24">
        <f t="shared" si="18"/>
        <v>0.25613691418369577</v>
      </c>
      <c r="BC133" s="24">
        <f>装备突破!U133</f>
        <v>0.315</v>
      </c>
      <c r="BD133" s="24">
        <f>装备突破!AB133</f>
        <v>0.05</v>
      </c>
      <c r="BE133" s="24"/>
      <c r="BF133" s="24">
        <f t="shared" si="19"/>
        <v>0.41236788272407449</v>
      </c>
      <c r="BG133" s="24">
        <f t="shared" si="15"/>
        <v>0.50713456696415493</v>
      </c>
      <c r="BH133" s="24">
        <f t="shared" si="16"/>
        <v>8.0497550311770624E-2</v>
      </c>
    </row>
    <row r="134" spans="9:60" s="37" customFormat="1" x14ac:dyDescent="0.15">
      <c r="I134" s="65">
        <v>130</v>
      </c>
      <c r="J134" s="79">
        <f>IF($I134&lt;前期规划!$C$2,0,求节点($B$5:$B$40,C$5:C$40,节奏总纲!P133))</f>
        <v>300</v>
      </c>
      <c r="K134" s="79">
        <f>IF($I134&lt;前期规划!$C$2,0,求节点($B$5:$B$40,D$5:D$40,节奏总纲!Q133))</f>
        <v>300</v>
      </c>
      <c r="L134" s="79">
        <f>IF($I134&lt;前期规划!$C$2,0,求节点($B$5:$B$40,E$5:E$40,节奏总纲!R133))</f>
        <v>300</v>
      </c>
      <c r="M134" s="79">
        <f>IF($I134&lt;前期规划!$C$2,0,求节点($B$5:$B$40,F$5:F$40,节奏总纲!S133))</f>
        <v>300</v>
      </c>
      <c r="N134" s="79">
        <f>IF($I134&lt;前期规划!$C$2,0,求节点($B$5:$B$40,G$5:G$40,节奏总纲!T133))</f>
        <v>300</v>
      </c>
      <c r="X134" s="65">
        <v>130</v>
      </c>
      <c r="Y134" s="79">
        <f>IF($I134&lt;前期规划!$C$2,0,求节点($Q$5:$Q$40,R$5:R$40,节奏总纲!P133))</f>
        <v>300</v>
      </c>
      <c r="Z134" s="79">
        <f>IF($I134&lt;前期规划!$C$2,0,求节点($Q$5:$Q$40,S$5:S$40,节奏总纲!Q133))</f>
        <v>300</v>
      </c>
      <c r="AA134" s="79">
        <f>IF($I134&lt;前期规划!$C$2,0,求节点($Q$5:$Q$40,T$5:T$40,节奏总纲!R133))</f>
        <v>300</v>
      </c>
      <c r="AB134" s="79">
        <f>IF($I134&lt;前期规划!$C$2,0,求节点($Q$5:$Q$40,U$5:U$40,节奏总纲!S133))</f>
        <v>300</v>
      </c>
      <c r="AC134" s="79">
        <f>IF($I134&lt;前期规划!$C$2,0,求节点($Q$5:$Q$40,V$5:V$40,节奏总纲!T133))</f>
        <v>300</v>
      </c>
      <c r="AM134" s="79">
        <v>130</v>
      </c>
      <c r="AN134" s="79">
        <f>IF($I134&lt;前期规划!$C$2,0,求节点($AF$5:$AF$40,AG$5:AG$40,节奏总纲!P133))</f>
        <v>0.44090909090909097</v>
      </c>
      <c r="AO134" s="79">
        <f>IF($I134&lt;前期规划!$C$2,0,求节点($AF$5:$AF$40,AH$5:AH$40,节奏总纲!Q133))</f>
        <v>0.50227272727272732</v>
      </c>
      <c r="AP134" s="79">
        <f>IF($I134&lt;前期规划!$C$2,0,求节点($AF$5:$AF$40,AI$5:AI$40,节奏总纲!R133))</f>
        <v>0.6045454545454545</v>
      </c>
      <c r="AQ134" s="79">
        <f>IF($I134&lt;前期规划!$C$2,0,求节点($AF$5:$AF$40,AJ$5:AJ$40,节奏总纲!S133))</f>
        <v>0.65</v>
      </c>
      <c r="AR134" s="79">
        <f>IF($I134&lt;前期规划!$C$2,0,求节点($AF$5:$AF$40,AK$5:AK$40,节奏总纲!T133))</f>
        <v>0.65</v>
      </c>
      <c r="AU134" s="17"/>
      <c r="AX134" s="136">
        <f t="shared" si="17"/>
        <v>270</v>
      </c>
      <c r="AY134" s="136">
        <f>节奏预期!D134</f>
        <v>90.852534040676616</v>
      </c>
      <c r="AZ134" s="136">
        <f>求节点(其他调用!$P$4:$P$163,其他调用!$T$4:$T$163,AY134)</f>
        <v>900.70365840991553</v>
      </c>
      <c r="BA134" s="137">
        <f>(装备强化!BR134+装备强化!BY134)/2</f>
        <v>246.09375</v>
      </c>
      <c r="BB134" s="24">
        <f t="shared" si="18"/>
        <v>0.27322388190856139</v>
      </c>
      <c r="BC134" s="24">
        <f>装备突破!U134</f>
        <v>0.32624999999999998</v>
      </c>
      <c r="BD134" s="24">
        <f>装备突破!AB134</f>
        <v>3.7499999999999999E-2</v>
      </c>
      <c r="BE134" s="24"/>
      <c r="BF134" s="24">
        <f t="shared" si="19"/>
        <v>0.42894047883078368</v>
      </c>
      <c r="BG134" s="24">
        <f t="shared" si="15"/>
        <v>0.51218740558476095</v>
      </c>
      <c r="BH134" s="24">
        <f t="shared" si="16"/>
        <v>5.8872115584455285E-2</v>
      </c>
    </row>
    <row r="135" spans="9:60" s="37" customFormat="1" x14ac:dyDescent="0.15">
      <c r="I135" s="65">
        <v>131</v>
      </c>
      <c r="J135" s="79">
        <f>IF($I135&lt;前期规划!$C$2,0,求节点($B$5:$B$40,C$5:C$40,节奏总纲!P134))</f>
        <v>300</v>
      </c>
      <c r="K135" s="79">
        <f>IF($I135&lt;前期规划!$C$2,0,求节点($B$5:$B$40,D$5:D$40,节奏总纲!Q134))</f>
        <v>300</v>
      </c>
      <c r="L135" s="79">
        <f>IF($I135&lt;前期规划!$C$2,0,求节点($B$5:$B$40,E$5:E$40,节奏总纲!R134))</f>
        <v>300</v>
      </c>
      <c r="M135" s="79">
        <f>IF($I135&lt;前期规划!$C$2,0,求节点($B$5:$B$40,F$5:F$40,节奏总纲!S134))</f>
        <v>300</v>
      </c>
      <c r="N135" s="79">
        <f>IF($I135&lt;前期规划!$C$2,0,求节点($B$5:$B$40,G$5:G$40,节奏总纲!T134))</f>
        <v>300</v>
      </c>
      <c r="X135" s="65">
        <v>131</v>
      </c>
      <c r="Y135" s="79">
        <f>IF($I135&lt;前期规划!$C$2,0,求节点($Q$5:$Q$40,R$5:R$40,节奏总纲!P134))</f>
        <v>300</v>
      </c>
      <c r="Z135" s="79">
        <f>IF($I135&lt;前期规划!$C$2,0,求节点($Q$5:$Q$40,S$5:S$40,节奏总纲!Q134))</f>
        <v>300</v>
      </c>
      <c r="AA135" s="79">
        <f>IF($I135&lt;前期规划!$C$2,0,求节点($Q$5:$Q$40,T$5:T$40,节奏总纲!R134))</f>
        <v>300</v>
      </c>
      <c r="AB135" s="79">
        <f>IF($I135&lt;前期规划!$C$2,0,求节点($Q$5:$Q$40,U$5:U$40,节奏总纲!S134))</f>
        <v>300</v>
      </c>
      <c r="AC135" s="79">
        <f>IF($I135&lt;前期规划!$C$2,0,求节点($Q$5:$Q$40,V$5:V$40,节奏总纲!T134))</f>
        <v>300</v>
      </c>
      <c r="AM135" s="79">
        <v>131</v>
      </c>
      <c r="AN135" s="79">
        <f>IF($I135&lt;前期规划!$C$2,0,求节点($AF$5:$AF$40,AG$5:AG$40,节奏总纲!P134))</f>
        <v>0.44090909090909097</v>
      </c>
      <c r="AO135" s="79">
        <f>IF($I135&lt;前期规划!$C$2,0,求节点($AF$5:$AF$40,AH$5:AH$40,节奏总纲!Q134))</f>
        <v>0.50227272727272732</v>
      </c>
      <c r="AP135" s="79">
        <f>IF($I135&lt;前期规划!$C$2,0,求节点($AF$5:$AF$40,AI$5:AI$40,节奏总纲!R134))</f>
        <v>0.6045454545454545</v>
      </c>
      <c r="AQ135" s="79">
        <f>IF($I135&lt;前期规划!$C$2,0,求节点($AF$5:$AF$40,AJ$5:AJ$40,节奏总纲!S134))</f>
        <v>0.65</v>
      </c>
      <c r="AR135" s="79">
        <f>IF($I135&lt;前期规划!$C$2,0,求节点($AF$5:$AF$40,AK$5:AK$40,节奏总纲!T134))</f>
        <v>0.65</v>
      </c>
      <c r="AU135" s="17"/>
      <c r="AX135" s="136">
        <f t="shared" si="17"/>
        <v>300</v>
      </c>
      <c r="AY135" s="136">
        <f>节奏预期!D135</f>
        <v>92.422409073065808</v>
      </c>
      <c r="AZ135" s="136">
        <f>求节点(其他调用!$P$4:$P$163,其他调用!$T$4:$T$163,AY135)</f>
        <v>922.66511254101522</v>
      </c>
      <c r="BA135" s="137">
        <f>(装备强化!BR135+装备强化!BY135)/2</f>
        <v>268.125</v>
      </c>
      <c r="BB135" s="24">
        <f t="shared" si="18"/>
        <v>0.2905983941037773</v>
      </c>
      <c r="BC135" s="24">
        <f>装备突破!U135</f>
        <v>0.33750000000000002</v>
      </c>
      <c r="BD135" s="24">
        <f>装备突破!AB135</f>
        <v>2.5000000000000001E-2</v>
      </c>
      <c r="BE135" s="24"/>
      <c r="BF135" s="24">
        <f t="shared" si="19"/>
        <v>0.44495346601265906</v>
      </c>
      <c r="BG135" s="24">
        <f t="shared" si="15"/>
        <v>0.5167674626778691</v>
      </c>
      <c r="BH135" s="24">
        <f t="shared" si="16"/>
        <v>3.8279071309471786E-2</v>
      </c>
    </row>
    <row r="136" spans="9:60" s="37" customFormat="1" x14ac:dyDescent="0.15">
      <c r="I136" s="65">
        <v>132</v>
      </c>
      <c r="J136" s="79">
        <f>IF($I136&lt;前期规划!$C$2,0,求节点($B$5:$B$40,C$5:C$40,节奏总纲!P135))</f>
        <v>300</v>
      </c>
      <c r="K136" s="79">
        <f>IF($I136&lt;前期规划!$C$2,0,求节点($B$5:$B$40,D$5:D$40,节奏总纲!Q135))</f>
        <v>300</v>
      </c>
      <c r="L136" s="79">
        <f>IF($I136&lt;前期规划!$C$2,0,求节点($B$5:$B$40,E$5:E$40,节奏总纲!R135))</f>
        <v>300</v>
      </c>
      <c r="M136" s="79">
        <f>IF($I136&lt;前期规划!$C$2,0,求节点($B$5:$B$40,F$5:F$40,节奏总纲!S135))</f>
        <v>300</v>
      </c>
      <c r="N136" s="79">
        <f>IF($I136&lt;前期规划!$C$2,0,求节点($B$5:$B$40,G$5:G$40,节奏总纲!T135))</f>
        <v>300</v>
      </c>
      <c r="X136" s="65">
        <v>132</v>
      </c>
      <c r="Y136" s="79">
        <f>IF($I136&lt;前期规划!$C$2,0,求节点($Q$5:$Q$40,R$5:R$40,节奏总纲!P135))</f>
        <v>300</v>
      </c>
      <c r="Z136" s="79">
        <f>IF($I136&lt;前期规划!$C$2,0,求节点($Q$5:$Q$40,S$5:S$40,节奏总纲!Q135))</f>
        <v>300</v>
      </c>
      <c r="AA136" s="79">
        <f>IF($I136&lt;前期规划!$C$2,0,求节点($Q$5:$Q$40,T$5:T$40,节奏总纲!R135))</f>
        <v>300</v>
      </c>
      <c r="AB136" s="79">
        <f>IF($I136&lt;前期规划!$C$2,0,求节点($Q$5:$Q$40,U$5:U$40,节奏总纲!S135))</f>
        <v>300</v>
      </c>
      <c r="AC136" s="79">
        <f>IF($I136&lt;前期规划!$C$2,0,求节点($Q$5:$Q$40,V$5:V$40,节奏总纲!T135))</f>
        <v>300</v>
      </c>
      <c r="AM136" s="79">
        <v>132</v>
      </c>
      <c r="AN136" s="79">
        <f>IF($I136&lt;前期规划!$C$2,0,求节点($AF$5:$AF$40,AG$5:AG$40,节奏总纲!P135))</f>
        <v>0.44090909090909097</v>
      </c>
      <c r="AO136" s="79">
        <f>IF($I136&lt;前期规划!$C$2,0,求节点($AF$5:$AF$40,AH$5:AH$40,节奏总纲!Q135))</f>
        <v>0.50227272727272732</v>
      </c>
      <c r="AP136" s="79">
        <f>IF($I136&lt;前期规划!$C$2,0,求节点($AF$5:$AF$40,AI$5:AI$40,节奏总纲!R135))</f>
        <v>0.6045454545454545</v>
      </c>
      <c r="AQ136" s="79">
        <f>IF($I136&lt;前期规划!$C$2,0,求节点($AF$5:$AF$40,AJ$5:AJ$40,节奏总纲!S135))</f>
        <v>0.65</v>
      </c>
      <c r="AR136" s="79">
        <f>IF($I136&lt;前期规划!$C$2,0,求节点($AF$5:$AF$40,AK$5:AK$40,节奏总纲!T135))</f>
        <v>0.65</v>
      </c>
      <c r="AU136" s="17"/>
      <c r="AX136" s="136">
        <f t="shared" si="17"/>
        <v>330</v>
      </c>
      <c r="AY136" s="136">
        <f>节奏预期!D136</f>
        <v>93.872202479304192</v>
      </c>
      <c r="AZ136" s="136">
        <f>求节点(其他调用!$P$4:$P$163,其他调用!$T$4:$T$163,AY136)</f>
        <v>943.44611383436302</v>
      </c>
      <c r="BA136" s="137">
        <f>(装备强化!BR136+装备强化!BY136)/2</f>
        <v>287.5</v>
      </c>
      <c r="BB136" s="24">
        <f t="shared" si="18"/>
        <v>0.30473388546966362</v>
      </c>
      <c r="BC136" s="24">
        <f>装备突破!U136</f>
        <v>0.38750000000000001</v>
      </c>
      <c r="BD136" s="24">
        <f>装备突破!AB136</f>
        <v>1.2500000000000001E-2</v>
      </c>
      <c r="BE136" s="24"/>
      <c r="BF136" s="24">
        <f t="shared" si="19"/>
        <v>0.43240986669255504</v>
      </c>
      <c r="BG136" s="24">
        <f t="shared" si="15"/>
        <v>0.54985294164158727</v>
      </c>
      <c r="BH136" s="24">
        <f t="shared" si="16"/>
        <v>1.7737191665857653E-2</v>
      </c>
    </row>
    <row r="137" spans="9:60" s="37" customFormat="1" x14ac:dyDescent="0.15">
      <c r="I137" s="65">
        <v>133</v>
      </c>
      <c r="J137" s="79">
        <f>IF($I137&lt;前期规划!$C$2,0,求节点($B$5:$B$40,C$5:C$40,节奏总纲!P136))</f>
        <v>300</v>
      </c>
      <c r="K137" s="79">
        <f>IF($I137&lt;前期规划!$C$2,0,求节点($B$5:$B$40,D$5:D$40,节奏总纲!Q136))</f>
        <v>300</v>
      </c>
      <c r="L137" s="79">
        <f>IF($I137&lt;前期规划!$C$2,0,求节点($B$5:$B$40,E$5:E$40,节奏总纲!R136))</f>
        <v>300</v>
      </c>
      <c r="M137" s="79">
        <f>IF($I137&lt;前期规划!$C$2,0,求节点($B$5:$B$40,F$5:F$40,节奏总纲!S136))</f>
        <v>300</v>
      </c>
      <c r="N137" s="79">
        <f>IF($I137&lt;前期规划!$C$2,0,求节点($B$5:$B$40,G$5:G$40,节奏总纲!T136))</f>
        <v>300</v>
      </c>
      <c r="X137" s="65">
        <v>133</v>
      </c>
      <c r="Y137" s="79">
        <f>IF($I137&lt;前期规划!$C$2,0,求节点($Q$5:$Q$40,R$5:R$40,节奏总纲!P136))</f>
        <v>300</v>
      </c>
      <c r="Z137" s="79">
        <f>IF($I137&lt;前期规划!$C$2,0,求节点($Q$5:$Q$40,S$5:S$40,节奏总纲!Q136))</f>
        <v>300</v>
      </c>
      <c r="AA137" s="79">
        <f>IF($I137&lt;前期规划!$C$2,0,求节点($Q$5:$Q$40,T$5:T$40,节奏总纲!R136))</f>
        <v>300</v>
      </c>
      <c r="AB137" s="79">
        <f>IF($I137&lt;前期规划!$C$2,0,求节点($Q$5:$Q$40,U$5:U$40,节奏总纲!S136))</f>
        <v>300</v>
      </c>
      <c r="AC137" s="79">
        <f>IF($I137&lt;前期规划!$C$2,0,求节点($Q$5:$Q$40,V$5:V$40,节奏总纲!T136))</f>
        <v>300</v>
      </c>
      <c r="AM137" s="79">
        <v>133</v>
      </c>
      <c r="AN137" s="79">
        <f>IF($I137&lt;前期规划!$C$2,0,求节点($AF$5:$AF$40,AG$5:AG$40,节奏总纲!P136))</f>
        <v>0.44090909090909097</v>
      </c>
      <c r="AO137" s="79">
        <f>IF($I137&lt;前期规划!$C$2,0,求节点($AF$5:$AF$40,AH$5:AH$40,节奏总纲!Q136))</f>
        <v>0.50227272727272732</v>
      </c>
      <c r="AP137" s="79">
        <f>IF($I137&lt;前期规划!$C$2,0,求节点($AF$5:$AF$40,AI$5:AI$40,节奏总纲!R136))</f>
        <v>0.6045454545454545</v>
      </c>
      <c r="AQ137" s="79">
        <f>IF($I137&lt;前期规划!$C$2,0,求节点($AF$5:$AF$40,AJ$5:AJ$40,节奏总纲!S136))</f>
        <v>0.65</v>
      </c>
      <c r="AR137" s="79">
        <f>IF($I137&lt;前期规划!$C$2,0,求节点($AF$5:$AF$40,AK$5:AK$40,节奏总纲!T136))</f>
        <v>0.65</v>
      </c>
      <c r="AU137" s="17"/>
      <c r="AX137" s="136">
        <f t="shared" si="17"/>
        <v>360</v>
      </c>
      <c r="AY137" s="136">
        <f>节奏预期!D137</f>
        <v>95.182038399947245</v>
      </c>
      <c r="AZ137" s="136">
        <f>求节点(其他调用!$P$4:$P$163,其他调用!$T$4:$T$163,AY137)</f>
        <v>961.40800302748562</v>
      </c>
      <c r="BA137" s="137">
        <f>(装备强化!BR137+装备强化!BY137)/2</f>
        <v>300</v>
      </c>
      <c r="BB137" s="24">
        <f t="shared" si="18"/>
        <v>0.31204233692178174</v>
      </c>
      <c r="BC137" s="24">
        <f>装备突破!U137</f>
        <v>0.4</v>
      </c>
      <c r="BD137" s="24">
        <f>装备突破!AB137</f>
        <v>0</v>
      </c>
      <c r="BE137" s="24"/>
      <c r="BF137" s="24">
        <f t="shared" si="19"/>
        <v>0.43823565080521293</v>
      </c>
      <c r="BG137" s="24">
        <f t="shared" si="15"/>
        <v>0.56176434919478702</v>
      </c>
      <c r="BH137" s="24">
        <f t="shared" si="16"/>
        <v>0</v>
      </c>
    </row>
    <row r="138" spans="9:60" s="37" customFormat="1" x14ac:dyDescent="0.15">
      <c r="I138" s="65">
        <v>134</v>
      </c>
      <c r="J138" s="79">
        <f>IF($I138&lt;前期规划!$C$2,0,求节点($B$5:$B$40,C$5:C$40,节奏总纲!P137))</f>
        <v>300</v>
      </c>
      <c r="K138" s="79">
        <f>IF($I138&lt;前期规划!$C$2,0,求节点($B$5:$B$40,D$5:D$40,节奏总纲!Q137))</f>
        <v>300</v>
      </c>
      <c r="L138" s="79">
        <f>IF($I138&lt;前期规划!$C$2,0,求节点($B$5:$B$40,E$5:E$40,节奏总纲!R137))</f>
        <v>300</v>
      </c>
      <c r="M138" s="79">
        <f>IF($I138&lt;前期规划!$C$2,0,求节点($B$5:$B$40,F$5:F$40,节奏总纲!S137))</f>
        <v>300</v>
      </c>
      <c r="N138" s="79">
        <f>IF($I138&lt;前期规划!$C$2,0,求节点($B$5:$B$40,G$5:G$40,节奏总纲!T137))</f>
        <v>300</v>
      </c>
      <c r="X138" s="65">
        <v>134</v>
      </c>
      <c r="Y138" s="79">
        <f>IF($I138&lt;前期规划!$C$2,0,求节点($Q$5:$Q$40,R$5:R$40,节奏总纲!P137))</f>
        <v>300</v>
      </c>
      <c r="Z138" s="79">
        <f>IF($I138&lt;前期规划!$C$2,0,求节点($Q$5:$Q$40,S$5:S$40,节奏总纲!Q137))</f>
        <v>300</v>
      </c>
      <c r="AA138" s="79">
        <f>IF($I138&lt;前期规划!$C$2,0,求节点($Q$5:$Q$40,T$5:T$40,节奏总纲!R137))</f>
        <v>300</v>
      </c>
      <c r="AB138" s="79">
        <f>IF($I138&lt;前期规划!$C$2,0,求节点($Q$5:$Q$40,U$5:U$40,节奏总纲!S137))</f>
        <v>300</v>
      </c>
      <c r="AC138" s="79">
        <f>IF($I138&lt;前期规划!$C$2,0,求节点($Q$5:$Q$40,V$5:V$40,节奏总纲!T137))</f>
        <v>300</v>
      </c>
      <c r="AM138" s="79">
        <v>134</v>
      </c>
      <c r="AN138" s="79">
        <f>IF($I138&lt;前期规划!$C$2,0,求节点($AF$5:$AF$40,AG$5:AG$40,节奏总纲!P137))</f>
        <v>0.44090909090909097</v>
      </c>
      <c r="AO138" s="79">
        <f>IF($I138&lt;前期规划!$C$2,0,求节点($AF$5:$AF$40,AH$5:AH$40,节奏总纲!Q137))</f>
        <v>0.50227272727272732</v>
      </c>
      <c r="AP138" s="79">
        <f>IF($I138&lt;前期规划!$C$2,0,求节点($AF$5:$AF$40,AI$5:AI$40,节奏总纲!R137))</f>
        <v>0.6045454545454545</v>
      </c>
      <c r="AQ138" s="79">
        <f>IF($I138&lt;前期规划!$C$2,0,求节点($AF$5:$AF$40,AJ$5:AJ$40,节奏总纲!S137))</f>
        <v>0.65</v>
      </c>
      <c r="AR138" s="79">
        <f>IF($I138&lt;前期规划!$C$2,0,求节点($AF$5:$AF$40,AK$5:AK$40,节奏总纲!T137))</f>
        <v>0.65</v>
      </c>
      <c r="AU138" s="17"/>
      <c r="AX138" s="136">
        <f t="shared" si="17"/>
        <v>390</v>
      </c>
      <c r="AY138" s="136">
        <f>节奏预期!D138</f>
        <v>96.319437483957898</v>
      </c>
      <c r="AZ138" s="136">
        <f>求节点(其他调用!$P$4:$P$163,其他调用!$T$4:$T$163,AY138)</f>
        <v>976.60487305387392</v>
      </c>
      <c r="BA138" s="137">
        <f>(装备强化!BR138+装备强化!BY138)/2</f>
        <v>300</v>
      </c>
      <c r="BB138" s="24">
        <f t="shared" si="18"/>
        <v>0.30718667116813642</v>
      </c>
      <c r="BC138" s="24">
        <f>装备突破!U138</f>
        <v>0.4</v>
      </c>
      <c r="BD138" s="24">
        <f>装备突破!AB138</f>
        <v>1.7045454545454548E-2</v>
      </c>
      <c r="BE138" s="24"/>
      <c r="BF138" s="24">
        <f t="shared" si="19"/>
        <v>0.42415499155807707</v>
      </c>
      <c r="BG138" s="24">
        <f t="shared" si="15"/>
        <v>0.55230910891432383</v>
      </c>
      <c r="BH138" s="24">
        <f t="shared" si="16"/>
        <v>2.3535899527599026E-2</v>
      </c>
    </row>
    <row r="139" spans="9:60" s="37" customFormat="1" x14ac:dyDescent="0.15">
      <c r="I139" s="65">
        <v>135</v>
      </c>
      <c r="J139" s="79">
        <f>IF($I139&lt;前期规划!$C$2,0,求节点($B$5:$B$40,C$5:C$40,节奏总纲!P138))</f>
        <v>300</v>
      </c>
      <c r="K139" s="79">
        <f>IF($I139&lt;前期规划!$C$2,0,求节点($B$5:$B$40,D$5:D$40,节奏总纲!Q138))</f>
        <v>300</v>
      </c>
      <c r="L139" s="79">
        <f>IF($I139&lt;前期规划!$C$2,0,求节点($B$5:$B$40,E$5:E$40,节奏总纲!R138))</f>
        <v>300</v>
      </c>
      <c r="M139" s="79">
        <f>IF($I139&lt;前期规划!$C$2,0,求节点($B$5:$B$40,F$5:F$40,节奏总纲!S138))</f>
        <v>300</v>
      </c>
      <c r="N139" s="79">
        <f>IF($I139&lt;前期规划!$C$2,0,求节点($B$5:$B$40,G$5:G$40,节奏总纲!T138))</f>
        <v>300</v>
      </c>
      <c r="X139" s="65">
        <v>135</v>
      </c>
      <c r="Y139" s="79">
        <f>IF($I139&lt;前期规划!$C$2,0,求节点($Q$5:$Q$40,R$5:R$40,节奏总纲!P138))</f>
        <v>300</v>
      </c>
      <c r="Z139" s="79">
        <f>IF($I139&lt;前期规划!$C$2,0,求节点($Q$5:$Q$40,S$5:S$40,节奏总纲!Q138))</f>
        <v>300</v>
      </c>
      <c r="AA139" s="79">
        <f>IF($I139&lt;前期规划!$C$2,0,求节点($Q$5:$Q$40,T$5:T$40,节奏总纲!R138))</f>
        <v>300</v>
      </c>
      <c r="AB139" s="79">
        <f>IF($I139&lt;前期规划!$C$2,0,求节点($Q$5:$Q$40,U$5:U$40,节奏总纲!S138))</f>
        <v>300</v>
      </c>
      <c r="AC139" s="79">
        <f>IF($I139&lt;前期规划!$C$2,0,求节点($Q$5:$Q$40,V$5:V$40,节奏总纲!T138))</f>
        <v>300</v>
      </c>
      <c r="AM139" s="79">
        <v>135</v>
      </c>
      <c r="AN139" s="79">
        <f>IF($I139&lt;前期规划!$C$2,0,求节点($AF$5:$AF$40,AG$5:AG$40,节奏总纲!P138))</f>
        <v>0.44090909090909097</v>
      </c>
      <c r="AO139" s="79">
        <f>IF($I139&lt;前期规划!$C$2,0,求节点($AF$5:$AF$40,AH$5:AH$40,节奏总纲!Q138))</f>
        <v>0.50227272727272732</v>
      </c>
      <c r="AP139" s="79">
        <f>IF($I139&lt;前期规划!$C$2,0,求节点($AF$5:$AF$40,AI$5:AI$40,节奏总纲!R138))</f>
        <v>0.6045454545454545</v>
      </c>
      <c r="AQ139" s="79">
        <f>IF($I139&lt;前期规划!$C$2,0,求节点($AF$5:$AF$40,AJ$5:AJ$40,节奏总纲!S138))</f>
        <v>0.65</v>
      </c>
      <c r="AR139" s="79">
        <f>IF($I139&lt;前期规划!$C$2,0,求节点($AF$5:$AF$40,AK$5:AK$40,节奏总纲!T138))</f>
        <v>0.65</v>
      </c>
      <c r="AU139" s="17"/>
      <c r="AX139" s="136">
        <f t="shared" si="17"/>
        <v>420</v>
      </c>
      <c r="AY139" s="136">
        <f>节奏预期!D139</f>
        <v>97.317333988949088</v>
      </c>
      <c r="AZ139" s="136">
        <f>求节点(其他调用!$P$4:$P$163,其他调用!$T$4:$T$163,AY139)</f>
        <v>990.03361039270953</v>
      </c>
      <c r="BA139" s="137">
        <f>(装备强化!BR139+装备强化!BY139)/2</f>
        <v>300</v>
      </c>
      <c r="BB139" s="24">
        <f t="shared" si="18"/>
        <v>0.30302001553361524</v>
      </c>
      <c r="BC139" s="24">
        <f>装备突破!U139</f>
        <v>0.4</v>
      </c>
      <c r="BD139" s="24">
        <f>装备突破!AB139</f>
        <v>3.4090909090909095E-2</v>
      </c>
      <c r="BE139" s="24"/>
      <c r="BF139" s="24">
        <f t="shared" si="19"/>
        <v>0.41109147268163215</v>
      </c>
      <c r="BG139" s="24">
        <f t="shared" si="15"/>
        <v>0.54265916653420287</v>
      </c>
      <c r="BH139" s="24">
        <f t="shared" si="16"/>
        <v>4.6249360784165021E-2</v>
      </c>
    </row>
    <row r="140" spans="9:60" s="37" customFormat="1" x14ac:dyDescent="0.15">
      <c r="I140" s="65">
        <v>136</v>
      </c>
      <c r="J140" s="79">
        <f>IF($I140&lt;前期规划!$C$2,0,求节点($B$5:$B$40,C$5:C$40,节奏总纲!P139))</f>
        <v>300</v>
      </c>
      <c r="K140" s="79">
        <f>IF($I140&lt;前期规划!$C$2,0,求节点($B$5:$B$40,D$5:D$40,节奏总纲!Q139))</f>
        <v>300</v>
      </c>
      <c r="L140" s="79">
        <f>IF($I140&lt;前期规划!$C$2,0,求节点($B$5:$B$40,E$5:E$40,节奏总纲!R139))</f>
        <v>300</v>
      </c>
      <c r="M140" s="79">
        <f>IF($I140&lt;前期规划!$C$2,0,求节点($B$5:$B$40,F$5:F$40,节奏总纲!S139))</f>
        <v>300</v>
      </c>
      <c r="N140" s="79">
        <f>IF($I140&lt;前期规划!$C$2,0,求节点($B$5:$B$40,G$5:G$40,节奏总纲!T139))</f>
        <v>300</v>
      </c>
      <c r="X140" s="65">
        <v>136</v>
      </c>
      <c r="Y140" s="79">
        <f>IF($I140&lt;前期规划!$C$2,0,求节点($Q$5:$Q$40,R$5:R$40,节奏总纲!P139))</f>
        <v>300</v>
      </c>
      <c r="Z140" s="79">
        <f>IF($I140&lt;前期规划!$C$2,0,求节点($Q$5:$Q$40,S$5:S$40,节奏总纲!Q139))</f>
        <v>300</v>
      </c>
      <c r="AA140" s="79">
        <f>IF($I140&lt;前期规划!$C$2,0,求节点($Q$5:$Q$40,T$5:T$40,节奏总纲!R139))</f>
        <v>300</v>
      </c>
      <c r="AB140" s="79">
        <f>IF($I140&lt;前期规划!$C$2,0,求节点($Q$5:$Q$40,U$5:U$40,节奏总纲!S139))</f>
        <v>300</v>
      </c>
      <c r="AC140" s="79">
        <f>IF($I140&lt;前期规划!$C$2,0,求节点($Q$5:$Q$40,V$5:V$40,节奏总纲!T139))</f>
        <v>300</v>
      </c>
      <c r="AM140" s="79">
        <v>136</v>
      </c>
      <c r="AN140" s="79">
        <f>IF($I140&lt;前期规划!$C$2,0,求节点($AF$5:$AF$40,AG$5:AG$40,节奏总纲!P139))</f>
        <v>0.44090909090909097</v>
      </c>
      <c r="AO140" s="79">
        <f>IF($I140&lt;前期规划!$C$2,0,求节点($AF$5:$AF$40,AH$5:AH$40,节奏总纲!Q139))</f>
        <v>0.50227272727272732</v>
      </c>
      <c r="AP140" s="79">
        <f>IF($I140&lt;前期规划!$C$2,0,求节点($AF$5:$AF$40,AI$5:AI$40,节奏总纲!R139))</f>
        <v>0.6045454545454545</v>
      </c>
      <c r="AQ140" s="79">
        <f>IF($I140&lt;前期规划!$C$2,0,求节点($AF$5:$AF$40,AJ$5:AJ$40,节奏总纲!S139))</f>
        <v>0.65</v>
      </c>
      <c r="AR140" s="79">
        <f>IF($I140&lt;前期规划!$C$2,0,求节点($AF$5:$AF$40,AK$5:AK$40,节奏总纲!T139))</f>
        <v>0.65</v>
      </c>
      <c r="AU140" s="17"/>
      <c r="AX140" s="136">
        <f t="shared" si="17"/>
        <v>450</v>
      </c>
      <c r="AY140" s="136">
        <f>节奏预期!D140</f>
        <v>98.241177598875836</v>
      </c>
      <c r="AZ140" s="136">
        <f>求节点(其他调用!$P$4:$P$163,其他调用!$T$4:$T$163,AY140)</f>
        <v>1002.4947988312595</v>
      </c>
      <c r="BA140" s="137">
        <f>(装备强化!BR140+装备强化!BY140)/2</f>
        <v>300</v>
      </c>
      <c r="BB140" s="24">
        <f t="shared" si="18"/>
        <v>0.29925342291027307</v>
      </c>
      <c r="BC140" s="24">
        <f>装备突破!U140</f>
        <v>0.4</v>
      </c>
      <c r="BD140" s="24">
        <f>装备突破!AB140</f>
        <v>5.113636363636364E-2</v>
      </c>
      <c r="BE140" s="24"/>
      <c r="BF140" s="24">
        <f t="shared" si="19"/>
        <v>0.39879730278241793</v>
      </c>
      <c r="BG140" s="24">
        <f t="shared" si="15"/>
        <v>0.53305629576974523</v>
      </c>
      <c r="BH140" s="24">
        <f t="shared" si="16"/>
        <v>6.8146401447836749E-2</v>
      </c>
    </row>
    <row r="141" spans="9:60" s="37" customFormat="1" x14ac:dyDescent="0.15">
      <c r="I141" s="65">
        <v>137</v>
      </c>
      <c r="J141" s="79">
        <f>IF($I141&lt;前期规划!$C$2,0,求节点($B$5:$B$40,C$5:C$40,节奏总纲!P140))</f>
        <v>300</v>
      </c>
      <c r="K141" s="79">
        <f>IF($I141&lt;前期规划!$C$2,0,求节点($B$5:$B$40,D$5:D$40,节奏总纲!Q140))</f>
        <v>300</v>
      </c>
      <c r="L141" s="79">
        <f>IF($I141&lt;前期规划!$C$2,0,求节点($B$5:$B$40,E$5:E$40,节奏总纲!R140))</f>
        <v>300</v>
      </c>
      <c r="M141" s="79">
        <f>IF($I141&lt;前期规划!$C$2,0,求节点($B$5:$B$40,F$5:F$40,节奏总纲!S140))</f>
        <v>300</v>
      </c>
      <c r="N141" s="79">
        <f>IF($I141&lt;前期规划!$C$2,0,求节点($B$5:$B$40,G$5:G$40,节奏总纲!T140))</f>
        <v>300</v>
      </c>
      <c r="X141" s="65">
        <v>137</v>
      </c>
      <c r="Y141" s="79">
        <f>IF($I141&lt;前期规划!$C$2,0,求节点($Q$5:$Q$40,R$5:R$40,节奏总纲!P140))</f>
        <v>300</v>
      </c>
      <c r="Z141" s="79">
        <f>IF($I141&lt;前期规划!$C$2,0,求节点($Q$5:$Q$40,S$5:S$40,节奏总纲!Q140))</f>
        <v>300</v>
      </c>
      <c r="AA141" s="79">
        <f>IF($I141&lt;前期规划!$C$2,0,求节点($Q$5:$Q$40,T$5:T$40,节奏总纲!R140))</f>
        <v>300</v>
      </c>
      <c r="AB141" s="79">
        <f>IF($I141&lt;前期规划!$C$2,0,求节点($Q$5:$Q$40,U$5:U$40,节奏总纲!S140))</f>
        <v>300</v>
      </c>
      <c r="AC141" s="79">
        <f>IF($I141&lt;前期规划!$C$2,0,求节点($Q$5:$Q$40,V$5:V$40,节奏总纲!T140))</f>
        <v>300</v>
      </c>
      <c r="AM141" s="79">
        <v>137</v>
      </c>
      <c r="AN141" s="79">
        <f>IF($I141&lt;前期规划!$C$2,0,求节点($AF$5:$AF$40,AG$5:AG$40,节奏总纲!P140))</f>
        <v>0.44090909090909097</v>
      </c>
      <c r="AO141" s="79">
        <f>IF($I141&lt;前期规划!$C$2,0,求节点($AF$5:$AF$40,AH$5:AH$40,节奏总纲!Q140))</f>
        <v>0.50227272727272732</v>
      </c>
      <c r="AP141" s="79">
        <f>IF($I141&lt;前期规划!$C$2,0,求节点($AF$5:$AF$40,AI$5:AI$40,节奏总纲!R140))</f>
        <v>0.6045454545454545</v>
      </c>
      <c r="AQ141" s="79">
        <f>IF($I141&lt;前期规划!$C$2,0,求节点($AF$5:$AF$40,AJ$5:AJ$40,节奏总纲!S140))</f>
        <v>0.65</v>
      </c>
      <c r="AR141" s="79">
        <f>IF($I141&lt;前期规划!$C$2,0,求节点($AF$5:$AF$40,AK$5:AK$40,节奏总纲!T140))</f>
        <v>0.65</v>
      </c>
      <c r="AU141" s="17"/>
      <c r="AX141" s="136">
        <f t="shared" si="17"/>
        <v>480</v>
      </c>
      <c r="AY141" s="136">
        <f>节奏预期!D141</f>
        <v>99.140144664710178</v>
      </c>
      <c r="AZ141" s="136">
        <f>求节点(其他调用!$P$4:$P$163,其他调用!$T$4:$T$163,AY141)</f>
        <v>1014.5252844380808</v>
      </c>
      <c r="BA141" s="137">
        <f>(装备强化!BR141+装备强化!BY141)/2</f>
        <v>300</v>
      </c>
      <c r="BB141" s="24">
        <f t="shared" si="18"/>
        <v>0.29570480361774543</v>
      </c>
      <c r="BC141" s="24">
        <f>装备突破!U141</f>
        <v>0.4</v>
      </c>
      <c r="BD141" s="24">
        <f>装备突破!AB141</f>
        <v>6.8181818181818191E-2</v>
      </c>
      <c r="BE141" s="24"/>
      <c r="BF141" s="24">
        <f t="shared" si="19"/>
        <v>0.38710561905263402</v>
      </c>
      <c r="BG141" s="24">
        <f t="shared" si="15"/>
        <v>0.52363791770260393</v>
      </c>
      <c r="BH141" s="24">
        <f t="shared" si="16"/>
        <v>8.9256463244762038E-2</v>
      </c>
    </row>
    <row r="142" spans="9:60" s="37" customFormat="1" x14ac:dyDescent="0.15">
      <c r="I142" s="65">
        <v>138</v>
      </c>
      <c r="J142" s="79">
        <f>IF($I142&lt;前期规划!$C$2,0,求节点($B$5:$B$40,C$5:C$40,节奏总纲!P141))</f>
        <v>300</v>
      </c>
      <c r="K142" s="79">
        <f>IF($I142&lt;前期规划!$C$2,0,求节点($B$5:$B$40,D$5:D$40,节奏总纲!Q141))</f>
        <v>300</v>
      </c>
      <c r="L142" s="79">
        <f>IF($I142&lt;前期规划!$C$2,0,求节点($B$5:$B$40,E$5:E$40,节奏总纲!R141))</f>
        <v>300</v>
      </c>
      <c r="M142" s="79">
        <f>IF($I142&lt;前期规划!$C$2,0,求节点($B$5:$B$40,F$5:F$40,节奏总纲!S141))</f>
        <v>300</v>
      </c>
      <c r="N142" s="79">
        <f>IF($I142&lt;前期规划!$C$2,0,求节点($B$5:$B$40,G$5:G$40,节奏总纲!T141))</f>
        <v>300</v>
      </c>
      <c r="X142" s="65">
        <v>138</v>
      </c>
      <c r="Y142" s="79">
        <f>IF($I142&lt;前期规划!$C$2,0,求节点($Q$5:$Q$40,R$5:R$40,节奏总纲!P141))</f>
        <v>300</v>
      </c>
      <c r="Z142" s="79">
        <f>IF($I142&lt;前期规划!$C$2,0,求节点($Q$5:$Q$40,S$5:S$40,节奏总纲!Q141))</f>
        <v>300</v>
      </c>
      <c r="AA142" s="79">
        <f>IF($I142&lt;前期规划!$C$2,0,求节点($Q$5:$Q$40,T$5:T$40,节奏总纲!R141))</f>
        <v>300</v>
      </c>
      <c r="AB142" s="79">
        <f>IF($I142&lt;前期规划!$C$2,0,求节点($Q$5:$Q$40,U$5:U$40,节奏总纲!S141))</f>
        <v>300</v>
      </c>
      <c r="AC142" s="79">
        <f>IF($I142&lt;前期规划!$C$2,0,求节点($Q$5:$Q$40,V$5:V$40,节奏总纲!T141))</f>
        <v>300</v>
      </c>
      <c r="AM142" s="79">
        <v>138</v>
      </c>
      <c r="AN142" s="79">
        <f>IF($I142&lt;前期规划!$C$2,0,求节点($AF$5:$AF$40,AG$5:AG$40,节奏总纲!P141))</f>
        <v>0.44090909090909097</v>
      </c>
      <c r="AO142" s="79">
        <f>IF($I142&lt;前期规划!$C$2,0,求节点($AF$5:$AF$40,AH$5:AH$40,节奏总纲!Q141))</f>
        <v>0.50227272727272732</v>
      </c>
      <c r="AP142" s="79">
        <f>IF($I142&lt;前期规划!$C$2,0,求节点($AF$5:$AF$40,AI$5:AI$40,节奏总纲!R141))</f>
        <v>0.6045454545454545</v>
      </c>
      <c r="AQ142" s="79">
        <f>IF($I142&lt;前期规划!$C$2,0,求节点($AF$5:$AF$40,AJ$5:AJ$40,节奏总纲!S141))</f>
        <v>0.65</v>
      </c>
      <c r="AR142" s="79">
        <f>IF($I142&lt;前期规划!$C$2,0,求节点($AF$5:$AF$40,AK$5:AK$40,节奏总纲!T141))</f>
        <v>0.65</v>
      </c>
      <c r="AU142" s="17"/>
      <c r="AX142" s="136">
        <f t="shared" si="17"/>
        <v>510</v>
      </c>
      <c r="AY142" s="136">
        <f>节奏预期!D142</f>
        <v>100.05251752250267</v>
      </c>
      <c r="AZ142" s="136">
        <f>求节点(其他调用!$P$4:$P$163,其他调用!$T$4:$T$163,AY142)</f>
        <v>1026.6605374937312</v>
      </c>
      <c r="BA142" s="137">
        <f>(装备强化!BR142+装备强化!BY142)/2</f>
        <v>300</v>
      </c>
      <c r="BB142" s="24">
        <f t="shared" si="18"/>
        <v>0.29220953669102312</v>
      </c>
      <c r="BC142" s="24">
        <f>装备突破!U142</f>
        <v>0.4</v>
      </c>
      <c r="BD142" s="24">
        <f>装备突破!AB142</f>
        <v>8.5227272727272721E-2</v>
      </c>
      <c r="BE142" s="24"/>
      <c r="BF142" s="24">
        <f t="shared" si="19"/>
        <v>0.37586274942353715</v>
      </c>
      <c r="BG142" s="24">
        <f t="shared" si="15"/>
        <v>0.51451126979605377</v>
      </c>
      <c r="BH142" s="24">
        <f t="shared" si="16"/>
        <v>0.10962598078040917</v>
      </c>
    </row>
    <row r="143" spans="9:60" s="37" customFormat="1" x14ac:dyDescent="0.15">
      <c r="I143" s="65">
        <v>139</v>
      </c>
      <c r="J143" s="79">
        <f>IF($I143&lt;前期规划!$C$2,0,求节点($B$5:$B$40,C$5:C$40,节奏总纲!P142))</f>
        <v>300</v>
      </c>
      <c r="K143" s="79">
        <f>IF($I143&lt;前期规划!$C$2,0,求节点($B$5:$B$40,D$5:D$40,节奏总纲!Q142))</f>
        <v>300</v>
      </c>
      <c r="L143" s="79">
        <f>IF($I143&lt;前期规划!$C$2,0,求节点($B$5:$B$40,E$5:E$40,节奏总纲!R142))</f>
        <v>300</v>
      </c>
      <c r="M143" s="79">
        <f>IF($I143&lt;前期规划!$C$2,0,求节点($B$5:$B$40,F$5:F$40,节奏总纲!S142))</f>
        <v>300</v>
      </c>
      <c r="N143" s="79">
        <f>IF($I143&lt;前期规划!$C$2,0,求节点($B$5:$B$40,G$5:G$40,节奏总纲!T142))</f>
        <v>300</v>
      </c>
      <c r="X143" s="65">
        <v>139</v>
      </c>
      <c r="Y143" s="79">
        <f>IF($I143&lt;前期规划!$C$2,0,求节点($Q$5:$Q$40,R$5:R$40,节奏总纲!P142))</f>
        <v>300</v>
      </c>
      <c r="Z143" s="79">
        <f>IF($I143&lt;前期规划!$C$2,0,求节点($Q$5:$Q$40,S$5:S$40,节奏总纲!Q142))</f>
        <v>300</v>
      </c>
      <c r="AA143" s="79">
        <f>IF($I143&lt;前期规划!$C$2,0,求节点($Q$5:$Q$40,T$5:T$40,节奏总纲!R142))</f>
        <v>300</v>
      </c>
      <c r="AB143" s="79">
        <f>IF($I143&lt;前期规划!$C$2,0,求节点($Q$5:$Q$40,U$5:U$40,节奏总纲!S142))</f>
        <v>300</v>
      </c>
      <c r="AC143" s="79">
        <f>IF($I143&lt;前期规划!$C$2,0,求节点($Q$5:$Q$40,V$5:V$40,节奏总纲!T142))</f>
        <v>300</v>
      </c>
      <c r="AM143" s="79">
        <v>139</v>
      </c>
      <c r="AN143" s="79">
        <f>IF($I143&lt;前期规划!$C$2,0,求节点($AF$5:$AF$40,AG$5:AG$40,节奏总纲!P142))</f>
        <v>0.44090909090909097</v>
      </c>
      <c r="AO143" s="79">
        <f>IF($I143&lt;前期规划!$C$2,0,求节点($AF$5:$AF$40,AH$5:AH$40,节奏总纲!Q142))</f>
        <v>0.50227272727272732</v>
      </c>
      <c r="AP143" s="79">
        <f>IF($I143&lt;前期规划!$C$2,0,求节点($AF$5:$AF$40,AI$5:AI$40,节奏总纲!R142))</f>
        <v>0.6045454545454545</v>
      </c>
      <c r="AQ143" s="79">
        <f>IF($I143&lt;前期规划!$C$2,0,求节点($AF$5:$AF$40,AJ$5:AJ$40,节奏总纲!S142))</f>
        <v>0.65</v>
      </c>
      <c r="AR143" s="79">
        <f>IF($I143&lt;前期规划!$C$2,0,求节点($AF$5:$AF$40,AK$5:AK$40,节奏总纲!T142))</f>
        <v>0.65</v>
      </c>
      <c r="AU143" s="17"/>
      <c r="AX143" s="136">
        <f t="shared" si="17"/>
        <v>540</v>
      </c>
      <c r="AY143" s="136">
        <f>节奏预期!D143</f>
        <v>100.94083826848818</v>
      </c>
      <c r="AZ143" s="136">
        <f>求节点(其他调用!$P$4:$P$163,其他调用!$T$4:$T$163,AY143)</f>
        <v>1038.5480025714469</v>
      </c>
      <c r="BA143" s="137">
        <f>(装备强化!BR143+装备强化!BY143)/2</f>
        <v>300</v>
      </c>
      <c r="BB143" s="24">
        <f t="shared" si="18"/>
        <v>0.28886483750120306</v>
      </c>
      <c r="BC143" s="24">
        <f>装备突破!U143</f>
        <v>0.4</v>
      </c>
      <c r="BD143" s="24">
        <f>装备突破!AB143</f>
        <v>0.10227272727272728</v>
      </c>
      <c r="BE143" s="24"/>
      <c r="BF143" s="24">
        <f t="shared" si="19"/>
        <v>0.36512592798415144</v>
      </c>
      <c r="BG143" s="24">
        <f t="shared" si="15"/>
        <v>0.50560107092664863</v>
      </c>
      <c r="BH143" s="24">
        <f t="shared" si="16"/>
        <v>0.12927300108919992</v>
      </c>
    </row>
    <row r="144" spans="9:60" s="37" customFormat="1" x14ac:dyDescent="0.15">
      <c r="I144" s="65">
        <v>140</v>
      </c>
      <c r="J144" s="79">
        <f>IF($I144&lt;前期规划!$C$2,0,求节点($B$5:$B$40,C$5:C$40,节奏总纲!P143))</f>
        <v>300</v>
      </c>
      <c r="K144" s="79">
        <f>IF($I144&lt;前期规划!$C$2,0,求节点($B$5:$B$40,D$5:D$40,节奏总纲!Q143))</f>
        <v>300</v>
      </c>
      <c r="L144" s="79">
        <f>IF($I144&lt;前期规划!$C$2,0,求节点($B$5:$B$40,E$5:E$40,节奏总纲!R143))</f>
        <v>300</v>
      </c>
      <c r="M144" s="79">
        <f>IF($I144&lt;前期规划!$C$2,0,求节点($B$5:$B$40,F$5:F$40,节奏总纲!S143))</f>
        <v>300</v>
      </c>
      <c r="N144" s="79">
        <f>IF($I144&lt;前期规划!$C$2,0,求节点($B$5:$B$40,G$5:G$40,节奏总纲!T143))</f>
        <v>300</v>
      </c>
      <c r="X144" s="65">
        <v>140</v>
      </c>
      <c r="Y144" s="79">
        <f>IF($I144&lt;前期规划!$C$2,0,求节点($Q$5:$Q$40,R$5:R$40,节奏总纲!P143))</f>
        <v>300</v>
      </c>
      <c r="Z144" s="79">
        <f>IF($I144&lt;前期规划!$C$2,0,求节点($Q$5:$Q$40,S$5:S$40,节奏总纲!Q143))</f>
        <v>300</v>
      </c>
      <c r="AA144" s="79">
        <f>IF($I144&lt;前期规划!$C$2,0,求节点($Q$5:$Q$40,T$5:T$40,节奏总纲!R143))</f>
        <v>300</v>
      </c>
      <c r="AB144" s="79">
        <f>IF($I144&lt;前期规划!$C$2,0,求节点($Q$5:$Q$40,U$5:U$40,节奏总纲!S143))</f>
        <v>300</v>
      </c>
      <c r="AC144" s="79">
        <f>IF($I144&lt;前期规划!$C$2,0,求节点($Q$5:$Q$40,V$5:V$40,节奏总纲!T143))</f>
        <v>300</v>
      </c>
      <c r="AM144" s="79">
        <v>140</v>
      </c>
      <c r="AN144" s="79">
        <f>IF($I144&lt;前期规划!$C$2,0,求节点($AF$5:$AF$40,AG$5:AG$40,节奏总纲!P143))</f>
        <v>0.44090909090909097</v>
      </c>
      <c r="AO144" s="79">
        <f>IF($I144&lt;前期规划!$C$2,0,求节点($AF$5:$AF$40,AH$5:AH$40,节奏总纲!Q143))</f>
        <v>0.50227272727272732</v>
      </c>
      <c r="AP144" s="79">
        <f>IF($I144&lt;前期规划!$C$2,0,求节点($AF$5:$AF$40,AI$5:AI$40,节奏总纲!R143))</f>
        <v>0.6045454545454545</v>
      </c>
      <c r="AQ144" s="79">
        <f>IF($I144&lt;前期规划!$C$2,0,求节点($AF$5:$AF$40,AJ$5:AJ$40,节奏总纲!S143))</f>
        <v>0.65</v>
      </c>
      <c r="AR144" s="79">
        <f>IF($I144&lt;前期规划!$C$2,0,求节点($AF$5:$AF$40,AK$5:AK$40,节奏总纲!T143))</f>
        <v>0.65</v>
      </c>
      <c r="AU144" s="17"/>
      <c r="AX144" s="136">
        <f t="shared" si="17"/>
        <v>570</v>
      </c>
      <c r="AY144" s="136">
        <f>节奏预期!D144</f>
        <v>101.77786869907547</v>
      </c>
      <c r="AZ144" s="136">
        <f>求节点(其他调用!$P$4:$P$163,其他调用!$T$4:$T$163,AY144)</f>
        <v>1049.8161162358026</v>
      </c>
      <c r="BA144" s="137">
        <f>(装备强化!BR144+装备强化!BY144)/2</f>
        <v>300</v>
      </c>
      <c r="BB144" s="24">
        <f t="shared" si="18"/>
        <v>0.28576433087698572</v>
      </c>
      <c r="BC144" s="24">
        <f>装备突破!U144</f>
        <v>0.4</v>
      </c>
      <c r="BD144" s="24">
        <f>装备突破!AB144</f>
        <v>0.11931818181818181</v>
      </c>
      <c r="BE144" s="24"/>
      <c r="BF144" s="24">
        <f t="shared" si="19"/>
        <v>0.35495036393267942</v>
      </c>
      <c r="BG144" s="24">
        <f t="shared" si="15"/>
        <v>0.49684348336038703</v>
      </c>
      <c r="BH144" s="24">
        <f t="shared" si="16"/>
        <v>0.1482061527069336</v>
      </c>
    </row>
    <row r="145" spans="9:60" s="37" customFormat="1" x14ac:dyDescent="0.15">
      <c r="I145" s="65">
        <v>141</v>
      </c>
      <c r="J145" s="79">
        <f>IF($I145&lt;前期规划!$C$2,0,求节点($B$5:$B$40,C$5:C$40,节奏总纲!P144))</f>
        <v>300</v>
      </c>
      <c r="K145" s="79">
        <f>IF($I145&lt;前期规划!$C$2,0,求节点($B$5:$B$40,D$5:D$40,节奏总纲!Q144))</f>
        <v>300</v>
      </c>
      <c r="L145" s="79">
        <f>IF($I145&lt;前期规划!$C$2,0,求节点($B$5:$B$40,E$5:E$40,节奏总纲!R144))</f>
        <v>300</v>
      </c>
      <c r="M145" s="79">
        <f>IF($I145&lt;前期规划!$C$2,0,求节点($B$5:$B$40,F$5:F$40,节奏总纲!S144))</f>
        <v>300</v>
      </c>
      <c r="N145" s="79">
        <f>IF($I145&lt;前期规划!$C$2,0,求节点($B$5:$B$40,G$5:G$40,节奏总纲!T144))</f>
        <v>300</v>
      </c>
      <c r="X145" s="65">
        <v>141</v>
      </c>
      <c r="Y145" s="79">
        <f>IF($I145&lt;前期规划!$C$2,0,求节点($Q$5:$Q$40,R$5:R$40,节奏总纲!P144))</f>
        <v>300</v>
      </c>
      <c r="Z145" s="79">
        <f>IF($I145&lt;前期规划!$C$2,0,求节点($Q$5:$Q$40,S$5:S$40,节奏总纲!Q144))</f>
        <v>300</v>
      </c>
      <c r="AA145" s="79">
        <f>IF($I145&lt;前期规划!$C$2,0,求节点($Q$5:$Q$40,T$5:T$40,节奏总纲!R144))</f>
        <v>300</v>
      </c>
      <c r="AB145" s="79">
        <f>IF($I145&lt;前期规划!$C$2,0,求节点($Q$5:$Q$40,U$5:U$40,节奏总纲!S144))</f>
        <v>300</v>
      </c>
      <c r="AC145" s="79">
        <f>IF($I145&lt;前期规划!$C$2,0,求节点($Q$5:$Q$40,V$5:V$40,节奏总纲!T144))</f>
        <v>300</v>
      </c>
      <c r="AM145" s="79">
        <v>141</v>
      </c>
      <c r="AN145" s="79">
        <f>IF($I145&lt;前期规划!$C$2,0,求节点($AF$5:$AF$40,AG$5:AG$40,节奏总纲!P144))</f>
        <v>0.44090909090909097</v>
      </c>
      <c r="AO145" s="79">
        <f>IF($I145&lt;前期规划!$C$2,0,求节点($AF$5:$AF$40,AH$5:AH$40,节奏总纲!Q144))</f>
        <v>0.50227272727272732</v>
      </c>
      <c r="AP145" s="79">
        <f>IF($I145&lt;前期规划!$C$2,0,求节点($AF$5:$AF$40,AI$5:AI$40,节奏总纲!R144))</f>
        <v>0.6045454545454545</v>
      </c>
      <c r="AQ145" s="79">
        <f>IF($I145&lt;前期规划!$C$2,0,求节点($AF$5:$AF$40,AJ$5:AJ$40,节奏总纲!S144))</f>
        <v>0.65</v>
      </c>
      <c r="AR145" s="79">
        <f>IF($I145&lt;前期规划!$C$2,0,求节点($AF$5:$AF$40,AK$5:AK$40,节奏总纲!T144))</f>
        <v>0.65</v>
      </c>
      <c r="AU145" s="17"/>
      <c r="AX145" s="136">
        <f t="shared" si="17"/>
        <v>600</v>
      </c>
      <c r="AY145" s="136">
        <f>节奏预期!D145</f>
        <v>102.53646170914388</v>
      </c>
      <c r="AZ145" s="136">
        <f>求节点(其他调用!$P$4:$P$163,其他调用!$T$4:$T$163,AY145)</f>
        <v>1060.0921303357356</v>
      </c>
      <c r="BA145" s="137">
        <f>(装备强化!BR145+装备强化!BY145)/2</f>
        <v>300</v>
      </c>
      <c r="BB145" s="24">
        <f t="shared" si="18"/>
        <v>0.28299427136110211</v>
      </c>
      <c r="BC145" s="24">
        <f>装备突破!U145</f>
        <v>0.4</v>
      </c>
      <c r="BD145" s="24">
        <f>装备突破!AB145</f>
        <v>0.13636363636363638</v>
      </c>
      <c r="BE145" s="24"/>
      <c r="BF145" s="24">
        <f t="shared" si="19"/>
        <v>0.34538541544920737</v>
      </c>
      <c r="BG145" s="24">
        <f t="shared" si="15"/>
        <v>0.48818714780059114</v>
      </c>
      <c r="BH145" s="24">
        <f t="shared" si="16"/>
        <v>0.16642743675020152</v>
      </c>
    </row>
    <row r="146" spans="9:60" s="37" customFormat="1" x14ac:dyDescent="0.15">
      <c r="I146" s="65">
        <v>142</v>
      </c>
      <c r="J146" s="79">
        <f>IF($I146&lt;前期规划!$C$2,0,求节点($B$5:$B$40,C$5:C$40,节奏总纲!P145))</f>
        <v>300</v>
      </c>
      <c r="K146" s="79">
        <f>IF($I146&lt;前期规划!$C$2,0,求节点($B$5:$B$40,D$5:D$40,节奏总纲!Q145))</f>
        <v>300</v>
      </c>
      <c r="L146" s="79">
        <f>IF($I146&lt;前期规划!$C$2,0,求节点($B$5:$B$40,E$5:E$40,节奏总纲!R145))</f>
        <v>300</v>
      </c>
      <c r="M146" s="79">
        <f>IF($I146&lt;前期规划!$C$2,0,求节点($B$5:$B$40,F$5:F$40,节奏总纲!S145))</f>
        <v>300</v>
      </c>
      <c r="N146" s="79">
        <f>IF($I146&lt;前期规划!$C$2,0,求节点($B$5:$B$40,G$5:G$40,节奏总纲!T145))</f>
        <v>300</v>
      </c>
      <c r="X146" s="65">
        <v>142</v>
      </c>
      <c r="Y146" s="79">
        <f>IF($I146&lt;前期规划!$C$2,0,求节点($Q$5:$Q$40,R$5:R$40,节奏总纲!P145))</f>
        <v>300</v>
      </c>
      <c r="Z146" s="79">
        <f>IF($I146&lt;前期规划!$C$2,0,求节点($Q$5:$Q$40,S$5:S$40,节奏总纲!Q145))</f>
        <v>300</v>
      </c>
      <c r="AA146" s="79">
        <f>IF($I146&lt;前期规划!$C$2,0,求节点($Q$5:$Q$40,T$5:T$40,节奏总纲!R145))</f>
        <v>300</v>
      </c>
      <c r="AB146" s="79">
        <f>IF($I146&lt;前期规划!$C$2,0,求节点($Q$5:$Q$40,U$5:U$40,节奏总纲!S145))</f>
        <v>300</v>
      </c>
      <c r="AC146" s="79">
        <f>IF($I146&lt;前期规划!$C$2,0,求节点($Q$5:$Q$40,V$5:V$40,节奏总纲!T145))</f>
        <v>300</v>
      </c>
      <c r="AM146" s="79">
        <v>142</v>
      </c>
      <c r="AN146" s="79">
        <f>IF($I146&lt;前期规划!$C$2,0,求节点($AF$5:$AF$40,AG$5:AG$40,节奏总纲!P145))</f>
        <v>0.44090909090909097</v>
      </c>
      <c r="AO146" s="79">
        <f>IF($I146&lt;前期规划!$C$2,0,求节点($AF$5:$AF$40,AH$5:AH$40,节奏总纲!Q145))</f>
        <v>0.50227272727272732</v>
      </c>
      <c r="AP146" s="79">
        <f>IF($I146&lt;前期规划!$C$2,0,求节点($AF$5:$AF$40,AI$5:AI$40,节奏总纲!R145))</f>
        <v>0.6045454545454545</v>
      </c>
      <c r="AQ146" s="79">
        <f>IF($I146&lt;前期规划!$C$2,0,求节点($AF$5:$AF$40,AJ$5:AJ$40,节奏总纲!S145))</f>
        <v>0.65</v>
      </c>
      <c r="AR146" s="79">
        <f>IF($I146&lt;前期规划!$C$2,0,求节点($AF$5:$AF$40,AK$5:AK$40,节奏总纲!T145))</f>
        <v>0.65</v>
      </c>
      <c r="AU146" s="17"/>
      <c r="AX146" s="136">
        <f t="shared" si="17"/>
        <v>630</v>
      </c>
      <c r="AY146" s="136">
        <f>节奏预期!D146</f>
        <v>103.23842055659513</v>
      </c>
      <c r="AZ146" s="136">
        <f>求节点(其他调用!$P$4:$P$163,其他调用!$T$4:$T$163,AY146)</f>
        <v>1069.687044632205</v>
      </c>
      <c r="BA146" s="137">
        <f>(装备强化!BR146+装备强化!BY146)/2</f>
        <v>300</v>
      </c>
      <c r="BB146" s="24">
        <f t="shared" si="18"/>
        <v>0.28045585996897837</v>
      </c>
      <c r="BC146" s="24">
        <f>装备突破!U146</f>
        <v>0.4</v>
      </c>
      <c r="BD146" s="24">
        <f>装备突破!AB146</f>
        <v>0.15340909090909091</v>
      </c>
      <c r="BE146" s="24"/>
      <c r="BF146" s="24">
        <f t="shared" si="19"/>
        <v>0.33633247167140812</v>
      </c>
      <c r="BG146" s="24">
        <f t="shared" si="15"/>
        <v>0.47969398351471115</v>
      </c>
      <c r="BH146" s="24">
        <f t="shared" si="16"/>
        <v>0.1839735448138807</v>
      </c>
    </row>
    <row r="147" spans="9:60" s="37" customFormat="1" x14ac:dyDescent="0.15">
      <c r="I147" s="65">
        <v>143</v>
      </c>
      <c r="J147" s="79">
        <f>IF($I147&lt;前期规划!$C$2,0,求节点($B$5:$B$40,C$5:C$40,节奏总纲!P146))</f>
        <v>300</v>
      </c>
      <c r="K147" s="79">
        <f>IF($I147&lt;前期规划!$C$2,0,求节点($B$5:$B$40,D$5:D$40,节奏总纲!Q146))</f>
        <v>300</v>
      </c>
      <c r="L147" s="79">
        <f>IF($I147&lt;前期规划!$C$2,0,求节点($B$5:$B$40,E$5:E$40,节奏总纲!R146))</f>
        <v>300</v>
      </c>
      <c r="M147" s="79">
        <f>IF($I147&lt;前期规划!$C$2,0,求节点($B$5:$B$40,F$5:F$40,节奏总纲!S146))</f>
        <v>300</v>
      </c>
      <c r="N147" s="79">
        <f>IF($I147&lt;前期规划!$C$2,0,求节点($B$5:$B$40,G$5:G$40,节奏总纲!T146))</f>
        <v>300</v>
      </c>
      <c r="X147" s="65">
        <v>143</v>
      </c>
      <c r="Y147" s="79">
        <f>IF($I147&lt;前期规划!$C$2,0,求节点($Q$5:$Q$40,R$5:R$40,节奏总纲!P146))</f>
        <v>300</v>
      </c>
      <c r="Z147" s="79">
        <f>IF($I147&lt;前期规划!$C$2,0,求节点($Q$5:$Q$40,S$5:S$40,节奏总纲!Q146))</f>
        <v>300</v>
      </c>
      <c r="AA147" s="79">
        <f>IF($I147&lt;前期规划!$C$2,0,求节点($Q$5:$Q$40,T$5:T$40,节奏总纲!R146))</f>
        <v>300</v>
      </c>
      <c r="AB147" s="79">
        <f>IF($I147&lt;前期规划!$C$2,0,求节点($Q$5:$Q$40,U$5:U$40,节奏总纲!S146))</f>
        <v>300</v>
      </c>
      <c r="AC147" s="79">
        <f>IF($I147&lt;前期规划!$C$2,0,求节点($Q$5:$Q$40,V$5:V$40,节奏总纲!T146))</f>
        <v>300</v>
      </c>
      <c r="AM147" s="79">
        <v>143</v>
      </c>
      <c r="AN147" s="79">
        <f>IF($I147&lt;前期规划!$C$2,0,求节点($AF$5:$AF$40,AG$5:AG$40,节奏总纲!P146))</f>
        <v>0.44090909090909097</v>
      </c>
      <c r="AO147" s="79">
        <f>IF($I147&lt;前期规划!$C$2,0,求节点($AF$5:$AF$40,AH$5:AH$40,节奏总纲!Q146))</f>
        <v>0.50227272727272732</v>
      </c>
      <c r="AP147" s="79">
        <f>IF($I147&lt;前期规划!$C$2,0,求节点($AF$5:$AF$40,AI$5:AI$40,节奏总纲!R146))</f>
        <v>0.6045454545454545</v>
      </c>
      <c r="AQ147" s="79">
        <f>IF($I147&lt;前期规划!$C$2,0,求节点($AF$5:$AF$40,AJ$5:AJ$40,节奏总纲!S146))</f>
        <v>0.65</v>
      </c>
      <c r="AR147" s="79">
        <f>IF($I147&lt;前期规划!$C$2,0,求节点($AF$5:$AF$40,AK$5:AK$40,节奏总纲!T146))</f>
        <v>0.65</v>
      </c>
      <c r="AU147" s="17"/>
      <c r="AX147" s="136">
        <f t="shared" si="17"/>
        <v>660</v>
      </c>
      <c r="AY147" s="136">
        <f>节奏预期!D147</f>
        <v>103.88940348646028</v>
      </c>
      <c r="AZ147" s="136">
        <f>求节点(其他调用!$P$4:$P$163,其他调用!$T$4:$T$163,AY147)</f>
        <v>1078.6994734870566</v>
      </c>
      <c r="BA147" s="137">
        <f>(装备强化!BR147+装备强化!BY147)/2</f>
        <v>300</v>
      </c>
      <c r="BB147" s="24">
        <f t="shared" si="18"/>
        <v>0.27811267862234634</v>
      </c>
      <c r="BC147" s="24">
        <f>装备突破!U147</f>
        <v>0.4</v>
      </c>
      <c r="BD147" s="24">
        <f>装备突破!AB147</f>
        <v>0.17045454545454544</v>
      </c>
      <c r="BE147" s="24"/>
      <c r="BF147" s="24">
        <f t="shared" si="19"/>
        <v>0.32774383776711313</v>
      </c>
      <c r="BG147" s="24">
        <f t="shared" si="15"/>
        <v>0.47138280698401636</v>
      </c>
      <c r="BH147" s="24">
        <f t="shared" si="16"/>
        <v>0.20087335524887057</v>
      </c>
    </row>
    <row r="148" spans="9:60" s="37" customFormat="1" x14ac:dyDescent="0.15">
      <c r="I148" s="65">
        <v>144</v>
      </c>
      <c r="J148" s="79">
        <f>IF($I148&lt;前期规划!$C$2,0,求节点($B$5:$B$40,C$5:C$40,节奏总纲!P147))</f>
        <v>300</v>
      </c>
      <c r="K148" s="79">
        <f>IF($I148&lt;前期规划!$C$2,0,求节点($B$5:$B$40,D$5:D$40,节奏总纲!Q147))</f>
        <v>300</v>
      </c>
      <c r="L148" s="79">
        <f>IF($I148&lt;前期规划!$C$2,0,求节点($B$5:$B$40,E$5:E$40,节奏总纲!R147))</f>
        <v>300</v>
      </c>
      <c r="M148" s="79">
        <f>IF($I148&lt;前期规划!$C$2,0,求节点($B$5:$B$40,F$5:F$40,节奏总纲!S147))</f>
        <v>300</v>
      </c>
      <c r="N148" s="79">
        <f>IF($I148&lt;前期规划!$C$2,0,求节点($B$5:$B$40,G$5:G$40,节奏总纲!T147))</f>
        <v>300</v>
      </c>
      <c r="X148" s="65">
        <v>144</v>
      </c>
      <c r="Y148" s="79">
        <f>IF($I148&lt;前期规划!$C$2,0,求节点($Q$5:$Q$40,R$5:R$40,节奏总纲!P147))</f>
        <v>300</v>
      </c>
      <c r="Z148" s="79">
        <f>IF($I148&lt;前期规划!$C$2,0,求节点($Q$5:$Q$40,S$5:S$40,节奏总纲!Q147))</f>
        <v>300</v>
      </c>
      <c r="AA148" s="79">
        <f>IF($I148&lt;前期规划!$C$2,0,求节点($Q$5:$Q$40,T$5:T$40,节奏总纲!R147))</f>
        <v>300</v>
      </c>
      <c r="AB148" s="79">
        <f>IF($I148&lt;前期规划!$C$2,0,求节点($Q$5:$Q$40,U$5:U$40,节奏总纲!S147))</f>
        <v>300</v>
      </c>
      <c r="AC148" s="79">
        <f>IF($I148&lt;前期规划!$C$2,0,求节点($Q$5:$Q$40,V$5:V$40,节奏总纲!T147))</f>
        <v>300</v>
      </c>
      <c r="AM148" s="79">
        <v>144</v>
      </c>
      <c r="AN148" s="79">
        <f>IF($I148&lt;前期规划!$C$2,0,求节点($AF$5:$AF$40,AG$5:AG$40,节奏总纲!P147))</f>
        <v>0.44090909090909097</v>
      </c>
      <c r="AO148" s="79">
        <f>IF($I148&lt;前期规划!$C$2,0,求节点($AF$5:$AF$40,AH$5:AH$40,节奏总纲!Q147))</f>
        <v>0.50227272727272732</v>
      </c>
      <c r="AP148" s="79">
        <f>IF($I148&lt;前期规划!$C$2,0,求节点($AF$5:$AF$40,AI$5:AI$40,节奏总纲!R147))</f>
        <v>0.6045454545454545</v>
      </c>
      <c r="AQ148" s="79">
        <f>IF($I148&lt;前期规划!$C$2,0,求节点($AF$5:$AF$40,AJ$5:AJ$40,节奏总纲!S147))</f>
        <v>0.65</v>
      </c>
      <c r="AR148" s="79">
        <f>IF($I148&lt;前期规划!$C$2,0,求节点($AF$5:$AF$40,AK$5:AK$40,节奏总纲!T147))</f>
        <v>0.65</v>
      </c>
      <c r="AU148" s="17"/>
      <c r="AX148" s="136">
        <f t="shared" si="17"/>
        <v>690</v>
      </c>
      <c r="AY148" s="136">
        <f>节奏预期!D148</f>
        <v>104.51351964158098</v>
      </c>
      <c r="AZ148" s="136">
        <f>求节点(其他调用!$P$4:$P$163,其他调用!$T$4:$T$163,AY148)</f>
        <v>1087.3857779636098</v>
      </c>
      <c r="BA148" s="137">
        <f>(装备强化!BR148+装备强化!BY148)/2</f>
        <v>300</v>
      </c>
      <c r="BB148" s="24">
        <f t="shared" si="18"/>
        <v>0.27589104628701494</v>
      </c>
      <c r="BC148" s="24">
        <f>装备突破!U148</f>
        <v>0.4</v>
      </c>
      <c r="BD148" s="24">
        <f>装备突破!AB148</f>
        <v>0.1875</v>
      </c>
      <c r="BE148" s="24"/>
      <c r="BF148" s="24">
        <f t="shared" si="19"/>
        <v>0.31954355731794465</v>
      </c>
      <c r="BG148" s="24">
        <f t="shared" si="15"/>
        <v>0.46328949288991006</v>
      </c>
      <c r="BH148" s="24">
        <f t="shared" si="16"/>
        <v>0.21716694979214535</v>
      </c>
    </row>
    <row r="149" spans="9:60" s="37" customFormat="1" x14ac:dyDescent="0.15">
      <c r="I149" s="65">
        <v>145</v>
      </c>
      <c r="J149" s="79">
        <f>IF($I149&lt;前期规划!$C$2,0,求节点($B$5:$B$40,C$5:C$40,节奏总纲!P148))</f>
        <v>300</v>
      </c>
      <c r="K149" s="79">
        <f>IF($I149&lt;前期规划!$C$2,0,求节点($B$5:$B$40,D$5:D$40,节奏总纲!Q148))</f>
        <v>300</v>
      </c>
      <c r="L149" s="79">
        <f>IF($I149&lt;前期规划!$C$2,0,求节点($B$5:$B$40,E$5:E$40,节奏总纲!R148))</f>
        <v>300</v>
      </c>
      <c r="M149" s="79">
        <f>IF($I149&lt;前期规划!$C$2,0,求节点($B$5:$B$40,F$5:F$40,节奏总纲!S148))</f>
        <v>300</v>
      </c>
      <c r="N149" s="79">
        <f>IF($I149&lt;前期规划!$C$2,0,求节点($B$5:$B$40,G$5:G$40,节奏总纲!T148))</f>
        <v>300</v>
      </c>
      <c r="X149" s="65">
        <v>145</v>
      </c>
      <c r="Y149" s="79">
        <f>IF($I149&lt;前期规划!$C$2,0,求节点($Q$5:$Q$40,R$5:R$40,节奏总纲!P148))</f>
        <v>300</v>
      </c>
      <c r="Z149" s="79">
        <f>IF($I149&lt;前期规划!$C$2,0,求节点($Q$5:$Q$40,S$5:S$40,节奏总纲!Q148))</f>
        <v>300</v>
      </c>
      <c r="AA149" s="79">
        <f>IF($I149&lt;前期规划!$C$2,0,求节点($Q$5:$Q$40,T$5:T$40,节奏总纲!R148))</f>
        <v>300</v>
      </c>
      <c r="AB149" s="79">
        <f>IF($I149&lt;前期规划!$C$2,0,求节点($Q$5:$Q$40,U$5:U$40,节奏总纲!S148))</f>
        <v>300</v>
      </c>
      <c r="AC149" s="79">
        <f>IF($I149&lt;前期规划!$C$2,0,求节点($Q$5:$Q$40,V$5:V$40,节奏总纲!T148))</f>
        <v>300</v>
      </c>
      <c r="AM149" s="79">
        <v>145</v>
      </c>
      <c r="AN149" s="79">
        <f>IF($I149&lt;前期规划!$C$2,0,求节点($AF$5:$AF$40,AG$5:AG$40,节奏总纲!P148))</f>
        <v>0.44090909090909097</v>
      </c>
      <c r="AO149" s="79">
        <f>IF($I149&lt;前期规划!$C$2,0,求节点($AF$5:$AF$40,AH$5:AH$40,节奏总纲!Q148))</f>
        <v>0.50227272727272732</v>
      </c>
      <c r="AP149" s="79">
        <f>IF($I149&lt;前期规划!$C$2,0,求节点($AF$5:$AF$40,AI$5:AI$40,节奏总纲!R148))</f>
        <v>0.6045454545454545</v>
      </c>
      <c r="AQ149" s="79">
        <f>IF($I149&lt;前期规划!$C$2,0,求节点($AF$5:$AF$40,AJ$5:AJ$40,节奏总纲!S148))</f>
        <v>0.65</v>
      </c>
      <c r="AR149" s="79">
        <f>IF($I149&lt;前期规划!$C$2,0,求节点($AF$5:$AF$40,AK$5:AK$40,节奏总纲!T148))</f>
        <v>0.65</v>
      </c>
      <c r="AU149" s="17"/>
      <c r="AX149" s="136">
        <f t="shared" si="17"/>
        <v>720</v>
      </c>
      <c r="AY149" s="136">
        <f>节奏预期!D149</f>
        <v>105.12617440644733</v>
      </c>
      <c r="AZ149" s="136">
        <f>求节点(其他调用!$P$4:$P$163,其他调用!$T$4:$T$163,AY149)</f>
        <v>1095.9297925201217</v>
      </c>
      <c r="BA149" s="137">
        <f>(装备强化!BR149+装备强化!BY149)/2</f>
        <v>300</v>
      </c>
      <c r="BB149" s="24">
        <f t="shared" si="18"/>
        <v>0.27374016296257581</v>
      </c>
      <c r="BC149" s="24">
        <f>装备突破!U149</f>
        <v>0.40000000000000008</v>
      </c>
      <c r="BD149" s="24">
        <f>装备突破!AB149</f>
        <v>0.20454545454545456</v>
      </c>
      <c r="BE149" s="24"/>
      <c r="BF149" s="24">
        <f t="shared" si="19"/>
        <v>0.3116755614640051</v>
      </c>
      <c r="BG149" s="24">
        <f t="shared" si="15"/>
        <v>0.45543271121178613</v>
      </c>
      <c r="BH149" s="24">
        <f t="shared" si="16"/>
        <v>0.23289172732420876</v>
      </c>
    </row>
    <row r="150" spans="9:60" s="37" customFormat="1" x14ac:dyDescent="0.15">
      <c r="I150" s="65">
        <v>146</v>
      </c>
      <c r="J150" s="79">
        <f>IF($I150&lt;前期规划!$C$2,0,求节点($B$5:$B$40,C$5:C$40,节奏总纲!P149))</f>
        <v>300</v>
      </c>
      <c r="K150" s="79">
        <f>IF($I150&lt;前期规划!$C$2,0,求节点($B$5:$B$40,D$5:D$40,节奏总纲!Q149))</f>
        <v>300</v>
      </c>
      <c r="L150" s="79">
        <f>IF($I150&lt;前期规划!$C$2,0,求节点($B$5:$B$40,E$5:E$40,节奏总纲!R149))</f>
        <v>300</v>
      </c>
      <c r="M150" s="79">
        <f>IF($I150&lt;前期规划!$C$2,0,求节点($B$5:$B$40,F$5:F$40,节奏总纲!S149))</f>
        <v>300</v>
      </c>
      <c r="N150" s="79">
        <f>IF($I150&lt;前期规划!$C$2,0,求节点($B$5:$B$40,G$5:G$40,节奏总纲!T149))</f>
        <v>300</v>
      </c>
      <c r="X150" s="65">
        <v>146</v>
      </c>
      <c r="Y150" s="79">
        <f>IF($I150&lt;前期规划!$C$2,0,求节点($Q$5:$Q$40,R$5:R$40,节奏总纲!P149))</f>
        <v>300</v>
      </c>
      <c r="Z150" s="79">
        <f>IF($I150&lt;前期规划!$C$2,0,求节点($Q$5:$Q$40,S$5:S$40,节奏总纲!Q149))</f>
        <v>300</v>
      </c>
      <c r="AA150" s="79">
        <f>IF($I150&lt;前期规划!$C$2,0,求节点($Q$5:$Q$40,T$5:T$40,节奏总纲!R149))</f>
        <v>300</v>
      </c>
      <c r="AB150" s="79">
        <f>IF($I150&lt;前期规划!$C$2,0,求节点($Q$5:$Q$40,U$5:U$40,节奏总纲!S149))</f>
        <v>300</v>
      </c>
      <c r="AC150" s="79">
        <f>IF($I150&lt;前期规划!$C$2,0,求节点($Q$5:$Q$40,V$5:V$40,节奏总纲!T149))</f>
        <v>300</v>
      </c>
      <c r="AM150" s="79">
        <v>146</v>
      </c>
      <c r="AN150" s="79">
        <f>IF($I150&lt;前期规划!$C$2,0,求节点($AF$5:$AF$40,AG$5:AG$40,节奏总纲!P149))</f>
        <v>0.44090909090909097</v>
      </c>
      <c r="AO150" s="79">
        <f>IF($I150&lt;前期规划!$C$2,0,求节点($AF$5:$AF$40,AH$5:AH$40,节奏总纲!Q149))</f>
        <v>0.50227272727272732</v>
      </c>
      <c r="AP150" s="79">
        <f>IF($I150&lt;前期规划!$C$2,0,求节点($AF$5:$AF$40,AI$5:AI$40,节奏总纲!R149))</f>
        <v>0.6045454545454545</v>
      </c>
      <c r="AQ150" s="79">
        <f>IF($I150&lt;前期规划!$C$2,0,求节点($AF$5:$AF$40,AJ$5:AJ$40,节奏总纲!S149))</f>
        <v>0.65</v>
      </c>
      <c r="AR150" s="79">
        <f>IF($I150&lt;前期规划!$C$2,0,求节点($AF$5:$AF$40,AK$5:AK$40,节奏总纲!T149))</f>
        <v>0.65</v>
      </c>
      <c r="AU150" s="17"/>
      <c r="AX150" s="136">
        <f t="shared" si="17"/>
        <v>750</v>
      </c>
      <c r="AY150" s="136">
        <f>节奏预期!D150</f>
        <v>105.71687639838416</v>
      </c>
      <c r="AZ150" s="136">
        <f>求节点(其他调用!$P$4:$P$163,其他调用!$T$4:$T$163,AY150)</f>
        <v>1104.1956794406283</v>
      </c>
      <c r="BA150" s="137">
        <f>(装备强化!BR150+装备强化!BY150)/2</f>
        <v>300</v>
      </c>
      <c r="BB150" s="24">
        <f t="shared" si="18"/>
        <v>0.27169097433162959</v>
      </c>
      <c r="BC150" s="24">
        <f>装备突破!U150</f>
        <v>0.4</v>
      </c>
      <c r="BD150" s="24">
        <f>装备突破!AB150</f>
        <v>0.22159090909090909</v>
      </c>
      <c r="BE150" s="24"/>
      <c r="BF150" s="24">
        <f t="shared" si="19"/>
        <v>0.30414920460568079</v>
      </c>
      <c r="BG150" s="24">
        <f t="shared" si="15"/>
        <v>0.44778698350786178</v>
      </c>
      <c r="BH150" s="24">
        <f t="shared" si="16"/>
        <v>0.24806381188645749</v>
      </c>
    </row>
    <row r="151" spans="9:60" s="37" customFormat="1" x14ac:dyDescent="0.15">
      <c r="I151" s="65">
        <v>147</v>
      </c>
      <c r="J151" s="79">
        <f>IF($I151&lt;前期规划!$C$2,0,求节点($B$5:$B$40,C$5:C$40,节奏总纲!P150))</f>
        <v>300</v>
      </c>
      <c r="K151" s="79">
        <f>IF($I151&lt;前期规划!$C$2,0,求节点($B$5:$B$40,D$5:D$40,节奏总纲!Q150))</f>
        <v>300</v>
      </c>
      <c r="L151" s="79">
        <f>IF($I151&lt;前期规划!$C$2,0,求节点($B$5:$B$40,E$5:E$40,节奏总纲!R150))</f>
        <v>300</v>
      </c>
      <c r="M151" s="79">
        <f>IF($I151&lt;前期规划!$C$2,0,求节点($B$5:$B$40,F$5:F$40,节奏总纲!S150))</f>
        <v>300</v>
      </c>
      <c r="N151" s="79">
        <f>IF($I151&lt;前期规划!$C$2,0,求节点($B$5:$B$40,G$5:G$40,节奏总纲!T150))</f>
        <v>300</v>
      </c>
      <c r="X151" s="65">
        <v>147</v>
      </c>
      <c r="Y151" s="79">
        <f>IF($I151&lt;前期规划!$C$2,0,求节点($Q$5:$Q$40,R$5:R$40,节奏总纲!P150))</f>
        <v>300</v>
      </c>
      <c r="Z151" s="79">
        <f>IF($I151&lt;前期规划!$C$2,0,求节点($Q$5:$Q$40,S$5:S$40,节奏总纲!Q150))</f>
        <v>300</v>
      </c>
      <c r="AA151" s="79">
        <f>IF($I151&lt;前期规划!$C$2,0,求节点($Q$5:$Q$40,T$5:T$40,节奏总纲!R150))</f>
        <v>300</v>
      </c>
      <c r="AB151" s="79">
        <f>IF($I151&lt;前期规划!$C$2,0,求节点($Q$5:$Q$40,U$5:U$40,节奏总纲!S150))</f>
        <v>300</v>
      </c>
      <c r="AC151" s="79">
        <f>IF($I151&lt;前期规划!$C$2,0,求节点($Q$5:$Q$40,V$5:V$40,节奏总纲!T150))</f>
        <v>300</v>
      </c>
      <c r="AM151" s="79">
        <v>147</v>
      </c>
      <c r="AN151" s="79">
        <f>IF($I151&lt;前期规划!$C$2,0,求节点($AF$5:$AF$40,AG$5:AG$40,节奏总纲!P150))</f>
        <v>0.44090909090909097</v>
      </c>
      <c r="AO151" s="79">
        <f>IF($I151&lt;前期规划!$C$2,0,求节点($AF$5:$AF$40,AH$5:AH$40,节奏总纲!Q150))</f>
        <v>0.50227272727272732</v>
      </c>
      <c r="AP151" s="79">
        <f>IF($I151&lt;前期规划!$C$2,0,求节点($AF$5:$AF$40,AI$5:AI$40,节奏总纲!R150))</f>
        <v>0.6045454545454545</v>
      </c>
      <c r="AQ151" s="79">
        <f>IF($I151&lt;前期规划!$C$2,0,求节点($AF$5:$AF$40,AJ$5:AJ$40,节奏总纲!S150))</f>
        <v>0.65</v>
      </c>
      <c r="AR151" s="79">
        <f>IF($I151&lt;前期规划!$C$2,0,求节点($AF$5:$AF$40,AK$5:AK$40,节奏总纲!T150))</f>
        <v>0.65</v>
      </c>
      <c r="AU151" s="17"/>
      <c r="AX151" s="136">
        <f t="shared" si="17"/>
        <v>780</v>
      </c>
      <c r="AY151" s="136">
        <f>节奏预期!D151</f>
        <v>106.30192050618264</v>
      </c>
      <c r="AZ151" s="136">
        <f>求节点(其他调用!$P$4:$P$163,其他调用!$T$4:$T$163,AY151)</f>
        <v>1112.3490296407783</v>
      </c>
      <c r="BA151" s="137">
        <f>(装备强化!BR151+装备强化!BY151)/2</f>
        <v>300</v>
      </c>
      <c r="BB151" s="24">
        <f t="shared" si="18"/>
        <v>0.26969952056944024</v>
      </c>
      <c r="BC151" s="24">
        <f>装备突破!U151</f>
        <v>0.4</v>
      </c>
      <c r="BD151" s="24">
        <f>装备突破!AB151</f>
        <v>0.23863636363636362</v>
      </c>
      <c r="BE151" s="24"/>
      <c r="BF151" s="24">
        <f t="shared" si="19"/>
        <v>0.29691606954981176</v>
      </c>
      <c r="BG151" s="24">
        <f t="shared" si="15"/>
        <v>0.44036573579798266</v>
      </c>
      <c r="BH151" s="24">
        <f t="shared" si="16"/>
        <v>0.26271819465220553</v>
      </c>
    </row>
    <row r="152" spans="9:60" s="37" customFormat="1" x14ac:dyDescent="0.15">
      <c r="I152" s="65">
        <v>148</v>
      </c>
      <c r="J152" s="79">
        <f>IF($I152&lt;前期规划!$C$2,0,求节点($B$5:$B$40,C$5:C$40,节奏总纲!P151))</f>
        <v>300</v>
      </c>
      <c r="K152" s="79">
        <f>IF($I152&lt;前期规划!$C$2,0,求节点($B$5:$B$40,D$5:D$40,节奏总纲!Q151))</f>
        <v>300</v>
      </c>
      <c r="L152" s="79">
        <f>IF($I152&lt;前期规划!$C$2,0,求节点($B$5:$B$40,E$5:E$40,节奏总纲!R151))</f>
        <v>300</v>
      </c>
      <c r="M152" s="79">
        <f>IF($I152&lt;前期规划!$C$2,0,求节点($B$5:$B$40,F$5:F$40,节奏总纲!S151))</f>
        <v>300</v>
      </c>
      <c r="N152" s="79">
        <f>IF($I152&lt;前期规划!$C$2,0,求节点($B$5:$B$40,G$5:G$40,节奏总纲!T151))</f>
        <v>300</v>
      </c>
      <c r="X152" s="65">
        <v>148</v>
      </c>
      <c r="Y152" s="79">
        <f>IF($I152&lt;前期规划!$C$2,0,求节点($Q$5:$Q$40,R$5:R$40,节奏总纲!P151))</f>
        <v>300</v>
      </c>
      <c r="Z152" s="79">
        <f>IF($I152&lt;前期规划!$C$2,0,求节点($Q$5:$Q$40,S$5:S$40,节奏总纲!Q151))</f>
        <v>300</v>
      </c>
      <c r="AA152" s="79">
        <f>IF($I152&lt;前期规划!$C$2,0,求节点($Q$5:$Q$40,T$5:T$40,节奏总纲!R151))</f>
        <v>300</v>
      </c>
      <c r="AB152" s="79">
        <f>IF($I152&lt;前期规划!$C$2,0,求节点($Q$5:$Q$40,U$5:U$40,节奏总纲!S151))</f>
        <v>300</v>
      </c>
      <c r="AC152" s="79">
        <f>IF($I152&lt;前期规划!$C$2,0,求节点($Q$5:$Q$40,V$5:V$40,节奏总纲!T151))</f>
        <v>300</v>
      </c>
      <c r="AM152" s="79">
        <v>148</v>
      </c>
      <c r="AN152" s="79">
        <f>IF($I152&lt;前期规划!$C$2,0,求节点($AF$5:$AF$40,AG$5:AG$40,节奏总纲!P151))</f>
        <v>0.44090909090909097</v>
      </c>
      <c r="AO152" s="79">
        <f>IF($I152&lt;前期规划!$C$2,0,求节点($AF$5:$AF$40,AH$5:AH$40,节奏总纲!Q151))</f>
        <v>0.50227272727272732</v>
      </c>
      <c r="AP152" s="79">
        <f>IF($I152&lt;前期规划!$C$2,0,求节点($AF$5:$AF$40,AI$5:AI$40,节奏总纲!R151))</f>
        <v>0.6045454545454545</v>
      </c>
      <c r="AQ152" s="79">
        <f>IF($I152&lt;前期规划!$C$2,0,求节点($AF$5:$AF$40,AJ$5:AJ$40,节奏总纲!S151))</f>
        <v>0.65</v>
      </c>
      <c r="AR152" s="79">
        <f>IF($I152&lt;前期规划!$C$2,0,求节点($AF$5:$AF$40,AK$5:AK$40,节奏总纲!T151))</f>
        <v>0.65</v>
      </c>
      <c r="AU152" s="17"/>
      <c r="AX152" s="136">
        <f t="shared" si="17"/>
        <v>810</v>
      </c>
      <c r="AY152" s="136">
        <f>节奏预期!D152</f>
        <v>106.8817565740629</v>
      </c>
      <c r="AZ152" s="136">
        <f>求节点(其他调用!$P$4:$P$163,其他调用!$T$4:$T$163,AY152)</f>
        <v>1120.3987906338059</v>
      </c>
      <c r="BA152" s="137">
        <f>(装备强化!BR152+装备强化!BY152)/2</f>
        <v>300</v>
      </c>
      <c r="BB152" s="24">
        <f t="shared" si="18"/>
        <v>0.26776180276871864</v>
      </c>
      <c r="BC152" s="24">
        <f>装备突破!U152</f>
        <v>0.4</v>
      </c>
      <c r="BD152" s="24">
        <f>装备突破!AB152</f>
        <v>0.25</v>
      </c>
      <c r="BE152" s="24"/>
      <c r="BF152" s="24">
        <f t="shared" si="19"/>
        <v>0.29175522664043163</v>
      </c>
      <c r="BG152" s="24">
        <f t="shared" si="15"/>
        <v>0.43584293745204206</v>
      </c>
      <c r="BH152" s="24">
        <f t="shared" si="16"/>
        <v>0.27240183590752626</v>
      </c>
    </row>
    <row r="153" spans="9:60" s="37" customFormat="1" x14ac:dyDescent="0.15">
      <c r="I153" s="65">
        <v>149</v>
      </c>
      <c r="J153" s="79">
        <f>IF($I153&lt;前期规划!$C$2,0,求节点($B$5:$B$40,C$5:C$40,节奏总纲!P152))</f>
        <v>300</v>
      </c>
      <c r="K153" s="79">
        <f>IF($I153&lt;前期规划!$C$2,0,求节点($B$5:$B$40,D$5:D$40,节奏总纲!Q152))</f>
        <v>300</v>
      </c>
      <c r="L153" s="79">
        <f>IF($I153&lt;前期规划!$C$2,0,求节点($B$5:$B$40,E$5:E$40,节奏总纲!R152))</f>
        <v>300</v>
      </c>
      <c r="M153" s="79">
        <f>IF($I153&lt;前期规划!$C$2,0,求节点($B$5:$B$40,F$5:F$40,节奏总纲!S152))</f>
        <v>300</v>
      </c>
      <c r="N153" s="79">
        <f>IF($I153&lt;前期规划!$C$2,0,求节点($B$5:$B$40,G$5:G$40,节奏总纲!T152))</f>
        <v>300</v>
      </c>
      <c r="X153" s="65">
        <v>149</v>
      </c>
      <c r="Y153" s="79">
        <f>IF($I153&lt;前期规划!$C$2,0,求节点($Q$5:$Q$40,R$5:R$40,节奏总纲!P152))</f>
        <v>300</v>
      </c>
      <c r="Z153" s="79">
        <f>IF($I153&lt;前期规划!$C$2,0,求节点($Q$5:$Q$40,S$5:S$40,节奏总纲!Q152))</f>
        <v>300</v>
      </c>
      <c r="AA153" s="79">
        <f>IF($I153&lt;前期规划!$C$2,0,求节点($Q$5:$Q$40,T$5:T$40,节奏总纲!R152))</f>
        <v>300</v>
      </c>
      <c r="AB153" s="79">
        <f>IF($I153&lt;前期规划!$C$2,0,求节点($Q$5:$Q$40,U$5:U$40,节奏总纲!S152))</f>
        <v>300</v>
      </c>
      <c r="AC153" s="79">
        <f>IF($I153&lt;前期规划!$C$2,0,求节点($Q$5:$Q$40,V$5:V$40,节奏总纲!T152))</f>
        <v>300</v>
      </c>
      <c r="AM153" s="79">
        <v>149</v>
      </c>
      <c r="AN153" s="79">
        <f>IF($I153&lt;前期规划!$C$2,0,求节点($AF$5:$AF$40,AG$5:AG$40,节奏总纲!P152))</f>
        <v>0.44090909090909097</v>
      </c>
      <c r="AO153" s="79">
        <f>IF($I153&lt;前期规划!$C$2,0,求节点($AF$5:$AF$40,AH$5:AH$40,节奏总纲!Q152))</f>
        <v>0.50227272727272732</v>
      </c>
      <c r="AP153" s="79">
        <f>IF($I153&lt;前期规划!$C$2,0,求节点($AF$5:$AF$40,AI$5:AI$40,节奏总纲!R152))</f>
        <v>0.6045454545454545</v>
      </c>
      <c r="AQ153" s="79">
        <f>IF($I153&lt;前期规划!$C$2,0,求节点($AF$5:$AF$40,AJ$5:AJ$40,节奏总纲!S152))</f>
        <v>0.65</v>
      </c>
      <c r="AR153" s="79">
        <f>IF($I153&lt;前期规划!$C$2,0,求节点($AF$5:$AF$40,AK$5:AK$40,节奏总纲!T152))</f>
        <v>0.65</v>
      </c>
      <c r="AU153" s="17"/>
      <c r="AX153" s="136">
        <f t="shared" si="17"/>
        <v>840</v>
      </c>
      <c r="AY153" s="136">
        <f>节奏预期!D153</f>
        <v>107.429678558787</v>
      </c>
      <c r="AZ153" s="136">
        <f>求节点(其他调用!$P$4:$P$163,其他调用!$T$4:$T$163,AY153)</f>
        <v>1128.0628798898376</v>
      </c>
      <c r="BA153" s="137">
        <f>(装备强化!BR153+装备强化!BY153)/2</f>
        <v>300</v>
      </c>
      <c r="BB153" s="24">
        <f t="shared" si="18"/>
        <v>0.26594262194789786</v>
      </c>
      <c r="BC153" s="24">
        <f>装备突破!U153</f>
        <v>0.4</v>
      </c>
      <c r="BD153" s="24">
        <f>装备突破!AB153</f>
        <v>0.25</v>
      </c>
      <c r="BE153" s="24"/>
      <c r="BF153" s="24">
        <f t="shared" si="19"/>
        <v>0.29034856067984749</v>
      </c>
      <c r="BG153" s="24">
        <f t="shared" si="15"/>
        <v>0.43670857804317076</v>
      </c>
      <c r="BH153" s="24">
        <f t="shared" si="16"/>
        <v>0.2729428612769817</v>
      </c>
    </row>
    <row r="154" spans="9:60" s="37" customFormat="1" x14ac:dyDescent="0.15">
      <c r="I154" s="65">
        <v>150</v>
      </c>
      <c r="J154" s="79">
        <f>IF($I154&lt;前期规划!$C$2,0,求节点($B$5:$B$40,C$5:C$40,节奏总纲!P153))</f>
        <v>300</v>
      </c>
      <c r="K154" s="79">
        <f>IF($I154&lt;前期规划!$C$2,0,求节点($B$5:$B$40,D$5:D$40,节奏总纲!Q153))</f>
        <v>300</v>
      </c>
      <c r="L154" s="79">
        <f>IF($I154&lt;前期规划!$C$2,0,求节点($B$5:$B$40,E$5:E$40,节奏总纲!R153))</f>
        <v>300</v>
      </c>
      <c r="M154" s="79">
        <f>IF($I154&lt;前期规划!$C$2,0,求节点($B$5:$B$40,F$5:F$40,节奏总纲!S153))</f>
        <v>300</v>
      </c>
      <c r="N154" s="79">
        <f>IF($I154&lt;前期规划!$C$2,0,求节点($B$5:$B$40,G$5:G$40,节奏总纲!T153))</f>
        <v>300</v>
      </c>
      <c r="X154" s="65">
        <v>150</v>
      </c>
      <c r="Y154" s="79">
        <f>IF($I154&lt;前期规划!$C$2,0,求节点($Q$5:$Q$40,R$5:R$40,节奏总纲!P153))</f>
        <v>300</v>
      </c>
      <c r="Z154" s="79">
        <f>IF($I154&lt;前期规划!$C$2,0,求节点($Q$5:$Q$40,S$5:S$40,节奏总纲!Q153))</f>
        <v>300</v>
      </c>
      <c r="AA154" s="79">
        <f>IF($I154&lt;前期规划!$C$2,0,求节点($Q$5:$Q$40,T$5:T$40,节奏总纲!R153))</f>
        <v>300</v>
      </c>
      <c r="AB154" s="79">
        <f>IF($I154&lt;前期规划!$C$2,0,求节点($Q$5:$Q$40,U$5:U$40,节奏总纲!S153))</f>
        <v>300</v>
      </c>
      <c r="AC154" s="79">
        <f>IF($I154&lt;前期规划!$C$2,0,求节点($Q$5:$Q$40,V$5:V$40,节奏总纲!T153))</f>
        <v>300</v>
      </c>
      <c r="AM154" s="79">
        <v>150</v>
      </c>
      <c r="AN154" s="79">
        <f>IF($I154&lt;前期规划!$C$2,0,求节点($AF$5:$AF$40,AG$5:AG$40,节奏总纲!P153))</f>
        <v>0.44090909090909097</v>
      </c>
      <c r="AO154" s="79">
        <f>IF($I154&lt;前期规划!$C$2,0,求节点($AF$5:$AF$40,AH$5:AH$40,节奏总纲!Q153))</f>
        <v>0.50227272727272732</v>
      </c>
      <c r="AP154" s="79">
        <f>IF($I154&lt;前期规划!$C$2,0,求节点($AF$5:$AF$40,AI$5:AI$40,节奏总纲!R153))</f>
        <v>0.6045454545454545</v>
      </c>
      <c r="AQ154" s="79">
        <f>IF($I154&lt;前期规划!$C$2,0,求节点($AF$5:$AF$40,AJ$5:AJ$40,节奏总纲!S153))</f>
        <v>0.65</v>
      </c>
      <c r="AR154" s="79">
        <f>IF($I154&lt;前期规划!$C$2,0,求节点($AF$5:$AF$40,AK$5:AK$40,节奏总纲!T153))</f>
        <v>0.65</v>
      </c>
      <c r="AU154" s="17"/>
      <c r="AX154" s="136">
        <f t="shared" si="17"/>
        <v>870</v>
      </c>
      <c r="AY154" s="136">
        <f>节奏预期!D154</f>
        <v>107.96942530373228</v>
      </c>
      <c r="AZ154" s="136">
        <f>求节点(其他调用!$P$4:$P$163,其他调用!$T$4:$T$163,AY154)</f>
        <v>1135.6281739240098</v>
      </c>
      <c r="BA154" s="137">
        <f>(装备强化!BR154+装备强化!BY154)/2</f>
        <v>300</v>
      </c>
      <c r="BB154" s="24">
        <f t="shared" si="18"/>
        <v>0.26417097328907446</v>
      </c>
      <c r="BC154" s="24">
        <f>装备突破!U154</f>
        <v>0.4</v>
      </c>
      <c r="BD154" s="24">
        <f>装备突破!AB154</f>
        <v>0.25</v>
      </c>
      <c r="BE154" s="24"/>
      <c r="BF154" s="24">
        <f t="shared" si="19"/>
        <v>0.28897326759196901</v>
      </c>
      <c r="BG154" s="24">
        <f t="shared" si="15"/>
        <v>0.437554912251096</v>
      </c>
      <c r="BH154" s="24">
        <f t="shared" si="16"/>
        <v>0.273471820156935</v>
      </c>
    </row>
    <row r="155" spans="9:60" s="37" customFormat="1" x14ac:dyDescent="0.15">
      <c r="I155" s="65">
        <v>151</v>
      </c>
      <c r="J155" s="79">
        <f>IF($I155&lt;前期规划!$C$2,0,求节点($B$5:$B$40,C$5:C$40,节奏总纲!P154))</f>
        <v>300</v>
      </c>
      <c r="K155" s="79">
        <f>IF($I155&lt;前期规划!$C$2,0,求节点($B$5:$B$40,D$5:D$40,节奏总纲!Q154))</f>
        <v>300</v>
      </c>
      <c r="L155" s="79">
        <f>IF($I155&lt;前期规划!$C$2,0,求节点($B$5:$B$40,E$5:E$40,节奏总纲!R154))</f>
        <v>300</v>
      </c>
      <c r="M155" s="79">
        <f>IF($I155&lt;前期规划!$C$2,0,求节点($B$5:$B$40,F$5:F$40,节奏总纲!S154))</f>
        <v>300</v>
      </c>
      <c r="N155" s="79">
        <f>IF($I155&lt;前期规划!$C$2,0,求节点($B$5:$B$40,G$5:G$40,节奏总纲!T154))</f>
        <v>300</v>
      </c>
      <c r="X155" s="65">
        <v>151</v>
      </c>
      <c r="Y155" s="79">
        <f>IF($I155&lt;前期规划!$C$2,0,求节点($Q$5:$Q$40,R$5:R$40,节奏总纲!P154))</f>
        <v>300</v>
      </c>
      <c r="Z155" s="79">
        <f>IF($I155&lt;前期规划!$C$2,0,求节点($Q$5:$Q$40,S$5:S$40,节奏总纲!Q154))</f>
        <v>300</v>
      </c>
      <c r="AA155" s="79">
        <f>IF($I155&lt;前期规划!$C$2,0,求节点($Q$5:$Q$40,T$5:T$40,节奏总纲!R154))</f>
        <v>300</v>
      </c>
      <c r="AB155" s="79">
        <f>IF($I155&lt;前期规划!$C$2,0,求节点($Q$5:$Q$40,U$5:U$40,节奏总纲!S154))</f>
        <v>300</v>
      </c>
      <c r="AC155" s="79">
        <f>IF($I155&lt;前期规划!$C$2,0,求节点($Q$5:$Q$40,V$5:V$40,节奏总纲!T154))</f>
        <v>300</v>
      </c>
      <c r="AM155" s="79">
        <v>151</v>
      </c>
      <c r="AN155" s="79">
        <f>IF($I155&lt;前期规划!$C$2,0,求节点($AF$5:$AF$40,AG$5:AG$40,节奏总纲!P154))</f>
        <v>0.44090909090909097</v>
      </c>
      <c r="AO155" s="79">
        <f>IF($I155&lt;前期规划!$C$2,0,求节点($AF$5:$AF$40,AH$5:AH$40,节奏总纲!Q154))</f>
        <v>0.50227272727272732</v>
      </c>
      <c r="AP155" s="79">
        <f>IF($I155&lt;前期规划!$C$2,0,求节点($AF$5:$AF$40,AI$5:AI$40,节奏总纲!R154))</f>
        <v>0.6045454545454545</v>
      </c>
      <c r="AQ155" s="79">
        <f>IF($I155&lt;前期规划!$C$2,0,求节点($AF$5:$AF$40,AJ$5:AJ$40,节奏总纲!S154))</f>
        <v>0.65</v>
      </c>
      <c r="AR155" s="79">
        <f>IF($I155&lt;前期规划!$C$2,0,求节点($AF$5:$AF$40,AK$5:AK$40,节奏总纲!T154))</f>
        <v>0.65</v>
      </c>
      <c r="AU155" s="17"/>
      <c r="AX155" s="136">
        <f t="shared" si="17"/>
        <v>900</v>
      </c>
      <c r="AY155" s="136">
        <f>节奏预期!D155</f>
        <v>108.47075735973553</v>
      </c>
      <c r="AZ155" s="136">
        <f>求节点(其他调用!$P$4:$P$163,其他调用!$T$4:$T$163,AY155)</f>
        <v>1142.6996993172952</v>
      </c>
      <c r="BA155" s="137">
        <f>(装备强化!BR155+装备强化!BY155)/2</f>
        <v>300</v>
      </c>
      <c r="BB155" s="24">
        <f t="shared" si="18"/>
        <v>0.26253616779564631</v>
      </c>
      <c r="BC155" s="24">
        <f>装备突破!U155</f>
        <v>0.4</v>
      </c>
      <c r="BD155" s="24">
        <f>装备突破!AB155</f>
        <v>0.25</v>
      </c>
      <c r="BE155" s="24"/>
      <c r="BF155" s="24">
        <f t="shared" si="19"/>
        <v>0.28769946557826603</v>
      </c>
      <c r="BG155" s="24">
        <f t="shared" si="15"/>
        <v>0.43833879041337481</v>
      </c>
      <c r="BH155" s="24">
        <f t="shared" si="16"/>
        <v>0.27396174400835926</v>
      </c>
    </row>
    <row r="156" spans="9:60" s="37" customFormat="1" x14ac:dyDescent="0.15">
      <c r="I156" s="65">
        <v>152</v>
      </c>
      <c r="J156" s="79">
        <f>IF($I156&lt;前期规划!$C$2,0,求节点($B$5:$B$40,C$5:C$40,节奏总纲!P155))</f>
        <v>300</v>
      </c>
      <c r="K156" s="79">
        <f>IF($I156&lt;前期规划!$C$2,0,求节点($B$5:$B$40,D$5:D$40,节奏总纲!Q155))</f>
        <v>300</v>
      </c>
      <c r="L156" s="79">
        <f>IF($I156&lt;前期规划!$C$2,0,求节点($B$5:$B$40,E$5:E$40,节奏总纲!R155))</f>
        <v>300</v>
      </c>
      <c r="M156" s="79">
        <f>IF($I156&lt;前期规划!$C$2,0,求节点($B$5:$B$40,F$5:F$40,节奏总纲!S155))</f>
        <v>300</v>
      </c>
      <c r="N156" s="79">
        <f>IF($I156&lt;前期规划!$C$2,0,求节点($B$5:$B$40,G$5:G$40,节奏总纲!T155))</f>
        <v>300</v>
      </c>
      <c r="X156" s="65">
        <v>152</v>
      </c>
      <c r="Y156" s="79">
        <f>IF($I156&lt;前期规划!$C$2,0,求节点($Q$5:$Q$40,R$5:R$40,节奏总纲!P155))</f>
        <v>300</v>
      </c>
      <c r="Z156" s="79">
        <f>IF($I156&lt;前期规划!$C$2,0,求节点($Q$5:$Q$40,S$5:S$40,节奏总纲!Q155))</f>
        <v>300</v>
      </c>
      <c r="AA156" s="79">
        <f>IF($I156&lt;前期规划!$C$2,0,求节点($Q$5:$Q$40,T$5:T$40,节奏总纲!R155))</f>
        <v>300</v>
      </c>
      <c r="AB156" s="79">
        <f>IF($I156&lt;前期规划!$C$2,0,求节点($Q$5:$Q$40,U$5:U$40,节奏总纲!S155))</f>
        <v>300</v>
      </c>
      <c r="AC156" s="79">
        <f>IF($I156&lt;前期规划!$C$2,0,求节点($Q$5:$Q$40,V$5:V$40,节奏总纲!T155))</f>
        <v>300</v>
      </c>
      <c r="AM156" s="79">
        <v>152</v>
      </c>
      <c r="AN156" s="79">
        <f>IF($I156&lt;前期规划!$C$2,0,求节点($AF$5:$AF$40,AG$5:AG$40,节奏总纲!P155))</f>
        <v>0.44090909090909097</v>
      </c>
      <c r="AO156" s="79">
        <f>IF($I156&lt;前期规划!$C$2,0,求节点($AF$5:$AF$40,AH$5:AH$40,节奏总纲!Q155))</f>
        <v>0.50227272727272732</v>
      </c>
      <c r="AP156" s="79">
        <f>IF($I156&lt;前期规划!$C$2,0,求节点($AF$5:$AF$40,AI$5:AI$40,节奏总纲!R155))</f>
        <v>0.6045454545454545</v>
      </c>
      <c r="AQ156" s="79">
        <f>IF($I156&lt;前期规划!$C$2,0,求节点($AF$5:$AF$40,AJ$5:AJ$40,节奏总纲!S155))</f>
        <v>0.65</v>
      </c>
      <c r="AR156" s="79">
        <f>IF($I156&lt;前期规划!$C$2,0,求节点($AF$5:$AF$40,AK$5:AK$40,节奏总纲!T155))</f>
        <v>0.65</v>
      </c>
      <c r="AU156" s="17"/>
      <c r="AX156" s="136">
        <f t="shared" si="17"/>
        <v>930</v>
      </c>
      <c r="AY156" s="136">
        <f>节奏预期!D156</f>
        <v>108.96978269554532</v>
      </c>
      <c r="AZ156" s="136">
        <f>求节点(其他调用!$P$4:$P$163,其他调用!$T$4:$T$163,AY156)</f>
        <v>1149.7415749561196</v>
      </c>
      <c r="BA156" s="137">
        <f>(装备强化!BR156+装备强化!BY156)/2</f>
        <v>300</v>
      </c>
      <c r="BB156" s="24">
        <f t="shared" si="18"/>
        <v>0.26092820033184383</v>
      </c>
      <c r="BC156" s="24">
        <f>装备突破!U156</f>
        <v>0.4</v>
      </c>
      <c r="BD156" s="24">
        <f>装备突破!AB156</f>
        <v>0.25</v>
      </c>
      <c r="BE156" s="24"/>
      <c r="BF156" s="24">
        <f t="shared" si="19"/>
        <v>0.28644211501717676</v>
      </c>
      <c r="BG156" s="24">
        <f t="shared" si="15"/>
        <v>0.4391125446048143</v>
      </c>
      <c r="BH156" s="24">
        <f t="shared" si="16"/>
        <v>0.27444534037800894</v>
      </c>
    </row>
    <row r="157" spans="9:60" s="37" customFormat="1" x14ac:dyDescent="0.15">
      <c r="I157" s="65">
        <v>153</v>
      </c>
      <c r="J157" s="79">
        <f>IF($I157&lt;前期规划!$C$2,0,求节点($B$5:$B$40,C$5:C$40,节奏总纲!P156))</f>
        <v>300</v>
      </c>
      <c r="K157" s="79">
        <f>IF($I157&lt;前期规划!$C$2,0,求节点($B$5:$B$40,D$5:D$40,节奏总纲!Q156))</f>
        <v>300</v>
      </c>
      <c r="L157" s="79">
        <f>IF($I157&lt;前期规划!$C$2,0,求节点($B$5:$B$40,E$5:E$40,节奏总纲!R156))</f>
        <v>300</v>
      </c>
      <c r="M157" s="79">
        <f>IF($I157&lt;前期规划!$C$2,0,求节点($B$5:$B$40,F$5:F$40,节奏总纲!S156))</f>
        <v>300</v>
      </c>
      <c r="N157" s="79">
        <f>IF($I157&lt;前期规划!$C$2,0,求节点($B$5:$B$40,G$5:G$40,节奏总纲!T156))</f>
        <v>300</v>
      </c>
      <c r="X157" s="65">
        <v>153</v>
      </c>
      <c r="Y157" s="79">
        <f>IF($I157&lt;前期规划!$C$2,0,求节点($Q$5:$Q$40,R$5:R$40,节奏总纲!P156))</f>
        <v>300</v>
      </c>
      <c r="Z157" s="79">
        <f>IF($I157&lt;前期规划!$C$2,0,求节点($Q$5:$Q$40,S$5:S$40,节奏总纲!Q156))</f>
        <v>300</v>
      </c>
      <c r="AA157" s="79">
        <f>IF($I157&lt;前期规划!$C$2,0,求节点($Q$5:$Q$40,T$5:T$40,节奏总纲!R156))</f>
        <v>300</v>
      </c>
      <c r="AB157" s="79">
        <f>IF($I157&lt;前期规划!$C$2,0,求节点($Q$5:$Q$40,U$5:U$40,节奏总纲!S156))</f>
        <v>300</v>
      </c>
      <c r="AC157" s="79">
        <f>IF($I157&lt;前期规划!$C$2,0,求节点($Q$5:$Q$40,V$5:V$40,节奏总纲!T156))</f>
        <v>300</v>
      </c>
      <c r="AM157" s="79">
        <v>153</v>
      </c>
      <c r="AN157" s="79">
        <f>IF($I157&lt;前期规划!$C$2,0,求节点($AF$5:$AF$40,AG$5:AG$40,节奏总纲!P156))</f>
        <v>0.44090909090909097</v>
      </c>
      <c r="AO157" s="79">
        <f>IF($I157&lt;前期规划!$C$2,0,求节点($AF$5:$AF$40,AH$5:AH$40,节奏总纲!Q156))</f>
        <v>0.50227272727272732</v>
      </c>
      <c r="AP157" s="79">
        <f>IF($I157&lt;前期规划!$C$2,0,求节点($AF$5:$AF$40,AI$5:AI$40,节奏总纲!R156))</f>
        <v>0.6045454545454545</v>
      </c>
      <c r="AQ157" s="79">
        <f>IF($I157&lt;前期规划!$C$2,0,求节点($AF$5:$AF$40,AJ$5:AJ$40,节奏总纲!S156))</f>
        <v>0.65</v>
      </c>
      <c r="AR157" s="79">
        <f>IF($I157&lt;前期规划!$C$2,0,求节点($AF$5:$AF$40,AK$5:AK$40,节奏总纲!T156))</f>
        <v>0.65</v>
      </c>
      <c r="AU157" s="17"/>
      <c r="AX157" s="136">
        <f t="shared" si="17"/>
        <v>960</v>
      </c>
      <c r="AY157" s="136">
        <f>节奏预期!D157</f>
        <v>109.40507492934512</v>
      </c>
      <c r="AZ157" s="136">
        <f>求节点(其他调用!$P$4:$P$163,其他调用!$T$4:$T$163,AY157)</f>
        <v>1155.9195448771004</v>
      </c>
      <c r="BA157" s="137">
        <f>(装备强化!BR157+装备强化!BY157)/2</f>
        <v>300</v>
      </c>
      <c r="BB157" s="24">
        <f t="shared" si="18"/>
        <v>0.25953363391904283</v>
      </c>
      <c r="BC157" s="24">
        <f>装备突破!U157</f>
        <v>0.4</v>
      </c>
      <c r="BD157" s="24">
        <f>装备突破!AB157</f>
        <v>0.25</v>
      </c>
      <c r="BE157" s="24"/>
      <c r="BF157" s="24">
        <f t="shared" si="19"/>
        <v>0.28534803358590671</v>
      </c>
      <c r="BG157" s="24">
        <f t="shared" si="15"/>
        <v>0.43978582548559586</v>
      </c>
      <c r="BH157" s="24">
        <f t="shared" si="16"/>
        <v>0.27486614092849743</v>
      </c>
    </row>
    <row r="158" spans="9:60" s="37" customFormat="1" x14ac:dyDescent="0.15">
      <c r="I158" s="65">
        <v>154</v>
      </c>
      <c r="J158" s="79">
        <f>IF($I158&lt;前期规划!$C$2,0,求节点($B$5:$B$40,C$5:C$40,节奏总纲!P157))</f>
        <v>300</v>
      </c>
      <c r="K158" s="79">
        <f>IF($I158&lt;前期规划!$C$2,0,求节点($B$5:$B$40,D$5:D$40,节奏总纲!Q157))</f>
        <v>300</v>
      </c>
      <c r="L158" s="79">
        <f>IF($I158&lt;前期规划!$C$2,0,求节点($B$5:$B$40,E$5:E$40,节奏总纲!R157))</f>
        <v>300</v>
      </c>
      <c r="M158" s="79">
        <f>IF($I158&lt;前期规划!$C$2,0,求节点($B$5:$B$40,F$5:F$40,节奏总纲!S157))</f>
        <v>300</v>
      </c>
      <c r="N158" s="79">
        <f>IF($I158&lt;前期规划!$C$2,0,求节点($B$5:$B$40,G$5:G$40,节奏总纲!T157))</f>
        <v>300</v>
      </c>
      <c r="X158" s="65">
        <v>154</v>
      </c>
      <c r="Y158" s="79">
        <f>IF($I158&lt;前期规划!$C$2,0,求节点($Q$5:$Q$40,R$5:R$40,节奏总纲!P157))</f>
        <v>300</v>
      </c>
      <c r="Z158" s="79">
        <f>IF($I158&lt;前期规划!$C$2,0,求节点($Q$5:$Q$40,S$5:S$40,节奏总纲!Q157))</f>
        <v>300</v>
      </c>
      <c r="AA158" s="79">
        <f>IF($I158&lt;前期规划!$C$2,0,求节点($Q$5:$Q$40,T$5:T$40,节奏总纲!R157))</f>
        <v>300</v>
      </c>
      <c r="AB158" s="79">
        <f>IF($I158&lt;前期规划!$C$2,0,求节点($Q$5:$Q$40,U$5:U$40,节奏总纲!S157))</f>
        <v>300</v>
      </c>
      <c r="AC158" s="79">
        <f>IF($I158&lt;前期规划!$C$2,0,求节点($Q$5:$Q$40,V$5:V$40,节奏总纲!T157))</f>
        <v>300</v>
      </c>
      <c r="AM158" s="79">
        <v>154</v>
      </c>
      <c r="AN158" s="79">
        <f>IF($I158&lt;前期规划!$C$2,0,求节点($AF$5:$AF$40,AG$5:AG$40,节奏总纲!P157))</f>
        <v>0.44090909090909097</v>
      </c>
      <c r="AO158" s="79">
        <f>IF($I158&lt;前期规划!$C$2,0,求节点($AF$5:$AF$40,AH$5:AH$40,节奏总纲!Q157))</f>
        <v>0.50227272727272732</v>
      </c>
      <c r="AP158" s="79">
        <f>IF($I158&lt;前期规划!$C$2,0,求节点($AF$5:$AF$40,AI$5:AI$40,节奏总纲!R157))</f>
        <v>0.6045454545454545</v>
      </c>
      <c r="AQ158" s="79">
        <f>IF($I158&lt;前期规划!$C$2,0,求节点($AF$5:$AF$40,AJ$5:AJ$40,节奏总纲!S157))</f>
        <v>0.65</v>
      </c>
      <c r="AR158" s="79">
        <f>IF($I158&lt;前期规划!$C$2,0,求节点($AF$5:$AF$40,AK$5:AK$40,节奏总纲!T157))</f>
        <v>0.65</v>
      </c>
      <c r="AU158" s="17"/>
      <c r="AX158" s="136">
        <f t="shared" si="17"/>
        <v>990</v>
      </c>
      <c r="AY158" s="136">
        <f>节奏预期!D158</f>
        <v>109.83625920760988</v>
      </c>
      <c r="AZ158" s="136">
        <f>求节点(其他调用!$P$4:$P$163,其他调用!$T$4:$T$163,AY158)</f>
        <v>1162.0418312339136</v>
      </c>
      <c r="BA158" s="137">
        <f>(装备强化!BR158+装备强化!BY158)/2</f>
        <v>300</v>
      </c>
      <c r="BB158" s="24">
        <f t="shared" si="18"/>
        <v>0.25816626556502287</v>
      </c>
      <c r="BC158" s="24">
        <f>装备突破!U158</f>
        <v>0.4</v>
      </c>
      <c r="BD158" s="24">
        <f>装备突破!AB158</f>
        <v>0.25</v>
      </c>
      <c r="BE158" s="24"/>
      <c r="BF158" s="24">
        <f t="shared" si="19"/>
        <v>0.28427202744026464</v>
      </c>
      <c r="BG158" s="24">
        <f t="shared" si="15"/>
        <v>0.44044798311368327</v>
      </c>
      <c r="BH158" s="24">
        <f t="shared" si="16"/>
        <v>0.27527998944605203</v>
      </c>
    </row>
    <row r="159" spans="9:60" s="37" customFormat="1" x14ac:dyDescent="0.15">
      <c r="I159" s="65">
        <v>155</v>
      </c>
      <c r="J159" s="79">
        <f>IF($I159&lt;前期规划!$C$2,0,求节点($B$5:$B$40,C$5:C$40,节奏总纲!P158))</f>
        <v>300</v>
      </c>
      <c r="K159" s="79">
        <f>IF($I159&lt;前期规划!$C$2,0,求节点($B$5:$B$40,D$5:D$40,节奏总纲!Q158))</f>
        <v>300</v>
      </c>
      <c r="L159" s="79">
        <f>IF($I159&lt;前期规划!$C$2,0,求节点($B$5:$B$40,E$5:E$40,节奏总纲!R158))</f>
        <v>300</v>
      </c>
      <c r="M159" s="79">
        <f>IF($I159&lt;前期规划!$C$2,0,求节点($B$5:$B$40,F$5:F$40,节奏总纲!S158))</f>
        <v>300</v>
      </c>
      <c r="N159" s="79">
        <f>IF($I159&lt;前期规划!$C$2,0,求节点($B$5:$B$40,G$5:G$40,节奏总纲!T158))</f>
        <v>300</v>
      </c>
      <c r="X159" s="65">
        <v>155</v>
      </c>
      <c r="Y159" s="79">
        <f>IF($I159&lt;前期规划!$C$2,0,求节点($Q$5:$Q$40,R$5:R$40,节奏总纲!P158))</f>
        <v>300</v>
      </c>
      <c r="Z159" s="79">
        <f>IF($I159&lt;前期规划!$C$2,0,求节点($Q$5:$Q$40,S$5:S$40,节奏总纲!Q158))</f>
        <v>300</v>
      </c>
      <c r="AA159" s="79">
        <f>IF($I159&lt;前期规划!$C$2,0,求节点($Q$5:$Q$40,T$5:T$40,节奏总纲!R158))</f>
        <v>300</v>
      </c>
      <c r="AB159" s="79">
        <f>IF($I159&lt;前期规划!$C$2,0,求节点($Q$5:$Q$40,U$5:U$40,节奏总纲!S158))</f>
        <v>300</v>
      </c>
      <c r="AC159" s="79">
        <f>IF($I159&lt;前期规划!$C$2,0,求节点($Q$5:$Q$40,V$5:V$40,节奏总纲!T158))</f>
        <v>300</v>
      </c>
      <c r="AM159" s="79">
        <v>155</v>
      </c>
      <c r="AN159" s="79">
        <f>IF($I159&lt;前期规划!$C$2,0,求节点($AF$5:$AF$40,AG$5:AG$40,节奏总纲!P158))</f>
        <v>0.44090909090909097</v>
      </c>
      <c r="AO159" s="79">
        <f>IF($I159&lt;前期规划!$C$2,0,求节点($AF$5:$AF$40,AH$5:AH$40,节奏总纲!Q158))</f>
        <v>0.50227272727272732</v>
      </c>
      <c r="AP159" s="79">
        <f>IF($I159&lt;前期规划!$C$2,0,求节点($AF$5:$AF$40,AI$5:AI$40,节奏总纲!R158))</f>
        <v>0.6045454545454545</v>
      </c>
      <c r="AQ159" s="79">
        <f>IF($I159&lt;前期规划!$C$2,0,求节点($AF$5:$AF$40,AJ$5:AJ$40,节奏总纲!S158))</f>
        <v>0.65</v>
      </c>
      <c r="AR159" s="79">
        <f>IF($I159&lt;前期规划!$C$2,0,求节点($AF$5:$AF$40,AK$5:AK$40,节奏总纲!T158))</f>
        <v>0.65</v>
      </c>
      <c r="AU159" s="17"/>
      <c r="AX159" s="136">
        <f t="shared" si="17"/>
        <v>1020</v>
      </c>
      <c r="AY159" s="136">
        <f>节奏预期!D159</f>
        <v>110.24744313604209</v>
      </c>
      <c r="AZ159" s="136">
        <f>求节点(其他调用!$P$4:$P$163,其他调用!$T$4:$T$163,AY159)</f>
        <v>1167.9017912604975</v>
      </c>
      <c r="BA159" s="137">
        <f>(装备强化!BR159+装备强化!BY159)/2</f>
        <v>300</v>
      </c>
      <c r="BB159" s="24">
        <f t="shared" si="18"/>
        <v>0.25687091350053914</v>
      </c>
      <c r="BC159" s="24">
        <f>装备突破!U159</f>
        <v>0.4</v>
      </c>
      <c r="BD159" s="24">
        <f>装备突破!AB159</f>
        <v>0.25</v>
      </c>
      <c r="BE159" s="24"/>
      <c r="BF159" s="24">
        <f t="shared" si="19"/>
        <v>0.28324969924221349</v>
      </c>
      <c r="BG159" s="24">
        <f t="shared" si="15"/>
        <v>0.44107710815863782</v>
      </c>
      <c r="BH159" s="24">
        <f t="shared" si="16"/>
        <v>0.27567319259914863</v>
      </c>
    </row>
    <row r="160" spans="9:60" s="37" customFormat="1" x14ac:dyDescent="0.15">
      <c r="I160" s="65">
        <v>156</v>
      </c>
      <c r="J160" s="79">
        <f>IF($I160&lt;前期规划!$C$2,0,求节点($B$5:$B$40,C$5:C$40,节奏总纲!P159))</f>
        <v>300</v>
      </c>
      <c r="K160" s="79">
        <f>IF($I160&lt;前期规划!$C$2,0,求节点($B$5:$B$40,D$5:D$40,节奏总纲!Q159))</f>
        <v>300</v>
      </c>
      <c r="L160" s="79">
        <f>IF($I160&lt;前期规划!$C$2,0,求节点($B$5:$B$40,E$5:E$40,节奏总纲!R159))</f>
        <v>300</v>
      </c>
      <c r="M160" s="79">
        <f>IF($I160&lt;前期规划!$C$2,0,求节点($B$5:$B$40,F$5:F$40,节奏总纲!S159))</f>
        <v>300</v>
      </c>
      <c r="N160" s="79">
        <f>IF($I160&lt;前期规划!$C$2,0,求节点($B$5:$B$40,G$5:G$40,节奏总纲!T159))</f>
        <v>300</v>
      </c>
      <c r="X160" s="65">
        <v>156</v>
      </c>
      <c r="Y160" s="79">
        <f>IF($I160&lt;前期规划!$C$2,0,求节点($Q$5:$Q$40,R$5:R$40,节奏总纲!P159))</f>
        <v>300</v>
      </c>
      <c r="Z160" s="79">
        <f>IF($I160&lt;前期规划!$C$2,0,求节点($Q$5:$Q$40,S$5:S$40,节奏总纲!Q159))</f>
        <v>300</v>
      </c>
      <c r="AA160" s="79">
        <f>IF($I160&lt;前期规划!$C$2,0,求节点($Q$5:$Q$40,T$5:T$40,节奏总纲!R159))</f>
        <v>300</v>
      </c>
      <c r="AB160" s="79">
        <f>IF($I160&lt;前期规划!$C$2,0,求节点($Q$5:$Q$40,U$5:U$40,节奏总纲!S159))</f>
        <v>300</v>
      </c>
      <c r="AC160" s="79">
        <f>IF($I160&lt;前期规划!$C$2,0,求节点($Q$5:$Q$40,V$5:V$40,节奏总纲!T159))</f>
        <v>300</v>
      </c>
      <c r="AM160" s="79">
        <v>156</v>
      </c>
      <c r="AN160" s="79">
        <f>IF($I160&lt;前期规划!$C$2,0,求节点($AF$5:$AF$40,AG$5:AG$40,节奏总纲!P159))</f>
        <v>0.44090909090909097</v>
      </c>
      <c r="AO160" s="79">
        <f>IF($I160&lt;前期规划!$C$2,0,求节点($AF$5:$AF$40,AH$5:AH$40,节奏总纲!Q159))</f>
        <v>0.50227272727272732</v>
      </c>
      <c r="AP160" s="79">
        <f>IF($I160&lt;前期规划!$C$2,0,求节点($AF$5:$AF$40,AI$5:AI$40,节奏总纲!R159))</f>
        <v>0.6045454545454545</v>
      </c>
      <c r="AQ160" s="79">
        <f>IF($I160&lt;前期规划!$C$2,0,求节点($AF$5:$AF$40,AJ$5:AJ$40,节奏总纲!S159))</f>
        <v>0.65</v>
      </c>
      <c r="AR160" s="79">
        <f>IF($I160&lt;前期规划!$C$2,0,求节点($AF$5:$AF$40,AK$5:AK$40,节奏总纲!T159))</f>
        <v>0.65</v>
      </c>
      <c r="AU160" s="17"/>
      <c r="AX160" s="136">
        <f t="shared" si="17"/>
        <v>1050</v>
      </c>
      <c r="AY160" s="136">
        <f>节奏预期!D160</f>
        <v>110.6463819611062</v>
      </c>
      <c r="AZ160" s="136">
        <f>求节点(其他调用!$P$4:$P$163,其他调用!$T$4:$T$163,AY160)</f>
        <v>1173.6011434448824</v>
      </c>
      <c r="BA160" s="137">
        <f>(装备强化!BR160+装备强化!BY160)/2</f>
        <v>300</v>
      </c>
      <c r="BB160" s="24">
        <f t="shared" si="18"/>
        <v>0.25562347282604653</v>
      </c>
      <c r="BC160" s="24">
        <f>装备突破!U160</f>
        <v>0.4</v>
      </c>
      <c r="BD160" s="24">
        <f>装备突破!AB160</f>
        <v>0.25</v>
      </c>
      <c r="BE160" s="24"/>
      <c r="BF160" s="24">
        <f t="shared" si="19"/>
        <v>0.28226241975416094</v>
      </c>
      <c r="BG160" s="24">
        <f t="shared" si="15"/>
        <v>0.44168466476667018</v>
      </c>
      <c r="BH160" s="24">
        <f t="shared" si="16"/>
        <v>0.27605291547916883</v>
      </c>
    </row>
    <row r="161" spans="9:60" s="37" customFormat="1" x14ac:dyDescent="0.15">
      <c r="I161" s="65">
        <v>157</v>
      </c>
      <c r="J161" s="79">
        <f>IF($I161&lt;前期规划!$C$2,0,求节点($B$5:$B$40,C$5:C$40,节奏总纲!P160))</f>
        <v>300</v>
      </c>
      <c r="K161" s="79">
        <f>IF($I161&lt;前期规划!$C$2,0,求节点($B$5:$B$40,D$5:D$40,节奏总纲!Q160))</f>
        <v>300</v>
      </c>
      <c r="L161" s="79">
        <f>IF($I161&lt;前期规划!$C$2,0,求节点($B$5:$B$40,E$5:E$40,节奏总纲!R160))</f>
        <v>300</v>
      </c>
      <c r="M161" s="79">
        <f>IF($I161&lt;前期规划!$C$2,0,求节点($B$5:$B$40,F$5:F$40,节奏总纲!S160))</f>
        <v>300</v>
      </c>
      <c r="N161" s="79">
        <f>IF($I161&lt;前期规划!$C$2,0,求节点($B$5:$B$40,G$5:G$40,节奏总纲!T160))</f>
        <v>300</v>
      </c>
      <c r="X161" s="65">
        <v>157</v>
      </c>
      <c r="Y161" s="79">
        <f>IF($I161&lt;前期规划!$C$2,0,求节点($Q$5:$Q$40,R$5:R$40,节奏总纲!P160))</f>
        <v>300</v>
      </c>
      <c r="Z161" s="79">
        <f>IF($I161&lt;前期规划!$C$2,0,求节点($Q$5:$Q$40,S$5:S$40,节奏总纲!Q160))</f>
        <v>300</v>
      </c>
      <c r="AA161" s="79">
        <f>IF($I161&lt;前期规划!$C$2,0,求节点($Q$5:$Q$40,T$5:T$40,节奏总纲!R160))</f>
        <v>300</v>
      </c>
      <c r="AB161" s="79">
        <f>IF($I161&lt;前期规划!$C$2,0,求节点($Q$5:$Q$40,U$5:U$40,节奏总纲!S160))</f>
        <v>300</v>
      </c>
      <c r="AC161" s="79">
        <f>IF($I161&lt;前期规划!$C$2,0,求节点($Q$5:$Q$40,V$5:V$40,节奏总纲!T160))</f>
        <v>300</v>
      </c>
      <c r="AM161" s="79">
        <v>157</v>
      </c>
      <c r="AN161" s="79">
        <f>IF($I161&lt;前期规划!$C$2,0,求节点($AF$5:$AF$40,AG$5:AG$40,节奏总纲!P160))</f>
        <v>0.44090909090909097</v>
      </c>
      <c r="AO161" s="79">
        <f>IF($I161&lt;前期规划!$C$2,0,求节点($AF$5:$AF$40,AH$5:AH$40,节奏总纲!Q160))</f>
        <v>0.50227272727272732</v>
      </c>
      <c r="AP161" s="79">
        <f>IF($I161&lt;前期规划!$C$2,0,求节点($AF$5:$AF$40,AI$5:AI$40,节奏总纲!R160))</f>
        <v>0.6045454545454545</v>
      </c>
      <c r="AQ161" s="79">
        <f>IF($I161&lt;前期规划!$C$2,0,求节点($AF$5:$AF$40,AJ$5:AJ$40,节奏总纲!S160))</f>
        <v>0.65</v>
      </c>
      <c r="AR161" s="79">
        <f>IF($I161&lt;前期规划!$C$2,0,求节点($AF$5:$AF$40,AK$5:AK$40,节奏总纲!T160))</f>
        <v>0.65</v>
      </c>
      <c r="AU161" s="17"/>
      <c r="AX161" s="136">
        <f t="shared" si="17"/>
        <v>1080</v>
      </c>
      <c r="AY161" s="136">
        <f>节奏预期!D161</f>
        <v>111.04329568134416</v>
      </c>
      <c r="AZ161" s="136">
        <f>求节点(其他调用!$P$4:$P$163,其他调用!$T$4:$T$163,AY161)</f>
        <v>1179.2694008732956</v>
      </c>
      <c r="BA161" s="137">
        <f>(装备强化!BR161+装备强化!BY161)/2</f>
        <v>300</v>
      </c>
      <c r="BB161" s="24">
        <f t="shared" si="18"/>
        <v>0.25439479713273161</v>
      </c>
      <c r="BC161" s="24">
        <f>装备突破!U161</f>
        <v>0.4</v>
      </c>
      <c r="BD161" s="24">
        <f>装备突破!AB161</f>
        <v>0.25</v>
      </c>
      <c r="BE161" s="24"/>
      <c r="BF161" s="24">
        <f t="shared" si="19"/>
        <v>0.28128732931597777</v>
      </c>
      <c r="BG161" s="24">
        <f t="shared" si="15"/>
        <v>0.44228472042093675</v>
      </c>
      <c r="BH161" s="24">
        <f t="shared" si="16"/>
        <v>0.27642795026308548</v>
      </c>
    </row>
    <row r="162" spans="9:60" s="37" customFormat="1" x14ac:dyDescent="0.15">
      <c r="I162" s="65">
        <v>158</v>
      </c>
      <c r="J162" s="79">
        <f>IF($I162&lt;前期规划!$C$2,0,求节点($B$5:$B$40,C$5:C$40,节奏总纲!P161))</f>
        <v>300</v>
      </c>
      <c r="K162" s="79">
        <f>IF($I162&lt;前期规划!$C$2,0,求节点($B$5:$B$40,D$5:D$40,节奏总纲!Q161))</f>
        <v>300</v>
      </c>
      <c r="L162" s="79">
        <f>IF($I162&lt;前期规划!$C$2,0,求节点($B$5:$B$40,E$5:E$40,节奏总纲!R161))</f>
        <v>300</v>
      </c>
      <c r="M162" s="79">
        <f>IF($I162&lt;前期规划!$C$2,0,求节点($B$5:$B$40,F$5:F$40,节奏总纲!S161))</f>
        <v>300</v>
      </c>
      <c r="N162" s="79">
        <f>IF($I162&lt;前期规划!$C$2,0,求节点($B$5:$B$40,G$5:G$40,节奏总纲!T161))</f>
        <v>300</v>
      </c>
      <c r="X162" s="65">
        <v>158</v>
      </c>
      <c r="Y162" s="79">
        <f>IF($I162&lt;前期规划!$C$2,0,求节点($Q$5:$Q$40,R$5:R$40,节奏总纲!P161))</f>
        <v>300</v>
      </c>
      <c r="Z162" s="79">
        <f>IF($I162&lt;前期规划!$C$2,0,求节点($Q$5:$Q$40,S$5:S$40,节奏总纲!Q161))</f>
        <v>300</v>
      </c>
      <c r="AA162" s="79">
        <f>IF($I162&lt;前期规划!$C$2,0,求节点($Q$5:$Q$40,T$5:T$40,节奏总纲!R161))</f>
        <v>300</v>
      </c>
      <c r="AB162" s="79">
        <f>IF($I162&lt;前期规划!$C$2,0,求节点($Q$5:$Q$40,U$5:U$40,节奏总纲!S161))</f>
        <v>300</v>
      </c>
      <c r="AC162" s="79">
        <f>IF($I162&lt;前期规划!$C$2,0,求节点($Q$5:$Q$40,V$5:V$40,节奏总纲!T161))</f>
        <v>300</v>
      </c>
      <c r="AM162" s="79">
        <v>158</v>
      </c>
      <c r="AN162" s="79">
        <f>IF($I162&lt;前期规划!$C$2,0,求节点($AF$5:$AF$40,AG$5:AG$40,节奏总纲!P161))</f>
        <v>0.44090909090909097</v>
      </c>
      <c r="AO162" s="79">
        <f>IF($I162&lt;前期规划!$C$2,0,求节点($AF$5:$AF$40,AH$5:AH$40,节奏总纲!Q161))</f>
        <v>0.50227272727272732</v>
      </c>
      <c r="AP162" s="79">
        <f>IF($I162&lt;前期规划!$C$2,0,求节点($AF$5:$AF$40,AI$5:AI$40,节奏总纲!R161))</f>
        <v>0.6045454545454545</v>
      </c>
      <c r="AQ162" s="79">
        <f>IF($I162&lt;前期规划!$C$2,0,求节点($AF$5:$AF$40,AJ$5:AJ$40,节奏总纲!S161))</f>
        <v>0.65</v>
      </c>
      <c r="AR162" s="79">
        <f>IF($I162&lt;前期规划!$C$2,0,求节点($AF$5:$AF$40,AK$5:AK$40,节奏总纲!T161))</f>
        <v>0.65</v>
      </c>
      <c r="AU162" s="17"/>
      <c r="AX162" s="138"/>
      <c r="AY162" s="138"/>
      <c r="AZ162" s="138"/>
      <c r="BB162" s="138"/>
      <c r="BE162" s="138"/>
      <c r="BF162" s="138"/>
      <c r="BG162" s="138"/>
      <c r="BH162" s="138"/>
    </row>
    <row r="163" spans="9:60" s="37" customFormat="1" x14ac:dyDescent="0.15">
      <c r="I163" s="65">
        <v>159</v>
      </c>
      <c r="J163" s="79">
        <f>IF($I163&lt;前期规划!$C$2,0,求节点($B$5:$B$40,C$5:C$40,节奏总纲!P162))</f>
        <v>300</v>
      </c>
      <c r="K163" s="79">
        <f>IF($I163&lt;前期规划!$C$2,0,求节点($B$5:$B$40,D$5:D$40,节奏总纲!Q162))</f>
        <v>300</v>
      </c>
      <c r="L163" s="79">
        <f>IF($I163&lt;前期规划!$C$2,0,求节点($B$5:$B$40,E$5:E$40,节奏总纲!R162))</f>
        <v>300</v>
      </c>
      <c r="M163" s="79">
        <f>IF($I163&lt;前期规划!$C$2,0,求节点($B$5:$B$40,F$5:F$40,节奏总纲!S162))</f>
        <v>300</v>
      </c>
      <c r="N163" s="79">
        <f>IF($I163&lt;前期规划!$C$2,0,求节点($B$5:$B$40,G$5:G$40,节奏总纲!T162))</f>
        <v>300</v>
      </c>
      <c r="X163" s="65">
        <v>159</v>
      </c>
      <c r="Y163" s="79">
        <f>IF($I163&lt;前期规划!$C$2,0,求节点($Q$5:$Q$40,R$5:R$40,节奏总纲!P162))</f>
        <v>300</v>
      </c>
      <c r="Z163" s="79">
        <f>IF($I163&lt;前期规划!$C$2,0,求节点($Q$5:$Q$40,S$5:S$40,节奏总纲!Q162))</f>
        <v>300</v>
      </c>
      <c r="AA163" s="79">
        <f>IF($I163&lt;前期规划!$C$2,0,求节点($Q$5:$Q$40,T$5:T$40,节奏总纲!R162))</f>
        <v>300</v>
      </c>
      <c r="AB163" s="79">
        <f>IF($I163&lt;前期规划!$C$2,0,求节点($Q$5:$Q$40,U$5:U$40,节奏总纲!S162))</f>
        <v>300</v>
      </c>
      <c r="AC163" s="79">
        <f>IF($I163&lt;前期规划!$C$2,0,求节点($Q$5:$Q$40,V$5:V$40,节奏总纲!T162))</f>
        <v>300</v>
      </c>
      <c r="AM163" s="79">
        <v>159</v>
      </c>
      <c r="AN163" s="79">
        <f>IF($I163&lt;前期规划!$C$2,0,求节点($AF$5:$AF$40,AG$5:AG$40,节奏总纲!P162))</f>
        <v>0.44090909090909097</v>
      </c>
      <c r="AO163" s="79">
        <f>IF($I163&lt;前期规划!$C$2,0,求节点($AF$5:$AF$40,AH$5:AH$40,节奏总纲!Q162))</f>
        <v>0.50227272727272732</v>
      </c>
      <c r="AP163" s="79">
        <f>IF($I163&lt;前期规划!$C$2,0,求节点($AF$5:$AF$40,AI$5:AI$40,节奏总纲!R162))</f>
        <v>0.6045454545454545</v>
      </c>
      <c r="AQ163" s="79">
        <f>IF($I163&lt;前期规划!$C$2,0,求节点($AF$5:$AF$40,AJ$5:AJ$40,节奏总纲!S162))</f>
        <v>0.65</v>
      </c>
      <c r="AR163" s="79">
        <f>IF($I163&lt;前期规划!$C$2,0,求节点($AF$5:$AF$40,AK$5:AK$40,节奏总纲!T162))</f>
        <v>0.65</v>
      </c>
      <c r="AU163" s="17"/>
      <c r="AX163" s="138"/>
      <c r="AY163" s="138"/>
      <c r="AZ163" s="138"/>
      <c r="BB163" s="138"/>
      <c r="BE163" s="138"/>
      <c r="BF163" s="138"/>
      <c r="BG163" s="138"/>
      <c r="BH163" s="138"/>
    </row>
    <row r="164" spans="9:60" s="37" customFormat="1" x14ac:dyDescent="0.15">
      <c r="I164" s="65">
        <v>160</v>
      </c>
      <c r="J164" s="79">
        <f>IF($I164&lt;前期规划!$C$2,0,求节点($B$5:$B$40,C$5:C$40,节奏总纲!P163))</f>
        <v>300</v>
      </c>
      <c r="K164" s="79">
        <f>IF($I164&lt;前期规划!$C$2,0,求节点($B$5:$B$40,D$5:D$40,节奏总纲!Q163))</f>
        <v>300</v>
      </c>
      <c r="L164" s="79">
        <f>IF($I164&lt;前期规划!$C$2,0,求节点($B$5:$B$40,E$5:E$40,节奏总纲!R163))</f>
        <v>300</v>
      </c>
      <c r="M164" s="79">
        <f>IF($I164&lt;前期规划!$C$2,0,求节点($B$5:$B$40,F$5:F$40,节奏总纲!S163))</f>
        <v>300</v>
      </c>
      <c r="N164" s="79">
        <f>IF($I164&lt;前期规划!$C$2,0,求节点($B$5:$B$40,G$5:G$40,节奏总纲!T163))</f>
        <v>300</v>
      </c>
      <c r="X164" s="65">
        <v>160</v>
      </c>
      <c r="Y164" s="79">
        <f>IF($I164&lt;前期规划!$C$2,0,求节点($Q$5:$Q$40,R$5:R$40,节奏总纲!P163))</f>
        <v>300</v>
      </c>
      <c r="Z164" s="79">
        <f>IF($I164&lt;前期规划!$C$2,0,求节点($Q$5:$Q$40,S$5:S$40,节奏总纲!Q163))</f>
        <v>300</v>
      </c>
      <c r="AA164" s="79">
        <f>IF($I164&lt;前期规划!$C$2,0,求节点($Q$5:$Q$40,T$5:T$40,节奏总纲!R163))</f>
        <v>300</v>
      </c>
      <c r="AB164" s="79">
        <f>IF($I164&lt;前期规划!$C$2,0,求节点($Q$5:$Q$40,U$5:U$40,节奏总纲!S163))</f>
        <v>300</v>
      </c>
      <c r="AC164" s="79">
        <f>IF($I164&lt;前期规划!$C$2,0,求节点($Q$5:$Q$40,V$5:V$40,节奏总纲!T163))</f>
        <v>300</v>
      </c>
      <c r="AM164" s="79">
        <v>160</v>
      </c>
      <c r="AN164" s="79">
        <f>IF($I164&lt;前期规划!$C$2,0,求节点($AF$5:$AF$40,AG$5:AG$40,节奏总纲!P163))</f>
        <v>0.44090909090909097</v>
      </c>
      <c r="AO164" s="79">
        <f>IF($I164&lt;前期规划!$C$2,0,求节点($AF$5:$AF$40,AH$5:AH$40,节奏总纲!Q163))</f>
        <v>0.50227272727272732</v>
      </c>
      <c r="AP164" s="79">
        <f>IF($I164&lt;前期规划!$C$2,0,求节点($AF$5:$AF$40,AI$5:AI$40,节奏总纲!R163))</f>
        <v>0.6045454545454545</v>
      </c>
      <c r="AQ164" s="79">
        <f>IF($I164&lt;前期规划!$C$2,0,求节点($AF$5:$AF$40,AJ$5:AJ$40,节奏总纲!S163))</f>
        <v>0.65</v>
      </c>
      <c r="AR164" s="79">
        <f>IF($I164&lt;前期规划!$C$2,0,求节点($AF$5:$AF$40,AK$5:AK$40,节奏总纲!T163))</f>
        <v>0.65</v>
      </c>
      <c r="AU164" s="17"/>
      <c r="AX164" s="137"/>
      <c r="AY164" s="137"/>
      <c r="AZ164" s="136"/>
      <c r="BA164" s="137"/>
      <c r="BB164" s="137"/>
      <c r="BC164" s="137"/>
      <c r="BD164" s="137"/>
      <c r="BE164" s="137"/>
      <c r="BF164" s="137"/>
      <c r="BG164" s="137"/>
      <c r="BH164" s="137"/>
    </row>
    <row r="165" spans="9:60" x14ac:dyDescent="0.15">
      <c r="AX165" s="136" t="s">
        <v>250</v>
      </c>
      <c r="AY165" s="136" t="s">
        <v>468</v>
      </c>
      <c r="AZ165" s="136" t="s">
        <v>465</v>
      </c>
      <c r="BA165" s="137" t="s">
        <v>466</v>
      </c>
      <c r="BB165" s="137" t="s">
        <v>469</v>
      </c>
      <c r="BC165" s="137" t="s">
        <v>463</v>
      </c>
      <c r="BD165" s="137" t="s">
        <v>464</v>
      </c>
      <c r="BE165" s="137"/>
      <c r="BF165" s="137" t="s">
        <v>470</v>
      </c>
      <c r="BG165" s="137" t="s">
        <v>471</v>
      </c>
      <c r="BH165" s="137" t="s">
        <v>472</v>
      </c>
    </row>
    <row r="166" spans="9:60" x14ac:dyDescent="0.15">
      <c r="AX166" s="136">
        <f>AX126</f>
        <v>30</v>
      </c>
      <c r="AY166" s="136">
        <f>节奏预期!D166</f>
        <v>67.097551508592701</v>
      </c>
      <c r="AZ166" s="136">
        <f>求节点(其他调用!$P$4:$P$163,其他调用!$U$4:$U$163,AY166)</f>
        <v>681.98986165316387</v>
      </c>
      <c r="BA166" s="137">
        <f>(装备强化!BR166+装备强化!BY166)/2</f>
        <v>75.555555555555571</v>
      </c>
      <c r="BB166" s="24">
        <f>BA166/AZ166</f>
        <v>0.11078691899085807</v>
      </c>
      <c r="BC166" s="24">
        <f>装备突破!U166</f>
        <v>0.12333333333333334</v>
      </c>
      <c r="BD166" s="24">
        <f>装备突破!AB166</f>
        <v>0</v>
      </c>
      <c r="BE166" s="24"/>
      <c r="BF166" s="24">
        <f>BB166/SUM($BB166:$BD166)</f>
        <v>0.47320519216530232</v>
      </c>
      <c r="BG166" s="24">
        <f t="shared" ref="BG166:BG201" si="20">BC166/SUM($BB166:$BD166)</f>
        <v>0.52679480783469756</v>
      </c>
      <c r="BH166" s="24">
        <f t="shared" ref="BH166:BH201" si="21">BD166/SUM($BB166:$BD166)</f>
        <v>0</v>
      </c>
    </row>
    <row r="167" spans="9:60" x14ac:dyDescent="0.15">
      <c r="AX167" s="136">
        <f t="shared" ref="AX167:AX201" si="22">AX127</f>
        <v>60</v>
      </c>
      <c r="AY167" s="136">
        <f>节奏预期!D167</f>
        <v>77.112805903056142</v>
      </c>
      <c r="AZ167" s="136">
        <f>求节点(其他调用!$P$4:$P$163,其他调用!$U$4:$U$163,AY167)</f>
        <v>778.14734134555749</v>
      </c>
      <c r="BA167" s="137">
        <f>(装备强化!BR167+装备强化!BY167)/2</f>
        <v>143.33333333333334</v>
      </c>
      <c r="BB167" s="24">
        <f t="shared" ref="BB167:BB201" si="23">BA167/AZ167</f>
        <v>0.18419819193301373</v>
      </c>
      <c r="BC167" s="24">
        <f>装备突破!U167</f>
        <v>0.21000000000000002</v>
      </c>
      <c r="BD167" s="24">
        <f>装备突破!AB167</f>
        <v>0.1</v>
      </c>
      <c r="BE167" s="24"/>
      <c r="BF167" s="24">
        <f t="shared" ref="BF167:BF201" si="24">BB167/SUM($BB167:$BD167)</f>
        <v>0.37272129874158044</v>
      </c>
      <c r="BG167" s="24">
        <f t="shared" si="20"/>
        <v>0.4249307331105423</v>
      </c>
      <c r="BH167" s="24">
        <f t="shared" si="21"/>
        <v>0.20234796814787728</v>
      </c>
    </row>
    <row r="168" spans="9:60" x14ac:dyDescent="0.15">
      <c r="AX168" s="136">
        <f t="shared" si="22"/>
        <v>90</v>
      </c>
      <c r="AY168" s="136">
        <f>节奏预期!D168</f>
        <v>83.124894550960335</v>
      </c>
      <c r="AZ168" s="136">
        <f>求节点(其他调用!$P$4:$P$163,其他调用!$U$4:$U$163,AY168)</f>
        <v>835.31499332240401</v>
      </c>
      <c r="BA168" s="137">
        <f>(装备强化!BR168+装备强化!BY168)/2</f>
        <v>185.625</v>
      </c>
      <c r="BB168" s="24">
        <f t="shared" si="23"/>
        <v>0.22222155891359044</v>
      </c>
      <c r="BC168" s="24">
        <f>装备突破!U168</f>
        <v>0.25999999999999995</v>
      </c>
      <c r="BD168" s="24">
        <f>装备突破!AB168</f>
        <v>7.4999999999999997E-2</v>
      </c>
      <c r="BE168" s="24"/>
      <c r="BF168" s="24">
        <f t="shared" si="24"/>
        <v>0.39880287357663208</v>
      </c>
      <c r="BG168" s="24">
        <f t="shared" si="20"/>
        <v>0.46660075483604674</v>
      </c>
      <c r="BH168" s="24">
        <f t="shared" si="21"/>
        <v>0.13459637158732118</v>
      </c>
    </row>
    <row r="169" spans="9:60" x14ac:dyDescent="0.15">
      <c r="AX169" s="136">
        <f t="shared" si="22"/>
        <v>120</v>
      </c>
      <c r="AY169" s="136">
        <f>节奏预期!D169</f>
        <v>87.571414295961461</v>
      </c>
      <c r="AZ169" s="136">
        <f>求节点(其他调用!$P$4:$P$163,其他调用!$U$4:$U$163,AY169)</f>
        <v>878.61286220656882</v>
      </c>
      <c r="BA169" s="137">
        <f>(装备强化!BR169+装备强化!BY169)/2</f>
        <v>225</v>
      </c>
      <c r="BB169" s="24">
        <f t="shared" si="23"/>
        <v>0.25608548392397734</v>
      </c>
      <c r="BC169" s="24">
        <f>装备突破!U169</f>
        <v>0.315</v>
      </c>
      <c r="BD169" s="24">
        <f>装备突破!AB169</f>
        <v>0.05</v>
      </c>
      <c r="BE169" s="24"/>
      <c r="BF169" s="24">
        <f t="shared" si="24"/>
        <v>0.41231922263912207</v>
      </c>
      <c r="BG169" s="24">
        <f t="shared" si="20"/>
        <v>0.5071765612840452</v>
      </c>
      <c r="BH169" s="24">
        <f t="shared" si="21"/>
        <v>8.0504216076832572E-2</v>
      </c>
    </row>
    <row r="170" spans="9:60" x14ac:dyDescent="0.15">
      <c r="AX170" s="136">
        <f t="shared" si="22"/>
        <v>150</v>
      </c>
      <c r="AY170" s="136">
        <f>节奏预期!D170</f>
        <v>91.216133577135096</v>
      </c>
      <c r="AZ170" s="136">
        <f>求节点(其他调用!$P$4:$P$163,其他调用!$U$4:$U$163,AY170)</f>
        <v>924.16757933315353</v>
      </c>
      <c r="BA170" s="137">
        <f>(装备强化!BR170+装备强化!BY170)/2</f>
        <v>268.125</v>
      </c>
      <c r="BB170" s="24">
        <f t="shared" si="23"/>
        <v>0.29012595334005276</v>
      </c>
      <c r="BC170" s="24">
        <f>装备突破!U170</f>
        <v>0.33750000000000002</v>
      </c>
      <c r="BD170" s="24">
        <f>装备突破!AB170</f>
        <v>2.5000000000000001E-2</v>
      </c>
      <c r="BE170" s="24"/>
      <c r="BF170" s="24">
        <f t="shared" si="24"/>
        <v>0.44455166371368887</v>
      </c>
      <c r="BG170" s="24">
        <f t="shared" si="20"/>
        <v>0.51714155447346211</v>
      </c>
      <c r="BH170" s="24">
        <f t="shared" si="21"/>
        <v>3.8306781812849043E-2</v>
      </c>
    </row>
    <row r="171" spans="9:60" x14ac:dyDescent="0.15">
      <c r="AX171" s="136">
        <f t="shared" si="22"/>
        <v>180</v>
      </c>
      <c r="AY171" s="136">
        <f>节奏预期!D171</f>
        <v>94.027056817114342</v>
      </c>
      <c r="AZ171" s="136">
        <f>求节点(其他调用!$P$4:$P$163,其他调用!$U$4:$U$163,AY171)</f>
        <v>962.8696384923328</v>
      </c>
      <c r="BA171" s="137">
        <f>(装备强化!BR171+装备强化!BY171)/2</f>
        <v>300</v>
      </c>
      <c r="BB171" s="24">
        <f t="shared" si="23"/>
        <v>0.31156865686381163</v>
      </c>
      <c r="BC171" s="24">
        <f>装备突破!U171</f>
        <v>0.4</v>
      </c>
      <c r="BD171" s="24">
        <f>装备突破!AB171</f>
        <v>0</v>
      </c>
      <c r="BE171" s="24"/>
      <c r="BF171" s="24">
        <f t="shared" si="24"/>
        <v>0.43786169311760914</v>
      </c>
      <c r="BG171" s="24">
        <f t="shared" si="20"/>
        <v>0.56213830688239086</v>
      </c>
      <c r="BH171" s="24">
        <f t="shared" si="21"/>
        <v>0</v>
      </c>
    </row>
    <row r="172" spans="9:60" x14ac:dyDescent="0.15">
      <c r="AX172" s="136">
        <f t="shared" si="22"/>
        <v>210</v>
      </c>
      <c r="AY172" s="136">
        <f>节奏预期!D172</f>
        <v>96.190942965578103</v>
      </c>
      <c r="AZ172" s="136">
        <f>求节点(其他调用!$P$4:$P$163,其他调用!$U$4:$U$163,AY172)</f>
        <v>991.55168473527374</v>
      </c>
      <c r="BA172" s="137">
        <f>(装备强化!BR172+装备强化!BY172)/2</f>
        <v>300</v>
      </c>
      <c r="BB172" s="24">
        <f t="shared" si="23"/>
        <v>0.30255608922705279</v>
      </c>
      <c r="BC172" s="24">
        <f>装备突破!U172</f>
        <v>0.40000000000000008</v>
      </c>
      <c r="BD172" s="24">
        <f>装备突破!AB172</f>
        <v>3.4090909090909095E-2</v>
      </c>
      <c r="BE172" s="24"/>
      <c r="BF172" s="24">
        <f t="shared" si="24"/>
        <v>0.4107205892617502</v>
      </c>
      <c r="BG172" s="24">
        <f t="shared" si="20"/>
        <v>0.5430009229839371</v>
      </c>
      <c r="BH172" s="24">
        <f t="shared" si="21"/>
        <v>4.6278487754312821E-2</v>
      </c>
    </row>
    <row r="173" spans="9:60" x14ac:dyDescent="0.15">
      <c r="AX173" s="136">
        <f t="shared" si="22"/>
        <v>240</v>
      </c>
      <c r="AY173" s="136">
        <f>节奏预期!D173</f>
        <v>97.955584586719908</v>
      </c>
      <c r="AZ173" s="136">
        <f>求节点(其他调用!$P$4:$P$163,其他调用!$U$4:$U$163,AY173)</f>
        <v>1015.0415972268654</v>
      </c>
      <c r="BA173" s="137">
        <f>(装备强化!BR173+装备强化!BY173)/2</f>
        <v>300</v>
      </c>
      <c r="BB173" s="24">
        <f t="shared" si="23"/>
        <v>0.29555438990836641</v>
      </c>
      <c r="BC173" s="24">
        <f>装备突破!U173</f>
        <v>0.4</v>
      </c>
      <c r="BD173" s="24">
        <f>装备突破!AB173</f>
        <v>6.8181818181818191E-2</v>
      </c>
      <c r="BE173" s="24"/>
      <c r="BF173" s="24">
        <f t="shared" si="24"/>
        <v>0.38698491282407066</v>
      </c>
      <c r="BG173" s="24">
        <f t="shared" si="20"/>
        <v>0.52374104535419197</v>
      </c>
      <c r="BH173" s="24">
        <f t="shared" si="21"/>
        <v>8.9274041821737274E-2</v>
      </c>
    </row>
    <row r="174" spans="9:60" x14ac:dyDescent="0.15">
      <c r="AX174" s="136">
        <f t="shared" si="22"/>
        <v>270</v>
      </c>
      <c r="AY174" s="136">
        <f>节奏预期!D174</f>
        <v>99.721869727346999</v>
      </c>
      <c r="AZ174" s="136">
        <f>求节点(其他调用!$P$4:$P$163,其他调用!$U$4:$U$163,AY174)</f>
        <v>1038.493786690728</v>
      </c>
      <c r="BA174" s="137">
        <f>(装备强化!BR174+装备强化!BY174)/2</f>
        <v>300</v>
      </c>
      <c r="BB174" s="24">
        <f t="shared" si="23"/>
        <v>0.28887991805515006</v>
      </c>
      <c r="BC174" s="24">
        <f>装备突破!U174</f>
        <v>0.4</v>
      </c>
      <c r="BD174" s="24">
        <f>装备突破!AB174</f>
        <v>0.10227272727272727</v>
      </c>
      <c r="BE174" s="24"/>
      <c r="BF174" s="24">
        <f t="shared" si="24"/>
        <v>0.3651380296345082</v>
      </c>
      <c r="BG174" s="24">
        <f t="shared" si="20"/>
        <v>0.50559143341324231</v>
      </c>
      <c r="BH174" s="24">
        <f t="shared" si="21"/>
        <v>0.12927053695224944</v>
      </c>
    </row>
    <row r="175" spans="9:60" x14ac:dyDescent="0.15">
      <c r="AX175" s="136">
        <f t="shared" si="22"/>
        <v>300</v>
      </c>
      <c r="AY175" s="136">
        <f>节奏预期!D175</f>
        <v>101.32661435104789</v>
      </c>
      <c r="AZ175" s="136">
        <f>求节点(其他调用!$P$4:$P$163,其他调用!$U$4:$U$163,AY175)</f>
        <v>1060.0324226480104</v>
      </c>
      <c r="BA175" s="137">
        <f>(装备强化!BR175+装备强化!BY175)/2</f>
        <v>300</v>
      </c>
      <c r="BB175" s="24">
        <f t="shared" si="23"/>
        <v>0.28301021137691806</v>
      </c>
      <c r="BC175" s="24">
        <f>装备突破!U175</f>
        <v>0.4</v>
      </c>
      <c r="BD175" s="24">
        <f>装备突破!AB175</f>
        <v>0.13636363636363638</v>
      </c>
      <c r="BE175" s="24"/>
      <c r="BF175" s="24">
        <f t="shared" si="24"/>
        <v>0.34539815025501042</v>
      </c>
      <c r="BG175" s="24">
        <f t="shared" si="20"/>
        <v>0.48817765065728036</v>
      </c>
      <c r="BH175" s="24">
        <f t="shared" si="21"/>
        <v>0.16642419908770922</v>
      </c>
    </row>
    <row r="176" spans="9:60" x14ac:dyDescent="0.15">
      <c r="AX176" s="136">
        <f t="shared" si="22"/>
        <v>330</v>
      </c>
      <c r="AY176" s="136">
        <f>节奏预期!D176</f>
        <v>102.73807018488411</v>
      </c>
      <c r="AZ176" s="136">
        <f>求节点(其他调用!$P$4:$P$163,其他调用!$U$4:$U$163,AY176)</f>
        <v>1079.2314323168664</v>
      </c>
      <c r="BA176" s="137">
        <f>(装备强化!BR176+装备强化!BY176)/2</f>
        <v>300</v>
      </c>
      <c r="BB176" s="24">
        <f t="shared" si="23"/>
        <v>0.27797559542531824</v>
      </c>
      <c r="BC176" s="24">
        <f>装备突破!U176</f>
        <v>0.4</v>
      </c>
      <c r="BD176" s="24">
        <f>装备突破!AB176</f>
        <v>0.17045454545454547</v>
      </c>
      <c r="BE176" s="24"/>
      <c r="BF176" s="24">
        <f t="shared" si="24"/>
        <v>0.32763521948553581</v>
      </c>
      <c r="BG176" s="24">
        <f t="shared" si="20"/>
        <v>0.47145896960376765</v>
      </c>
      <c r="BH176" s="24">
        <f t="shared" si="21"/>
        <v>0.20090581091069645</v>
      </c>
    </row>
    <row r="177" spans="50:60" x14ac:dyDescent="0.15">
      <c r="AX177" s="136">
        <f t="shared" si="22"/>
        <v>360</v>
      </c>
      <c r="AY177" s="136">
        <f>节奏预期!D177</f>
        <v>103.97984772466795</v>
      </c>
      <c r="AZ177" s="136">
        <f>求节点(其他调用!$P$4:$P$163,其他调用!$U$4:$U$163,AY177)</f>
        <v>1096.2930336723618</v>
      </c>
      <c r="BA177" s="137">
        <f>(装备强化!BR177+装备强化!BY177)/2</f>
        <v>300</v>
      </c>
      <c r="BB177" s="24">
        <f t="shared" si="23"/>
        <v>0.27364946304097193</v>
      </c>
      <c r="BC177" s="24">
        <f>装备突破!U177</f>
        <v>0.4</v>
      </c>
      <c r="BD177" s="24">
        <f>装备突破!AB177</f>
        <v>0.20454545454545453</v>
      </c>
      <c r="BE177" s="24"/>
      <c r="BF177" s="24">
        <f t="shared" si="24"/>
        <v>0.31160447135477876</v>
      </c>
      <c r="BG177" s="24">
        <f t="shared" si="20"/>
        <v>0.45547974827653737</v>
      </c>
      <c r="BH177" s="24">
        <f t="shared" si="21"/>
        <v>0.23291578036868385</v>
      </c>
    </row>
    <row r="178" spans="50:60" x14ac:dyDescent="0.15">
      <c r="AX178" s="136">
        <f t="shared" si="22"/>
        <v>390</v>
      </c>
      <c r="AY178" s="136">
        <f>节奏预期!D178</f>
        <v>105.13777138249434</v>
      </c>
      <c r="AZ178" s="136">
        <f>求节点(其他调用!$P$4:$P$163,其他调用!$U$4:$U$163,AY178)</f>
        <v>1112.2869282861302</v>
      </c>
      <c r="BA178" s="137">
        <f>(装备强化!BR178+装备强化!BY178)/2</f>
        <v>300</v>
      </c>
      <c r="BB178" s="24">
        <f t="shared" si="23"/>
        <v>0.26971457846965413</v>
      </c>
      <c r="BC178" s="24">
        <f>装备突破!U178</f>
        <v>0.4</v>
      </c>
      <c r="BD178" s="24">
        <f>装备突破!AB178</f>
        <v>0.23863636363636362</v>
      </c>
      <c r="BE178" s="24"/>
      <c r="BF178" s="24">
        <f t="shared" si="24"/>
        <v>0.29692772470111506</v>
      </c>
      <c r="BG178" s="24">
        <f t="shared" si="20"/>
        <v>0.4403584357743906</v>
      </c>
      <c r="BH178" s="24">
        <f t="shared" si="21"/>
        <v>0.26271383952449434</v>
      </c>
    </row>
    <row r="179" spans="50:60" x14ac:dyDescent="0.15">
      <c r="AX179" s="136">
        <f t="shared" si="22"/>
        <v>420</v>
      </c>
      <c r="AY179" s="136">
        <f>节奏预期!D179</f>
        <v>106.26808301554426</v>
      </c>
      <c r="AZ179" s="136">
        <f>求节点(其他调用!$P$4:$P$163,其他调用!$U$4:$U$163,AY179)</f>
        <v>1127.9353404544929</v>
      </c>
      <c r="BA179" s="137">
        <f>(装备强化!BR179+装备强化!BY179)/2</f>
        <v>300</v>
      </c>
      <c r="BB179" s="24">
        <f t="shared" si="23"/>
        <v>0.26597269297291215</v>
      </c>
      <c r="BC179" s="24">
        <f>装备突破!U179</f>
        <v>0.4</v>
      </c>
      <c r="BD179" s="24">
        <f>装备突破!AB179</f>
        <v>0.25</v>
      </c>
      <c r="BE179" s="24"/>
      <c r="BF179" s="24">
        <f t="shared" si="24"/>
        <v>0.29037185825885498</v>
      </c>
      <c r="BG179" s="24">
        <f t="shared" si="20"/>
        <v>0.43669424107147387</v>
      </c>
      <c r="BH179" s="24">
        <f t="shared" si="21"/>
        <v>0.27293390066967116</v>
      </c>
    </row>
    <row r="180" spans="50:60" x14ac:dyDescent="0.15">
      <c r="AX180" s="136">
        <f t="shared" si="22"/>
        <v>450</v>
      </c>
      <c r="AY180" s="136">
        <f>节奏预期!D180</f>
        <v>107.31621184751006</v>
      </c>
      <c r="AZ180" s="136">
        <f>求节点(其他调用!$P$4:$P$163,其他调用!$U$4:$U$163,AY180)</f>
        <v>1142.5618087829039</v>
      </c>
      <c r="BA180" s="137">
        <f>(装备强化!BR180+装备强化!BY180)/2</f>
        <v>300</v>
      </c>
      <c r="BB180" s="24">
        <f t="shared" si="23"/>
        <v>0.26256785207932892</v>
      </c>
      <c r="BC180" s="24">
        <f>装备突破!U180</f>
        <v>0.4</v>
      </c>
      <c r="BD180" s="24">
        <f>装备突破!AB180</f>
        <v>0.25</v>
      </c>
      <c r="BE180" s="24"/>
      <c r="BF180" s="24">
        <f t="shared" si="24"/>
        <v>0.28772419659651133</v>
      </c>
      <c r="BG180" s="24">
        <f t="shared" si="20"/>
        <v>0.43832357132522376</v>
      </c>
      <c r="BH180" s="24">
        <f t="shared" si="21"/>
        <v>0.27395223207826486</v>
      </c>
    </row>
    <row r="181" spans="50:60" x14ac:dyDescent="0.15">
      <c r="AX181" s="136">
        <f t="shared" si="22"/>
        <v>480</v>
      </c>
      <c r="AY181" s="136">
        <f>节奏预期!D181</f>
        <v>108.26512634376826</v>
      </c>
      <c r="AZ181" s="136">
        <f>求节点(其他调用!$P$4:$P$163,其他调用!$U$4:$U$163,AY181)</f>
        <v>1155.8835867796422</v>
      </c>
      <c r="BA181" s="137">
        <f>(装备强化!BR181+装备强化!BY181)/2</f>
        <v>300</v>
      </c>
      <c r="BB181" s="24">
        <f t="shared" si="23"/>
        <v>0.25954170768685897</v>
      </c>
      <c r="BC181" s="24">
        <f>装备突破!U181</f>
        <v>0.4</v>
      </c>
      <c r="BD181" s="24">
        <f>装备突破!AB181</f>
        <v>0.25</v>
      </c>
      <c r="BE181" s="24"/>
      <c r="BF181" s="24">
        <f t="shared" si="24"/>
        <v>0.28535437736761282</v>
      </c>
      <c r="BG181" s="24">
        <f t="shared" si="20"/>
        <v>0.43978192161993052</v>
      </c>
      <c r="BH181" s="24">
        <f t="shared" si="21"/>
        <v>0.27486370101245655</v>
      </c>
    </row>
    <row r="182" spans="50:60" x14ac:dyDescent="0.15">
      <c r="AX182" s="136">
        <f t="shared" si="22"/>
        <v>510</v>
      </c>
      <c r="AY182" s="136">
        <f>节奏预期!D182</f>
        <v>109.14460247926831</v>
      </c>
      <c r="AZ182" s="136">
        <f>求节点(其他调用!$P$4:$P$163,其他调用!$U$4:$U$163,AY182)</f>
        <v>1168.297495821547</v>
      </c>
      <c r="BA182" s="137">
        <f>(装备强化!BR182+装备强化!BY182)/2</f>
        <v>300</v>
      </c>
      <c r="BB182" s="24">
        <f t="shared" si="23"/>
        <v>0.25678391083860019</v>
      </c>
      <c r="BC182" s="24">
        <f>装备突破!U182</f>
        <v>0.4</v>
      </c>
      <c r="BD182" s="24">
        <f>装备突破!AB182</f>
        <v>0.25</v>
      </c>
      <c r="BE182" s="24"/>
      <c r="BF182" s="24">
        <f t="shared" si="24"/>
        <v>0.28318092962316083</v>
      </c>
      <c r="BG182" s="24">
        <f t="shared" si="20"/>
        <v>0.44111942792420872</v>
      </c>
      <c r="BH182" s="24">
        <f t="shared" si="21"/>
        <v>0.27569964245263046</v>
      </c>
    </row>
    <row r="183" spans="50:60" x14ac:dyDescent="0.15">
      <c r="AX183" s="136">
        <f t="shared" si="22"/>
        <v>540</v>
      </c>
      <c r="AY183" s="136">
        <f>节奏预期!D183</f>
        <v>109.94539652344133</v>
      </c>
      <c r="AZ183" s="136">
        <f>求节点(其他调用!$P$4:$P$163,其他调用!$U$4:$U$163,AY183)</f>
        <v>1179.6583733849311</v>
      </c>
      <c r="BA183" s="137">
        <f>(装备强化!BR183+装备强化!BY183)/2</f>
        <v>300</v>
      </c>
      <c r="BB183" s="24">
        <f t="shared" si="23"/>
        <v>0.25431091472624828</v>
      </c>
      <c r="BC183" s="24">
        <f>装备突破!U183</f>
        <v>0.4</v>
      </c>
      <c r="BD183" s="24">
        <f>装备突破!AB183</f>
        <v>0.25</v>
      </c>
      <c r="BE183" s="24"/>
      <c r="BF183" s="24">
        <f t="shared" si="24"/>
        <v>0.28122066270009904</v>
      </c>
      <c r="BG183" s="24">
        <f t="shared" si="20"/>
        <v>0.44232574603070834</v>
      </c>
      <c r="BH183" s="24">
        <f t="shared" si="21"/>
        <v>0.27645359126919267</v>
      </c>
    </row>
    <row r="184" spans="50:60" x14ac:dyDescent="0.15">
      <c r="AX184" s="136">
        <f t="shared" si="22"/>
        <v>570</v>
      </c>
      <c r="AY184" s="136">
        <f>节奏预期!D184</f>
        <v>110.67986644817334</v>
      </c>
      <c r="AZ184" s="136">
        <f>求节点(其他调用!$P$4:$P$163,其他调用!$U$4:$U$163,AY184)</f>
        <v>1190.0728702990207</v>
      </c>
      <c r="BA184" s="137">
        <f>(装备强化!BR184+装备强化!BY184)/2</f>
        <v>300</v>
      </c>
      <c r="BB184" s="24">
        <f t="shared" si="23"/>
        <v>0.25208540374894961</v>
      </c>
      <c r="BC184" s="24">
        <f>装备突破!U184</f>
        <v>0.4</v>
      </c>
      <c r="BD184" s="24">
        <f>装备突破!AB184</f>
        <v>0.25</v>
      </c>
      <c r="BE184" s="24"/>
      <c r="BF184" s="24">
        <f t="shared" si="24"/>
        <v>0.27944738125826607</v>
      </c>
      <c r="BG184" s="24">
        <f t="shared" si="20"/>
        <v>0.44341699614875935</v>
      </c>
      <c r="BH184" s="24">
        <f t="shared" si="21"/>
        <v>0.27713562259297458</v>
      </c>
    </row>
    <row r="185" spans="50:60" x14ac:dyDescent="0.15">
      <c r="AX185" s="136">
        <f t="shared" si="22"/>
        <v>600</v>
      </c>
      <c r="AY185" s="136">
        <f>节奏预期!D185</f>
        <v>111.42099139883071</v>
      </c>
      <c r="AZ185" s="136">
        <f>求节点(其他调用!$P$4:$P$163,其他调用!$U$4:$U$163,AY185)</f>
        <v>1200.6037317765499</v>
      </c>
      <c r="BA185" s="137">
        <f>(装备强化!BR185+装备强化!BY185)/2</f>
        <v>300</v>
      </c>
      <c r="BB185" s="24">
        <f t="shared" si="23"/>
        <v>0.24987428579460258</v>
      </c>
      <c r="BC185" s="24">
        <f>装备突破!U185</f>
        <v>0.4</v>
      </c>
      <c r="BD185" s="24">
        <f>装备突破!AB185</f>
        <v>0.25</v>
      </c>
      <c r="BE185" s="24"/>
      <c r="BF185" s="24">
        <f t="shared" si="24"/>
        <v>0.27767688191463302</v>
      </c>
      <c r="BG185" s="24">
        <f t="shared" si="20"/>
        <v>0.4445065342063797</v>
      </c>
      <c r="BH185" s="24">
        <f t="shared" si="21"/>
        <v>0.27781658387898728</v>
      </c>
    </row>
    <row r="186" spans="50:60" x14ac:dyDescent="0.15">
      <c r="AX186" s="136">
        <f t="shared" si="22"/>
        <v>630</v>
      </c>
      <c r="AY186" s="136">
        <f>节奏预期!D186</f>
        <v>112.161109878669</v>
      </c>
      <c r="AZ186" s="136">
        <f>求节点(其他调用!$P$4:$P$163,其他调用!$U$4:$U$163,AY186)</f>
        <v>1211.1509154122148</v>
      </c>
      <c r="BA186" s="137">
        <f>(装备强化!BR186+装备强化!BY186)/2</f>
        <v>300</v>
      </c>
      <c r="BB186" s="24">
        <f t="shared" si="23"/>
        <v>0.24769828118232079</v>
      </c>
      <c r="BC186" s="24">
        <f>装备突破!U186</f>
        <v>0.4</v>
      </c>
      <c r="BD186" s="24">
        <f>装备突破!AB186</f>
        <v>0.25</v>
      </c>
      <c r="BE186" s="24"/>
      <c r="BF186" s="24">
        <f t="shared" si="24"/>
        <v>0.27592598356776149</v>
      </c>
      <c r="BG186" s="24">
        <f t="shared" si="20"/>
        <v>0.44558401011214677</v>
      </c>
      <c r="BH186" s="24">
        <f t="shared" si="21"/>
        <v>0.27849000632009169</v>
      </c>
    </row>
    <row r="187" spans="50:60" x14ac:dyDescent="0.15">
      <c r="AX187" s="136">
        <f t="shared" si="22"/>
        <v>660</v>
      </c>
      <c r="AY187" s="136">
        <f>节奏预期!D187</f>
        <v>112.86737811324367</v>
      </c>
      <c r="AZ187" s="136">
        <f>求节点(其他调用!$P$4:$P$163,其他调用!$U$4:$U$163,AY187)</f>
        <v>1221.2622926281235</v>
      </c>
      <c r="BA187" s="137">
        <f>(装备强化!BR187+装备强化!BY187)/2</f>
        <v>300</v>
      </c>
      <c r="BB187" s="24">
        <f t="shared" si="23"/>
        <v>0.2456474762308497</v>
      </c>
      <c r="BC187" s="24">
        <f>装备突破!U187</f>
        <v>0.4</v>
      </c>
      <c r="BD187" s="24">
        <f>装备突破!AB187</f>
        <v>0.25</v>
      </c>
      <c r="BE187" s="24"/>
      <c r="BF187" s="24">
        <f t="shared" si="24"/>
        <v>0.27426803820695966</v>
      </c>
      <c r="BG187" s="24">
        <f t="shared" si="20"/>
        <v>0.44660428418033249</v>
      </c>
      <c r="BH187" s="24">
        <f t="shared" si="21"/>
        <v>0.27912767761270779</v>
      </c>
    </row>
    <row r="188" spans="50:60" x14ac:dyDescent="0.15">
      <c r="AX188" s="136">
        <f t="shared" si="22"/>
        <v>690</v>
      </c>
      <c r="AY188" s="136">
        <f>节奏预期!D188</f>
        <v>113.53715344588238</v>
      </c>
      <c r="AZ188" s="136">
        <f>求节点(其他调用!$P$4:$P$163,其他调用!$U$4:$U$163,AY188)</f>
        <v>1230.8965007921788</v>
      </c>
      <c r="BA188" s="137">
        <f>(装备强化!BR188+装备强化!BY188)/2</f>
        <v>300</v>
      </c>
      <c r="BB188" s="24">
        <f t="shared" si="23"/>
        <v>0.24372479717581971</v>
      </c>
      <c r="BC188" s="24">
        <f>装备突破!U188</f>
        <v>0.4</v>
      </c>
      <c r="BD188" s="24">
        <f>装备突破!AB188</f>
        <v>0.25</v>
      </c>
      <c r="BE188" s="24"/>
      <c r="BF188" s="24">
        <f t="shared" si="24"/>
        <v>0.2727067638114023</v>
      </c>
      <c r="BG188" s="24">
        <f t="shared" si="20"/>
        <v>0.44756506842375243</v>
      </c>
      <c r="BH188" s="24">
        <f t="shared" si="21"/>
        <v>0.27972816776484527</v>
      </c>
    </row>
    <row r="189" spans="50:60" x14ac:dyDescent="0.15">
      <c r="AX189" s="136">
        <f t="shared" si="22"/>
        <v>720</v>
      </c>
      <c r="AY189" s="136">
        <f>节奏预期!D189</f>
        <v>114.18811572794328</v>
      </c>
      <c r="AZ189" s="136">
        <f>求节点(其他调用!$P$4:$P$163,其他调用!$U$4:$U$163,AY189)</f>
        <v>1240.2977948184225</v>
      </c>
      <c r="BA189" s="137">
        <f>(装备强化!BR189+装备强化!BY189)/2</f>
        <v>300</v>
      </c>
      <c r="BB189" s="24">
        <f t="shared" si="23"/>
        <v>0.24187739529434502</v>
      </c>
      <c r="BC189" s="24">
        <f>装备突破!U189</f>
        <v>0.4</v>
      </c>
      <c r="BD189" s="24">
        <f>装备突破!AB189</f>
        <v>0.25</v>
      </c>
      <c r="BE189" s="24"/>
      <c r="BF189" s="24">
        <f t="shared" si="24"/>
        <v>0.27120027547566505</v>
      </c>
      <c r="BG189" s="24">
        <f t="shared" si="20"/>
        <v>0.4484921381688215</v>
      </c>
      <c r="BH189" s="24">
        <f t="shared" si="21"/>
        <v>0.28030758635551339</v>
      </c>
    </row>
    <row r="190" spans="50:60" x14ac:dyDescent="0.15">
      <c r="AX190" s="136">
        <f t="shared" si="22"/>
        <v>750</v>
      </c>
      <c r="AY190" s="136">
        <f>节奏预期!D190</f>
        <v>114.81488258359069</v>
      </c>
      <c r="AZ190" s="136">
        <f>求节点(其他调用!$P$4:$P$163,其他调用!$U$4:$U$163,AY190)</f>
        <v>1249.4132154369054</v>
      </c>
      <c r="BA190" s="137">
        <f>(装备强化!BR190+装备强化!BY190)/2</f>
        <v>300</v>
      </c>
      <c r="BB190" s="24">
        <f t="shared" si="23"/>
        <v>0.240112715547909</v>
      </c>
      <c r="BC190" s="24">
        <f>装备突破!U190</f>
        <v>0.4</v>
      </c>
      <c r="BD190" s="24">
        <f>装备突破!AB190</f>
        <v>0.25</v>
      </c>
      <c r="BE190" s="24"/>
      <c r="BF190" s="24">
        <f t="shared" si="24"/>
        <v>0.26975540440415746</v>
      </c>
      <c r="BG190" s="24">
        <f t="shared" si="20"/>
        <v>0.44938128959744156</v>
      </c>
      <c r="BH190" s="24">
        <f t="shared" si="21"/>
        <v>0.28086330599840093</v>
      </c>
    </row>
    <row r="191" spans="50:60" x14ac:dyDescent="0.15">
      <c r="AX191" s="136">
        <f t="shared" si="22"/>
        <v>780</v>
      </c>
      <c r="AY191" s="136">
        <f>节奏预期!D191</f>
        <v>115.38798688586955</v>
      </c>
      <c r="AZ191" s="136">
        <f>求节点(其他调用!$P$4:$P$163,其他调用!$U$4:$U$163,AY191)</f>
        <v>1257.817513981897</v>
      </c>
      <c r="BA191" s="137">
        <f>(装备强化!BR191+装备强化!BY191)/2</f>
        <v>300</v>
      </c>
      <c r="BB191" s="24">
        <f t="shared" si="23"/>
        <v>0.23850836601112688</v>
      </c>
      <c r="BC191" s="24">
        <f>装备突破!U191</f>
        <v>0.4</v>
      </c>
      <c r="BD191" s="24">
        <f>装备突破!AB191</f>
        <v>0.25</v>
      </c>
      <c r="BE191" s="24"/>
      <c r="BF191" s="24">
        <f t="shared" si="24"/>
        <v>0.26843682641041111</v>
      </c>
      <c r="BG191" s="24">
        <f t="shared" si="20"/>
        <v>0.45019272220897777</v>
      </c>
      <c r="BH191" s="24">
        <f t="shared" si="21"/>
        <v>0.28137045138061112</v>
      </c>
    </row>
    <row r="192" spans="50:60" x14ac:dyDescent="0.15">
      <c r="AX192" s="136">
        <f t="shared" si="22"/>
        <v>810</v>
      </c>
      <c r="AY192" s="136">
        <f>节奏预期!D192</f>
        <v>115.93859852234847</v>
      </c>
      <c r="AZ192" s="136">
        <f>求节点(其他调用!$P$4:$P$163,其他调用!$U$4:$U$163,AY192)</f>
        <v>1265.923745622913</v>
      </c>
      <c r="BA192" s="137">
        <f>(装备强化!BR192+装备强化!BY192)/2</f>
        <v>300</v>
      </c>
      <c r="BB192" s="24">
        <f t="shared" si="23"/>
        <v>0.23698109861457839</v>
      </c>
      <c r="BC192" s="24">
        <f>装备突破!U192</f>
        <v>0.4</v>
      </c>
      <c r="BD192" s="24">
        <f>装备突破!AB192</f>
        <v>0.25</v>
      </c>
      <c r="BE192" s="24"/>
      <c r="BF192" s="24">
        <f t="shared" si="24"/>
        <v>0.2671771686958509</v>
      </c>
      <c r="BG192" s="24">
        <f t="shared" si="20"/>
        <v>0.4509678961871687</v>
      </c>
      <c r="BH192" s="24">
        <f t="shared" si="21"/>
        <v>0.2818549351169804</v>
      </c>
    </row>
    <row r="193" spans="50:60" x14ac:dyDescent="0.15">
      <c r="AX193" s="136">
        <f t="shared" si="22"/>
        <v>840</v>
      </c>
      <c r="AY193" s="136">
        <f>节奏预期!D193</f>
        <v>116.44628179968991</v>
      </c>
      <c r="AZ193" s="136">
        <f>求节点(其他调用!$P$4:$P$163,其他调用!$U$4:$U$163,AY193)</f>
        <v>1273.436512287441</v>
      </c>
      <c r="BA193" s="137">
        <f>(装备强化!BR193+装备强化!BY193)/2</f>
        <v>300</v>
      </c>
      <c r="BB193" s="24">
        <f t="shared" si="23"/>
        <v>0.23558300481043831</v>
      </c>
      <c r="BC193" s="24">
        <f>装备突破!U193</f>
        <v>0.4</v>
      </c>
      <c r="BD193" s="24">
        <f>装备突破!AB193</f>
        <v>0.25</v>
      </c>
      <c r="BE193" s="24"/>
      <c r="BF193" s="24">
        <f t="shared" si="24"/>
        <v>0.26602024150278897</v>
      </c>
      <c r="BG193" s="24">
        <f t="shared" si="20"/>
        <v>0.45167985138289912</v>
      </c>
      <c r="BH193" s="24">
        <f t="shared" si="21"/>
        <v>0.28229990711431197</v>
      </c>
    </row>
    <row r="194" spans="50:60" x14ac:dyDescent="0.15">
      <c r="AX194" s="136">
        <f t="shared" si="22"/>
        <v>870</v>
      </c>
      <c r="AY194" s="136">
        <f>节奏预期!D194</f>
        <v>116.94857707631911</v>
      </c>
      <c r="AZ194" s="136">
        <f>求节点(其他调用!$P$4:$P$163,其他调用!$U$4:$U$163,AY194)</f>
        <v>1280.8747923007143</v>
      </c>
      <c r="BA194" s="137">
        <f>(装备强化!BR194+装备强化!BY194)/2</f>
        <v>300</v>
      </c>
      <c r="BB194" s="24">
        <f t="shared" si="23"/>
        <v>0.23421493014249922</v>
      </c>
      <c r="BC194" s="24">
        <f>装备突破!U194</f>
        <v>0.4</v>
      </c>
      <c r="BD194" s="24">
        <f>装备突破!AB194</f>
        <v>0.25</v>
      </c>
      <c r="BE194" s="24"/>
      <c r="BF194" s="24">
        <f t="shared" si="24"/>
        <v>0.26488461363658872</v>
      </c>
      <c r="BG194" s="24">
        <f t="shared" si="20"/>
        <v>0.45237869930056074</v>
      </c>
      <c r="BH194" s="24">
        <f t="shared" si="21"/>
        <v>0.28273668706285043</v>
      </c>
    </row>
    <row r="195" spans="50:60" x14ac:dyDescent="0.15">
      <c r="AX195" s="136">
        <f t="shared" si="22"/>
        <v>900</v>
      </c>
      <c r="AY195" s="136">
        <f>节奏预期!D195</f>
        <v>117.4271778717454</v>
      </c>
      <c r="AZ195" s="136">
        <f>求节点(其他调用!$P$4:$P$163,其他调用!$U$4:$U$163,AY195)</f>
        <v>1287.9990773053742</v>
      </c>
      <c r="BA195" s="137">
        <f>(装备强化!BR195+装备强化!BY195)/2</f>
        <v>300</v>
      </c>
      <c r="BB195" s="24">
        <f t="shared" si="23"/>
        <v>0.23291942151669137</v>
      </c>
      <c r="BC195" s="24">
        <f>装备突破!U195</f>
        <v>0.4</v>
      </c>
      <c r="BD195" s="24">
        <f>装备突破!AB195</f>
        <v>0.25</v>
      </c>
      <c r="BE195" s="24"/>
      <c r="BF195" s="24">
        <f t="shared" si="24"/>
        <v>0.26380597803203731</v>
      </c>
      <c r="BG195" s="24">
        <f t="shared" si="20"/>
        <v>0.45304247505720785</v>
      </c>
      <c r="BH195" s="24">
        <f t="shared" si="21"/>
        <v>0.28315154691075489</v>
      </c>
    </row>
    <row r="196" spans="50:60" x14ac:dyDescent="0.15">
      <c r="AX196" s="136">
        <f t="shared" si="22"/>
        <v>930</v>
      </c>
      <c r="AY196" s="136">
        <f>节奏预期!D196</f>
        <v>117.90307626262063</v>
      </c>
      <c r="AZ196" s="136">
        <f>求节点(其他调用!$P$4:$P$163,其他调用!$U$4:$U$163,AY196)</f>
        <v>1295.0875505303618</v>
      </c>
      <c r="BA196" s="137">
        <f>(装备强化!BR196+装备强化!BY196)/2</f>
        <v>300</v>
      </c>
      <c r="BB196" s="24">
        <f t="shared" si="23"/>
        <v>0.23164457096135668</v>
      </c>
      <c r="BC196" s="24">
        <f>装备突破!U196</f>
        <v>0.4</v>
      </c>
      <c r="BD196" s="24">
        <f>装备突破!AB196</f>
        <v>0.25</v>
      </c>
      <c r="BE196" s="24"/>
      <c r="BF196" s="24">
        <f t="shared" si="24"/>
        <v>0.26274144773416847</v>
      </c>
      <c r="BG196" s="24">
        <f t="shared" si="20"/>
        <v>0.45369757062512711</v>
      </c>
      <c r="BH196" s="24">
        <f t="shared" si="21"/>
        <v>0.28356098164070442</v>
      </c>
    </row>
    <row r="197" spans="50:60" x14ac:dyDescent="0.15">
      <c r="AX197" s="136">
        <f t="shared" si="22"/>
        <v>960</v>
      </c>
      <c r="AY197" s="136">
        <f>节奏预期!D197</f>
        <v>118.37240850757689</v>
      </c>
      <c r="AZ197" s="136">
        <f>求节点(其他调用!$P$4:$P$163,其他调用!$U$4:$U$163,AY197)</f>
        <v>1302.110743835126</v>
      </c>
      <c r="BA197" s="137">
        <f>(装备强化!BR197+装备强化!BY197)/2</f>
        <v>300</v>
      </c>
      <c r="BB197" s="24">
        <f t="shared" si="23"/>
        <v>0.23039514989055815</v>
      </c>
      <c r="BC197" s="24">
        <f>装备突破!U197</f>
        <v>0.4</v>
      </c>
      <c r="BD197" s="24">
        <f>装备突破!AB197</f>
        <v>0.25</v>
      </c>
      <c r="BE197" s="24"/>
      <c r="BF197" s="24">
        <f t="shared" si="24"/>
        <v>0.26169516031431855</v>
      </c>
      <c r="BG197" s="24">
        <f t="shared" si="20"/>
        <v>0.45434143980657316</v>
      </c>
      <c r="BH197" s="24">
        <f t="shared" si="21"/>
        <v>0.28396339987910824</v>
      </c>
    </row>
    <row r="198" spans="50:60" x14ac:dyDescent="0.15">
      <c r="AX198" s="136">
        <f t="shared" si="22"/>
        <v>990</v>
      </c>
      <c r="AY198" s="136">
        <f>节奏预期!D198</f>
        <v>118.84006144391246</v>
      </c>
      <c r="AZ198" s="136">
        <f>求节点(其他调用!$P$4:$P$163,其他调用!$U$4:$U$163,AY198)</f>
        <v>1309.1172416332502</v>
      </c>
      <c r="BA198" s="137">
        <f>(装备强化!BR198+装备强化!BY198)/2</f>
        <v>300</v>
      </c>
      <c r="BB198" s="24">
        <f t="shared" si="23"/>
        <v>0.22916205704060627</v>
      </c>
      <c r="BC198" s="24">
        <f>装备突破!U198</f>
        <v>0.4</v>
      </c>
      <c r="BD198" s="24">
        <f>装备突破!AB198</f>
        <v>0.25</v>
      </c>
      <c r="BE198" s="24"/>
      <c r="BF198" s="24">
        <f t="shared" si="24"/>
        <v>0.26065963061690894</v>
      </c>
      <c r="BG198" s="24">
        <f t="shared" si="20"/>
        <v>0.45497868885113302</v>
      </c>
      <c r="BH198" s="24">
        <f t="shared" si="21"/>
        <v>0.28436168053195809</v>
      </c>
    </row>
    <row r="199" spans="50:60" x14ac:dyDescent="0.15">
      <c r="AX199" s="136">
        <f t="shared" si="22"/>
        <v>1020</v>
      </c>
      <c r="AY199" s="136">
        <f>节奏预期!D199</f>
        <v>119.29151076707612</v>
      </c>
      <c r="AZ199" s="136">
        <f>求节点(其他调用!$P$4:$P$163,其他调用!$U$4:$U$163,AY199)</f>
        <v>1315.9081890285483</v>
      </c>
      <c r="BA199" s="137">
        <f>(装备强化!BR199+装备强化!BY199)/2</f>
        <v>300</v>
      </c>
      <c r="BB199" s="24">
        <f t="shared" si="23"/>
        <v>0.22797943086095618</v>
      </c>
      <c r="BC199" s="24">
        <f>装备突破!U199</f>
        <v>0.4</v>
      </c>
      <c r="BD199" s="24">
        <f>装备突破!AB199</f>
        <v>0.25</v>
      </c>
      <c r="BE199" s="24"/>
      <c r="BF199" s="24">
        <f t="shared" si="24"/>
        <v>0.2596637493402289</v>
      </c>
      <c r="BG199" s="24">
        <f t="shared" si="20"/>
        <v>0.45559153886755144</v>
      </c>
      <c r="BH199" s="24">
        <f t="shared" si="21"/>
        <v>0.28474471179221966</v>
      </c>
    </row>
    <row r="200" spans="50:60" x14ac:dyDescent="0.15">
      <c r="AX200" s="136">
        <f t="shared" si="22"/>
        <v>1050</v>
      </c>
      <c r="AY200" s="136">
        <f>节奏预期!D200</f>
        <v>119.73453805129566</v>
      </c>
      <c r="AZ200" s="136">
        <f>求节点(其他调用!$P$4:$P$163,其他调用!$U$4:$U$163,AY200)</f>
        <v>1322.5871012951527</v>
      </c>
      <c r="BA200" s="137">
        <f>(装备强化!BR200+装备强化!BY200)/2</f>
        <v>300</v>
      </c>
      <c r="BB200" s="24">
        <f t="shared" si="23"/>
        <v>0.22682816103848502</v>
      </c>
      <c r="BC200" s="24">
        <f>装备突破!U200</f>
        <v>0.4</v>
      </c>
      <c r="BD200" s="24">
        <f>装备突破!AB200</f>
        <v>0.25</v>
      </c>
      <c r="BE200" s="24"/>
      <c r="BF200" s="24">
        <f t="shared" si="24"/>
        <v>0.25869169253167867</v>
      </c>
      <c r="BG200" s="24">
        <f t="shared" si="20"/>
        <v>0.45618972767281313</v>
      </c>
      <c r="BH200" s="24">
        <f t="shared" si="21"/>
        <v>0.2851185797955082</v>
      </c>
    </row>
    <row r="201" spans="50:60" x14ac:dyDescent="0.15">
      <c r="AX201" s="136">
        <f t="shared" si="22"/>
        <v>1080</v>
      </c>
      <c r="AY201" s="136">
        <f>节奏预期!D201</f>
        <v>120.15956608489826</v>
      </c>
      <c r="AZ201" s="136">
        <f>求节点(其他调用!$P$4:$P$163,其他调用!$U$4:$U$163,AY201)</f>
        <v>1329.0084587514541</v>
      </c>
      <c r="BA201" s="137">
        <f>(装备强化!BR201+装备强化!BY201)/2</f>
        <v>300</v>
      </c>
      <c r="BB201" s="24">
        <f t="shared" si="23"/>
        <v>0.22573219758272797</v>
      </c>
      <c r="BC201" s="24">
        <f>装备突破!U201</f>
        <v>0.4</v>
      </c>
      <c r="BD201" s="24">
        <f>装备突破!AB201</f>
        <v>0.25</v>
      </c>
      <c r="BE201" s="24"/>
      <c r="BF201" s="24">
        <f t="shared" si="24"/>
        <v>0.25776395821212644</v>
      </c>
      <c r="BG201" s="24">
        <f t="shared" si="20"/>
        <v>0.45676064110022985</v>
      </c>
      <c r="BH201" s="24">
        <f t="shared" si="21"/>
        <v>0.28547540068764365</v>
      </c>
    </row>
  </sheetData>
  <mergeCells count="6">
    <mergeCell ref="AF3:AK3"/>
    <mergeCell ref="AM3:AR3"/>
    <mergeCell ref="X3:AC3"/>
    <mergeCell ref="I3:N3"/>
    <mergeCell ref="B3:G3"/>
    <mergeCell ref="Q3:V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F3502-9F88-4F50-A02E-AF3A1E0236BD}">
  <dimension ref="C1:BF201"/>
  <sheetViews>
    <sheetView topLeftCell="J160" workbookViewId="0">
      <selection activeCell="AB7" sqref="AB7"/>
    </sheetView>
  </sheetViews>
  <sheetFormatPr defaultRowHeight="11.25" x14ac:dyDescent="0.15"/>
  <cols>
    <col min="1" max="2" width="9" style="37"/>
    <col min="3" max="3" width="14.375" style="37" customWidth="1"/>
    <col min="4" max="4" width="11" style="37" customWidth="1"/>
    <col min="5" max="6" width="10.5" style="37" bestFit="1" customWidth="1"/>
    <col min="7" max="7" width="18" style="37" bestFit="1" customWidth="1"/>
    <col min="8" max="8" width="6.625" style="37" customWidth="1"/>
    <col min="9" max="9" width="6.875" style="37" customWidth="1"/>
    <col min="10" max="14" width="6.625" style="37" customWidth="1"/>
    <col min="15" max="19" width="9" style="37"/>
    <col min="20" max="20" width="13.875" style="37" bestFit="1" customWidth="1"/>
    <col min="21" max="21" width="13.875" style="171" customWidth="1"/>
    <col min="22" max="45" width="4.625" style="37" customWidth="1"/>
    <col min="46" max="47" width="13.125" style="37" customWidth="1"/>
    <col min="48" max="48" width="9" style="37"/>
    <col min="49" max="56" width="4.625" style="143" customWidth="1"/>
    <col min="57" max="58" width="6.625" style="143" customWidth="1"/>
    <col min="59" max="16384" width="9" style="37"/>
  </cols>
  <sheetData>
    <row r="1" spans="3:58" x14ac:dyDescent="0.15">
      <c r="R1" s="121" t="s">
        <v>345</v>
      </c>
      <c r="S1" s="22">
        <v>0.2</v>
      </c>
    </row>
    <row r="3" spans="3:58" x14ac:dyDescent="0.15">
      <c r="C3" s="79"/>
      <c r="D3" s="79"/>
      <c r="E3" s="79"/>
      <c r="F3" s="185" t="s">
        <v>337</v>
      </c>
      <c r="G3" s="185"/>
      <c r="H3" s="185"/>
      <c r="I3" s="198" t="s">
        <v>525</v>
      </c>
      <c r="J3" s="199"/>
      <c r="K3" s="199"/>
      <c r="L3" s="199"/>
      <c r="M3" s="209"/>
    </row>
    <row r="4" spans="3:58" x14ac:dyDescent="0.15">
      <c r="C4" s="79" t="s">
        <v>334</v>
      </c>
      <c r="D4" s="79" t="s">
        <v>342</v>
      </c>
      <c r="E4" s="79" t="s">
        <v>376</v>
      </c>
      <c r="F4" s="105" t="s">
        <v>338</v>
      </c>
      <c r="G4" s="105" t="s">
        <v>339</v>
      </c>
      <c r="H4" s="105" t="s">
        <v>212</v>
      </c>
      <c r="I4" s="165" t="s">
        <v>526</v>
      </c>
      <c r="J4" s="165" t="s">
        <v>527</v>
      </c>
      <c r="K4" s="165" t="s">
        <v>528</v>
      </c>
      <c r="L4" s="165" t="s">
        <v>529</v>
      </c>
      <c r="M4" s="165" t="s">
        <v>530</v>
      </c>
      <c r="R4" s="105" t="s">
        <v>387</v>
      </c>
      <c r="S4" s="105"/>
      <c r="T4" s="105"/>
      <c r="U4" s="170"/>
      <c r="V4" s="185" t="s">
        <v>374</v>
      </c>
      <c r="W4" s="185"/>
      <c r="X4" s="185"/>
      <c r="Y4" s="185"/>
      <c r="Z4" s="185"/>
      <c r="AA4" s="185"/>
      <c r="AB4" s="185" t="s">
        <v>375</v>
      </c>
      <c r="AC4" s="185"/>
      <c r="AD4" s="185"/>
      <c r="AE4" s="185"/>
      <c r="AF4" s="185"/>
      <c r="AG4" s="185"/>
      <c r="AH4" s="185" t="s">
        <v>373</v>
      </c>
      <c r="AI4" s="185"/>
      <c r="AJ4" s="185"/>
      <c r="AK4" s="185"/>
      <c r="AL4" s="185"/>
      <c r="AM4" s="185"/>
      <c r="AN4" s="185" t="s">
        <v>377</v>
      </c>
      <c r="AO4" s="185"/>
      <c r="AP4" s="185"/>
      <c r="AQ4" s="185"/>
      <c r="AR4" s="185"/>
      <c r="AS4" s="185"/>
      <c r="AT4" s="185" t="s">
        <v>378</v>
      </c>
      <c r="AU4" s="185"/>
      <c r="AV4" s="185"/>
      <c r="AW4" s="185" t="s">
        <v>495</v>
      </c>
      <c r="AX4" s="185"/>
      <c r="AY4" s="185"/>
      <c r="AZ4" s="185"/>
      <c r="BA4" s="185" t="s">
        <v>504</v>
      </c>
      <c r="BB4" s="185"/>
      <c r="BC4" s="185"/>
      <c r="BD4" s="185"/>
      <c r="BE4" s="185" t="s">
        <v>507</v>
      </c>
      <c r="BF4" s="185"/>
    </row>
    <row r="5" spans="3:58" x14ac:dyDescent="0.15">
      <c r="C5" s="79">
        <v>30</v>
      </c>
      <c r="D5" s="79">
        <v>15</v>
      </c>
      <c r="E5" s="79" t="s">
        <v>12</v>
      </c>
      <c r="F5" s="105" t="s">
        <v>12</v>
      </c>
      <c r="G5" s="105" t="s">
        <v>12</v>
      </c>
      <c r="H5" s="105" t="s">
        <v>212</v>
      </c>
      <c r="I5" s="165">
        <v>0.03</v>
      </c>
      <c r="J5" s="165">
        <v>0.04</v>
      </c>
      <c r="K5" s="165">
        <v>0.05</v>
      </c>
      <c r="L5" s="165">
        <v>0.06</v>
      </c>
      <c r="M5" s="165">
        <v>0.08</v>
      </c>
      <c r="R5" s="104" t="s">
        <v>250</v>
      </c>
      <c r="S5" s="104" t="s">
        <v>252</v>
      </c>
      <c r="T5" s="105" t="s">
        <v>346</v>
      </c>
      <c r="U5" s="170" t="s">
        <v>535</v>
      </c>
      <c r="V5" s="105" t="s">
        <v>128</v>
      </c>
      <c r="W5" s="105" t="s">
        <v>129</v>
      </c>
      <c r="X5" s="105" t="s">
        <v>130</v>
      </c>
      <c r="Y5" s="105" t="s">
        <v>372</v>
      </c>
      <c r="Z5" s="105" t="s">
        <v>131</v>
      </c>
      <c r="AA5" s="105" t="s">
        <v>267</v>
      </c>
      <c r="AB5" s="105" t="s">
        <v>128</v>
      </c>
      <c r="AC5" s="105" t="s">
        <v>129</v>
      </c>
      <c r="AD5" s="105" t="s">
        <v>130</v>
      </c>
      <c r="AE5" s="105" t="s">
        <v>372</v>
      </c>
      <c r="AF5" s="105" t="s">
        <v>131</v>
      </c>
      <c r="AG5" s="105" t="s">
        <v>267</v>
      </c>
      <c r="AH5" s="105" t="s">
        <v>128</v>
      </c>
      <c r="AI5" s="105" t="s">
        <v>129</v>
      </c>
      <c r="AJ5" s="105" t="s">
        <v>130</v>
      </c>
      <c r="AK5" s="105" t="s">
        <v>372</v>
      </c>
      <c r="AL5" s="105" t="s">
        <v>131</v>
      </c>
      <c r="AM5" s="105" t="s">
        <v>267</v>
      </c>
      <c r="AN5" s="105" t="s">
        <v>128</v>
      </c>
      <c r="AO5" s="105" t="s">
        <v>129</v>
      </c>
      <c r="AP5" s="105" t="s">
        <v>130</v>
      </c>
      <c r="AQ5" s="105" t="s">
        <v>372</v>
      </c>
      <c r="AR5" s="105" t="s">
        <v>131</v>
      </c>
      <c r="AS5" s="105" t="s">
        <v>267</v>
      </c>
      <c r="AT5" s="127" t="s">
        <v>379</v>
      </c>
      <c r="AU5" s="127" t="s">
        <v>380</v>
      </c>
      <c r="AV5" s="105" t="s">
        <v>388</v>
      </c>
      <c r="AW5" s="141" t="s">
        <v>128</v>
      </c>
      <c r="AX5" s="141" t="s">
        <v>129</v>
      </c>
      <c r="AY5" s="141" t="s">
        <v>130</v>
      </c>
      <c r="AZ5" s="141" t="s">
        <v>131</v>
      </c>
      <c r="BA5" s="141" t="s">
        <v>128</v>
      </c>
      <c r="BB5" s="141" t="s">
        <v>129</v>
      </c>
      <c r="BC5" s="141" t="s">
        <v>130</v>
      </c>
      <c r="BD5" s="141" t="s">
        <v>131</v>
      </c>
      <c r="BE5" s="141" t="s">
        <v>505</v>
      </c>
      <c r="BF5" s="141" t="s">
        <v>506</v>
      </c>
    </row>
    <row r="6" spans="3:58" x14ac:dyDescent="0.15">
      <c r="C6" s="79">
        <v>60</v>
      </c>
      <c r="D6" s="79">
        <v>15</v>
      </c>
      <c r="E6" s="79" t="s">
        <v>335</v>
      </c>
      <c r="F6" s="105" t="s">
        <v>12</v>
      </c>
      <c r="G6" s="105" t="s">
        <v>340</v>
      </c>
      <c r="H6" s="105" t="s">
        <v>212</v>
      </c>
      <c r="I6" s="165">
        <v>0.05</v>
      </c>
      <c r="J6" s="165">
        <v>0.06</v>
      </c>
      <c r="K6" s="165">
        <v>7.0000000000000007E-2</v>
      </c>
      <c r="L6" s="165">
        <v>0.09</v>
      </c>
      <c r="M6" s="165">
        <v>0.12</v>
      </c>
      <c r="R6" s="104">
        <f>节奏预期!B6</f>
        <v>30</v>
      </c>
      <c r="S6" s="104">
        <f>节奏预期!D6</f>
        <v>49.533352307096472</v>
      </c>
      <c r="T6" s="105">
        <v>0</v>
      </c>
      <c r="U6" s="170">
        <v>0</v>
      </c>
      <c r="V6" s="105">
        <f>INDEX($H$45:$K$50,MATCH(V$5,$D$45:$D$50,0),MATCH($R6,$H$40:$K$40,1))/INDEX($H$63:$K$63,MATCH($R6,$H$40:$K$40,1))*INDEX($G$45:$G$50,MATCH(V$5,$D$45:$D$50,0))*$T6</f>
        <v>0</v>
      </c>
      <c r="W6" s="141">
        <f t="shared" ref="W6:AA21" si="0">INDEX($H$45:$K$50,MATCH(W$5,$D$45:$D$50,0),MATCH($R6,$H$40:$K$40,1))/INDEX($H$63:$K$63,MATCH($R6,$H$40:$K$40,1))*INDEX($G$45:$G$50,MATCH(W$5,$D$45:$D$50,0))*$T6</f>
        <v>0</v>
      </c>
      <c r="X6" s="141">
        <f t="shared" si="0"/>
        <v>0</v>
      </c>
      <c r="Y6" s="141">
        <f t="shared" si="0"/>
        <v>0</v>
      </c>
      <c r="Z6" s="141">
        <f t="shared" si="0"/>
        <v>0</v>
      </c>
      <c r="AA6" s="141">
        <f t="shared" si="0"/>
        <v>0</v>
      </c>
      <c r="AB6" s="105">
        <f>INDEX($H$51:$K$56,MATCH(AB$5,$D$51:$D$56,0),MATCH($R6,$H$40:$K$40,1))/INDEX($H$63:$K$63,MATCH($R6,$H$40:$K$40,1))*INDEX($G$51:$G$56,MATCH(AB$5,$D$51:$D$56,0))*$T6</f>
        <v>0</v>
      </c>
      <c r="AC6" s="105">
        <f t="shared" ref="AC6:AG21" si="1">INDEX($H$51:$K$56,MATCH(AC$5,$D$51:$D$56,0),MATCH($R6,$H$40:$K$40,1))/INDEX($H$63:$K$63,MATCH($R6,$H$40:$K$40,1))*INDEX($G$51:$G$56,MATCH(AC$5,$D$51:$D$56,0))*$T6</f>
        <v>0</v>
      </c>
      <c r="AD6" s="105">
        <f t="shared" si="1"/>
        <v>0</v>
      </c>
      <c r="AE6" s="105">
        <f t="shared" si="1"/>
        <v>0</v>
      </c>
      <c r="AF6" s="105">
        <f t="shared" si="1"/>
        <v>0</v>
      </c>
      <c r="AG6" s="105">
        <f t="shared" si="1"/>
        <v>0</v>
      </c>
      <c r="AH6" s="105">
        <f>SUMPRODUCT($V6:$AA6,INDEX($E$18:$J$23,MATCH(AH$5,$D$18:$D$23,0),))+SUMPRODUCT($AB6:$AG6,INDEX($E$28:$J$33,MATCH(AH$5,$D$28:$D$33,0),))</f>
        <v>0</v>
      </c>
      <c r="AI6" s="105">
        <f>SUMPRODUCT($V6:$AA6,INDEX($E$18:$J$23,MATCH(AI$5,$D$18:$D$23,0),))+SUMPRODUCT($AB6:$AG6,INDEX($E$28:$J$33,MATCH(AI$5,$D$28:$D$33,0),))</f>
        <v>0</v>
      </c>
      <c r="AJ6" s="105">
        <f>SUMPRODUCT($V6:$AA6,INDEX($E$18:$J$23,MATCH(AJ$5,$D$18:$D$23,0),))+SUMPRODUCT($AB6:$AG6,INDEX($E$28:$J$33,MATCH(AJ$5,$D$28:$D$33,0),))</f>
        <v>0</v>
      </c>
      <c r="AK6" s="105">
        <f>SUMPRODUCT($V6:$AA6,INDEX($E$18:$J$23,MATCH(AK$5,$D$18:$D$23,0),))+SUMPRODUCT($AB6:$AG6,INDEX($E$28:$J$33,MATCH(AK$5,$D$28:$D$33,0),))</f>
        <v>0</v>
      </c>
      <c r="AL6" s="105">
        <f>SUMPRODUCT($V6:$AA6,INDEX($E$18:$J$23,MATCH(AL$5,$D$18:$D$23,0),))+SUMPRODUCT($AB6:$AG6,INDEX($E$28:$J$33,MATCH(AL$5,$D$28:$D$33,0),))</f>
        <v>0</v>
      </c>
      <c r="AM6" s="105">
        <f>SUMPRODUCT($V6:$AA6,INDEX($E$18:$J$23,MATCH(AM$5,$D$18:$D$23,0),))+SUMPRODUCT($AB6:$AG6,INDEX($E$28:$J$33,MATCH(AM$5,$D$28:$D$33,0),))</f>
        <v>0</v>
      </c>
      <c r="AN6" s="105">
        <f>SUM(AH$6:AH6)</f>
        <v>0</v>
      </c>
      <c r="AO6" s="105">
        <f>SUM(AI$6:AI6)</f>
        <v>0</v>
      </c>
      <c r="AP6" s="105">
        <f>SUM(AJ$6:AJ6)</f>
        <v>0</v>
      </c>
      <c r="AQ6" s="105">
        <f>SUM(AK$6:AK6)</f>
        <v>0</v>
      </c>
      <c r="AR6" s="105">
        <f>SUM(AL$6:AL6)</f>
        <v>0</v>
      </c>
      <c r="AS6" s="105">
        <f>SUM(AM$6:AM6)</f>
        <v>0</v>
      </c>
      <c r="AT6" s="105">
        <f t="array" ref="AT6">SUMPRODUCT(TRANSPOSE($E$16:$J$16),INDEX($H$57:$K$62,,MATCH($R6,$H$40:$K$40,1)))/INDEX($H$63:$K$63,MATCH($R6,$H$40:$K$40,1))*$T6</f>
        <v>0</v>
      </c>
      <c r="AU6" s="105">
        <f>MAX(SUMPRODUCT(AN6:AS6,装备强化!$D$14:$I$14)-SUMPRODUCT(节奏预期!E6:J6,节奏预期!W6:AB6+1,装备强化!$D$14:$I$14),0)</f>
        <v>0</v>
      </c>
      <c r="AV6" s="105">
        <f>AT6+AU6</f>
        <v>0</v>
      </c>
      <c r="AW6" s="141">
        <f>INDEX($H$41:$K$44,MATCH(AW$5,$D$41:$D$44,0),MATCH($R6,$H$40:$K$40,1))/INDEX($H$63:$K$63,MATCH($R6,$H$40:$K$40,1))*INDEX($G$41:$G$44,MATCH(AW$5,$D$41:$D$44,0))*$T6</f>
        <v>0</v>
      </c>
      <c r="AX6" s="141">
        <f t="shared" ref="AX6:BD21" si="2">INDEX($H$41:$K$44,MATCH(AX$5,$D$41:$D$44,0),MATCH($R6,$H$40:$K$40,1))/INDEX($H$63:$K$63,MATCH($R6,$H$40:$K$40,1))*INDEX($G$41:$G$44,MATCH(AX$5,$D$41:$D$44,0))*$T6</f>
        <v>0</v>
      </c>
      <c r="AY6" s="141">
        <f t="shared" si="2"/>
        <v>0</v>
      </c>
      <c r="AZ6" s="141">
        <f t="shared" si="2"/>
        <v>0</v>
      </c>
      <c r="BA6" s="141">
        <f>INDEX($H$41:$K$44,MATCH(BA$5,$D$41:$D$44,0),MATCH($R6,$H$40:$K$40,1))/INDEX($H$63:$K$63,MATCH($R6,$H$40:$K$40,1))*INDEX($G$41:$G$44,MATCH(BA$5,$D$41:$D$44,0))*$T6</f>
        <v>0</v>
      </c>
      <c r="BB6" s="141">
        <f t="shared" si="2"/>
        <v>0</v>
      </c>
      <c r="BC6" s="141">
        <f t="shared" si="2"/>
        <v>0</v>
      </c>
      <c r="BD6" s="141">
        <f t="shared" si="2"/>
        <v>0</v>
      </c>
      <c r="BE6" s="122">
        <f>X6+Y6+AD6+AE6</f>
        <v>0</v>
      </c>
      <c r="BF6" s="122">
        <f>AA6+Z6+AG6+AF6</f>
        <v>0</v>
      </c>
    </row>
    <row r="7" spans="3:58" x14ac:dyDescent="0.15">
      <c r="C7" s="79">
        <v>90</v>
      </c>
      <c r="D7" s="79">
        <v>15</v>
      </c>
      <c r="E7" s="79" t="s">
        <v>13</v>
      </c>
      <c r="F7" s="105" t="s">
        <v>13</v>
      </c>
      <c r="G7" s="105" t="s">
        <v>13</v>
      </c>
      <c r="H7" s="105" t="s">
        <v>212</v>
      </c>
      <c r="I7" s="165">
        <v>7.0000000000000007E-2</v>
      </c>
      <c r="J7" s="165">
        <v>0.08</v>
      </c>
      <c r="K7" s="165">
        <v>0.1</v>
      </c>
      <c r="L7" s="165">
        <v>0.12</v>
      </c>
      <c r="M7" s="165">
        <v>0.16</v>
      </c>
      <c r="R7" s="104">
        <f>节奏预期!B7</f>
        <v>60</v>
      </c>
      <c r="S7" s="104">
        <f>节奏预期!D7</f>
        <v>59.300028460644697</v>
      </c>
      <c r="T7" s="105">
        <f>(求节点(其他调用!$B$4:$B$163,其他调用!$C$4:$C$163,S7)-求节点(其他调用!$B$4:$B$163,其他调用!$C$4:$C$163,S6))*INDEX($I$5:$M$8,MATCH($R7,$C$5:$C$8,1),MATCH($R$4,$I$4:$M$4,0))</f>
        <v>8884.5131190840166</v>
      </c>
      <c r="U7" s="170">
        <f>T7+U6</f>
        <v>8884.5131190840166</v>
      </c>
      <c r="V7" s="141">
        <f t="shared" ref="V7:AA41" si="3">INDEX($H$45:$K$50,MATCH(V$5,$D$45:$D$50,0),MATCH($R7,$H$40:$K$40,1))/INDEX($H$63:$K$63,MATCH($R7,$H$40:$K$40,1))*INDEX($G$45:$G$50,MATCH(V$5,$D$45:$D$50,0))*$T7</f>
        <v>0</v>
      </c>
      <c r="W7" s="141">
        <f t="shared" si="0"/>
        <v>1.1846017492112022</v>
      </c>
      <c r="X7" s="141">
        <f t="shared" si="0"/>
        <v>0</v>
      </c>
      <c r="Y7" s="141">
        <f t="shared" si="0"/>
        <v>3.5538052476336062</v>
      </c>
      <c r="Z7" s="141">
        <f t="shared" si="0"/>
        <v>0</v>
      </c>
      <c r="AA7" s="141">
        <f t="shared" si="0"/>
        <v>0</v>
      </c>
      <c r="AB7" s="105">
        <f t="shared" ref="AB7:AG41" si="4">INDEX($H$51:$K$56,MATCH(AB$5,$D$51:$D$56,0),MATCH($R7,$H$40:$K$40,1))/INDEX($H$63:$K$63,MATCH($R7,$H$40:$K$40,1))*INDEX($G$51:$G$56,MATCH(AB$5,$D$51:$D$56,0))*$T7</f>
        <v>0</v>
      </c>
      <c r="AC7" s="105">
        <f t="shared" si="1"/>
        <v>0</v>
      </c>
      <c r="AD7" s="105">
        <f t="shared" si="1"/>
        <v>0</v>
      </c>
      <c r="AE7" s="105">
        <f t="shared" si="1"/>
        <v>0.71076104952672137</v>
      </c>
      <c r="AF7" s="105">
        <f t="shared" si="1"/>
        <v>0</v>
      </c>
      <c r="AG7" s="105">
        <f t="shared" si="1"/>
        <v>0</v>
      </c>
      <c r="AH7" s="105">
        <f>SUMPRODUCT($V7:$AA7,INDEX($E$18:$J$23,MATCH(AH$5,$D$18:$D$23,0),))+SUMPRODUCT($AB7:$AG7,INDEX($E$28:$J$33,MATCH(AH$5,$D$28:$D$33,0),))</f>
        <v>0.35538052476336063</v>
      </c>
      <c r="AI7" s="105">
        <f>SUMPRODUCT($V7:$AA7,INDEX($E$18:$J$23,MATCH(AI$5,$D$18:$D$23,0),))+SUMPRODUCT($AB7:$AG7,INDEX($E$28:$J$33,MATCH(AI$5,$D$28:$D$33,0),))</f>
        <v>2.6061238482646445</v>
      </c>
      <c r="AJ7" s="105">
        <f>SUMPRODUCT($V7:$AA7,INDEX($E$18:$J$23,MATCH(AJ$5,$D$18:$D$23,0),))+SUMPRODUCT($AB7:$AG7,INDEX($E$28:$J$33,MATCH(AJ$5,$D$28:$D$33,0),))</f>
        <v>1.4215220990534423</v>
      </c>
      <c r="AK7" s="105">
        <f>SUMPRODUCT($V7:$AA7,INDEX($E$18:$J$23,MATCH(AK$5,$D$18:$D$23,0),))+SUMPRODUCT($AB7:$AG7,INDEX($E$28:$J$33,MATCH(AK$5,$D$28:$D$33,0),))</f>
        <v>1.0661415742900819</v>
      </c>
      <c r="AL7" s="105">
        <f>SUMPRODUCT($V7:$AA7,INDEX($E$18:$J$23,MATCH(AL$5,$D$18:$D$23,0),))+SUMPRODUCT($AB7:$AG7,INDEX($E$28:$J$33,MATCH(AL$5,$D$28:$D$33,0),))</f>
        <v>0</v>
      </c>
      <c r="AM7" s="105">
        <f>SUMPRODUCT($V7:$AA7,INDEX($E$18:$J$23,MATCH(AM$5,$D$18:$D$23,0),))+SUMPRODUCT($AB7:$AG7,INDEX($E$28:$J$33,MATCH(AM$5,$D$28:$D$33,0),))</f>
        <v>0</v>
      </c>
      <c r="AN7" s="105">
        <f>SUM(AH$6:AH7)</f>
        <v>0.35538052476336063</v>
      </c>
      <c r="AO7" s="105">
        <f>SUM(AI$6:AI7)</f>
        <v>2.6061238482646445</v>
      </c>
      <c r="AP7" s="105">
        <f>SUM(AJ$6:AJ7)</f>
        <v>1.4215220990534423</v>
      </c>
      <c r="AQ7" s="105">
        <f>SUM(AK$6:AK7)</f>
        <v>1.0661415742900819</v>
      </c>
      <c r="AR7" s="105">
        <f>SUM(AL$6:AL7)</f>
        <v>0</v>
      </c>
      <c r="AS7" s="105">
        <f>SUM(AM$6:AM7)</f>
        <v>0</v>
      </c>
      <c r="AT7" s="105">
        <f t="array" ref="AT7">SUMPRODUCT(TRANSPOSE($E$16:$J$16),INDEX($H$57:$K$62,,MATCH($R7,$H$40:$K$40,1)))/INDEX($H$63:$K$63,MATCH($R7,$H$40:$K$40,1))*$T7</f>
        <v>52.714777839898495</v>
      </c>
      <c r="AU7" s="105">
        <f>MAX(SUMPRODUCT(AN7:AS7,装备强化!$D$14:$I$14)-SUMPRODUCT(节奏预期!E7:J7,节奏预期!W7:AB7+1,装备强化!$D$14:$I$14),0)</f>
        <v>96.278546465914133</v>
      </c>
      <c r="AV7" s="105">
        <f t="shared" ref="AV7:AV41" si="5">AT7+AU7</f>
        <v>148.99332430581262</v>
      </c>
      <c r="AW7" s="141">
        <f t="shared" ref="AW7:AZ41" si="6">INDEX($H$41:$K$44,MATCH(AW$5,$D$41:$D$44,0),MATCH($R7,$H$40:$K$40,1))/INDEX($H$63:$K$63,MATCH($R7,$H$40:$K$40,1))*INDEX($G$41:$G$44,MATCH(AW$5,$D$41:$D$44,0))*$T7</f>
        <v>0</v>
      </c>
      <c r="AX7" s="141">
        <f t="shared" si="2"/>
        <v>11.846017492112024</v>
      </c>
      <c r="AY7" s="141">
        <f t="shared" si="2"/>
        <v>127.93698891480983</v>
      </c>
      <c r="AZ7" s="141">
        <f t="shared" si="2"/>
        <v>0</v>
      </c>
      <c r="BA7" s="141">
        <f>AW7+BA6</f>
        <v>0</v>
      </c>
      <c r="BB7" s="141">
        <f t="shared" ref="BB7:BD7" si="7">AX7+BB6</f>
        <v>11.846017492112024</v>
      </c>
      <c r="BC7" s="141">
        <f t="shared" si="7"/>
        <v>127.93698891480983</v>
      </c>
      <c r="BD7" s="141">
        <f t="shared" si="7"/>
        <v>0</v>
      </c>
      <c r="BE7" s="141">
        <f>X7+Y7+AD7+AE7+BE6</f>
        <v>4.2645662971603278</v>
      </c>
      <c r="BF7" s="141">
        <f>AA7+Z7+AG7+AF7+BF6</f>
        <v>0</v>
      </c>
    </row>
    <row r="8" spans="3:58" x14ac:dyDescent="0.15">
      <c r="C8" s="79">
        <v>135</v>
      </c>
      <c r="D8" s="79">
        <v>15</v>
      </c>
      <c r="E8" s="79" t="s">
        <v>336</v>
      </c>
      <c r="F8" s="105" t="s">
        <v>13</v>
      </c>
      <c r="G8" s="105" t="s">
        <v>341</v>
      </c>
      <c r="H8" s="105" t="s">
        <v>212</v>
      </c>
      <c r="I8" s="165">
        <v>0.1</v>
      </c>
      <c r="J8" s="165">
        <v>0.12</v>
      </c>
      <c r="K8" s="165">
        <v>0.14000000000000001</v>
      </c>
      <c r="L8" s="165">
        <v>0.16</v>
      </c>
      <c r="M8" s="165">
        <v>0.2</v>
      </c>
      <c r="R8" s="104">
        <f>节奏预期!B8</f>
        <v>90</v>
      </c>
      <c r="S8" s="104">
        <f>节奏预期!D8</f>
        <v>65.075479910097457</v>
      </c>
      <c r="T8" s="165">
        <f>(求节点(其他调用!$B$4:$B$163,其他调用!$C$4:$C$163,S8)-求节点(其他调用!$B$4:$B$163,其他调用!$C$4:$C$163,S7))*INDEX($I$5:$M$8,MATCH($R8,$C$5:$C$8,1),MATCH($R$4,$I$4:$M$4,0))</f>
        <v>12396.621893534975</v>
      </c>
      <c r="U8" s="170">
        <f t="shared" ref="U8:U41" si="8">T8+U7</f>
        <v>21281.135012618994</v>
      </c>
      <c r="V8" s="141">
        <f t="shared" si="3"/>
        <v>0</v>
      </c>
      <c r="W8" s="141">
        <f t="shared" si="0"/>
        <v>0</v>
      </c>
      <c r="X8" s="141">
        <f t="shared" si="0"/>
        <v>0.6887012163074987</v>
      </c>
      <c r="Y8" s="141">
        <f t="shared" si="0"/>
        <v>0</v>
      </c>
      <c r="Z8" s="141">
        <f t="shared" si="0"/>
        <v>1.7217530407687465</v>
      </c>
      <c r="AA8" s="141">
        <f t="shared" si="0"/>
        <v>0</v>
      </c>
      <c r="AB8" s="105">
        <f t="shared" si="4"/>
        <v>0</v>
      </c>
      <c r="AC8" s="105">
        <f t="shared" si="1"/>
        <v>0</v>
      </c>
      <c r="AD8" s="105">
        <f t="shared" si="1"/>
        <v>0</v>
      </c>
      <c r="AE8" s="105">
        <f t="shared" si="1"/>
        <v>0</v>
      </c>
      <c r="AF8" s="105">
        <f t="shared" si="1"/>
        <v>0.17217530407687467</v>
      </c>
      <c r="AG8" s="105">
        <f t="shared" si="1"/>
        <v>0</v>
      </c>
      <c r="AH8" s="105">
        <f>SUMPRODUCT($V8:$AA8,INDEX($E$18:$J$23,MATCH(AH$5,$D$18:$D$23,0),))+SUMPRODUCT($AB8:$AG8,INDEX($E$28:$J$33,MATCH(AH$5,$D$28:$D$33,0),))</f>
        <v>0</v>
      </c>
      <c r="AI8" s="105">
        <f>SUMPRODUCT($V8:$AA8,INDEX($E$18:$J$23,MATCH(AI$5,$D$18:$D$23,0),))+SUMPRODUCT($AB8:$AG8,INDEX($E$28:$J$33,MATCH(AI$5,$D$28:$D$33,0),))</f>
        <v>0.34435060815374935</v>
      </c>
      <c r="AJ8" s="105">
        <f>SUMPRODUCT($V8:$AA8,INDEX($E$18:$J$23,MATCH(AJ$5,$D$18:$D$23,0),))+SUMPRODUCT($AB8:$AG8,INDEX($E$28:$J$33,MATCH(AJ$5,$D$28:$D$33,0),))</f>
        <v>0.82644145956899839</v>
      </c>
      <c r="AK8" s="105">
        <f>SUMPRODUCT($V8:$AA8,INDEX($E$18:$J$23,MATCH(AK$5,$D$18:$D$23,0),))+SUMPRODUCT($AB8:$AG8,INDEX($E$28:$J$33,MATCH(AK$5,$D$28:$D$33,0),))</f>
        <v>0.37878566896912425</v>
      </c>
      <c r="AL8" s="105">
        <f>SUMPRODUCT($V8:$AA8,INDEX($E$18:$J$23,MATCH(AL$5,$D$18:$D$23,0),))+SUMPRODUCT($AB8:$AG8,INDEX($E$28:$J$33,MATCH(AL$5,$D$28:$D$33,0),))</f>
        <v>0.92974664201512314</v>
      </c>
      <c r="AM8" s="105">
        <f>SUMPRODUCT($V8:$AA8,INDEX($E$18:$J$23,MATCH(AM$5,$D$18:$D$23,0),))+SUMPRODUCT($AB8:$AG8,INDEX($E$28:$J$33,MATCH(AM$5,$D$28:$D$33,0),))</f>
        <v>0.1033051824461248</v>
      </c>
      <c r="AN8" s="105">
        <f>SUM(AH$6:AH8)</f>
        <v>0.35538052476336063</v>
      </c>
      <c r="AO8" s="105">
        <f>SUM(AI$6:AI8)</f>
        <v>2.950474456418394</v>
      </c>
      <c r="AP8" s="105">
        <f>SUM(AJ$6:AJ8)</f>
        <v>2.2479635586224407</v>
      </c>
      <c r="AQ8" s="105">
        <f>SUM(AK$6:AK8)</f>
        <v>1.4449272432592062</v>
      </c>
      <c r="AR8" s="105">
        <f>SUM(AL$6:AL8)</f>
        <v>0.92974664201512314</v>
      </c>
      <c r="AS8" s="105">
        <f>SUM(AM$6:AM8)</f>
        <v>0.1033051824461248</v>
      </c>
      <c r="AT8" s="105">
        <f t="array" ref="AT8">SUMPRODUCT(TRANSPOSE($E$16:$J$16),INDEX($H$57:$K$62,,MATCH($R8,$H$40:$K$40,1)))/INDEX($H$63:$K$63,MATCH($R8,$H$40:$K$40,1))*$T8</f>
        <v>110.19219460919977</v>
      </c>
      <c r="AU8" s="105">
        <f>MAX(SUMPRODUCT(AN8:AS8,装备强化!$D$14:$I$14)-SUMPRODUCT(节奏预期!E8:J8,节奏预期!W8:AB8+1,装备强化!$D$14:$I$14),0)</f>
        <v>163.21942960277624</v>
      </c>
      <c r="AV8" s="105">
        <f t="shared" si="5"/>
        <v>273.411624211976</v>
      </c>
      <c r="AW8" s="141">
        <f t="shared" si="6"/>
        <v>0</v>
      </c>
      <c r="AX8" s="141">
        <f t="shared" si="2"/>
        <v>0</v>
      </c>
      <c r="AY8" s="141">
        <f t="shared" si="2"/>
        <v>20.661036489224959</v>
      </c>
      <c r="AZ8" s="141">
        <f t="shared" si="2"/>
        <v>94.696417242281072</v>
      </c>
      <c r="BA8" s="141">
        <f t="shared" ref="BA8:BA41" si="9">AW8+BA7</f>
        <v>0</v>
      </c>
      <c r="BB8" s="141">
        <f t="shared" ref="BB8:BB41" si="10">AX8+BB7</f>
        <v>11.846017492112024</v>
      </c>
      <c r="BC8" s="141">
        <f t="shared" ref="BC8:BC41" si="11">AY8+BC7</f>
        <v>148.59802540403479</v>
      </c>
      <c r="BD8" s="141">
        <f t="shared" ref="BD8:BD41" si="12">AZ8+BD7</f>
        <v>94.696417242281072</v>
      </c>
      <c r="BE8" s="141">
        <f t="shared" ref="BE8:BE41" si="13">X8+Y8+AD8+AE8+BE7</f>
        <v>4.9532675134678268</v>
      </c>
      <c r="BF8" s="141">
        <f t="shared" ref="BF8:BF41" si="14">AA8+Z8+AG8+AF8+BF7</f>
        <v>1.8939283448456212</v>
      </c>
    </row>
    <row r="9" spans="3:58" x14ac:dyDescent="0.15">
      <c r="R9" s="104">
        <f>节奏预期!B9</f>
        <v>120</v>
      </c>
      <c r="S9" s="104">
        <f>节奏预期!D9</f>
        <v>69.18336653741882</v>
      </c>
      <c r="T9" s="165">
        <f>(求节点(其他调用!$B$4:$B$163,其他调用!$C$4:$C$163,S9)-求节点(其他调用!$B$4:$B$163,其他调用!$C$4:$C$163,S8))*INDEX($I$5:$M$8,MATCH($R9,$C$5:$C$8,1),MATCH($R$4,$I$4:$M$4,0))</f>
        <v>9150.3927987894021</v>
      </c>
      <c r="U9" s="170">
        <f t="shared" si="8"/>
        <v>30431.527811408396</v>
      </c>
      <c r="V9" s="141">
        <f t="shared" si="3"/>
        <v>0</v>
      </c>
      <c r="W9" s="141">
        <f t="shared" si="0"/>
        <v>0</v>
      </c>
      <c r="X9" s="141">
        <f t="shared" si="0"/>
        <v>0.50835515548830013</v>
      </c>
      <c r="Y9" s="141">
        <f t="shared" si="0"/>
        <v>0</v>
      </c>
      <c r="Z9" s="141">
        <f t="shared" si="0"/>
        <v>1.2708878887207502</v>
      </c>
      <c r="AA9" s="141">
        <f t="shared" si="0"/>
        <v>0</v>
      </c>
      <c r="AB9" s="105">
        <f t="shared" si="4"/>
        <v>0</v>
      </c>
      <c r="AC9" s="105">
        <f t="shared" si="1"/>
        <v>0</v>
      </c>
      <c r="AD9" s="105">
        <f t="shared" si="1"/>
        <v>0</v>
      </c>
      <c r="AE9" s="105">
        <f t="shared" si="1"/>
        <v>0</v>
      </c>
      <c r="AF9" s="105">
        <f t="shared" si="1"/>
        <v>0.12708878887207503</v>
      </c>
      <c r="AG9" s="105">
        <f t="shared" si="1"/>
        <v>0</v>
      </c>
      <c r="AH9" s="105">
        <f>SUMPRODUCT($V9:$AA9,INDEX($E$18:$J$23,MATCH(AH$5,$D$18:$D$23,0),))+SUMPRODUCT($AB9:$AG9,INDEX($E$28:$J$33,MATCH(AH$5,$D$28:$D$33,0),))</f>
        <v>0</v>
      </c>
      <c r="AI9" s="105">
        <f>SUMPRODUCT($V9:$AA9,INDEX($E$18:$J$23,MATCH(AI$5,$D$18:$D$23,0),))+SUMPRODUCT($AB9:$AG9,INDEX($E$28:$J$33,MATCH(AI$5,$D$28:$D$33,0),))</f>
        <v>0.25417757774415006</v>
      </c>
      <c r="AJ9" s="105">
        <f>SUMPRODUCT($V9:$AA9,INDEX($E$18:$J$23,MATCH(AJ$5,$D$18:$D$23,0),))+SUMPRODUCT($AB9:$AG9,INDEX($E$28:$J$33,MATCH(AJ$5,$D$28:$D$33,0),))</f>
        <v>0.61002618658596008</v>
      </c>
      <c r="AK9" s="105">
        <f>SUMPRODUCT($V9:$AA9,INDEX($E$18:$J$23,MATCH(AK$5,$D$18:$D$23,0),))+SUMPRODUCT($AB9:$AG9,INDEX($E$28:$J$33,MATCH(AK$5,$D$28:$D$33,0),))</f>
        <v>0.27959533551856508</v>
      </c>
      <c r="AL9" s="105">
        <f>SUMPRODUCT($V9:$AA9,INDEX($E$18:$J$23,MATCH(AL$5,$D$18:$D$23,0),))+SUMPRODUCT($AB9:$AG9,INDEX($E$28:$J$33,MATCH(AL$5,$D$28:$D$33,0),))</f>
        <v>0.68627945990920514</v>
      </c>
      <c r="AM9" s="105">
        <f>SUMPRODUCT($V9:$AA9,INDEX($E$18:$J$23,MATCH(AM$5,$D$18:$D$23,0),))+SUMPRODUCT($AB9:$AG9,INDEX($E$28:$J$33,MATCH(AM$5,$D$28:$D$33,0),))</f>
        <v>7.6253273323245024E-2</v>
      </c>
      <c r="AN9" s="105">
        <f>SUM(AH$6:AH9)</f>
        <v>0.35538052476336063</v>
      </c>
      <c r="AO9" s="105">
        <f>SUM(AI$6:AI9)</f>
        <v>3.2046520341625442</v>
      </c>
      <c r="AP9" s="105">
        <f>SUM(AJ$6:AJ9)</f>
        <v>2.8579897452084007</v>
      </c>
      <c r="AQ9" s="105">
        <f>SUM(AK$6:AK9)</f>
        <v>1.7245225787777714</v>
      </c>
      <c r="AR9" s="105">
        <f>SUM(AL$6:AL9)</f>
        <v>1.6160261019243283</v>
      </c>
      <c r="AS9" s="105">
        <f>SUM(AM$6:AM9)</f>
        <v>0.17955845576936982</v>
      </c>
      <c r="AT9" s="105">
        <f t="array" ref="AT9">SUMPRODUCT(TRANSPOSE($E$16:$J$16),INDEX($H$57:$K$62,,MATCH($R9,$H$40:$K$40,1)))/INDEX($H$63:$K$63,MATCH($R9,$H$40:$K$40,1))*$T9</f>
        <v>81.336824878128013</v>
      </c>
      <c r="AU9" s="105">
        <f>MAX(SUMPRODUCT(AN9:AS9,装备强化!$D$14:$I$14)-SUMPRODUCT(节奏预期!E9:J9,节奏预期!W9:AB9+1,装备强化!$D$14:$I$14),0)</f>
        <v>53.351303581590685</v>
      </c>
      <c r="AV9" s="105">
        <f t="shared" si="5"/>
        <v>134.68812845971871</v>
      </c>
      <c r="AW9" s="141">
        <f t="shared" si="6"/>
        <v>0</v>
      </c>
      <c r="AX9" s="141">
        <f t="shared" si="2"/>
        <v>0</v>
      </c>
      <c r="AY9" s="141">
        <f t="shared" si="2"/>
        <v>15.250654664649003</v>
      </c>
      <c r="AZ9" s="141">
        <f t="shared" si="2"/>
        <v>69.898833879641273</v>
      </c>
      <c r="BA9" s="141">
        <f t="shared" si="9"/>
        <v>0</v>
      </c>
      <c r="BB9" s="141">
        <f t="shared" si="10"/>
        <v>11.846017492112024</v>
      </c>
      <c r="BC9" s="141">
        <f t="shared" si="11"/>
        <v>163.84868006868379</v>
      </c>
      <c r="BD9" s="141">
        <f t="shared" si="12"/>
        <v>164.59525112192233</v>
      </c>
      <c r="BE9" s="141">
        <f t="shared" si="13"/>
        <v>5.4616226689561271</v>
      </c>
      <c r="BF9" s="141">
        <f t="shared" si="14"/>
        <v>3.2919050224384465</v>
      </c>
    </row>
    <row r="10" spans="3:58" x14ac:dyDescent="0.15">
      <c r="R10" s="104">
        <f>节奏预期!B10</f>
        <v>150</v>
      </c>
      <c r="S10" s="104">
        <f>节奏预期!D10</f>
        <v>72.375871759353331</v>
      </c>
      <c r="T10" s="165">
        <f>(求节点(其他调用!$B$4:$B$163,其他调用!$C$4:$C$163,S10)-求节点(其他调用!$B$4:$B$163,其他调用!$C$4:$C$163,S9))*INDEX($I$5:$M$8,MATCH($R10,$C$5:$C$8,1),MATCH($R$4,$I$4:$M$4,0))</f>
        <v>12999.730388360518</v>
      </c>
      <c r="U10" s="170">
        <f t="shared" si="8"/>
        <v>43431.258199768912</v>
      </c>
      <c r="V10" s="141">
        <f t="shared" si="3"/>
        <v>0</v>
      </c>
      <c r="W10" s="141">
        <f t="shared" si="0"/>
        <v>0</v>
      </c>
      <c r="X10" s="141">
        <f t="shared" si="0"/>
        <v>0.57776579503824532</v>
      </c>
      <c r="Y10" s="141">
        <f t="shared" si="0"/>
        <v>0</v>
      </c>
      <c r="Z10" s="141">
        <f t="shared" si="0"/>
        <v>0</v>
      </c>
      <c r="AA10" s="141">
        <f t="shared" si="0"/>
        <v>1.4444144875956133</v>
      </c>
      <c r="AB10" s="105">
        <f t="shared" si="4"/>
        <v>0</v>
      </c>
      <c r="AC10" s="105">
        <f t="shared" si="1"/>
        <v>0</v>
      </c>
      <c r="AD10" s="105">
        <f t="shared" si="1"/>
        <v>0</v>
      </c>
      <c r="AE10" s="105">
        <f t="shared" si="1"/>
        <v>0</v>
      </c>
      <c r="AF10" s="105">
        <f t="shared" si="1"/>
        <v>0</v>
      </c>
      <c r="AG10" s="105">
        <f t="shared" si="1"/>
        <v>0.14444144875956133</v>
      </c>
      <c r="AH10" s="105">
        <f>SUMPRODUCT($V10:$AA10,INDEX($E$18:$J$23,MATCH(AH$5,$D$18:$D$23,0),))+SUMPRODUCT($AB10:$AG10,INDEX($E$28:$J$33,MATCH(AH$5,$D$28:$D$33,0),))</f>
        <v>0</v>
      </c>
      <c r="AI10" s="105">
        <f>SUMPRODUCT($V10:$AA10,INDEX($E$18:$J$23,MATCH(AI$5,$D$18:$D$23,0),))+SUMPRODUCT($AB10:$AG10,INDEX($E$28:$J$33,MATCH(AI$5,$D$28:$D$33,0),))</f>
        <v>0.28888289751912266</v>
      </c>
      <c r="AJ10" s="105">
        <f>SUMPRODUCT($V10:$AA10,INDEX($E$18:$J$23,MATCH(AJ$5,$D$18:$D$23,0),))+SUMPRODUCT($AB10:$AG10,INDEX($E$28:$J$33,MATCH(AJ$5,$D$28:$D$33,0),))</f>
        <v>0.69331895404589439</v>
      </c>
      <c r="AK10" s="105">
        <f>SUMPRODUCT($V10:$AA10,INDEX($E$18:$J$23,MATCH(AK$5,$D$18:$D$23,0),))+SUMPRODUCT($AB10:$AG10,INDEX($E$28:$J$33,MATCH(AK$5,$D$28:$D$33,0),))</f>
        <v>0.31777118727103493</v>
      </c>
      <c r="AL10" s="105">
        <f>SUMPRODUCT($V10:$AA10,INDEX($E$18:$J$23,MATCH(AL$5,$D$18:$D$23,0),))+SUMPRODUCT($AB10:$AG10,INDEX($E$28:$J$33,MATCH(AL$5,$D$28:$D$33,0),))</f>
        <v>0.67887480916993825</v>
      </c>
      <c r="AM10" s="105">
        <f>SUMPRODUCT($V10:$AA10,INDEX($E$18:$J$23,MATCH(AM$5,$D$18:$D$23,0),))+SUMPRODUCT($AB10:$AG10,INDEX($E$28:$J$33,MATCH(AM$5,$D$28:$D$33,0),))</f>
        <v>0.18777388338742973</v>
      </c>
      <c r="AN10" s="105">
        <f>SUM(AH$6:AH10)</f>
        <v>0.35538052476336063</v>
      </c>
      <c r="AO10" s="105">
        <f>SUM(AI$6:AI10)</f>
        <v>3.4935349316816668</v>
      </c>
      <c r="AP10" s="105">
        <f>SUM(AJ$6:AJ10)</f>
        <v>3.551308699254295</v>
      </c>
      <c r="AQ10" s="105">
        <f>SUM(AK$6:AK10)</f>
        <v>2.0422937660488065</v>
      </c>
      <c r="AR10" s="105">
        <f>SUM(AL$6:AL10)</f>
        <v>2.2949009110942664</v>
      </c>
      <c r="AS10" s="105">
        <f>SUM(AM$6:AM10)</f>
        <v>0.36733233915679953</v>
      </c>
      <c r="AT10" s="105">
        <f t="array" ref="AT10">SUMPRODUCT(TRANSPOSE($E$16:$J$16),INDEX($H$57:$K$62,,MATCH($R10,$H$40:$K$40,1)))/INDEX($H$63:$K$63,MATCH($R10,$H$40:$K$40,1))*$T10</f>
        <v>92.442527206119252</v>
      </c>
      <c r="AU10" s="105">
        <f>MAX(SUMPRODUCT(AN10:AS10,装备强化!$D$14:$I$14)-SUMPRODUCT(节奏预期!E10:J10,节奏预期!W10:AB10+1,装备强化!$D$14:$I$14),0)</f>
        <v>0</v>
      </c>
      <c r="AV10" s="105">
        <f t="shared" si="5"/>
        <v>92.442527206119252</v>
      </c>
      <c r="AW10" s="141">
        <f t="shared" si="6"/>
        <v>0</v>
      </c>
      <c r="AX10" s="141">
        <f t="shared" si="2"/>
        <v>0</v>
      </c>
      <c r="AY10" s="141">
        <f t="shared" si="2"/>
        <v>17.332973851147361</v>
      </c>
      <c r="AZ10" s="141">
        <f t="shared" si="2"/>
        <v>79.442796817758733</v>
      </c>
      <c r="BA10" s="141">
        <f t="shared" si="9"/>
        <v>0</v>
      </c>
      <c r="BB10" s="141">
        <f t="shared" si="10"/>
        <v>11.846017492112024</v>
      </c>
      <c r="BC10" s="141">
        <f t="shared" si="11"/>
        <v>181.18165391983115</v>
      </c>
      <c r="BD10" s="141">
        <f t="shared" si="12"/>
        <v>244.03804793968106</v>
      </c>
      <c r="BE10" s="141">
        <f t="shared" si="13"/>
        <v>6.0393884639943725</v>
      </c>
      <c r="BF10" s="141">
        <f t="shared" si="14"/>
        <v>4.8807609587936209</v>
      </c>
    </row>
    <row r="11" spans="3:58" x14ac:dyDescent="0.15">
      <c r="R11" s="104">
        <f>节奏预期!B11</f>
        <v>180</v>
      </c>
      <c r="S11" s="104">
        <f>节奏预期!D11</f>
        <v>74.998404927577795</v>
      </c>
      <c r="T11" s="165">
        <f>(求节点(其他调用!$B$4:$B$163,其他调用!$C$4:$C$163,S11)-求节点(其他调用!$B$4:$B$163,其他调用!$C$4:$C$163,S10))*INDEX($I$5:$M$8,MATCH($R11,$C$5:$C$8,1),MATCH($R$4,$I$4:$M$4,0))</f>
        <v>13001.443633688592</v>
      </c>
      <c r="U11" s="170">
        <f t="shared" si="8"/>
        <v>56432.701833457504</v>
      </c>
      <c r="V11" s="141">
        <f t="shared" si="3"/>
        <v>0</v>
      </c>
      <c r="W11" s="141">
        <f t="shared" si="0"/>
        <v>0</v>
      </c>
      <c r="X11" s="141">
        <f t="shared" si="0"/>
        <v>0.57784193927504857</v>
      </c>
      <c r="Y11" s="141">
        <f t="shared" si="0"/>
        <v>0</v>
      </c>
      <c r="Z11" s="141">
        <f t="shared" si="0"/>
        <v>0</v>
      </c>
      <c r="AA11" s="141">
        <f t="shared" si="0"/>
        <v>1.4446048481876215</v>
      </c>
      <c r="AB11" s="105">
        <f t="shared" si="4"/>
        <v>0</v>
      </c>
      <c r="AC11" s="105">
        <f t="shared" si="1"/>
        <v>0</v>
      </c>
      <c r="AD11" s="105">
        <f t="shared" si="1"/>
        <v>0</v>
      </c>
      <c r="AE11" s="105">
        <f t="shared" si="1"/>
        <v>0</v>
      </c>
      <c r="AF11" s="105">
        <f t="shared" si="1"/>
        <v>0</v>
      </c>
      <c r="AG11" s="105">
        <f t="shared" si="1"/>
        <v>0.14446048481876214</v>
      </c>
      <c r="AH11" s="105">
        <f>SUMPRODUCT($V11:$AA11,INDEX($E$18:$J$23,MATCH(AH$5,$D$18:$D$23,0),))+SUMPRODUCT($AB11:$AG11,INDEX($E$28:$J$33,MATCH(AH$5,$D$28:$D$33,0),))</f>
        <v>0</v>
      </c>
      <c r="AI11" s="105">
        <f>SUMPRODUCT($V11:$AA11,INDEX($E$18:$J$23,MATCH(AI$5,$D$18:$D$23,0),))+SUMPRODUCT($AB11:$AG11,INDEX($E$28:$J$33,MATCH(AI$5,$D$28:$D$33,0),))</f>
        <v>0.28892096963752428</v>
      </c>
      <c r="AJ11" s="105">
        <f>SUMPRODUCT($V11:$AA11,INDEX($E$18:$J$23,MATCH(AJ$5,$D$18:$D$23,0),))+SUMPRODUCT($AB11:$AG11,INDEX($E$28:$J$33,MATCH(AJ$5,$D$28:$D$33,0),))</f>
        <v>0.69341032713005823</v>
      </c>
      <c r="AK11" s="105">
        <f>SUMPRODUCT($V11:$AA11,INDEX($E$18:$J$23,MATCH(AK$5,$D$18:$D$23,0),))+SUMPRODUCT($AB11:$AG11,INDEX($E$28:$J$33,MATCH(AK$5,$D$28:$D$33,0),))</f>
        <v>0.31781306660127673</v>
      </c>
      <c r="AL11" s="105">
        <f>SUMPRODUCT($V11:$AA11,INDEX($E$18:$J$23,MATCH(AL$5,$D$18:$D$23,0),))+SUMPRODUCT($AB11:$AG11,INDEX($E$28:$J$33,MATCH(AL$5,$D$28:$D$33,0),))</f>
        <v>0.6789642786481821</v>
      </c>
      <c r="AM11" s="105">
        <f>SUMPRODUCT($V11:$AA11,INDEX($E$18:$J$23,MATCH(AM$5,$D$18:$D$23,0),))+SUMPRODUCT($AB11:$AG11,INDEX($E$28:$J$33,MATCH(AM$5,$D$28:$D$33,0),))</f>
        <v>0.18779863026439078</v>
      </c>
      <c r="AN11" s="105">
        <f>SUM(AH$6:AH11)</f>
        <v>0.35538052476336063</v>
      </c>
      <c r="AO11" s="105">
        <f>SUM(AI$6:AI11)</f>
        <v>3.782455901319191</v>
      </c>
      <c r="AP11" s="105">
        <f>SUM(AJ$6:AJ11)</f>
        <v>4.2447190263843533</v>
      </c>
      <c r="AQ11" s="105">
        <f>SUM(AK$6:AK11)</f>
        <v>2.3601068326500831</v>
      </c>
      <c r="AR11" s="105">
        <f>SUM(AL$6:AL11)</f>
        <v>2.9738651897424484</v>
      </c>
      <c r="AS11" s="105">
        <f>SUM(AM$6:AM11)</f>
        <v>0.55513096942119033</v>
      </c>
      <c r="AT11" s="105">
        <f t="array" ref="AT11">SUMPRODUCT(TRANSPOSE($E$16:$J$16),INDEX($H$57:$K$62,,MATCH($R11,$H$40:$K$40,1)))/INDEX($H$63:$K$63,MATCH($R11,$H$40:$K$40,1))*$T11</f>
        <v>92.454710284007774</v>
      </c>
      <c r="AU11" s="105">
        <f>MAX(SUMPRODUCT(AN11:AS11,装备强化!$D$14:$I$14)-SUMPRODUCT(节奏预期!E11:J11,节奏预期!W11:AB11+1,装备强化!$D$14:$I$14),0)</f>
        <v>0</v>
      </c>
      <c r="AV11" s="105">
        <f t="shared" si="5"/>
        <v>92.454710284007774</v>
      </c>
      <c r="AW11" s="141">
        <f t="shared" si="6"/>
        <v>0</v>
      </c>
      <c r="AX11" s="141">
        <f t="shared" si="2"/>
        <v>0</v>
      </c>
      <c r="AY11" s="141">
        <f t="shared" si="2"/>
        <v>17.335258178251458</v>
      </c>
      <c r="AZ11" s="141">
        <f t="shared" si="2"/>
        <v>79.453266650319193</v>
      </c>
      <c r="BA11" s="141">
        <f t="shared" si="9"/>
        <v>0</v>
      </c>
      <c r="BB11" s="141">
        <f t="shared" si="10"/>
        <v>11.846017492112024</v>
      </c>
      <c r="BC11" s="141">
        <f t="shared" si="11"/>
        <v>198.5169120980826</v>
      </c>
      <c r="BD11" s="141">
        <f t="shared" si="12"/>
        <v>323.49131459000023</v>
      </c>
      <c r="BE11" s="141">
        <f t="shared" si="13"/>
        <v>6.6172304032694207</v>
      </c>
      <c r="BF11" s="141">
        <f t="shared" si="14"/>
        <v>6.469826291800004</v>
      </c>
    </row>
    <row r="12" spans="3:58" x14ac:dyDescent="0.15">
      <c r="C12" s="185"/>
      <c r="D12" s="185"/>
      <c r="E12" s="79" t="s">
        <v>128</v>
      </c>
      <c r="F12" s="79" t="s">
        <v>129</v>
      </c>
      <c r="G12" s="79" t="s">
        <v>130</v>
      </c>
      <c r="H12" s="79" t="s">
        <v>285</v>
      </c>
      <c r="I12" s="79" t="s">
        <v>131</v>
      </c>
      <c r="J12" s="79" t="s">
        <v>267</v>
      </c>
      <c r="K12" s="141" t="s">
        <v>485</v>
      </c>
      <c r="R12" s="104">
        <f>节奏预期!B12</f>
        <v>210</v>
      </c>
      <c r="S12" s="104">
        <f>节奏预期!D12</f>
        <v>77.205261233275195</v>
      </c>
      <c r="T12" s="165">
        <f>(求节点(其他调用!$B$4:$B$163,其他调用!$C$4:$C$163,S12)-求节点(其他调用!$B$4:$B$163,其他调用!$C$4:$C$163,S11))*INDEX($I$5:$M$8,MATCH($R12,$C$5:$C$8,1),MATCH($R$4,$I$4:$M$4,0))</f>
        <v>15660.383536220075</v>
      </c>
      <c r="U12" s="170">
        <f t="shared" si="8"/>
        <v>72093.085369677574</v>
      </c>
      <c r="V12" s="141">
        <f t="shared" si="3"/>
        <v>0</v>
      </c>
      <c r="W12" s="141">
        <f t="shared" si="0"/>
        <v>0</v>
      </c>
      <c r="X12" s="141">
        <f t="shared" si="0"/>
        <v>0.69601704605422565</v>
      </c>
      <c r="Y12" s="141">
        <f t="shared" si="0"/>
        <v>0</v>
      </c>
      <c r="Z12" s="141">
        <f t="shared" si="0"/>
        <v>0</v>
      </c>
      <c r="AA12" s="141">
        <f t="shared" si="0"/>
        <v>1.7400426151355639</v>
      </c>
      <c r="AB12" s="105">
        <f t="shared" si="4"/>
        <v>0</v>
      </c>
      <c r="AC12" s="105">
        <f t="shared" si="1"/>
        <v>0</v>
      </c>
      <c r="AD12" s="105">
        <f t="shared" si="1"/>
        <v>0</v>
      </c>
      <c r="AE12" s="105">
        <f t="shared" si="1"/>
        <v>0</v>
      </c>
      <c r="AF12" s="105">
        <f t="shared" si="1"/>
        <v>0</v>
      </c>
      <c r="AG12" s="105">
        <f t="shared" si="1"/>
        <v>0.17400426151355641</v>
      </c>
      <c r="AH12" s="105">
        <f>SUMPRODUCT($V12:$AA12,INDEX($E$18:$J$23,MATCH(AH$5,$D$18:$D$23,0),))+SUMPRODUCT($AB12:$AG12,INDEX($E$28:$J$33,MATCH(AH$5,$D$28:$D$33,0),))</f>
        <v>0</v>
      </c>
      <c r="AI12" s="105">
        <f>SUMPRODUCT($V12:$AA12,INDEX($E$18:$J$23,MATCH(AI$5,$D$18:$D$23,0),))+SUMPRODUCT($AB12:$AG12,INDEX($E$28:$J$33,MATCH(AI$5,$D$28:$D$33,0),))</f>
        <v>0.34800852302711283</v>
      </c>
      <c r="AJ12" s="105">
        <f>SUMPRODUCT($V12:$AA12,INDEX($E$18:$J$23,MATCH(AJ$5,$D$18:$D$23,0),))+SUMPRODUCT($AB12:$AG12,INDEX($E$28:$J$33,MATCH(AJ$5,$D$28:$D$33,0),))</f>
        <v>0.8352204552650706</v>
      </c>
      <c r="AK12" s="105">
        <f>SUMPRODUCT($V12:$AA12,INDEX($E$18:$J$23,MATCH(AK$5,$D$18:$D$23,0),))+SUMPRODUCT($AB12:$AG12,INDEX($E$28:$J$33,MATCH(AK$5,$D$28:$D$33,0),))</f>
        <v>0.38280937532982412</v>
      </c>
      <c r="AL12" s="105">
        <f>SUMPRODUCT($V12:$AA12,INDEX($E$18:$J$23,MATCH(AL$5,$D$18:$D$23,0),))+SUMPRODUCT($AB12:$AG12,INDEX($E$28:$J$33,MATCH(AL$5,$D$28:$D$33,0),))</f>
        <v>0.8178200291137151</v>
      </c>
      <c r="AM12" s="105">
        <f>SUMPRODUCT($V12:$AA12,INDEX($E$18:$J$23,MATCH(AM$5,$D$18:$D$23,0),))+SUMPRODUCT($AB12:$AG12,INDEX($E$28:$J$33,MATCH(AM$5,$D$28:$D$33,0),))</f>
        <v>0.22620553996762333</v>
      </c>
      <c r="AN12" s="105">
        <f>SUM(AH$6:AH12)</f>
        <v>0.35538052476336063</v>
      </c>
      <c r="AO12" s="105">
        <f>SUM(AI$6:AI12)</f>
        <v>4.1304644243463038</v>
      </c>
      <c r="AP12" s="105">
        <f>SUM(AJ$6:AJ12)</f>
        <v>5.0799394816494239</v>
      </c>
      <c r="AQ12" s="105">
        <f>SUM(AK$6:AK12)</f>
        <v>2.7429162079799072</v>
      </c>
      <c r="AR12" s="105">
        <f>SUM(AL$6:AL12)</f>
        <v>3.7916852188561636</v>
      </c>
      <c r="AS12" s="105">
        <f>SUM(AM$6:AM12)</f>
        <v>0.7813365093888136</v>
      </c>
      <c r="AT12" s="105">
        <f t="array" ref="AT12">SUMPRODUCT(TRANSPOSE($E$16:$J$16),INDEX($H$57:$K$62,,MATCH($R12,$H$40:$K$40,1)))/INDEX($H$63:$K$63,MATCH($R12,$H$40:$K$40,1))*$T12</f>
        <v>111.36272736867609</v>
      </c>
      <c r="AU12" s="105">
        <f>MAX(SUMPRODUCT(AN12:AS12,装备强化!$D$14:$I$14)-SUMPRODUCT(节奏预期!E12:J12,节奏预期!W12:AB12+1,装备强化!$D$14:$I$14),0)</f>
        <v>0</v>
      </c>
      <c r="AV12" s="105">
        <f t="shared" si="5"/>
        <v>111.36272736867609</v>
      </c>
      <c r="AW12" s="141">
        <f t="shared" si="6"/>
        <v>0</v>
      </c>
      <c r="AX12" s="141">
        <f t="shared" si="2"/>
        <v>0</v>
      </c>
      <c r="AY12" s="141">
        <f t="shared" si="2"/>
        <v>20.880511381626771</v>
      </c>
      <c r="AZ12" s="141">
        <f t="shared" si="2"/>
        <v>95.702343832456037</v>
      </c>
      <c r="BA12" s="141">
        <f t="shared" si="9"/>
        <v>0</v>
      </c>
      <c r="BB12" s="141">
        <f t="shared" si="10"/>
        <v>11.846017492112024</v>
      </c>
      <c r="BC12" s="141">
        <f t="shared" si="11"/>
        <v>219.39742347970937</v>
      </c>
      <c r="BD12" s="141">
        <f t="shared" si="12"/>
        <v>419.19365842245628</v>
      </c>
      <c r="BE12" s="141">
        <f t="shared" si="13"/>
        <v>7.3132474493236463</v>
      </c>
      <c r="BF12" s="141">
        <f t="shared" si="14"/>
        <v>8.3838731684491243</v>
      </c>
    </row>
    <row r="13" spans="3:58" x14ac:dyDescent="0.15">
      <c r="C13" s="185" t="s">
        <v>362</v>
      </c>
      <c r="D13" s="185"/>
      <c r="E13" s="79">
        <v>100</v>
      </c>
      <c r="F13" s="79">
        <v>500</v>
      </c>
      <c r="G13" s="79">
        <v>2000</v>
      </c>
      <c r="H13" s="79">
        <f>G13*2</f>
        <v>4000</v>
      </c>
      <c r="I13" s="79">
        <v>6000</v>
      </c>
      <c r="J13" s="79">
        <f>I13*5</f>
        <v>30000</v>
      </c>
      <c r="K13" s="141"/>
      <c r="R13" s="104">
        <f>节奏预期!B13</f>
        <v>240</v>
      </c>
      <c r="S13" s="104">
        <f>节奏预期!D13</f>
        <v>79.125035575805882</v>
      </c>
      <c r="T13" s="165">
        <f>(求节点(其他调用!$B$4:$B$163,其他调用!$C$4:$C$163,S13)-求节点(其他调用!$B$4:$B$163,其他调用!$C$4:$C$163,S12))*INDEX($I$5:$M$8,MATCH($R13,$C$5:$C$8,1),MATCH($R$4,$I$4:$M$4,0))</f>
        <v>15662.096781548184</v>
      </c>
      <c r="U13" s="170">
        <f t="shared" si="8"/>
        <v>87755.182151225759</v>
      </c>
      <c r="V13" s="141">
        <f t="shared" si="3"/>
        <v>0</v>
      </c>
      <c r="W13" s="141">
        <f t="shared" si="0"/>
        <v>0</v>
      </c>
      <c r="X13" s="141">
        <f t="shared" si="0"/>
        <v>0.69609319029103045</v>
      </c>
      <c r="Y13" s="141">
        <f t="shared" si="0"/>
        <v>0</v>
      </c>
      <c r="Z13" s="141">
        <f t="shared" si="0"/>
        <v>0</v>
      </c>
      <c r="AA13" s="141">
        <f t="shared" si="0"/>
        <v>1.7402329757275761</v>
      </c>
      <c r="AB13" s="105">
        <f t="shared" si="4"/>
        <v>0</v>
      </c>
      <c r="AC13" s="105">
        <f t="shared" si="1"/>
        <v>0</v>
      </c>
      <c r="AD13" s="105">
        <f t="shared" si="1"/>
        <v>0</v>
      </c>
      <c r="AE13" s="105">
        <f t="shared" si="1"/>
        <v>0</v>
      </c>
      <c r="AF13" s="105">
        <f t="shared" si="1"/>
        <v>0</v>
      </c>
      <c r="AG13" s="105">
        <f t="shared" si="1"/>
        <v>0.17402329757275761</v>
      </c>
      <c r="AH13" s="105">
        <f>SUMPRODUCT($V13:$AA13,INDEX($E$18:$J$23,MATCH(AH$5,$D$18:$D$23,0),))+SUMPRODUCT($AB13:$AG13,INDEX($E$28:$J$33,MATCH(AH$5,$D$28:$D$33,0),))</f>
        <v>0</v>
      </c>
      <c r="AI13" s="105">
        <f>SUMPRODUCT($V13:$AA13,INDEX($E$18:$J$23,MATCH(AI$5,$D$18:$D$23,0),))+SUMPRODUCT($AB13:$AG13,INDEX($E$28:$J$33,MATCH(AI$5,$D$28:$D$33,0),))</f>
        <v>0.34804659514551523</v>
      </c>
      <c r="AJ13" s="105">
        <f>SUMPRODUCT($V13:$AA13,INDEX($E$18:$J$23,MATCH(AJ$5,$D$18:$D$23,0),))+SUMPRODUCT($AB13:$AG13,INDEX($E$28:$J$33,MATCH(AJ$5,$D$28:$D$33,0),))</f>
        <v>0.83531182834923645</v>
      </c>
      <c r="AK13" s="105">
        <f>SUMPRODUCT($V13:$AA13,INDEX($E$18:$J$23,MATCH(AK$5,$D$18:$D$23,0),))+SUMPRODUCT($AB13:$AG13,INDEX($E$28:$J$33,MATCH(AK$5,$D$28:$D$33,0),))</f>
        <v>0.38285125466006675</v>
      </c>
      <c r="AL13" s="105">
        <f>SUMPRODUCT($V13:$AA13,INDEX($E$18:$J$23,MATCH(AL$5,$D$18:$D$23,0),))+SUMPRODUCT($AB13:$AG13,INDEX($E$28:$J$33,MATCH(AL$5,$D$28:$D$33,0),))</f>
        <v>0.81790949859196083</v>
      </c>
      <c r="AM13" s="105">
        <f>SUMPRODUCT($V13:$AA13,INDEX($E$18:$J$23,MATCH(AM$5,$D$18:$D$23,0),))+SUMPRODUCT($AB13:$AG13,INDEX($E$28:$J$33,MATCH(AM$5,$D$28:$D$33,0),))</f>
        <v>0.2262302868445849</v>
      </c>
      <c r="AN13" s="105">
        <f>SUM(AH$6:AH13)</f>
        <v>0.35538052476336063</v>
      </c>
      <c r="AO13" s="105">
        <f>SUM(AI$6:AI13)</f>
        <v>4.478511019491819</v>
      </c>
      <c r="AP13" s="105">
        <f>SUM(AJ$6:AJ13)</f>
        <v>5.9152513099986601</v>
      </c>
      <c r="AQ13" s="105">
        <f>SUM(AK$6:AK13)</f>
        <v>3.1257674626399741</v>
      </c>
      <c r="AR13" s="105">
        <f>SUM(AL$6:AL13)</f>
        <v>4.6095947174481244</v>
      </c>
      <c r="AS13" s="105">
        <f>SUM(AM$6:AM13)</f>
        <v>1.0075667962333985</v>
      </c>
      <c r="AT13" s="105">
        <f t="array" ref="AT13">SUMPRODUCT(TRANSPOSE($E$16:$J$16),INDEX($H$57:$K$62,,MATCH($R13,$H$40:$K$40,1)))/INDEX($H$63:$K$63,MATCH($R13,$H$40:$K$40,1))*$T13</f>
        <v>111.37491044656487</v>
      </c>
      <c r="AU13" s="105">
        <f>MAX(SUMPRODUCT(AN13:AS13,装备强化!$D$14:$I$14)-SUMPRODUCT(节奏预期!E13:J13,节奏预期!W13:AB13+1,装备强化!$D$14:$I$14),0)</f>
        <v>0</v>
      </c>
      <c r="AV13" s="105">
        <f t="shared" si="5"/>
        <v>111.37491044656487</v>
      </c>
      <c r="AW13" s="141">
        <f t="shared" si="6"/>
        <v>0</v>
      </c>
      <c r="AX13" s="141">
        <f t="shared" si="2"/>
        <v>0</v>
      </c>
      <c r="AY13" s="141">
        <f t="shared" si="2"/>
        <v>20.882795708730914</v>
      </c>
      <c r="AZ13" s="141">
        <f t="shared" si="2"/>
        <v>95.712813665016697</v>
      </c>
      <c r="BA13" s="141">
        <f t="shared" si="9"/>
        <v>0</v>
      </c>
      <c r="BB13" s="141">
        <f t="shared" si="10"/>
        <v>11.846017492112024</v>
      </c>
      <c r="BC13" s="141">
        <f t="shared" si="11"/>
        <v>240.2802191884403</v>
      </c>
      <c r="BD13" s="141">
        <f t="shared" si="12"/>
        <v>514.90647208747293</v>
      </c>
      <c r="BE13" s="141">
        <f t="shared" si="13"/>
        <v>8.0093406396146776</v>
      </c>
      <c r="BF13" s="141">
        <f t="shared" si="14"/>
        <v>10.298129441749458</v>
      </c>
    </row>
    <row r="14" spans="3:58" x14ac:dyDescent="0.15">
      <c r="C14" s="185" t="s">
        <v>361</v>
      </c>
      <c r="D14" s="185"/>
      <c r="E14" s="105">
        <f>装备强化!D14*装备强化!$D$19</f>
        <v>20</v>
      </c>
      <c r="F14" s="105">
        <f>装备强化!E14*装备强化!$D$19</f>
        <v>100</v>
      </c>
      <c r="G14" s="105">
        <f>装备强化!F14*装备强化!$D$19</f>
        <v>400</v>
      </c>
      <c r="H14" s="105">
        <f>装备强化!G14*装备强化!$D$19</f>
        <v>400</v>
      </c>
      <c r="I14" s="105">
        <f>装备强化!H14*装备强化!$D$19</f>
        <v>1600</v>
      </c>
      <c r="J14" s="105">
        <f>装备强化!I14*装备强化!$D$19</f>
        <v>1600</v>
      </c>
      <c r="K14" s="141"/>
      <c r="R14" s="104">
        <f>节奏预期!B14</f>
        <v>270</v>
      </c>
      <c r="S14" s="104">
        <f>节奏预期!D14</f>
        <v>80.816370674194118</v>
      </c>
      <c r="T14" s="165">
        <f>(求节点(其他调用!$B$4:$B$163,其他调用!$C$4:$C$163,S14)-求节点(其他调用!$B$4:$B$163,其他调用!$C$4:$C$163,S13))*INDEX($I$5:$M$8,MATCH($R14,$C$5:$C$8,1),MATCH($R$4,$I$4:$M$4,0))</f>
        <v>15662.09678154816</v>
      </c>
      <c r="U14" s="170">
        <f t="shared" si="8"/>
        <v>103417.27893277392</v>
      </c>
      <c r="V14" s="141">
        <f t="shared" si="3"/>
        <v>0</v>
      </c>
      <c r="W14" s="141">
        <f t="shared" si="0"/>
        <v>0</v>
      </c>
      <c r="X14" s="141">
        <f t="shared" si="0"/>
        <v>0.69609319029102934</v>
      </c>
      <c r="Y14" s="141">
        <f t="shared" si="0"/>
        <v>0</v>
      </c>
      <c r="Z14" s="141">
        <f t="shared" si="0"/>
        <v>0</v>
      </c>
      <c r="AA14" s="141">
        <f t="shared" si="0"/>
        <v>1.7402329757275734</v>
      </c>
      <c r="AB14" s="105">
        <f t="shared" si="4"/>
        <v>0</v>
      </c>
      <c r="AC14" s="105">
        <f t="shared" si="1"/>
        <v>0</v>
      </c>
      <c r="AD14" s="105">
        <f t="shared" si="1"/>
        <v>0</v>
      </c>
      <c r="AE14" s="105">
        <f t="shared" si="1"/>
        <v>0</v>
      </c>
      <c r="AF14" s="105">
        <f t="shared" si="1"/>
        <v>0</v>
      </c>
      <c r="AG14" s="105">
        <f t="shared" si="1"/>
        <v>0.17402329757275734</v>
      </c>
      <c r="AH14" s="105">
        <f>SUMPRODUCT($V14:$AA14,INDEX($E$18:$J$23,MATCH(AH$5,$D$18:$D$23,0),))+SUMPRODUCT($AB14:$AG14,INDEX($E$28:$J$33,MATCH(AH$5,$D$28:$D$33,0),))</f>
        <v>0</v>
      </c>
      <c r="AI14" s="105">
        <f>SUMPRODUCT($V14:$AA14,INDEX($E$18:$J$23,MATCH(AI$5,$D$18:$D$23,0),))+SUMPRODUCT($AB14:$AG14,INDEX($E$28:$J$33,MATCH(AI$5,$D$28:$D$33,0),))</f>
        <v>0.34804659514551467</v>
      </c>
      <c r="AJ14" s="105">
        <f>SUMPRODUCT($V14:$AA14,INDEX($E$18:$J$23,MATCH(AJ$5,$D$18:$D$23,0),))+SUMPRODUCT($AB14:$AG14,INDEX($E$28:$J$33,MATCH(AJ$5,$D$28:$D$33,0),))</f>
        <v>0.83531182834923512</v>
      </c>
      <c r="AK14" s="105">
        <f>SUMPRODUCT($V14:$AA14,INDEX($E$18:$J$23,MATCH(AK$5,$D$18:$D$23,0),))+SUMPRODUCT($AB14:$AG14,INDEX($E$28:$J$33,MATCH(AK$5,$D$28:$D$33,0),))</f>
        <v>0.3828512546600662</v>
      </c>
      <c r="AL14" s="105">
        <f>SUMPRODUCT($V14:$AA14,INDEX($E$18:$J$23,MATCH(AL$5,$D$18:$D$23,0),))+SUMPRODUCT($AB14:$AG14,INDEX($E$28:$J$33,MATCH(AL$5,$D$28:$D$33,0),))</f>
        <v>0.81790949859195961</v>
      </c>
      <c r="AM14" s="105">
        <f>SUMPRODUCT($V14:$AA14,INDEX($E$18:$J$23,MATCH(AM$5,$D$18:$D$23,0),))+SUMPRODUCT($AB14:$AG14,INDEX($E$28:$J$33,MATCH(AM$5,$D$28:$D$33,0),))</f>
        <v>0.22623028684458457</v>
      </c>
      <c r="AN14" s="105">
        <f>SUM(AH$6:AH14)</f>
        <v>0.35538052476336063</v>
      </c>
      <c r="AO14" s="105">
        <f>SUM(AI$6:AI14)</f>
        <v>4.8265576146373332</v>
      </c>
      <c r="AP14" s="105">
        <f>SUM(AJ$6:AJ14)</f>
        <v>6.7505631383478955</v>
      </c>
      <c r="AQ14" s="105">
        <f>SUM(AK$6:AK14)</f>
        <v>3.50861871730004</v>
      </c>
      <c r="AR14" s="105">
        <f>SUM(AL$6:AL14)</f>
        <v>5.4275042160400844</v>
      </c>
      <c r="AS14" s="105">
        <f>SUM(AM$6:AM14)</f>
        <v>1.2337970830779832</v>
      </c>
      <c r="AT14" s="105">
        <f t="array" ref="AT14">SUMPRODUCT(TRANSPOSE($E$16:$J$16),INDEX($H$57:$K$62,,MATCH($R14,$H$40:$K$40,1)))/INDEX($H$63:$K$63,MATCH($R14,$H$40:$K$40,1))*$T14</f>
        <v>111.3749104465647</v>
      </c>
      <c r="AU14" s="105">
        <f>MAX(SUMPRODUCT(AN14:AS14,装备强化!$D$14:$I$14)-SUMPRODUCT(节奏预期!E14:J14,节奏预期!W14:AB14+1,装备强化!$D$14:$I$14),0)</f>
        <v>0</v>
      </c>
      <c r="AV14" s="105">
        <f t="shared" si="5"/>
        <v>111.3749104465647</v>
      </c>
      <c r="AW14" s="141">
        <f t="shared" si="6"/>
        <v>0</v>
      </c>
      <c r="AX14" s="141">
        <f t="shared" si="2"/>
        <v>0</v>
      </c>
      <c r="AY14" s="141">
        <f t="shared" si="2"/>
        <v>20.882795708730882</v>
      </c>
      <c r="AZ14" s="141">
        <f t="shared" si="2"/>
        <v>95.712813665016554</v>
      </c>
      <c r="BA14" s="141">
        <f t="shared" si="9"/>
        <v>0</v>
      </c>
      <c r="BB14" s="141">
        <f t="shared" si="10"/>
        <v>11.846017492112024</v>
      </c>
      <c r="BC14" s="141">
        <f t="shared" si="11"/>
        <v>261.16301489717119</v>
      </c>
      <c r="BD14" s="141">
        <f t="shared" si="12"/>
        <v>610.61928575248953</v>
      </c>
      <c r="BE14" s="141">
        <f t="shared" si="13"/>
        <v>8.7054338299057061</v>
      </c>
      <c r="BF14" s="141">
        <f t="shared" si="14"/>
        <v>12.212385715049788</v>
      </c>
    </row>
    <row r="15" spans="3:58" x14ac:dyDescent="0.15">
      <c r="C15" s="185" t="s">
        <v>348</v>
      </c>
      <c r="D15" s="185"/>
      <c r="E15" s="79">
        <v>5</v>
      </c>
      <c r="F15" s="79">
        <v>10</v>
      </c>
      <c r="G15" s="79">
        <v>30</v>
      </c>
      <c r="H15" s="79">
        <v>30</v>
      </c>
      <c r="I15" s="79">
        <v>50</v>
      </c>
      <c r="J15" s="79">
        <v>50</v>
      </c>
      <c r="K15" s="141"/>
      <c r="R15" s="104">
        <f>节奏预期!B15</f>
        <v>300</v>
      </c>
      <c r="S15" s="104">
        <f>节奏预期!D15</f>
        <v>82.328492296001457</v>
      </c>
      <c r="T15" s="165">
        <f>(求节点(其他调用!$B$4:$B$163,其他调用!$C$4:$C$163,S15)-求节点(其他调用!$B$4:$B$163,其他调用!$C$4:$C$163,S14))*INDEX($I$5:$M$8,MATCH($R15,$C$5:$C$8,1),MATCH($R$4,$I$4:$M$4,0))</f>
        <v>15662.096781548229</v>
      </c>
      <c r="U15" s="170">
        <f t="shared" si="8"/>
        <v>119079.37571432214</v>
      </c>
      <c r="V15" s="141">
        <f t="shared" si="3"/>
        <v>0</v>
      </c>
      <c r="W15" s="141">
        <f t="shared" si="0"/>
        <v>0</v>
      </c>
      <c r="X15" s="141">
        <f t="shared" si="0"/>
        <v>0.69609319029103245</v>
      </c>
      <c r="Y15" s="141">
        <f t="shared" si="0"/>
        <v>0</v>
      </c>
      <c r="Z15" s="141">
        <f t="shared" si="0"/>
        <v>0</v>
      </c>
      <c r="AA15" s="141">
        <f t="shared" si="0"/>
        <v>1.7402329757275812</v>
      </c>
      <c r="AB15" s="105">
        <f t="shared" si="4"/>
        <v>0</v>
      </c>
      <c r="AC15" s="105">
        <f t="shared" si="1"/>
        <v>0</v>
      </c>
      <c r="AD15" s="105">
        <f t="shared" si="1"/>
        <v>0</v>
      </c>
      <c r="AE15" s="105">
        <f t="shared" si="1"/>
        <v>0</v>
      </c>
      <c r="AF15" s="105">
        <f t="shared" si="1"/>
        <v>0</v>
      </c>
      <c r="AG15" s="105">
        <f t="shared" si="1"/>
        <v>0.17402329757275811</v>
      </c>
      <c r="AH15" s="105">
        <f>SUMPRODUCT($V15:$AA15,INDEX($E$18:$J$23,MATCH(AH$5,$D$18:$D$23,0),))+SUMPRODUCT($AB15:$AG15,INDEX($E$28:$J$33,MATCH(AH$5,$D$28:$D$33,0),))</f>
        <v>0</v>
      </c>
      <c r="AI15" s="105">
        <f>SUMPRODUCT($V15:$AA15,INDEX($E$18:$J$23,MATCH(AI$5,$D$18:$D$23,0),))+SUMPRODUCT($AB15:$AG15,INDEX($E$28:$J$33,MATCH(AI$5,$D$28:$D$33,0),))</f>
        <v>0.34804659514551622</v>
      </c>
      <c r="AJ15" s="105">
        <f>SUMPRODUCT($V15:$AA15,INDEX($E$18:$J$23,MATCH(AJ$5,$D$18:$D$23,0),))+SUMPRODUCT($AB15:$AG15,INDEX($E$28:$J$33,MATCH(AJ$5,$D$28:$D$33,0),))</f>
        <v>0.83531182834923889</v>
      </c>
      <c r="AK15" s="105">
        <f>SUMPRODUCT($V15:$AA15,INDEX($E$18:$J$23,MATCH(AK$5,$D$18:$D$23,0),))+SUMPRODUCT($AB15:$AG15,INDEX($E$28:$J$33,MATCH(AK$5,$D$28:$D$33,0),))</f>
        <v>0.38285125466006792</v>
      </c>
      <c r="AL15" s="105">
        <f>SUMPRODUCT($V15:$AA15,INDEX($E$18:$J$23,MATCH(AL$5,$D$18:$D$23,0),))+SUMPRODUCT($AB15:$AG15,INDEX($E$28:$J$33,MATCH(AL$5,$D$28:$D$33,0),))</f>
        <v>0.81790949859196327</v>
      </c>
      <c r="AM15" s="105">
        <f>SUMPRODUCT($V15:$AA15,INDEX($E$18:$J$23,MATCH(AM$5,$D$18:$D$23,0),))+SUMPRODUCT($AB15:$AG15,INDEX($E$28:$J$33,MATCH(AM$5,$D$28:$D$33,0),))</f>
        <v>0.22623028684458557</v>
      </c>
      <c r="AN15" s="105">
        <f>SUM(AH$6:AH15)</f>
        <v>0.35538052476336063</v>
      </c>
      <c r="AO15" s="105">
        <f>SUM(AI$6:AI15)</f>
        <v>5.1746042097828493</v>
      </c>
      <c r="AP15" s="105">
        <f>SUM(AJ$6:AJ15)</f>
        <v>7.5858749666971343</v>
      </c>
      <c r="AQ15" s="105">
        <f>SUM(AK$6:AK15)</f>
        <v>3.8914699719601078</v>
      </c>
      <c r="AR15" s="105">
        <f>SUM(AL$6:AL15)</f>
        <v>6.2454137146320479</v>
      </c>
      <c r="AS15" s="105">
        <f>SUM(AM$6:AM15)</f>
        <v>1.4600273699225688</v>
      </c>
      <c r="AT15" s="105">
        <f t="array" ref="AT15">SUMPRODUCT(TRANSPOSE($E$16:$J$16),INDEX($H$57:$K$62,,MATCH($R15,$H$40:$K$40,1)))/INDEX($H$63:$K$63,MATCH($R15,$H$40:$K$40,1))*$T15</f>
        <v>111.3749104465652</v>
      </c>
      <c r="AU15" s="105">
        <f>MAX(SUMPRODUCT(AN15:AS15,装备强化!$D$14:$I$14)-SUMPRODUCT(节奏预期!E15:J15,节奏预期!W15:AB15+1,装备强化!$D$14:$I$14),0)</f>
        <v>0</v>
      </c>
      <c r="AV15" s="105">
        <f t="shared" si="5"/>
        <v>111.3749104465652</v>
      </c>
      <c r="AW15" s="141">
        <f t="shared" si="6"/>
        <v>0</v>
      </c>
      <c r="AX15" s="141">
        <f t="shared" si="2"/>
        <v>0</v>
      </c>
      <c r="AY15" s="141">
        <f t="shared" si="2"/>
        <v>20.882795708730974</v>
      </c>
      <c r="AZ15" s="141">
        <f t="shared" si="2"/>
        <v>95.712813665016981</v>
      </c>
      <c r="BA15" s="141">
        <f t="shared" si="9"/>
        <v>0</v>
      </c>
      <c r="BB15" s="141">
        <f t="shared" si="10"/>
        <v>11.846017492112024</v>
      </c>
      <c r="BC15" s="141">
        <f t="shared" si="11"/>
        <v>282.04581060590215</v>
      </c>
      <c r="BD15" s="141">
        <f t="shared" si="12"/>
        <v>706.33209941750647</v>
      </c>
      <c r="BE15" s="141">
        <f t="shared" si="13"/>
        <v>9.4015270201967382</v>
      </c>
      <c r="BF15" s="141">
        <f t="shared" si="14"/>
        <v>14.126641988350126</v>
      </c>
    </row>
    <row r="16" spans="3:58" x14ac:dyDescent="0.15">
      <c r="C16" s="185" t="s">
        <v>356</v>
      </c>
      <c r="D16" s="185"/>
      <c r="E16" s="79">
        <v>5</v>
      </c>
      <c r="F16" s="79">
        <v>10</v>
      </c>
      <c r="G16" s="79">
        <v>20</v>
      </c>
      <c r="H16" s="79"/>
      <c r="I16" s="79">
        <v>40</v>
      </c>
      <c r="J16" s="79"/>
      <c r="K16" s="141">
        <v>1</v>
      </c>
      <c r="R16" s="104">
        <f>节奏预期!B16</f>
        <v>330</v>
      </c>
      <c r="S16" s="104">
        <f>节奏预期!D16</f>
        <v>83.69965923095647</v>
      </c>
      <c r="T16" s="165">
        <f>(求节点(其他调用!$B$4:$B$163,其他调用!$C$4:$C$163,S16)-求节点(其他调用!$B$4:$B$163,其他调用!$C$4:$C$163,S15))*INDEX($I$5:$M$8,MATCH($R16,$C$5:$C$8,1),MATCH($R$4,$I$4:$M$4,0))</f>
        <v>15662.096781548091</v>
      </c>
      <c r="U16" s="170">
        <f t="shared" si="8"/>
        <v>134741.47249587023</v>
      </c>
      <c r="V16" s="141">
        <f t="shared" si="3"/>
        <v>0</v>
      </c>
      <c r="W16" s="141">
        <f t="shared" si="0"/>
        <v>0</v>
      </c>
      <c r="X16" s="141">
        <f t="shared" si="0"/>
        <v>0.69609319029102634</v>
      </c>
      <c r="Y16" s="141">
        <f t="shared" si="0"/>
        <v>0</v>
      </c>
      <c r="Z16" s="141">
        <f t="shared" si="0"/>
        <v>0</v>
      </c>
      <c r="AA16" s="141">
        <f t="shared" si="0"/>
        <v>1.7402329757275656</v>
      </c>
      <c r="AB16" s="105">
        <f t="shared" si="4"/>
        <v>0</v>
      </c>
      <c r="AC16" s="105">
        <f t="shared" si="1"/>
        <v>0</v>
      </c>
      <c r="AD16" s="105">
        <f t="shared" si="1"/>
        <v>0</v>
      </c>
      <c r="AE16" s="105">
        <f t="shared" si="1"/>
        <v>0</v>
      </c>
      <c r="AF16" s="105">
        <f t="shared" si="1"/>
        <v>0</v>
      </c>
      <c r="AG16" s="105">
        <f t="shared" si="1"/>
        <v>0.17402329757275659</v>
      </c>
      <c r="AH16" s="105">
        <f>SUMPRODUCT($V16:$AA16,INDEX($E$18:$J$23,MATCH(AH$5,$D$18:$D$23,0),))+SUMPRODUCT($AB16:$AG16,INDEX($E$28:$J$33,MATCH(AH$5,$D$28:$D$33,0),))</f>
        <v>0</v>
      </c>
      <c r="AI16" s="105">
        <f>SUMPRODUCT($V16:$AA16,INDEX($E$18:$J$23,MATCH(AI$5,$D$18:$D$23,0),))+SUMPRODUCT($AB16:$AG16,INDEX($E$28:$J$33,MATCH(AI$5,$D$28:$D$33,0),))</f>
        <v>0.34804659514551317</v>
      </c>
      <c r="AJ16" s="105">
        <f>SUMPRODUCT($V16:$AA16,INDEX($E$18:$J$23,MATCH(AJ$5,$D$18:$D$23,0),))+SUMPRODUCT($AB16:$AG16,INDEX($E$28:$J$33,MATCH(AJ$5,$D$28:$D$33,0),))</f>
        <v>0.83531182834923157</v>
      </c>
      <c r="AK16" s="105">
        <f>SUMPRODUCT($V16:$AA16,INDEX($E$18:$J$23,MATCH(AK$5,$D$18:$D$23,0),))+SUMPRODUCT($AB16:$AG16,INDEX($E$28:$J$33,MATCH(AK$5,$D$28:$D$33,0),))</f>
        <v>0.38285125466006448</v>
      </c>
      <c r="AL16" s="105">
        <f>SUMPRODUCT($V16:$AA16,INDEX($E$18:$J$23,MATCH(AL$5,$D$18:$D$23,0),))+SUMPRODUCT($AB16:$AG16,INDEX($E$28:$J$33,MATCH(AL$5,$D$28:$D$33,0),))</f>
        <v>0.81790949859195594</v>
      </c>
      <c r="AM16" s="105">
        <f>SUMPRODUCT($V16:$AA16,INDEX($E$18:$J$23,MATCH(AM$5,$D$18:$D$23,0),))+SUMPRODUCT($AB16:$AG16,INDEX($E$28:$J$33,MATCH(AM$5,$D$28:$D$33,0),))</f>
        <v>0.22623028684458357</v>
      </c>
      <c r="AN16" s="105">
        <f>SUM(AH$6:AH16)</f>
        <v>0.35538052476336063</v>
      </c>
      <c r="AO16" s="105">
        <f>SUM(AI$6:AI16)</f>
        <v>5.5226508049283627</v>
      </c>
      <c r="AP16" s="105">
        <f>SUM(AJ$6:AJ16)</f>
        <v>8.4211867950463652</v>
      </c>
      <c r="AQ16" s="105">
        <f>SUM(AK$6:AK16)</f>
        <v>4.274321226620172</v>
      </c>
      <c r="AR16" s="105">
        <f>SUM(AL$6:AL16)</f>
        <v>7.0633232132240042</v>
      </c>
      <c r="AS16" s="105">
        <f>SUM(AM$6:AM16)</f>
        <v>1.6862576567671523</v>
      </c>
      <c r="AT16" s="105">
        <f t="array" ref="AT16">SUMPRODUCT(TRANSPOSE($E$16:$J$16),INDEX($H$57:$K$62,,MATCH($R16,$H$40:$K$40,1)))/INDEX($H$63:$K$63,MATCH($R16,$H$40:$K$40,1))*$T16</f>
        <v>111.3749104465642</v>
      </c>
      <c r="AU16" s="105">
        <f>MAX(SUMPRODUCT(AN16:AS16,装备强化!$D$14:$I$14)-SUMPRODUCT(节奏预期!E16:J16,节奏预期!W16:AB16+1,装备强化!$D$14:$I$14),0)</f>
        <v>0</v>
      </c>
      <c r="AV16" s="105">
        <f t="shared" si="5"/>
        <v>111.3749104465642</v>
      </c>
      <c r="AW16" s="141">
        <f t="shared" si="6"/>
        <v>0</v>
      </c>
      <c r="AX16" s="141">
        <f t="shared" si="2"/>
        <v>0</v>
      </c>
      <c r="AY16" s="141">
        <f t="shared" si="2"/>
        <v>20.882795708730789</v>
      </c>
      <c r="AZ16" s="141">
        <f t="shared" si="2"/>
        <v>95.712813665016128</v>
      </c>
      <c r="BA16" s="141">
        <f t="shared" si="9"/>
        <v>0</v>
      </c>
      <c r="BB16" s="141">
        <f t="shared" si="10"/>
        <v>11.846017492112024</v>
      </c>
      <c r="BC16" s="141">
        <f t="shared" si="11"/>
        <v>302.92860631463293</v>
      </c>
      <c r="BD16" s="141">
        <f t="shared" si="12"/>
        <v>802.04491308252261</v>
      </c>
      <c r="BE16" s="141">
        <f t="shared" si="13"/>
        <v>10.097620210487765</v>
      </c>
      <c r="BF16" s="141">
        <f t="shared" si="14"/>
        <v>16.040898261650447</v>
      </c>
    </row>
    <row r="17" spans="3:58" x14ac:dyDescent="0.15">
      <c r="C17" s="185" t="s">
        <v>357</v>
      </c>
      <c r="D17" s="185"/>
      <c r="E17" s="79">
        <f>E16*装备强化!$D$19</f>
        <v>50</v>
      </c>
      <c r="F17" s="79">
        <f>F16*装备强化!$D$19</f>
        <v>100</v>
      </c>
      <c r="G17" s="79">
        <f>G16*装备强化!$D$19</f>
        <v>200</v>
      </c>
      <c r="H17" s="79"/>
      <c r="I17" s="79">
        <f>I16*装备强化!$D$19</f>
        <v>400</v>
      </c>
      <c r="J17" s="79"/>
      <c r="K17" s="141">
        <f>K16*装备强化!$D$19</f>
        <v>10</v>
      </c>
      <c r="R17" s="104">
        <f>节奏预期!B17</f>
        <v>360</v>
      </c>
      <c r="S17" s="104">
        <f>节奏预期!D17</f>
        <v>84.957158709068153</v>
      </c>
      <c r="T17" s="165">
        <f>(求节点(其他调用!$B$4:$B$163,其他调用!$C$4:$C$163,S17)-求节点(其他调用!$B$4:$B$163,其他调用!$C$4:$C$163,S16))*INDEX($I$5:$M$8,MATCH($R17,$C$5:$C$8,1),MATCH($R$4,$I$4:$M$4,0))</f>
        <v>14850.782045312342</v>
      </c>
      <c r="U17" s="170">
        <f t="shared" si="8"/>
        <v>149592.25454118257</v>
      </c>
      <c r="V17" s="141">
        <f t="shared" si="3"/>
        <v>0</v>
      </c>
      <c r="W17" s="141">
        <f t="shared" si="0"/>
        <v>0</v>
      </c>
      <c r="X17" s="141">
        <f t="shared" si="0"/>
        <v>0.66003475756943741</v>
      </c>
      <c r="Y17" s="141">
        <f t="shared" si="0"/>
        <v>0</v>
      </c>
      <c r="Z17" s="141">
        <f t="shared" si="0"/>
        <v>0</v>
      </c>
      <c r="AA17" s="141">
        <f t="shared" si="0"/>
        <v>1.6500868939235938</v>
      </c>
      <c r="AB17" s="105">
        <f t="shared" si="4"/>
        <v>0</v>
      </c>
      <c r="AC17" s="105">
        <f t="shared" si="1"/>
        <v>0</v>
      </c>
      <c r="AD17" s="105">
        <f t="shared" si="1"/>
        <v>0</v>
      </c>
      <c r="AE17" s="105">
        <f t="shared" si="1"/>
        <v>0</v>
      </c>
      <c r="AF17" s="105">
        <f t="shared" si="1"/>
        <v>0</v>
      </c>
      <c r="AG17" s="105">
        <f t="shared" si="1"/>
        <v>0.16500868939235935</v>
      </c>
      <c r="AH17" s="105">
        <f>SUMPRODUCT($V17:$AA17,INDEX($E$18:$J$23,MATCH(AH$5,$D$18:$D$23,0),))+SUMPRODUCT($AB17:$AG17,INDEX($E$28:$J$33,MATCH(AH$5,$D$28:$D$33,0),))</f>
        <v>0</v>
      </c>
      <c r="AI17" s="105">
        <f>SUMPRODUCT($V17:$AA17,INDEX($E$18:$J$23,MATCH(AI$5,$D$18:$D$23,0),))+SUMPRODUCT($AB17:$AG17,INDEX($E$28:$J$33,MATCH(AI$5,$D$28:$D$33,0),))</f>
        <v>0.33001737878471871</v>
      </c>
      <c r="AJ17" s="105">
        <f>SUMPRODUCT($V17:$AA17,INDEX($E$18:$J$23,MATCH(AJ$5,$D$18:$D$23,0),))+SUMPRODUCT($AB17:$AG17,INDEX($E$28:$J$33,MATCH(AJ$5,$D$28:$D$33,0),))</f>
        <v>0.79204170908332494</v>
      </c>
      <c r="AK17" s="105">
        <f>SUMPRODUCT($V17:$AA17,INDEX($E$18:$J$23,MATCH(AK$5,$D$18:$D$23,0),))+SUMPRODUCT($AB17:$AG17,INDEX($E$28:$J$33,MATCH(AK$5,$D$28:$D$33,0),))</f>
        <v>0.36301911666319064</v>
      </c>
      <c r="AL17" s="105">
        <f>SUMPRODUCT($V17:$AA17,INDEX($E$18:$J$23,MATCH(AL$5,$D$18:$D$23,0),))+SUMPRODUCT($AB17:$AG17,INDEX($E$28:$J$33,MATCH(AL$5,$D$28:$D$33,0),))</f>
        <v>0.77554084014408908</v>
      </c>
      <c r="AM17" s="105">
        <f>SUMPRODUCT($V17:$AA17,INDEX($E$18:$J$23,MATCH(AM$5,$D$18:$D$23,0),))+SUMPRODUCT($AB17:$AG17,INDEX($E$28:$J$33,MATCH(AM$5,$D$28:$D$33,0),))</f>
        <v>0.21451129621006718</v>
      </c>
      <c r="AN17" s="105">
        <f>SUM(AH$6:AH17)</f>
        <v>0.35538052476336063</v>
      </c>
      <c r="AO17" s="105">
        <f>SUM(AI$6:AI17)</f>
        <v>5.8526681837130816</v>
      </c>
      <c r="AP17" s="105">
        <f>SUM(AJ$6:AJ17)</f>
        <v>9.21322850412969</v>
      </c>
      <c r="AQ17" s="105">
        <f>SUM(AK$6:AK17)</f>
        <v>4.6373403432833626</v>
      </c>
      <c r="AR17" s="105">
        <f>SUM(AL$6:AL17)</f>
        <v>7.8388640533680931</v>
      </c>
      <c r="AS17" s="105">
        <f>SUM(AM$6:AM17)</f>
        <v>1.9007689529772196</v>
      </c>
      <c r="AT17" s="105">
        <f t="array" ref="AT17">SUMPRODUCT(TRANSPOSE($E$16:$J$16),INDEX($H$57:$K$62,,MATCH($R17,$H$40:$K$40,1)))/INDEX($H$63:$K$63,MATCH($R17,$H$40:$K$40,1))*$T17</f>
        <v>105.60556121111</v>
      </c>
      <c r="AU17" s="105">
        <f>MAX(SUMPRODUCT(AN17:AS17,装备强化!$D$14:$I$14)-SUMPRODUCT(节奏预期!E17:J17,节奏预期!W17:AB17+1,装备强化!$D$14:$I$14),0)</f>
        <v>0</v>
      </c>
      <c r="AV17" s="105">
        <f t="shared" si="5"/>
        <v>105.60556121111</v>
      </c>
      <c r="AW17" s="141">
        <f t="shared" si="6"/>
        <v>0</v>
      </c>
      <c r="AX17" s="141">
        <f t="shared" si="2"/>
        <v>0</v>
      </c>
      <c r="AY17" s="141">
        <f t="shared" si="2"/>
        <v>19.801042727083125</v>
      </c>
      <c r="AZ17" s="141">
        <f t="shared" si="2"/>
        <v>90.754779165797672</v>
      </c>
      <c r="BA17" s="141">
        <f t="shared" si="9"/>
        <v>0</v>
      </c>
      <c r="BB17" s="141">
        <f t="shared" si="10"/>
        <v>11.846017492112024</v>
      </c>
      <c r="BC17" s="141">
        <f t="shared" si="11"/>
        <v>322.72964904171607</v>
      </c>
      <c r="BD17" s="141">
        <f t="shared" si="12"/>
        <v>892.7996922483203</v>
      </c>
      <c r="BE17" s="141">
        <f t="shared" si="13"/>
        <v>10.757654968057203</v>
      </c>
      <c r="BF17" s="141">
        <f t="shared" si="14"/>
        <v>17.855993844966399</v>
      </c>
    </row>
    <row r="18" spans="3:58" x14ac:dyDescent="0.15">
      <c r="C18" s="210" t="s">
        <v>350</v>
      </c>
      <c r="D18" s="79" t="s">
        <v>128</v>
      </c>
      <c r="E18" s="8">
        <v>1</v>
      </c>
      <c r="F18" s="8">
        <v>0.3</v>
      </c>
      <c r="G18" s="8"/>
      <c r="H18" s="8"/>
      <c r="I18" s="8"/>
      <c r="J18" s="8"/>
      <c r="R18" s="104">
        <f>节奏预期!B18</f>
        <v>390</v>
      </c>
      <c r="S18" s="104">
        <f>节奏预期!D18</f>
        <v>86.106879061232277</v>
      </c>
      <c r="T18" s="165">
        <f>(求节点(其他调用!$B$4:$B$163,其他调用!$C$4:$C$163,S18)-求节点(其他调用!$B$4:$B$163,其他调用!$C$4:$C$163,S17))*INDEX($I$5:$M$8,MATCH($R18,$C$5:$C$8,1),MATCH($R$4,$I$4:$M$4,0))</f>
        <v>13577.935148481025</v>
      </c>
      <c r="U18" s="170">
        <f t="shared" si="8"/>
        <v>163170.18968966359</v>
      </c>
      <c r="V18" s="141">
        <f t="shared" si="3"/>
        <v>0</v>
      </c>
      <c r="W18" s="141">
        <f t="shared" si="0"/>
        <v>0</v>
      </c>
      <c r="X18" s="141">
        <f t="shared" si="0"/>
        <v>0.60346378437693449</v>
      </c>
      <c r="Y18" s="141">
        <f t="shared" si="0"/>
        <v>0</v>
      </c>
      <c r="Z18" s="141">
        <f t="shared" si="0"/>
        <v>0</v>
      </c>
      <c r="AA18" s="141">
        <f t="shared" si="0"/>
        <v>1.5086594609423363</v>
      </c>
      <c r="AB18" s="105">
        <f t="shared" si="4"/>
        <v>0</v>
      </c>
      <c r="AC18" s="105">
        <f t="shared" si="1"/>
        <v>0</v>
      </c>
      <c r="AD18" s="105">
        <f t="shared" si="1"/>
        <v>0</v>
      </c>
      <c r="AE18" s="105">
        <f t="shared" si="1"/>
        <v>0</v>
      </c>
      <c r="AF18" s="105">
        <f t="shared" si="1"/>
        <v>0</v>
      </c>
      <c r="AG18" s="105">
        <f t="shared" si="1"/>
        <v>0.15086594609423362</v>
      </c>
      <c r="AH18" s="105">
        <f>SUMPRODUCT($V18:$AA18,INDEX($E$18:$J$23,MATCH(AH$5,$D$18:$D$23,0),))+SUMPRODUCT($AB18:$AG18,INDEX($E$28:$J$33,MATCH(AH$5,$D$28:$D$33,0),))</f>
        <v>0</v>
      </c>
      <c r="AI18" s="105">
        <f>SUMPRODUCT($V18:$AA18,INDEX($E$18:$J$23,MATCH(AI$5,$D$18:$D$23,0),))+SUMPRODUCT($AB18:$AG18,INDEX($E$28:$J$33,MATCH(AI$5,$D$28:$D$33,0),))</f>
        <v>0.30173189218846724</v>
      </c>
      <c r="AJ18" s="105">
        <f>SUMPRODUCT($V18:$AA18,INDEX($E$18:$J$23,MATCH(AJ$5,$D$18:$D$23,0),))+SUMPRODUCT($AB18:$AG18,INDEX($E$28:$J$33,MATCH(AJ$5,$D$28:$D$33,0),))</f>
        <v>0.72415654125232143</v>
      </c>
      <c r="AK18" s="105">
        <f>SUMPRODUCT($V18:$AA18,INDEX($E$18:$J$23,MATCH(AK$5,$D$18:$D$23,0),))+SUMPRODUCT($AB18:$AG18,INDEX($E$28:$J$33,MATCH(AK$5,$D$28:$D$33,0),))</f>
        <v>0.33190508140731401</v>
      </c>
      <c r="AL18" s="105">
        <f>SUMPRODUCT($V18:$AA18,INDEX($E$18:$J$23,MATCH(AL$5,$D$18:$D$23,0),))+SUMPRODUCT($AB18:$AG18,INDEX($E$28:$J$33,MATCH(AL$5,$D$28:$D$33,0),))</f>
        <v>0.70906994664289813</v>
      </c>
      <c r="AM18" s="105">
        <f>SUMPRODUCT($V18:$AA18,INDEX($E$18:$J$23,MATCH(AM$5,$D$18:$D$23,0),))+SUMPRODUCT($AB18:$AG18,INDEX($E$28:$J$33,MATCH(AM$5,$D$28:$D$33,0),))</f>
        <v>0.19612572992250374</v>
      </c>
      <c r="AN18" s="105">
        <f>SUM(AH$6:AH18)</f>
        <v>0.35538052476336063</v>
      </c>
      <c r="AO18" s="105">
        <f>SUM(AI$6:AI18)</f>
        <v>6.1544000759015489</v>
      </c>
      <c r="AP18" s="105">
        <f>SUM(AJ$6:AJ18)</f>
        <v>9.9373850453820118</v>
      </c>
      <c r="AQ18" s="105">
        <f>SUM(AK$6:AK18)</f>
        <v>4.9692454246906763</v>
      </c>
      <c r="AR18" s="105">
        <f>SUM(AL$6:AL18)</f>
        <v>8.5479340000109918</v>
      </c>
      <c r="AS18" s="105">
        <f>SUM(AM$6:AM18)</f>
        <v>2.0968946828997233</v>
      </c>
      <c r="AT18" s="105">
        <f t="array" ref="AT18">SUMPRODUCT(TRANSPOSE($E$16:$J$16),INDEX($H$57:$K$62,,MATCH($R18,$H$40:$K$40,1)))/INDEX($H$63:$K$63,MATCH($R18,$H$40:$K$40,1))*$T18</f>
        <v>96.554205500309521</v>
      </c>
      <c r="AU18" s="105">
        <f>MAX(SUMPRODUCT(AN18:AS18,装备强化!$D$14:$I$14)-SUMPRODUCT(节奏预期!E18:J18,节奏预期!W18:AB18+1,装备强化!$D$14:$I$14),0)</f>
        <v>0</v>
      </c>
      <c r="AV18" s="105">
        <f t="shared" si="5"/>
        <v>96.554205500309521</v>
      </c>
      <c r="AW18" s="141">
        <f t="shared" si="6"/>
        <v>0</v>
      </c>
      <c r="AX18" s="141">
        <f t="shared" si="2"/>
        <v>0</v>
      </c>
      <c r="AY18" s="141">
        <f t="shared" si="2"/>
        <v>18.103913531308034</v>
      </c>
      <c r="AZ18" s="141">
        <f t="shared" si="2"/>
        <v>82.976270351828504</v>
      </c>
      <c r="BA18" s="141">
        <f t="shared" si="9"/>
        <v>0</v>
      </c>
      <c r="BB18" s="141">
        <f t="shared" si="10"/>
        <v>11.846017492112024</v>
      </c>
      <c r="BC18" s="141">
        <f t="shared" si="11"/>
        <v>340.8335625730241</v>
      </c>
      <c r="BD18" s="141">
        <f t="shared" si="12"/>
        <v>975.77596260014877</v>
      </c>
      <c r="BE18" s="141">
        <f t="shared" si="13"/>
        <v>11.361118752434137</v>
      </c>
      <c r="BF18" s="141">
        <f t="shared" si="14"/>
        <v>19.515519252002967</v>
      </c>
    </row>
    <row r="19" spans="3:58" x14ac:dyDescent="0.15">
      <c r="C19" s="211"/>
      <c r="D19" s="79" t="s">
        <v>129</v>
      </c>
      <c r="E19" s="8"/>
      <c r="F19" s="8">
        <v>0.7</v>
      </c>
      <c r="G19" s="8">
        <v>0.5</v>
      </c>
      <c r="H19" s="8">
        <v>0.5</v>
      </c>
      <c r="I19" s="8"/>
      <c r="J19" s="8"/>
      <c r="R19" s="104">
        <f>节奏预期!B19</f>
        <v>420</v>
      </c>
      <c r="S19" s="104">
        <f>节奏预期!D19</f>
        <v>87.171758893450118</v>
      </c>
      <c r="T19" s="165">
        <f>(求节点(其他调用!$B$4:$B$163,其他调用!$C$4:$C$163,S19)-求节点(其他调用!$B$4:$B$163,其他调用!$C$4:$C$163,S18))*INDEX($I$5:$M$8,MATCH($R19,$C$5:$C$8,1),MATCH($R$4,$I$4:$M$4,0))</f>
        <v>12575.987957039453</v>
      </c>
      <c r="U19" s="170">
        <f t="shared" si="8"/>
        <v>175746.17764670303</v>
      </c>
      <c r="V19" s="141">
        <f t="shared" si="3"/>
        <v>0</v>
      </c>
      <c r="W19" s="141">
        <f t="shared" si="0"/>
        <v>0</v>
      </c>
      <c r="X19" s="141">
        <f t="shared" si="0"/>
        <v>0.55893279809064245</v>
      </c>
      <c r="Y19" s="141">
        <f t="shared" si="0"/>
        <v>0</v>
      </c>
      <c r="Z19" s="141">
        <f t="shared" si="0"/>
        <v>0</v>
      </c>
      <c r="AA19" s="141">
        <f t="shared" si="0"/>
        <v>1.3973319952266059</v>
      </c>
      <c r="AB19" s="105">
        <f t="shared" si="4"/>
        <v>0</v>
      </c>
      <c r="AC19" s="105">
        <f t="shared" si="1"/>
        <v>0</v>
      </c>
      <c r="AD19" s="105">
        <f t="shared" si="1"/>
        <v>0</v>
      </c>
      <c r="AE19" s="105">
        <f t="shared" si="1"/>
        <v>0</v>
      </c>
      <c r="AF19" s="105">
        <f t="shared" si="1"/>
        <v>0</v>
      </c>
      <c r="AG19" s="105">
        <f t="shared" si="1"/>
        <v>0.13973319952266061</v>
      </c>
      <c r="AH19" s="105">
        <f>SUMPRODUCT($V19:$AA19,INDEX($E$18:$J$23,MATCH(AH$5,$D$18:$D$23,0),))+SUMPRODUCT($AB19:$AG19,INDEX($E$28:$J$33,MATCH(AH$5,$D$28:$D$33,0),))</f>
        <v>0</v>
      </c>
      <c r="AI19" s="105">
        <f>SUMPRODUCT($V19:$AA19,INDEX($E$18:$J$23,MATCH(AI$5,$D$18:$D$23,0),))+SUMPRODUCT($AB19:$AG19,INDEX($E$28:$J$33,MATCH(AI$5,$D$28:$D$33,0),))</f>
        <v>0.27946639904532122</v>
      </c>
      <c r="AJ19" s="105">
        <f>SUMPRODUCT($V19:$AA19,INDEX($E$18:$J$23,MATCH(AJ$5,$D$18:$D$23,0),))+SUMPRODUCT($AB19:$AG19,INDEX($E$28:$J$33,MATCH(AJ$5,$D$28:$D$33,0),))</f>
        <v>0.67071935770877089</v>
      </c>
      <c r="AK19" s="105">
        <f>SUMPRODUCT($V19:$AA19,INDEX($E$18:$J$23,MATCH(AK$5,$D$18:$D$23,0),))+SUMPRODUCT($AB19:$AG19,INDEX($E$28:$J$33,MATCH(AK$5,$D$28:$D$33,0),))</f>
        <v>0.30741303894985328</v>
      </c>
      <c r="AL19" s="105">
        <f>SUMPRODUCT($V19:$AA19,INDEX($E$18:$J$23,MATCH(AL$5,$D$18:$D$23,0),))+SUMPRODUCT($AB19:$AG19,INDEX($E$28:$J$33,MATCH(AL$5,$D$28:$D$33,0),))</f>
        <v>0.65674603775650475</v>
      </c>
      <c r="AM19" s="105">
        <f>SUMPRODUCT($V19:$AA19,INDEX($E$18:$J$23,MATCH(AM$5,$D$18:$D$23,0),))+SUMPRODUCT($AB19:$AG19,INDEX($E$28:$J$33,MATCH(AM$5,$D$28:$D$33,0),))</f>
        <v>0.18165315937945875</v>
      </c>
      <c r="AN19" s="105">
        <f>SUM(AH$6:AH19)</f>
        <v>0.35538052476336063</v>
      </c>
      <c r="AO19" s="105">
        <f>SUM(AI$6:AI19)</f>
        <v>6.4338664749468704</v>
      </c>
      <c r="AP19" s="105">
        <f>SUM(AJ$6:AJ19)</f>
        <v>10.608104403090783</v>
      </c>
      <c r="AQ19" s="105">
        <f>SUM(AK$6:AK19)</f>
        <v>5.2766584636405298</v>
      </c>
      <c r="AR19" s="105">
        <f>SUM(AL$6:AL19)</f>
        <v>9.2046800377674973</v>
      </c>
      <c r="AS19" s="105">
        <f>SUM(AM$6:AM19)</f>
        <v>2.2785478422791821</v>
      </c>
      <c r="AT19" s="105">
        <f t="array" ref="AT19">SUMPRODUCT(TRANSPOSE($E$16:$J$16),INDEX($H$57:$K$62,,MATCH($R19,$H$40:$K$40,1)))/INDEX($H$63:$K$63,MATCH($R19,$H$40:$K$40,1))*$T19</f>
        <v>89.429247694502777</v>
      </c>
      <c r="AU19" s="105">
        <f>MAX(SUMPRODUCT(AN19:AS19,装备强化!$D$14:$I$14)-SUMPRODUCT(节奏预期!E19:J19,节奏预期!W19:AB19+1,装备强化!$D$14:$I$14),0)</f>
        <v>0</v>
      </c>
      <c r="AV19" s="105">
        <f t="shared" si="5"/>
        <v>89.429247694502777</v>
      </c>
      <c r="AW19" s="141">
        <f t="shared" si="6"/>
        <v>0</v>
      </c>
      <c r="AX19" s="141">
        <f t="shared" si="2"/>
        <v>0</v>
      </c>
      <c r="AY19" s="141">
        <f t="shared" si="2"/>
        <v>16.767983942719273</v>
      </c>
      <c r="AZ19" s="141">
        <f t="shared" si="2"/>
        <v>76.853259737463347</v>
      </c>
      <c r="BA19" s="141">
        <f t="shared" si="9"/>
        <v>0</v>
      </c>
      <c r="BB19" s="141">
        <f t="shared" si="10"/>
        <v>11.846017492112024</v>
      </c>
      <c r="BC19" s="141">
        <f t="shared" si="11"/>
        <v>357.60154651574339</v>
      </c>
      <c r="BD19" s="141">
        <f t="shared" si="12"/>
        <v>1052.6292223376122</v>
      </c>
      <c r="BE19" s="141">
        <f t="shared" si="13"/>
        <v>11.92005155052478</v>
      </c>
      <c r="BF19" s="141">
        <f t="shared" si="14"/>
        <v>21.052584446752235</v>
      </c>
    </row>
    <row r="20" spans="3:58" x14ac:dyDescent="0.15">
      <c r="C20" s="211"/>
      <c r="D20" s="79" t="s">
        <v>130</v>
      </c>
      <c r="E20" s="8"/>
      <c r="F20" s="8"/>
      <c r="G20" s="8">
        <v>0.45</v>
      </c>
      <c r="H20" s="8">
        <v>0.3</v>
      </c>
      <c r="I20" s="8">
        <v>0.3</v>
      </c>
      <c r="J20" s="8">
        <v>0.3</v>
      </c>
      <c r="R20" s="104">
        <f>节奏预期!B20</f>
        <v>450</v>
      </c>
      <c r="S20" s="104">
        <f>节奏预期!D20</f>
        <v>88.164987373156592</v>
      </c>
      <c r="T20" s="165">
        <f>(求节点(其他调用!$B$4:$B$163,其他调用!$C$4:$C$163,S20)-求节点(其他调用!$B$4:$B$163,其他调用!$C$4:$C$163,S19))*INDEX($I$5:$M$8,MATCH($R20,$C$5:$C$8,1),MATCH($R$4,$I$4:$M$4,0))</f>
        <v>11729.801825021348</v>
      </c>
      <c r="U20" s="170">
        <f t="shared" si="8"/>
        <v>187475.97947172436</v>
      </c>
      <c r="V20" s="141">
        <f t="shared" si="3"/>
        <v>0</v>
      </c>
      <c r="W20" s="141">
        <f t="shared" si="0"/>
        <v>0</v>
      </c>
      <c r="X20" s="141">
        <f t="shared" si="0"/>
        <v>0.52132452555650444</v>
      </c>
      <c r="Y20" s="141">
        <f t="shared" si="0"/>
        <v>0</v>
      </c>
      <c r="Z20" s="141">
        <f t="shared" si="0"/>
        <v>0</v>
      </c>
      <c r="AA20" s="141">
        <f t="shared" si="0"/>
        <v>1.3033113138912609</v>
      </c>
      <c r="AB20" s="105">
        <f t="shared" si="4"/>
        <v>0</v>
      </c>
      <c r="AC20" s="105">
        <f t="shared" si="1"/>
        <v>0</v>
      </c>
      <c r="AD20" s="105">
        <f t="shared" si="1"/>
        <v>0</v>
      </c>
      <c r="AE20" s="105">
        <f t="shared" si="1"/>
        <v>0</v>
      </c>
      <c r="AF20" s="105">
        <f t="shared" si="1"/>
        <v>0</v>
      </c>
      <c r="AG20" s="105">
        <f t="shared" si="1"/>
        <v>0.13033113138912611</v>
      </c>
      <c r="AH20" s="105">
        <f>SUMPRODUCT($V20:$AA20,INDEX($E$18:$J$23,MATCH(AH$5,$D$18:$D$23,0),))+SUMPRODUCT($AB20:$AG20,INDEX($E$28:$J$33,MATCH(AH$5,$D$28:$D$33,0),))</f>
        <v>0</v>
      </c>
      <c r="AI20" s="105">
        <f>SUMPRODUCT($V20:$AA20,INDEX($E$18:$J$23,MATCH(AI$5,$D$18:$D$23,0),))+SUMPRODUCT($AB20:$AG20,INDEX($E$28:$J$33,MATCH(AI$5,$D$28:$D$33,0),))</f>
        <v>0.26066226277825222</v>
      </c>
      <c r="AJ20" s="105">
        <f>SUMPRODUCT($V20:$AA20,INDEX($E$18:$J$23,MATCH(AJ$5,$D$18:$D$23,0),))+SUMPRODUCT($AB20:$AG20,INDEX($E$28:$J$33,MATCH(AJ$5,$D$28:$D$33,0),))</f>
        <v>0.62558943066780526</v>
      </c>
      <c r="AK20" s="105">
        <f>SUMPRODUCT($V20:$AA20,INDEX($E$18:$J$23,MATCH(AK$5,$D$18:$D$23,0),))+SUMPRODUCT($AB20:$AG20,INDEX($E$28:$J$33,MATCH(AK$5,$D$28:$D$33,0),))</f>
        <v>0.2867284890560774</v>
      </c>
      <c r="AL20" s="105">
        <f>SUMPRODUCT($V20:$AA20,INDEX($E$18:$J$23,MATCH(AL$5,$D$18:$D$23,0),))+SUMPRODUCT($AB20:$AG20,INDEX($E$28:$J$33,MATCH(AL$5,$D$28:$D$33,0),))</f>
        <v>0.61255631752889261</v>
      </c>
      <c r="AM20" s="105">
        <f>SUMPRODUCT($V20:$AA20,INDEX($E$18:$J$23,MATCH(AM$5,$D$18:$D$23,0),))+SUMPRODUCT($AB20:$AG20,INDEX($E$28:$J$33,MATCH(AM$5,$D$28:$D$33,0),))</f>
        <v>0.1694304708058639</v>
      </c>
      <c r="AN20" s="105">
        <f>SUM(AH$6:AH20)</f>
        <v>0.35538052476336063</v>
      </c>
      <c r="AO20" s="105">
        <f>SUM(AI$6:AI20)</f>
        <v>6.6945287377251228</v>
      </c>
      <c r="AP20" s="105">
        <f>SUM(AJ$6:AJ20)</f>
        <v>11.233693833758588</v>
      </c>
      <c r="AQ20" s="105">
        <f>SUM(AK$6:AK20)</f>
        <v>5.5633869526966073</v>
      </c>
      <c r="AR20" s="105">
        <f>SUM(AL$6:AL20)</f>
        <v>9.8172363552963908</v>
      </c>
      <c r="AS20" s="105">
        <f>SUM(AM$6:AM20)</f>
        <v>2.4479783130850459</v>
      </c>
      <c r="AT20" s="105">
        <f t="array" ref="AT20">SUMPRODUCT(TRANSPOSE($E$16:$J$16),INDEX($H$57:$K$62,,MATCH($R20,$H$40:$K$40,1)))/INDEX($H$63:$K$63,MATCH($R20,$H$40:$K$40,1))*$T20</f>
        <v>83.411924089040696</v>
      </c>
      <c r="AU20" s="105">
        <f>MAX(SUMPRODUCT(AN20:AS20,装备强化!$D$14:$I$14)-SUMPRODUCT(节奏预期!E20:J20,节奏预期!W20:AB20+1,装备强化!$D$14:$I$14),0)</f>
        <v>0</v>
      </c>
      <c r="AV20" s="105">
        <f t="shared" si="5"/>
        <v>83.411924089040696</v>
      </c>
      <c r="AW20" s="141">
        <f t="shared" si="6"/>
        <v>0</v>
      </c>
      <c r="AX20" s="141">
        <f t="shared" si="2"/>
        <v>0</v>
      </c>
      <c r="AY20" s="141">
        <f t="shared" si="2"/>
        <v>15.639735766695132</v>
      </c>
      <c r="AZ20" s="141">
        <f t="shared" si="2"/>
        <v>71.68212226401937</v>
      </c>
      <c r="BA20" s="141">
        <f t="shared" si="9"/>
        <v>0</v>
      </c>
      <c r="BB20" s="141">
        <f t="shared" si="10"/>
        <v>11.846017492112024</v>
      </c>
      <c r="BC20" s="141">
        <f t="shared" si="11"/>
        <v>373.24128228243853</v>
      </c>
      <c r="BD20" s="141">
        <f t="shared" si="12"/>
        <v>1124.3113446016316</v>
      </c>
      <c r="BE20" s="141">
        <f t="shared" si="13"/>
        <v>12.441376076081285</v>
      </c>
      <c r="BF20" s="141">
        <f t="shared" si="14"/>
        <v>22.486226892032622</v>
      </c>
    </row>
    <row r="21" spans="3:58" x14ac:dyDescent="0.15">
      <c r="C21" s="211"/>
      <c r="D21" s="79" t="s">
        <v>285</v>
      </c>
      <c r="E21" s="8"/>
      <c r="F21" s="8"/>
      <c r="G21" s="8">
        <v>0.05</v>
      </c>
      <c r="H21" s="8">
        <v>0.2</v>
      </c>
      <c r="I21" s="8">
        <v>0.2</v>
      </c>
      <c r="J21" s="8">
        <v>0.2</v>
      </c>
      <c r="R21" s="104">
        <f>节奏预期!B21</f>
        <v>480</v>
      </c>
      <c r="S21" s="104">
        <f>节奏预期!D21</f>
        <v>89.095870094999412</v>
      </c>
      <c r="T21" s="165">
        <f>(求节点(其他调用!$B$4:$B$163,其他调用!$C$4:$C$163,S21)-求节点(其他调用!$B$4:$B$163,其他调用!$C$4:$C$163,S20))*INDEX($I$5:$M$8,MATCH($R21,$C$5:$C$8,1),MATCH($R$4,$I$4:$M$4,0))</f>
        <v>10993.512643515412</v>
      </c>
      <c r="U21" s="170">
        <f t="shared" si="8"/>
        <v>198469.49211523979</v>
      </c>
      <c r="V21" s="141">
        <f t="shared" si="3"/>
        <v>0</v>
      </c>
      <c r="W21" s="141">
        <f t="shared" si="0"/>
        <v>0</v>
      </c>
      <c r="X21" s="141">
        <f t="shared" si="0"/>
        <v>0.48860056193401835</v>
      </c>
      <c r="Y21" s="141">
        <f t="shared" si="0"/>
        <v>0</v>
      </c>
      <c r="Z21" s="141">
        <f t="shared" si="0"/>
        <v>0</v>
      </c>
      <c r="AA21" s="141">
        <f t="shared" si="0"/>
        <v>1.2215014048350459</v>
      </c>
      <c r="AB21" s="105">
        <f t="shared" si="4"/>
        <v>0</v>
      </c>
      <c r="AC21" s="105">
        <f t="shared" si="1"/>
        <v>0</v>
      </c>
      <c r="AD21" s="105">
        <f t="shared" si="1"/>
        <v>0</v>
      </c>
      <c r="AE21" s="105">
        <f t="shared" si="1"/>
        <v>0</v>
      </c>
      <c r="AF21" s="105">
        <f t="shared" si="1"/>
        <v>0</v>
      </c>
      <c r="AG21" s="105">
        <f t="shared" si="1"/>
        <v>0.12215014048350459</v>
      </c>
      <c r="AH21" s="105">
        <f>SUMPRODUCT($V21:$AA21,INDEX($E$18:$J$23,MATCH(AH$5,$D$18:$D$23,0),))+SUMPRODUCT($AB21:$AG21,INDEX($E$28:$J$33,MATCH(AH$5,$D$28:$D$33,0),))</f>
        <v>0</v>
      </c>
      <c r="AI21" s="105">
        <f>SUMPRODUCT($V21:$AA21,INDEX($E$18:$J$23,MATCH(AI$5,$D$18:$D$23,0),))+SUMPRODUCT($AB21:$AG21,INDEX($E$28:$J$33,MATCH(AI$5,$D$28:$D$33,0),))</f>
        <v>0.24430028096700918</v>
      </c>
      <c r="AJ21" s="105">
        <f>SUMPRODUCT($V21:$AA21,INDEX($E$18:$J$23,MATCH(AJ$5,$D$18:$D$23,0),))+SUMPRODUCT($AB21:$AG21,INDEX($E$28:$J$33,MATCH(AJ$5,$D$28:$D$33,0),))</f>
        <v>0.58632067432082202</v>
      </c>
      <c r="AK21" s="105">
        <f>SUMPRODUCT($V21:$AA21,INDEX($E$18:$J$23,MATCH(AK$5,$D$18:$D$23,0),))+SUMPRODUCT($AB21:$AG21,INDEX($E$28:$J$33,MATCH(AK$5,$D$28:$D$33,0),))</f>
        <v>0.26873030906371009</v>
      </c>
      <c r="AL21" s="105">
        <f>SUMPRODUCT($V21:$AA21,INDEX($E$18:$J$23,MATCH(AL$5,$D$18:$D$23,0),))+SUMPRODUCT($AB21:$AG21,INDEX($E$28:$J$33,MATCH(AL$5,$D$28:$D$33,0),))</f>
        <v>0.57410566027247156</v>
      </c>
      <c r="AM21" s="105">
        <f>SUMPRODUCT($V21:$AA21,INDEX($E$18:$J$23,MATCH(AM$5,$D$18:$D$23,0),))+SUMPRODUCT($AB21:$AG21,INDEX($E$28:$J$33,MATCH(AM$5,$D$28:$D$33,0),))</f>
        <v>0.15879518262855596</v>
      </c>
      <c r="AN21" s="105">
        <f>SUM(AH$6:AH21)</f>
        <v>0.35538052476336063</v>
      </c>
      <c r="AO21" s="105">
        <f>SUM(AI$6:AI21)</f>
        <v>6.9388290186921324</v>
      </c>
      <c r="AP21" s="105">
        <f>SUM(AJ$6:AJ21)</f>
        <v>11.82001450807941</v>
      </c>
      <c r="AQ21" s="105">
        <f>SUM(AK$6:AK21)</f>
        <v>5.8321172617603176</v>
      </c>
      <c r="AR21" s="105">
        <f>SUM(AL$6:AL21)</f>
        <v>10.391342015568862</v>
      </c>
      <c r="AS21" s="105">
        <f>SUM(AM$6:AM21)</f>
        <v>2.6067734957136017</v>
      </c>
      <c r="AT21" s="105">
        <f t="array" ref="AT21">SUMPRODUCT(TRANSPOSE($E$16:$J$16),INDEX($H$57:$K$62,,MATCH($R21,$H$40:$K$40,1)))/INDEX($H$63:$K$63,MATCH($R21,$H$40:$K$40,1))*$T21</f>
        <v>78.176089909442936</v>
      </c>
      <c r="AU21" s="105">
        <f>MAX(SUMPRODUCT(AN21:AS21,装备强化!$D$14:$I$14)-SUMPRODUCT(节奏预期!E21:J21,节奏预期!W21:AB21+1,装备强化!$D$14:$I$14),0)</f>
        <v>0</v>
      </c>
      <c r="AV21" s="105">
        <f t="shared" si="5"/>
        <v>78.176089909442936</v>
      </c>
      <c r="AW21" s="141">
        <f t="shared" si="6"/>
        <v>0</v>
      </c>
      <c r="AX21" s="141">
        <f t="shared" si="2"/>
        <v>0</v>
      </c>
      <c r="AY21" s="141">
        <f t="shared" si="2"/>
        <v>14.658016858020552</v>
      </c>
      <c r="AZ21" s="141">
        <f t="shared" si="2"/>
        <v>67.182577265927534</v>
      </c>
      <c r="BA21" s="141">
        <f t="shared" si="9"/>
        <v>0</v>
      </c>
      <c r="BB21" s="141">
        <f t="shared" si="10"/>
        <v>11.846017492112024</v>
      </c>
      <c r="BC21" s="141">
        <f t="shared" si="11"/>
        <v>387.89929914045911</v>
      </c>
      <c r="BD21" s="141">
        <f t="shared" si="12"/>
        <v>1191.493921867559</v>
      </c>
      <c r="BE21" s="141">
        <f t="shared" si="13"/>
        <v>12.929976638015305</v>
      </c>
      <c r="BF21" s="141">
        <f t="shared" si="14"/>
        <v>23.829878437351173</v>
      </c>
    </row>
    <row r="22" spans="3:58" ht="11.25" customHeight="1" x14ac:dyDescent="0.15">
      <c r="C22" s="211"/>
      <c r="D22" s="79" t="s">
        <v>131</v>
      </c>
      <c r="E22" s="8"/>
      <c r="F22" s="8"/>
      <c r="G22" s="8"/>
      <c r="H22" s="8"/>
      <c r="I22" s="8">
        <v>0.45</v>
      </c>
      <c r="J22" s="8">
        <v>0.4</v>
      </c>
      <c r="R22" s="104">
        <f>节奏预期!B22</f>
        <v>510</v>
      </c>
      <c r="S22" s="104">
        <f>节奏预期!D22</f>
        <v>89.970834519193531</v>
      </c>
      <c r="T22" s="165">
        <f>(求节点(其他调用!$B$4:$B$163,其他调用!$C$4:$C$163,S22)-求节点(其他调用!$B$4:$B$163,其他调用!$C$4:$C$163,S21))*INDEX($I$5:$M$8,MATCH($R22,$C$5:$C$8,1),MATCH($R$4,$I$4:$M$4,0))</f>
        <v>10333.130301271613</v>
      </c>
      <c r="U22" s="170">
        <f t="shared" si="8"/>
        <v>208802.62241651141</v>
      </c>
      <c r="V22" s="141">
        <f t="shared" si="3"/>
        <v>0</v>
      </c>
      <c r="W22" s="141">
        <f t="shared" si="3"/>
        <v>0</v>
      </c>
      <c r="X22" s="141">
        <f t="shared" si="3"/>
        <v>0.45925023561207168</v>
      </c>
      <c r="Y22" s="141">
        <f t="shared" si="3"/>
        <v>0</v>
      </c>
      <c r="Z22" s="141">
        <f t="shared" si="3"/>
        <v>0</v>
      </c>
      <c r="AA22" s="141">
        <f t="shared" si="3"/>
        <v>1.1481255890301791</v>
      </c>
      <c r="AB22" s="105">
        <f t="shared" si="4"/>
        <v>0</v>
      </c>
      <c r="AC22" s="105">
        <f t="shared" si="4"/>
        <v>0</v>
      </c>
      <c r="AD22" s="105">
        <f t="shared" si="4"/>
        <v>0</v>
      </c>
      <c r="AE22" s="105">
        <f t="shared" si="4"/>
        <v>0</v>
      </c>
      <c r="AF22" s="105">
        <f t="shared" si="4"/>
        <v>0</v>
      </c>
      <c r="AG22" s="105">
        <f t="shared" si="4"/>
        <v>0.11481255890301792</v>
      </c>
      <c r="AH22" s="105">
        <f>SUMPRODUCT($V22:$AA22,INDEX($E$18:$J$23,MATCH(AH$5,$D$18:$D$23,0),))+SUMPRODUCT($AB22:$AG22,INDEX($E$28:$J$33,MATCH(AH$5,$D$28:$D$33,0),))</f>
        <v>0</v>
      </c>
      <c r="AI22" s="105">
        <f>SUMPRODUCT($V22:$AA22,INDEX($E$18:$J$23,MATCH(AI$5,$D$18:$D$23,0),))+SUMPRODUCT($AB22:$AG22,INDEX($E$28:$J$33,MATCH(AI$5,$D$28:$D$33,0),))</f>
        <v>0.22962511780603584</v>
      </c>
      <c r="AJ22" s="105">
        <f>SUMPRODUCT($V22:$AA22,INDEX($E$18:$J$23,MATCH(AJ$5,$D$18:$D$23,0),))+SUMPRODUCT($AB22:$AG22,INDEX($E$28:$J$33,MATCH(AJ$5,$D$28:$D$33,0),))</f>
        <v>0.55110028273448597</v>
      </c>
      <c r="AK22" s="105">
        <f>SUMPRODUCT($V22:$AA22,INDEX($E$18:$J$23,MATCH(AK$5,$D$18:$D$23,0),))+SUMPRODUCT($AB22:$AG22,INDEX($E$28:$J$33,MATCH(AK$5,$D$28:$D$33,0),))</f>
        <v>0.25258762958663944</v>
      </c>
      <c r="AL22" s="105">
        <f>SUMPRODUCT($V22:$AA22,INDEX($E$18:$J$23,MATCH(AL$5,$D$18:$D$23,0),))+SUMPRODUCT($AB22:$AG22,INDEX($E$28:$J$33,MATCH(AL$5,$D$28:$D$33,0),))</f>
        <v>0.53961902684418417</v>
      </c>
      <c r="AM22" s="105">
        <f>SUMPRODUCT($V22:$AA22,INDEX($E$18:$J$23,MATCH(AM$5,$D$18:$D$23,0),))+SUMPRODUCT($AB22:$AG22,INDEX($E$28:$J$33,MATCH(AM$5,$D$28:$D$33,0),))</f>
        <v>0.14925632657392329</v>
      </c>
      <c r="AN22" s="105">
        <f>SUM(AH$6:AH22)</f>
        <v>0.35538052476336063</v>
      </c>
      <c r="AO22" s="105">
        <f>SUM(AI$6:AI22)</f>
        <v>7.168454136498168</v>
      </c>
      <c r="AP22" s="105">
        <f>SUM(AJ$6:AJ22)</f>
        <v>12.371114790813897</v>
      </c>
      <c r="AQ22" s="105">
        <f>SUM(AK$6:AK22)</f>
        <v>6.0847048913469575</v>
      </c>
      <c r="AR22" s="105">
        <f>SUM(AL$6:AL22)</f>
        <v>10.930961042413045</v>
      </c>
      <c r="AS22" s="105">
        <f>SUM(AM$6:AM22)</f>
        <v>2.756029822287525</v>
      </c>
      <c r="AT22" s="105">
        <f t="array" ref="AT22">SUMPRODUCT(TRANSPOSE($E$16:$J$16),INDEX($H$57:$K$62,,MATCH($R22,$H$40:$K$40,1)))/INDEX($H$63:$K$63,MATCH($R22,$H$40:$K$40,1))*$T22</f>
        <v>73.480037697931465</v>
      </c>
      <c r="AU22" s="105">
        <f>MAX(SUMPRODUCT(AN22:AS22,装备强化!$D$14:$I$14)-SUMPRODUCT(节奏预期!E22:J22,节奏预期!W22:AB22+1,装备强化!$D$14:$I$14),0)</f>
        <v>0</v>
      </c>
      <c r="AV22" s="105">
        <f t="shared" si="5"/>
        <v>73.480037697931465</v>
      </c>
      <c r="AW22" s="141">
        <f t="shared" si="6"/>
        <v>0</v>
      </c>
      <c r="AX22" s="141">
        <f t="shared" si="6"/>
        <v>0</v>
      </c>
      <c r="AY22" s="141">
        <f t="shared" si="6"/>
        <v>13.777507068362151</v>
      </c>
      <c r="AZ22" s="141">
        <f t="shared" si="6"/>
        <v>63.14690739665987</v>
      </c>
      <c r="BA22" s="141">
        <f t="shared" si="9"/>
        <v>0</v>
      </c>
      <c r="BB22" s="141">
        <f t="shared" si="10"/>
        <v>11.846017492112024</v>
      </c>
      <c r="BC22" s="141">
        <f t="shared" si="11"/>
        <v>401.67680620882123</v>
      </c>
      <c r="BD22" s="141">
        <f t="shared" si="12"/>
        <v>1254.6408292642188</v>
      </c>
      <c r="BE22" s="141">
        <f t="shared" si="13"/>
        <v>13.389226873627376</v>
      </c>
      <c r="BF22" s="141">
        <f t="shared" si="14"/>
        <v>25.092816585284371</v>
      </c>
    </row>
    <row r="23" spans="3:58" x14ac:dyDescent="0.15">
      <c r="C23" s="212"/>
      <c r="D23" s="79" t="s">
        <v>267</v>
      </c>
      <c r="E23" s="8"/>
      <c r="F23" s="8"/>
      <c r="G23" s="8"/>
      <c r="H23" s="8"/>
      <c r="I23" s="8">
        <v>0.05</v>
      </c>
      <c r="J23" s="8">
        <v>0.1</v>
      </c>
      <c r="R23" s="104">
        <f>节奏预期!B23</f>
        <v>540</v>
      </c>
      <c r="S23" s="104">
        <f>节奏预期!D23</f>
        <v>90.789158318387649</v>
      </c>
      <c r="T23" s="165">
        <f>(求节点(其他调用!$B$4:$B$163,其他调用!$C$4:$C$163,S23)-求节点(其他调用!$B$4:$B$163,其他调用!$C$4:$C$163,S22))*INDEX($I$5:$M$8,MATCH($R23,$C$5:$C$8,1),MATCH($R$4,$I$4:$M$4,0))</f>
        <v>9664.2174377463289</v>
      </c>
      <c r="U23" s="170">
        <f t="shared" si="8"/>
        <v>218466.83985425773</v>
      </c>
      <c r="V23" s="141">
        <f t="shared" si="3"/>
        <v>0</v>
      </c>
      <c r="W23" s="141">
        <f t="shared" si="3"/>
        <v>0</v>
      </c>
      <c r="X23" s="141">
        <f t="shared" si="3"/>
        <v>0.42952077501094799</v>
      </c>
      <c r="Y23" s="141">
        <f t="shared" si="3"/>
        <v>0</v>
      </c>
      <c r="Z23" s="141">
        <f t="shared" si="3"/>
        <v>0</v>
      </c>
      <c r="AA23" s="141">
        <f t="shared" si="3"/>
        <v>1.07380193752737</v>
      </c>
      <c r="AB23" s="105">
        <f t="shared" si="4"/>
        <v>0</v>
      </c>
      <c r="AC23" s="105">
        <f t="shared" si="4"/>
        <v>0</v>
      </c>
      <c r="AD23" s="105">
        <f t="shared" si="4"/>
        <v>0</v>
      </c>
      <c r="AE23" s="105">
        <f t="shared" si="4"/>
        <v>0</v>
      </c>
      <c r="AF23" s="105">
        <f t="shared" si="4"/>
        <v>0</v>
      </c>
      <c r="AG23" s="105">
        <f t="shared" si="4"/>
        <v>0.107380193752737</v>
      </c>
      <c r="AH23" s="105">
        <f>SUMPRODUCT($V23:$AA23,INDEX($E$18:$J$23,MATCH(AH$5,$D$18:$D$23,0),))+SUMPRODUCT($AB23:$AG23,INDEX($E$28:$J$33,MATCH(AH$5,$D$28:$D$33,0),))</f>
        <v>0</v>
      </c>
      <c r="AI23" s="105">
        <f>SUMPRODUCT($V23:$AA23,INDEX($E$18:$J$23,MATCH(AI$5,$D$18:$D$23,0),))+SUMPRODUCT($AB23:$AG23,INDEX($E$28:$J$33,MATCH(AI$5,$D$28:$D$33,0),))</f>
        <v>0.21476038750547399</v>
      </c>
      <c r="AJ23" s="105">
        <f>SUMPRODUCT($V23:$AA23,INDEX($E$18:$J$23,MATCH(AJ$5,$D$18:$D$23,0),))+SUMPRODUCT($AB23:$AG23,INDEX($E$28:$J$33,MATCH(AJ$5,$D$28:$D$33,0),))</f>
        <v>0.51542493001313761</v>
      </c>
      <c r="AK23" s="105">
        <f>SUMPRODUCT($V23:$AA23,INDEX($E$18:$J$23,MATCH(AK$5,$D$18:$D$23,0),))+SUMPRODUCT($AB23:$AG23,INDEX($E$28:$J$33,MATCH(AK$5,$D$28:$D$33,0),))</f>
        <v>0.2362364262560214</v>
      </c>
      <c r="AL23" s="105">
        <f>SUMPRODUCT($V23:$AA23,INDEX($E$18:$J$23,MATCH(AL$5,$D$18:$D$23,0),))+SUMPRODUCT($AB23:$AG23,INDEX($E$28:$J$33,MATCH(AL$5,$D$28:$D$33,0),))</f>
        <v>0.50468691063786386</v>
      </c>
      <c r="AM23" s="105">
        <f>SUMPRODUCT($V23:$AA23,INDEX($E$18:$J$23,MATCH(AM$5,$D$18:$D$23,0),))+SUMPRODUCT($AB23:$AG23,INDEX($E$28:$J$33,MATCH(AM$5,$D$28:$D$33,0),))</f>
        <v>0.13959425187855809</v>
      </c>
      <c r="AN23" s="105">
        <f>SUM(AH$6:AH23)</f>
        <v>0.35538052476336063</v>
      </c>
      <c r="AO23" s="105">
        <f>SUM(AI$6:AI23)</f>
        <v>7.383214524003642</v>
      </c>
      <c r="AP23" s="105">
        <f>SUM(AJ$6:AJ23)</f>
        <v>12.886539720827034</v>
      </c>
      <c r="AQ23" s="105">
        <f>SUM(AK$6:AK23)</f>
        <v>6.3209413176029789</v>
      </c>
      <c r="AR23" s="105">
        <f>SUM(AL$6:AL23)</f>
        <v>11.435647953050909</v>
      </c>
      <c r="AS23" s="105">
        <f>SUM(AM$6:AM23)</f>
        <v>2.8956240741660833</v>
      </c>
      <c r="AT23" s="105">
        <f t="array" ref="AT23">SUMPRODUCT(TRANSPOSE($E$16:$J$16),INDEX($H$57:$K$62,,MATCH($R23,$H$40:$K$40,1)))/INDEX($H$63:$K$63,MATCH($R23,$H$40:$K$40,1))*$T23</f>
        <v>68.723324001751678</v>
      </c>
      <c r="AU23" s="105">
        <f>MAX(SUMPRODUCT(AN23:AS23,装备强化!$D$14:$I$14)-SUMPRODUCT(节奏预期!E23:J23,节奏预期!W23:AB23+1,装备强化!$D$14:$I$14),0)</f>
        <v>0</v>
      </c>
      <c r="AV23" s="105">
        <f t="shared" si="5"/>
        <v>68.723324001751678</v>
      </c>
      <c r="AW23" s="141">
        <f t="shared" si="6"/>
        <v>0</v>
      </c>
      <c r="AX23" s="141">
        <f t="shared" si="6"/>
        <v>0</v>
      </c>
      <c r="AY23" s="141">
        <f t="shared" si="6"/>
        <v>12.88562325032844</v>
      </c>
      <c r="AZ23" s="141">
        <f t="shared" si="6"/>
        <v>59.059106564005354</v>
      </c>
      <c r="BA23" s="141">
        <f t="shared" si="9"/>
        <v>0</v>
      </c>
      <c r="BB23" s="141">
        <f t="shared" si="10"/>
        <v>11.846017492112024</v>
      </c>
      <c r="BC23" s="141">
        <f t="shared" si="11"/>
        <v>414.56242945914966</v>
      </c>
      <c r="BD23" s="141">
        <f t="shared" si="12"/>
        <v>1313.6999358282242</v>
      </c>
      <c r="BE23" s="141">
        <f t="shared" si="13"/>
        <v>13.818747648638324</v>
      </c>
      <c r="BF23" s="141">
        <f t="shared" si="14"/>
        <v>26.273998716564478</v>
      </c>
    </row>
    <row r="24" spans="3:58" x14ac:dyDescent="0.15">
      <c r="C24" s="185" t="s">
        <v>365</v>
      </c>
      <c r="D24" s="185"/>
      <c r="E24" s="79">
        <f t="array" ref="E24">SUMPRODUCT(E18:E23,TRANSPOSE($E$13:$J$13))/2/E$15</f>
        <v>10</v>
      </c>
      <c r="F24" s="79">
        <f t="array" ref="F24">SUMPRODUCT(F18:F23,TRANSPOSE($E$13:$J$13))/2/F$15</f>
        <v>19</v>
      </c>
      <c r="G24" s="79">
        <f t="array" ref="G24">SUMPRODUCT(G18:G23,TRANSPOSE($E$13:$J$13))/2/G$15</f>
        <v>22.5</v>
      </c>
      <c r="H24" s="122"/>
      <c r="I24" s="79">
        <f t="array" ref="I24">SUMPRODUCT(I18:I23,TRANSPOSE($E$13:$J$13))/2/I$15</f>
        <v>56</v>
      </c>
      <c r="J24" s="122"/>
      <c r="R24" s="104">
        <f>节奏预期!B24</f>
        <v>570</v>
      </c>
      <c r="S24" s="104">
        <f>节奏预期!D24</f>
        <v>91.564978527410844</v>
      </c>
      <c r="T24" s="165">
        <f>(求节点(其他调用!$B$4:$B$163,其他调用!$C$4:$C$163,S24)-求节点(其他调用!$B$4:$B$163,其他调用!$C$4:$C$163,S23))*INDEX($I$5:$M$8,MATCH($R24,$C$5:$C$8,1),MATCH($R$4,$I$4:$M$4,0))</f>
        <v>9162.2597313943788</v>
      </c>
      <c r="U24" s="170">
        <f t="shared" si="8"/>
        <v>227629.09958565212</v>
      </c>
      <c r="V24" s="141">
        <f t="shared" si="3"/>
        <v>0</v>
      </c>
      <c r="W24" s="141">
        <f t="shared" si="3"/>
        <v>0</v>
      </c>
      <c r="X24" s="141">
        <f t="shared" si="3"/>
        <v>0.40721154361752798</v>
      </c>
      <c r="Y24" s="141">
        <f t="shared" si="3"/>
        <v>0</v>
      </c>
      <c r="Z24" s="141">
        <f t="shared" si="3"/>
        <v>0</v>
      </c>
      <c r="AA24" s="141">
        <f t="shared" si="3"/>
        <v>1.01802885904382</v>
      </c>
      <c r="AB24" s="105">
        <f t="shared" si="4"/>
        <v>0</v>
      </c>
      <c r="AC24" s="105">
        <f t="shared" si="4"/>
        <v>0</v>
      </c>
      <c r="AD24" s="105">
        <f t="shared" si="4"/>
        <v>0</v>
      </c>
      <c r="AE24" s="105">
        <f t="shared" si="4"/>
        <v>0</v>
      </c>
      <c r="AF24" s="105">
        <f t="shared" si="4"/>
        <v>0</v>
      </c>
      <c r="AG24" s="105">
        <f t="shared" si="4"/>
        <v>0.101802885904382</v>
      </c>
      <c r="AH24" s="105">
        <f>SUMPRODUCT($V24:$AA24,INDEX($E$18:$J$23,MATCH(AH$5,$D$18:$D$23,0),))+SUMPRODUCT($AB24:$AG24,INDEX($E$28:$J$33,MATCH(AH$5,$D$28:$D$33,0),))</f>
        <v>0</v>
      </c>
      <c r="AI24" s="105">
        <f>SUMPRODUCT($V24:$AA24,INDEX($E$18:$J$23,MATCH(AI$5,$D$18:$D$23,0),))+SUMPRODUCT($AB24:$AG24,INDEX($E$28:$J$33,MATCH(AI$5,$D$28:$D$33,0),))</f>
        <v>0.20360577180876399</v>
      </c>
      <c r="AJ24" s="105">
        <f>SUMPRODUCT($V24:$AA24,INDEX($E$18:$J$23,MATCH(AJ$5,$D$18:$D$23,0),))+SUMPRODUCT($AB24:$AG24,INDEX($E$28:$J$33,MATCH(AJ$5,$D$28:$D$33,0),))</f>
        <v>0.48865385234103365</v>
      </c>
      <c r="AK24" s="105">
        <f>SUMPRODUCT($V24:$AA24,INDEX($E$18:$J$23,MATCH(AK$5,$D$18:$D$23,0),))+SUMPRODUCT($AB24:$AG24,INDEX($E$28:$J$33,MATCH(AK$5,$D$28:$D$33,0),))</f>
        <v>0.22396634898964041</v>
      </c>
      <c r="AL24" s="105">
        <f>SUMPRODUCT($V24:$AA24,INDEX($E$18:$J$23,MATCH(AL$5,$D$18:$D$23,0),))+SUMPRODUCT($AB24:$AG24,INDEX($E$28:$J$33,MATCH(AL$5,$D$28:$D$33,0),))</f>
        <v>0.47847356375059541</v>
      </c>
      <c r="AM24" s="105">
        <f>SUMPRODUCT($V24:$AA24,INDEX($E$18:$J$23,MATCH(AM$5,$D$18:$D$23,0),))+SUMPRODUCT($AB24:$AG24,INDEX($E$28:$J$33,MATCH(AM$5,$D$28:$D$33,0),))</f>
        <v>0.13234375167569662</v>
      </c>
      <c r="AN24" s="105">
        <f>SUM(AH$6:AH24)</f>
        <v>0.35538052476336063</v>
      </c>
      <c r="AO24" s="105">
        <f>SUM(AI$6:AI24)</f>
        <v>7.586820295812406</v>
      </c>
      <c r="AP24" s="105">
        <f>SUM(AJ$6:AJ24)</f>
        <v>13.375193573168069</v>
      </c>
      <c r="AQ24" s="105">
        <f>SUM(AK$6:AK24)</f>
        <v>6.5449076665926196</v>
      </c>
      <c r="AR24" s="105">
        <f>SUM(AL$6:AL24)</f>
        <v>11.914121516801504</v>
      </c>
      <c r="AS24" s="105">
        <f>SUM(AM$6:AM24)</f>
        <v>3.0279678258417797</v>
      </c>
      <c r="AT24" s="105">
        <f t="array" ref="AT24">SUMPRODUCT(TRANSPOSE($E$16:$J$16),INDEX($H$57:$K$62,,MATCH($R24,$H$40:$K$40,1)))/INDEX($H$63:$K$63,MATCH($R24,$H$40:$K$40,1))*$T24</f>
        <v>65.153846978804481</v>
      </c>
      <c r="AU24" s="105">
        <f>MAX(SUMPRODUCT(AN24:AS24,装备强化!$D$14:$I$14)-SUMPRODUCT(节奏预期!E24:J24,节奏预期!W24:AB24+1,装备强化!$D$14:$I$14),0)</f>
        <v>0</v>
      </c>
      <c r="AV24" s="105">
        <f t="shared" si="5"/>
        <v>65.153846978804481</v>
      </c>
      <c r="AW24" s="141">
        <f t="shared" si="6"/>
        <v>0</v>
      </c>
      <c r="AX24" s="141">
        <f t="shared" si="6"/>
        <v>0</v>
      </c>
      <c r="AY24" s="141">
        <f t="shared" si="6"/>
        <v>12.216346308525839</v>
      </c>
      <c r="AZ24" s="141">
        <f t="shared" si="6"/>
        <v>55.991587247410102</v>
      </c>
      <c r="BA24" s="141">
        <f t="shared" si="9"/>
        <v>0</v>
      </c>
      <c r="BB24" s="141">
        <f t="shared" si="10"/>
        <v>11.846017492112024</v>
      </c>
      <c r="BC24" s="141">
        <f t="shared" si="11"/>
        <v>426.77877576767548</v>
      </c>
      <c r="BD24" s="141">
        <f t="shared" si="12"/>
        <v>1369.6915230756342</v>
      </c>
      <c r="BE24" s="141">
        <f t="shared" si="13"/>
        <v>14.225959192255852</v>
      </c>
      <c r="BF24" s="141">
        <f t="shared" si="14"/>
        <v>27.393830461512678</v>
      </c>
    </row>
    <row r="25" spans="3:58" x14ac:dyDescent="0.15">
      <c r="C25" s="185" t="s">
        <v>366</v>
      </c>
      <c r="D25" s="185"/>
      <c r="E25" s="123">
        <f t="array" ref="E25">SUMPRODUCT(E18:E23,TRANSPOSE($E$13:$J$13))-IF(E$24="",D$24,E$24)*E$15</f>
        <v>50</v>
      </c>
      <c r="F25" s="123">
        <f t="array" ref="F25">SUMPRODUCT(F18:F23,TRANSPOSE($E$13:$J$13))-IF(F$24="",E$24,F$24)*F$15</f>
        <v>190</v>
      </c>
      <c r="G25" s="123">
        <f t="array" ref="G25">SUMPRODUCT(G18:G23,TRANSPOSE($E$13:$J$13))-IF(G$24="",F$24,G$24)*G$15</f>
        <v>675</v>
      </c>
      <c r="H25" s="123">
        <f t="array" ref="H25">SUMPRODUCT(H18:H23,TRANSPOSE($E$13:$J$13))-IF(H$24="",G$24,H$24)*H$15</f>
        <v>975</v>
      </c>
      <c r="I25" s="123">
        <f t="array" ref="I25">SUMPRODUCT(I18:I23,TRANSPOSE($E$13:$J$13))-IF(I$24="",H$24,I$24)*I$15</f>
        <v>2800</v>
      </c>
      <c r="J25" s="123">
        <f t="array" ref="J25">SUMPRODUCT(J18:J23,TRANSPOSE($E$13:$J$13))-IF(J$24="",I$24,J$24)*J$15</f>
        <v>4000</v>
      </c>
      <c r="R25" s="104">
        <f>节奏预期!B25</f>
        <v>600</v>
      </c>
      <c r="S25" s="104">
        <f>节奏预期!D25</f>
        <v>92.304802564325527</v>
      </c>
      <c r="T25" s="165">
        <f>(求节点(其他调用!$B$4:$B$163,其他调用!$C$4:$C$163,S25)-求节点(其他调用!$B$4:$B$163,其他调用!$C$4:$C$163,S24))*INDEX($I$5:$M$8,MATCH($R25,$C$5:$C$8,1),MATCH($R$4,$I$4:$M$4,0))</f>
        <v>8737.1531482474875</v>
      </c>
      <c r="U25" s="170">
        <f t="shared" si="8"/>
        <v>236366.2527338996</v>
      </c>
      <c r="V25" s="141">
        <f t="shared" si="3"/>
        <v>0</v>
      </c>
      <c r="W25" s="141">
        <f t="shared" si="3"/>
        <v>0</v>
      </c>
      <c r="X25" s="141">
        <f t="shared" si="3"/>
        <v>0.38831791769988833</v>
      </c>
      <c r="Y25" s="141">
        <f t="shared" si="3"/>
        <v>0</v>
      </c>
      <c r="Z25" s="141">
        <f t="shared" si="3"/>
        <v>0</v>
      </c>
      <c r="AA25" s="141">
        <f t="shared" si="3"/>
        <v>0.97079479424972093</v>
      </c>
      <c r="AB25" s="105">
        <f t="shared" si="4"/>
        <v>0</v>
      </c>
      <c r="AC25" s="105">
        <f t="shared" si="4"/>
        <v>0</v>
      </c>
      <c r="AD25" s="105">
        <f t="shared" si="4"/>
        <v>0</v>
      </c>
      <c r="AE25" s="105">
        <f t="shared" si="4"/>
        <v>0</v>
      </c>
      <c r="AF25" s="105">
        <f t="shared" si="4"/>
        <v>0</v>
      </c>
      <c r="AG25" s="105">
        <f t="shared" si="4"/>
        <v>9.7079479424972082E-2</v>
      </c>
      <c r="AH25" s="105">
        <f>SUMPRODUCT($V25:$AA25,INDEX($E$18:$J$23,MATCH(AH$5,$D$18:$D$23,0),))+SUMPRODUCT($AB25:$AG25,INDEX($E$28:$J$33,MATCH(AH$5,$D$28:$D$33,0),))</f>
        <v>0</v>
      </c>
      <c r="AI25" s="105">
        <f>SUMPRODUCT($V25:$AA25,INDEX($E$18:$J$23,MATCH(AI$5,$D$18:$D$23,0),))+SUMPRODUCT($AB25:$AG25,INDEX($E$28:$J$33,MATCH(AI$5,$D$28:$D$33,0),))</f>
        <v>0.19415895884994416</v>
      </c>
      <c r="AJ25" s="105">
        <f>SUMPRODUCT($V25:$AA25,INDEX($E$18:$J$23,MATCH(AJ$5,$D$18:$D$23,0),))+SUMPRODUCT($AB25:$AG25,INDEX($E$28:$J$33,MATCH(AJ$5,$D$28:$D$33,0),))</f>
        <v>0.46598150123986604</v>
      </c>
      <c r="AK25" s="105">
        <f>SUMPRODUCT($V25:$AA25,INDEX($E$18:$J$23,MATCH(AK$5,$D$18:$D$23,0),))+SUMPRODUCT($AB25:$AG25,INDEX($E$28:$J$33,MATCH(AK$5,$D$28:$D$33,0),))</f>
        <v>0.21357485473493862</v>
      </c>
      <c r="AL25" s="105">
        <f>SUMPRODUCT($V25:$AA25,INDEX($E$18:$J$23,MATCH(AL$5,$D$18:$D$23,0),))+SUMPRODUCT($AB25:$AG25,INDEX($E$28:$J$33,MATCH(AL$5,$D$28:$D$33,0),))</f>
        <v>0.45627355329736885</v>
      </c>
      <c r="AM25" s="105">
        <f>SUMPRODUCT($V25:$AA25,INDEX($E$18:$J$23,MATCH(AM$5,$D$18:$D$23,0),))+SUMPRODUCT($AB25:$AG25,INDEX($E$28:$J$33,MATCH(AM$5,$D$28:$D$33,0),))</f>
        <v>0.12620332325246372</v>
      </c>
      <c r="AN25" s="105">
        <f>SUM(AH$6:AH25)</f>
        <v>0.35538052476336063</v>
      </c>
      <c r="AO25" s="105">
        <f>SUM(AI$6:AI25)</f>
        <v>7.7809792546623502</v>
      </c>
      <c r="AP25" s="105">
        <f>SUM(AJ$6:AJ25)</f>
        <v>13.841175074407936</v>
      </c>
      <c r="AQ25" s="105">
        <f>SUM(AK$6:AK25)</f>
        <v>6.7584825213275579</v>
      </c>
      <c r="AR25" s="105">
        <f>SUM(AL$6:AL25)</f>
        <v>12.370395070098873</v>
      </c>
      <c r="AS25" s="105">
        <f>SUM(AM$6:AM25)</f>
        <v>3.1541711490942435</v>
      </c>
      <c r="AT25" s="105">
        <f t="array" ref="AT25">SUMPRODUCT(TRANSPOSE($E$16:$J$16),INDEX($H$57:$K$62,,MATCH($R25,$H$40:$K$40,1)))/INDEX($H$63:$K$63,MATCH($R25,$H$40:$K$40,1))*$T25</f>
        <v>62.130866831982139</v>
      </c>
      <c r="AU25" s="105">
        <f>MAX(SUMPRODUCT(AN25:AS25,装备强化!$D$14:$I$14)-SUMPRODUCT(节奏预期!E25:J25,节奏预期!W25:AB25+1,装备强化!$D$14:$I$14),0)</f>
        <v>0</v>
      </c>
      <c r="AV25" s="105">
        <f t="shared" si="5"/>
        <v>62.130866831982139</v>
      </c>
      <c r="AW25" s="141">
        <f t="shared" si="6"/>
        <v>0</v>
      </c>
      <c r="AX25" s="141">
        <f t="shared" si="6"/>
        <v>0</v>
      </c>
      <c r="AY25" s="141">
        <f t="shared" si="6"/>
        <v>11.649537530996652</v>
      </c>
      <c r="AZ25" s="141">
        <f t="shared" si="6"/>
        <v>53.393713683734653</v>
      </c>
      <c r="BA25" s="141">
        <f t="shared" si="9"/>
        <v>0</v>
      </c>
      <c r="BB25" s="141">
        <f t="shared" si="10"/>
        <v>11.846017492112024</v>
      </c>
      <c r="BC25" s="141">
        <f t="shared" si="11"/>
        <v>438.42831329867215</v>
      </c>
      <c r="BD25" s="141">
        <f t="shared" si="12"/>
        <v>1423.0852367593689</v>
      </c>
      <c r="BE25" s="141">
        <f t="shared" si="13"/>
        <v>14.61427710995574</v>
      </c>
      <c r="BF25" s="141">
        <f t="shared" si="14"/>
        <v>28.461704735187372</v>
      </c>
    </row>
    <row r="26" spans="3:58" ht="11.25" customHeight="1" x14ac:dyDescent="0.15">
      <c r="C26" s="185" t="s">
        <v>367</v>
      </c>
      <c r="D26" s="185"/>
      <c r="E26" s="105">
        <f t="array" ref="E26">SUMPRODUCT(E18:E23,TRANSPOSE($E$14:$J$14))/2/E$15</f>
        <v>2</v>
      </c>
      <c r="F26" s="105">
        <f t="array" ref="F26">SUMPRODUCT(F18:F23,TRANSPOSE($E$14:$J$14))/2/F$15</f>
        <v>3.8</v>
      </c>
      <c r="G26" s="105">
        <f t="array" ref="G26">SUMPRODUCT(G18:G23,TRANSPOSE($E$14:$J$14))/2/G$15</f>
        <v>4.166666666666667</v>
      </c>
      <c r="H26" s="125"/>
      <c r="I26" s="125">
        <f t="shared" ref="I26:J27" si="15">I24</f>
        <v>56</v>
      </c>
      <c r="J26" s="125"/>
      <c r="R26" s="104">
        <f>节奏预期!B26</f>
        <v>630</v>
      </c>
      <c r="S26" s="104">
        <f>节奏预期!D26</f>
        <v>93.014456893313053</v>
      </c>
      <c r="T26" s="165">
        <f>(求节点(其他调用!$B$4:$B$163,其他调用!$C$4:$C$163,S26)-求节点(其他调用!$B$4:$B$163,其他调用!$C$4:$C$163,S25))*INDEX($I$5:$M$8,MATCH($R26,$C$5:$C$8,1),MATCH($R$4,$I$4:$M$4,0))</f>
        <v>8380.8557782718453</v>
      </c>
      <c r="U26" s="170">
        <f t="shared" si="8"/>
        <v>244747.10851217146</v>
      </c>
      <c r="V26" s="141">
        <f t="shared" si="3"/>
        <v>0</v>
      </c>
      <c r="W26" s="141">
        <f t="shared" si="3"/>
        <v>0</v>
      </c>
      <c r="X26" s="141">
        <f t="shared" si="3"/>
        <v>0.37248247903430426</v>
      </c>
      <c r="Y26" s="141">
        <f t="shared" si="3"/>
        <v>0</v>
      </c>
      <c r="Z26" s="141">
        <f t="shared" si="3"/>
        <v>0</v>
      </c>
      <c r="AA26" s="141">
        <f t="shared" si="3"/>
        <v>0.93120619758576062</v>
      </c>
      <c r="AB26" s="105">
        <f t="shared" si="4"/>
        <v>0</v>
      </c>
      <c r="AC26" s="105">
        <f t="shared" si="4"/>
        <v>0</v>
      </c>
      <c r="AD26" s="105">
        <f t="shared" si="4"/>
        <v>0</v>
      </c>
      <c r="AE26" s="105">
        <f t="shared" si="4"/>
        <v>0</v>
      </c>
      <c r="AF26" s="105">
        <f t="shared" si="4"/>
        <v>0</v>
      </c>
      <c r="AG26" s="105">
        <f t="shared" si="4"/>
        <v>9.3120619758576065E-2</v>
      </c>
      <c r="AH26" s="105">
        <f>SUMPRODUCT($V26:$AA26,INDEX($E$18:$J$23,MATCH(AH$5,$D$18:$D$23,0),))+SUMPRODUCT($AB26:$AG26,INDEX($E$28:$J$33,MATCH(AH$5,$D$28:$D$33,0),))</f>
        <v>0</v>
      </c>
      <c r="AI26" s="105">
        <f>SUMPRODUCT($V26:$AA26,INDEX($E$18:$J$23,MATCH(AI$5,$D$18:$D$23,0),))+SUMPRODUCT($AB26:$AG26,INDEX($E$28:$J$33,MATCH(AI$5,$D$28:$D$33,0),))</f>
        <v>0.18624123951715213</v>
      </c>
      <c r="AJ26" s="105">
        <f>SUMPRODUCT($V26:$AA26,INDEX($E$18:$J$23,MATCH(AJ$5,$D$18:$D$23,0),))+SUMPRODUCT($AB26:$AG26,INDEX($E$28:$J$33,MATCH(AJ$5,$D$28:$D$33,0),))</f>
        <v>0.44697897484116511</v>
      </c>
      <c r="AK26" s="105">
        <f>SUMPRODUCT($V26:$AA26,INDEX($E$18:$J$23,MATCH(AK$5,$D$18:$D$23,0),))+SUMPRODUCT($AB26:$AG26,INDEX($E$28:$J$33,MATCH(AK$5,$D$28:$D$33,0),))</f>
        <v>0.20486536346886736</v>
      </c>
      <c r="AL26" s="105">
        <f>SUMPRODUCT($V26:$AA26,INDEX($E$18:$J$23,MATCH(AL$5,$D$18:$D$23,0),))+SUMPRODUCT($AB26:$AG26,INDEX($E$28:$J$33,MATCH(AL$5,$D$28:$D$33,0),))</f>
        <v>0.43766691286530751</v>
      </c>
      <c r="AM26" s="105">
        <f>SUMPRODUCT($V26:$AA26,INDEX($E$18:$J$23,MATCH(AM$5,$D$18:$D$23,0),))+SUMPRODUCT($AB26:$AG26,INDEX($E$28:$J$33,MATCH(AM$5,$D$28:$D$33,0),))</f>
        <v>0.12105680568614888</v>
      </c>
      <c r="AN26" s="105">
        <f>SUM(AH$6:AH26)</f>
        <v>0.35538052476336063</v>
      </c>
      <c r="AO26" s="105">
        <f>SUM(AI$6:AI26)</f>
        <v>7.967220494179502</v>
      </c>
      <c r="AP26" s="105">
        <f>SUM(AJ$6:AJ26)</f>
        <v>14.288154049249101</v>
      </c>
      <c r="AQ26" s="105">
        <f>SUM(AK$6:AK26)</f>
        <v>6.9633478847964252</v>
      </c>
      <c r="AR26" s="105">
        <f>SUM(AL$6:AL26)</f>
        <v>12.80806198296418</v>
      </c>
      <c r="AS26" s="105">
        <f>SUM(AM$6:AM26)</f>
        <v>3.2752279547803922</v>
      </c>
      <c r="AT26" s="105">
        <f t="array" ref="AT26">SUMPRODUCT(TRANSPOSE($E$16:$J$16),INDEX($H$57:$K$62,,MATCH($R26,$H$40:$K$40,1)))/INDEX($H$63:$K$63,MATCH($R26,$H$40:$K$40,1))*$T26</f>
        <v>59.59719664548868</v>
      </c>
      <c r="AU26" s="105">
        <f>MAX(SUMPRODUCT(AN26:AS26,装备强化!$D$14:$I$14)-SUMPRODUCT(节奏预期!E26:J26,节奏预期!W26:AB26+1,装备强化!$D$14:$I$14),0)</f>
        <v>0</v>
      </c>
      <c r="AV26" s="105">
        <f t="shared" si="5"/>
        <v>59.59719664548868</v>
      </c>
      <c r="AW26" s="141">
        <f t="shared" si="6"/>
        <v>0</v>
      </c>
      <c r="AX26" s="141">
        <f t="shared" si="6"/>
        <v>0</v>
      </c>
      <c r="AY26" s="141">
        <f t="shared" si="6"/>
        <v>11.174474371029129</v>
      </c>
      <c r="AZ26" s="141">
        <f t="shared" si="6"/>
        <v>51.216340867216843</v>
      </c>
      <c r="BA26" s="141">
        <f t="shared" si="9"/>
        <v>0</v>
      </c>
      <c r="BB26" s="141">
        <f t="shared" si="10"/>
        <v>11.846017492112024</v>
      </c>
      <c r="BC26" s="141">
        <f t="shared" si="11"/>
        <v>449.60278766970129</v>
      </c>
      <c r="BD26" s="141">
        <f t="shared" si="12"/>
        <v>1474.3015776265856</v>
      </c>
      <c r="BE26" s="141">
        <f t="shared" si="13"/>
        <v>14.986759588990044</v>
      </c>
      <c r="BF26" s="141">
        <f t="shared" si="14"/>
        <v>29.48603155253171</v>
      </c>
    </row>
    <row r="27" spans="3:58" x14ac:dyDescent="0.15">
      <c r="C27" s="185" t="s">
        <v>368</v>
      </c>
      <c r="D27" s="185"/>
      <c r="E27" s="123">
        <f t="array" ref="E27">SUMPRODUCT(E18:E23,TRANSPOSE($E$14:$J$14))-IF(E$26="",D$26,E$26)*E$15</f>
        <v>10</v>
      </c>
      <c r="F27" s="123">
        <f t="array" ref="F27">SUMPRODUCT(F18:F23,TRANSPOSE($E$14:$J$14))-IF(F$26="",E$26,F$26)*F$15</f>
        <v>38</v>
      </c>
      <c r="G27" s="123">
        <f t="array" ref="G27">SUMPRODUCT(G18:G23,TRANSPOSE($E$14:$J$14))-IF(G$26="",F$26,G$26)*G$15</f>
        <v>124.99999999999999</v>
      </c>
      <c r="H27" s="125">
        <f>H25</f>
        <v>975</v>
      </c>
      <c r="I27" s="125">
        <f t="shared" si="15"/>
        <v>2800</v>
      </c>
      <c r="J27" s="125">
        <f t="shared" si="15"/>
        <v>4000</v>
      </c>
      <c r="K27" s="126" t="s">
        <v>371</v>
      </c>
      <c r="R27" s="104">
        <f>节奏预期!B27</f>
        <v>660</v>
      </c>
      <c r="S27" s="104">
        <f>节奏预期!D27</f>
        <v>93.677555929742169</v>
      </c>
      <c r="T27" s="165">
        <f>(求节点(其他调用!$B$4:$B$163,其他调用!$C$4:$C$163,S27)-求节点(其他调用!$B$4:$B$163,其他调用!$C$4:$C$163,S26))*INDEX($I$5:$M$8,MATCH($R27,$C$5:$C$8,1),MATCH($R$4,$I$4:$M$4,0))</f>
        <v>7831.0483907738708</v>
      </c>
      <c r="U27" s="170">
        <f t="shared" si="8"/>
        <v>252578.15690294534</v>
      </c>
      <c r="V27" s="141">
        <f t="shared" si="3"/>
        <v>0</v>
      </c>
      <c r="W27" s="141">
        <f t="shared" si="3"/>
        <v>0</v>
      </c>
      <c r="X27" s="141">
        <f t="shared" si="3"/>
        <v>0.3480465951455054</v>
      </c>
      <c r="Y27" s="141">
        <f t="shared" si="3"/>
        <v>0</v>
      </c>
      <c r="Z27" s="141">
        <f t="shared" si="3"/>
        <v>0</v>
      </c>
      <c r="AA27" s="141">
        <f t="shared" si="3"/>
        <v>0.8701164878637635</v>
      </c>
      <c r="AB27" s="105">
        <f t="shared" si="4"/>
        <v>0</v>
      </c>
      <c r="AC27" s="105">
        <f t="shared" si="4"/>
        <v>0</v>
      </c>
      <c r="AD27" s="105">
        <f t="shared" si="4"/>
        <v>0</v>
      </c>
      <c r="AE27" s="105">
        <f t="shared" si="4"/>
        <v>0</v>
      </c>
      <c r="AF27" s="105">
        <f t="shared" si="4"/>
        <v>0</v>
      </c>
      <c r="AG27" s="105">
        <f t="shared" si="4"/>
        <v>8.701164878637635E-2</v>
      </c>
      <c r="AH27" s="105">
        <f>SUMPRODUCT($V27:$AA27,INDEX($E$18:$J$23,MATCH(AH$5,$D$18:$D$23,0),))+SUMPRODUCT($AB27:$AG27,INDEX($E$28:$J$33,MATCH(AH$5,$D$28:$D$33,0),))</f>
        <v>0</v>
      </c>
      <c r="AI27" s="105">
        <f>SUMPRODUCT($V27:$AA27,INDEX($E$18:$J$23,MATCH(AI$5,$D$18:$D$23,0),))+SUMPRODUCT($AB27:$AG27,INDEX($E$28:$J$33,MATCH(AI$5,$D$28:$D$33,0),))</f>
        <v>0.1740232975727527</v>
      </c>
      <c r="AJ27" s="105">
        <f>SUMPRODUCT($V27:$AA27,INDEX($E$18:$J$23,MATCH(AJ$5,$D$18:$D$23,0),))+SUMPRODUCT($AB27:$AG27,INDEX($E$28:$J$33,MATCH(AJ$5,$D$28:$D$33,0),))</f>
        <v>0.41765591417460646</v>
      </c>
      <c r="AK27" s="105">
        <f>SUMPRODUCT($V27:$AA27,INDEX($E$18:$J$23,MATCH(AK$5,$D$18:$D$23,0),))+SUMPRODUCT($AB27:$AG27,INDEX($E$28:$J$33,MATCH(AK$5,$D$28:$D$33,0),))</f>
        <v>0.19142562733002796</v>
      </c>
      <c r="AL27" s="105">
        <f>SUMPRODUCT($V27:$AA27,INDEX($E$18:$J$23,MATCH(AL$5,$D$18:$D$23,0),))+SUMPRODUCT($AB27:$AG27,INDEX($E$28:$J$33,MATCH(AL$5,$D$28:$D$33,0),))</f>
        <v>0.40895474929596887</v>
      </c>
      <c r="AM27" s="105">
        <f>SUMPRODUCT($V27:$AA27,INDEX($E$18:$J$23,MATCH(AM$5,$D$18:$D$23,0),))+SUMPRODUCT($AB27:$AG27,INDEX($E$28:$J$33,MATCH(AM$5,$D$28:$D$33,0),))</f>
        <v>0.11311514342228926</v>
      </c>
      <c r="AN27" s="105">
        <f>SUM(AH$6:AH27)</f>
        <v>0.35538052476336063</v>
      </c>
      <c r="AO27" s="105">
        <f>SUM(AI$6:AI27)</f>
        <v>8.1412437917522542</v>
      </c>
      <c r="AP27" s="105">
        <f>SUM(AJ$6:AJ27)</f>
        <v>14.705809963423707</v>
      </c>
      <c r="AQ27" s="105">
        <f>SUM(AK$6:AK27)</f>
        <v>7.1547735121264529</v>
      </c>
      <c r="AR27" s="105">
        <f>SUM(AL$6:AL27)</f>
        <v>13.217016732260149</v>
      </c>
      <c r="AS27" s="105">
        <f>SUM(AM$6:AM27)</f>
        <v>3.3883430982026814</v>
      </c>
      <c r="AT27" s="105">
        <f t="array" ref="AT27">SUMPRODUCT(TRANSPOSE($E$16:$J$16),INDEX($H$57:$K$62,,MATCH($R27,$H$40:$K$40,1)))/INDEX($H$63:$K$63,MATCH($R27,$H$40:$K$40,1))*$T27</f>
        <v>55.687455223280864</v>
      </c>
      <c r="AU27" s="105">
        <f>MAX(SUMPRODUCT(AN27:AS27,装备强化!$D$14:$I$14)-SUMPRODUCT(节奏预期!E27:J27,节奏预期!W27:AB27+1,装备强化!$D$14:$I$14),0)</f>
        <v>0</v>
      </c>
      <c r="AV27" s="105">
        <f t="shared" si="5"/>
        <v>55.687455223280864</v>
      </c>
      <c r="AW27" s="141">
        <f t="shared" si="6"/>
        <v>0</v>
      </c>
      <c r="AX27" s="141">
        <f t="shared" si="6"/>
        <v>0</v>
      </c>
      <c r="AY27" s="141">
        <f t="shared" si="6"/>
        <v>10.441397854365162</v>
      </c>
      <c r="AZ27" s="141">
        <f t="shared" si="6"/>
        <v>47.856406832506998</v>
      </c>
      <c r="BA27" s="141">
        <f t="shared" si="9"/>
        <v>0</v>
      </c>
      <c r="BB27" s="141">
        <f t="shared" si="10"/>
        <v>11.846017492112024</v>
      </c>
      <c r="BC27" s="141">
        <f t="shared" si="11"/>
        <v>460.04418552406645</v>
      </c>
      <c r="BD27" s="141">
        <f t="shared" si="12"/>
        <v>1522.1579844590926</v>
      </c>
      <c r="BE27" s="141">
        <f t="shared" si="13"/>
        <v>15.334806184135548</v>
      </c>
      <c r="BF27" s="141">
        <f t="shared" si="14"/>
        <v>30.443159689181851</v>
      </c>
    </row>
    <row r="28" spans="3:58" x14ac:dyDescent="0.15">
      <c r="C28" s="210" t="s">
        <v>349</v>
      </c>
      <c r="D28" s="79" t="s">
        <v>128</v>
      </c>
      <c r="E28" s="8">
        <v>1</v>
      </c>
      <c r="F28" s="8"/>
      <c r="G28" s="8"/>
      <c r="H28" s="8"/>
      <c r="I28" s="8"/>
      <c r="J28" s="8"/>
      <c r="R28" s="104">
        <f>节奏预期!B28</f>
        <v>690</v>
      </c>
      <c r="S28" s="104">
        <f>节奏预期!D28</f>
        <v>94.317842322168687</v>
      </c>
      <c r="T28" s="165">
        <f>(求节点(其他调用!$B$4:$B$163,其他调用!$C$4:$C$163,S28)-求节点(其他调用!$B$4:$B$163,其他调用!$C$4:$C$163,S27))*INDEX($I$5:$M$8,MATCH($R28,$C$5:$C$8,1),MATCH($R$4,$I$4:$M$4,0))</f>
        <v>7561.636267860933</v>
      </c>
      <c r="U28" s="170">
        <f t="shared" si="8"/>
        <v>260139.79317080628</v>
      </c>
      <c r="V28" s="141">
        <f t="shared" si="3"/>
        <v>0</v>
      </c>
      <c r="W28" s="141">
        <f t="shared" si="3"/>
        <v>0</v>
      </c>
      <c r="X28" s="141">
        <f t="shared" si="3"/>
        <v>0.33607272301604146</v>
      </c>
      <c r="Y28" s="141">
        <f t="shared" si="3"/>
        <v>0</v>
      </c>
      <c r="Z28" s="141">
        <f t="shared" si="3"/>
        <v>0</v>
      </c>
      <c r="AA28" s="141">
        <f t="shared" si="3"/>
        <v>0.84018180754010374</v>
      </c>
      <c r="AB28" s="105">
        <f t="shared" si="4"/>
        <v>0</v>
      </c>
      <c r="AC28" s="105">
        <f t="shared" si="4"/>
        <v>0</v>
      </c>
      <c r="AD28" s="105">
        <f t="shared" si="4"/>
        <v>0</v>
      </c>
      <c r="AE28" s="105">
        <f t="shared" si="4"/>
        <v>0</v>
      </c>
      <c r="AF28" s="105">
        <f t="shared" si="4"/>
        <v>0</v>
      </c>
      <c r="AG28" s="105">
        <f t="shared" si="4"/>
        <v>8.4018180754010366E-2</v>
      </c>
      <c r="AH28" s="105">
        <f>SUMPRODUCT($V28:$AA28,INDEX($E$18:$J$23,MATCH(AH$5,$D$18:$D$23,0),))+SUMPRODUCT($AB28:$AG28,INDEX($E$28:$J$33,MATCH(AH$5,$D$28:$D$33,0),))</f>
        <v>0</v>
      </c>
      <c r="AI28" s="105">
        <f>SUMPRODUCT($V28:$AA28,INDEX($E$18:$J$23,MATCH(AI$5,$D$18:$D$23,0),))+SUMPRODUCT($AB28:$AG28,INDEX($E$28:$J$33,MATCH(AI$5,$D$28:$D$33,0),))</f>
        <v>0.16803636150802073</v>
      </c>
      <c r="AJ28" s="105">
        <f>SUMPRODUCT($V28:$AA28,INDEX($E$18:$J$23,MATCH(AJ$5,$D$18:$D$23,0),))+SUMPRODUCT($AB28:$AG28,INDEX($E$28:$J$33,MATCH(AJ$5,$D$28:$D$33,0),))</f>
        <v>0.40328726761924977</v>
      </c>
      <c r="AK28" s="105">
        <f>SUMPRODUCT($V28:$AA28,INDEX($E$18:$J$23,MATCH(AK$5,$D$18:$D$23,0),))+SUMPRODUCT($AB28:$AG28,INDEX($E$28:$J$33,MATCH(AK$5,$D$28:$D$33,0),))</f>
        <v>0.18483999765882284</v>
      </c>
      <c r="AL28" s="105">
        <f>SUMPRODUCT($V28:$AA28,INDEX($E$18:$J$23,MATCH(AL$5,$D$18:$D$23,0),))+SUMPRODUCT($AB28:$AG28,INDEX($E$28:$J$33,MATCH(AL$5,$D$28:$D$33,0),))</f>
        <v>0.39488544954384874</v>
      </c>
      <c r="AM28" s="105">
        <f>SUMPRODUCT($V28:$AA28,INDEX($E$18:$J$23,MATCH(AM$5,$D$18:$D$23,0),))+SUMPRODUCT($AB28:$AG28,INDEX($E$28:$J$33,MATCH(AM$5,$D$28:$D$33,0),))</f>
        <v>0.10922363498021349</v>
      </c>
      <c r="AN28" s="105">
        <f>SUM(AH$6:AH28)</f>
        <v>0.35538052476336063</v>
      </c>
      <c r="AO28" s="105">
        <f>SUM(AI$6:AI28)</f>
        <v>8.3092801532602749</v>
      </c>
      <c r="AP28" s="105">
        <f>SUM(AJ$6:AJ28)</f>
        <v>15.109097231042957</v>
      </c>
      <c r="AQ28" s="105">
        <f>SUM(AK$6:AK28)</f>
        <v>7.3396135097852753</v>
      </c>
      <c r="AR28" s="105">
        <f>SUM(AL$6:AL28)</f>
        <v>13.611902181803998</v>
      </c>
      <c r="AS28" s="105">
        <f>SUM(AM$6:AM28)</f>
        <v>3.4975667331828948</v>
      </c>
      <c r="AT28" s="105">
        <f t="array" ref="AT28">SUMPRODUCT(TRANSPOSE($E$16:$J$16),INDEX($H$57:$K$62,,MATCH($R28,$H$40:$K$40,1)))/INDEX($H$63:$K$63,MATCH($R28,$H$40:$K$40,1))*$T28</f>
        <v>53.77163568256664</v>
      </c>
      <c r="AU28" s="105">
        <f>MAX(SUMPRODUCT(AN28:AS28,装备强化!$D$14:$I$14)-SUMPRODUCT(节奏预期!E28:J28,节奏预期!W28:AB28+1,装备强化!$D$14:$I$14),0)</f>
        <v>0</v>
      </c>
      <c r="AV28" s="105">
        <f t="shared" si="5"/>
        <v>53.77163568256664</v>
      </c>
      <c r="AW28" s="141">
        <f t="shared" si="6"/>
        <v>0</v>
      </c>
      <c r="AX28" s="141">
        <f t="shared" si="6"/>
        <v>0</v>
      </c>
      <c r="AY28" s="141">
        <f t="shared" si="6"/>
        <v>10.082181690481246</v>
      </c>
      <c r="AZ28" s="141">
        <f t="shared" si="6"/>
        <v>46.209999414705713</v>
      </c>
      <c r="BA28" s="141">
        <f t="shared" si="9"/>
        <v>0</v>
      </c>
      <c r="BB28" s="141">
        <f t="shared" si="10"/>
        <v>11.846017492112024</v>
      </c>
      <c r="BC28" s="141">
        <f t="shared" si="11"/>
        <v>470.12636721454771</v>
      </c>
      <c r="BD28" s="141">
        <f t="shared" si="12"/>
        <v>1568.3679838737983</v>
      </c>
      <c r="BE28" s="141">
        <f t="shared" si="13"/>
        <v>15.670878907151589</v>
      </c>
      <c r="BF28" s="141">
        <f t="shared" si="14"/>
        <v>31.367359677475964</v>
      </c>
    </row>
    <row r="29" spans="3:58" x14ac:dyDescent="0.15">
      <c r="C29" s="211"/>
      <c r="D29" s="79" t="s">
        <v>129</v>
      </c>
      <c r="E29" s="8"/>
      <c r="F29" s="8">
        <v>1</v>
      </c>
      <c r="G29" s="8"/>
      <c r="H29" s="8"/>
      <c r="I29" s="8"/>
      <c r="J29" s="8"/>
      <c r="R29" s="104">
        <f>节奏预期!B29</f>
        <v>720</v>
      </c>
      <c r="S29" s="104">
        <f>节奏预期!D29</f>
        <v>94.936535599813325</v>
      </c>
      <c r="T29" s="165">
        <f>(求节点(其他调用!$B$4:$B$163,其他调用!$C$4:$C$163,S29)-求节点(其他调用!$B$4:$B$163,其他调用!$C$4:$C$163,S28))*INDEX($I$5:$M$8,MATCH($R29,$C$5:$C$8,1),MATCH($R$4,$I$4:$M$4,0))</f>
        <v>7306.6265069133142</v>
      </c>
      <c r="U29" s="170">
        <f t="shared" si="8"/>
        <v>267446.41967771959</v>
      </c>
      <c r="V29" s="141">
        <f t="shared" si="3"/>
        <v>0</v>
      </c>
      <c r="W29" s="141">
        <f t="shared" si="3"/>
        <v>0</v>
      </c>
      <c r="X29" s="141">
        <f t="shared" si="3"/>
        <v>0.32473895586281398</v>
      </c>
      <c r="Y29" s="141">
        <f t="shared" si="3"/>
        <v>0</v>
      </c>
      <c r="Z29" s="141">
        <f t="shared" si="3"/>
        <v>0</v>
      </c>
      <c r="AA29" s="141">
        <f t="shared" si="3"/>
        <v>0.81184738965703496</v>
      </c>
      <c r="AB29" s="105">
        <f t="shared" si="4"/>
        <v>0</v>
      </c>
      <c r="AC29" s="105">
        <f t="shared" si="4"/>
        <v>0</v>
      </c>
      <c r="AD29" s="105">
        <f t="shared" si="4"/>
        <v>0</v>
      </c>
      <c r="AE29" s="105">
        <f t="shared" si="4"/>
        <v>0</v>
      </c>
      <c r="AF29" s="105">
        <f t="shared" si="4"/>
        <v>0</v>
      </c>
      <c r="AG29" s="105">
        <f t="shared" si="4"/>
        <v>8.1184738965703496E-2</v>
      </c>
      <c r="AH29" s="105">
        <f>SUMPRODUCT($V29:$AA29,INDEX($E$18:$J$23,MATCH(AH$5,$D$18:$D$23,0),))+SUMPRODUCT($AB29:$AG29,INDEX($E$28:$J$33,MATCH(AH$5,$D$28:$D$33,0),))</f>
        <v>0</v>
      </c>
      <c r="AI29" s="105">
        <f>SUMPRODUCT($V29:$AA29,INDEX($E$18:$J$23,MATCH(AI$5,$D$18:$D$23,0),))+SUMPRODUCT($AB29:$AG29,INDEX($E$28:$J$33,MATCH(AI$5,$D$28:$D$33,0),))</f>
        <v>0.16236947793140699</v>
      </c>
      <c r="AJ29" s="105">
        <f>SUMPRODUCT($V29:$AA29,INDEX($E$18:$J$23,MATCH(AJ$5,$D$18:$D$23,0),))+SUMPRODUCT($AB29:$AG29,INDEX($E$28:$J$33,MATCH(AJ$5,$D$28:$D$33,0),))</f>
        <v>0.38968674703537676</v>
      </c>
      <c r="AK29" s="105">
        <f>SUMPRODUCT($V29:$AA29,INDEX($E$18:$J$23,MATCH(AK$5,$D$18:$D$23,0),))+SUMPRODUCT($AB29:$AG29,INDEX($E$28:$J$33,MATCH(AK$5,$D$28:$D$33,0),))</f>
        <v>0.17860642572454768</v>
      </c>
      <c r="AL29" s="105">
        <f>SUMPRODUCT($V29:$AA29,INDEX($E$18:$J$23,MATCH(AL$5,$D$18:$D$23,0),))+SUMPRODUCT($AB29:$AG29,INDEX($E$28:$J$33,MATCH(AL$5,$D$28:$D$33,0),))</f>
        <v>0.38156827313880642</v>
      </c>
      <c r="AM29" s="105">
        <f>SUMPRODUCT($V29:$AA29,INDEX($E$18:$J$23,MATCH(AM$5,$D$18:$D$23,0),))+SUMPRODUCT($AB29:$AG29,INDEX($E$28:$J$33,MATCH(AM$5,$D$28:$D$33,0),))</f>
        <v>0.10554016065541455</v>
      </c>
      <c r="AN29" s="105">
        <f>SUM(AH$6:AH29)</f>
        <v>0.35538052476336063</v>
      </c>
      <c r="AO29" s="105">
        <f>SUM(AI$6:AI29)</f>
        <v>8.4716496311916814</v>
      </c>
      <c r="AP29" s="105">
        <f>SUM(AJ$6:AJ29)</f>
        <v>15.498783978078334</v>
      </c>
      <c r="AQ29" s="105">
        <f>SUM(AK$6:AK29)</f>
        <v>7.5182199355098227</v>
      </c>
      <c r="AR29" s="105">
        <f>SUM(AL$6:AL29)</f>
        <v>13.993470454942806</v>
      </c>
      <c r="AS29" s="105">
        <f>SUM(AM$6:AM29)</f>
        <v>3.6031068938383095</v>
      </c>
      <c r="AT29" s="105">
        <f t="array" ref="AT29">SUMPRODUCT(TRANSPOSE($E$16:$J$16),INDEX($H$57:$K$62,,MATCH($R29,$H$40:$K$40,1)))/INDEX($H$63:$K$63,MATCH($R29,$H$40:$K$40,1))*$T29</f>
        <v>51.958232938050237</v>
      </c>
      <c r="AU29" s="105">
        <f>MAX(SUMPRODUCT(AN29:AS29,装备强化!$D$14:$I$14)-SUMPRODUCT(节奏预期!E29:J29,节奏预期!W29:AB29+1,装备强化!$D$14:$I$14),0)</f>
        <v>0</v>
      </c>
      <c r="AV29" s="105">
        <f t="shared" si="5"/>
        <v>51.958232938050237</v>
      </c>
      <c r="AW29" s="141">
        <f t="shared" si="6"/>
        <v>0</v>
      </c>
      <c r="AX29" s="141">
        <f t="shared" si="6"/>
        <v>0</v>
      </c>
      <c r="AY29" s="141">
        <f t="shared" si="6"/>
        <v>9.7421686758844199</v>
      </c>
      <c r="AZ29" s="141">
        <f t="shared" si="6"/>
        <v>44.651606431136926</v>
      </c>
      <c r="BA29" s="141">
        <f t="shared" si="9"/>
        <v>0</v>
      </c>
      <c r="BB29" s="141">
        <f t="shared" si="10"/>
        <v>11.846017492112024</v>
      </c>
      <c r="BC29" s="141">
        <f t="shared" si="11"/>
        <v>479.86853589043216</v>
      </c>
      <c r="BD29" s="141">
        <f t="shared" si="12"/>
        <v>1613.0195903049353</v>
      </c>
      <c r="BE29" s="141">
        <f t="shared" si="13"/>
        <v>15.995617863014404</v>
      </c>
      <c r="BF29" s="141">
        <f t="shared" si="14"/>
        <v>32.260391806098703</v>
      </c>
    </row>
    <row r="30" spans="3:58" x14ac:dyDescent="0.15">
      <c r="C30" s="211"/>
      <c r="D30" s="79" t="s">
        <v>130</v>
      </c>
      <c r="E30" s="8"/>
      <c r="F30" s="8"/>
      <c r="G30" s="8">
        <v>0.9</v>
      </c>
      <c r="H30" s="8">
        <v>0.5</v>
      </c>
      <c r="I30" s="8"/>
      <c r="J30" s="8"/>
      <c r="R30" s="104">
        <f>节奏预期!B30</f>
        <v>750</v>
      </c>
      <c r="S30" s="104">
        <f>节奏预期!D30</f>
        <v>95.518046860522233</v>
      </c>
      <c r="T30" s="165">
        <f>(求节点(其他调用!$B$4:$B$163,其他调用!$C$4:$C$163,S30)-求节点(其他调用!$B$4:$B$163,其他调用!$C$4:$C$163,S29))*INDEX($I$5:$M$8,MATCH($R30,$C$5:$C$8,1),MATCH($R$4,$I$4:$M$4,0))</f>
        <v>6867.5153668062303</v>
      </c>
      <c r="U30" s="170">
        <f t="shared" si="8"/>
        <v>274313.93504452583</v>
      </c>
      <c r="V30" s="141">
        <f t="shared" si="3"/>
        <v>0</v>
      </c>
      <c r="W30" s="141">
        <f t="shared" si="3"/>
        <v>0</v>
      </c>
      <c r="X30" s="141">
        <f t="shared" si="3"/>
        <v>0.30522290519138801</v>
      </c>
      <c r="Y30" s="141">
        <f t="shared" si="3"/>
        <v>0</v>
      </c>
      <c r="Z30" s="141">
        <f t="shared" si="3"/>
        <v>0</v>
      </c>
      <c r="AA30" s="141">
        <f t="shared" si="3"/>
        <v>0.7630572629784701</v>
      </c>
      <c r="AB30" s="105">
        <f t="shared" si="4"/>
        <v>0</v>
      </c>
      <c r="AC30" s="105">
        <f t="shared" si="4"/>
        <v>0</v>
      </c>
      <c r="AD30" s="105">
        <f t="shared" si="4"/>
        <v>0</v>
      </c>
      <c r="AE30" s="105">
        <f t="shared" si="4"/>
        <v>0</v>
      </c>
      <c r="AF30" s="105">
        <f t="shared" si="4"/>
        <v>0</v>
      </c>
      <c r="AG30" s="105">
        <f t="shared" si="4"/>
        <v>7.6305726297847001E-2</v>
      </c>
      <c r="AH30" s="105">
        <f>SUMPRODUCT($V30:$AA30,INDEX($E$18:$J$23,MATCH(AH$5,$D$18:$D$23,0),))+SUMPRODUCT($AB30:$AG30,INDEX($E$28:$J$33,MATCH(AH$5,$D$28:$D$33,0),))</f>
        <v>0</v>
      </c>
      <c r="AI30" s="105">
        <f>SUMPRODUCT($V30:$AA30,INDEX($E$18:$J$23,MATCH(AI$5,$D$18:$D$23,0),))+SUMPRODUCT($AB30:$AG30,INDEX($E$28:$J$33,MATCH(AI$5,$D$28:$D$33,0),))</f>
        <v>0.152611452595694</v>
      </c>
      <c r="AJ30" s="105">
        <f>SUMPRODUCT($V30:$AA30,INDEX($E$18:$J$23,MATCH(AJ$5,$D$18:$D$23,0),))+SUMPRODUCT($AB30:$AG30,INDEX($E$28:$J$33,MATCH(AJ$5,$D$28:$D$33,0),))</f>
        <v>0.36626748622966565</v>
      </c>
      <c r="AK30" s="105">
        <f>SUMPRODUCT($V30:$AA30,INDEX($E$18:$J$23,MATCH(AK$5,$D$18:$D$23,0),))+SUMPRODUCT($AB30:$AG30,INDEX($E$28:$J$33,MATCH(AK$5,$D$28:$D$33,0),))</f>
        <v>0.16787259785526343</v>
      </c>
      <c r="AL30" s="105">
        <f>SUMPRODUCT($V30:$AA30,INDEX($E$18:$J$23,MATCH(AL$5,$D$18:$D$23,0),))+SUMPRODUCT($AB30:$AG30,INDEX($E$28:$J$33,MATCH(AL$5,$D$28:$D$33,0),))</f>
        <v>0.35863691359988098</v>
      </c>
      <c r="AM30" s="105">
        <f>SUMPRODUCT($V30:$AA30,INDEX($E$18:$J$23,MATCH(AM$5,$D$18:$D$23,0),))+SUMPRODUCT($AB30:$AG30,INDEX($E$28:$J$33,MATCH(AM$5,$D$28:$D$33,0),))</f>
        <v>9.9197444187201111E-2</v>
      </c>
      <c r="AN30" s="105">
        <f>SUM(AH$6:AH30)</f>
        <v>0.35538052476336063</v>
      </c>
      <c r="AO30" s="105">
        <f>SUM(AI$6:AI30)</f>
        <v>8.6242610837873759</v>
      </c>
      <c r="AP30" s="105">
        <f>SUM(AJ$6:AJ30)</f>
        <v>15.865051464307999</v>
      </c>
      <c r="AQ30" s="105">
        <f>SUM(AK$6:AK30)</f>
        <v>7.6860925333650858</v>
      </c>
      <c r="AR30" s="105">
        <f>SUM(AL$6:AL30)</f>
        <v>14.352107368542686</v>
      </c>
      <c r="AS30" s="105">
        <f>SUM(AM$6:AM30)</f>
        <v>3.7023043380255105</v>
      </c>
      <c r="AT30" s="105">
        <f t="array" ref="AT30">SUMPRODUCT(TRANSPOSE($E$16:$J$16),INDEX($H$57:$K$62,,MATCH($R30,$H$40:$K$40,1)))/INDEX($H$63:$K$63,MATCH($R30,$H$40:$K$40,1))*$T30</f>
        <v>48.835664830622086</v>
      </c>
      <c r="AU30" s="105">
        <f>MAX(SUMPRODUCT(AN30:AS30,装备强化!$D$14:$I$14)-SUMPRODUCT(节奏预期!E30:J30,节奏预期!W30:AB30+1,装备强化!$D$14:$I$14),0)</f>
        <v>0</v>
      </c>
      <c r="AV30" s="105">
        <f t="shared" si="5"/>
        <v>48.835664830622086</v>
      </c>
      <c r="AW30" s="141">
        <f t="shared" si="6"/>
        <v>0</v>
      </c>
      <c r="AX30" s="141">
        <f t="shared" si="6"/>
        <v>0</v>
      </c>
      <c r="AY30" s="141">
        <f t="shared" si="6"/>
        <v>9.1566871557416416</v>
      </c>
      <c r="AZ30" s="141">
        <f t="shared" si="6"/>
        <v>41.968149463815863</v>
      </c>
      <c r="BA30" s="141">
        <f t="shared" si="9"/>
        <v>0</v>
      </c>
      <c r="BB30" s="141">
        <f t="shared" si="10"/>
        <v>11.846017492112024</v>
      </c>
      <c r="BC30" s="141">
        <f t="shared" si="11"/>
        <v>489.02522304617378</v>
      </c>
      <c r="BD30" s="141">
        <f t="shared" si="12"/>
        <v>1654.9877397687512</v>
      </c>
      <c r="BE30" s="141">
        <f t="shared" si="13"/>
        <v>16.300840768205791</v>
      </c>
      <c r="BF30" s="141">
        <f t="shared" si="14"/>
        <v>33.09975479537502</v>
      </c>
    </row>
    <row r="31" spans="3:58" x14ac:dyDescent="0.15">
      <c r="C31" s="211"/>
      <c r="D31" s="79" t="s">
        <v>285</v>
      </c>
      <c r="E31" s="8"/>
      <c r="F31" s="8"/>
      <c r="G31" s="8">
        <v>0.1</v>
      </c>
      <c r="H31" s="8">
        <v>0.5</v>
      </c>
      <c r="I31" s="8"/>
      <c r="J31" s="8"/>
      <c r="R31" s="104">
        <f>节奏预期!B31</f>
        <v>780</v>
      </c>
      <c r="S31" s="104">
        <f>节奏预期!D31</f>
        <v>96.088925601853575</v>
      </c>
      <c r="T31" s="165">
        <f>(求节点(其他调用!$B$4:$B$163,其他调用!$C$4:$C$163,S31)-求节点(其他调用!$B$4:$B$163,其他调用!$C$4:$C$163,S30))*INDEX($I$5:$M$8,MATCH($R31,$C$5:$C$8,1),MATCH($R$4,$I$4:$M$4,0))</f>
        <v>6741.94773785905</v>
      </c>
      <c r="U31" s="170">
        <f t="shared" si="8"/>
        <v>281055.88278238487</v>
      </c>
      <c r="V31" s="141">
        <f t="shared" si="3"/>
        <v>0</v>
      </c>
      <c r="W31" s="141">
        <f t="shared" si="3"/>
        <v>0</v>
      </c>
      <c r="X31" s="141">
        <f t="shared" si="3"/>
        <v>0.29964212168262444</v>
      </c>
      <c r="Y31" s="141">
        <f t="shared" si="3"/>
        <v>0</v>
      </c>
      <c r="Z31" s="141">
        <f t="shared" si="3"/>
        <v>0</v>
      </c>
      <c r="AA31" s="141">
        <f t="shared" si="3"/>
        <v>0.74910530420656118</v>
      </c>
      <c r="AB31" s="105">
        <f t="shared" si="4"/>
        <v>0</v>
      </c>
      <c r="AC31" s="105">
        <f t="shared" si="4"/>
        <v>0</v>
      </c>
      <c r="AD31" s="105">
        <f t="shared" si="4"/>
        <v>0</v>
      </c>
      <c r="AE31" s="105">
        <f t="shared" si="4"/>
        <v>0</v>
      </c>
      <c r="AF31" s="105">
        <f t="shared" si="4"/>
        <v>0</v>
      </c>
      <c r="AG31" s="105">
        <f t="shared" si="4"/>
        <v>7.491053042065611E-2</v>
      </c>
      <c r="AH31" s="105">
        <f>SUMPRODUCT($V31:$AA31,INDEX($E$18:$J$23,MATCH(AH$5,$D$18:$D$23,0),))+SUMPRODUCT($AB31:$AG31,INDEX($E$28:$J$33,MATCH(AH$5,$D$28:$D$33,0),))</f>
        <v>0</v>
      </c>
      <c r="AI31" s="105">
        <f>SUMPRODUCT($V31:$AA31,INDEX($E$18:$J$23,MATCH(AI$5,$D$18:$D$23,0),))+SUMPRODUCT($AB31:$AG31,INDEX($E$28:$J$33,MATCH(AI$5,$D$28:$D$33,0),))</f>
        <v>0.14982106084131222</v>
      </c>
      <c r="AJ31" s="105">
        <f>SUMPRODUCT($V31:$AA31,INDEX($E$18:$J$23,MATCH(AJ$5,$D$18:$D$23,0),))+SUMPRODUCT($AB31:$AG31,INDEX($E$28:$J$33,MATCH(AJ$5,$D$28:$D$33,0),))</f>
        <v>0.35957054601914934</v>
      </c>
      <c r="AK31" s="105">
        <f>SUMPRODUCT($V31:$AA31,INDEX($E$18:$J$23,MATCH(AK$5,$D$18:$D$23,0),))+SUMPRODUCT($AB31:$AG31,INDEX($E$28:$J$33,MATCH(AK$5,$D$28:$D$33,0),))</f>
        <v>0.16480316692544347</v>
      </c>
      <c r="AL31" s="105">
        <f>SUMPRODUCT($V31:$AA31,INDEX($E$18:$J$23,MATCH(AL$5,$D$18:$D$23,0),))+SUMPRODUCT($AB31:$AG31,INDEX($E$28:$J$33,MATCH(AL$5,$D$28:$D$33,0),))</f>
        <v>0.35207949297708374</v>
      </c>
      <c r="AM31" s="105">
        <f>SUMPRODUCT($V31:$AA31,INDEX($E$18:$J$23,MATCH(AM$5,$D$18:$D$23,0),))+SUMPRODUCT($AB31:$AG31,INDEX($E$28:$J$33,MATCH(AM$5,$D$28:$D$33,0),))</f>
        <v>9.7383689546852961E-2</v>
      </c>
      <c r="AN31" s="105">
        <f>SUM(AH$6:AH31)</f>
        <v>0.35538052476336063</v>
      </c>
      <c r="AO31" s="105">
        <f>SUM(AI$6:AI31)</f>
        <v>8.7740821446286876</v>
      </c>
      <c r="AP31" s="105">
        <f>SUM(AJ$6:AJ31)</f>
        <v>16.224622010327149</v>
      </c>
      <c r="AQ31" s="105">
        <f>SUM(AK$6:AK31)</f>
        <v>7.8508957002905291</v>
      </c>
      <c r="AR31" s="105">
        <f>SUM(AL$6:AL31)</f>
        <v>14.704186861519769</v>
      </c>
      <c r="AS31" s="105">
        <f>SUM(AM$6:AM31)</f>
        <v>3.7996880275723637</v>
      </c>
      <c r="AT31" s="105">
        <f t="array" ref="AT31">SUMPRODUCT(TRANSPOSE($E$16:$J$16),INDEX($H$57:$K$62,,MATCH($R31,$H$40:$K$40,1)))/INDEX($H$63:$K$63,MATCH($R31,$H$40:$K$40,1))*$T31</f>
        <v>47.942739469219916</v>
      </c>
      <c r="AU31" s="105">
        <f>MAX(SUMPRODUCT(AN31:AS31,装备强化!$D$14:$I$14)-SUMPRODUCT(节奏预期!E31:J31,节奏预期!W31:AB31+1,装备强化!$D$14:$I$14),0)</f>
        <v>0</v>
      </c>
      <c r="AV31" s="105">
        <f t="shared" si="5"/>
        <v>47.942739469219916</v>
      </c>
      <c r="AW31" s="141">
        <f t="shared" si="6"/>
        <v>0</v>
      </c>
      <c r="AX31" s="141">
        <f t="shared" si="6"/>
        <v>0</v>
      </c>
      <c r="AY31" s="141">
        <f t="shared" si="6"/>
        <v>8.9892636504787351</v>
      </c>
      <c r="AZ31" s="141">
        <f t="shared" si="6"/>
        <v>41.200791731360866</v>
      </c>
      <c r="BA31" s="141">
        <f t="shared" si="9"/>
        <v>0</v>
      </c>
      <c r="BB31" s="141">
        <f t="shared" si="10"/>
        <v>11.846017492112024</v>
      </c>
      <c r="BC31" s="141">
        <f t="shared" si="11"/>
        <v>498.01448669665251</v>
      </c>
      <c r="BD31" s="141">
        <f t="shared" si="12"/>
        <v>1696.188531500112</v>
      </c>
      <c r="BE31" s="141">
        <f t="shared" si="13"/>
        <v>16.600482889888415</v>
      </c>
      <c r="BF31" s="141">
        <f t="shared" si="14"/>
        <v>33.923770630002238</v>
      </c>
    </row>
    <row r="32" spans="3:58" x14ac:dyDescent="0.15">
      <c r="C32" s="211"/>
      <c r="D32" s="79" t="s">
        <v>131</v>
      </c>
      <c r="E32" s="8"/>
      <c r="F32" s="8"/>
      <c r="G32" s="8"/>
      <c r="H32" s="8"/>
      <c r="I32" s="8">
        <v>0.9</v>
      </c>
      <c r="J32" s="8">
        <v>0.7</v>
      </c>
      <c r="R32" s="104">
        <f>节奏预期!B32</f>
        <v>810</v>
      </c>
      <c r="S32" s="104">
        <f>节奏预期!D32</f>
        <v>96.62752938321465</v>
      </c>
      <c r="T32" s="165">
        <f>(求节点(其他调用!$B$4:$B$163,其他调用!$C$4:$C$163,S32)-求节点(其他调用!$B$4:$B$163,其他调用!$C$4:$C$163,S31))*INDEX($I$5:$M$8,MATCH($R32,$C$5:$C$8,1),MATCH($R$4,$I$4:$M$4,0))</f>
        <v>6360.7878213878721</v>
      </c>
      <c r="U32" s="170">
        <f t="shared" si="8"/>
        <v>287416.67060377274</v>
      </c>
      <c r="V32" s="141">
        <f t="shared" si="3"/>
        <v>0</v>
      </c>
      <c r="W32" s="141">
        <f t="shared" si="3"/>
        <v>0</v>
      </c>
      <c r="X32" s="141">
        <f t="shared" si="3"/>
        <v>0.28270168095057213</v>
      </c>
      <c r="Y32" s="141">
        <f t="shared" si="3"/>
        <v>0</v>
      </c>
      <c r="Z32" s="141">
        <f t="shared" si="3"/>
        <v>0</v>
      </c>
      <c r="AA32" s="141">
        <f t="shared" si="3"/>
        <v>0.70675420237643027</v>
      </c>
      <c r="AB32" s="105">
        <f t="shared" si="4"/>
        <v>0</v>
      </c>
      <c r="AC32" s="105">
        <f t="shared" si="4"/>
        <v>0</v>
      </c>
      <c r="AD32" s="105">
        <f t="shared" si="4"/>
        <v>0</v>
      </c>
      <c r="AE32" s="105">
        <f t="shared" si="4"/>
        <v>0</v>
      </c>
      <c r="AF32" s="105">
        <f t="shared" si="4"/>
        <v>0</v>
      </c>
      <c r="AG32" s="105">
        <f t="shared" si="4"/>
        <v>7.0675420237643033E-2</v>
      </c>
      <c r="AH32" s="105">
        <f>SUMPRODUCT($V32:$AA32,INDEX($E$18:$J$23,MATCH(AH$5,$D$18:$D$23,0),))+SUMPRODUCT($AB32:$AG32,INDEX($E$28:$J$33,MATCH(AH$5,$D$28:$D$33,0),))</f>
        <v>0</v>
      </c>
      <c r="AI32" s="105">
        <f>SUMPRODUCT($V32:$AA32,INDEX($E$18:$J$23,MATCH(AI$5,$D$18:$D$23,0),))+SUMPRODUCT($AB32:$AG32,INDEX($E$28:$J$33,MATCH(AI$5,$D$28:$D$33,0),))</f>
        <v>0.14135084047528607</v>
      </c>
      <c r="AJ32" s="105">
        <f>SUMPRODUCT($V32:$AA32,INDEX($E$18:$J$23,MATCH(AJ$5,$D$18:$D$23,0),))+SUMPRODUCT($AB32:$AG32,INDEX($E$28:$J$33,MATCH(AJ$5,$D$28:$D$33,0),))</f>
        <v>0.33924201714068652</v>
      </c>
      <c r="AK32" s="105">
        <f>SUMPRODUCT($V32:$AA32,INDEX($E$18:$J$23,MATCH(AK$5,$D$18:$D$23,0),))+SUMPRODUCT($AB32:$AG32,INDEX($E$28:$J$33,MATCH(AK$5,$D$28:$D$33,0),))</f>
        <v>0.15548592452281468</v>
      </c>
      <c r="AL32" s="105">
        <f>SUMPRODUCT($V32:$AA32,INDEX($E$18:$J$23,MATCH(AL$5,$D$18:$D$23,0),))+SUMPRODUCT($AB32:$AG32,INDEX($E$28:$J$33,MATCH(AL$5,$D$28:$D$33,0),))</f>
        <v>0.33217447511692227</v>
      </c>
      <c r="AM32" s="105">
        <f>SUMPRODUCT($V32:$AA32,INDEX($E$18:$J$23,MATCH(AM$5,$D$18:$D$23,0),))+SUMPRODUCT($AB32:$AG32,INDEX($E$28:$J$33,MATCH(AM$5,$D$28:$D$33,0),))</f>
        <v>9.1878046308935937E-2</v>
      </c>
      <c r="AN32" s="105">
        <f>SUM(AH$6:AH32)</f>
        <v>0.35538052476336063</v>
      </c>
      <c r="AO32" s="105">
        <f>SUM(AI$6:AI32)</f>
        <v>8.9154329851039744</v>
      </c>
      <c r="AP32" s="105">
        <f>SUM(AJ$6:AJ32)</f>
        <v>16.563864027467837</v>
      </c>
      <c r="AQ32" s="105">
        <f>SUM(AK$6:AK32)</f>
        <v>8.0063816248133435</v>
      </c>
      <c r="AR32" s="105">
        <f>SUM(AL$6:AL32)</f>
        <v>15.036361336636691</v>
      </c>
      <c r="AS32" s="105">
        <f>SUM(AM$6:AM32)</f>
        <v>3.8915660738812998</v>
      </c>
      <c r="AT32" s="105">
        <f t="array" ref="AT32">SUMPRODUCT(TRANSPOSE($E$16:$J$16),INDEX($H$57:$K$62,,MATCH($R32,$H$40:$K$40,1)))/INDEX($H$63:$K$63,MATCH($R32,$H$40:$K$40,1))*$T32</f>
        <v>45.232268952091538</v>
      </c>
      <c r="AU32" s="105">
        <f>MAX(SUMPRODUCT(AN32:AS32,装备强化!$D$14:$I$14)-SUMPRODUCT(节奏预期!E32:J32,节奏预期!W32:AB32+1,装备强化!$D$14:$I$14),0)</f>
        <v>0</v>
      </c>
      <c r="AV32" s="105">
        <f t="shared" si="5"/>
        <v>45.232268952091538</v>
      </c>
      <c r="AW32" s="141">
        <f t="shared" si="6"/>
        <v>0</v>
      </c>
      <c r="AX32" s="141">
        <f t="shared" si="6"/>
        <v>0</v>
      </c>
      <c r="AY32" s="141">
        <f t="shared" si="6"/>
        <v>8.4810504285171646</v>
      </c>
      <c r="AZ32" s="141">
        <f t="shared" si="6"/>
        <v>38.871481130703671</v>
      </c>
      <c r="BA32" s="141">
        <f t="shared" si="9"/>
        <v>0</v>
      </c>
      <c r="BB32" s="141">
        <f t="shared" si="10"/>
        <v>11.846017492112024</v>
      </c>
      <c r="BC32" s="141">
        <f t="shared" si="11"/>
        <v>506.49553712516968</v>
      </c>
      <c r="BD32" s="141">
        <f t="shared" si="12"/>
        <v>1735.0600126308157</v>
      </c>
      <c r="BE32" s="141">
        <f t="shared" si="13"/>
        <v>16.883184570838988</v>
      </c>
      <c r="BF32" s="141">
        <f t="shared" si="14"/>
        <v>34.70120025261631</v>
      </c>
    </row>
    <row r="33" spans="3:58" x14ac:dyDescent="0.15">
      <c r="C33" s="212"/>
      <c r="D33" s="79" t="s">
        <v>267</v>
      </c>
      <c r="E33" s="8"/>
      <c r="F33" s="8"/>
      <c r="G33" s="8"/>
      <c r="H33" s="8"/>
      <c r="I33" s="8">
        <v>0.1</v>
      </c>
      <c r="J33" s="8">
        <v>0.3</v>
      </c>
      <c r="R33" s="104">
        <f>节奏预期!B33</f>
        <v>840</v>
      </c>
      <c r="S33" s="104">
        <f>节奏预期!D33</f>
        <v>97.155007723537565</v>
      </c>
      <c r="T33" s="165">
        <f>(求节点(其他调用!$B$4:$B$163,其他调用!$C$4:$C$163,S33)-求节点(其他调用!$B$4:$B$163,其他调用!$C$4:$C$163,S32))*INDEX($I$5:$M$8,MATCH($R33,$C$5:$C$8,1),MATCH($R$4,$I$4:$M$4,0))</f>
        <v>6229.3989000470847</v>
      </c>
      <c r="U33" s="170">
        <f t="shared" si="8"/>
        <v>293646.0695038198</v>
      </c>
      <c r="V33" s="141">
        <f t="shared" si="3"/>
        <v>0</v>
      </c>
      <c r="W33" s="141">
        <f t="shared" si="3"/>
        <v>0</v>
      </c>
      <c r="X33" s="141">
        <f t="shared" si="3"/>
        <v>0.27686217333542601</v>
      </c>
      <c r="Y33" s="141">
        <f t="shared" si="3"/>
        <v>0</v>
      </c>
      <c r="Z33" s="141">
        <f t="shared" si="3"/>
        <v>0</v>
      </c>
      <c r="AA33" s="141">
        <f t="shared" si="3"/>
        <v>0.692155433338565</v>
      </c>
      <c r="AB33" s="105">
        <f t="shared" si="4"/>
        <v>0</v>
      </c>
      <c r="AC33" s="105">
        <f t="shared" si="4"/>
        <v>0</v>
      </c>
      <c r="AD33" s="105">
        <f t="shared" si="4"/>
        <v>0</v>
      </c>
      <c r="AE33" s="105">
        <f t="shared" si="4"/>
        <v>0</v>
      </c>
      <c r="AF33" s="105">
        <f t="shared" si="4"/>
        <v>0</v>
      </c>
      <c r="AG33" s="105">
        <f t="shared" si="4"/>
        <v>6.9215543333856502E-2</v>
      </c>
      <c r="AH33" s="105">
        <f>SUMPRODUCT($V33:$AA33,INDEX($E$18:$J$23,MATCH(AH$5,$D$18:$D$23,0),))+SUMPRODUCT($AB33:$AG33,INDEX($E$28:$J$33,MATCH(AH$5,$D$28:$D$33,0),))</f>
        <v>0</v>
      </c>
      <c r="AI33" s="105">
        <f>SUMPRODUCT($V33:$AA33,INDEX($E$18:$J$23,MATCH(AI$5,$D$18:$D$23,0),))+SUMPRODUCT($AB33:$AG33,INDEX($E$28:$J$33,MATCH(AI$5,$D$28:$D$33,0),))</f>
        <v>0.138431086667713</v>
      </c>
      <c r="AJ33" s="105">
        <f>SUMPRODUCT($V33:$AA33,INDEX($E$18:$J$23,MATCH(AJ$5,$D$18:$D$23,0),))+SUMPRODUCT($AB33:$AG33,INDEX($E$28:$J$33,MATCH(AJ$5,$D$28:$D$33,0),))</f>
        <v>0.3322346080025112</v>
      </c>
      <c r="AK33" s="105">
        <f>SUMPRODUCT($V33:$AA33,INDEX($E$18:$J$23,MATCH(AK$5,$D$18:$D$23,0),))+SUMPRODUCT($AB33:$AG33,INDEX($E$28:$J$33,MATCH(AK$5,$D$28:$D$33,0),))</f>
        <v>0.1522741953344843</v>
      </c>
      <c r="AL33" s="105">
        <f>SUMPRODUCT($V33:$AA33,INDEX($E$18:$J$23,MATCH(AL$5,$D$18:$D$23,0),))+SUMPRODUCT($AB33:$AG33,INDEX($E$28:$J$33,MATCH(AL$5,$D$28:$D$33,0),))</f>
        <v>0.32531305366912555</v>
      </c>
      <c r="AM33" s="105">
        <f>SUMPRODUCT($V33:$AA33,INDEX($E$18:$J$23,MATCH(AM$5,$D$18:$D$23,0),))+SUMPRODUCT($AB33:$AG33,INDEX($E$28:$J$33,MATCH(AM$5,$D$28:$D$33,0),))</f>
        <v>8.9980206334013449E-2</v>
      </c>
      <c r="AN33" s="105">
        <f>SUM(AH$6:AH33)</f>
        <v>0.35538052476336063</v>
      </c>
      <c r="AO33" s="105">
        <f>SUM(AI$6:AI33)</f>
        <v>9.0538640717716881</v>
      </c>
      <c r="AP33" s="105">
        <f>SUM(AJ$6:AJ33)</f>
        <v>16.896098635470349</v>
      </c>
      <c r="AQ33" s="105">
        <f>SUM(AK$6:AK33)</f>
        <v>8.1586558201478283</v>
      </c>
      <c r="AR33" s="105">
        <f>SUM(AL$6:AL33)</f>
        <v>15.361674390305817</v>
      </c>
      <c r="AS33" s="105">
        <f>SUM(AM$6:AM33)</f>
        <v>3.9815462802153134</v>
      </c>
      <c r="AT33" s="105">
        <f t="array" ref="AT33">SUMPRODUCT(TRANSPOSE($E$16:$J$16),INDEX($H$57:$K$62,,MATCH($R33,$H$40:$K$40,1)))/INDEX($H$63:$K$63,MATCH($R33,$H$40:$K$40,1))*$T33</f>
        <v>44.29794773366816</v>
      </c>
      <c r="AU33" s="105">
        <f>MAX(SUMPRODUCT(AN33:AS33,装备强化!$D$14:$I$14)-SUMPRODUCT(节奏预期!E33:J33,节奏预期!W33:AB33+1,装备强化!$D$14:$I$14),0)</f>
        <v>0</v>
      </c>
      <c r="AV33" s="105">
        <f t="shared" si="5"/>
        <v>44.29794773366816</v>
      </c>
      <c r="AW33" s="141">
        <f t="shared" si="6"/>
        <v>0</v>
      </c>
      <c r="AX33" s="141">
        <f t="shared" si="6"/>
        <v>0</v>
      </c>
      <c r="AY33" s="141">
        <f t="shared" si="6"/>
        <v>8.3058652000627813</v>
      </c>
      <c r="AZ33" s="141">
        <f t="shared" si="6"/>
        <v>38.06854883362108</v>
      </c>
      <c r="BA33" s="141">
        <f t="shared" si="9"/>
        <v>0</v>
      </c>
      <c r="BB33" s="141">
        <f t="shared" si="10"/>
        <v>11.846017492112024</v>
      </c>
      <c r="BC33" s="141">
        <f t="shared" si="11"/>
        <v>514.8014023252324</v>
      </c>
      <c r="BD33" s="141">
        <f t="shared" si="12"/>
        <v>1773.1285614644366</v>
      </c>
      <c r="BE33" s="141">
        <f t="shared" si="13"/>
        <v>17.160046744174416</v>
      </c>
      <c r="BF33" s="141">
        <f t="shared" si="14"/>
        <v>35.462571229288734</v>
      </c>
    </row>
    <row r="34" spans="3:58" x14ac:dyDescent="0.15">
      <c r="C34" s="185"/>
      <c r="D34" s="185"/>
      <c r="E34" s="79"/>
      <c r="F34" s="79"/>
      <c r="G34" s="79"/>
      <c r="H34" s="79"/>
      <c r="I34" s="79"/>
      <c r="J34" s="79"/>
      <c r="R34" s="104">
        <f>节奏预期!B34</f>
        <v>870</v>
      </c>
      <c r="S34" s="104">
        <f>节奏预期!D34</f>
        <v>97.657542820913918</v>
      </c>
      <c r="T34" s="165">
        <f>(求节点(其他调用!$B$4:$B$163,其他调用!$C$4:$C$163,S34)-求节点(其他调用!$B$4:$B$163,其他调用!$C$4:$C$163,S33))*INDEX($I$5:$M$8,MATCH($R34,$C$5:$C$8,1),MATCH($R$4,$I$4:$M$4,0))</f>
        <v>5934.8248895203233</v>
      </c>
      <c r="U34" s="170">
        <f t="shared" si="8"/>
        <v>299580.8943933401</v>
      </c>
      <c r="V34" s="141">
        <f t="shared" si="3"/>
        <v>0</v>
      </c>
      <c r="W34" s="141">
        <f t="shared" si="3"/>
        <v>0</v>
      </c>
      <c r="X34" s="141">
        <f t="shared" si="3"/>
        <v>0.26376999508979215</v>
      </c>
      <c r="Y34" s="141">
        <f t="shared" si="3"/>
        <v>0</v>
      </c>
      <c r="Z34" s="141">
        <f t="shared" si="3"/>
        <v>0</v>
      </c>
      <c r="AA34" s="141">
        <f t="shared" si="3"/>
        <v>0.65942498772448044</v>
      </c>
      <c r="AB34" s="105">
        <f t="shared" si="4"/>
        <v>0</v>
      </c>
      <c r="AC34" s="105">
        <f t="shared" si="4"/>
        <v>0</v>
      </c>
      <c r="AD34" s="105">
        <f t="shared" si="4"/>
        <v>0</v>
      </c>
      <c r="AE34" s="105">
        <f t="shared" si="4"/>
        <v>0</v>
      </c>
      <c r="AF34" s="105">
        <f t="shared" si="4"/>
        <v>0</v>
      </c>
      <c r="AG34" s="105">
        <f t="shared" si="4"/>
        <v>6.5942498772448038E-2</v>
      </c>
      <c r="AH34" s="105">
        <f>SUMPRODUCT($V34:$AA34,INDEX($E$18:$J$23,MATCH(AH$5,$D$18:$D$23,0),))+SUMPRODUCT($AB34:$AG34,INDEX($E$28:$J$33,MATCH(AH$5,$D$28:$D$33,0),))</f>
        <v>0</v>
      </c>
      <c r="AI34" s="105">
        <f>SUMPRODUCT($V34:$AA34,INDEX($E$18:$J$23,MATCH(AI$5,$D$18:$D$23,0),))+SUMPRODUCT($AB34:$AG34,INDEX($E$28:$J$33,MATCH(AI$5,$D$28:$D$33,0),))</f>
        <v>0.13188499754489608</v>
      </c>
      <c r="AJ34" s="105">
        <f>SUMPRODUCT($V34:$AA34,INDEX($E$18:$J$23,MATCH(AJ$5,$D$18:$D$23,0),))+SUMPRODUCT($AB34:$AG34,INDEX($E$28:$J$33,MATCH(AJ$5,$D$28:$D$33,0),))</f>
        <v>0.31652399410775056</v>
      </c>
      <c r="AK34" s="105">
        <f>SUMPRODUCT($V34:$AA34,INDEX($E$18:$J$23,MATCH(AK$5,$D$18:$D$23,0),))+SUMPRODUCT($AB34:$AG34,INDEX($E$28:$J$33,MATCH(AK$5,$D$28:$D$33,0),))</f>
        <v>0.14507349729938571</v>
      </c>
      <c r="AL34" s="105">
        <f>SUMPRODUCT($V34:$AA34,INDEX($E$18:$J$23,MATCH(AL$5,$D$18:$D$23,0),))+SUMPRODUCT($AB34:$AG34,INDEX($E$28:$J$33,MATCH(AL$5,$D$28:$D$33,0),))</f>
        <v>0.30992974423050584</v>
      </c>
      <c r="AM34" s="105">
        <f>SUMPRODUCT($V34:$AA34,INDEX($E$18:$J$23,MATCH(AM$5,$D$18:$D$23,0),))+SUMPRODUCT($AB34:$AG34,INDEX($E$28:$J$33,MATCH(AM$5,$D$28:$D$33,0),))</f>
        <v>8.5725248404182469E-2</v>
      </c>
      <c r="AN34" s="105">
        <f>SUM(AH$6:AH34)</f>
        <v>0.35538052476336063</v>
      </c>
      <c r="AO34" s="105">
        <f>SUM(AI$6:AI34)</f>
        <v>9.185749069316584</v>
      </c>
      <c r="AP34" s="105">
        <f>SUM(AJ$6:AJ34)</f>
        <v>17.2126226295781</v>
      </c>
      <c r="AQ34" s="105">
        <f>SUM(AK$6:AK34)</f>
        <v>8.303729317447214</v>
      </c>
      <c r="AR34" s="105">
        <f>SUM(AL$6:AL34)</f>
        <v>15.671604134536322</v>
      </c>
      <c r="AS34" s="105">
        <f>SUM(AM$6:AM34)</f>
        <v>4.0672715286194956</v>
      </c>
      <c r="AT34" s="105">
        <f t="array" ref="AT34">SUMPRODUCT(TRANSPOSE($E$16:$J$16),INDEX($H$57:$K$62,,MATCH($R34,$H$40:$K$40,1)))/INDEX($H$63:$K$63,MATCH($R34,$H$40:$K$40,1))*$T34</f>
        <v>42.203199214366748</v>
      </c>
      <c r="AU34" s="105">
        <f>MAX(SUMPRODUCT(AN34:AS34,装备强化!$D$14:$I$14)-SUMPRODUCT(节奏预期!E34:J34,节奏预期!W34:AB34+1,装备强化!$D$14:$I$14),0)</f>
        <v>0</v>
      </c>
      <c r="AV34" s="105">
        <f t="shared" si="5"/>
        <v>42.203199214366748</v>
      </c>
      <c r="AW34" s="141">
        <f t="shared" si="6"/>
        <v>0</v>
      </c>
      <c r="AX34" s="141">
        <f t="shared" si="6"/>
        <v>0</v>
      </c>
      <c r="AY34" s="141">
        <f t="shared" si="6"/>
        <v>7.9130998526937653</v>
      </c>
      <c r="AZ34" s="141">
        <f t="shared" si="6"/>
        <v>36.268374324846427</v>
      </c>
      <c r="BA34" s="141">
        <f t="shared" si="9"/>
        <v>0</v>
      </c>
      <c r="BB34" s="141">
        <f t="shared" si="10"/>
        <v>11.846017492112024</v>
      </c>
      <c r="BC34" s="141">
        <f t="shared" si="11"/>
        <v>522.71450217792619</v>
      </c>
      <c r="BD34" s="141">
        <f t="shared" si="12"/>
        <v>1809.3969357892831</v>
      </c>
      <c r="BE34" s="141">
        <f t="shared" si="13"/>
        <v>17.423816739264208</v>
      </c>
      <c r="BF34" s="141">
        <f t="shared" si="14"/>
        <v>36.187938715785663</v>
      </c>
    </row>
    <row r="35" spans="3:58" x14ac:dyDescent="0.15">
      <c r="C35" s="185" t="s">
        <v>369</v>
      </c>
      <c r="D35" s="185"/>
      <c r="E35" s="123">
        <f t="array" ref="E35">SUMPRODUCT(E28:E33,TRANSPOSE($E$13:$J$13))-IF(E$24="",D$24,E$24)*E$15</f>
        <v>50</v>
      </c>
      <c r="F35" s="123">
        <f t="array" ref="F35">SUMPRODUCT(F28:F33,TRANSPOSE($E$13:$J$13))-IF(F$24="",E$24,F$24)*F$15</f>
        <v>310</v>
      </c>
      <c r="G35" s="123">
        <f t="array" ref="G35">SUMPRODUCT(G28:G33,TRANSPOSE($E$13:$J$13))-IF(G$24="",F$24,G$24)*G$15</f>
        <v>1525</v>
      </c>
      <c r="H35" s="123">
        <f t="array" ref="H35">SUMPRODUCT(H28:H33,TRANSPOSE($E$13:$J$13))-IF(H$24="",G$24,H$24)*H$15</f>
        <v>2325</v>
      </c>
      <c r="I35" s="123">
        <f t="array" ref="I35">SUMPRODUCT(I28:I33,TRANSPOSE($E$13:$J$13))-IF(I$24="",H$24,I$24)*I$15</f>
        <v>5600</v>
      </c>
      <c r="J35" s="123">
        <f t="array" ref="J35">SUMPRODUCT(J28:J33,TRANSPOSE($E$13:$J$13))-IF(J$24="",I$24,J$24)*J$15</f>
        <v>10400</v>
      </c>
      <c r="R35" s="104">
        <f>节奏预期!B35</f>
        <v>900</v>
      </c>
      <c r="S35" s="104">
        <f>节奏预期!D35</f>
        <v>98.149357978981357</v>
      </c>
      <c r="T35" s="165">
        <f>(求节点(其他调用!$B$4:$B$163,其他调用!$C$4:$C$163,S35)-求节点(其他调用!$B$4:$B$163,其他调用!$C$4:$C$163,S34))*INDEX($I$5:$M$8,MATCH($R35,$C$5:$C$8,1),MATCH($R$4,$I$4:$M$4,0))</f>
        <v>5808.2248511212883</v>
      </c>
      <c r="U35" s="170">
        <f t="shared" si="8"/>
        <v>305389.11924446141</v>
      </c>
      <c r="V35" s="141">
        <f t="shared" si="3"/>
        <v>0</v>
      </c>
      <c r="W35" s="141">
        <f t="shared" si="3"/>
        <v>0</v>
      </c>
      <c r="X35" s="141">
        <f t="shared" si="3"/>
        <v>0.2581433267165017</v>
      </c>
      <c r="Y35" s="141">
        <f t="shared" si="3"/>
        <v>0</v>
      </c>
      <c r="Z35" s="141">
        <f t="shared" si="3"/>
        <v>0</v>
      </c>
      <c r="AA35" s="141">
        <f t="shared" si="3"/>
        <v>0.64535831679125433</v>
      </c>
      <c r="AB35" s="105">
        <f t="shared" si="4"/>
        <v>0</v>
      </c>
      <c r="AC35" s="105">
        <f t="shared" si="4"/>
        <v>0</v>
      </c>
      <c r="AD35" s="105">
        <f t="shared" si="4"/>
        <v>0</v>
      </c>
      <c r="AE35" s="105">
        <f t="shared" si="4"/>
        <v>0</v>
      </c>
      <c r="AF35" s="105">
        <f t="shared" si="4"/>
        <v>0</v>
      </c>
      <c r="AG35" s="105">
        <f t="shared" si="4"/>
        <v>6.4535831679125424E-2</v>
      </c>
      <c r="AH35" s="105">
        <f>SUMPRODUCT($V35:$AA35,INDEX($E$18:$J$23,MATCH(AH$5,$D$18:$D$23,0),))+SUMPRODUCT($AB35:$AG35,INDEX($E$28:$J$33,MATCH(AH$5,$D$28:$D$33,0),))</f>
        <v>0</v>
      </c>
      <c r="AI35" s="105">
        <f>SUMPRODUCT($V35:$AA35,INDEX($E$18:$J$23,MATCH(AI$5,$D$18:$D$23,0),))+SUMPRODUCT($AB35:$AG35,INDEX($E$28:$J$33,MATCH(AI$5,$D$28:$D$33,0),))</f>
        <v>0.12907166335825085</v>
      </c>
      <c r="AJ35" s="105">
        <f>SUMPRODUCT($V35:$AA35,INDEX($E$18:$J$23,MATCH(AJ$5,$D$18:$D$23,0),))+SUMPRODUCT($AB35:$AG35,INDEX($E$28:$J$33,MATCH(AJ$5,$D$28:$D$33,0),))</f>
        <v>0.30977199205980205</v>
      </c>
      <c r="AK35" s="105">
        <f>SUMPRODUCT($V35:$AA35,INDEX($E$18:$J$23,MATCH(AK$5,$D$18:$D$23,0),))+SUMPRODUCT($AB35:$AG35,INDEX($E$28:$J$33,MATCH(AK$5,$D$28:$D$33,0),))</f>
        <v>0.14197882969407596</v>
      </c>
      <c r="AL35" s="105">
        <f>SUMPRODUCT($V35:$AA35,INDEX($E$18:$J$23,MATCH(AL$5,$D$18:$D$23,0),))+SUMPRODUCT($AB35:$AG35,INDEX($E$28:$J$33,MATCH(AL$5,$D$28:$D$33,0),))</f>
        <v>0.30331840889188955</v>
      </c>
      <c r="AM35" s="105">
        <f>SUMPRODUCT($V35:$AA35,INDEX($E$18:$J$23,MATCH(AM$5,$D$18:$D$23,0),))+SUMPRODUCT($AB35:$AG35,INDEX($E$28:$J$33,MATCH(AM$5,$D$28:$D$33,0),))</f>
        <v>8.389658118286307E-2</v>
      </c>
      <c r="AN35" s="105">
        <f>SUM(AH$6:AH35)</f>
        <v>0.35538052476336063</v>
      </c>
      <c r="AO35" s="105">
        <f>SUM(AI$6:AI35)</f>
        <v>9.3148207326748356</v>
      </c>
      <c r="AP35" s="105">
        <f>SUM(AJ$6:AJ35)</f>
        <v>17.522394621637901</v>
      </c>
      <c r="AQ35" s="105">
        <f>SUM(AK$6:AK35)</f>
        <v>8.4457081471412891</v>
      </c>
      <c r="AR35" s="105">
        <f>SUM(AL$6:AL35)</f>
        <v>15.974922543428212</v>
      </c>
      <c r="AS35" s="105">
        <f>SUM(AM$6:AM35)</f>
        <v>4.1511681098023585</v>
      </c>
      <c r="AT35" s="105">
        <f t="array" ref="AT35">SUMPRODUCT(TRANSPOSE($E$16:$J$16),INDEX($H$57:$K$62,,MATCH($R35,$H$40:$K$40,1)))/INDEX($H$63:$K$63,MATCH($R35,$H$40:$K$40,1))*$T35</f>
        <v>41.302932274640277</v>
      </c>
      <c r="AU35" s="105">
        <f>MAX(SUMPRODUCT(AN35:AS35,装备强化!$D$14:$I$14)-SUMPRODUCT(节奏预期!E35:J35,节奏预期!W35:AB35+1,装备强化!$D$14:$I$14),0)</f>
        <v>0</v>
      </c>
      <c r="AV35" s="105">
        <f t="shared" si="5"/>
        <v>41.302932274640277</v>
      </c>
      <c r="AW35" s="141">
        <f t="shared" si="6"/>
        <v>0</v>
      </c>
      <c r="AX35" s="141">
        <f t="shared" si="6"/>
        <v>0</v>
      </c>
      <c r="AY35" s="141">
        <f t="shared" si="6"/>
        <v>7.7442998014950524</v>
      </c>
      <c r="AZ35" s="141">
        <f t="shared" si="6"/>
        <v>35.494707423518989</v>
      </c>
      <c r="BA35" s="141">
        <f t="shared" si="9"/>
        <v>0</v>
      </c>
      <c r="BB35" s="141">
        <f t="shared" si="10"/>
        <v>11.846017492112024</v>
      </c>
      <c r="BC35" s="141">
        <f t="shared" si="11"/>
        <v>530.4588019794212</v>
      </c>
      <c r="BD35" s="141">
        <f t="shared" si="12"/>
        <v>1844.8916432128021</v>
      </c>
      <c r="BE35" s="141">
        <f t="shared" si="13"/>
        <v>17.681960065980711</v>
      </c>
      <c r="BF35" s="141">
        <f t="shared" si="14"/>
        <v>36.897832864256046</v>
      </c>
    </row>
    <row r="36" spans="3:58" x14ac:dyDescent="0.15">
      <c r="C36" s="185" t="s">
        <v>370</v>
      </c>
      <c r="D36" s="185"/>
      <c r="E36" s="123">
        <f t="array" ref="E36">SUMPRODUCT(E28:E33,TRANSPOSE($E$14:$J$14))-IF(E$26="",D$26,E$26)*E$15</f>
        <v>10</v>
      </c>
      <c r="F36" s="123">
        <f t="array" ref="F36">SUMPRODUCT(F28:F33,TRANSPOSE($E$14:$J$14))-IF(F$26="",E$26,F$26)*F$15</f>
        <v>62</v>
      </c>
      <c r="G36" s="123">
        <f t="array" ref="G36">SUMPRODUCT(G28:G33,TRANSPOSE($E$14:$J$14))-IF(G$26="",F$26,G$26)*G$15</f>
        <v>275</v>
      </c>
      <c r="H36" s="125">
        <f>H35</f>
        <v>2325</v>
      </c>
      <c r="I36" s="125">
        <f t="shared" ref="I36:J36" si="16">I35</f>
        <v>5600</v>
      </c>
      <c r="J36" s="125">
        <f t="shared" si="16"/>
        <v>10400</v>
      </c>
      <c r="R36" s="104">
        <f>节奏预期!B36</f>
        <v>930</v>
      </c>
      <c r="S36" s="104">
        <f>节奏预期!D36</f>
        <v>98.618239804238655</v>
      </c>
      <c r="T36" s="165">
        <f>(求节点(其他调用!$B$4:$B$163,其他调用!$C$4:$C$163,S36)-求节点(其他调用!$B$4:$B$163,其他调用!$C$4:$C$163,S35))*INDEX($I$5:$M$8,MATCH($R36,$C$5:$C$8,1),MATCH($R$4,$I$4:$M$4,0))</f>
        <v>5537.3874209162786</v>
      </c>
      <c r="U36" s="170">
        <f t="shared" si="8"/>
        <v>310926.5066653777</v>
      </c>
      <c r="V36" s="141">
        <f t="shared" si="3"/>
        <v>0</v>
      </c>
      <c r="W36" s="141">
        <f t="shared" si="3"/>
        <v>0</v>
      </c>
      <c r="X36" s="141">
        <f t="shared" si="3"/>
        <v>0.24610610759627907</v>
      </c>
      <c r="Y36" s="141">
        <f t="shared" si="3"/>
        <v>0</v>
      </c>
      <c r="Z36" s="141">
        <f t="shared" si="3"/>
        <v>0</v>
      </c>
      <c r="AA36" s="141">
        <f t="shared" si="3"/>
        <v>0.61526526899069767</v>
      </c>
      <c r="AB36" s="105">
        <f t="shared" si="4"/>
        <v>0</v>
      </c>
      <c r="AC36" s="105">
        <f t="shared" si="4"/>
        <v>0</v>
      </c>
      <c r="AD36" s="105">
        <f t="shared" si="4"/>
        <v>0</v>
      </c>
      <c r="AE36" s="105">
        <f t="shared" si="4"/>
        <v>0</v>
      </c>
      <c r="AF36" s="105">
        <f t="shared" si="4"/>
        <v>0</v>
      </c>
      <c r="AG36" s="105">
        <f t="shared" si="4"/>
        <v>6.1526526899069768E-2</v>
      </c>
      <c r="AH36" s="105">
        <f>SUMPRODUCT($V36:$AA36,INDEX($E$18:$J$23,MATCH(AH$5,$D$18:$D$23,0),))+SUMPRODUCT($AB36:$AG36,INDEX($E$28:$J$33,MATCH(AH$5,$D$28:$D$33,0),))</f>
        <v>0</v>
      </c>
      <c r="AI36" s="105">
        <f>SUMPRODUCT($V36:$AA36,INDEX($E$18:$J$23,MATCH(AI$5,$D$18:$D$23,0),))+SUMPRODUCT($AB36:$AG36,INDEX($E$28:$J$33,MATCH(AI$5,$D$28:$D$33,0),))</f>
        <v>0.12305305379813954</v>
      </c>
      <c r="AJ36" s="105">
        <f>SUMPRODUCT($V36:$AA36,INDEX($E$18:$J$23,MATCH(AJ$5,$D$18:$D$23,0),))+SUMPRODUCT($AB36:$AG36,INDEX($E$28:$J$33,MATCH(AJ$5,$D$28:$D$33,0),))</f>
        <v>0.29532732911553489</v>
      </c>
      <c r="AK36" s="105">
        <f>SUMPRODUCT($V36:$AA36,INDEX($E$18:$J$23,MATCH(AK$5,$D$18:$D$23,0),))+SUMPRODUCT($AB36:$AG36,INDEX($E$28:$J$33,MATCH(AK$5,$D$28:$D$33,0),))</f>
        <v>0.1353583591779535</v>
      </c>
      <c r="AL36" s="105">
        <f>SUMPRODUCT($V36:$AA36,INDEX($E$18:$J$23,MATCH(AL$5,$D$18:$D$23,0),))+SUMPRODUCT($AB36:$AG36,INDEX($E$28:$J$33,MATCH(AL$5,$D$28:$D$33,0),))</f>
        <v>0.28917467642562789</v>
      </c>
      <c r="AM36" s="105">
        <f>SUMPRODUCT($V36:$AA36,INDEX($E$18:$J$23,MATCH(AM$5,$D$18:$D$23,0),))+SUMPRODUCT($AB36:$AG36,INDEX($E$28:$J$33,MATCH(AM$5,$D$28:$D$33,0),))</f>
        <v>7.9984484968790695E-2</v>
      </c>
      <c r="AN36" s="105">
        <f>SUM(AH$6:AH36)</f>
        <v>0.35538052476336063</v>
      </c>
      <c r="AO36" s="105">
        <f>SUM(AI$6:AI36)</f>
        <v>9.4378737864729754</v>
      </c>
      <c r="AP36" s="105">
        <f>SUM(AJ$6:AJ36)</f>
        <v>17.817721950753434</v>
      </c>
      <c r="AQ36" s="105">
        <f>SUM(AK$6:AK36)</f>
        <v>8.5810665063192424</v>
      </c>
      <c r="AR36" s="105">
        <f>SUM(AL$6:AL36)</f>
        <v>16.264097219853841</v>
      </c>
      <c r="AS36" s="105">
        <f>SUM(AM$6:AM36)</f>
        <v>4.2311525947711495</v>
      </c>
      <c r="AT36" s="105">
        <f t="array" ref="AT36">SUMPRODUCT(TRANSPOSE($E$16:$J$16),INDEX($H$57:$K$62,,MATCH($R36,$H$40:$K$40,1)))/INDEX($H$63:$K$63,MATCH($R36,$H$40:$K$40,1))*$T36</f>
        <v>39.376977215404651</v>
      </c>
      <c r="AU36" s="105">
        <f>MAX(SUMPRODUCT(AN36:AS36,装备强化!$D$14:$I$14)-SUMPRODUCT(节奏预期!E36:J36,节奏预期!W36:AB36+1,装备强化!$D$14:$I$14),0)</f>
        <v>0</v>
      </c>
      <c r="AV36" s="105">
        <f t="shared" si="5"/>
        <v>39.376977215404651</v>
      </c>
      <c r="AW36" s="141">
        <f t="shared" si="6"/>
        <v>0</v>
      </c>
      <c r="AX36" s="141">
        <f t="shared" si="6"/>
        <v>0</v>
      </c>
      <c r="AY36" s="141">
        <f t="shared" si="6"/>
        <v>7.3831832278883729</v>
      </c>
      <c r="AZ36" s="141">
        <f t="shared" si="6"/>
        <v>33.839589794488376</v>
      </c>
      <c r="BA36" s="141">
        <f t="shared" si="9"/>
        <v>0</v>
      </c>
      <c r="BB36" s="141">
        <f t="shared" si="10"/>
        <v>11.846017492112024</v>
      </c>
      <c r="BC36" s="141">
        <f t="shared" si="11"/>
        <v>537.84198520730956</v>
      </c>
      <c r="BD36" s="141">
        <f t="shared" si="12"/>
        <v>1878.7312330072905</v>
      </c>
      <c r="BE36" s="141">
        <f t="shared" si="13"/>
        <v>17.92806617357699</v>
      </c>
      <c r="BF36" s="141">
        <f t="shared" si="14"/>
        <v>37.574624660145815</v>
      </c>
    </row>
    <row r="37" spans="3:58" x14ac:dyDescent="0.15">
      <c r="F37" s="138"/>
      <c r="G37" s="138"/>
      <c r="I37" s="138"/>
      <c r="R37" s="104">
        <f>节奏预期!B37</f>
        <v>960</v>
      </c>
      <c r="S37" s="104">
        <f>节奏预期!D37</f>
        <v>99.081287354596171</v>
      </c>
      <c r="T37" s="165">
        <f>(求节点(其他调用!$B$4:$B$163,其他调用!$C$4:$C$163,S37)-求节点(其他调用!$B$4:$B$163,其他调用!$C$4:$C$163,S36))*INDEX($I$5:$M$8,MATCH($R37,$C$5:$C$8,1),MATCH($R$4,$I$4:$M$4,0))</f>
        <v>5468.4859649416994</v>
      </c>
      <c r="U37" s="170">
        <f t="shared" si="8"/>
        <v>316394.99263031938</v>
      </c>
      <c r="V37" s="141">
        <f t="shared" si="3"/>
        <v>0</v>
      </c>
      <c r="W37" s="141">
        <f t="shared" si="3"/>
        <v>0</v>
      </c>
      <c r="X37" s="141">
        <f t="shared" si="3"/>
        <v>0.24304382066407554</v>
      </c>
      <c r="Y37" s="141">
        <f t="shared" si="3"/>
        <v>0</v>
      </c>
      <c r="Z37" s="141">
        <f t="shared" si="3"/>
        <v>0</v>
      </c>
      <c r="AA37" s="141">
        <f t="shared" si="3"/>
        <v>0.60760955166018882</v>
      </c>
      <c r="AB37" s="105">
        <f t="shared" si="4"/>
        <v>0</v>
      </c>
      <c r="AC37" s="105">
        <f t="shared" si="4"/>
        <v>0</v>
      </c>
      <c r="AD37" s="105">
        <f t="shared" si="4"/>
        <v>0</v>
      </c>
      <c r="AE37" s="105">
        <f t="shared" si="4"/>
        <v>0</v>
      </c>
      <c r="AF37" s="105">
        <f t="shared" si="4"/>
        <v>0</v>
      </c>
      <c r="AG37" s="105">
        <f t="shared" si="4"/>
        <v>6.0760955166018885E-2</v>
      </c>
      <c r="AH37" s="105">
        <f>SUMPRODUCT($V37:$AA37,INDEX($E$18:$J$23,MATCH(AH$5,$D$18:$D$23,0),))+SUMPRODUCT($AB37:$AG37,INDEX($E$28:$J$33,MATCH(AH$5,$D$28:$D$33,0),))</f>
        <v>0</v>
      </c>
      <c r="AI37" s="105">
        <f>SUMPRODUCT($V37:$AA37,INDEX($E$18:$J$23,MATCH(AI$5,$D$18:$D$23,0),))+SUMPRODUCT($AB37:$AG37,INDEX($E$28:$J$33,MATCH(AI$5,$D$28:$D$33,0),))</f>
        <v>0.12152191033203777</v>
      </c>
      <c r="AJ37" s="105">
        <f>SUMPRODUCT($V37:$AA37,INDEX($E$18:$J$23,MATCH(AJ$5,$D$18:$D$23,0),))+SUMPRODUCT($AB37:$AG37,INDEX($E$28:$J$33,MATCH(AJ$5,$D$28:$D$33,0),))</f>
        <v>0.2916525847968906</v>
      </c>
      <c r="AK37" s="105">
        <f>SUMPRODUCT($V37:$AA37,INDEX($E$18:$J$23,MATCH(AK$5,$D$18:$D$23,0),))+SUMPRODUCT($AB37:$AG37,INDEX($E$28:$J$33,MATCH(AK$5,$D$28:$D$33,0),))</f>
        <v>0.13367410136524155</v>
      </c>
      <c r="AL37" s="105">
        <f>SUMPRODUCT($V37:$AA37,INDEX($E$18:$J$23,MATCH(AL$5,$D$18:$D$23,0),))+SUMPRODUCT($AB37:$AG37,INDEX($E$28:$J$33,MATCH(AL$5,$D$28:$D$33,0),))</f>
        <v>0.28557648928028878</v>
      </c>
      <c r="AM37" s="105">
        <f>SUMPRODUCT($V37:$AA37,INDEX($E$18:$J$23,MATCH(AM$5,$D$18:$D$23,0),))+SUMPRODUCT($AB37:$AG37,INDEX($E$28:$J$33,MATCH(AM$5,$D$28:$D$33,0),))</f>
        <v>7.8989241715824554E-2</v>
      </c>
      <c r="AN37" s="105">
        <f>SUM(AH$6:AH37)</f>
        <v>0.35538052476336063</v>
      </c>
      <c r="AO37" s="105">
        <f>SUM(AI$6:AI37)</f>
        <v>9.559395696805014</v>
      </c>
      <c r="AP37" s="105">
        <f>SUM(AJ$6:AJ37)</f>
        <v>18.109374535550323</v>
      </c>
      <c r="AQ37" s="105">
        <f>SUM(AK$6:AK37)</f>
        <v>8.7147406076844831</v>
      </c>
      <c r="AR37" s="105">
        <f>SUM(AL$6:AL37)</f>
        <v>16.549673709134129</v>
      </c>
      <c r="AS37" s="105">
        <f>SUM(AM$6:AM37)</f>
        <v>4.3101418364869737</v>
      </c>
      <c r="AT37" s="105">
        <f t="array" ref="AT37">SUMPRODUCT(TRANSPOSE($E$16:$J$16),INDEX($H$57:$K$62,,MATCH($R37,$H$40:$K$40,1)))/INDEX($H$63:$K$63,MATCH($R37,$H$40:$K$40,1))*$T37</f>
        <v>38.887011306252084</v>
      </c>
      <c r="AU37" s="105">
        <f>MAX(SUMPRODUCT(AN37:AS37,装备强化!$D$14:$I$14)-SUMPRODUCT(节奏预期!E37:J37,节奏预期!W37:AB37+1,装备强化!$D$14:$I$14),0)</f>
        <v>0</v>
      </c>
      <c r="AV37" s="105">
        <f t="shared" si="5"/>
        <v>38.887011306252084</v>
      </c>
      <c r="AW37" s="141">
        <f t="shared" si="6"/>
        <v>0</v>
      </c>
      <c r="AX37" s="141">
        <f t="shared" si="6"/>
        <v>0</v>
      </c>
      <c r="AY37" s="141">
        <f t="shared" si="6"/>
        <v>7.2913146199222671</v>
      </c>
      <c r="AZ37" s="141">
        <f t="shared" si="6"/>
        <v>33.418525341310392</v>
      </c>
      <c r="BA37" s="141">
        <f t="shared" si="9"/>
        <v>0</v>
      </c>
      <c r="BB37" s="141">
        <f t="shared" si="10"/>
        <v>11.846017492112024</v>
      </c>
      <c r="BC37" s="141">
        <f t="shared" si="11"/>
        <v>545.13329982723178</v>
      </c>
      <c r="BD37" s="141">
        <f t="shared" si="12"/>
        <v>1912.1497583486009</v>
      </c>
      <c r="BE37" s="141">
        <f t="shared" si="13"/>
        <v>18.171109994241068</v>
      </c>
      <c r="BF37" s="141">
        <f t="shared" si="14"/>
        <v>38.242995166972023</v>
      </c>
    </row>
    <row r="38" spans="3:58" x14ac:dyDescent="0.15">
      <c r="H38" s="37">
        <f>SUM(H41:H61)</f>
        <v>1.0000000000000002</v>
      </c>
      <c r="I38" s="37">
        <f>SUM(I41:I61)</f>
        <v>1</v>
      </c>
      <c r="J38" s="37">
        <f>SUM(J41:J61)</f>
        <v>1</v>
      </c>
      <c r="K38" s="37">
        <f>SUM(K41:K61)</f>
        <v>1</v>
      </c>
      <c r="R38" s="104">
        <f>节奏预期!B38</f>
        <v>990</v>
      </c>
      <c r="S38" s="104">
        <f>节奏预期!D38</f>
        <v>99.518769566693237</v>
      </c>
      <c r="T38" s="165">
        <f>(求节点(其他调用!$B$4:$B$163,其他调用!$C$4:$C$163,S38)-求节点(其他调用!$B$4:$B$163,其他调用!$C$4:$C$163,S37))*INDEX($I$5:$M$8,MATCH($R38,$C$5:$C$8,1),MATCH($R$4,$I$4:$M$4,0))</f>
        <v>5166.5651506358763</v>
      </c>
      <c r="U38" s="170">
        <f t="shared" si="8"/>
        <v>321561.55778095528</v>
      </c>
      <c r="V38" s="141">
        <f t="shared" si="3"/>
        <v>0</v>
      </c>
      <c r="W38" s="141">
        <f t="shared" si="3"/>
        <v>0</v>
      </c>
      <c r="X38" s="141">
        <f t="shared" si="3"/>
        <v>0.22962511780603895</v>
      </c>
      <c r="Y38" s="141">
        <f t="shared" si="3"/>
        <v>0</v>
      </c>
      <c r="Z38" s="141">
        <f t="shared" si="3"/>
        <v>0</v>
      </c>
      <c r="AA38" s="141">
        <f t="shared" si="3"/>
        <v>0.57406279451509734</v>
      </c>
      <c r="AB38" s="105">
        <f t="shared" si="4"/>
        <v>0</v>
      </c>
      <c r="AC38" s="105">
        <f t="shared" si="4"/>
        <v>0</v>
      </c>
      <c r="AD38" s="105">
        <f t="shared" si="4"/>
        <v>0</v>
      </c>
      <c r="AE38" s="105">
        <f t="shared" si="4"/>
        <v>0</v>
      </c>
      <c r="AF38" s="105">
        <f t="shared" si="4"/>
        <v>0</v>
      </c>
      <c r="AG38" s="105">
        <f t="shared" si="4"/>
        <v>5.7406279451509737E-2</v>
      </c>
      <c r="AH38" s="105">
        <f>SUMPRODUCT($V38:$AA38,INDEX($E$18:$J$23,MATCH(AH$5,$D$18:$D$23,0),))+SUMPRODUCT($AB38:$AG38,INDEX($E$28:$J$33,MATCH(AH$5,$D$28:$D$33,0),))</f>
        <v>0</v>
      </c>
      <c r="AI38" s="105">
        <f>SUMPRODUCT($V38:$AA38,INDEX($E$18:$J$23,MATCH(AI$5,$D$18:$D$23,0),))+SUMPRODUCT($AB38:$AG38,INDEX($E$28:$J$33,MATCH(AI$5,$D$28:$D$33,0),))</f>
        <v>0.11481255890301947</v>
      </c>
      <c r="AJ38" s="105">
        <f>SUMPRODUCT($V38:$AA38,INDEX($E$18:$J$23,MATCH(AJ$5,$D$18:$D$23,0),))+SUMPRODUCT($AB38:$AG38,INDEX($E$28:$J$33,MATCH(AJ$5,$D$28:$D$33,0),))</f>
        <v>0.27555014136724676</v>
      </c>
      <c r="AK38" s="105">
        <f>SUMPRODUCT($V38:$AA38,INDEX($E$18:$J$23,MATCH(AK$5,$D$18:$D$23,0),))+SUMPRODUCT($AB38:$AG38,INDEX($E$28:$J$33,MATCH(AK$5,$D$28:$D$33,0),))</f>
        <v>0.12629381479332141</v>
      </c>
      <c r="AL38" s="105">
        <f>SUMPRODUCT($V38:$AA38,INDEX($E$18:$J$23,MATCH(AL$5,$D$18:$D$23,0),))+SUMPRODUCT($AB38:$AG38,INDEX($E$28:$J$33,MATCH(AL$5,$D$28:$D$33,0),))</f>
        <v>0.26980951342209575</v>
      </c>
      <c r="AM38" s="105">
        <f>SUMPRODUCT($V38:$AA38,INDEX($E$18:$J$23,MATCH(AM$5,$D$18:$D$23,0),))+SUMPRODUCT($AB38:$AG38,INDEX($E$28:$J$33,MATCH(AM$5,$D$28:$D$33,0),))</f>
        <v>7.4628163286962659E-2</v>
      </c>
      <c r="AN38" s="105">
        <f>SUM(AH$6:AH38)</f>
        <v>0.35538052476336063</v>
      </c>
      <c r="AO38" s="105">
        <f>SUM(AI$6:AI38)</f>
        <v>9.6742082557080327</v>
      </c>
      <c r="AP38" s="105">
        <f>SUM(AJ$6:AJ38)</f>
        <v>18.384924676917571</v>
      </c>
      <c r="AQ38" s="105">
        <f>SUM(AK$6:AK38)</f>
        <v>8.8410344224778044</v>
      </c>
      <c r="AR38" s="105">
        <f>SUM(AL$6:AL38)</f>
        <v>16.819483222556226</v>
      </c>
      <c r="AS38" s="105">
        <f>SUM(AM$6:AM38)</f>
        <v>4.384769999773936</v>
      </c>
      <c r="AT38" s="105">
        <f t="array" ref="AT38">SUMPRODUCT(TRANSPOSE($E$16:$J$16),INDEX($H$57:$K$62,,MATCH($R38,$H$40:$K$40,1)))/INDEX($H$63:$K$63,MATCH($R38,$H$40:$K$40,1))*$T38</f>
        <v>36.74001884896623</v>
      </c>
      <c r="AU38" s="105">
        <f>MAX(SUMPRODUCT(AN38:AS38,装备强化!$D$14:$I$14)-SUMPRODUCT(节奏预期!E38:J38,节奏预期!W38:AB38+1,装备强化!$D$14:$I$14),0)</f>
        <v>0</v>
      </c>
      <c r="AV38" s="105">
        <f t="shared" si="5"/>
        <v>36.74001884896623</v>
      </c>
      <c r="AW38" s="141">
        <f t="shared" si="6"/>
        <v>0</v>
      </c>
      <c r="AX38" s="141">
        <f t="shared" si="6"/>
        <v>0</v>
      </c>
      <c r="AY38" s="141">
        <f t="shared" si="6"/>
        <v>6.888753534181169</v>
      </c>
      <c r="AZ38" s="141">
        <f t="shared" si="6"/>
        <v>31.573453698330361</v>
      </c>
      <c r="BA38" s="141">
        <f t="shared" si="9"/>
        <v>0</v>
      </c>
      <c r="BB38" s="141">
        <f t="shared" si="10"/>
        <v>11.846017492112024</v>
      </c>
      <c r="BC38" s="141">
        <f t="shared" si="11"/>
        <v>552.02205336141299</v>
      </c>
      <c r="BD38" s="141">
        <f t="shared" si="12"/>
        <v>1943.7232120469314</v>
      </c>
      <c r="BE38" s="141">
        <f t="shared" si="13"/>
        <v>18.400735112047105</v>
      </c>
      <c r="BF38" s="141">
        <f t="shared" si="14"/>
        <v>38.874464240938629</v>
      </c>
    </row>
    <row r="39" spans="3:58" x14ac:dyDescent="0.15">
      <c r="H39" s="198" t="s">
        <v>354</v>
      </c>
      <c r="I39" s="199"/>
      <c r="J39" s="199"/>
      <c r="K39" s="209"/>
      <c r="L39" s="198" t="s">
        <v>360</v>
      </c>
      <c r="M39" s="199"/>
      <c r="N39" s="199"/>
      <c r="O39" s="209"/>
      <c r="P39" s="29"/>
      <c r="R39" s="104">
        <f>节奏预期!B39</f>
        <v>1020</v>
      </c>
      <c r="S39" s="104">
        <f>节奏预期!D39</f>
        <v>99.956251778790289</v>
      </c>
      <c r="T39" s="165">
        <f>(求节点(其他调用!$B$4:$B$163,其他调用!$C$4:$C$163,S39)-求节点(其他调用!$B$4:$B$163,其他调用!$C$4:$C$163,S38))*INDEX($I$5:$M$8,MATCH($R39,$C$5:$C$8,1),MATCH($R$4,$I$4:$M$4,0))</f>
        <v>5166.5651506357362</v>
      </c>
      <c r="U39" s="170">
        <f t="shared" si="8"/>
        <v>326728.122931591</v>
      </c>
      <c r="V39" s="141">
        <f t="shared" si="3"/>
        <v>0</v>
      </c>
      <c r="W39" s="141">
        <f t="shared" si="3"/>
        <v>0</v>
      </c>
      <c r="X39" s="141">
        <f t="shared" si="3"/>
        <v>0.22962511780603273</v>
      </c>
      <c r="Y39" s="141">
        <f t="shared" si="3"/>
        <v>0</v>
      </c>
      <c r="Z39" s="141">
        <f t="shared" si="3"/>
        <v>0</v>
      </c>
      <c r="AA39" s="141">
        <f t="shared" si="3"/>
        <v>0.5740627945150818</v>
      </c>
      <c r="AB39" s="105">
        <f t="shared" si="4"/>
        <v>0</v>
      </c>
      <c r="AC39" s="105">
        <f t="shared" si="4"/>
        <v>0</v>
      </c>
      <c r="AD39" s="105">
        <f t="shared" si="4"/>
        <v>0</v>
      </c>
      <c r="AE39" s="105">
        <f t="shared" si="4"/>
        <v>0</v>
      </c>
      <c r="AF39" s="105">
        <f t="shared" si="4"/>
        <v>0</v>
      </c>
      <c r="AG39" s="105">
        <f t="shared" si="4"/>
        <v>5.7406279451508183E-2</v>
      </c>
      <c r="AH39" s="105">
        <f>SUMPRODUCT($V39:$AA39,INDEX($E$18:$J$23,MATCH(AH$5,$D$18:$D$23,0),))+SUMPRODUCT($AB39:$AG39,INDEX($E$28:$J$33,MATCH(AH$5,$D$28:$D$33,0),))</f>
        <v>0</v>
      </c>
      <c r="AI39" s="105">
        <f>SUMPRODUCT($V39:$AA39,INDEX($E$18:$J$23,MATCH(AI$5,$D$18:$D$23,0),))+SUMPRODUCT($AB39:$AG39,INDEX($E$28:$J$33,MATCH(AI$5,$D$28:$D$33,0),))</f>
        <v>0.11481255890301637</v>
      </c>
      <c r="AJ39" s="105">
        <f>SUMPRODUCT($V39:$AA39,INDEX($E$18:$J$23,MATCH(AJ$5,$D$18:$D$23,0),))+SUMPRODUCT($AB39:$AG39,INDEX($E$28:$J$33,MATCH(AJ$5,$D$28:$D$33,0),))</f>
        <v>0.27555014136723927</v>
      </c>
      <c r="AK39" s="105">
        <f>SUMPRODUCT($V39:$AA39,INDEX($E$18:$J$23,MATCH(AK$5,$D$18:$D$23,0),))+SUMPRODUCT($AB39:$AG39,INDEX($E$28:$J$33,MATCH(AK$5,$D$28:$D$33,0),))</f>
        <v>0.126293814793318</v>
      </c>
      <c r="AL39" s="105">
        <f>SUMPRODUCT($V39:$AA39,INDEX($E$18:$J$23,MATCH(AL$5,$D$18:$D$23,0),))+SUMPRODUCT($AB39:$AG39,INDEX($E$28:$J$33,MATCH(AL$5,$D$28:$D$33,0),))</f>
        <v>0.26980951342208848</v>
      </c>
      <c r="AM39" s="105">
        <f>SUMPRODUCT($V39:$AA39,INDEX($E$18:$J$23,MATCH(AM$5,$D$18:$D$23,0),))+SUMPRODUCT($AB39:$AG39,INDEX($E$28:$J$33,MATCH(AM$5,$D$28:$D$33,0),))</f>
        <v>7.4628163286960633E-2</v>
      </c>
      <c r="AN39" s="105">
        <f>SUM(AH$6:AH39)</f>
        <v>0.35538052476336063</v>
      </c>
      <c r="AO39" s="105">
        <f>SUM(AI$6:AI39)</f>
        <v>9.7890208146110496</v>
      </c>
      <c r="AP39" s="105">
        <f>SUM(AJ$6:AJ39)</f>
        <v>18.660474818284811</v>
      </c>
      <c r="AQ39" s="105">
        <f>SUM(AK$6:AK39)</f>
        <v>8.967328237271122</v>
      </c>
      <c r="AR39" s="105">
        <f>SUM(AL$6:AL39)</f>
        <v>17.089292735978315</v>
      </c>
      <c r="AS39" s="105">
        <f>SUM(AM$6:AM39)</f>
        <v>4.4593981630608965</v>
      </c>
      <c r="AT39" s="105">
        <f t="array" ref="AT39">SUMPRODUCT(TRANSPOSE($E$16:$J$16),INDEX($H$57:$K$62,,MATCH($R39,$H$40:$K$40,1)))/INDEX($H$63:$K$63,MATCH($R39,$H$40:$K$40,1))*$T39</f>
        <v>36.740018848965235</v>
      </c>
      <c r="AU39" s="105">
        <f>MAX(SUMPRODUCT(AN39:AS39,装备强化!$D$14:$I$14)-SUMPRODUCT(节奏预期!E39:J39,节奏预期!W39:AB39+1,装备强化!$D$14:$I$14),0)</f>
        <v>0</v>
      </c>
      <c r="AV39" s="105">
        <f t="shared" si="5"/>
        <v>36.740018848965235</v>
      </c>
      <c r="AW39" s="141">
        <f t="shared" si="6"/>
        <v>0</v>
      </c>
      <c r="AX39" s="141">
        <f t="shared" si="6"/>
        <v>0</v>
      </c>
      <c r="AY39" s="141">
        <f t="shared" si="6"/>
        <v>6.8887535341809825</v>
      </c>
      <c r="AZ39" s="141">
        <f t="shared" si="6"/>
        <v>31.573453698329505</v>
      </c>
      <c r="BA39" s="141">
        <f t="shared" si="9"/>
        <v>0</v>
      </c>
      <c r="BB39" s="141">
        <f t="shared" si="10"/>
        <v>11.846017492112024</v>
      </c>
      <c r="BC39" s="141">
        <f t="shared" si="11"/>
        <v>558.91080689559396</v>
      </c>
      <c r="BD39" s="141">
        <f t="shared" si="12"/>
        <v>1975.296665745261</v>
      </c>
      <c r="BE39" s="141">
        <f t="shared" si="13"/>
        <v>18.630360229853139</v>
      </c>
      <c r="BF39" s="141">
        <f t="shared" si="14"/>
        <v>39.505933314905221</v>
      </c>
    </row>
    <row r="40" spans="3:58" x14ac:dyDescent="0.15">
      <c r="C40" s="185" t="s">
        <v>334</v>
      </c>
      <c r="D40" s="185"/>
      <c r="E40" s="79" t="s">
        <v>363</v>
      </c>
      <c r="F40" s="105" t="s">
        <v>364</v>
      </c>
      <c r="G40" s="105" t="s">
        <v>397</v>
      </c>
      <c r="H40" s="105">
        <v>30</v>
      </c>
      <c r="I40" s="105">
        <v>60</v>
      </c>
      <c r="J40" s="105">
        <v>90</v>
      </c>
      <c r="K40" s="105">
        <v>135</v>
      </c>
      <c r="L40" s="137">
        <v>30</v>
      </c>
      <c r="M40" s="137">
        <v>60</v>
      </c>
      <c r="N40" s="137">
        <v>90</v>
      </c>
      <c r="O40" s="137">
        <v>135</v>
      </c>
      <c r="P40" s="29"/>
      <c r="R40" s="104">
        <f>节奏预期!B40</f>
        <v>1050</v>
      </c>
      <c r="S40" s="104">
        <f>节奏预期!D40</f>
        <v>100.36736680338736</v>
      </c>
      <c r="T40" s="165">
        <f>(求节点(其他调用!$B$4:$B$163,其他调用!$C$4:$C$163,S40)-求节点(其他调用!$B$4:$B$163,其他调用!$C$4:$C$163,S39))*INDEX($I$5:$M$8,MATCH($R40,$C$5:$C$8,1),MATCH($R$4,$I$4:$M$4,0))</f>
        <v>4855.1746796844527</v>
      </c>
      <c r="U40" s="170">
        <f t="shared" si="8"/>
        <v>331583.29761127545</v>
      </c>
      <c r="V40" s="141">
        <f t="shared" si="3"/>
        <v>0</v>
      </c>
      <c r="W40" s="141">
        <f t="shared" si="3"/>
        <v>0</v>
      </c>
      <c r="X40" s="141">
        <f t="shared" si="3"/>
        <v>0.21578554131930902</v>
      </c>
      <c r="Y40" s="141">
        <f t="shared" si="3"/>
        <v>0</v>
      </c>
      <c r="Z40" s="141">
        <f t="shared" si="3"/>
        <v>0</v>
      </c>
      <c r="AA40" s="141">
        <f t="shared" si="3"/>
        <v>0.53946385329827251</v>
      </c>
      <c r="AB40" s="105">
        <f t="shared" si="4"/>
        <v>0</v>
      </c>
      <c r="AC40" s="105">
        <f t="shared" si="4"/>
        <v>0</v>
      </c>
      <c r="AD40" s="105">
        <f t="shared" si="4"/>
        <v>0</v>
      </c>
      <c r="AE40" s="105">
        <f t="shared" si="4"/>
        <v>0</v>
      </c>
      <c r="AF40" s="105">
        <f t="shared" si="4"/>
        <v>0</v>
      </c>
      <c r="AG40" s="105">
        <f t="shared" si="4"/>
        <v>5.3946385329827255E-2</v>
      </c>
      <c r="AH40" s="105">
        <f>SUMPRODUCT($V40:$AA40,INDEX($E$18:$J$23,MATCH(AH$5,$D$18:$D$23,0),))+SUMPRODUCT($AB40:$AG40,INDEX($E$28:$J$33,MATCH(AH$5,$D$28:$D$33,0),))</f>
        <v>0</v>
      </c>
      <c r="AI40" s="105">
        <f>SUMPRODUCT($V40:$AA40,INDEX($E$18:$J$23,MATCH(AI$5,$D$18:$D$23,0),))+SUMPRODUCT($AB40:$AG40,INDEX($E$28:$J$33,MATCH(AI$5,$D$28:$D$33,0),))</f>
        <v>0.10789277065965451</v>
      </c>
      <c r="AJ40" s="105">
        <f>SUMPRODUCT($V40:$AA40,INDEX($E$18:$J$23,MATCH(AJ$5,$D$18:$D$23,0),))+SUMPRODUCT($AB40:$AG40,INDEX($E$28:$J$33,MATCH(AJ$5,$D$28:$D$33,0),))</f>
        <v>0.25894264958317081</v>
      </c>
      <c r="AK40" s="105">
        <f>SUMPRODUCT($V40:$AA40,INDEX($E$18:$J$23,MATCH(AK$5,$D$18:$D$23,0),))+SUMPRODUCT($AB40:$AG40,INDEX($E$28:$J$33,MATCH(AK$5,$D$28:$D$33,0),))</f>
        <v>0.11868204772561997</v>
      </c>
      <c r="AL40" s="105">
        <f>SUMPRODUCT($V40:$AA40,INDEX($E$18:$J$23,MATCH(AL$5,$D$18:$D$23,0),))+SUMPRODUCT($AB40:$AG40,INDEX($E$28:$J$33,MATCH(AL$5,$D$28:$D$33,0),))</f>
        <v>0.25354801105018809</v>
      </c>
      <c r="AM40" s="105">
        <f>SUMPRODUCT($V40:$AA40,INDEX($E$18:$J$23,MATCH(AM$5,$D$18:$D$23,0),))+SUMPRODUCT($AB40:$AG40,INDEX($E$28:$J$33,MATCH(AM$5,$D$28:$D$33,0),))</f>
        <v>7.0130300928775424E-2</v>
      </c>
      <c r="AN40" s="105">
        <f>SUM(AH$6:AH40)</f>
        <v>0.35538052476336063</v>
      </c>
      <c r="AO40" s="105">
        <f>SUM(AI$6:AI40)</f>
        <v>9.8969135852707044</v>
      </c>
      <c r="AP40" s="105">
        <f>SUM(AJ$6:AJ40)</f>
        <v>18.919417467867984</v>
      </c>
      <c r="AQ40" s="105">
        <f>SUM(AK$6:AK40)</f>
        <v>9.0860102849967426</v>
      </c>
      <c r="AR40" s="105">
        <f>SUM(AL$6:AL40)</f>
        <v>17.342840747028504</v>
      </c>
      <c r="AS40" s="105">
        <f>SUM(AM$6:AM40)</f>
        <v>4.5295284639896716</v>
      </c>
      <c r="AT40" s="105">
        <f t="array" ref="AT40">SUMPRODUCT(TRANSPOSE($E$16:$J$16),INDEX($H$57:$K$62,,MATCH($R40,$H$40:$K$40,1)))/INDEX($H$63:$K$63,MATCH($R40,$H$40:$K$40,1))*$T40</f>
        <v>34.525686611089441</v>
      </c>
      <c r="AU40" s="105">
        <f>MAX(SUMPRODUCT(AN40:AS40,装备强化!$D$14:$I$14)-SUMPRODUCT(节奏预期!E40:J40,节奏预期!W40:AB40+1,装备强化!$D$14:$I$14),0)</f>
        <v>0</v>
      </c>
      <c r="AV40" s="105">
        <f t="shared" si="5"/>
        <v>34.525686611089441</v>
      </c>
      <c r="AW40" s="141">
        <f t="shared" si="6"/>
        <v>0</v>
      </c>
      <c r="AX40" s="141">
        <f t="shared" si="6"/>
        <v>0</v>
      </c>
      <c r="AY40" s="141">
        <f t="shared" si="6"/>
        <v>6.473566239579271</v>
      </c>
      <c r="AZ40" s="141">
        <f t="shared" si="6"/>
        <v>29.670511931404995</v>
      </c>
      <c r="BA40" s="141">
        <f t="shared" si="9"/>
        <v>0</v>
      </c>
      <c r="BB40" s="141">
        <f t="shared" si="10"/>
        <v>11.846017492112024</v>
      </c>
      <c r="BC40" s="141">
        <f t="shared" si="11"/>
        <v>565.38437313517329</v>
      </c>
      <c r="BD40" s="141">
        <f t="shared" si="12"/>
        <v>2004.9671776766659</v>
      </c>
      <c r="BE40" s="141">
        <f t="shared" si="13"/>
        <v>18.846145771172448</v>
      </c>
      <c r="BF40" s="141">
        <f t="shared" si="14"/>
        <v>40.099343553533323</v>
      </c>
    </row>
    <row r="41" spans="3:58" x14ac:dyDescent="0.15">
      <c r="C41" s="185" t="s">
        <v>351</v>
      </c>
      <c r="D41" s="79" t="s">
        <v>128</v>
      </c>
      <c r="E41" s="79">
        <f>INDEX($E$24:$J$24,MATCH($D41,$E$12:$J$12,0))</f>
        <v>10</v>
      </c>
      <c r="F41" s="105">
        <f>INDEX($E$26:$J$26,MATCH($D41,$E$12:$J$12,0))</f>
        <v>2</v>
      </c>
      <c r="G41" s="105">
        <v>2</v>
      </c>
      <c r="H41" s="105">
        <v>0.05</v>
      </c>
      <c r="I41" s="105"/>
      <c r="J41" s="105"/>
      <c r="K41" s="105"/>
      <c r="L41" s="105">
        <f>IF(LEFT(INDEX($E$5:$E$8,MATCH(L$40,$C$5:$C$8,0)),1)=LEFT($D41,1),H41*$E41*$G41,$F41*H41*$G41)</f>
        <v>0.2</v>
      </c>
      <c r="M41" s="105">
        <f t="shared" ref="M41:O41" si="17">IF(LEFT(INDEX($E$5:$E$8,MATCH(M$40,$C$5:$C$8,0)),1)=LEFT($D41,1),I41*$E41*$G41,$F41*I41*$G41)</f>
        <v>0</v>
      </c>
      <c r="N41" s="105">
        <f t="shared" si="17"/>
        <v>0</v>
      </c>
      <c r="O41" s="105">
        <f t="shared" si="17"/>
        <v>0</v>
      </c>
      <c r="P41" s="29"/>
      <c r="R41" s="104">
        <f>节奏预期!B41</f>
        <v>1080</v>
      </c>
      <c r="S41" s="104">
        <f>节奏预期!D41</f>
        <v>100.77555214048442</v>
      </c>
      <c r="T41" s="165">
        <f>(求节点(其他调用!$B$4:$B$163,其他调用!$C$4:$C$163,S41)-求节点(其他调用!$B$4:$B$163,其他调用!$C$4:$C$163,S40))*INDEX($I$5:$M$8,MATCH($R41,$C$5:$C$8,1),MATCH($R$4,$I$4:$M$4,0))</f>
        <v>4820.5757384676026</v>
      </c>
      <c r="U41" s="170">
        <f t="shared" si="8"/>
        <v>336403.87334974308</v>
      </c>
      <c r="V41" s="141">
        <f t="shared" si="3"/>
        <v>0</v>
      </c>
      <c r="W41" s="141">
        <f t="shared" si="3"/>
        <v>0</v>
      </c>
      <c r="X41" s="141">
        <f t="shared" si="3"/>
        <v>0.21424781059856013</v>
      </c>
      <c r="Y41" s="141">
        <f t="shared" si="3"/>
        <v>0</v>
      </c>
      <c r="Z41" s="141">
        <f t="shared" si="3"/>
        <v>0</v>
      </c>
      <c r="AA41" s="141">
        <f t="shared" si="3"/>
        <v>0.53561952649640032</v>
      </c>
      <c r="AB41" s="105">
        <f t="shared" si="4"/>
        <v>0</v>
      </c>
      <c r="AC41" s="105">
        <f t="shared" si="4"/>
        <v>0</v>
      </c>
      <c r="AD41" s="105">
        <f t="shared" si="4"/>
        <v>0</v>
      </c>
      <c r="AE41" s="105">
        <f t="shared" si="4"/>
        <v>0</v>
      </c>
      <c r="AF41" s="105">
        <f t="shared" si="4"/>
        <v>0</v>
      </c>
      <c r="AG41" s="105">
        <f t="shared" si="4"/>
        <v>5.3561952649640032E-2</v>
      </c>
      <c r="AH41" s="105">
        <f>SUMPRODUCT($V41:$AA41,INDEX($E$18:$J$23,MATCH(AH$5,$D$18:$D$23,0),))+SUMPRODUCT($AB41:$AG41,INDEX($E$28:$J$33,MATCH(AH$5,$D$28:$D$33,0),))</f>
        <v>0</v>
      </c>
      <c r="AI41" s="105">
        <f>SUMPRODUCT($V41:$AA41,INDEX($E$18:$J$23,MATCH(AI$5,$D$18:$D$23,0),))+SUMPRODUCT($AB41:$AG41,INDEX($E$28:$J$33,MATCH(AI$5,$D$28:$D$33,0),))</f>
        <v>0.10712390529928006</v>
      </c>
      <c r="AJ41" s="105">
        <f>SUMPRODUCT($V41:$AA41,INDEX($E$18:$J$23,MATCH(AJ$5,$D$18:$D$23,0),))+SUMPRODUCT($AB41:$AG41,INDEX($E$28:$J$33,MATCH(AJ$5,$D$28:$D$33,0),))</f>
        <v>0.25709737271827215</v>
      </c>
      <c r="AK41" s="105">
        <f>SUMPRODUCT($V41:$AA41,INDEX($E$18:$J$23,MATCH(AK$5,$D$18:$D$23,0),))+SUMPRODUCT($AB41:$AG41,INDEX($E$28:$J$33,MATCH(AK$5,$D$28:$D$33,0),))</f>
        <v>0.11783629582920807</v>
      </c>
      <c r="AL41" s="105">
        <f>SUMPRODUCT($V41:$AA41,INDEX($E$18:$J$23,MATCH(AL$5,$D$18:$D$23,0),))+SUMPRODUCT($AB41:$AG41,INDEX($E$28:$J$33,MATCH(AL$5,$D$28:$D$33,0),))</f>
        <v>0.25174117745330815</v>
      </c>
      <c r="AM41" s="105">
        <f>SUMPRODUCT($V41:$AA41,INDEX($E$18:$J$23,MATCH(AM$5,$D$18:$D$23,0),))+SUMPRODUCT($AB41:$AG41,INDEX($E$28:$J$33,MATCH(AM$5,$D$28:$D$33,0),))</f>
        <v>6.9630538444532042E-2</v>
      </c>
      <c r="AN41" s="105">
        <f>SUM(AH$6:AH41)</f>
        <v>0.35538052476336063</v>
      </c>
      <c r="AO41" s="105">
        <f>SUM(AI$6:AI41)</f>
        <v>10.004037490569985</v>
      </c>
      <c r="AP41" s="105">
        <f>SUM(AJ$6:AJ41)</f>
        <v>19.176514840586258</v>
      </c>
      <c r="AQ41" s="105">
        <f>SUM(AK$6:AK41)</f>
        <v>9.2038465808259513</v>
      </c>
      <c r="AR41" s="105">
        <f>SUM(AL$6:AL41)</f>
        <v>17.594581924481812</v>
      </c>
      <c r="AS41" s="105">
        <f>SUM(AM$6:AM41)</f>
        <v>4.5991590024342033</v>
      </c>
      <c r="AT41" s="105">
        <f t="array" ref="AT41">SUMPRODUCT(TRANSPOSE($E$16:$J$16),INDEX($H$57:$K$62,,MATCH($R41,$H$40:$K$40,1)))/INDEX($H$63:$K$63,MATCH($R41,$H$40:$K$40,1))*$T41</f>
        <v>34.279649695769621</v>
      </c>
      <c r="AU41" s="105">
        <f>MAX(SUMPRODUCT(AN41:AS41,装备强化!$D$14:$I$14)-SUMPRODUCT(节奏预期!E41:J41,节奏预期!W41:AB41+1,装备强化!$D$14:$I$14),0)</f>
        <v>0</v>
      </c>
      <c r="AV41" s="105">
        <f t="shared" si="5"/>
        <v>34.279649695769621</v>
      </c>
      <c r="AW41" s="141">
        <f t="shared" si="6"/>
        <v>0</v>
      </c>
      <c r="AX41" s="141">
        <f t="shared" si="6"/>
        <v>0</v>
      </c>
      <c r="AY41" s="141">
        <f t="shared" si="6"/>
        <v>6.4274343179568039</v>
      </c>
      <c r="AZ41" s="141">
        <f t="shared" si="6"/>
        <v>29.459073957302021</v>
      </c>
      <c r="BA41" s="141">
        <f t="shared" si="9"/>
        <v>0</v>
      </c>
      <c r="BB41" s="141">
        <f t="shared" si="10"/>
        <v>11.846017492112024</v>
      </c>
      <c r="BC41" s="141">
        <f t="shared" si="11"/>
        <v>571.81180745313009</v>
      </c>
      <c r="BD41" s="141">
        <f t="shared" si="12"/>
        <v>2034.4262516339679</v>
      </c>
      <c r="BE41" s="141">
        <f t="shared" si="13"/>
        <v>19.06039358177101</v>
      </c>
      <c r="BF41" s="141">
        <f t="shared" si="14"/>
        <v>40.688525032679365</v>
      </c>
    </row>
    <row r="42" spans="3:58" x14ac:dyDescent="0.15">
      <c r="C42" s="185"/>
      <c r="D42" s="79" t="s">
        <v>129</v>
      </c>
      <c r="E42" s="79">
        <f>INDEX($E$24:$J$24,MATCH($D42,$E$12:$J$12,0))</f>
        <v>19</v>
      </c>
      <c r="F42" s="105">
        <f t="shared" ref="F42:F44" si="18">INDEX($E$26:$J$26,MATCH($D42,$E$12:$J$12,0))</f>
        <v>3.8</v>
      </c>
      <c r="G42" s="105">
        <v>2</v>
      </c>
      <c r="H42" s="105">
        <v>0.1</v>
      </c>
      <c r="I42" s="105">
        <v>0.1</v>
      </c>
      <c r="J42" s="105"/>
      <c r="K42" s="105"/>
      <c r="L42" s="105">
        <f t="shared" ref="L42:L62" si="19">IF(LEFT(INDEX($E$5:$E$8,MATCH(L$40,$C$5:$C$8,0)),1)=LEFT($D42,1),H42*$E42*$G42,$F42*H42*$G42)</f>
        <v>0.76</v>
      </c>
      <c r="M42" s="105">
        <f t="shared" ref="M42:M62" si="20">IF(LEFT(INDEX($E$5:$E$8,MATCH(M$40,$C$5:$C$8,0)),1)=LEFT($D42,1),I42*$E42*$G42,$F42*I42*$G42)</f>
        <v>0.76</v>
      </c>
      <c r="N42" s="105">
        <f t="shared" ref="N42:N62" si="21">IF(LEFT(INDEX($E$5:$E$8,MATCH(N$40,$C$5:$C$8,0)),1)=LEFT($D42,1),J42*$E42*$G42,$F42*J42*$G42)</f>
        <v>0</v>
      </c>
      <c r="O42" s="105">
        <f t="shared" ref="O42:O62" si="22">IF(LEFT(INDEX($E$5:$E$8,MATCH(O$40,$C$5:$C$8,0)),1)=LEFT($D42,1),K42*$E42*$G42,$F42*K42*$G42)</f>
        <v>0</v>
      </c>
      <c r="P42" s="29"/>
      <c r="R42" s="29"/>
      <c r="S42" s="29"/>
    </row>
    <row r="43" spans="3:58" x14ac:dyDescent="0.15">
      <c r="C43" s="185"/>
      <c r="D43" s="79" t="s">
        <v>130</v>
      </c>
      <c r="E43" s="79">
        <f>INDEX($E$24:$J$24,MATCH($D43,$E$12:$J$12,0))</f>
        <v>22.5</v>
      </c>
      <c r="F43" s="105">
        <f t="shared" si="18"/>
        <v>4.166666666666667</v>
      </c>
      <c r="G43" s="105">
        <v>3</v>
      </c>
      <c r="H43" s="105">
        <v>0.66</v>
      </c>
      <c r="I43" s="105">
        <v>0.72</v>
      </c>
      <c r="J43" s="105">
        <v>0.2</v>
      </c>
      <c r="K43" s="105">
        <v>0.2</v>
      </c>
      <c r="L43" s="105">
        <f t="shared" si="19"/>
        <v>44.550000000000004</v>
      </c>
      <c r="M43" s="105">
        <f t="shared" si="20"/>
        <v>48.599999999999994</v>
      </c>
      <c r="N43" s="105">
        <f t="shared" si="21"/>
        <v>2.5000000000000004</v>
      </c>
      <c r="O43" s="105">
        <f t="shared" si="22"/>
        <v>2.5000000000000004</v>
      </c>
      <c r="P43" s="29"/>
    </row>
    <row r="44" spans="3:58" x14ac:dyDescent="0.15">
      <c r="C44" s="185"/>
      <c r="D44" s="79" t="s">
        <v>131</v>
      </c>
      <c r="E44" s="79">
        <f>INDEX($E$24:$J$24,MATCH($D44,$E$12:$J$12,0))</f>
        <v>56</v>
      </c>
      <c r="F44" s="105">
        <f t="shared" si="18"/>
        <v>56</v>
      </c>
      <c r="G44" s="105">
        <v>5</v>
      </c>
      <c r="H44" s="105"/>
      <c r="I44" s="105"/>
      <c r="J44" s="105">
        <v>0.55000000000000004</v>
      </c>
      <c r="K44" s="105">
        <v>0.55000000000000004</v>
      </c>
      <c r="L44" s="105">
        <f t="shared" si="19"/>
        <v>0</v>
      </c>
      <c r="M44" s="105">
        <f t="shared" si="20"/>
        <v>0</v>
      </c>
      <c r="N44" s="105">
        <f t="shared" si="21"/>
        <v>154.00000000000003</v>
      </c>
      <c r="O44" s="105">
        <f t="shared" si="22"/>
        <v>154.00000000000003</v>
      </c>
      <c r="P44" s="29"/>
      <c r="R44" s="105" t="s">
        <v>386</v>
      </c>
      <c r="S44" s="105"/>
      <c r="T44" s="105"/>
      <c r="U44" s="170"/>
      <c r="V44" s="185" t="s">
        <v>374</v>
      </c>
      <c r="W44" s="185"/>
      <c r="X44" s="185"/>
      <c r="Y44" s="185"/>
      <c r="Z44" s="185"/>
      <c r="AA44" s="185"/>
      <c r="AB44" s="185" t="s">
        <v>375</v>
      </c>
      <c r="AC44" s="185"/>
      <c r="AD44" s="185"/>
      <c r="AE44" s="185"/>
      <c r="AF44" s="185"/>
      <c r="AG44" s="185"/>
      <c r="AH44" s="185" t="s">
        <v>373</v>
      </c>
      <c r="AI44" s="185"/>
      <c r="AJ44" s="185"/>
      <c r="AK44" s="185"/>
      <c r="AL44" s="185"/>
      <c r="AM44" s="185"/>
      <c r="AN44" s="185" t="s">
        <v>377</v>
      </c>
      <c r="AO44" s="185"/>
      <c r="AP44" s="185"/>
      <c r="AQ44" s="185"/>
      <c r="AR44" s="185"/>
      <c r="AS44" s="185"/>
      <c r="AT44" s="185" t="s">
        <v>378</v>
      </c>
      <c r="AU44" s="185"/>
      <c r="AV44" s="185"/>
      <c r="AW44" s="185" t="s">
        <v>495</v>
      </c>
      <c r="AX44" s="185"/>
      <c r="AY44" s="185"/>
      <c r="AZ44" s="185"/>
      <c r="BA44" s="185" t="s">
        <v>504</v>
      </c>
      <c r="BB44" s="185"/>
      <c r="BC44" s="185"/>
      <c r="BD44" s="185"/>
      <c r="BE44" s="185" t="s">
        <v>507</v>
      </c>
      <c r="BF44" s="185"/>
    </row>
    <row r="45" spans="3:58" x14ac:dyDescent="0.15">
      <c r="C45" s="185" t="s">
        <v>353</v>
      </c>
      <c r="D45" s="79" t="s">
        <v>128</v>
      </c>
      <c r="E45" s="79">
        <f t="shared" ref="E45:E50" si="23">INDEX($E$25:$J$25,MATCH($D45,$E$12:$J$12,0))</f>
        <v>50</v>
      </c>
      <c r="F45" s="105">
        <f>INDEX($E$27:$J$27,MATCH($D45,$E$12:$J$12,0))</f>
        <v>10</v>
      </c>
      <c r="G45" s="105">
        <v>1</v>
      </c>
      <c r="H45" s="105">
        <v>0.02</v>
      </c>
      <c r="I45" s="105"/>
      <c r="J45" s="105"/>
      <c r="K45" s="105"/>
      <c r="L45" s="105">
        <f t="shared" si="19"/>
        <v>0.2</v>
      </c>
      <c r="M45" s="105">
        <f t="shared" si="20"/>
        <v>0</v>
      </c>
      <c r="N45" s="105">
        <f t="shared" si="21"/>
        <v>0</v>
      </c>
      <c r="O45" s="105">
        <f t="shared" si="22"/>
        <v>0</v>
      </c>
      <c r="P45" s="29"/>
      <c r="R45" s="104" t="s">
        <v>250</v>
      </c>
      <c r="S45" s="104" t="s">
        <v>252</v>
      </c>
      <c r="T45" s="105" t="s">
        <v>346</v>
      </c>
      <c r="U45" s="170" t="s">
        <v>535</v>
      </c>
      <c r="V45" s="105" t="s">
        <v>128</v>
      </c>
      <c r="W45" s="105" t="s">
        <v>129</v>
      </c>
      <c r="X45" s="105" t="s">
        <v>130</v>
      </c>
      <c r="Y45" s="105" t="s">
        <v>372</v>
      </c>
      <c r="Z45" s="105" t="s">
        <v>131</v>
      </c>
      <c r="AA45" s="105" t="s">
        <v>267</v>
      </c>
      <c r="AB45" s="105" t="s">
        <v>128</v>
      </c>
      <c r="AC45" s="105" t="s">
        <v>129</v>
      </c>
      <c r="AD45" s="105" t="s">
        <v>130</v>
      </c>
      <c r="AE45" s="105" t="s">
        <v>372</v>
      </c>
      <c r="AF45" s="105" t="s">
        <v>131</v>
      </c>
      <c r="AG45" s="105" t="s">
        <v>267</v>
      </c>
      <c r="AH45" s="105" t="s">
        <v>128</v>
      </c>
      <c r="AI45" s="105" t="s">
        <v>129</v>
      </c>
      <c r="AJ45" s="105" t="s">
        <v>130</v>
      </c>
      <c r="AK45" s="105" t="s">
        <v>372</v>
      </c>
      <c r="AL45" s="105" t="s">
        <v>131</v>
      </c>
      <c r="AM45" s="105" t="s">
        <v>267</v>
      </c>
      <c r="AN45" s="105" t="s">
        <v>128</v>
      </c>
      <c r="AO45" s="105" t="s">
        <v>129</v>
      </c>
      <c r="AP45" s="105" t="s">
        <v>130</v>
      </c>
      <c r="AQ45" s="105" t="s">
        <v>372</v>
      </c>
      <c r="AR45" s="105" t="s">
        <v>131</v>
      </c>
      <c r="AS45" s="105" t="s">
        <v>267</v>
      </c>
      <c r="AT45" s="127" t="s">
        <v>379</v>
      </c>
      <c r="AU45" s="127" t="s">
        <v>380</v>
      </c>
      <c r="AV45" s="105" t="s">
        <v>388</v>
      </c>
      <c r="AW45" s="141" t="s">
        <v>128</v>
      </c>
      <c r="AX45" s="141" t="s">
        <v>129</v>
      </c>
      <c r="AY45" s="141" t="s">
        <v>130</v>
      </c>
      <c r="AZ45" s="141" t="s">
        <v>131</v>
      </c>
      <c r="BA45" s="141" t="s">
        <v>128</v>
      </c>
      <c r="BB45" s="141" t="s">
        <v>129</v>
      </c>
      <c r="BC45" s="141" t="s">
        <v>130</v>
      </c>
      <c r="BD45" s="141" t="s">
        <v>131</v>
      </c>
      <c r="BE45" s="141" t="s">
        <v>505</v>
      </c>
      <c r="BF45" s="141" t="s">
        <v>506</v>
      </c>
    </row>
    <row r="46" spans="3:58" x14ac:dyDescent="0.15">
      <c r="C46" s="185"/>
      <c r="D46" s="79" t="s">
        <v>129</v>
      </c>
      <c r="E46" s="79">
        <f t="shared" si="23"/>
        <v>190</v>
      </c>
      <c r="F46" s="105">
        <f t="shared" ref="F46:F50" si="24">INDEX($E$27:$J$27,MATCH($D46,$E$12:$J$12,0))</f>
        <v>38</v>
      </c>
      <c r="G46" s="105">
        <v>1</v>
      </c>
      <c r="H46" s="105">
        <v>0.02</v>
      </c>
      <c r="I46" s="105">
        <v>0.02</v>
      </c>
      <c r="J46" s="105"/>
      <c r="K46" s="105"/>
      <c r="L46" s="105">
        <f t="shared" si="19"/>
        <v>0.76</v>
      </c>
      <c r="M46" s="105">
        <f t="shared" si="20"/>
        <v>0.76</v>
      </c>
      <c r="N46" s="105">
        <f t="shared" si="21"/>
        <v>0</v>
      </c>
      <c r="O46" s="105">
        <f t="shared" si="22"/>
        <v>0</v>
      </c>
      <c r="P46" s="29"/>
      <c r="R46" s="104">
        <f>节奏预期!B46</f>
        <v>30</v>
      </c>
      <c r="S46" s="104">
        <f>节奏预期!D46</f>
        <v>51.497823295559343</v>
      </c>
      <c r="T46" s="105">
        <v>0</v>
      </c>
      <c r="U46" s="170">
        <v>0</v>
      </c>
      <c r="V46" s="141">
        <f>INDEX($H$45:$K$50,MATCH(V$5,$D$45:$D$50,0),MATCH($R46,$H$40:$K$40,1))/INDEX($H$63:$K$63,MATCH($R46,$H$40:$K$40,1))*INDEX($G$45:$G$50,MATCH(V$5,$D$45:$D$50,0))*$T46</f>
        <v>0</v>
      </c>
      <c r="W46" s="141">
        <f t="shared" ref="W46:AA61" si="25">INDEX($H$45:$K$50,MATCH(W$5,$D$45:$D$50,0),MATCH($R46,$H$40:$K$40,1))/INDEX($H$63:$K$63,MATCH($R46,$H$40:$K$40,1))*INDEX($G$45:$G$50,MATCH(W$5,$D$45:$D$50,0))*$T46</f>
        <v>0</v>
      </c>
      <c r="X46" s="141">
        <f t="shared" si="25"/>
        <v>0</v>
      </c>
      <c r="Y46" s="141">
        <f t="shared" si="25"/>
        <v>0</v>
      </c>
      <c r="Z46" s="141">
        <f t="shared" si="25"/>
        <v>0</v>
      </c>
      <c r="AA46" s="141">
        <f t="shared" si="25"/>
        <v>0</v>
      </c>
      <c r="AB46" s="105">
        <f>INDEX($H$51:$K$56,MATCH(AB$5,$D$51:$D$56,0),MATCH($R46,$H$40:$K$40,1))/INDEX($H$63:$K$63,MATCH($R46,$H$40:$K$40,1))*INDEX($G$51:$G$56,MATCH(AB$5,$D$51:$D$56,0))*$T46</f>
        <v>0</v>
      </c>
      <c r="AC46" s="105">
        <f t="shared" ref="AC46:AG61" si="26">INDEX($H$51:$K$56,MATCH(AC$5,$D$51:$D$56,0),MATCH($R46,$H$40:$K$40,1))/INDEX($H$63:$K$63,MATCH($R46,$H$40:$K$40,1))*INDEX($G$51:$G$56,MATCH(AC$5,$D$51:$D$56,0))*$T46</f>
        <v>0</v>
      </c>
      <c r="AD46" s="105">
        <f t="shared" si="26"/>
        <v>0</v>
      </c>
      <c r="AE46" s="105">
        <f t="shared" si="26"/>
        <v>0</v>
      </c>
      <c r="AF46" s="105">
        <f t="shared" si="26"/>
        <v>0</v>
      </c>
      <c r="AG46" s="105">
        <f t="shared" si="26"/>
        <v>0</v>
      </c>
      <c r="AH46" s="105">
        <f>SUMPRODUCT($V46:$AA46,INDEX($E$18:$J$23,MATCH(AH$5,$D$18:$D$23,0),))+SUMPRODUCT($AB46:$AG46,INDEX($E$28:$J$33,MATCH(AH$5,$D$28:$D$33,0),))</f>
        <v>0</v>
      </c>
      <c r="AI46" s="105">
        <f>SUMPRODUCT($V46:$AA46,INDEX($E$18:$J$23,MATCH(AI$5,$D$18:$D$23,0),))+SUMPRODUCT($AB46:$AG46,INDEX($E$28:$J$33,MATCH(AI$5,$D$28:$D$33,0),))</f>
        <v>0</v>
      </c>
      <c r="AJ46" s="105">
        <f>SUMPRODUCT($V46:$AA46,INDEX($E$18:$J$23,MATCH(AJ$5,$D$18:$D$23,0),))+SUMPRODUCT($AB46:$AG46,INDEX($E$28:$J$33,MATCH(AJ$5,$D$28:$D$33,0),))</f>
        <v>0</v>
      </c>
      <c r="AK46" s="105">
        <f>SUMPRODUCT($V46:$AA46,INDEX($E$18:$J$23,MATCH(AK$5,$D$18:$D$23,0),))+SUMPRODUCT($AB46:$AG46,INDEX($E$28:$J$33,MATCH(AK$5,$D$28:$D$33,0),))</f>
        <v>0</v>
      </c>
      <c r="AL46" s="105">
        <f>SUMPRODUCT($V46:$AA46,INDEX($E$18:$J$23,MATCH(AL$5,$D$18:$D$23,0),))+SUMPRODUCT($AB46:$AG46,INDEX($E$28:$J$33,MATCH(AL$5,$D$28:$D$33,0),))</f>
        <v>0</v>
      </c>
      <c r="AM46" s="105">
        <f>SUMPRODUCT($V46:$AA46,INDEX($E$18:$J$23,MATCH(AM$5,$D$18:$D$23,0),))+SUMPRODUCT($AB46:$AG46,INDEX($E$28:$J$33,MATCH(AM$5,$D$28:$D$33,0),))</f>
        <v>0</v>
      </c>
      <c r="AN46" s="105">
        <f>SUM(AH$46:AH46)</f>
        <v>0</v>
      </c>
      <c r="AO46" s="105">
        <f>SUM(AI$46:AI46)</f>
        <v>0</v>
      </c>
      <c r="AP46" s="105">
        <f>SUM(AJ$46:AJ46)</f>
        <v>0</v>
      </c>
      <c r="AQ46" s="105">
        <f>SUM(AK$46:AK46)</f>
        <v>0</v>
      </c>
      <c r="AR46" s="105">
        <f>SUM(AL$46:AL46)</f>
        <v>0</v>
      </c>
      <c r="AS46" s="105">
        <f>SUM(AM$46:AM46)</f>
        <v>0</v>
      </c>
      <c r="AT46" s="105">
        <f t="array" ref="AT46">SUMPRODUCT(TRANSPOSE($E$16:$J$16),INDEX($H$57:$K$62,,MATCH($R46,$H$40:$K$40,1)))/INDEX($H$63:$K$63,MATCH($R46,$H$40:$K$40,1))*$T46</f>
        <v>0</v>
      </c>
      <c r="AU46" s="105">
        <f>MAX(SUMPRODUCT(AN46:AS46,装备强化!$D$14:$I$14)-SUMPRODUCT(节奏预期!E46:J46,节奏预期!W46:AB46+1,装备强化!$D$14:$I$14),0)</f>
        <v>0</v>
      </c>
      <c r="AV46" s="105">
        <f>AT46+AU46</f>
        <v>0</v>
      </c>
      <c r="AW46" s="141">
        <f>INDEX($H$41:$K$44,MATCH(AW$5,$D$41:$D$44,0),MATCH($R46,$H$40:$K$40,1))/INDEX($H$63:$K$63,MATCH($R46,$H$40:$K$40,1))*INDEX($G$41:$G$44,MATCH(AW$5,$D$41:$D$44,0))*$T46</f>
        <v>0</v>
      </c>
      <c r="AX46" s="141">
        <f t="shared" ref="AX46:AZ61" si="27">INDEX($H$41:$K$44,MATCH(AX$5,$D$41:$D$44,0),MATCH($R46,$H$40:$K$40,1))/INDEX($H$63:$K$63,MATCH($R46,$H$40:$K$40,1))*INDEX($G$41:$G$44,MATCH(AX$5,$D$41:$D$44,0))*$T46</f>
        <v>0</v>
      </c>
      <c r="AY46" s="141">
        <f t="shared" si="27"/>
        <v>0</v>
      </c>
      <c r="AZ46" s="141">
        <f t="shared" si="27"/>
        <v>0</v>
      </c>
      <c r="BA46" s="141">
        <f>INDEX($H$41:$K$44,MATCH(BA$5,$D$41:$D$44,0),MATCH($R46,$H$40:$K$40,1))/INDEX($H$63:$K$63,MATCH($R46,$H$40:$K$40,1))*INDEX($G$41:$G$44,MATCH(BA$5,$D$41:$D$44,0))*$T46</f>
        <v>0</v>
      </c>
      <c r="BB46" s="141">
        <f t="shared" ref="BB46:BD46" si="28">INDEX($H$41:$K$44,MATCH(BB$5,$D$41:$D$44,0),MATCH($R46,$H$40:$K$40,1))/INDEX($H$63:$K$63,MATCH($R46,$H$40:$K$40,1))*INDEX($G$41:$G$44,MATCH(BB$5,$D$41:$D$44,0))*$T46</f>
        <v>0</v>
      </c>
      <c r="BC46" s="141">
        <f t="shared" si="28"/>
        <v>0</v>
      </c>
      <c r="BD46" s="141">
        <f t="shared" si="28"/>
        <v>0</v>
      </c>
      <c r="BE46" s="122">
        <f>X46+Y46+AD46+AE46</f>
        <v>0</v>
      </c>
      <c r="BF46" s="122">
        <f>AA46+Z46+AG46+AF46</f>
        <v>0</v>
      </c>
    </row>
    <row r="47" spans="3:58" x14ac:dyDescent="0.15">
      <c r="C47" s="185"/>
      <c r="D47" s="79" t="s">
        <v>130</v>
      </c>
      <c r="E47" s="79">
        <f t="shared" si="23"/>
        <v>675</v>
      </c>
      <c r="F47" s="105">
        <f t="shared" si="24"/>
        <v>124.99999999999999</v>
      </c>
      <c r="G47" s="105">
        <v>1</v>
      </c>
      <c r="H47" s="105">
        <v>0.06</v>
      </c>
      <c r="I47" s="105"/>
      <c r="J47" s="105">
        <v>0.02</v>
      </c>
      <c r="K47" s="105">
        <v>0.02</v>
      </c>
      <c r="L47" s="105">
        <f t="shared" si="19"/>
        <v>40.5</v>
      </c>
      <c r="M47" s="105">
        <f t="shared" si="20"/>
        <v>0</v>
      </c>
      <c r="N47" s="105">
        <f t="shared" si="21"/>
        <v>2.4999999999999996</v>
      </c>
      <c r="O47" s="105">
        <f t="shared" si="22"/>
        <v>2.4999999999999996</v>
      </c>
      <c r="P47" s="29"/>
      <c r="R47" s="104">
        <f>节奏预期!B47</f>
        <v>60</v>
      </c>
      <c r="S47" s="104">
        <f>节奏预期!D47</f>
        <v>61.330461663183208</v>
      </c>
      <c r="T47" s="105">
        <f>(求节点(其他调用!$B$4:$B$163,其他调用!$D$4:$D$163,S47)-求节点(其他调用!$B$4:$B$163,其他调用!$D$4:$D$163,S46))*INDEX($I$5:$M$8,MATCH($R47,$C$5:$C$8,1),MATCH($R$44,$I$4:$M$4,0))</f>
        <v>14748.095131687751</v>
      </c>
      <c r="U47" s="170">
        <f>T47+U46</f>
        <v>14748.095131687751</v>
      </c>
      <c r="V47" s="141">
        <f t="shared" ref="V47:AA81" si="29">INDEX($H$45:$K$50,MATCH(V$5,$D$45:$D$50,0),MATCH($R47,$H$40:$K$40,1))/INDEX($H$63:$K$63,MATCH($R47,$H$40:$K$40,1))*INDEX($G$45:$G$50,MATCH(V$5,$D$45:$D$50,0))*$T47</f>
        <v>0</v>
      </c>
      <c r="W47" s="141">
        <f t="shared" si="25"/>
        <v>1.9664126842250336</v>
      </c>
      <c r="X47" s="141">
        <f t="shared" si="25"/>
        <v>0</v>
      </c>
      <c r="Y47" s="141">
        <f t="shared" si="25"/>
        <v>5.8992380526750994</v>
      </c>
      <c r="Z47" s="141">
        <f t="shared" si="25"/>
        <v>0</v>
      </c>
      <c r="AA47" s="141">
        <f t="shared" si="25"/>
        <v>0</v>
      </c>
      <c r="AB47" s="105">
        <f t="shared" ref="AB47:AG81" si="30">INDEX($H$51:$K$56,MATCH(AB$5,$D$51:$D$56,0),MATCH($R47,$H$40:$K$40,1))/INDEX($H$63:$K$63,MATCH($R47,$H$40:$K$40,1))*INDEX($G$51:$G$56,MATCH(AB$5,$D$51:$D$56,0))*$T47</f>
        <v>0</v>
      </c>
      <c r="AC47" s="105">
        <f t="shared" si="26"/>
        <v>0</v>
      </c>
      <c r="AD47" s="105">
        <f t="shared" si="26"/>
        <v>0</v>
      </c>
      <c r="AE47" s="105">
        <f t="shared" si="26"/>
        <v>1.1798476105350202</v>
      </c>
      <c r="AF47" s="105">
        <f t="shared" si="26"/>
        <v>0</v>
      </c>
      <c r="AG47" s="105">
        <f t="shared" si="26"/>
        <v>0</v>
      </c>
      <c r="AH47" s="105">
        <f>SUMPRODUCT($V47:$AA47,INDEX($E$18:$J$23,MATCH(AH$5,$D$18:$D$23,0),))+SUMPRODUCT($AB47:$AG47,INDEX($E$28:$J$33,MATCH(AH$5,$D$28:$D$33,0),))</f>
        <v>0.58992380526751009</v>
      </c>
      <c r="AI47" s="105">
        <f>SUMPRODUCT($V47:$AA47,INDEX($E$18:$J$23,MATCH(AI$5,$D$18:$D$23,0),))+SUMPRODUCT($AB47:$AG47,INDEX($E$28:$J$33,MATCH(AI$5,$D$28:$D$33,0),))</f>
        <v>4.3261079052950731</v>
      </c>
      <c r="AJ47" s="105">
        <f>SUMPRODUCT($V47:$AA47,INDEX($E$18:$J$23,MATCH(AJ$5,$D$18:$D$23,0),))+SUMPRODUCT($AB47:$AG47,INDEX($E$28:$J$33,MATCH(AJ$5,$D$28:$D$33,0),))</f>
        <v>2.3596952210700399</v>
      </c>
      <c r="AK47" s="105">
        <f>SUMPRODUCT($V47:$AA47,INDEX($E$18:$J$23,MATCH(AK$5,$D$18:$D$23,0),))+SUMPRODUCT($AB47:$AG47,INDEX($E$28:$J$33,MATCH(AK$5,$D$28:$D$33,0),))</f>
        <v>1.7697714158025302</v>
      </c>
      <c r="AL47" s="105">
        <f>SUMPRODUCT($V47:$AA47,INDEX($E$18:$J$23,MATCH(AL$5,$D$18:$D$23,0),))+SUMPRODUCT($AB47:$AG47,INDEX($E$28:$J$33,MATCH(AL$5,$D$28:$D$33,0),))</f>
        <v>0</v>
      </c>
      <c r="AM47" s="105">
        <f>SUMPRODUCT($V47:$AA47,INDEX($E$18:$J$23,MATCH(AM$5,$D$18:$D$23,0),))+SUMPRODUCT($AB47:$AG47,INDEX($E$28:$J$33,MATCH(AM$5,$D$28:$D$33,0),))</f>
        <v>0</v>
      </c>
      <c r="AN47" s="105">
        <f>SUM(AH$46:AH47)</f>
        <v>0.58992380526751009</v>
      </c>
      <c r="AO47" s="105">
        <f>SUM(AI$46:AI47)</f>
        <v>4.3261079052950731</v>
      </c>
      <c r="AP47" s="105">
        <f>SUM(AJ$46:AJ47)</f>
        <v>2.3596952210700399</v>
      </c>
      <c r="AQ47" s="105">
        <f>SUM(AK$46:AK47)</f>
        <v>1.7697714158025302</v>
      </c>
      <c r="AR47" s="105">
        <f>SUM(AL$46:AL47)</f>
        <v>0</v>
      </c>
      <c r="AS47" s="105">
        <f>SUM(AM$46:AM47)</f>
        <v>0</v>
      </c>
      <c r="AT47" s="105">
        <f t="array" ref="AT47">SUMPRODUCT(TRANSPOSE($E$16:$J$16),INDEX($H$57:$K$62,,MATCH($R47,$H$40:$K$40,1)))/INDEX($H$63:$K$63,MATCH($R47,$H$40:$K$40,1))*$T47</f>
        <v>87.505364448013978</v>
      </c>
      <c r="AU47" s="105">
        <f>MAX(SUMPRODUCT(AN47:AS47,装备强化!$D$14:$I$14)-SUMPRODUCT(节奏预期!E47:J47,节奏预期!W47:AB47+1,装备强化!$D$14:$I$14),0)</f>
        <v>49.619592138388555</v>
      </c>
      <c r="AV47" s="105">
        <f t="shared" ref="AV47:AV81" si="31">AT47+AU47</f>
        <v>137.12495658640253</v>
      </c>
      <c r="AW47" s="141">
        <f t="shared" ref="AW47:AZ81" si="32">INDEX($H$41:$K$44,MATCH(AW$5,$D$41:$D$44,0),MATCH($R47,$H$40:$K$40,1))/INDEX($H$63:$K$63,MATCH($R47,$H$40:$K$40,1))*INDEX($G$41:$G$44,MATCH(AW$5,$D$41:$D$44,0))*$T47</f>
        <v>0</v>
      </c>
      <c r="AX47" s="141">
        <f t="shared" si="27"/>
        <v>19.664126842250337</v>
      </c>
      <c r="AY47" s="141">
        <f t="shared" si="27"/>
        <v>212.37256989630362</v>
      </c>
      <c r="AZ47" s="141">
        <f t="shared" si="27"/>
        <v>0</v>
      </c>
      <c r="BA47" s="141">
        <f>AW47+BA46</f>
        <v>0</v>
      </c>
      <c r="BB47" s="141">
        <f t="shared" ref="BB47:BB81" si="33">AX47+BB46</f>
        <v>19.664126842250337</v>
      </c>
      <c r="BC47" s="141">
        <f t="shared" ref="BC47:BC81" si="34">AY47+BC46</f>
        <v>212.37256989630362</v>
      </c>
      <c r="BD47" s="141">
        <f t="shared" ref="BD47:BD81" si="35">AZ47+BD46</f>
        <v>0</v>
      </c>
      <c r="BE47" s="141">
        <f>X47+Y47+AD47+AE47+BE46</f>
        <v>7.0790856632101198</v>
      </c>
      <c r="BF47" s="141">
        <f>AA47+Z47+AG47+AF47+BF46</f>
        <v>0</v>
      </c>
    </row>
    <row r="48" spans="3:58" x14ac:dyDescent="0.15">
      <c r="C48" s="185"/>
      <c r="D48" s="79" t="s">
        <v>285</v>
      </c>
      <c r="E48" s="79">
        <f t="shared" si="23"/>
        <v>975</v>
      </c>
      <c r="F48" s="105">
        <f t="shared" si="24"/>
        <v>975</v>
      </c>
      <c r="G48" s="105">
        <v>1</v>
      </c>
      <c r="H48" s="105"/>
      <c r="I48" s="105">
        <v>0.06</v>
      </c>
      <c r="J48" s="105"/>
      <c r="K48" s="105"/>
      <c r="L48" s="105">
        <f t="shared" si="19"/>
        <v>0</v>
      </c>
      <c r="M48" s="105">
        <f t="shared" si="20"/>
        <v>58.5</v>
      </c>
      <c r="N48" s="105">
        <f t="shared" si="21"/>
        <v>0</v>
      </c>
      <c r="O48" s="105">
        <f t="shared" si="22"/>
        <v>0</v>
      </c>
      <c r="P48" s="29"/>
      <c r="R48" s="104">
        <f>节奏预期!B48</f>
        <v>90</v>
      </c>
      <c r="S48" s="104">
        <f>节奏预期!D48</f>
        <v>67.083433628014333</v>
      </c>
      <c r="T48" s="165">
        <f>(求节点(其他调用!$B$4:$B$163,其他调用!$D$4:$D$163,S48)-求节点(其他调用!$B$4:$B$163,其他调用!$D$4:$D$163,S47))*INDEX($I$5:$M$8,MATCH($R48,$C$5:$C$8,1),MATCH($R$44,$I$4:$M$4,0))</f>
        <v>19611.670954062138</v>
      </c>
      <c r="U48" s="170">
        <f t="shared" ref="U48:U81" si="36">T48+U47</f>
        <v>34359.766085749885</v>
      </c>
      <c r="V48" s="141">
        <f t="shared" si="29"/>
        <v>0</v>
      </c>
      <c r="W48" s="141">
        <f t="shared" si="25"/>
        <v>0</v>
      </c>
      <c r="X48" s="141">
        <f t="shared" si="25"/>
        <v>1.0895372752256745</v>
      </c>
      <c r="Y48" s="141">
        <f t="shared" si="25"/>
        <v>0</v>
      </c>
      <c r="Z48" s="141">
        <f t="shared" si="25"/>
        <v>2.723843188064186</v>
      </c>
      <c r="AA48" s="141">
        <f t="shared" si="25"/>
        <v>0</v>
      </c>
      <c r="AB48" s="105">
        <f t="shared" si="30"/>
        <v>0</v>
      </c>
      <c r="AC48" s="105">
        <f t="shared" si="26"/>
        <v>0</v>
      </c>
      <c r="AD48" s="105">
        <f t="shared" si="26"/>
        <v>0</v>
      </c>
      <c r="AE48" s="105">
        <f t="shared" si="26"/>
        <v>0</v>
      </c>
      <c r="AF48" s="105">
        <f t="shared" si="26"/>
        <v>0.27238431880641861</v>
      </c>
      <c r="AG48" s="105">
        <f t="shared" si="26"/>
        <v>0</v>
      </c>
      <c r="AH48" s="105">
        <f>SUMPRODUCT($V48:$AA48,INDEX($E$18:$J$23,MATCH(AH$5,$D$18:$D$23,0),))+SUMPRODUCT($AB48:$AG48,INDEX($E$28:$J$33,MATCH(AH$5,$D$28:$D$33,0),))</f>
        <v>0</v>
      </c>
      <c r="AI48" s="105">
        <f>SUMPRODUCT($V48:$AA48,INDEX($E$18:$J$23,MATCH(AI$5,$D$18:$D$23,0),))+SUMPRODUCT($AB48:$AG48,INDEX($E$28:$J$33,MATCH(AI$5,$D$28:$D$33,0),))</f>
        <v>0.54476863761283723</v>
      </c>
      <c r="AJ48" s="105">
        <f>SUMPRODUCT($V48:$AA48,INDEX($E$18:$J$23,MATCH(AJ$5,$D$18:$D$23,0),))+SUMPRODUCT($AB48:$AG48,INDEX($E$28:$J$33,MATCH(AJ$5,$D$28:$D$33,0),))</f>
        <v>1.3074447302708094</v>
      </c>
      <c r="AK48" s="105">
        <f>SUMPRODUCT($V48:$AA48,INDEX($E$18:$J$23,MATCH(AK$5,$D$18:$D$23,0),))+SUMPRODUCT($AB48:$AG48,INDEX($E$28:$J$33,MATCH(AK$5,$D$28:$D$33,0),))</f>
        <v>0.59924550137412091</v>
      </c>
      <c r="AL48" s="105">
        <f>SUMPRODUCT($V48:$AA48,INDEX($E$18:$J$23,MATCH(AL$5,$D$18:$D$23,0),))+SUMPRODUCT($AB48:$AG48,INDEX($E$28:$J$33,MATCH(AL$5,$D$28:$D$33,0),))</f>
        <v>1.4708753215546606</v>
      </c>
      <c r="AM48" s="105">
        <f>SUMPRODUCT($V48:$AA48,INDEX($E$18:$J$23,MATCH(AM$5,$D$18:$D$23,0),))+SUMPRODUCT($AB48:$AG48,INDEX($E$28:$J$33,MATCH(AM$5,$D$28:$D$33,0),))</f>
        <v>0.16343059128385118</v>
      </c>
      <c r="AN48" s="105">
        <f>SUM(AH$46:AH48)</f>
        <v>0.58992380526751009</v>
      </c>
      <c r="AO48" s="105">
        <f>SUM(AI$46:AI48)</f>
        <v>4.8708765429079106</v>
      </c>
      <c r="AP48" s="105">
        <f>SUM(AJ$46:AJ48)</f>
        <v>3.6671399513408494</v>
      </c>
      <c r="AQ48" s="105">
        <f>SUM(AK$46:AK48)</f>
        <v>2.3690169171766513</v>
      </c>
      <c r="AR48" s="105">
        <f>SUM(AL$46:AL48)</f>
        <v>1.4708753215546606</v>
      </c>
      <c r="AS48" s="105">
        <f>SUM(AM$46:AM48)</f>
        <v>0.16343059128385118</v>
      </c>
      <c r="AT48" s="105">
        <f t="array" ref="AT48">SUMPRODUCT(TRANSPOSE($E$16:$J$16),INDEX($H$57:$K$62,,MATCH($R48,$H$40:$K$40,1)))/INDEX($H$63:$K$63,MATCH($R48,$H$40:$K$40,1))*$T48</f>
        <v>174.32596403610791</v>
      </c>
      <c r="AU48" s="105">
        <f>MAX(SUMPRODUCT(AN48:AS48,装备强化!$D$14:$I$14)-SUMPRODUCT(节奏预期!E48:J48,节奏预期!W48:AB48+1,装备强化!$D$14:$I$14),0)</f>
        <v>17.82383383447609</v>
      </c>
      <c r="AV48" s="105">
        <f t="shared" si="31"/>
        <v>192.149797870584</v>
      </c>
      <c r="AW48" s="141">
        <f t="shared" si="32"/>
        <v>0</v>
      </c>
      <c r="AX48" s="141">
        <f t="shared" si="27"/>
        <v>0</v>
      </c>
      <c r="AY48" s="141">
        <f t="shared" si="27"/>
        <v>32.686118256770229</v>
      </c>
      <c r="AZ48" s="141">
        <f t="shared" si="27"/>
        <v>149.81137534353024</v>
      </c>
      <c r="BA48" s="141">
        <f t="shared" ref="BA48:BA81" si="37">AW48+BA47</f>
        <v>0</v>
      </c>
      <c r="BB48" s="141">
        <f t="shared" si="33"/>
        <v>19.664126842250337</v>
      </c>
      <c r="BC48" s="141">
        <f t="shared" si="34"/>
        <v>245.05868815307383</v>
      </c>
      <c r="BD48" s="141">
        <f t="shared" si="35"/>
        <v>149.81137534353024</v>
      </c>
      <c r="BE48" s="141">
        <f t="shared" ref="BE48:BE81" si="38">X48+Y48+AD48+AE48+BE47</f>
        <v>8.168622938435794</v>
      </c>
      <c r="BF48" s="141">
        <f t="shared" ref="BF48:BF81" si="39">AA48+Z48+AG48+AF48+BF47</f>
        <v>2.9962275068706048</v>
      </c>
    </row>
    <row r="49" spans="3:58" x14ac:dyDescent="0.15">
      <c r="C49" s="185"/>
      <c r="D49" s="79" t="s">
        <v>131</v>
      </c>
      <c r="E49" s="79">
        <f t="shared" si="23"/>
        <v>2800</v>
      </c>
      <c r="F49" s="105">
        <f t="shared" si="24"/>
        <v>2800</v>
      </c>
      <c r="G49" s="105">
        <v>1</v>
      </c>
      <c r="H49" s="105"/>
      <c r="I49" s="105"/>
      <c r="J49" s="105">
        <v>0.05</v>
      </c>
      <c r="K49" s="105"/>
      <c r="L49" s="105">
        <f t="shared" si="19"/>
        <v>0</v>
      </c>
      <c r="M49" s="105">
        <f t="shared" si="20"/>
        <v>0</v>
      </c>
      <c r="N49" s="105">
        <f t="shared" si="21"/>
        <v>140</v>
      </c>
      <c r="O49" s="105">
        <f t="shared" si="22"/>
        <v>0</v>
      </c>
      <c r="P49" s="29"/>
      <c r="R49" s="104">
        <f>节奏预期!B49</f>
        <v>120</v>
      </c>
      <c r="S49" s="104">
        <f>节奏预期!D49</f>
        <v>71.230067506391322</v>
      </c>
      <c r="T49" s="165">
        <f>(求节点(其他调用!$B$4:$B$163,其他调用!$D$4:$D$163,S49)-求节点(其他调用!$B$4:$B$163,其他调用!$D$4:$D$163,S48))*INDEX($I$5:$M$8,MATCH($R49,$C$5:$C$8,1),MATCH($R$44,$I$4:$M$4,0))</f>
        <v>15540.023143404313</v>
      </c>
      <c r="U49" s="170">
        <f t="shared" si="36"/>
        <v>49899.789229154194</v>
      </c>
      <c r="V49" s="141">
        <f t="shared" si="29"/>
        <v>0</v>
      </c>
      <c r="W49" s="141">
        <f t="shared" si="25"/>
        <v>0</v>
      </c>
      <c r="X49" s="141">
        <f t="shared" si="25"/>
        <v>0.86333461907801745</v>
      </c>
      <c r="Y49" s="141">
        <f t="shared" si="25"/>
        <v>0</v>
      </c>
      <c r="Z49" s="141">
        <f t="shared" si="25"/>
        <v>2.1583365476950434</v>
      </c>
      <c r="AA49" s="141">
        <f t="shared" si="25"/>
        <v>0</v>
      </c>
      <c r="AB49" s="105">
        <f t="shared" si="30"/>
        <v>0</v>
      </c>
      <c r="AC49" s="105">
        <f t="shared" si="26"/>
        <v>0</v>
      </c>
      <c r="AD49" s="105">
        <f t="shared" si="26"/>
        <v>0</v>
      </c>
      <c r="AE49" s="105">
        <f t="shared" si="26"/>
        <v>0</v>
      </c>
      <c r="AF49" s="105">
        <f t="shared" si="26"/>
        <v>0.21583365476950436</v>
      </c>
      <c r="AG49" s="105">
        <f t="shared" si="26"/>
        <v>0</v>
      </c>
      <c r="AH49" s="105">
        <f>SUMPRODUCT($V49:$AA49,INDEX($E$18:$J$23,MATCH(AH$5,$D$18:$D$23,0),))+SUMPRODUCT($AB49:$AG49,INDEX($E$28:$J$33,MATCH(AH$5,$D$28:$D$33,0),))</f>
        <v>0</v>
      </c>
      <c r="AI49" s="105">
        <f>SUMPRODUCT($V49:$AA49,INDEX($E$18:$J$23,MATCH(AI$5,$D$18:$D$23,0),))+SUMPRODUCT($AB49:$AG49,INDEX($E$28:$J$33,MATCH(AI$5,$D$28:$D$33,0),))</f>
        <v>0.43166730953900873</v>
      </c>
      <c r="AJ49" s="105">
        <f>SUMPRODUCT($V49:$AA49,INDEX($E$18:$J$23,MATCH(AJ$5,$D$18:$D$23,0),))+SUMPRODUCT($AB49:$AG49,INDEX($E$28:$J$33,MATCH(AJ$5,$D$28:$D$33,0),))</f>
        <v>1.0360015428936209</v>
      </c>
      <c r="AK49" s="105">
        <f>SUMPRODUCT($V49:$AA49,INDEX($E$18:$J$23,MATCH(AK$5,$D$18:$D$23,0),))+SUMPRODUCT($AB49:$AG49,INDEX($E$28:$J$33,MATCH(AK$5,$D$28:$D$33,0),))</f>
        <v>0.47483404049290956</v>
      </c>
      <c r="AL49" s="105">
        <f>SUMPRODUCT($V49:$AA49,INDEX($E$18:$J$23,MATCH(AL$5,$D$18:$D$23,0),))+SUMPRODUCT($AB49:$AG49,INDEX($E$28:$J$33,MATCH(AL$5,$D$28:$D$33,0),))</f>
        <v>1.1655017357553235</v>
      </c>
      <c r="AM49" s="105">
        <f>SUMPRODUCT($V49:$AA49,INDEX($E$18:$J$23,MATCH(AM$5,$D$18:$D$23,0),))+SUMPRODUCT($AB49:$AG49,INDEX($E$28:$J$33,MATCH(AM$5,$D$28:$D$33,0),))</f>
        <v>0.12950019286170261</v>
      </c>
      <c r="AN49" s="105">
        <f>SUM(AH$46:AH49)</f>
        <v>0.58992380526751009</v>
      </c>
      <c r="AO49" s="105">
        <f>SUM(AI$46:AI49)</f>
        <v>5.3025438524469193</v>
      </c>
      <c r="AP49" s="105">
        <f>SUM(AJ$46:AJ49)</f>
        <v>4.7031414942344707</v>
      </c>
      <c r="AQ49" s="105">
        <f>SUM(AK$46:AK49)</f>
        <v>2.8438509576695608</v>
      </c>
      <c r="AR49" s="105">
        <f>SUM(AL$46:AL49)</f>
        <v>2.6363770573099838</v>
      </c>
      <c r="AS49" s="105">
        <f>SUM(AM$46:AM49)</f>
        <v>0.29293078414555379</v>
      </c>
      <c r="AT49" s="105">
        <f t="array" ref="AT49">SUMPRODUCT(TRANSPOSE($E$16:$J$16),INDEX($H$57:$K$62,,MATCH($R49,$H$40:$K$40,1)))/INDEX($H$63:$K$63,MATCH($R49,$H$40:$K$40,1))*$T49</f>
        <v>138.13353905248277</v>
      </c>
      <c r="AU49" s="105">
        <f>MAX(SUMPRODUCT(AN49:AS49,装备强化!$D$14:$I$14)-SUMPRODUCT(节奏预期!E49:J49,节奏预期!W49:AB49+1,装备强化!$D$14:$I$14),0)</f>
        <v>0</v>
      </c>
      <c r="AV49" s="105">
        <f t="shared" si="31"/>
        <v>138.13353905248277</v>
      </c>
      <c r="AW49" s="141">
        <f t="shared" si="32"/>
        <v>0</v>
      </c>
      <c r="AX49" s="141">
        <f t="shared" si="27"/>
        <v>0</v>
      </c>
      <c r="AY49" s="141">
        <f t="shared" si="27"/>
        <v>25.90003857234052</v>
      </c>
      <c r="AZ49" s="141">
        <f t="shared" si="27"/>
        <v>118.7085101232274</v>
      </c>
      <c r="BA49" s="141">
        <f t="shared" si="37"/>
        <v>0</v>
      </c>
      <c r="BB49" s="141">
        <f t="shared" si="33"/>
        <v>19.664126842250337</v>
      </c>
      <c r="BC49" s="141">
        <f t="shared" si="34"/>
        <v>270.95872672541435</v>
      </c>
      <c r="BD49" s="141">
        <f t="shared" si="35"/>
        <v>268.51988546675761</v>
      </c>
      <c r="BE49" s="141">
        <f t="shared" si="38"/>
        <v>9.0319575575138114</v>
      </c>
      <c r="BF49" s="141">
        <f t="shared" si="39"/>
        <v>5.3703977093351529</v>
      </c>
    </row>
    <row r="50" spans="3:58" x14ac:dyDescent="0.15">
      <c r="C50" s="185"/>
      <c r="D50" s="79" t="s">
        <v>267</v>
      </c>
      <c r="E50" s="79">
        <f t="shared" si="23"/>
        <v>4000</v>
      </c>
      <c r="F50" s="105">
        <f t="shared" si="24"/>
        <v>4000</v>
      </c>
      <c r="G50" s="105">
        <v>1</v>
      </c>
      <c r="H50" s="105"/>
      <c r="I50" s="105"/>
      <c r="J50" s="105"/>
      <c r="K50" s="105">
        <v>0.05</v>
      </c>
      <c r="L50" s="105">
        <f t="shared" si="19"/>
        <v>0</v>
      </c>
      <c r="M50" s="105">
        <f t="shared" si="20"/>
        <v>0</v>
      </c>
      <c r="N50" s="105">
        <f t="shared" si="21"/>
        <v>0</v>
      </c>
      <c r="O50" s="105">
        <f t="shared" si="22"/>
        <v>200</v>
      </c>
      <c r="P50" s="29"/>
      <c r="R50" s="104">
        <f>节奏预期!B50</f>
        <v>150</v>
      </c>
      <c r="S50" s="104">
        <f>节奏预期!D50</f>
        <v>74.456724480300707</v>
      </c>
      <c r="T50" s="165">
        <f>(求节点(其他调用!$B$4:$B$163,其他调用!$D$4:$D$163,S50)-求节点(其他调用!$B$4:$B$163,其他调用!$D$4:$D$163,S49))*INDEX($I$5:$M$8,MATCH($R50,$C$5:$C$8,1),MATCH($R$44,$I$4:$M$4,0))</f>
        <v>23207.661365079079</v>
      </c>
      <c r="U50" s="170">
        <f t="shared" si="36"/>
        <v>73107.450594233276</v>
      </c>
      <c r="V50" s="141">
        <f t="shared" si="29"/>
        <v>0</v>
      </c>
      <c r="W50" s="141">
        <f t="shared" si="25"/>
        <v>0</v>
      </c>
      <c r="X50" s="141">
        <f t="shared" si="25"/>
        <v>1.0314516162257368</v>
      </c>
      <c r="Y50" s="141">
        <f t="shared" si="25"/>
        <v>0</v>
      </c>
      <c r="Z50" s="141">
        <f t="shared" si="25"/>
        <v>0</v>
      </c>
      <c r="AA50" s="141">
        <f t="shared" si="25"/>
        <v>2.5786290405643424</v>
      </c>
      <c r="AB50" s="105">
        <f t="shared" si="30"/>
        <v>0</v>
      </c>
      <c r="AC50" s="105">
        <f t="shared" si="26"/>
        <v>0</v>
      </c>
      <c r="AD50" s="105">
        <f t="shared" si="26"/>
        <v>0</v>
      </c>
      <c r="AE50" s="105">
        <f t="shared" si="26"/>
        <v>0</v>
      </c>
      <c r="AF50" s="105">
        <f t="shared" si="26"/>
        <v>0</v>
      </c>
      <c r="AG50" s="105">
        <f t="shared" si="26"/>
        <v>0.25786290405643419</v>
      </c>
      <c r="AH50" s="105">
        <f>SUMPRODUCT($V50:$AA50,INDEX($E$18:$J$23,MATCH(AH$5,$D$18:$D$23,0),))+SUMPRODUCT($AB50:$AG50,INDEX($E$28:$J$33,MATCH(AH$5,$D$28:$D$33,0),))</f>
        <v>0</v>
      </c>
      <c r="AI50" s="105">
        <f>SUMPRODUCT($V50:$AA50,INDEX($E$18:$J$23,MATCH(AI$5,$D$18:$D$23,0),))+SUMPRODUCT($AB50:$AG50,INDEX($E$28:$J$33,MATCH(AI$5,$D$28:$D$33,0),))</f>
        <v>0.51572580811286839</v>
      </c>
      <c r="AJ50" s="105">
        <f>SUMPRODUCT($V50:$AA50,INDEX($E$18:$J$23,MATCH(AJ$5,$D$18:$D$23,0),))+SUMPRODUCT($AB50:$AG50,INDEX($E$28:$J$33,MATCH(AJ$5,$D$28:$D$33,0),))</f>
        <v>1.2377419394708842</v>
      </c>
      <c r="AK50" s="105">
        <f>SUMPRODUCT($V50:$AA50,INDEX($E$18:$J$23,MATCH(AK$5,$D$18:$D$23,0),))+SUMPRODUCT($AB50:$AG50,INDEX($E$28:$J$33,MATCH(AK$5,$D$28:$D$33,0),))</f>
        <v>0.56729838892415529</v>
      </c>
      <c r="AL50" s="105">
        <f>SUMPRODUCT($V50:$AA50,INDEX($E$18:$J$23,MATCH(AL$5,$D$18:$D$23,0),))+SUMPRODUCT($AB50:$AG50,INDEX($E$28:$J$33,MATCH(AL$5,$D$28:$D$33,0),))</f>
        <v>1.211955649065241</v>
      </c>
      <c r="AM50" s="105">
        <f>SUMPRODUCT($V50:$AA50,INDEX($E$18:$J$23,MATCH(AM$5,$D$18:$D$23,0),))+SUMPRODUCT($AB50:$AG50,INDEX($E$28:$J$33,MATCH(AM$5,$D$28:$D$33,0),))</f>
        <v>0.3352217752733645</v>
      </c>
      <c r="AN50" s="105">
        <f>SUM(AH$46:AH50)</f>
        <v>0.58992380526751009</v>
      </c>
      <c r="AO50" s="105">
        <f>SUM(AI$46:AI50)</f>
        <v>5.8182696605597872</v>
      </c>
      <c r="AP50" s="105">
        <f>SUM(AJ$46:AJ50)</f>
        <v>5.9408834337053547</v>
      </c>
      <c r="AQ50" s="105">
        <f>SUM(AK$46:AK50)</f>
        <v>3.4111493465937159</v>
      </c>
      <c r="AR50" s="105">
        <f>SUM(AL$46:AL50)</f>
        <v>3.8483327063752251</v>
      </c>
      <c r="AS50" s="105">
        <f>SUM(AM$46:AM50)</f>
        <v>0.62815255941891834</v>
      </c>
      <c r="AT50" s="105">
        <f t="array" ref="AT50">SUMPRODUCT(TRANSPOSE($E$16:$J$16),INDEX($H$57:$K$62,,MATCH($R50,$H$40:$K$40,1)))/INDEX($H$63:$K$63,MATCH($R50,$H$40:$K$40,1))*$T50</f>
        <v>165.03225859611791</v>
      </c>
      <c r="AU50" s="105">
        <f>MAX(SUMPRODUCT(AN50:AS50,装备强化!$D$14:$I$14)-SUMPRODUCT(节奏预期!E50:J50,节奏预期!W50:AB50+1,装备强化!$D$14:$I$14),0)</f>
        <v>0</v>
      </c>
      <c r="AV50" s="105">
        <f t="shared" si="31"/>
        <v>165.03225859611791</v>
      </c>
      <c r="AW50" s="141">
        <f t="shared" si="32"/>
        <v>0</v>
      </c>
      <c r="AX50" s="141">
        <f t="shared" si="27"/>
        <v>0</v>
      </c>
      <c r="AY50" s="141">
        <f t="shared" si="27"/>
        <v>30.943548486772109</v>
      </c>
      <c r="AZ50" s="141">
        <f t="shared" si="27"/>
        <v>141.82459723103884</v>
      </c>
      <c r="BA50" s="141">
        <f t="shared" si="37"/>
        <v>0</v>
      </c>
      <c r="BB50" s="141">
        <f t="shared" si="33"/>
        <v>19.664126842250337</v>
      </c>
      <c r="BC50" s="141">
        <f t="shared" si="34"/>
        <v>301.90227521218645</v>
      </c>
      <c r="BD50" s="141">
        <f t="shared" si="35"/>
        <v>410.34448269779648</v>
      </c>
      <c r="BE50" s="141">
        <f t="shared" si="38"/>
        <v>10.063409173739547</v>
      </c>
      <c r="BF50" s="141">
        <f t="shared" si="39"/>
        <v>8.2068896539559297</v>
      </c>
    </row>
    <row r="51" spans="3:58" x14ac:dyDescent="0.15">
      <c r="C51" s="185" t="s">
        <v>352</v>
      </c>
      <c r="D51" s="79" t="s">
        <v>128</v>
      </c>
      <c r="E51" s="79">
        <f t="shared" ref="E51:E56" si="40">INDEX($E$35:$J$35,MATCH($D51,$E$12:$J$12,0))</f>
        <v>50</v>
      </c>
      <c r="F51" s="105">
        <f>INDEX($E$36:$J$36,MATCH($D51,$E$12:$J$12,0))</f>
        <v>10</v>
      </c>
      <c r="G51" s="105">
        <v>1</v>
      </c>
      <c r="H51" s="105"/>
      <c r="I51" s="105"/>
      <c r="J51" s="105"/>
      <c r="K51" s="105"/>
      <c r="L51" s="105">
        <f t="shared" si="19"/>
        <v>0</v>
      </c>
      <c r="M51" s="105">
        <f t="shared" si="20"/>
        <v>0</v>
      </c>
      <c r="N51" s="105">
        <f t="shared" si="21"/>
        <v>0</v>
      </c>
      <c r="O51" s="105">
        <f t="shared" si="22"/>
        <v>0</v>
      </c>
      <c r="P51" s="29"/>
      <c r="R51" s="104">
        <f>节奏预期!B51</f>
        <v>180</v>
      </c>
      <c r="S51" s="104">
        <f>节奏预期!D51</f>
        <v>77.06778397927944</v>
      </c>
      <c r="T51" s="165">
        <f>(求节点(其他调用!$B$4:$B$163,其他调用!$D$4:$D$163,S51)-求节点(其他调用!$B$4:$B$163,其他调用!$D$4:$D$163,S50))*INDEX($I$5:$M$8,MATCH($R51,$C$5:$C$8,1),MATCH($R$44,$I$4:$M$4,0))</f>
        <v>23303.287376374137</v>
      </c>
      <c r="U51" s="170">
        <f t="shared" si="36"/>
        <v>96410.737970607413</v>
      </c>
      <c r="V51" s="141">
        <f t="shared" si="29"/>
        <v>0</v>
      </c>
      <c r="W51" s="141">
        <f t="shared" si="25"/>
        <v>0</v>
      </c>
      <c r="X51" s="141">
        <f t="shared" si="25"/>
        <v>1.0357016611721839</v>
      </c>
      <c r="Y51" s="141">
        <f t="shared" si="25"/>
        <v>0</v>
      </c>
      <c r="Z51" s="141">
        <f t="shared" si="25"/>
        <v>0</v>
      </c>
      <c r="AA51" s="141">
        <f t="shared" si="25"/>
        <v>2.5892541529304598</v>
      </c>
      <c r="AB51" s="105">
        <f t="shared" si="30"/>
        <v>0</v>
      </c>
      <c r="AC51" s="105">
        <f t="shared" si="26"/>
        <v>0</v>
      </c>
      <c r="AD51" s="105">
        <f t="shared" si="26"/>
        <v>0</v>
      </c>
      <c r="AE51" s="105">
        <f t="shared" si="26"/>
        <v>0</v>
      </c>
      <c r="AF51" s="105">
        <f t="shared" si="26"/>
        <v>0</v>
      </c>
      <c r="AG51" s="105">
        <f t="shared" si="26"/>
        <v>0.25892541529304597</v>
      </c>
      <c r="AH51" s="105">
        <f>SUMPRODUCT($V51:$AA51,INDEX($E$18:$J$23,MATCH(AH$5,$D$18:$D$23,0),))+SUMPRODUCT($AB51:$AG51,INDEX($E$28:$J$33,MATCH(AH$5,$D$28:$D$33,0),))</f>
        <v>0</v>
      </c>
      <c r="AI51" s="105">
        <f>SUMPRODUCT($V51:$AA51,INDEX($E$18:$J$23,MATCH(AI$5,$D$18:$D$23,0),))+SUMPRODUCT($AB51:$AG51,INDEX($E$28:$J$33,MATCH(AI$5,$D$28:$D$33,0),))</f>
        <v>0.51785083058609194</v>
      </c>
      <c r="AJ51" s="105">
        <f>SUMPRODUCT($V51:$AA51,INDEX($E$18:$J$23,MATCH(AJ$5,$D$18:$D$23,0),))+SUMPRODUCT($AB51:$AG51,INDEX($E$28:$J$33,MATCH(AJ$5,$D$28:$D$33,0),))</f>
        <v>1.2428419934066208</v>
      </c>
      <c r="AK51" s="105">
        <f>SUMPRODUCT($V51:$AA51,INDEX($E$18:$J$23,MATCH(AK$5,$D$18:$D$23,0),))+SUMPRODUCT($AB51:$AG51,INDEX($E$28:$J$33,MATCH(AK$5,$D$28:$D$33,0),))</f>
        <v>0.56963591364470112</v>
      </c>
      <c r="AL51" s="105">
        <f>SUMPRODUCT($V51:$AA51,INDEX($E$18:$J$23,MATCH(AL$5,$D$18:$D$23,0),))+SUMPRODUCT($AB51:$AG51,INDEX($E$28:$J$33,MATCH(AL$5,$D$28:$D$33,0),))</f>
        <v>1.2169494518773161</v>
      </c>
      <c r="AM51" s="105">
        <f>SUMPRODUCT($V51:$AA51,INDEX($E$18:$J$23,MATCH(AM$5,$D$18:$D$23,0),))+SUMPRODUCT($AB51:$AG51,INDEX($E$28:$J$33,MATCH(AM$5,$D$28:$D$33,0),))</f>
        <v>0.33660303988095974</v>
      </c>
      <c r="AN51" s="105">
        <f>SUM(AH$46:AH51)</f>
        <v>0.58992380526751009</v>
      </c>
      <c r="AO51" s="105">
        <f>SUM(AI$46:AI51)</f>
        <v>6.3361204911458788</v>
      </c>
      <c r="AP51" s="105">
        <f>SUM(AJ$46:AJ51)</f>
        <v>7.183725427111975</v>
      </c>
      <c r="AQ51" s="105">
        <f>SUM(AK$46:AK51)</f>
        <v>3.9807852602384171</v>
      </c>
      <c r="AR51" s="105">
        <f>SUM(AL$46:AL51)</f>
        <v>5.0652821582525416</v>
      </c>
      <c r="AS51" s="105">
        <f>SUM(AM$46:AM51)</f>
        <v>0.96475559929987809</v>
      </c>
      <c r="AT51" s="105">
        <f t="array" ref="AT51">SUMPRODUCT(TRANSPOSE($E$16:$J$16),INDEX($H$57:$K$62,,MATCH($R51,$H$40:$K$40,1)))/INDEX($H$63:$K$63,MATCH($R51,$H$40:$K$40,1))*$T51</f>
        <v>165.71226578754943</v>
      </c>
      <c r="AU51" s="105">
        <f>MAX(SUMPRODUCT(AN51:AS51,装备强化!$D$14:$I$14)-SUMPRODUCT(节奏预期!E51:J51,节奏预期!W51:AB51+1,装备强化!$D$14:$I$14),0)</f>
        <v>0</v>
      </c>
      <c r="AV51" s="105">
        <f t="shared" si="31"/>
        <v>165.71226578754943</v>
      </c>
      <c r="AW51" s="141">
        <f t="shared" si="32"/>
        <v>0</v>
      </c>
      <c r="AX51" s="141">
        <f t="shared" si="27"/>
        <v>0</v>
      </c>
      <c r="AY51" s="141">
        <f t="shared" si="27"/>
        <v>31.071049835165521</v>
      </c>
      <c r="AZ51" s="141">
        <f t="shared" si="27"/>
        <v>142.4089784111753</v>
      </c>
      <c r="BA51" s="141">
        <f t="shared" si="37"/>
        <v>0</v>
      </c>
      <c r="BB51" s="141">
        <f t="shared" si="33"/>
        <v>19.664126842250337</v>
      </c>
      <c r="BC51" s="141">
        <f t="shared" si="34"/>
        <v>332.97332504735198</v>
      </c>
      <c r="BD51" s="141">
        <f t="shared" si="35"/>
        <v>552.75346110897181</v>
      </c>
      <c r="BE51" s="141">
        <f t="shared" si="38"/>
        <v>11.09911083491173</v>
      </c>
      <c r="BF51" s="141">
        <f t="shared" si="39"/>
        <v>11.055069222179435</v>
      </c>
    </row>
    <row r="52" spans="3:58" x14ac:dyDescent="0.15">
      <c r="C52" s="185"/>
      <c r="D52" s="79" t="s">
        <v>129</v>
      </c>
      <c r="E52" s="79">
        <f t="shared" si="40"/>
        <v>310</v>
      </c>
      <c r="F52" s="105">
        <f t="shared" ref="F52:F56" si="41">INDEX($E$36:$J$36,MATCH($D52,$E$12:$J$12,0))</f>
        <v>62</v>
      </c>
      <c r="G52" s="105">
        <v>1</v>
      </c>
      <c r="H52" s="105"/>
      <c r="I52" s="105"/>
      <c r="J52" s="105"/>
      <c r="K52" s="105"/>
      <c r="L52" s="105">
        <f t="shared" si="19"/>
        <v>0</v>
      </c>
      <c r="M52" s="105">
        <f t="shared" si="20"/>
        <v>0</v>
      </c>
      <c r="N52" s="105">
        <f t="shared" si="21"/>
        <v>0</v>
      </c>
      <c r="O52" s="105">
        <f t="shared" si="22"/>
        <v>0</v>
      </c>
      <c r="P52" s="29"/>
      <c r="R52" s="104">
        <f>节奏预期!B52</f>
        <v>210</v>
      </c>
      <c r="S52" s="104">
        <f>节奏预期!D52</f>
        <v>79.261304112721092</v>
      </c>
      <c r="T52" s="165">
        <f>(求节点(其他调用!$B$4:$B$163,其他调用!$D$4:$D$163,S52)-求节点(其他调用!$B$4:$B$163,其他调用!$D$4:$D$163,S51))*INDEX($I$5:$M$8,MATCH($R52,$C$5:$C$8,1),MATCH($R$44,$I$4:$M$4,0))</f>
        <v>26626.357426857332</v>
      </c>
      <c r="U52" s="170">
        <f t="shared" si="36"/>
        <v>123037.09539746474</v>
      </c>
      <c r="V52" s="141">
        <f t="shared" si="29"/>
        <v>0</v>
      </c>
      <c r="W52" s="141">
        <f t="shared" si="25"/>
        <v>0</v>
      </c>
      <c r="X52" s="141">
        <f t="shared" si="25"/>
        <v>1.1833936634158815</v>
      </c>
      <c r="Y52" s="141">
        <f t="shared" si="25"/>
        <v>0</v>
      </c>
      <c r="Z52" s="141">
        <f t="shared" si="25"/>
        <v>0</v>
      </c>
      <c r="AA52" s="141">
        <f t="shared" si="25"/>
        <v>2.9584841585397035</v>
      </c>
      <c r="AB52" s="105">
        <f t="shared" si="30"/>
        <v>0</v>
      </c>
      <c r="AC52" s="105">
        <f t="shared" si="26"/>
        <v>0</v>
      </c>
      <c r="AD52" s="105">
        <f t="shared" si="26"/>
        <v>0</v>
      </c>
      <c r="AE52" s="105">
        <f t="shared" si="26"/>
        <v>0</v>
      </c>
      <c r="AF52" s="105">
        <f t="shared" si="26"/>
        <v>0</v>
      </c>
      <c r="AG52" s="105">
        <f t="shared" si="26"/>
        <v>0.29584841585397037</v>
      </c>
      <c r="AH52" s="105">
        <f>SUMPRODUCT($V52:$AA52,INDEX($E$18:$J$23,MATCH(AH$5,$D$18:$D$23,0),))+SUMPRODUCT($AB52:$AG52,INDEX($E$28:$J$33,MATCH(AH$5,$D$28:$D$33,0),))</f>
        <v>0</v>
      </c>
      <c r="AI52" s="105">
        <f>SUMPRODUCT($V52:$AA52,INDEX($E$18:$J$23,MATCH(AI$5,$D$18:$D$23,0),))+SUMPRODUCT($AB52:$AG52,INDEX($E$28:$J$33,MATCH(AI$5,$D$28:$D$33,0),))</f>
        <v>0.59169683170794074</v>
      </c>
      <c r="AJ52" s="105">
        <f>SUMPRODUCT($V52:$AA52,INDEX($E$18:$J$23,MATCH(AJ$5,$D$18:$D$23,0),))+SUMPRODUCT($AB52:$AG52,INDEX($E$28:$J$33,MATCH(AJ$5,$D$28:$D$33,0),))</f>
        <v>1.4200723960990578</v>
      </c>
      <c r="AK52" s="105">
        <f>SUMPRODUCT($V52:$AA52,INDEX($E$18:$J$23,MATCH(AK$5,$D$18:$D$23,0),))+SUMPRODUCT($AB52:$AG52,INDEX($E$28:$J$33,MATCH(AK$5,$D$28:$D$33,0),))</f>
        <v>0.65086651487873481</v>
      </c>
      <c r="AL52" s="105">
        <f>SUMPRODUCT($V52:$AA52,INDEX($E$18:$J$23,MATCH(AL$5,$D$18:$D$23,0),))+SUMPRODUCT($AB52:$AG52,INDEX($E$28:$J$33,MATCH(AL$5,$D$28:$D$33,0),))</f>
        <v>1.3904875545136608</v>
      </c>
      <c r="AM52" s="105">
        <f>SUMPRODUCT($V52:$AA52,INDEX($E$18:$J$23,MATCH(AM$5,$D$18:$D$23,0),))+SUMPRODUCT($AB52:$AG52,INDEX($E$28:$J$33,MATCH(AM$5,$D$28:$D$33,0),))</f>
        <v>0.38460294061016148</v>
      </c>
      <c r="AN52" s="105">
        <f>SUM(AH$46:AH52)</f>
        <v>0.58992380526751009</v>
      </c>
      <c r="AO52" s="105">
        <f>SUM(AI$46:AI52)</f>
        <v>6.9278173228538193</v>
      </c>
      <c r="AP52" s="105">
        <f>SUM(AJ$46:AJ52)</f>
        <v>8.6037978232110319</v>
      </c>
      <c r="AQ52" s="105">
        <f>SUM(AK$46:AK52)</f>
        <v>4.6316517751171515</v>
      </c>
      <c r="AR52" s="105">
        <f>SUM(AL$46:AL52)</f>
        <v>6.4557697127662026</v>
      </c>
      <c r="AS52" s="105">
        <f>SUM(AM$46:AM52)</f>
        <v>1.3493585399100396</v>
      </c>
      <c r="AT52" s="105">
        <f t="array" ref="AT52">SUMPRODUCT(TRANSPOSE($E$16:$J$16),INDEX($H$57:$K$62,,MATCH($R52,$H$40:$K$40,1)))/INDEX($H$63:$K$63,MATCH($R52,$H$40:$K$40,1))*$T52</f>
        <v>189.34298614654102</v>
      </c>
      <c r="AU52" s="105">
        <f>MAX(SUMPRODUCT(AN52:AS52,装备强化!$D$14:$I$14)-SUMPRODUCT(节奏预期!E52:J52,节奏预期!W52:AB52+1,装备强化!$D$14:$I$14),0)</f>
        <v>0</v>
      </c>
      <c r="AV52" s="105">
        <f t="shared" si="31"/>
        <v>189.34298614654102</v>
      </c>
      <c r="AW52" s="141">
        <f t="shared" si="32"/>
        <v>0</v>
      </c>
      <c r="AX52" s="141">
        <f t="shared" si="27"/>
        <v>0</v>
      </c>
      <c r="AY52" s="141">
        <f t="shared" si="27"/>
        <v>35.501809902476445</v>
      </c>
      <c r="AZ52" s="141">
        <f t="shared" si="27"/>
        <v>162.71662871968374</v>
      </c>
      <c r="BA52" s="141">
        <f t="shared" si="37"/>
        <v>0</v>
      </c>
      <c r="BB52" s="141">
        <f t="shared" si="33"/>
        <v>19.664126842250337</v>
      </c>
      <c r="BC52" s="141">
        <f t="shared" si="34"/>
        <v>368.47513494982843</v>
      </c>
      <c r="BD52" s="141">
        <f t="shared" si="35"/>
        <v>715.47008982865555</v>
      </c>
      <c r="BE52" s="141">
        <f t="shared" si="38"/>
        <v>12.282504498327611</v>
      </c>
      <c r="BF52" s="141">
        <f t="shared" si="39"/>
        <v>14.309401796573109</v>
      </c>
    </row>
    <row r="53" spans="3:58" x14ac:dyDescent="0.15">
      <c r="C53" s="185"/>
      <c r="D53" s="79" t="s">
        <v>130</v>
      </c>
      <c r="E53" s="79">
        <f t="shared" si="40"/>
        <v>1525</v>
      </c>
      <c r="F53" s="105">
        <f t="shared" si="41"/>
        <v>275</v>
      </c>
      <c r="G53" s="105">
        <v>1</v>
      </c>
      <c r="H53" s="105">
        <v>6.0000000000000001E-3</v>
      </c>
      <c r="I53" s="105"/>
      <c r="J53" s="105"/>
      <c r="K53" s="105"/>
      <c r="L53" s="105">
        <f t="shared" si="19"/>
        <v>9.15</v>
      </c>
      <c r="M53" s="105">
        <f t="shared" si="20"/>
        <v>0</v>
      </c>
      <c r="N53" s="105">
        <f t="shared" si="21"/>
        <v>0</v>
      </c>
      <c r="O53" s="105">
        <f t="shared" si="22"/>
        <v>0</v>
      </c>
      <c r="P53" s="29"/>
      <c r="R53" s="104">
        <f>节奏预期!B53</f>
        <v>240</v>
      </c>
      <c r="S53" s="104">
        <f>节奏预期!D53</f>
        <v>81.216820623674849</v>
      </c>
      <c r="T53" s="165">
        <f>(求节点(其他调用!$B$4:$B$163,其他调用!$D$4:$D$163,S53)-求节点(其他调用!$B$4:$B$163,其他调用!$D$4:$D$163,S52))*INDEX($I$5:$M$8,MATCH($R53,$C$5:$C$8,1),MATCH($R$44,$I$4:$M$4,0))</f>
        <v>26721.983438152474</v>
      </c>
      <c r="U53" s="170">
        <f t="shared" si="36"/>
        <v>149759.07883561723</v>
      </c>
      <c r="V53" s="141">
        <f t="shared" si="29"/>
        <v>0</v>
      </c>
      <c r="W53" s="141">
        <f t="shared" si="25"/>
        <v>0</v>
      </c>
      <c r="X53" s="141">
        <f t="shared" si="25"/>
        <v>1.1876437083623324</v>
      </c>
      <c r="Y53" s="141">
        <f t="shared" si="25"/>
        <v>0</v>
      </c>
      <c r="Z53" s="141">
        <f t="shared" si="25"/>
        <v>0</v>
      </c>
      <c r="AA53" s="141">
        <f t="shared" si="25"/>
        <v>2.9691092709058307</v>
      </c>
      <c r="AB53" s="105">
        <f t="shared" si="30"/>
        <v>0</v>
      </c>
      <c r="AC53" s="105">
        <f t="shared" si="26"/>
        <v>0</v>
      </c>
      <c r="AD53" s="105">
        <f t="shared" si="26"/>
        <v>0</v>
      </c>
      <c r="AE53" s="105">
        <f t="shared" si="26"/>
        <v>0</v>
      </c>
      <c r="AF53" s="105">
        <f t="shared" si="26"/>
        <v>0</v>
      </c>
      <c r="AG53" s="105">
        <f t="shared" si="26"/>
        <v>0.29691092709058309</v>
      </c>
      <c r="AH53" s="105">
        <f>SUMPRODUCT($V53:$AA53,INDEX($E$18:$J$23,MATCH(AH$5,$D$18:$D$23,0),))+SUMPRODUCT($AB53:$AG53,INDEX($E$28:$J$33,MATCH(AH$5,$D$28:$D$33,0),))</f>
        <v>0</v>
      </c>
      <c r="AI53" s="105">
        <f>SUMPRODUCT($V53:$AA53,INDEX($E$18:$J$23,MATCH(AI$5,$D$18:$D$23,0),))+SUMPRODUCT($AB53:$AG53,INDEX($E$28:$J$33,MATCH(AI$5,$D$28:$D$33,0),))</f>
        <v>0.59382185418116618</v>
      </c>
      <c r="AJ53" s="105">
        <f>SUMPRODUCT($V53:$AA53,INDEX($E$18:$J$23,MATCH(AJ$5,$D$18:$D$23,0),))+SUMPRODUCT($AB53:$AG53,INDEX($E$28:$J$33,MATCH(AJ$5,$D$28:$D$33,0),))</f>
        <v>1.4251724500347986</v>
      </c>
      <c r="AK53" s="105">
        <f>SUMPRODUCT($V53:$AA53,INDEX($E$18:$J$23,MATCH(AK$5,$D$18:$D$23,0),))+SUMPRODUCT($AB53:$AG53,INDEX($E$28:$J$33,MATCH(AK$5,$D$28:$D$33,0),))</f>
        <v>0.65320403959928275</v>
      </c>
      <c r="AL53" s="105">
        <f>SUMPRODUCT($V53:$AA53,INDEX($E$18:$J$23,MATCH(AL$5,$D$18:$D$23,0),))+SUMPRODUCT($AB53:$AG53,INDEX($E$28:$J$33,MATCH(AL$5,$D$28:$D$33,0),))</f>
        <v>1.3954813573257405</v>
      </c>
      <c r="AM53" s="105">
        <f>SUMPRODUCT($V53:$AA53,INDEX($E$18:$J$23,MATCH(AM$5,$D$18:$D$23,0),))+SUMPRODUCT($AB53:$AG53,INDEX($E$28:$J$33,MATCH(AM$5,$D$28:$D$33,0),))</f>
        <v>0.385984205217758</v>
      </c>
      <c r="AN53" s="105">
        <f>SUM(AH$46:AH53)</f>
        <v>0.58992380526751009</v>
      </c>
      <c r="AO53" s="105">
        <f>SUM(AI$46:AI53)</f>
        <v>7.5216391770349853</v>
      </c>
      <c r="AP53" s="105">
        <f>SUM(AJ$46:AJ53)</f>
        <v>10.028970273245831</v>
      </c>
      <c r="AQ53" s="105">
        <f>SUM(AK$46:AK53)</f>
        <v>5.2848558147164342</v>
      </c>
      <c r="AR53" s="105">
        <f>SUM(AL$46:AL53)</f>
        <v>7.8512510700919433</v>
      </c>
      <c r="AS53" s="105">
        <f>SUM(AM$46:AM53)</f>
        <v>1.7353427451277976</v>
      </c>
      <c r="AT53" s="105">
        <f t="array" ref="AT53">SUMPRODUCT(TRANSPOSE($E$16:$J$16),INDEX($H$57:$K$62,,MATCH($R53,$H$40:$K$40,1)))/INDEX($H$63:$K$63,MATCH($R53,$H$40:$K$40,1))*$T53</f>
        <v>190.02299333797316</v>
      </c>
      <c r="AU53" s="105">
        <f>MAX(SUMPRODUCT(AN53:AS53,装备强化!$D$14:$I$14)-SUMPRODUCT(节奏预期!E53:J53,节奏预期!W53:AB53+1,装备强化!$D$14:$I$14),0)</f>
        <v>0</v>
      </c>
      <c r="AV53" s="105">
        <f t="shared" si="31"/>
        <v>190.02299333797316</v>
      </c>
      <c r="AW53" s="141">
        <f t="shared" si="32"/>
        <v>0</v>
      </c>
      <c r="AX53" s="141">
        <f t="shared" si="27"/>
        <v>0</v>
      </c>
      <c r="AY53" s="141">
        <f t="shared" si="27"/>
        <v>35.629311250869968</v>
      </c>
      <c r="AZ53" s="141">
        <f t="shared" si="27"/>
        <v>163.30100989982071</v>
      </c>
      <c r="BA53" s="141">
        <f t="shared" si="37"/>
        <v>0</v>
      </c>
      <c r="BB53" s="141">
        <f t="shared" si="33"/>
        <v>19.664126842250337</v>
      </c>
      <c r="BC53" s="141">
        <f t="shared" si="34"/>
        <v>404.10444620069842</v>
      </c>
      <c r="BD53" s="141">
        <f t="shared" si="35"/>
        <v>878.7710997284762</v>
      </c>
      <c r="BE53" s="141">
        <f t="shared" si="38"/>
        <v>13.470148206689943</v>
      </c>
      <c r="BF53" s="141">
        <f t="shared" si="39"/>
        <v>17.575421994569524</v>
      </c>
    </row>
    <row r="54" spans="3:58" x14ac:dyDescent="0.15">
      <c r="C54" s="185"/>
      <c r="D54" s="79" t="s">
        <v>285</v>
      </c>
      <c r="E54" s="79">
        <f t="shared" si="40"/>
        <v>2325</v>
      </c>
      <c r="F54" s="105">
        <f t="shared" si="41"/>
        <v>2325</v>
      </c>
      <c r="G54" s="105">
        <v>1</v>
      </c>
      <c r="H54" s="105"/>
      <c r="I54" s="105">
        <v>1.2E-2</v>
      </c>
      <c r="J54" s="105"/>
      <c r="K54" s="105"/>
      <c r="L54" s="105">
        <f t="shared" si="19"/>
        <v>0</v>
      </c>
      <c r="M54" s="105">
        <f t="shared" si="20"/>
        <v>27.900000000000002</v>
      </c>
      <c r="N54" s="105">
        <f t="shared" si="21"/>
        <v>0</v>
      </c>
      <c r="O54" s="105">
        <f t="shared" si="22"/>
        <v>0</v>
      </c>
      <c r="P54" s="29"/>
      <c r="R54" s="104">
        <f>节奏预期!B54</f>
        <v>270</v>
      </c>
      <c r="S54" s="104">
        <f>节奏预期!D54</f>
        <v>82.916268958926821</v>
      </c>
      <c r="T54" s="165">
        <f>(求节点(其他调用!$B$4:$B$163,其他调用!$D$4:$D$163,S54)-求节点(其他调用!$B$4:$B$163,其他调用!$D$4:$D$163,S53))*INDEX($I$5:$M$8,MATCH($R54,$C$5:$C$8,1),MATCH($R$44,$I$4:$M$4,0))</f>
        <v>26721.983438152336</v>
      </c>
      <c r="U54" s="170">
        <f t="shared" si="36"/>
        <v>176481.06227376955</v>
      </c>
      <c r="V54" s="141">
        <f t="shared" si="29"/>
        <v>0</v>
      </c>
      <c r="W54" s="141">
        <f t="shared" si="25"/>
        <v>0</v>
      </c>
      <c r="X54" s="141">
        <f t="shared" si="25"/>
        <v>1.1876437083623261</v>
      </c>
      <c r="Y54" s="141">
        <f t="shared" si="25"/>
        <v>0</v>
      </c>
      <c r="Z54" s="141">
        <f t="shared" si="25"/>
        <v>0</v>
      </c>
      <c r="AA54" s="141">
        <f t="shared" si="25"/>
        <v>2.9691092709058151</v>
      </c>
      <c r="AB54" s="105">
        <f t="shared" si="30"/>
        <v>0</v>
      </c>
      <c r="AC54" s="105">
        <f t="shared" si="26"/>
        <v>0</v>
      </c>
      <c r="AD54" s="105">
        <f t="shared" si="26"/>
        <v>0</v>
      </c>
      <c r="AE54" s="105">
        <f t="shared" si="26"/>
        <v>0</v>
      </c>
      <c r="AF54" s="105">
        <f t="shared" si="26"/>
        <v>0</v>
      </c>
      <c r="AG54" s="105">
        <f t="shared" si="26"/>
        <v>0.29691092709058153</v>
      </c>
      <c r="AH54" s="105">
        <f>SUMPRODUCT($V54:$AA54,INDEX($E$18:$J$23,MATCH(AH$5,$D$18:$D$23,0),))+SUMPRODUCT($AB54:$AG54,INDEX($E$28:$J$33,MATCH(AH$5,$D$28:$D$33,0),))</f>
        <v>0</v>
      </c>
      <c r="AI54" s="105">
        <f>SUMPRODUCT($V54:$AA54,INDEX($E$18:$J$23,MATCH(AI$5,$D$18:$D$23,0),))+SUMPRODUCT($AB54:$AG54,INDEX($E$28:$J$33,MATCH(AI$5,$D$28:$D$33,0),))</f>
        <v>0.59382185418116307</v>
      </c>
      <c r="AJ54" s="105">
        <f>SUMPRODUCT($V54:$AA54,INDEX($E$18:$J$23,MATCH(AJ$5,$D$18:$D$23,0),))+SUMPRODUCT($AB54:$AG54,INDEX($E$28:$J$33,MATCH(AJ$5,$D$28:$D$33,0),))</f>
        <v>1.4251724500347913</v>
      </c>
      <c r="AK54" s="105">
        <f>SUMPRODUCT($V54:$AA54,INDEX($E$18:$J$23,MATCH(AK$5,$D$18:$D$23,0),))+SUMPRODUCT($AB54:$AG54,INDEX($E$28:$J$33,MATCH(AK$5,$D$28:$D$33,0),))</f>
        <v>0.65320403959927942</v>
      </c>
      <c r="AL54" s="105">
        <f>SUMPRODUCT($V54:$AA54,INDEX($E$18:$J$23,MATCH(AL$5,$D$18:$D$23,0),))+SUMPRODUCT($AB54:$AG54,INDEX($E$28:$J$33,MATCH(AL$5,$D$28:$D$33,0),))</f>
        <v>1.3954813573257332</v>
      </c>
      <c r="AM54" s="105">
        <f>SUMPRODUCT($V54:$AA54,INDEX($E$18:$J$23,MATCH(AM$5,$D$18:$D$23,0),))+SUMPRODUCT($AB54:$AG54,INDEX($E$28:$J$33,MATCH(AM$5,$D$28:$D$33,0),))</f>
        <v>0.385984205217756</v>
      </c>
      <c r="AN54" s="105">
        <f>SUM(AH$46:AH54)</f>
        <v>0.58992380526751009</v>
      </c>
      <c r="AO54" s="105">
        <f>SUM(AI$46:AI54)</f>
        <v>8.1154610312161477</v>
      </c>
      <c r="AP54" s="105">
        <f>SUM(AJ$46:AJ54)</f>
        <v>11.454142723280622</v>
      </c>
      <c r="AQ54" s="105">
        <f>SUM(AK$46:AK54)</f>
        <v>5.9380598543157133</v>
      </c>
      <c r="AR54" s="105">
        <f>SUM(AL$46:AL54)</f>
        <v>9.2467324274176761</v>
      </c>
      <c r="AS54" s="105">
        <f>SUM(AM$46:AM54)</f>
        <v>2.1213269503455536</v>
      </c>
      <c r="AT54" s="105">
        <f t="array" ref="AT54">SUMPRODUCT(TRANSPOSE($E$16:$J$16),INDEX($H$57:$K$62,,MATCH($R54,$H$40:$K$40,1)))/INDEX($H$63:$K$63,MATCH($R54,$H$40:$K$40,1))*$T54</f>
        <v>190.02299333797217</v>
      </c>
      <c r="AU54" s="105">
        <f>MAX(SUMPRODUCT(AN54:AS54,装备强化!$D$14:$I$14)-SUMPRODUCT(节奏预期!E54:J54,节奏预期!W54:AB54+1,装备强化!$D$14:$I$14),0)</f>
        <v>0</v>
      </c>
      <c r="AV54" s="105">
        <f t="shared" si="31"/>
        <v>190.02299333797217</v>
      </c>
      <c r="AW54" s="141">
        <f t="shared" si="32"/>
        <v>0</v>
      </c>
      <c r="AX54" s="141">
        <f t="shared" si="27"/>
        <v>0</v>
      </c>
      <c r="AY54" s="141">
        <f t="shared" si="27"/>
        <v>35.629311250869783</v>
      </c>
      <c r="AZ54" s="141">
        <f t="shared" si="27"/>
        <v>163.30100989981986</v>
      </c>
      <c r="BA54" s="141">
        <f t="shared" si="37"/>
        <v>0</v>
      </c>
      <c r="BB54" s="141">
        <f t="shared" si="33"/>
        <v>19.664126842250337</v>
      </c>
      <c r="BC54" s="141">
        <f t="shared" si="34"/>
        <v>439.73375745156818</v>
      </c>
      <c r="BD54" s="141">
        <f t="shared" si="35"/>
        <v>1042.0721096282959</v>
      </c>
      <c r="BE54" s="141">
        <f t="shared" si="38"/>
        <v>14.65779191505227</v>
      </c>
      <c r="BF54" s="141">
        <f t="shared" si="39"/>
        <v>20.841442192565921</v>
      </c>
    </row>
    <row r="55" spans="3:58" x14ac:dyDescent="0.15">
      <c r="C55" s="185"/>
      <c r="D55" s="79" t="s">
        <v>131</v>
      </c>
      <c r="E55" s="79">
        <f t="shared" si="40"/>
        <v>5600</v>
      </c>
      <c r="F55" s="105">
        <f t="shared" si="41"/>
        <v>5600</v>
      </c>
      <c r="G55" s="105">
        <v>1</v>
      </c>
      <c r="H55" s="105"/>
      <c r="I55" s="105"/>
      <c r="J55" s="105">
        <v>5.0000000000000001E-3</v>
      </c>
      <c r="K55" s="105"/>
      <c r="L55" s="105">
        <f t="shared" si="19"/>
        <v>0</v>
      </c>
      <c r="M55" s="105">
        <f t="shared" si="20"/>
        <v>0</v>
      </c>
      <c r="N55" s="105">
        <f t="shared" si="21"/>
        <v>28</v>
      </c>
      <c r="O55" s="105">
        <f t="shared" si="22"/>
        <v>0</v>
      </c>
      <c r="P55" s="29"/>
      <c r="R55" s="104">
        <f>节奏预期!B55</f>
        <v>300</v>
      </c>
      <c r="S55" s="104">
        <f>节奏预期!D55</f>
        <v>84.427173250438543</v>
      </c>
      <c r="T55" s="165">
        <f>(求节点(其他调用!$B$4:$B$163,其他调用!$D$4:$D$163,S55)-求节点(其他调用!$B$4:$B$163,其他调用!$D$4:$D$163,S54))*INDEX($I$5:$M$8,MATCH($R55,$C$5:$C$8,1),MATCH($R$44,$I$4:$M$4,0))</f>
        <v>26721.983438152587</v>
      </c>
      <c r="U55" s="170">
        <f t="shared" si="36"/>
        <v>203203.04571192214</v>
      </c>
      <c r="V55" s="141">
        <f t="shared" si="29"/>
        <v>0</v>
      </c>
      <c r="W55" s="141">
        <f t="shared" si="25"/>
        <v>0</v>
      </c>
      <c r="X55" s="141">
        <f t="shared" si="25"/>
        <v>1.1876437083623372</v>
      </c>
      <c r="Y55" s="141">
        <f t="shared" si="25"/>
        <v>0</v>
      </c>
      <c r="Z55" s="141">
        <f t="shared" si="25"/>
        <v>0</v>
      </c>
      <c r="AA55" s="141">
        <f t="shared" si="25"/>
        <v>2.9691092709058431</v>
      </c>
      <c r="AB55" s="105">
        <f t="shared" si="30"/>
        <v>0</v>
      </c>
      <c r="AC55" s="105">
        <f t="shared" si="26"/>
        <v>0</v>
      </c>
      <c r="AD55" s="105">
        <f t="shared" si="26"/>
        <v>0</v>
      </c>
      <c r="AE55" s="105">
        <f t="shared" si="26"/>
        <v>0</v>
      </c>
      <c r="AF55" s="105">
        <f t="shared" si="26"/>
        <v>0</v>
      </c>
      <c r="AG55" s="105">
        <f t="shared" si="26"/>
        <v>0.29691092709058431</v>
      </c>
      <c r="AH55" s="105">
        <f>SUMPRODUCT($V55:$AA55,INDEX($E$18:$J$23,MATCH(AH$5,$D$18:$D$23,0),))+SUMPRODUCT($AB55:$AG55,INDEX($E$28:$J$33,MATCH(AH$5,$D$28:$D$33,0),))</f>
        <v>0</v>
      </c>
      <c r="AI55" s="105">
        <f>SUMPRODUCT($V55:$AA55,INDEX($E$18:$J$23,MATCH(AI$5,$D$18:$D$23,0),))+SUMPRODUCT($AB55:$AG55,INDEX($E$28:$J$33,MATCH(AI$5,$D$28:$D$33,0),))</f>
        <v>0.59382185418116862</v>
      </c>
      <c r="AJ55" s="105">
        <f>SUMPRODUCT($V55:$AA55,INDEX($E$18:$J$23,MATCH(AJ$5,$D$18:$D$23,0),))+SUMPRODUCT($AB55:$AG55,INDEX($E$28:$J$33,MATCH(AJ$5,$D$28:$D$33,0),))</f>
        <v>1.4251724500348049</v>
      </c>
      <c r="AK55" s="105">
        <f>SUMPRODUCT($V55:$AA55,INDEX($E$18:$J$23,MATCH(AK$5,$D$18:$D$23,0),))+SUMPRODUCT($AB55:$AG55,INDEX($E$28:$J$33,MATCH(AK$5,$D$28:$D$33,0),))</f>
        <v>0.65320403959928552</v>
      </c>
      <c r="AL55" s="105">
        <f>SUMPRODUCT($V55:$AA55,INDEX($E$18:$J$23,MATCH(AL$5,$D$18:$D$23,0),))+SUMPRODUCT($AB55:$AG55,INDEX($E$28:$J$33,MATCH(AL$5,$D$28:$D$33,0),))</f>
        <v>1.3954813573257463</v>
      </c>
      <c r="AM55" s="105">
        <f>SUMPRODUCT($V55:$AA55,INDEX($E$18:$J$23,MATCH(AM$5,$D$18:$D$23,0),))+SUMPRODUCT($AB55:$AG55,INDEX($E$28:$J$33,MATCH(AM$5,$D$28:$D$33,0),))</f>
        <v>0.38598420521775961</v>
      </c>
      <c r="AN55" s="105">
        <f>SUM(AH$46:AH55)</f>
        <v>0.58992380526751009</v>
      </c>
      <c r="AO55" s="105">
        <f>SUM(AI$46:AI55)</f>
        <v>8.7092828853973163</v>
      </c>
      <c r="AP55" s="105">
        <f>SUM(AJ$46:AJ55)</f>
        <v>12.879315173315426</v>
      </c>
      <c r="AQ55" s="105">
        <f>SUM(AK$46:AK55)</f>
        <v>6.5912638939149986</v>
      </c>
      <c r="AR55" s="105">
        <f>SUM(AL$46:AL55)</f>
        <v>10.642213784743422</v>
      </c>
      <c r="AS55" s="105">
        <f>SUM(AM$46:AM55)</f>
        <v>2.5073111555633134</v>
      </c>
      <c r="AT55" s="105">
        <f t="array" ref="AT55">SUMPRODUCT(TRANSPOSE($E$16:$J$16),INDEX($H$57:$K$62,,MATCH($R55,$H$40:$K$40,1)))/INDEX($H$63:$K$63,MATCH($R55,$H$40:$K$40,1))*$T55</f>
        <v>190.02299333797396</v>
      </c>
      <c r="AU55" s="105">
        <f>MAX(SUMPRODUCT(AN55:AS55,装备强化!$D$14:$I$14)-SUMPRODUCT(节奏预期!E55:J55,节奏预期!W55:AB55+1,装备强化!$D$14:$I$14),0)</f>
        <v>0</v>
      </c>
      <c r="AV55" s="105">
        <f t="shared" si="31"/>
        <v>190.02299333797396</v>
      </c>
      <c r="AW55" s="141">
        <f t="shared" si="32"/>
        <v>0</v>
      </c>
      <c r="AX55" s="141">
        <f t="shared" si="27"/>
        <v>0</v>
      </c>
      <c r="AY55" s="141">
        <f t="shared" si="27"/>
        <v>35.629311250870124</v>
      </c>
      <c r="AZ55" s="141">
        <f t="shared" si="27"/>
        <v>163.30100989982139</v>
      </c>
      <c r="BA55" s="141">
        <f t="shared" si="37"/>
        <v>0</v>
      </c>
      <c r="BB55" s="141">
        <f t="shared" si="33"/>
        <v>19.664126842250337</v>
      </c>
      <c r="BC55" s="141">
        <f t="shared" si="34"/>
        <v>475.36306870243828</v>
      </c>
      <c r="BD55" s="141">
        <f t="shared" si="35"/>
        <v>1205.3731195281173</v>
      </c>
      <c r="BE55" s="141">
        <f t="shared" si="38"/>
        <v>15.845435623414607</v>
      </c>
      <c r="BF55" s="141">
        <f t="shared" si="39"/>
        <v>24.107462390562347</v>
      </c>
    </row>
    <row r="56" spans="3:58" x14ac:dyDescent="0.15">
      <c r="C56" s="185"/>
      <c r="D56" s="79" t="s">
        <v>267</v>
      </c>
      <c r="E56" s="79">
        <f t="shared" si="40"/>
        <v>10400</v>
      </c>
      <c r="F56" s="105">
        <f t="shared" si="41"/>
        <v>10400</v>
      </c>
      <c r="G56" s="105">
        <v>1</v>
      </c>
      <c r="H56" s="105"/>
      <c r="I56" s="105"/>
      <c r="J56" s="105"/>
      <c r="K56" s="105">
        <v>5.0000000000000001E-3</v>
      </c>
      <c r="L56" s="105">
        <f t="shared" si="19"/>
        <v>0</v>
      </c>
      <c r="M56" s="105">
        <f t="shared" si="20"/>
        <v>0</v>
      </c>
      <c r="N56" s="105">
        <f t="shared" si="21"/>
        <v>0</v>
      </c>
      <c r="O56" s="105">
        <f t="shared" si="22"/>
        <v>52</v>
      </c>
      <c r="P56" s="29"/>
      <c r="R56" s="104">
        <f>节奏预期!B56</f>
        <v>330</v>
      </c>
      <c r="S56" s="104">
        <f>节奏预期!D56</f>
        <v>85.820415145982849</v>
      </c>
      <c r="T56" s="165">
        <f>(求节点(其他调用!$B$4:$B$163,其他调用!$D$4:$D$163,S56)-求节点(其他调用!$B$4:$B$163,其他调用!$D$4:$D$163,S55))*INDEX($I$5:$M$8,MATCH($R56,$C$5:$C$8,1),MATCH($R$44,$I$4:$M$4,0))</f>
        <v>26721.983438152169</v>
      </c>
      <c r="U56" s="170">
        <f t="shared" si="36"/>
        <v>229925.02915007432</v>
      </c>
      <c r="V56" s="141">
        <f t="shared" si="29"/>
        <v>0</v>
      </c>
      <c r="W56" s="141">
        <f t="shared" si="25"/>
        <v>0</v>
      </c>
      <c r="X56" s="141">
        <f t="shared" si="25"/>
        <v>1.1876437083623186</v>
      </c>
      <c r="Y56" s="141">
        <f t="shared" si="25"/>
        <v>0</v>
      </c>
      <c r="Z56" s="141">
        <f t="shared" si="25"/>
        <v>0</v>
      </c>
      <c r="AA56" s="141">
        <f t="shared" si="25"/>
        <v>2.9691092709057965</v>
      </c>
      <c r="AB56" s="105">
        <f t="shared" si="30"/>
        <v>0</v>
      </c>
      <c r="AC56" s="105">
        <f t="shared" si="26"/>
        <v>0</v>
      </c>
      <c r="AD56" s="105">
        <f t="shared" si="26"/>
        <v>0</v>
      </c>
      <c r="AE56" s="105">
        <f t="shared" si="26"/>
        <v>0</v>
      </c>
      <c r="AF56" s="105">
        <f t="shared" si="26"/>
        <v>0</v>
      </c>
      <c r="AG56" s="105">
        <f t="shared" si="26"/>
        <v>0.29691092709057965</v>
      </c>
      <c r="AH56" s="105">
        <f>SUMPRODUCT($V56:$AA56,INDEX($E$18:$J$23,MATCH(AH$5,$D$18:$D$23,0),))+SUMPRODUCT($AB56:$AG56,INDEX($E$28:$J$33,MATCH(AH$5,$D$28:$D$33,0),))</f>
        <v>0</v>
      </c>
      <c r="AI56" s="105">
        <f>SUMPRODUCT($V56:$AA56,INDEX($E$18:$J$23,MATCH(AI$5,$D$18:$D$23,0),))+SUMPRODUCT($AB56:$AG56,INDEX($E$28:$J$33,MATCH(AI$5,$D$28:$D$33,0),))</f>
        <v>0.59382185418115929</v>
      </c>
      <c r="AJ56" s="105">
        <f>SUMPRODUCT($V56:$AA56,INDEX($E$18:$J$23,MATCH(AJ$5,$D$18:$D$23,0),))+SUMPRODUCT($AB56:$AG56,INDEX($E$28:$J$33,MATCH(AJ$5,$D$28:$D$33,0),))</f>
        <v>1.4251724500347822</v>
      </c>
      <c r="AK56" s="105">
        <f>SUMPRODUCT($V56:$AA56,INDEX($E$18:$J$23,MATCH(AK$5,$D$18:$D$23,0),))+SUMPRODUCT($AB56:$AG56,INDEX($E$28:$J$33,MATCH(AK$5,$D$28:$D$33,0),))</f>
        <v>0.6532040395992752</v>
      </c>
      <c r="AL56" s="105">
        <f>SUMPRODUCT($V56:$AA56,INDEX($E$18:$J$23,MATCH(AL$5,$D$18:$D$23,0),))+SUMPRODUCT($AB56:$AG56,INDEX($E$28:$J$33,MATCH(AL$5,$D$28:$D$33,0),))</f>
        <v>1.3954813573257243</v>
      </c>
      <c r="AM56" s="105">
        <f>SUMPRODUCT($V56:$AA56,INDEX($E$18:$J$23,MATCH(AM$5,$D$18:$D$23,0),))+SUMPRODUCT($AB56:$AG56,INDEX($E$28:$J$33,MATCH(AM$5,$D$28:$D$33,0),))</f>
        <v>0.38598420521775356</v>
      </c>
      <c r="AN56" s="105">
        <f>SUM(AH$46:AH56)</f>
        <v>0.58992380526751009</v>
      </c>
      <c r="AO56" s="105">
        <f>SUM(AI$46:AI56)</f>
        <v>9.3031047395784761</v>
      </c>
      <c r="AP56" s="105">
        <f>SUM(AJ$46:AJ56)</f>
        <v>14.304487623350209</v>
      </c>
      <c r="AQ56" s="105">
        <f>SUM(AK$46:AK56)</f>
        <v>7.2444679335142741</v>
      </c>
      <c r="AR56" s="105">
        <f>SUM(AL$46:AL56)</f>
        <v>12.037695142069147</v>
      </c>
      <c r="AS56" s="105">
        <f>SUM(AM$46:AM56)</f>
        <v>2.893295360781067</v>
      </c>
      <c r="AT56" s="105">
        <f t="array" ref="AT56">SUMPRODUCT(TRANSPOSE($E$16:$J$16),INDEX($H$57:$K$62,,MATCH($R56,$H$40:$K$40,1)))/INDEX($H$63:$K$63,MATCH($R56,$H$40:$K$40,1))*$T56</f>
        <v>190.02299333797097</v>
      </c>
      <c r="AU56" s="105">
        <f>MAX(SUMPRODUCT(AN56:AS56,装备强化!$D$14:$I$14)-SUMPRODUCT(节奏预期!E56:J56,节奏预期!W56:AB56+1,装备强化!$D$14:$I$14),0)</f>
        <v>0</v>
      </c>
      <c r="AV56" s="105">
        <f t="shared" si="31"/>
        <v>190.02299333797097</v>
      </c>
      <c r="AW56" s="141">
        <f t="shared" si="32"/>
        <v>0</v>
      </c>
      <c r="AX56" s="141">
        <f t="shared" si="27"/>
        <v>0</v>
      </c>
      <c r="AY56" s="141">
        <f t="shared" si="27"/>
        <v>35.629311250869563</v>
      </c>
      <c r="AZ56" s="141">
        <f t="shared" si="27"/>
        <v>163.30100989981884</v>
      </c>
      <c r="BA56" s="141">
        <f t="shared" si="37"/>
        <v>0</v>
      </c>
      <c r="BB56" s="141">
        <f t="shared" si="33"/>
        <v>19.664126842250337</v>
      </c>
      <c r="BC56" s="141">
        <f t="shared" si="34"/>
        <v>510.99237995330782</v>
      </c>
      <c r="BD56" s="141">
        <f t="shared" si="35"/>
        <v>1368.6741294279361</v>
      </c>
      <c r="BE56" s="141">
        <f t="shared" si="38"/>
        <v>17.033079331776925</v>
      </c>
      <c r="BF56" s="141">
        <f t="shared" si="39"/>
        <v>27.373482588558723</v>
      </c>
    </row>
    <row r="57" spans="3:58" x14ac:dyDescent="0.15">
      <c r="C57" s="185" t="s">
        <v>212</v>
      </c>
      <c r="D57" s="106" t="s">
        <v>128</v>
      </c>
      <c r="E57" s="79">
        <f t="shared" ref="E57:F59" si="42">INDEX($E$17:$J$17,MATCH($D57,$E$12:$J$12,0))</f>
        <v>50</v>
      </c>
      <c r="F57" s="105">
        <f t="shared" si="42"/>
        <v>50</v>
      </c>
      <c r="G57" s="105">
        <v>1</v>
      </c>
      <c r="H57" s="105">
        <v>3.4000000000000002E-2</v>
      </c>
      <c r="I57" s="105">
        <v>3.7999999999999999E-2</v>
      </c>
      <c r="J57" s="105"/>
      <c r="K57" s="105"/>
      <c r="L57" s="105">
        <f t="shared" si="19"/>
        <v>1.7000000000000002</v>
      </c>
      <c r="M57" s="105">
        <f t="shared" si="20"/>
        <v>1.9</v>
      </c>
      <c r="N57" s="105">
        <f t="shared" si="21"/>
        <v>0</v>
      </c>
      <c r="O57" s="105">
        <f t="shared" si="22"/>
        <v>0</v>
      </c>
      <c r="P57" s="29"/>
      <c r="R57" s="104">
        <f>节奏预期!B57</f>
        <v>360</v>
      </c>
      <c r="S57" s="104">
        <f>节奏预期!D57</f>
        <v>87.064762367263285</v>
      </c>
      <c r="T57" s="165">
        <f>(求节点(其他调用!$B$4:$B$163,其他调用!$D$4:$D$163,S57)-求节点(其他调用!$B$4:$B$163,其他调用!$D$4:$D$163,S56))*INDEX($I$5:$M$8,MATCH($R57,$C$5:$C$8,1),MATCH($R$44,$I$4:$M$4,0))</f>
        <v>26594.753013650512</v>
      </c>
      <c r="U57" s="170">
        <f t="shared" si="36"/>
        <v>256519.78216372483</v>
      </c>
      <c r="V57" s="141">
        <f t="shared" si="29"/>
        <v>0</v>
      </c>
      <c r="W57" s="141">
        <f t="shared" si="25"/>
        <v>0</v>
      </c>
      <c r="X57" s="141">
        <f t="shared" si="25"/>
        <v>1.1819890228289116</v>
      </c>
      <c r="Y57" s="141">
        <f t="shared" si="25"/>
        <v>0</v>
      </c>
      <c r="Z57" s="141">
        <f t="shared" si="25"/>
        <v>0</v>
      </c>
      <c r="AA57" s="141">
        <f t="shared" si="25"/>
        <v>2.9549725570722791</v>
      </c>
      <c r="AB57" s="105">
        <f t="shared" si="30"/>
        <v>0</v>
      </c>
      <c r="AC57" s="105">
        <f t="shared" si="26"/>
        <v>0</v>
      </c>
      <c r="AD57" s="105">
        <f t="shared" si="26"/>
        <v>0</v>
      </c>
      <c r="AE57" s="105">
        <f t="shared" si="26"/>
        <v>0</v>
      </c>
      <c r="AF57" s="105">
        <f t="shared" si="26"/>
        <v>0</v>
      </c>
      <c r="AG57" s="105">
        <f t="shared" si="26"/>
        <v>0.2954972557072279</v>
      </c>
      <c r="AH57" s="105">
        <f>SUMPRODUCT($V57:$AA57,INDEX($E$18:$J$23,MATCH(AH$5,$D$18:$D$23,0),))+SUMPRODUCT($AB57:$AG57,INDEX($E$28:$J$33,MATCH(AH$5,$D$28:$D$33,0),))</f>
        <v>0</v>
      </c>
      <c r="AI57" s="105">
        <f>SUMPRODUCT($V57:$AA57,INDEX($E$18:$J$23,MATCH(AI$5,$D$18:$D$23,0),))+SUMPRODUCT($AB57:$AG57,INDEX($E$28:$J$33,MATCH(AI$5,$D$28:$D$33,0),))</f>
        <v>0.5909945114144558</v>
      </c>
      <c r="AJ57" s="105">
        <f>SUMPRODUCT($V57:$AA57,INDEX($E$18:$J$23,MATCH(AJ$5,$D$18:$D$23,0),))+SUMPRODUCT($AB57:$AG57,INDEX($E$28:$J$33,MATCH(AJ$5,$D$28:$D$33,0),))</f>
        <v>1.418386827394694</v>
      </c>
      <c r="AK57" s="105">
        <f>SUMPRODUCT($V57:$AA57,INDEX($E$18:$J$23,MATCH(AK$5,$D$18:$D$23,0),))+SUMPRODUCT($AB57:$AG57,INDEX($E$28:$J$33,MATCH(AK$5,$D$28:$D$33,0),))</f>
        <v>0.65009396255590135</v>
      </c>
      <c r="AL57" s="105">
        <f>SUMPRODUCT($V57:$AA57,INDEX($E$18:$J$23,MATCH(AL$5,$D$18:$D$23,0),))+SUMPRODUCT($AB57:$AG57,INDEX($E$28:$J$33,MATCH(AL$5,$D$28:$D$33,0),))</f>
        <v>1.3888371018239711</v>
      </c>
      <c r="AM57" s="105">
        <f>SUMPRODUCT($V57:$AA57,INDEX($E$18:$J$23,MATCH(AM$5,$D$18:$D$23,0),))+SUMPRODUCT($AB57:$AG57,INDEX($E$28:$J$33,MATCH(AM$5,$D$28:$D$33,0),))</f>
        <v>0.38414643241939628</v>
      </c>
      <c r="AN57" s="105">
        <f>SUM(AH$46:AH57)</f>
        <v>0.58992380526751009</v>
      </c>
      <c r="AO57" s="105">
        <f>SUM(AI$46:AI57)</f>
        <v>9.894099250992932</v>
      </c>
      <c r="AP57" s="105">
        <f>SUM(AJ$46:AJ57)</f>
        <v>15.722874450744904</v>
      </c>
      <c r="AQ57" s="105">
        <f>SUM(AK$46:AK57)</f>
        <v>7.8945618960701758</v>
      </c>
      <c r="AR57" s="105">
        <f>SUM(AL$46:AL57)</f>
        <v>13.426532243893117</v>
      </c>
      <c r="AS57" s="105">
        <f>SUM(AM$46:AM57)</f>
        <v>3.2774417932004631</v>
      </c>
      <c r="AT57" s="105">
        <f t="array" ref="AT57">SUMPRODUCT(TRANSPOSE($E$16:$J$16),INDEX($H$57:$K$62,,MATCH($R57,$H$40:$K$40,1)))/INDEX($H$63:$K$63,MATCH($R57,$H$40:$K$40,1))*$T57</f>
        <v>189.11824365262586</v>
      </c>
      <c r="AU57" s="105">
        <f>MAX(SUMPRODUCT(AN57:AS57,装备强化!$D$14:$I$14)-SUMPRODUCT(节奏预期!E57:J57,节奏预期!W57:AB57+1,装备强化!$D$14:$I$14),0)</f>
        <v>0</v>
      </c>
      <c r="AV57" s="105">
        <f t="shared" si="31"/>
        <v>189.11824365262586</v>
      </c>
      <c r="AW57" s="141">
        <f t="shared" si="32"/>
        <v>0</v>
      </c>
      <c r="AX57" s="141">
        <f t="shared" si="27"/>
        <v>0</v>
      </c>
      <c r="AY57" s="141">
        <f t="shared" si="27"/>
        <v>35.459670684867355</v>
      </c>
      <c r="AZ57" s="141">
        <f t="shared" si="27"/>
        <v>162.52349063897537</v>
      </c>
      <c r="BA57" s="141">
        <f t="shared" si="37"/>
        <v>0</v>
      </c>
      <c r="BB57" s="141">
        <f t="shared" si="33"/>
        <v>19.664126842250337</v>
      </c>
      <c r="BC57" s="141">
        <f t="shared" si="34"/>
        <v>546.45205063817514</v>
      </c>
      <c r="BD57" s="141">
        <f t="shared" si="35"/>
        <v>1531.1976200669114</v>
      </c>
      <c r="BE57" s="141">
        <f t="shared" si="38"/>
        <v>18.215068354605837</v>
      </c>
      <c r="BF57" s="141">
        <f t="shared" si="39"/>
        <v>30.623952401338229</v>
      </c>
    </row>
    <row r="58" spans="3:58" x14ac:dyDescent="0.15">
      <c r="C58" s="185"/>
      <c r="D58" s="106" t="s">
        <v>129</v>
      </c>
      <c r="E58" s="79">
        <f t="shared" si="42"/>
        <v>100</v>
      </c>
      <c r="F58" s="105">
        <f t="shared" si="42"/>
        <v>100</v>
      </c>
      <c r="G58" s="105">
        <v>1</v>
      </c>
      <c r="H58" s="105">
        <v>0.03</v>
      </c>
      <c r="I58" s="105">
        <v>0.03</v>
      </c>
      <c r="J58" s="105">
        <v>0.09</v>
      </c>
      <c r="K58" s="105">
        <v>0.09</v>
      </c>
      <c r="L58" s="105">
        <f t="shared" si="19"/>
        <v>3</v>
      </c>
      <c r="M58" s="105">
        <f t="shared" si="20"/>
        <v>3</v>
      </c>
      <c r="N58" s="105">
        <f t="shared" si="21"/>
        <v>9</v>
      </c>
      <c r="O58" s="105">
        <f t="shared" si="22"/>
        <v>9</v>
      </c>
      <c r="P58" s="29"/>
      <c r="R58" s="104">
        <f>节奏预期!B58</f>
        <v>390</v>
      </c>
      <c r="S58" s="104">
        <f>节奏预期!D58</f>
        <v>88.193498203421839</v>
      </c>
      <c r="T58" s="165">
        <f>(求节点(其他调用!$B$4:$B$163,其他调用!$D$4:$D$163,S58)-求节点(其他调用!$B$4:$B$163,其他调用!$D$4:$D$163,S57))*INDEX($I$5:$M$8,MATCH($R58,$C$5:$C$8,1),MATCH($R$44,$I$4:$M$4,0))</f>
        <v>24414.467761575692</v>
      </c>
      <c r="U58" s="170">
        <f t="shared" si="36"/>
        <v>280934.24992530054</v>
      </c>
      <c r="V58" s="141">
        <f t="shared" si="29"/>
        <v>0</v>
      </c>
      <c r="W58" s="141">
        <f t="shared" si="25"/>
        <v>0</v>
      </c>
      <c r="X58" s="141">
        <f t="shared" si="25"/>
        <v>1.0850874560700308</v>
      </c>
      <c r="Y58" s="141">
        <f t="shared" si="25"/>
        <v>0</v>
      </c>
      <c r="Z58" s="141">
        <f t="shared" si="25"/>
        <v>0</v>
      </c>
      <c r="AA58" s="141">
        <f t="shared" si="25"/>
        <v>2.7127186401750771</v>
      </c>
      <c r="AB58" s="105">
        <f t="shared" si="30"/>
        <v>0</v>
      </c>
      <c r="AC58" s="105">
        <f t="shared" si="26"/>
        <v>0</v>
      </c>
      <c r="AD58" s="105">
        <f t="shared" si="26"/>
        <v>0</v>
      </c>
      <c r="AE58" s="105">
        <f t="shared" si="26"/>
        <v>0</v>
      </c>
      <c r="AF58" s="105">
        <f t="shared" si="26"/>
        <v>0</v>
      </c>
      <c r="AG58" s="105">
        <f t="shared" si="26"/>
        <v>0.27127186401750769</v>
      </c>
      <c r="AH58" s="105">
        <f>SUMPRODUCT($V58:$AA58,INDEX($E$18:$J$23,MATCH(AH$5,$D$18:$D$23,0),))+SUMPRODUCT($AB58:$AG58,INDEX($E$28:$J$33,MATCH(AH$5,$D$28:$D$33,0),))</f>
        <v>0</v>
      </c>
      <c r="AI58" s="105">
        <f>SUMPRODUCT($V58:$AA58,INDEX($E$18:$J$23,MATCH(AI$5,$D$18:$D$23,0),))+SUMPRODUCT($AB58:$AG58,INDEX($E$28:$J$33,MATCH(AI$5,$D$28:$D$33,0),))</f>
        <v>0.54254372803501538</v>
      </c>
      <c r="AJ58" s="105">
        <f>SUMPRODUCT($V58:$AA58,INDEX($E$18:$J$23,MATCH(AJ$5,$D$18:$D$23,0),))+SUMPRODUCT($AB58:$AG58,INDEX($E$28:$J$33,MATCH(AJ$5,$D$28:$D$33,0),))</f>
        <v>1.3021049472840369</v>
      </c>
      <c r="AK58" s="105">
        <f>SUMPRODUCT($V58:$AA58,INDEX($E$18:$J$23,MATCH(AK$5,$D$18:$D$23,0),))+SUMPRODUCT($AB58:$AG58,INDEX($E$28:$J$33,MATCH(AK$5,$D$28:$D$33,0),))</f>
        <v>0.59679810083851703</v>
      </c>
      <c r="AL58" s="105">
        <f>SUMPRODUCT($V58:$AA58,INDEX($E$18:$J$23,MATCH(AL$5,$D$18:$D$23,0),))+SUMPRODUCT($AB58:$AG58,INDEX($E$28:$J$33,MATCH(AL$5,$D$28:$D$33,0),))</f>
        <v>1.2749777608822863</v>
      </c>
      <c r="AM58" s="105">
        <f>SUMPRODUCT($V58:$AA58,INDEX($E$18:$J$23,MATCH(AM$5,$D$18:$D$23,0),))+SUMPRODUCT($AB58:$AG58,INDEX($E$28:$J$33,MATCH(AM$5,$D$28:$D$33,0),))</f>
        <v>0.35265342322276005</v>
      </c>
      <c r="AN58" s="105">
        <f>SUM(AH$46:AH58)</f>
        <v>0.58992380526751009</v>
      </c>
      <c r="AO58" s="105">
        <f>SUM(AI$46:AI58)</f>
        <v>10.436642979027948</v>
      </c>
      <c r="AP58" s="105">
        <f>SUM(AJ$46:AJ58)</f>
        <v>17.02497939802894</v>
      </c>
      <c r="AQ58" s="105">
        <f>SUM(AK$46:AK58)</f>
        <v>8.4913599969086935</v>
      </c>
      <c r="AR58" s="105">
        <f>SUM(AL$46:AL58)</f>
        <v>14.701510004775404</v>
      </c>
      <c r="AS58" s="105">
        <f>SUM(AM$46:AM58)</f>
        <v>3.6300952164232232</v>
      </c>
      <c r="AT58" s="105">
        <f t="array" ref="AT58">SUMPRODUCT(TRANSPOSE($E$16:$J$16),INDEX($H$57:$K$62,,MATCH($R58,$H$40:$K$40,1)))/INDEX($H$63:$K$63,MATCH($R58,$H$40:$K$40,1))*$T58</f>
        <v>173.61399297120494</v>
      </c>
      <c r="AU58" s="105">
        <f>MAX(SUMPRODUCT(AN58:AS58,装备强化!$D$14:$I$14)-SUMPRODUCT(节奏预期!E58:J58,节奏预期!W58:AB58+1,装备强化!$D$14:$I$14),0)</f>
        <v>0</v>
      </c>
      <c r="AV58" s="105">
        <f t="shared" si="31"/>
        <v>173.61399297120494</v>
      </c>
      <c r="AW58" s="141">
        <f t="shared" si="32"/>
        <v>0</v>
      </c>
      <c r="AX58" s="141">
        <f t="shared" si="27"/>
        <v>0</v>
      </c>
      <c r="AY58" s="141">
        <f t="shared" si="27"/>
        <v>32.552623682100929</v>
      </c>
      <c r="AZ58" s="141">
        <f t="shared" si="27"/>
        <v>149.19952520962926</v>
      </c>
      <c r="BA58" s="141">
        <f t="shared" si="37"/>
        <v>0</v>
      </c>
      <c r="BB58" s="141">
        <f t="shared" si="33"/>
        <v>19.664126842250337</v>
      </c>
      <c r="BC58" s="141">
        <f t="shared" si="34"/>
        <v>579.00467432027608</v>
      </c>
      <c r="BD58" s="141">
        <f t="shared" si="35"/>
        <v>1680.3971452765406</v>
      </c>
      <c r="BE58" s="141">
        <f t="shared" si="38"/>
        <v>19.300155810675868</v>
      </c>
      <c r="BF58" s="141">
        <f t="shared" si="39"/>
        <v>33.607942905530813</v>
      </c>
    </row>
    <row r="59" spans="3:58" x14ac:dyDescent="0.15">
      <c r="C59" s="185"/>
      <c r="D59" s="106" t="s">
        <v>130</v>
      </c>
      <c r="E59" s="79">
        <f t="shared" si="42"/>
        <v>200</v>
      </c>
      <c r="F59" s="105">
        <f t="shared" si="42"/>
        <v>200</v>
      </c>
      <c r="G59" s="105">
        <v>1</v>
      </c>
      <c r="H59" s="105">
        <v>0.02</v>
      </c>
      <c r="I59" s="105">
        <v>0.02</v>
      </c>
      <c r="J59" s="105">
        <v>5.5E-2</v>
      </c>
      <c r="K59" s="105">
        <v>5.5E-2</v>
      </c>
      <c r="L59" s="105">
        <f t="shared" si="19"/>
        <v>4</v>
      </c>
      <c r="M59" s="105">
        <f t="shared" si="20"/>
        <v>4</v>
      </c>
      <c r="N59" s="105">
        <f t="shared" si="21"/>
        <v>11</v>
      </c>
      <c r="O59" s="105">
        <f t="shared" si="22"/>
        <v>11</v>
      </c>
      <c r="P59" s="29"/>
      <c r="R59" s="104">
        <f>节奏预期!B59</f>
        <v>420</v>
      </c>
      <c r="S59" s="104">
        <f>节奏预期!D59</f>
        <v>89.311817863093353</v>
      </c>
      <c r="T59" s="165">
        <f>(求节点(其他调用!$B$4:$B$163,其他调用!$D$4:$D$163,S59)-求节点(其他调用!$B$4:$B$163,其他调用!$D$4:$D$163,S58))*INDEX($I$5:$M$8,MATCH($R59,$C$5:$C$8,1),MATCH($R$44,$I$4:$M$4,0))</f>
        <v>24189.166679697017</v>
      </c>
      <c r="U59" s="170">
        <f t="shared" si="36"/>
        <v>305123.41660499753</v>
      </c>
      <c r="V59" s="141">
        <f t="shared" si="29"/>
        <v>0</v>
      </c>
      <c r="W59" s="141">
        <f t="shared" si="25"/>
        <v>0</v>
      </c>
      <c r="X59" s="141">
        <f t="shared" si="25"/>
        <v>1.0750740746532008</v>
      </c>
      <c r="Y59" s="141">
        <f t="shared" si="25"/>
        <v>0</v>
      </c>
      <c r="Z59" s="141">
        <f t="shared" si="25"/>
        <v>0</v>
      </c>
      <c r="AA59" s="141">
        <f t="shared" si="25"/>
        <v>2.687685186633002</v>
      </c>
      <c r="AB59" s="105">
        <f t="shared" si="30"/>
        <v>0</v>
      </c>
      <c r="AC59" s="105">
        <f t="shared" si="26"/>
        <v>0</v>
      </c>
      <c r="AD59" s="105">
        <f t="shared" si="26"/>
        <v>0</v>
      </c>
      <c r="AE59" s="105">
        <f t="shared" si="26"/>
        <v>0</v>
      </c>
      <c r="AF59" s="105">
        <f t="shared" si="26"/>
        <v>0</v>
      </c>
      <c r="AG59" s="105">
        <f t="shared" si="26"/>
        <v>0.2687685186633002</v>
      </c>
      <c r="AH59" s="105">
        <f>SUMPRODUCT($V59:$AA59,INDEX($E$18:$J$23,MATCH(AH$5,$D$18:$D$23,0),))+SUMPRODUCT($AB59:$AG59,INDEX($E$28:$J$33,MATCH(AH$5,$D$28:$D$33,0),))</f>
        <v>0</v>
      </c>
      <c r="AI59" s="105">
        <f>SUMPRODUCT($V59:$AA59,INDEX($E$18:$J$23,MATCH(AI$5,$D$18:$D$23,0),))+SUMPRODUCT($AB59:$AG59,INDEX($E$28:$J$33,MATCH(AI$5,$D$28:$D$33,0),))</f>
        <v>0.53753703732660041</v>
      </c>
      <c r="AJ59" s="105">
        <f>SUMPRODUCT($V59:$AA59,INDEX($E$18:$J$23,MATCH(AJ$5,$D$18:$D$23,0),))+SUMPRODUCT($AB59:$AG59,INDEX($E$28:$J$33,MATCH(AJ$5,$D$28:$D$33,0),))</f>
        <v>1.2900888895838409</v>
      </c>
      <c r="AK59" s="105">
        <f>SUMPRODUCT($V59:$AA59,INDEX($E$18:$J$23,MATCH(AK$5,$D$18:$D$23,0),))+SUMPRODUCT($AB59:$AG59,INDEX($E$28:$J$33,MATCH(AK$5,$D$28:$D$33,0),))</f>
        <v>0.59129074105926049</v>
      </c>
      <c r="AL59" s="105">
        <f>SUMPRODUCT($V59:$AA59,INDEX($E$18:$J$23,MATCH(AL$5,$D$18:$D$23,0),))+SUMPRODUCT($AB59:$AG59,INDEX($E$28:$J$33,MATCH(AL$5,$D$28:$D$33,0),))</f>
        <v>1.2632120377175109</v>
      </c>
      <c r="AM59" s="105">
        <f>SUMPRODUCT($V59:$AA59,INDEX($E$18:$J$23,MATCH(AM$5,$D$18:$D$23,0),))+SUMPRODUCT($AB59:$AG59,INDEX($E$28:$J$33,MATCH(AM$5,$D$28:$D$33,0),))</f>
        <v>0.34939907426229028</v>
      </c>
      <c r="AN59" s="105">
        <f>SUM(AH$46:AH59)</f>
        <v>0.58992380526751009</v>
      </c>
      <c r="AO59" s="105">
        <f>SUM(AI$46:AI59)</f>
        <v>10.974180016354548</v>
      </c>
      <c r="AP59" s="105">
        <f>SUM(AJ$46:AJ59)</f>
        <v>18.315068287612782</v>
      </c>
      <c r="AQ59" s="105">
        <f>SUM(AK$46:AK59)</f>
        <v>9.0826507379679544</v>
      </c>
      <c r="AR59" s="105">
        <f>SUM(AL$46:AL59)</f>
        <v>15.964722042492914</v>
      </c>
      <c r="AS59" s="105">
        <f>SUM(AM$46:AM59)</f>
        <v>3.9794942906855133</v>
      </c>
      <c r="AT59" s="105">
        <f t="array" ref="AT59">SUMPRODUCT(TRANSPOSE($E$16:$J$16),INDEX($H$57:$K$62,,MATCH($R59,$H$40:$K$40,1)))/INDEX($H$63:$K$63,MATCH($R59,$H$40:$K$40,1))*$T59</f>
        <v>172.01185194451213</v>
      </c>
      <c r="AU59" s="105">
        <f>MAX(SUMPRODUCT(AN59:AS59,装备强化!$D$14:$I$14)-SUMPRODUCT(节奏预期!E59:J59,节奏预期!W59:AB59+1,装备强化!$D$14:$I$14),0)</f>
        <v>0</v>
      </c>
      <c r="AV59" s="105">
        <f t="shared" si="31"/>
        <v>172.01185194451213</v>
      </c>
      <c r="AW59" s="141">
        <f t="shared" si="32"/>
        <v>0</v>
      </c>
      <c r="AX59" s="141">
        <f t="shared" si="27"/>
        <v>0</v>
      </c>
      <c r="AY59" s="141">
        <f t="shared" si="27"/>
        <v>32.25222223959603</v>
      </c>
      <c r="AZ59" s="141">
        <f t="shared" si="27"/>
        <v>147.82268526481514</v>
      </c>
      <c r="BA59" s="141">
        <f t="shared" si="37"/>
        <v>0</v>
      </c>
      <c r="BB59" s="141">
        <f t="shared" si="33"/>
        <v>19.664126842250337</v>
      </c>
      <c r="BC59" s="141">
        <f t="shared" si="34"/>
        <v>611.25689655987208</v>
      </c>
      <c r="BD59" s="141">
        <f t="shared" si="35"/>
        <v>1828.2198305413558</v>
      </c>
      <c r="BE59" s="141">
        <f t="shared" si="38"/>
        <v>20.37522988532907</v>
      </c>
      <c r="BF59" s="141">
        <f t="shared" si="39"/>
        <v>36.564396610827117</v>
      </c>
    </row>
    <row r="60" spans="3:58" x14ac:dyDescent="0.15">
      <c r="C60" s="185"/>
      <c r="D60" s="106" t="s">
        <v>381</v>
      </c>
      <c r="E60" s="105">
        <f t="shared" ref="E60:F62" si="43">INDEX($E$17:$J$17,MATCH($D60,$E$12:$J$12,0))</f>
        <v>0</v>
      </c>
      <c r="F60" s="105">
        <f t="shared" si="43"/>
        <v>0</v>
      </c>
      <c r="G60" s="105">
        <v>1</v>
      </c>
      <c r="H60" s="105"/>
      <c r="I60" s="105"/>
      <c r="J60" s="105"/>
      <c r="K60" s="105"/>
      <c r="L60" s="105">
        <f t="shared" si="19"/>
        <v>0</v>
      </c>
      <c r="M60" s="105">
        <f t="shared" si="20"/>
        <v>0</v>
      </c>
      <c r="N60" s="105">
        <f t="shared" si="21"/>
        <v>0</v>
      </c>
      <c r="O60" s="105">
        <f t="shared" si="22"/>
        <v>0</v>
      </c>
      <c r="P60" s="29"/>
      <c r="R60" s="104">
        <f>节奏预期!B60</f>
        <v>450</v>
      </c>
      <c r="S60" s="104">
        <f>节奏预期!D60</f>
        <v>90.376688320649265</v>
      </c>
      <c r="T60" s="165">
        <f>(求节点(其他调用!$B$4:$B$163,其他调用!$D$4:$D$163,S60)-求节点(其他调用!$B$4:$B$163,其他调用!$D$4:$D$163,S59))*INDEX($I$5:$M$8,MATCH($R60,$C$5:$C$8,1),MATCH($R$44,$I$4:$M$4,0))</f>
        <v>23033.064622749556</v>
      </c>
      <c r="U60" s="170">
        <f t="shared" si="36"/>
        <v>328156.48122774711</v>
      </c>
      <c r="V60" s="141">
        <f t="shared" si="29"/>
        <v>0</v>
      </c>
      <c r="W60" s="141">
        <f t="shared" si="25"/>
        <v>0</v>
      </c>
      <c r="X60" s="141">
        <f t="shared" si="25"/>
        <v>1.0236917610110914</v>
      </c>
      <c r="Y60" s="141">
        <f t="shared" si="25"/>
        <v>0</v>
      </c>
      <c r="Z60" s="141">
        <f t="shared" si="25"/>
        <v>0</v>
      </c>
      <c r="AA60" s="141">
        <f t="shared" si="25"/>
        <v>2.5592294025277287</v>
      </c>
      <c r="AB60" s="105">
        <f t="shared" si="30"/>
        <v>0</v>
      </c>
      <c r="AC60" s="105">
        <f t="shared" si="26"/>
        <v>0</v>
      </c>
      <c r="AD60" s="105">
        <f t="shared" si="26"/>
        <v>0</v>
      </c>
      <c r="AE60" s="105">
        <f t="shared" si="26"/>
        <v>0</v>
      </c>
      <c r="AF60" s="105">
        <f t="shared" si="26"/>
        <v>0</v>
      </c>
      <c r="AG60" s="105">
        <f t="shared" si="26"/>
        <v>0.25592294025277285</v>
      </c>
      <c r="AH60" s="105">
        <f>SUMPRODUCT($V60:$AA60,INDEX($E$18:$J$23,MATCH(AH$5,$D$18:$D$23,0),))+SUMPRODUCT($AB60:$AG60,INDEX($E$28:$J$33,MATCH(AH$5,$D$28:$D$33,0),))</f>
        <v>0</v>
      </c>
      <c r="AI60" s="105">
        <f>SUMPRODUCT($V60:$AA60,INDEX($E$18:$J$23,MATCH(AI$5,$D$18:$D$23,0),))+SUMPRODUCT($AB60:$AG60,INDEX($E$28:$J$33,MATCH(AI$5,$D$28:$D$33,0),))</f>
        <v>0.51184588050554569</v>
      </c>
      <c r="AJ60" s="105">
        <f>SUMPRODUCT($V60:$AA60,INDEX($E$18:$J$23,MATCH(AJ$5,$D$18:$D$23,0),))+SUMPRODUCT($AB60:$AG60,INDEX($E$28:$J$33,MATCH(AJ$5,$D$28:$D$33,0),))</f>
        <v>1.2284301132133097</v>
      </c>
      <c r="AK60" s="105">
        <f>SUMPRODUCT($V60:$AA60,INDEX($E$18:$J$23,MATCH(AK$5,$D$18:$D$23,0),))+SUMPRODUCT($AB60:$AG60,INDEX($E$28:$J$33,MATCH(AK$5,$D$28:$D$33,0),))</f>
        <v>0.56303046855610039</v>
      </c>
      <c r="AL60" s="105">
        <f>SUMPRODUCT($V60:$AA60,INDEX($E$18:$J$23,MATCH(AL$5,$D$18:$D$23,0),))+SUMPRODUCT($AB60:$AG60,INDEX($E$28:$J$33,MATCH(AL$5,$D$28:$D$33,0),))</f>
        <v>1.2028378191880327</v>
      </c>
      <c r="AM60" s="105">
        <f>SUMPRODUCT($V60:$AA60,INDEX($E$18:$J$23,MATCH(AM$5,$D$18:$D$23,0),))+SUMPRODUCT($AB60:$AG60,INDEX($E$28:$J$33,MATCH(AM$5,$D$28:$D$33,0),))</f>
        <v>0.33269982232860473</v>
      </c>
      <c r="AN60" s="105">
        <f>SUM(AH$46:AH60)</f>
        <v>0.58992380526751009</v>
      </c>
      <c r="AO60" s="105">
        <f>SUM(AI$46:AI60)</f>
        <v>11.486025896860093</v>
      </c>
      <c r="AP60" s="105">
        <f>SUM(AJ$46:AJ60)</f>
        <v>19.543498400826092</v>
      </c>
      <c r="AQ60" s="105">
        <f>SUM(AK$46:AK60)</f>
        <v>9.6456812065240545</v>
      </c>
      <c r="AR60" s="105">
        <f>SUM(AL$46:AL60)</f>
        <v>17.167559861680946</v>
      </c>
      <c r="AS60" s="105">
        <f>SUM(AM$46:AM60)</f>
        <v>4.3121941130141179</v>
      </c>
      <c r="AT60" s="105">
        <f t="array" ref="AT60">SUMPRODUCT(TRANSPOSE($E$16:$J$16),INDEX($H$57:$K$62,,MATCH($R60,$H$40:$K$40,1)))/INDEX($H$63:$K$63,MATCH($R60,$H$40:$K$40,1))*$T60</f>
        <v>163.79068176177464</v>
      </c>
      <c r="AU60" s="105">
        <f>MAX(SUMPRODUCT(AN60:AS60,装备强化!$D$14:$I$14)-SUMPRODUCT(节奏预期!E60:J60,节奏预期!W60:AB60+1,装备强化!$D$14:$I$14),0)</f>
        <v>0</v>
      </c>
      <c r="AV60" s="105">
        <f t="shared" si="31"/>
        <v>163.79068176177464</v>
      </c>
      <c r="AW60" s="141">
        <f t="shared" si="32"/>
        <v>0</v>
      </c>
      <c r="AX60" s="141">
        <f t="shared" si="27"/>
        <v>0</v>
      </c>
      <c r="AY60" s="141">
        <f t="shared" si="27"/>
        <v>30.710752830332744</v>
      </c>
      <c r="AZ60" s="141">
        <f t="shared" si="27"/>
        <v>140.75761713902509</v>
      </c>
      <c r="BA60" s="141">
        <f t="shared" si="37"/>
        <v>0</v>
      </c>
      <c r="BB60" s="141">
        <f t="shared" si="33"/>
        <v>19.664126842250337</v>
      </c>
      <c r="BC60" s="141">
        <f t="shared" si="34"/>
        <v>641.96764939020477</v>
      </c>
      <c r="BD60" s="141">
        <f t="shared" si="35"/>
        <v>1968.9774476803809</v>
      </c>
      <c r="BE60" s="141">
        <f t="shared" si="38"/>
        <v>21.39892164634016</v>
      </c>
      <c r="BF60" s="141">
        <f t="shared" si="39"/>
        <v>39.379548953607618</v>
      </c>
    </row>
    <row r="61" spans="3:58" x14ac:dyDescent="0.15">
      <c r="C61" s="185"/>
      <c r="D61" s="106" t="s">
        <v>131</v>
      </c>
      <c r="E61" s="105">
        <f t="shared" si="43"/>
        <v>400</v>
      </c>
      <c r="F61" s="105">
        <f t="shared" si="43"/>
        <v>400</v>
      </c>
      <c r="G61" s="105">
        <v>1</v>
      </c>
      <c r="H61" s="105"/>
      <c r="I61" s="105"/>
      <c r="J61" s="105">
        <v>0.03</v>
      </c>
      <c r="K61" s="105">
        <v>0.03</v>
      </c>
      <c r="L61" s="105">
        <f t="shared" si="19"/>
        <v>0</v>
      </c>
      <c r="M61" s="105">
        <f t="shared" si="20"/>
        <v>0</v>
      </c>
      <c r="N61" s="105">
        <f t="shared" si="21"/>
        <v>12</v>
      </c>
      <c r="O61" s="105">
        <f t="shared" si="22"/>
        <v>12</v>
      </c>
      <c r="P61" s="29"/>
      <c r="R61" s="104">
        <f>节奏预期!B61</f>
        <v>480</v>
      </c>
      <c r="S61" s="104">
        <f>节奏预期!D61</f>
        <v>91.317295791340641</v>
      </c>
      <c r="T61" s="165">
        <f>(求节点(其他调用!$B$4:$B$163,其他调用!$D$4:$D$163,S61)-求节点(其他调用!$B$4:$B$163,其他调用!$D$4:$D$163,S60))*INDEX($I$5:$M$8,MATCH($R61,$C$5:$C$8,1),MATCH($R$44,$I$4:$M$4,0))</f>
        <v>20345.265946057865</v>
      </c>
      <c r="U61" s="170">
        <f t="shared" si="36"/>
        <v>348501.74717380496</v>
      </c>
      <c r="V61" s="141">
        <f t="shared" si="29"/>
        <v>0</v>
      </c>
      <c r="W61" s="141">
        <f t="shared" si="25"/>
        <v>0</v>
      </c>
      <c r="X61" s="141">
        <f t="shared" si="25"/>
        <v>0.9042340420470163</v>
      </c>
      <c r="Y61" s="141">
        <f t="shared" si="25"/>
        <v>0</v>
      </c>
      <c r="Z61" s="141">
        <f t="shared" si="25"/>
        <v>0</v>
      </c>
      <c r="AA61" s="141">
        <f t="shared" si="25"/>
        <v>2.2605851051175407</v>
      </c>
      <c r="AB61" s="105">
        <f t="shared" si="30"/>
        <v>0</v>
      </c>
      <c r="AC61" s="105">
        <f t="shared" si="26"/>
        <v>0</v>
      </c>
      <c r="AD61" s="105">
        <f t="shared" si="26"/>
        <v>0</v>
      </c>
      <c r="AE61" s="105">
        <f t="shared" si="26"/>
        <v>0</v>
      </c>
      <c r="AF61" s="105">
        <f t="shared" si="26"/>
        <v>0</v>
      </c>
      <c r="AG61" s="105">
        <f t="shared" si="26"/>
        <v>0.22605851051175407</v>
      </c>
      <c r="AH61" s="105">
        <f>SUMPRODUCT($V61:$AA61,INDEX($E$18:$J$23,MATCH(AH$5,$D$18:$D$23,0),))+SUMPRODUCT($AB61:$AG61,INDEX($E$28:$J$33,MATCH(AH$5,$D$28:$D$33,0),))</f>
        <v>0</v>
      </c>
      <c r="AI61" s="105">
        <f>SUMPRODUCT($V61:$AA61,INDEX($E$18:$J$23,MATCH(AI$5,$D$18:$D$23,0),))+SUMPRODUCT($AB61:$AG61,INDEX($E$28:$J$33,MATCH(AI$5,$D$28:$D$33,0),))</f>
        <v>0.45211702102350815</v>
      </c>
      <c r="AJ61" s="105">
        <f>SUMPRODUCT($V61:$AA61,INDEX($E$18:$J$23,MATCH(AJ$5,$D$18:$D$23,0),))+SUMPRODUCT($AB61:$AG61,INDEX($E$28:$J$33,MATCH(AJ$5,$D$28:$D$33,0),))</f>
        <v>1.0850808504564196</v>
      </c>
      <c r="AK61" s="105">
        <f>SUMPRODUCT($V61:$AA61,INDEX($E$18:$J$23,MATCH(AK$5,$D$18:$D$23,0),))+SUMPRODUCT($AB61:$AG61,INDEX($E$28:$J$33,MATCH(AK$5,$D$28:$D$33,0),))</f>
        <v>0.49732872312585896</v>
      </c>
      <c r="AL61" s="105">
        <f>SUMPRODUCT($V61:$AA61,INDEX($E$18:$J$23,MATCH(AL$5,$D$18:$D$23,0),))+SUMPRODUCT($AB61:$AG61,INDEX($E$28:$J$33,MATCH(AL$5,$D$28:$D$33,0),))</f>
        <v>1.0624749994052443</v>
      </c>
      <c r="AM61" s="105">
        <f>SUMPRODUCT($V61:$AA61,INDEX($E$18:$J$23,MATCH(AM$5,$D$18:$D$23,0),))+SUMPRODUCT($AB61:$AG61,INDEX($E$28:$J$33,MATCH(AM$5,$D$28:$D$33,0),))</f>
        <v>0.2938760636652803</v>
      </c>
      <c r="AN61" s="105">
        <f>SUM(AH$46:AH61)</f>
        <v>0.58992380526751009</v>
      </c>
      <c r="AO61" s="105">
        <f>SUM(AI$46:AI61)</f>
        <v>11.938142917883601</v>
      </c>
      <c r="AP61" s="105">
        <f>SUM(AJ$46:AJ61)</f>
        <v>20.62857925128251</v>
      </c>
      <c r="AQ61" s="105">
        <f>SUM(AK$46:AK61)</f>
        <v>10.143009929649914</v>
      </c>
      <c r="AR61" s="105">
        <f>SUM(AL$46:AL61)</f>
        <v>18.230034861086189</v>
      </c>
      <c r="AS61" s="105">
        <f>SUM(AM$46:AM61)</f>
        <v>4.6060701766793981</v>
      </c>
      <c r="AT61" s="105">
        <f t="array" ref="AT61">SUMPRODUCT(TRANSPOSE($E$16:$J$16),INDEX($H$57:$K$62,,MATCH($R61,$H$40:$K$40,1)))/INDEX($H$63:$K$63,MATCH($R61,$H$40:$K$40,1))*$T61</f>
        <v>144.67744672752261</v>
      </c>
      <c r="AU61" s="105">
        <f>MAX(SUMPRODUCT(AN61:AS61,装备强化!$D$14:$I$14)-SUMPRODUCT(节奏预期!E61:J61,节奏预期!W61:AB61+1,装备强化!$D$14:$I$14),0)</f>
        <v>0</v>
      </c>
      <c r="AV61" s="105">
        <f t="shared" si="31"/>
        <v>144.67744672752261</v>
      </c>
      <c r="AW61" s="141">
        <f t="shared" si="32"/>
        <v>0</v>
      </c>
      <c r="AX61" s="141">
        <f t="shared" si="27"/>
        <v>0</v>
      </c>
      <c r="AY61" s="141">
        <f t="shared" si="27"/>
        <v>27.127021261410491</v>
      </c>
      <c r="AZ61" s="141">
        <f t="shared" si="27"/>
        <v>124.33218078146476</v>
      </c>
      <c r="BA61" s="141">
        <f t="shared" si="37"/>
        <v>0</v>
      </c>
      <c r="BB61" s="141">
        <f t="shared" si="33"/>
        <v>19.664126842250337</v>
      </c>
      <c r="BC61" s="141">
        <f t="shared" si="34"/>
        <v>669.09467065161527</v>
      </c>
      <c r="BD61" s="141">
        <f t="shared" si="35"/>
        <v>2093.3096284618455</v>
      </c>
      <c r="BE61" s="141">
        <f t="shared" si="38"/>
        <v>22.303155688387175</v>
      </c>
      <c r="BF61" s="141">
        <f t="shared" si="39"/>
        <v>41.866192569236915</v>
      </c>
    </row>
    <row r="62" spans="3:58" x14ac:dyDescent="0.15">
      <c r="C62" s="185"/>
      <c r="D62" s="105" t="s">
        <v>382</v>
      </c>
      <c r="E62" s="105">
        <f t="shared" si="43"/>
        <v>0</v>
      </c>
      <c r="F62" s="105">
        <f t="shared" si="43"/>
        <v>0</v>
      </c>
      <c r="G62" s="105">
        <v>1</v>
      </c>
      <c r="H62" s="105"/>
      <c r="I62" s="105"/>
      <c r="J62" s="105"/>
      <c r="K62" s="105"/>
      <c r="L62" s="105">
        <f t="shared" si="19"/>
        <v>0</v>
      </c>
      <c r="M62" s="105">
        <f t="shared" si="20"/>
        <v>0</v>
      </c>
      <c r="N62" s="105">
        <f t="shared" si="21"/>
        <v>0</v>
      </c>
      <c r="O62" s="105">
        <f t="shared" si="22"/>
        <v>0</v>
      </c>
      <c r="P62" s="29"/>
      <c r="R62" s="104">
        <f>节奏预期!B62</f>
        <v>510</v>
      </c>
      <c r="S62" s="104">
        <f>节奏预期!D62</f>
        <v>92.213794536883725</v>
      </c>
      <c r="T62" s="165">
        <f>(求节点(其他调用!$B$4:$B$163,其他调用!$D$4:$D$163,S62)-求节点(其他调用!$B$4:$B$163,其他调用!$D$4:$D$163,S61))*INDEX($I$5:$M$8,MATCH($R62,$C$5:$C$8,1),MATCH($R$44,$I$4:$M$4,0))</f>
        <v>19391.197674599345</v>
      </c>
      <c r="U62" s="170">
        <f t="shared" si="36"/>
        <v>367892.94484840432</v>
      </c>
      <c r="V62" s="141">
        <f t="shared" si="29"/>
        <v>0</v>
      </c>
      <c r="W62" s="141">
        <f t="shared" si="29"/>
        <v>0</v>
      </c>
      <c r="X62" s="141">
        <f t="shared" si="29"/>
        <v>0.8618310077599709</v>
      </c>
      <c r="Y62" s="141">
        <f t="shared" si="29"/>
        <v>0</v>
      </c>
      <c r="Z62" s="141">
        <f t="shared" si="29"/>
        <v>0</v>
      </c>
      <c r="AA62" s="141">
        <f t="shared" si="29"/>
        <v>2.1545775193999273</v>
      </c>
      <c r="AB62" s="105">
        <f t="shared" si="30"/>
        <v>0</v>
      </c>
      <c r="AC62" s="105">
        <f t="shared" si="30"/>
        <v>0</v>
      </c>
      <c r="AD62" s="105">
        <f t="shared" si="30"/>
        <v>0</v>
      </c>
      <c r="AE62" s="105">
        <f t="shared" si="30"/>
        <v>0</v>
      </c>
      <c r="AF62" s="105">
        <f t="shared" si="30"/>
        <v>0</v>
      </c>
      <c r="AG62" s="105">
        <f t="shared" si="30"/>
        <v>0.21545775193999273</v>
      </c>
      <c r="AH62" s="105">
        <f>SUMPRODUCT($V62:$AA62,INDEX($E$18:$J$23,MATCH(AH$5,$D$18:$D$23,0),))+SUMPRODUCT($AB62:$AG62,INDEX($E$28:$J$33,MATCH(AH$5,$D$28:$D$33,0),))</f>
        <v>0</v>
      </c>
      <c r="AI62" s="105">
        <f>SUMPRODUCT($V62:$AA62,INDEX($E$18:$J$23,MATCH(AI$5,$D$18:$D$23,0),))+SUMPRODUCT($AB62:$AG62,INDEX($E$28:$J$33,MATCH(AI$5,$D$28:$D$33,0),))</f>
        <v>0.43091550387998545</v>
      </c>
      <c r="AJ62" s="105">
        <f>SUMPRODUCT($V62:$AA62,INDEX($E$18:$J$23,MATCH(AJ$5,$D$18:$D$23,0),))+SUMPRODUCT($AB62:$AG62,INDEX($E$28:$J$33,MATCH(AJ$5,$D$28:$D$33,0),))</f>
        <v>1.0341972093119651</v>
      </c>
      <c r="AK62" s="105">
        <f>SUMPRODUCT($V62:$AA62,INDEX($E$18:$J$23,MATCH(AK$5,$D$18:$D$23,0),))+SUMPRODUCT($AB62:$AG62,INDEX($E$28:$J$33,MATCH(AK$5,$D$28:$D$33,0),))</f>
        <v>0.47400705426798401</v>
      </c>
      <c r="AL62" s="105">
        <f>SUMPRODUCT($V62:$AA62,INDEX($E$18:$J$23,MATCH(AL$5,$D$18:$D$23,0),))+SUMPRODUCT($AB62:$AG62,INDEX($E$28:$J$33,MATCH(AL$5,$D$28:$D$33,0),))</f>
        <v>1.0126514341179658</v>
      </c>
      <c r="AM62" s="105">
        <f>SUMPRODUCT($V62:$AA62,INDEX($E$18:$J$23,MATCH(AM$5,$D$18:$D$23,0),))+SUMPRODUCT($AB62:$AG62,INDEX($E$28:$J$33,MATCH(AM$5,$D$28:$D$33,0),))</f>
        <v>0.28009507752199053</v>
      </c>
      <c r="AN62" s="105">
        <f>SUM(AH$46:AH62)</f>
        <v>0.58992380526751009</v>
      </c>
      <c r="AO62" s="105">
        <f>SUM(AI$46:AI62)</f>
        <v>12.369058421763587</v>
      </c>
      <c r="AP62" s="105">
        <f>SUM(AJ$46:AJ62)</f>
        <v>21.662776460594475</v>
      </c>
      <c r="AQ62" s="105">
        <f>SUM(AK$46:AK62)</f>
        <v>10.617016983917898</v>
      </c>
      <c r="AR62" s="105">
        <f>SUM(AL$46:AL62)</f>
        <v>19.242686295204155</v>
      </c>
      <c r="AS62" s="105">
        <f>SUM(AM$46:AM62)</f>
        <v>4.8861652542013889</v>
      </c>
      <c r="AT62" s="105">
        <f t="array" ref="AT62">SUMPRODUCT(TRANSPOSE($E$16:$J$16),INDEX($H$57:$K$62,,MATCH($R62,$H$40:$K$40,1)))/INDEX($H$63:$K$63,MATCH($R62,$H$40:$K$40,1))*$T62</f>
        <v>137.89296124159534</v>
      </c>
      <c r="AU62" s="105">
        <f>MAX(SUMPRODUCT(AN62:AS62,装备强化!$D$14:$I$14)-SUMPRODUCT(节奏预期!E62:J62,节奏预期!W62:AB62+1,装备强化!$D$14:$I$14),0)</f>
        <v>0</v>
      </c>
      <c r="AV62" s="105">
        <f t="shared" si="31"/>
        <v>137.89296124159534</v>
      </c>
      <c r="AW62" s="141">
        <f t="shared" si="32"/>
        <v>0</v>
      </c>
      <c r="AX62" s="141">
        <f t="shared" si="32"/>
        <v>0</v>
      </c>
      <c r="AY62" s="141">
        <f t="shared" si="32"/>
        <v>25.854930232799131</v>
      </c>
      <c r="AZ62" s="141">
        <f t="shared" si="32"/>
        <v>118.50176356699602</v>
      </c>
      <c r="BA62" s="141">
        <f t="shared" si="37"/>
        <v>0</v>
      </c>
      <c r="BB62" s="141">
        <f t="shared" si="33"/>
        <v>19.664126842250337</v>
      </c>
      <c r="BC62" s="141">
        <f t="shared" si="34"/>
        <v>694.94960088441439</v>
      </c>
      <c r="BD62" s="141">
        <f t="shared" si="35"/>
        <v>2211.8113920288415</v>
      </c>
      <c r="BE62" s="141">
        <f t="shared" si="38"/>
        <v>23.164986696147146</v>
      </c>
      <c r="BF62" s="141">
        <f t="shared" si="39"/>
        <v>44.236227840576838</v>
      </c>
    </row>
    <row r="63" spans="3:58" x14ac:dyDescent="0.15">
      <c r="C63" s="185" t="s">
        <v>358</v>
      </c>
      <c r="D63" s="185"/>
      <c r="E63" s="185"/>
      <c r="F63" s="185"/>
      <c r="G63" s="185"/>
      <c r="H63" s="127">
        <v>100</v>
      </c>
      <c r="I63" s="127">
        <v>150</v>
      </c>
      <c r="J63" s="127">
        <v>360</v>
      </c>
      <c r="K63" s="127">
        <v>450</v>
      </c>
      <c r="R63" s="104">
        <f>节奏预期!B63</f>
        <v>540</v>
      </c>
      <c r="S63" s="104">
        <f>节奏预期!D63</f>
        <v>93.043666179806593</v>
      </c>
      <c r="T63" s="165">
        <f>(求节点(其他调用!$B$4:$B$163,其他调用!$D$4:$D$163,S63)-求节点(其他调用!$B$4:$B$163,其他调用!$D$4:$D$163,S62))*INDEX($I$5:$M$8,MATCH($R63,$C$5:$C$8,1),MATCH($R$44,$I$4:$M$4,0))</f>
        <v>17950.05866150256</v>
      </c>
      <c r="U63" s="170">
        <f t="shared" si="36"/>
        <v>385843.00350990688</v>
      </c>
      <c r="V63" s="141">
        <f t="shared" si="29"/>
        <v>0</v>
      </c>
      <c r="W63" s="141">
        <f t="shared" si="29"/>
        <v>0</v>
      </c>
      <c r="X63" s="141">
        <f t="shared" si="29"/>
        <v>0.79778038495566939</v>
      </c>
      <c r="Y63" s="141">
        <f t="shared" si="29"/>
        <v>0</v>
      </c>
      <c r="Z63" s="141">
        <f t="shared" si="29"/>
        <v>0</v>
      </c>
      <c r="AA63" s="141">
        <f t="shared" si="29"/>
        <v>1.9944509623891735</v>
      </c>
      <c r="AB63" s="105">
        <f t="shared" si="30"/>
        <v>0</v>
      </c>
      <c r="AC63" s="105">
        <f t="shared" si="30"/>
        <v>0</v>
      </c>
      <c r="AD63" s="105">
        <f t="shared" si="30"/>
        <v>0</v>
      </c>
      <c r="AE63" s="105">
        <f t="shared" si="30"/>
        <v>0</v>
      </c>
      <c r="AF63" s="105">
        <f t="shared" si="30"/>
        <v>0</v>
      </c>
      <c r="AG63" s="105">
        <f t="shared" si="30"/>
        <v>0.19944509623891735</v>
      </c>
      <c r="AH63" s="105">
        <f>SUMPRODUCT($V63:$AA63,INDEX($E$18:$J$23,MATCH(AH$5,$D$18:$D$23,0),))+SUMPRODUCT($AB63:$AG63,INDEX($E$28:$J$33,MATCH(AH$5,$D$28:$D$33,0),))</f>
        <v>0</v>
      </c>
      <c r="AI63" s="105">
        <f>SUMPRODUCT($V63:$AA63,INDEX($E$18:$J$23,MATCH(AI$5,$D$18:$D$23,0),))+SUMPRODUCT($AB63:$AG63,INDEX($E$28:$J$33,MATCH(AI$5,$D$28:$D$33,0),))</f>
        <v>0.39889019247783469</v>
      </c>
      <c r="AJ63" s="105">
        <f>SUMPRODUCT($V63:$AA63,INDEX($E$18:$J$23,MATCH(AJ$5,$D$18:$D$23,0),))+SUMPRODUCT($AB63:$AG63,INDEX($E$28:$J$33,MATCH(AJ$5,$D$28:$D$33,0),))</f>
        <v>0.95733646194680322</v>
      </c>
      <c r="AK63" s="105">
        <f>SUMPRODUCT($V63:$AA63,INDEX($E$18:$J$23,MATCH(AK$5,$D$18:$D$23,0),))+SUMPRODUCT($AB63:$AG63,INDEX($E$28:$J$33,MATCH(AK$5,$D$28:$D$33,0),))</f>
        <v>0.43877921172561823</v>
      </c>
      <c r="AL63" s="105">
        <f>SUMPRODUCT($V63:$AA63,INDEX($E$18:$J$23,MATCH(AL$5,$D$18:$D$23,0),))+SUMPRODUCT($AB63:$AG63,INDEX($E$28:$J$33,MATCH(AL$5,$D$28:$D$33,0),))</f>
        <v>0.93739195232291161</v>
      </c>
      <c r="AM63" s="105">
        <f>SUMPRODUCT($V63:$AA63,INDEX($E$18:$J$23,MATCH(AM$5,$D$18:$D$23,0),))+SUMPRODUCT($AB63:$AG63,INDEX($E$28:$J$33,MATCH(AM$5,$D$28:$D$33,0),))</f>
        <v>0.25927862511059258</v>
      </c>
      <c r="AN63" s="105">
        <f>SUM(AH$46:AH63)</f>
        <v>0.58992380526751009</v>
      </c>
      <c r="AO63" s="105">
        <f>SUM(AI$46:AI63)</f>
        <v>12.767948614241421</v>
      </c>
      <c r="AP63" s="105">
        <f>SUM(AJ$46:AJ63)</f>
        <v>22.620112922541278</v>
      </c>
      <c r="AQ63" s="105">
        <f>SUM(AK$46:AK63)</f>
        <v>11.055796195643516</v>
      </c>
      <c r="AR63" s="105">
        <f>SUM(AL$46:AL63)</f>
        <v>20.180078247527067</v>
      </c>
      <c r="AS63" s="105">
        <f>SUM(AM$46:AM63)</f>
        <v>5.1454438793119817</v>
      </c>
      <c r="AT63" s="105">
        <f t="array" ref="AT63">SUMPRODUCT(TRANSPOSE($E$16:$J$16),INDEX($H$57:$K$62,,MATCH($R63,$H$40:$K$40,1)))/INDEX($H$63:$K$63,MATCH($R63,$H$40:$K$40,1))*$T63</f>
        <v>127.64486159290711</v>
      </c>
      <c r="AU63" s="105">
        <f>MAX(SUMPRODUCT(AN63:AS63,装备强化!$D$14:$I$14)-SUMPRODUCT(节奏预期!E63:J63,节奏预期!W63:AB63+1,装备强化!$D$14:$I$14),0)</f>
        <v>0</v>
      </c>
      <c r="AV63" s="105">
        <f t="shared" si="31"/>
        <v>127.64486159290711</v>
      </c>
      <c r="AW63" s="141">
        <f t="shared" si="32"/>
        <v>0</v>
      </c>
      <c r="AX63" s="141">
        <f t="shared" si="32"/>
        <v>0</v>
      </c>
      <c r="AY63" s="141">
        <f t="shared" si="32"/>
        <v>23.933411548670083</v>
      </c>
      <c r="AZ63" s="141">
        <f t="shared" si="32"/>
        <v>109.69480293140455</v>
      </c>
      <c r="BA63" s="141">
        <f t="shared" si="37"/>
        <v>0</v>
      </c>
      <c r="BB63" s="141">
        <f t="shared" si="33"/>
        <v>19.664126842250337</v>
      </c>
      <c r="BC63" s="141">
        <f t="shared" si="34"/>
        <v>718.88301243308445</v>
      </c>
      <c r="BD63" s="141">
        <f t="shared" si="35"/>
        <v>2321.5061949602459</v>
      </c>
      <c r="BE63" s="141">
        <f t="shared" si="38"/>
        <v>23.962767081102815</v>
      </c>
      <c r="BF63" s="141">
        <f t="shared" si="39"/>
        <v>46.430123899204929</v>
      </c>
    </row>
    <row r="64" spans="3:58" x14ac:dyDescent="0.15">
      <c r="C64" s="198" t="s">
        <v>359</v>
      </c>
      <c r="D64" s="199"/>
      <c r="E64" s="199"/>
      <c r="F64" s="199"/>
      <c r="G64" s="209"/>
      <c r="H64" s="105">
        <f>SUM(L41:L61)</f>
        <v>104.82000000000001</v>
      </c>
      <c r="I64" s="105">
        <f>SUM(M41:M61)</f>
        <v>145.41999999999999</v>
      </c>
      <c r="J64" s="105">
        <f>SUM(N41:N61)</f>
        <v>359</v>
      </c>
      <c r="K64" s="105">
        <f>SUM(O41:O61)</f>
        <v>443</v>
      </c>
      <c r="R64" s="104">
        <f>节奏预期!B64</f>
        <v>570</v>
      </c>
      <c r="S64" s="104">
        <f>节奏预期!D64</f>
        <v>93.834012268349923</v>
      </c>
      <c r="T64" s="165">
        <f>(求节点(其他调用!$B$4:$B$163,其他调用!$D$4:$D$163,S64)-求节点(其他调用!$B$4:$B$163,其他调用!$D$4:$D$163,S63))*INDEX($I$5:$M$8,MATCH($R64,$C$5:$C$8,1),MATCH($R$44,$I$4:$M$4,0))</f>
        <v>17095.124014932138</v>
      </c>
      <c r="U64" s="170">
        <f t="shared" si="36"/>
        <v>402938.12752483902</v>
      </c>
      <c r="V64" s="141">
        <f t="shared" si="29"/>
        <v>0</v>
      </c>
      <c r="W64" s="141">
        <f t="shared" si="29"/>
        <v>0</v>
      </c>
      <c r="X64" s="141">
        <f t="shared" si="29"/>
        <v>0.75978328955253949</v>
      </c>
      <c r="Y64" s="141">
        <f t="shared" si="29"/>
        <v>0</v>
      </c>
      <c r="Z64" s="141">
        <f t="shared" si="29"/>
        <v>0</v>
      </c>
      <c r="AA64" s="141">
        <f t="shared" si="29"/>
        <v>1.8994582238813489</v>
      </c>
      <c r="AB64" s="105">
        <f t="shared" si="30"/>
        <v>0</v>
      </c>
      <c r="AC64" s="105">
        <f t="shared" si="30"/>
        <v>0</v>
      </c>
      <c r="AD64" s="105">
        <f t="shared" si="30"/>
        <v>0</v>
      </c>
      <c r="AE64" s="105">
        <f t="shared" si="30"/>
        <v>0</v>
      </c>
      <c r="AF64" s="105">
        <f t="shared" si="30"/>
        <v>0</v>
      </c>
      <c r="AG64" s="105">
        <f t="shared" si="30"/>
        <v>0.18994582238813487</v>
      </c>
      <c r="AH64" s="105">
        <f>SUMPRODUCT($V64:$AA64,INDEX($E$18:$J$23,MATCH(AH$5,$D$18:$D$23,0),))+SUMPRODUCT($AB64:$AG64,INDEX($E$28:$J$33,MATCH(AH$5,$D$28:$D$33,0),))</f>
        <v>0</v>
      </c>
      <c r="AI64" s="105">
        <f>SUMPRODUCT($V64:$AA64,INDEX($E$18:$J$23,MATCH(AI$5,$D$18:$D$23,0),))+SUMPRODUCT($AB64:$AG64,INDEX($E$28:$J$33,MATCH(AI$5,$D$28:$D$33,0),))</f>
        <v>0.37989164477626974</v>
      </c>
      <c r="AJ64" s="105">
        <f>SUMPRODUCT($V64:$AA64,INDEX($E$18:$J$23,MATCH(AJ$5,$D$18:$D$23,0),))+SUMPRODUCT($AB64:$AG64,INDEX($E$28:$J$33,MATCH(AJ$5,$D$28:$D$33,0),))</f>
        <v>0.91173994746304743</v>
      </c>
      <c r="AK64" s="105">
        <f>SUMPRODUCT($V64:$AA64,INDEX($E$18:$J$23,MATCH(AK$5,$D$18:$D$23,0),))+SUMPRODUCT($AB64:$AG64,INDEX($E$28:$J$33,MATCH(AK$5,$D$28:$D$33,0),))</f>
        <v>0.41788080925389676</v>
      </c>
      <c r="AL64" s="105">
        <f>SUMPRODUCT($V64:$AA64,INDEX($E$18:$J$23,MATCH(AL$5,$D$18:$D$23,0),))+SUMPRODUCT($AB64:$AG64,INDEX($E$28:$J$33,MATCH(AL$5,$D$28:$D$33,0),))</f>
        <v>0.89274536522423398</v>
      </c>
      <c r="AM64" s="105">
        <f>SUMPRODUCT($V64:$AA64,INDEX($E$18:$J$23,MATCH(AM$5,$D$18:$D$23,0),))+SUMPRODUCT($AB64:$AG64,INDEX($E$28:$J$33,MATCH(AM$5,$D$28:$D$33,0),))</f>
        <v>0.24692956910457536</v>
      </c>
      <c r="AN64" s="105">
        <f>SUM(AH$46:AH64)</f>
        <v>0.58992380526751009</v>
      </c>
      <c r="AO64" s="105">
        <f>SUM(AI$46:AI64)</f>
        <v>13.147840259017691</v>
      </c>
      <c r="AP64" s="105">
        <f>SUM(AJ$46:AJ64)</f>
        <v>23.531852870004325</v>
      </c>
      <c r="AQ64" s="105">
        <f>SUM(AK$46:AK64)</f>
        <v>11.473677004897413</v>
      </c>
      <c r="AR64" s="105">
        <f>SUM(AL$46:AL64)</f>
        <v>21.0728236127513</v>
      </c>
      <c r="AS64" s="105">
        <f>SUM(AM$46:AM64)</f>
        <v>5.3923734484165573</v>
      </c>
      <c r="AT64" s="105">
        <f t="array" ref="AT64">SUMPRODUCT(TRANSPOSE($E$16:$J$16),INDEX($H$57:$K$62,,MATCH($R64,$H$40:$K$40,1)))/INDEX($H$63:$K$63,MATCH($R64,$H$40:$K$40,1))*$T64</f>
        <v>121.56532632840633</v>
      </c>
      <c r="AU64" s="105">
        <f>MAX(SUMPRODUCT(AN64:AS64,装备强化!$D$14:$I$14)-SUMPRODUCT(节奏预期!E64:J64,节奏预期!W64:AB64+1,装备强化!$D$14:$I$14),0)</f>
        <v>0</v>
      </c>
      <c r="AV64" s="105">
        <f t="shared" si="31"/>
        <v>121.56532632840633</v>
      </c>
      <c r="AW64" s="141">
        <f t="shared" si="32"/>
        <v>0</v>
      </c>
      <c r="AX64" s="141">
        <f t="shared" si="32"/>
        <v>0</v>
      </c>
      <c r="AY64" s="141">
        <f t="shared" si="32"/>
        <v>22.793498686576186</v>
      </c>
      <c r="AZ64" s="141">
        <f t="shared" si="32"/>
        <v>104.4702023134742</v>
      </c>
      <c r="BA64" s="141">
        <f t="shared" si="37"/>
        <v>0</v>
      </c>
      <c r="BB64" s="141">
        <f t="shared" si="33"/>
        <v>19.664126842250337</v>
      </c>
      <c r="BC64" s="141">
        <f t="shared" si="34"/>
        <v>741.67651111966063</v>
      </c>
      <c r="BD64" s="141">
        <f t="shared" si="35"/>
        <v>2425.9763972737201</v>
      </c>
      <c r="BE64" s="141">
        <f t="shared" si="38"/>
        <v>24.722550370655355</v>
      </c>
      <c r="BF64" s="141">
        <f t="shared" si="39"/>
        <v>48.519527945474415</v>
      </c>
    </row>
    <row r="65" spans="18:58" x14ac:dyDescent="0.15">
      <c r="R65" s="104">
        <f>节奏预期!B65</f>
        <v>600</v>
      </c>
      <c r="S65" s="104">
        <f>节奏预期!D65</f>
        <v>94.566182978175902</v>
      </c>
      <c r="T65" s="165">
        <f>(求节点(其他调用!$B$4:$B$163,其他调用!$D$4:$D$163,S65)-求节点(其他调用!$B$4:$B$163,其他调用!$D$4:$D$163,S64))*INDEX($I$5:$M$8,MATCH($R65,$C$5:$C$8,1),MATCH($R$44,$I$4:$M$4,0))</f>
        <v>15836.795128125417</v>
      </c>
      <c r="U65" s="170">
        <f t="shared" si="36"/>
        <v>418774.92265296442</v>
      </c>
      <c r="V65" s="141">
        <f t="shared" si="29"/>
        <v>0</v>
      </c>
      <c r="W65" s="141">
        <f t="shared" si="29"/>
        <v>0</v>
      </c>
      <c r="X65" s="141">
        <f t="shared" si="29"/>
        <v>0.70385756125001853</v>
      </c>
      <c r="Y65" s="141">
        <f t="shared" si="29"/>
        <v>0</v>
      </c>
      <c r="Z65" s="141">
        <f t="shared" si="29"/>
        <v>0</v>
      </c>
      <c r="AA65" s="141">
        <f t="shared" si="29"/>
        <v>1.7596439031250464</v>
      </c>
      <c r="AB65" s="105">
        <f t="shared" si="30"/>
        <v>0</v>
      </c>
      <c r="AC65" s="105">
        <f t="shared" si="30"/>
        <v>0</v>
      </c>
      <c r="AD65" s="105">
        <f t="shared" si="30"/>
        <v>0</v>
      </c>
      <c r="AE65" s="105">
        <f t="shared" si="30"/>
        <v>0</v>
      </c>
      <c r="AF65" s="105">
        <f t="shared" si="30"/>
        <v>0</v>
      </c>
      <c r="AG65" s="105">
        <f t="shared" si="30"/>
        <v>0.17596439031250463</v>
      </c>
      <c r="AH65" s="105">
        <f>SUMPRODUCT($V65:$AA65,INDEX($E$18:$J$23,MATCH(AH$5,$D$18:$D$23,0),))+SUMPRODUCT($AB65:$AG65,INDEX($E$28:$J$33,MATCH(AH$5,$D$28:$D$33,0),))</f>
        <v>0</v>
      </c>
      <c r="AI65" s="105">
        <f>SUMPRODUCT($V65:$AA65,INDEX($E$18:$J$23,MATCH(AI$5,$D$18:$D$23,0),))+SUMPRODUCT($AB65:$AG65,INDEX($E$28:$J$33,MATCH(AI$5,$D$28:$D$33,0),))</f>
        <v>0.35192878062500926</v>
      </c>
      <c r="AJ65" s="105">
        <f>SUMPRODUCT($V65:$AA65,INDEX($E$18:$J$23,MATCH(AJ$5,$D$18:$D$23,0),))+SUMPRODUCT($AB65:$AG65,INDEX($E$28:$J$33,MATCH(AJ$5,$D$28:$D$33,0),))</f>
        <v>0.84462907350002214</v>
      </c>
      <c r="AK65" s="105">
        <f>SUMPRODUCT($V65:$AA65,INDEX($E$18:$J$23,MATCH(AK$5,$D$18:$D$23,0),))+SUMPRODUCT($AB65:$AG65,INDEX($E$28:$J$33,MATCH(AK$5,$D$28:$D$33,0),))</f>
        <v>0.38712165868751025</v>
      </c>
      <c r="AL65" s="105">
        <f>SUMPRODUCT($V65:$AA65,INDEX($E$18:$J$23,MATCH(AL$5,$D$18:$D$23,0),))+SUMPRODUCT($AB65:$AG65,INDEX($E$28:$J$33,MATCH(AL$5,$D$28:$D$33,0),))</f>
        <v>0.82703263446877184</v>
      </c>
      <c r="AM65" s="105">
        <f>SUMPRODUCT($V65:$AA65,INDEX($E$18:$J$23,MATCH(AM$5,$D$18:$D$23,0),))+SUMPRODUCT($AB65:$AG65,INDEX($E$28:$J$33,MATCH(AM$5,$D$28:$D$33,0),))</f>
        <v>0.22875370740625606</v>
      </c>
      <c r="AN65" s="105">
        <f>SUM(AH$46:AH65)</f>
        <v>0.58992380526751009</v>
      </c>
      <c r="AO65" s="105">
        <f>SUM(AI$46:AI65)</f>
        <v>13.4997690396427</v>
      </c>
      <c r="AP65" s="105">
        <f>SUM(AJ$46:AJ65)</f>
        <v>24.376481943504348</v>
      </c>
      <c r="AQ65" s="105">
        <f>SUM(AK$46:AK65)</f>
        <v>11.860798663584923</v>
      </c>
      <c r="AR65" s="105">
        <f>SUM(AL$46:AL65)</f>
        <v>21.899856247220072</v>
      </c>
      <c r="AS65" s="105">
        <f>SUM(AM$46:AM65)</f>
        <v>5.6211271558228137</v>
      </c>
      <c r="AT65" s="105">
        <f t="array" ref="AT65">SUMPRODUCT(TRANSPOSE($E$16:$J$16),INDEX($H$57:$K$62,,MATCH($R65,$H$40:$K$40,1)))/INDEX($H$63:$K$63,MATCH($R65,$H$40:$K$40,1))*$T65</f>
        <v>112.61720980000297</v>
      </c>
      <c r="AU65" s="105">
        <f>MAX(SUMPRODUCT(AN65:AS65,装备强化!$D$14:$I$14)-SUMPRODUCT(节奏预期!E65:J65,节奏预期!W65:AB65+1,装备强化!$D$14:$I$14),0)</f>
        <v>0</v>
      </c>
      <c r="AV65" s="105">
        <f t="shared" si="31"/>
        <v>112.61720980000297</v>
      </c>
      <c r="AW65" s="141">
        <f t="shared" si="32"/>
        <v>0</v>
      </c>
      <c r="AX65" s="141">
        <f t="shared" si="32"/>
        <v>0</v>
      </c>
      <c r="AY65" s="141">
        <f t="shared" si="32"/>
        <v>21.11572683750056</v>
      </c>
      <c r="AZ65" s="141">
        <f t="shared" si="32"/>
        <v>96.780414671877566</v>
      </c>
      <c r="BA65" s="141">
        <f t="shared" si="37"/>
        <v>0</v>
      </c>
      <c r="BB65" s="141">
        <f t="shared" si="33"/>
        <v>19.664126842250337</v>
      </c>
      <c r="BC65" s="141">
        <f t="shared" si="34"/>
        <v>762.79223795716121</v>
      </c>
      <c r="BD65" s="141">
        <f t="shared" si="35"/>
        <v>2522.7568119455977</v>
      </c>
      <c r="BE65" s="141">
        <f t="shared" si="38"/>
        <v>25.426407931905374</v>
      </c>
      <c r="BF65" s="141">
        <f t="shared" si="39"/>
        <v>50.455136238911969</v>
      </c>
    </row>
    <row r="66" spans="18:58" x14ac:dyDescent="0.15">
      <c r="R66" s="104">
        <f>节奏预期!B66</f>
        <v>630</v>
      </c>
      <c r="S66" s="104">
        <f>节奏预期!D66</f>
        <v>95.27615549231848</v>
      </c>
      <c r="T66" s="165">
        <f>(求节点(其他调用!$B$4:$B$163,其他调用!$D$4:$D$163,S66)-求节点(其他调用!$B$4:$B$163,其他调用!$D$4:$D$163,S65))*INDEX($I$5:$M$8,MATCH($R66,$C$5:$C$8,1),MATCH($R$44,$I$4:$M$4,0))</f>
        <v>15356.649893504362</v>
      </c>
      <c r="U66" s="170">
        <f t="shared" si="36"/>
        <v>434131.57254646876</v>
      </c>
      <c r="V66" s="141">
        <f t="shared" si="29"/>
        <v>0</v>
      </c>
      <c r="W66" s="141">
        <f t="shared" si="29"/>
        <v>0</v>
      </c>
      <c r="X66" s="141">
        <f t="shared" si="29"/>
        <v>0.68251777304463834</v>
      </c>
      <c r="Y66" s="141">
        <f t="shared" si="29"/>
        <v>0</v>
      </c>
      <c r="Z66" s="141">
        <f t="shared" si="29"/>
        <v>0</v>
      </c>
      <c r="AA66" s="141">
        <f t="shared" si="29"/>
        <v>1.7062944326115959</v>
      </c>
      <c r="AB66" s="105">
        <f t="shared" si="30"/>
        <v>0</v>
      </c>
      <c r="AC66" s="105">
        <f t="shared" si="30"/>
        <v>0</v>
      </c>
      <c r="AD66" s="105">
        <f t="shared" si="30"/>
        <v>0</v>
      </c>
      <c r="AE66" s="105">
        <f t="shared" si="30"/>
        <v>0</v>
      </c>
      <c r="AF66" s="105">
        <f t="shared" si="30"/>
        <v>0</v>
      </c>
      <c r="AG66" s="105">
        <f t="shared" si="30"/>
        <v>0.17062944326115959</v>
      </c>
      <c r="AH66" s="105">
        <f>SUMPRODUCT($V66:$AA66,INDEX($E$18:$J$23,MATCH(AH$5,$D$18:$D$23,0),))+SUMPRODUCT($AB66:$AG66,INDEX($E$28:$J$33,MATCH(AH$5,$D$28:$D$33,0),))</f>
        <v>0</v>
      </c>
      <c r="AI66" s="105">
        <f>SUMPRODUCT($V66:$AA66,INDEX($E$18:$J$23,MATCH(AI$5,$D$18:$D$23,0),))+SUMPRODUCT($AB66:$AG66,INDEX($E$28:$J$33,MATCH(AI$5,$D$28:$D$33,0),))</f>
        <v>0.34125888652231917</v>
      </c>
      <c r="AJ66" s="105">
        <f>SUMPRODUCT($V66:$AA66,INDEX($E$18:$J$23,MATCH(AJ$5,$D$18:$D$23,0),))+SUMPRODUCT($AB66:$AG66,INDEX($E$28:$J$33,MATCH(AJ$5,$D$28:$D$33,0),))</f>
        <v>0.81902132765356606</v>
      </c>
      <c r="AK66" s="105">
        <f>SUMPRODUCT($V66:$AA66,INDEX($E$18:$J$23,MATCH(AK$5,$D$18:$D$23,0),))+SUMPRODUCT($AB66:$AG66,INDEX($E$28:$J$33,MATCH(AK$5,$D$28:$D$33,0),))</f>
        <v>0.3753847751745511</v>
      </c>
      <c r="AL66" s="105">
        <f>SUMPRODUCT($V66:$AA66,INDEX($E$18:$J$23,MATCH(AL$5,$D$18:$D$23,0),))+SUMPRODUCT($AB66:$AG66,INDEX($E$28:$J$33,MATCH(AL$5,$D$28:$D$33,0),))</f>
        <v>0.80195838332745006</v>
      </c>
      <c r="AM66" s="105">
        <f>SUMPRODUCT($V66:$AA66,INDEX($E$18:$J$23,MATCH(AM$5,$D$18:$D$23,0),))+SUMPRODUCT($AB66:$AG66,INDEX($E$28:$J$33,MATCH(AM$5,$D$28:$D$33,0),))</f>
        <v>0.22181827623950745</v>
      </c>
      <c r="AN66" s="105">
        <f>SUM(AH$46:AH66)</f>
        <v>0.58992380526751009</v>
      </c>
      <c r="AO66" s="105">
        <f>SUM(AI$46:AI66)</f>
        <v>13.841027926165019</v>
      </c>
      <c r="AP66" s="105">
        <f>SUM(AJ$46:AJ66)</f>
        <v>25.195503271157914</v>
      </c>
      <c r="AQ66" s="105">
        <f>SUM(AK$46:AK66)</f>
        <v>12.236183438759474</v>
      </c>
      <c r="AR66" s="105">
        <f>SUM(AL$46:AL66)</f>
        <v>22.701814630547521</v>
      </c>
      <c r="AS66" s="105">
        <f>SUM(AM$46:AM66)</f>
        <v>5.8429454320623213</v>
      </c>
      <c r="AT66" s="105">
        <f t="array" ref="AT66">SUMPRODUCT(TRANSPOSE($E$16:$J$16),INDEX($H$57:$K$62,,MATCH($R66,$H$40:$K$40,1)))/INDEX($H$63:$K$63,MATCH($R66,$H$40:$K$40,1))*$T66</f>
        <v>109.20284368714213</v>
      </c>
      <c r="AU66" s="105">
        <f>MAX(SUMPRODUCT(AN66:AS66,装备强化!$D$14:$I$14)-SUMPRODUCT(节奏预期!E66:J66,节奏预期!W66:AB66+1,装备强化!$D$14:$I$14),0)</f>
        <v>0</v>
      </c>
      <c r="AV66" s="105">
        <f t="shared" si="31"/>
        <v>109.20284368714213</v>
      </c>
      <c r="AW66" s="141">
        <f t="shared" si="32"/>
        <v>0</v>
      </c>
      <c r="AX66" s="141">
        <f t="shared" si="32"/>
        <v>0</v>
      </c>
      <c r="AY66" s="141">
        <f t="shared" si="32"/>
        <v>20.475533191339153</v>
      </c>
      <c r="AZ66" s="141">
        <f t="shared" si="32"/>
        <v>93.846193793637781</v>
      </c>
      <c r="BA66" s="141">
        <f t="shared" si="37"/>
        <v>0</v>
      </c>
      <c r="BB66" s="141">
        <f t="shared" si="33"/>
        <v>19.664126842250337</v>
      </c>
      <c r="BC66" s="141">
        <f t="shared" si="34"/>
        <v>783.2677711485004</v>
      </c>
      <c r="BD66" s="141">
        <f t="shared" si="35"/>
        <v>2616.6030057392354</v>
      </c>
      <c r="BE66" s="141">
        <f t="shared" si="38"/>
        <v>26.108925704950011</v>
      </c>
      <c r="BF66" s="141">
        <f t="shared" si="39"/>
        <v>52.332060114784724</v>
      </c>
    </row>
    <row r="67" spans="18:58" x14ac:dyDescent="0.15">
      <c r="R67" s="104">
        <f>节奏预期!B67</f>
        <v>660</v>
      </c>
      <c r="S67" s="104">
        <f>节奏预期!D67</f>
        <v>95.975804150655222</v>
      </c>
      <c r="T67" s="165">
        <f>(求节点(其他调用!$B$4:$B$163,其他调用!$D$4:$D$163,S67)-求节点(其他调用!$B$4:$B$163,其他调用!$D$4:$D$163,S66))*INDEX($I$5:$M$8,MATCH($R67,$C$5:$C$8,1),MATCH($R$44,$I$4:$M$4,0))</f>
        <v>15133.345700731872</v>
      </c>
      <c r="U67" s="170">
        <f t="shared" si="36"/>
        <v>449264.91824720061</v>
      </c>
      <c r="V67" s="141">
        <f t="shared" si="29"/>
        <v>0</v>
      </c>
      <c r="W67" s="141">
        <f t="shared" si="29"/>
        <v>0</v>
      </c>
      <c r="X67" s="141">
        <f t="shared" si="29"/>
        <v>0.67259314225474987</v>
      </c>
      <c r="Y67" s="141">
        <f t="shared" si="29"/>
        <v>0</v>
      </c>
      <c r="Z67" s="141">
        <f t="shared" si="29"/>
        <v>0</v>
      </c>
      <c r="AA67" s="141">
        <f t="shared" si="29"/>
        <v>1.6814828556368748</v>
      </c>
      <c r="AB67" s="105">
        <f t="shared" si="30"/>
        <v>0</v>
      </c>
      <c r="AC67" s="105">
        <f t="shared" si="30"/>
        <v>0</v>
      </c>
      <c r="AD67" s="105">
        <f t="shared" si="30"/>
        <v>0</v>
      </c>
      <c r="AE67" s="105">
        <f t="shared" si="30"/>
        <v>0</v>
      </c>
      <c r="AF67" s="105">
        <f t="shared" si="30"/>
        <v>0</v>
      </c>
      <c r="AG67" s="105">
        <f t="shared" si="30"/>
        <v>0.16814828556368747</v>
      </c>
      <c r="AH67" s="105">
        <f>SUMPRODUCT($V67:$AA67,INDEX($E$18:$J$23,MATCH(AH$5,$D$18:$D$23,0),))+SUMPRODUCT($AB67:$AG67,INDEX($E$28:$J$33,MATCH(AH$5,$D$28:$D$33,0),))</f>
        <v>0</v>
      </c>
      <c r="AI67" s="105">
        <f>SUMPRODUCT($V67:$AA67,INDEX($E$18:$J$23,MATCH(AI$5,$D$18:$D$23,0),))+SUMPRODUCT($AB67:$AG67,INDEX($E$28:$J$33,MATCH(AI$5,$D$28:$D$33,0),))</f>
        <v>0.33629657112737493</v>
      </c>
      <c r="AJ67" s="105">
        <f>SUMPRODUCT($V67:$AA67,INDEX($E$18:$J$23,MATCH(AJ$5,$D$18:$D$23,0),))+SUMPRODUCT($AB67:$AG67,INDEX($E$28:$J$33,MATCH(AJ$5,$D$28:$D$33,0),))</f>
        <v>0.80711177070569984</v>
      </c>
      <c r="AK67" s="105">
        <f>SUMPRODUCT($V67:$AA67,INDEX($E$18:$J$23,MATCH(AK$5,$D$18:$D$23,0),))+SUMPRODUCT($AB67:$AG67,INDEX($E$28:$J$33,MATCH(AK$5,$D$28:$D$33,0),))</f>
        <v>0.36992622824011245</v>
      </c>
      <c r="AL67" s="105">
        <f>SUMPRODUCT($V67:$AA67,INDEX($E$18:$J$23,MATCH(AL$5,$D$18:$D$23,0),))+SUMPRODUCT($AB67:$AG67,INDEX($E$28:$J$33,MATCH(AL$5,$D$28:$D$33,0),))</f>
        <v>0.79029694214933122</v>
      </c>
      <c r="AM67" s="105">
        <f>SUMPRODUCT($V67:$AA67,INDEX($E$18:$J$23,MATCH(AM$5,$D$18:$D$23,0),))+SUMPRODUCT($AB67:$AG67,INDEX($E$28:$J$33,MATCH(AM$5,$D$28:$D$33,0),))</f>
        <v>0.21859277123279375</v>
      </c>
      <c r="AN67" s="105">
        <f>SUM(AH$46:AH67)</f>
        <v>0.58992380526751009</v>
      </c>
      <c r="AO67" s="105">
        <f>SUM(AI$46:AI67)</f>
        <v>14.177324497292394</v>
      </c>
      <c r="AP67" s="105">
        <f>SUM(AJ$46:AJ67)</f>
        <v>26.002615041863613</v>
      </c>
      <c r="AQ67" s="105">
        <f>SUM(AK$46:AK67)</f>
        <v>12.606109666999586</v>
      </c>
      <c r="AR67" s="105">
        <f>SUM(AL$46:AL67)</f>
        <v>23.492111572696853</v>
      </c>
      <c r="AS67" s="105">
        <f>SUM(AM$46:AM67)</f>
        <v>6.0615382032951146</v>
      </c>
      <c r="AT67" s="105">
        <f t="array" ref="AT67">SUMPRODUCT(TRANSPOSE($E$16:$J$16),INDEX($H$57:$K$62,,MATCH($R67,$H$40:$K$40,1)))/INDEX($H$63:$K$63,MATCH($R67,$H$40:$K$40,1))*$T67</f>
        <v>107.61490276075999</v>
      </c>
      <c r="AU67" s="105">
        <f>MAX(SUMPRODUCT(AN67:AS67,装备强化!$D$14:$I$14)-SUMPRODUCT(节奏预期!E67:J67,节奏预期!W67:AB67+1,装备强化!$D$14:$I$14),0)</f>
        <v>0</v>
      </c>
      <c r="AV67" s="105">
        <f t="shared" si="31"/>
        <v>107.61490276075999</v>
      </c>
      <c r="AW67" s="141">
        <f t="shared" si="32"/>
        <v>0</v>
      </c>
      <c r="AX67" s="141">
        <f t="shared" si="32"/>
        <v>0</v>
      </c>
      <c r="AY67" s="141">
        <f t="shared" si="32"/>
        <v>20.177794267642497</v>
      </c>
      <c r="AZ67" s="141">
        <f t="shared" si="32"/>
        <v>92.481557060028123</v>
      </c>
      <c r="BA67" s="141">
        <f t="shared" si="37"/>
        <v>0</v>
      </c>
      <c r="BB67" s="141">
        <f t="shared" si="33"/>
        <v>19.664126842250337</v>
      </c>
      <c r="BC67" s="141">
        <f t="shared" si="34"/>
        <v>803.44556541614293</v>
      </c>
      <c r="BD67" s="141">
        <f t="shared" si="35"/>
        <v>2709.0845627992635</v>
      </c>
      <c r="BE67" s="141">
        <f t="shared" si="38"/>
        <v>26.781518847204762</v>
      </c>
      <c r="BF67" s="141">
        <f t="shared" si="39"/>
        <v>54.181691255985285</v>
      </c>
    </row>
    <row r="68" spans="18:58" x14ac:dyDescent="0.15">
      <c r="R68" s="104">
        <f>节奏预期!B68</f>
        <v>690</v>
      </c>
      <c r="S68" s="104">
        <f>节奏预期!D68</f>
        <v>96.620508938582404</v>
      </c>
      <c r="T68" s="165">
        <f>(求节点(其他调用!$B$4:$B$163,其他调用!$D$4:$D$163,S68)-求节点(其他调用!$B$4:$B$163,其他调用!$D$4:$D$163,S67))*INDEX($I$5:$M$8,MATCH($R68,$C$5:$C$8,1),MATCH($R$44,$I$4:$M$4,0))</f>
        <v>13944.914085611364</v>
      </c>
      <c r="U68" s="170">
        <f t="shared" si="36"/>
        <v>463209.83233281196</v>
      </c>
      <c r="V68" s="141">
        <f t="shared" si="29"/>
        <v>0</v>
      </c>
      <c r="W68" s="141">
        <f t="shared" si="29"/>
        <v>0</v>
      </c>
      <c r="X68" s="141">
        <f t="shared" si="29"/>
        <v>0.61977395936050517</v>
      </c>
      <c r="Y68" s="141">
        <f t="shared" si="29"/>
        <v>0</v>
      </c>
      <c r="Z68" s="141">
        <f t="shared" si="29"/>
        <v>0</v>
      </c>
      <c r="AA68" s="141">
        <f t="shared" si="29"/>
        <v>1.5494348984012627</v>
      </c>
      <c r="AB68" s="105">
        <f t="shared" si="30"/>
        <v>0</v>
      </c>
      <c r="AC68" s="105">
        <f t="shared" si="30"/>
        <v>0</v>
      </c>
      <c r="AD68" s="105">
        <f t="shared" si="30"/>
        <v>0</v>
      </c>
      <c r="AE68" s="105">
        <f t="shared" si="30"/>
        <v>0</v>
      </c>
      <c r="AF68" s="105">
        <f t="shared" si="30"/>
        <v>0</v>
      </c>
      <c r="AG68" s="105">
        <f t="shared" si="30"/>
        <v>0.15494348984012629</v>
      </c>
      <c r="AH68" s="105">
        <f>SUMPRODUCT($V68:$AA68,INDEX($E$18:$J$23,MATCH(AH$5,$D$18:$D$23,0),))+SUMPRODUCT($AB68:$AG68,INDEX($E$28:$J$33,MATCH(AH$5,$D$28:$D$33,0),))</f>
        <v>0</v>
      </c>
      <c r="AI68" s="105">
        <f>SUMPRODUCT($V68:$AA68,INDEX($E$18:$J$23,MATCH(AI$5,$D$18:$D$23,0),))+SUMPRODUCT($AB68:$AG68,INDEX($E$28:$J$33,MATCH(AI$5,$D$28:$D$33,0),))</f>
        <v>0.30988697968025258</v>
      </c>
      <c r="AJ68" s="105">
        <f>SUMPRODUCT($V68:$AA68,INDEX($E$18:$J$23,MATCH(AJ$5,$D$18:$D$23,0),))+SUMPRODUCT($AB68:$AG68,INDEX($E$28:$J$33,MATCH(AJ$5,$D$28:$D$33,0),))</f>
        <v>0.74372875123260607</v>
      </c>
      <c r="AK68" s="105">
        <f>SUMPRODUCT($V68:$AA68,INDEX($E$18:$J$23,MATCH(AK$5,$D$18:$D$23,0),))+SUMPRODUCT($AB68:$AG68,INDEX($E$28:$J$33,MATCH(AK$5,$D$28:$D$33,0),))</f>
        <v>0.34087567764827786</v>
      </c>
      <c r="AL68" s="105">
        <f>SUMPRODUCT($V68:$AA68,INDEX($E$18:$J$23,MATCH(AL$5,$D$18:$D$23,0),))+SUMPRODUCT($AB68:$AG68,INDEX($E$28:$J$33,MATCH(AL$5,$D$28:$D$33,0),))</f>
        <v>0.72823440224859359</v>
      </c>
      <c r="AM68" s="105">
        <f>SUMPRODUCT($V68:$AA68,INDEX($E$18:$J$23,MATCH(AM$5,$D$18:$D$23,0),))+SUMPRODUCT($AB68:$AG68,INDEX($E$28:$J$33,MATCH(AM$5,$D$28:$D$33,0),))</f>
        <v>0.20142653679216418</v>
      </c>
      <c r="AN68" s="105">
        <f>SUM(AH$46:AH68)</f>
        <v>0.58992380526751009</v>
      </c>
      <c r="AO68" s="105">
        <f>SUM(AI$46:AI68)</f>
        <v>14.487211476972647</v>
      </c>
      <c r="AP68" s="105">
        <f>SUM(AJ$46:AJ68)</f>
        <v>26.746343793096219</v>
      </c>
      <c r="AQ68" s="105">
        <f>SUM(AK$46:AK68)</f>
        <v>12.946985344647864</v>
      </c>
      <c r="AR68" s="105">
        <f>SUM(AL$46:AL68)</f>
        <v>24.220345974945445</v>
      </c>
      <c r="AS68" s="105">
        <f>SUM(AM$46:AM68)</f>
        <v>6.2629647400872788</v>
      </c>
      <c r="AT68" s="105">
        <f t="array" ref="AT68">SUMPRODUCT(TRANSPOSE($E$16:$J$16),INDEX($H$57:$K$62,,MATCH($R68,$H$40:$K$40,1)))/INDEX($H$63:$K$63,MATCH($R68,$H$40:$K$40,1))*$T68</f>
        <v>99.163833497680812</v>
      </c>
      <c r="AU68" s="105">
        <f>MAX(SUMPRODUCT(AN68:AS68,装备强化!$D$14:$I$14)-SUMPRODUCT(节奏预期!E68:J68,节奏预期!W68:AB68+1,装备强化!$D$14:$I$14),0)</f>
        <v>0</v>
      </c>
      <c r="AV68" s="105">
        <f t="shared" si="31"/>
        <v>99.163833497680812</v>
      </c>
      <c r="AW68" s="141">
        <f t="shared" si="32"/>
        <v>0</v>
      </c>
      <c r="AX68" s="141">
        <f t="shared" si="32"/>
        <v>0</v>
      </c>
      <c r="AY68" s="141">
        <f t="shared" si="32"/>
        <v>18.593218780815157</v>
      </c>
      <c r="AZ68" s="141">
        <f t="shared" si="32"/>
        <v>85.218919412069468</v>
      </c>
      <c r="BA68" s="141">
        <f t="shared" si="37"/>
        <v>0</v>
      </c>
      <c r="BB68" s="141">
        <f t="shared" si="33"/>
        <v>19.664126842250337</v>
      </c>
      <c r="BC68" s="141">
        <f t="shared" si="34"/>
        <v>822.03878419695809</v>
      </c>
      <c r="BD68" s="141">
        <f t="shared" si="35"/>
        <v>2794.3034822113332</v>
      </c>
      <c r="BE68" s="141">
        <f t="shared" si="38"/>
        <v>27.401292806565266</v>
      </c>
      <c r="BF68" s="141">
        <f t="shared" si="39"/>
        <v>55.886069644226673</v>
      </c>
    </row>
    <row r="69" spans="18:58" x14ac:dyDescent="0.15">
      <c r="R69" s="104">
        <f>节奏预期!B69</f>
        <v>720</v>
      </c>
      <c r="S69" s="104">
        <f>节奏预期!D69</f>
        <v>97.233430615704805</v>
      </c>
      <c r="T69" s="165">
        <f>(求节点(其他调用!$B$4:$B$163,其他调用!$D$4:$D$163,S69)-求节点(其他调用!$B$4:$B$163,其他调用!$D$4:$D$163,S68))*INDEX($I$5:$M$8,MATCH($R69,$C$5:$C$8,1),MATCH($R$44,$I$4:$M$4,0))</f>
        <v>13257.447887367121</v>
      </c>
      <c r="U69" s="170">
        <f t="shared" si="36"/>
        <v>476467.28022017906</v>
      </c>
      <c r="V69" s="141">
        <f t="shared" si="29"/>
        <v>0</v>
      </c>
      <c r="W69" s="141">
        <f t="shared" si="29"/>
        <v>0</v>
      </c>
      <c r="X69" s="141">
        <f t="shared" si="29"/>
        <v>0.58921990610520547</v>
      </c>
      <c r="Y69" s="141">
        <f t="shared" si="29"/>
        <v>0</v>
      </c>
      <c r="Z69" s="141">
        <f t="shared" si="29"/>
        <v>0</v>
      </c>
      <c r="AA69" s="141">
        <f t="shared" si="29"/>
        <v>1.4730497652630135</v>
      </c>
      <c r="AB69" s="105">
        <f t="shared" si="30"/>
        <v>0</v>
      </c>
      <c r="AC69" s="105">
        <f t="shared" si="30"/>
        <v>0</v>
      </c>
      <c r="AD69" s="105">
        <f t="shared" si="30"/>
        <v>0</v>
      </c>
      <c r="AE69" s="105">
        <f t="shared" si="30"/>
        <v>0</v>
      </c>
      <c r="AF69" s="105">
        <f t="shared" si="30"/>
        <v>0</v>
      </c>
      <c r="AG69" s="105">
        <f t="shared" si="30"/>
        <v>0.14730497652630137</v>
      </c>
      <c r="AH69" s="105">
        <f>SUMPRODUCT($V69:$AA69,INDEX($E$18:$J$23,MATCH(AH$5,$D$18:$D$23,0),))+SUMPRODUCT($AB69:$AG69,INDEX($E$28:$J$33,MATCH(AH$5,$D$28:$D$33,0),))</f>
        <v>0</v>
      </c>
      <c r="AI69" s="105">
        <f>SUMPRODUCT($V69:$AA69,INDEX($E$18:$J$23,MATCH(AI$5,$D$18:$D$23,0),))+SUMPRODUCT($AB69:$AG69,INDEX($E$28:$J$33,MATCH(AI$5,$D$28:$D$33,0),))</f>
        <v>0.29460995305260274</v>
      </c>
      <c r="AJ69" s="105">
        <f>SUMPRODUCT($V69:$AA69,INDEX($E$18:$J$23,MATCH(AJ$5,$D$18:$D$23,0),))+SUMPRODUCT($AB69:$AG69,INDEX($E$28:$J$33,MATCH(AJ$5,$D$28:$D$33,0),))</f>
        <v>0.70706388732624648</v>
      </c>
      <c r="AK69" s="105">
        <f>SUMPRODUCT($V69:$AA69,INDEX($E$18:$J$23,MATCH(AK$5,$D$18:$D$23,0),))+SUMPRODUCT($AB69:$AG69,INDEX($E$28:$J$33,MATCH(AK$5,$D$28:$D$33,0),))</f>
        <v>0.32407094835786293</v>
      </c>
      <c r="AL69" s="105">
        <f>SUMPRODUCT($V69:$AA69,INDEX($E$18:$J$23,MATCH(AL$5,$D$18:$D$23,0),))+SUMPRODUCT($AB69:$AG69,INDEX($E$28:$J$33,MATCH(AL$5,$D$28:$D$33,0),))</f>
        <v>0.69233338967361635</v>
      </c>
      <c r="AM69" s="105">
        <f>SUMPRODUCT($V69:$AA69,INDEX($E$18:$J$23,MATCH(AM$5,$D$18:$D$23,0),))+SUMPRODUCT($AB69:$AG69,INDEX($E$28:$J$33,MATCH(AM$5,$D$28:$D$33,0),))</f>
        <v>0.19149646948419174</v>
      </c>
      <c r="AN69" s="105">
        <f>SUM(AH$46:AH69)</f>
        <v>0.58992380526751009</v>
      </c>
      <c r="AO69" s="105">
        <f>SUM(AI$46:AI69)</f>
        <v>14.78182143002525</v>
      </c>
      <c r="AP69" s="105">
        <f>SUM(AJ$46:AJ69)</f>
        <v>27.453407680422465</v>
      </c>
      <c r="AQ69" s="105">
        <f>SUM(AK$46:AK69)</f>
        <v>13.271056293005726</v>
      </c>
      <c r="AR69" s="105">
        <f>SUM(AL$46:AL69)</f>
        <v>24.912679364619063</v>
      </c>
      <c r="AS69" s="105">
        <f>SUM(AM$46:AM69)</f>
        <v>6.4544612095714706</v>
      </c>
      <c r="AT69" s="105">
        <f t="array" ref="AT69">SUMPRODUCT(TRANSPOSE($E$16:$J$16),INDEX($H$57:$K$62,,MATCH($R69,$H$40:$K$40,1)))/INDEX($H$63:$K$63,MATCH($R69,$H$40:$K$40,1))*$T69</f>
        <v>94.275184976832861</v>
      </c>
      <c r="AU69" s="105">
        <f>MAX(SUMPRODUCT(AN69:AS69,装备强化!$D$14:$I$14)-SUMPRODUCT(节奏预期!E69:J69,节奏预期!W69:AB69+1,装备强化!$D$14:$I$14),0)</f>
        <v>0</v>
      </c>
      <c r="AV69" s="105">
        <f t="shared" si="31"/>
        <v>94.275184976832861</v>
      </c>
      <c r="AW69" s="141">
        <f t="shared" si="32"/>
        <v>0</v>
      </c>
      <c r="AX69" s="141">
        <f t="shared" si="32"/>
        <v>0</v>
      </c>
      <c r="AY69" s="141">
        <f t="shared" si="32"/>
        <v>17.676597183156165</v>
      </c>
      <c r="AZ69" s="141">
        <f t="shared" si="32"/>
        <v>81.017737089465754</v>
      </c>
      <c r="BA69" s="141">
        <f t="shared" si="37"/>
        <v>0</v>
      </c>
      <c r="BB69" s="141">
        <f t="shared" si="33"/>
        <v>19.664126842250337</v>
      </c>
      <c r="BC69" s="141">
        <f t="shared" si="34"/>
        <v>839.71538138011431</v>
      </c>
      <c r="BD69" s="141">
        <f t="shared" si="35"/>
        <v>2875.3212193007989</v>
      </c>
      <c r="BE69" s="141">
        <f t="shared" si="38"/>
        <v>27.990512712670473</v>
      </c>
      <c r="BF69" s="141">
        <f t="shared" si="39"/>
        <v>57.506424386015986</v>
      </c>
    </row>
    <row r="70" spans="18:58" x14ac:dyDescent="0.15">
      <c r="R70" s="104">
        <f>节奏预期!B70</f>
        <v>750</v>
      </c>
      <c r="S70" s="104">
        <f>节奏预期!D70</f>
        <v>97.80337151143047</v>
      </c>
      <c r="T70" s="165">
        <f>(求节点(其他调用!$B$4:$B$163,其他调用!$D$4:$D$163,S70)-求节点(其他调用!$B$4:$B$163,其他调用!$D$4:$D$163,S69))*INDEX($I$5:$M$8,MATCH($R70,$C$5:$C$8,1),MATCH($R$44,$I$4:$M$4,0))</f>
        <v>12327.776950942129</v>
      </c>
      <c r="U70" s="170">
        <f t="shared" si="36"/>
        <v>488795.05717112118</v>
      </c>
      <c r="V70" s="141">
        <f t="shared" si="29"/>
        <v>0</v>
      </c>
      <c r="W70" s="141">
        <f t="shared" si="29"/>
        <v>0</v>
      </c>
      <c r="X70" s="141">
        <f t="shared" si="29"/>
        <v>0.54790119781965019</v>
      </c>
      <c r="Y70" s="141">
        <f t="shared" si="29"/>
        <v>0</v>
      </c>
      <c r="Z70" s="141">
        <f t="shared" si="29"/>
        <v>0</v>
      </c>
      <c r="AA70" s="141">
        <f t="shared" si="29"/>
        <v>1.3697529945491256</v>
      </c>
      <c r="AB70" s="105">
        <f t="shared" si="30"/>
        <v>0</v>
      </c>
      <c r="AC70" s="105">
        <f t="shared" si="30"/>
        <v>0</v>
      </c>
      <c r="AD70" s="105">
        <f t="shared" si="30"/>
        <v>0</v>
      </c>
      <c r="AE70" s="105">
        <f t="shared" si="30"/>
        <v>0</v>
      </c>
      <c r="AF70" s="105">
        <f t="shared" si="30"/>
        <v>0</v>
      </c>
      <c r="AG70" s="105">
        <f t="shared" si="30"/>
        <v>0.13697529945491255</v>
      </c>
      <c r="AH70" s="105">
        <f>SUMPRODUCT($V70:$AA70,INDEX($E$18:$J$23,MATCH(AH$5,$D$18:$D$23,0),))+SUMPRODUCT($AB70:$AG70,INDEX($E$28:$J$33,MATCH(AH$5,$D$28:$D$33,0),))</f>
        <v>0</v>
      </c>
      <c r="AI70" s="105">
        <f>SUMPRODUCT($V70:$AA70,INDEX($E$18:$J$23,MATCH(AI$5,$D$18:$D$23,0),))+SUMPRODUCT($AB70:$AG70,INDEX($E$28:$J$33,MATCH(AI$5,$D$28:$D$33,0),))</f>
        <v>0.27395059890982509</v>
      </c>
      <c r="AJ70" s="105">
        <f>SUMPRODUCT($V70:$AA70,INDEX($E$18:$J$23,MATCH(AJ$5,$D$18:$D$23,0),))+SUMPRODUCT($AB70:$AG70,INDEX($E$28:$J$33,MATCH(AJ$5,$D$28:$D$33,0),))</f>
        <v>0.65748143738358023</v>
      </c>
      <c r="AK70" s="105">
        <f>SUMPRODUCT($V70:$AA70,INDEX($E$18:$J$23,MATCH(AK$5,$D$18:$D$23,0),))+SUMPRODUCT($AB70:$AG70,INDEX($E$28:$J$33,MATCH(AK$5,$D$28:$D$33,0),))</f>
        <v>0.30134565880080766</v>
      </c>
      <c r="AL70" s="105">
        <f>SUMPRODUCT($V70:$AA70,INDEX($E$18:$J$23,MATCH(AL$5,$D$18:$D$23,0),))+SUMPRODUCT($AB70:$AG70,INDEX($E$28:$J$33,MATCH(AL$5,$D$28:$D$33,0),))</f>
        <v>0.64378390743808911</v>
      </c>
      <c r="AM70" s="105">
        <f>SUMPRODUCT($V70:$AA70,INDEX($E$18:$J$23,MATCH(AM$5,$D$18:$D$23,0),))+SUMPRODUCT($AB70:$AG70,INDEX($E$28:$J$33,MATCH(AM$5,$D$28:$D$33,0),))</f>
        <v>0.17806788929138634</v>
      </c>
      <c r="AN70" s="105">
        <f>SUM(AH$46:AH70)</f>
        <v>0.58992380526751009</v>
      </c>
      <c r="AO70" s="105">
        <f>SUM(AI$46:AI70)</f>
        <v>15.055772028935076</v>
      </c>
      <c r="AP70" s="105">
        <f>SUM(AJ$46:AJ70)</f>
        <v>28.110889117806046</v>
      </c>
      <c r="AQ70" s="105">
        <f>SUM(AK$46:AK70)</f>
        <v>13.572401951806533</v>
      </c>
      <c r="AR70" s="105">
        <f>SUM(AL$46:AL70)</f>
        <v>25.556463272057151</v>
      </c>
      <c r="AS70" s="105">
        <f>SUM(AM$46:AM70)</f>
        <v>6.6325290988628574</v>
      </c>
      <c r="AT70" s="105">
        <f t="array" ref="AT70">SUMPRODUCT(TRANSPOSE($E$16:$J$16),INDEX($H$57:$K$62,,MATCH($R70,$H$40:$K$40,1)))/INDEX($H$63:$K$63,MATCH($R70,$H$40:$K$40,1))*$T70</f>
        <v>87.664191651144037</v>
      </c>
      <c r="AU70" s="105">
        <f>MAX(SUMPRODUCT(AN70:AS70,装备强化!$D$14:$I$14)-SUMPRODUCT(节奏预期!E70:J70,节奏预期!W70:AB70+1,装备强化!$D$14:$I$14),0)</f>
        <v>0</v>
      </c>
      <c r="AV70" s="105">
        <f t="shared" si="31"/>
        <v>87.664191651144037</v>
      </c>
      <c r="AW70" s="141">
        <f t="shared" si="32"/>
        <v>0</v>
      </c>
      <c r="AX70" s="141">
        <f t="shared" si="32"/>
        <v>0</v>
      </c>
      <c r="AY70" s="141">
        <f t="shared" si="32"/>
        <v>16.437035934589506</v>
      </c>
      <c r="AZ70" s="141">
        <f t="shared" si="32"/>
        <v>75.336414700201914</v>
      </c>
      <c r="BA70" s="141">
        <f t="shared" si="37"/>
        <v>0</v>
      </c>
      <c r="BB70" s="141">
        <f t="shared" si="33"/>
        <v>19.664126842250337</v>
      </c>
      <c r="BC70" s="141">
        <f t="shared" si="34"/>
        <v>856.15241731470383</v>
      </c>
      <c r="BD70" s="141">
        <f t="shared" si="35"/>
        <v>2950.657634001001</v>
      </c>
      <c r="BE70" s="141">
        <f t="shared" si="38"/>
        <v>28.538413910490124</v>
      </c>
      <c r="BF70" s="141">
        <f t="shared" si="39"/>
        <v>59.013152680020028</v>
      </c>
    </row>
    <row r="71" spans="18:58" x14ac:dyDescent="0.15">
      <c r="R71" s="104">
        <f>节奏预期!B71</f>
        <v>780</v>
      </c>
      <c r="S71" s="104">
        <f>节奏预期!D71</f>
        <v>98.349886009806795</v>
      </c>
      <c r="T71" s="165">
        <f>(求节点(其他调用!$B$4:$B$163,其他调用!$D$4:$D$163,S71)-求节点(其他调用!$B$4:$B$163,其他调用!$D$4:$D$163,S70))*INDEX($I$5:$M$8,MATCH($R71,$C$5:$C$8,1),MATCH($R$44,$I$4:$M$4,0))</f>
        <v>11821.065810449123</v>
      </c>
      <c r="U71" s="170">
        <f t="shared" si="36"/>
        <v>500616.12298157031</v>
      </c>
      <c r="V71" s="141">
        <f t="shared" si="29"/>
        <v>0</v>
      </c>
      <c r="W71" s="141">
        <f t="shared" si="29"/>
        <v>0</v>
      </c>
      <c r="X71" s="141">
        <f t="shared" si="29"/>
        <v>0.52538070268662773</v>
      </c>
      <c r="Y71" s="141">
        <f t="shared" si="29"/>
        <v>0</v>
      </c>
      <c r="Z71" s="141">
        <f t="shared" si="29"/>
        <v>0</v>
      </c>
      <c r="AA71" s="141">
        <f t="shared" si="29"/>
        <v>1.3134517567165693</v>
      </c>
      <c r="AB71" s="105">
        <f t="shared" si="30"/>
        <v>0</v>
      </c>
      <c r="AC71" s="105">
        <f t="shared" si="30"/>
        <v>0</v>
      </c>
      <c r="AD71" s="105">
        <f t="shared" si="30"/>
        <v>0</v>
      </c>
      <c r="AE71" s="105">
        <f t="shared" si="30"/>
        <v>0</v>
      </c>
      <c r="AF71" s="105">
        <f t="shared" si="30"/>
        <v>0</v>
      </c>
      <c r="AG71" s="105">
        <f t="shared" si="30"/>
        <v>0.13134517567165693</v>
      </c>
      <c r="AH71" s="105">
        <f>SUMPRODUCT($V71:$AA71,INDEX($E$18:$J$23,MATCH(AH$5,$D$18:$D$23,0),))+SUMPRODUCT($AB71:$AG71,INDEX($E$28:$J$33,MATCH(AH$5,$D$28:$D$33,0),))</f>
        <v>0</v>
      </c>
      <c r="AI71" s="105">
        <f>SUMPRODUCT($V71:$AA71,INDEX($E$18:$J$23,MATCH(AI$5,$D$18:$D$23,0),))+SUMPRODUCT($AB71:$AG71,INDEX($E$28:$J$33,MATCH(AI$5,$D$28:$D$33,0),))</f>
        <v>0.26269035134331387</v>
      </c>
      <c r="AJ71" s="105">
        <f>SUMPRODUCT($V71:$AA71,INDEX($E$18:$J$23,MATCH(AJ$5,$D$18:$D$23,0),))+SUMPRODUCT($AB71:$AG71,INDEX($E$28:$J$33,MATCH(AJ$5,$D$28:$D$33,0),))</f>
        <v>0.63045684322395323</v>
      </c>
      <c r="AK71" s="105">
        <f>SUMPRODUCT($V71:$AA71,INDEX($E$18:$J$23,MATCH(AK$5,$D$18:$D$23,0),))+SUMPRODUCT($AB71:$AG71,INDEX($E$28:$J$33,MATCH(AK$5,$D$28:$D$33,0),))</f>
        <v>0.28895938647764524</v>
      </c>
      <c r="AL71" s="105">
        <f>SUMPRODUCT($V71:$AA71,INDEX($E$18:$J$23,MATCH(AL$5,$D$18:$D$23,0),))+SUMPRODUCT($AB71:$AG71,INDEX($E$28:$J$33,MATCH(AL$5,$D$28:$D$33,0),))</f>
        <v>0.61732232565678757</v>
      </c>
      <c r="AM71" s="105">
        <f>SUMPRODUCT($V71:$AA71,INDEX($E$18:$J$23,MATCH(AM$5,$D$18:$D$23,0),))+SUMPRODUCT($AB71:$AG71,INDEX($E$28:$J$33,MATCH(AM$5,$D$28:$D$33,0),))</f>
        <v>0.17074872837315402</v>
      </c>
      <c r="AN71" s="105">
        <f>SUM(AH$46:AH71)</f>
        <v>0.58992380526751009</v>
      </c>
      <c r="AO71" s="105">
        <f>SUM(AI$46:AI71)</f>
        <v>15.31846238027839</v>
      </c>
      <c r="AP71" s="105">
        <f>SUM(AJ$46:AJ71)</f>
        <v>28.74134596103</v>
      </c>
      <c r="AQ71" s="105">
        <f>SUM(AK$46:AK71)</f>
        <v>13.861361338284178</v>
      </c>
      <c r="AR71" s="105">
        <f>SUM(AL$46:AL71)</f>
        <v>26.173785597713938</v>
      </c>
      <c r="AS71" s="105">
        <f>SUM(AM$46:AM71)</f>
        <v>6.8032778272360117</v>
      </c>
      <c r="AT71" s="105">
        <f t="array" ref="AT71">SUMPRODUCT(TRANSPOSE($E$16:$J$16),INDEX($H$57:$K$62,,MATCH($R71,$H$40:$K$40,1)))/INDEX($H$63:$K$63,MATCH($R71,$H$40:$K$40,1))*$T71</f>
        <v>84.060912429860437</v>
      </c>
      <c r="AU71" s="105">
        <f>MAX(SUMPRODUCT(AN71:AS71,装备强化!$D$14:$I$14)-SUMPRODUCT(节奏预期!E71:J71,节奏预期!W71:AB71+1,装备强化!$D$14:$I$14),0)</f>
        <v>0</v>
      </c>
      <c r="AV71" s="105">
        <f t="shared" si="31"/>
        <v>84.060912429860437</v>
      </c>
      <c r="AW71" s="141">
        <f t="shared" si="32"/>
        <v>0</v>
      </c>
      <c r="AX71" s="141">
        <f t="shared" si="32"/>
        <v>0</v>
      </c>
      <c r="AY71" s="141">
        <f t="shared" si="32"/>
        <v>15.761421080598833</v>
      </c>
      <c r="AZ71" s="141">
        <f t="shared" si="32"/>
        <v>72.239846619411324</v>
      </c>
      <c r="BA71" s="141">
        <f t="shared" si="37"/>
        <v>0</v>
      </c>
      <c r="BB71" s="141">
        <f t="shared" si="33"/>
        <v>19.664126842250337</v>
      </c>
      <c r="BC71" s="141">
        <f t="shared" si="34"/>
        <v>871.91383839530261</v>
      </c>
      <c r="BD71" s="141">
        <f t="shared" si="35"/>
        <v>3022.8974806204124</v>
      </c>
      <c r="BE71" s="141">
        <f t="shared" si="38"/>
        <v>29.063794613176754</v>
      </c>
      <c r="BF71" s="141">
        <f t="shared" si="39"/>
        <v>60.457949612408257</v>
      </c>
    </row>
    <row r="72" spans="18:58" x14ac:dyDescent="0.15">
      <c r="R72" s="104">
        <f>节奏预期!B72</f>
        <v>810</v>
      </c>
      <c r="S72" s="104">
        <f>节奏预期!D72</f>
        <v>98.884061520742236</v>
      </c>
      <c r="T72" s="165">
        <f>(求节点(其他调用!$B$4:$B$163,其他调用!$D$4:$D$163,S72)-求节点(其他调用!$B$4:$B$163,其他调用!$D$4:$D$163,S71))*INDEX($I$5:$M$8,MATCH($R72,$C$5:$C$8,1),MATCH($R$44,$I$4:$M$4,0))</f>
        <v>11554.174478185549</v>
      </c>
      <c r="U72" s="170">
        <f t="shared" si="36"/>
        <v>512170.29745975585</v>
      </c>
      <c r="V72" s="141">
        <f t="shared" si="29"/>
        <v>0</v>
      </c>
      <c r="W72" s="141">
        <f t="shared" si="29"/>
        <v>0</v>
      </c>
      <c r="X72" s="141">
        <f t="shared" si="29"/>
        <v>0.51351886569713556</v>
      </c>
      <c r="Y72" s="141">
        <f t="shared" si="29"/>
        <v>0</v>
      </c>
      <c r="Z72" s="141">
        <f t="shared" si="29"/>
        <v>0</v>
      </c>
      <c r="AA72" s="141">
        <f t="shared" si="29"/>
        <v>1.2837971642428387</v>
      </c>
      <c r="AB72" s="105">
        <f t="shared" si="30"/>
        <v>0</v>
      </c>
      <c r="AC72" s="105">
        <f t="shared" si="30"/>
        <v>0</v>
      </c>
      <c r="AD72" s="105">
        <f t="shared" si="30"/>
        <v>0</v>
      </c>
      <c r="AE72" s="105">
        <f t="shared" si="30"/>
        <v>0</v>
      </c>
      <c r="AF72" s="105">
        <f t="shared" si="30"/>
        <v>0</v>
      </c>
      <c r="AG72" s="105">
        <f t="shared" si="30"/>
        <v>0.12837971642428389</v>
      </c>
      <c r="AH72" s="105">
        <f>SUMPRODUCT($V72:$AA72,INDEX($E$18:$J$23,MATCH(AH$5,$D$18:$D$23,0),))+SUMPRODUCT($AB72:$AG72,INDEX($E$28:$J$33,MATCH(AH$5,$D$28:$D$33,0),))</f>
        <v>0</v>
      </c>
      <c r="AI72" s="105">
        <f>SUMPRODUCT($V72:$AA72,INDEX($E$18:$J$23,MATCH(AI$5,$D$18:$D$23,0),))+SUMPRODUCT($AB72:$AG72,INDEX($E$28:$J$33,MATCH(AI$5,$D$28:$D$33,0),))</f>
        <v>0.25675943284856778</v>
      </c>
      <c r="AJ72" s="105">
        <f>SUMPRODUCT($V72:$AA72,INDEX($E$18:$J$23,MATCH(AJ$5,$D$18:$D$23,0),))+SUMPRODUCT($AB72:$AG72,INDEX($E$28:$J$33,MATCH(AJ$5,$D$28:$D$33,0),))</f>
        <v>0.61622263883656259</v>
      </c>
      <c r="AK72" s="105">
        <f>SUMPRODUCT($V72:$AA72,INDEX($E$18:$J$23,MATCH(AK$5,$D$18:$D$23,0),))+SUMPRODUCT($AB72:$AG72,INDEX($E$28:$J$33,MATCH(AK$5,$D$28:$D$33,0),))</f>
        <v>0.28243537613342456</v>
      </c>
      <c r="AL72" s="105">
        <f>SUMPRODUCT($V72:$AA72,INDEX($E$18:$J$23,MATCH(AL$5,$D$18:$D$23,0),))+SUMPRODUCT($AB72:$AG72,INDEX($E$28:$J$33,MATCH(AL$5,$D$28:$D$33,0),))</f>
        <v>0.60338466719413431</v>
      </c>
      <c r="AM72" s="105">
        <f>SUMPRODUCT($V72:$AA72,INDEX($E$18:$J$23,MATCH(AM$5,$D$18:$D$23,0),))+SUMPRODUCT($AB72:$AG72,INDEX($E$28:$J$33,MATCH(AM$5,$D$28:$D$33,0),))</f>
        <v>0.16689363135156907</v>
      </c>
      <c r="AN72" s="105">
        <f>SUM(AH$46:AH72)</f>
        <v>0.58992380526751009</v>
      </c>
      <c r="AO72" s="105">
        <f>SUM(AI$46:AI72)</f>
        <v>15.575221813126959</v>
      </c>
      <c r="AP72" s="105">
        <f>SUM(AJ$46:AJ72)</f>
        <v>29.357568599866561</v>
      </c>
      <c r="AQ72" s="105">
        <f>SUM(AK$46:AK72)</f>
        <v>14.143796714417602</v>
      </c>
      <c r="AR72" s="105">
        <f>SUM(AL$46:AL72)</f>
        <v>26.777170264908072</v>
      </c>
      <c r="AS72" s="105">
        <f>SUM(AM$46:AM72)</f>
        <v>6.9701714585875809</v>
      </c>
      <c r="AT72" s="105">
        <f t="array" ref="AT72">SUMPRODUCT(TRANSPOSE($E$16:$J$16),INDEX($H$57:$K$62,,MATCH($R72,$H$40:$K$40,1)))/INDEX($H$63:$K$63,MATCH($R72,$H$40:$K$40,1))*$T72</f>
        <v>82.163018511541679</v>
      </c>
      <c r="AU72" s="105">
        <f>MAX(SUMPRODUCT(AN72:AS72,装备强化!$D$14:$I$14)-SUMPRODUCT(节奏预期!E72:J72,节奏预期!W72:AB72+1,装备强化!$D$14:$I$14),0)</f>
        <v>0</v>
      </c>
      <c r="AV72" s="105">
        <f t="shared" si="31"/>
        <v>82.163018511541679</v>
      </c>
      <c r="AW72" s="141">
        <f t="shared" si="32"/>
        <v>0</v>
      </c>
      <c r="AX72" s="141">
        <f t="shared" si="32"/>
        <v>0</v>
      </c>
      <c r="AY72" s="141">
        <f t="shared" si="32"/>
        <v>15.405565970914067</v>
      </c>
      <c r="AZ72" s="141">
        <f t="shared" si="32"/>
        <v>70.608844033356149</v>
      </c>
      <c r="BA72" s="141">
        <f t="shared" si="37"/>
        <v>0</v>
      </c>
      <c r="BB72" s="141">
        <f t="shared" si="33"/>
        <v>19.664126842250337</v>
      </c>
      <c r="BC72" s="141">
        <f t="shared" si="34"/>
        <v>887.31940436621665</v>
      </c>
      <c r="BD72" s="141">
        <f t="shared" si="35"/>
        <v>3093.5063246537684</v>
      </c>
      <c r="BE72" s="141">
        <f t="shared" si="38"/>
        <v>29.57731347887389</v>
      </c>
      <c r="BF72" s="141">
        <f t="shared" si="39"/>
        <v>61.870126493075382</v>
      </c>
    </row>
    <row r="73" spans="18:58" x14ac:dyDescent="0.15">
      <c r="R73" s="104">
        <f>节奏预期!B73</f>
        <v>840</v>
      </c>
      <c r="S73" s="104">
        <f>节奏预期!D73</f>
        <v>99.398994483715043</v>
      </c>
      <c r="T73" s="165">
        <f>(求节点(其他调用!$B$4:$B$163,其他调用!$D$4:$D$163,S73)-求节点(其他调用!$B$4:$B$163,其他调用!$D$4:$D$163,S72))*INDEX($I$5:$M$8,MATCH($R73,$C$5:$C$8,1),MATCH($R$44,$I$4:$M$4,0))</f>
        <v>11137.959672351815</v>
      </c>
      <c r="U73" s="170">
        <f t="shared" si="36"/>
        <v>523308.25713210768</v>
      </c>
      <c r="V73" s="141">
        <f t="shared" si="29"/>
        <v>0</v>
      </c>
      <c r="W73" s="141">
        <f t="shared" si="29"/>
        <v>0</v>
      </c>
      <c r="X73" s="141">
        <f t="shared" si="29"/>
        <v>0.49502042988230294</v>
      </c>
      <c r="Y73" s="141">
        <f t="shared" si="29"/>
        <v>0</v>
      </c>
      <c r="Z73" s="141">
        <f t="shared" si="29"/>
        <v>0</v>
      </c>
      <c r="AA73" s="141">
        <f t="shared" si="29"/>
        <v>1.2375510747057572</v>
      </c>
      <c r="AB73" s="105">
        <f t="shared" si="30"/>
        <v>0</v>
      </c>
      <c r="AC73" s="105">
        <f t="shared" si="30"/>
        <v>0</v>
      </c>
      <c r="AD73" s="105">
        <f t="shared" si="30"/>
        <v>0</v>
      </c>
      <c r="AE73" s="105">
        <f t="shared" si="30"/>
        <v>0</v>
      </c>
      <c r="AF73" s="105">
        <f t="shared" si="30"/>
        <v>0</v>
      </c>
      <c r="AG73" s="105">
        <f t="shared" si="30"/>
        <v>0.12375510747057573</v>
      </c>
      <c r="AH73" s="105">
        <f>SUMPRODUCT($V73:$AA73,INDEX($E$18:$J$23,MATCH(AH$5,$D$18:$D$23,0),))+SUMPRODUCT($AB73:$AG73,INDEX($E$28:$J$33,MATCH(AH$5,$D$28:$D$33,0),))</f>
        <v>0</v>
      </c>
      <c r="AI73" s="105">
        <f>SUMPRODUCT($V73:$AA73,INDEX($E$18:$J$23,MATCH(AI$5,$D$18:$D$23,0),))+SUMPRODUCT($AB73:$AG73,INDEX($E$28:$J$33,MATCH(AI$5,$D$28:$D$33,0),))</f>
        <v>0.24751021494115147</v>
      </c>
      <c r="AJ73" s="105">
        <f>SUMPRODUCT($V73:$AA73,INDEX($E$18:$J$23,MATCH(AJ$5,$D$18:$D$23,0),))+SUMPRODUCT($AB73:$AG73,INDEX($E$28:$J$33,MATCH(AJ$5,$D$28:$D$33,0),))</f>
        <v>0.59402451585876348</v>
      </c>
      <c r="AK73" s="105">
        <f>SUMPRODUCT($V73:$AA73,INDEX($E$18:$J$23,MATCH(AK$5,$D$18:$D$23,0),))+SUMPRODUCT($AB73:$AG73,INDEX($E$28:$J$33,MATCH(AK$5,$D$28:$D$33,0),))</f>
        <v>0.27226123643526656</v>
      </c>
      <c r="AL73" s="105">
        <f>SUMPRODUCT($V73:$AA73,INDEX($E$18:$J$23,MATCH(AL$5,$D$18:$D$23,0),))+SUMPRODUCT($AB73:$AG73,INDEX($E$28:$J$33,MATCH(AL$5,$D$28:$D$33,0),))</f>
        <v>0.58164900511170592</v>
      </c>
      <c r="AM73" s="105">
        <f>SUMPRODUCT($V73:$AA73,INDEX($E$18:$J$23,MATCH(AM$5,$D$18:$D$23,0),))+SUMPRODUCT($AB73:$AG73,INDEX($E$28:$J$33,MATCH(AM$5,$D$28:$D$33,0),))</f>
        <v>0.16088163971174843</v>
      </c>
      <c r="AN73" s="105">
        <f>SUM(AH$46:AH73)</f>
        <v>0.58992380526751009</v>
      </c>
      <c r="AO73" s="105">
        <f>SUM(AI$46:AI73)</f>
        <v>15.82273202806811</v>
      </c>
      <c r="AP73" s="105">
        <f>SUM(AJ$46:AJ73)</f>
        <v>29.951593115725323</v>
      </c>
      <c r="AQ73" s="105">
        <f>SUM(AK$46:AK73)</f>
        <v>14.416057950852869</v>
      </c>
      <c r="AR73" s="105">
        <f>SUM(AL$46:AL73)</f>
        <v>27.358819270019779</v>
      </c>
      <c r="AS73" s="105">
        <f>SUM(AM$46:AM73)</f>
        <v>7.1310530982993292</v>
      </c>
      <c r="AT73" s="105">
        <f t="array" ref="AT73">SUMPRODUCT(TRANSPOSE($E$16:$J$16),INDEX($H$57:$K$62,,MATCH($R73,$H$40:$K$40,1)))/INDEX($H$63:$K$63,MATCH($R73,$H$40:$K$40,1))*$T73</f>
        <v>79.203268781168461</v>
      </c>
      <c r="AU73" s="105">
        <f>MAX(SUMPRODUCT(AN73:AS73,装备强化!$D$14:$I$14)-SUMPRODUCT(节奏预期!E73:J73,节奏预期!W73:AB73+1,装备强化!$D$14:$I$14),0)</f>
        <v>0</v>
      </c>
      <c r="AV73" s="105">
        <f t="shared" si="31"/>
        <v>79.203268781168461</v>
      </c>
      <c r="AW73" s="141">
        <f t="shared" si="32"/>
        <v>0</v>
      </c>
      <c r="AX73" s="141">
        <f t="shared" si="32"/>
        <v>0</v>
      </c>
      <c r="AY73" s="141">
        <f t="shared" si="32"/>
        <v>14.850612896469089</v>
      </c>
      <c r="AZ73" s="141">
        <f t="shared" si="32"/>
        <v>68.065309108816663</v>
      </c>
      <c r="BA73" s="141">
        <f t="shared" si="37"/>
        <v>0</v>
      </c>
      <c r="BB73" s="141">
        <f t="shared" si="33"/>
        <v>19.664126842250337</v>
      </c>
      <c r="BC73" s="141">
        <f t="shared" si="34"/>
        <v>902.17001726268575</v>
      </c>
      <c r="BD73" s="141">
        <f t="shared" si="35"/>
        <v>3161.571633762585</v>
      </c>
      <c r="BE73" s="141">
        <f t="shared" si="38"/>
        <v>30.072333908756192</v>
      </c>
      <c r="BF73" s="141">
        <f t="shared" si="39"/>
        <v>63.231432675251718</v>
      </c>
    </row>
    <row r="74" spans="18:58" x14ac:dyDescent="0.15">
      <c r="R74" s="104">
        <f>节奏预期!B74</f>
        <v>870</v>
      </c>
      <c r="S74" s="104">
        <f>节奏预期!D74</f>
        <v>99.908593266357428</v>
      </c>
      <c r="T74" s="165">
        <f>(求节点(其他调用!$B$4:$B$163,其他调用!$D$4:$D$163,S74)-求节点(其他调用!$B$4:$B$163,其他调用!$D$4:$D$163,S73))*INDEX($I$5:$M$8,MATCH($R74,$C$5:$C$8,1),MATCH($R$44,$I$4:$M$4,0))</f>
        <v>11022.581769445203</v>
      </c>
      <c r="U74" s="170">
        <f t="shared" si="36"/>
        <v>534330.83890155284</v>
      </c>
      <c r="V74" s="141">
        <f t="shared" si="29"/>
        <v>0</v>
      </c>
      <c r="W74" s="141">
        <f t="shared" si="29"/>
        <v>0</v>
      </c>
      <c r="X74" s="141">
        <f t="shared" si="29"/>
        <v>0.48989252308645354</v>
      </c>
      <c r="Y74" s="141">
        <f t="shared" si="29"/>
        <v>0</v>
      </c>
      <c r="Z74" s="141">
        <f t="shared" si="29"/>
        <v>0</v>
      </c>
      <c r="AA74" s="141">
        <f t="shared" si="29"/>
        <v>1.2247313077161337</v>
      </c>
      <c r="AB74" s="105">
        <f t="shared" si="30"/>
        <v>0</v>
      </c>
      <c r="AC74" s="105">
        <f t="shared" si="30"/>
        <v>0</v>
      </c>
      <c r="AD74" s="105">
        <f t="shared" si="30"/>
        <v>0</v>
      </c>
      <c r="AE74" s="105">
        <f t="shared" si="30"/>
        <v>0</v>
      </c>
      <c r="AF74" s="105">
        <f t="shared" si="30"/>
        <v>0</v>
      </c>
      <c r="AG74" s="105">
        <f t="shared" si="30"/>
        <v>0.12247313077161338</v>
      </c>
      <c r="AH74" s="105">
        <f>SUMPRODUCT($V74:$AA74,INDEX($E$18:$J$23,MATCH(AH$5,$D$18:$D$23,0),))+SUMPRODUCT($AB74:$AG74,INDEX($E$28:$J$33,MATCH(AH$5,$D$28:$D$33,0),))</f>
        <v>0</v>
      </c>
      <c r="AI74" s="105">
        <f>SUMPRODUCT($V74:$AA74,INDEX($E$18:$J$23,MATCH(AI$5,$D$18:$D$23,0),))+SUMPRODUCT($AB74:$AG74,INDEX($E$28:$J$33,MATCH(AI$5,$D$28:$D$33,0),))</f>
        <v>0.24494626154322677</v>
      </c>
      <c r="AJ74" s="105">
        <f>SUMPRODUCT($V74:$AA74,INDEX($E$18:$J$23,MATCH(AJ$5,$D$18:$D$23,0),))+SUMPRODUCT($AB74:$AG74,INDEX($E$28:$J$33,MATCH(AJ$5,$D$28:$D$33,0),))</f>
        <v>0.58787102770374422</v>
      </c>
      <c r="AK74" s="105">
        <f>SUMPRODUCT($V74:$AA74,INDEX($E$18:$J$23,MATCH(AK$5,$D$18:$D$23,0),))+SUMPRODUCT($AB74:$AG74,INDEX($E$28:$J$33,MATCH(AK$5,$D$28:$D$33,0),))</f>
        <v>0.26944088769754942</v>
      </c>
      <c r="AL74" s="105">
        <f>SUMPRODUCT($V74:$AA74,INDEX($E$18:$J$23,MATCH(AL$5,$D$18:$D$23,0),))+SUMPRODUCT($AB74:$AG74,INDEX($E$28:$J$33,MATCH(AL$5,$D$28:$D$33,0),))</f>
        <v>0.57562371462658279</v>
      </c>
      <c r="AM74" s="105">
        <f>SUMPRODUCT($V74:$AA74,INDEX($E$18:$J$23,MATCH(AM$5,$D$18:$D$23,0),))+SUMPRODUCT($AB74:$AG74,INDEX($E$28:$J$33,MATCH(AM$5,$D$28:$D$33,0),))</f>
        <v>0.15921507000309737</v>
      </c>
      <c r="AN74" s="105">
        <f>SUM(AH$46:AH74)</f>
        <v>0.58992380526751009</v>
      </c>
      <c r="AO74" s="105">
        <f>SUM(AI$46:AI74)</f>
        <v>16.067678289611337</v>
      </c>
      <c r="AP74" s="105">
        <f>SUM(AJ$46:AJ74)</f>
        <v>30.539464143429068</v>
      </c>
      <c r="AQ74" s="105">
        <f>SUM(AK$46:AK74)</f>
        <v>14.685498838550417</v>
      </c>
      <c r="AR74" s="105">
        <f>SUM(AL$46:AL74)</f>
        <v>27.934442984646363</v>
      </c>
      <c r="AS74" s="105">
        <f>SUM(AM$46:AM74)</f>
        <v>7.2902681683024264</v>
      </c>
      <c r="AT74" s="105">
        <f t="array" ref="AT74">SUMPRODUCT(TRANSPOSE($E$16:$J$16),INDEX($H$57:$K$62,,MATCH($R74,$H$40:$K$40,1)))/INDEX($H$63:$K$63,MATCH($R74,$H$40:$K$40,1))*$T74</f>
        <v>78.382803693832557</v>
      </c>
      <c r="AU74" s="105">
        <f>MAX(SUMPRODUCT(AN74:AS74,装备强化!$D$14:$I$14)-SUMPRODUCT(节奏预期!E74:J74,节奏预期!W74:AB74+1,装备强化!$D$14:$I$14),0)</f>
        <v>0</v>
      </c>
      <c r="AV74" s="105">
        <f t="shared" si="31"/>
        <v>78.382803693832557</v>
      </c>
      <c r="AW74" s="141">
        <f t="shared" si="32"/>
        <v>0</v>
      </c>
      <c r="AX74" s="141">
        <f t="shared" si="32"/>
        <v>0</v>
      </c>
      <c r="AY74" s="141">
        <f t="shared" si="32"/>
        <v>14.696775692593606</v>
      </c>
      <c r="AZ74" s="141">
        <f t="shared" si="32"/>
        <v>67.360221924387361</v>
      </c>
      <c r="BA74" s="141">
        <f t="shared" si="37"/>
        <v>0</v>
      </c>
      <c r="BB74" s="141">
        <f t="shared" si="33"/>
        <v>19.664126842250337</v>
      </c>
      <c r="BC74" s="141">
        <f t="shared" si="34"/>
        <v>916.86679295527938</v>
      </c>
      <c r="BD74" s="141">
        <f t="shared" si="35"/>
        <v>3228.9318556869721</v>
      </c>
      <c r="BE74" s="141">
        <f t="shared" si="38"/>
        <v>30.562226431842646</v>
      </c>
      <c r="BF74" s="141">
        <f t="shared" si="39"/>
        <v>64.578637113739461</v>
      </c>
    </row>
    <row r="75" spans="18:58" x14ac:dyDescent="0.15">
      <c r="R75" s="104">
        <f>节奏预期!B75</f>
        <v>900</v>
      </c>
      <c r="S75" s="104">
        <f>节奏预期!D75</f>
        <v>100.38607135362956</v>
      </c>
      <c r="T75" s="165">
        <f>(求节点(其他调用!$B$4:$B$163,其他调用!$D$4:$D$163,S75)-求节点(其他调用!$B$4:$B$163,其他调用!$D$4:$D$163,S74))*INDEX($I$5:$M$8,MATCH($R75,$C$5:$C$8,1),MATCH($R$44,$I$4:$M$4,0))</f>
        <v>10327.81364348106</v>
      </c>
      <c r="U75" s="170">
        <f t="shared" si="36"/>
        <v>544658.65254503395</v>
      </c>
      <c r="V75" s="141">
        <f t="shared" si="29"/>
        <v>0</v>
      </c>
      <c r="W75" s="141">
        <f t="shared" si="29"/>
        <v>0</v>
      </c>
      <c r="X75" s="141">
        <f t="shared" si="29"/>
        <v>0.45901393971026938</v>
      </c>
      <c r="Y75" s="141">
        <f t="shared" si="29"/>
        <v>0</v>
      </c>
      <c r="Z75" s="141">
        <f t="shared" si="29"/>
        <v>0</v>
      </c>
      <c r="AA75" s="141">
        <f t="shared" si="29"/>
        <v>1.1475348492756734</v>
      </c>
      <c r="AB75" s="105">
        <f t="shared" si="30"/>
        <v>0</v>
      </c>
      <c r="AC75" s="105">
        <f t="shared" si="30"/>
        <v>0</v>
      </c>
      <c r="AD75" s="105">
        <f t="shared" si="30"/>
        <v>0</v>
      </c>
      <c r="AE75" s="105">
        <f t="shared" si="30"/>
        <v>0</v>
      </c>
      <c r="AF75" s="105">
        <f t="shared" si="30"/>
        <v>0</v>
      </c>
      <c r="AG75" s="105">
        <f t="shared" si="30"/>
        <v>0.11475348492756735</v>
      </c>
      <c r="AH75" s="105">
        <f>SUMPRODUCT($V75:$AA75,INDEX($E$18:$J$23,MATCH(AH$5,$D$18:$D$23,0),))+SUMPRODUCT($AB75:$AG75,INDEX($E$28:$J$33,MATCH(AH$5,$D$28:$D$33,0),))</f>
        <v>0</v>
      </c>
      <c r="AI75" s="105">
        <f>SUMPRODUCT($V75:$AA75,INDEX($E$18:$J$23,MATCH(AI$5,$D$18:$D$23,0),))+SUMPRODUCT($AB75:$AG75,INDEX($E$28:$J$33,MATCH(AI$5,$D$28:$D$33,0),))</f>
        <v>0.22950696985513469</v>
      </c>
      <c r="AJ75" s="105">
        <f>SUMPRODUCT($V75:$AA75,INDEX($E$18:$J$23,MATCH(AJ$5,$D$18:$D$23,0),))+SUMPRODUCT($AB75:$AG75,INDEX($E$28:$J$33,MATCH(AJ$5,$D$28:$D$33,0),))</f>
        <v>0.55081672765232326</v>
      </c>
      <c r="AK75" s="105">
        <f>SUMPRODUCT($V75:$AA75,INDEX($E$18:$J$23,MATCH(AK$5,$D$18:$D$23,0),))+SUMPRODUCT($AB75:$AG75,INDEX($E$28:$J$33,MATCH(AK$5,$D$28:$D$33,0),))</f>
        <v>0.25245766684064819</v>
      </c>
      <c r="AL75" s="105">
        <f>SUMPRODUCT($V75:$AA75,INDEX($E$18:$J$23,MATCH(AL$5,$D$18:$D$23,0),))+SUMPRODUCT($AB75:$AG75,INDEX($E$28:$J$33,MATCH(AL$5,$D$28:$D$33,0),))</f>
        <v>0.53934137915956648</v>
      </c>
      <c r="AM75" s="105">
        <f>SUMPRODUCT($V75:$AA75,INDEX($E$18:$J$23,MATCH(AM$5,$D$18:$D$23,0),))+SUMPRODUCT($AB75:$AG75,INDEX($E$28:$J$33,MATCH(AM$5,$D$28:$D$33,0),))</f>
        <v>0.14917953040583753</v>
      </c>
      <c r="AN75" s="105">
        <f>SUM(AH$46:AH75)</f>
        <v>0.58992380526751009</v>
      </c>
      <c r="AO75" s="105">
        <f>SUM(AI$46:AI75)</f>
        <v>16.29718525946647</v>
      </c>
      <c r="AP75" s="105">
        <f>SUM(AJ$46:AJ75)</f>
        <v>31.09028087108139</v>
      </c>
      <c r="AQ75" s="105">
        <f>SUM(AK$46:AK75)</f>
        <v>14.937956505391066</v>
      </c>
      <c r="AR75" s="105">
        <f>SUM(AL$46:AL75)</f>
        <v>28.47378436380593</v>
      </c>
      <c r="AS75" s="105">
        <f>SUM(AM$46:AM75)</f>
        <v>7.4394476987082641</v>
      </c>
      <c r="AT75" s="105">
        <f t="array" ref="AT75">SUMPRODUCT(TRANSPOSE($E$16:$J$16),INDEX($H$57:$K$62,,MATCH($R75,$H$40:$K$40,1)))/INDEX($H$63:$K$63,MATCH($R75,$H$40:$K$40,1))*$T75</f>
        <v>73.442230353643097</v>
      </c>
      <c r="AU75" s="105">
        <f>MAX(SUMPRODUCT(AN75:AS75,装备强化!$D$14:$I$14)-SUMPRODUCT(节奏预期!E75:J75,节奏预期!W75:AB75+1,装备强化!$D$14:$I$14),0)</f>
        <v>0</v>
      </c>
      <c r="AV75" s="105">
        <f t="shared" si="31"/>
        <v>73.442230353643097</v>
      </c>
      <c r="AW75" s="141">
        <f t="shared" si="32"/>
        <v>0</v>
      </c>
      <c r="AX75" s="141">
        <f t="shared" si="32"/>
        <v>0</v>
      </c>
      <c r="AY75" s="141">
        <f t="shared" si="32"/>
        <v>13.770418191308082</v>
      </c>
      <c r="AZ75" s="141">
        <f t="shared" si="32"/>
        <v>63.114416710162047</v>
      </c>
      <c r="BA75" s="141">
        <f t="shared" si="37"/>
        <v>0</v>
      </c>
      <c r="BB75" s="141">
        <f t="shared" si="33"/>
        <v>19.664126842250337</v>
      </c>
      <c r="BC75" s="141">
        <f t="shared" si="34"/>
        <v>930.63721114658745</v>
      </c>
      <c r="BD75" s="141">
        <f t="shared" si="35"/>
        <v>3292.0462723971341</v>
      </c>
      <c r="BE75" s="141">
        <f t="shared" si="38"/>
        <v>31.021240371552917</v>
      </c>
      <c r="BF75" s="141">
        <f t="shared" si="39"/>
        <v>65.840925447942695</v>
      </c>
    </row>
    <row r="76" spans="18:58" x14ac:dyDescent="0.15">
      <c r="R76" s="104">
        <f>节奏预期!B76</f>
        <v>930</v>
      </c>
      <c r="S76" s="104">
        <f>节奏预期!D76</f>
        <v>100.85652862868599</v>
      </c>
      <c r="T76" s="165">
        <f>(求节点(其他调用!$B$4:$B$163,其他调用!$D$4:$D$163,S76)-求节点(其他调用!$B$4:$B$163,其他调用!$D$4:$D$163,S75))*INDEX($I$5:$M$8,MATCH($R76,$C$5:$C$8,1),MATCH($R$44,$I$4:$M$4,0))</f>
        <v>10175.954024950974</v>
      </c>
      <c r="U76" s="170">
        <f t="shared" si="36"/>
        <v>554834.60656998493</v>
      </c>
      <c r="V76" s="141">
        <f t="shared" si="29"/>
        <v>0</v>
      </c>
      <c r="W76" s="141">
        <f t="shared" si="29"/>
        <v>0</v>
      </c>
      <c r="X76" s="141">
        <f t="shared" si="29"/>
        <v>0.45226462333115441</v>
      </c>
      <c r="Y76" s="141">
        <f t="shared" si="29"/>
        <v>0</v>
      </c>
      <c r="Z76" s="141">
        <f t="shared" si="29"/>
        <v>0</v>
      </c>
      <c r="AA76" s="141">
        <f t="shared" si="29"/>
        <v>1.1306615583278861</v>
      </c>
      <c r="AB76" s="105">
        <f t="shared" si="30"/>
        <v>0</v>
      </c>
      <c r="AC76" s="105">
        <f t="shared" si="30"/>
        <v>0</v>
      </c>
      <c r="AD76" s="105">
        <f t="shared" si="30"/>
        <v>0</v>
      </c>
      <c r="AE76" s="105">
        <f t="shared" si="30"/>
        <v>0</v>
      </c>
      <c r="AF76" s="105">
        <f t="shared" si="30"/>
        <v>0</v>
      </c>
      <c r="AG76" s="105">
        <f t="shared" si="30"/>
        <v>0.1130661558327886</v>
      </c>
      <c r="AH76" s="105">
        <f>SUMPRODUCT($V76:$AA76,INDEX($E$18:$J$23,MATCH(AH$5,$D$18:$D$23,0),))+SUMPRODUCT($AB76:$AG76,INDEX($E$28:$J$33,MATCH(AH$5,$D$28:$D$33,0),))</f>
        <v>0</v>
      </c>
      <c r="AI76" s="105">
        <f>SUMPRODUCT($V76:$AA76,INDEX($E$18:$J$23,MATCH(AI$5,$D$18:$D$23,0),))+SUMPRODUCT($AB76:$AG76,INDEX($E$28:$J$33,MATCH(AI$5,$D$28:$D$33,0),))</f>
        <v>0.22613231166557721</v>
      </c>
      <c r="AJ76" s="105">
        <f>SUMPRODUCT($V76:$AA76,INDEX($E$18:$J$23,MATCH(AJ$5,$D$18:$D$23,0),))+SUMPRODUCT($AB76:$AG76,INDEX($E$28:$J$33,MATCH(AJ$5,$D$28:$D$33,0),))</f>
        <v>0.54271754799738525</v>
      </c>
      <c r="AK76" s="105">
        <f>SUMPRODUCT($V76:$AA76,INDEX($E$18:$J$23,MATCH(AK$5,$D$18:$D$23,0),))+SUMPRODUCT($AB76:$AG76,INDEX($E$28:$J$33,MATCH(AK$5,$D$28:$D$33,0),))</f>
        <v>0.24874554283213496</v>
      </c>
      <c r="AL76" s="105">
        <f>SUMPRODUCT($V76:$AA76,INDEX($E$18:$J$23,MATCH(AL$5,$D$18:$D$23,0),))+SUMPRODUCT($AB76:$AG76,INDEX($E$28:$J$33,MATCH(AL$5,$D$28:$D$33,0),))</f>
        <v>0.53141093241410653</v>
      </c>
      <c r="AM76" s="105">
        <f>SUMPRODUCT($V76:$AA76,INDEX($E$18:$J$23,MATCH(AM$5,$D$18:$D$23,0),))+SUMPRODUCT($AB76:$AG76,INDEX($E$28:$J$33,MATCH(AM$5,$D$28:$D$33,0),))</f>
        <v>0.1469860025826252</v>
      </c>
      <c r="AN76" s="105">
        <f>SUM(AH$46:AH76)</f>
        <v>0.58992380526751009</v>
      </c>
      <c r="AO76" s="105">
        <f>SUM(AI$46:AI76)</f>
        <v>16.523317571132047</v>
      </c>
      <c r="AP76" s="105">
        <f>SUM(AJ$46:AJ76)</f>
        <v>31.632998419078774</v>
      </c>
      <c r="AQ76" s="105">
        <f>SUM(AK$46:AK76)</f>
        <v>15.1867020482232</v>
      </c>
      <c r="AR76" s="105">
        <f>SUM(AL$46:AL76)</f>
        <v>29.005195296220037</v>
      </c>
      <c r="AS76" s="105">
        <f>SUM(AM$46:AM76)</f>
        <v>7.5864337012908889</v>
      </c>
      <c r="AT76" s="105">
        <f t="array" ref="AT76">SUMPRODUCT(TRANSPOSE($E$16:$J$16),INDEX($H$57:$K$62,,MATCH($R76,$H$40:$K$40,1)))/INDEX($H$63:$K$63,MATCH($R76,$H$40:$K$40,1))*$T76</f>
        <v>72.362339732984708</v>
      </c>
      <c r="AU76" s="105">
        <f>MAX(SUMPRODUCT(AN76:AS76,装备强化!$D$14:$I$14)-SUMPRODUCT(节奏预期!E76:J76,节奏预期!W76:AB76+1,装备强化!$D$14:$I$14),0)</f>
        <v>0</v>
      </c>
      <c r="AV76" s="105">
        <f t="shared" si="31"/>
        <v>72.362339732984708</v>
      </c>
      <c r="AW76" s="141">
        <f t="shared" si="32"/>
        <v>0</v>
      </c>
      <c r="AX76" s="141">
        <f t="shared" si="32"/>
        <v>0</v>
      </c>
      <c r="AY76" s="141">
        <f t="shared" si="32"/>
        <v>13.567938699934633</v>
      </c>
      <c r="AZ76" s="141">
        <f t="shared" si="32"/>
        <v>62.18638570803374</v>
      </c>
      <c r="BA76" s="141">
        <f t="shared" si="37"/>
        <v>0</v>
      </c>
      <c r="BB76" s="141">
        <f t="shared" si="33"/>
        <v>19.664126842250337</v>
      </c>
      <c r="BC76" s="141">
        <f t="shared" si="34"/>
        <v>944.20514984652209</v>
      </c>
      <c r="BD76" s="141">
        <f t="shared" si="35"/>
        <v>3354.232658105168</v>
      </c>
      <c r="BE76" s="141">
        <f t="shared" si="38"/>
        <v>31.47350499488407</v>
      </c>
      <c r="BF76" s="141">
        <f t="shared" si="39"/>
        <v>67.084653162103365</v>
      </c>
    </row>
    <row r="77" spans="18:58" x14ac:dyDescent="0.15">
      <c r="R77" s="104">
        <f>节奏预期!B77</f>
        <v>960</v>
      </c>
      <c r="S77" s="104">
        <f>节奏预期!D77</f>
        <v>101.32021107700993</v>
      </c>
      <c r="T77" s="165">
        <f>(求节点(其他调用!$B$4:$B$163,其他调用!$D$4:$D$163,S77)-求节点(其他调用!$B$4:$B$163,其他调用!$D$4:$D$163,S76))*INDEX($I$5:$M$8,MATCH($R77,$C$5:$C$8,1),MATCH($R$44,$I$4:$M$4,0))</f>
        <v>10029.415053163133</v>
      </c>
      <c r="U77" s="170">
        <f t="shared" si="36"/>
        <v>564864.02162314812</v>
      </c>
      <c r="V77" s="141">
        <f t="shared" si="29"/>
        <v>0</v>
      </c>
      <c r="W77" s="141">
        <f t="shared" si="29"/>
        <v>0</v>
      </c>
      <c r="X77" s="141">
        <f t="shared" si="29"/>
        <v>0.4457517801405837</v>
      </c>
      <c r="Y77" s="141">
        <f t="shared" si="29"/>
        <v>0</v>
      </c>
      <c r="Z77" s="141">
        <f t="shared" si="29"/>
        <v>0</v>
      </c>
      <c r="AA77" s="141">
        <f t="shared" si="29"/>
        <v>1.1143794503514592</v>
      </c>
      <c r="AB77" s="105">
        <f t="shared" si="30"/>
        <v>0</v>
      </c>
      <c r="AC77" s="105">
        <f t="shared" si="30"/>
        <v>0</v>
      </c>
      <c r="AD77" s="105">
        <f t="shared" si="30"/>
        <v>0</v>
      </c>
      <c r="AE77" s="105">
        <f t="shared" si="30"/>
        <v>0</v>
      </c>
      <c r="AF77" s="105">
        <f t="shared" si="30"/>
        <v>0</v>
      </c>
      <c r="AG77" s="105">
        <f t="shared" si="30"/>
        <v>0.11143794503514592</v>
      </c>
      <c r="AH77" s="105">
        <f>SUMPRODUCT($V77:$AA77,INDEX($E$18:$J$23,MATCH(AH$5,$D$18:$D$23,0),))+SUMPRODUCT($AB77:$AG77,INDEX($E$28:$J$33,MATCH(AH$5,$D$28:$D$33,0),))</f>
        <v>0</v>
      </c>
      <c r="AI77" s="105">
        <f>SUMPRODUCT($V77:$AA77,INDEX($E$18:$J$23,MATCH(AI$5,$D$18:$D$23,0),))+SUMPRODUCT($AB77:$AG77,INDEX($E$28:$J$33,MATCH(AI$5,$D$28:$D$33,0),))</f>
        <v>0.22287589007029185</v>
      </c>
      <c r="AJ77" s="105">
        <f>SUMPRODUCT($V77:$AA77,INDEX($E$18:$J$23,MATCH(AJ$5,$D$18:$D$23,0),))+SUMPRODUCT($AB77:$AG77,INDEX($E$28:$J$33,MATCH(AJ$5,$D$28:$D$33,0),))</f>
        <v>0.53490213616870042</v>
      </c>
      <c r="AK77" s="105">
        <f>SUMPRODUCT($V77:$AA77,INDEX($E$18:$J$23,MATCH(AK$5,$D$18:$D$23,0),))+SUMPRODUCT($AB77:$AG77,INDEX($E$28:$J$33,MATCH(AK$5,$D$28:$D$33,0),))</f>
        <v>0.24516347907732103</v>
      </c>
      <c r="AL77" s="105">
        <f>SUMPRODUCT($V77:$AA77,INDEX($E$18:$J$23,MATCH(AL$5,$D$18:$D$23,0),))+SUMPRODUCT($AB77:$AG77,INDEX($E$28:$J$33,MATCH(AL$5,$D$28:$D$33,0),))</f>
        <v>0.52375834166518587</v>
      </c>
      <c r="AM77" s="105">
        <f>SUMPRODUCT($V77:$AA77,INDEX($E$18:$J$23,MATCH(AM$5,$D$18:$D$23,0),))+SUMPRODUCT($AB77:$AG77,INDEX($E$28:$J$33,MATCH(AM$5,$D$28:$D$33,0),))</f>
        <v>0.14486932854568971</v>
      </c>
      <c r="AN77" s="105">
        <f>SUM(AH$46:AH77)</f>
        <v>0.58992380526751009</v>
      </c>
      <c r="AO77" s="105">
        <f>SUM(AI$46:AI77)</f>
        <v>16.746193461202338</v>
      </c>
      <c r="AP77" s="105">
        <f>SUM(AJ$46:AJ77)</f>
        <v>32.167900555247478</v>
      </c>
      <c r="AQ77" s="105">
        <f>SUM(AK$46:AK77)</f>
        <v>15.431865527300522</v>
      </c>
      <c r="AR77" s="105">
        <f>SUM(AL$46:AL77)</f>
        <v>29.528953637885223</v>
      </c>
      <c r="AS77" s="105">
        <f>SUM(AM$46:AM77)</f>
        <v>7.731303029836579</v>
      </c>
      <c r="AT77" s="105">
        <f t="array" ref="AT77">SUMPRODUCT(TRANSPOSE($E$16:$J$16),INDEX($H$57:$K$62,,MATCH($R77,$H$40:$K$40,1)))/INDEX($H$63:$K$63,MATCH($R77,$H$40:$K$40,1))*$T77</f>
        <v>71.320284822493392</v>
      </c>
      <c r="AU77" s="105">
        <f>MAX(SUMPRODUCT(AN77:AS77,装备强化!$D$14:$I$14)-SUMPRODUCT(节奏预期!E77:J77,节奏预期!W77:AB77+1,装备强化!$D$14:$I$14),0)</f>
        <v>0</v>
      </c>
      <c r="AV77" s="105">
        <f t="shared" si="31"/>
        <v>71.320284822493392</v>
      </c>
      <c r="AW77" s="141">
        <f t="shared" si="32"/>
        <v>0</v>
      </c>
      <c r="AX77" s="141">
        <f t="shared" si="32"/>
        <v>0</v>
      </c>
      <c r="AY77" s="141">
        <f t="shared" si="32"/>
        <v>13.372553404217513</v>
      </c>
      <c r="AZ77" s="141">
        <f t="shared" si="32"/>
        <v>61.290869769330271</v>
      </c>
      <c r="BA77" s="141">
        <f t="shared" si="37"/>
        <v>0</v>
      </c>
      <c r="BB77" s="141">
        <f t="shared" si="33"/>
        <v>19.664126842250337</v>
      </c>
      <c r="BC77" s="141">
        <f t="shared" si="34"/>
        <v>957.57770325073966</v>
      </c>
      <c r="BD77" s="141">
        <f t="shared" si="35"/>
        <v>3415.5235278744981</v>
      </c>
      <c r="BE77" s="141">
        <f t="shared" si="38"/>
        <v>31.919256775024653</v>
      </c>
      <c r="BF77" s="141">
        <f t="shared" si="39"/>
        <v>68.310470557489964</v>
      </c>
    </row>
    <row r="78" spans="18:58" x14ac:dyDescent="0.15">
      <c r="R78" s="104">
        <f>节奏预期!B78</f>
        <v>990</v>
      </c>
      <c r="S78" s="104">
        <f>节奏预期!D78</f>
        <v>101.78092093944987</v>
      </c>
      <c r="T78" s="165">
        <f>(求节点(其他调用!$B$4:$B$163,其他调用!$D$4:$D$163,S78)-求节点(其他调用!$B$4:$B$163,其他调用!$D$4:$D$163,S77))*INDEX($I$5:$M$8,MATCH($R78,$C$5:$C$8,1),MATCH($R$44,$I$4:$M$4,0))</f>
        <v>9965.1182532313087</v>
      </c>
      <c r="U78" s="170">
        <f t="shared" si="36"/>
        <v>574829.1398763794</v>
      </c>
      <c r="V78" s="141">
        <f t="shared" si="29"/>
        <v>0</v>
      </c>
      <c r="W78" s="141">
        <f t="shared" si="29"/>
        <v>0</v>
      </c>
      <c r="X78" s="141">
        <f t="shared" si="29"/>
        <v>0.4428941445880582</v>
      </c>
      <c r="Y78" s="141">
        <f t="shared" si="29"/>
        <v>0</v>
      </c>
      <c r="Z78" s="141">
        <f t="shared" si="29"/>
        <v>0</v>
      </c>
      <c r="AA78" s="141">
        <f t="shared" si="29"/>
        <v>1.1072353614701456</v>
      </c>
      <c r="AB78" s="105">
        <f t="shared" si="30"/>
        <v>0</v>
      </c>
      <c r="AC78" s="105">
        <f t="shared" si="30"/>
        <v>0</v>
      </c>
      <c r="AD78" s="105">
        <f t="shared" si="30"/>
        <v>0</v>
      </c>
      <c r="AE78" s="105">
        <f t="shared" si="30"/>
        <v>0</v>
      </c>
      <c r="AF78" s="105">
        <f t="shared" si="30"/>
        <v>0</v>
      </c>
      <c r="AG78" s="105">
        <f t="shared" si="30"/>
        <v>0.11072353614701455</v>
      </c>
      <c r="AH78" s="105">
        <f>SUMPRODUCT($V78:$AA78,INDEX($E$18:$J$23,MATCH(AH$5,$D$18:$D$23,0),))+SUMPRODUCT($AB78:$AG78,INDEX($E$28:$J$33,MATCH(AH$5,$D$28:$D$33,0),))</f>
        <v>0</v>
      </c>
      <c r="AI78" s="105">
        <f>SUMPRODUCT($V78:$AA78,INDEX($E$18:$J$23,MATCH(AI$5,$D$18:$D$23,0),))+SUMPRODUCT($AB78:$AG78,INDEX($E$28:$J$33,MATCH(AI$5,$D$28:$D$33,0),))</f>
        <v>0.2214470722940291</v>
      </c>
      <c r="AJ78" s="105">
        <f>SUMPRODUCT($V78:$AA78,INDEX($E$18:$J$23,MATCH(AJ$5,$D$18:$D$23,0),))+SUMPRODUCT($AB78:$AG78,INDEX($E$28:$J$33,MATCH(AJ$5,$D$28:$D$33,0),))</f>
        <v>0.53147297350566991</v>
      </c>
      <c r="AK78" s="105">
        <f>SUMPRODUCT($V78:$AA78,INDEX($E$18:$J$23,MATCH(AK$5,$D$18:$D$23,0),))+SUMPRODUCT($AB78:$AG78,INDEX($E$28:$J$33,MATCH(AK$5,$D$28:$D$33,0),))</f>
        <v>0.24359177952343203</v>
      </c>
      <c r="AL78" s="105">
        <f>SUMPRODUCT($V78:$AA78,INDEX($E$18:$J$23,MATCH(AL$5,$D$18:$D$23,0),))+SUMPRODUCT($AB78:$AG78,INDEX($E$28:$J$33,MATCH(AL$5,$D$28:$D$33,0),))</f>
        <v>0.52040061989096842</v>
      </c>
      <c r="AM78" s="105">
        <f>SUMPRODUCT($V78:$AA78,INDEX($E$18:$J$23,MATCH(AM$5,$D$18:$D$23,0),))+SUMPRODUCT($AB78:$AG78,INDEX($E$28:$J$33,MATCH(AM$5,$D$28:$D$33,0),))</f>
        <v>0.14394059699111894</v>
      </c>
      <c r="AN78" s="105">
        <f>SUM(AH$46:AH78)</f>
        <v>0.58992380526751009</v>
      </c>
      <c r="AO78" s="105">
        <f>SUM(AI$46:AI78)</f>
        <v>16.967640533496368</v>
      </c>
      <c r="AP78" s="105">
        <f>SUM(AJ$46:AJ78)</f>
        <v>32.699373528753149</v>
      </c>
      <c r="AQ78" s="105">
        <f>SUM(AK$46:AK78)</f>
        <v>15.675457306823954</v>
      </c>
      <c r="AR78" s="105">
        <f>SUM(AL$46:AL78)</f>
        <v>30.049354257776191</v>
      </c>
      <c r="AS78" s="105">
        <f>SUM(AM$46:AM78)</f>
        <v>7.8752436268276984</v>
      </c>
      <c r="AT78" s="105">
        <f t="array" ref="AT78">SUMPRODUCT(TRANSPOSE($E$16:$J$16),INDEX($H$57:$K$62,,MATCH($R78,$H$40:$K$40,1)))/INDEX($H$63:$K$63,MATCH($R78,$H$40:$K$40,1))*$T78</f>
        <v>70.863063134089316</v>
      </c>
      <c r="AU78" s="105">
        <f>MAX(SUMPRODUCT(AN78:AS78,装备强化!$D$14:$I$14)-SUMPRODUCT(节奏预期!E78:J78,节奏预期!W78:AB78+1,装备强化!$D$14:$I$14),0)</f>
        <v>0</v>
      </c>
      <c r="AV78" s="105">
        <f t="shared" si="31"/>
        <v>70.863063134089316</v>
      </c>
      <c r="AW78" s="141">
        <f t="shared" si="32"/>
        <v>0</v>
      </c>
      <c r="AX78" s="141">
        <f t="shared" si="32"/>
        <v>0</v>
      </c>
      <c r="AY78" s="141">
        <f t="shared" si="32"/>
        <v>13.286824337641747</v>
      </c>
      <c r="AZ78" s="141">
        <f t="shared" si="32"/>
        <v>60.897944880858006</v>
      </c>
      <c r="BA78" s="141">
        <f t="shared" si="37"/>
        <v>0</v>
      </c>
      <c r="BB78" s="141">
        <f t="shared" si="33"/>
        <v>19.664126842250337</v>
      </c>
      <c r="BC78" s="141">
        <f t="shared" si="34"/>
        <v>970.86452758838141</v>
      </c>
      <c r="BD78" s="141">
        <f t="shared" si="35"/>
        <v>3476.4214727553563</v>
      </c>
      <c r="BE78" s="141">
        <f t="shared" si="38"/>
        <v>32.362150919612709</v>
      </c>
      <c r="BF78" s="141">
        <f t="shared" si="39"/>
        <v>69.52842945510713</v>
      </c>
    </row>
    <row r="79" spans="18:58" x14ac:dyDescent="0.15">
      <c r="R79" s="104">
        <f>节奏预期!B79</f>
        <v>1020</v>
      </c>
      <c r="S79" s="104">
        <f>节奏预期!D79</f>
        <v>102.22764429032095</v>
      </c>
      <c r="T79" s="165">
        <f>(求节点(其他调用!$B$4:$B$163,其他调用!$D$4:$D$163,S79)-求节点(其他调用!$B$4:$B$163,其他调用!$D$4:$D$163,S78))*INDEX($I$5:$M$8,MATCH($R79,$C$5:$C$8,1),MATCH($R$44,$I$4:$M$4,0))</f>
        <v>9662.5911030728366</v>
      </c>
      <c r="U79" s="170">
        <f t="shared" si="36"/>
        <v>584491.73097945226</v>
      </c>
      <c r="V79" s="141">
        <f t="shared" si="29"/>
        <v>0</v>
      </c>
      <c r="W79" s="141">
        <f t="shared" si="29"/>
        <v>0</v>
      </c>
      <c r="X79" s="141">
        <f t="shared" si="29"/>
        <v>0.42944849346990388</v>
      </c>
      <c r="Y79" s="141">
        <f t="shared" si="29"/>
        <v>0</v>
      </c>
      <c r="Z79" s="141">
        <f t="shared" si="29"/>
        <v>0</v>
      </c>
      <c r="AA79" s="141">
        <f t="shared" si="29"/>
        <v>1.0736212336747597</v>
      </c>
      <c r="AB79" s="105">
        <f t="shared" si="30"/>
        <v>0</v>
      </c>
      <c r="AC79" s="105">
        <f t="shared" si="30"/>
        <v>0</v>
      </c>
      <c r="AD79" s="105">
        <f t="shared" si="30"/>
        <v>0</v>
      </c>
      <c r="AE79" s="105">
        <f t="shared" si="30"/>
        <v>0</v>
      </c>
      <c r="AF79" s="105">
        <f t="shared" si="30"/>
        <v>0</v>
      </c>
      <c r="AG79" s="105">
        <f t="shared" si="30"/>
        <v>0.10736212336747597</v>
      </c>
      <c r="AH79" s="105">
        <f>SUMPRODUCT($V79:$AA79,INDEX($E$18:$J$23,MATCH(AH$5,$D$18:$D$23,0),))+SUMPRODUCT($AB79:$AG79,INDEX($E$28:$J$33,MATCH(AH$5,$D$28:$D$33,0),))</f>
        <v>0</v>
      </c>
      <c r="AI79" s="105">
        <f>SUMPRODUCT($V79:$AA79,INDEX($E$18:$J$23,MATCH(AI$5,$D$18:$D$23,0),))+SUMPRODUCT($AB79:$AG79,INDEX($E$28:$J$33,MATCH(AI$5,$D$28:$D$33,0),))</f>
        <v>0.21472424673495194</v>
      </c>
      <c r="AJ79" s="105">
        <f>SUMPRODUCT($V79:$AA79,INDEX($E$18:$J$23,MATCH(AJ$5,$D$18:$D$23,0),))+SUMPRODUCT($AB79:$AG79,INDEX($E$28:$J$33,MATCH(AJ$5,$D$28:$D$33,0),))</f>
        <v>0.51533819216388466</v>
      </c>
      <c r="AK79" s="105">
        <f>SUMPRODUCT($V79:$AA79,INDEX($E$18:$J$23,MATCH(AK$5,$D$18:$D$23,0),))+SUMPRODUCT($AB79:$AG79,INDEX($E$28:$J$33,MATCH(AK$5,$D$28:$D$33,0),))</f>
        <v>0.23619667140844713</v>
      </c>
      <c r="AL79" s="105">
        <f>SUMPRODUCT($V79:$AA79,INDEX($E$18:$J$23,MATCH(AL$5,$D$18:$D$23,0),))+SUMPRODUCT($AB79:$AG79,INDEX($E$28:$J$33,MATCH(AL$5,$D$28:$D$33,0),))</f>
        <v>0.50460197982713706</v>
      </c>
      <c r="AM79" s="105">
        <f>SUMPRODUCT($V79:$AA79,INDEX($E$18:$J$23,MATCH(AM$5,$D$18:$D$23,0),))+SUMPRODUCT($AB79:$AG79,INDEX($E$28:$J$33,MATCH(AM$5,$D$28:$D$33,0),))</f>
        <v>0.13957076037771876</v>
      </c>
      <c r="AN79" s="105">
        <f>SUM(AH$46:AH79)</f>
        <v>0.58992380526751009</v>
      </c>
      <c r="AO79" s="105">
        <f>SUM(AI$46:AI79)</f>
        <v>17.182364780231321</v>
      </c>
      <c r="AP79" s="105">
        <f>SUM(AJ$46:AJ79)</f>
        <v>33.214711720917037</v>
      </c>
      <c r="AQ79" s="105">
        <f>SUM(AK$46:AK79)</f>
        <v>15.911653978232401</v>
      </c>
      <c r="AR79" s="105">
        <f>SUM(AL$46:AL79)</f>
        <v>30.553956237603327</v>
      </c>
      <c r="AS79" s="105">
        <f>SUM(AM$46:AM79)</f>
        <v>8.0148143872054174</v>
      </c>
      <c r="AT79" s="105">
        <f t="array" ref="AT79">SUMPRODUCT(TRANSPOSE($E$16:$J$16),INDEX($H$57:$K$62,,MATCH($R79,$H$40:$K$40,1)))/INDEX($H$63:$K$63,MATCH($R79,$H$40:$K$40,1))*$T79</f>
        <v>68.711758955184621</v>
      </c>
      <c r="AU79" s="105">
        <f>MAX(SUMPRODUCT(AN79:AS79,装备强化!$D$14:$I$14)-SUMPRODUCT(节奏预期!E79:J79,节奏预期!W79:AB79+1,装备强化!$D$14:$I$14),0)</f>
        <v>0</v>
      </c>
      <c r="AV79" s="105">
        <f t="shared" si="31"/>
        <v>68.711758955184621</v>
      </c>
      <c r="AW79" s="141">
        <f t="shared" si="32"/>
        <v>0</v>
      </c>
      <c r="AX79" s="141">
        <f t="shared" si="32"/>
        <v>0</v>
      </c>
      <c r="AY79" s="141">
        <f t="shared" si="32"/>
        <v>12.883454804097116</v>
      </c>
      <c r="AZ79" s="141">
        <f t="shared" si="32"/>
        <v>59.049167852111793</v>
      </c>
      <c r="BA79" s="141">
        <f t="shared" si="37"/>
        <v>0</v>
      </c>
      <c r="BB79" s="141">
        <f t="shared" si="33"/>
        <v>19.664126842250337</v>
      </c>
      <c r="BC79" s="141">
        <f t="shared" si="34"/>
        <v>983.74798239247855</v>
      </c>
      <c r="BD79" s="141">
        <f t="shared" si="35"/>
        <v>3535.4706406074679</v>
      </c>
      <c r="BE79" s="141">
        <f t="shared" si="38"/>
        <v>32.791599413082615</v>
      </c>
      <c r="BF79" s="141">
        <f t="shared" si="39"/>
        <v>70.709412812149367</v>
      </c>
    </row>
    <row r="80" spans="18:58" x14ac:dyDescent="0.15">
      <c r="R80" s="104">
        <f>节奏预期!B80</f>
        <v>1050</v>
      </c>
      <c r="S80" s="104">
        <f>节奏预期!D80</f>
        <v>102.66168651034729</v>
      </c>
      <c r="T80" s="165">
        <f>(求节点(其他调用!$B$4:$B$163,其他调用!$D$4:$D$163,S80)-求节点(其他调用!$B$4:$B$163,其他调用!$D$4:$D$163,S79))*INDEX($I$5:$M$8,MATCH($R80,$C$5:$C$8,1),MATCH($R$44,$I$4:$M$4,0))</f>
        <v>9388.2992357721178</v>
      </c>
      <c r="U80" s="170">
        <f t="shared" si="36"/>
        <v>593880.03021522437</v>
      </c>
      <c r="V80" s="141">
        <f t="shared" si="29"/>
        <v>0</v>
      </c>
      <c r="W80" s="141">
        <f t="shared" si="29"/>
        <v>0</v>
      </c>
      <c r="X80" s="141">
        <f t="shared" si="29"/>
        <v>0.41725774381209413</v>
      </c>
      <c r="Y80" s="141">
        <f t="shared" si="29"/>
        <v>0</v>
      </c>
      <c r="Z80" s="141">
        <f t="shared" si="29"/>
        <v>0</v>
      </c>
      <c r="AA80" s="141">
        <f t="shared" si="29"/>
        <v>1.0431443595302354</v>
      </c>
      <c r="AB80" s="105">
        <f t="shared" si="30"/>
        <v>0</v>
      </c>
      <c r="AC80" s="105">
        <f t="shared" si="30"/>
        <v>0</v>
      </c>
      <c r="AD80" s="105">
        <f t="shared" si="30"/>
        <v>0</v>
      </c>
      <c r="AE80" s="105">
        <f t="shared" si="30"/>
        <v>0</v>
      </c>
      <c r="AF80" s="105">
        <f t="shared" si="30"/>
        <v>0</v>
      </c>
      <c r="AG80" s="105">
        <f t="shared" si="30"/>
        <v>0.10431443595302353</v>
      </c>
      <c r="AH80" s="105">
        <f>SUMPRODUCT($V80:$AA80,INDEX($E$18:$J$23,MATCH(AH$5,$D$18:$D$23,0),))+SUMPRODUCT($AB80:$AG80,INDEX($E$28:$J$33,MATCH(AH$5,$D$28:$D$33,0),))</f>
        <v>0</v>
      </c>
      <c r="AI80" s="105">
        <f>SUMPRODUCT($V80:$AA80,INDEX($E$18:$J$23,MATCH(AI$5,$D$18:$D$23,0),))+SUMPRODUCT($AB80:$AG80,INDEX($E$28:$J$33,MATCH(AI$5,$D$28:$D$33,0),))</f>
        <v>0.20862887190604706</v>
      </c>
      <c r="AJ80" s="105">
        <f>SUMPRODUCT($V80:$AA80,INDEX($E$18:$J$23,MATCH(AJ$5,$D$18:$D$23,0),))+SUMPRODUCT($AB80:$AG80,INDEX($E$28:$J$33,MATCH(AJ$5,$D$28:$D$33,0),))</f>
        <v>0.50070929257451291</v>
      </c>
      <c r="AK80" s="105">
        <f>SUMPRODUCT($V80:$AA80,INDEX($E$18:$J$23,MATCH(AK$5,$D$18:$D$23,0),))+SUMPRODUCT($AB80:$AG80,INDEX($E$28:$J$33,MATCH(AK$5,$D$28:$D$33,0),))</f>
        <v>0.22949175909665182</v>
      </c>
      <c r="AL80" s="105">
        <f>SUMPRODUCT($V80:$AA80,INDEX($E$18:$J$23,MATCH(AL$5,$D$18:$D$23,0),))+SUMPRODUCT($AB80:$AG80,INDEX($E$28:$J$33,MATCH(AL$5,$D$28:$D$33,0),))</f>
        <v>0.49027784897921067</v>
      </c>
      <c r="AM80" s="105">
        <f>SUMPRODUCT($V80:$AA80,INDEX($E$18:$J$23,MATCH(AM$5,$D$18:$D$23,0),))+SUMPRODUCT($AB80:$AG80,INDEX($E$28:$J$33,MATCH(AM$5,$D$28:$D$33,0),))</f>
        <v>0.1356087667389306</v>
      </c>
      <c r="AN80" s="105">
        <f>SUM(AH$46:AH80)</f>
        <v>0.58992380526751009</v>
      </c>
      <c r="AO80" s="105">
        <f>SUM(AI$46:AI80)</f>
        <v>17.390993652137368</v>
      </c>
      <c r="AP80" s="105">
        <f>SUM(AJ$46:AJ80)</f>
        <v>33.71542101349155</v>
      </c>
      <c r="AQ80" s="105">
        <f>SUM(AK$46:AK80)</f>
        <v>16.141145737329055</v>
      </c>
      <c r="AR80" s="105">
        <f>SUM(AL$46:AL80)</f>
        <v>31.044234086582538</v>
      </c>
      <c r="AS80" s="105">
        <f>SUM(AM$46:AM80)</f>
        <v>8.1504231539443488</v>
      </c>
      <c r="AT80" s="105">
        <f t="array" ref="AT80">SUMPRODUCT(TRANSPOSE($E$16:$J$16),INDEX($H$57:$K$62,,MATCH($R80,$H$40:$K$40,1)))/INDEX($H$63:$K$63,MATCH($R80,$H$40:$K$40,1))*$T80</f>
        <v>66.761239009935068</v>
      </c>
      <c r="AU80" s="105">
        <f>MAX(SUMPRODUCT(AN80:AS80,装备强化!$D$14:$I$14)-SUMPRODUCT(节奏预期!E80:J80,节奏预期!W80:AB80+1,装备强化!$D$14:$I$14),0)</f>
        <v>0</v>
      </c>
      <c r="AV80" s="105">
        <f t="shared" si="31"/>
        <v>66.761239009935068</v>
      </c>
      <c r="AW80" s="141">
        <f t="shared" si="32"/>
        <v>0</v>
      </c>
      <c r="AX80" s="141">
        <f t="shared" si="32"/>
        <v>0</v>
      </c>
      <c r="AY80" s="141">
        <f t="shared" si="32"/>
        <v>12.517732314362826</v>
      </c>
      <c r="AZ80" s="141">
        <f t="shared" si="32"/>
        <v>57.372939774162951</v>
      </c>
      <c r="BA80" s="141">
        <f t="shared" si="37"/>
        <v>0</v>
      </c>
      <c r="BB80" s="141">
        <f t="shared" si="33"/>
        <v>19.664126842250337</v>
      </c>
      <c r="BC80" s="141">
        <f t="shared" si="34"/>
        <v>996.26571470684132</v>
      </c>
      <c r="BD80" s="141">
        <f t="shared" si="35"/>
        <v>3592.843580381631</v>
      </c>
      <c r="BE80" s="141">
        <f t="shared" si="38"/>
        <v>33.208857156894709</v>
      </c>
      <c r="BF80" s="141">
        <f t="shared" si="39"/>
        <v>71.856871607632627</v>
      </c>
    </row>
    <row r="81" spans="18:58" x14ac:dyDescent="0.15">
      <c r="R81" s="104">
        <f>节奏预期!B81</f>
        <v>1080</v>
      </c>
      <c r="S81" s="104">
        <f>节奏预期!D81</f>
        <v>103.0855164716305</v>
      </c>
      <c r="T81" s="165">
        <f>(求节点(其他调用!$B$4:$B$163,其他调用!$D$4:$D$163,S81)-求节点(其他调用!$B$4:$B$163,其他调用!$D$4:$D$163,S80))*INDEX($I$5:$M$8,MATCH($R81,$C$5:$C$8,1),MATCH($R$44,$I$4:$M$4,0))</f>
        <v>9167.4088787281889</v>
      </c>
      <c r="U81" s="170">
        <f t="shared" si="36"/>
        <v>603047.43909395253</v>
      </c>
      <c r="V81" s="141">
        <f t="shared" si="29"/>
        <v>0</v>
      </c>
      <c r="W81" s="141">
        <f t="shared" si="29"/>
        <v>0</v>
      </c>
      <c r="X81" s="141">
        <f t="shared" si="29"/>
        <v>0.40744039461014175</v>
      </c>
      <c r="Y81" s="141">
        <f t="shared" si="29"/>
        <v>0</v>
      </c>
      <c r="Z81" s="141">
        <f t="shared" si="29"/>
        <v>0</v>
      </c>
      <c r="AA81" s="141">
        <f t="shared" si="29"/>
        <v>1.0186009865253545</v>
      </c>
      <c r="AB81" s="105">
        <f t="shared" si="30"/>
        <v>0</v>
      </c>
      <c r="AC81" s="105">
        <f t="shared" si="30"/>
        <v>0</v>
      </c>
      <c r="AD81" s="105">
        <f t="shared" si="30"/>
        <v>0</v>
      </c>
      <c r="AE81" s="105">
        <f t="shared" si="30"/>
        <v>0</v>
      </c>
      <c r="AF81" s="105">
        <f t="shared" si="30"/>
        <v>0</v>
      </c>
      <c r="AG81" s="105">
        <f t="shared" si="30"/>
        <v>0.10186009865253544</v>
      </c>
      <c r="AH81" s="105">
        <f>SUMPRODUCT($V81:$AA81,INDEX($E$18:$J$23,MATCH(AH$5,$D$18:$D$23,0),))+SUMPRODUCT($AB81:$AG81,INDEX($E$28:$J$33,MATCH(AH$5,$D$28:$D$33,0),))</f>
        <v>0</v>
      </c>
      <c r="AI81" s="105">
        <f>SUMPRODUCT($V81:$AA81,INDEX($E$18:$J$23,MATCH(AI$5,$D$18:$D$23,0),))+SUMPRODUCT($AB81:$AG81,INDEX($E$28:$J$33,MATCH(AI$5,$D$28:$D$33,0),))</f>
        <v>0.20372019730507088</v>
      </c>
      <c r="AJ81" s="105">
        <f>SUMPRODUCT($V81:$AA81,INDEX($E$18:$J$23,MATCH(AJ$5,$D$18:$D$23,0),))+SUMPRODUCT($AB81:$AG81,INDEX($E$28:$J$33,MATCH(AJ$5,$D$28:$D$33,0),))</f>
        <v>0.48892847353217012</v>
      </c>
      <c r="AK81" s="105">
        <f>SUMPRODUCT($V81:$AA81,INDEX($E$18:$J$23,MATCH(AK$5,$D$18:$D$23,0),))+SUMPRODUCT($AB81:$AG81,INDEX($E$28:$J$33,MATCH(AK$5,$D$28:$D$33,0),))</f>
        <v>0.224092217035578</v>
      </c>
      <c r="AL81" s="105">
        <f>SUMPRODUCT($V81:$AA81,INDEX($E$18:$J$23,MATCH(AL$5,$D$18:$D$23,0),))+SUMPRODUCT($AB81:$AG81,INDEX($E$28:$J$33,MATCH(AL$5,$D$28:$D$33,0),))</f>
        <v>0.47874246366691664</v>
      </c>
      <c r="AM81" s="105">
        <f>SUMPRODUCT($V81:$AA81,INDEX($E$18:$J$23,MATCH(AM$5,$D$18:$D$23,0),))+SUMPRODUCT($AB81:$AG81,INDEX($E$28:$J$33,MATCH(AM$5,$D$28:$D$33,0),))</f>
        <v>0.13241812824829607</v>
      </c>
      <c r="AN81" s="105">
        <f>SUM(AH$46:AH81)</f>
        <v>0.58992380526751009</v>
      </c>
      <c r="AO81" s="105">
        <f>SUM(AI$46:AI81)</f>
        <v>17.594713849442439</v>
      </c>
      <c r="AP81" s="105">
        <f>SUM(AJ$46:AJ81)</f>
        <v>34.20434948702372</v>
      </c>
      <c r="AQ81" s="105">
        <f>SUM(AK$46:AK81)</f>
        <v>16.365237954364634</v>
      </c>
      <c r="AR81" s="105">
        <f>SUM(AL$46:AL81)</f>
        <v>31.522976550249453</v>
      </c>
      <c r="AS81" s="105">
        <f>SUM(AM$46:AM81)</f>
        <v>8.2828412821926456</v>
      </c>
      <c r="AT81" s="105">
        <f t="array" ref="AT81">SUMPRODUCT(TRANSPOSE($E$16:$J$16),INDEX($H$57:$K$62,,MATCH($R81,$H$40:$K$40,1)))/INDEX($H$63:$K$63,MATCH($R81,$H$40:$K$40,1))*$T81</f>
        <v>65.190463137622686</v>
      </c>
      <c r="AU81" s="105">
        <f>MAX(SUMPRODUCT(AN81:AS81,装备强化!$D$14:$I$14)-SUMPRODUCT(节奏预期!E81:J81,节奏预期!W81:AB81+1,装备强化!$D$14:$I$14),0)</f>
        <v>0</v>
      </c>
      <c r="AV81" s="105">
        <f t="shared" si="31"/>
        <v>65.190463137622686</v>
      </c>
      <c r="AW81" s="141">
        <f t="shared" si="32"/>
        <v>0</v>
      </c>
      <c r="AX81" s="141">
        <f t="shared" si="32"/>
        <v>0</v>
      </c>
      <c r="AY81" s="141">
        <f t="shared" si="32"/>
        <v>12.223211838304254</v>
      </c>
      <c r="AZ81" s="141">
        <f t="shared" si="32"/>
        <v>56.023054258894497</v>
      </c>
      <c r="BA81" s="141">
        <f t="shared" si="37"/>
        <v>0</v>
      </c>
      <c r="BB81" s="141">
        <f t="shared" si="33"/>
        <v>19.664126842250337</v>
      </c>
      <c r="BC81" s="141">
        <f t="shared" si="34"/>
        <v>1008.4889265451455</v>
      </c>
      <c r="BD81" s="141">
        <f t="shared" si="35"/>
        <v>3648.8666346405257</v>
      </c>
      <c r="BE81" s="141">
        <f t="shared" si="38"/>
        <v>33.61629755150485</v>
      </c>
      <c r="BF81" s="141">
        <f t="shared" si="39"/>
        <v>72.977332692810521</v>
      </c>
    </row>
    <row r="84" spans="18:58" x14ac:dyDescent="0.15">
      <c r="R84" s="105" t="s">
        <v>385</v>
      </c>
      <c r="S84" s="105"/>
      <c r="T84" s="105"/>
      <c r="U84" s="170"/>
      <c r="V84" s="185" t="s">
        <v>374</v>
      </c>
      <c r="W84" s="185"/>
      <c r="X84" s="185"/>
      <c r="Y84" s="185"/>
      <c r="Z84" s="185"/>
      <c r="AA84" s="185"/>
      <c r="AB84" s="185" t="s">
        <v>375</v>
      </c>
      <c r="AC84" s="185"/>
      <c r="AD84" s="185"/>
      <c r="AE84" s="185"/>
      <c r="AF84" s="185"/>
      <c r="AG84" s="185"/>
      <c r="AH84" s="185" t="s">
        <v>373</v>
      </c>
      <c r="AI84" s="185"/>
      <c r="AJ84" s="185"/>
      <c r="AK84" s="185"/>
      <c r="AL84" s="185"/>
      <c r="AM84" s="185"/>
      <c r="AN84" s="185" t="s">
        <v>377</v>
      </c>
      <c r="AO84" s="185"/>
      <c r="AP84" s="185"/>
      <c r="AQ84" s="185"/>
      <c r="AR84" s="185"/>
      <c r="AS84" s="185"/>
      <c r="AT84" s="185" t="s">
        <v>378</v>
      </c>
      <c r="AU84" s="185"/>
      <c r="AV84" s="185"/>
      <c r="AW84" s="185" t="s">
        <v>495</v>
      </c>
      <c r="AX84" s="185"/>
      <c r="AY84" s="185"/>
      <c r="AZ84" s="185"/>
      <c r="BA84" s="185" t="s">
        <v>504</v>
      </c>
      <c r="BB84" s="185"/>
      <c r="BC84" s="185"/>
      <c r="BD84" s="185"/>
      <c r="BE84" s="185" t="s">
        <v>507</v>
      </c>
      <c r="BF84" s="185"/>
    </row>
    <row r="85" spans="18:58" x14ac:dyDescent="0.15">
      <c r="R85" s="104" t="s">
        <v>250</v>
      </c>
      <c r="S85" s="104" t="s">
        <v>252</v>
      </c>
      <c r="T85" s="105" t="s">
        <v>346</v>
      </c>
      <c r="U85" s="170" t="s">
        <v>535</v>
      </c>
      <c r="V85" s="105" t="s">
        <v>128</v>
      </c>
      <c r="W85" s="105" t="s">
        <v>129</v>
      </c>
      <c r="X85" s="105" t="s">
        <v>130</v>
      </c>
      <c r="Y85" s="105" t="s">
        <v>372</v>
      </c>
      <c r="Z85" s="105" t="s">
        <v>131</v>
      </c>
      <c r="AA85" s="105" t="s">
        <v>267</v>
      </c>
      <c r="AB85" s="105" t="s">
        <v>128</v>
      </c>
      <c r="AC85" s="105" t="s">
        <v>129</v>
      </c>
      <c r="AD85" s="105" t="s">
        <v>130</v>
      </c>
      <c r="AE85" s="105" t="s">
        <v>372</v>
      </c>
      <c r="AF85" s="105" t="s">
        <v>131</v>
      </c>
      <c r="AG85" s="105" t="s">
        <v>267</v>
      </c>
      <c r="AH85" s="105" t="s">
        <v>128</v>
      </c>
      <c r="AI85" s="105" t="s">
        <v>129</v>
      </c>
      <c r="AJ85" s="105" t="s">
        <v>130</v>
      </c>
      <c r="AK85" s="105" t="s">
        <v>372</v>
      </c>
      <c r="AL85" s="105" t="s">
        <v>131</v>
      </c>
      <c r="AM85" s="105" t="s">
        <v>267</v>
      </c>
      <c r="AN85" s="105" t="s">
        <v>128</v>
      </c>
      <c r="AO85" s="105" t="s">
        <v>129</v>
      </c>
      <c r="AP85" s="105" t="s">
        <v>130</v>
      </c>
      <c r="AQ85" s="105" t="s">
        <v>372</v>
      </c>
      <c r="AR85" s="105" t="s">
        <v>131</v>
      </c>
      <c r="AS85" s="105" t="s">
        <v>267</v>
      </c>
      <c r="AT85" s="127" t="s">
        <v>379</v>
      </c>
      <c r="AU85" s="127" t="s">
        <v>380</v>
      </c>
      <c r="AV85" s="105" t="s">
        <v>388</v>
      </c>
      <c r="AW85" s="141" t="s">
        <v>128</v>
      </c>
      <c r="AX85" s="141" t="s">
        <v>129</v>
      </c>
      <c r="AY85" s="141" t="s">
        <v>130</v>
      </c>
      <c r="AZ85" s="141" t="s">
        <v>131</v>
      </c>
      <c r="BA85" s="141" t="s">
        <v>128</v>
      </c>
      <c r="BB85" s="141" t="s">
        <v>129</v>
      </c>
      <c r="BC85" s="141" t="s">
        <v>130</v>
      </c>
      <c r="BD85" s="141" t="s">
        <v>131</v>
      </c>
      <c r="BE85" s="141" t="s">
        <v>505</v>
      </c>
      <c r="BF85" s="141" t="s">
        <v>506</v>
      </c>
    </row>
    <row r="86" spans="18:58" x14ac:dyDescent="0.15">
      <c r="R86" s="104">
        <f>节奏预期!B86</f>
        <v>30</v>
      </c>
      <c r="S86" s="104">
        <f>节奏预期!D86</f>
        <v>54.213705787583436</v>
      </c>
      <c r="T86" s="105">
        <v>0</v>
      </c>
      <c r="U86" s="170">
        <v>0</v>
      </c>
      <c r="V86" s="141">
        <f>INDEX($H$45:$K$50,MATCH(V$5,$D$45:$D$50,0),MATCH($R86,$H$40:$K$40,1))/INDEX($H$63:$K$63,MATCH($R86,$H$40:$K$40,1))*INDEX($G$45:$G$50,MATCH(V$5,$D$45:$D$50,0))*$T86</f>
        <v>0</v>
      </c>
      <c r="W86" s="141">
        <f t="shared" ref="W86:AA101" si="44">INDEX($H$45:$K$50,MATCH(W$5,$D$45:$D$50,0),MATCH($R86,$H$40:$K$40,1))/INDEX($H$63:$K$63,MATCH($R86,$H$40:$K$40,1))*INDEX($G$45:$G$50,MATCH(W$5,$D$45:$D$50,0))*$T86</f>
        <v>0</v>
      </c>
      <c r="X86" s="141">
        <f t="shared" si="44"/>
        <v>0</v>
      </c>
      <c r="Y86" s="141">
        <f t="shared" si="44"/>
        <v>0</v>
      </c>
      <c r="Z86" s="141">
        <f t="shared" si="44"/>
        <v>0</v>
      </c>
      <c r="AA86" s="141">
        <f t="shared" si="44"/>
        <v>0</v>
      </c>
      <c r="AB86" s="105">
        <f>INDEX($H$51:$K$56,MATCH(AB$5,$D$51:$D$56,0),MATCH($R86,$H$40:$K$40,1))/INDEX($H$63:$K$63,MATCH($R86,$H$40:$K$40,1))*INDEX($G$51:$G$56,MATCH(AB$5,$D$51:$D$56,0))*$T86</f>
        <v>0</v>
      </c>
      <c r="AC86" s="105">
        <f t="shared" ref="AC86:AG101" si="45">INDEX($H$51:$K$56,MATCH(AC$5,$D$51:$D$56,0),MATCH($R86,$H$40:$K$40,1))/INDEX($H$63:$K$63,MATCH($R86,$H$40:$K$40,1))*INDEX($G$51:$G$56,MATCH(AC$5,$D$51:$D$56,0))*$T86</f>
        <v>0</v>
      </c>
      <c r="AD86" s="105">
        <f t="shared" si="45"/>
        <v>0</v>
      </c>
      <c r="AE86" s="105">
        <f t="shared" si="45"/>
        <v>0</v>
      </c>
      <c r="AF86" s="105">
        <f t="shared" si="45"/>
        <v>0</v>
      </c>
      <c r="AG86" s="105">
        <f t="shared" si="45"/>
        <v>0</v>
      </c>
      <c r="AH86" s="105">
        <f>SUMPRODUCT($V86:$AA86,INDEX($E$18:$J$23,MATCH(AH$5,$D$18:$D$23,0),))+SUMPRODUCT($AB86:$AG86,INDEX($E$28:$J$33,MATCH(AH$5,$D$28:$D$33,0),))</f>
        <v>0</v>
      </c>
      <c r="AI86" s="105">
        <f>SUMPRODUCT($V86:$AA86,INDEX($E$18:$J$23,MATCH(AI$5,$D$18:$D$23,0),))+SUMPRODUCT($AB86:$AG86,INDEX($E$28:$J$33,MATCH(AI$5,$D$28:$D$33,0),))</f>
        <v>0</v>
      </c>
      <c r="AJ86" s="105">
        <f>SUMPRODUCT($V86:$AA86,INDEX($E$18:$J$23,MATCH(AJ$5,$D$18:$D$23,0),))+SUMPRODUCT($AB86:$AG86,INDEX($E$28:$J$33,MATCH(AJ$5,$D$28:$D$33,0),))</f>
        <v>0</v>
      </c>
      <c r="AK86" s="105">
        <f>SUMPRODUCT($V86:$AA86,INDEX($E$18:$J$23,MATCH(AK$5,$D$18:$D$23,0),))+SUMPRODUCT($AB86:$AG86,INDEX($E$28:$J$33,MATCH(AK$5,$D$28:$D$33,0),))</f>
        <v>0</v>
      </c>
      <c r="AL86" s="105">
        <f>SUMPRODUCT($V86:$AA86,INDEX($E$18:$J$23,MATCH(AL$5,$D$18:$D$23,0),))+SUMPRODUCT($AB86:$AG86,INDEX($E$28:$J$33,MATCH(AL$5,$D$28:$D$33,0),))</f>
        <v>0</v>
      </c>
      <c r="AM86" s="105">
        <f>SUMPRODUCT($V86:$AA86,INDEX($E$18:$J$23,MATCH(AM$5,$D$18:$D$23,0),))+SUMPRODUCT($AB86:$AG86,INDEX($E$28:$J$33,MATCH(AM$5,$D$28:$D$33,0),))</f>
        <v>0</v>
      </c>
      <c r="AN86" s="105">
        <f>SUM(AH$86:AH86)</f>
        <v>0</v>
      </c>
      <c r="AO86" s="105">
        <f>SUM(AI$86:AI86)</f>
        <v>0</v>
      </c>
      <c r="AP86" s="105">
        <f>SUM(AJ$86:AJ86)</f>
        <v>0</v>
      </c>
      <c r="AQ86" s="105">
        <f>SUM(AK$86:AK86)</f>
        <v>0</v>
      </c>
      <c r="AR86" s="105">
        <f>SUM(AL$86:AL86)</f>
        <v>0</v>
      </c>
      <c r="AS86" s="105">
        <f>SUM(AM$86:AM86)</f>
        <v>0</v>
      </c>
      <c r="AT86" s="105">
        <f t="array" ref="AT86">SUMPRODUCT(TRANSPOSE($E$16:$J$16),INDEX($H$57:$K$62,,MATCH($R86,$H$40:$K$40,1)))/INDEX($H$63:$K$63,MATCH($R86,$H$40:$K$40,1))*$T86</f>
        <v>0</v>
      </c>
      <c r="AU86" s="105">
        <f>MAX(SUMPRODUCT(AN86:AS86,装备强化!$D$14:$I$14)-SUMPRODUCT(节奏预期!E86:J86,节奏预期!W86:AB86+1,装备强化!$D$14:$I$14),0)</f>
        <v>0</v>
      </c>
      <c r="AV86" s="105">
        <f>AT86+AU86</f>
        <v>0</v>
      </c>
      <c r="AW86" s="141">
        <f>INDEX($H$41:$K$44,MATCH(AW$5,$D$41:$D$44,0),MATCH($R86,$H$40:$K$40,1))/INDEX($H$63:$K$63,MATCH($R86,$H$40:$K$40,1))*INDEX($G$41:$G$44,MATCH(AW$5,$D$41:$D$44,0))*$T86</f>
        <v>0</v>
      </c>
      <c r="AX86" s="141">
        <f t="shared" ref="AX86:AZ101" si="46">INDEX($H$41:$K$44,MATCH(AX$5,$D$41:$D$44,0),MATCH($R86,$H$40:$K$40,1))/INDEX($H$63:$K$63,MATCH($R86,$H$40:$K$40,1))*INDEX($G$41:$G$44,MATCH(AX$5,$D$41:$D$44,0))*$T86</f>
        <v>0</v>
      </c>
      <c r="AY86" s="141">
        <f t="shared" si="46"/>
        <v>0</v>
      </c>
      <c r="AZ86" s="141">
        <f t="shared" si="46"/>
        <v>0</v>
      </c>
      <c r="BA86" s="141">
        <f>INDEX($H$41:$K$44,MATCH(BA$5,$D$41:$D$44,0),MATCH($R86,$H$40:$K$40,1))/INDEX($H$63:$K$63,MATCH($R86,$H$40:$K$40,1))*INDEX($G$41:$G$44,MATCH(BA$5,$D$41:$D$44,0))*$T86</f>
        <v>0</v>
      </c>
      <c r="BB86" s="141">
        <f t="shared" ref="BB86:BD86" si="47">INDEX($H$41:$K$44,MATCH(BB$5,$D$41:$D$44,0),MATCH($R86,$H$40:$K$40,1))/INDEX($H$63:$K$63,MATCH($R86,$H$40:$K$40,1))*INDEX($G$41:$G$44,MATCH(BB$5,$D$41:$D$44,0))*$T86</f>
        <v>0</v>
      </c>
      <c r="BC86" s="141">
        <f t="shared" si="47"/>
        <v>0</v>
      </c>
      <c r="BD86" s="141">
        <f t="shared" si="47"/>
        <v>0</v>
      </c>
      <c r="BE86" s="122">
        <f>X86+Y86+AD86+AE86</f>
        <v>0</v>
      </c>
      <c r="BF86" s="122">
        <f>AA86+Z86+AG86+AF86</f>
        <v>0</v>
      </c>
    </row>
    <row r="87" spans="18:58" x14ac:dyDescent="0.15">
      <c r="R87" s="104">
        <f>节奏预期!B87</f>
        <v>60</v>
      </c>
      <c r="S87" s="104">
        <f>节奏预期!D87</f>
        <v>64.14304723627319</v>
      </c>
      <c r="T87" s="105">
        <f>(求节点(其他调用!$B$4:$B$163,其他调用!$E$4:$E$163,S87)-求节点(其他调用!$B$4:$B$163,其他调用!$E$4:$E$163,S86))*INDEX($I$5:$M$8,MATCH($R87,$C$5:$C$8,1),MATCH($R$84,$I$4:$M$4,0))</f>
        <v>28274.375592497985</v>
      </c>
      <c r="U87" s="170">
        <f>T87+U86</f>
        <v>28274.375592497985</v>
      </c>
      <c r="V87" s="141">
        <f t="shared" ref="V87:AA121" si="48">INDEX($H$45:$K$50,MATCH(V$5,$D$45:$D$50,0),MATCH($R87,$H$40:$K$40,1))/INDEX($H$63:$K$63,MATCH($R87,$H$40:$K$40,1))*INDEX($G$45:$G$50,MATCH(V$5,$D$45:$D$50,0))*$T87</f>
        <v>0</v>
      </c>
      <c r="W87" s="141">
        <f t="shared" si="44"/>
        <v>3.7699167456663982</v>
      </c>
      <c r="X87" s="141">
        <f t="shared" si="44"/>
        <v>0</v>
      </c>
      <c r="Y87" s="141">
        <f t="shared" si="44"/>
        <v>11.309750236999193</v>
      </c>
      <c r="Z87" s="141">
        <f t="shared" si="44"/>
        <v>0</v>
      </c>
      <c r="AA87" s="141">
        <f t="shared" si="44"/>
        <v>0</v>
      </c>
      <c r="AB87" s="105">
        <f t="shared" ref="AB87:AG121" si="49">INDEX($H$51:$K$56,MATCH(AB$5,$D$51:$D$56,0),MATCH($R87,$H$40:$K$40,1))/INDEX($H$63:$K$63,MATCH($R87,$H$40:$K$40,1))*INDEX($G$51:$G$56,MATCH(AB$5,$D$51:$D$56,0))*$T87</f>
        <v>0</v>
      </c>
      <c r="AC87" s="105">
        <f t="shared" si="45"/>
        <v>0</v>
      </c>
      <c r="AD87" s="105">
        <f t="shared" si="45"/>
        <v>0</v>
      </c>
      <c r="AE87" s="105">
        <f t="shared" si="45"/>
        <v>2.2619500473998388</v>
      </c>
      <c r="AF87" s="105">
        <f t="shared" si="45"/>
        <v>0</v>
      </c>
      <c r="AG87" s="105">
        <f t="shared" si="45"/>
        <v>0</v>
      </c>
      <c r="AH87" s="105">
        <f>SUMPRODUCT($V87:$AA87,INDEX($E$18:$J$23,MATCH(AH$5,$D$18:$D$23,0),))+SUMPRODUCT($AB87:$AG87,INDEX($E$28:$J$33,MATCH(AH$5,$D$28:$D$33,0),))</f>
        <v>1.1309750236999194</v>
      </c>
      <c r="AI87" s="105">
        <f>SUMPRODUCT($V87:$AA87,INDEX($E$18:$J$23,MATCH(AI$5,$D$18:$D$23,0),))+SUMPRODUCT($AB87:$AG87,INDEX($E$28:$J$33,MATCH(AI$5,$D$28:$D$33,0),))</f>
        <v>8.293816840466075</v>
      </c>
      <c r="AJ87" s="105">
        <f>SUMPRODUCT($V87:$AA87,INDEX($E$18:$J$23,MATCH(AJ$5,$D$18:$D$23,0),))+SUMPRODUCT($AB87:$AG87,INDEX($E$28:$J$33,MATCH(AJ$5,$D$28:$D$33,0),))</f>
        <v>4.5239000947996768</v>
      </c>
      <c r="AK87" s="105">
        <f>SUMPRODUCT($V87:$AA87,INDEX($E$18:$J$23,MATCH(AK$5,$D$18:$D$23,0),))+SUMPRODUCT($AB87:$AG87,INDEX($E$28:$J$33,MATCH(AK$5,$D$28:$D$33,0),))</f>
        <v>3.392925071099758</v>
      </c>
      <c r="AL87" s="105">
        <f>SUMPRODUCT($V87:$AA87,INDEX($E$18:$J$23,MATCH(AL$5,$D$18:$D$23,0),))+SUMPRODUCT($AB87:$AG87,INDEX($E$28:$J$33,MATCH(AL$5,$D$28:$D$33,0),))</f>
        <v>0</v>
      </c>
      <c r="AM87" s="105">
        <f>SUMPRODUCT($V87:$AA87,INDEX($E$18:$J$23,MATCH(AM$5,$D$18:$D$23,0),))+SUMPRODUCT($AB87:$AG87,INDEX($E$28:$J$33,MATCH(AM$5,$D$28:$D$33,0),))</f>
        <v>0</v>
      </c>
      <c r="AN87" s="105">
        <f>SUM(AH$86:AH87)</f>
        <v>1.1309750236999194</v>
      </c>
      <c r="AO87" s="105">
        <f>SUM(AI$86:AI87)</f>
        <v>8.293816840466075</v>
      </c>
      <c r="AP87" s="105">
        <f>SUM(AJ$86:AJ87)</f>
        <v>4.5239000947996768</v>
      </c>
      <c r="AQ87" s="105">
        <f>SUM(AK$86:AK87)</f>
        <v>3.392925071099758</v>
      </c>
      <c r="AR87" s="105">
        <f>SUM(AL$86:AL87)</f>
        <v>0</v>
      </c>
      <c r="AS87" s="105">
        <f>SUM(AM$86:AM87)</f>
        <v>0</v>
      </c>
      <c r="AT87" s="105">
        <f t="array" ref="AT87">SUMPRODUCT(TRANSPOSE($E$16:$J$16),INDEX($H$57:$K$62,,MATCH($R87,$H$40:$K$40,1)))/INDEX($H$63:$K$63,MATCH($R87,$H$40:$K$40,1))*$T87</f>
        <v>167.7612951821547</v>
      </c>
      <c r="AU87" s="105">
        <f>MAX(SUMPRODUCT(AN87:AS87,装备强化!$D$14:$I$14)-SUMPRODUCT(节奏预期!E87:J87,节奏预期!W87:AB87+1,装备强化!$D$14:$I$14),0)</f>
        <v>35.206458421371281</v>
      </c>
      <c r="AV87" s="105">
        <f t="shared" ref="AV87:AV121" si="50">AT87+AU87</f>
        <v>202.96775360352598</v>
      </c>
      <c r="AW87" s="141">
        <f t="shared" ref="AW87:AZ121" si="51">INDEX($H$41:$K$44,MATCH(AW$5,$D$41:$D$44,0),MATCH($R87,$H$40:$K$40,1))/INDEX($H$63:$K$63,MATCH($R87,$H$40:$K$40,1))*INDEX($G$41:$G$44,MATCH(AW$5,$D$41:$D$44,0))*$T87</f>
        <v>0</v>
      </c>
      <c r="AX87" s="141">
        <f t="shared" si="46"/>
        <v>37.699167456663986</v>
      </c>
      <c r="AY87" s="141">
        <f t="shared" si="46"/>
        <v>407.151008531971</v>
      </c>
      <c r="AZ87" s="141">
        <f t="shared" si="46"/>
        <v>0</v>
      </c>
      <c r="BA87" s="141">
        <f>AW87+BA86</f>
        <v>0</v>
      </c>
      <c r="BB87" s="141">
        <f t="shared" ref="BB87:BB121" si="52">AX87+BB86</f>
        <v>37.699167456663986</v>
      </c>
      <c r="BC87" s="141">
        <f t="shared" ref="BC87:BC121" si="53">AY87+BC86</f>
        <v>407.151008531971</v>
      </c>
      <c r="BD87" s="141">
        <f t="shared" ref="BD87:BD121" si="54">AZ87+BD86</f>
        <v>0</v>
      </c>
      <c r="BE87" s="141">
        <f>X87+Y87+AD87+AE87+BE86</f>
        <v>13.571700284399032</v>
      </c>
      <c r="BF87" s="141">
        <f>AA87+Z87+AG87+AF87+BF86</f>
        <v>0</v>
      </c>
    </row>
    <row r="88" spans="18:58" x14ac:dyDescent="0.15">
      <c r="R88" s="104">
        <f>节奏预期!B88</f>
        <v>90</v>
      </c>
      <c r="S88" s="104">
        <f>节奏预期!D88</f>
        <v>69.982855616450394</v>
      </c>
      <c r="T88" s="165">
        <f>(求节点(其他调用!$B$4:$B$163,其他调用!$E$4:$E$163,S88)-求节点(其他调用!$B$4:$B$163,其他调用!$E$4:$E$163,S87))*INDEX($I$5:$M$8,MATCH($R88,$C$5:$C$8,1),MATCH($R$84,$I$4:$M$4,0))</f>
        <v>40395.700951565377</v>
      </c>
      <c r="U88" s="170">
        <f t="shared" ref="U88:U121" si="55">T88+U87</f>
        <v>68670.07654406337</v>
      </c>
      <c r="V88" s="141">
        <f t="shared" si="48"/>
        <v>0</v>
      </c>
      <c r="W88" s="141">
        <f t="shared" si="44"/>
        <v>0</v>
      </c>
      <c r="X88" s="141">
        <f t="shared" si="44"/>
        <v>2.244205608420299</v>
      </c>
      <c r="Y88" s="141">
        <f t="shared" si="44"/>
        <v>0</v>
      </c>
      <c r="Z88" s="141">
        <f t="shared" si="44"/>
        <v>5.6105140210507471</v>
      </c>
      <c r="AA88" s="141">
        <f t="shared" si="44"/>
        <v>0</v>
      </c>
      <c r="AB88" s="105">
        <f t="shared" si="49"/>
        <v>0</v>
      </c>
      <c r="AC88" s="105">
        <f t="shared" si="45"/>
        <v>0</v>
      </c>
      <c r="AD88" s="105">
        <f t="shared" si="45"/>
        <v>0</v>
      </c>
      <c r="AE88" s="105">
        <f t="shared" si="45"/>
        <v>0</v>
      </c>
      <c r="AF88" s="105">
        <f t="shared" si="45"/>
        <v>0.56105140210507476</v>
      </c>
      <c r="AG88" s="105">
        <f t="shared" si="45"/>
        <v>0</v>
      </c>
      <c r="AH88" s="105">
        <f>SUMPRODUCT($V88:$AA88,INDEX($E$18:$J$23,MATCH(AH$5,$D$18:$D$23,0),))+SUMPRODUCT($AB88:$AG88,INDEX($E$28:$J$33,MATCH(AH$5,$D$28:$D$33,0),))</f>
        <v>0</v>
      </c>
      <c r="AI88" s="105">
        <f>SUMPRODUCT($V88:$AA88,INDEX($E$18:$J$23,MATCH(AI$5,$D$18:$D$23,0),))+SUMPRODUCT($AB88:$AG88,INDEX($E$28:$J$33,MATCH(AI$5,$D$28:$D$33,0),))</f>
        <v>1.1221028042101495</v>
      </c>
      <c r="AJ88" s="105">
        <f>SUMPRODUCT($V88:$AA88,INDEX($E$18:$J$23,MATCH(AJ$5,$D$18:$D$23,0),))+SUMPRODUCT($AB88:$AG88,INDEX($E$28:$J$33,MATCH(AJ$5,$D$28:$D$33,0),))</f>
        <v>2.6930467301043586</v>
      </c>
      <c r="AK88" s="105">
        <f>SUMPRODUCT($V88:$AA88,INDEX($E$18:$J$23,MATCH(AK$5,$D$18:$D$23,0),))+SUMPRODUCT($AB88:$AG88,INDEX($E$28:$J$33,MATCH(AK$5,$D$28:$D$33,0),))</f>
        <v>1.2343130846311645</v>
      </c>
      <c r="AL88" s="105">
        <f>SUMPRODUCT($V88:$AA88,INDEX($E$18:$J$23,MATCH(AL$5,$D$18:$D$23,0),))+SUMPRODUCT($AB88:$AG88,INDEX($E$28:$J$33,MATCH(AL$5,$D$28:$D$33,0),))</f>
        <v>3.0296775713674036</v>
      </c>
      <c r="AM88" s="105">
        <f>SUMPRODUCT($V88:$AA88,INDEX($E$18:$J$23,MATCH(AM$5,$D$18:$D$23,0),))+SUMPRODUCT($AB88:$AG88,INDEX($E$28:$J$33,MATCH(AM$5,$D$28:$D$33,0),))</f>
        <v>0.33663084126304488</v>
      </c>
      <c r="AN88" s="105">
        <f>SUM(AH$86:AH88)</f>
        <v>1.1309750236999194</v>
      </c>
      <c r="AO88" s="105">
        <f>SUM(AI$86:AI88)</f>
        <v>9.4159196446762241</v>
      </c>
      <c r="AP88" s="105">
        <f>SUM(AJ$86:AJ88)</f>
        <v>7.2169468249040349</v>
      </c>
      <c r="AQ88" s="105">
        <f>SUM(AK$86:AK88)</f>
        <v>4.6272381557309226</v>
      </c>
      <c r="AR88" s="105">
        <f>SUM(AL$86:AL88)</f>
        <v>3.0296775713674036</v>
      </c>
      <c r="AS88" s="105">
        <f>SUM(AM$86:AM88)</f>
        <v>0.33663084126304488</v>
      </c>
      <c r="AT88" s="105">
        <f t="array" ref="AT88">SUMPRODUCT(TRANSPOSE($E$16:$J$16),INDEX($H$57:$K$62,,MATCH($R88,$H$40:$K$40,1)))/INDEX($H$63:$K$63,MATCH($R88,$H$40:$K$40,1))*$T88</f>
        <v>359.07289734724782</v>
      </c>
      <c r="AU88" s="105">
        <f>MAX(SUMPRODUCT(AN88:AS88,装备强化!$D$14:$I$14)-SUMPRODUCT(节奏预期!E88:J88,节奏预期!W88:AB88+1,装备强化!$D$14:$I$14),0)</f>
        <v>0</v>
      </c>
      <c r="AV88" s="105">
        <f t="shared" si="50"/>
        <v>359.07289734724782</v>
      </c>
      <c r="AW88" s="141">
        <f t="shared" si="51"/>
        <v>0</v>
      </c>
      <c r="AX88" s="141">
        <f t="shared" si="46"/>
        <v>0</v>
      </c>
      <c r="AY88" s="141">
        <f t="shared" si="46"/>
        <v>67.326168252608952</v>
      </c>
      <c r="AZ88" s="141">
        <f t="shared" si="46"/>
        <v>308.57827115779111</v>
      </c>
      <c r="BA88" s="141">
        <f t="shared" ref="BA88:BA121" si="56">AW88+BA87</f>
        <v>0</v>
      </c>
      <c r="BB88" s="141">
        <f t="shared" si="52"/>
        <v>37.699167456663986</v>
      </c>
      <c r="BC88" s="141">
        <f t="shared" si="53"/>
        <v>474.47717678457997</v>
      </c>
      <c r="BD88" s="141">
        <f t="shared" si="54"/>
        <v>308.57827115779111</v>
      </c>
      <c r="BE88" s="141">
        <f t="shared" ref="BE88:BE121" si="57">X88+Y88+AD88+AE88+BE87</f>
        <v>15.81590589281933</v>
      </c>
      <c r="BF88" s="141">
        <f t="shared" ref="BF88:BF121" si="58">AA88+Z88+AG88+AF88+BF87</f>
        <v>6.1715654231558217</v>
      </c>
    </row>
    <row r="89" spans="18:58" x14ac:dyDescent="0.15">
      <c r="R89" s="104">
        <f>节奏预期!B89</f>
        <v>120</v>
      </c>
      <c r="S89" s="104">
        <f>节奏预期!D89</f>
        <v>74.149428238300118</v>
      </c>
      <c r="T89" s="165">
        <f>(求节点(其他调用!$B$4:$B$163,其他调用!$E$4:$E$163,S89)-求节点(其他调用!$B$4:$B$163,其他调用!$E$4:$E$163,S88))*INDEX($I$5:$M$8,MATCH($R89,$C$5:$C$8,1),MATCH($R$84,$I$4:$M$4,0))</f>
        <v>34649.878432451005</v>
      </c>
      <c r="U89" s="170">
        <f t="shared" si="55"/>
        <v>103319.95497651437</v>
      </c>
      <c r="V89" s="141">
        <f t="shared" si="48"/>
        <v>0</v>
      </c>
      <c r="W89" s="141">
        <f t="shared" si="44"/>
        <v>0</v>
      </c>
      <c r="X89" s="141">
        <f t="shared" si="44"/>
        <v>1.9249932462472781</v>
      </c>
      <c r="Y89" s="141">
        <f t="shared" si="44"/>
        <v>0</v>
      </c>
      <c r="Z89" s="141">
        <f t="shared" si="44"/>
        <v>4.8124831156181953</v>
      </c>
      <c r="AA89" s="141">
        <f t="shared" si="44"/>
        <v>0</v>
      </c>
      <c r="AB89" s="105">
        <f t="shared" si="49"/>
        <v>0</v>
      </c>
      <c r="AC89" s="105">
        <f t="shared" si="45"/>
        <v>0</v>
      </c>
      <c r="AD89" s="105">
        <f t="shared" si="45"/>
        <v>0</v>
      </c>
      <c r="AE89" s="105">
        <f t="shared" si="45"/>
        <v>0</v>
      </c>
      <c r="AF89" s="105">
        <f t="shared" si="45"/>
        <v>0.48124831156181952</v>
      </c>
      <c r="AG89" s="105">
        <f t="shared" si="45"/>
        <v>0</v>
      </c>
      <c r="AH89" s="105">
        <f>SUMPRODUCT($V89:$AA89,INDEX($E$18:$J$23,MATCH(AH$5,$D$18:$D$23,0),))+SUMPRODUCT($AB89:$AG89,INDEX($E$28:$J$33,MATCH(AH$5,$D$28:$D$33,0),))</f>
        <v>0</v>
      </c>
      <c r="AI89" s="105">
        <f>SUMPRODUCT($V89:$AA89,INDEX($E$18:$J$23,MATCH(AI$5,$D$18:$D$23,0),))+SUMPRODUCT($AB89:$AG89,INDEX($E$28:$J$33,MATCH(AI$5,$D$28:$D$33,0),))</f>
        <v>0.96249662312363904</v>
      </c>
      <c r="AJ89" s="105">
        <f>SUMPRODUCT($V89:$AA89,INDEX($E$18:$J$23,MATCH(AJ$5,$D$18:$D$23,0),))+SUMPRODUCT($AB89:$AG89,INDEX($E$28:$J$33,MATCH(AJ$5,$D$28:$D$33,0),))</f>
        <v>2.3099918954967338</v>
      </c>
      <c r="AK89" s="105">
        <f>SUMPRODUCT($V89:$AA89,INDEX($E$18:$J$23,MATCH(AK$5,$D$18:$D$23,0),))+SUMPRODUCT($AB89:$AG89,INDEX($E$28:$J$33,MATCH(AK$5,$D$28:$D$33,0),))</f>
        <v>1.058746285436003</v>
      </c>
      <c r="AL89" s="105">
        <f>SUMPRODUCT($V89:$AA89,INDEX($E$18:$J$23,MATCH(AL$5,$D$18:$D$23,0),))+SUMPRODUCT($AB89:$AG89,INDEX($E$28:$J$33,MATCH(AL$5,$D$28:$D$33,0),))</f>
        <v>2.5987408824338254</v>
      </c>
      <c r="AM89" s="105">
        <f>SUMPRODUCT($V89:$AA89,INDEX($E$18:$J$23,MATCH(AM$5,$D$18:$D$23,0),))+SUMPRODUCT($AB89:$AG89,INDEX($E$28:$J$33,MATCH(AM$5,$D$28:$D$33,0),))</f>
        <v>0.28874898693709172</v>
      </c>
      <c r="AN89" s="105">
        <f>SUM(AH$86:AH89)</f>
        <v>1.1309750236999194</v>
      </c>
      <c r="AO89" s="105">
        <f>SUM(AI$86:AI89)</f>
        <v>10.378416267799864</v>
      </c>
      <c r="AP89" s="105">
        <f>SUM(AJ$86:AJ89)</f>
        <v>9.5269387204007678</v>
      </c>
      <c r="AQ89" s="105">
        <f>SUM(AK$86:AK89)</f>
        <v>5.6859844411669256</v>
      </c>
      <c r="AR89" s="105">
        <f>SUM(AL$86:AL89)</f>
        <v>5.6284184538012294</v>
      </c>
      <c r="AS89" s="105">
        <f>SUM(AM$86:AM89)</f>
        <v>0.6253798282001366</v>
      </c>
      <c r="AT89" s="105">
        <f t="array" ref="AT89">SUMPRODUCT(TRANSPOSE($E$16:$J$16),INDEX($H$57:$K$62,,MATCH($R89,$H$40:$K$40,1)))/INDEX($H$63:$K$63,MATCH($R89,$H$40:$K$40,1))*$T89</f>
        <v>307.9989193995645</v>
      </c>
      <c r="AU89" s="105">
        <f>MAX(SUMPRODUCT(AN89:AS89,装备强化!$D$14:$I$14)-SUMPRODUCT(节奏预期!E89:J89,节奏预期!W89:AB89+1,装备强化!$D$14:$I$14),0)</f>
        <v>0</v>
      </c>
      <c r="AV89" s="105">
        <f t="shared" si="50"/>
        <v>307.9989193995645</v>
      </c>
      <c r="AW89" s="141">
        <f t="shared" si="51"/>
        <v>0</v>
      </c>
      <c r="AX89" s="141">
        <f t="shared" si="46"/>
        <v>0</v>
      </c>
      <c r="AY89" s="141">
        <f t="shared" si="46"/>
        <v>57.74979738741834</v>
      </c>
      <c r="AZ89" s="141">
        <f t="shared" si="46"/>
        <v>264.68657135900077</v>
      </c>
      <c r="BA89" s="141">
        <f t="shared" si="56"/>
        <v>0</v>
      </c>
      <c r="BB89" s="141">
        <f t="shared" si="52"/>
        <v>37.699167456663986</v>
      </c>
      <c r="BC89" s="141">
        <f t="shared" si="53"/>
        <v>532.22697417199834</v>
      </c>
      <c r="BD89" s="141">
        <f t="shared" si="54"/>
        <v>573.26484251679187</v>
      </c>
      <c r="BE89" s="141">
        <f t="shared" si="57"/>
        <v>17.74089913906661</v>
      </c>
      <c r="BF89" s="141">
        <f t="shared" si="58"/>
        <v>11.465296850335836</v>
      </c>
    </row>
    <row r="90" spans="18:58" x14ac:dyDescent="0.15">
      <c r="R90" s="104">
        <f>节奏预期!B90</f>
        <v>150</v>
      </c>
      <c r="S90" s="104">
        <f>节奏预期!D90</f>
        <v>77.324097991611154</v>
      </c>
      <c r="T90" s="165">
        <f>(求节点(其他调用!$B$4:$B$163,其他调用!$E$4:$E$163,S90)-求节点(其他调用!$B$4:$B$163,其他调用!$E$4:$E$163,S89))*INDEX($I$5:$M$8,MATCH($R90,$C$5:$C$8,1),MATCH($R$84,$I$4:$M$4,0))</f>
        <v>48481.565418518163</v>
      </c>
      <c r="U90" s="170">
        <f t="shared" si="55"/>
        <v>151801.52039503254</v>
      </c>
      <c r="V90" s="141">
        <f t="shared" si="48"/>
        <v>0</v>
      </c>
      <c r="W90" s="141">
        <f t="shared" si="44"/>
        <v>0</v>
      </c>
      <c r="X90" s="141">
        <f t="shared" si="44"/>
        <v>2.1547362408230297</v>
      </c>
      <c r="Y90" s="141">
        <f t="shared" si="44"/>
        <v>0</v>
      </c>
      <c r="Z90" s="141">
        <f t="shared" si="44"/>
        <v>0</v>
      </c>
      <c r="AA90" s="141">
        <f t="shared" si="44"/>
        <v>5.3868406020575739</v>
      </c>
      <c r="AB90" s="105">
        <f t="shared" si="49"/>
        <v>0</v>
      </c>
      <c r="AC90" s="105">
        <f t="shared" si="45"/>
        <v>0</v>
      </c>
      <c r="AD90" s="105">
        <f t="shared" si="45"/>
        <v>0</v>
      </c>
      <c r="AE90" s="105">
        <f t="shared" si="45"/>
        <v>0</v>
      </c>
      <c r="AF90" s="105">
        <f t="shared" si="45"/>
        <v>0</v>
      </c>
      <c r="AG90" s="105">
        <f t="shared" si="45"/>
        <v>0.53868406020575743</v>
      </c>
      <c r="AH90" s="105">
        <f>SUMPRODUCT($V90:$AA90,INDEX($E$18:$J$23,MATCH(AH$5,$D$18:$D$23,0),))+SUMPRODUCT($AB90:$AG90,INDEX($E$28:$J$33,MATCH(AH$5,$D$28:$D$33,0),))</f>
        <v>0</v>
      </c>
      <c r="AI90" s="105">
        <f>SUMPRODUCT($V90:$AA90,INDEX($E$18:$J$23,MATCH(AI$5,$D$18:$D$23,0),))+SUMPRODUCT($AB90:$AG90,INDEX($E$28:$J$33,MATCH(AI$5,$D$28:$D$33,0),))</f>
        <v>1.0773681204115149</v>
      </c>
      <c r="AJ90" s="105">
        <f>SUMPRODUCT($V90:$AA90,INDEX($E$18:$J$23,MATCH(AJ$5,$D$18:$D$23,0),))+SUMPRODUCT($AB90:$AG90,INDEX($E$28:$J$33,MATCH(AJ$5,$D$28:$D$33,0),))</f>
        <v>2.5856834889876357</v>
      </c>
      <c r="AK90" s="105">
        <f>SUMPRODUCT($V90:$AA90,INDEX($E$18:$J$23,MATCH(AK$5,$D$18:$D$23,0),))+SUMPRODUCT($AB90:$AG90,INDEX($E$28:$J$33,MATCH(AK$5,$D$28:$D$33,0),))</f>
        <v>1.1851049324526663</v>
      </c>
      <c r="AL90" s="105">
        <f>SUMPRODUCT($V90:$AA90,INDEX($E$18:$J$23,MATCH(AL$5,$D$18:$D$23,0),))+SUMPRODUCT($AB90:$AG90,INDEX($E$28:$J$33,MATCH(AL$5,$D$28:$D$33,0),))</f>
        <v>2.5318150829670598</v>
      </c>
      <c r="AM90" s="105">
        <f>SUMPRODUCT($V90:$AA90,INDEX($E$18:$J$23,MATCH(AM$5,$D$18:$D$23,0),))+SUMPRODUCT($AB90:$AG90,INDEX($E$28:$J$33,MATCH(AM$5,$D$28:$D$33,0),))</f>
        <v>0.70028927826748466</v>
      </c>
      <c r="AN90" s="105">
        <f>SUM(AH$86:AH90)</f>
        <v>1.1309750236999194</v>
      </c>
      <c r="AO90" s="105">
        <f>SUM(AI$86:AI90)</f>
        <v>11.455784388211379</v>
      </c>
      <c r="AP90" s="105">
        <f>SUM(AJ$86:AJ90)</f>
        <v>12.112622209388404</v>
      </c>
      <c r="AQ90" s="105">
        <f>SUM(AK$86:AK90)</f>
        <v>6.8710893736195917</v>
      </c>
      <c r="AR90" s="105">
        <f>SUM(AL$86:AL90)</f>
        <v>8.1602335367682883</v>
      </c>
      <c r="AS90" s="105">
        <f>SUM(AM$86:AM90)</f>
        <v>1.3256691064676214</v>
      </c>
      <c r="AT90" s="105">
        <f t="array" ref="AT90">SUMPRODUCT(TRANSPOSE($E$16:$J$16),INDEX($H$57:$K$62,,MATCH($R90,$H$40:$K$40,1)))/INDEX($H$63:$K$63,MATCH($R90,$H$40:$K$40,1))*$T90</f>
        <v>344.75779853168473</v>
      </c>
      <c r="AU90" s="105">
        <f>MAX(SUMPRODUCT(AN90:AS90,装备强化!$D$14:$I$14)-SUMPRODUCT(节奏预期!E90:J90,节奏预期!W90:AB90+1,装备强化!$D$14:$I$14),0)</f>
        <v>0</v>
      </c>
      <c r="AV90" s="105">
        <f t="shared" si="50"/>
        <v>344.75779853168473</v>
      </c>
      <c r="AW90" s="141">
        <f t="shared" si="51"/>
        <v>0</v>
      </c>
      <c r="AX90" s="141">
        <f t="shared" si="46"/>
        <v>0</v>
      </c>
      <c r="AY90" s="141">
        <f t="shared" si="46"/>
        <v>64.642087224690897</v>
      </c>
      <c r="AZ90" s="141">
        <f t="shared" si="46"/>
        <v>296.2762331131666</v>
      </c>
      <c r="BA90" s="141">
        <f t="shared" si="56"/>
        <v>0</v>
      </c>
      <c r="BB90" s="141">
        <f t="shared" si="52"/>
        <v>37.699167456663986</v>
      </c>
      <c r="BC90" s="141">
        <f t="shared" si="53"/>
        <v>596.86906139668918</v>
      </c>
      <c r="BD90" s="141">
        <f t="shared" si="54"/>
        <v>869.54107562995841</v>
      </c>
      <c r="BE90" s="141">
        <f t="shared" si="57"/>
        <v>19.89563537988964</v>
      </c>
      <c r="BF90" s="141">
        <f t="shared" si="58"/>
        <v>17.390821512599167</v>
      </c>
    </row>
    <row r="91" spans="18:58" x14ac:dyDescent="0.15">
      <c r="R91" s="104">
        <f>节奏预期!B91</f>
        <v>180</v>
      </c>
      <c r="S91" s="104">
        <f>节奏预期!D91</f>
        <v>79.97103607409106</v>
      </c>
      <c r="T91" s="165">
        <f>(求节点(其他调用!$B$4:$B$163,其他调用!$E$4:$E$163,S91)-求节点(其他调用!$B$4:$B$163,其他调用!$E$4:$E$163,S90))*INDEX($I$5:$M$8,MATCH($R91,$C$5:$C$8,1),MATCH($R$84,$I$4:$M$4,0))</f>
        <v>48530.614900153167</v>
      </c>
      <c r="U91" s="170">
        <f t="shared" si="55"/>
        <v>200332.1352951857</v>
      </c>
      <c r="V91" s="141">
        <f t="shared" si="48"/>
        <v>0</v>
      </c>
      <c r="W91" s="141">
        <f t="shared" si="44"/>
        <v>0</v>
      </c>
      <c r="X91" s="141">
        <f t="shared" si="44"/>
        <v>2.1569162177845853</v>
      </c>
      <c r="Y91" s="141">
        <f t="shared" si="44"/>
        <v>0</v>
      </c>
      <c r="Z91" s="141">
        <f t="shared" si="44"/>
        <v>0</v>
      </c>
      <c r="AA91" s="141">
        <f t="shared" si="44"/>
        <v>5.3922905444614635</v>
      </c>
      <c r="AB91" s="105">
        <f t="shared" si="49"/>
        <v>0</v>
      </c>
      <c r="AC91" s="105">
        <f t="shared" si="45"/>
        <v>0</v>
      </c>
      <c r="AD91" s="105">
        <f t="shared" si="45"/>
        <v>0</v>
      </c>
      <c r="AE91" s="105">
        <f t="shared" si="45"/>
        <v>0</v>
      </c>
      <c r="AF91" s="105">
        <f t="shared" si="45"/>
        <v>0</v>
      </c>
      <c r="AG91" s="105">
        <f t="shared" si="45"/>
        <v>0.53922905444614633</v>
      </c>
      <c r="AH91" s="105">
        <f>SUMPRODUCT($V91:$AA91,INDEX($E$18:$J$23,MATCH(AH$5,$D$18:$D$23,0),))+SUMPRODUCT($AB91:$AG91,INDEX($E$28:$J$33,MATCH(AH$5,$D$28:$D$33,0),))</f>
        <v>0</v>
      </c>
      <c r="AI91" s="105">
        <f>SUMPRODUCT($V91:$AA91,INDEX($E$18:$J$23,MATCH(AI$5,$D$18:$D$23,0),))+SUMPRODUCT($AB91:$AG91,INDEX($E$28:$J$33,MATCH(AI$5,$D$28:$D$33,0),))</f>
        <v>1.0784581088922927</v>
      </c>
      <c r="AJ91" s="105">
        <f>SUMPRODUCT($V91:$AA91,INDEX($E$18:$J$23,MATCH(AJ$5,$D$18:$D$23,0),))+SUMPRODUCT($AB91:$AG91,INDEX($E$28:$J$33,MATCH(AJ$5,$D$28:$D$33,0),))</f>
        <v>2.5882994613415025</v>
      </c>
      <c r="AK91" s="105">
        <f>SUMPRODUCT($V91:$AA91,INDEX($E$18:$J$23,MATCH(AK$5,$D$18:$D$23,0),))+SUMPRODUCT($AB91:$AG91,INDEX($E$28:$J$33,MATCH(AK$5,$D$28:$D$33,0),))</f>
        <v>1.1863039197815219</v>
      </c>
      <c r="AL91" s="105">
        <f>SUMPRODUCT($V91:$AA91,INDEX($E$18:$J$23,MATCH(AL$5,$D$18:$D$23,0),))+SUMPRODUCT($AB91:$AG91,INDEX($E$28:$J$33,MATCH(AL$5,$D$28:$D$33,0),))</f>
        <v>2.5343765558968876</v>
      </c>
      <c r="AM91" s="105">
        <f>SUMPRODUCT($V91:$AA91,INDEX($E$18:$J$23,MATCH(AM$5,$D$18:$D$23,0),))+SUMPRODUCT($AB91:$AG91,INDEX($E$28:$J$33,MATCH(AM$5,$D$28:$D$33,0),))</f>
        <v>0.70099777077999026</v>
      </c>
      <c r="AN91" s="105">
        <f>SUM(AH$86:AH91)</f>
        <v>1.1309750236999194</v>
      </c>
      <c r="AO91" s="105">
        <f>SUM(AI$86:AI91)</f>
        <v>12.534242497103671</v>
      </c>
      <c r="AP91" s="105">
        <f>SUM(AJ$86:AJ91)</f>
        <v>14.700921670729906</v>
      </c>
      <c r="AQ91" s="105">
        <f>SUM(AK$86:AK91)</f>
        <v>8.0573932934011143</v>
      </c>
      <c r="AR91" s="105">
        <f>SUM(AL$86:AL91)</f>
        <v>10.694610092665176</v>
      </c>
      <c r="AS91" s="105">
        <f>SUM(AM$86:AM91)</f>
        <v>2.0266668772476115</v>
      </c>
      <c r="AT91" s="105">
        <f t="array" ref="AT91">SUMPRODUCT(TRANSPOSE($E$16:$J$16),INDEX($H$57:$K$62,,MATCH($R91,$H$40:$K$40,1)))/INDEX($H$63:$K$63,MATCH($R91,$H$40:$K$40,1))*$T91</f>
        <v>345.10659484553366</v>
      </c>
      <c r="AU91" s="105">
        <f>MAX(SUMPRODUCT(AN91:AS91,装备强化!$D$14:$I$14)-SUMPRODUCT(节奏预期!E91:J91,节奏预期!W91:AB91+1,装备强化!$D$14:$I$14),0)</f>
        <v>0</v>
      </c>
      <c r="AV91" s="105">
        <f t="shared" si="50"/>
        <v>345.10659484553366</v>
      </c>
      <c r="AW91" s="141">
        <f t="shared" si="51"/>
        <v>0</v>
      </c>
      <c r="AX91" s="141">
        <f t="shared" si="46"/>
        <v>0</v>
      </c>
      <c r="AY91" s="141">
        <f t="shared" si="46"/>
        <v>64.707486533537562</v>
      </c>
      <c r="AZ91" s="141">
        <f t="shared" si="46"/>
        <v>296.57597994538054</v>
      </c>
      <c r="BA91" s="141">
        <f t="shared" si="56"/>
        <v>0</v>
      </c>
      <c r="BB91" s="141">
        <f t="shared" si="52"/>
        <v>37.699167456663986</v>
      </c>
      <c r="BC91" s="141">
        <f t="shared" si="53"/>
        <v>661.57654793022675</v>
      </c>
      <c r="BD91" s="141">
        <f t="shared" si="54"/>
        <v>1166.117055575339</v>
      </c>
      <c r="BE91" s="141">
        <f t="shared" si="57"/>
        <v>22.052551597674224</v>
      </c>
      <c r="BF91" s="141">
        <f t="shared" si="58"/>
        <v>23.322341111506777</v>
      </c>
    </row>
    <row r="92" spans="18:58" x14ac:dyDescent="0.15">
      <c r="R92" s="104">
        <f>节奏预期!B92</f>
        <v>210</v>
      </c>
      <c r="S92" s="104">
        <f>节奏预期!D92</f>
        <v>82.238672852681816</v>
      </c>
      <c r="T92" s="165">
        <f>(求节点(其他调用!$B$4:$B$163,其他调用!$E$4:$E$163,S92)-求节点(其他调用!$B$4:$B$163,其他调用!$E$4:$E$163,S91))*INDEX($I$5:$M$8,MATCH($R92,$C$5:$C$8,1),MATCH($R$84,$I$4:$M$4,0))</f>
        <v>52942.562597327342</v>
      </c>
      <c r="U92" s="170">
        <f t="shared" si="55"/>
        <v>253274.69789251304</v>
      </c>
      <c r="V92" s="141">
        <f t="shared" si="48"/>
        <v>0</v>
      </c>
      <c r="W92" s="141">
        <f t="shared" si="44"/>
        <v>0</v>
      </c>
      <c r="X92" s="141">
        <f t="shared" si="44"/>
        <v>2.3530027821034376</v>
      </c>
      <c r="Y92" s="141">
        <f t="shared" si="44"/>
        <v>0</v>
      </c>
      <c r="Z92" s="141">
        <f t="shared" si="44"/>
        <v>0</v>
      </c>
      <c r="AA92" s="141">
        <f t="shared" si="44"/>
        <v>5.8825069552585942</v>
      </c>
      <c r="AB92" s="105">
        <f t="shared" si="49"/>
        <v>0</v>
      </c>
      <c r="AC92" s="105">
        <f t="shared" si="45"/>
        <v>0</v>
      </c>
      <c r="AD92" s="105">
        <f t="shared" si="45"/>
        <v>0</v>
      </c>
      <c r="AE92" s="105">
        <f t="shared" si="45"/>
        <v>0</v>
      </c>
      <c r="AF92" s="105">
        <f t="shared" si="45"/>
        <v>0</v>
      </c>
      <c r="AG92" s="105">
        <f t="shared" si="45"/>
        <v>0.5882506955258594</v>
      </c>
      <c r="AH92" s="105">
        <f>SUMPRODUCT($V92:$AA92,INDEX($E$18:$J$23,MATCH(AH$5,$D$18:$D$23,0),))+SUMPRODUCT($AB92:$AG92,INDEX($E$28:$J$33,MATCH(AH$5,$D$28:$D$33,0),))</f>
        <v>0</v>
      </c>
      <c r="AI92" s="105">
        <f>SUMPRODUCT($V92:$AA92,INDEX($E$18:$J$23,MATCH(AI$5,$D$18:$D$23,0),))+SUMPRODUCT($AB92:$AG92,INDEX($E$28:$J$33,MATCH(AI$5,$D$28:$D$33,0),))</f>
        <v>1.1765013910517188</v>
      </c>
      <c r="AJ92" s="105">
        <f>SUMPRODUCT($V92:$AA92,INDEX($E$18:$J$23,MATCH(AJ$5,$D$18:$D$23,0),))+SUMPRODUCT($AB92:$AG92,INDEX($E$28:$J$33,MATCH(AJ$5,$D$28:$D$33,0),))</f>
        <v>2.8236033385241255</v>
      </c>
      <c r="AK92" s="105">
        <f>SUMPRODUCT($V92:$AA92,INDEX($E$18:$J$23,MATCH(AK$5,$D$18:$D$23,0),))+SUMPRODUCT($AB92:$AG92,INDEX($E$28:$J$33,MATCH(AK$5,$D$28:$D$33,0),))</f>
        <v>1.2941515301568907</v>
      </c>
      <c r="AL92" s="105">
        <f>SUMPRODUCT($V92:$AA92,INDEX($E$18:$J$23,MATCH(AL$5,$D$18:$D$23,0),))+SUMPRODUCT($AB92:$AG92,INDEX($E$28:$J$33,MATCH(AL$5,$D$28:$D$33,0),))</f>
        <v>2.764778268971539</v>
      </c>
      <c r="AM92" s="105">
        <f>SUMPRODUCT($V92:$AA92,INDEX($E$18:$J$23,MATCH(AM$5,$D$18:$D$23,0),))+SUMPRODUCT($AB92:$AG92,INDEX($E$28:$J$33,MATCH(AM$5,$D$28:$D$33,0),))</f>
        <v>0.76472590418361719</v>
      </c>
      <c r="AN92" s="105">
        <f>SUM(AH$86:AH92)</f>
        <v>1.1309750236999194</v>
      </c>
      <c r="AO92" s="105">
        <f>SUM(AI$86:AI92)</f>
        <v>13.71074388815539</v>
      </c>
      <c r="AP92" s="105">
        <f>SUM(AJ$86:AJ92)</f>
        <v>17.524525009254031</v>
      </c>
      <c r="AQ92" s="105">
        <f>SUM(AK$86:AK92)</f>
        <v>9.3515448235580045</v>
      </c>
      <c r="AR92" s="105">
        <f>SUM(AL$86:AL92)</f>
        <v>13.459388361636716</v>
      </c>
      <c r="AS92" s="105">
        <f>SUM(AM$86:AM92)</f>
        <v>2.7913927814312287</v>
      </c>
      <c r="AT92" s="105">
        <f t="array" ref="AT92">SUMPRODUCT(TRANSPOSE($E$16:$J$16),INDEX($H$57:$K$62,,MATCH($R92,$H$40:$K$40,1)))/INDEX($H$63:$K$63,MATCH($R92,$H$40:$K$40,1))*$T92</f>
        <v>376.48044513655003</v>
      </c>
      <c r="AU92" s="105">
        <f>MAX(SUMPRODUCT(AN92:AS92,装备强化!$D$14:$I$14)-SUMPRODUCT(节奏预期!E92:J92,节奏预期!W92:AB92+1,装备强化!$D$14:$I$14),0)</f>
        <v>0</v>
      </c>
      <c r="AV92" s="105">
        <f t="shared" si="50"/>
        <v>376.48044513655003</v>
      </c>
      <c r="AW92" s="141">
        <f t="shared" si="51"/>
        <v>0</v>
      </c>
      <c r="AX92" s="141">
        <f t="shared" si="46"/>
        <v>0</v>
      </c>
      <c r="AY92" s="141">
        <f t="shared" si="46"/>
        <v>70.590083463103127</v>
      </c>
      <c r="AZ92" s="141">
        <f t="shared" si="46"/>
        <v>323.53788253922272</v>
      </c>
      <c r="BA92" s="141">
        <f t="shared" si="56"/>
        <v>0</v>
      </c>
      <c r="BB92" s="141">
        <f t="shared" si="52"/>
        <v>37.699167456663986</v>
      </c>
      <c r="BC92" s="141">
        <f t="shared" si="53"/>
        <v>732.16663139332991</v>
      </c>
      <c r="BD92" s="141">
        <f t="shared" si="54"/>
        <v>1489.6549381145617</v>
      </c>
      <c r="BE92" s="141">
        <f t="shared" si="57"/>
        <v>24.405554379777662</v>
      </c>
      <c r="BF92" s="141">
        <f t="shared" si="58"/>
        <v>29.79309876229123</v>
      </c>
    </row>
    <row r="93" spans="18:58" x14ac:dyDescent="0.15">
      <c r="R93" s="104">
        <f>节奏预期!B93</f>
        <v>240</v>
      </c>
      <c r="S93" s="104">
        <f>节奏预期!D93</f>
        <v>84.163908914135135</v>
      </c>
      <c r="T93" s="165">
        <f>(求节点(其他调用!$B$4:$B$163,其他调用!$E$4:$E$163,S93)-求节点(其他调用!$B$4:$B$163,其他调用!$E$4:$E$163,S92))*INDEX($I$5:$M$8,MATCH($R93,$C$5:$C$8,1),MATCH($R$84,$I$4:$M$4,0))</f>
        <v>52991.612078962309</v>
      </c>
      <c r="U93" s="170">
        <f t="shared" si="55"/>
        <v>306266.30997147533</v>
      </c>
      <c r="V93" s="141">
        <f t="shared" si="48"/>
        <v>0</v>
      </c>
      <c r="W93" s="141">
        <f t="shared" si="44"/>
        <v>0</v>
      </c>
      <c r="X93" s="141">
        <f t="shared" si="44"/>
        <v>2.3551827590649914</v>
      </c>
      <c r="Y93" s="141">
        <f t="shared" si="44"/>
        <v>0</v>
      </c>
      <c r="Z93" s="141">
        <f t="shared" si="44"/>
        <v>0</v>
      </c>
      <c r="AA93" s="141">
        <f t="shared" si="44"/>
        <v>5.8879568976624794</v>
      </c>
      <c r="AB93" s="105">
        <f t="shared" si="49"/>
        <v>0</v>
      </c>
      <c r="AC93" s="105">
        <f t="shared" si="45"/>
        <v>0</v>
      </c>
      <c r="AD93" s="105">
        <f t="shared" si="45"/>
        <v>0</v>
      </c>
      <c r="AE93" s="105">
        <f t="shared" si="45"/>
        <v>0</v>
      </c>
      <c r="AF93" s="105">
        <f t="shared" si="45"/>
        <v>0</v>
      </c>
      <c r="AG93" s="105">
        <f t="shared" si="45"/>
        <v>0.58879568976624785</v>
      </c>
      <c r="AH93" s="105">
        <f>SUMPRODUCT($V93:$AA93,INDEX($E$18:$J$23,MATCH(AH$5,$D$18:$D$23,0),))+SUMPRODUCT($AB93:$AG93,INDEX($E$28:$J$33,MATCH(AH$5,$D$28:$D$33,0),))</f>
        <v>0</v>
      </c>
      <c r="AI93" s="105">
        <f>SUMPRODUCT($V93:$AA93,INDEX($E$18:$J$23,MATCH(AI$5,$D$18:$D$23,0),))+SUMPRODUCT($AB93:$AG93,INDEX($E$28:$J$33,MATCH(AI$5,$D$28:$D$33,0),))</f>
        <v>1.1775913795324957</v>
      </c>
      <c r="AJ93" s="105">
        <f>SUMPRODUCT($V93:$AA93,INDEX($E$18:$J$23,MATCH(AJ$5,$D$18:$D$23,0),))+SUMPRODUCT($AB93:$AG93,INDEX($E$28:$J$33,MATCH(AJ$5,$D$28:$D$33,0),))</f>
        <v>2.8262193108779901</v>
      </c>
      <c r="AK93" s="105">
        <f>SUMPRODUCT($V93:$AA93,INDEX($E$18:$J$23,MATCH(AK$5,$D$18:$D$23,0),))+SUMPRODUCT($AB93:$AG93,INDEX($E$28:$J$33,MATCH(AK$5,$D$28:$D$33,0),))</f>
        <v>1.2953505174857456</v>
      </c>
      <c r="AL93" s="105">
        <f>SUMPRODUCT($V93:$AA93,INDEX($E$18:$J$23,MATCH(AL$5,$D$18:$D$23,0),))+SUMPRODUCT($AB93:$AG93,INDEX($E$28:$J$33,MATCH(AL$5,$D$28:$D$33,0),))</f>
        <v>2.7673397419013654</v>
      </c>
      <c r="AM93" s="105">
        <f>SUMPRODUCT($V93:$AA93,INDEX($E$18:$J$23,MATCH(AM$5,$D$18:$D$23,0),))+SUMPRODUCT($AB93:$AG93,INDEX($E$28:$J$33,MATCH(AM$5,$D$28:$D$33,0),))</f>
        <v>0.76543439669612234</v>
      </c>
      <c r="AN93" s="105">
        <f>SUM(AH$86:AH93)</f>
        <v>1.1309750236999194</v>
      </c>
      <c r="AO93" s="105">
        <f>SUM(AI$86:AI93)</f>
        <v>14.888335267687886</v>
      </c>
      <c r="AP93" s="105">
        <f>SUM(AJ$86:AJ93)</f>
        <v>20.350744320132023</v>
      </c>
      <c r="AQ93" s="105">
        <f>SUM(AK$86:AK93)</f>
        <v>10.64689534104375</v>
      </c>
      <c r="AR93" s="105">
        <f>SUM(AL$86:AL93)</f>
        <v>16.226728103538083</v>
      </c>
      <c r="AS93" s="105">
        <f>SUM(AM$86:AM93)</f>
        <v>3.5568271781273513</v>
      </c>
      <c r="AT93" s="105">
        <f t="array" ref="AT93">SUMPRODUCT(TRANSPOSE($E$16:$J$16),INDEX($H$57:$K$62,,MATCH($R93,$H$40:$K$40,1)))/INDEX($H$63:$K$63,MATCH($R93,$H$40:$K$40,1))*$T93</f>
        <v>376.82924145039868</v>
      </c>
      <c r="AU93" s="105">
        <f>MAX(SUMPRODUCT(AN93:AS93,装备强化!$D$14:$I$14)-SUMPRODUCT(节奏预期!E93:J93,节奏预期!W93:AB93+1,装备强化!$D$14:$I$14),0)</f>
        <v>0</v>
      </c>
      <c r="AV93" s="105">
        <f t="shared" si="50"/>
        <v>376.82924145039868</v>
      </c>
      <c r="AW93" s="141">
        <f t="shared" si="51"/>
        <v>0</v>
      </c>
      <c r="AX93" s="141">
        <f t="shared" si="46"/>
        <v>0</v>
      </c>
      <c r="AY93" s="141">
        <f t="shared" si="46"/>
        <v>70.65548277194975</v>
      </c>
      <c r="AZ93" s="141">
        <f t="shared" si="46"/>
        <v>323.83762937143638</v>
      </c>
      <c r="BA93" s="141">
        <f t="shared" si="56"/>
        <v>0</v>
      </c>
      <c r="BB93" s="141">
        <f t="shared" si="52"/>
        <v>37.699167456663986</v>
      </c>
      <c r="BC93" s="141">
        <f t="shared" si="53"/>
        <v>802.82211416527969</v>
      </c>
      <c r="BD93" s="141">
        <f t="shared" si="54"/>
        <v>1813.4925674859981</v>
      </c>
      <c r="BE93" s="141">
        <f t="shared" si="57"/>
        <v>26.760737138842654</v>
      </c>
      <c r="BF93" s="141">
        <f t="shared" si="58"/>
        <v>36.269851349719957</v>
      </c>
    </row>
    <row r="94" spans="18:58" x14ac:dyDescent="0.15">
      <c r="R94" s="104">
        <f>节奏预期!B94</f>
        <v>270</v>
      </c>
      <c r="S94" s="104">
        <f>节奏预期!D94</f>
        <v>85.878108880436827</v>
      </c>
      <c r="T94" s="165">
        <f>(求节点(其他调用!$B$4:$B$163,其他调用!$E$4:$E$163,S94)-求节点(其他调用!$B$4:$B$163,其他调用!$E$4:$E$163,S93))*INDEX($I$5:$M$8,MATCH($R94,$C$5:$C$8,1),MATCH($R$84,$I$4:$M$4,0))</f>
        <v>52991.612078962506</v>
      </c>
      <c r="U94" s="170">
        <f t="shared" si="55"/>
        <v>359257.92205043783</v>
      </c>
      <c r="V94" s="141">
        <f t="shared" si="48"/>
        <v>0</v>
      </c>
      <c r="W94" s="141">
        <f t="shared" si="44"/>
        <v>0</v>
      </c>
      <c r="X94" s="141">
        <f t="shared" si="44"/>
        <v>2.3551827590650003</v>
      </c>
      <c r="Y94" s="141">
        <f t="shared" si="44"/>
        <v>0</v>
      </c>
      <c r="Z94" s="141">
        <f t="shared" si="44"/>
        <v>0</v>
      </c>
      <c r="AA94" s="141">
        <f t="shared" si="44"/>
        <v>5.8879568976625007</v>
      </c>
      <c r="AB94" s="105">
        <f t="shared" si="49"/>
        <v>0</v>
      </c>
      <c r="AC94" s="105">
        <f t="shared" si="45"/>
        <v>0</v>
      </c>
      <c r="AD94" s="105">
        <f t="shared" si="45"/>
        <v>0</v>
      </c>
      <c r="AE94" s="105">
        <f t="shared" si="45"/>
        <v>0</v>
      </c>
      <c r="AF94" s="105">
        <f t="shared" si="45"/>
        <v>0</v>
      </c>
      <c r="AG94" s="105">
        <f t="shared" si="45"/>
        <v>0.58879568976625007</v>
      </c>
      <c r="AH94" s="105">
        <f>SUMPRODUCT($V94:$AA94,INDEX($E$18:$J$23,MATCH(AH$5,$D$18:$D$23,0),))+SUMPRODUCT($AB94:$AG94,INDEX($E$28:$J$33,MATCH(AH$5,$D$28:$D$33,0),))</f>
        <v>0</v>
      </c>
      <c r="AI94" s="105">
        <f>SUMPRODUCT($V94:$AA94,INDEX($E$18:$J$23,MATCH(AI$5,$D$18:$D$23,0),))+SUMPRODUCT($AB94:$AG94,INDEX($E$28:$J$33,MATCH(AI$5,$D$28:$D$33,0),))</f>
        <v>1.1775913795325001</v>
      </c>
      <c r="AJ94" s="105">
        <f>SUMPRODUCT($V94:$AA94,INDEX($E$18:$J$23,MATCH(AJ$5,$D$18:$D$23,0),))+SUMPRODUCT($AB94:$AG94,INDEX($E$28:$J$33,MATCH(AJ$5,$D$28:$D$33,0),))</f>
        <v>2.8262193108780007</v>
      </c>
      <c r="AK94" s="105">
        <f>SUMPRODUCT($V94:$AA94,INDEX($E$18:$J$23,MATCH(AK$5,$D$18:$D$23,0),))+SUMPRODUCT($AB94:$AG94,INDEX($E$28:$J$33,MATCH(AK$5,$D$28:$D$33,0),))</f>
        <v>1.2953505174857503</v>
      </c>
      <c r="AL94" s="105">
        <f>SUMPRODUCT($V94:$AA94,INDEX($E$18:$J$23,MATCH(AL$5,$D$18:$D$23,0),))+SUMPRODUCT($AB94:$AG94,INDEX($E$28:$J$33,MATCH(AL$5,$D$28:$D$33,0),))</f>
        <v>2.7673397419013752</v>
      </c>
      <c r="AM94" s="105">
        <f>SUMPRODUCT($V94:$AA94,INDEX($E$18:$J$23,MATCH(AM$5,$D$18:$D$23,0),))+SUMPRODUCT($AB94:$AG94,INDEX($E$28:$J$33,MATCH(AM$5,$D$28:$D$33,0),))</f>
        <v>0.76543439669612512</v>
      </c>
      <c r="AN94" s="105">
        <f>SUM(AH$86:AH94)</f>
        <v>1.1309750236999194</v>
      </c>
      <c r="AO94" s="105">
        <f>SUM(AI$86:AI94)</f>
        <v>16.065926647220387</v>
      </c>
      <c r="AP94" s="105">
        <f>SUM(AJ$86:AJ94)</f>
        <v>23.176963631010025</v>
      </c>
      <c r="AQ94" s="105">
        <f>SUM(AK$86:AK94)</f>
        <v>11.9422458585295</v>
      </c>
      <c r="AR94" s="105">
        <f>SUM(AL$86:AL94)</f>
        <v>18.994067845439456</v>
      </c>
      <c r="AS94" s="105">
        <f>SUM(AM$86:AM94)</f>
        <v>4.3222615748234761</v>
      </c>
      <c r="AT94" s="105">
        <f t="array" ref="AT94">SUMPRODUCT(TRANSPOSE($E$16:$J$16),INDEX($H$57:$K$62,,MATCH($R94,$H$40:$K$40,1)))/INDEX($H$63:$K$63,MATCH($R94,$H$40:$K$40,1))*$T94</f>
        <v>376.82924145040005</v>
      </c>
      <c r="AU94" s="105">
        <f>MAX(SUMPRODUCT(AN94:AS94,装备强化!$D$14:$I$14)-SUMPRODUCT(节奏预期!E94:J94,节奏预期!W94:AB94+1,装备强化!$D$14:$I$14),0)</f>
        <v>0</v>
      </c>
      <c r="AV94" s="105">
        <f t="shared" si="50"/>
        <v>376.82924145040005</v>
      </c>
      <c r="AW94" s="141">
        <f t="shared" si="51"/>
        <v>0</v>
      </c>
      <c r="AX94" s="141">
        <f t="shared" si="46"/>
        <v>0</v>
      </c>
      <c r="AY94" s="141">
        <f t="shared" si="46"/>
        <v>70.65548277195002</v>
      </c>
      <c r="AZ94" s="141">
        <f t="shared" si="46"/>
        <v>323.83762937143757</v>
      </c>
      <c r="BA94" s="141">
        <f t="shared" si="56"/>
        <v>0</v>
      </c>
      <c r="BB94" s="141">
        <f t="shared" si="52"/>
        <v>37.699167456663986</v>
      </c>
      <c r="BC94" s="141">
        <f t="shared" si="53"/>
        <v>873.47759693722969</v>
      </c>
      <c r="BD94" s="141">
        <f t="shared" si="54"/>
        <v>2137.3301968574356</v>
      </c>
      <c r="BE94" s="141">
        <f t="shared" si="57"/>
        <v>29.115919897907652</v>
      </c>
      <c r="BF94" s="141">
        <f t="shared" si="58"/>
        <v>42.746603937148706</v>
      </c>
    </row>
    <row r="95" spans="18:58" x14ac:dyDescent="0.15">
      <c r="R95" s="104">
        <f>节奏预期!B95</f>
        <v>300</v>
      </c>
      <c r="S95" s="104">
        <f>节奏预期!D95</f>
        <v>87.370536081129359</v>
      </c>
      <c r="T95" s="165">
        <f>(求节点(其他调用!$B$4:$B$163,其他调用!$E$4:$E$163,S95)-求节点(其他调用!$B$4:$B$163,其他调用!$E$4:$E$163,S94))*INDEX($I$5:$M$8,MATCH($R95,$C$5:$C$8,1),MATCH($R$84,$I$4:$M$4,0))</f>
        <v>52991.612078961858</v>
      </c>
      <c r="U95" s="170">
        <f t="shared" si="55"/>
        <v>412249.53412939969</v>
      </c>
      <c r="V95" s="141">
        <f t="shared" si="48"/>
        <v>0</v>
      </c>
      <c r="W95" s="141">
        <f t="shared" si="44"/>
        <v>0</v>
      </c>
      <c r="X95" s="141">
        <f t="shared" si="44"/>
        <v>2.3551827590649714</v>
      </c>
      <c r="Y95" s="141">
        <f t="shared" si="44"/>
        <v>0</v>
      </c>
      <c r="Z95" s="141">
        <f t="shared" si="44"/>
        <v>0</v>
      </c>
      <c r="AA95" s="141">
        <f t="shared" si="44"/>
        <v>5.8879568976624288</v>
      </c>
      <c r="AB95" s="105">
        <f t="shared" si="49"/>
        <v>0</v>
      </c>
      <c r="AC95" s="105">
        <f t="shared" si="45"/>
        <v>0</v>
      </c>
      <c r="AD95" s="105">
        <f t="shared" si="45"/>
        <v>0</v>
      </c>
      <c r="AE95" s="105">
        <f t="shared" si="45"/>
        <v>0</v>
      </c>
      <c r="AF95" s="105">
        <f t="shared" si="45"/>
        <v>0</v>
      </c>
      <c r="AG95" s="105">
        <f t="shared" si="45"/>
        <v>0.58879568976624286</v>
      </c>
      <c r="AH95" s="105">
        <f>SUMPRODUCT($V95:$AA95,INDEX($E$18:$J$23,MATCH(AH$5,$D$18:$D$23,0),))+SUMPRODUCT($AB95:$AG95,INDEX($E$28:$J$33,MATCH(AH$5,$D$28:$D$33,0),))</f>
        <v>0</v>
      </c>
      <c r="AI95" s="105">
        <f>SUMPRODUCT($V95:$AA95,INDEX($E$18:$J$23,MATCH(AI$5,$D$18:$D$23,0),))+SUMPRODUCT($AB95:$AG95,INDEX($E$28:$J$33,MATCH(AI$5,$D$28:$D$33,0),))</f>
        <v>1.1775913795324857</v>
      </c>
      <c r="AJ95" s="105">
        <f>SUMPRODUCT($V95:$AA95,INDEX($E$18:$J$23,MATCH(AJ$5,$D$18:$D$23,0),))+SUMPRODUCT($AB95:$AG95,INDEX($E$28:$J$33,MATCH(AJ$5,$D$28:$D$33,0),))</f>
        <v>2.8262193108779661</v>
      </c>
      <c r="AK95" s="105">
        <f>SUMPRODUCT($V95:$AA95,INDEX($E$18:$J$23,MATCH(AK$5,$D$18:$D$23,0),))+SUMPRODUCT($AB95:$AG95,INDEX($E$28:$J$33,MATCH(AK$5,$D$28:$D$33,0),))</f>
        <v>1.2953505174857343</v>
      </c>
      <c r="AL95" s="105">
        <f>SUMPRODUCT($V95:$AA95,INDEX($E$18:$J$23,MATCH(AL$5,$D$18:$D$23,0),))+SUMPRODUCT($AB95:$AG95,INDEX($E$28:$J$33,MATCH(AL$5,$D$28:$D$33,0),))</f>
        <v>2.7673397419013415</v>
      </c>
      <c r="AM95" s="105">
        <f>SUMPRODUCT($V95:$AA95,INDEX($E$18:$J$23,MATCH(AM$5,$D$18:$D$23,0),))+SUMPRODUCT($AB95:$AG95,INDEX($E$28:$J$33,MATCH(AM$5,$D$28:$D$33,0),))</f>
        <v>0.76543439669611568</v>
      </c>
      <c r="AN95" s="105">
        <f>SUM(AH$86:AH95)</f>
        <v>1.1309750236999194</v>
      </c>
      <c r="AO95" s="105">
        <f>SUM(AI$86:AI95)</f>
        <v>17.243518026752874</v>
      </c>
      <c r="AP95" s="105">
        <f>SUM(AJ$86:AJ95)</f>
        <v>26.003182941887992</v>
      </c>
      <c r="AQ95" s="105">
        <f>SUM(AK$86:AK95)</f>
        <v>13.237596376015233</v>
      </c>
      <c r="AR95" s="105">
        <f>SUM(AL$86:AL95)</f>
        <v>21.761407587340798</v>
      </c>
      <c r="AS95" s="105">
        <f>SUM(AM$86:AM95)</f>
        <v>5.087695971519592</v>
      </c>
      <c r="AT95" s="105">
        <f t="array" ref="AT95">SUMPRODUCT(TRANSPOSE($E$16:$J$16),INDEX($H$57:$K$62,,MATCH($R95,$H$40:$K$40,1)))/INDEX($H$63:$K$63,MATCH($R95,$H$40:$K$40,1))*$T95</f>
        <v>376.82924145039544</v>
      </c>
      <c r="AU95" s="105">
        <f>MAX(SUMPRODUCT(AN95:AS95,装备强化!$D$14:$I$14)-SUMPRODUCT(节奏预期!E95:J95,节奏预期!W95:AB95+1,装备强化!$D$14:$I$14),0)</f>
        <v>0</v>
      </c>
      <c r="AV95" s="105">
        <f t="shared" si="50"/>
        <v>376.82924145039544</v>
      </c>
      <c r="AW95" s="141">
        <f t="shared" si="51"/>
        <v>0</v>
      </c>
      <c r="AX95" s="141">
        <f t="shared" si="46"/>
        <v>0</v>
      </c>
      <c r="AY95" s="141">
        <f t="shared" si="46"/>
        <v>70.655482771949153</v>
      </c>
      <c r="AZ95" s="141">
        <f t="shared" si="46"/>
        <v>323.83762937143365</v>
      </c>
      <c r="BA95" s="141">
        <f t="shared" si="56"/>
        <v>0</v>
      </c>
      <c r="BB95" s="141">
        <f t="shared" si="52"/>
        <v>37.699167456663986</v>
      </c>
      <c r="BC95" s="141">
        <f t="shared" si="53"/>
        <v>944.1330797091789</v>
      </c>
      <c r="BD95" s="141">
        <f t="shared" si="54"/>
        <v>2461.1678262288692</v>
      </c>
      <c r="BE95" s="141">
        <f t="shared" si="57"/>
        <v>31.471102656972622</v>
      </c>
      <c r="BF95" s="141">
        <f t="shared" si="58"/>
        <v>49.223356524577376</v>
      </c>
    </row>
    <row r="96" spans="18:58" x14ac:dyDescent="0.15">
      <c r="R96" s="104">
        <f>节奏预期!B96</f>
        <v>330</v>
      </c>
      <c r="S96" s="104">
        <f>节奏预期!D96</f>
        <v>88.867864050862167</v>
      </c>
      <c r="T96" s="165">
        <f>(求节点(其他调用!$B$4:$B$163,其他调用!$E$4:$E$163,S96)-求节点(其他调用!$B$4:$B$163,其他调用!$E$4:$E$163,S95))*INDEX($I$5:$M$8,MATCH($R96,$C$5:$C$8,1),MATCH($R$84,$I$4:$M$4,0))</f>
        <v>52991.612078962309</v>
      </c>
      <c r="U96" s="170">
        <f t="shared" si="55"/>
        <v>465241.14620836201</v>
      </c>
      <c r="V96" s="141">
        <f t="shared" si="48"/>
        <v>0</v>
      </c>
      <c r="W96" s="141">
        <f t="shared" si="44"/>
        <v>0</v>
      </c>
      <c r="X96" s="141">
        <f t="shared" si="44"/>
        <v>2.3551827590649914</v>
      </c>
      <c r="Y96" s="141">
        <f t="shared" si="44"/>
        <v>0</v>
      </c>
      <c r="Z96" s="141">
        <f t="shared" si="44"/>
        <v>0</v>
      </c>
      <c r="AA96" s="141">
        <f t="shared" si="44"/>
        <v>5.8879568976624794</v>
      </c>
      <c r="AB96" s="105">
        <f t="shared" si="49"/>
        <v>0</v>
      </c>
      <c r="AC96" s="105">
        <f t="shared" si="45"/>
        <v>0</v>
      </c>
      <c r="AD96" s="105">
        <f t="shared" si="45"/>
        <v>0</v>
      </c>
      <c r="AE96" s="105">
        <f t="shared" si="45"/>
        <v>0</v>
      </c>
      <c r="AF96" s="105">
        <f t="shared" si="45"/>
        <v>0</v>
      </c>
      <c r="AG96" s="105">
        <f t="shared" si="45"/>
        <v>0.58879568976624785</v>
      </c>
      <c r="AH96" s="105">
        <f>SUMPRODUCT($V96:$AA96,INDEX($E$18:$J$23,MATCH(AH$5,$D$18:$D$23,0),))+SUMPRODUCT($AB96:$AG96,INDEX($E$28:$J$33,MATCH(AH$5,$D$28:$D$33,0),))</f>
        <v>0</v>
      </c>
      <c r="AI96" s="105">
        <f>SUMPRODUCT($V96:$AA96,INDEX($E$18:$J$23,MATCH(AI$5,$D$18:$D$23,0),))+SUMPRODUCT($AB96:$AG96,INDEX($E$28:$J$33,MATCH(AI$5,$D$28:$D$33,0),))</f>
        <v>1.1775913795324957</v>
      </c>
      <c r="AJ96" s="105">
        <f>SUMPRODUCT($V96:$AA96,INDEX($E$18:$J$23,MATCH(AJ$5,$D$18:$D$23,0),))+SUMPRODUCT($AB96:$AG96,INDEX($E$28:$J$33,MATCH(AJ$5,$D$28:$D$33,0),))</f>
        <v>2.8262193108779901</v>
      </c>
      <c r="AK96" s="105">
        <f>SUMPRODUCT($V96:$AA96,INDEX($E$18:$J$23,MATCH(AK$5,$D$18:$D$23,0),))+SUMPRODUCT($AB96:$AG96,INDEX($E$28:$J$33,MATCH(AK$5,$D$28:$D$33,0),))</f>
        <v>1.2953505174857456</v>
      </c>
      <c r="AL96" s="105">
        <f>SUMPRODUCT($V96:$AA96,INDEX($E$18:$J$23,MATCH(AL$5,$D$18:$D$23,0),))+SUMPRODUCT($AB96:$AG96,INDEX($E$28:$J$33,MATCH(AL$5,$D$28:$D$33,0),))</f>
        <v>2.7673397419013654</v>
      </c>
      <c r="AM96" s="105">
        <f>SUMPRODUCT($V96:$AA96,INDEX($E$18:$J$23,MATCH(AM$5,$D$18:$D$23,0),))+SUMPRODUCT($AB96:$AG96,INDEX($E$28:$J$33,MATCH(AM$5,$D$28:$D$33,0),))</f>
        <v>0.76543439669612234</v>
      </c>
      <c r="AN96" s="105">
        <f>SUM(AH$86:AH96)</f>
        <v>1.1309750236999194</v>
      </c>
      <c r="AO96" s="105">
        <f>SUM(AI$86:AI96)</f>
        <v>18.421109406285368</v>
      </c>
      <c r="AP96" s="105">
        <f>SUM(AJ$86:AJ96)</f>
        <v>28.829402252765981</v>
      </c>
      <c r="AQ96" s="105">
        <f>SUM(AK$86:AK96)</f>
        <v>14.532946893500979</v>
      </c>
      <c r="AR96" s="105">
        <f>SUM(AL$86:AL96)</f>
        <v>24.528747329242165</v>
      </c>
      <c r="AS96" s="105">
        <f>SUM(AM$86:AM96)</f>
        <v>5.8531303682157141</v>
      </c>
      <c r="AT96" s="105">
        <f t="array" ref="AT96">SUMPRODUCT(TRANSPOSE($E$16:$J$16),INDEX($H$57:$K$62,,MATCH($R96,$H$40:$K$40,1)))/INDEX($H$63:$K$63,MATCH($R96,$H$40:$K$40,1))*$T96</f>
        <v>376.82924145039868</v>
      </c>
      <c r="AU96" s="105">
        <f>MAX(SUMPRODUCT(AN96:AS96,装备强化!$D$14:$I$14)-SUMPRODUCT(节奏预期!E96:J96,节奏预期!W96:AB96+1,装备强化!$D$14:$I$14),0)</f>
        <v>0</v>
      </c>
      <c r="AV96" s="105">
        <f t="shared" si="50"/>
        <v>376.82924145039868</v>
      </c>
      <c r="AW96" s="141">
        <f t="shared" si="51"/>
        <v>0</v>
      </c>
      <c r="AX96" s="141">
        <f t="shared" si="46"/>
        <v>0</v>
      </c>
      <c r="AY96" s="141">
        <f t="shared" si="46"/>
        <v>70.65548277194975</v>
      </c>
      <c r="AZ96" s="141">
        <f t="shared" si="46"/>
        <v>323.83762937143638</v>
      </c>
      <c r="BA96" s="141">
        <f t="shared" si="56"/>
        <v>0</v>
      </c>
      <c r="BB96" s="141">
        <f t="shared" si="52"/>
        <v>37.699167456663986</v>
      </c>
      <c r="BC96" s="141">
        <f t="shared" si="53"/>
        <v>1014.7885624811287</v>
      </c>
      <c r="BD96" s="141">
        <f t="shared" si="54"/>
        <v>2785.0054556003056</v>
      </c>
      <c r="BE96" s="141">
        <f t="shared" si="57"/>
        <v>33.826285416037614</v>
      </c>
      <c r="BF96" s="141">
        <f t="shared" si="58"/>
        <v>55.700109112006103</v>
      </c>
    </row>
    <row r="97" spans="18:58" x14ac:dyDescent="0.15">
      <c r="R97" s="104">
        <f>节奏预期!B97</f>
        <v>360</v>
      </c>
      <c r="S97" s="104">
        <f>节奏预期!D97</f>
        <v>90.241691698216215</v>
      </c>
      <c r="T97" s="165">
        <f>(求节点(其他调用!$B$4:$B$163,其他调用!$E$4:$E$163,S97)-求节点(其他调用!$B$4:$B$163,其他调用!$E$4:$E$163,S96))*INDEX($I$5:$M$8,MATCH($R97,$C$5:$C$8,1),MATCH($R$84,$I$4:$M$4,0))</f>
        <v>51798.074518852227</v>
      </c>
      <c r="U97" s="170">
        <f t="shared" si="55"/>
        <v>517039.22072721424</v>
      </c>
      <c r="V97" s="141">
        <f t="shared" si="48"/>
        <v>0</v>
      </c>
      <c r="W97" s="141">
        <f t="shared" si="44"/>
        <v>0</v>
      </c>
      <c r="X97" s="141">
        <f t="shared" si="44"/>
        <v>2.3021366452823213</v>
      </c>
      <c r="Y97" s="141">
        <f t="shared" si="44"/>
        <v>0</v>
      </c>
      <c r="Z97" s="141">
        <f t="shared" si="44"/>
        <v>0</v>
      </c>
      <c r="AA97" s="141">
        <f t="shared" si="44"/>
        <v>5.7553416132058031</v>
      </c>
      <c r="AB97" s="105">
        <f t="shared" si="49"/>
        <v>0</v>
      </c>
      <c r="AC97" s="105">
        <f t="shared" si="45"/>
        <v>0</v>
      </c>
      <c r="AD97" s="105">
        <f t="shared" si="45"/>
        <v>0</v>
      </c>
      <c r="AE97" s="105">
        <f t="shared" si="45"/>
        <v>0</v>
      </c>
      <c r="AF97" s="105">
        <f t="shared" si="45"/>
        <v>0</v>
      </c>
      <c r="AG97" s="105">
        <f t="shared" si="45"/>
        <v>0.57553416132058033</v>
      </c>
      <c r="AH97" s="105">
        <f>SUMPRODUCT($V97:$AA97,INDEX($E$18:$J$23,MATCH(AH$5,$D$18:$D$23,0),))+SUMPRODUCT($AB97:$AG97,INDEX($E$28:$J$33,MATCH(AH$5,$D$28:$D$33,0),))</f>
        <v>0</v>
      </c>
      <c r="AI97" s="105">
        <f>SUMPRODUCT($V97:$AA97,INDEX($E$18:$J$23,MATCH(AI$5,$D$18:$D$23,0),))+SUMPRODUCT($AB97:$AG97,INDEX($E$28:$J$33,MATCH(AI$5,$D$28:$D$33,0),))</f>
        <v>1.1510683226411607</v>
      </c>
      <c r="AJ97" s="105">
        <f>SUMPRODUCT($V97:$AA97,INDEX($E$18:$J$23,MATCH(AJ$5,$D$18:$D$23,0),))+SUMPRODUCT($AB97:$AG97,INDEX($E$28:$J$33,MATCH(AJ$5,$D$28:$D$33,0),))</f>
        <v>2.7625639743387858</v>
      </c>
      <c r="AK97" s="105">
        <f>SUMPRODUCT($V97:$AA97,INDEX($E$18:$J$23,MATCH(AK$5,$D$18:$D$23,0),))+SUMPRODUCT($AB97:$AG97,INDEX($E$28:$J$33,MATCH(AK$5,$D$28:$D$33,0),))</f>
        <v>1.2661751549052767</v>
      </c>
      <c r="AL97" s="105">
        <f>SUMPRODUCT($V97:$AA97,INDEX($E$18:$J$23,MATCH(AL$5,$D$18:$D$23,0),))+SUMPRODUCT($AB97:$AG97,INDEX($E$28:$J$33,MATCH(AL$5,$D$28:$D$33,0),))</f>
        <v>2.7050105582067276</v>
      </c>
      <c r="AM97" s="105">
        <f>SUMPRODUCT($V97:$AA97,INDEX($E$18:$J$23,MATCH(AM$5,$D$18:$D$23,0),))+SUMPRODUCT($AB97:$AG97,INDEX($E$28:$J$33,MATCH(AM$5,$D$28:$D$33,0),))</f>
        <v>0.74819440971675444</v>
      </c>
      <c r="AN97" s="105">
        <f>SUM(AH$86:AH97)</f>
        <v>1.1309750236999194</v>
      </c>
      <c r="AO97" s="105">
        <f>SUM(AI$86:AI97)</f>
        <v>19.57217772892653</v>
      </c>
      <c r="AP97" s="105">
        <f>SUM(AJ$86:AJ97)</f>
        <v>31.591966227104766</v>
      </c>
      <c r="AQ97" s="105">
        <f>SUM(AK$86:AK97)</f>
        <v>15.799122048406256</v>
      </c>
      <c r="AR97" s="105">
        <f>SUM(AL$86:AL97)</f>
        <v>27.233757887448892</v>
      </c>
      <c r="AS97" s="105">
        <f>SUM(AM$86:AM97)</f>
        <v>6.6013247779324686</v>
      </c>
      <c r="AT97" s="105">
        <f t="array" ref="AT97">SUMPRODUCT(TRANSPOSE($E$16:$J$16),INDEX($H$57:$K$62,,MATCH($R97,$H$40:$K$40,1)))/INDEX($H$63:$K$63,MATCH($R97,$H$40:$K$40,1))*$T97</f>
        <v>368.3418632451714</v>
      </c>
      <c r="AU97" s="105">
        <f>MAX(SUMPRODUCT(AN97:AS97,装备强化!$D$14:$I$14)-SUMPRODUCT(节奏预期!E97:J97,节奏预期!W97:AB97+1,装备强化!$D$14:$I$14),0)</f>
        <v>0</v>
      </c>
      <c r="AV97" s="105">
        <f t="shared" si="50"/>
        <v>368.3418632451714</v>
      </c>
      <c r="AW97" s="141">
        <f t="shared" si="51"/>
        <v>0</v>
      </c>
      <c r="AX97" s="141">
        <f t="shared" si="46"/>
        <v>0</v>
      </c>
      <c r="AY97" s="141">
        <f t="shared" si="46"/>
        <v>69.064099358469647</v>
      </c>
      <c r="AZ97" s="141">
        <f t="shared" si="46"/>
        <v>316.54378872631924</v>
      </c>
      <c r="BA97" s="141">
        <f t="shared" si="56"/>
        <v>0</v>
      </c>
      <c r="BB97" s="141">
        <f t="shared" si="52"/>
        <v>37.699167456663986</v>
      </c>
      <c r="BC97" s="141">
        <f t="shared" si="53"/>
        <v>1083.8526618395983</v>
      </c>
      <c r="BD97" s="141">
        <f t="shared" si="54"/>
        <v>3101.5492443266248</v>
      </c>
      <c r="BE97" s="141">
        <f t="shared" si="57"/>
        <v>36.128422061319938</v>
      </c>
      <c r="BF97" s="141">
        <f t="shared" si="58"/>
        <v>62.030984886532487</v>
      </c>
    </row>
    <row r="98" spans="18:58" x14ac:dyDescent="0.15">
      <c r="R98" s="104">
        <f>节奏预期!B98</f>
        <v>390</v>
      </c>
      <c r="S98" s="104">
        <f>节奏预期!D98</f>
        <v>91.433267438759643</v>
      </c>
      <c r="T98" s="165">
        <f>(求节点(其他调用!$B$4:$B$163,其他调用!$E$4:$E$163,S98)-求节点(其他调用!$B$4:$B$163,其他调用!$E$4:$E$163,S97))*INDEX($I$5:$M$8,MATCH($R98,$C$5:$C$8,1),MATCH($R$84,$I$4:$M$4,0))</f>
        <v>45295.825757758284</v>
      </c>
      <c r="U98" s="170">
        <f t="shared" si="55"/>
        <v>562335.04648497258</v>
      </c>
      <c r="V98" s="141">
        <f t="shared" si="48"/>
        <v>0</v>
      </c>
      <c r="W98" s="141">
        <f t="shared" si="44"/>
        <v>0</v>
      </c>
      <c r="X98" s="141">
        <f t="shared" si="44"/>
        <v>2.0131478114559238</v>
      </c>
      <c r="Y98" s="141">
        <f t="shared" si="44"/>
        <v>0</v>
      </c>
      <c r="Z98" s="141">
        <f t="shared" si="44"/>
        <v>0</v>
      </c>
      <c r="AA98" s="141">
        <f t="shared" si="44"/>
        <v>5.03286952863981</v>
      </c>
      <c r="AB98" s="105">
        <f t="shared" si="49"/>
        <v>0</v>
      </c>
      <c r="AC98" s="105">
        <f t="shared" si="45"/>
        <v>0</v>
      </c>
      <c r="AD98" s="105">
        <f t="shared" si="45"/>
        <v>0</v>
      </c>
      <c r="AE98" s="105">
        <f t="shared" si="45"/>
        <v>0</v>
      </c>
      <c r="AF98" s="105">
        <f t="shared" si="45"/>
        <v>0</v>
      </c>
      <c r="AG98" s="105">
        <f t="shared" si="45"/>
        <v>0.50328695286398095</v>
      </c>
      <c r="AH98" s="105">
        <f>SUMPRODUCT($V98:$AA98,INDEX($E$18:$J$23,MATCH(AH$5,$D$18:$D$23,0),))+SUMPRODUCT($AB98:$AG98,INDEX($E$28:$J$33,MATCH(AH$5,$D$28:$D$33,0),))</f>
        <v>0</v>
      </c>
      <c r="AI98" s="105">
        <f>SUMPRODUCT($V98:$AA98,INDEX($E$18:$J$23,MATCH(AI$5,$D$18:$D$23,0),))+SUMPRODUCT($AB98:$AG98,INDEX($E$28:$J$33,MATCH(AI$5,$D$28:$D$33,0),))</f>
        <v>1.0065739057279619</v>
      </c>
      <c r="AJ98" s="105">
        <f>SUMPRODUCT($V98:$AA98,INDEX($E$18:$J$23,MATCH(AJ$5,$D$18:$D$23,0),))+SUMPRODUCT($AB98:$AG98,INDEX($E$28:$J$33,MATCH(AJ$5,$D$28:$D$33,0),))</f>
        <v>2.4157773737471087</v>
      </c>
      <c r="AK98" s="105">
        <f>SUMPRODUCT($V98:$AA98,INDEX($E$18:$J$23,MATCH(AK$5,$D$18:$D$23,0),))+SUMPRODUCT($AB98:$AG98,INDEX($E$28:$J$33,MATCH(AK$5,$D$28:$D$33,0),))</f>
        <v>1.1072312963007582</v>
      </c>
      <c r="AL98" s="105">
        <f>SUMPRODUCT($V98:$AA98,INDEX($E$18:$J$23,MATCH(AL$5,$D$18:$D$23,0),))+SUMPRODUCT($AB98:$AG98,INDEX($E$28:$J$33,MATCH(AL$5,$D$28:$D$33,0),))</f>
        <v>2.3654486784607109</v>
      </c>
      <c r="AM98" s="105">
        <f>SUMPRODUCT($V98:$AA98,INDEX($E$18:$J$23,MATCH(AM$5,$D$18:$D$23,0),))+SUMPRODUCT($AB98:$AG98,INDEX($E$28:$J$33,MATCH(AM$5,$D$28:$D$33,0),))</f>
        <v>0.65427303872317533</v>
      </c>
      <c r="AN98" s="105">
        <f>SUM(AH$86:AH98)</f>
        <v>1.1309750236999194</v>
      </c>
      <c r="AO98" s="105">
        <f>SUM(AI$86:AI98)</f>
        <v>20.578751634654491</v>
      </c>
      <c r="AP98" s="105">
        <f>SUM(AJ$86:AJ98)</f>
        <v>34.007743600851875</v>
      </c>
      <c r="AQ98" s="105">
        <f>SUM(AK$86:AK98)</f>
        <v>16.906353344707014</v>
      </c>
      <c r="AR98" s="105">
        <f>SUM(AL$86:AL98)</f>
        <v>29.599206565909604</v>
      </c>
      <c r="AS98" s="105">
        <f>SUM(AM$86:AM98)</f>
        <v>7.2555978166556443</v>
      </c>
      <c r="AT98" s="105">
        <f t="array" ref="AT98">SUMPRODUCT(TRANSPOSE($E$16:$J$16),INDEX($H$57:$K$62,,MATCH($R98,$H$40:$K$40,1)))/INDEX($H$63:$K$63,MATCH($R98,$H$40:$K$40,1))*$T98</f>
        <v>322.10364983294784</v>
      </c>
      <c r="AU98" s="105">
        <f>MAX(SUMPRODUCT(AN98:AS98,装备强化!$D$14:$I$14)-SUMPRODUCT(节奏预期!E98:J98,节奏预期!W98:AB98+1,装备强化!$D$14:$I$14),0)</f>
        <v>0</v>
      </c>
      <c r="AV98" s="105">
        <f t="shared" si="50"/>
        <v>322.10364983294784</v>
      </c>
      <c r="AW98" s="141">
        <f t="shared" si="51"/>
        <v>0</v>
      </c>
      <c r="AX98" s="141">
        <f t="shared" si="46"/>
        <v>0</v>
      </c>
      <c r="AY98" s="141">
        <f t="shared" si="46"/>
        <v>60.394434343677723</v>
      </c>
      <c r="AZ98" s="141">
        <f t="shared" si="46"/>
        <v>276.80782407518956</v>
      </c>
      <c r="BA98" s="141">
        <f t="shared" si="56"/>
        <v>0</v>
      </c>
      <c r="BB98" s="141">
        <f t="shared" si="52"/>
        <v>37.699167456663986</v>
      </c>
      <c r="BC98" s="141">
        <f t="shared" si="53"/>
        <v>1144.247096183276</v>
      </c>
      <c r="BD98" s="141">
        <f t="shared" si="54"/>
        <v>3378.3570684018146</v>
      </c>
      <c r="BE98" s="141">
        <f t="shared" si="57"/>
        <v>38.141569872775861</v>
      </c>
      <c r="BF98" s="141">
        <f t="shared" si="58"/>
        <v>67.567141368036275</v>
      </c>
    </row>
    <row r="99" spans="18:58" x14ac:dyDescent="0.15">
      <c r="R99" s="104">
        <f>节奏预期!B99</f>
        <v>420</v>
      </c>
      <c r="S99" s="104">
        <f>节奏预期!D99</f>
        <v>92.520930542961992</v>
      </c>
      <c r="T99" s="165">
        <f>(求节点(其他调用!$B$4:$B$163,其他调用!$E$4:$E$163,S99)-求节点(其他调用!$B$4:$B$163,其他调用!$E$4:$E$163,S98))*INDEX($I$5:$M$8,MATCH($R99,$C$5:$C$8,1),MATCH($R$84,$I$4:$M$4,0))</f>
        <v>41345.754847798074</v>
      </c>
      <c r="U99" s="170">
        <f t="shared" si="55"/>
        <v>603680.80133277061</v>
      </c>
      <c r="V99" s="141">
        <f t="shared" si="48"/>
        <v>0</v>
      </c>
      <c r="W99" s="141">
        <f t="shared" si="44"/>
        <v>0</v>
      </c>
      <c r="X99" s="141">
        <f t="shared" si="44"/>
        <v>1.8375891043465811</v>
      </c>
      <c r="Y99" s="141">
        <f t="shared" si="44"/>
        <v>0</v>
      </c>
      <c r="Z99" s="141">
        <f t="shared" si="44"/>
        <v>0</v>
      </c>
      <c r="AA99" s="141">
        <f t="shared" si="44"/>
        <v>4.5939727608664533</v>
      </c>
      <c r="AB99" s="105">
        <f t="shared" si="49"/>
        <v>0</v>
      </c>
      <c r="AC99" s="105">
        <f t="shared" si="45"/>
        <v>0</v>
      </c>
      <c r="AD99" s="105">
        <f t="shared" si="45"/>
        <v>0</v>
      </c>
      <c r="AE99" s="105">
        <f t="shared" si="45"/>
        <v>0</v>
      </c>
      <c r="AF99" s="105">
        <f t="shared" si="45"/>
        <v>0</v>
      </c>
      <c r="AG99" s="105">
        <f t="shared" si="45"/>
        <v>0.45939727608664527</v>
      </c>
      <c r="AH99" s="105">
        <f>SUMPRODUCT($V99:$AA99,INDEX($E$18:$J$23,MATCH(AH$5,$D$18:$D$23,0),))+SUMPRODUCT($AB99:$AG99,INDEX($E$28:$J$33,MATCH(AH$5,$D$28:$D$33,0),))</f>
        <v>0</v>
      </c>
      <c r="AI99" s="105">
        <f>SUMPRODUCT($V99:$AA99,INDEX($E$18:$J$23,MATCH(AI$5,$D$18:$D$23,0),))+SUMPRODUCT($AB99:$AG99,INDEX($E$28:$J$33,MATCH(AI$5,$D$28:$D$33,0),))</f>
        <v>0.91879455217329054</v>
      </c>
      <c r="AJ99" s="105">
        <f>SUMPRODUCT($V99:$AA99,INDEX($E$18:$J$23,MATCH(AJ$5,$D$18:$D$23,0),))+SUMPRODUCT($AB99:$AG99,INDEX($E$28:$J$33,MATCH(AJ$5,$D$28:$D$33,0),))</f>
        <v>2.2051069252158975</v>
      </c>
      <c r="AK99" s="105">
        <f>SUMPRODUCT($V99:$AA99,INDEX($E$18:$J$23,MATCH(AK$5,$D$18:$D$23,0),))+SUMPRODUCT($AB99:$AG99,INDEX($E$28:$J$33,MATCH(AK$5,$D$28:$D$33,0),))</f>
        <v>1.0106740073906197</v>
      </c>
      <c r="AL99" s="105">
        <f>SUMPRODUCT($V99:$AA99,INDEX($E$18:$J$23,MATCH(AL$5,$D$18:$D$23,0),))+SUMPRODUCT($AB99:$AG99,INDEX($E$28:$J$33,MATCH(AL$5,$D$28:$D$33,0),))</f>
        <v>2.1591671976072333</v>
      </c>
      <c r="AM99" s="105">
        <f>SUMPRODUCT($V99:$AA99,INDEX($E$18:$J$23,MATCH(AM$5,$D$18:$D$23,0),))+SUMPRODUCT($AB99:$AG99,INDEX($E$28:$J$33,MATCH(AM$5,$D$28:$D$33,0),))</f>
        <v>0.59721645891263897</v>
      </c>
      <c r="AN99" s="105">
        <f>SUM(AH$86:AH99)</f>
        <v>1.1309750236999194</v>
      </c>
      <c r="AO99" s="105">
        <f>SUM(AI$86:AI99)</f>
        <v>21.497546186827783</v>
      </c>
      <c r="AP99" s="105">
        <f>SUM(AJ$86:AJ99)</f>
        <v>36.212850526067768</v>
      </c>
      <c r="AQ99" s="105">
        <f>SUM(AK$86:AK99)</f>
        <v>17.917027352097634</v>
      </c>
      <c r="AR99" s="105">
        <f>SUM(AL$86:AL99)</f>
        <v>31.758373763516836</v>
      </c>
      <c r="AS99" s="105">
        <f>SUM(AM$86:AM99)</f>
        <v>7.8528142755682833</v>
      </c>
      <c r="AT99" s="105">
        <f t="array" ref="AT99">SUMPRODUCT(TRANSPOSE($E$16:$J$16),INDEX($H$57:$K$62,,MATCH($R99,$H$40:$K$40,1)))/INDEX($H$63:$K$63,MATCH($R99,$H$40:$K$40,1))*$T99</f>
        <v>294.01425669545301</v>
      </c>
      <c r="AU99" s="105">
        <f>MAX(SUMPRODUCT(AN99:AS99,装备强化!$D$14:$I$14)-SUMPRODUCT(节奏预期!E99:J99,节奏预期!W99:AB99+1,装备强化!$D$14:$I$14),0)</f>
        <v>0</v>
      </c>
      <c r="AV99" s="105">
        <f t="shared" si="50"/>
        <v>294.01425669545301</v>
      </c>
      <c r="AW99" s="141">
        <f t="shared" si="51"/>
        <v>0</v>
      </c>
      <c r="AX99" s="141">
        <f t="shared" si="46"/>
        <v>0</v>
      </c>
      <c r="AY99" s="141">
        <f t="shared" si="46"/>
        <v>55.12767313039744</v>
      </c>
      <c r="AZ99" s="141">
        <f t="shared" si="46"/>
        <v>252.66850184765494</v>
      </c>
      <c r="BA99" s="141">
        <f t="shared" si="56"/>
        <v>0</v>
      </c>
      <c r="BB99" s="141">
        <f t="shared" si="52"/>
        <v>37.699167456663986</v>
      </c>
      <c r="BC99" s="141">
        <f t="shared" si="53"/>
        <v>1199.3747693136734</v>
      </c>
      <c r="BD99" s="141">
        <f t="shared" si="54"/>
        <v>3631.0255702494696</v>
      </c>
      <c r="BE99" s="141">
        <f t="shared" si="57"/>
        <v>39.979158977122445</v>
      </c>
      <c r="BF99" s="141">
        <f t="shared" si="58"/>
        <v>72.620511404989372</v>
      </c>
    </row>
    <row r="100" spans="18:58" x14ac:dyDescent="0.15">
      <c r="R100" s="104">
        <f>节奏预期!B100</f>
        <v>450</v>
      </c>
      <c r="S100" s="104">
        <f>节奏预期!D100</f>
        <v>93.53735314119001</v>
      </c>
      <c r="T100" s="165">
        <f>(求节点(其他调用!$B$4:$B$163,其他调用!$E$4:$E$163,S100)-求节点(其他调用!$B$4:$B$163,其他调用!$E$4:$E$163,S99))*INDEX($I$5:$M$8,MATCH($R100,$C$5:$C$8,1),MATCH($R$84,$I$4:$M$4,0))</f>
        <v>38637.662163705456</v>
      </c>
      <c r="U100" s="170">
        <f t="shared" si="55"/>
        <v>642318.46349647606</v>
      </c>
      <c r="V100" s="141">
        <f t="shared" si="48"/>
        <v>0</v>
      </c>
      <c r="W100" s="141">
        <f t="shared" si="44"/>
        <v>0</v>
      </c>
      <c r="X100" s="141">
        <f t="shared" si="44"/>
        <v>1.7172294294980204</v>
      </c>
      <c r="Y100" s="141">
        <f t="shared" si="44"/>
        <v>0</v>
      </c>
      <c r="Z100" s="141">
        <f t="shared" si="44"/>
        <v>0</v>
      </c>
      <c r="AA100" s="141">
        <f t="shared" si="44"/>
        <v>4.2930735737450512</v>
      </c>
      <c r="AB100" s="105">
        <f t="shared" si="49"/>
        <v>0</v>
      </c>
      <c r="AC100" s="105">
        <f t="shared" si="45"/>
        <v>0</v>
      </c>
      <c r="AD100" s="105">
        <f t="shared" si="45"/>
        <v>0</v>
      </c>
      <c r="AE100" s="105">
        <f t="shared" si="45"/>
        <v>0</v>
      </c>
      <c r="AF100" s="105">
        <f t="shared" si="45"/>
        <v>0</v>
      </c>
      <c r="AG100" s="105">
        <f t="shared" si="45"/>
        <v>0.42930735737450509</v>
      </c>
      <c r="AH100" s="105">
        <f>SUMPRODUCT($V100:$AA100,INDEX($E$18:$J$23,MATCH(AH$5,$D$18:$D$23,0),))+SUMPRODUCT($AB100:$AG100,INDEX($E$28:$J$33,MATCH(AH$5,$D$28:$D$33,0),))</f>
        <v>0</v>
      </c>
      <c r="AI100" s="105">
        <f>SUMPRODUCT($V100:$AA100,INDEX($E$18:$J$23,MATCH(AI$5,$D$18:$D$23,0),))+SUMPRODUCT($AB100:$AG100,INDEX($E$28:$J$33,MATCH(AI$5,$D$28:$D$33,0),))</f>
        <v>0.85861471474901019</v>
      </c>
      <c r="AJ100" s="105">
        <f>SUMPRODUCT($V100:$AA100,INDEX($E$18:$J$23,MATCH(AJ$5,$D$18:$D$23,0),))+SUMPRODUCT($AB100:$AG100,INDEX($E$28:$J$33,MATCH(AJ$5,$D$28:$D$33,0),))</f>
        <v>2.0606753153976247</v>
      </c>
      <c r="AK100" s="105">
        <f>SUMPRODUCT($V100:$AA100,INDEX($E$18:$J$23,MATCH(AK$5,$D$18:$D$23,0),))+SUMPRODUCT($AB100:$AG100,INDEX($E$28:$J$33,MATCH(AK$5,$D$28:$D$33,0),))</f>
        <v>0.94447618622391127</v>
      </c>
      <c r="AL100" s="105">
        <f>SUMPRODUCT($V100:$AA100,INDEX($E$18:$J$23,MATCH(AL$5,$D$18:$D$23,0),))+SUMPRODUCT($AB100:$AG100,INDEX($E$28:$J$33,MATCH(AL$5,$D$28:$D$33,0),))</f>
        <v>2.0177445796601741</v>
      </c>
      <c r="AM100" s="105">
        <f>SUMPRODUCT($V100:$AA100,INDEX($E$18:$J$23,MATCH(AM$5,$D$18:$D$23,0),))+SUMPRODUCT($AB100:$AG100,INDEX($E$28:$J$33,MATCH(AM$5,$D$28:$D$33,0),))</f>
        <v>0.55809956458685672</v>
      </c>
      <c r="AN100" s="105">
        <f>SUM(AH$86:AH100)</f>
        <v>1.1309750236999194</v>
      </c>
      <c r="AO100" s="105">
        <f>SUM(AI$86:AI100)</f>
        <v>22.356160901576793</v>
      </c>
      <c r="AP100" s="105">
        <f>SUM(AJ$86:AJ100)</f>
        <v>38.273525841465393</v>
      </c>
      <c r="AQ100" s="105">
        <f>SUM(AK$86:AK100)</f>
        <v>18.861503538321546</v>
      </c>
      <c r="AR100" s="105">
        <f>SUM(AL$86:AL100)</f>
        <v>33.776118343177011</v>
      </c>
      <c r="AS100" s="105">
        <f>SUM(AM$86:AM100)</f>
        <v>8.4109138401551391</v>
      </c>
      <c r="AT100" s="105">
        <f t="array" ref="AT100">SUMPRODUCT(TRANSPOSE($E$16:$J$16),INDEX($H$57:$K$62,,MATCH($R100,$H$40:$K$40,1)))/INDEX($H$63:$K$63,MATCH($R100,$H$40:$K$40,1))*$T100</f>
        <v>274.75670871968327</v>
      </c>
      <c r="AU100" s="105">
        <f>MAX(SUMPRODUCT(AN100:AS100,装备强化!$D$14:$I$14)-SUMPRODUCT(节奏预期!E100:J100,节奏预期!W100:AB100+1,装备强化!$D$14:$I$14),0)</f>
        <v>0</v>
      </c>
      <c r="AV100" s="105">
        <f t="shared" si="50"/>
        <v>274.75670871968327</v>
      </c>
      <c r="AW100" s="141">
        <f t="shared" si="51"/>
        <v>0</v>
      </c>
      <c r="AX100" s="141">
        <f t="shared" si="46"/>
        <v>0</v>
      </c>
      <c r="AY100" s="141">
        <f t="shared" si="46"/>
        <v>51.516882884940614</v>
      </c>
      <c r="AZ100" s="141">
        <f t="shared" si="46"/>
        <v>236.11904655597783</v>
      </c>
      <c r="BA100" s="141">
        <f t="shared" si="56"/>
        <v>0</v>
      </c>
      <c r="BB100" s="141">
        <f t="shared" si="52"/>
        <v>37.699167456663986</v>
      </c>
      <c r="BC100" s="141">
        <f t="shared" si="53"/>
        <v>1250.8916521986139</v>
      </c>
      <c r="BD100" s="141">
        <f t="shared" si="54"/>
        <v>3867.1446168054476</v>
      </c>
      <c r="BE100" s="141">
        <f t="shared" si="57"/>
        <v>41.696388406620464</v>
      </c>
      <c r="BF100" s="141">
        <f t="shared" si="58"/>
        <v>77.342892336108932</v>
      </c>
    </row>
    <row r="101" spans="18:58" x14ac:dyDescent="0.15">
      <c r="R101" s="104">
        <f>节奏预期!B101</f>
        <v>480</v>
      </c>
      <c r="S101" s="104">
        <f>节奏预期!D101</f>
        <v>94.499876682726793</v>
      </c>
      <c r="T101" s="165">
        <f>(求节点(其他调用!$B$4:$B$163,其他调用!$E$4:$E$163,S101)-求节点(其他调用!$B$4:$B$163,其他调用!$E$4:$E$163,S100))*INDEX($I$5:$M$8,MATCH($R101,$C$5:$C$8,1),MATCH($R$84,$I$4:$M$4,0))</f>
        <v>36588.776644031946</v>
      </c>
      <c r="U101" s="170">
        <f t="shared" si="55"/>
        <v>678907.24014050805</v>
      </c>
      <c r="V101" s="141">
        <f t="shared" si="48"/>
        <v>0</v>
      </c>
      <c r="W101" s="141">
        <f t="shared" si="44"/>
        <v>0</v>
      </c>
      <c r="X101" s="141">
        <f t="shared" si="44"/>
        <v>1.6261678508458643</v>
      </c>
      <c r="Y101" s="141">
        <f t="shared" si="44"/>
        <v>0</v>
      </c>
      <c r="Z101" s="141">
        <f t="shared" si="44"/>
        <v>0</v>
      </c>
      <c r="AA101" s="141">
        <f t="shared" si="44"/>
        <v>4.065419627114661</v>
      </c>
      <c r="AB101" s="105">
        <f t="shared" si="49"/>
        <v>0</v>
      </c>
      <c r="AC101" s="105">
        <f t="shared" si="45"/>
        <v>0</v>
      </c>
      <c r="AD101" s="105">
        <f t="shared" si="45"/>
        <v>0</v>
      </c>
      <c r="AE101" s="105">
        <f t="shared" si="45"/>
        <v>0</v>
      </c>
      <c r="AF101" s="105">
        <f t="shared" si="45"/>
        <v>0</v>
      </c>
      <c r="AG101" s="105">
        <f t="shared" si="45"/>
        <v>0.40654196271146609</v>
      </c>
      <c r="AH101" s="105">
        <f>SUMPRODUCT($V101:$AA101,INDEX($E$18:$J$23,MATCH(AH$5,$D$18:$D$23,0),))+SUMPRODUCT($AB101:$AG101,INDEX($E$28:$J$33,MATCH(AH$5,$D$28:$D$33,0),))</f>
        <v>0</v>
      </c>
      <c r="AI101" s="105">
        <f>SUMPRODUCT($V101:$AA101,INDEX($E$18:$J$23,MATCH(AI$5,$D$18:$D$23,0),))+SUMPRODUCT($AB101:$AG101,INDEX($E$28:$J$33,MATCH(AI$5,$D$28:$D$33,0),))</f>
        <v>0.81308392542293217</v>
      </c>
      <c r="AJ101" s="105">
        <f>SUMPRODUCT($V101:$AA101,INDEX($E$18:$J$23,MATCH(AJ$5,$D$18:$D$23,0),))+SUMPRODUCT($AB101:$AG101,INDEX($E$28:$J$33,MATCH(AJ$5,$D$28:$D$33,0),))</f>
        <v>1.9514014210150372</v>
      </c>
      <c r="AK101" s="105">
        <f>SUMPRODUCT($V101:$AA101,INDEX($E$18:$J$23,MATCH(AK$5,$D$18:$D$23,0),))+SUMPRODUCT($AB101:$AG101,INDEX($E$28:$J$33,MATCH(AK$5,$D$28:$D$33,0),))</f>
        <v>0.89439231796522556</v>
      </c>
      <c r="AL101" s="105">
        <f>SUMPRODUCT($V101:$AA101,INDEX($E$18:$J$23,MATCH(AL$5,$D$18:$D$23,0),))+SUMPRODUCT($AB101:$AG101,INDEX($E$28:$J$33,MATCH(AL$5,$D$28:$D$33,0),))</f>
        <v>1.9107472247438908</v>
      </c>
      <c r="AM101" s="105">
        <f>SUMPRODUCT($V101:$AA101,INDEX($E$18:$J$23,MATCH(AM$5,$D$18:$D$23,0),))+SUMPRODUCT($AB101:$AG101,INDEX($E$28:$J$33,MATCH(AM$5,$D$28:$D$33,0),))</f>
        <v>0.52850455152490594</v>
      </c>
      <c r="AN101" s="105">
        <f>SUM(AH$86:AH101)</f>
        <v>1.1309750236999194</v>
      </c>
      <c r="AO101" s="105">
        <f>SUM(AI$86:AI101)</f>
        <v>23.169244826999726</v>
      </c>
      <c r="AP101" s="105">
        <f>SUM(AJ$86:AJ101)</f>
        <v>40.224927262480428</v>
      </c>
      <c r="AQ101" s="105">
        <f>SUM(AK$86:AK101)</f>
        <v>19.75589585628677</v>
      </c>
      <c r="AR101" s="105">
        <f>SUM(AL$86:AL101)</f>
        <v>35.686865567920904</v>
      </c>
      <c r="AS101" s="105">
        <f>SUM(AM$86:AM101)</f>
        <v>8.9394183916800447</v>
      </c>
      <c r="AT101" s="105">
        <f t="array" ref="AT101">SUMPRODUCT(TRANSPOSE($E$16:$J$16),INDEX($H$57:$K$62,,MATCH($R101,$H$40:$K$40,1)))/INDEX($H$63:$K$63,MATCH($R101,$H$40:$K$40,1))*$T101</f>
        <v>260.1868561353383</v>
      </c>
      <c r="AU101" s="105">
        <f>MAX(SUMPRODUCT(AN101:AS101,装备强化!$D$14:$I$14)-SUMPRODUCT(节奏预期!E101:J101,节奏预期!W101:AB101+1,装备强化!$D$14:$I$14),0)</f>
        <v>0</v>
      </c>
      <c r="AV101" s="105">
        <f t="shared" si="50"/>
        <v>260.1868561353383</v>
      </c>
      <c r="AW101" s="141">
        <f t="shared" si="51"/>
        <v>0</v>
      </c>
      <c r="AX101" s="141">
        <f t="shared" si="46"/>
        <v>0</v>
      </c>
      <c r="AY101" s="141">
        <f t="shared" si="46"/>
        <v>48.785035525375932</v>
      </c>
      <c r="AZ101" s="141">
        <f t="shared" si="46"/>
        <v>223.59807949130638</v>
      </c>
      <c r="BA101" s="141">
        <f t="shared" si="56"/>
        <v>0</v>
      </c>
      <c r="BB101" s="141">
        <f t="shared" si="52"/>
        <v>37.699167456663986</v>
      </c>
      <c r="BC101" s="141">
        <f t="shared" si="53"/>
        <v>1299.6766877239897</v>
      </c>
      <c r="BD101" s="141">
        <f t="shared" si="54"/>
        <v>4090.7426962967538</v>
      </c>
      <c r="BE101" s="141">
        <f t="shared" si="57"/>
        <v>43.322556257466331</v>
      </c>
      <c r="BF101" s="141">
        <f t="shared" si="58"/>
        <v>81.814853925935054</v>
      </c>
    </row>
    <row r="102" spans="18:58" x14ac:dyDescent="0.15">
      <c r="R102" s="104">
        <f>节奏预期!B102</f>
        <v>510</v>
      </c>
      <c r="S102" s="104">
        <f>节奏预期!D102</f>
        <v>95.412755681471069</v>
      </c>
      <c r="T102" s="165">
        <f>(求节点(其他调用!$B$4:$B$163,其他调用!$E$4:$E$163,S102)-求节点(其他调用!$B$4:$B$163,其他调用!$E$4:$E$163,S101))*INDEX($I$5:$M$8,MATCH($R102,$C$5:$C$8,1),MATCH($R$84,$I$4:$M$4,0))</f>
        <v>34701.619593379575</v>
      </c>
      <c r="U102" s="170">
        <f t="shared" si="55"/>
        <v>713608.8597338876</v>
      </c>
      <c r="V102" s="141">
        <f t="shared" si="48"/>
        <v>0</v>
      </c>
      <c r="W102" s="141">
        <f t="shared" si="48"/>
        <v>0</v>
      </c>
      <c r="X102" s="141">
        <f t="shared" si="48"/>
        <v>1.5422942041502035</v>
      </c>
      <c r="Y102" s="141">
        <f t="shared" si="48"/>
        <v>0</v>
      </c>
      <c r="Z102" s="141">
        <f t="shared" si="48"/>
        <v>0</v>
      </c>
      <c r="AA102" s="141">
        <f t="shared" si="48"/>
        <v>3.8557355103755087</v>
      </c>
      <c r="AB102" s="105">
        <f t="shared" si="49"/>
        <v>0</v>
      </c>
      <c r="AC102" s="105">
        <f t="shared" si="49"/>
        <v>0</v>
      </c>
      <c r="AD102" s="105">
        <f t="shared" si="49"/>
        <v>0</v>
      </c>
      <c r="AE102" s="105">
        <f t="shared" si="49"/>
        <v>0</v>
      </c>
      <c r="AF102" s="105">
        <f t="shared" si="49"/>
        <v>0</v>
      </c>
      <c r="AG102" s="105">
        <f t="shared" si="49"/>
        <v>0.38557355103755087</v>
      </c>
      <c r="AH102" s="105">
        <f>SUMPRODUCT($V102:$AA102,INDEX($E$18:$J$23,MATCH(AH$5,$D$18:$D$23,0),))+SUMPRODUCT($AB102:$AG102,INDEX($E$28:$J$33,MATCH(AH$5,$D$28:$D$33,0),))</f>
        <v>0</v>
      </c>
      <c r="AI102" s="105">
        <f>SUMPRODUCT($V102:$AA102,INDEX($E$18:$J$23,MATCH(AI$5,$D$18:$D$23,0),))+SUMPRODUCT($AB102:$AG102,INDEX($E$28:$J$33,MATCH(AI$5,$D$28:$D$33,0),))</f>
        <v>0.77114710207510173</v>
      </c>
      <c r="AJ102" s="105">
        <f>SUMPRODUCT($V102:$AA102,INDEX($E$18:$J$23,MATCH(AJ$5,$D$18:$D$23,0),))+SUMPRODUCT($AB102:$AG102,INDEX($E$28:$J$33,MATCH(AJ$5,$D$28:$D$33,0),))</f>
        <v>1.8507530449802441</v>
      </c>
      <c r="AK102" s="105">
        <f>SUMPRODUCT($V102:$AA102,INDEX($E$18:$J$23,MATCH(AK$5,$D$18:$D$23,0),))+SUMPRODUCT($AB102:$AG102,INDEX($E$28:$J$33,MATCH(AK$5,$D$28:$D$33,0),))</f>
        <v>0.84826181228261188</v>
      </c>
      <c r="AL102" s="105">
        <f>SUMPRODUCT($V102:$AA102,INDEX($E$18:$J$23,MATCH(AL$5,$D$18:$D$23,0),))+SUMPRODUCT($AB102:$AG102,INDEX($E$28:$J$33,MATCH(AL$5,$D$28:$D$33,0),))</f>
        <v>1.812195689876489</v>
      </c>
      <c r="AM102" s="105">
        <f>SUMPRODUCT($V102:$AA102,INDEX($E$18:$J$23,MATCH(AM$5,$D$18:$D$23,0),))+SUMPRODUCT($AB102:$AG102,INDEX($E$28:$J$33,MATCH(AM$5,$D$28:$D$33,0),))</f>
        <v>0.50124561634881615</v>
      </c>
      <c r="AN102" s="105">
        <f>SUM(AH$86:AH102)</f>
        <v>1.1309750236999194</v>
      </c>
      <c r="AO102" s="105">
        <f>SUM(AI$86:AI102)</f>
        <v>23.940391929074828</v>
      </c>
      <c r="AP102" s="105">
        <f>SUM(AJ$86:AJ102)</f>
        <v>42.075680307460672</v>
      </c>
      <c r="AQ102" s="105">
        <f>SUM(AK$86:AK102)</f>
        <v>20.604157668569382</v>
      </c>
      <c r="AR102" s="105">
        <f>SUM(AL$86:AL102)</f>
        <v>37.499061257797393</v>
      </c>
      <c r="AS102" s="105">
        <f>SUM(AM$86:AM102)</f>
        <v>9.4406640080288611</v>
      </c>
      <c r="AT102" s="105">
        <f t="array" ref="AT102">SUMPRODUCT(TRANSPOSE($E$16:$J$16),INDEX($H$57:$K$62,,MATCH($R102,$H$40:$K$40,1)))/INDEX($H$63:$K$63,MATCH($R102,$H$40:$K$40,1))*$T102</f>
        <v>246.76707266403255</v>
      </c>
      <c r="AU102" s="105">
        <f>MAX(SUMPRODUCT(AN102:AS102,装备强化!$D$14:$I$14)-SUMPRODUCT(节奏预期!E102:J102,节奏预期!W102:AB102+1,装备强化!$D$14:$I$14),0)</f>
        <v>0</v>
      </c>
      <c r="AV102" s="105">
        <f t="shared" si="50"/>
        <v>246.76707266403255</v>
      </c>
      <c r="AW102" s="141">
        <f t="shared" si="51"/>
        <v>0</v>
      </c>
      <c r="AX102" s="141">
        <f t="shared" si="51"/>
        <v>0</v>
      </c>
      <c r="AY102" s="141">
        <f t="shared" si="51"/>
        <v>46.268826124506106</v>
      </c>
      <c r="AZ102" s="141">
        <f t="shared" si="51"/>
        <v>212.06545307065301</v>
      </c>
      <c r="BA102" s="141">
        <f t="shared" si="56"/>
        <v>0</v>
      </c>
      <c r="BB102" s="141">
        <f t="shared" si="52"/>
        <v>37.699167456663986</v>
      </c>
      <c r="BC102" s="141">
        <f t="shared" si="53"/>
        <v>1345.9455138484959</v>
      </c>
      <c r="BD102" s="141">
        <f t="shared" si="54"/>
        <v>4302.8081493674072</v>
      </c>
      <c r="BE102" s="141">
        <f t="shared" si="57"/>
        <v>44.864850461616534</v>
      </c>
      <c r="BF102" s="141">
        <f t="shared" si="58"/>
        <v>86.056162987348117</v>
      </c>
    </row>
    <row r="103" spans="18:58" x14ac:dyDescent="0.15">
      <c r="R103" s="104">
        <f>节奏预期!B103</f>
        <v>540</v>
      </c>
      <c r="S103" s="104">
        <f>节奏预期!D103</f>
        <v>96.254819565842766</v>
      </c>
      <c r="T103" s="165">
        <f>(求节点(其他调用!$B$4:$B$163,其他调用!$E$4:$E$163,S103)-求节点(其他调用!$B$4:$B$163,其他调用!$E$4:$E$163,S102))*INDEX($I$5:$M$8,MATCH($R103,$C$5:$C$8,1),MATCH($R$84,$I$4:$M$4,0))</f>
        <v>32009.697483440232</v>
      </c>
      <c r="U103" s="170">
        <f t="shared" si="55"/>
        <v>745618.55721732788</v>
      </c>
      <c r="V103" s="141">
        <f t="shared" si="48"/>
        <v>0</v>
      </c>
      <c r="W103" s="141">
        <f t="shared" si="48"/>
        <v>0</v>
      </c>
      <c r="X103" s="141">
        <f t="shared" si="48"/>
        <v>1.4226532214862326</v>
      </c>
      <c r="Y103" s="141">
        <f t="shared" si="48"/>
        <v>0</v>
      </c>
      <c r="Z103" s="141">
        <f t="shared" si="48"/>
        <v>0</v>
      </c>
      <c r="AA103" s="141">
        <f t="shared" si="48"/>
        <v>3.5566330537155815</v>
      </c>
      <c r="AB103" s="105">
        <f t="shared" si="49"/>
        <v>0</v>
      </c>
      <c r="AC103" s="105">
        <f t="shared" si="49"/>
        <v>0</v>
      </c>
      <c r="AD103" s="105">
        <f t="shared" si="49"/>
        <v>0</v>
      </c>
      <c r="AE103" s="105">
        <f t="shared" si="49"/>
        <v>0</v>
      </c>
      <c r="AF103" s="105">
        <f t="shared" si="49"/>
        <v>0</v>
      </c>
      <c r="AG103" s="105">
        <f t="shared" si="49"/>
        <v>0.35566330537155816</v>
      </c>
      <c r="AH103" s="105">
        <f>SUMPRODUCT($V103:$AA103,INDEX($E$18:$J$23,MATCH(AH$5,$D$18:$D$23,0),))+SUMPRODUCT($AB103:$AG103,INDEX($E$28:$J$33,MATCH(AH$5,$D$28:$D$33,0),))</f>
        <v>0</v>
      </c>
      <c r="AI103" s="105">
        <f>SUMPRODUCT($V103:$AA103,INDEX($E$18:$J$23,MATCH(AI$5,$D$18:$D$23,0),))+SUMPRODUCT($AB103:$AG103,INDEX($E$28:$J$33,MATCH(AI$5,$D$28:$D$33,0),))</f>
        <v>0.71132661074311632</v>
      </c>
      <c r="AJ103" s="105">
        <f>SUMPRODUCT($V103:$AA103,INDEX($E$18:$J$23,MATCH(AJ$5,$D$18:$D$23,0),))+SUMPRODUCT($AB103:$AG103,INDEX($E$28:$J$33,MATCH(AJ$5,$D$28:$D$33,0),))</f>
        <v>1.707183865783479</v>
      </c>
      <c r="AK103" s="105">
        <f>SUMPRODUCT($V103:$AA103,INDEX($E$18:$J$23,MATCH(AK$5,$D$18:$D$23,0),))+SUMPRODUCT($AB103:$AG103,INDEX($E$28:$J$33,MATCH(AK$5,$D$28:$D$33,0),))</f>
        <v>0.78245927181742791</v>
      </c>
      <c r="AL103" s="105">
        <f>SUMPRODUCT($V103:$AA103,INDEX($E$18:$J$23,MATCH(AL$5,$D$18:$D$23,0),))+SUMPRODUCT($AB103:$AG103,INDEX($E$28:$J$33,MATCH(AL$5,$D$28:$D$33,0),))</f>
        <v>1.6716175352463234</v>
      </c>
      <c r="AM103" s="105">
        <f>SUMPRODUCT($V103:$AA103,INDEX($E$18:$J$23,MATCH(AM$5,$D$18:$D$23,0),))+SUMPRODUCT($AB103:$AG103,INDEX($E$28:$J$33,MATCH(AM$5,$D$28:$D$33,0),))</f>
        <v>0.46236229698302561</v>
      </c>
      <c r="AN103" s="105">
        <f>SUM(AH$86:AH103)</f>
        <v>1.1309750236999194</v>
      </c>
      <c r="AO103" s="105">
        <f>SUM(AI$86:AI103)</f>
        <v>24.651718539817946</v>
      </c>
      <c r="AP103" s="105">
        <f>SUM(AJ$86:AJ103)</f>
        <v>43.78286417324415</v>
      </c>
      <c r="AQ103" s="105">
        <f>SUM(AK$86:AK103)</f>
        <v>21.386616940386808</v>
      </c>
      <c r="AR103" s="105">
        <f>SUM(AL$86:AL103)</f>
        <v>39.17067879304372</v>
      </c>
      <c r="AS103" s="105">
        <f>SUM(AM$86:AM103)</f>
        <v>9.9030263050118865</v>
      </c>
      <c r="AT103" s="105">
        <f t="array" ref="AT103">SUMPRODUCT(TRANSPOSE($E$16:$J$16),INDEX($H$57:$K$62,,MATCH($R103,$H$40:$K$40,1)))/INDEX($H$63:$K$63,MATCH($R103,$H$40:$K$40,1))*$T103</f>
        <v>227.62451543779721</v>
      </c>
      <c r="AU103" s="105">
        <f>MAX(SUMPRODUCT(AN103:AS103,装备强化!$D$14:$I$14)-SUMPRODUCT(节奏预期!E103:J103,节奏预期!W103:AB103+1,装备强化!$D$14:$I$14),0)</f>
        <v>0</v>
      </c>
      <c r="AV103" s="105">
        <f t="shared" si="50"/>
        <v>227.62451543779721</v>
      </c>
      <c r="AW103" s="141">
        <f t="shared" si="51"/>
        <v>0</v>
      </c>
      <c r="AX103" s="141">
        <f t="shared" si="51"/>
        <v>0</v>
      </c>
      <c r="AY103" s="141">
        <f t="shared" si="51"/>
        <v>42.679596644586979</v>
      </c>
      <c r="AZ103" s="141">
        <f t="shared" si="51"/>
        <v>195.61481795435702</v>
      </c>
      <c r="BA103" s="141">
        <f t="shared" si="56"/>
        <v>0</v>
      </c>
      <c r="BB103" s="141">
        <f t="shared" si="52"/>
        <v>37.699167456663986</v>
      </c>
      <c r="BC103" s="141">
        <f t="shared" si="53"/>
        <v>1388.625110493083</v>
      </c>
      <c r="BD103" s="141">
        <f t="shared" si="54"/>
        <v>4498.4229673217642</v>
      </c>
      <c r="BE103" s="141">
        <f t="shared" si="57"/>
        <v>46.28750368310277</v>
      </c>
      <c r="BF103" s="141">
        <f t="shared" si="58"/>
        <v>89.968459346435253</v>
      </c>
    </row>
    <row r="104" spans="18:58" x14ac:dyDescent="0.15">
      <c r="R104" s="104">
        <f>节奏预期!B104</f>
        <v>570</v>
      </c>
      <c r="S104" s="104">
        <f>节奏预期!D104</f>
        <v>97.015787500523516</v>
      </c>
      <c r="T104" s="165">
        <f>(求节点(其他调用!$B$4:$B$163,其他调用!$E$4:$E$163,S104)-求节点(其他调用!$B$4:$B$163,其他调用!$E$4:$E$163,S103))*INDEX($I$5:$M$8,MATCH($R104,$C$5:$C$8,1),MATCH($R$84,$I$4:$M$4,0))</f>
        <v>28926.966036435628</v>
      </c>
      <c r="U104" s="170">
        <f t="shared" si="55"/>
        <v>774545.52325376356</v>
      </c>
      <c r="V104" s="141">
        <f t="shared" si="48"/>
        <v>0</v>
      </c>
      <c r="W104" s="141">
        <f t="shared" si="48"/>
        <v>0</v>
      </c>
      <c r="X104" s="141">
        <f t="shared" si="48"/>
        <v>1.2856429349526945</v>
      </c>
      <c r="Y104" s="141">
        <f t="shared" si="48"/>
        <v>0</v>
      </c>
      <c r="Z104" s="141">
        <f t="shared" si="48"/>
        <v>0</v>
      </c>
      <c r="AA104" s="141">
        <f t="shared" si="48"/>
        <v>3.2141073373817366</v>
      </c>
      <c r="AB104" s="105">
        <f t="shared" si="49"/>
        <v>0</v>
      </c>
      <c r="AC104" s="105">
        <f t="shared" si="49"/>
        <v>0</v>
      </c>
      <c r="AD104" s="105">
        <f t="shared" si="49"/>
        <v>0</v>
      </c>
      <c r="AE104" s="105">
        <f t="shared" si="49"/>
        <v>0</v>
      </c>
      <c r="AF104" s="105">
        <f t="shared" si="49"/>
        <v>0</v>
      </c>
      <c r="AG104" s="105">
        <f t="shared" si="49"/>
        <v>0.32141073373817364</v>
      </c>
      <c r="AH104" s="105">
        <f>SUMPRODUCT($V104:$AA104,INDEX($E$18:$J$23,MATCH(AH$5,$D$18:$D$23,0),))+SUMPRODUCT($AB104:$AG104,INDEX($E$28:$J$33,MATCH(AH$5,$D$28:$D$33,0),))</f>
        <v>0</v>
      </c>
      <c r="AI104" s="105">
        <f>SUMPRODUCT($V104:$AA104,INDEX($E$18:$J$23,MATCH(AI$5,$D$18:$D$23,0),))+SUMPRODUCT($AB104:$AG104,INDEX($E$28:$J$33,MATCH(AI$5,$D$28:$D$33,0),))</f>
        <v>0.64282146747634727</v>
      </c>
      <c r="AJ104" s="105">
        <f>SUMPRODUCT($V104:$AA104,INDEX($E$18:$J$23,MATCH(AJ$5,$D$18:$D$23,0),))+SUMPRODUCT($AB104:$AG104,INDEX($E$28:$J$33,MATCH(AJ$5,$D$28:$D$33,0),))</f>
        <v>1.5427715219432336</v>
      </c>
      <c r="AK104" s="105">
        <f>SUMPRODUCT($V104:$AA104,INDEX($E$18:$J$23,MATCH(AK$5,$D$18:$D$23,0),))+SUMPRODUCT($AB104:$AG104,INDEX($E$28:$J$33,MATCH(AK$5,$D$28:$D$33,0),))</f>
        <v>0.70710361422398216</v>
      </c>
      <c r="AL104" s="105">
        <f>SUMPRODUCT($V104:$AA104,INDEX($E$18:$J$23,MATCH(AL$5,$D$18:$D$23,0),))+SUMPRODUCT($AB104:$AG104,INDEX($E$28:$J$33,MATCH(AL$5,$D$28:$D$33,0),))</f>
        <v>1.5106304485694162</v>
      </c>
      <c r="AM104" s="105">
        <f>SUMPRODUCT($V104:$AA104,INDEX($E$18:$J$23,MATCH(AM$5,$D$18:$D$23,0),))+SUMPRODUCT($AB104:$AG104,INDEX($E$28:$J$33,MATCH(AM$5,$D$28:$D$33,0),))</f>
        <v>0.4178339538596258</v>
      </c>
      <c r="AN104" s="105">
        <f>SUM(AH$86:AH104)</f>
        <v>1.1309750236999194</v>
      </c>
      <c r="AO104" s="105">
        <f>SUM(AI$86:AI104)</f>
        <v>25.294540007294295</v>
      </c>
      <c r="AP104" s="105">
        <f>SUM(AJ$86:AJ104)</f>
        <v>45.325635695187387</v>
      </c>
      <c r="AQ104" s="105">
        <f>SUM(AK$86:AK104)</f>
        <v>22.09372055461079</v>
      </c>
      <c r="AR104" s="105">
        <f>SUM(AL$86:AL104)</f>
        <v>40.681309241613135</v>
      </c>
      <c r="AS104" s="105">
        <f>SUM(AM$86:AM104)</f>
        <v>10.320860258871512</v>
      </c>
      <c r="AT104" s="105">
        <f t="array" ref="AT104">SUMPRODUCT(TRANSPOSE($E$16:$J$16),INDEX($H$57:$K$62,,MATCH($R104,$H$40:$K$40,1)))/INDEX($H$63:$K$63,MATCH($R104,$H$40:$K$40,1))*$T104</f>
        <v>205.70286959243114</v>
      </c>
      <c r="AU104" s="105">
        <f>MAX(SUMPRODUCT(AN104:AS104,装备强化!$D$14:$I$14)-SUMPRODUCT(节奏预期!E104:J104,节奏预期!W104:AB104+1,装备强化!$D$14:$I$14),0)</f>
        <v>0</v>
      </c>
      <c r="AV104" s="105">
        <f t="shared" si="50"/>
        <v>205.70286959243114</v>
      </c>
      <c r="AW104" s="141">
        <f t="shared" si="51"/>
        <v>0</v>
      </c>
      <c r="AX104" s="141">
        <f t="shared" si="51"/>
        <v>0</v>
      </c>
      <c r="AY104" s="141">
        <f t="shared" si="51"/>
        <v>38.569288048580844</v>
      </c>
      <c r="AZ104" s="141">
        <f t="shared" si="51"/>
        <v>176.77590355599554</v>
      </c>
      <c r="BA104" s="141">
        <f t="shared" si="56"/>
        <v>0</v>
      </c>
      <c r="BB104" s="141">
        <f t="shared" si="52"/>
        <v>37.699167456663986</v>
      </c>
      <c r="BC104" s="141">
        <f t="shared" si="53"/>
        <v>1427.1943985416638</v>
      </c>
      <c r="BD104" s="141">
        <f t="shared" si="54"/>
        <v>4675.1988708777599</v>
      </c>
      <c r="BE104" s="141">
        <f t="shared" si="57"/>
        <v>47.573146618055468</v>
      </c>
      <c r="BF104" s="141">
        <f t="shared" si="58"/>
        <v>93.503977417555163</v>
      </c>
    </row>
    <row r="105" spans="18:58" x14ac:dyDescent="0.15">
      <c r="R105" s="104">
        <f>节奏预期!B105</f>
        <v>600</v>
      </c>
      <c r="S105" s="104">
        <f>节奏预期!D105</f>
        <v>97.702742999048837</v>
      </c>
      <c r="T105" s="165">
        <f>(求节点(其他调用!$B$4:$B$163,其他调用!$E$4:$E$163,S105)-求节点(其他调用!$B$4:$B$163,其他调用!$E$4:$E$163,S104))*INDEX($I$5:$M$8,MATCH($R105,$C$5:$C$8,1),MATCH($R$84,$I$4:$M$4,0))</f>
        <v>26113.502906954236</v>
      </c>
      <c r="U105" s="170">
        <f t="shared" si="55"/>
        <v>800659.02616071783</v>
      </c>
      <c r="V105" s="141">
        <f t="shared" si="48"/>
        <v>0</v>
      </c>
      <c r="W105" s="141">
        <f t="shared" si="48"/>
        <v>0</v>
      </c>
      <c r="X105" s="141">
        <f t="shared" si="48"/>
        <v>1.1606001291979662</v>
      </c>
      <c r="Y105" s="141">
        <f t="shared" si="48"/>
        <v>0</v>
      </c>
      <c r="Z105" s="141">
        <f t="shared" si="48"/>
        <v>0</v>
      </c>
      <c r="AA105" s="141">
        <f t="shared" si="48"/>
        <v>2.9015003229949152</v>
      </c>
      <c r="AB105" s="105">
        <f t="shared" si="49"/>
        <v>0</v>
      </c>
      <c r="AC105" s="105">
        <f t="shared" si="49"/>
        <v>0</v>
      </c>
      <c r="AD105" s="105">
        <f t="shared" si="49"/>
        <v>0</v>
      </c>
      <c r="AE105" s="105">
        <f t="shared" si="49"/>
        <v>0</v>
      </c>
      <c r="AF105" s="105">
        <f t="shared" si="49"/>
        <v>0</v>
      </c>
      <c r="AG105" s="105">
        <f t="shared" si="49"/>
        <v>0.29015003229949154</v>
      </c>
      <c r="AH105" s="105">
        <f>SUMPRODUCT($V105:$AA105,INDEX($E$18:$J$23,MATCH(AH$5,$D$18:$D$23,0),))+SUMPRODUCT($AB105:$AG105,INDEX($E$28:$J$33,MATCH(AH$5,$D$28:$D$33,0),))</f>
        <v>0</v>
      </c>
      <c r="AI105" s="105">
        <f>SUMPRODUCT($V105:$AA105,INDEX($E$18:$J$23,MATCH(AI$5,$D$18:$D$23,0),))+SUMPRODUCT($AB105:$AG105,INDEX($E$28:$J$33,MATCH(AI$5,$D$28:$D$33,0),))</f>
        <v>0.58030006459898309</v>
      </c>
      <c r="AJ105" s="105">
        <f>SUMPRODUCT($V105:$AA105,INDEX($E$18:$J$23,MATCH(AJ$5,$D$18:$D$23,0),))+SUMPRODUCT($AB105:$AG105,INDEX($E$28:$J$33,MATCH(AJ$5,$D$28:$D$33,0),))</f>
        <v>1.3927201550375594</v>
      </c>
      <c r="AK105" s="105">
        <f>SUMPRODUCT($V105:$AA105,INDEX($E$18:$J$23,MATCH(AK$5,$D$18:$D$23,0),))+SUMPRODUCT($AB105:$AG105,INDEX($E$28:$J$33,MATCH(AK$5,$D$28:$D$33,0),))</f>
        <v>0.6383300710588814</v>
      </c>
      <c r="AL105" s="105">
        <f>SUMPRODUCT($V105:$AA105,INDEX($E$18:$J$23,MATCH(AL$5,$D$18:$D$23,0),))+SUMPRODUCT($AB105:$AG105,INDEX($E$28:$J$33,MATCH(AL$5,$D$28:$D$33,0),))</f>
        <v>1.3637051518076102</v>
      </c>
      <c r="AM105" s="105">
        <f>SUMPRODUCT($V105:$AA105,INDEX($E$18:$J$23,MATCH(AM$5,$D$18:$D$23,0),))+SUMPRODUCT($AB105:$AG105,INDEX($E$28:$J$33,MATCH(AM$5,$D$28:$D$33,0),))</f>
        <v>0.37719504198933901</v>
      </c>
      <c r="AN105" s="105">
        <f>SUM(AH$86:AH105)</f>
        <v>1.1309750236999194</v>
      </c>
      <c r="AO105" s="105">
        <f>SUM(AI$86:AI105)</f>
        <v>25.874840071893278</v>
      </c>
      <c r="AP105" s="105">
        <f>SUM(AJ$86:AJ105)</f>
        <v>46.718355850224945</v>
      </c>
      <c r="AQ105" s="105">
        <f>SUM(AK$86:AK105)</f>
        <v>22.732050625669672</v>
      </c>
      <c r="AR105" s="105">
        <f>SUM(AL$86:AL105)</f>
        <v>42.045014393420743</v>
      </c>
      <c r="AS105" s="105">
        <f>SUM(AM$86:AM105)</f>
        <v>10.698055300860851</v>
      </c>
      <c r="AT105" s="105">
        <f t="array" ref="AT105">SUMPRODUCT(TRANSPOSE($E$16:$J$16),INDEX($H$57:$K$62,,MATCH($R105,$H$40:$K$40,1)))/INDEX($H$63:$K$63,MATCH($R105,$H$40:$K$40,1))*$T105</f>
        <v>185.69602067167457</v>
      </c>
      <c r="AU105" s="105">
        <f>MAX(SUMPRODUCT(AN105:AS105,装备强化!$D$14:$I$14)-SUMPRODUCT(节奏预期!E105:J105,节奏预期!W105:AB105+1,装备强化!$D$14:$I$14),0)</f>
        <v>0</v>
      </c>
      <c r="AV105" s="105">
        <f t="shared" si="50"/>
        <v>185.69602067167457</v>
      </c>
      <c r="AW105" s="141">
        <f t="shared" si="51"/>
        <v>0</v>
      </c>
      <c r="AX105" s="141">
        <f t="shared" si="51"/>
        <v>0</v>
      </c>
      <c r="AY105" s="141">
        <f t="shared" si="51"/>
        <v>34.818003875938984</v>
      </c>
      <c r="AZ105" s="141">
        <f t="shared" si="51"/>
        <v>159.58251776472036</v>
      </c>
      <c r="BA105" s="141">
        <f t="shared" si="56"/>
        <v>0</v>
      </c>
      <c r="BB105" s="141">
        <f t="shared" si="52"/>
        <v>37.699167456663986</v>
      </c>
      <c r="BC105" s="141">
        <f t="shared" si="53"/>
        <v>1462.0124024176027</v>
      </c>
      <c r="BD105" s="141">
        <f t="shared" si="54"/>
        <v>4834.7813886424801</v>
      </c>
      <c r="BE105" s="141">
        <f t="shared" si="57"/>
        <v>48.733746747253434</v>
      </c>
      <c r="BF105" s="141">
        <f t="shared" si="58"/>
        <v>96.695627772849576</v>
      </c>
    </row>
    <row r="106" spans="18:58" x14ac:dyDescent="0.15">
      <c r="R106" s="104">
        <f>节奏预期!B106</f>
        <v>630</v>
      </c>
      <c r="S106" s="104">
        <f>节奏预期!D106</f>
        <v>98.372659236345726</v>
      </c>
      <c r="T106" s="165">
        <f>(求节点(其他调用!$B$4:$B$163,其他调用!$E$4:$E$163,S106)-求节点(其他调用!$B$4:$B$163,其他调用!$E$4:$E$163,S105))*INDEX($I$5:$M$8,MATCH($R106,$C$5:$C$8,1),MATCH($R$84,$I$4:$M$4,0))</f>
        <v>25465.782932987531</v>
      </c>
      <c r="U106" s="170">
        <f t="shared" si="55"/>
        <v>826124.80909370538</v>
      </c>
      <c r="V106" s="141">
        <f t="shared" si="48"/>
        <v>0</v>
      </c>
      <c r="W106" s="141">
        <f t="shared" si="48"/>
        <v>0</v>
      </c>
      <c r="X106" s="141">
        <f t="shared" si="48"/>
        <v>1.1318125747994459</v>
      </c>
      <c r="Y106" s="141">
        <f t="shared" si="48"/>
        <v>0</v>
      </c>
      <c r="Z106" s="141">
        <f t="shared" si="48"/>
        <v>0</v>
      </c>
      <c r="AA106" s="141">
        <f t="shared" si="48"/>
        <v>2.8295314369986149</v>
      </c>
      <c r="AB106" s="105">
        <f t="shared" si="49"/>
        <v>0</v>
      </c>
      <c r="AC106" s="105">
        <f t="shared" si="49"/>
        <v>0</v>
      </c>
      <c r="AD106" s="105">
        <f t="shared" si="49"/>
        <v>0</v>
      </c>
      <c r="AE106" s="105">
        <f t="shared" si="49"/>
        <v>0</v>
      </c>
      <c r="AF106" s="105">
        <f t="shared" si="49"/>
        <v>0</v>
      </c>
      <c r="AG106" s="105">
        <f t="shared" si="49"/>
        <v>0.28295314369986146</v>
      </c>
      <c r="AH106" s="105">
        <f>SUMPRODUCT($V106:$AA106,INDEX($E$18:$J$23,MATCH(AH$5,$D$18:$D$23,0),))+SUMPRODUCT($AB106:$AG106,INDEX($E$28:$J$33,MATCH(AH$5,$D$28:$D$33,0),))</f>
        <v>0</v>
      </c>
      <c r="AI106" s="105">
        <f>SUMPRODUCT($V106:$AA106,INDEX($E$18:$J$23,MATCH(AI$5,$D$18:$D$23,0),))+SUMPRODUCT($AB106:$AG106,INDEX($E$28:$J$33,MATCH(AI$5,$D$28:$D$33,0),))</f>
        <v>0.56590628739972293</v>
      </c>
      <c r="AJ106" s="105">
        <f>SUMPRODUCT($V106:$AA106,INDEX($E$18:$J$23,MATCH(AJ$5,$D$18:$D$23,0),))+SUMPRODUCT($AB106:$AG106,INDEX($E$28:$J$33,MATCH(AJ$5,$D$28:$D$33,0),))</f>
        <v>1.3581750897593352</v>
      </c>
      <c r="AK106" s="105">
        <f>SUMPRODUCT($V106:$AA106,INDEX($E$18:$J$23,MATCH(AK$5,$D$18:$D$23,0),))+SUMPRODUCT($AB106:$AG106,INDEX($E$28:$J$33,MATCH(AK$5,$D$28:$D$33,0),))</f>
        <v>0.62249691613969538</v>
      </c>
      <c r="AL106" s="105">
        <f>SUMPRODUCT($V106:$AA106,INDEX($E$18:$J$23,MATCH(AL$5,$D$18:$D$23,0),))+SUMPRODUCT($AB106:$AG106,INDEX($E$28:$J$33,MATCH(AL$5,$D$28:$D$33,0),))</f>
        <v>1.3298797753893492</v>
      </c>
      <c r="AM106" s="105">
        <f>SUMPRODUCT($V106:$AA106,INDEX($E$18:$J$23,MATCH(AM$5,$D$18:$D$23,0),))+SUMPRODUCT($AB106:$AG106,INDEX($E$28:$J$33,MATCH(AM$5,$D$28:$D$33,0),))</f>
        <v>0.36783908680981997</v>
      </c>
      <c r="AN106" s="105">
        <f>SUM(AH$86:AH106)</f>
        <v>1.1309750236999194</v>
      </c>
      <c r="AO106" s="105">
        <f>SUM(AI$86:AI106)</f>
        <v>26.440746359293001</v>
      </c>
      <c r="AP106" s="105">
        <f>SUM(AJ$86:AJ106)</f>
        <v>48.076530939984281</v>
      </c>
      <c r="AQ106" s="105">
        <f>SUM(AK$86:AK106)</f>
        <v>23.354547541809367</v>
      </c>
      <c r="AR106" s="105">
        <f>SUM(AL$86:AL106)</f>
        <v>43.374894168810094</v>
      </c>
      <c r="AS106" s="105">
        <f>SUM(AM$86:AM106)</f>
        <v>11.065894387670671</v>
      </c>
      <c r="AT106" s="105">
        <f t="array" ref="AT106">SUMPRODUCT(TRANSPOSE($E$16:$J$16),INDEX($H$57:$K$62,,MATCH($R106,$H$40:$K$40,1)))/INDEX($H$63:$K$63,MATCH($R106,$H$40:$K$40,1))*$T106</f>
        <v>181.09001196791135</v>
      </c>
      <c r="AU106" s="105">
        <f>MAX(SUMPRODUCT(AN106:AS106,装备强化!$D$14:$I$14)-SUMPRODUCT(节奏预期!E106:J106,节奏预期!W106:AB106+1,装备强化!$D$14:$I$14),0)</f>
        <v>0</v>
      </c>
      <c r="AV106" s="105">
        <f t="shared" si="50"/>
        <v>181.09001196791135</v>
      </c>
      <c r="AW106" s="141">
        <f t="shared" si="51"/>
        <v>0</v>
      </c>
      <c r="AX106" s="141">
        <f t="shared" si="51"/>
        <v>0</v>
      </c>
      <c r="AY106" s="141">
        <f t="shared" si="51"/>
        <v>33.95437724398338</v>
      </c>
      <c r="AZ106" s="141">
        <f t="shared" si="51"/>
        <v>155.62422903492384</v>
      </c>
      <c r="BA106" s="141">
        <f t="shared" si="56"/>
        <v>0</v>
      </c>
      <c r="BB106" s="141">
        <f t="shared" si="52"/>
        <v>37.699167456663986</v>
      </c>
      <c r="BC106" s="141">
        <f t="shared" si="53"/>
        <v>1495.9667796615861</v>
      </c>
      <c r="BD106" s="141">
        <f t="shared" si="54"/>
        <v>4990.4056176774038</v>
      </c>
      <c r="BE106" s="141">
        <f t="shared" si="57"/>
        <v>49.865559322052881</v>
      </c>
      <c r="BF106" s="141">
        <f t="shared" si="58"/>
        <v>99.808112353548054</v>
      </c>
    </row>
    <row r="107" spans="18:58" x14ac:dyDescent="0.15">
      <c r="R107" s="104">
        <f>节奏预期!B107</f>
        <v>660</v>
      </c>
      <c r="S107" s="104">
        <f>节奏预期!D107</f>
        <v>99.028118033845786</v>
      </c>
      <c r="T107" s="165">
        <f>(求节点(其他调用!$B$4:$B$163,其他调用!$E$4:$E$163,S107)-求节点(其他调用!$B$4:$B$163,其他调用!$E$4:$E$163,S106))*INDEX($I$5:$M$8,MATCH($R107,$C$5:$C$8,1),MATCH($R$84,$I$4:$M$4,0))</f>
        <v>24916.206727582627</v>
      </c>
      <c r="U107" s="170">
        <f t="shared" si="55"/>
        <v>851041.01582128799</v>
      </c>
      <c r="V107" s="141">
        <f t="shared" si="48"/>
        <v>0</v>
      </c>
      <c r="W107" s="141">
        <f t="shared" si="48"/>
        <v>0</v>
      </c>
      <c r="X107" s="141">
        <f t="shared" si="48"/>
        <v>1.107386965670339</v>
      </c>
      <c r="Y107" s="141">
        <f t="shared" si="48"/>
        <v>0</v>
      </c>
      <c r="Z107" s="141">
        <f t="shared" si="48"/>
        <v>0</v>
      </c>
      <c r="AA107" s="141">
        <f t="shared" si="48"/>
        <v>2.7684674141758476</v>
      </c>
      <c r="AB107" s="105">
        <f t="shared" si="49"/>
        <v>0</v>
      </c>
      <c r="AC107" s="105">
        <f t="shared" si="49"/>
        <v>0</v>
      </c>
      <c r="AD107" s="105">
        <f t="shared" si="49"/>
        <v>0</v>
      </c>
      <c r="AE107" s="105">
        <f t="shared" si="49"/>
        <v>0</v>
      </c>
      <c r="AF107" s="105">
        <f t="shared" si="49"/>
        <v>0</v>
      </c>
      <c r="AG107" s="105">
        <f t="shared" si="49"/>
        <v>0.27684674141758475</v>
      </c>
      <c r="AH107" s="105">
        <f>SUMPRODUCT($V107:$AA107,INDEX($E$18:$J$23,MATCH(AH$5,$D$18:$D$23,0),))+SUMPRODUCT($AB107:$AG107,INDEX($E$28:$J$33,MATCH(AH$5,$D$28:$D$33,0),))</f>
        <v>0</v>
      </c>
      <c r="AI107" s="105">
        <f>SUMPRODUCT($V107:$AA107,INDEX($E$18:$J$23,MATCH(AI$5,$D$18:$D$23,0),))+SUMPRODUCT($AB107:$AG107,INDEX($E$28:$J$33,MATCH(AI$5,$D$28:$D$33,0),))</f>
        <v>0.5536934828351695</v>
      </c>
      <c r="AJ107" s="105">
        <f>SUMPRODUCT($V107:$AA107,INDEX($E$18:$J$23,MATCH(AJ$5,$D$18:$D$23,0),))+SUMPRODUCT($AB107:$AG107,INDEX($E$28:$J$33,MATCH(AJ$5,$D$28:$D$33,0),))</f>
        <v>1.3288643588044069</v>
      </c>
      <c r="AK107" s="105">
        <f>SUMPRODUCT($V107:$AA107,INDEX($E$18:$J$23,MATCH(AK$5,$D$18:$D$23,0),))+SUMPRODUCT($AB107:$AG107,INDEX($E$28:$J$33,MATCH(AK$5,$D$28:$D$33,0),))</f>
        <v>0.60906283111868642</v>
      </c>
      <c r="AL107" s="105">
        <f>SUMPRODUCT($V107:$AA107,INDEX($E$18:$J$23,MATCH(AL$5,$D$18:$D$23,0),))+SUMPRODUCT($AB107:$AG107,INDEX($E$28:$J$33,MATCH(AL$5,$D$28:$D$33,0),))</f>
        <v>1.3011796846626482</v>
      </c>
      <c r="AM107" s="105">
        <f>SUMPRODUCT($V107:$AA107,INDEX($E$18:$J$23,MATCH(AM$5,$D$18:$D$23,0),))+SUMPRODUCT($AB107:$AG107,INDEX($E$28:$J$33,MATCH(AM$5,$D$28:$D$33,0),))</f>
        <v>0.35990076384286018</v>
      </c>
      <c r="AN107" s="105">
        <f>SUM(AH$86:AH107)</f>
        <v>1.1309750236999194</v>
      </c>
      <c r="AO107" s="105">
        <f>SUM(AI$86:AI107)</f>
        <v>26.99443984212817</v>
      </c>
      <c r="AP107" s="105">
        <f>SUM(AJ$86:AJ107)</f>
        <v>49.40539529878869</v>
      </c>
      <c r="AQ107" s="105">
        <f>SUM(AK$86:AK107)</f>
        <v>23.963610372928052</v>
      </c>
      <c r="AR107" s="105">
        <f>SUM(AL$86:AL107)</f>
        <v>44.676073853472744</v>
      </c>
      <c r="AS107" s="105">
        <f>SUM(AM$86:AM107)</f>
        <v>11.425795151513531</v>
      </c>
      <c r="AT107" s="105">
        <f t="array" ref="AT107">SUMPRODUCT(TRANSPOSE($E$16:$J$16),INDEX($H$57:$K$62,,MATCH($R107,$H$40:$K$40,1)))/INDEX($H$63:$K$63,MATCH($R107,$H$40:$K$40,1))*$T107</f>
        <v>177.18191450725425</v>
      </c>
      <c r="AU107" s="105">
        <f>MAX(SUMPRODUCT(AN107:AS107,装备强化!$D$14:$I$14)-SUMPRODUCT(节奏预期!E107:J107,节奏预期!W107:AB107+1,装备强化!$D$14:$I$14),0)</f>
        <v>0</v>
      </c>
      <c r="AV107" s="105">
        <f t="shared" si="50"/>
        <v>177.18191450725425</v>
      </c>
      <c r="AW107" s="141">
        <f t="shared" si="51"/>
        <v>0</v>
      </c>
      <c r="AX107" s="141">
        <f t="shared" si="51"/>
        <v>0</v>
      </c>
      <c r="AY107" s="141">
        <f t="shared" si="51"/>
        <v>33.221608970110175</v>
      </c>
      <c r="AZ107" s="141">
        <f t="shared" si="51"/>
        <v>152.26570777967163</v>
      </c>
      <c r="BA107" s="141">
        <f t="shared" si="56"/>
        <v>0</v>
      </c>
      <c r="BB107" s="141">
        <f t="shared" si="52"/>
        <v>37.699167456663986</v>
      </c>
      <c r="BC107" s="141">
        <f t="shared" si="53"/>
        <v>1529.1883886316962</v>
      </c>
      <c r="BD107" s="141">
        <f t="shared" si="54"/>
        <v>5142.671325457075</v>
      </c>
      <c r="BE107" s="141">
        <f t="shared" si="57"/>
        <v>50.972946287723218</v>
      </c>
      <c r="BF107" s="141">
        <f t="shared" si="58"/>
        <v>102.85342650914149</v>
      </c>
    </row>
    <row r="108" spans="18:58" x14ac:dyDescent="0.15">
      <c r="R108" s="104">
        <f>节奏预期!B108</f>
        <v>690</v>
      </c>
      <c r="S108" s="104">
        <f>节奏预期!D108</f>
        <v>99.652608463687599</v>
      </c>
      <c r="T108" s="165">
        <f>(求节点(其他调用!$B$4:$B$163,其他调用!$E$4:$E$163,S108)-求节点(其他调用!$B$4:$B$163,其他调用!$E$4:$E$163,S107))*INDEX($I$5:$M$8,MATCH($R108,$C$5:$C$8,1),MATCH($R$84,$I$4:$M$4,0))</f>
        <v>23738.994287179637</v>
      </c>
      <c r="U108" s="170">
        <f t="shared" si="55"/>
        <v>874780.01010846766</v>
      </c>
      <c r="V108" s="141">
        <f t="shared" si="48"/>
        <v>0</v>
      </c>
      <c r="W108" s="141">
        <f t="shared" si="48"/>
        <v>0</v>
      </c>
      <c r="X108" s="141">
        <f t="shared" si="48"/>
        <v>1.0550664127635394</v>
      </c>
      <c r="Y108" s="141">
        <f t="shared" si="48"/>
        <v>0</v>
      </c>
      <c r="Z108" s="141">
        <f t="shared" si="48"/>
        <v>0</v>
      </c>
      <c r="AA108" s="141">
        <f t="shared" si="48"/>
        <v>2.6376660319088487</v>
      </c>
      <c r="AB108" s="105">
        <f t="shared" si="49"/>
        <v>0</v>
      </c>
      <c r="AC108" s="105">
        <f t="shared" si="49"/>
        <v>0</v>
      </c>
      <c r="AD108" s="105">
        <f t="shared" si="49"/>
        <v>0</v>
      </c>
      <c r="AE108" s="105">
        <f t="shared" si="49"/>
        <v>0</v>
      </c>
      <c r="AF108" s="105">
        <f t="shared" si="49"/>
        <v>0</v>
      </c>
      <c r="AG108" s="105">
        <f t="shared" si="49"/>
        <v>0.26376660319088485</v>
      </c>
      <c r="AH108" s="105">
        <f>SUMPRODUCT($V108:$AA108,INDEX($E$18:$J$23,MATCH(AH$5,$D$18:$D$23,0),))+SUMPRODUCT($AB108:$AG108,INDEX($E$28:$J$33,MATCH(AH$5,$D$28:$D$33,0),))</f>
        <v>0</v>
      </c>
      <c r="AI108" s="105">
        <f>SUMPRODUCT($V108:$AA108,INDEX($E$18:$J$23,MATCH(AI$5,$D$18:$D$23,0),))+SUMPRODUCT($AB108:$AG108,INDEX($E$28:$J$33,MATCH(AI$5,$D$28:$D$33,0),))</f>
        <v>0.5275332063817697</v>
      </c>
      <c r="AJ108" s="105">
        <f>SUMPRODUCT($V108:$AA108,INDEX($E$18:$J$23,MATCH(AJ$5,$D$18:$D$23,0),))+SUMPRODUCT($AB108:$AG108,INDEX($E$28:$J$33,MATCH(AJ$5,$D$28:$D$33,0),))</f>
        <v>1.2660796953162472</v>
      </c>
      <c r="AK108" s="105">
        <f>SUMPRODUCT($V108:$AA108,INDEX($E$18:$J$23,MATCH(AK$5,$D$18:$D$23,0),))+SUMPRODUCT($AB108:$AG108,INDEX($E$28:$J$33,MATCH(AK$5,$D$28:$D$33,0),))</f>
        <v>0.58028652701994676</v>
      </c>
      <c r="AL108" s="105">
        <f>SUMPRODUCT($V108:$AA108,INDEX($E$18:$J$23,MATCH(AL$5,$D$18:$D$23,0),))+SUMPRODUCT($AB108:$AG108,INDEX($E$28:$J$33,MATCH(AL$5,$D$28:$D$33,0),))</f>
        <v>1.2397030349971589</v>
      </c>
      <c r="AM108" s="105">
        <f>SUMPRODUCT($V108:$AA108,INDEX($E$18:$J$23,MATCH(AM$5,$D$18:$D$23,0),))+SUMPRODUCT($AB108:$AG108,INDEX($E$28:$J$33,MATCH(AM$5,$D$28:$D$33,0),))</f>
        <v>0.34289658414815039</v>
      </c>
      <c r="AN108" s="105">
        <f>SUM(AH$86:AH108)</f>
        <v>1.1309750236999194</v>
      </c>
      <c r="AO108" s="105">
        <f>SUM(AI$86:AI108)</f>
        <v>27.521973048509938</v>
      </c>
      <c r="AP108" s="105">
        <f>SUM(AJ$86:AJ108)</f>
        <v>50.67147499410494</v>
      </c>
      <c r="AQ108" s="105">
        <f>SUM(AK$86:AK108)</f>
        <v>24.543896899947999</v>
      </c>
      <c r="AR108" s="105">
        <f>SUM(AL$86:AL108)</f>
        <v>45.9157768884699</v>
      </c>
      <c r="AS108" s="105">
        <f>SUM(AM$86:AM108)</f>
        <v>11.768691735661681</v>
      </c>
      <c r="AT108" s="105">
        <f t="array" ref="AT108">SUMPRODUCT(TRANSPOSE($E$16:$J$16),INDEX($H$57:$K$62,,MATCH($R108,$H$40:$K$40,1)))/INDEX($H$63:$K$63,MATCH($R108,$H$40:$K$40,1))*$T108</f>
        <v>168.81062604216632</v>
      </c>
      <c r="AU108" s="105">
        <f>MAX(SUMPRODUCT(AN108:AS108,装备强化!$D$14:$I$14)-SUMPRODUCT(节奏预期!E108:J108,节奏预期!W108:AB108+1,装备强化!$D$14:$I$14),0)</f>
        <v>0</v>
      </c>
      <c r="AV108" s="105">
        <f t="shared" si="50"/>
        <v>168.81062604216632</v>
      </c>
      <c r="AW108" s="141">
        <f t="shared" si="51"/>
        <v>0</v>
      </c>
      <c r="AX108" s="141">
        <f t="shared" si="51"/>
        <v>0</v>
      </c>
      <c r="AY108" s="141">
        <f t="shared" si="51"/>
        <v>31.651992382906187</v>
      </c>
      <c r="AZ108" s="141">
        <f t="shared" si="51"/>
        <v>145.0716317549867</v>
      </c>
      <c r="BA108" s="141">
        <f t="shared" si="56"/>
        <v>0</v>
      </c>
      <c r="BB108" s="141">
        <f t="shared" si="52"/>
        <v>37.699167456663986</v>
      </c>
      <c r="BC108" s="141">
        <f t="shared" si="53"/>
        <v>1560.8403810146024</v>
      </c>
      <c r="BD108" s="141">
        <f t="shared" si="54"/>
        <v>5287.7429572120618</v>
      </c>
      <c r="BE108" s="141">
        <f t="shared" si="57"/>
        <v>52.028012700486755</v>
      </c>
      <c r="BF108" s="141">
        <f t="shared" si="58"/>
        <v>105.75485914424122</v>
      </c>
    </row>
    <row r="109" spans="18:58" x14ac:dyDescent="0.15">
      <c r="R109" s="104">
        <f>节奏预期!B109</f>
        <v>720</v>
      </c>
      <c r="S109" s="104">
        <f>节奏预期!D109</f>
        <v>100.26856904007842</v>
      </c>
      <c r="T109" s="165">
        <f>(求节点(其他调用!$B$4:$B$163,其他调用!$E$4:$E$163,S109)-求节点(其他调用!$B$4:$B$163,其他调用!$E$4:$E$163,S108))*INDEX($I$5:$M$8,MATCH($R109,$C$5:$C$8,1),MATCH($R$84,$I$4:$M$4,0))</f>
        <v>23414.745695580135</v>
      </c>
      <c r="U109" s="170">
        <f t="shared" si="55"/>
        <v>898194.7558040478</v>
      </c>
      <c r="V109" s="141">
        <f t="shared" si="48"/>
        <v>0</v>
      </c>
      <c r="W109" s="141">
        <f t="shared" si="48"/>
        <v>0</v>
      </c>
      <c r="X109" s="141">
        <f t="shared" si="48"/>
        <v>1.0406553642480061</v>
      </c>
      <c r="Y109" s="141">
        <f t="shared" si="48"/>
        <v>0</v>
      </c>
      <c r="Z109" s="141">
        <f t="shared" si="48"/>
        <v>0</v>
      </c>
      <c r="AA109" s="141">
        <f t="shared" si="48"/>
        <v>2.6016384106200152</v>
      </c>
      <c r="AB109" s="105">
        <f t="shared" si="49"/>
        <v>0</v>
      </c>
      <c r="AC109" s="105">
        <f t="shared" si="49"/>
        <v>0</v>
      </c>
      <c r="AD109" s="105">
        <f t="shared" si="49"/>
        <v>0</v>
      </c>
      <c r="AE109" s="105">
        <f t="shared" si="49"/>
        <v>0</v>
      </c>
      <c r="AF109" s="105">
        <f t="shared" si="49"/>
        <v>0</v>
      </c>
      <c r="AG109" s="105">
        <f t="shared" si="49"/>
        <v>0.26016384106200152</v>
      </c>
      <c r="AH109" s="105">
        <f>SUMPRODUCT($V109:$AA109,INDEX($E$18:$J$23,MATCH(AH$5,$D$18:$D$23,0),))+SUMPRODUCT($AB109:$AG109,INDEX($E$28:$J$33,MATCH(AH$5,$D$28:$D$33,0),))</f>
        <v>0</v>
      </c>
      <c r="AI109" s="105">
        <f>SUMPRODUCT($V109:$AA109,INDEX($E$18:$J$23,MATCH(AI$5,$D$18:$D$23,0),))+SUMPRODUCT($AB109:$AG109,INDEX($E$28:$J$33,MATCH(AI$5,$D$28:$D$33,0),))</f>
        <v>0.52032768212400304</v>
      </c>
      <c r="AJ109" s="105">
        <f>SUMPRODUCT($V109:$AA109,INDEX($E$18:$J$23,MATCH(AJ$5,$D$18:$D$23,0),))+SUMPRODUCT($AB109:$AG109,INDEX($E$28:$J$33,MATCH(AJ$5,$D$28:$D$33,0),))</f>
        <v>1.2487864370976074</v>
      </c>
      <c r="AK109" s="105">
        <f>SUMPRODUCT($V109:$AA109,INDEX($E$18:$J$23,MATCH(AK$5,$D$18:$D$23,0),))+SUMPRODUCT($AB109:$AG109,INDEX($E$28:$J$33,MATCH(AK$5,$D$28:$D$33,0),))</f>
        <v>0.57236045033640337</v>
      </c>
      <c r="AL109" s="105">
        <f>SUMPRODUCT($V109:$AA109,INDEX($E$18:$J$23,MATCH(AL$5,$D$18:$D$23,0),))+SUMPRODUCT($AB109:$AG109,INDEX($E$28:$J$33,MATCH(AL$5,$D$28:$D$33,0),))</f>
        <v>1.2227700529914072</v>
      </c>
      <c r="AM109" s="105">
        <f>SUMPRODUCT($V109:$AA109,INDEX($E$18:$J$23,MATCH(AM$5,$D$18:$D$23,0),))+SUMPRODUCT($AB109:$AG109,INDEX($E$28:$J$33,MATCH(AM$5,$D$28:$D$33,0),))</f>
        <v>0.33821299338060196</v>
      </c>
      <c r="AN109" s="105">
        <f>SUM(AH$86:AH109)</f>
        <v>1.1309750236999194</v>
      </c>
      <c r="AO109" s="105">
        <f>SUM(AI$86:AI109)</f>
        <v>28.04230073063394</v>
      </c>
      <c r="AP109" s="105">
        <f>SUM(AJ$86:AJ109)</f>
        <v>51.920261431202547</v>
      </c>
      <c r="AQ109" s="105">
        <f>SUM(AK$86:AK109)</f>
        <v>25.116257350284403</v>
      </c>
      <c r="AR109" s="105">
        <f>SUM(AL$86:AL109)</f>
        <v>47.138546941461307</v>
      </c>
      <c r="AS109" s="105">
        <f>SUM(AM$86:AM109)</f>
        <v>12.106904729042283</v>
      </c>
      <c r="AT109" s="105">
        <f t="array" ref="AT109">SUMPRODUCT(TRANSPOSE($E$16:$J$16),INDEX($H$57:$K$62,,MATCH($R109,$H$40:$K$40,1)))/INDEX($H$63:$K$63,MATCH($R109,$H$40:$K$40,1))*$T109</f>
        <v>166.50485827968097</v>
      </c>
      <c r="AU109" s="105">
        <f>MAX(SUMPRODUCT(AN109:AS109,装备强化!$D$14:$I$14)-SUMPRODUCT(节奏预期!E109:J109,节奏预期!W109:AB109+1,装备强化!$D$14:$I$14),0)</f>
        <v>0</v>
      </c>
      <c r="AV109" s="105">
        <f t="shared" si="50"/>
        <v>166.50485827968097</v>
      </c>
      <c r="AW109" s="141">
        <f t="shared" si="51"/>
        <v>0</v>
      </c>
      <c r="AX109" s="141">
        <f t="shared" si="51"/>
        <v>0</v>
      </c>
      <c r="AY109" s="141">
        <f t="shared" si="51"/>
        <v>31.219660927440184</v>
      </c>
      <c r="AZ109" s="141">
        <f t="shared" si="51"/>
        <v>143.09011258410086</v>
      </c>
      <c r="BA109" s="141">
        <f t="shared" si="56"/>
        <v>0</v>
      </c>
      <c r="BB109" s="141">
        <f t="shared" si="52"/>
        <v>37.699167456663986</v>
      </c>
      <c r="BC109" s="141">
        <f t="shared" si="53"/>
        <v>1592.0600419420425</v>
      </c>
      <c r="BD109" s="141">
        <f t="shared" si="54"/>
        <v>5430.8330697961628</v>
      </c>
      <c r="BE109" s="141">
        <f t="shared" si="57"/>
        <v>53.068668064734759</v>
      </c>
      <c r="BF109" s="141">
        <f t="shared" si="58"/>
        <v>108.61666139592324</v>
      </c>
    </row>
    <row r="110" spans="18:58" x14ac:dyDescent="0.15">
      <c r="R110" s="104">
        <f>节奏预期!B110</f>
        <v>750</v>
      </c>
      <c r="S110" s="104">
        <f>节奏预期!D110</f>
        <v>100.87383596534305</v>
      </c>
      <c r="T110" s="165">
        <f>(求节点(其他调用!$B$4:$B$163,其他调用!$E$4:$E$163,S110)-求节点(其他调用!$B$4:$B$163,其他调用!$E$4:$E$163,S109))*INDEX($I$5:$M$8,MATCH($R110,$C$5:$C$8,1),MATCH($R$84,$I$4:$M$4,0))</f>
        <v>23008.243832840566</v>
      </c>
      <c r="U110" s="170">
        <f t="shared" si="55"/>
        <v>921202.99963688839</v>
      </c>
      <c r="V110" s="141">
        <f t="shared" si="48"/>
        <v>0</v>
      </c>
      <c r="W110" s="141">
        <f t="shared" si="48"/>
        <v>0</v>
      </c>
      <c r="X110" s="141">
        <f t="shared" si="48"/>
        <v>1.0225886147929142</v>
      </c>
      <c r="Y110" s="141">
        <f t="shared" si="48"/>
        <v>0</v>
      </c>
      <c r="Z110" s="141">
        <f t="shared" si="48"/>
        <v>0</v>
      </c>
      <c r="AA110" s="141">
        <f t="shared" si="48"/>
        <v>2.556471536982285</v>
      </c>
      <c r="AB110" s="105">
        <f t="shared" si="49"/>
        <v>0</v>
      </c>
      <c r="AC110" s="105">
        <f t="shared" si="49"/>
        <v>0</v>
      </c>
      <c r="AD110" s="105">
        <f t="shared" si="49"/>
        <v>0</v>
      </c>
      <c r="AE110" s="105">
        <f t="shared" si="49"/>
        <v>0</v>
      </c>
      <c r="AF110" s="105">
        <f t="shared" si="49"/>
        <v>0</v>
      </c>
      <c r="AG110" s="105">
        <f t="shared" si="49"/>
        <v>0.25564715369822855</v>
      </c>
      <c r="AH110" s="105">
        <f>SUMPRODUCT($V110:$AA110,INDEX($E$18:$J$23,MATCH(AH$5,$D$18:$D$23,0),))+SUMPRODUCT($AB110:$AG110,INDEX($E$28:$J$33,MATCH(AH$5,$D$28:$D$33,0),))</f>
        <v>0</v>
      </c>
      <c r="AI110" s="105">
        <f>SUMPRODUCT($V110:$AA110,INDEX($E$18:$J$23,MATCH(AI$5,$D$18:$D$23,0),))+SUMPRODUCT($AB110:$AG110,INDEX($E$28:$J$33,MATCH(AI$5,$D$28:$D$33,0),))</f>
        <v>0.51129430739645709</v>
      </c>
      <c r="AJ110" s="105">
        <f>SUMPRODUCT($V110:$AA110,INDEX($E$18:$J$23,MATCH(AJ$5,$D$18:$D$23,0),))+SUMPRODUCT($AB110:$AG110,INDEX($E$28:$J$33,MATCH(AJ$5,$D$28:$D$33,0),))</f>
        <v>1.227106337751497</v>
      </c>
      <c r="AK110" s="105">
        <f>SUMPRODUCT($V110:$AA110,INDEX($E$18:$J$23,MATCH(AK$5,$D$18:$D$23,0),))+SUMPRODUCT($AB110:$AG110,INDEX($E$28:$J$33,MATCH(AK$5,$D$28:$D$33,0),))</f>
        <v>0.56242373813610269</v>
      </c>
      <c r="AL110" s="105">
        <f>SUMPRODUCT($V110:$AA110,INDEX($E$18:$J$23,MATCH(AL$5,$D$18:$D$23,0),))+SUMPRODUCT($AB110:$AG110,INDEX($E$28:$J$33,MATCH(AL$5,$D$28:$D$33,0),))</f>
        <v>1.2015416223816739</v>
      </c>
      <c r="AM110" s="105">
        <f>SUMPRODUCT($V110:$AA110,INDEX($E$18:$J$23,MATCH(AM$5,$D$18:$D$23,0),))+SUMPRODUCT($AB110:$AG110,INDEX($E$28:$J$33,MATCH(AM$5,$D$28:$D$33,0),))</f>
        <v>0.33234129980769705</v>
      </c>
      <c r="AN110" s="105">
        <f>SUM(AH$86:AH110)</f>
        <v>1.1309750236999194</v>
      </c>
      <c r="AO110" s="105">
        <f>SUM(AI$86:AI110)</f>
        <v>28.553595038030398</v>
      </c>
      <c r="AP110" s="105">
        <f>SUM(AJ$86:AJ110)</f>
        <v>53.147367768954041</v>
      </c>
      <c r="AQ110" s="105">
        <f>SUM(AK$86:AK110)</f>
        <v>25.678681088420507</v>
      </c>
      <c r="AR110" s="105">
        <f>SUM(AL$86:AL110)</f>
        <v>48.340088563842983</v>
      </c>
      <c r="AS110" s="105">
        <f>SUM(AM$86:AM110)</f>
        <v>12.439246028849979</v>
      </c>
      <c r="AT110" s="105">
        <f t="array" ref="AT110">SUMPRODUCT(TRANSPOSE($E$16:$J$16),INDEX($H$57:$K$62,,MATCH($R110,$H$40:$K$40,1)))/INDEX($H$63:$K$63,MATCH($R110,$H$40:$K$40,1))*$T110</f>
        <v>163.61417836686624</v>
      </c>
      <c r="AU110" s="105">
        <f>MAX(SUMPRODUCT(AN110:AS110,装备强化!$D$14:$I$14)-SUMPRODUCT(节奏预期!E110:J110,节奏预期!W110:AB110+1,装备强化!$D$14:$I$14),0)</f>
        <v>0</v>
      </c>
      <c r="AV110" s="105">
        <f t="shared" si="50"/>
        <v>163.61417836686624</v>
      </c>
      <c r="AW110" s="141">
        <f t="shared" si="51"/>
        <v>0</v>
      </c>
      <c r="AX110" s="141">
        <f t="shared" si="51"/>
        <v>0</v>
      </c>
      <c r="AY110" s="141">
        <f t="shared" si="51"/>
        <v>30.677658443787426</v>
      </c>
      <c r="AZ110" s="141">
        <f t="shared" si="51"/>
        <v>140.60593453402572</v>
      </c>
      <c r="BA110" s="141">
        <f t="shared" si="56"/>
        <v>0</v>
      </c>
      <c r="BB110" s="141">
        <f t="shared" si="52"/>
        <v>37.699167456663986</v>
      </c>
      <c r="BC110" s="141">
        <f t="shared" si="53"/>
        <v>1622.7377003858298</v>
      </c>
      <c r="BD110" s="141">
        <f t="shared" si="54"/>
        <v>5571.4390043301883</v>
      </c>
      <c r="BE110" s="141">
        <f t="shared" si="57"/>
        <v>54.091256679527675</v>
      </c>
      <c r="BF110" s="141">
        <f t="shared" si="58"/>
        <v>111.42878008660375</v>
      </c>
    </row>
    <row r="111" spans="18:58" x14ac:dyDescent="0.15">
      <c r="R111" s="104">
        <f>节奏预期!B111</f>
        <v>780</v>
      </c>
      <c r="S111" s="104">
        <f>节奏预期!D111</f>
        <v>101.47512451488986</v>
      </c>
      <c r="T111" s="165">
        <f>(求节点(其他调用!$B$4:$B$163,其他调用!$E$4:$E$163,S111)-求节点(其他调用!$B$4:$B$163,其他调用!$E$4:$E$163,S110))*INDEX($I$5:$M$8,MATCH($R111,$C$5:$C$8,1),MATCH($R$84,$I$4:$M$4,0))</f>
        <v>22857.012310427021</v>
      </c>
      <c r="U111" s="170">
        <f t="shared" si="55"/>
        <v>944060.01194731542</v>
      </c>
      <c r="V111" s="141">
        <f t="shared" si="48"/>
        <v>0</v>
      </c>
      <c r="W111" s="141">
        <f t="shared" si="48"/>
        <v>0</v>
      </c>
      <c r="X111" s="141">
        <f t="shared" si="48"/>
        <v>1.0158672137967566</v>
      </c>
      <c r="Y111" s="141">
        <f t="shared" si="48"/>
        <v>0</v>
      </c>
      <c r="Z111" s="141">
        <f t="shared" si="48"/>
        <v>0</v>
      </c>
      <c r="AA111" s="141">
        <f t="shared" si="48"/>
        <v>2.5396680344918914</v>
      </c>
      <c r="AB111" s="105">
        <f t="shared" si="49"/>
        <v>0</v>
      </c>
      <c r="AC111" s="105">
        <f t="shared" si="49"/>
        <v>0</v>
      </c>
      <c r="AD111" s="105">
        <f t="shared" si="49"/>
        <v>0</v>
      </c>
      <c r="AE111" s="105">
        <f t="shared" si="49"/>
        <v>0</v>
      </c>
      <c r="AF111" s="105">
        <f t="shared" si="49"/>
        <v>0</v>
      </c>
      <c r="AG111" s="105">
        <f t="shared" si="49"/>
        <v>0.25396680344918915</v>
      </c>
      <c r="AH111" s="105">
        <f>SUMPRODUCT($V111:$AA111,INDEX($E$18:$J$23,MATCH(AH$5,$D$18:$D$23,0),))+SUMPRODUCT($AB111:$AG111,INDEX($E$28:$J$33,MATCH(AH$5,$D$28:$D$33,0),))</f>
        <v>0</v>
      </c>
      <c r="AI111" s="105">
        <f>SUMPRODUCT($V111:$AA111,INDEX($E$18:$J$23,MATCH(AI$5,$D$18:$D$23,0),))+SUMPRODUCT($AB111:$AG111,INDEX($E$28:$J$33,MATCH(AI$5,$D$28:$D$33,0),))</f>
        <v>0.5079336068983783</v>
      </c>
      <c r="AJ111" s="105">
        <f>SUMPRODUCT($V111:$AA111,INDEX($E$18:$J$23,MATCH(AJ$5,$D$18:$D$23,0),))+SUMPRODUCT($AB111:$AG111,INDEX($E$28:$J$33,MATCH(AJ$5,$D$28:$D$33,0),))</f>
        <v>1.2190406565561078</v>
      </c>
      <c r="AK111" s="105">
        <f>SUMPRODUCT($V111:$AA111,INDEX($E$18:$J$23,MATCH(AK$5,$D$18:$D$23,0),))+SUMPRODUCT($AB111:$AG111,INDEX($E$28:$J$33,MATCH(AK$5,$D$28:$D$33,0),))</f>
        <v>0.55872696758821616</v>
      </c>
      <c r="AL111" s="105">
        <f>SUMPRODUCT($V111:$AA111,INDEX($E$18:$J$23,MATCH(AL$5,$D$18:$D$23,0),))+SUMPRODUCT($AB111:$AG111,INDEX($E$28:$J$33,MATCH(AL$5,$D$28:$D$33,0),))</f>
        <v>1.193643976211189</v>
      </c>
      <c r="AM111" s="105">
        <f>SUMPRODUCT($V111:$AA111,INDEX($E$18:$J$23,MATCH(AM$5,$D$18:$D$23,0),))+SUMPRODUCT($AB111:$AG111,INDEX($E$28:$J$33,MATCH(AM$5,$D$28:$D$33,0),))</f>
        <v>0.33015684448394589</v>
      </c>
      <c r="AN111" s="105">
        <f>SUM(AH$86:AH111)</f>
        <v>1.1309750236999194</v>
      </c>
      <c r="AO111" s="105">
        <f>SUM(AI$86:AI111)</f>
        <v>29.061528644928778</v>
      </c>
      <c r="AP111" s="105">
        <f>SUM(AJ$86:AJ111)</f>
        <v>54.366408425510151</v>
      </c>
      <c r="AQ111" s="105">
        <f>SUM(AK$86:AK111)</f>
        <v>26.237408056008725</v>
      </c>
      <c r="AR111" s="105">
        <f>SUM(AL$86:AL111)</f>
        <v>49.533732540054174</v>
      </c>
      <c r="AS111" s="105">
        <f>SUM(AM$86:AM111)</f>
        <v>12.769402873333926</v>
      </c>
      <c r="AT111" s="105">
        <f t="array" ref="AT111">SUMPRODUCT(TRANSPOSE($E$16:$J$16),INDEX($H$57:$K$62,,MATCH($R111,$H$40:$K$40,1)))/INDEX($H$63:$K$63,MATCH($R111,$H$40:$K$40,1))*$T111</f>
        <v>162.53875420748105</v>
      </c>
      <c r="AU111" s="105">
        <f>MAX(SUMPRODUCT(AN111:AS111,装备强化!$D$14:$I$14)-SUMPRODUCT(节奏预期!E111:J111,节奏预期!W111:AB111+1,装备强化!$D$14:$I$14),0)</f>
        <v>0</v>
      </c>
      <c r="AV111" s="105">
        <f t="shared" si="50"/>
        <v>162.53875420748105</v>
      </c>
      <c r="AW111" s="141">
        <f t="shared" si="51"/>
        <v>0</v>
      </c>
      <c r="AX111" s="141">
        <f t="shared" si="51"/>
        <v>0</v>
      </c>
      <c r="AY111" s="141">
        <f t="shared" si="51"/>
        <v>30.476016413902698</v>
      </c>
      <c r="AZ111" s="141">
        <f t="shared" si="51"/>
        <v>139.68174189705405</v>
      </c>
      <c r="BA111" s="141">
        <f t="shared" si="56"/>
        <v>0</v>
      </c>
      <c r="BB111" s="141">
        <f t="shared" si="52"/>
        <v>37.699167456663986</v>
      </c>
      <c r="BC111" s="141">
        <f t="shared" si="53"/>
        <v>1653.2137167997325</v>
      </c>
      <c r="BD111" s="141">
        <f t="shared" si="54"/>
        <v>5711.1207462272423</v>
      </c>
      <c r="BE111" s="141">
        <f t="shared" si="57"/>
        <v>55.107123893324435</v>
      </c>
      <c r="BF111" s="141">
        <f t="shared" si="58"/>
        <v>114.22241492454484</v>
      </c>
    </row>
    <row r="112" spans="18:58" x14ac:dyDescent="0.15">
      <c r="R112" s="104">
        <f>节奏预期!B112</f>
        <v>810</v>
      </c>
      <c r="S112" s="104">
        <f>节奏预期!D112</f>
        <v>102.06815191552525</v>
      </c>
      <c r="T112" s="165">
        <f>(求节点(其他调用!$B$4:$B$163,其他调用!$E$4:$E$163,S112)-求节点(其他调用!$B$4:$B$163,其他调用!$E$4:$E$163,S111))*INDEX($I$5:$M$8,MATCH($R112,$C$5:$C$8,1),MATCH($R$84,$I$4:$M$4,0))</f>
        <v>22542.978087575495</v>
      </c>
      <c r="U112" s="170">
        <f t="shared" si="55"/>
        <v>966602.99003489094</v>
      </c>
      <c r="V112" s="141">
        <f t="shared" si="48"/>
        <v>0</v>
      </c>
      <c r="W112" s="141">
        <f t="shared" si="48"/>
        <v>0</v>
      </c>
      <c r="X112" s="141">
        <f t="shared" si="48"/>
        <v>1.0019101372255776</v>
      </c>
      <c r="Y112" s="141">
        <f t="shared" si="48"/>
        <v>0</v>
      </c>
      <c r="Z112" s="141">
        <f t="shared" si="48"/>
        <v>0</v>
      </c>
      <c r="AA112" s="141">
        <f t="shared" si="48"/>
        <v>2.5047753430639439</v>
      </c>
      <c r="AB112" s="105">
        <f t="shared" si="49"/>
        <v>0</v>
      </c>
      <c r="AC112" s="105">
        <f t="shared" si="49"/>
        <v>0</v>
      </c>
      <c r="AD112" s="105">
        <f t="shared" si="49"/>
        <v>0</v>
      </c>
      <c r="AE112" s="105">
        <f t="shared" si="49"/>
        <v>0</v>
      </c>
      <c r="AF112" s="105">
        <f t="shared" si="49"/>
        <v>0</v>
      </c>
      <c r="AG112" s="105">
        <f t="shared" si="49"/>
        <v>0.25047753430639441</v>
      </c>
      <c r="AH112" s="105">
        <f>SUMPRODUCT($V112:$AA112,INDEX($E$18:$J$23,MATCH(AH$5,$D$18:$D$23,0),))+SUMPRODUCT($AB112:$AG112,INDEX($E$28:$J$33,MATCH(AH$5,$D$28:$D$33,0),))</f>
        <v>0</v>
      </c>
      <c r="AI112" s="105">
        <f>SUMPRODUCT($V112:$AA112,INDEX($E$18:$J$23,MATCH(AI$5,$D$18:$D$23,0),))+SUMPRODUCT($AB112:$AG112,INDEX($E$28:$J$33,MATCH(AI$5,$D$28:$D$33,0),))</f>
        <v>0.50095506861278882</v>
      </c>
      <c r="AJ112" s="105">
        <f>SUMPRODUCT($V112:$AA112,INDEX($E$18:$J$23,MATCH(AJ$5,$D$18:$D$23,0),))+SUMPRODUCT($AB112:$AG112,INDEX($E$28:$J$33,MATCH(AJ$5,$D$28:$D$33,0),))</f>
        <v>1.202292164670693</v>
      </c>
      <c r="AK112" s="105">
        <f>SUMPRODUCT($V112:$AA112,INDEX($E$18:$J$23,MATCH(AK$5,$D$18:$D$23,0),))+SUMPRODUCT($AB112:$AG112,INDEX($E$28:$J$33,MATCH(AK$5,$D$28:$D$33,0),))</f>
        <v>0.55105057547406766</v>
      </c>
      <c r="AL112" s="105">
        <f>SUMPRODUCT($V112:$AA112,INDEX($E$18:$J$23,MATCH(AL$5,$D$18:$D$23,0),))+SUMPRODUCT($AB112:$AG112,INDEX($E$28:$J$33,MATCH(AL$5,$D$28:$D$33,0),))</f>
        <v>1.1772444112400537</v>
      </c>
      <c r="AM112" s="105">
        <f>SUMPRODUCT($V112:$AA112,INDEX($E$18:$J$23,MATCH(AM$5,$D$18:$D$23,0),))+SUMPRODUCT($AB112:$AG112,INDEX($E$28:$J$33,MATCH(AM$5,$D$28:$D$33,0),))</f>
        <v>0.32562079459831272</v>
      </c>
      <c r="AN112" s="105">
        <f>SUM(AH$86:AH112)</f>
        <v>1.1309750236999194</v>
      </c>
      <c r="AO112" s="105">
        <f>SUM(AI$86:AI112)</f>
        <v>29.562483713541567</v>
      </c>
      <c r="AP112" s="105">
        <f>SUM(AJ$86:AJ112)</f>
        <v>55.568700590180846</v>
      </c>
      <c r="AQ112" s="105">
        <f>SUM(AK$86:AK112)</f>
        <v>26.788458631482793</v>
      </c>
      <c r="AR112" s="105">
        <f>SUM(AL$86:AL112)</f>
        <v>50.710976951294228</v>
      </c>
      <c r="AS112" s="105">
        <f>SUM(AM$86:AM112)</f>
        <v>13.095023667932239</v>
      </c>
      <c r="AT112" s="105">
        <f t="array" ref="AT112">SUMPRODUCT(TRANSPOSE($E$16:$J$16),INDEX($H$57:$K$62,,MATCH($R112,$H$40:$K$40,1)))/INDEX($H$63:$K$63,MATCH($R112,$H$40:$K$40,1))*$T112</f>
        <v>160.30562195609241</v>
      </c>
      <c r="AU112" s="105">
        <f>MAX(SUMPRODUCT(AN112:AS112,装备强化!$D$14:$I$14)-SUMPRODUCT(节奏预期!E112:J112,节奏预期!W112:AB112+1,装备强化!$D$14:$I$14),0)</f>
        <v>0</v>
      </c>
      <c r="AV112" s="105">
        <f t="shared" si="50"/>
        <v>160.30562195609241</v>
      </c>
      <c r="AW112" s="141">
        <f t="shared" si="51"/>
        <v>0</v>
      </c>
      <c r="AX112" s="141">
        <f t="shared" si="51"/>
        <v>0</v>
      </c>
      <c r="AY112" s="141">
        <f t="shared" si="51"/>
        <v>30.05730411676733</v>
      </c>
      <c r="AZ112" s="141">
        <f t="shared" si="51"/>
        <v>137.76264386851693</v>
      </c>
      <c r="BA112" s="141">
        <f t="shared" si="56"/>
        <v>0</v>
      </c>
      <c r="BB112" s="141">
        <f t="shared" si="52"/>
        <v>37.699167456663986</v>
      </c>
      <c r="BC112" s="141">
        <f t="shared" si="53"/>
        <v>1683.2710209164998</v>
      </c>
      <c r="BD112" s="141">
        <f t="shared" si="54"/>
        <v>5848.8833900957588</v>
      </c>
      <c r="BE112" s="141">
        <f t="shared" si="57"/>
        <v>56.109034030550013</v>
      </c>
      <c r="BF112" s="141">
        <f t="shared" si="58"/>
        <v>116.97766780191517</v>
      </c>
    </row>
    <row r="113" spans="18:58" x14ac:dyDescent="0.15">
      <c r="R113" s="104">
        <f>节奏预期!B113</f>
        <v>840</v>
      </c>
      <c r="S113" s="104">
        <f>节奏预期!D113</f>
        <v>102.61094151224314</v>
      </c>
      <c r="T113" s="165">
        <f>(求节点(其他调用!$B$4:$B$163,其他调用!$E$4:$E$163,S113)-求节点(其他调用!$B$4:$B$163,其他调用!$E$4:$E$163,S112))*INDEX($I$5:$M$8,MATCH($R113,$C$5:$C$8,1),MATCH($R$84,$I$4:$M$4,0))</f>
        <v>20633.26917418186</v>
      </c>
      <c r="U113" s="170">
        <f t="shared" si="55"/>
        <v>987236.2592090728</v>
      </c>
      <c r="V113" s="141">
        <f t="shared" si="48"/>
        <v>0</v>
      </c>
      <c r="W113" s="141">
        <f t="shared" si="48"/>
        <v>0</v>
      </c>
      <c r="X113" s="141">
        <f t="shared" si="48"/>
        <v>0.9170341855191938</v>
      </c>
      <c r="Y113" s="141">
        <f t="shared" si="48"/>
        <v>0</v>
      </c>
      <c r="Z113" s="141">
        <f t="shared" si="48"/>
        <v>0</v>
      </c>
      <c r="AA113" s="141">
        <f t="shared" si="48"/>
        <v>2.2925854637979843</v>
      </c>
      <c r="AB113" s="105">
        <f t="shared" si="49"/>
        <v>0</v>
      </c>
      <c r="AC113" s="105">
        <f t="shared" si="49"/>
        <v>0</v>
      </c>
      <c r="AD113" s="105">
        <f t="shared" si="49"/>
        <v>0</v>
      </c>
      <c r="AE113" s="105">
        <f t="shared" si="49"/>
        <v>0</v>
      </c>
      <c r="AF113" s="105">
        <f t="shared" si="49"/>
        <v>0</v>
      </c>
      <c r="AG113" s="105">
        <f t="shared" si="49"/>
        <v>0.22925854637979845</v>
      </c>
      <c r="AH113" s="105">
        <f>SUMPRODUCT($V113:$AA113,INDEX($E$18:$J$23,MATCH(AH$5,$D$18:$D$23,0),))+SUMPRODUCT($AB113:$AG113,INDEX($E$28:$J$33,MATCH(AH$5,$D$28:$D$33,0),))</f>
        <v>0</v>
      </c>
      <c r="AI113" s="105">
        <f>SUMPRODUCT($V113:$AA113,INDEX($E$18:$J$23,MATCH(AI$5,$D$18:$D$23,0),))+SUMPRODUCT($AB113:$AG113,INDEX($E$28:$J$33,MATCH(AI$5,$D$28:$D$33,0),))</f>
        <v>0.4585170927595969</v>
      </c>
      <c r="AJ113" s="105">
        <f>SUMPRODUCT($V113:$AA113,INDEX($E$18:$J$23,MATCH(AJ$5,$D$18:$D$23,0),))+SUMPRODUCT($AB113:$AG113,INDEX($E$28:$J$33,MATCH(AJ$5,$D$28:$D$33,0),))</f>
        <v>1.1004410226230326</v>
      </c>
      <c r="AK113" s="105">
        <f>SUMPRODUCT($V113:$AA113,INDEX($E$18:$J$23,MATCH(AK$5,$D$18:$D$23,0),))+SUMPRODUCT($AB113:$AG113,INDEX($E$28:$J$33,MATCH(AK$5,$D$28:$D$33,0),))</f>
        <v>0.50436880203555656</v>
      </c>
      <c r="AL113" s="105">
        <f>SUMPRODUCT($V113:$AA113,INDEX($E$18:$J$23,MATCH(AL$5,$D$18:$D$23,0),))+SUMPRODUCT($AB113:$AG113,INDEX($E$28:$J$33,MATCH(AL$5,$D$28:$D$33,0),))</f>
        <v>1.0775151679850528</v>
      </c>
      <c r="AM113" s="105">
        <f>SUMPRODUCT($V113:$AA113,INDEX($E$18:$J$23,MATCH(AM$5,$D$18:$D$23,0),))+SUMPRODUCT($AB113:$AG113,INDEX($E$28:$J$33,MATCH(AM$5,$D$28:$D$33,0),))</f>
        <v>0.298036110293738</v>
      </c>
      <c r="AN113" s="105">
        <f>SUM(AH$86:AH113)</f>
        <v>1.1309750236999194</v>
      </c>
      <c r="AO113" s="105">
        <f>SUM(AI$86:AI113)</f>
        <v>30.021000806301164</v>
      </c>
      <c r="AP113" s="105">
        <f>SUM(AJ$86:AJ113)</f>
        <v>56.669141612803877</v>
      </c>
      <c r="AQ113" s="105">
        <f>SUM(AK$86:AK113)</f>
        <v>27.292827433518351</v>
      </c>
      <c r="AR113" s="105">
        <f>SUM(AL$86:AL113)</f>
        <v>51.788492119279283</v>
      </c>
      <c r="AS113" s="105">
        <f>SUM(AM$86:AM113)</f>
        <v>13.393059778225977</v>
      </c>
      <c r="AT113" s="105">
        <f t="array" ref="AT113">SUMPRODUCT(TRANSPOSE($E$16:$J$16),INDEX($H$57:$K$62,,MATCH($R113,$H$40:$K$40,1)))/INDEX($H$63:$K$63,MATCH($R113,$H$40:$K$40,1))*$T113</f>
        <v>146.725469683071</v>
      </c>
      <c r="AU113" s="105">
        <f>MAX(SUMPRODUCT(AN113:AS113,装备强化!$D$14:$I$14)-SUMPRODUCT(节奏预期!E113:J113,节奏预期!W113:AB113+1,装备强化!$D$14:$I$14),0)</f>
        <v>0</v>
      </c>
      <c r="AV113" s="105">
        <f t="shared" si="50"/>
        <v>146.725469683071</v>
      </c>
      <c r="AW113" s="141">
        <f t="shared" si="51"/>
        <v>0</v>
      </c>
      <c r="AX113" s="141">
        <f t="shared" si="51"/>
        <v>0</v>
      </c>
      <c r="AY113" s="141">
        <f t="shared" si="51"/>
        <v>27.511025565575817</v>
      </c>
      <c r="AZ113" s="141">
        <f t="shared" si="51"/>
        <v>126.09220050888916</v>
      </c>
      <c r="BA113" s="141">
        <f t="shared" si="56"/>
        <v>0</v>
      </c>
      <c r="BB113" s="141">
        <f t="shared" si="52"/>
        <v>37.699167456663986</v>
      </c>
      <c r="BC113" s="141">
        <f t="shared" si="53"/>
        <v>1710.7820464820757</v>
      </c>
      <c r="BD113" s="141">
        <f t="shared" si="54"/>
        <v>5974.9755906046485</v>
      </c>
      <c r="BE113" s="141">
        <f t="shared" si="57"/>
        <v>57.026068216069206</v>
      </c>
      <c r="BF113" s="141">
        <f t="shared" si="58"/>
        <v>119.49951181209296</v>
      </c>
    </row>
    <row r="114" spans="18:58" x14ac:dyDescent="0.15">
      <c r="R114" s="104">
        <f>节奏预期!B114</f>
        <v>870</v>
      </c>
      <c r="S114" s="104">
        <f>节奏预期!D114</f>
        <v>103.13295362811732</v>
      </c>
      <c r="T114" s="165">
        <f>(求节点(其他调用!$B$4:$B$163,其他调用!$E$4:$E$163,S114)-求节点(其他调用!$B$4:$B$163,其他调用!$E$4:$E$163,S113))*INDEX($I$5:$M$8,MATCH($R114,$C$5:$C$8,1),MATCH($R$84,$I$4:$M$4,0))</f>
        <v>19843.446823860202</v>
      </c>
      <c r="U114" s="170">
        <f t="shared" si="55"/>
        <v>1007079.706032933</v>
      </c>
      <c r="V114" s="141">
        <f t="shared" si="48"/>
        <v>0</v>
      </c>
      <c r="W114" s="141">
        <f t="shared" si="48"/>
        <v>0</v>
      </c>
      <c r="X114" s="141">
        <f t="shared" si="48"/>
        <v>0.88193096994934239</v>
      </c>
      <c r="Y114" s="141">
        <f t="shared" si="48"/>
        <v>0</v>
      </c>
      <c r="Z114" s="141">
        <f t="shared" si="48"/>
        <v>0</v>
      </c>
      <c r="AA114" s="141">
        <f t="shared" si="48"/>
        <v>2.2048274248733559</v>
      </c>
      <c r="AB114" s="105">
        <f t="shared" si="49"/>
        <v>0</v>
      </c>
      <c r="AC114" s="105">
        <f t="shared" si="49"/>
        <v>0</v>
      </c>
      <c r="AD114" s="105">
        <f t="shared" si="49"/>
        <v>0</v>
      </c>
      <c r="AE114" s="105">
        <f t="shared" si="49"/>
        <v>0</v>
      </c>
      <c r="AF114" s="105">
        <f t="shared" si="49"/>
        <v>0</v>
      </c>
      <c r="AG114" s="105">
        <f t="shared" si="49"/>
        <v>0.2204827424873356</v>
      </c>
      <c r="AH114" s="105">
        <f>SUMPRODUCT($V114:$AA114,INDEX($E$18:$J$23,MATCH(AH$5,$D$18:$D$23,0),))+SUMPRODUCT($AB114:$AG114,INDEX($E$28:$J$33,MATCH(AH$5,$D$28:$D$33,0),))</f>
        <v>0</v>
      </c>
      <c r="AI114" s="105">
        <f>SUMPRODUCT($V114:$AA114,INDEX($E$18:$J$23,MATCH(AI$5,$D$18:$D$23,0),))+SUMPRODUCT($AB114:$AG114,INDEX($E$28:$J$33,MATCH(AI$5,$D$28:$D$33,0),))</f>
        <v>0.4409654849746712</v>
      </c>
      <c r="AJ114" s="105">
        <f>SUMPRODUCT($V114:$AA114,INDEX($E$18:$J$23,MATCH(AJ$5,$D$18:$D$23,0),))+SUMPRODUCT($AB114:$AG114,INDEX($E$28:$J$33,MATCH(AJ$5,$D$28:$D$33,0),))</f>
        <v>1.0583171639392108</v>
      </c>
      <c r="AK114" s="105">
        <f>SUMPRODUCT($V114:$AA114,INDEX($E$18:$J$23,MATCH(AK$5,$D$18:$D$23,0),))+SUMPRODUCT($AB114:$AG114,INDEX($E$28:$J$33,MATCH(AK$5,$D$28:$D$33,0),))</f>
        <v>0.48506203347213833</v>
      </c>
      <c r="AL114" s="105">
        <f>SUMPRODUCT($V114:$AA114,INDEX($E$18:$J$23,MATCH(AL$5,$D$18:$D$23,0),))+SUMPRODUCT($AB114:$AG114,INDEX($E$28:$J$33,MATCH(AL$5,$D$28:$D$33,0),))</f>
        <v>1.0362688896904773</v>
      </c>
      <c r="AM114" s="105">
        <f>SUMPRODUCT($V114:$AA114,INDEX($E$18:$J$23,MATCH(AM$5,$D$18:$D$23,0),))+SUMPRODUCT($AB114:$AG114,INDEX($E$28:$J$33,MATCH(AM$5,$D$28:$D$33,0),))</f>
        <v>0.28662756523353627</v>
      </c>
      <c r="AN114" s="105">
        <f>SUM(AH$86:AH114)</f>
        <v>1.1309750236999194</v>
      </c>
      <c r="AO114" s="105">
        <f>SUM(AI$86:AI114)</f>
        <v>30.461966291275836</v>
      </c>
      <c r="AP114" s="105">
        <f>SUM(AJ$86:AJ114)</f>
        <v>57.727458776743084</v>
      </c>
      <c r="AQ114" s="105">
        <f>SUM(AK$86:AK114)</f>
        <v>27.777889466990491</v>
      </c>
      <c r="AR114" s="105">
        <f>SUM(AL$86:AL114)</f>
        <v>52.824761008969759</v>
      </c>
      <c r="AS114" s="105">
        <f>SUM(AM$86:AM114)</f>
        <v>13.679687343459513</v>
      </c>
      <c r="AT114" s="105">
        <f t="array" ref="AT114">SUMPRODUCT(TRANSPOSE($E$16:$J$16),INDEX($H$57:$K$62,,MATCH($R114,$H$40:$K$40,1)))/INDEX($H$63:$K$63,MATCH($R114,$H$40:$K$40,1))*$T114</f>
        <v>141.10895519189478</v>
      </c>
      <c r="AU114" s="105">
        <f>MAX(SUMPRODUCT(AN114:AS114,装备强化!$D$14:$I$14)-SUMPRODUCT(节奏预期!E114:J114,节奏预期!W114:AB114+1,装备强化!$D$14:$I$14),0)</f>
        <v>0</v>
      </c>
      <c r="AV114" s="105">
        <f t="shared" si="50"/>
        <v>141.10895519189478</v>
      </c>
      <c r="AW114" s="141">
        <f t="shared" si="51"/>
        <v>0</v>
      </c>
      <c r="AX114" s="141">
        <f t="shared" si="51"/>
        <v>0</v>
      </c>
      <c r="AY114" s="141">
        <f t="shared" si="51"/>
        <v>26.457929098480275</v>
      </c>
      <c r="AZ114" s="141">
        <f t="shared" si="51"/>
        <v>121.26550836803459</v>
      </c>
      <c r="BA114" s="141">
        <f t="shared" si="56"/>
        <v>0</v>
      </c>
      <c r="BB114" s="141">
        <f t="shared" si="52"/>
        <v>37.699167456663986</v>
      </c>
      <c r="BC114" s="141">
        <f t="shared" si="53"/>
        <v>1737.2399755805559</v>
      </c>
      <c r="BD114" s="141">
        <f t="shared" si="54"/>
        <v>6096.2410989726832</v>
      </c>
      <c r="BE114" s="141">
        <f t="shared" si="57"/>
        <v>57.90799918601855</v>
      </c>
      <c r="BF114" s="141">
        <f t="shared" si="58"/>
        <v>121.92482197945365</v>
      </c>
    </row>
    <row r="115" spans="18:58" x14ac:dyDescent="0.15">
      <c r="R115" s="104">
        <f>节奏预期!B115</f>
        <v>900</v>
      </c>
      <c r="S115" s="104">
        <f>节奏预期!D115</f>
        <v>103.60238266350056</v>
      </c>
      <c r="T115" s="165">
        <f>(求节点(其他调用!$B$4:$B$163,其他调用!$E$4:$E$163,S115)-求节点(其他调用!$B$4:$B$163,其他调用!$E$4:$E$163,S114))*INDEX($I$5:$M$8,MATCH($R115,$C$5:$C$8,1),MATCH($R$84,$I$4:$M$4,0))</f>
        <v>17844.58601234591</v>
      </c>
      <c r="U115" s="170">
        <f t="shared" si="55"/>
        <v>1024924.2920452788</v>
      </c>
      <c r="V115" s="141">
        <f t="shared" si="48"/>
        <v>0</v>
      </c>
      <c r="W115" s="141">
        <f t="shared" si="48"/>
        <v>0</v>
      </c>
      <c r="X115" s="141">
        <f t="shared" si="48"/>
        <v>0.79309271165981821</v>
      </c>
      <c r="Y115" s="141">
        <f t="shared" si="48"/>
        <v>0</v>
      </c>
      <c r="Z115" s="141">
        <f t="shared" si="48"/>
        <v>0</v>
      </c>
      <c r="AA115" s="141">
        <f t="shared" si="48"/>
        <v>1.9827317791495456</v>
      </c>
      <c r="AB115" s="105">
        <f t="shared" si="49"/>
        <v>0</v>
      </c>
      <c r="AC115" s="105">
        <f t="shared" si="49"/>
        <v>0</v>
      </c>
      <c r="AD115" s="105">
        <f t="shared" si="49"/>
        <v>0</v>
      </c>
      <c r="AE115" s="105">
        <f t="shared" si="49"/>
        <v>0</v>
      </c>
      <c r="AF115" s="105">
        <f t="shared" si="49"/>
        <v>0</v>
      </c>
      <c r="AG115" s="105">
        <f t="shared" si="49"/>
        <v>0.19827317791495455</v>
      </c>
      <c r="AH115" s="105">
        <f>SUMPRODUCT($V115:$AA115,INDEX($E$18:$J$23,MATCH(AH$5,$D$18:$D$23,0),))+SUMPRODUCT($AB115:$AG115,INDEX($E$28:$J$33,MATCH(AH$5,$D$28:$D$33,0),))</f>
        <v>0</v>
      </c>
      <c r="AI115" s="105">
        <f>SUMPRODUCT($V115:$AA115,INDEX($E$18:$J$23,MATCH(AI$5,$D$18:$D$23,0),))+SUMPRODUCT($AB115:$AG115,INDEX($E$28:$J$33,MATCH(AI$5,$D$28:$D$33,0),))</f>
        <v>0.3965463558299091</v>
      </c>
      <c r="AJ115" s="105">
        <f>SUMPRODUCT($V115:$AA115,INDEX($E$18:$J$23,MATCH(AJ$5,$D$18:$D$23,0),))+SUMPRODUCT($AB115:$AG115,INDEX($E$28:$J$33,MATCH(AJ$5,$D$28:$D$33,0),))</f>
        <v>0.9517112539917818</v>
      </c>
      <c r="AK115" s="105">
        <f>SUMPRODUCT($V115:$AA115,INDEX($E$18:$J$23,MATCH(AK$5,$D$18:$D$23,0),))+SUMPRODUCT($AB115:$AG115,INDEX($E$28:$J$33,MATCH(AK$5,$D$28:$D$33,0),))</f>
        <v>0.43620099141290009</v>
      </c>
      <c r="AL115" s="105">
        <f>SUMPRODUCT($V115:$AA115,INDEX($E$18:$J$23,MATCH(AL$5,$D$18:$D$23,0),))+SUMPRODUCT($AB115:$AG115,INDEX($E$28:$J$33,MATCH(AL$5,$D$28:$D$33,0),))</f>
        <v>0.93188393620028653</v>
      </c>
      <c r="AM115" s="105">
        <f>SUMPRODUCT($V115:$AA115,INDEX($E$18:$J$23,MATCH(AM$5,$D$18:$D$23,0),))+SUMPRODUCT($AB115:$AG115,INDEX($E$28:$J$33,MATCH(AM$5,$D$28:$D$33,0),))</f>
        <v>0.25775513128944094</v>
      </c>
      <c r="AN115" s="105">
        <f>SUM(AH$86:AH115)</f>
        <v>1.1309750236999194</v>
      </c>
      <c r="AO115" s="105">
        <f>SUM(AI$86:AI115)</f>
        <v>30.858512647105744</v>
      </c>
      <c r="AP115" s="105">
        <f>SUM(AJ$86:AJ115)</f>
        <v>58.679170030734866</v>
      </c>
      <c r="AQ115" s="105">
        <f>SUM(AK$86:AK115)</f>
        <v>28.21409045840339</v>
      </c>
      <c r="AR115" s="105">
        <f>SUM(AL$86:AL115)</f>
        <v>53.756644945170045</v>
      </c>
      <c r="AS115" s="105">
        <f>SUM(AM$86:AM115)</f>
        <v>13.937442474748954</v>
      </c>
      <c r="AT115" s="105">
        <f t="array" ref="AT115">SUMPRODUCT(TRANSPOSE($E$16:$J$16),INDEX($H$57:$K$62,,MATCH($R115,$H$40:$K$40,1)))/INDEX($H$63:$K$63,MATCH($R115,$H$40:$K$40,1))*$T115</f>
        <v>126.89483386557092</v>
      </c>
      <c r="AU115" s="105">
        <f>MAX(SUMPRODUCT(AN115:AS115,装备强化!$D$14:$I$14)-SUMPRODUCT(节奏预期!E115:J115,节奏预期!W115:AB115+1,装备强化!$D$14:$I$14),0)</f>
        <v>0</v>
      </c>
      <c r="AV115" s="105">
        <f t="shared" si="50"/>
        <v>126.89483386557092</v>
      </c>
      <c r="AW115" s="141">
        <f t="shared" si="51"/>
        <v>0</v>
      </c>
      <c r="AX115" s="141">
        <f t="shared" si="51"/>
        <v>0</v>
      </c>
      <c r="AY115" s="141">
        <f t="shared" si="51"/>
        <v>23.792781349794549</v>
      </c>
      <c r="AZ115" s="141">
        <f t="shared" si="51"/>
        <v>109.05024785322503</v>
      </c>
      <c r="BA115" s="141">
        <f t="shared" si="56"/>
        <v>0</v>
      </c>
      <c r="BB115" s="141">
        <f t="shared" si="52"/>
        <v>37.699167456663986</v>
      </c>
      <c r="BC115" s="141">
        <f t="shared" si="53"/>
        <v>1761.0327569303504</v>
      </c>
      <c r="BD115" s="141">
        <f t="shared" si="54"/>
        <v>6205.2913468259085</v>
      </c>
      <c r="BE115" s="141">
        <f t="shared" si="57"/>
        <v>58.701091897678367</v>
      </c>
      <c r="BF115" s="141">
        <f t="shared" si="58"/>
        <v>124.10582693651816</v>
      </c>
    </row>
    <row r="116" spans="18:58" x14ac:dyDescent="0.15">
      <c r="R116" s="104">
        <f>节奏预期!B116</f>
        <v>930</v>
      </c>
      <c r="S116" s="104">
        <f>节奏预期!D116</f>
        <v>104.06771720217134</v>
      </c>
      <c r="T116" s="165">
        <f>(求节点(其他调用!$B$4:$B$163,其他调用!$E$4:$E$163,S116)-求节点(其他调用!$B$4:$B$163,其他调用!$E$4:$E$163,S115))*INDEX($I$5:$M$8,MATCH($R116,$C$5:$C$8,1),MATCH($R$84,$I$4:$M$4,0))</f>
        <v>17688.940338014458</v>
      </c>
      <c r="U116" s="170">
        <f t="shared" si="55"/>
        <v>1042613.2323832933</v>
      </c>
      <c r="V116" s="141">
        <f t="shared" si="48"/>
        <v>0</v>
      </c>
      <c r="W116" s="141">
        <f t="shared" si="48"/>
        <v>0</v>
      </c>
      <c r="X116" s="141">
        <f t="shared" si="48"/>
        <v>0.78617512613397589</v>
      </c>
      <c r="Y116" s="141">
        <f t="shared" si="48"/>
        <v>0</v>
      </c>
      <c r="Z116" s="141">
        <f t="shared" si="48"/>
        <v>0</v>
      </c>
      <c r="AA116" s="141">
        <f t="shared" si="48"/>
        <v>1.9654378153349399</v>
      </c>
      <c r="AB116" s="105">
        <f t="shared" si="49"/>
        <v>0</v>
      </c>
      <c r="AC116" s="105">
        <f t="shared" si="49"/>
        <v>0</v>
      </c>
      <c r="AD116" s="105">
        <f t="shared" si="49"/>
        <v>0</v>
      </c>
      <c r="AE116" s="105">
        <f t="shared" si="49"/>
        <v>0</v>
      </c>
      <c r="AF116" s="105">
        <f t="shared" si="49"/>
        <v>0</v>
      </c>
      <c r="AG116" s="105">
        <f t="shared" si="49"/>
        <v>0.19654378153349397</v>
      </c>
      <c r="AH116" s="105">
        <f>SUMPRODUCT($V116:$AA116,INDEX($E$18:$J$23,MATCH(AH$5,$D$18:$D$23,0),))+SUMPRODUCT($AB116:$AG116,INDEX($E$28:$J$33,MATCH(AH$5,$D$28:$D$33,0),))</f>
        <v>0</v>
      </c>
      <c r="AI116" s="105">
        <f>SUMPRODUCT($V116:$AA116,INDEX($E$18:$J$23,MATCH(AI$5,$D$18:$D$23,0),))+SUMPRODUCT($AB116:$AG116,INDEX($E$28:$J$33,MATCH(AI$5,$D$28:$D$33,0),))</f>
        <v>0.39308756306698794</v>
      </c>
      <c r="AJ116" s="105">
        <f>SUMPRODUCT($V116:$AA116,INDEX($E$18:$J$23,MATCH(AJ$5,$D$18:$D$23,0),))+SUMPRODUCT($AB116:$AG116,INDEX($E$28:$J$33,MATCH(AJ$5,$D$28:$D$33,0),))</f>
        <v>0.94341015136077111</v>
      </c>
      <c r="AK116" s="105">
        <f>SUMPRODUCT($V116:$AA116,INDEX($E$18:$J$23,MATCH(AK$5,$D$18:$D$23,0),))+SUMPRODUCT($AB116:$AG116,INDEX($E$28:$J$33,MATCH(AK$5,$D$28:$D$33,0),))</f>
        <v>0.43239631937368678</v>
      </c>
      <c r="AL116" s="105">
        <f>SUMPRODUCT($V116:$AA116,INDEX($E$18:$J$23,MATCH(AL$5,$D$18:$D$23,0),))+SUMPRODUCT($AB116:$AG116,INDEX($E$28:$J$33,MATCH(AL$5,$D$28:$D$33,0),))</f>
        <v>0.92375577320742175</v>
      </c>
      <c r="AM116" s="105">
        <f>SUMPRODUCT($V116:$AA116,INDEX($E$18:$J$23,MATCH(AM$5,$D$18:$D$23,0),))+SUMPRODUCT($AB116:$AG116,INDEX($E$28:$J$33,MATCH(AM$5,$D$28:$D$33,0),))</f>
        <v>0.25550691599354219</v>
      </c>
      <c r="AN116" s="105">
        <f>SUM(AH$86:AH116)</f>
        <v>1.1309750236999194</v>
      </c>
      <c r="AO116" s="105">
        <f>SUM(AI$86:AI116)</f>
        <v>31.251600210172732</v>
      </c>
      <c r="AP116" s="105">
        <f>SUM(AJ$86:AJ116)</f>
        <v>59.622580182095639</v>
      </c>
      <c r="AQ116" s="105">
        <f>SUM(AK$86:AK116)</f>
        <v>28.646486777777078</v>
      </c>
      <c r="AR116" s="105">
        <f>SUM(AL$86:AL116)</f>
        <v>54.68040071837747</v>
      </c>
      <c r="AS116" s="105">
        <f>SUM(AM$86:AM116)</f>
        <v>14.192949390742497</v>
      </c>
      <c r="AT116" s="105">
        <f t="array" ref="AT116">SUMPRODUCT(TRANSPOSE($E$16:$J$16),INDEX($H$57:$K$62,,MATCH($R116,$H$40:$K$40,1)))/INDEX($H$63:$K$63,MATCH($R116,$H$40:$K$40,1))*$T116</f>
        <v>125.78802018143615</v>
      </c>
      <c r="AU116" s="105">
        <f>MAX(SUMPRODUCT(AN116:AS116,装备强化!$D$14:$I$14)-SUMPRODUCT(节奏预期!E116:J116,节奏预期!W116:AB116+1,装备强化!$D$14:$I$14),0)</f>
        <v>0</v>
      </c>
      <c r="AV116" s="105">
        <f t="shared" si="50"/>
        <v>125.78802018143615</v>
      </c>
      <c r="AW116" s="141">
        <f t="shared" si="51"/>
        <v>0</v>
      </c>
      <c r="AX116" s="141">
        <f t="shared" si="51"/>
        <v>0</v>
      </c>
      <c r="AY116" s="141">
        <f t="shared" si="51"/>
        <v>23.58525378401928</v>
      </c>
      <c r="AZ116" s="141">
        <f t="shared" si="51"/>
        <v>108.09907984342171</v>
      </c>
      <c r="BA116" s="141">
        <f t="shared" si="56"/>
        <v>0</v>
      </c>
      <c r="BB116" s="141">
        <f t="shared" si="52"/>
        <v>37.699167456663986</v>
      </c>
      <c r="BC116" s="141">
        <f t="shared" si="53"/>
        <v>1784.6180107143696</v>
      </c>
      <c r="BD116" s="141">
        <f t="shared" si="54"/>
        <v>6313.3904266693298</v>
      </c>
      <c r="BE116" s="141">
        <f t="shared" si="57"/>
        <v>59.487267023812343</v>
      </c>
      <c r="BF116" s="141">
        <f t="shared" si="58"/>
        <v>126.26780853338659</v>
      </c>
    </row>
    <row r="117" spans="18:58" x14ac:dyDescent="0.15">
      <c r="R117" s="104">
        <f>节奏预期!B117</f>
        <v>960</v>
      </c>
      <c r="S117" s="104">
        <f>节奏预期!D117</f>
        <v>104.51038074290696</v>
      </c>
      <c r="T117" s="165">
        <f>(求节点(其他调用!$B$4:$B$163,其他调用!$E$4:$E$163,S117)-求节点(其他调用!$B$4:$B$163,其他调用!$E$4:$E$163,S116))*INDEX($I$5:$M$8,MATCH($R117,$C$5:$C$8,1),MATCH($R$84,$I$4:$M$4,0))</f>
        <v>16827.138996073139</v>
      </c>
      <c r="U117" s="170">
        <f t="shared" si="55"/>
        <v>1059440.3713793664</v>
      </c>
      <c r="V117" s="141">
        <f t="shared" si="48"/>
        <v>0</v>
      </c>
      <c r="W117" s="141">
        <f t="shared" si="48"/>
        <v>0</v>
      </c>
      <c r="X117" s="141">
        <f t="shared" si="48"/>
        <v>0.74787284426991729</v>
      </c>
      <c r="Y117" s="141">
        <f t="shared" si="48"/>
        <v>0</v>
      </c>
      <c r="Z117" s="141">
        <f t="shared" si="48"/>
        <v>0</v>
      </c>
      <c r="AA117" s="141">
        <f t="shared" si="48"/>
        <v>1.8696821106747934</v>
      </c>
      <c r="AB117" s="105">
        <f t="shared" si="49"/>
        <v>0</v>
      </c>
      <c r="AC117" s="105">
        <f t="shared" si="49"/>
        <v>0</v>
      </c>
      <c r="AD117" s="105">
        <f t="shared" si="49"/>
        <v>0</v>
      </c>
      <c r="AE117" s="105">
        <f t="shared" si="49"/>
        <v>0</v>
      </c>
      <c r="AF117" s="105">
        <f t="shared" si="49"/>
        <v>0</v>
      </c>
      <c r="AG117" s="105">
        <f t="shared" si="49"/>
        <v>0.18696821106747932</v>
      </c>
      <c r="AH117" s="105">
        <f>SUMPRODUCT($V117:$AA117,INDEX($E$18:$J$23,MATCH(AH$5,$D$18:$D$23,0),))+SUMPRODUCT($AB117:$AG117,INDEX($E$28:$J$33,MATCH(AH$5,$D$28:$D$33,0),))</f>
        <v>0</v>
      </c>
      <c r="AI117" s="105">
        <f>SUMPRODUCT($V117:$AA117,INDEX($E$18:$J$23,MATCH(AI$5,$D$18:$D$23,0),))+SUMPRODUCT($AB117:$AG117,INDEX($E$28:$J$33,MATCH(AI$5,$D$28:$D$33,0),))</f>
        <v>0.37393642213495865</v>
      </c>
      <c r="AJ117" s="105">
        <f>SUMPRODUCT($V117:$AA117,INDEX($E$18:$J$23,MATCH(AJ$5,$D$18:$D$23,0),))+SUMPRODUCT($AB117:$AG117,INDEX($E$28:$J$33,MATCH(AJ$5,$D$28:$D$33,0),))</f>
        <v>0.89744741312390075</v>
      </c>
      <c r="AK117" s="105">
        <f>SUMPRODUCT($V117:$AA117,INDEX($E$18:$J$23,MATCH(AK$5,$D$18:$D$23,0),))+SUMPRODUCT($AB117:$AG117,INDEX($E$28:$J$33,MATCH(AK$5,$D$28:$D$33,0),))</f>
        <v>0.41133006434845454</v>
      </c>
      <c r="AL117" s="105">
        <f>SUMPRODUCT($V117:$AA117,INDEX($E$18:$J$23,MATCH(AL$5,$D$18:$D$23,0),))+SUMPRODUCT($AB117:$AG117,INDEX($E$28:$J$33,MATCH(AL$5,$D$28:$D$33,0),))</f>
        <v>0.87875059201715289</v>
      </c>
      <c r="AM117" s="105">
        <f>SUMPRODUCT($V117:$AA117,INDEX($E$18:$J$23,MATCH(AM$5,$D$18:$D$23,0),))+SUMPRODUCT($AB117:$AG117,INDEX($E$28:$J$33,MATCH(AM$5,$D$28:$D$33,0),))</f>
        <v>0.24305867438772316</v>
      </c>
      <c r="AN117" s="105">
        <f>SUM(AH$86:AH117)</f>
        <v>1.1309750236999194</v>
      </c>
      <c r="AO117" s="105">
        <f>SUM(AI$86:AI117)</f>
        <v>31.625536632307693</v>
      </c>
      <c r="AP117" s="105">
        <f>SUM(AJ$86:AJ117)</f>
        <v>60.520027595219538</v>
      </c>
      <c r="AQ117" s="105">
        <f>SUM(AK$86:AK117)</f>
        <v>29.057816842125533</v>
      </c>
      <c r="AR117" s="105">
        <f>SUM(AL$86:AL117)</f>
        <v>55.559151310394626</v>
      </c>
      <c r="AS117" s="105">
        <f>SUM(AM$86:AM117)</f>
        <v>14.436008065130221</v>
      </c>
      <c r="AT117" s="105">
        <f t="array" ref="AT117">SUMPRODUCT(TRANSPOSE($E$16:$J$16),INDEX($H$57:$K$62,,MATCH($R117,$H$40:$K$40,1)))/INDEX($H$63:$K$63,MATCH($R117,$H$40:$K$40,1))*$T117</f>
        <v>119.65965508318678</v>
      </c>
      <c r="AU117" s="105">
        <f>MAX(SUMPRODUCT(AN117:AS117,装备强化!$D$14:$I$14)-SUMPRODUCT(节奏预期!E117:J117,节奏预期!W117:AB117+1,装备强化!$D$14:$I$14),0)</f>
        <v>0</v>
      </c>
      <c r="AV117" s="105">
        <f t="shared" si="50"/>
        <v>119.65965508318678</v>
      </c>
      <c r="AW117" s="141">
        <f t="shared" si="51"/>
        <v>0</v>
      </c>
      <c r="AX117" s="141">
        <f t="shared" si="51"/>
        <v>0</v>
      </c>
      <c r="AY117" s="141">
        <f t="shared" si="51"/>
        <v>22.436185328097523</v>
      </c>
      <c r="AZ117" s="141">
        <f t="shared" si="51"/>
        <v>102.83251608711365</v>
      </c>
      <c r="BA117" s="141">
        <f t="shared" si="56"/>
        <v>0</v>
      </c>
      <c r="BB117" s="141">
        <f t="shared" si="52"/>
        <v>37.699167456663986</v>
      </c>
      <c r="BC117" s="141">
        <f t="shared" si="53"/>
        <v>1807.0541960424671</v>
      </c>
      <c r="BD117" s="141">
        <f t="shared" si="54"/>
        <v>6416.2229427564434</v>
      </c>
      <c r="BE117" s="141">
        <f t="shared" si="57"/>
        <v>60.235139868082264</v>
      </c>
      <c r="BF117" s="141">
        <f t="shared" si="58"/>
        <v>128.32445885512885</v>
      </c>
    </row>
    <row r="118" spans="18:58" x14ac:dyDescent="0.15">
      <c r="R118" s="104">
        <f>节奏预期!B118</f>
        <v>990</v>
      </c>
      <c r="S118" s="104">
        <f>节奏预期!D118</f>
        <v>104.95304428364258</v>
      </c>
      <c r="T118" s="165">
        <f>(求节点(其他调用!$B$4:$B$163,其他调用!$E$4:$E$163,S118)-求节点(其他调用!$B$4:$B$163,其他调用!$E$4:$E$163,S117))*INDEX($I$5:$M$8,MATCH($R118,$C$5:$C$8,1),MATCH($R$84,$I$4:$M$4,0))</f>
        <v>16827.13899607327</v>
      </c>
      <c r="U118" s="170">
        <f t="shared" si="55"/>
        <v>1076267.5103754397</v>
      </c>
      <c r="V118" s="141">
        <f t="shared" si="48"/>
        <v>0</v>
      </c>
      <c r="W118" s="141">
        <f t="shared" si="48"/>
        <v>0</v>
      </c>
      <c r="X118" s="141">
        <f t="shared" si="48"/>
        <v>0.74787284426992318</v>
      </c>
      <c r="Y118" s="141">
        <f t="shared" si="48"/>
        <v>0</v>
      </c>
      <c r="Z118" s="141">
        <f t="shared" si="48"/>
        <v>0</v>
      </c>
      <c r="AA118" s="141">
        <f t="shared" si="48"/>
        <v>1.8696821106748078</v>
      </c>
      <c r="AB118" s="105">
        <f t="shared" si="49"/>
        <v>0</v>
      </c>
      <c r="AC118" s="105">
        <f t="shared" si="49"/>
        <v>0</v>
      </c>
      <c r="AD118" s="105">
        <f t="shared" si="49"/>
        <v>0</v>
      </c>
      <c r="AE118" s="105">
        <f t="shared" si="49"/>
        <v>0</v>
      </c>
      <c r="AF118" s="105">
        <f t="shared" si="49"/>
        <v>0</v>
      </c>
      <c r="AG118" s="105">
        <f t="shared" si="49"/>
        <v>0.18696821106748079</v>
      </c>
      <c r="AH118" s="105">
        <f>SUMPRODUCT($V118:$AA118,INDEX($E$18:$J$23,MATCH(AH$5,$D$18:$D$23,0),))+SUMPRODUCT($AB118:$AG118,INDEX($E$28:$J$33,MATCH(AH$5,$D$28:$D$33,0),))</f>
        <v>0</v>
      </c>
      <c r="AI118" s="105">
        <f>SUMPRODUCT($V118:$AA118,INDEX($E$18:$J$23,MATCH(AI$5,$D$18:$D$23,0),))+SUMPRODUCT($AB118:$AG118,INDEX($E$28:$J$33,MATCH(AI$5,$D$28:$D$33,0),))</f>
        <v>0.37393642213496159</v>
      </c>
      <c r="AJ118" s="105">
        <f>SUMPRODUCT($V118:$AA118,INDEX($E$18:$J$23,MATCH(AJ$5,$D$18:$D$23,0),))+SUMPRODUCT($AB118:$AG118,INDEX($E$28:$J$33,MATCH(AJ$5,$D$28:$D$33,0),))</f>
        <v>0.89744741312390774</v>
      </c>
      <c r="AK118" s="105">
        <f>SUMPRODUCT($V118:$AA118,INDEX($E$18:$J$23,MATCH(AK$5,$D$18:$D$23,0),))+SUMPRODUCT($AB118:$AG118,INDEX($E$28:$J$33,MATCH(AK$5,$D$28:$D$33,0),))</f>
        <v>0.41133006434845776</v>
      </c>
      <c r="AL118" s="105">
        <f>SUMPRODUCT($V118:$AA118,INDEX($E$18:$J$23,MATCH(AL$5,$D$18:$D$23,0),))+SUMPRODUCT($AB118:$AG118,INDEX($E$28:$J$33,MATCH(AL$5,$D$28:$D$33,0),))</f>
        <v>0.87875059201715966</v>
      </c>
      <c r="AM118" s="105">
        <f>SUMPRODUCT($V118:$AA118,INDEX($E$18:$J$23,MATCH(AM$5,$D$18:$D$23,0),))+SUMPRODUCT($AB118:$AG118,INDEX($E$28:$J$33,MATCH(AM$5,$D$28:$D$33,0),))</f>
        <v>0.24305867438772502</v>
      </c>
      <c r="AN118" s="105">
        <f>SUM(AH$86:AH118)</f>
        <v>1.1309750236999194</v>
      </c>
      <c r="AO118" s="105">
        <f>SUM(AI$86:AI118)</f>
        <v>31.999473054442653</v>
      </c>
      <c r="AP118" s="105">
        <f>SUM(AJ$86:AJ118)</f>
        <v>61.417475008343445</v>
      </c>
      <c r="AQ118" s="105">
        <f>SUM(AK$86:AK118)</f>
        <v>29.469146906473991</v>
      </c>
      <c r="AR118" s="105">
        <f>SUM(AL$86:AL118)</f>
        <v>56.437901902411788</v>
      </c>
      <c r="AS118" s="105">
        <f>SUM(AM$86:AM118)</f>
        <v>14.679066739517946</v>
      </c>
      <c r="AT118" s="105">
        <f t="array" ref="AT118">SUMPRODUCT(TRANSPOSE($E$16:$J$16),INDEX($H$57:$K$62,,MATCH($R118,$H$40:$K$40,1)))/INDEX($H$63:$K$63,MATCH($R118,$H$40:$K$40,1))*$T118</f>
        <v>119.6596550831877</v>
      </c>
      <c r="AU118" s="105">
        <f>MAX(SUMPRODUCT(AN118:AS118,装备强化!$D$14:$I$14)-SUMPRODUCT(节奏预期!E118:J118,节奏预期!W118:AB118+1,装备强化!$D$14:$I$14),0)</f>
        <v>0</v>
      </c>
      <c r="AV118" s="105">
        <f t="shared" si="50"/>
        <v>119.6596550831877</v>
      </c>
      <c r="AW118" s="141">
        <f t="shared" si="51"/>
        <v>0</v>
      </c>
      <c r="AX118" s="141">
        <f t="shared" si="51"/>
        <v>0</v>
      </c>
      <c r="AY118" s="141">
        <f t="shared" si="51"/>
        <v>22.436185328097697</v>
      </c>
      <c r="AZ118" s="141">
        <f t="shared" si="51"/>
        <v>102.83251608711446</v>
      </c>
      <c r="BA118" s="141">
        <f t="shared" si="56"/>
        <v>0</v>
      </c>
      <c r="BB118" s="141">
        <f t="shared" si="52"/>
        <v>37.699167456663986</v>
      </c>
      <c r="BC118" s="141">
        <f t="shared" si="53"/>
        <v>1829.4903813705648</v>
      </c>
      <c r="BD118" s="141">
        <f t="shared" si="54"/>
        <v>6519.055458843558</v>
      </c>
      <c r="BE118" s="141">
        <f t="shared" si="57"/>
        <v>60.983012712352185</v>
      </c>
      <c r="BF118" s="141">
        <f t="shared" si="58"/>
        <v>130.38110917687115</v>
      </c>
    </row>
    <row r="119" spans="18:58" x14ac:dyDescent="0.15">
      <c r="R119" s="104">
        <f>节奏预期!B119</f>
        <v>1020</v>
      </c>
      <c r="S119" s="104">
        <f>节奏预期!D119</f>
        <v>105.37513360458028</v>
      </c>
      <c r="T119" s="165">
        <f>(求节点(其他调用!$B$4:$B$163,其他调用!$E$4:$E$163,S119)-求节点(其他调用!$B$4:$B$163,其他调用!$E$4:$E$163,S118))*INDEX($I$5:$M$8,MATCH($R119,$C$5:$C$8,1),MATCH($R$84,$I$4:$M$4,0))</f>
        <v>16045.043285863885</v>
      </c>
      <c r="U119" s="170">
        <f t="shared" si="55"/>
        <v>1092312.5536613036</v>
      </c>
      <c r="V119" s="141">
        <f t="shared" si="48"/>
        <v>0</v>
      </c>
      <c r="W119" s="141">
        <f t="shared" si="48"/>
        <v>0</v>
      </c>
      <c r="X119" s="141">
        <f t="shared" si="48"/>
        <v>0.71311303492728384</v>
      </c>
      <c r="Y119" s="141">
        <f t="shared" si="48"/>
        <v>0</v>
      </c>
      <c r="Z119" s="141">
        <f t="shared" si="48"/>
        <v>0</v>
      </c>
      <c r="AA119" s="141">
        <f t="shared" si="48"/>
        <v>1.7827825873182095</v>
      </c>
      <c r="AB119" s="105">
        <f t="shared" si="49"/>
        <v>0</v>
      </c>
      <c r="AC119" s="105">
        <f t="shared" si="49"/>
        <v>0</v>
      </c>
      <c r="AD119" s="105">
        <f t="shared" si="49"/>
        <v>0</v>
      </c>
      <c r="AE119" s="105">
        <f t="shared" si="49"/>
        <v>0</v>
      </c>
      <c r="AF119" s="105">
        <f t="shared" si="49"/>
        <v>0</v>
      </c>
      <c r="AG119" s="105">
        <f t="shared" si="49"/>
        <v>0.17827825873182096</v>
      </c>
      <c r="AH119" s="105">
        <f>SUMPRODUCT($V119:$AA119,INDEX($E$18:$J$23,MATCH(AH$5,$D$18:$D$23,0),))+SUMPRODUCT($AB119:$AG119,INDEX($E$28:$J$33,MATCH(AH$5,$D$28:$D$33,0),))</f>
        <v>0</v>
      </c>
      <c r="AI119" s="105">
        <f>SUMPRODUCT($V119:$AA119,INDEX($E$18:$J$23,MATCH(AI$5,$D$18:$D$23,0),))+SUMPRODUCT($AB119:$AG119,INDEX($E$28:$J$33,MATCH(AI$5,$D$28:$D$33,0),))</f>
        <v>0.35655651746364192</v>
      </c>
      <c r="AJ119" s="105">
        <f>SUMPRODUCT($V119:$AA119,INDEX($E$18:$J$23,MATCH(AJ$5,$D$18:$D$23,0),))+SUMPRODUCT($AB119:$AG119,INDEX($E$28:$J$33,MATCH(AJ$5,$D$28:$D$33,0),))</f>
        <v>0.85573564191274054</v>
      </c>
      <c r="AK119" s="105">
        <f>SUMPRODUCT($V119:$AA119,INDEX($E$18:$J$23,MATCH(AK$5,$D$18:$D$23,0),))+SUMPRODUCT($AB119:$AG119,INDEX($E$28:$J$33,MATCH(AK$5,$D$28:$D$33,0),))</f>
        <v>0.39221216921000612</v>
      </c>
      <c r="AL119" s="105">
        <f>SUMPRODUCT($V119:$AA119,INDEX($E$18:$J$23,MATCH(AL$5,$D$18:$D$23,0),))+SUMPRODUCT($AB119:$AG119,INDEX($E$28:$J$33,MATCH(AL$5,$D$28:$D$33,0),))</f>
        <v>0.83790781603955855</v>
      </c>
      <c r="AM119" s="105">
        <f>SUMPRODUCT($V119:$AA119,INDEX($E$18:$J$23,MATCH(AM$5,$D$18:$D$23,0),))+SUMPRODUCT($AB119:$AG119,INDEX($E$28:$J$33,MATCH(AM$5,$D$28:$D$33,0),))</f>
        <v>0.23176173635136724</v>
      </c>
      <c r="AN119" s="105">
        <f>SUM(AH$86:AH119)</f>
        <v>1.1309750236999194</v>
      </c>
      <c r="AO119" s="105">
        <f>SUM(AI$86:AI119)</f>
        <v>32.356029571906298</v>
      </c>
      <c r="AP119" s="105">
        <f>SUM(AJ$86:AJ119)</f>
        <v>62.273210650256182</v>
      </c>
      <c r="AQ119" s="105">
        <f>SUM(AK$86:AK119)</f>
        <v>29.861359075683996</v>
      </c>
      <c r="AR119" s="105">
        <f>SUM(AL$86:AL119)</f>
        <v>57.275809718451349</v>
      </c>
      <c r="AS119" s="105">
        <f>SUM(AM$86:AM119)</f>
        <v>14.910828475869314</v>
      </c>
      <c r="AT119" s="105">
        <f t="array" ref="AT119">SUMPRODUCT(TRANSPOSE($E$16:$J$16),INDEX($H$57:$K$62,,MATCH($R119,$H$40:$K$40,1)))/INDEX($H$63:$K$63,MATCH($R119,$H$40:$K$40,1))*$T119</f>
        <v>114.09808558836541</v>
      </c>
      <c r="AU119" s="105">
        <f>MAX(SUMPRODUCT(AN119:AS119,装备强化!$D$14:$I$14)-SUMPRODUCT(节奏预期!E119:J119,节奏预期!W119:AB119+1,装备强化!$D$14:$I$14),0)</f>
        <v>0</v>
      </c>
      <c r="AV119" s="105">
        <f t="shared" si="50"/>
        <v>114.09808558836541</v>
      </c>
      <c r="AW119" s="141">
        <f t="shared" si="51"/>
        <v>0</v>
      </c>
      <c r="AX119" s="141">
        <f t="shared" si="51"/>
        <v>0</v>
      </c>
      <c r="AY119" s="141">
        <f t="shared" si="51"/>
        <v>21.393391047818515</v>
      </c>
      <c r="AZ119" s="141">
        <f t="shared" si="51"/>
        <v>98.053042302501538</v>
      </c>
      <c r="BA119" s="141">
        <f t="shared" si="56"/>
        <v>0</v>
      </c>
      <c r="BB119" s="141">
        <f t="shared" si="52"/>
        <v>37.699167456663986</v>
      </c>
      <c r="BC119" s="141">
        <f t="shared" si="53"/>
        <v>1850.8837724183834</v>
      </c>
      <c r="BD119" s="141">
        <f t="shared" si="54"/>
        <v>6617.1085011460591</v>
      </c>
      <c r="BE119" s="141">
        <f t="shared" si="57"/>
        <v>61.696125747279467</v>
      </c>
      <c r="BF119" s="141">
        <f t="shared" si="58"/>
        <v>132.34217002292118</v>
      </c>
    </row>
    <row r="120" spans="18:58" x14ac:dyDescent="0.15">
      <c r="R120" s="104">
        <f>节奏预期!B120</f>
        <v>1050</v>
      </c>
      <c r="S120" s="104">
        <f>节奏预期!D120</f>
        <v>105.79478153525581</v>
      </c>
      <c r="T120" s="165">
        <f>(求节点(其他调用!$B$4:$B$163,其他调用!$E$4:$E$163,S120)-求节点(其他调用!$B$4:$B$163,其他调用!$E$4:$E$163,S119))*INDEX($I$5:$M$8,MATCH($R120,$C$5:$C$8,1),MATCH($R$84,$I$4:$M$4,0))</f>
        <v>15952.237781220005</v>
      </c>
      <c r="U120" s="170">
        <f t="shared" si="55"/>
        <v>1108264.7914425237</v>
      </c>
      <c r="V120" s="141">
        <f t="shared" si="48"/>
        <v>0</v>
      </c>
      <c r="W120" s="141">
        <f t="shared" si="48"/>
        <v>0</v>
      </c>
      <c r="X120" s="141">
        <f t="shared" si="48"/>
        <v>0.70898834583200021</v>
      </c>
      <c r="Y120" s="141">
        <f t="shared" si="48"/>
        <v>0</v>
      </c>
      <c r="Z120" s="141">
        <f t="shared" si="48"/>
        <v>0</v>
      </c>
      <c r="AA120" s="141">
        <f t="shared" si="48"/>
        <v>1.7724708645800007</v>
      </c>
      <c r="AB120" s="105">
        <f t="shared" si="49"/>
        <v>0</v>
      </c>
      <c r="AC120" s="105">
        <f t="shared" si="49"/>
        <v>0</v>
      </c>
      <c r="AD120" s="105">
        <f t="shared" si="49"/>
        <v>0</v>
      </c>
      <c r="AE120" s="105">
        <f t="shared" si="49"/>
        <v>0</v>
      </c>
      <c r="AF120" s="105">
        <f t="shared" si="49"/>
        <v>0</v>
      </c>
      <c r="AG120" s="105">
        <f t="shared" si="49"/>
        <v>0.17724708645800005</v>
      </c>
      <c r="AH120" s="105">
        <f>SUMPRODUCT($V120:$AA120,INDEX($E$18:$J$23,MATCH(AH$5,$D$18:$D$23,0),))+SUMPRODUCT($AB120:$AG120,INDEX($E$28:$J$33,MATCH(AH$5,$D$28:$D$33,0),))</f>
        <v>0</v>
      </c>
      <c r="AI120" s="105">
        <f>SUMPRODUCT($V120:$AA120,INDEX($E$18:$J$23,MATCH(AI$5,$D$18:$D$23,0),))+SUMPRODUCT($AB120:$AG120,INDEX($E$28:$J$33,MATCH(AI$5,$D$28:$D$33,0),))</f>
        <v>0.35449417291600011</v>
      </c>
      <c r="AJ120" s="105">
        <f>SUMPRODUCT($V120:$AA120,INDEX($E$18:$J$23,MATCH(AJ$5,$D$18:$D$23,0),))+SUMPRODUCT($AB120:$AG120,INDEX($E$28:$J$33,MATCH(AJ$5,$D$28:$D$33,0),))</f>
        <v>0.85078601499840034</v>
      </c>
      <c r="AK120" s="105">
        <f>SUMPRODUCT($V120:$AA120,INDEX($E$18:$J$23,MATCH(AK$5,$D$18:$D$23,0),))+SUMPRODUCT($AB120:$AG120,INDEX($E$28:$J$33,MATCH(AK$5,$D$28:$D$33,0),))</f>
        <v>0.38994359020760017</v>
      </c>
      <c r="AL120" s="105">
        <f>SUMPRODUCT($V120:$AA120,INDEX($E$18:$J$23,MATCH(AL$5,$D$18:$D$23,0),))+SUMPRODUCT($AB120:$AG120,INDEX($E$28:$J$33,MATCH(AL$5,$D$28:$D$33,0),))</f>
        <v>0.83306130635260034</v>
      </c>
      <c r="AM120" s="105">
        <f>SUMPRODUCT($V120:$AA120,INDEX($E$18:$J$23,MATCH(AM$5,$D$18:$D$23,0),))+SUMPRODUCT($AB120:$AG120,INDEX($E$28:$J$33,MATCH(AM$5,$D$28:$D$33,0),))</f>
        <v>0.23042121239540009</v>
      </c>
      <c r="AN120" s="105">
        <f>SUM(AH$86:AH120)</f>
        <v>1.1309750236999194</v>
      </c>
      <c r="AO120" s="105">
        <f>SUM(AI$86:AI120)</f>
        <v>32.710523744822297</v>
      </c>
      <c r="AP120" s="105">
        <f>SUM(AJ$86:AJ120)</f>
        <v>63.12399666525458</v>
      </c>
      <c r="AQ120" s="105">
        <f>SUM(AK$86:AK120)</f>
        <v>30.251302665891597</v>
      </c>
      <c r="AR120" s="105">
        <f>SUM(AL$86:AL120)</f>
        <v>58.108871024803946</v>
      </c>
      <c r="AS120" s="105">
        <f>SUM(AM$86:AM120)</f>
        <v>15.141249688264715</v>
      </c>
      <c r="AT120" s="105">
        <f t="array" ref="AT120">SUMPRODUCT(TRANSPOSE($E$16:$J$16),INDEX($H$57:$K$62,,MATCH($R120,$H$40:$K$40,1)))/INDEX($H$63:$K$63,MATCH($R120,$H$40:$K$40,1))*$T120</f>
        <v>113.43813533312004</v>
      </c>
      <c r="AU120" s="105">
        <f>MAX(SUMPRODUCT(AN120:AS120,装备强化!$D$14:$I$14)-SUMPRODUCT(节奏预期!E120:J120,节奏预期!W120:AB120+1,装备强化!$D$14:$I$14),0)</f>
        <v>0</v>
      </c>
      <c r="AV120" s="105">
        <f t="shared" si="50"/>
        <v>113.43813533312004</v>
      </c>
      <c r="AW120" s="141">
        <f t="shared" si="51"/>
        <v>0</v>
      </c>
      <c r="AX120" s="141">
        <f t="shared" si="51"/>
        <v>0</v>
      </c>
      <c r="AY120" s="141">
        <f t="shared" si="51"/>
        <v>21.269650374960008</v>
      </c>
      <c r="AZ120" s="141">
        <f t="shared" si="51"/>
        <v>97.485897551900052</v>
      </c>
      <c r="BA120" s="141">
        <f t="shared" si="56"/>
        <v>0</v>
      </c>
      <c r="BB120" s="141">
        <f t="shared" si="52"/>
        <v>37.699167456663986</v>
      </c>
      <c r="BC120" s="141">
        <f t="shared" si="53"/>
        <v>1872.1534227933435</v>
      </c>
      <c r="BD120" s="141">
        <f t="shared" si="54"/>
        <v>6714.5943986979592</v>
      </c>
      <c r="BE120" s="141">
        <f t="shared" si="57"/>
        <v>62.405114093111465</v>
      </c>
      <c r="BF120" s="141">
        <f t="shared" si="58"/>
        <v>134.29188797395918</v>
      </c>
    </row>
    <row r="121" spans="18:58" x14ac:dyDescent="0.15">
      <c r="R121" s="104">
        <f>节奏预期!B121</f>
        <v>1080</v>
      </c>
      <c r="S121" s="104">
        <f>节奏预期!D121</f>
        <v>106.19917644067874</v>
      </c>
      <c r="T121" s="165">
        <f>(求节点(其他调用!$B$4:$B$163,其他调用!$E$4:$E$163,S121)-求节点(其他调用!$B$4:$B$163,其他调用!$E$4:$E$163,S120))*INDEX($I$5:$M$8,MATCH($R121,$C$5:$C$8,1),MATCH($R$84,$I$4:$M$4,0))</f>
        <v>15372.418680669593</v>
      </c>
      <c r="U121" s="170">
        <f t="shared" si="55"/>
        <v>1123637.2101231932</v>
      </c>
      <c r="V121" s="141">
        <f t="shared" si="48"/>
        <v>0</v>
      </c>
      <c r="W121" s="141">
        <f t="shared" si="48"/>
        <v>0</v>
      </c>
      <c r="X121" s="141">
        <f t="shared" si="48"/>
        <v>0.68321860802975964</v>
      </c>
      <c r="Y121" s="141">
        <f t="shared" si="48"/>
        <v>0</v>
      </c>
      <c r="Z121" s="141">
        <f t="shared" si="48"/>
        <v>0</v>
      </c>
      <c r="AA121" s="141">
        <f t="shared" si="48"/>
        <v>1.7080465200743993</v>
      </c>
      <c r="AB121" s="105">
        <f t="shared" si="49"/>
        <v>0</v>
      </c>
      <c r="AC121" s="105">
        <f t="shared" si="49"/>
        <v>0</v>
      </c>
      <c r="AD121" s="105">
        <f t="shared" si="49"/>
        <v>0</v>
      </c>
      <c r="AE121" s="105">
        <f t="shared" si="49"/>
        <v>0</v>
      </c>
      <c r="AF121" s="105">
        <f t="shared" si="49"/>
        <v>0</v>
      </c>
      <c r="AG121" s="105">
        <f t="shared" si="49"/>
        <v>0.17080465200743991</v>
      </c>
      <c r="AH121" s="105">
        <f>SUMPRODUCT($V121:$AA121,INDEX($E$18:$J$23,MATCH(AH$5,$D$18:$D$23,0),))+SUMPRODUCT($AB121:$AG121,INDEX($E$28:$J$33,MATCH(AH$5,$D$28:$D$33,0),))</f>
        <v>0</v>
      </c>
      <c r="AI121" s="105">
        <f>SUMPRODUCT($V121:$AA121,INDEX($E$18:$J$23,MATCH(AI$5,$D$18:$D$23,0),))+SUMPRODUCT($AB121:$AG121,INDEX($E$28:$J$33,MATCH(AI$5,$D$28:$D$33,0),))</f>
        <v>0.34160930401487982</v>
      </c>
      <c r="AJ121" s="105">
        <f>SUMPRODUCT($V121:$AA121,INDEX($E$18:$J$23,MATCH(AJ$5,$D$18:$D$23,0),))+SUMPRODUCT($AB121:$AG121,INDEX($E$28:$J$33,MATCH(AJ$5,$D$28:$D$33,0),))</f>
        <v>0.8198623296357116</v>
      </c>
      <c r="AK121" s="105">
        <f>SUMPRODUCT($V121:$AA121,INDEX($E$18:$J$23,MATCH(AK$5,$D$18:$D$23,0),))+SUMPRODUCT($AB121:$AG121,INDEX($E$28:$J$33,MATCH(AK$5,$D$28:$D$33,0),))</f>
        <v>0.37577023441636787</v>
      </c>
      <c r="AL121" s="105">
        <f>SUMPRODUCT($V121:$AA121,INDEX($E$18:$J$23,MATCH(AL$5,$D$18:$D$23,0),))+SUMPRODUCT($AB121:$AG121,INDEX($E$28:$J$33,MATCH(AL$5,$D$28:$D$33,0),))</f>
        <v>0.80278186443496768</v>
      </c>
      <c r="AM121" s="105">
        <f>SUMPRODUCT($V121:$AA121,INDEX($E$18:$J$23,MATCH(AM$5,$D$18:$D$23,0),))+SUMPRODUCT($AB121:$AG121,INDEX($E$28:$J$33,MATCH(AM$5,$D$28:$D$33,0),))</f>
        <v>0.22204604760967192</v>
      </c>
      <c r="AN121" s="105">
        <f>SUM(AH$86:AH121)</f>
        <v>1.1309750236999194</v>
      </c>
      <c r="AO121" s="105">
        <f>SUM(AI$86:AI121)</f>
        <v>33.052133048837177</v>
      </c>
      <c r="AP121" s="105">
        <f>SUM(AJ$86:AJ121)</f>
        <v>63.943858994890292</v>
      </c>
      <c r="AQ121" s="105">
        <f>SUM(AK$86:AK121)</f>
        <v>30.627072900307965</v>
      </c>
      <c r="AR121" s="105">
        <f>SUM(AL$86:AL121)</f>
        <v>58.911652889238916</v>
      </c>
      <c r="AS121" s="105">
        <f>SUM(AM$86:AM121)</f>
        <v>15.363295735874386</v>
      </c>
      <c r="AT121" s="105">
        <f t="array" ref="AT121">SUMPRODUCT(TRANSPOSE($E$16:$J$16),INDEX($H$57:$K$62,,MATCH($R121,$H$40:$K$40,1)))/INDEX($H$63:$K$63,MATCH($R121,$H$40:$K$40,1))*$T121</f>
        <v>109.31497728476155</v>
      </c>
      <c r="AU121" s="105">
        <f>MAX(SUMPRODUCT(AN121:AS121,装备强化!$D$14:$I$14)-SUMPRODUCT(节奏预期!E121:J121,节奏预期!W121:AB121+1,装备强化!$D$14:$I$14),0)</f>
        <v>0</v>
      </c>
      <c r="AV121" s="105">
        <f t="shared" si="50"/>
        <v>109.31497728476155</v>
      </c>
      <c r="AW121" s="141">
        <f t="shared" si="51"/>
        <v>0</v>
      </c>
      <c r="AX121" s="141">
        <f t="shared" si="51"/>
        <v>0</v>
      </c>
      <c r="AY121" s="141">
        <f t="shared" si="51"/>
        <v>20.496558240892792</v>
      </c>
      <c r="AZ121" s="141">
        <f t="shared" si="51"/>
        <v>93.942558604091971</v>
      </c>
      <c r="BA121" s="141">
        <f t="shared" si="56"/>
        <v>0</v>
      </c>
      <c r="BB121" s="141">
        <f t="shared" si="52"/>
        <v>37.699167456663986</v>
      </c>
      <c r="BC121" s="141">
        <f t="shared" si="53"/>
        <v>1892.6499810342361</v>
      </c>
      <c r="BD121" s="141">
        <f t="shared" si="54"/>
        <v>6808.5369573020507</v>
      </c>
      <c r="BE121" s="141">
        <f t="shared" si="57"/>
        <v>63.088332701141226</v>
      </c>
      <c r="BF121" s="141">
        <f t="shared" si="58"/>
        <v>136.17073914604103</v>
      </c>
    </row>
    <row r="124" spans="18:58" x14ac:dyDescent="0.15">
      <c r="R124" s="105" t="s">
        <v>384</v>
      </c>
      <c r="S124" s="105"/>
      <c r="T124" s="105"/>
      <c r="U124" s="170"/>
      <c r="V124" s="185" t="s">
        <v>374</v>
      </c>
      <c r="W124" s="185"/>
      <c r="X124" s="185"/>
      <c r="Y124" s="185"/>
      <c r="Z124" s="185"/>
      <c r="AA124" s="185"/>
      <c r="AB124" s="185" t="s">
        <v>375</v>
      </c>
      <c r="AC124" s="185"/>
      <c r="AD124" s="185"/>
      <c r="AE124" s="185"/>
      <c r="AF124" s="185"/>
      <c r="AG124" s="185"/>
      <c r="AH124" s="185" t="s">
        <v>373</v>
      </c>
      <c r="AI124" s="185"/>
      <c r="AJ124" s="185"/>
      <c r="AK124" s="185"/>
      <c r="AL124" s="185"/>
      <c r="AM124" s="185"/>
      <c r="AN124" s="185" t="s">
        <v>377</v>
      </c>
      <c r="AO124" s="185"/>
      <c r="AP124" s="185"/>
      <c r="AQ124" s="185"/>
      <c r="AR124" s="185"/>
      <c r="AS124" s="185"/>
      <c r="AT124" s="185" t="s">
        <v>378</v>
      </c>
      <c r="AU124" s="185"/>
      <c r="AV124" s="185"/>
      <c r="AW124" s="185" t="s">
        <v>495</v>
      </c>
      <c r="AX124" s="185"/>
      <c r="AY124" s="185"/>
      <c r="AZ124" s="185"/>
      <c r="BA124" s="185" t="s">
        <v>504</v>
      </c>
      <c r="BB124" s="185"/>
      <c r="BC124" s="185"/>
      <c r="BD124" s="185"/>
      <c r="BE124" s="185" t="s">
        <v>507</v>
      </c>
      <c r="BF124" s="185"/>
    </row>
    <row r="125" spans="18:58" x14ac:dyDescent="0.15">
      <c r="R125" s="104" t="s">
        <v>250</v>
      </c>
      <c r="S125" s="104" t="s">
        <v>252</v>
      </c>
      <c r="T125" s="105" t="s">
        <v>346</v>
      </c>
      <c r="U125" s="170" t="s">
        <v>535</v>
      </c>
      <c r="V125" s="105" t="s">
        <v>128</v>
      </c>
      <c r="W125" s="105" t="s">
        <v>129</v>
      </c>
      <c r="X125" s="105" t="s">
        <v>130</v>
      </c>
      <c r="Y125" s="105" t="s">
        <v>372</v>
      </c>
      <c r="Z125" s="105" t="s">
        <v>131</v>
      </c>
      <c r="AA125" s="105" t="s">
        <v>267</v>
      </c>
      <c r="AB125" s="105" t="s">
        <v>128</v>
      </c>
      <c r="AC125" s="105" t="s">
        <v>129</v>
      </c>
      <c r="AD125" s="105" t="s">
        <v>130</v>
      </c>
      <c r="AE125" s="105" t="s">
        <v>372</v>
      </c>
      <c r="AF125" s="105" t="s">
        <v>131</v>
      </c>
      <c r="AG125" s="105" t="s">
        <v>267</v>
      </c>
      <c r="AH125" s="105" t="s">
        <v>128</v>
      </c>
      <c r="AI125" s="105" t="s">
        <v>129</v>
      </c>
      <c r="AJ125" s="105" t="s">
        <v>130</v>
      </c>
      <c r="AK125" s="105" t="s">
        <v>372</v>
      </c>
      <c r="AL125" s="105" t="s">
        <v>131</v>
      </c>
      <c r="AM125" s="105" t="s">
        <v>267</v>
      </c>
      <c r="AN125" s="105" t="s">
        <v>128</v>
      </c>
      <c r="AO125" s="105" t="s">
        <v>129</v>
      </c>
      <c r="AP125" s="105" t="s">
        <v>130</v>
      </c>
      <c r="AQ125" s="105" t="s">
        <v>372</v>
      </c>
      <c r="AR125" s="105" t="s">
        <v>131</v>
      </c>
      <c r="AS125" s="105" t="s">
        <v>267</v>
      </c>
      <c r="AT125" s="127" t="s">
        <v>379</v>
      </c>
      <c r="AU125" s="127" t="s">
        <v>380</v>
      </c>
      <c r="AV125" s="105" t="s">
        <v>388</v>
      </c>
      <c r="AW125" s="141" t="s">
        <v>128</v>
      </c>
      <c r="AX125" s="141" t="s">
        <v>129</v>
      </c>
      <c r="AY125" s="141" t="s">
        <v>130</v>
      </c>
      <c r="AZ125" s="141" t="s">
        <v>131</v>
      </c>
      <c r="BA125" s="141" t="s">
        <v>128</v>
      </c>
      <c r="BB125" s="141" t="s">
        <v>129</v>
      </c>
      <c r="BC125" s="141" t="s">
        <v>130</v>
      </c>
      <c r="BD125" s="141" t="s">
        <v>131</v>
      </c>
      <c r="BE125" s="141" t="s">
        <v>505</v>
      </c>
      <c r="BF125" s="141" t="s">
        <v>506</v>
      </c>
    </row>
    <row r="126" spans="18:58" x14ac:dyDescent="0.15">
      <c r="R126" s="104">
        <f>节奏预期!B126</f>
        <v>30</v>
      </c>
      <c r="S126" s="104">
        <f>节奏预期!D126</f>
        <v>58.701446767877648</v>
      </c>
      <c r="T126" s="105">
        <v>0</v>
      </c>
      <c r="U126" s="170">
        <v>0</v>
      </c>
      <c r="V126" s="141">
        <f>INDEX($H$45:$K$50,MATCH(V$5,$D$45:$D$50,0),MATCH($R126,$H$40:$K$40,1))/INDEX($H$63:$K$63,MATCH($R126,$H$40:$K$40,1))*INDEX($G$45:$G$50,MATCH(V$5,$D$45:$D$50,0))*$T126</f>
        <v>0</v>
      </c>
      <c r="W126" s="141">
        <f t="shared" ref="W126:AA141" si="59">INDEX($H$45:$K$50,MATCH(W$5,$D$45:$D$50,0),MATCH($R126,$H$40:$K$40,1))/INDEX($H$63:$K$63,MATCH($R126,$H$40:$K$40,1))*INDEX($G$45:$G$50,MATCH(W$5,$D$45:$D$50,0))*$T126</f>
        <v>0</v>
      </c>
      <c r="X126" s="141">
        <f t="shared" si="59"/>
        <v>0</v>
      </c>
      <c r="Y126" s="141">
        <f t="shared" si="59"/>
        <v>0</v>
      </c>
      <c r="Z126" s="141">
        <f t="shared" si="59"/>
        <v>0</v>
      </c>
      <c r="AA126" s="141">
        <f t="shared" si="59"/>
        <v>0</v>
      </c>
      <c r="AB126" s="105">
        <f>INDEX($H$51:$K$56,MATCH(AB$5,$D$51:$D$56,0),MATCH($R126,$H$40:$K$40,1))/INDEX($H$63:$K$63,MATCH($R126,$H$40:$K$40,1))*INDEX($G$51:$G$56,MATCH(AB$5,$D$51:$D$56,0))*$T126</f>
        <v>0</v>
      </c>
      <c r="AC126" s="105">
        <f t="shared" ref="AC126:AG141" si="60">INDEX($H$51:$K$56,MATCH(AC$5,$D$51:$D$56,0),MATCH($R126,$H$40:$K$40,1))/INDEX($H$63:$K$63,MATCH($R126,$H$40:$K$40,1))*INDEX($G$51:$G$56,MATCH(AC$5,$D$51:$D$56,0))*$T126</f>
        <v>0</v>
      </c>
      <c r="AD126" s="105">
        <f t="shared" si="60"/>
        <v>0</v>
      </c>
      <c r="AE126" s="105">
        <f t="shared" si="60"/>
        <v>0</v>
      </c>
      <c r="AF126" s="105">
        <f t="shared" si="60"/>
        <v>0</v>
      </c>
      <c r="AG126" s="105">
        <f t="shared" si="60"/>
        <v>0</v>
      </c>
      <c r="AH126" s="105">
        <f>SUMPRODUCT($V126:$AA126,INDEX($E$18:$J$23,MATCH(AH$5,$D$18:$D$23,0),))+SUMPRODUCT($AB126:$AG126,INDEX($E$28:$J$33,MATCH(AH$5,$D$28:$D$33,0),))</f>
        <v>0</v>
      </c>
      <c r="AI126" s="105">
        <f>SUMPRODUCT($V126:$AA126,INDEX($E$18:$J$23,MATCH(AI$5,$D$18:$D$23,0),))+SUMPRODUCT($AB126:$AG126,INDEX($E$28:$J$33,MATCH(AI$5,$D$28:$D$33,0),))</f>
        <v>0</v>
      </c>
      <c r="AJ126" s="105">
        <f>SUMPRODUCT($V126:$AA126,INDEX($E$18:$J$23,MATCH(AJ$5,$D$18:$D$23,0),))+SUMPRODUCT($AB126:$AG126,INDEX($E$28:$J$33,MATCH(AJ$5,$D$28:$D$33,0),))</f>
        <v>0</v>
      </c>
      <c r="AK126" s="105">
        <f>SUMPRODUCT($V126:$AA126,INDEX($E$18:$J$23,MATCH(AK$5,$D$18:$D$23,0),))+SUMPRODUCT($AB126:$AG126,INDEX($E$28:$J$33,MATCH(AK$5,$D$28:$D$33,0),))</f>
        <v>0</v>
      </c>
      <c r="AL126" s="105">
        <f>SUMPRODUCT($V126:$AA126,INDEX($E$18:$J$23,MATCH(AL$5,$D$18:$D$23,0),))+SUMPRODUCT($AB126:$AG126,INDEX($E$28:$J$33,MATCH(AL$5,$D$28:$D$33,0),))</f>
        <v>0</v>
      </c>
      <c r="AM126" s="105">
        <f>SUMPRODUCT($V126:$AA126,INDEX($E$18:$J$23,MATCH(AM$5,$D$18:$D$23,0),))+SUMPRODUCT($AB126:$AG126,INDEX($E$28:$J$33,MATCH(AM$5,$D$28:$D$33,0),))</f>
        <v>0</v>
      </c>
      <c r="AN126" s="105">
        <f>SUM(AH$126:AH126)</f>
        <v>0</v>
      </c>
      <c r="AO126" s="105">
        <f>SUM(AI$126:AI126)</f>
        <v>0</v>
      </c>
      <c r="AP126" s="105">
        <f>SUM(AJ$126:AJ126)</f>
        <v>0</v>
      </c>
      <c r="AQ126" s="105">
        <f>SUM(AK$126:AK126)</f>
        <v>0</v>
      </c>
      <c r="AR126" s="105">
        <f>SUM(AL$126:AL126)</f>
        <v>0</v>
      </c>
      <c r="AS126" s="105">
        <f>SUM(AM$126:AM126)</f>
        <v>0</v>
      </c>
      <c r="AT126" s="105">
        <f t="array" ref="AT126">SUMPRODUCT(TRANSPOSE($E$16:$J$16),INDEX($H$57:$K$62,,MATCH($R126,$H$40:$K$40,1)))/INDEX($H$63:$K$63,MATCH($R126,$H$40:$K$40,1))*$T126</f>
        <v>0</v>
      </c>
      <c r="AU126" s="105">
        <f>MAX(SUMPRODUCT(AN126:AS126,装备强化!$D$14:$I$14)-SUMPRODUCT(节奏预期!E126:J126,节奏预期!W126:AB126+1,装备强化!$D$14:$I$14),0)</f>
        <v>0</v>
      </c>
      <c r="AV126" s="105">
        <f>AT126+AU126</f>
        <v>0</v>
      </c>
      <c r="AW126" s="141">
        <f>INDEX($H$41:$K$44,MATCH(AW$5,$D$41:$D$44,0),MATCH($R126,$H$40:$K$40,1))/INDEX($H$63:$K$63,MATCH($R126,$H$40:$K$40,1))*INDEX($G$41:$G$44,MATCH(AW$5,$D$41:$D$44,0))*$T126</f>
        <v>0</v>
      </c>
      <c r="AX126" s="141">
        <f t="shared" ref="AX126:AZ141" si="61">INDEX($H$41:$K$44,MATCH(AX$5,$D$41:$D$44,0),MATCH($R126,$H$40:$K$40,1))/INDEX($H$63:$K$63,MATCH($R126,$H$40:$K$40,1))*INDEX($G$41:$G$44,MATCH(AX$5,$D$41:$D$44,0))*$T126</f>
        <v>0</v>
      </c>
      <c r="AY126" s="141">
        <f t="shared" si="61"/>
        <v>0</v>
      </c>
      <c r="AZ126" s="141">
        <f t="shared" si="61"/>
        <v>0</v>
      </c>
      <c r="BA126" s="141">
        <f>INDEX($H$41:$K$44,MATCH(BA$5,$D$41:$D$44,0),MATCH($R126,$H$40:$K$40,1))/INDEX($H$63:$K$63,MATCH($R126,$H$40:$K$40,1))*INDEX($G$41:$G$44,MATCH(BA$5,$D$41:$D$44,0))*$T126</f>
        <v>0</v>
      </c>
      <c r="BB126" s="141">
        <f t="shared" ref="BB126:BD126" si="62">INDEX($H$41:$K$44,MATCH(BB$5,$D$41:$D$44,0),MATCH($R126,$H$40:$K$40,1))/INDEX($H$63:$K$63,MATCH($R126,$H$40:$K$40,1))*INDEX($G$41:$G$44,MATCH(BB$5,$D$41:$D$44,0))*$T126</f>
        <v>0</v>
      </c>
      <c r="BC126" s="141">
        <f t="shared" si="62"/>
        <v>0</v>
      </c>
      <c r="BD126" s="141">
        <f t="shared" si="62"/>
        <v>0</v>
      </c>
      <c r="BE126" s="122">
        <f>X126+Y126+AD126+AE126</f>
        <v>0</v>
      </c>
      <c r="BF126" s="122">
        <f>AA126+Z126+AG126+AF126</f>
        <v>0</v>
      </c>
    </row>
    <row r="127" spans="18:58" x14ac:dyDescent="0.15">
      <c r="R127" s="104">
        <f>节奏预期!B127</f>
        <v>60</v>
      </c>
      <c r="S127" s="104">
        <f>节奏预期!D127</f>
        <v>68.627579426319684</v>
      </c>
      <c r="T127" s="105">
        <f>(求节点(其他调用!$B$4:$B$163,其他调用!$F$4:$F$163,S127)-求节点(其他调用!$B$4:$B$163,其他调用!$F$4:$F$163,S126))*INDEX($I$5:$M$8,MATCH($R127,$C$5:$C$8,1),MATCH($R$124,$I$4:$M$4,0))</f>
        <v>93988.9631637844</v>
      </c>
      <c r="U127" s="170">
        <f>T127+U126</f>
        <v>93988.9631637844</v>
      </c>
      <c r="V127" s="141">
        <f t="shared" ref="V127:AA161" si="63">INDEX($H$45:$K$50,MATCH(V$5,$D$45:$D$50,0),MATCH($R127,$H$40:$K$40,1))/INDEX($H$63:$K$63,MATCH($R127,$H$40:$K$40,1))*INDEX($G$45:$G$50,MATCH(V$5,$D$45:$D$50,0))*$T127</f>
        <v>0</v>
      </c>
      <c r="W127" s="141">
        <f t="shared" si="59"/>
        <v>12.531861755171255</v>
      </c>
      <c r="X127" s="141">
        <f t="shared" si="59"/>
        <v>0</v>
      </c>
      <c r="Y127" s="141">
        <f t="shared" si="59"/>
        <v>37.595585265513755</v>
      </c>
      <c r="Z127" s="141">
        <f t="shared" si="59"/>
        <v>0</v>
      </c>
      <c r="AA127" s="141">
        <f t="shared" si="59"/>
        <v>0</v>
      </c>
      <c r="AB127" s="105">
        <f t="shared" ref="AB127:AG161" si="64">INDEX($H$51:$K$56,MATCH(AB$5,$D$51:$D$56,0),MATCH($R127,$H$40:$K$40,1))/INDEX($H$63:$K$63,MATCH($R127,$H$40:$K$40,1))*INDEX($G$51:$G$56,MATCH(AB$5,$D$51:$D$56,0))*$T127</f>
        <v>0</v>
      </c>
      <c r="AC127" s="105">
        <f t="shared" si="60"/>
        <v>0</v>
      </c>
      <c r="AD127" s="105">
        <f t="shared" si="60"/>
        <v>0</v>
      </c>
      <c r="AE127" s="105">
        <f t="shared" si="60"/>
        <v>7.5191170531027529</v>
      </c>
      <c r="AF127" s="105">
        <f t="shared" si="60"/>
        <v>0</v>
      </c>
      <c r="AG127" s="105">
        <f t="shared" si="60"/>
        <v>0</v>
      </c>
      <c r="AH127" s="105">
        <f>SUMPRODUCT($V127:$AA127,INDEX($E$18:$J$23,MATCH(AH$5,$D$18:$D$23,0),))+SUMPRODUCT($AB127:$AG127,INDEX($E$28:$J$33,MATCH(AH$5,$D$28:$D$33,0),))</f>
        <v>3.759558526551376</v>
      </c>
      <c r="AI127" s="105">
        <f>SUMPRODUCT($V127:$AA127,INDEX($E$18:$J$23,MATCH(AI$5,$D$18:$D$23,0),))+SUMPRODUCT($AB127:$AG127,INDEX($E$28:$J$33,MATCH(AI$5,$D$28:$D$33,0),))</f>
        <v>27.570095861376757</v>
      </c>
      <c r="AJ127" s="105">
        <f>SUMPRODUCT($V127:$AA127,INDEX($E$18:$J$23,MATCH(AJ$5,$D$18:$D$23,0),))+SUMPRODUCT($AB127:$AG127,INDEX($E$28:$J$33,MATCH(AJ$5,$D$28:$D$33,0),))</f>
        <v>15.038234106205502</v>
      </c>
      <c r="AK127" s="105">
        <f>SUMPRODUCT($V127:$AA127,INDEX($E$18:$J$23,MATCH(AK$5,$D$18:$D$23,0),))+SUMPRODUCT($AB127:$AG127,INDEX($E$28:$J$33,MATCH(AK$5,$D$28:$D$33,0),))</f>
        <v>11.278675579654127</v>
      </c>
      <c r="AL127" s="105">
        <f>SUMPRODUCT($V127:$AA127,INDEX($E$18:$J$23,MATCH(AL$5,$D$18:$D$23,0),))+SUMPRODUCT($AB127:$AG127,INDEX($E$28:$J$33,MATCH(AL$5,$D$28:$D$33,0),))</f>
        <v>0</v>
      </c>
      <c r="AM127" s="105">
        <f>SUMPRODUCT($V127:$AA127,INDEX($E$18:$J$23,MATCH(AM$5,$D$18:$D$23,0),))+SUMPRODUCT($AB127:$AG127,INDEX($E$28:$J$33,MATCH(AM$5,$D$28:$D$33,0),))</f>
        <v>0</v>
      </c>
      <c r="AN127" s="105">
        <f>SUM(AH$126:AH127)</f>
        <v>3.759558526551376</v>
      </c>
      <c r="AO127" s="105">
        <f>SUM(AI$126:AI127)</f>
        <v>27.570095861376757</v>
      </c>
      <c r="AP127" s="105">
        <f>SUM(AJ$126:AJ127)</f>
        <v>15.038234106205502</v>
      </c>
      <c r="AQ127" s="105">
        <f>SUM(AK$126:AK127)</f>
        <v>11.278675579654127</v>
      </c>
      <c r="AR127" s="105">
        <f>SUM(AL$126:AL127)</f>
        <v>0</v>
      </c>
      <c r="AS127" s="105">
        <f>SUM(AM$126:AM127)</f>
        <v>0</v>
      </c>
      <c r="AT127" s="105">
        <f t="array" ref="AT127">SUMPRODUCT(TRANSPOSE($E$16:$J$16),INDEX($H$57:$K$62,,MATCH($R127,$H$40:$K$40,1)))/INDEX($H$63:$K$63,MATCH($R127,$H$40:$K$40,1))*$T127</f>
        <v>557.6678481051207</v>
      </c>
      <c r="AU127" s="105">
        <f>MAX(SUMPRODUCT(AN127:AS127,装备强化!$D$14:$I$14)-SUMPRODUCT(节奏预期!E127:J127,节奏预期!W127:AB127+1,装备强化!$D$14:$I$14),0)</f>
        <v>0</v>
      </c>
      <c r="AV127" s="105">
        <f t="shared" ref="AV127:AV161" si="65">AT127+AU127</f>
        <v>557.6678481051207</v>
      </c>
      <c r="AW127" s="141">
        <f t="shared" ref="AW127:AZ161" si="66">INDEX($H$41:$K$44,MATCH(AW$5,$D$41:$D$44,0),MATCH($R127,$H$40:$K$40,1))/INDEX($H$63:$K$63,MATCH($R127,$H$40:$K$40,1))*INDEX($G$41:$G$44,MATCH(AW$5,$D$41:$D$44,0))*$T127</f>
        <v>0</v>
      </c>
      <c r="AX127" s="141">
        <f t="shared" si="61"/>
        <v>125.31861755171255</v>
      </c>
      <c r="AY127" s="141">
        <f t="shared" si="61"/>
        <v>1353.4410695584954</v>
      </c>
      <c r="AZ127" s="141">
        <f t="shared" si="61"/>
        <v>0</v>
      </c>
      <c r="BA127" s="141">
        <f>AW127+BA126</f>
        <v>0</v>
      </c>
      <c r="BB127" s="141">
        <f t="shared" ref="BB127:BB161" si="67">AX127+BB126</f>
        <v>125.31861755171255</v>
      </c>
      <c r="BC127" s="141">
        <f t="shared" ref="BC127:BC161" si="68">AY127+BC126</f>
        <v>1353.4410695584954</v>
      </c>
      <c r="BD127" s="141">
        <f t="shared" ref="BD127:BD161" si="69">AZ127+BD126</f>
        <v>0</v>
      </c>
      <c r="BE127" s="141">
        <f>X127+Y127+AD127+AE127+BE126</f>
        <v>45.114702318616509</v>
      </c>
      <c r="BF127" s="141">
        <f>AA127+Z127+AG127+AF127+BF126</f>
        <v>0</v>
      </c>
    </row>
    <row r="128" spans="18:58" x14ac:dyDescent="0.15">
      <c r="R128" s="104">
        <f>节奏预期!B128</f>
        <v>90</v>
      </c>
      <c r="S128" s="104">
        <f>节奏预期!D128</f>
        <v>74.493385467679886</v>
      </c>
      <c r="T128" s="165">
        <f>(求节点(其他调用!$B$4:$B$163,其他调用!$F$4:$F$163,S128)-求节点(其他调用!$B$4:$B$163,其他调用!$F$4:$F$163,S127))*INDEX($I$5:$M$8,MATCH($R128,$C$5:$C$8,1),MATCH($R$124,$I$4:$M$4,0))</f>
        <v>125017.25477711805</v>
      </c>
      <c r="U128" s="170">
        <f t="shared" ref="U128:U161" si="70">T128+U127</f>
        <v>219006.21794090245</v>
      </c>
      <c r="V128" s="141">
        <f t="shared" si="63"/>
        <v>0</v>
      </c>
      <c r="W128" s="141">
        <f t="shared" si="59"/>
        <v>0</v>
      </c>
      <c r="X128" s="141">
        <f t="shared" si="59"/>
        <v>6.9454030431732257</v>
      </c>
      <c r="Y128" s="141">
        <f t="shared" si="59"/>
        <v>0</v>
      </c>
      <c r="Z128" s="141">
        <f t="shared" si="59"/>
        <v>17.363507607933062</v>
      </c>
      <c r="AA128" s="141">
        <f t="shared" si="59"/>
        <v>0</v>
      </c>
      <c r="AB128" s="105">
        <f t="shared" si="64"/>
        <v>0</v>
      </c>
      <c r="AC128" s="105">
        <f t="shared" si="60"/>
        <v>0</v>
      </c>
      <c r="AD128" s="105">
        <f t="shared" si="60"/>
        <v>0</v>
      </c>
      <c r="AE128" s="105">
        <f t="shared" si="60"/>
        <v>0</v>
      </c>
      <c r="AF128" s="105">
        <f t="shared" si="60"/>
        <v>1.7363507607933064</v>
      </c>
      <c r="AG128" s="105">
        <f t="shared" si="60"/>
        <v>0</v>
      </c>
      <c r="AH128" s="105">
        <f>SUMPRODUCT($V128:$AA128,INDEX($E$18:$J$23,MATCH(AH$5,$D$18:$D$23,0),))+SUMPRODUCT($AB128:$AG128,INDEX($E$28:$J$33,MATCH(AH$5,$D$28:$D$33,0),))</f>
        <v>0</v>
      </c>
      <c r="AI128" s="105">
        <f>SUMPRODUCT($V128:$AA128,INDEX($E$18:$J$23,MATCH(AI$5,$D$18:$D$23,0),))+SUMPRODUCT($AB128:$AG128,INDEX($E$28:$J$33,MATCH(AI$5,$D$28:$D$33,0),))</f>
        <v>3.4727015215866128</v>
      </c>
      <c r="AJ128" s="105">
        <f>SUMPRODUCT($V128:$AA128,INDEX($E$18:$J$23,MATCH(AJ$5,$D$18:$D$23,0),))+SUMPRODUCT($AB128:$AG128,INDEX($E$28:$J$33,MATCH(AJ$5,$D$28:$D$33,0),))</f>
        <v>8.3344836518078704</v>
      </c>
      <c r="AK128" s="105">
        <f>SUMPRODUCT($V128:$AA128,INDEX($E$18:$J$23,MATCH(AK$5,$D$18:$D$23,0),))+SUMPRODUCT($AB128:$AG128,INDEX($E$28:$J$33,MATCH(AK$5,$D$28:$D$33,0),))</f>
        <v>3.819971673745274</v>
      </c>
      <c r="AL128" s="105">
        <f>SUMPRODUCT($V128:$AA128,INDEX($E$18:$J$23,MATCH(AL$5,$D$18:$D$23,0),))+SUMPRODUCT($AB128:$AG128,INDEX($E$28:$J$33,MATCH(AL$5,$D$28:$D$33,0),))</f>
        <v>9.3762941082838545</v>
      </c>
      <c r="AM128" s="105">
        <f>SUMPRODUCT($V128:$AA128,INDEX($E$18:$J$23,MATCH(AM$5,$D$18:$D$23,0),))+SUMPRODUCT($AB128:$AG128,INDEX($E$28:$J$33,MATCH(AM$5,$D$28:$D$33,0),))</f>
        <v>1.0418104564759838</v>
      </c>
      <c r="AN128" s="105">
        <f>SUM(AH$126:AH128)</f>
        <v>3.759558526551376</v>
      </c>
      <c r="AO128" s="105">
        <f>SUM(AI$126:AI128)</f>
        <v>31.042797382963371</v>
      </c>
      <c r="AP128" s="105">
        <f>SUM(AJ$126:AJ128)</f>
        <v>23.372717758013373</v>
      </c>
      <c r="AQ128" s="105">
        <f>SUM(AK$126:AK128)</f>
        <v>15.098647253399401</v>
      </c>
      <c r="AR128" s="105">
        <f>SUM(AL$126:AL128)</f>
        <v>9.3762941082838545</v>
      </c>
      <c r="AS128" s="105">
        <f>SUM(AM$126:AM128)</f>
        <v>1.0418104564759838</v>
      </c>
      <c r="AT128" s="105">
        <f t="array" ref="AT128">SUMPRODUCT(TRANSPOSE($E$16:$J$16),INDEX($H$57:$K$62,,MATCH($R128,$H$40:$K$40,1)))/INDEX($H$63:$K$63,MATCH($R128,$H$40:$K$40,1))*$T128</f>
        <v>1111.264486907716</v>
      </c>
      <c r="AU128" s="105">
        <f>MAX(SUMPRODUCT(AN128:AS128,装备强化!$D$14:$I$14)-SUMPRODUCT(节奏预期!E128:J128,节奏预期!W128:AB128+1,装备强化!$D$14:$I$14),0)</f>
        <v>0</v>
      </c>
      <c r="AV128" s="105">
        <f t="shared" si="65"/>
        <v>1111.264486907716</v>
      </c>
      <c r="AW128" s="141">
        <f t="shared" si="66"/>
        <v>0</v>
      </c>
      <c r="AX128" s="141">
        <f t="shared" si="61"/>
        <v>0</v>
      </c>
      <c r="AY128" s="141">
        <f t="shared" si="61"/>
        <v>208.36209129519673</v>
      </c>
      <c r="AZ128" s="141">
        <f t="shared" si="61"/>
        <v>954.99291843631852</v>
      </c>
      <c r="BA128" s="141">
        <f t="shared" ref="BA128:BA161" si="71">AW128+BA127</f>
        <v>0</v>
      </c>
      <c r="BB128" s="141">
        <f t="shared" si="67"/>
        <v>125.31861755171255</v>
      </c>
      <c r="BC128" s="141">
        <f t="shared" si="68"/>
        <v>1561.8031608536921</v>
      </c>
      <c r="BD128" s="141">
        <f t="shared" si="69"/>
        <v>954.99291843631852</v>
      </c>
      <c r="BE128" s="141">
        <f t="shared" ref="BE128:BE161" si="72">X128+Y128+AD128+AE128+BE127</f>
        <v>52.060105361789738</v>
      </c>
      <c r="BF128" s="141">
        <f t="shared" ref="BF128:BF161" si="73">AA128+Z128+AG128+AF128+BF127</f>
        <v>19.09985836872637</v>
      </c>
    </row>
    <row r="129" spans="18:58" x14ac:dyDescent="0.15">
      <c r="R129" s="104">
        <f>节奏预期!B129</f>
        <v>120</v>
      </c>
      <c r="S129" s="104">
        <f>节奏预期!D129</f>
        <v>78.608065926757661</v>
      </c>
      <c r="T129" s="165">
        <f>(求节点(其他调用!$B$4:$B$163,其他调用!$F$4:$F$163,S129)-求节点(其他调用!$B$4:$B$163,其他调用!$F$4:$F$163,S128))*INDEX($I$5:$M$8,MATCH($R129,$C$5:$C$8,1),MATCH($R$124,$I$4:$M$4,0))</f>
        <v>118186.91000978372</v>
      </c>
      <c r="U129" s="170">
        <f t="shared" si="70"/>
        <v>337193.12795068615</v>
      </c>
      <c r="V129" s="141">
        <f t="shared" si="63"/>
        <v>0</v>
      </c>
      <c r="W129" s="141">
        <f t="shared" si="59"/>
        <v>0</v>
      </c>
      <c r="X129" s="141">
        <f t="shared" si="59"/>
        <v>6.5659394449879844</v>
      </c>
      <c r="Y129" s="141">
        <f t="shared" si="59"/>
        <v>0</v>
      </c>
      <c r="Z129" s="141">
        <f t="shared" si="59"/>
        <v>16.41484861246996</v>
      </c>
      <c r="AA129" s="141">
        <f t="shared" si="59"/>
        <v>0</v>
      </c>
      <c r="AB129" s="105">
        <f t="shared" si="64"/>
        <v>0</v>
      </c>
      <c r="AC129" s="105">
        <f t="shared" si="60"/>
        <v>0</v>
      </c>
      <c r="AD129" s="105">
        <f t="shared" si="60"/>
        <v>0</v>
      </c>
      <c r="AE129" s="105">
        <f t="shared" si="60"/>
        <v>0</v>
      </c>
      <c r="AF129" s="105">
        <f t="shared" si="60"/>
        <v>1.6414848612469961</v>
      </c>
      <c r="AG129" s="105">
        <f t="shared" si="60"/>
        <v>0</v>
      </c>
      <c r="AH129" s="105">
        <f>SUMPRODUCT($V129:$AA129,INDEX($E$18:$J$23,MATCH(AH$5,$D$18:$D$23,0),))+SUMPRODUCT($AB129:$AG129,INDEX($E$28:$J$33,MATCH(AH$5,$D$28:$D$33,0),))</f>
        <v>0</v>
      </c>
      <c r="AI129" s="105">
        <f>SUMPRODUCT($V129:$AA129,INDEX($E$18:$J$23,MATCH(AI$5,$D$18:$D$23,0),))+SUMPRODUCT($AB129:$AG129,INDEX($E$28:$J$33,MATCH(AI$5,$D$28:$D$33,0),))</f>
        <v>3.2829697224939922</v>
      </c>
      <c r="AJ129" s="105">
        <f>SUMPRODUCT($V129:$AA129,INDEX($E$18:$J$23,MATCH(AJ$5,$D$18:$D$23,0),))+SUMPRODUCT($AB129:$AG129,INDEX($E$28:$J$33,MATCH(AJ$5,$D$28:$D$33,0),))</f>
        <v>7.879127333985581</v>
      </c>
      <c r="AK129" s="105">
        <f>SUMPRODUCT($V129:$AA129,INDEX($E$18:$J$23,MATCH(AK$5,$D$18:$D$23,0),))+SUMPRODUCT($AB129:$AG129,INDEX($E$28:$J$33,MATCH(AK$5,$D$28:$D$33,0),))</f>
        <v>3.6112666947433913</v>
      </c>
      <c r="AL129" s="105">
        <f>SUMPRODUCT($V129:$AA129,INDEX($E$18:$J$23,MATCH(AL$5,$D$18:$D$23,0),))+SUMPRODUCT($AB129:$AG129,INDEX($E$28:$J$33,MATCH(AL$5,$D$28:$D$33,0),))</f>
        <v>8.8640182507337784</v>
      </c>
      <c r="AM129" s="105">
        <f>SUMPRODUCT($V129:$AA129,INDEX($E$18:$J$23,MATCH(AM$5,$D$18:$D$23,0),))+SUMPRODUCT($AB129:$AG129,INDEX($E$28:$J$33,MATCH(AM$5,$D$28:$D$33,0),))</f>
        <v>0.98489091674819762</v>
      </c>
      <c r="AN129" s="105">
        <f>SUM(AH$126:AH129)</f>
        <v>3.759558526551376</v>
      </c>
      <c r="AO129" s="105">
        <f>SUM(AI$126:AI129)</f>
        <v>34.325767105457366</v>
      </c>
      <c r="AP129" s="105">
        <f>SUM(AJ$126:AJ129)</f>
        <v>31.251845091998952</v>
      </c>
      <c r="AQ129" s="105">
        <f>SUM(AK$126:AK129)</f>
        <v>18.709913948142791</v>
      </c>
      <c r="AR129" s="105">
        <f>SUM(AL$126:AL129)</f>
        <v>18.240312359017633</v>
      </c>
      <c r="AS129" s="105">
        <f>SUM(AM$126:AM129)</f>
        <v>2.0267013732241814</v>
      </c>
      <c r="AT129" s="105">
        <f t="array" ref="AT129">SUMPRODUCT(TRANSPOSE($E$16:$J$16),INDEX($H$57:$K$62,,MATCH($R129,$H$40:$K$40,1)))/INDEX($H$63:$K$63,MATCH($R129,$H$40:$K$40,1))*$T129</f>
        <v>1050.5503111980775</v>
      </c>
      <c r="AU129" s="105">
        <f>MAX(SUMPRODUCT(AN129:AS129,装备强化!$D$14:$I$14)-SUMPRODUCT(节奏预期!E129:J129,节奏预期!W129:AB129+1,装备强化!$D$14:$I$14),0)</f>
        <v>0</v>
      </c>
      <c r="AV129" s="105">
        <f t="shared" si="65"/>
        <v>1050.5503111980775</v>
      </c>
      <c r="AW129" s="141">
        <f t="shared" si="66"/>
        <v>0</v>
      </c>
      <c r="AX129" s="141">
        <f t="shared" si="61"/>
        <v>0</v>
      </c>
      <c r="AY129" s="141">
        <f t="shared" si="61"/>
        <v>196.97818334963952</v>
      </c>
      <c r="AZ129" s="141">
        <f t="shared" si="61"/>
        <v>902.81667368584795</v>
      </c>
      <c r="BA129" s="141">
        <f t="shared" si="71"/>
        <v>0</v>
      </c>
      <c r="BB129" s="141">
        <f t="shared" si="67"/>
        <v>125.31861755171255</v>
      </c>
      <c r="BC129" s="141">
        <f t="shared" si="68"/>
        <v>1758.7813442033316</v>
      </c>
      <c r="BD129" s="141">
        <f t="shared" si="69"/>
        <v>1857.8095921221666</v>
      </c>
      <c r="BE129" s="141">
        <f t="shared" si="72"/>
        <v>58.62604480677772</v>
      </c>
      <c r="BF129" s="141">
        <f t="shared" si="73"/>
        <v>37.156191842443327</v>
      </c>
    </row>
    <row r="130" spans="18:58" x14ac:dyDescent="0.15">
      <c r="R130" s="104">
        <f>节奏预期!B130</f>
        <v>150</v>
      </c>
      <c r="S130" s="104">
        <f>节奏预期!D130</f>
        <v>81.919202803497143</v>
      </c>
      <c r="T130" s="165">
        <f>(求节点(其他调用!$B$4:$B$163,其他调用!$F$4:$F$163,S130)-求节点(其他调用!$B$4:$B$163,其他调用!$F$4:$F$163,S129))*INDEX($I$5:$M$8,MATCH($R130,$C$5:$C$8,1),MATCH($R$124,$I$4:$M$4,0))</f>
        <v>157044.25366899409</v>
      </c>
      <c r="U130" s="170">
        <f t="shared" si="70"/>
        <v>494237.38161968021</v>
      </c>
      <c r="V130" s="141">
        <f t="shared" si="63"/>
        <v>0</v>
      </c>
      <c r="W130" s="141">
        <f t="shared" si="59"/>
        <v>0</v>
      </c>
      <c r="X130" s="141">
        <f t="shared" si="59"/>
        <v>6.9797446075108489</v>
      </c>
      <c r="Y130" s="141">
        <f t="shared" si="59"/>
        <v>0</v>
      </c>
      <c r="Z130" s="141">
        <f t="shared" si="59"/>
        <v>0</v>
      </c>
      <c r="AA130" s="141">
        <f t="shared" si="59"/>
        <v>17.44936151877712</v>
      </c>
      <c r="AB130" s="105">
        <f t="shared" si="64"/>
        <v>0</v>
      </c>
      <c r="AC130" s="105">
        <f t="shared" si="60"/>
        <v>0</v>
      </c>
      <c r="AD130" s="105">
        <f t="shared" si="60"/>
        <v>0</v>
      </c>
      <c r="AE130" s="105">
        <f t="shared" si="60"/>
        <v>0</v>
      </c>
      <c r="AF130" s="105">
        <f t="shared" si="60"/>
        <v>0</v>
      </c>
      <c r="AG130" s="105">
        <f t="shared" si="60"/>
        <v>1.7449361518777122</v>
      </c>
      <c r="AH130" s="105">
        <f>SUMPRODUCT($V130:$AA130,INDEX($E$18:$J$23,MATCH(AH$5,$D$18:$D$23,0),))+SUMPRODUCT($AB130:$AG130,INDEX($E$28:$J$33,MATCH(AH$5,$D$28:$D$33,0),))</f>
        <v>0</v>
      </c>
      <c r="AI130" s="105">
        <f>SUMPRODUCT($V130:$AA130,INDEX($E$18:$J$23,MATCH(AI$5,$D$18:$D$23,0),))+SUMPRODUCT($AB130:$AG130,INDEX($E$28:$J$33,MATCH(AI$5,$D$28:$D$33,0),))</f>
        <v>3.4898723037554245</v>
      </c>
      <c r="AJ130" s="105">
        <f>SUMPRODUCT($V130:$AA130,INDEX($E$18:$J$23,MATCH(AJ$5,$D$18:$D$23,0),))+SUMPRODUCT($AB130:$AG130,INDEX($E$28:$J$33,MATCH(AJ$5,$D$28:$D$33,0),))</f>
        <v>8.3756935290130183</v>
      </c>
      <c r="AK130" s="105">
        <f>SUMPRODUCT($V130:$AA130,INDEX($E$18:$J$23,MATCH(AK$5,$D$18:$D$23,0),))+SUMPRODUCT($AB130:$AG130,INDEX($E$28:$J$33,MATCH(AK$5,$D$28:$D$33,0),))</f>
        <v>3.8388595341309668</v>
      </c>
      <c r="AL130" s="105">
        <f>SUMPRODUCT($V130:$AA130,INDEX($E$18:$J$23,MATCH(AL$5,$D$18:$D$23,0),))+SUMPRODUCT($AB130:$AG130,INDEX($E$28:$J$33,MATCH(AL$5,$D$28:$D$33,0),))</f>
        <v>8.2011999138252474</v>
      </c>
      <c r="AM130" s="105">
        <f>SUMPRODUCT($V130:$AA130,INDEX($E$18:$J$23,MATCH(AM$5,$D$18:$D$23,0),))+SUMPRODUCT($AB130:$AG130,INDEX($E$28:$J$33,MATCH(AM$5,$D$28:$D$33,0),))</f>
        <v>2.268416997441026</v>
      </c>
      <c r="AN130" s="105">
        <f>SUM(AH$126:AH130)</f>
        <v>3.759558526551376</v>
      </c>
      <c r="AO130" s="105">
        <f>SUM(AI$126:AI130)</f>
        <v>37.815639409212793</v>
      </c>
      <c r="AP130" s="105">
        <f>SUM(AJ$126:AJ130)</f>
        <v>39.627538621011972</v>
      </c>
      <c r="AQ130" s="105">
        <f>SUM(AK$126:AK130)</f>
        <v>22.548773482273759</v>
      </c>
      <c r="AR130" s="105">
        <f>SUM(AL$126:AL130)</f>
        <v>26.441512272842878</v>
      </c>
      <c r="AS130" s="105">
        <f>SUM(AM$126:AM130)</f>
        <v>4.2951183706652074</v>
      </c>
      <c r="AT130" s="105">
        <f t="array" ref="AT130">SUMPRODUCT(TRANSPOSE($E$16:$J$16),INDEX($H$57:$K$62,,MATCH($R130,$H$40:$K$40,1)))/INDEX($H$63:$K$63,MATCH($R130,$H$40:$K$40,1))*$T130</f>
        <v>1116.7591372017357</v>
      </c>
      <c r="AU130" s="105">
        <f>MAX(SUMPRODUCT(AN130:AS130,装备强化!$D$14:$I$14)-SUMPRODUCT(节奏预期!E130:J130,节奏预期!W130:AB130+1,装备强化!$D$14:$I$14),0)</f>
        <v>0</v>
      </c>
      <c r="AV130" s="105">
        <f t="shared" si="65"/>
        <v>1116.7591372017357</v>
      </c>
      <c r="AW130" s="141">
        <f t="shared" si="66"/>
        <v>0</v>
      </c>
      <c r="AX130" s="141">
        <f t="shared" si="61"/>
        <v>0</v>
      </c>
      <c r="AY130" s="141">
        <f t="shared" si="61"/>
        <v>209.39233822532549</v>
      </c>
      <c r="AZ130" s="141">
        <f t="shared" si="61"/>
        <v>959.71488353274185</v>
      </c>
      <c r="BA130" s="141">
        <f t="shared" si="71"/>
        <v>0</v>
      </c>
      <c r="BB130" s="141">
        <f t="shared" si="67"/>
        <v>125.31861755171255</v>
      </c>
      <c r="BC130" s="141">
        <f t="shared" si="68"/>
        <v>1968.1736824286572</v>
      </c>
      <c r="BD130" s="141">
        <f t="shared" si="69"/>
        <v>2817.5244756549082</v>
      </c>
      <c r="BE130" s="141">
        <f t="shared" si="72"/>
        <v>65.605789414288566</v>
      </c>
      <c r="BF130" s="141">
        <f t="shared" si="73"/>
        <v>56.350489513098161</v>
      </c>
    </row>
    <row r="131" spans="18:58" x14ac:dyDescent="0.15">
      <c r="R131" s="104">
        <f>节奏预期!B131</f>
        <v>180</v>
      </c>
      <c r="S131" s="104">
        <f>节奏预期!D131</f>
        <v>84.557504671530296</v>
      </c>
      <c r="T131" s="165">
        <f>(求节点(其他调用!$B$4:$B$163,其他调用!$F$4:$F$163,S131)-求节点(其他调用!$B$4:$B$163,其他调用!$F$4:$F$163,S130))*INDEX($I$5:$M$8,MATCH($R131,$C$5:$C$8,1),MATCH($R$124,$I$4:$M$4,0))</f>
        <v>157631.54059742927</v>
      </c>
      <c r="U131" s="170">
        <f t="shared" si="70"/>
        <v>651868.92221710947</v>
      </c>
      <c r="V131" s="141">
        <f t="shared" si="63"/>
        <v>0</v>
      </c>
      <c r="W131" s="141">
        <f t="shared" si="59"/>
        <v>0</v>
      </c>
      <c r="X131" s="141">
        <f t="shared" si="59"/>
        <v>7.0058462487746347</v>
      </c>
      <c r="Y131" s="141">
        <f t="shared" si="59"/>
        <v>0</v>
      </c>
      <c r="Z131" s="141">
        <f t="shared" si="59"/>
        <v>0</v>
      </c>
      <c r="AA131" s="141">
        <f t="shared" si="59"/>
        <v>17.514615621936585</v>
      </c>
      <c r="AB131" s="105">
        <f t="shared" si="64"/>
        <v>0</v>
      </c>
      <c r="AC131" s="105">
        <f t="shared" si="60"/>
        <v>0</v>
      </c>
      <c r="AD131" s="105">
        <f t="shared" si="60"/>
        <v>0</v>
      </c>
      <c r="AE131" s="105">
        <f t="shared" si="60"/>
        <v>0</v>
      </c>
      <c r="AF131" s="105">
        <f t="shared" si="60"/>
        <v>0</v>
      </c>
      <c r="AG131" s="105">
        <f t="shared" si="60"/>
        <v>1.7514615621936587</v>
      </c>
      <c r="AH131" s="105">
        <f>SUMPRODUCT($V131:$AA131,INDEX($E$18:$J$23,MATCH(AH$5,$D$18:$D$23,0),))+SUMPRODUCT($AB131:$AG131,INDEX($E$28:$J$33,MATCH(AH$5,$D$28:$D$33,0),))</f>
        <v>0</v>
      </c>
      <c r="AI131" s="105">
        <f>SUMPRODUCT($V131:$AA131,INDEX($E$18:$J$23,MATCH(AI$5,$D$18:$D$23,0),))+SUMPRODUCT($AB131:$AG131,INDEX($E$28:$J$33,MATCH(AI$5,$D$28:$D$33,0),))</f>
        <v>3.5029231243873173</v>
      </c>
      <c r="AJ131" s="105">
        <f>SUMPRODUCT($V131:$AA131,INDEX($E$18:$J$23,MATCH(AJ$5,$D$18:$D$23,0),))+SUMPRODUCT($AB131:$AG131,INDEX($E$28:$J$33,MATCH(AJ$5,$D$28:$D$33,0),))</f>
        <v>8.4070154985295602</v>
      </c>
      <c r="AK131" s="105">
        <f>SUMPRODUCT($V131:$AA131,INDEX($E$18:$J$23,MATCH(AK$5,$D$18:$D$23,0),))+SUMPRODUCT($AB131:$AG131,INDEX($E$28:$J$33,MATCH(AK$5,$D$28:$D$33,0),))</f>
        <v>3.8532154368260492</v>
      </c>
      <c r="AL131" s="105">
        <f>SUMPRODUCT($V131:$AA131,INDEX($E$18:$J$23,MATCH(AL$5,$D$18:$D$23,0),))+SUMPRODUCT($AB131:$AG131,INDEX($E$28:$J$33,MATCH(AL$5,$D$28:$D$33,0),))</f>
        <v>8.2318693423101958</v>
      </c>
      <c r="AM131" s="105">
        <f>SUMPRODUCT($V131:$AA131,INDEX($E$18:$J$23,MATCH(AM$5,$D$18:$D$23,0),))+SUMPRODUCT($AB131:$AG131,INDEX($E$28:$J$33,MATCH(AM$5,$D$28:$D$33,0),))</f>
        <v>2.2769000308517562</v>
      </c>
      <c r="AN131" s="105">
        <f>SUM(AH$126:AH131)</f>
        <v>3.759558526551376</v>
      </c>
      <c r="AO131" s="105">
        <f>SUM(AI$126:AI131)</f>
        <v>41.318562533600108</v>
      </c>
      <c r="AP131" s="105">
        <f>SUM(AJ$126:AJ131)</f>
        <v>48.034554119541532</v>
      </c>
      <c r="AQ131" s="105">
        <f>SUM(AK$126:AK131)</f>
        <v>26.401988919099807</v>
      </c>
      <c r="AR131" s="105">
        <f>SUM(AL$126:AL131)</f>
        <v>34.673381615153076</v>
      </c>
      <c r="AS131" s="105">
        <f>SUM(AM$126:AM131)</f>
        <v>6.5720184015169636</v>
      </c>
      <c r="AT131" s="105">
        <f t="array" ref="AT131">SUMPRODUCT(TRANSPOSE($E$16:$J$16),INDEX($H$57:$K$62,,MATCH($R131,$H$40:$K$40,1)))/INDEX($H$63:$K$63,MATCH($R131,$H$40:$K$40,1))*$T131</f>
        <v>1120.9353998039414</v>
      </c>
      <c r="AU131" s="105">
        <f>MAX(SUMPRODUCT(AN131:AS131,装备强化!$D$14:$I$14)-SUMPRODUCT(节奏预期!E131:J131,节奏预期!W131:AB131+1,装备强化!$D$14:$I$14),0)</f>
        <v>0</v>
      </c>
      <c r="AV131" s="105">
        <f t="shared" si="65"/>
        <v>1120.9353998039414</v>
      </c>
      <c r="AW131" s="141">
        <f t="shared" si="66"/>
        <v>0</v>
      </c>
      <c r="AX131" s="141">
        <f t="shared" si="61"/>
        <v>0</v>
      </c>
      <c r="AY131" s="141">
        <f t="shared" si="61"/>
        <v>210.17538746323905</v>
      </c>
      <c r="AZ131" s="141">
        <f t="shared" si="61"/>
        <v>963.30385920651236</v>
      </c>
      <c r="BA131" s="141">
        <f t="shared" si="71"/>
        <v>0</v>
      </c>
      <c r="BB131" s="141">
        <f t="shared" si="67"/>
        <v>125.31861755171255</v>
      </c>
      <c r="BC131" s="141">
        <f t="shared" si="68"/>
        <v>2178.3490698918963</v>
      </c>
      <c r="BD131" s="141">
        <f t="shared" si="69"/>
        <v>3780.8283348614204</v>
      </c>
      <c r="BE131" s="141">
        <f t="shared" si="72"/>
        <v>72.611635663063197</v>
      </c>
      <c r="BF131" s="141">
        <f t="shared" si="73"/>
        <v>75.616566697228407</v>
      </c>
    </row>
    <row r="132" spans="18:58" x14ac:dyDescent="0.15">
      <c r="R132" s="104">
        <f>节奏预期!B132</f>
        <v>210</v>
      </c>
      <c r="S132" s="104">
        <f>节奏预期!D132</f>
        <v>86.804267332174788</v>
      </c>
      <c r="T132" s="165">
        <f>(求节点(其他调用!$B$4:$B$163,其他调用!$F$4:$F$163,S132)-求节点(其他调用!$B$4:$B$163,其他调用!$F$4:$F$163,S131))*INDEX($I$5:$M$8,MATCH($R132,$C$5:$C$8,1),MATCH($R$124,$I$4:$M$4,0))</f>
        <v>162126.7396851173</v>
      </c>
      <c r="U132" s="170">
        <f t="shared" si="70"/>
        <v>813995.66190222674</v>
      </c>
      <c r="V132" s="141">
        <f t="shared" si="63"/>
        <v>0</v>
      </c>
      <c r="W132" s="141">
        <f t="shared" si="59"/>
        <v>0</v>
      </c>
      <c r="X132" s="141">
        <f t="shared" si="59"/>
        <v>7.2056328748941025</v>
      </c>
      <c r="Y132" s="141">
        <f t="shared" si="59"/>
        <v>0</v>
      </c>
      <c r="Z132" s="141">
        <f t="shared" si="59"/>
        <v>0</v>
      </c>
      <c r="AA132" s="141">
        <f t="shared" si="59"/>
        <v>18.014082187235257</v>
      </c>
      <c r="AB132" s="105">
        <f t="shared" si="64"/>
        <v>0</v>
      </c>
      <c r="AC132" s="105">
        <f t="shared" si="60"/>
        <v>0</v>
      </c>
      <c r="AD132" s="105">
        <f t="shared" si="60"/>
        <v>0</v>
      </c>
      <c r="AE132" s="105">
        <f t="shared" si="60"/>
        <v>0</v>
      </c>
      <c r="AF132" s="105">
        <f t="shared" si="60"/>
        <v>0</v>
      </c>
      <c r="AG132" s="105">
        <f t="shared" si="60"/>
        <v>1.8014082187235256</v>
      </c>
      <c r="AH132" s="105">
        <f>SUMPRODUCT($V132:$AA132,INDEX($E$18:$J$23,MATCH(AH$5,$D$18:$D$23,0),))+SUMPRODUCT($AB132:$AG132,INDEX($E$28:$J$33,MATCH(AH$5,$D$28:$D$33,0),))</f>
        <v>0</v>
      </c>
      <c r="AI132" s="105">
        <f>SUMPRODUCT($V132:$AA132,INDEX($E$18:$J$23,MATCH(AI$5,$D$18:$D$23,0),))+SUMPRODUCT($AB132:$AG132,INDEX($E$28:$J$33,MATCH(AI$5,$D$28:$D$33,0),))</f>
        <v>3.6028164374470513</v>
      </c>
      <c r="AJ132" s="105">
        <f>SUMPRODUCT($V132:$AA132,INDEX($E$18:$J$23,MATCH(AJ$5,$D$18:$D$23,0),))+SUMPRODUCT($AB132:$AG132,INDEX($E$28:$J$33,MATCH(AJ$5,$D$28:$D$33,0),))</f>
        <v>8.6467594498729223</v>
      </c>
      <c r="AK132" s="105">
        <f>SUMPRODUCT($V132:$AA132,INDEX($E$18:$J$23,MATCH(AK$5,$D$18:$D$23,0),))+SUMPRODUCT($AB132:$AG132,INDEX($E$28:$J$33,MATCH(AK$5,$D$28:$D$33,0),))</f>
        <v>3.9630980811917569</v>
      </c>
      <c r="AL132" s="105">
        <f>SUMPRODUCT($V132:$AA132,INDEX($E$18:$J$23,MATCH(AL$5,$D$18:$D$23,0),))+SUMPRODUCT($AB132:$AG132,INDEX($E$28:$J$33,MATCH(AL$5,$D$28:$D$33,0),))</f>
        <v>8.4666186280005711</v>
      </c>
      <c r="AM132" s="105">
        <f>SUMPRODUCT($V132:$AA132,INDEX($E$18:$J$23,MATCH(AM$5,$D$18:$D$23,0),))+SUMPRODUCT($AB132:$AG132,INDEX($E$28:$J$33,MATCH(AM$5,$D$28:$D$33,0),))</f>
        <v>2.3418306843405836</v>
      </c>
      <c r="AN132" s="105">
        <f>SUM(AH$126:AH132)</f>
        <v>3.759558526551376</v>
      </c>
      <c r="AO132" s="105">
        <f>SUM(AI$126:AI132)</f>
        <v>44.921378971047162</v>
      </c>
      <c r="AP132" s="105">
        <f>SUM(AJ$126:AJ132)</f>
        <v>56.681313569414456</v>
      </c>
      <c r="AQ132" s="105">
        <f>SUM(AK$126:AK132)</f>
        <v>30.365087000291563</v>
      </c>
      <c r="AR132" s="105">
        <f>SUM(AL$126:AL132)</f>
        <v>43.140000243153651</v>
      </c>
      <c r="AS132" s="105">
        <f>SUM(AM$126:AM132)</f>
        <v>8.9138490858575476</v>
      </c>
      <c r="AT132" s="105">
        <f t="array" ref="AT132">SUMPRODUCT(TRANSPOSE($E$16:$J$16),INDEX($H$57:$K$62,,MATCH($R132,$H$40:$K$40,1)))/INDEX($H$63:$K$63,MATCH($R132,$H$40:$K$40,1))*$T132</f>
        <v>1152.9012599830564</v>
      </c>
      <c r="AU132" s="105">
        <f>MAX(SUMPRODUCT(AN132:AS132,装备强化!$D$14:$I$14)-SUMPRODUCT(节奏预期!E132:J132,节奏预期!W132:AB132+1,装备强化!$D$14:$I$14),0)</f>
        <v>0</v>
      </c>
      <c r="AV132" s="105">
        <f t="shared" si="65"/>
        <v>1152.9012599830564</v>
      </c>
      <c r="AW132" s="141">
        <f t="shared" si="66"/>
        <v>0</v>
      </c>
      <c r="AX132" s="141">
        <f t="shared" si="61"/>
        <v>0</v>
      </c>
      <c r="AY132" s="141">
        <f t="shared" si="61"/>
        <v>216.1689862468231</v>
      </c>
      <c r="AZ132" s="141">
        <f t="shared" si="61"/>
        <v>990.77452029793926</v>
      </c>
      <c r="BA132" s="141">
        <f t="shared" si="71"/>
        <v>0</v>
      </c>
      <c r="BB132" s="141">
        <f t="shared" si="67"/>
        <v>125.31861755171255</v>
      </c>
      <c r="BC132" s="141">
        <f t="shared" si="68"/>
        <v>2394.5180561387192</v>
      </c>
      <c r="BD132" s="141">
        <f t="shared" si="69"/>
        <v>4771.6028551593599</v>
      </c>
      <c r="BE132" s="141">
        <f t="shared" si="72"/>
        <v>79.817268537957304</v>
      </c>
      <c r="BF132" s="141">
        <f t="shared" si="73"/>
        <v>95.432057103187191</v>
      </c>
    </row>
    <row r="133" spans="18:58" x14ac:dyDescent="0.15">
      <c r="R133" s="104">
        <f>节奏预期!B133</f>
        <v>240</v>
      </c>
      <c r="S133" s="104">
        <f>节奏预期!D133</f>
        <v>88.978258962579233</v>
      </c>
      <c r="T133" s="165">
        <f>(求节点(其他调用!$B$4:$B$163,其他调用!$F$4:$F$163,S133)-求节点(其他调用!$B$4:$B$163,其他调用!$F$4:$F$163,S132))*INDEX($I$5:$M$8,MATCH($R133,$C$5:$C$8,1),MATCH($R$124,$I$4:$M$4,0))</f>
        <v>162714.02661355332</v>
      </c>
      <c r="U133" s="170">
        <f t="shared" si="70"/>
        <v>976709.68851578003</v>
      </c>
      <c r="V133" s="141">
        <f t="shared" si="63"/>
        <v>0</v>
      </c>
      <c r="W133" s="141">
        <f t="shared" si="59"/>
        <v>0</v>
      </c>
      <c r="X133" s="141">
        <f t="shared" si="59"/>
        <v>7.2317345161579256</v>
      </c>
      <c r="Y133" s="141">
        <f t="shared" si="59"/>
        <v>0</v>
      </c>
      <c r="Z133" s="141">
        <f t="shared" si="59"/>
        <v>0</v>
      </c>
      <c r="AA133" s="141">
        <f t="shared" si="59"/>
        <v>18.079336290394814</v>
      </c>
      <c r="AB133" s="105">
        <f t="shared" si="64"/>
        <v>0</v>
      </c>
      <c r="AC133" s="105">
        <f t="shared" si="60"/>
        <v>0</v>
      </c>
      <c r="AD133" s="105">
        <f t="shared" si="60"/>
        <v>0</v>
      </c>
      <c r="AE133" s="105">
        <f t="shared" si="60"/>
        <v>0</v>
      </c>
      <c r="AF133" s="105">
        <f t="shared" si="60"/>
        <v>0</v>
      </c>
      <c r="AG133" s="105">
        <f t="shared" si="60"/>
        <v>1.8079336290394814</v>
      </c>
      <c r="AH133" s="105">
        <f>SUMPRODUCT($V133:$AA133,INDEX($E$18:$J$23,MATCH(AH$5,$D$18:$D$23,0),))+SUMPRODUCT($AB133:$AG133,INDEX($E$28:$J$33,MATCH(AH$5,$D$28:$D$33,0),))</f>
        <v>0</v>
      </c>
      <c r="AI133" s="105">
        <f>SUMPRODUCT($V133:$AA133,INDEX($E$18:$J$23,MATCH(AI$5,$D$18:$D$23,0),))+SUMPRODUCT($AB133:$AG133,INDEX($E$28:$J$33,MATCH(AI$5,$D$28:$D$33,0),))</f>
        <v>3.6158672580789628</v>
      </c>
      <c r="AJ133" s="105">
        <f>SUMPRODUCT($V133:$AA133,INDEX($E$18:$J$23,MATCH(AJ$5,$D$18:$D$23,0),))+SUMPRODUCT($AB133:$AG133,INDEX($E$28:$J$33,MATCH(AJ$5,$D$28:$D$33,0),))</f>
        <v>8.6780814193895104</v>
      </c>
      <c r="AK133" s="105">
        <f>SUMPRODUCT($V133:$AA133,INDEX($E$18:$J$23,MATCH(AK$5,$D$18:$D$23,0),))+SUMPRODUCT($AB133:$AG133,INDEX($E$28:$J$33,MATCH(AK$5,$D$28:$D$33,0),))</f>
        <v>3.9774539838868592</v>
      </c>
      <c r="AL133" s="105">
        <f>SUMPRODUCT($V133:$AA133,INDEX($E$18:$J$23,MATCH(AL$5,$D$18:$D$23,0),))+SUMPRODUCT($AB133:$AG133,INDEX($E$28:$J$33,MATCH(AL$5,$D$28:$D$33,0),))</f>
        <v>8.4972880564855622</v>
      </c>
      <c r="AM133" s="105">
        <f>SUMPRODUCT($V133:$AA133,INDEX($E$18:$J$23,MATCH(AM$5,$D$18:$D$23,0),))+SUMPRODUCT($AB133:$AG133,INDEX($E$28:$J$33,MATCH(AM$5,$D$28:$D$33,0),))</f>
        <v>2.3503137177513258</v>
      </c>
      <c r="AN133" s="105">
        <f>SUM(AH$126:AH133)</f>
        <v>3.759558526551376</v>
      </c>
      <c r="AO133" s="105">
        <f>SUM(AI$126:AI133)</f>
        <v>48.537246229126126</v>
      </c>
      <c r="AP133" s="105">
        <f>SUM(AJ$126:AJ133)</f>
        <v>65.35939498880397</v>
      </c>
      <c r="AQ133" s="105">
        <f>SUM(AK$126:AK133)</f>
        <v>34.34254098417842</v>
      </c>
      <c r="AR133" s="105">
        <f>SUM(AL$126:AL133)</f>
        <v>51.637288299639209</v>
      </c>
      <c r="AS133" s="105">
        <f>SUM(AM$126:AM133)</f>
        <v>11.264162803608873</v>
      </c>
      <c r="AT133" s="105">
        <f t="array" ref="AT133">SUMPRODUCT(TRANSPOSE($E$16:$J$16),INDEX($H$57:$K$62,,MATCH($R133,$H$40:$K$40,1)))/INDEX($H$63:$K$63,MATCH($R133,$H$40:$K$40,1))*$T133</f>
        <v>1157.0775225852681</v>
      </c>
      <c r="AU133" s="105">
        <f>MAX(SUMPRODUCT(AN133:AS133,装备强化!$D$14:$I$14)-SUMPRODUCT(节奏预期!E133:J133,节奏预期!W133:AB133+1,装备强化!$D$14:$I$14),0)</f>
        <v>0</v>
      </c>
      <c r="AV133" s="105">
        <f t="shared" si="65"/>
        <v>1157.0775225852681</v>
      </c>
      <c r="AW133" s="141">
        <f t="shared" si="66"/>
        <v>0</v>
      </c>
      <c r="AX133" s="141">
        <f t="shared" si="61"/>
        <v>0</v>
      </c>
      <c r="AY133" s="141">
        <f t="shared" si="61"/>
        <v>216.95203548473779</v>
      </c>
      <c r="AZ133" s="141">
        <f t="shared" si="61"/>
        <v>994.36349597171488</v>
      </c>
      <c r="BA133" s="141">
        <f t="shared" si="71"/>
        <v>0</v>
      </c>
      <c r="BB133" s="141">
        <f t="shared" si="67"/>
        <v>125.31861755171255</v>
      </c>
      <c r="BC133" s="141">
        <f t="shared" si="68"/>
        <v>2611.4700916234569</v>
      </c>
      <c r="BD133" s="141">
        <f t="shared" si="69"/>
        <v>5765.9663511310746</v>
      </c>
      <c r="BE133" s="141">
        <f t="shared" si="72"/>
        <v>87.049003054115232</v>
      </c>
      <c r="BF133" s="141">
        <f t="shared" si="73"/>
        <v>115.31932702262148</v>
      </c>
    </row>
    <row r="134" spans="18:58" x14ac:dyDescent="0.15">
      <c r="R134" s="104">
        <f>节奏预期!B134</f>
        <v>270</v>
      </c>
      <c r="S134" s="104">
        <f>节奏预期!D134</f>
        <v>90.852534040676616</v>
      </c>
      <c r="T134" s="165">
        <f>(求节点(其他调用!$B$4:$B$163,其他调用!$F$4:$F$163,S134)-求节点(其他调用!$B$4:$B$163,其他调用!$F$4:$F$163,S133))*INDEX($I$5:$M$8,MATCH($R134,$C$5:$C$8,1),MATCH($R$124,$I$4:$M$4,0))</f>
        <v>162714.02661355183</v>
      </c>
      <c r="U134" s="170">
        <f t="shared" si="70"/>
        <v>1139423.7151293319</v>
      </c>
      <c r="V134" s="141">
        <f t="shared" si="63"/>
        <v>0</v>
      </c>
      <c r="W134" s="141">
        <f t="shared" si="59"/>
        <v>0</v>
      </c>
      <c r="X134" s="141">
        <f t="shared" si="59"/>
        <v>7.2317345161578599</v>
      </c>
      <c r="Y134" s="141">
        <f t="shared" si="59"/>
        <v>0</v>
      </c>
      <c r="Z134" s="141">
        <f t="shared" si="59"/>
        <v>0</v>
      </c>
      <c r="AA134" s="141">
        <f t="shared" si="59"/>
        <v>18.07933629039465</v>
      </c>
      <c r="AB134" s="105">
        <f t="shared" si="64"/>
        <v>0</v>
      </c>
      <c r="AC134" s="105">
        <f t="shared" si="60"/>
        <v>0</v>
      </c>
      <c r="AD134" s="105">
        <f t="shared" si="60"/>
        <v>0</v>
      </c>
      <c r="AE134" s="105">
        <f t="shared" si="60"/>
        <v>0</v>
      </c>
      <c r="AF134" s="105">
        <f t="shared" si="60"/>
        <v>0</v>
      </c>
      <c r="AG134" s="105">
        <f t="shared" si="60"/>
        <v>1.807933629039465</v>
      </c>
      <c r="AH134" s="105">
        <f>SUMPRODUCT($V134:$AA134,INDEX($E$18:$J$23,MATCH(AH$5,$D$18:$D$23,0),))+SUMPRODUCT($AB134:$AG134,INDEX($E$28:$J$33,MATCH(AH$5,$D$28:$D$33,0),))</f>
        <v>0</v>
      </c>
      <c r="AI134" s="105">
        <f>SUMPRODUCT($V134:$AA134,INDEX($E$18:$J$23,MATCH(AI$5,$D$18:$D$23,0),))+SUMPRODUCT($AB134:$AG134,INDEX($E$28:$J$33,MATCH(AI$5,$D$28:$D$33,0),))</f>
        <v>3.6158672580789299</v>
      </c>
      <c r="AJ134" s="105">
        <f>SUMPRODUCT($V134:$AA134,INDEX($E$18:$J$23,MATCH(AJ$5,$D$18:$D$23,0),))+SUMPRODUCT($AB134:$AG134,INDEX($E$28:$J$33,MATCH(AJ$5,$D$28:$D$33,0),))</f>
        <v>8.6780814193894322</v>
      </c>
      <c r="AK134" s="105">
        <f>SUMPRODUCT($V134:$AA134,INDEX($E$18:$J$23,MATCH(AK$5,$D$18:$D$23,0),))+SUMPRODUCT($AB134:$AG134,INDEX($E$28:$J$33,MATCH(AK$5,$D$28:$D$33,0),))</f>
        <v>3.9774539838868233</v>
      </c>
      <c r="AL134" s="105">
        <f>SUMPRODUCT($V134:$AA134,INDEX($E$18:$J$23,MATCH(AL$5,$D$18:$D$23,0),))+SUMPRODUCT($AB134:$AG134,INDEX($E$28:$J$33,MATCH(AL$5,$D$28:$D$33,0),))</f>
        <v>8.4972880564854858</v>
      </c>
      <c r="AM134" s="105">
        <f>SUMPRODUCT($V134:$AA134,INDEX($E$18:$J$23,MATCH(AM$5,$D$18:$D$23,0),))+SUMPRODUCT($AB134:$AG134,INDEX($E$28:$J$33,MATCH(AM$5,$D$28:$D$33,0),))</f>
        <v>2.3503137177513045</v>
      </c>
      <c r="AN134" s="105">
        <f>SUM(AH$126:AH134)</f>
        <v>3.759558526551376</v>
      </c>
      <c r="AO134" s="105">
        <f>SUM(AI$126:AI134)</f>
        <v>52.153113487205054</v>
      </c>
      <c r="AP134" s="105">
        <f>SUM(AJ$126:AJ134)</f>
        <v>74.037476408193399</v>
      </c>
      <c r="AQ134" s="105">
        <f>SUM(AK$126:AK134)</f>
        <v>38.319994968065245</v>
      </c>
      <c r="AR134" s="105">
        <f>SUM(AL$126:AL134)</f>
        <v>60.134576356124697</v>
      </c>
      <c r="AS134" s="105">
        <f>SUM(AM$126:AM134)</f>
        <v>13.614476521360178</v>
      </c>
      <c r="AT134" s="105">
        <f t="array" ref="AT134">SUMPRODUCT(TRANSPOSE($E$16:$J$16),INDEX($H$57:$K$62,,MATCH($R134,$H$40:$K$40,1)))/INDEX($H$63:$K$63,MATCH($R134,$H$40:$K$40,1))*$T134</f>
        <v>1157.0775225852576</v>
      </c>
      <c r="AU134" s="105">
        <f>MAX(SUMPRODUCT(AN134:AS134,装备强化!$D$14:$I$14)-SUMPRODUCT(节奏预期!E134:J134,节奏预期!W134:AB134+1,装备强化!$D$14:$I$14),0)</f>
        <v>0</v>
      </c>
      <c r="AV134" s="105">
        <f t="shared" si="65"/>
        <v>1157.0775225852576</v>
      </c>
      <c r="AW134" s="141">
        <f t="shared" si="66"/>
        <v>0</v>
      </c>
      <c r="AX134" s="141">
        <f t="shared" si="61"/>
        <v>0</v>
      </c>
      <c r="AY134" s="141">
        <f t="shared" si="61"/>
        <v>216.9520354847358</v>
      </c>
      <c r="AZ134" s="141">
        <f t="shared" si="61"/>
        <v>994.36349597170579</v>
      </c>
      <c r="BA134" s="141">
        <f t="shared" si="71"/>
        <v>0</v>
      </c>
      <c r="BB134" s="141">
        <f t="shared" si="67"/>
        <v>125.31861755171255</v>
      </c>
      <c r="BC134" s="141">
        <f t="shared" si="68"/>
        <v>2828.4221271081929</v>
      </c>
      <c r="BD134" s="141">
        <f t="shared" si="69"/>
        <v>6760.3298471027801</v>
      </c>
      <c r="BE134" s="141">
        <f t="shared" si="72"/>
        <v>94.280737570273089</v>
      </c>
      <c r="BF134" s="141">
        <f t="shared" si="73"/>
        <v>135.2065969420556</v>
      </c>
    </row>
    <row r="135" spans="18:58" x14ac:dyDescent="0.15">
      <c r="R135" s="104">
        <f>节奏预期!B135</f>
        <v>300</v>
      </c>
      <c r="S135" s="104">
        <f>节奏预期!D135</f>
        <v>92.422409073065808</v>
      </c>
      <c r="T135" s="165">
        <f>(求节点(其他调用!$B$4:$B$163,其他调用!$F$4:$F$163,S135)-求节点(其他调用!$B$4:$B$163,其他调用!$F$4:$F$163,S134))*INDEX($I$5:$M$8,MATCH($R135,$C$5:$C$8,1),MATCH($R$124,$I$4:$M$4,0))</f>
        <v>162714.02661355288</v>
      </c>
      <c r="U135" s="170">
        <f t="shared" si="70"/>
        <v>1302137.7417428847</v>
      </c>
      <c r="V135" s="141">
        <f t="shared" si="63"/>
        <v>0</v>
      </c>
      <c r="W135" s="141">
        <f t="shared" si="59"/>
        <v>0</v>
      </c>
      <c r="X135" s="141">
        <f t="shared" si="59"/>
        <v>7.2317345161579061</v>
      </c>
      <c r="Y135" s="141">
        <f t="shared" si="59"/>
        <v>0</v>
      </c>
      <c r="Z135" s="141">
        <f t="shared" si="59"/>
        <v>0</v>
      </c>
      <c r="AA135" s="141">
        <f t="shared" si="59"/>
        <v>18.079336290394764</v>
      </c>
      <c r="AB135" s="105">
        <f t="shared" si="64"/>
        <v>0</v>
      </c>
      <c r="AC135" s="105">
        <f t="shared" si="60"/>
        <v>0</v>
      </c>
      <c r="AD135" s="105">
        <f t="shared" si="60"/>
        <v>0</v>
      </c>
      <c r="AE135" s="105">
        <f t="shared" si="60"/>
        <v>0</v>
      </c>
      <c r="AF135" s="105">
        <f t="shared" si="60"/>
        <v>0</v>
      </c>
      <c r="AG135" s="105">
        <f t="shared" si="60"/>
        <v>1.8079336290394765</v>
      </c>
      <c r="AH135" s="105">
        <f>SUMPRODUCT($V135:$AA135,INDEX($E$18:$J$23,MATCH(AH$5,$D$18:$D$23,0),))+SUMPRODUCT($AB135:$AG135,INDEX($E$28:$J$33,MATCH(AH$5,$D$28:$D$33,0),))</f>
        <v>0</v>
      </c>
      <c r="AI135" s="105">
        <f>SUMPRODUCT($V135:$AA135,INDEX($E$18:$J$23,MATCH(AI$5,$D$18:$D$23,0),))+SUMPRODUCT($AB135:$AG135,INDEX($E$28:$J$33,MATCH(AI$5,$D$28:$D$33,0),))</f>
        <v>3.615867258078953</v>
      </c>
      <c r="AJ135" s="105">
        <f>SUMPRODUCT($V135:$AA135,INDEX($E$18:$J$23,MATCH(AJ$5,$D$18:$D$23,0),))+SUMPRODUCT($AB135:$AG135,INDEX($E$28:$J$33,MATCH(AJ$5,$D$28:$D$33,0),))</f>
        <v>8.6780814193894873</v>
      </c>
      <c r="AK135" s="105">
        <f>SUMPRODUCT($V135:$AA135,INDEX($E$18:$J$23,MATCH(AK$5,$D$18:$D$23,0),))+SUMPRODUCT($AB135:$AG135,INDEX($E$28:$J$33,MATCH(AK$5,$D$28:$D$33,0),))</f>
        <v>3.9774539838868481</v>
      </c>
      <c r="AL135" s="105">
        <f>SUMPRODUCT($V135:$AA135,INDEX($E$18:$J$23,MATCH(AL$5,$D$18:$D$23,0),))+SUMPRODUCT($AB135:$AG135,INDEX($E$28:$J$33,MATCH(AL$5,$D$28:$D$33,0),))</f>
        <v>8.4972880564855391</v>
      </c>
      <c r="AM135" s="105">
        <f>SUMPRODUCT($V135:$AA135,INDEX($E$18:$J$23,MATCH(AM$5,$D$18:$D$23,0),))+SUMPRODUCT($AB135:$AG135,INDEX($E$28:$J$33,MATCH(AM$5,$D$28:$D$33,0),))</f>
        <v>2.3503137177513196</v>
      </c>
      <c r="AN135" s="105">
        <f>SUM(AH$126:AH135)</f>
        <v>3.759558526551376</v>
      </c>
      <c r="AO135" s="105">
        <f>SUM(AI$126:AI135)</f>
        <v>55.768980745284004</v>
      </c>
      <c r="AP135" s="105">
        <f>SUM(AJ$126:AJ135)</f>
        <v>82.715557827582884</v>
      </c>
      <c r="AQ135" s="105">
        <f>SUM(AK$126:AK135)</f>
        <v>42.297448951952092</v>
      </c>
      <c r="AR135" s="105">
        <f>SUM(AL$126:AL135)</f>
        <v>68.631864412610241</v>
      </c>
      <c r="AS135" s="105">
        <f>SUM(AM$126:AM135)</f>
        <v>15.964790239111498</v>
      </c>
      <c r="AT135" s="105">
        <f t="array" ref="AT135">SUMPRODUCT(TRANSPOSE($E$16:$J$16),INDEX($H$57:$K$62,,MATCH($R135,$H$40:$K$40,1)))/INDEX($H$63:$K$63,MATCH($R135,$H$40:$K$40,1))*$T135</f>
        <v>1157.0775225852649</v>
      </c>
      <c r="AU135" s="105">
        <f>MAX(SUMPRODUCT(AN135:AS135,装备强化!$D$14:$I$14)-SUMPRODUCT(节奏预期!E135:J135,节奏预期!W135:AB135+1,装备强化!$D$14:$I$14),0)</f>
        <v>0</v>
      </c>
      <c r="AV135" s="105">
        <f t="shared" si="65"/>
        <v>1157.0775225852649</v>
      </c>
      <c r="AW135" s="141">
        <f t="shared" si="66"/>
        <v>0</v>
      </c>
      <c r="AX135" s="141">
        <f t="shared" si="61"/>
        <v>0</v>
      </c>
      <c r="AY135" s="141">
        <f t="shared" si="61"/>
        <v>216.95203548473719</v>
      </c>
      <c r="AZ135" s="141">
        <f t="shared" si="61"/>
        <v>994.36349597171227</v>
      </c>
      <c r="BA135" s="141">
        <f t="shared" si="71"/>
        <v>0</v>
      </c>
      <c r="BB135" s="141">
        <f t="shared" si="67"/>
        <v>125.31861755171255</v>
      </c>
      <c r="BC135" s="141">
        <f t="shared" si="68"/>
        <v>3045.3741625929301</v>
      </c>
      <c r="BD135" s="141">
        <f t="shared" si="69"/>
        <v>7754.6933430744921</v>
      </c>
      <c r="BE135" s="141">
        <f t="shared" si="72"/>
        <v>101.51247208643099</v>
      </c>
      <c r="BF135" s="141">
        <f t="shared" si="73"/>
        <v>155.09386686148983</v>
      </c>
    </row>
    <row r="136" spans="18:58" x14ac:dyDescent="0.15">
      <c r="R136" s="104">
        <f>节奏预期!B136</f>
        <v>330</v>
      </c>
      <c r="S136" s="104">
        <f>节奏预期!D136</f>
        <v>93.872202479304192</v>
      </c>
      <c r="T136" s="165">
        <f>(求节点(其他调用!$B$4:$B$163,其他调用!$F$4:$F$163,S136)-求节点(其他调用!$B$4:$B$163,其他调用!$F$4:$F$163,S135))*INDEX($I$5:$M$8,MATCH($R136,$C$5:$C$8,1),MATCH($R$124,$I$4:$M$4,0))</f>
        <v>162714.02661355227</v>
      </c>
      <c r="U136" s="170">
        <f t="shared" si="70"/>
        <v>1464851.7683564371</v>
      </c>
      <c r="V136" s="141">
        <f t="shared" si="63"/>
        <v>0</v>
      </c>
      <c r="W136" s="141">
        <f t="shared" si="59"/>
        <v>0</v>
      </c>
      <c r="X136" s="141">
        <f t="shared" si="59"/>
        <v>7.2317345161578785</v>
      </c>
      <c r="Y136" s="141">
        <f t="shared" si="59"/>
        <v>0</v>
      </c>
      <c r="Z136" s="141">
        <f t="shared" si="59"/>
        <v>0</v>
      </c>
      <c r="AA136" s="141">
        <f t="shared" si="59"/>
        <v>18.079336290394696</v>
      </c>
      <c r="AB136" s="105">
        <f t="shared" si="64"/>
        <v>0</v>
      </c>
      <c r="AC136" s="105">
        <f t="shared" si="60"/>
        <v>0</v>
      </c>
      <c r="AD136" s="105">
        <f t="shared" si="60"/>
        <v>0</v>
      </c>
      <c r="AE136" s="105">
        <f t="shared" si="60"/>
        <v>0</v>
      </c>
      <c r="AF136" s="105">
        <f t="shared" si="60"/>
        <v>0</v>
      </c>
      <c r="AG136" s="105">
        <f t="shared" si="60"/>
        <v>1.8079336290394696</v>
      </c>
      <c r="AH136" s="105">
        <f>SUMPRODUCT($V136:$AA136,INDEX($E$18:$J$23,MATCH(AH$5,$D$18:$D$23,0),))+SUMPRODUCT($AB136:$AG136,INDEX($E$28:$J$33,MATCH(AH$5,$D$28:$D$33,0),))</f>
        <v>0</v>
      </c>
      <c r="AI136" s="105">
        <f>SUMPRODUCT($V136:$AA136,INDEX($E$18:$J$23,MATCH(AI$5,$D$18:$D$23,0),))+SUMPRODUCT($AB136:$AG136,INDEX($E$28:$J$33,MATCH(AI$5,$D$28:$D$33,0),))</f>
        <v>3.6158672580789393</v>
      </c>
      <c r="AJ136" s="105">
        <f>SUMPRODUCT($V136:$AA136,INDEX($E$18:$J$23,MATCH(AJ$5,$D$18:$D$23,0),))+SUMPRODUCT($AB136:$AG136,INDEX($E$28:$J$33,MATCH(AJ$5,$D$28:$D$33,0),))</f>
        <v>8.6780814193894535</v>
      </c>
      <c r="AK136" s="105">
        <f>SUMPRODUCT($V136:$AA136,INDEX($E$18:$J$23,MATCH(AK$5,$D$18:$D$23,0),))+SUMPRODUCT($AB136:$AG136,INDEX($E$28:$J$33,MATCH(AK$5,$D$28:$D$33,0),))</f>
        <v>3.977453983886833</v>
      </c>
      <c r="AL136" s="105">
        <f>SUMPRODUCT($V136:$AA136,INDEX($E$18:$J$23,MATCH(AL$5,$D$18:$D$23,0),))+SUMPRODUCT($AB136:$AG136,INDEX($E$28:$J$33,MATCH(AL$5,$D$28:$D$33,0),))</f>
        <v>8.4972880564855071</v>
      </c>
      <c r="AM136" s="105">
        <f>SUMPRODUCT($V136:$AA136,INDEX($E$18:$J$23,MATCH(AM$5,$D$18:$D$23,0),))+SUMPRODUCT($AB136:$AG136,INDEX($E$28:$J$33,MATCH(AM$5,$D$28:$D$33,0),))</f>
        <v>2.3503137177513107</v>
      </c>
      <c r="AN136" s="105">
        <f>SUM(AH$126:AH136)</f>
        <v>3.759558526551376</v>
      </c>
      <c r="AO136" s="105">
        <f>SUM(AI$126:AI136)</f>
        <v>59.384848003362947</v>
      </c>
      <c r="AP136" s="105">
        <f>SUM(AJ$126:AJ136)</f>
        <v>91.393639246972342</v>
      </c>
      <c r="AQ136" s="105">
        <f>SUM(AK$126:AK136)</f>
        <v>46.274902935838924</v>
      </c>
      <c r="AR136" s="105">
        <f>SUM(AL$126:AL136)</f>
        <v>77.129152469095743</v>
      </c>
      <c r="AS136" s="105">
        <f>SUM(AM$126:AM136)</f>
        <v>18.315103956862806</v>
      </c>
      <c r="AT136" s="105">
        <f t="array" ref="AT136">SUMPRODUCT(TRANSPOSE($E$16:$J$16),INDEX($H$57:$K$62,,MATCH($R136,$H$40:$K$40,1)))/INDEX($H$63:$K$63,MATCH($R136,$H$40:$K$40,1))*$T136</f>
        <v>1157.0775225852606</v>
      </c>
      <c r="AU136" s="105">
        <f>MAX(SUMPRODUCT(AN136:AS136,装备强化!$D$14:$I$14)-SUMPRODUCT(节奏预期!E136:J136,节奏预期!W136:AB136+1,装备强化!$D$14:$I$14),0)</f>
        <v>0</v>
      </c>
      <c r="AV136" s="105">
        <f t="shared" si="65"/>
        <v>1157.0775225852606</v>
      </c>
      <c r="AW136" s="141">
        <f t="shared" si="66"/>
        <v>0</v>
      </c>
      <c r="AX136" s="141">
        <f t="shared" si="61"/>
        <v>0</v>
      </c>
      <c r="AY136" s="141">
        <f t="shared" si="61"/>
        <v>216.9520354847364</v>
      </c>
      <c r="AZ136" s="141">
        <f t="shared" si="61"/>
        <v>994.36349597170852</v>
      </c>
      <c r="BA136" s="141">
        <f t="shared" si="71"/>
        <v>0</v>
      </c>
      <c r="BB136" s="141">
        <f t="shared" si="67"/>
        <v>125.31861755171255</v>
      </c>
      <c r="BC136" s="141">
        <f t="shared" si="68"/>
        <v>3262.3261980776665</v>
      </c>
      <c r="BD136" s="141">
        <f t="shared" si="69"/>
        <v>8749.0568390462013</v>
      </c>
      <c r="BE136" s="141">
        <f t="shared" si="72"/>
        <v>108.74420660258886</v>
      </c>
      <c r="BF136" s="141">
        <f t="shared" si="73"/>
        <v>174.981136780924</v>
      </c>
    </row>
    <row r="137" spans="18:58" x14ac:dyDescent="0.15">
      <c r="R137" s="104">
        <f>节奏预期!B137</f>
        <v>360</v>
      </c>
      <c r="S137" s="104">
        <f>节奏预期!D137</f>
        <v>95.182038399947245</v>
      </c>
      <c r="T137" s="165">
        <f>(求节点(其他调用!$B$4:$B$163,其他调用!$F$4:$F$163,S137)-求节点(其他调用!$B$4:$B$163,其他调用!$F$4:$F$163,S136))*INDEX($I$5:$M$8,MATCH($R137,$C$5:$C$8,1),MATCH($R$124,$I$4:$M$4,0))</f>
        <v>160122.43102371157</v>
      </c>
      <c r="U137" s="170">
        <f t="shared" si="70"/>
        <v>1624974.1993801487</v>
      </c>
      <c r="V137" s="141">
        <f t="shared" si="63"/>
        <v>0</v>
      </c>
      <c r="W137" s="141">
        <f t="shared" si="59"/>
        <v>0</v>
      </c>
      <c r="X137" s="141">
        <f t="shared" si="59"/>
        <v>7.1165524899427366</v>
      </c>
      <c r="Y137" s="141">
        <f t="shared" si="59"/>
        <v>0</v>
      </c>
      <c r="Z137" s="141">
        <f t="shared" si="59"/>
        <v>0</v>
      </c>
      <c r="AA137" s="141">
        <f t="shared" si="59"/>
        <v>17.791381224856842</v>
      </c>
      <c r="AB137" s="105">
        <f t="shared" si="64"/>
        <v>0</v>
      </c>
      <c r="AC137" s="105">
        <f t="shared" si="60"/>
        <v>0</v>
      </c>
      <c r="AD137" s="105">
        <f t="shared" si="60"/>
        <v>0</v>
      </c>
      <c r="AE137" s="105">
        <f t="shared" si="60"/>
        <v>0</v>
      </c>
      <c r="AF137" s="105">
        <f t="shared" si="60"/>
        <v>0</v>
      </c>
      <c r="AG137" s="105">
        <f t="shared" si="60"/>
        <v>1.7791381224856841</v>
      </c>
      <c r="AH137" s="105">
        <f>SUMPRODUCT($V137:$AA137,INDEX($E$18:$J$23,MATCH(AH$5,$D$18:$D$23,0),))+SUMPRODUCT($AB137:$AG137,INDEX($E$28:$J$33,MATCH(AH$5,$D$28:$D$33,0),))</f>
        <v>0</v>
      </c>
      <c r="AI137" s="105">
        <f>SUMPRODUCT($V137:$AA137,INDEX($E$18:$J$23,MATCH(AI$5,$D$18:$D$23,0),))+SUMPRODUCT($AB137:$AG137,INDEX($E$28:$J$33,MATCH(AI$5,$D$28:$D$33,0),))</f>
        <v>3.5582762449713683</v>
      </c>
      <c r="AJ137" s="105">
        <f>SUMPRODUCT($V137:$AA137,INDEX($E$18:$J$23,MATCH(AJ$5,$D$18:$D$23,0),))+SUMPRODUCT($AB137:$AG137,INDEX($E$28:$J$33,MATCH(AJ$5,$D$28:$D$33,0),))</f>
        <v>8.5398629879312828</v>
      </c>
      <c r="AK137" s="105">
        <f>SUMPRODUCT($V137:$AA137,INDEX($E$18:$J$23,MATCH(AK$5,$D$18:$D$23,0),))+SUMPRODUCT($AB137:$AG137,INDEX($E$28:$J$33,MATCH(AK$5,$D$28:$D$33,0),))</f>
        <v>3.9141038694685055</v>
      </c>
      <c r="AL137" s="105">
        <f>SUMPRODUCT($V137:$AA137,INDEX($E$18:$J$23,MATCH(AL$5,$D$18:$D$23,0),))+SUMPRODUCT($AB137:$AG137,INDEX($E$28:$J$33,MATCH(AL$5,$D$28:$D$33,0),))</f>
        <v>8.3619491756827156</v>
      </c>
      <c r="AM137" s="105">
        <f>SUMPRODUCT($V137:$AA137,INDEX($E$18:$J$23,MATCH(AM$5,$D$18:$D$23,0),))+SUMPRODUCT($AB137:$AG137,INDEX($E$28:$J$33,MATCH(AM$5,$D$28:$D$33,0),))</f>
        <v>2.3128795592313898</v>
      </c>
      <c r="AN137" s="105">
        <f>SUM(AH$126:AH137)</f>
        <v>3.759558526551376</v>
      </c>
      <c r="AO137" s="105">
        <f>SUM(AI$126:AI137)</f>
        <v>62.943124248334314</v>
      </c>
      <c r="AP137" s="105">
        <f>SUM(AJ$126:AJ137)</f>
        <v>99.933502234903628</v>
      </c>
      <c r="AQ137" s="105">
        <f>SUM(AK$126:AK137)</f>
        <v>50.189006805307429</v>
      </c>
      <c r="AR137" s="105">
        <f>SUM(AL$126:AL137)</f>
        <v>85.491101644778453</v>
      </c>
      <c r="AS137" s="105">
        <f>SUM(AM$126:AM137)</f>
        <v>20.627983516094197</v>
      </c>
      <c r="AT137" s="105">
        <f t="array" ref="AT137">SUMPRODUCT(TRANSPOSE($E$16:$J$16),INDEX($H$57:$K$62,,MATCH($R137,$H$40:$K$40,1)))/INDEX($H$63:$K$63,MATCH($R137,$H$40:$K$40,1))*$T137</f>
        <v>1138.6483983908379</v>
      </c>
      <c r="AU137" s="105">
        <f>MAX(SUMPRODUCT(AN137:AS137,装备强化!$D$14:$I$14)-SUMPRODUCT(节奏预期!E137:J137,节奏预期!W137:AB137+1,装备强化!$D$14:$I$14),0)</f>
        <v>0</v>
      </c>
      <c r="AV137" s="105">
        <f t="shared" si="65"/>
        <v>1138.6483983908379</v>
      </c>
      <c r="AW137" s="141">
        <f t="shared" si="66"/>
        <v>0</v>
      </c>
      <c r="AX137" s="141">
        <f t="shared" si="61"/>
        <v>0</v>
      </c>
      <c r="AY137" s="141">
        <f t="shared" si="61"/>
        <v>213.49657469828213</v>
      </c>
      <c r="AZ137" s="141">
        <f t="shared" si="61"/>
        <v>978.52596736712644</v>
      </c>
      <c r="BA137" s="141">
        <f t="shared" si="71"/>
        <v>0</v>
      </c>
      <c r="BB137" s="141">
        <f t="shared" si="67"/>
        <v>125.31861755171255</v>
      </c>
      <c r="BC137" s="141">
        <f t="shared" si="68"/>
        <v>3475.8227727759486</v>
      </c>
      <c r="BD137" s="141">
        <f t="shared" si="69"/>
        <v>9727.5828064133275</v>
      </c>
      <c r="BE137" s="141">
        <f t="shared" si="72"/>
        <v>115.86075909253159</v>
      </c>
      <c r="BF137" s="141">
        <f t="shared" si="73"/>
        <v>194.55165612826653</v>
      </c>
    </row>
    <row r="138" spans="18:58" x14ac:dyDescent="0.15">
      <c r="R138" s="104">
        <f>节奏预期!B138</f>
        <v>390</v>
      </c>
      <c r="S138" s="104">
        <f>节奏预期!D138</f>
        <v>96.319437483957898</v>
      </c>
      <c r="T138" s="165">
        <f>(求节点(其他调用!$B$4:$B$163,其他调用!$F$4:$F$163,S138)-求节点(其他调用!$B$4:$B$163,其他调用!$F$4:$F$163,S137))*INDEX($I$5:$M$8,MATCH($R138,$C$5:$C$8,1),MATCH($R$124,$I$4:$M$4,0))</f>
        <v>139948.60354101122</v>
      </c>
      <c r="U138" s="170">
        <f t="shared" si="70"/>
        <v>1764922.8029211599</v>
      </c>
      <c r="V138" s="141">
        <f t="shared" si="63"/>
        <v>0</v>
      </c>
      <c r="W138" s="141">
        <f t="shared" si="59"/>
        <v>0</v>
      </c>
      <c r="X138" s="141">
        <f t="shared" si="59"/>
        <v>6.2199379351560546</v>
      </c>
      <c r="Y138" s="141">
        <f t="shared" si="59"/>
        <v>0</v>
      </c>
      <c r="Z138" s="141">
        <f t="shared" si="59"/>
        <v>0</v>
      </c>
      <c r="AA138" s="141">
        <f t="shared" si="59"/>
        <v>15.549844837890136</v>
      </c>
      <c r="AB138" s="105">
        <f t="shared" si="64"/>
        <v>0</v>
      </c>
      <c r="AC138" s="105">
        <f t="shared" si="60"/>
        <v>0</v>
      </c>
      <c r="AD138" s="105">
        <f t="shared" si="60"/>
        <v>0</v>
      </c>
      <c r="AE138" s="105">
        <f t="shared" si="60"/>
        <v>0</v>
      </c>
      <c r="AF138" s="105">
        <f t="shared" si="60"/>
        <v>0</v>
      </c>
      <c r="AG138" s="105">
        <f t="shared" si="60"/>
        <v>1.5549844837890137</v>
      </c>
      <c r="AH138" s="105">
        <f>SUMPRODUCT($V138:$AA138,INDEX($E$18:$J$23,MATCH(AH$5,$D$18:$D$23,0),))+SUMPRODUCT($AB138:$AG138,INDEX($E$28:$J$33,MATCH(AH$5,$D$28:$D$33,0),))</f>
        <v>0</v>
      </c>
      <c r="AI138" s="105">
        <f>SUMPRODUCT($V138:$AA138,INDEX($E$18:$J$23,MATCH(AI$5,$D$18:$D$23,0),))+SUMPRODUCT($AB138:$AG138,INDEX($E$28:$J$33,MATCH(AI$5,$D$28:$D$33,0),))</f>
        <v>3.1099689675780273</v>
      </c>
      <c r="AJ138" s="105">
        <f>SUMPRODUCT($V138:$AA138,INDEX($E$18:$J$23,MATCH(AJ$5,$D$18:$D$23,0),))+SUMPRODUCT($AB138:$AG138,INDEX($E$28:$J$33,MATCH(AJ$5,$D$28:$D$33,0),))</f>
        <v>7.4639255221872656</v>
      </c>
      <c r="AK138" s="105">
        <f>SUMPRODUCT($V138:$AA138,INDEX($E$18:$J$23,MATCH(AK$5,$D$18:$D$23,0),))+SUMPRODUCT($AB138:$AG138,INDEX($E$28:$J$33,MATCH(AK$5,$D$28:$D$33,0),))</f>
        <v>3.4209658643358303</v>
      </c>
      <c r="AL138" s="105">
        <f>SUMPRODUCT($V138:$AA138,INDEX($E$18:$J$23,MATCH(AL$5,$D$18:$D$23,0),))+SUMPRODUCT($AB138:$AG138,INDEX($E$28:$J$33,MATCH(AL$5,$D$28:$D$33,0),))</f>
        <v>7.3084270738083639</v>
      </c>
      <c r="AM138" s="105">
        <f>SUMPRODUCT($V138:$AA138,INDEX($E$18:$J$23,MATCH(AM$5,$D$18:$D$23,0),))+SUMPRODUCT($AB138:$AG138,INDEX($E$28:$J$33,MATCH(AM$5,$D$28:$D$33,0),))</f>
        <v>2.0214798289257176</v>
      </c>
      <c r="AN138" s="105">
        <f>SUM(AH$126:AH138)</f>
        <v>3.759558526551376</v>
      </c>
      <c r="AO138" s="105">
        <f>SUM(AI$126:AI138)</f>
        <v>66.053093215912341</v>
      </c>
      <c r="AP138" s="105">
        <f>SUM(AJ$126:AJ138)</f>
        <v>107.3974277570909</v>
      </c>
      <c r="AQ138" s="105">
        <f>SUM(AK$126:AK138)</f>
        <v>53.609972669643255</v>
      </c>
      <c r="AR138" s="105">
        <f>SUM(AL$126:AL138)</f>
        <v>92.799528718586814</v>
      </c>
      <c r="AS138" s="105">
        <f>SUM(AM$126:AM138)</f>
        <v>22.649463345019914</v>
      </c>
      <c r="AT138" s="105">
        <f t="array" ref="AT138">SUMPRODUCT(TRANSPOSE($E$16:$J$16),INDEX($H$57:$K$62,,MATCH($R138,$H$40:$K$40,1)))/INDEX($H$63:$K$63,MATCH($R138,$H$40:$K$40,1))*$T138</f>
        <v>995.19006962496871</v>
      </c>
      <c r="AU138" s="105">
        <f>MAX(SUMPRODUCT(AN138:AS138,装备强化!$D$14:$I$14)-SUMPRODUCT(节奏预期!E138:J138,节奏预期!W138:AB138+1,装备强化!$D$14:$I$14),0)</f>
        <v>0</v>
      </c>
      <c r="AV138" s="105">
        <f t="shared" si="65"/>
        <v>995.19006962496871</v>
      </c>
      <c r="AW138" s="141">
        <f t="shared" si="66"/>
        <v>0</v>
      </c>
      <c r="AX138" s="141">
        <f t="shared" si="61"/>
        <v>0</v>
      </c>
      <c r="AY138" s="141">
        <f t="shared" si="61"/>
        <v>186.59813805468167</v>
      </c>
      <c r="AZ138" s="141">
        <f t="shared" si="61"/>
        <v>855.24146608395768</v>
      </c>
      <c r="BA138" s="141">
        <f t="shared" si="71"/>
        <v>0</v>
      </c>
      <c r="BB138" s="141">
        <f t="shared" si="67"/>
        <v>125.31861755171255</v>
      </c>
      <c r="BC138" s="141">
        <f t="shared" si="68"/>
        <v>3662.4209108306304</v>
      </c>
      <c r="BD138" s="141">
        <f t="shared" si="69"/>
        <v>10582.824272497284</v>
      </c>
      <c r="BE138" s="141">
        <f t="shared" si="72"/>
        <v>122.08069702768765</v>
      </c>
      <c r="BF138" s="141">
        <f t="shared" si="73"/>
        <v>211.65648544994568</v>
      </c>
    </row>
    <row r="139" spans="18:58" x14ac:dyDescent="0.15">
      <c r="R139" s="104">
        <f>节奏预期!B139</f>
        <v>420</v>
      </c>
      <c r="S139" s="104">
        <f>节奏预期!D139</f>
        <v>97.317333988949088</v>
      </c>
      <c r="T139" s="165">
        <f>(求节点(其他调用!$B$4:$B$163,其他调用!$F$4:$F$163,S139)-求节点(其他调用!$B$4:$B$163,其他调用!$F$4:$F$163,S138))*INDEX($I$5:$M$8,MATCH($R139,$C$5:$C$8,1),MATCH($R$124,$I$4:$M$4,0))</f>
        <v>122783.83578394444</v>
      </c>
      <c r="U139" s="170">
        <f t="shared" si="70"/>
        <v>1887706.6387051044</v>
      </c>
      <c r="V139" s="141">
        <f t="shared" si="63"/>
        <v>0</v>
      </c>
      <c r="W139" s="141">
        <f t="shared" si="59"/>
        <v>0</v>
      </c>
      <c r="X139" s="141">
        <f t="shared" si="59"/>
        <v>5.4570593681753081</v>
      </c>
      <c r="Y139" s="141">
        <f t="shared" si="59"/>
        <v>0</v>
      </c>
      <c r="Z139" s="141">
        <f t="shared" si="59"/>
        <v>0</v>
      </c>
      <c r="AA139" s="141">
        <f t="shared" si="59"/>
        <v>13.642648420438272</v>
      </c>
      <c r="AB139" s="105">
        <f t="shared" si="64"/>
        <v>0</v>
      </c>
      <c r="AC139" s="105">
        <f t="shared" si="60"/>
        <v>0</v>
      </c>
      <c r="AD139" s="105">
        <f t="shared" si="60"/>
        <v>0</v>
      </c>
      <c r="AE139" s="105">
        <f t="shared" si="60"/>
        <v>0</v>
      </c>
      <c r="AF139" s="105">
        <f t="shared" si="60"/>
        <v>0</v>
      </c>
      <c r="AG139" s="105">
        <f t="shared" si="60"/>
        <v>1.364264842043827</v>
      </c>
      <c r="AH139" s="105">
        <f>SUMPRODUCT($V139:$AA139,INDEX($E$18:$J$23,MATCH(AH$5,$D$18:$D$23,0),))+SUMPRODUCT($AB139:$AG139,INDEX($E$28:$J$33,MATCH(AH$5,$D$28:$D$33,0),))</f>
        <v>0</v>
      </c>
      <c r="AI139" s="105">
        <f>SUMPRODUCT($V139:$AA139,INDEX($E$18:$J$23,MATCH(AI$5,$D$18:$D$23,0),))+SUMPRODUCT($AB139:$AG139,INDEX($E$28:$J$33,MATCH(AI$5,$D$28:$D$33,0),))</f>
        <v>2.7285296840876541</v>
      </c>
      <c r="AJ139" s="105">
        <f>SUMPRODUCT($V139:$AA139,INDEX($E$18:$J$23,MATCH(AJ$5,$D$18:$D$23,0),))+SUMPRODUCT($AB139:$AG139,INDEX($E$28:$J$33,MATCH(AJ$5,$D$28:$D$33,0),))</f>
        <v>6.5484712418103701</v>
      </c>
      <c r="AK139" s="105">
        <f>SUMPRODUCT($V139:$AA139,INDEX($E$18:$J$23,MATCH(AK$5,$D$18:$D$23,0),))+SUMPRODUCT($AB139:$AG139,INDEX($E$28:$J$33,MATCH(AK$5,$D$28:$D$33,0),))</f>
        <v>3.00138265249642</v>
      </c>
      <c r="AL139" s="105">
        <f>SUMPRODUCT($V139:$AA139,INDEX($E$18:$J$23,MATCH(AL$5,$D$18:$D$23,0),))+SUMPRODUCT($AB139:$AG139,INDEX($E$28:$J$33,MATCH(AL$5,$D$28:$D$33,0),))</f>
        <v>6.4120447576059876</v>
      </c>
      <c r="AM139" s="105">
        <f>SUMPRODUCT($V139:$AA139,INDEX($E$18:$J$23,MATCH(AM$5,$D$18:$D$23,0),))+SUMPRODUCT($AB139:$AG139,INDEX($E$28:$J$33,MATCH(AM$5,$D$28:$D$33,0),))</f>
        <v>1.7735442946569753</v>
      </c>
      <c r="AN139" s="105">
        <f>SUM(AH$126:AH139)</f>
        <v>3.759558526551376</v>
      </c>
      <c r="AO139" s="105">
        <f>SUM(AI$126:AI139)</f>
        <v>68.781622900000002</v>
      </c>
      <c r="AP139" s="105">
        <f>SUM(AJ$126:AJ139)</f>
        <v>113.94589899890127</v>
      </c>
      <c r="AQ139" s="105">
        <f>SUM(AK$126:AK139)</f>
        <v>56.611355322139673</v>
      </c>
      <c r="AR139" s="105">
        <f>SUM(AL$126:AL139)</f>
        <v>99.211573476192797</v>
      </c>
      <c r="AS139" s="105">
        <f>SUM(AM$126:AM139)</f>
        <v>24.423007639676889</v>
      </c>
      <c r="AT139" s="105">
        <f t="array" ref="AT139">SUMPRODUCT(TRANSPOSE($E$16:$J$16),INDEX($H$57:$K$62,,MATCH($R139,$H$40:$K$40,1)))/INDEX($H$63:$K$63,MATCH($R139,$H$40:$K$40,1))*$T139</f>
        <v>873.12949890804941</v>
      </c>
      <c r="AU139" s="105">
        <f>MAX(SUMPRODUCT(AN139:AS139,装备强化!$D$14:$I$14)-SUMPRODUCT(节奏预期!E139:J139,节奏预期!W139:AB139+1,装备强化!$D$14:$I$14),0)</f>
        <v>0</v>
      </c>
      <c r="AV139" s="105">
        <f t="shared" si="65"/>
        <v>873.12949890804941</v>
      </c>
      <c r="AW139" s="141">
        <f t="shared" si="66"/>
        <v>0</v>
      </c>
      <c r="AX139" s="141">
        <f t="shared" si="61"/>
        <v>0</v>
      </c>
      <c r="AY139" s="141">
        <f t="shared" si="61"/>
        <v>163.71178104525927</v>
      </c>
      <c r="AZ139" s="141">
        <f t="shared" si="61"/>
        <v>750.34566312410504</v>
      </c>
      <c r="BA139" s="141">
        <f t="shared" si="71"/>
        <v>0</v>
      </c>
      <c r="BB139" s="141">
        <f t="shared" si="67"/>
        <v>125.31861755171255</v>
      </c>
      <c r="BC139" s="141">
        <f t="shared" si="68"/>
        <v>3826.1326918758896</v>
      </c>
      <c r="BD139" s="141">
        <f t="shared" si="69"/>
        <v>11333.169935621389</v>
      </c>
      <c r="BE139" s="141">
        <f t="shared" si="72"/>
        <v>127.53775639586296</v>
      </c>
      <c r="BF139" s="141">
        <f t="shared" si="73"/>
        <v>226.66339871242778</v>
      </c>
    </row>
    <row r="140" spans="18:58" x14ac:dyDescent="0.15">
      <c r="R140" s="104">
        <f>节奏预期!B140</f>
        <v>450</v>
      </c>
      <c r="S140" s="104">
        <f>节奏预期!D140</f>
        <v>98.241177598875836</v>
      </c>
      <c r="T140" s="165">
        <f>(求节点(其他调用!$B$4:$B$163,其他调用!$F$4:$F$163,S140)-求节点(其他调用!$B$4:$B$163,其他调用!$F$4:$F$163,S139))*INDEX($I$5:$M$8,MATCH($R140,$C$5:$C$8,1),MATCH($R$124,$I$4:$M$4,0))</f>
        <v>113672.1709354958</v>
      </c>
      <c r="U140" s="170">
        <f t="shared" si="70"/>
        <v>2001378.8096406001</v>
      </c>
      <c r="V140" s="141">
        <f t="shared" si="63"/>
        <v>0</v>
      </c>
      <c r="W140" s="141">
        <f t="shared" si="59"/>
        <v>0</v>
      </c>
      <c r="X140" s="141">
        <f t="shared" si="59"/>
        <v>5.0520964860220356</v>
      </c>
      <c r="Y140" s="141">
        <f t="shared" si="59"/>
        <v>0</v>
      </c>
      <c r="Z140" s="141">
        <f t="shared" si="59"/>
        <v>0</v>
      </c>
      <c r="AA140" s="141">
        <f t="shared" si="59"/>
        <v>12.63024121505509</v>
      </c>
      <c r="AB140" s="105">
        <f t="shared" si="64"/>
        <v>0</v>
      </c>
      <c r="AC140" s="105">
        <f t="shared" si="60"/>
        <v>0</v>
      </c>
      <c r="AD140" s="105">
        <f t="shared" si="60"/>
        <v>0</v>
      </c>
      <c r="AE140" s="105">
        <f t="shared" si="60"/>
        <v>0</v>
      </c>
      <c r="AF140" s="105">
        <f t="shared" si="60"/>
        <v>0</v>
      </c>
      <c r="AG140" s="105">
        <f t="shared" si="60"/>
        <v>1.2630241215055089</v>
      </c>
      <c r="AH140" s="105">
        <f>SUMPRODUCT($V140:$AA140,INDEX($E$18:$J$23,MATCH(AH$5,$D$18:$D$23,0),))+SUMPRODUCT($AB140:$AG140,INDEX($E$28:$J$33,MATCH(AH$5,$D$28:$D$33,0),))</f>
        <v>0</v>
      </c>
      <c r="AI140" s="105">
        <f>SUMPRODUCT($V140:$AA140,INDEX($E$18:$J$23,MATCH(AI$5,$D$18:$D$23,0),))+SUMPRODUCT($AB140:$AG140,INDEX($E$28:$J$33,MATCH(AI$5,$D$28:$D$33,0),))</f>
        <v>2.5260482430110178</v>
      </c>
      <c r="AJ140" s="105">
        <f>SUMPRODUCT($V140:$AA140,INDEX($E$18:$J$23,MATCH(AJ$5,$D$18:$D$23,0),))+SUMPRODUCT($AB140:$AG140,INDEX($E$28:$J$33,MATCH(AJ$5,$D$28:$D$33,0),))</f>
        <v>6.0625157832264431</v>
      </c>
      <c r="AK140" s="105">
        <f>SUMPRODUCT($V140:$AA140,INDEX($E$18:$J$23,MATCH(AK$5,$D$18:$D$23,0),))+SUMPRODUCT($AB140:$AG140,INDEX($E$28:$J$33,MATCH(AK$5,$D$28:$D$33,0),))</f>
        <v>2.7786530673121201</v>
      </c>
      <c r="AL140" s="105">
        <f>SUMPRODUCT($V140:$AA140,INDEX($E$18:$J$23,MATCH(AL$5,$D$18:$D$23,0),))+SUMPRODUCT($AB140:$AG140,INDEX($E$28:$J$33,MATCH(AL$5,$D$28:$D$33,0),))</f>
        <v>5.9362133710758931</v>
      </c>
      <c r="AM140" s="105">
        <f>SUMPRODUCT($V140:$AA140,INDEX($E$18:$J$23,MATCH(AM$5,$D$18:$D$23,0),))+SUMPRODUCT($AB140:$AG140,INDEX($E$28:$J$33,MATCH(AM$5,$D$28:$D$33,0),))</f>
        <v>1.6419313579571617</v>
      </c>
      <c r="AN140" s="105">
        <f>SUM(AH$126:AH140)</f>
        <v>3.759558526551376</v>
      </c>
      <c r="AO140" s="105">
        <f>SUM(AI$126:AI140)</f>
        <v>71.307671143011021</v>
      </c>
      <c r="AP140" s="105">
        <f>SUM(AJ$126:AJ140)</f>
        <v>120.00841478212772</v>
      </c>
      <c r="AQ140" s="105">
        <f>SUM(AK$126:AK140)</f>
        <v>59.390008389451793</v>
      </c>
      <c r="AR140" s="105">
        <f>SUM(AL$126:AL140)</f>
        <v>105.14778684726869</v>
      </c>
      <c r="AS140" s="105">
        <f>SUM(AM$126:AM140)</f>
        <v>26.064938997634052</v>
      </c>
      <c r="AT140" s="105">
        <f t="array" ref="AT140">SUMPRODUCT(TRANSPOSE($E$16:$J$16),INDEX($H$57:$K$62,,MATCH($R140,$H$40:$K$40,1)))/INDEX($H$63:$K$63,MATCH($R140,$H$40:$K$40,1))*$T140</f>
        <v>808.33543776352576</v>
      </c>
      <c r="AU140" s="105">
        <f>MAX(SUMPRODUCT(AN140:AS140,装备强化!$D$14:$I$14)-SUMPRODUCT(节奏预期!E140:J140,节奏预期!W140:AB140+1,装备强化!$D$14:$I$14),0)</f>
        <v>0</v>
      </c>
      <c r="AV140" s="105">
        <f t="shared" si="65"/>
        <v>808.33543776352576</v>
      </c>
      <c r="AW140" s="141">
        <f t="shared" si="66"/>
        <v>0</v>
      </c>
      <c r="AX140" s="141">
        <f t="shared" si="61"/>
        <v>0</v>
      </c>
      <c r="AY140" s="141">
        <f t="shared" si="61"/>
        <v>151.56289458066109</v>
      </c>
      <c r="AZ140" s="141">
        <f t="shared" si="61"/>
        <v>694.66326682803003</v>
      </c>
      <c r="BA140" s="141">
        <f t="shared" si="71"/>
        <v>0</v>
      </c>
      <c r="BB140" s="141">
        <f t="shared" si="67"/>
        <v>125.31861755171255</v>
      </c>
      <c r="BC140" s="141">
        <f t="shared" si="68"/>
        <v>3977.6955864565507</v>
      </c>
      <c r="BD140" s="141">
        <f t="shared" si="69"/>
        <v>12027.833202449419</v>
      </c>
      <c r="BE140" s="141">
        <f t="shared" si="72"/>
        <v>132.58985288188498</v>
      </c>
      <c r="BF140" s="141">
        <f t="shared" si="73"/>
        <v>240.55666404898838</v>
      </c>
    </row>
    <row r="141" spans="18:58" x14ac:dyDescent="0.15">
      <c r="R141" s="104">
        <f>节奏预期!B141</f>
        <v>480</v>
      </c>
      <c r="S141" s="104">
        <f>节奏预期!D141</f>
        <v>99.140144664710178</v>
      </c>
      <c r="T141" s="165">
        <f>(求节点(其他调用!$B$4:$B$163,其他调用!$F$4:$F$163,S141)-求节点(其他调用!$B$4:$B$163,其他调用!$F$4:$F$163,S140))*INDEX($I$5:$M$8,MATCH($R141,$C$5:$C$8,1),MATCH($R$124,$I$4:$M$4,0))</f>
        <v>110611.29489330441</v>
      </c>
      <c r="U141" s="170">
        <f t="shared" si="70"/>
        <v>2111990.1045339047</v>
      </c>
      <c r="V141" s="141">
        <f t="shared" si="63"/>
        <v>0</v>
      </c>
      <c r="W141" s="141">
        <f t="shared" si="59"/>
        <v>0</v>
      </c>
      <c r="X141" s="141">
        <f t="shared" si="59"/>
        <v>4.9160575508135294</v>
      </c>
      <c r="Y141" s="141">
        <f t="shared" si="59"/>
        <v>0</v>
      </c>
      <c r="Z141" s="141">
        <f t="shared" si="59"/>
        <v>0</v>
      </c>
      <c r="AA141" s="141">
        <f t="shared" si="59"/>
        <v>12.290143877033824</v>
      </c>
      <c r="AB141" s="105">
        <f t="shared" si="64"/>
        <v>0</v>
      </c>
      <c r="AC141" s="105">
        <f t="shared" si="60"/>
        <v>0</v>
      </c>
      <c r="AD141" s="105">
        <f t="shared" si="60"/>
        <v>0</v>
      </c>
      <c r="AE141" s="105">
        <f t="shared" si="60"/>
        <v>0</v>
      </c>
      <c r="AF141" s="105">
        <f t="shared" si="60"/>
        <v>0</v>
      </c>
      <c r="AG141" s="105">
        <f t="shared" si="60"/>
        <v>1.2290143877033823</v>
      </c>
      <c r="AH141" s="105">
        <f>SUMPRODUCT($V141:$AA141,INDEX($E$18:$J$23,MATCH(AH$5,$D$18:$D$23,0),))+SUMPRODUCT($AB141:$AG141,INDEX($E$28:$J$33,MATCH(AH$5,$D$28:$D$33,0),))</f>
        <v>0</v>
      </c>
      <c r="AI141" s="105">
        <f>SUMPRODUCT($V141:$AA141,INDEX($E$18:$J$23,MATCH(AI$5,$D$18:$D$23,0),))+SUMPRODUCT($AB141:$AG141,INDEX($E$28:$J$33,MATCH(AI$5,$D$28:$D$33,0),))</f>
        <v>2.4580287754067647</v>
      </c>
      <c r="AJ141" s="105">
        <f>SUMPRODUCT($V141:$AA141,INDEX($E$18:$J$23,MATCH(AJ$5,$D$18:$D$23,0),))+SUMPRODUCT($AB141:$AG141,INDEX($E$28:$J$33,MATCH(AJ$5,$D$28:$D$33,0),))</f>
        <v>5.899269060976235</v>
      </c>
      <c r="AK141" s="105">
        <f>SUMPRODUCT($V141:$AA141,INDEX($E$18:$J$23,MATCH(AK$5,$D$18:$D$23,0),))+SUMPRODUCT($AB141:$AG141,INDEX($E$28:$J$33,MATCH(AK$5,$D$28:$D$33,0),))</f>
        <v>2.7038316529474415</v>
      </c>
      <c r="AL141" s="105">
        <f>SUMPRODUCT($V141:$AA141,INDEX($E$18:$J$23,MATCH(AL$5,$D$18:$D$23,0),))+SUMPRODUCT($AB141:$AG141,INDEX($E$28:$J$33,MATCH(AL$5,$D$28:$D$33,0),))</f>
        <v>5.7763676222058979</v>
      </c>
      <c r="AM141" s="105">
        <f>SUMPRODUCT($V141:$AA141,INDEX($E$18:$J$23,MATCH(AM$5,$D$18:$D$23,0),))+SUMPRODUCT($AB141:$AG141,INDEX($E$28:$J$33,MATCH(AM$5,$D$28:$D$33,0),))</f>
        <v>1.5977187040143972</v>
      </c>
      <c r="AN141" s="105">
        <f>SUM(AH$126:AH141)</f>
        <v>3.759558526551376</v>
      </c>
      <c r="AO141" s="105">
        <f>SUM(AI$126:AI141)</f>
        <v>73.765699918417781</v>
      </c>
      <c r="AP141" s="105">
        <f>SUM(AJ$126:AJ141)</f>
        <v>125.90768384310395</v>
      </c>
      <c r="AQ141" s="105">
        <f>SUM(AK$126:AK141)</f>
        <v>62.093840042399236</v>
      </c>
      <c r="AR141" s="105">
        <f>SUM(AL$126:AL141)</f>
        <v>110.92415446947459</v>
      </c>
      <c r="AS141" s="105">
        <f>SUM(AM$126:AM141)</f>
        <v>27.662657701648449</v>
      </c>
      <c r="AT141" s="105">
        <f t="array" ref="AT141">SUMPRODUCT(TRANSPOSE($E$16:$J$16),INDEX($H$57:$K$62,,MATCH($R141,$H$40:$K$40,1)))/INDEX($H$63:$K$63,MATCH($R141,$H$40:$K$40,1))*$T141</f>
        <v>786.56920813016472</v>
      </c>
      <c r="AU141" s="105">
        <f>MAX(SUMPRODUCT(AN141:AS141,装备强化!$D$14:$I$14)-SUMPRODUCT(节奏预期!E141:J141,节奏预期!W141:AB141+1,装备强化!$D$14:$I$14),0)</f>
        <v>0</v>
      </c>
      <c r="AV141" s="105">
        <f t="shared" si="65"/>
        <v>786.56920813016472</v>
      </c>
      <c r="AW141" s="141">
        <f t="shared" si="66"/>
        <v>0</v>
      </c>
      <c r="AX141" s="141">
        <f t="shared" si="61"/>
        <v>0</v>
      </c>
      <c r="AY141" s="141">
        <f t="shared" si="61"/>
        <v>147.4817265244059</v>
      </c>
      <c r="AZ141" s="141">
        <f t="shared" si="61"/>
        <v>675.95791323686046</v>
      </c>
      <c r="BA141" s="141">
        <f t="shared" si="71"/>
        <v>0</v>
      </c>
      <c r="BB141" s="141">
        <f t="shared" si="67"/>
        <v>125.31861755171255</v>
      </c>
      <c r="BC141" s="141">
        <f t="shared" si="68"/>
        <v>4125.1773129809562</v>
      </c>
      <c r="BD141" s="141">
        <f t="shared" si="69"/>
        <v>12703.791115686279</v>
      </c>
      <c r="BE141" s="141">
        <f t="shared" si="72"/>
        <v>137.5059104326985</v>
      </c>
      <c r="BF141" s="141">
        <f t="shared" si="73"/>
        <v>254.07582231372558</v>
      </c>
    </row>
    <row r="142" spans="18:58" x14ac:dyDescent="0.15">
      <c r="R142" s="104">
        <f>节奏预期!B142</f>
        <v>510</v>
      </c>
      <c r="S142" s="104">
        <f>节奏预期!D142</f>
        <v>100.05251752250267</v>
      </c>
      <c r="T142" s="165">
        <f>(求节点(其他调用!$B$4:$B$163,其他调用!$F$4:$F$163,S142)-求节点(其他调用!$B$4:$B$163,其他调用!$F$4:$F$163,S141))*INDEX($I$5:$M$8,MATCH($R142,$C$5:$C$8,1),MATCH($R$124,$I$4:$M$4,0))</f>
        <v>112260.77913351388</v>
      </c>
      <c r="U142" s="170">
        <f t="shared" si="70"/>
        <v>2224250.8836674187</v>
      </c>
      <c r="V142" s="141">
        <f t="shared" si="63"/>
        <v>0</v>
      </c>
      <c r="W142" s="141">
        <f t="shared" si="63"/>
        <v>0</v>
      </c>
      <c r="X142" s="141">
        <f t="shared" si="63"/>
        <v>4.9893679614895055</v>
      </c>
      <c r="Y142" s="141">
        <f t="shared" si="63"/>
        <v>0</v>
      </c>
      <c r="Z142" s="141">
        <f t="shared" si="63"/>
        <v>0</v>
      </c>
      <c r="AA142" s="141">
        <f t="shared" si="63"/>
        <v>12.473419903723764</v>
      </c>
      <c r="AB142" s="105">
        <f t="shared" si="64"/>
        <v>0</v>
      </c>
      <c r="AC142" s="105">
        <f t="shared" si="64"/>
        <v>0</v>
      </c>
      <c r="AD142" s="105">
        <f t="shared" si="64"/>
        <v>0</v>
      </c>
      <c r="AE142" s="105">
        <f t="shared" si="64"/>
        <v>0</v>
      </c>
      <c r="AF142" s="105">
        <f t="shared" si="64"/>
        <v>0</v>
      </c>
      <c r="AG142" s="105">
        <f t="shared" si="64"/>
        <v>1.2473419903723764</v>
      </c>
      <c r="AH142" s="105">
        <f>SUMPRODUCT($V142:$AA142,INDEX($E$18:$J$23,MATCH(AH$5,$D$18:$D$23,0),))+SUMPRODUCT($AB142:$AG142,INDEX($E$28:$J$33,MATCH(AH$5,$D$28:$D$33,0),))</f>
        <v>0</v>
      </c>
      <c r="AI142" s="105">
        <f>SUMPRODUCT($V142:$AA142,INDEX($E$18:$J$23,MATCH(AI$5,$D$18:$D$23,0),))+SUMPRODUCT($AB142:$AG142,INDEX($E$28:$J$33,MATCH(AI$5,$D$28:$D$33,0),))</f>
        <v>2.4946839807447527</v>
      </c>
      <c r="AJ142" s="105">
        <f>SUMPRODUCT($V142:$AA142,INDEX($E$18:$J$23,MATCH(AJ$5,$D$18:$D$23,0),))+SUMPRODUCT($AB142:$AG142,INDEX($E$28:$J$33,MATCH(AJ$5,$D$28:$D$33,0),))</f>
        <v>5.9872415537874062</v>
      </c>
      <c r="AK142" s="105">
        <f>SUMPRODUCT($V142:$AA142,INDEX($E$18:$J$23,MATCH(AK$5,$D$18:$D$23,0),))+SUMPRODUCT($AB142:$AG142,INDEX($E$28:$J$33,MATCH(AK$5,$D$28:$D$33,0),))</f>
        <v>2.7441523788192286</v>
      </c>
      <c r="AL142" s="105">
        <f>SUMPRODUCT($V142:$AA142,INDEX($E$18:$J$23,MATCH(AL$5,$D$18:$D$23,0),))+SUMPRODUCT($AB142:$AG142,INDEX($E$28:$J$33,MATCH(AL$5,$D$28:$D$33,0),))</f>
        <v>5.8625073547501696</v>
      </c>
      <c r="AM142" s="105">
        <f>SUMPRODUCT($V142:$AA142,INDEX($E$18:$J$23,MATCH(AM$5,$D$18:$D$23,0),))+SUMPRODUCT($AB142:$AG142,INDEX($E$28:$J$33,MATCH(AM$5,$D$28:$D$33,0),))</f>
        <v>1.6215445874840895</v>
      </c>
      <c r="AN142" s="105">
        <f>SUM(AH$126:AH142)</f>
        <v>3.759558526551376</v>
      </c>
      <c r="AO142" s="105">
        <f>SUM(AI$126:AI142)</f>
        <v>76.260383899162534</v>
      </c>
      <c r="AP142" s="105">
        <f>SUM(AJ$126:AJ142)</f>
        <v>131.89492539689135</v>
      </c>
      <c r="AQ142" s="105">
        <f>SUM(AK$126:AK142)</f>
        <v>64.837992421218459</v>
      </c>
      <c r="AR142" s="105">
        <f>SUM(AL$126:AL142)</f>
        <v>116.78666182422475</v>
      </c>
      <c r="AS142" s="105">
        <f>SUM(AM$126:AM142)</f>
        <v>29.284202289132537</v>
      </c>
      <c r="AT142" s="105">
        <f t="array" ref="AT142">SUMPRODUCT(TRANSPOSE($E$16:$J$16),INDEX($H$57:$K$62,,MATCH($R142,$H$40:$K$40,1)))/INDEX($H$63:$K$63,MATCH($R142,$H$40:$K$40,1))*$T142</f>
        <v>798.2988738383209</v>
      </c>
      <c r="AU142" s="105">
        <f>MAX(SUMPRODUCT(AN142:AS142,装备强化!$D$14:$I$14)-SUMPRODUCT(节奏预期!E142:J142,节奏预期!W142:AB142+1,装备强化!$D$14:$I$14),0)</f>
        <v>0</v>
      </c>
      <c r="AV142" s="105">
        <f t="shared" si="65"/>
        <v>798.2988738383209</v>
      </c>
      <c r="AW142" s="141">
        <f t="shared" si="66"/>
        <v>0</v>
      </c>
      <c r="AX142" s="141">
        <f t="shared" si="66"/>
        <v>0</v>
      </c>
      <c r="AY142" s="141">
        <f t="shared" si="66"/>
        <v>149.68103884468519</v>
      </c>
      <c r="AZ142" s="141">
        <f t="shared" si="66"/>
        <v>686.03809470480712</v>
      </c>
      <c r="BA142" s="141">
        <f t="shared" si="71"/>
        <v>0</v>
      </c>
      <c r="BB142" s="141">
        <f t="shared" si="67"/>
        <v>125.31861755171255</v>
      </c>
      <c r="BC142" s="141">
        <f t="shared" si="68"/>
        <v>4274.8583518256419</v>
      </c>
      <c r="BD142" s="141">
        <f t="shared" si="69"/>
        <v>13389.829210391086</v>
      </c>
      <c r="BE142" s="141">
        <f t="shared" si="72"/>
        <v>142.49527839418801</v>
      </c>
      <c r="BF142" s="141">
        <f t="shared" si="73"/>
        <v>267.7965842078217</v>
      </c>
    </row>
    <row r="143" spans="18:58" x14ac:dyDescent="0.15">
      <c r="R143" s="104">
        <f>节奏预期!B143</f>
        <v>540</v>
      </c>
      <c r="S143" s="104">
        <f>节奏预期!D143</f>
        <v>100.94083826848818</v>
      </c>
      <c r="T143" s="165">
        <f>(求节点(其他调用!$B$4:$B$163,其他调用!$F$4:$F$163,S143)-求节点(其他调用!$B$4:$B$163,其他调用!$F$4:$F$163,S142))*INDEX($I$5:$M$8,MATCH($R143,$C$5:$C$8,1),MATCH($R$124,$I$4:$M$4,0))</f>
        <v>109301.34342891484</v>
      </c>
      <c r="U143" s="170">
        <f t="shared" si="70"/>
        <v>2333552.2270963336</v>
      </c>
      <c r="V143" s="141">
        <f t="shared" si="63"/>
        <v>0</v>
      </c>
      <c r="W143" s="141">
        <f t="shared" si="63"/>
        <v>0</v>
      </c>
      <c r="X143" s="141">
        <f t="shared" si="63"/>
        <v>4.857837485729549</v>
      </c>
      <c r="Y143" s="141">
        <f t="shared" si="63"/>
        <v>0</v>
      </c>
      <c r="Z143" s="141">
        <f t="shared" si="63"/>
        <v>0</v>
      </c>
      <c r="AA143" s="141">
        <f t="shared" si="63"/>
        <v>12.144593714323872</v>
      </c>
      <c r="AB143" s="105">
        <f t="shared" si="64"/>
        <v>0</v>
      </c>
      <c r="AC143" s="105">
        <f t="shared" si="64"/>
        <v>0</v>
      </c>
      <c r="AD143" s="105">
        <f t="shared" si="64"/>
        <v>0</v>
      </c>
      <c r="AE143" s="105">
        <f t="shared" si="64"/>
        <v>0</v>
      </c>
      <c r="AF143" s="105">
        <f t="shared" si="64"/>
        <v>0</v>
      </c>
      <c r="AG143" s="105">
        <f t="shared" si="64"/>
        <v>1.2144593714323872</v>
      </c>
      <c r="AH143" s="105">
        <f>SUMPRODUCT($V143:$AA143,INDEX($E$18:$J$23,MATCH(AH$5,$D$18:$D$23,0),))+SUMPRODUCT($AB143:$AG143,INDEX($E$28:$J$33,MATCH(AH$5,$D$28:$D$33,0),))</f>
        <v>0</v>
      </c>
      <c r="AI143" s="105">
        <f>SUMPRODUCT($V143:$AA143,INDEX($E$18:$J$23,MATCH(AI$5,$D$18:$D$23,0),))+SUMPRODUCT($AB143:$AG143,INDEX($E$28:$J$33,MATCH(AI$5,$D$28:$D$33,0),))</f>
        <v>2.4289187428647745</v>
      </c>
      <c r="AJ143" s="105">
        <f>SUMPRODUCT($V143:$AA143,INDEX($E$18:$J$23,MATCH(AJ$5,$D$18:$D$23,0),))+SUMPRODUCT($AB143:$AG143,INDEX($E$28:$J$33,MATCH(AJ$5,$D$28:$D$33,0),))</f>
        <v>5.8294049828754586</v>
      </c>
      <c r="AK143" s="105">
        <f>SUMPRODUCT($V143:$AA143,INDEX($E$18:$J$23,MATCH(AK$5,$D$18:$D$23,0),))+SUMPRODUCT($AB143:$AG143,INDEX($E$28:$J$33,MATCH(AK$5,$D$28:$D$33,0),))</f>
        <v>2.6718106171512521</v>
      </c>
      <c r="AL143" s="105">
        <f>SUMPRODUCT($V143:$AA143,INDEX($E$18:$J$23,MATCH(AL$5,$D$18:$D$23,0),))+SUMPRODUCT($AB143:$AG143,INDEX($E$28:$J$33,MATCH(AL$5,$D$28:$D$33,0),))</f>
        <v>5.7079590457322205</v>
      </c>
      <c r="AM143" s="105">
        <f>SUMPRODUCT($V143:$AA143,INDEX($E$18:$J$23,MATCH(AM$5,$D$18:$D$23,0),))+SUMPRODUCT($AB143:$AG143,INDEX($E$28:$J$33,MATCH(AM$5,$D$28:$D$33,0),))</f>
        <v>1.5787971828621035</v>
      </c>
      <c r="AN143" s="105">
        <f>SUM(AH$126:AH143)</f>
        <v>3.759558526551376</v>
      </c>
      <c r="AO143" s="105">
        <f>SUM(AI$126:AI143)</f>
        <v>78.689302642027315</v>
      </c>
      <c r="AP143" s="105">
        <f>SUM(AJ$126:AJ143)</f>
        <v>137.7243303797668</v>
      </c>
      <c r="AQ143" s="105">
        <f>SUM(AK$126:AK143)</f>
        <v>67.509803038369711</v>
      </c>
      <c r="AR143" s="105">
        <f>SUM(AL$126:AL143)</f>
        <v>122.49462086995698</v>
      </c>
      <c r="AS143" s="105">
        <f>SUM(AM$126:AM143)</f>
        <v>30.862999471994641</v>
      </c>
      <c r="AT143" s="105">
        <f t="array" ref="AT143">SUMPRODUCT(TRANSPOSE($E$16:$J$16),INDEX($H$57:$K$62,,MATCH($R143,$H$40:$K$40,1)))/INDEX($H$63:$K$63,MATCH($R143,$H$40:$K$40,1))*$T143</f>
        <v>777.25399771672778</v>
      </c>
      <c r="AU143" s="105">
        <f>MAX(SUMPRODUCT(AN143:AS143,装备强化!$D$14:$I$14)-SUMPRODUCT(节奏预期!E143:J143,节奏预期!W143:AB143+1,装备强化!$D$14:$I$14),0)</f>
        <v>0</v>
      </c>
      <c r="AV143" s="105">
        <f t="shared" si="65"/>
        <v>777.25399771672778</v>
      </c>
      <c r="AW143" s="141">
        <f t="shared" si="66"/>
        <v>0</v>
      </c>
      <c r="AX143" s="141">
        <f t="shared" si="66"/>
        <v>0</v>
      </c>
      <c r="AY143" s="141">
        <f t="shared" si="66"/>
        <v>145.73512457188647</v>
      </c>
      <c r="AZ143" s="141">
        <f t="shared" si="66"/>
        <v>667.95265428781306</v>
      </c>
      <c r="BA143" s="141">
        <f t="shared" si="71"/>
        <v>0</v>
      </c>
      <c r="BB143" s="141">
        <f t="shared" si="67"/>
        <v>125.31861755171255</v>
      </c>
      <c r="BC143" s="141">
        <f t="shared" si="68"/>
        <v>4420.5934763975283</v>
      </c>
      <c r="BD143" s="141">
        <f t="shared" si="69"/>
        <v>14057.7818646789</v>
      </c>
      <c r="BE143" s="141">
        <f t="shared" si="72"/>
        <v>147.35311587991757</v>
      </c>
      <c r="BF143" s="141">
        <f t="shared" si="73"/>
        <v>281.15563729357797</v>
      </c>
    </row>
    <row r="144" spans="18:58" x14ac:dyDescent="0.15">
      <c r="R144" s="104">
        <f>节奏预期!B144</f>
        <v>570</v>
      </c>
      <c r="S144" s="104">
        <f>节奏预期!D144</f>
        <v>101.77786869907547</v>
      </c>
      <c r="T144" s="165">
        <f>(求节点(其他调用!$B$4:$B$163,其他调用!$F$4:$F$163,S144)-求节点(其他调用!$B$4:$B$163,其他调用!$F$4:$F$163,S143))*INDEX($I$5:$M$8,MATCH($R144,$C$5:$C$8,1),MATCH($R$124,$I$4:$M$4,0))</f>
        <v>102990.44682624847</v>
      </c>
      <c r="U144" s="170">
        <f t="shared" si="70"/>
        <v>2436542.6739225821</v>
      </c>
      <c r="V144" s="141">
        <f t="shared" si="63"/>
        <v>0</v>
      </c>
      <c r="W144" s="141">
        <f t="shared" si="63"/>
        <v>0</v>
      </c>
      <c r="X144" s="141">
        <f t="shared" si="63"/>
        <v>4.5773531922777098</v>
      </c>
      <c r="Y144" s="141">
        <f t="shared" si="63"/>
        <v>0</v>
      </c>
      <c r="Z144" s="141">
        <f t="shared" si="63"/>
        <v>0</v>
      </c>
      <c r="AA144" s="141">
        <f t="shared" si="63"/>
        <v>11.443382980694276</v>
      </c>
      <c r="AB144" s="105">
        <f t="shared" si="64"/>
        <v>0</v>
      </c>
      <c r="AC144" s="105">
        <f t="shared" si="64"/>
        <v>0</v>
      </c>
      <c r="AD144" s="105">
        <f t="shared" si="64"/>
        <v>0</v>
      </c>
      <c r="AE144" s="105">
        <f t="shared" si="64"/>
        <v>0</v>
      </c>
      <c r="AF144" s="105">
        <f t="shared" si="64"/>
        <v>0</v>
      </c>
      <c r="AG144" s="105">
        <f t="shared" si="64"/>
        <v>1.1443382980694274</v>
      </c>
      <c r="AH144" s="105">
        <f>SUMPRODUCT($V144:$AA144,INDEX($E$18:$J$23,MATCH(AH$5,$D$18:$D$23,0),))+SUMPRODUCT($AB144:$AG144,INDEX($E$28:$J$33,MATCH(AH$5,$D$28:$D$33,0),))</f>
        <v>0</v>
      </c>
      <c r="AI144" s="105">
        <f>SUMPRODUCT($V144:$AA144,INDEX($E$18:$J$23,MATCH(AI$5,$D$18:$D$23,0),))+SUMPRODUCT($AB144:$AG144,INDEX($E$28:$J$33,MATCH(AI$5,$D$28:$D$33,0),))</f>
        <v>2.2886765961388549</v>
      </c>
      <c r="AJ144" s="105">
        <f>SUMPRODUCT($V144:$AA144,INDEX($E$18:$J$23,MATCH(AJ$5,$D$18:$D$23,0),))+SUMPRODUCT($AB144:$AG144,INDEX($E$28:$J$33,MATCH(AJ$5,$D$28:$D$33,0),))</f>
        <v>5.4928238307332524</v>
      </c>
      <c r="AK144" s="105">
        <f>SUMPRODUCT($V144:$AA144,INDEX($E$18:$J$23,MATCH(AK$5,$D$18:$D$23,0),))+SUMPRODUCT($AB144:$AG144,INDEX($E$28:$J$33,MATCH(AK$5,$D$28:$D$33,0),))</f>
        <v>2.5175442557527408</v>
      </c>
      <c r="AL144" s="105">
        <f>SUMPRODUCT($V144:$AA144,INDEX($E$18:$J$23,MATCH(AL$5,$D$18:$D$23,0),))+SUMPRODUCT($AB144:$AG144,INDEX($E$28:$J$33,MATCH(AL$5,$D$28:$D$33,0),))</f>
        <v>5.3783900009263101</v>
      </c>
      <c r="AM144" s="105">
        <f>SUMPRODUCT($V144:$AA144,INDEX($E$18:$J$23,MATCH(AM$5,$D$18:$D$23,0),))+SUMPRODUCT($AB144:$AG144,INDEX($E$28:$J$33,MATCH(AM$5,$D$28:$D$33,0),))</f>
        <v>1.4876397874902558</v>
      </c>
      <c r="AN144" s="105">
        <f>SUM(AH$126:AH144)</f>
        <v>3.759558526551376</v>
      </c>
      <c r="AO144" s="105">
        <f>SUM(AI$126:AI144)</f>
        <v>80.977979238166171</v>
      </c>
      <c r="AP144" s="105">
        <f>SUM(AJ$126:AJ144)</f>
        <v>143.21715421050004</v>
      </c>
      <c r="AQ144" s="105">
        <f>SUM(AK$126:AK144)</f>
        <v>70.02734729412245</v>
      </c>
      <c r="AR144" s="105">
        <f>SUM(AL$126:AL144)</f>
        <v>127.87301087088329</v>
      </c>
      <c r="AS144" s="105">
        <f>SUM(AM$126:AM144)</f>
        <v>32.350639259484893</v>
      </c>
      <c r="AT144" s="105">
        <f t="array" ref="AT144">SUMPRODUCT(TRANSPOSE($E$16:$J$16),INDEX($H$57:$K$62,,MATCH($R144,$H$40:$K$40,1)))/INDEX($H$63:$K$63,MATCH($R144,$H$40:$K$40,1))*$T144</f>
        <v>732.37651076443365</v>
      </c>
      <c r="AU144" s="105">
        <f>MAX(SUMPRODUCT(AN144:AS144,装备强化!$D$14:$I$14)-SUMPRODUCT(节奏预期!E144:J144,节奏预期!W144:AB144+1,装备强化!$D$14:$I$14),0)</f>
        <v>0</v>
      </c>
      <c r="AV144" s="105">
        <f t="shared" si="65"/>
        <v>732.37651076443365</v>
      </c>
      <c r="AW144" s="141">
        <f t="shared" si="66"/>
        <v>0</v>
      </c>
      <c r="AX144" s="141">
        <f t="shared" si="66"/>
        <v>0</v>
      </c>
      <c r="AY144" s="141">
        <f t="shared" si="66"/>
        <v>137.32059576833132</v>
      </c>
      <c r="AZ144" s="141">
        <f t="shared" si="66"/>
        <v>629.3860639381852</v>
      </c>
      <c r="BA144" s="141">
        <f t="shared" si="71"/>
        <v>0</v>
      </c>
      <c r="BB144" s="141">
        <f t="shared" si="67"/>
        <v>125.31861755171255</v>
      </c>
      <c r="BC144" s="141">
        <f t="shared" si="68"/>
        <v>4557.9140721658596</v>
      </c>
      <c r="BD144" s="141">
        <f t="shared" si="69"/>
        <v>14687.167928617086</v>
      </c>
      <c r="BE144" s="141">
        <f t="shared" si="72"/>
        <v>151.93046907219528</v>
      </c>
      <c r="BF144" s="141">
        <f t="shared" si="73"/>
        <v>293.74335857234166</v>
      </c>
    </row>
    <row r="145" spans="18:58" x14ac:dyDescent="0.15">
      <c r="R145" s="104">
        <f>节奏预期!B145</f>
        <v>600</v>
      </c>
      <c r="S145" s="104">
        <f>节奏预期!D145</f>
        <v>102.53646170914388</v>
      </c>
      <c r="T145" s="165">
        <f>(求节点(其他调用!$B$4:$B$163,其他调用!$F$4:$F$163,S145)-求节点(其他调用!$B$4:$B$163,其他调用!$F$4:$F$163,S144))*INDEX($I$5:$M$8,MATCH($R145,$C$5:$C$8,1),MATCH($R$124,$I$4:$M$4,0))</f>
        <v>93339.298323236711</v>
      </c>
      <c r="U145" s="170">
        <f t="shared" si="70"/>
        <v>2529881.9722458189</v>
      </c>
      <c r="V145" s="141">
        <f t="shared" si="63"/>
        <v>0</v>
      </c>
      <c r="W145" s="141">
        <f t="shared" si="63"/>
        <v>0</v>
      </c>
      <c r="X145" s="141">
        <f t="shared" si="63"/>
        <v>4.1484132588105211</v>
      </c>
      <c r="Y145" s="141">
        <f t="shared" si="63"/>
        <v>0</v>
      </c>
      <c r="Z145" s="141">
        <f t="shared" si="63"/>
        <v>0</v>
      </c>
      <c r="AA145" s="141">
        <f t="shared" si="63"/>
        <v>10.371033147026301</v>
      </c>
      <c r="AB145" s="105">
        <f t="shared" si="64"/>
        <v>0</v>
      </c>
      <c r="AC145" s="105">
        <f t="shared" si="64"/>
        <v>0</v>
      </c>
      <c r="AD145" s="105">
        <f t="shared" si="64"/>
        <v>0</v>
      </c>
      <c r="AE145" s="105">
        <f t="shared" si="64"/>
        <v>0</v>
      </c>
      <c r="AF145" s="105">
        <f t="shared" si="64"/>
        <v>0</v>
      </c>
      <c r="AG145" s="105">
        <f t="shared" si="64"/>
        <v>1.0371033147026303</v>
      </c>
      <c r="AH145" s="105">
        <f>SUMPRODUCT($V145:$AA145,INDEX($E$18:$J$23,MATCH(AH$5,$D$18:$D$23,0),))+SUMPRODUCT($AB145:$AG145,INDEX($E$28:$J$33,MATCH(AH$5,$D$28:$D$33,0),))</f>
        <v>0</v>
      </c>
      <c r="AI145" s="105">
        <f>SUMPRODUCT($V145:$AA145,INDEX($E$18:$J$23,MATCH(AI$5,$D$18:$D$23,0),))+SUMPRODUCT($AB145:$AG145,INDEX($E$28:$J$33,MATCH(AI$5,$D$28:$D$33,0),))</f>
        <v>2.0742066294052606</v>
      </c>
      <c r="AJ145" s="105">
        <f>SUMPRODUCT($V145:$AA145,INDEX($E$18:$J$23,MATCH(AJ$5,$D$18:$D$23,0),))+SUMPRODUCT($AB145:$AG145,INDEX($E$28:$J$33,MATCH(AJ$5,$D$28:$D$33,0),))</f>
        <v>4.978095910572625</v>
      </c>
      <c r="AK145" s="105">
        <f>SUMPRODUCT($V145:$AA145,INDEX($E$18:$J$23,MATCH(AK$5,$D$18:$D$23,0),))+SUMPRODUCT($AB145:$AG145,INDEX($E$28:$J$33,MATCH(AK$5,$D$28:$D$33,0),))</f>
        <v>2.2816272923457861</v>
      </c>
      <c r="AL145" s="105">
        <f>SUMPRODUCT($V145:$AA145,INDEX($E$18:$J$23,MATCH(AL$5,$D$18:$D$23,0),))+SUMPRODUCT($AB145:$AG145,INDEX($E$28:$J$33,MATCH(AL$5,$D$28:$D$33,0),))</f>
        <v>4.8743855791023609</v>
      </c>
      <c r="AM145" s="105">
        <f>SUMPRODUCT($V145:$AA145,INDEX($E$18:$J$23,MATCH(AM$5,$D$18:$D$23,0),))+SUMPRODUCT($AB145:$AG145,INDEX($E$28:$J$33,MATCH(AM$5,$D$28:$D$33,0),))</f>
        <v>1.348234309113419</v>
      </c>
      <c r="AN145" s="105">
        <f>SUM(AH$126:AH145)</f>
        <v>3.759558526551376</v>
      </c>
      <c r="AO145" s="105">
        <f>SUM(AI$126:AI145)</f>
        <v>83.052185867571438</v>
      </c>
      <c r="AP145" s="105">
        <f>SUM(AJ$126:AJ145)</f>
        <v>148.19525012107266</v>
      </c>
      <c r="AQ145" s="105">
        <f>SUM(AK$126:AK145)</f>
        <v>72.308974586468238</v>
      </c>
      <c r="AR145" s="105">
        <f>SUM(AL$126:AL145)</f>
        <v>132.74739644998564</v>
      </c>
      <c r="AS145" s="105">
        <f>SUM(AM$126:AM145)</f>
        <v>33.698873568598316</v>
      </c>
      <c r="AT145" s="105">
        <f t="array" ref="AT145">SUMPRODUCT(TRANSPOSE($E$16:$J$16),INDEX($H$57:$K$62,,MATCH($R145,$H$40:$K$40,1)))/INDEX($H$63:$K$63,MATCH($R145,$H$40:$K$40,1))*$T145</f>
        <v>663.74612140968327</v>
      </c>
      <c r="AU145" s="105">
        <f>MAX(SUMPRODUCT(AN145:AS145,装备强化!$D$14:$I$14)-SUMPRODUCT(节奏预期!E145:J145,节奏预期!W145:AB145+1,装备强化!$D$14:$I$14),0)</f>
        <v>0</v>
      </c>
      <c r="AV145" s="105">
        <f t="shared" si="65"/>
        <v>663.74612140968327</v>
      </c>
      <c r="AW145" s="141">
        <f t="shared" si="66"/>
        <v>0</v>
      </c>
      <c r="AX145" s="141">
        <f t="shared" si="66"/>
        <v>0</v>
      </c>
      <c r="AY145" s="141">
        <f t="shared" si="66"/>
        <v>124.45239776431563</v>
      </c>
      <c r="AZ145" s="141">
        <f t="shared" si="66"/>
        <v>570.40682308644671</v>
      </c>
      <c r="BA145" s="141">
        <f t="shared" si="71"/>
        <v>0</v>
      </c>
      <c r="BB145" s="141">
        <f t="shared" si="67"/>
        <v>125.31861755171255</v>
      </c>
      <c r="BC145" s="141">
        <f t="shared" si="68"/>
        <v>4682.3664699301753</v>
      </c>
      <c r="BD145" s="141">
        <f t="shared" si="69"/>
        <v>15257.574751703532</v>
      </c>
      <c r="BE145" s="141">
        <f t="shared" si="72"/>
        <v>156.07888233100579</v>
      </c>
      <c r="BF145" s="141">
        <f t="shared" si="73"/>
        <v>305.15149503407059</v>
      </c>
    </row>
    <row r="146" spans="18:58" x14ac:dyDescent="0.15">
      <c r="R146" s="104">
        <f>节奏预期!B146</f>
        <v>630</v>
      </c>
      <c r="S146" s="104">
        <f>节奏预期!D146</f>
        <v>103.23842055659513</v>
      </c>
      <c r="T146" s="165">
        <f>(求节点(其他调用!$B$4:$B$163,其他调用!$F$4:$F$163,S146)-求节点(其他调用!$B$4:$B$163,其他调用!$F$4:$F$163,S145))*INDEX($I$5:$M$8,MATCH($R146,$C$5:$C$8,1),MATCH($R$124,$I$4:$M$4,0))</f>
        <v>86370.880568724868</v>
      </c>
      <c r="U146" s="170">
        <f t="shared" si="70"/>
        <v>2616252.852814544</v>
      </c>
      <c r="V146" s="141">
        <f t="shared" si="63"/>
        <v>0</v>
      </c>
      <c r="W146" s="141">
        <f t="shared" si="63"/>
        <v>0</v>
      </c>
      <c r="X146" s="141">
        <f t="shared" si="63"/>
        <v>3.8387058030544385</v>
      </c>
      <c r="Y146" s="141">
        <f t="shared" si="63"/>
        <v>0</v>
      </c>
      <c r="Z146" s="141">
        <f t="shared" si="63"/>
        <v>0</v>
      </c>
      <c r="AA146" s="141">
        <f t="shared" si="63"/>
        <v>9.596764507636097</v>
      </c>
      <c r="AB146" s="105">
        <f t="shared" si="64"/>
        <v>0</v>
      </c>
      <c r="AC146" s="105">
        <f t="shared" si="64"/>
        <v>0</v>
      </c>
      <c r="AD146" s="105">
        <f t="shared" si="64"/>
        <v>0</v>
      </c>
      <c r="AE146" s="105">
        <f t="shared" si="64"/>
        <v>0</v>
      </c>
      <c r="AF146" s="105">
        <f t="shared" si="64"/>
        <v>0</v>
      </c>
      <c r="AG146" s="105">
        <f t="shared" si="64"/>
        <v>0.95967645076360963</v>
      </c>
      <c r="AH146" s="105">
        <f>SUMPRODUCT($V146:$AA146,INDEX($E$18:$J$23,MATCH(AH$5,$D$18:$D$23,0),))+SUMPRODUCT($AB146:$AG146,INDEX($E$28:$J$33,MATCH(AH$5,$D$28:$D$33,0),))</f>
        <v>0</v>
      </c>
      <c r="AI146" s="105">
        <f>SUMPRODUCT($V146:$AA146,INDEX($E$18:$J$23,MATCH(AI$5,$D$18:$D$23,0),))+SUMPRODUCT($AB146:$AG146,INDEX($E$28:$J$33,MATCH(AI$5,$D$28:$D$33,0),))</f>
        <v>1.9193529015272193</v>
      </c>
      <c r="AJ146" s="105">
        <f>SUMPRODUCT($V146:$AA146,INDEX($E$18:$J$23,MATCH(AJ$5,$D$18:$D$23,0),))+SUMPRODUCT($AB146:$AG146,INDEX($E$28:$J$33,MATCH(AJ$5,$D$28:$D$33,0),))</f>
        <v>4.6064469636653262</v>
      </c>
      <c r="AK146" s="105">
        <f>SUMPRODUCT($V146:$AA146,INDEX($E$18:$J$23,MATCH(AK$5,$D$18:$D$23,0),))+SUMPRODUCT($AB146:$AG146,INDEX($E$28:$J$33,MATCH(AK$5,$D$28:$D$33,0),))</f>
        <v>2.1112881916799413</v>
      </c>
      <c r="AL146" s="105">
        <f>SUMPRODUCT($V146:$AA146,INDEX($E$18:$J$23,MATCH(AL$5,$D$18:$D$23,0),))+SUMPRODUCT($AB146:$AG146,INDEX($E$28:$J$33,MATCH(AL$5,$D$28:$D$33,0),))</f>
        <v>4.510479318588966</v>
      </c>
      <c r="AM146" s="105">
        <f>SUMPRODUCT($V146:$AA146,INDEX($E$18:$J$23,MATCH(AM$5,$D$18:$D$23,0),))+SUMPRODUCT($AB146:$AG146,INDEX($E$28:$J$33,MATCH(AM$5,$D$28:$D$33,0),))</f>
        <v>1.2475793859926927</v>
      </c>
      <c r="AN146" s="105">
        <f>SUM(AH$126:AH146)</f>
        <v>3.759558526551376</v>
      </c>
      <c r="AO146" s="105">
        <f>SUM(AI$126:AI146)</f>
        <v>84.971538769098657</v>
      </c>
      <c r="AP146" s="105">
        <f>SUM(AJ$126:AJ146)</f>
        <v>152.80169708473798</v>
      </c>
      <c r="AQ146" s="105">
        <f>SUM(AK$126:AK146)</f>
        <v>74.420262778148185</v>
      </c>
      <c r="AR146" s="105">
        <f>SUM(AL$126:AL146)</f>
        <v>137.25787576857462</v>
      </c>
      <c r="AS146" s="105">
        <f>SUM(AM$126:AM146)</f>
        <v>34.94645295459101</v>
      </c>
      <c r="AT146" s="105">
        <f t="array" ref="AT146">SUMPRODUCT(TRANSPOSE($E$16:$J$16),INDEX($H$57:$K$62,,MATCH($R146,$H$40:$K$40,1)))/INDEX($H$63:$K$63,MATCH($R146,$H$40:$K$40,1))*$T146</f>
        <v>614.19292848871021</v>
      </c>
      <c r="AU146" s="105">
        <f>MAX(SUMPRODUCT(AN146:AS146,装备强化!$D$14:$I$14)-SUMPRODUCT(节奏预期!E146:J146,节奏预期!W146:AB146+1,装备强化!$D$14:$I$14),0)</f>
        <v>0</v>
      </c>
      <c r="AV146" s="105">
        <f t="shared" si="65"/>
        <v>614.19292848871021</v>
      </c>
      <c r="AW146" s="141">
        <f t="shared" si="66"/>
        <v>0</v>
      </c>
      <c r="AX146" s="141">
        <f t="shared" si="66"/>
        <v>0</v>
      </c>
      <c r="AY146" s="141">
        <f t="shared" si="66"/>
        <v>115.16117409163317</v>
      </c>
      <c r="AZ146" s="141">
        <f t="shared" si="66"/>
        <v>527.82204791998538</v>
      </c>
      <c r="BA146" s="141">
        <f t="shared" si="71"/>
        <v>0</v>
      </c>
      <c r="BB146" s="141">
        <f t="shared" si="67"/>
        <v>125.31861755171255</v>
      </c>
      <c r="BC146" s="141">
        <f t="shared" si="68"/>
        <v>4797.5276440218086</v>
      </c>
      <c r="BD146" s="141">
        <f t="shared" si="69"/>
        <v>15785.396799623519</v>
      </c>
      <c r="BE146" s="141">
        <f t="shared" si="72"/>
        <v>159.91758813406022</v>
      </c>
      <c r="BF146" s="141">
        <f t="shared" si="73"/>
        <v>315.70793599247031</v>
      </c>
    </row>
    <row r="147" spans="18:58" x14ac:dyDescent="0.15">
      <c r="R147" s="104">
        <f>节奏预期!B147</f>
        <v>660</v>
      </c>
      <c r="S147" s="104">
        <f>节奏预期!D147</f>
        <v>103.88940348646028</v>
      </c>
      <c r="T147" s="165">
        <f>(求节点(其他调用!$B$4:$B$163,其他调用!$F$4:$F$163,S147)-求节点(其他调用!$B$4:$B$163,其他调用!$F$4:$F$163,S146))*INDEX($I$5:$M$8,MATCH($R147,$C$5:$C$8,1),MATCH($R$124,$I$4:$M$4,0))</f>
        <v>80098.668307711487</v>
      </c>
      <c r="U147" s="170">
        <f t="shared" si="70"/>
        <v>2696351.5211222554</v>
      </c>
      <c r="V147" s="141">
        <f t="shared" si="63"/>
        <v>0</v>
      </c>
      <c r="W147" s="141">
        <f t="shared" si="63"/>
        <v>0</v>
      </c>
      <c r="X147" s="141">
        <f t="shared" si="63"/>
        <v>3.5599408136760662</v>
      </c>
      <c r="Y147" s="141">
        <f t="shared" si="63"/>
        <v>0</v>
      </c>
      <c r="Z147" s="141">
        <f t="shared" si="63"/>
        <v>0</v>
      </c>
      <c r="AA147" s="141">
        <f t="shared" si="63"/>
        <v>8.8998520341901663</v>
      </c>
      <c r="AB147" s="105">
        <f t="shared" si="64"/>
        <v>0</v>
      </c>
      <c r="AC147" s="105">
        <f t="shared" si="64"/>
        <v>0</v>
      </c>
      <c r="AD147" s="105">
        <f t="shared" si="64"/>
        <v>0</v>
      </c>
      <c r="AE147" s="105">
        <f t="shared" si="64"/>
        <v>0</v>
      </c>
      <c r="AF147" s="105">
        <f t="shared" si="64"/>
        <v>0</v>
      </c>
      <c r="AG147" s="105">
        <f t="shared" si="64"/>
        <v>0.88998520341901655</v>
      </c>
      <c r="AH147" s="105">
        <f>SUMPRODUCT($V147:$AA147,INDEX($E$18:$J$23,MATCH(AH$5,$D$18:$D$23,0),))+SUMPRODUCT($AB147:$AG147,INDEX($E$28:$J$33,MATCH(AH$5,$D$28:$D$33,0),))</f>
        <v>0</v>
      </c>
      <c r="AI147" s="105">
        <f>SUMPRODUCT($V147:$AA147,INDEX($E$18:$J$23,MATCH(AI$5,$D$18:$D$23,0),))+SUMPRODUCT($AB147:$AG147,INDEX($E$28:$J$33,MATCH(AI$5,$D$28:$D$33,0),))</f>
        <v>1.7799704068380331</v>
      </c>
      <c r="AJ147" s="105">
        <f>SUMPRODUCT($V147:$AA147,INDEX($E$18:$J$23,MATCH(AJ$5,$D$18:$D$23,0),))+SUMPRODUCT($AB147:$AG147,INDEX($E$28:$J$33,MATCH(AJ$5,$D$28:$D$33,0),))</f>
        <v>4.2719289764112798</v>
      </c>
      <c r="AK147" s="105">
        <f>SUMPRODUCT($V147:$AA147,INDEX($E$18:$J$23,MATCH(AK$5,$D$18:$D$23,0),))+SUMPRODUCT($AB147:$AG147,INDEX($E$28:$J$33,MATCH(AK$5,$D$28:$D$33,0),))</f>
        <v>1.9579674475218367</v>
      </c>
      <c r="AL147" s="105">
        <f>SUMPRODUCT($V147:$AA147,INDEX($E$18:$J$23,MATCH(AL$5,$D$18:$D$23,0),))+SUMPRODUCT($AB147:$AG147,INDEX($E$28:$J$33,MATCH(AL$5,$D$28:$D$33,0),))</f>
        <v>4.1829304560693785</v>
      </c>
      <c r="AM147" s="105">
        <f>SUMPRODUCT($V147:$AA147,INDEX($E$18:$J$23,MATCH(AM$5,$D$18:$D$23,0),))+SUMPRODUCT($AB147:$AG147,INDEX($E$28:$J$33,MATCH(AM$5,$D$28:$D$33,0),))</f>
        <v>1.1569807644447216</v>
      </c>
      <c r="AN147" s="105">
        <f>SUM(AH$126:AH147)</f>
        <v>3.759558526551376</v>
      </c>
      <c r="AO147" s="105">
        <f>SUM(AI$126:AI147)</f>
        <v>86.75150917593669</v>
      </c>
      <c r="AP147" s="105">
        <f>SUM(AJ$126:AJ147)</f>
        <v>157.07362606114927</v>
      </c>
      <c r="AQ147" s="105">
        <f>SUM(AK$126:AK147)</f>
        <v>76.378230225670023</v>
      </c>
      <c r="AR147" s="105">
        <f>SUM(AL$126:AL147)</f>
        <v>141.44080622464401</v>
      </c>
      <c r="AS147" s="105">
        <f>SUM(AM$126:AM147)</f>
        <v>36.103433719035735</v>
      </c>
      <c r="AT147" s="105">
        <f t="array" ref="AT147">SUMPRODUCT(TRANSPOSE($E$16:$J$16),INDEX($H$57:$K$62,,MATCH($R147,$H$40:$K$40,1)))/INDEX($H$63:$K$63,MATCH($R147,$H$40:$K$40,1))*$T147</f>
        <v>569.59053018817065</v>
      </c>
      <c r="AU147" s="105">
        <f>MAX(SUMPRODUCT(AN147:AS147,装备强化!$D$14:$I$14)-SUMPRODUCT(节奏预期!E147:J147,节奏预期!W147:AB147+1,装备强化!$D$14:$I$14),0)</f>
        <v>220.18685127400386</v>
      </c>
      <c r="AV147" s="105">
        <f t="shared" si="65"/>
        <v>789.7773814621745</v>
      </c>
      <c r="AW147" s="141">
        <f t="shared" si="66"/>
        <v>0</v>
      </c>
      <c r="AX147" s="141">
        <f t="shared" si="66"/>
        <v>0</v>
      </c>
      <c r="AY147" s="141">
        <f t="shared" si="66"/>
        <v>106.79822441028199</v>
      </c>
      <c r="AZ147" s="141">
        <f t="shared" si="66"/>
        <v>489.49186188045917</v>
      </c>
      <c r="BA147" s="141">
        <f t="shared" si="71"/>
        <v>0</v>
      </c>
      <c r="BB147" s="141">
        <f t="shared" si="67"/>
        <v>125.31861755171255</v>
      </c>
      <c r="BC147" s="141">
        <f t="shared" si="68"/>
        <v>4904.3258684320908</v>
      </c>
      <c r="BD147" s="141">
        <f t="shared" si="69"/>
        <v>16274.888661503977</v>
      </c>
      <c r="BE147" s="141">
        <f t="shared" si="72"/>
        <v>163.47752894773629</v>
      </c>
      <c r="BF147" s="141">
        <f t="shared" si="73"/>
        <v>325.49777323007947</v>
      </c>
    </row>
    <row r="148" spans="18:58" x14ac:dyDescent="0.15">
      <c r="R148" s="104">
        <f>节奏预期!B148</f>
        <v>690</v>
      </c>
      <c r="S148" s="104">
        <f>节奏预期!D148</f>
        <v>104.51351964158098</v>
      </c>
      <c r="T148" s="165">
        <f>(求节点(其他调用!$B$4:$B$163,其他调用!$F$4:$F$163,S148)-求节点(其他调用!$B$4:$B$163,其他调用!$F$4:$F$163,S147))*INDEX($I$5:$M$8,MATCH($R148,$C$5:$C$8,1),MATCH($R$124,$I$4:$M$4,0))</f>
        <v>76792.909001243708</v>
      </c>
      <c r="U148" s="170">
        <f t="shared" si="70"/>
        <v>2773144.4301234991</v>
      </c>
      <c r="V148" s="141">
        <f t="shared" si="63"/>
        <v>0</v>
      </c>
      <c r="W148" s="141">
        <f t="shared" si="63"/>
        <v>0</v>
      </c>
      <c r="X148" s="141">
        <f t="shared" si="63"/>
        <v>3.4130181778330537</v>
      </c>
      <c r="Y148" s="141">
        <f t="shared" si="63"/>
        <v>0</v>
      </c>
      <c r="Z148" s="141">
        <f t="shared" si="63"/>
        <v>0</v>
      </c>
      <c r="AA148" s="141">
        <f t="shared" si="63"/>
        <v>8.5325454445826345</v>
      </c>
      <c r="AB148" s="105">
        <f t="shared" si="64"/>
        <v>0</v>
      </c>
      <c r="AC148" s="105">
        <f t="shared" si="64"/>
        <v>0</v>
      </c>
      <c r="AD148" s="105">
        <f t="shared" si="64"/>
        <v>0</v>
      </c>
      <c r="AE148" s="105">
        <f t="shared" si="64"/>
        <v>0</v>
      </c>
      <c r="AF148" s="105">
        <f t="shared" si="64"/>
        <v>0</v>
      </c>
      <c r="AG148" s="105">
        <f t="shared" si="64"/>
        <v>0.85325454445826343</v>
      </c>
      <c r="AH148" s="105">
        <f>SUMPRODUCT($V148:$AA148,INDEX($E$18:$J$23,MATCH(AH$5,$D$18:$D$23,0),))+SUMPRODUCT($AB148:$AG148,INDEX($E$28:$J$33,MATCH(AH$5,$D$28:$D$33,0),))</f>
        <v>0</v>
      </c>
      <c r="AI148" s="105">
        <f>SUMPRODUCT($V148:$AA148,INDEX($E$18:$J$23,MATCH(AI$5,$D$18:$D$23,0),))+SUMPRODUCT($AB148:$AG148,INDEX($E$28:$J$33,MATCH(AI$5,$D$28:$D$33,0),))</f>
        <v>1.7065090889165269</v>
      </c>
      <c r="AJ148" s="105">
        <f>SUMPRODUCT($V148:$AA148,INDEX($E$18:$J$23,MATCH(AJ$5,$D$18:$D$23,0),))+SUMPRODUCT($AB148:$AG148,INDEX($E$28:$J$33,MATCH(AJ$5,$D$28:$D$33,0),))</f>
        <v>4.0956218133996645</v>
      </c>
      <c r="AK148" s="105">
        <f>SUMPRODUCT($V148:$AA148,INDEX($E$18:$J$23,MATCH(AK$5,$D$18:$D$23,0),))+SUMPRODUCT($AB148:$AG148,INDEX($E$28:$J$33,MATCH(AK$5,$D$28:$D$33,0),))</f>
        <v>1.8771599978081799</v>
      </c>
      <c r="AL148" s="105">
        <f>SUMPRODUCT($V148:$AA148,INDEX($E$18:$J$23,MATCH(AL$5,$D$18:$D$23,0),))+SUMPRODUCT($AB148:$AG148,INDEX($E$28:$J$33,MATCH(AL$5,$D$28:$D$33,0),))</f>
        <v>4.0102963589538385</v>
      </c>
      <c r="AM148" s="105">
        <f>SUMPRODUCT($V148:$AA148,INDEX($E$18:$J$23,MATCH(AM$5,$D$18:$D$23,0),))+SUMPRODUCT($AB148:$AG148,INDEX($E$28:$J$33,MATCH(AM$5,$D$28:$D$33,0),))</f>
        <v>1.1092309077957425</v>
      </c>
      <c r="AN148" s="105">
        <f>SUM(AH$126:AH148)</f>
        <v>3.759558526551376</v>
      </c>
      <c r="AO148" s="105">
        <f>SUM(AI$126:AI148)</f>
        <v>88.458018264853223</v>
      </c>
      <c r="AP148" s="105">
        <f>SUM(AJ$126:AJ148)</f>
        <v>161.16924787454894</v>
      </c>
      <c r="AQ148" s="105">
        <f>SUM(AK$126:AK148)</f>
        <v>78.255390223478202</v>
      </c>
      <c r="AR148" s="105">
        <f>SUM(AL$126:AL148)</f>
        <v>145.45110258359784</v>
      </c>
      <c r="AS148" s="105">
        <f>SUM(AM$126:AM148)</f>
        <v>37.212664626831476</v>
      </c>
      <c r="AT148" s="105">
        <f t="array" ref="AT148">SUMPRODUCT(TRANSPOSE($E$16:$J$16),INDEX($H$57:$K$62,,MATCH($R148,$H$40:$K$40,1)))/INDEX($H$63:$K$63,MATCH($R148,$H$40:$K$40,1))*$T148</f>
        <v>546.08290845328861</v>
      </c>
      <c r="AU148" s="105">
        <f>MAX(SUMPRODUCT(AN148:AS148,装备强化!$D$14:$I$14)-SUMPRODUCT(节奏预期!E148:J148,节奏预期!W148:AB148+1,装备强化!$D$14:$I$14),0)</f>
        <v>1295.2875772914122</v>
      </c>
      <c r="AV148" s="105">
        <f t="shared" si="65"/>
        <v>1841.3704857447008</v>
      </c>
      <c r="AW148" s="141">
        <f t="shared" si="66"/>
        <v>0</v>
      </c>
      <c r="AX148" s="141">
        <f t="shared" si="66"/>
        <v>0</v>
      </c>
      <c r="AY148" s="141">
        <f t="shared" si="66"/>
        <v>102.39054533499163</v>
      </c>
      <c r="AZ148" s="141">
        <f t="shared" si="66"/>
        <v>469.28999945204498</v>
      </c>
      <c r="BA148" s="141">
        <f t="shared" si="71"/>
        <v>0</v>
      </c>
      <c r="BB148" s="141">
        <f t="shared" si="67"/>
        <v>125.31861755171255</v>
      </c>
      <c r="BC148" s="141">
        <f t="shared" si="68"/>
        <v>5006.7164137670825</v>
      </c>
      <c r="BD148" s="141">
        <f t="shared" si="69"/>
        <v>16744.178660956022</v>
      </c>
      <c r="BE148" s="141">
        <f t="shared" si="72"/>
        <v>166.89054712556936</v>
      </c>
      <c r="BF148" s="141">
        <f t="shared" si="73"/>
        <v>334.88357321912036</v>
      </c>
    </row>
    <row r="149" spans="18:58" x14ac:dyDescent="0.15">
      <c r="R149" s="104">
        <f>节奏预期!B149</f>
        <v>720</v>
      </c>
      <c r="S149" s="104">
        <f>节奏预期!D149</f>
        <v>105.12617440644733</v>
      </c>
      <c r="T149" s="165">
        <f>(求节点(其他调用!$B$4:$B$163,其他调用!$F$4:$F$163,S149)-求节点(其他调用!$B$4:$B$163,其他调用!$F$4:$F$163,S148))*INDEX($I$5:$M$8,MATCH($R149,$C$5:$C$8,1),MATCH($R$124,$I$4:$M$4,0))</f>
        <v>75382.669109824303</v>
      </c>
      <c r="U149" s="170">
        <f t="shared" si="70"/>
        <v>2848527.0992333232</v>
      </c>
      <c r="V149" s="141">
        <f t="shared" si="63"/>
        <v>0</v>
      </c>
      <c r="W149" s="141">
        <f t="shared" si="63"/>
        <v>0</v>
      </c>
      <c r="X149" s="141">
        <f t="shared" si="63"/>
        <v>3.3503408493255247</v>
      </c>
      <c r="Y149" s="141">
        <f t="shared" si="63"/>
        <v>0</v>
      </c>
      <c r="Z149" s="141">
        <f t="shared" si="63"/>
        <v>0</v>
      </c>
      <c r="AA149" s="141">
        <f t="shared" si="63"/>
        <v>8.3758521233138126</v>
      </c>
      <c r="AB149" s="105">
        <f t="shared" si="64"/>
        <v>0</v>
      </c>
      <c r="AC149" s="105">
        <f t="shared" si="64"/>
        <v>0</v>
      </c>
      <c r="AD149" s="105">
        <f t="shared" si="64"/>
        <v>0</v>
      </c>
      <c r="AE149" s="105">
        <f t="shared" si="64"/>
        <v>0</v>
      </c>
      <c r="AF149" s="105">
        <f t="shared" si="64"/>
        <v>0</v>
      </c>
      <c r="AG149" s="105">
        <f t="shared" si="64"/>
        <v>0.83758521233138117</v>
      </c>
      <c r="AH149" s="105">
        <f>SUMPRODUCT($V149:$AA149,INDEX($E$18:$J$23,MATCH(AH$5,$D$18:$D$23,0),))+SUMPRODUCT($AB149:$AG149,INDEX($E$28:$J$33,MATCH(AH$5,$D$28:$D$33,0),))</f>
        <v>0</v>
      </c>
      <c r="AI149" s="105">
        <f>SUMPRODUCT($V149:$AA149,INDEX($E$18:$J$23,MATCH(AI$5,$D$18:$D$23,0),))+SUMPRODUCT($AB149:$AG149,INDEX($E$28:$J$33,MATCH(AI$5,$D$28:$D$33,0),))</f>
        <v>1.6751704246627623</v>
      </c>
      <c r="AJ149" s="105">
        <f>SUMPRODUCT($V149:$AA149,INDEX($E$18:$J$23,MATCH(AJ$5,$D$18:$D$23,0),))+SUMPRODUCT($AB149:$AG149,INDEX($E$28:$J$33,MATCH(AJ$5,$D$28:$D$33,0),))</f>
        <v>4.0204090191906294</v>
      </c>
      <c r="AK149" s="105">
        <f>SUMPRODUCT($V149:$AA149,INDEX($E$18:$J$23,MATCH(AK$5,$D$18:$D$23,0),))+SUMPRODUCT($AB149:$AG149,INDEX($E$28:$J$33,MATCH(AK$5,$D$28:$D$33,0),))</f>
        <v>1.8426874671290387</v>
      </c>
      <c r="AL149" s="105">
        <f>SUMPRODUCT($V149:$AA149,INDEX($E$18:$J$23,MATCH(AL$5,$D$18:$D$23,0),))+SUMPRODUCT($AB149:$AG149,INDEX($E$28:$J$33,MATCH(AL$5,$D$28:$D$33,0),))</f>
        <v>3.9366504979574919</v>
      </c>
      <c r="AM149" s="105">
        <f>SUMPRODUCT($V149:$AA149,INDEX($E$18:$J$23,MATCH(AM$5,$D$18:$D$23,0),))+SUMPRODUCT($AB149:$AG149,INDEX($E$28:$J$33,MATCH(AM$5,$D$28:$D$33,0),))</f>
        <v>1.0888607760307956</v>
      </c>
      <c r="AN149" s="105">
        <f>SUM(AH$126:AH149)</f>
        <v>3.759558526551376</v>
      </c>
      <c r="AO149" s="105">
        <f>SUM(AI$126:AI149)</f>
        <v>90.13318868951599</v>
      </c>
      <c r="AP149" s="105">
        <f>SUM(AJ$126:AJ149)</f>
        <v>165.18965689373957</v>
      </c>
      <c r="AQ149" s="105">
        <f>SUM(AK$126:AK149)</f>
        <v>80.098077690607241</v>
      </c>
      <c r="AR149" s="105">
        <f>SUM(AL$126:AL149)</f>
        <v>149.38775308155533</v>
      </c>
      <c r="AS149" s="105">
        <f>SUM(AM$126:AM149)</f>
        <v>38.301525402862268</v>
      </c>
      <c r="AT149" s="105">
        <f t="array" ref="AT149">SUMPRODUCT(TRANSPOSE($E$16:$J$16),INDEX($H$57:$K$62,,MATCH($R149,$H$40:$K$40,1)))/INDEX($H$63:$K$63,MATCH($R149,$H$40:$K$40,1))*$T149</f>
        <v>536.054535892084</v>
      </c>
      <c r="AU149" s="105">
        <f>MAX(SUMPRODUCT(AN149:AS149,装备强化!$D$14:$I$14)-SUMPRODUCT(节奏预期!E149:J149,节奏预期!W149:AB149+1,装备强化!$D$14:$I$14),0)</f>
        <v>2350.6449448289495</v>
      </c>
      <c r="AV149" s="105">
        <f t="shared" si="65"/>
        <v>2886.6994807210335</v>
      </c>
      <c r="AW149" s="141">
        <f t="shared" si="66"/>
        <v>0</v>
      </c>
      <c r="AX149" s="141">
        <f t="shared" si="66"/>
        <v>0</v>
      </c>
      <c r="AY149" s="141">
        <f t="shared" si="66"/>
        <v>100.51022547976575</v>
      </c>
      <c r="AZ149" s="141">
        <f t="shared" si="66"/>
        <v>460.67186678225971</v>
      </c>
      <c r="BA149" s="141">
        <f t="shared" si="71"/>
        <v>0</v>
      </c>
      <c r="BB149" s="141">
        <f t="shared" si="67"/>
        <v>125.31861755171255</v>
      </c>
      <c r="BC149" s="141">
        <f t="shared" si="68"/>
        <v>5107.2266392468482</v>
      </c>
      <c r="BD149" s="141">
        <f t="shared" si="69"/>
        <v>17204.850527738283</v>
      </c>
      <c r="BE149" s="141">
        <f t="shared" si="72"/>
        <v>170.24088797489489</v>
      </c>
      <c r="BF149" s="141">
        <f t="shared" si="73"/>
        <v>344.09701055476557</v>
      </c>
    </row>
    <row r="150" spans="18:58" x14ac:dyDescent="0.15">
      <c r="R150" s="104">
        <f>节奏预期!B150</f>
        <v>750</v>
      </c>
      <c r="S150" s="104">
        <f>节奏预期!D150</f>
        <v>105.71687639838416</v>
      </c>
      <c r="T150" s="165">
        <f>(求节点(其他调用!$B$4:$B$163,其他调用!$F$4:$F$163,S150)-求节点(其他调用!$B$4:$B$163,其他调用!$F$4:$F$163,S149))*INDEX($I$5:$M$8,MATCH($R150,$C$5:$C$8,1),MATCH($R$124,$I$4:$M$4,0))</f>
        <v>72681.541635282643</v>
      </c>
      <c r="U150" s="170">
        <f t="shared" si="70"/>
        <v>2921208.640868606</v>
      </c>
      <c r="V150" s="141">
        <f t="shared" si="63"/>
        <v>0</v>
      </c>
      <c r="W150" s="141">
        <f t="shared" si="63"/>
        <v>0</v>
      </c>
      <c r="X150" s="141">
        <f t="shared" si="63"/>
        <v>3.2302907393458953</v>
      </c>
      <c r="Y150" s="141">
        <f t="shared" si="63"/>
        <v>0</v>
      </c>
      <c r="Z150" s="141">
        <f t="shared" si="63"/>
        <v>0</v>
      </c>
      <c r="AA150" s="141">
        <f t="shared" si="63"/>
        <v>8.075726848364738</v>
      </c>
      <c r="AB150" s="105">
        <f t="shared" si="64"/>
        <v>0</v>
      </c>
      <c r="AC150" s="105">
        <f t="shared" si="64"/>
        <v>0</v>
      </c>
      <c r="AD150" s="105">
        <f t="shared" si="64"/>
        <v>0</v>
      </c>
      <c r="AE150" s="105">
        <f t="shared" si="64"/>
        <v>0</v>
      </c>
      <c r="AF150" s="105">
        <f t="shared" si="64"/>
        <v>0</v>
      </c>
      <c r="AG150" s="105">
        <f t="shared" si="64"/>
        <v>0.80757268483647382</v>
      </c>
      <c r="AH150" s="105">
        <f>SUMPRODUCT($V150:$AA150,INDEX($E$18:$J$23,MATCH(AH$5,$D$18:$D$23,0),))+SUMPRODUCT($AB150:$AG150,INDEX($E$28:$J$33,MATCH(AH$5,$D$28:$D$33,0),))</f>
        <v>0</v>
      </c>
      <c r="AI150" s="105">
        <f>SUMPRODUCT($V150:$AA150,INDEX($E$18:$J$23,MATCH(AI$5,$D$18:$D$23,0),))+SUMPRODUCT($AB150:$AG150,INDEX($E$28:$J$33,MATCH(AI$5,$D$28:$D$33,0),))</f>
        <v>1.6151453696729476</v>
      </c>
      <c r="AJ150" s="105">
        <f>SUMPRODUCT($V150:$AA150,INDEX($E$18:$J$23,MATCH(AJ$5,$D$18:$D$23,0),))+SUMPRODUCT($AB150:$AG150,INDEX($E$28:$J$33,MATCH(AJ$5,$D$28:$D$33,0),))</f>
        <v>3.876348887215074</v>
      </c>
      <c r="AK150" s="105">
        <f>SUMPRODUCT($V150:$AA150,INDEX($E$18:$J$23,MATCH(AK$5,$D$18:$D$23,0),))+SUMPRODUCT($AB150:$AG150,INDEX($E$28:$J$33,MATCH(AK$5,$D$28:$D$33,0),))</f>
        <v>1.7766599066402424</v>
      </c>
      <c r="AL150" s="105">
        <f>SUMPRODUCT($V150:$AA150,INDEX($E$18:$J$23,MATCH(AL$5,$D$18:$D$23,0),))+SUMPRODUCT($AB150:$AG150,INDEX($E$28:$J$33,MATCH(AL$5,$D$28:$D$33,0),))</f>
        <v>3.7955916187314269</v>
      </c>
      <c r="AM150" s="105">
        <f>SUMPRODUCT($V150:$AA150,INDEX($E$18:$J$23,MATCH(AM$5,$D$18:$D$23,0),))+SUMPRODUCT($AB150:$AG150,INDEX($E$28:$J$33,MATCH(AM$5,$D$28:$D$33,0),))</f>
        <v>1.049844490287416</v>
      </c>
      <c r="AN150" s="105">
        <f>SUM(AH$126:AH150)</f>
        <v>3.759558526551376</v>
      </c>
      <c r="AO150" s="105">
        <f>SUM(AI$126:AI150)</f>
        <v>91.748334059188934</v>
      </c>
      <c r="AP150" s="105">
        <f>SUM(AJ$126:AJ150)</f>
        <v>169.06600578095464</v>
      </c>
      <c r="AQ150" s="105">
        <f>SUM(AK$126:AK150)</f>
        <v>81.874737597247488</v>
      </c>
      <c r="AR150" s="105">
        <f>SUM(AL$126:AL150)</f>
        <v>153.18334470028677</v>
      </c>
      <c r="AS150" s="105">
        <f>SUM(AM$126:AM150)</f>
        <v>39.35136989314968</v>
      </c>
      <c r="AT150" s="105">
        <f t="array" ref="AT150">SUMPRODUCT(TRANSPOSE($E$16:$J$16),INDEX($H$57:$K$62,,MATCH($R150,$H$40:$K$40,1)))/INDEX($H$63:$K$63,MATCH($R150,$H$40:$K$40,1))*$T150</f>
        <v>516.84651829534323</v>
      </c>
      <c r="AU150" s="105">
        <f>MAX(SUMPRODUCT(AN150:AS150,装备强化!$D$14:$I$14)-SUMPRODUCT(节奏预期!E150:J150,节奏预期!W150:AB150+1,装备强化!$D$14:$I$14),0)</f>
        <v>3368.1865277229081</v>
      </c>
      <c r="AV150" s="105">
        <f t="shared" si="65"/>
        <v>3885.0330460182513</v>
      </c>
      <c r="AW150" s="141">
        <f t="shared" si="66"/>
        <v>0</v>
      </c>
      <c r="AX150" s="141">
        <f t="shared" si="66"/>
        <v>0</v>
      </c>
      <c r="AY150" s="141">
        <f t="shared" si="66"/>
        <v>96.90872218037687</v>
      </c>
      <c r="AZ150" s="141">
        <f t="shared" si="66"/>
        <v>444.16497666006069</v>
      </c>
      <c r="BA150" s="141">
        <f t="shared" si="71"/>
        <v>0</v>
      </c>
      <c r="BB150" s="141">
        <f t="shared" si="67"/>
        <v>125.31861755171255</v>
      </c>
      <c r="BC150" s="141">
        <f t="shared" si="68"/>
        <v>5204.1353614272248</v>
      </c>
      <c r="BD150" s="141">
        <f t="shared" si="69"/>
        <v>17649.015504398343</v>
      </c>
      <c r="BE150" s="141">
        <f t="shared" si="72"/>
        <v>173.47117871424078</v>
      </c>
      <c r="BF150" s="141">
        <f t="shared" si="73"/>
        <v>352.98031008796681</v>
      </c>
    </row>
    <row r="151" spans="18:58" x14ac:dyDescent="0.15">
      <c r="R151" s="104">
        <f>节奏预期!B151</f>
        <v>780</v>
      </c>
      <c r="S151" s="104">
        <f>节奏预期!D151</f>
        <v>106.30192050618264</v>
      </c>
      <c r="T151" s="165">
        <f>(求节点(其他调用!$B$4:$B$163,其他调用!$F$4:$F$163,S151)-求节点(其他调用!$B$4:$B$163,其他调用!$F$4:$F$163,S150))*INDEX($I$5:$M$8,MATCH($R151,$C$5:$C$8,1),MATCH($R$124,$I$4:$M$4,0))</f>
        <v>71985.380546981105</v>
      </c>
      <c r="U151" s="170">
        <f t="shared" si="70"/>
        <v>2993194.021415587</v>
      </c>
      <c r="V151" s="141">
        <f t="shared" si="63"/>
        <v>0</v>
      </c>
      <c r="W151" s="141">
        <f t="shared" si="63"/>
        <v>0</v>
      </c>
      <c r="X151" s="141">
        <f t="shared" si="63"/>
        <v>3.1993502465324939</v>
      </c>
      <c r="Y151" s="141">
        <f t="shared" si="63"/>
        <v>0</v>
      </c>
      <c r="Z151" s="141">
        <f t="shared" si="63"/>
        <v>0</v>
      </c>
      <c r="AA151" s="141">
        <f t="shared" si="63"/>
        <v>7.9983756163312343</v>
      </c>
      <c r="AB151" s="105">
        <f t="shared" si="64"/>
        <v>0</v>
      </c>
      <c r="AC151" s="105">
        <f t="shared" si="64"/>
        <v>0</v>
      </c>
      <c r="AD151" s="105">
        <f t="shared" si="64"/>
        <v>0</v>
      </c>
      <c r="AE151" s="105">
        <f t="shared" si="64"/>
        <v>0</v>
      </c>
      <c r="AF151" s="105">
        <f t="shared" si="64"/>
        <v>0</v>
      </c>
      <c r="AG151" s="105">
        <f t="shared" si="64"/>
        <v>0.79983756163312347</v>
      </c>
      <c r="AH151" s="105">
        <f>SUMPRODUCT($V151:$AA151,INDEX($E$18:$J$23,MATCH(AH$5,$D$18:$D$23,0),))+SUMPRODUCT($AB151:$AG151,INDEX($E$28:$J$33,MATCH(AH$5,$D$28:$D$33,0),))</f>
        <v>0</v>
      </c>
      <c r="AI151" s="105">
        <f>SUMPRODUCT($V151:$AA151,INDEX($E$18:$J$23,MATCH(AI$5,$D$18:$D$23,0),))+SUMPRODUCT($AB151:$AG151,INDEX($E$28:$J$33,MATCH(AI$5,$D$28:$D$33,0),))</f>
        <v>1.5996751232662469</v>
      </c>
      <c r="AJ151" s="105">
        <f>SUMPRODUCT($V151:$AA151,INDEX($E$18:$J$23,MATCH(AJ$5,$D$18:$D$23,0),))+SUMPRODUCT($AB151:$AG151,INDEX($E$28:$J$33,MATCH(AJ$5,$D$28:$D$33,0),))</f>
        <v>3.8392202958389925</v>
      </c>
      <c r="AK151" s="105">
        <f>SUMPRODUCT($V151:$AA151,INDEX($E$18:$J$23,MATCH(AK$5,$D$18:$D$23,0),))+SUMPRODUCT($AB151:$AG151,INDEX($E$28:$J$33,MATCH(AK$5,$D$28:$D$33,0),))</f>
        <v>1.7596426355928716</v>
      </c>
      <c r="AL151" s="105">
        <f>SUMPRODUCT($V151:$AA151,INDEX($E$18:$J$23,MATCH(AL$5,$D$18:$D$23,0),))+SUMPRODUCT($AB151:$AG151,INDEX($E$28:$J$33,MATCH(AL$5,$D$28:$D$33,0),))</f>
        <v>3.7592365396756802</v>
      </c>
      <c r="AM151" s="105">
        <f>SUMPRODUCT($V151:$AA151,INDEX($E$18:$J$23,MATCH(AM$5,$D$18:$D$23,0),))+SUMPRODUCT($AB151:$AG151,INDEX($E$28:$J$33,MATCH(AM$5,$D$28:$D$33,0),))</f>
        <v>1.0397888301230604</v>
      </c>
      <c r="AN151" s="105">
        <f>SUM(AH$126:AH151)</f>
        <v>3.759558526551376</v>
      </c>
      <c r="AO151" s="105">
        <f>SUM(AI$126:AI151)</f>
        <v>93.348009182455186</v>
      </c>
      <c r="AP151" s="105">
        <f>SUM(AJ$126:AJ151)</f>
        <v>172.90522607679364</v>
      </c>
      <c r="AQ151" s="105">
        <f>SUM(AK$126:AK151)</f>
        <v>83.634380232840357</v>
      </c>
      <c r="AR151" s="105">
        <f>SUM(AL$126:AL151)</f>
        <v>156.94258123996244</v>
      </c>
      <c r="AS151" s="105">
        <f>SUM(AM$126:AM151)</f>
        <v>40.391158723272738</v>
      </c>
      <c r="AT151" s="105">
        <f t="array" ref="AT151">SUMPRODUCT(TRANSPOSE($E$16:$J$16),INDEX($H$57:$K$62,,MATCH($R151,$H$40:$K$40,1)))/INDEX($H$63:$K$63,MATCH($R151,$H$40:$K$40,1))*$T151</f>
        <v>511.89603944519899</v>
      </c>
      <c r="AU151" s="105">
        <f>MAX(SUMPRODUCT(AN151:AS151,装备强化!$D$14:$I$14)-SUMPRODUCT(节奏预期!E151:J151,节奏预期!W151:AB151+1,装备强化!$D$14:$I$14),0)</f>
        <v>4375.9818553806399</v>
      </c>
      <c r="AV151" s="105">
        <f t="shared" si="65"/>
        <v>4887.8778948258387</v>
      </c>
      <c r="AW151" s="141">
        <f t="shared" si="66"/>
        <v>0</v>
      </c>
      <c r="AX151" s="141">
        <f t="shared" si="66"/>
        <v>0</v>
      </c>
      <c r="AY151" s="141">
        <f t="shared" si="66"/>
        <v>95.980507395974826</v>
      </c>
      <c r="AZ151" s="141">
        <f t="shared" si="66"/>
        <v>439.91065889821795</v>
      </c>
      <c r="BA151" s="141">
        <f t="shared" si="71"/>
        <v>0</v>
      </c>
      <c r="BB151" s="141">
        <f t="shared" si="67"/>
        <v>125.31861755171255</v>
      </c>
      <c r="BC151" s="141">
        <f t="shared" si="68"/>
        <v>5300.1158688231999</v>
      </c>
      <c r="BD151" s="141">
        <f t="shared" si="69"/>
        <v>18088.926163296561</v>
      </c>
      <c r="BE151" s="141">
        <f t="shared" si="72"/>
        <v>176.67052896077328</v>
      </c>
      <c r="BF151" s="141">
        <f t="shared" si="73"/>
        <v>361.7785232659312</v>
      </c>
    </row>
    <row r="152" spans="18:58" x14ac:dyDescent="0.15">
      <c r="R152" s="104">
        <f>节奏预期!B152</f>
        <v>810</v>
      </c>
      <c r="S152" s="104">
        <f>节奏预期!D152</f>
        <v>106.8817565740629</v>
      </c>
      <c r="T152" s="165">
        <f>(求节点(其他调用!$B$4:$B$163,其他调用!$F$4:$F$163,S152)-求节点(其他调用!$B$4:$B$163,其他调用!$F$4:$F$163,S151))*INDEX($I$5:$M$8,MATCH($R152,$C$5:$C$8,1),MATCH($R$124,$I$4:$M$4,0))</f>
        <v>71344.56948603809</v>
      </c>
      <c r="U152" s="170">
        <f t="shared" si="70"/>
        <v>3064538.5909016253</v>
      </c>
      <c r="V152" s="141">
        <f t="shared" si="63"/>
        <v>0</v>
      </c>
      <c r="W152" s="141">
        <f t="shared" si="63"/>
        <v>0</v>
      </c>
      <c r="X152" s="141">
        <f t="shared" si="63"/>
        <v>3.1708697549350262</v>
      </c>
      <c r="Y152" s="141">
        <f t="shared" si="63"/>
        <v>0</v>
      </c>
      <c r="Z152" s="141">
        <f t="shared" si="63"/>
        <v>0</v>
      </c>
      <c r="AA152" s="141">
        <f t="shared" si="63"/>
        <v>7.9271743873375655</v>
      </c>
      <c r="AB152" s="105">
        <f t="shared" si="64"/>
        <v>0</v>
      </c>
      <c r="AC152" s="105">
        <f t="shared" si="64"/>
        <v>0</v>
      </c>
      <c r="AD152" s="105">
        <f t="shared" si="64"/>
        <v>0</v>
      </c>
      <c r="AE152" s="105">
        <f t="shared" si="64"/>
        <v>0</v>
      </c>
      <c r="AF152" s="105">
        <f t="shared" si="64"/>
        <v>0</v>
      </c>
      <c r="AG152" s="105">
        <f t="shared" si="64"/>
        <v>0.79271743873375655</v>
      </c>
      <c r="AH152" s="105">
        <f>SUMPRODUCT($V152:$AA152,INDEX($E$18:$J$23,MATCH(AH$5,$D$18:$D$23,0),))+SUMPRODUCT($AB152:$AG152,INDEX($E$28:$J$33,MATCH(AH$5,$D$28:$D$33,0),))</f>
        <v>0</v>
      </c>
      <c r="AI152" s="105">
        <f>SUMPRODUCT($V152:$AA152,INDEX($E$18:$J$23,MATCH(AI$5,$D$18:$D$23,0),))+SUMPRODUCT($AB152:$AG152,INDEX($E$28:$J$33,MATCH(AI$5,$D$28:$D$33,0),))</f>
        <v>1.5854348774675131</v>
      </c>
      <c r="AJ152" s="105">
        <f>SUMPRODUCT($V152:$AA152,INDEX($E$18:$J$23,MATCH(AJ$5,$D$18:$D$23,0),))+SUMPRODUCT($AB152:$AG152,INDEX($E$28:$J$33,MATCH(AJ$5,$D$28:$D$33,0),))</f>
        <v>3.8050437059220314</v>
      </c>
      <c r="AK152" s="105">
        <f>SUMPRODUCT($V152:$AA152,INDEX($E$18:$J$23,MATCH(AK$5,$D$18:$D$23,0),))+SUMPRODUCT($AB152:$AG152,INDEX($E$28:$J$33,MATCH(AK$5,$D$28:$D$33,0),))</f>
        <v>1.7439783652142644</v>
      </c>
      <c r="AL152" s="105">
        <f>SUMPRODUCT($V152:$AA152,INDEX($E$18:$J$23,MATCH(AL$5,$D$18:$D$23,0),))+SUMPRODUCT($AB152:$AG152,INDEX($E$28:$J$33,MATCH(AL$5,$D$28:$D$33,0),))</f>
        <v>3.7257719620486558</v>
      </c>
      <c r="AM152" s="105">
        <f>SUMPRODUCT($V152:$AA152,INDEX($E$18:$J$23,MATCH(AM$5,$D$18:$D$23,0),))+SUMPRODUCT($AB152:$AG152,INDEX($E$28:$J$33,MATCH(AM$5,$D$28:$D$33,0),))</f>
        <v>1.0305326703538835</v>
      </c>
      <c r="AN152" s="105">
        <f>SUM(AH$126:AH152)</f>
        <v>3.759558526551376</v>
      </c>
      <c r="AO152" s="105">
        <f>SUM(AI$126:AI152)</f>
        <v>94.933444059922692</v>
      </c>
      <c r="AP152" s="105">
        <f>SUM(AJ$126:AJ152)</f>
        <v>176.71026978271567</v>
      </c>
      <c r="AQ152" s="105">
        <f>SUM(AK$126:AK152)</f>
        <v>85.378358598054618</v>
      </c>
      <c r="AR152" s="105">
        <f>SUM(AL$126:AL152)</f>
        <v>160.6683532020111</v>
      </c>
      <c r="AS152" s="105">
        <f>SUM(AM$126:AM152)</f>
        <v>41.421691393626624</v>
      </c>
      <c r="AT152" s="105">
        <f t="array" ref="AT152">SUMPRODUCT(TRANSPOSE($E$16:$J$16),INDEX($H$57:$K$62,,MATCH($R152,$H$40:$K$40,1)))/INDEX($H$63:$K$63,MATCH($R152,$H$40:$K$40,1))*$T152</f>
        <v>507.33916078960419</v>
      </c>
      <c r="AU152" s="105">
        <f>MAX(SUMPRODUCT(AN152:AS152,装备强化!$D$14:$I$14)-SUMPRODUCT(节奏预期!E152:J152,节奏预期!W152:AB152+1,装备强化!$D$14:$I$14),0)</f>
        <v>5374.8058281851772</v>
      </c>
      <c r="AV152" s="105">
        <f t="shared" si="65"/>
        <v>5882.1449889747819</v>
      </c>
      <c r="AW152" s="141">
        <f t="shared" si="66"/>
        <v>0</v>
      </c>
      <c r="AX152" s="141">
        <f t="shared" si="66"/>
        <v>0</v>
      </c>
      <c r="AY152" s="141">
        <f t="shared" si="66"/>
        <v>95.1260926480508</v>
      </c>
      <c r="AZ152" s="141">
        <f t="shared" si="66"/>
        <v>435.99459130356621</v>
      </c>
      <c r="BA152" s="141">
        <f t="shared" si="71"/>
        <v>0</v>
      </c>
      <c r="BB152" s="141">
        <f t="shared" si="67"/>
        <v>125.31861755171255</v>
      </c>
      <c r="BC152" s="141">
        <f t="shared" si="68"/>
        <v>5395.2419614712508</v>
      </c>
      <c r="BD152" s="141">
        <f t="shared" si="69"/>
        <v>18524.920754600127</v>
      </c>
      <c r="BE152" s="141">
        <f t="shared" si="72"/>
        <v>179.84139871570829</v>
      </c>
      <c r="BF152" s="141">
        <f t="shared" si="73"/>
        <v>370.49841509200252</v>
      </c>
    </row>
    <row r="153" spans="18:58" x14ac:dyDescent="0.15">
      <c r="R153" s="104">
        <f>节奏预期!B153</f>
        <v>840</v>
      </c>
      <c r="S153" s="104">
        <f>节奏预期!D153</f>
        <v>107.429678558787</v>
      </c>
      <c r="T153" s="165">
        <f>(求节点(其他调用!$B$4:$B$163,其他调用!$F$4:$F$163,S153)-求节点(其他调用!$B$4:$B$163,其他调用!$F$4:$F$163,S152))*INDEX($I$5:$M$8,MATCH($R153,$C$5:$C$8,1),MATCH($R$124,$I$4:$M$4,0))</f>
        <v>67417.775949993142</v>
      </c>
      <c r="U153" s="170">
        <f t="shared" si="70"/>
        <v>3131956.3668516185</v>
      </c>
      <c r="V153" s="141">
        <f t="shared" si="63"/>
        <v>0</v>
      </c>
      <c r="W153" s="141">
        <f t="shared" si="63"/>
        <v>0</v>
      </c>
      <c r="X153" s="141">
        <f t="shared" si="63"/>
        <v>2.9963455977774731</v>
      </c>
      <c r="Y153" s="141">
        <f t="shared" si="63"/>
        <v>0</v>
      </c>
      <c r="Z153" s="141">
        <f t="shared" si="63"/>
        <v>0</v>
      </c>
      <c r="AA153" s="141">
        <f t="shared" si="63"/>
        <v>7.490863994443683</v>
      </c>
      <c r="AB153" s="105">
        <f t="shared" si="64"/>
        <v>0</v>
      </c>
      <c r="AC153" s="105">
        <f t="shared" si="64"/>
        <v>0</v>
      </c>
      <c r="AD153" s="105">
        <f t="shared" si="64"/>
        <v>0</v>
      </c>
      <c r="AE153" s="105">
        <f t="shared" si="64"/>
        <v>0</v>
      </c>
      <c r="AF153" s="105">
        <f t="shared" si="64"/>
        <v>0</v>
      </c>
      <c r="AG153" s="105">
        <f t="shared" si="64"/>
        <v>0.74908639944436828</v>
      </c>
      <c r="AH153" s="105">
        <f>SUMPRODUCT($V153:$AA153,INDEX($E$18:$J$23,MATCH(AH$5,$D$18:$D$23,0),))+SUMPRODUCT($AB153:$AG153,INDEX($E$28:$J$33,MATCH(AH$5,$D$28:$D$33,0),))</f>
        <v>0</v>
      </c>
      <c r="AI153" s="105">
        <f>SUMPRODUCT($V153:$AA153,INDEX($E$18:$J$23,MATCH(AI$5,$D$18:$D$23,0),))+SUMPRODUCT($AB153:$AG153,INDEX($E$28:$J$33,MATCH(AI$5,$D$28:$D$33,0),))</f>
        <v>1.4981727988887366</v>
      </c>
      <c r="AJ153" s="105">
        <f>SUMPRODUCT($V153:$AA153,INDEX($E$18:$J$23,MATCH(AJ$5,$D$18:$D$23,0),))+SUMPRODUCT($AB153:$AG153,INDEX($E$28:$J$33,MATCH(AJ$5,$D$28:$D$33,0),))</f>
        <v>3.5956147173329676</v>
      </c>
      <c r="AK153" s="105">
        <f>SUMPRODUCT($V153:$AA153,INDEX($E$18:$J$23,MATCH(AK$5,$D$18:$D$23,0),))+SUMPRODUCT($AB153:$AG153,INDEX($E$28:$J$33,MATCH(AK$5,$D$28:$D$33,0),))</f>
        <v>1.6479900787776105</v>
      </c>
      <c r="AL153" s="105">
        <f>SUMPRODUCT($V153:$AA153,INDEX($E$18:$J$23,MATCH(AL$5,$D$18:$D$23,0),))+SUMPRODUCT($AB153:$AG153,INDEX($E$28:$J$33,MATCH(AL$5,$D$28:$D$33,0),))</f>
        <v>3.5207060773885313</v>
      </c>
      <c r="AM153" s="105">
        <f>SUMPRODUCT($V153:$AA153,INDEX($E$18:$J$23,MATCH(AM$5,$D$18:$D$23,0),))+SUMPRODUCT($AB153:$AG153,INDEX($E$28:$J$33,MATCH(AM$5,$D$28:$D$33,0),))</f>
        <v>0.97381231927767886</v>
      </c>
      <c r="AN153" s="105">
        <f>SUM(AH$126:AH153)</f>
        <v>3.759558526551376</v>
      </c>
      <c r="AO153" s="105">
        <f>SUM(AI$126:AI153)</f>
        <v>96.431616858811424</v>
      </c>
      <c r="AP153" s="105">
        <f>SUM(AJ$126:AJ153)</f>
        <v>180.30588450004865</v>
      </c>
      <c r="AQ153" s="105">
        <f>SUM(AK$126:AK153)</f>
        <v>87.026348676832228</v>
      </c>
      <c r="AR153" s="105">
        <f>SUM(AL$126:AL153)</f>
        <v>164.18905927939963</v>
      </c>
      <c r="AS153" s="105">
        <f>SUM(AM$126:AM153)</f>
        <v>42.395503712904301</v>
      </c>
      <c r="AT153" s="105">
        <f t="array" ref="AT153">SUMPRODUCT(TRANSPOSE($E$16:$J$16),INDEX($H$57:$K$62,,MATCH($R153,$H$40:$K$40,1)))/INDEX($H$63:$K$63,MATCH($R153,$H$40:$K$40,1))*$T153</f>
        <v>479.41529564439571</v>
      </c>
      <c r="AU153" s="105">
        <f>MAX(SUMPRODUCT(AN153:AS153,装备强化!$D$14:$I$14)-SUMPRODUCT(节奏预期!E153:J153,节奏预期!W153:AB153+1,装备强化!$D$14:$I$14),0)</f>
        <v>6318.6546914850842</v>
      </c>
      <c r="AV153" s="105">
        <f t="shared" si="65"/>
        <v>6798.0699871294801</v>
      </c>
      <c r="AW153" s="141">
        <f t="shared" si="66"/>
        <v>0</v>
      </c>
      <c r="AX153" s="141">
        <f t="shared" si="66"/>
        <v>0</v>
      </c>
      <c r="AY153" s="141">
        <f t="shared" si="66"/>
        <v>89.8903679333242</v>
      </c>
      <c r="AZ153" s="141">
        <f t="shared" si="66"/>
        <v>411.99751969440263</v>
      </c>
      <c r="BA153" s="141">
        <f t="shared" si="71"/>
        <v>0</v>
      </c>
      <c r="BB153" s="141">
        <f t="shared" si="67"/>
        <v>125.31861755171255</v>
      </c>
      <c r="BC153" s="141">
        <f t="shared" si="68"/>
        <v>5485.1323294045751</v>
      </c>
      <c r="BD153" s="141">
        <f t="shared" si="69"/>
        <v>18936.91827429453</v>
      </c>
      <c r="BE153" s="141">
        <f t="shared" si="72"/>
        <v>182.83774431348576</v>
      </c>
      <c r="BF153" s="141">
        <f t="shared" si="73"/>
        <v>378.73836548589054</v>
      </c>
    </row>
    <row r="154" spans="18:58" x14ac:dyDescent="0.15">
      <c r="R154" s="104">
        <f>节奏预期!B154</f>
        <v>870</v>
      </c>
      <c r="S154" s="104">
        <f>节奏预期!D154</f>
        <v>107.96942530373228</v>
      </c>
      <c r="T154" s="165">
        <f>(求节点(其他调用!$B$4:$B$163,其他调用!$F$4:$F$163,S154)-求节点(其他调用!$B$4:$B$163,其他调用!$F$4:$F$163,S153))*INDEX($I$5:$M$8,MATCH($R154,$C$5:$C$8,1),MATCH($R$124,$I$4:$M$4,0))</f>
        <v>66411.872739111786</v>
      </c>
      <c r="U154" s="170">
        <f t="shared" si="70"/>
        <v>3198368.2395907305</v>
      </c>
      <c r="V154" s="141">
        <f t="shared" si="63"/>
        <v>0</v>
      </c>
      <c r="W154" s="141">
        <f t="shared" si="63"/>
        <v>0</v>
      </c>
      <c r="X154" s="141">
        <f t="shared" si="63"/>
        <v>2.9516387884049684</v>
      </c>
      <c r="Y154" s="141">
        <f t="shared" si="63"/>
        <v>0</v>
      </c>
      <c r="Z154" s="141">
        <f t="shared" si="63"/>
        <v>0</v>
      </c>
      <c r="AA154" s="141">
        <f t="shared" si="63"/>
        <v>7.3790969710124212</v>
      </c>
      <c r="AB154" s="105">
        <f t="shared" si="64"/>
        <v>0</v>
      </c>
      <c r="AC154" s="105">
        <f t="shared" si="64"/>
        <v>0</v>
      </c>
      <c r="AD154" s="105">
        <f t="shared" si="64"/>
        <v>0</v>
      </c>
      <c r="AE154" s="105">
        <f t="shared" si="64"/>
        <v>0</v>
      </c>
      <c r="AF154" s="105">
        <f t="shared" si="64"/>
        <v>0</v>
      </c>
      <c r="AG154" s="105">
        <f t="shared" si="64"/>
        <v>0.7379096971012421</v>
      </c>
      <c r="AH154" s="105">
        <f>SUMPRODUCT($V154:$AA154,INDEX($E$18:$J$23,MATCH(AH$5,$D$18:$D$23,0),))+SUMPRODUCT($AB154:$AG154,INDEX($E$28:$J$33,MATCH(AH$5,$D$28:$D$33,0),))</f>
        <v>0</v>
      </c>
      <c r="AI154" s="105">
        <f>SUMPRODUCT($V154:$AA154,INDEX($E$18:$J$23,MATCH(AI$5,$D$18:$D$23,0),))+SUMPRODUCT($AB154:$AG154,INDEX($E$28:$J$33,MATCH(AI$5,$D$28:$D$33,0),))</f>
        <v>1.4758193942024842</v>
      </c>
      <c r="AJ154" s="105">
        <f>SUMPRODUCT($V154:$AA154,INDEX($E$18:$J$23,MATCH(AJ$5,$D$18:$D$23,0),))+SUMPRODUCT($AB154:$AG154,INDEX($E$28:$J$33,MATCH(AJ$5,$D$28:$D$33,0),))</f>
        <v>3.5419665460859617</v>
      </c>
      <c r="AK154" s="105">
        <f>SUMPRODUCT($V154:$AA154,INDEX($E$18:$J$23,MATCH(AK$5,$D$18:$D$23,0),))+SUMPRODUCT($AB154:$AG154,INDEX($E$28:$J$33,MATCH(AK$5,$D$28:$D$33,0),))</f>
        <v>1.6234013336227329</v>
      </c>
      <c r="AL154" s="105">
        <f>SUMPRODUCT($V154:$AA154,INDEX($E$18:$J$23,MATCH(AL$5,$D$18:$D$23,0),))+SUMPRODUCT($AB154:$AG154,INDEX($E$28:$J$33,MATCH(AL$5,$D$28:$D$33,0),))</f>
        <v>3.4681755763758382</v>
      </c>
      <c r="AM154" s="105">
        <f>SUMPRODUCT($V154:$AA154,INDEX($E$18:$J$23,MATCH(AM$5,$D$18:$D$23,0),))+SUMPRODUCT($AB154:$AG154,INDEX($E$28:$J$33,MATCH(AM$5,$D$28:$D$33,0),))</f>
        <v>0.95928260623161488</v>
      </c>
      <c r="AN154" s="105">
        <f>SUM(AH$126:AH154)</f>
        <v>3.759558526551376</v>
      </c>
      <c r="AO154" s="105">
        <f>SUM(AI$126:AI154)</f>
        <v>97.907436253013913</v>
      </c>
      <c r="AP154" s="105">
        <f>SUM(AJ$126:AJ154)</f>
        <v>183.84785104613462</v>
      </c>
      <c r="AQ154" s="105">
        <f>SUM(AK$126:AK154)</f>
        <v>88.649750010454966</v>
      </c>
      <c r="AR154" s="105">
        <f>SUM(AL$126:AL154)</f>
        <v>167.65723485577547</v>
      </c>
      <c r="AS154" s="105">
        <f>SUM(AM$126:AM154)</f>
        <v>43.354786319135918</v>
      </c>
      <c r="AT154" s="105">
        <f t="array" ref="AT154">SUMPRODUCT(TRANSPOSE($E$16:$J$16),INDEX($H$57:$K$62,,MATCH($R154,$H$40:$K$40,1)))/INDEX($H$63:$K$63,MATCH($R154,$H$40:$K$40,1))*$T154</f>
        <v>472.26220614479496</v>
      </c>
      <c r="AU154" s="105">
        <f>MAX(SUMPRODUCT(AN154:AS154,装备强化!$D$14:$I$14)-SUMPRODUCT(节奏预期!E154:J154,节奏预期!W154:AB154+1,装备强化!$D$14:$I$14),0)</f>
        <v>7248.4209098326464</v>
      </c>
      <c r="AV154" s="105">
        <f t="shared" si="65"/>
        <v>7720.683115977441</v>
      </c>
      <c r="AW154" s="141">
        <f t="shared" si="66"/>
        <v>0</v>
      </c>
      <c r="AX154" s="141">
        <f t="shared" si="66"/>
        <v>0</v>
      </c>
      <c r="AY154" s="141">
        <f t="shared" si="66"/>
        <v>88.549163652149062</v>
      </c>
      <c r="AZ154" s="141">
        <f t="shared" si="66"/>
        <v>405.85033340568322</v>
      </c>
      <c r="BA154" s="141">
        <f t="shared" si="71"/>
        <v>0</v>
      </c>
      <c r="BB154" s="141">
        <f t="shared" si="67"/>
        <v>125.31861755171255</v>
      </c>
      <c r="BC154" s="141">
        <f t="shared" si="68"/>
        <v>5573.6814930567243</v>
      </c>
      <c r="BD154" s="141">
        <f t="shared" si="69"/>
        <v>19342.768607700214</v>
      </c>
      <c r="BE154" s="141">
        <f t="shared" si="72"/>
        <v>185.78938310189073</v>
      </c>
      <c r="BF154" s="141">
        <f t="shared" si="73"/>
        <v>386.85537215400421</v>
      </c>
    </row>
    <row r="155" spans="18:58" x14ac:dyDescent="0.15">
      <c r="R155" s="104">
        <f>节奏预期!B155</f>
        <v>900</v>
      </c>
      <c r="S155" s="104">
        <f>节奏预期!D155</f>
        <v>108.47075735973553</v>
      </c>
      <c r="T155" s="165">
        <f>(求节点(其他调用!$B$4:$B$163,其他调用!$F$4:$F$163,S155)-求节点(其他调用!$B$4:$B$163,其他调用!$F$4:$F$163,S154))*INDEX($I$5:$M$8,MATCH($R155,$C$5:$C$8,1),MATCH($R$124,$I$4:$M$4,0))</f>
        <v>61685.227405495047</v>
      </c>
      <c r="U155" s="170">
        <f t="shared" si="70"/>
        <v>3260053.4669962255</v>
      </c>
      <c r="V155" s="141">
        <f t="shared" si="63"/>
        <v>0</v>
      </c>
      <c r="W155" s="141">
        <f t="shared" si="63"/>
        <v>0</v>
      </c>
      <c r="X155" s="141">
        <f t="shared" si="63"/>
        <v>2.7415656624664466</v>
      </c>
      <c r="Y155" s="141">
        <f t="shared" si="63"/>
        <v>0</v>
      </c>
      <c r="Z155" s="141">
        <f t="shared" si="63"/>
        <v>0</v>
      </c>
      <c r="AA155" s="141">
        <f t="shared" si="63"/>
        <v>6.853914156166117</v>
      </c>
      <c r="AB155" s="105">
        <f t="shared" si="64"/>
        <v>0</v>
      </c>
      <c r="AC155" s="105">
        <f t="shared" si="64"/>
        <v>0</v>
      </c>
      <c r="AD155" s="105">
        <f t="shared" si="64"/>
        <v>0</v>
      </c>
      <c r="AE155" s="105">
        <f t="shared" si="64"/>
        <v>0</v>
      </c>
      <c r="AF155" s="105">
        <f t="shared" si="64"/>
        <v>0</v>
      </c>
      <c r="AG155" s="105">
        <f t="shared" si="64"/>
        <v>0.68539141561661165</v>
      </c>
      <c r="AH155" s="105">
        <f>SUMPRODUCT($V155:$AA155,INDEX($E$18:$J$23,MATCH(AH$5,$D$18:$D$23,0),))+SUMPRODUCT($AB155:$AG155,INDEX($E$28:$J$33,MATCH(AH$5,$D$28:$D$33,0),))</f>
        <v>0</v>
      </c>
      <c r="AI155" s="105">
        <f>SUMPRODUCT($V155:$AA155,INDEX($E$18:$J$23,MATCH(AI$5,$D$18:$D$23,0),))+SUMPRODUCT($AB155:$AG155,INDEX($E$28:$J$33,MATCH(AI$5,$D$28:$D$33,0),))</f>
        <v>1.3707828312332233</v>
      </c>
      <c r="AJ155" s="105">
        <f>SUMPRODUCT($V155:$AA155,INDEX($E$18:$J$23,MATCH(AJ$5,$D$18:$D$23,0),))+SUMPRODUCT($AB155:$AG155,INDEX($E$28:$J$33,MATCH(AJ$5,$D$28:$D$33,0),))</f>
        <v>3.2898787949597361</v>
      </c>
      <c r="AK155" s="105">
        <f>SUMPRODUCT($V155:$AA155,INDEX($E$18:$J$23,MATCH(AK$5,$D$18:$D$23,0),))+SUMPRODUCT($AB155:$AG155,INDEX($E$28:$J$33,MATCH(AK$5,$D$28:$D$33,0),))</f>
        <v>1.5078611143565459</v>
      </c>
      <c r="AL155" s="105">
        <f>SUMPRODUCT($V155:$AA155,INDEX($E$18:$J$23,MATCH(AL$5,$D$18:$D$23,0),))+SUMPRODUCT($AB155:$AG155,INDEX($E$28:$J$33,MATCH(AL$5,$D$28:$D$33,0),))</f>
        <v>3.2213396533980752</v>
      </c>
      <c r="AM155" s="105">
        <f>SUMPRODUCT($V155:$AA155,INDEX($E$18:$J$23,MATCH(AM$5,$D$18:$D$23,0),))+SUMPRODUCT($AB155:$AG155,INDEX($E$28:$J$33,MATCH(AM$5,$D$28:$D$33,0),))</f>
        <v>0.89100884030159522</v>
      </c>
      <c r="AN155" s="105">
        <f>SUM(AH$126:AH155)</f>
        <v>3.759558526551376</v>
      </c>
      <c r="AO155" s="105">
        <f>SUM(AI$126:AI155)</f>
        <v>99.278219084247141</v>
      </c>
      <c r="AP155" s="105">
        <f>SUM(AJ$126:AJ155)</f>
        <v>187.13772984109437</v>
      </c>
      <c r="AQ155" s="105">
        <f>SUM(AK$126:AK155)</f>
        <v>90.15761112481151</v>
      </c>
      <c r="AR155" s="105">
        <f>SUM(AL$126:AL155)</f>
        <v>170.87857450917355</v>
      </c>
      <c r="AS155" s="105">
        <f>SUM(AM$126:AM155)</f>
        <v>44.245795159437513</v>
      </c>
      <c r="AT155" s="105">
        <f t="array" ref="AT155">SUMPRODUCT(TRANSPOSE($E$16:$J$16),INDEX($H$57:$K$62,,MATCH($R155,$H$40:$K$40,1)))/INDEX($H$63:$K$63,MATCH($R155,$H$40:$K$40,1))*$T155</f>
        <v>438.65050599463149</v>
      </c>
      <c r="AU155" s="105">
        <f>MAX(SUMPRODUCT(AN155:AS155,装备强化!$D$14:$I$14)-SUMPRODUCT(节奏预期!E155:J155,节奏预期!W155:AB155+1,装备强化!$D$14:$I$14),0)</f>
        <v>8112.0140935095769</v>
      </c>
      <c r="AV155" s="105">
        <f t="shared" si="65"/>
        <v>8550.664599504209</v>
      </c>
      <c r="AW155" s="141">
        <f t="shared" si="66"/>
        <v>0</v>
      </c>
      <c r="AX155" s="141">
        <f t="shared" si="66"/>
        <v>0</v>
      </c>
      <c r="AY155" s="141">
        <f t="shared" si="66"/>
        <v>82.246969873993407</v>
      </c>
      <c r="AZ155" s="141">
        <f t="shared" si="66"/>
        <v>376.96527858913646</v>
      </c>
      <c r="BA155" s="141">
        <f t="shared" si="71"/>
        <v>0</v>
      </c>
      <c r="BB155" s="141">
        <f t="shared" si="67"/>
        <v>125.31861755171255</v>
      </c>
      <c r="BC155" s="141">
        <f t="shared" si="68"/>
        <v>5655.9284629307176</v>
      </c>
      <c r="BD155" s="141">
        <f t="shared" si="69"/>
        <v>19719.733886289352</v>
      </c>
      <c r="BE155" s="141">
        <f t="shared" si="72"/>
        <v>188.53094876435719</v>
      </c>
      <c r="BF155" s="141">
        <f t="shared" si="73"/>
        <v>394.39467772578695</v>
      </c>
    </row>
    <row r="156" spans="18:58" x14ac:dyDescent="0.15">
      <c r="R156" s="104">
        <f>节奏预期!B156</f>
        <v>930</v>
      </c>
      <c r="S156" s="104">
        <f>节奏预期!D156</f>
        <v>108.96978269554532</v>
      </c>
      <c r="T156" s="165">
        <f>(求节点(其他调用!$B$4:$B$163,其他调用!$F$4:$F$163,S156)-求节点(其他调用!$B$4:$B$163,其他调用!$F$4:$F$163,S155))*INDEX($I$5:$M$8,MATCH($R156,$C$5:$C$8,1),MATCH($R$124,$I$4:$M$4,0))</f>
        <v>61401.402427637579</v>
      </c>
      <c r="U156" s="170">
        <f t="shared" si="70"/>
        <v>3321454.869423863</v>
      </c>
      <c r="V156" s="141">
        <f t="shared" si="63"/>
        <v>0</v>
      </c>
      <c r="W156" s="141">
        <f t="shared" si="63"/>
        <v>0</v>
      </c>
      <c r="X156" s="141">
        <f t="shared" si="63"/>
        <v>2.7289512190061149</v>
      </c>
      <c r="Y156" s="141">
        <f t="shared" si="63"/>
        <v>0</v>
      </c>
      <c r="Z156" s="141">
        <f t="shared" si="63"/>
        <v>0</v>
      </c>
      <c r="AA156" s="141">
        <f t="shared" si="63"/>
        <v>6.8223780475152864</v>
      </c>
      <c r="AB156" s="105">
        <f t="shared" si="64"/>
        <v>0</v>
      </c>
      <c r="AC156" s="105">
        <f t="shared" si="64"/>
        <v>0</v>
      </c>
      <c r="AD156" s="105">
        <f t="shared" si="64"/>
        <v>0</v>
      </c>
      <c r="AE156" s="105">
        <f t="shared" si="64"/>
        <v>0</v>
      </c>
      <c r="AF156" s="105">
        <f t="shared" si="64"/>
        <v>0</v>
      </c>
      <c r="AG156" s="105">
        <f t="shared" si="64"/>
        <v>0.68223780475152873</v>
      </c>
      <c r="AH156" s="105">
        <f>SUMPRODUCT($V156:$AA156,INDEX($E$18:$J$23,MATCH(AH$5,$D$18:$D$23,0),))+SUMPRODUCT($AB156:$AG156,INDEX($E$28:$J$33,MATCH(AH$5,$D$28:$D$33,0),))</f>
        <v>0</v>
      </c>
      <c r="AI156" s="105">
        <f>SUMPRODUCT($V156:$AA156,INDEX($E$18:$J$23,MATCH(AI$5,$D$18:$D$23,0),))+SUMPRODUCT($AB156:$AG156,INDEX($E$28:$J$33,MATCH(AI$5,$D$28:$D$33,0),))</f>
        <v>1.3644756095030575</v>
      </c>
      <c r="AJ156" s="105">
        <f>SUMPRODUCT($V156:$AA156,INDEX($E$18:$J$23,MATCH(AJ$5,$D$18:$D$23,0),))+SUMPRODUCT($AB156:$AG156,INDEX($E$28:$J$33,MATCH(AJ$5,$D$28:$D$33,0),))</f>
        <v>3.2747414628073375</v>
      </c>
      <c r="AK156" s="105">
        <f>SUMPRODUCT($V156:$AA156,INDEX($E$18:$J$23,MATCH(AK$5,$D$18:$D$23,0),))+SUMPRODUCT($AB156:$AG156,INDEX($E$28:$J$33,MATCH(AK$5,$D$28:$D$33,0),))</f>
        <v>1.5009231704533632</v>
      </c>
      <c r="AL156" s="105">
        <f>SUMPRODUCT($V156:$AA156,INDEX($E$18:$J$23,MATCH(AL$5,$D$18:$D$23,0),))+SUMPRODUCT($AB156:$AG156,INDEX($E$28:$J$33,MATCH(AL$5,$D$28:$D$33,0),))</f>
        <v>3.2065176823321848</v>
      </c>
      <c r="AM156" s="105">
        <f>SUMPRODUCT($V156:$AA156,INDEX($E$18:$J$23,MATCH(AM$5,$D$18:$D$23,0),))+SUMPRODUCT($AB156:$AG156,INDEX($E$28:$J$33,MATCH(AM$5,$D$28:$D$33,0),))</f>
        <v>0.88690914617698735</v>
      </c>
      <c r="AN156" s="105">
        <f>SUM(AH$126:AH156)</f>
        <v>3.759558526551376</v>
      </c>
      <c r="AO156" s="105">
        <f>SUM(AI$126:AI156)</f>
        <v>100.6426946937502</v>
      </c>
      <c r="AP156" s="105">
        <f>SUM(AJ$126:AJ156)</f>
        <v>190.4124713039017</v>
      </c>
      <c r="AQ156" s="105">
        <f>SUM(AK$126:AK156)</f>
        <v>91.658534295264872</v>
      </c>
      <c r="AR156" s="105">
        <f>SUM(AL$126:AL156)</f>
        <v>174.08509219150574</v>
      </c>
      <c r="AS156" s="105">
        <f>SUM(AM$126:AM156)</f>
        <v>45.132704305614503</v>
      </c>
      <c r="AT156" s="105">
        <f t="array" ref="AT156">SUMPRODUCT(TRANSPOSE($E$16:$J$16),INDEX($H$57:$K$62,,MATCH($R156,$H$40:$K$40,1)))/INDEX($H$63:$K$63,MATCH($R156,$H$40:$K$40,1))*$T156</f>
        <v>436.63219504097833</v>
      </c>
      <c r="AU156" s="105">
        <f>MAX(SUMPRODUCT(AN156:AS156,装备强化!$D$14:$I$14)-SUMPRODUCT(节奏预期!E156:J156,节奏预期!W156:AB156+1,装备强化!$D$14:$I$14),0)</f>
        <v>8971.6337274965044</v>
      </c>
      <c r="AV156" s="105">
        <f t="shared" si="65"/>
        <v>9408.2659225374828</v>
      </c>
      <c r="AW156" s="141">
        <f t="shared" si="66"/>
        <v>0</v>
      </c>
      <c r="AX156" s="141">
        <f t="shared" si="66"/>
        <v>0</v>
      </c>
      <c r="AY156" s="141">
        <f t="shared" si="66"/>
        <v>81.868536570183451</v>
      </c>
      <c r="AZ156" s="141">
        <f t="shared" si="66"/>
        <v>375.23079261334084</v>
      </c>
      <c r="BA156" s="141">
        <f t="shared" si="71"/>
        <v>0</v>
      </c>
      <c r="BB156" s="141">
        <f t="shared" si="67"/>
        <v>125.31861755171255</v>
      </c>
      <c r="BC156" s="141">
        <f t="shared" si="68"/>
        <v>5737.7969995009007</v>
      </c>
      <c r="BD156" s="141">
        <f t="shared" si="69"/>
        <v>20094.964678902692</v>
      </c>
      <c r="BE156" s="141">
        <f t="shared" si="72"/>
        <v>191.25989998336331</v>
      </c>
      <c r="BF156" s="141">
        <f t="shared" si="73"/>
        <v>401.89929357805374</v>
      </c>
    </row>
    <row r="157" spans="18:58" x14ac:dyDescent="0.15">
      <c r="R157" s="104">
        <f>节奏预期!B157</f>
        <v>960</v>
      </c>
      <c r="S157" s="104">
        <f>节奏预期!D157</f>
        <v>109.40507492934512</v>
      </c>
      <c r="T157" s="165">
        <f>(求节点(其他调用!$B$4:$B$163,其他调用!$F$4:$F$163,S157)-求节点(其他调用!$B$4:$B$163,其他调用!$F$4:$F$163,S156))*INDEX($I$5:$M$8,MATCH($R157,$C$5:$C$8,1),MATCH($R$124,$I$4:$M$4,0))</f>
        <v>53559.512319740061</v>
      </c>
      <c r="U157" s="170">
        <f t="shared" si="70"/>
        <v>3375014.3817436029</v>
      </c>
      <c r="V157" s="141">
        <f t="shared" si="63"/>
        <v>0</v>
      </c>
      <c r="W157" s="141">
        <f t="shared" si="63"/>
        <v>0</v>
      </c>
      <c r="X157" s="141">
        <f t="shared" si="63"/>
        <v>2.3804227697662252</v>
      </c>
      <c r="Y157" s="141">
        <f t="shared" si="63"/>
        <v>0</v>
      </c>
      <c r="Z157" s="141">
        <f t="shared" si="63"/>
        <v>0</v>
      </c>
      <c r="AA157" s="141">
        <f t="shared" si="63"/>
        <v>5.9510569244155622</v>
      </c>
      <c r="AB157" s="105">
        <f t="shared" si="64"/>
        <v>0</v>
      </c>
      <c r="AC157" s="105">
        <f t="shared" si="64"/>
        <v>0</v>
      </c>
      <c r="AD157" s="105">
        <f t="shared" si="64"/>
        <v>0</v>
      </c>
      <c r="AE157" s="105">
        <f t="shared" si="64"/>
        <v>0</v>
      </c>
      <c r="AF157" s="105">
        <f t="shared" si="64"/>
        <v>0</v>
      </c>
      <c r="AG157" s="105">
        <f t="shared" si="64"/>
        <v>0.59510569244155631</v>
      </c>
      <c r="AH157" s="105">
        <f>SUMPRODUCT($V157:$AA157,INDEX($E$18:$J$23,MATCH(AH$5,$D$18:$D$23,0),))+SUMPRODUCT($AB157:$AG157,INDEX($E$28:$J$33,MATCH(AH$5,$D$28:$D$33,0),))</f>
        <v>0</v>
      </c>
      <c r="AI157" s="105">
        <f>SUMPRODUCT($V157:$AA157,INDEX($E$18:$J$23,MATCH(AI$5,$D$18:$D$23,0),))+SUMPRODUCT($AB157:$AG157,INDEX($E$28:$J$33,MATCH(AI$5,$D$28:$D$33,0),))</f>
        <v>1.1902113848831126</v>
      </c>
      <c r="AJ157" s="105">
        <f>SUMPRODUCT($V157:$AA157,INDEX($E$18:$J$23,MATCH(AJ$5,$D$18:$D$23,0),))+SUMPRODUCT($AB157:$AG157,INDEX($E$28:$J$33,MATCH(AJ$5,$D$28:$D$33,0),))</f>
        <v>2.85650732371947</v>
      </c>
      <c r="AK157" s="105">
        <f>SUMPRODUCT($V157:$AA157,INDEX($E$18:$J$23,MATCH(AK$5,$D$18:$D$23,0),))+SUMPRODUCT($AB157:$AG157,INDEX($E$28:$J$33,MATCH(AK$5,$D$28:$D$33,0),))</f>
        <v>1.3092325233714237</v>
      </c>
      <c r="AL157" s="105">
        <f>SUMPRODUCT($V157:$AA157,INDEX($E$18:$J$23,MATCH(AL$5,$D$18:$D$23,0),))+SUMPRODUCT($AB157:$AG157,INDEX($E$28:$J$33,MATCH(AL$5,$D$28:$D$33,0),))</f>
        <v>2.7969967544753143</v>
      </c>
      <c r="AM157" s="105">
        <f>SUMPRODUCT($V157:$AA157,INDEX($E$18:$J$23,MATCH(AM$5,$D$18:$D$23,0),))+SUMPRODUCT($AB157:$AG157,INDEX($E$28:$J$33,MATCH(AM$5,$D$28:$D$33,0),))</f>
        <v>0.77363740017402305</v>
      </c>
      <c r="AN157" s="105">
        <f>SUM(AH$126:AH157)</f>
        <v>3.759558526551376</v>
      </c>
      <c r="AO157" s="105">
        <f>SUM(AI$126:AI157)</f>
        <v>101.83290607863331</v>
      </c>
      <c r="AP157" s="105">
        <f>SUM(AJ$126:AJ157)</f>
        <v>193.26897862762118</v>
      </c>
      <c r="AQ157" s="105">
        <f>SUM(AK$126:AK157)</f>
        <v>92.967766818636292</v>
      </c>
      <c r="AR157" s="105">
        <f>SUM(AL$126:AL157)</f>
        <v>176.88208894598105</v>
      </c>
      <c r="AS157" s="105">
        <f>SUM(AM$126:AM157)</f>
        <v>45.906341705788527</v>
      </c>
      <c r="AT157" s="105">
        <f t="array" ref="AT157">SUMPRODUCT(TRANSPOSE($E$16:$J$16),INDEX($H$57:$K$62,,MATCH($R157,$H$40:$K$40,1)))/INDEX($H$63:$K$63,MATCH($R157,$H$40:$K$40,1))*$T157</f>
        <v>380.86764316259598</v>
      </c>
      <c r="AU157" s="105">
        <f>MAX(SUMPRODUCT(AN157:AS157,装备强化!$D$14:$I$14)-SUMPRODUCT(节奏预期!E157:J157,节奏预期!W157:AB157+1,装备强化!$D$14:$I$14),0)</f>
        <v>9721.4668999728674</v>
      </c>
      <c r="AV157" s="105">
        <f t="shared" si="65"/>
        <v>10102.334543135463</v>
      </c>
      <c r="AW157" s="141">
        <f t="shared" si="66"/>
        <v>0</v>
      </c>
      <c r="AX157" s="141">
        <f t="shared" si="66"/>
        <v>0</v>
      </c>
      <c r="AY157" s="141">
        <f t="shared" si="66"/>
        <v>71.412683092986754</v>
      </c>
      <c r="AZ157" s="141">
        <f t="shared" si="66"/>
        <v>327.30813084285597</v>
      </c>
      <c r="BA157" s="141">
        <f t="shared" si="71"/>
        <v>0</v>
      </c>
      <c r="BB157" s="141">
        <f t="shared" si="67"/>
        <v>125.31861755171255</v>
      </c>
      <c r="BC157" s="141">
        <f t="shared" si="68"/>
        <v>5809.2096825938879</v>
      </c>
      <c r="BD157" s="141">
        <f t="shared" si="69"/>
        <v>20422.272809745547</v>
      </c>
      <c r="BE157" s="141">
        <f t="shared" si="72"/>
        <v>193.64032275312954</v>
      </c>
      <c r="BF157" s="141">
        <f t="shared" si="73"/>
        <v>408.44545619491089</v>
      </c>
    </row>
    <row r="158" spans="18:58" x14ac:dyDescent="0.15">
      <c r="R158" s="104">
        <f>节奏预期!B158</f>
        <v>990</v>
      </c>
      <c r="S158" s="104">
        <f>节奏预期!D158</f>
        <v>109.83625920760988</v>
      </c>
      <c r="T158" s="165">
        <f>(求节点(其他调用!$B$4:$B$163,其他调用!$F$4:$F$163,S158)-求节点(其他调用!$B$4:$B$163,其他调用!$F$4:$F$163,S157))*INDEX($I$5:$M$8,MATCH($R158,$C$5:$C$8,1),MATCH($R$124,$I$4:$M$4,0))</f>
        <v>53054.058562463521</v>
      </c>
      <c r="U158" s="170">
        <f t="shared" si="70"/>
        <v>3428068.4403060665</v>
      </c>
      <c r="V158" s="141">
        <f t="shared" si="63"/>
        <v>0</v>
      </c>
      <c r="W158" s="141">
        <f t="shared" si="63"/>
        <v>0</v>
      </c>
      <c r="X158" s="141">
        <f t="shared" si="63"/>
        <v>2.3579581583317122</v>
      </c>
      <c r="Y158" s="141">
        <f t="shared" si="63"/>
        <v>0</v>
      </c>
      <c r="Z158" s="141">
        <f t="shared" si="63"/>
        <v>0</v>
      </c>
      <c r="AA158" s="141">
        <f t="shared" si="63"/>
        <v>5.8948953958292805</v>
      </c>
      <c r="AB158" s="105">
        <f t="shared" si="64"/>
        <v>0</v>
      </c>
      <c r="AC158" s="105">
        <f t="shared" si="64"/>
        <v>0</v>
      </c>
      <c r="AD158" s="105">
        <f t="shared" si="64"/>
        <v>0</v>
      </c>
      <c r="AE158" s="105">
        <f t="shared" si="64"/>
        <v>0</v>
      </c>
      <c r="AF158" s="105">
        <f t="shared" si="64"/>
        <v>0</v>
      </c>
      <c r="AG158" s="105">
        <f t="shared" si="64"/>
        <v>0.58948953958292805</v>
      </c>
      <c r="AH158" s="105">
        <f>SUMPRODUCT($V158:$AA158,INDEX($E$18:$J$23,MATCH(AH$5,$D$18:$D$23,0),))+SUMPRODUCT($AB158:$AG158,INDEX($E$28:$J$33,MATCH(AH$5,$D$28:$D$33,0),))</f>
        <v>0</v>
      </c>
      <c r="AI158" s="105">
        <f>SUMPRODUCT($V158:$AA158,INDEX($E$18:$J$23,MATCH(AI$5,$D$18:$D$23,0),))+SUMPRODUCT($AB158:$AG158,INDEX($E$28:$J$33,MATCH(AI$5,$D$28:$D$33,0),))</f>
        <v>1.1789790791658561</v>
      </c>
      <c r="AJ158" s="105">
        <f>SUMPRODUCT($V158:$AA158,INDEX($E$18:$J$23,MATCH(AJ$5,$D$18:$D$23,0),))+SUMPRODUCT($AB158:$AG158,INDEX($E$28:$J$33,MATCH(AJ$5,$D$28:$D$33,0),))</f>
        <v>2.8295497899980546</v>
      </c>
      <c r="AK158" s="105">
        <f>SUMPRODUCT($V158:$AA158,INDEX($E$18:$J$23,MATCH(AK$5,$D$18:$D$23,0),))+SUMPRODUCT($AB158:$AG158,INDEX($E$28:$J$33,MATCH(AK$5,$D$28:$D$33,0),))</f>
        <v>1.2968769870824417</v>
      </c>
      <c r="AL158" s="105">
        <f>SUMPRODUCT($V158:$AA158,INDEX($E$18:$J$23,MATCH(AL$5,$D$18:$D$23,0),))+SUMPRODUCT($AB158:$AG158,INDEX($E$28:$J$33,MATCH(AL$5,$D$28:$D$33,0),))</f>
        <v>2.7706008360397618</v>
      </c>
      <c r="AM158" s="105">
        <f>SUMPRODUCT($V158:$AA158,INDEX($E$18:$J$23,MATCH(AM$5,$D$18:$D$23,0),))+SUMPRODUCT($AB158:$AG158,INDEX($E$28:$J$33,MATCH(AM$5,$D$28:$D$33,0),))</f>
        <v>0.76633640145780646</v>
      </c>
      <c r="AN158" s="105">
        <f>SUM(AH$126:AH158)</f>
        <v>3.759558526551376</v>
      </c>
      <c r="AO158" s="105">
        <f>SUM(AI$126:AI158)</f>
        <v>103.01188515779917</v>
      </c>
      <c r="AP158" s="105">
        <f>SUM(AJ$126:AJ158)</f>
        <v>196.09852841761924</v>
      </c>
      <c r="AQ158" s="105">
        <f>SUM(AK$126:AK158)</f>
        <v>94.264643805718734</v>
      </c>
      <c r="AR158" s="105">
        <f>SUM(AL$126:AL158)</f>
        <v>179.65268978202081</v>
      </c>
      <c r="AS158" s="105">
        <f>SUM(AM$126:AM158)</f>
        <v>46.672678107246334</v>
      </c>
      <c r="AT158" s="105">
        <f t="array" ref="AT158">SUMPRODUCT(TRANSPOSE($E$16:$J$16),INDEX($H$57:$K$62,,MATCH($R158,$H$40:$K$40,1)))/INDEX($H$63:$K$63,MATCH($R158,$H$40:$K$40,1))*$T158</f>
        <v>377.27330533307395</v>
      </c>
      <c r="AU158" s="105">
        <f>MAX(SUMPRODUCT(AN158:AS158,装备强化!$D$14:$I$14)-SUMPRODUCT(节奏预期!E158:J158,节奏预期!W158:AB158+1,装备强化!$D$14:$I$14),0)</f>
        <v>10464.223719847359</v>
      </c>
      <c r="AV158" s="105">
        <f t="shared" si="65"/>
        <v>10841.497025180433</v>
      </c>
      <c r="AW158" s="141">
        <f t="shared" si="66"/>
        <v>0</v>
      </c>
      <c r="AX158" s="141">
        <f t="shared" si="66"/>
        <v>0</v>
      </c>
      <c r="AY158" s="141">
        <f t="shared" si="66"/>
        <v>70.738744749951366</v>
      </c>
      <c r="AZ158" s="141">
        <f t="shared" si="66"/>
        <v>324.21924677061048</v>
      </c>
      <c r="BA158" s="141">
        <f t="shared" si="71"/>
        <v>0</v>
      </c>
      <c r="BB158" s="141">
        <f t="shared" si="67"/>
        <v>125.31861755171255</v>
      </c>
      <c r="BC158" s="141">
        <f t="shared" si="68"/>
        <v>5879.9484273438393</v>
      </c>
      <c r="BD158" s="141">
        <f t="shared" si="69"/>
        <v>20746.492056516159</v>
      </c>
      <c r="BE158" s="141">
        <f t="shared" si="72"/>
        <v>195.99828091146125</v>
      </c>
      <c r="BF158" s="141">
        <f t="shared" si="73"/>
        <v>414.9298411303231</v>
      </c>
    </row>
    <row r="159" spans="18:58" x14ac:dyDescent="0.15">
      <c r="R159" s="104">
        <f>节奏预期!B159</f>
        <v>1020</v>
      </c>
      <c r="S159" s="104">
        <f>节奏预期!D159</f>
        <v>110.24744313604209</v>
      </c>
      <c r="T159" s="165">
        <f>(求节点(其他调用!$B$4:$B$163,其他调用!$F$4:$F$163,S159)-求节点(其他调用!$B$4:$B$163,其他调用!$F$4:$F$163,S158))*INDEX($I$5:$M$8,MATCH($R159,$C$5:$C$8,1),MATCH($R$124,$I$4:$M$4,0))</f>
        <v>50593.162410227058</v>
      </c>
      <c r="U159" s="170">
        <f t="shared" si="70"/>
        <v>3478661.6027162937</v>
      </c>
      <c r="V159" s="141">
        <f t="shared" si="63"/>
        <v>0</v>
      </c>
      <c r="W159" s="141">
        <f t="shared" si="63"/>
        <v>0</v>
      </c>
      <c r="X159" s="141">
        <f t="shared" si="63"/>
        <v>2.2485849960100914</v>
      </c>
      <c r="Y159" s="141">
        <f t="shared" si="63"/>
        <v>0</v>
      </c>
      <c r="Z159" s="141">
        <f t="shared" si="63"/>
        <v>0</v>
      </c>
      <c r="AA159" s="141">
        <f t="shared" si="63"/>
        <v>5.6214624900252286</v>
      </c>
      <c r="AB159" s="105">
        <f t="shared" si="64"/>
        <v>0</v>
      </c>
      <c r="AC159" s="105">
        <f t="shared" si="64"/>
        <v>0</v>
      </c>
      <c r="AD159" s="105">
        <f t="shared" si="64"/>
        <v>0</v>
      </c>
      <c r="AE159" s="105">
        <f t="shared" si="64"/>
        <v>0</v>
      </c>
      <c r="AF159" s="105">
        <f t="shared" si="64"/>
        <v>0</v>
      </c>
      <c r="AG159" s="105">
        <f t="shared" si="64"/>
        <v>0.56214624900252286</v>
      </c>
      <c r="AH159" s="105">
        <f>SUMPRODUCT($V159:$AA159,INDEX($E$18:$J$23,MATCH(AH$5,$D$18:$D$23,0),))+SUMPRODUCT($AB159:$AG159,INDEX($E$28:$J$33,MATCH(AH$5,$D$28:$D$33,0),))</f>
        <v>0</v>
      </c>
      <c r="AI159" s="105">
        <f>SUMPRODUCT($V159:$AA159,INDEX($E$18:$J$23,MATCH(AI$5,$D$18:$D$23,0),))+SUMPRODUCT($AB159:$AG159,INDEX($E$28:$J$33,MATCH(AI$5,$D$28:$D$33,0),))</f>
        <v>1.1242924980050457</v>
      </c>
      <c r="AJ159" s="105">
        <f>SUMPRODUCT($V159:$AA159,INDEX($E$18:$J$23,MATCH(AJ$5,$D$18:$D$23,0),))+SUMPRODUCT($AB159:$AG159,INDEX($E$28:$J$33,MATCH(AJ$5,$D$28:$D$33,0),))</f>
        <v>2.6983019952121099</v>
      </c>
      <c r="AK159" s="105">
        <f>SUMPRODUCT($V159:$AA159,INDEX($E$18:$J$23,MATCH(AK$5,$D$18:$D$23,0),))+SUMPRODUCT($AB159:$AG159,INDEX($E$28:$J$33,MATCH(AK$5,$D$28:$D$33,0),))</f>
        <v>1.2367217478055503</v>
      </c>
      <c r="AL159" s="105">
        <f>SUMPRODUCT($V159:$AA159,INDEX($E$18:$J$23,MATCH(AL$5,$D$18:$D$23,0),))+SUMPRODUCT($AB159:$AG159,INDEX($E$28:$J$33,MATCH(AL$5,$D$28:$D$33,0),))</f>
        <v>2.6420873703118573</v>
      </c>
      <c r="AM159" s="105">
        <f>SUMPRODUCT($V159:$AA159,INDEX($E$18:$J$23,MATCH(AM$5,$D$18:$D$23,0),))+SUMPRODUCT($AB159:$AG159,INDEX($E$28:$J$33,MATCH(AM$5,$D$28:$D$33,0),))</f>
        <v>0.73079012370327967</v>
      </c>
      <c r="AN159" s="105">
        <f>SUM(AH$126:AH159)</f>
        <v>3.759558526551376</v>
      </c>
      <c r="AO159" s="105">
        <f>SUM(AI$126:AI159)</f>
        <v>104.13617765580422</v>
      </c>
      <c r="AP159" s="105">
        <f>SUM(AJ$126:AJ159)</f>
        <v>198.79683041283135</v>
      </c>
      <c r="AQ159" s="105">
        <f>SUM(AK$126:AK159)</f>
        <v>95.50136555352428</v>
      </c>
      <c r="AR159" s="105">
        <f>SUM(AL$126:AL159)</f>
        <v>182.29477715233267</v>
      </c>
      <c r="AS159" s="105">
        <f>SUM(AM$126:AM159)</f>
        <v>47.403468230949613</v>
      </c>
      <c r="AT159" s="105">
        <f t="array" ref="AT159">SUMPRODUCT(TRANSPOSE($E$16:$J$16),INDEX($H$57:$K$62,,MATCH($R159,$H$40:$K$40,1)))/INDEX($H$63:$K$63,MATCH($R159,$H$40:$K$40,1))*$T159</f>
        <v>359.77359936161463</v>
      </c>
      <c r="AU159" s="105">
        <f>MAX(SUMPRODUCT(AN159:AS159,装备强化!$D$14:$I$14)-SUMPRODUCT(节奏预期!E159:J159,节奏预期!W159:AB159+1,装备强化!$D$14:$I$14),0)</f>
        <v>11172.527993590535</v>
      </c>
      <c r="AV159" s="105">
        <f t="shared" si="65"/>
        <v>11532.30159295215</v>
      </c>
      <c r="AW159" s="141">
        <f t="shared" si="66"/>
        <v>0</v>
      </c>
      <c r="AX159" s="141">
        <f t="shared" si="66"/>
        <v>0</v>
      </c>
      <c r="AY159" s="141">
        <f t="shared" si="66"/>
        <v>67.45754988030275</v>
      </c>
      <c r="AZ159" s="141">
        <f t="shared" si="66"/>
        <v>309.18043695138766</v>
      </c>
      <c r="BA159" s="141">
        <f t="shared" si="71"/>
        <v>0</v>
      </c>
      <c r="BB159" s="141">
        <f t="shared" si="67"/>
        <v>125.31861755171255</v>
      </c>
      <c r="BC159" s="141">
        <f t="shared" si="68"/>
        <v>5947.4059772241417</v>
      </c>
      <c r="BD159" s="141">
        <f t="shared" si="69"/>
        <v>21055.672493467548</v>
      </c>
      <c r="BE159" s="141">
        <f t="shared" si="72"/>
        <v>198.24686590747135</v>
      </c>
      <c r="BF159" s="141">
        <f t="shared" si="73"/>
        <v>421.11344986935086</v>
      </c>
    </row>
    <row r="160" spans="18:58" x14ac:dyDescent="0.15">
      <c r="R160" s="104">
        <f>节奏预期!B160</f>
        <v>1050</v>
      </c>
      <c r="S160" s="104">
        <f>节奏预期!D160</f>
        <v>110.6463819611062</v>
      </c>
      <c r="T160" s="165">
        <f>(求节点(其他调用!$B$4:$B$163,其他调用!$F$4:$F$163,S160)-求节点(其他调用!$B$4:$B$163,其他调用!$F$4:$F$163,S159))*INDEX($I$5:$M$8,MATCH($R160,$C$5:$C$8,1),MATCH($R$124,$I$4:$M$4,0))</f>
        <v>49086.492376224996</v>
      </c>
      <c r="U160" s="170">
        <f t="shared" si="70"/>
        <v>3527748.0950925187</v>
      </c>
      <c r="V160" s="141">
        <f t="shared" si="63"/>
        <v>0</v>
      </c>
      <c r="W160" s="141">
        <f t="shared" si="63"/>
        <v>0</v>
      </c>
      <c r="X160" s="141">
        <f t="shared" si="63"/>
        <v>2.1816218833877778</v>
      </c>
      <c r="Y160" s="141">
        <f t="shared" si="63"/>
        <v>0</v>
      </c>
      <c r="Z160" s="141">
        <f t="shared" si="63"/>
        <v>0</v>
      </c>
      <c r="AA160" s="141">
        <f t="shared" si="63"/>
        <v>5.4540547084694442</v>
      </c>
      <c r="AB160" s="105">
        <f t="shared" si="64"/>
        <v>0</v>
      </c>
      <c r="AC160" s="105">
        <f t="shared" si="64"/>
        <v>0</v>
      </c>
      <c r="AD160" s="105">
        <f t="shared" si="64"/>
        <v>0</v>
      </c>
      <c r="AE160" s="105">
        <f t="shared" si="64"/>
        <v>0</v>
      </c>
      <c r="AF160" s="105">
        <f t="shared" si="64"/>
        <v>0</v>
      </c>
      <c r="AG160" s="105">
        <f t="shared" si="64"/>
        <v>0.54540547084694446</v>
      </c>
      <c r="AH160" s="105">
        <f>SUMPRODUCT($V160:$AA160,INDEX($E$18:$J$23,MATCH(AH$5,$D$18:$D$23,0),))+SUMPRODUCT($AB160:$AG160,INDEX($E$28:$J$33,MATCH(AH$5,$D$28:$D$33,0),))</f>
        <v>0</v>
      </c>
      <c r="AI160" s="105">
        <f>SUMPRODUCT($V160:$AA160,INDEX($E$18:$J$23,MATCH(AI$5,$D$18:$D$23,0),))+SUMPRODUCT($AB160:$AG160,INDEX($E$28:$J$33,MATCH(AI$5,$D$28:$D$33,0),))</f>
        <v>1.0908109416938889</v>
      </c>
      <c r="AJ160" s="105">
        <f>SUMPRODUCT($V160:$AA160,INDEX($E$18:$J$23,MATCH(AJ$5,$D$18:$D$23,0),))+SUMPRODUCT($AB160:$AG160,INDEX($E$28:$J$33,MATCH(AJ$5,$D$28:$D$33,0),))</f>
        <v>2.6179462600653332</v>
      </c>
      <c r="AK160" s="105">
        <f>SUMPRODUCT($V160:$AA160,INDEX($E$18:$J$23,MATCH(AK$5,$D$18:$D$23,0),))+SUMPRODUCT($AB160:$AG160,INDEX($E$28:$J$33,MATCH(AK$5,$D$28:$D$33,0),))</f>
        <v>1.1998920358632779</v>
      </c>
      <c r="AL160" s="105">
        <f>SUMPRODUCT($V160:$AA160,INDEX($E$18:$J$23,MATCH(AL$5,$D$18:$D$23,0),))+SUMPRODUCT($AB160:$AG160,INDEX($E$28:$J$33,MATCH(AL$5,$D$28:$D$33,0),))</f>
        <v>2.5634057129806389</v>
      </c>
      <c r="AM160" s="105">
        <f>SUMPRODUCT($V160:$AA160,INDEX($E$18:$J$23,MATCH(AM$5,$D$18:$D$23,0),))+SUMPRODUCT($AB160:$AG160,INDEX($E$28:$J$33,MATCH(AM$5,$D$28:$D$33,0),))</f>
        <v>0.70902711210102776</v>
      </c>
      <c r="AN160" s="105">
        <f>SUM(AH$126:AH160)</f>
        <v>3.759558526551376</v>
      </c>
      <c r="AO160" s="105">
        <f>SUM(AI$126:AI160)</f>
        <v>105.22698859749811</v>
      </c>
      <c r="AP160" s="105">
        <f>SUM(AJ$126:AJ160)</f>
        <v>201.41477667289669</v>
      </c>
      <c r="AQ160" s="105">
        <f>SUM(AK$126:AK160)</f>
        <v>96.701257589387552</v>
      </c>
      <c r="AR160" s="105">
        <f>SUM(AL$126:AL160)</f>
        <v>184.8581828653133</v>
      </c>
      <c r="AS160" s="105">
        <f>SUM(AM$126:AM160)</f>
        <v>48.112495343050639</v>
      </c>
      <c r="AT160" s="105">
        <f t="array" ref="AT160">SUMPRODUCT(TRANSPOSE($E$16:$J$16),INDEX($H$57:$K$62,,MATCH($R160,$H$40:$K$40,1)))/INDEX($H$63:$K$63,MATCH($R160,$H$40:$K$40,1))*$T160</f>
        <v>349.05950134204443</v>
      </c>
      <c r="AU160" s="105">
        <f>MAX(SUMPRODUCT(AN160:AS160,装备强化!$D$14:$I$14)-SUMPRODUCT(节奏预期!E160:J160,节奏预期!W160:AB160+1,装备强化!$D$14:$I$14),0)</f>
        <v>11859.738886857682</v>
      </c>
      <c r="AV160" s="105">
        <f t="shared" si="65"/>
        <v>12208.798388199726</v>
      </c>
      <c r="AW160" s="141">
        <f t="shared" si="66"/>
        <v>0</v>
      </c>
      <c r="AX160" s="141">
        <f t="shared" si="66"/>
        <v>0</v>
      </c>
      <c r="AY160" s="141">
        <f t="shared" si="66"/>
        <v>65.448656501633337</v>
      </c>
      <c r="AZ160" s="141">
        <f t="shared" si="66"/>
        <v>299.97300896581947</v>
      </c>
      <c r="BA160" s="141">
        <f t="shared" si="71"/>
        <v>0</v>
      </c>
      <c r="BB160" s="141">
        <f t="shared" si="67"/>
        <v>125.31861755171255</v>
      </c>
      <c r="BC160" s="141">
        <f t="shared" si="68"/>
        <v>6012.8546337257749</v>
      </c>
      <c r="BD160" s="141">
        <f t="shared" si="69"/>
        <v>21355.645502433366</v>
      </c>
      <c r="BE160" s="141">
        <f t="shared" si="72"/>
        <v>200.42848779085912</v>
      </c>
      <c r="BF160" s="141">
        <f t="shared" si="73"/>
        <v>427.11291004866723</v>
      </c>
    </row>
    <row r="161" spans="18:58" x14ac:dyDescent="0.15">
      <c r="R161" s="104">
        <f>节奏预期!B161</f>
        <v>1080</v>
      </c>
      <c r="S161" s="104">
        <f>节奏预期!D161</f>
        <v>111.04329568134416</v>
      </c>
      <c r="T161" s="165">
        <f>(求节点(其他调用!$B$4:$B$163,其他调用!$F$4:$F$163,S161)-求节点(其他调用!$B$4:$B$163,其他调用!$F$4:$F$163,S160))*INDEX($I$5:$M$8,MATCH($R161,$C$5:$C$8,1),MATCH($R$124,$I$4:$M$4,0))</f>
        <v>48837.318100961449</v>
      </c>
      <c r="U161" s="170">
        <f t="shared" si="70"/>
        <v>3576585.4131934801</v>
      </c>
      <c r="V161" s="141">
        <f t="shared" si="63"/>
        <v>0</v>
      </c>
      <c r="W161" s="141">
        <f t="shared" si="63"/>
        <v>0</v>
      </c>
      <c r="X161" s="141">
        <f t="shared" si="63"/>
        <v>2.1705474711538422</v>
      </c>
      <c r="Y161" s="141">
        <f t="shared" si="63"/>
        <v>0</v>
      </c>
      <c r="Z161" s="141">
        <f t="shared" si="63"/>
        <v>0</v>
      </c>
      <c r="AA161" s="141">
        <f t="shared" si="63"/>
        <v>5.4263686778846054</v>
      </c>
      <c r="AB161" s="105">
        <f t="shared" si="64"/>
        <v>0</v>
      </c>
      <c r="AC161" s="105">
        <f t="shared" si="64"/>
        <v>0</v>
      </c>
      <c r="AD161" s="105">
        <f t="shared" si="64"/>
        <v>0</v>
      </c>
      <c r="AE161" s="105">
        <f t="shared" si="64"/>
        <v>0</v>
      </c>
      <c r="AF161" s="105">
        <f t="shared" si="64"/>
        <v>0</v>
      </c>
      <c r="AG161" s="105">
        <f t="shared" si="64"/>
        <v>0.54263686778846054</v>
      </c>
      <c r="AH161" s="105">
        <f>SUMPRODUCT($V161:$AA161,INDEX($E$18:$J$23,MATCH(AH$5,$D$18:$D$23,0),))+SUMPRODUCT($AB161:$AG161,INDEX($E$28:$J$33,MATCH(AH$5,$D$28:$D$33,0),))</f>
        <v>0</v>
      </c>
      <c r="AI161" s="105">
        <f>SUMPRODUCT($V161:$AA161,INDEX($E$18:$J$23,MATCH(AI$5,$D$18:$D$23,0),))+SUMPRODUCT($AB161:$AG161,INDEX($E$28:$J$33,MATCH(AI$5,$D$28:$D$33,0),))</f>
        <v>1.0852737355769211</v>
      </c>
      <c r="AJ161" s="105">
        <f>SUMPRODUCT($V161:$AA161,INDEX($E$18:$J$23,MATCH(AJ$5,$D$18:$D$23,0),))+SUMPRODUCT($AB161:$AG161,INDEX($E$28:$J$33,MATCH(AJ$5,$D$28:$D$33,0),))</f>
        <v>2.6046569653846108</v>
      </c>
      <c r="AK161" s="105">
        <f>SUMPRODUCT($V161:$AA161,INDEX($E$18:$J$23,MATCH(AK$5,$D$18:$D$23,0),))+SUMPRODUCT($AB161:$AG161,INDEX($E$28:$J$33,MATCH(AK$5,$D$28:$D$33,0),))</f>
        <v>1.1938011091346132</v>
      </c>
      <c r="AL161" s="105">
        <f>SUMPRODUCT($V161:$AA161,INDEX($E$18:$J$23,MATCH(AL$5,$D$18:$D$23,0),))+SUMPRODUCT($AB161:$AG161,INDEX($E$28:$J$33,MATCH(AL$5,$D$28:$D$33,0),))</f>
        <v>2.5503932786057644</v>
      </c>
      <c r="AM161" s="105">
        <f>SUMPRODUCT($V161:$AA161,INDEX($E$18:$J$23,MATCH(AM$5,$D$18:$D$23,0),))+SUMPRODUCT($AB161:$AG161,INDEX($E$28:$J$33,MATCH(AM$5,$D$28:$D$33,0),))</f>
        <v>0.70542792812499866</v>
      </c>
      <c r="AN161" s="105">
        <f>SUM(AH$126:AH161)</f>
        <v>3.759558526551376</v>
      </c>
      <c r="AO161" s="105">
        <f>SUM(AI$126:AI161)</f>
        <v>106.31226233307503</v>
      </c>
      <c r="AP161" s="105">
        <f>SUM(AJ$126:AJ161)</f>
        <v>204.0194336382813</v>
      </c>
      <c r="AQ161" s="105">
        <f>SUM(AK$126:AK161)</f>
        <v>97.895058698522163</v>
      </c>
      <c r="AR161" s="105">
        <f>SUM(AL$126:AL161)</f>
        <v>187.40857614391905</v>
      </c>
      <c r="AS161" s="105">
        <f>SUM(AM$126:AM161)</f>
        <v>48.817923271175637</v>
      </c>
      <c r="AT161" s="105">
        <f t="array" ref="AT161">SUMPRODUCT(TRANSPOSE($E$16:$J$16),INDEX($H$57:$K$62,,MATCH($R161,$H$40:$K$40,1)))/INDEX($H$63:$K$63,MATCH($R161,$H$40:$K$40,1))*$T161</f>
        <v>347.28759538461475</v>
      </c>
      <c r="AU161" s="105">
        <f>MAX(SUMPRODUCT(AN161:AS161,装备强化!$D$14:$I$14)-SUMPRODUCT(节奏预期!E161:J161,节奏预期!W161:AB161+1,装备强化!$D$14:$I$14),0)</f>
        <v>12543.46134027114</v>
      </c>
      <c r="AV161" s="105">
        <f t="shared" si="65"/>
        <v>12890.748935655754</v>
      </c>
      <c r="AW161" s="141">
        <f t="shared" si="66"/>
        <v>0</v>
      </c>
      <c r="AX161" s="141">
        <f t="shared" si="66"/>
        <v>0</v>
      </c>
      <c r="AY161" s="141">
        <f t="shared" si="66"/>
        <v>65.116424134615272</v>
      </c>
      <c r="AZ161" s="141">
        <f t="shared" si="66"/>
        <v>298.45027728365335</v>
      </c>
      <c r="BA161" s="141">
        <f t="shared" si="71"/>
        <v>0</v>
      </c>
      <c r="BB161" s="141">
        <f t="shared" si="67"/>
        <v>125.31861755171255</v>
      </c>
      <c r="BC161" s="141">
        <f t="shared" si="68"/>
        <v>6077.9710578603899</v>
      </c>
      <c r="BD161" s="141">
        <f t="shared" si="69"/>
        <v>21654.095779717019</v>
      </c>
      <c r="BE161" s="141">
        <f t="shared" si="72"/>
        <v>202.59903526201296</v>
      </c>
      <c r="BF161" s="141">
        <f t="shared" si="73"/>
        <v>433.08191559434027</v>
      </c>
    </row>
    <row r="164" spans="18:58" x14ac:dyDescent="0.15">
      <c r="R164" s="105" t="s">
        <v>383</v>
      </c>
      <c r="S164" s="105"/>
      <c r="T164" s="105"/>
      <c r="U164" s="170"/>
      <c r="V164" s="185" t="s">
        <v>374</v>
      </c>
      <c r="W164" s="185"/>
      <c r="X164" s="185"/>
      <c r="Y164" s="185"/>
      <c r="Z164" s="185"/>
      <c r="AA164" s="185"/>
      <c r="AB164" s="185" t="s">
        <v>375</v>
      </c>
      <c r="AC164" s="185"/>
      <c r="AD164" s="185"/>
      <c r="AE164" s="185"/>
      <c r="AF164" s="185"/>
      <c r="AG164" s="185"/>
      <c r="AH164" s="185" t="s">
        <v>373</v>
      </c>
      <c r="AI164" s="185"/>
      <c r="AJ164" s="185"/>
      <c r="AK164" s="185"/>
      <c r="AL164" s="185"/>
      <c r="AM164" s="185"/>
      <c r="AN164" s="185" t="s">
        <v>377</v>
      </c>
      <c r="AO164" s="185"/>
      <c r="AP164" s="185"/>
      <c r="AQ164" s="185"/>
      <c r="AR164" s="185"/>
      <c r="AS164" s="185"/>
      <c r="AT164" s="185" t="s">
        <v>378</v>
      </c>
      <c r="AU164" s="185"/>
      <c r="AV164" s="185"/>
      <c r="AW164" s="185" t="s">
        <v>495</v>
      </c>
      <c r="AX164" s="185"/>
      <c r="AY164" s="185"/>
      <c r="AZ164" s="185"/>
      <c r="BA164" s="185" t="s">
        <v>504</v>
      </c>
      <c r="BB164" s="185"/>
      <c r="BC164" s="185"/>
      <c r="BD164" s="185"/>
      <c r="BE164" s="185" t="s">
        <v>507</v>
      </c>
      <c r="BF164" s="185"/>
    </row>
    <row r="165" spans="18:58" x14ac:dyDescent="0.15">
      <c r="R165" s="104" t="s">
        <v>250</v>
      </c>
      <c r="S165" s="104" t="s">
        <v>252</v>
      </c>
      <c r="T165" s="105" t="s">
        <v>346</v>
      </c>
      <c r="U165" s="170" t="s">
        <v>535</v>
      </c>
      <c r="V165" s="105" t="s">
        <v>128</v>
      </c>
      <c r="W165" s="105" t="s">
        <v>129</v>
      </c>
      <c r="X165" s="105" t="s">
        <v>130</v>
      </c>
      <c r="Y165" s="105" t="s">
        <v>372</v>
      </c>
      <c r="Z165" s="105" t="s">
        <v>131</v>
      </c>
      <c r="AA165" s="105" t="s">
        <v>267</v>
      </c>
      <c r="AB165" s="105" t="s">
        <v>128</v>
      </c>
      <c r="AC165" s="105" t="s">
        <v>129</v>
      </c>
      <c r="AD165" s="105" t="s">
        <v>130</v>
      </c>
      <c r="AE165" s="105" t="s">
        <v>372</v>
      </c>
      <c r="AF165" s="105" t="s">
        <v>131</v>
      </c>
      <c r="AG165" s="105" t="s">
        <v>267</v>
      </c>
      <c r="AH165" s="105" t="s">
        <v>128</v>
      </c>
      <c r="AI165" s="105" t="s">
        <v>129</v>
      </c>
      <c r="AJ165" s="105" t="s">
        <v>130</v>
      </c>
      <c r="AK165" s="105" t="s">
        <v>372</v>
      </c>
      <c r="AL165" s="105" t="s">
        <v>131</v>
      </c>
      <c r="AM165" s="105" t="s">
        <v>267</v>
      </c>
      <c r="AN165" s="105" t="s">
        <v>128</v>
      </c>
      <c r="AO165" s="105" t="s">
        <v>129</v>
      </c>
      <c r="AP165" s="105" t="s">
        <v>130</v>
      </c>
      <c r="AQ165" s="105" t="s">
        <v>372</v>
      </c>
      <c r="AR165" s="105" t="s">
        <v>131</v>
      </c>
      <c r="AS165" s="105" t="s">
        <v>267</v>
      </c>
      <c r="AT165" s="127" t="s">
        <v>379</v>
      </c>
      <c r="AU165" s="127" t="s">
        <v>380</v>
      </c>
      <c r="AV165" s="105" t="s">
        <v>388</v>
      </c>
      <c r="AW165" s="141" t="s">
        <v>128</v>
      </c>
      <c r="AX165" s="141" t="s">
        <v>129</v>
      </c>
      <c r="AY165" s="141" t="s">
        <v>130</v>
      </c>
      <c r="AZ165" s="141" t="s">
        <v>131</v>
      </c>
      <c r="BA165" s="141" t="s">
        <v>128</v>
      </c>
      <c r="BB165" s="141" t="s">
        <v>129</v>
      </c>
      <c r="BC165" s="141" t="s">
        <v>130</v>
      </c>
      <c r="BD165" s="141" t="s">
        <v>131</v>
      </c>
      <c r="BE165" s="141" t="s">
        <v>505</v>
      </c>
      <c r="BF165" s="141" t="s">
        <v>506</v>
      </c>
    </row>
    <row r="166" spans="18:58" x14ac:dyDescent="0.15">
      <c r="R166" s="104">
        <f>节奏预期!B166</f>
        <v>30</v>
      </c>
      <c r="S166" s="104">
        <f>节奏预期!D166</f>
        <v>67.097551508592701</v>
      </c>
      <c r="T166" s="105">
        <v>0</v>
      </c>
      <c r="U166" s="170">
        <v>0</v>
      </c>
      <c r="V166" s="141">
        <f>INDEX($H$45:$K$50,MATCH(V$5,$D$45:$D$50,0),MATCH($R166,$H$40:$K$40,1))/INDEX($H$63:$K$63,MATCH($R166,$H$40:$K$40,1))*INDEX($G$45:$G$50,MATCH(V$5,$D$45:$D$50,0))*$T166</f>
        <v>0</v>
      </c>
      <c r="W166" s="141">
        <f t="shared" ref="W166:AA181" si="74">INDEX($H$45:$K$50,MATCH(W$5,$D$45:$D$50,0),MATCH($R166,$H$40:$K$40,1))/INDEX($H$63:$K$63,MATCH($R166,$H$40:$K$40,1))*INDEX($G$45:$G$50,MATCH(W$5,$D$45:$D$50,0))*$T166</f>
        <v>0</v>
      </c>
      <c r="X166" s="141">
        <f t="shared" si="74"/>
        <v>0</v>
      </c>
      <c r="Y166" s="141">
        <f t="shared" si="74"/>
        <v>0</v>
      </c>
      <c r="Z166" s="141">
        <f t="shared" si="74"/>
        <v>0</v>
      </c>
      <c r="AA166" s="141">
        <f t="shared" si="74"/>
        <v>0</v>
      </c>
      <c r="AB166" s="105">
        <f>INDEX($H$51:$K$56,MATCH(AB$5,$D$51:$D$56,0),MATCH($R166,$H$40:$K$40,1))/INDEX($H$63:$K$63,MATCH($R166,$H$40:$K$40,1))*INDEX($G$51:$G$56,MATCH(AB$5,$D$51:$D$56,0))*$T166</f>
        <v>0</v>
      </c>
      <c r="AC166" s="105">
        <f t="shared" ref="AC166:AG181" si="75">INDEX($H$51:$K$56,MATCH(AC$5,$D$51:$D$56,0),MATCH($R166,$H$40:$K$40,1))/INDEX($H$63:$K$63,MATCH($R166,$H$40:$K$40,1))*INDEX($G$51:$G$56,MATCH(AC$5,$D$51:$D$56,0))*$T166</f>
        <v>0</v>
      </c>
      <c r="AD166" s="105">
        <f t="shared" si="75"/>
        <v>0</v>
      </c>
      <c r="AE166" s="105">
        <f t="shared" si="75"/>
        <v>0</v>
      </c>
      <c r="AF166" s="105">
        <f t="shared" si="75"/>
        <v>0</v>
      </c>
      <c r="AG166" s="105">
        <f t="shared" si="75"/>
        <v>0</v>
      </c>
      <c r="AH166" s="105">
        <f>SUMPRODUCT($V166:$AA166,INDEX($E$18:$J$23,MATCH(AH$5,$D$18:$D$23,0),))+SUMPRODUCT($AB166:$AG166,INDEX($E$28:$J$33,MATCH(AH$5,$D$28:$D$33,0),))</f>
        <v>0</v>
      </c>
      <c r="AI166" s="105">
        <f>SUMPRODUCT($V166:$AA166,INDEX($E$18:$J$23,MATCH(AI$5,$D$18:$D$23,0),))+SUMPRODUCT($AB166:$AG166,INDEX($E$28:$J$33,MATCH(AI$5,$D$28:$D$33,0),))</f>
        <v>0</v>
      </c>
      <c r="AJ166" s="105">
        <f>SUMPRODUCT($V166:$AA166,INDEX($E$18:$J$23,MATCH(AJ$5,$D$18:$D$23,0),))+SUMPRODUCT($AB166:$AG166,INDEX($E$28:$J$33,MATCH(AJ$5,$D$28:$D$33,0),))</f>
        <v>0</v>
      </c>
      <c r="AK166" s="105">
        <f>SUMPRODUCT($V166:$AA166,INDEX($E$18:$J$23,MATCH(AK$5,$D$18:$D$23,0),))+SUMPRODUCT($AB166:$AG166,INDEX($E$28:$J$33,MATCH(AK$5,$D$28:$D$33,0),))</f>
        <v>0</v>
      </c>
      <c r="AL166" s="105">
        <f>SUMPRODUCT($V166:$AA166,INDEX($E$18:$J$23,MATCH(AL$5,$D$18:$D$23,0),))+SUMPRODUCT($AB166:$AG166,INDEX($E$28:$J$33,MATCH(AL$5,$D$28:$D$33,0),))</f>
        <v>0</v>
      </c>
      <c r="AM166" s="105">
        <f>SUMPRODUCT($V166:$AA166,INDEX($E$18:$J$23,MATCH(AM$5,$D$18:$D$23,0),))+SUMPRODUCT($AB166:$AG166,INDEX($E$28:$J$33,MATCH(AM$5,$D$28:$D$33,0),))</f>
        <v>0</v>
      </c>
      <c r="AN166" s="105">
        <f>SUM(AH$166:AH166)</f>
        <v>0</v>
      </c>
      <c r="AO166" s="105">
        <f>SUM(AI$166:AI166)</f>
        <v>0</v>
      </c>
      <c r="AP166" s="105">
        <f>SUM(AJ$166:AJ166)</f>
        <v>0</v>
      </c>
      <c r="AQ166" s="105">
        <f>SUM(AK$166:AK166)</f>
        <v>0</v>
      </c>
      <c r="AR166" s="105">
        <f>SUM(AL$166:AL166)</f>
        <v>0</v>
      </c>
      <c r="AS166" s="105">
        <f>SUM(AM$166:AM166)</f>
        <v>0</v>
      </c>
      <c r="AT166" s="105">
        <f t="array" ref="AT166">SUMPRODUCT(TRANSPOSE($E$16:$J$16),INDEX($H$57:$K$62,,MATCH($R166,$H$40:$K$40,1)))/INDEX($H$63:$K$63,MATCH($R166,$H$40:$K$40,1))*$T166</f>
        <v>0</v>
      </c>
      <c r="AU166" s="105">
        <f>MAX(SUMPRODUCT(AN166:AS166,装备强化!$D$14:$I$14)-SUMPRODUCT(节奏预期!E166:J166,节奏预期!W166:AB166+1,装备强化!$D$14:$I$14),0)</f>
        <v>0</v>
      </c>
      <c r="AV166" s="105">
        <f>AT166+AU166</f>
        <v>0</v>
      </c>
      <c r="AW166" s="141">
        <f>INDEX($H$41:$K$44,MATCH(AW$5,$D$41:$D$44,0),MATCH($R166,$H$40:$K$40,1))/INDEX($H$63:$K$63,MATCH($R166,$H$40:$K$40,1))*INDEX($G$41:$G$44,MATCH(AW$5,$D$41:$D$44,0))*$T166</f>
        <v>0</v>
      </c>
      <c r="AX166" s="141">
        <f t="shared" ref="AX166:AZ181" si="76">INDEX($H$41:$K$44,MATCH(AX$5,$D$41:$D$44,0),MATCH($R166,$H$40:$K$40,1))/INDEX($H$63:$K$63,MATCH($R166,$H$40:$K$40,1))*INDEX($G$41:$G$44,MATCH(AX$5,$D$41:$D$44,0))*$T166</f>
        <v>0</v>
      </c>
      <c r="AY166" s="141">
        <f t="shared" si="76"/>
        <v>0</v>
      </c>
      <c r="AZ166" s="141">
        <f t="shared" si="76"/>
        <v>0</v>
      </c>
      <c r="BA166" s="141">
        <f>INDEX($H$41:$K$44,MATCH(BA$5,$D$41:$D$44,0),MATCH($R166,$H$40:$K$40,1))/INDEX($H$63:$K$63,MATCH($R166,$H$40:$K$40,1))*INDEX($G$41:$G$44,MATCH(BA$5,$D$41:$D$44,0))*$T166</f>
        <v>0</v>
      </c>
      <c r="BB166" s="141">
        <f t="shared" ref="BB166:BD166" si="77">INDEX($H$41:$K$44,MATCH(BB$5,$D$41:$D$44,0),MATCH($R166,$H$40:$K$40,1))/INDEX($H$63:$K$63,MATCH($R166,$H$40:$K$40,1))*INDEX($G$41:$G$44,MATCH(BB$5,$D$41:$D$44,0))*$T166</f>
        <v>0</v>
      </c>
      <c r="BC166" s="141">
        <f t="shared" si="77"/>
        <v>0</v>
      </c>
      <c r="BD166" s="141">
        <f t="shared" si="77"/>
        <v>0</v>
      </c>
      <c r="BE166" s="122">
        <f>X166+Y166+AD166+AE166</f>
        <v>0</v>
      </c>
      <c r="BF166" s="122">
        <f>AA166+Z166+AG166+AF166</f>
        <v>0</v>
      </c>
    </row>
    <row r="167" spans="18:58" x14ac:dyDescent="0.15">
      <c r="R167" s="104">
        <f>节奏预期!B167</f>
        <v>60</v>
      </c>
      <c r="S167" s="104">
        <f>节奏预期!D167</f>
        <v>77.112805903056142</v>
      </c>
      <c r="T167" s="105">
        <f>(求节点(其他调用!$B$4:$B$163,其他调用!$G$4:$G$163,S167)-求节点(其他调用!$B$4:$B$163,其他调用!$G$4:$G$163,S166))*INDEX($I$5:$M$8,MATCH($R167,$C$5:$C$8,1),MATCH($R$164,$I$4:$M$4,0))</f>
        <v>295733.5101134677</v>
      </c>
      <c r="U167" s="170">
        <f>T167+U166</f>
        <v>295733.5101134677</v>
      </c>
      <c r="V167" s="141">
        <f t="shared" ref="V167:AA201" si="78">INDEX($H$45:$K$50,MATCH(V$5,$D$45:$D$50,0),MATCH($R167,$H$40:$K$40,1))/INDEX($H$63:$K$63,MATCH($R167,$H$40:$K$40,1))*INDEX($G$45:$G$50,MATCH(V$5,$D$45:$D$50,0))*$T167</f>
        <v>0</v>
      </c>
      <c r="W167" s="141">
        <f t="shared" si="74"/>
        <v>39.431134681795697</v>
      </c>
      <c r="X167" s="141">
        <f t="shared" si="74"/>
        <v>0</v>
      </c>
      <c r="Y167" s="141">
        <f t="shared" si="74"/>
        <v>118.29340404538706</v>
      </c>
      <c r="Z167" s="141">
        <f t="shared" si="74"/>
        <v>0</v>
      </c>
      <c r="AA167" s="141">
        <f t="shared" si="74"/>
        <v>0</v>
      </c>
      <c r="AB167" s="105">
        <f t="shared" ref="AB167:AG201" si="79">INDEX($H$51:$K$56,MATCH(AB$5,$D$51:$D$56,0),MATCH($R167,$H$40:$K$40,1))/INDEX($H$63:$K$63,MATCH($R167,$H$40:$K$40,1))*INDEX($G$51:$G$56,MATCH(AB$5,$D$51:$D$56,0))*$T167</f>
        <v>0</v>
      </c>
      <c r="AC167" s="105">
        <f t="shared" si="75"/>
        <v>0</v>
      </c>
      <c r="AD167" s="105">
        <f t="shared" si="75"/>
        <v>0</v>
      </c>
      <c r="AE167" s="105">
        <f t="shared" si="75"/>
        <v>23.658680809077417</v>
      </c>
      <c r="AF167" s="105">
        <f t="shared" si="75"/>
        <v>0</v>
      </c>
      <c r="AG167" s="105">
        <f t="shared" si="75"/>
        <v>0</v>
      </c>
      <c r="AH167" s="105">
        <f>SUMPRODUCT($V167:$AA167,INDEX($E$18:$J$23,MATCH(AH$5,$D$18:$D$23,0),))+SUMPRODUCT($AB167:$AG167,INDEX($E$28:$J$33,MATCH(AH$5,$D$28:$D$33,0),))</f>
        <v>11.829340404538708</v>
      </c>
      <c r="AI167" s="105">
        <f>SUMPRODUCT($V167:$AA167,INDEX($E$18:$J$23,MATCH(AI$5,$D$18:$D$23,0),))+SUMPRODUCT($AB167:$AG167,INDEX($E$28:$J$33,MATCH(AI$5,$D$28:$D$33,0),))</f>
        <v>86.748496299950517</v>
      </c>
      <c r="AJ167" s="105">
        <f>SUMPRODUCT($V167:$AA167,INDEX($E$18:$J$23,MATCH(AJ$5,$D$18:$D$23,0),))+SUMPRODUCT($AB167:$AG167,INDEX($E$28:$J$33,MATCH(AJ$5,$D$28:$D$33,0),))</f>
        <v>47.31736161815482</v>
      </c>
      <c r="AK167" s="105">
        <f>SUMPRODUCT($V167:$AA167,INDEX($E$18:$J$23,MATCH(AK$5,$D$18:$D$23,0),))+SUMPRODUCT($AB167:$AG167,INDEX($E$28:$J$33,MATCH(AK$5,$D$28:$D$33,0),))</f>
        <v>35.488021213616122</v>
      </c>
      <c r="AL167" s="105">
        <f>SUMPRODUCT($V167:$AA167,INDEX($E$18:$J$23,MATCH(AL$5,$D$18:$D$23,0),))+SUMPRODUCT($AB167:$AG167,INDEX($E$28:$J$33,MATCH(AL$5,$D$28:$D$33,0),))</f>
        <v>0</v>
      </c>
      <c r="AM167" s="105">
        <f>SUMPRODUCT($V167:$AA167,INDEX($E$18:$J$23,MATCH(AM$5,$D$18:$D$23,0),))+SUMPRODUCT($AB167:$AG167,INDEX($E$28:$J$33,MATCH(AM$5,$D$28:$D$33,0),))</f>
        <v>0</v>
      </c>
      <c r="AN167" s="105">
        <f>SUM(AH$166:AH167)</f>
        <v>11.829340404538708</v>
      </c>
      <c r="AO167" s="105">
        <f>SUM(AI$166:AI167)</f>
        <v>86.748496299950517</v>
      </c>
      <c r="AP167" s="105">
        <f>SUM(AJ$166:AJ167)</f>
        <v>47.31736161815482</v>
      </c>
      <c r="AQ167" s="105">
        <f>SUM(AK$166:AK167)</f>
        <v>35.488021213616122</v>
      </c>
      <c r="AR167" s="105">
        <f>SUM(AL$166:AL167)</f>
        <v>0</v>
      </c>
      <c r="AS167" s="105">
        <f>SUM(AM$166:AM167)</f>
        <v>0</v>
      </c>
      <c r="AT167" s="105">
        <f t="array" ref="AT167">SUMPRODUCT(TRANSPOSE($E$16:$J$16),INDEX($H$57:$K$62,,MATCH($R167,$H$40:$K$40,1)))/INDEX($H$63:$K$63,MATCH($R167,$H$40:$K$40,1))*$T167</f>
        <v>1754.6854933399081</v>
      </c>
      <c r="AU167" s="105">
        <f>MAX(SUMPRODUCT(AN167:AS167,装备强化!$D$14:$I$14)-SUMPRODUCT(节奏预期!E167:J167,节奏预期!W167:AB167+1,装备强化!$D$14:$I$14),0)</f>
        <v>0</v>
      </c>
      <c r="AV167" s="105">
        <f t="shared" ref="AV167:AV201" si="80">AT167+AU167</f>
        <v>1754.6854933399081</v>
      </c>
      <c r="AW167" s="141">
        <f t="shared" ref="AW167:AZ201" si="81">INDEX($H$41:$K$44,MATCH(AW$5,$D$41:$D$44,0),MATCH($R167,$H$40:$K$40,1))/INDEX($H$63:$K$63,MATCH($R167,$H$40:$K$40,1))*INDEX($G$41:$G$44,MATCH(AW$5,$D$41:$D$44,0))*$T167</f>
        <v>0</v>
      </c>
      <c r="AX167" s="141">
        <f t="shared" si="76"/>
        <v>394.31134681795697</v>
      </c>
      <c r="AY167" s="141">
        <f t="shared" si="76"/>
        <v>4258.5625456339349</v>
      </c>
      <c r="AZ167" s="141">
        <f t="shared" si="76"/>
        <v>0</v>
      </c>
      <c r="BA167" s="141">
        <f>AW167+BA166</f>
        <v>0</v>
      </c>
      <c r="BB167" s="141">
        <f t="shared" ref="BB167:BB201" si="82">AX167+BB166</f>
        <v>394.31134681795697</v>
      </c>
      <c r="BC167" s="141">
        <f t="shared" ref="BC167:BC201" si="83">AY167+BC166</f>
        <v>4258.5625456339349</v>
      </c>
      <c r="BD167" s="141">
        <f t="shared" ref="BD167:BD201" si="84">AZ167+BD166</f>
        <v>0</v>
      </c>
      <c r="BE167" s="141">
        <f>X167+Y167+AD167+AE167+BE166</f>
        <v>141.95208485446449</v>
      </c>
      <c r="BF167" s="141">
        <f>AA167+Z167+AG167+AF167+BF166</f>
        <v>0</v>
      </c>
    </row>
    <row r="168" spans="18:58" x14ac:dyDescent="0.15">
      <c r="R168" s="104">
        <f>节奏预期!B168</f>
        <v>90</v>
      </c>
      <c r="S168" s="104">
        <f>节奏预期!D168</f>
        <v>83.124894550960335</v>
      </c>
      <c r="T168" s="165">
        <f>(求节点(其他调用!$B$4:$B$163,其他调用!$G$4:$G$163,S168)-求节点(其他调用!$B$4:$B$163,其他调用!$G$4:$G$163,S167))*INDEX($I$5:$M$8,MATCH($R168,$C$5:$C$8,1),MATCH($R$164,$I$4:$M$4,0))</f>
        <v>394191.29257298767</v>
      </c>
      <c r="U168" s="170">
        <f t="shared" ref="U168:U201" si="85">T168+U167</f>
        <v>689924.80268645543</v>
      </c>
      <c r="V168" s="141">
        <f t="shared" si="78"/>
        <v>0</v>
      </c>
      <c r="W168" s="141">
        <f t="shared" si="74"/>
        <v>0</v>
      </c>
      <c r="X168" s="141">
        <f t="shared" si="74"/>
        <v>21.899516254054873</v>
      </c>
      <c r="Y168" s="141">
        <f t="shared" si="74"/>
        <v>0</v>
      </c>
      <c r="Z168" s="141">
        <f t="shared" si="74"/>
        <v>54.748790635137176</v>
      </c>
      <c r="AA168" s="141">
        <f t="shared" si="74"/>
        <v>0</v>
      </c>
      <c r="AB168" s="105">
        <f t="shared" si="79"/>
        <v>0</v>
      </c>
      <c r="AC168" s="105">
        <f t="shared" si="75"/>
        <v>0</v>
      </c>
      <c r="AD168" s="105">
        <f t="shared" si="75"/>
        <v>0</v>
      </c>
      <c r="AE168" s="105">
        <f t="shared" si="75"/>
        <v>0</v>
      </c>
      <c r="AF168" s="105">
        <f t="shared" si="75"/>
        <v>5.4748790635137183</v>
      </c>
      <c r="AG168" s="105">
        <f t="shared" si="75"/>
        <v>0</v>
      </c>
      <c r="AH168" s="105">
        <f>SUMPRODUCT($V168:$AA168,INDEX($E$18:$J$23,MATCH(AH$5,$D$18:$D$23,0),))+SUMPRODUCT($AB168:$AG168,INDEX($E$28:$J$33,MATCH(AH$5,$D$28:$D$33,0),))</f>
        <v>0</v>
      </c>
      <c r="AI168" s="105">
        <f>SUMPRODUCT($V168:$AA168,INDEX($E$18:$J$23,MATCH(AI$5,$D$18:$D$23,0),))+SUMPRODUCT($AB168:$AG168,INDEX($E$28:$J$33,MATCH(AI$5,$D$28:$D$33,0),))</f>
        <v>10.949758127027437</v>
      </c>
      <c r="AJ168" s="105">
        <f>SUMPRODUCT($V168:$AA168,INDEX($E$18:$J$23,MATCH(AJ$5,$D$18:$D$23,0),))+SUMPRODUCT($AB168:$AG168,INDEX($E$28:$J$33,MATCH(AJ$5,$D$28:$D$33,0),))</f>
        <v>26.279419504865842</v>
      </c>
      <c r="AK168" s="105">
        <f>SUMPRODUCT($V168:$AA168,INDEX($E$18:$J$23,MATCH(AK$5,$D$18:$D$23,0),))+SUMPRODUCT($AB168:$AG168,INDEX($E$28:$J$33,MATCH(AK$5,$D$28:$D$33,0),))</f>
        <v>12.044733939730181</v>
      </c>
      <c r="AL168" s="105">
        <f>SUMPRODUCT($V168:$AA168,INDEX($E$18:$J$23,MATCH(AL$5,$D$18:$D$23,0),))+SUMPRODUCT($AB168:$AG168,INDEX($E$28:$J$33,MATCH(AL$5,$D$28:$D$33,0),))</f>
        <v>29.564346942974076</v>
      </c>
      <c r="AM168" s="105">
        <f>SUMPRODUCT($V168:$AA168,INDEX($E$18:$J$23,MATCH(AM$5,$D$18:$D$23,0),))+SUMPRODUCT($AB168:$AG168,INDEX($E$28:$J$33,MATCH(AM$5,$D$28:$D$33,0),))</f>
        <v>3.2849274381082312</v>
      </c>
      <c r="AN168" s="105">
        <f>SUM(AH$166:AH168)</f>
        <v>11.829340404538708</v>
      </c>
      <c r="AO168" s="105">
        <f>SUM(AI$166:AI168)</f>
        <v>97.698254426977954</v>
      </c>
      <c r="AP168" s="105">
        <f>SUM(AJ$166:AJ168)</f>
        <v>73.596781123020662</v>
      </c>
      <c r="AQ168" s="105">
        <f>SUM(AK$166:AK168)</f>
        <v>47.532755153346301</v>
      </c>
      <c r="AR168" s="105">
        <f>SUM(AL$166:AL168)</f>
        <v>29.564346942974076</v>
      </c>
      <c r="AS168" s="105">
        <f>SUM(AM$166:AM168)</f>
        <v>3.2849274381082312</v>
      </c>
      <c r="AT168" s="105">
        <f t="array" ref="AT168">SUMPRODUCT(TRANSPOSE($E$16:$J$16),INDEX($H$57:$K$62,,MATCH($R168,$H$40:$K$40,1)))/INDEX($H$63:$K$63,MATCH($R168,$H$40:$K$40,1))*$T168</f>
        <v>3503.9226006487793</v>
      </c>
      <c r="AU168" s="105">
        <f>MAX(SUMPRODUCT(AN168:AS168,装备强化!$D$14:$I$14)-SUMPRODUCT(节奏预期!E168:J168,节奏预期!W168:AB168+1,装备强化!$D$14:$I$14),0)</f>
        <v>0</v>
      </c>
      <c r="AV168" s="105">
        <f t="shared" si="80"/>
        <v>3503.9226006487793</v>
      </c>
      <c r="AW168" s="141">
        <f t="shared" si="81"/>
        <v>0</v>
      </c>
      <c r="AX168" s="141">
        <f t="shared" si="76"/>
        <v>0</v>
      </c>
      <c r="AY168" s="141">
        <f t="shared" si="76"/>
        <v>656.98548762164603</v>
      </c>
      <c r="AZ168" s="141">
        <f t="shared" si="76"/>
        <v>3011.1834849325451</v>
      </c>
      <c r="BA168" s="141">
        <f t="shared" ref="BA168:BA201" si="86">AW168+BA167</f>
        <v>0</v>
      </c>
      <c r="BB168" s="141">
        <f t="shared" si="82"/>
        <v>394.31134681795697</v>
      </c>
      <c r="BC168" s="141">
        <f t="shared" si="83"/>
        <v>4915.5480332555808</v>
      </c>
      <c r="BD168" s="141">
        <f t="shared" si="84"/>
        <v>3011.1834849325451</v>
      </c>
      <c r="BE168" s="141">
        <f t="shared" ref="BE168:BE201" si="87">X168+Y168+AD168+AE168+BE167</f>
        <v>163.85160110851936</v>
      </c>
      <c r="BF168" s="141">
        <f t="shared" ref="BF168:BF201" si="88">AA168+Z168+AG168+AF168+BF167</f>
        <v>60.223669698650895</v>
      </c>
    </row>
    <row r="169" spans="18:58" x14ac:dyDescent="0.15">
      <c r="R169" s="104">
        <f>节奏预期!B169</f>
        <v>120</v>
      </c>
      <c r="S169" s="104">
        <f>节奏预期!D169</f>
        <v>87.571414295961461</v>
      </c>
      <c r="T169" s="165">
        <f>(求节点(其他调用!$B$4:$B$163,其他调用!$G$4:$G$163,S169)-求节点(其他调用!$B$4:$B$163,其他调用!$G$4:$G$163,S168))*INDEX($I$5:$M$8,MATCH($R169,$C$5:$C$8,1),MATCH($R$164,$I$4:$M$4,0))</f>
        <v>383516.14911446749</v>
      </c>
      <c r="U169" s="170">
        <f t="shared" si="85"/>
        <v>1073440.9518009229</v>
      </c>
      <c r="V169" s="141">
        <f t="shared" si="78"/>
        <v>0</v>
      </c>
      <c r="W169" s="141">
        <f t="shared" si="74"/>
        <v>0</v>
      </c>
      <c r="X169" s="141">
        <f t="shared" si="74"/>
        <v>21.306452728581529</v>
      </c>
      <c r="Y169" s="141">
        <f t="shared" si="74"/>
        <v>0</v>
      </c>
      <c r="Z169" s="141">
        <f t="shared" si="74"/>
        <v>53.266131821453818</v>
      </c>
      <c r="AA169" s="141">
        <f t="shared" si="74"/>
        <v>0</v>
      </c>
      <c r="AB169" s="105">
        <f t="shared" si="79"/>
        <v>0</v>
      </c>
      <c r="AC169" s="105">
        <f t="shared" si="75"/>
        <v>0</v>
      </c>
      <c r="AD169" s="105">
        <f t="shared" si="75"/>
        <v>0</v>
      </c>
      <c r="AE169" s="105">
        <f t="shared" si="75"/>
        <v>0</v>
      </c>
      <c r="AF169" s="105">
        <f t="shared" si="75"/>
        <v>5.3266131821453824</v>
      </c>
      <c r="AG169" s="105">
        <f t="shared" si="75"/>
        <v>0</v>
      </c>
      <c r="AH169" s="105">
        <f>SUMPRODUCT($V169:$AA169,INDEX($E$18:$J$23,MATCH(AH$5,$D$18:$D$23,0),))+SUMPRODUCT($AB169:$AG169,INDEX($E$28:$J$33,MATCH(AH$5,$D$28:$D$33,0),))</f>
        <v>0</v>
      </c>
      <c r="AI169" s="105">
        <f>SUMPRODUCT($V169:$AA169,INDEX($E$18:$J$23,MATCH(AI$5,$D$18:$D$23,0),))+SUMPRODUCT($AB169:$AG169,INDEX($E$28:$J$33,MATCH(AI$5,$D$28:$D$33,0),))</f>
        <v>10.653226364290765</v>
      </c>
      <c r="AJ169" s="105">
        <f>SUMPRODUCT($V169:$AA169,INDEX($E$18:$J$23,MATCH(AJ$5,$D$18:$D$23,0),))+SUMPRODUCT($AB169:$AG169,INDEX($E$28:$J$33,MATCH(AJ$5,$D$28:$D$33,0),))</f>
        <v>25.567743274297833</v>
      </c>
      <c r="AK169" s="105">
        <f>SUMPRODUCT($V169:$AA169,INDEX($E$18:$J$23,MATCH(AK$5,$D$18:$D$23,0),))+SUMPRODUCT($AB169:$AG169,INDEX($E$28:$J$33,MATCH(AK$5,$D$28:$D$33,0),))</f>
        <v>11.718549000719841</v>
      </c>
      <c r="AL169" s="105">
        <f>SUMPRODUCT($V169:$AA169,INDEX($E$18:$J$23,MATCH(AL$5,$D$18:$D$23,0),))+SUMPRODUCT($AB169:$AG169,INDEX($E$28:$J$33,MATCH(AL$5,$D$28:$D$33,0),))</f>
        <v>28.763711183585063</v>
      </c>
      <c r="AM169" s="105">
        <f>SUMPRODUCT($V169:$AA169,INDEX($E$18:$J$23,MATCH(AM$5,$D$18:$D$23,0),))+SUMPRODUCT($AB169:$AG169,INDEX($E$28:$J$33,MATCH(AM$5,$D$28:$D$33,0),))</f>
        <v>3.1959679092872295</v>
      </c>
      <c r="AN169" s="105">
        <f>SUM(AH$166:AH169)</f>
        <v>11.829340404538708</v>
      </c>
      <c r="AO169" s="105">
        <f>SUM(AI$166:AI169)</f>
        <v>108.35148079126871</v>
      </c>
      <c r="AP169" s="105">
        <f>SUM(AJ$166:AJ169)</f>
        <v>99.164524397318502</v>
      </c>
      <c r="AQ169" s="105">
        <f>SUM(AK$166:AK169)</f>
        <v>59.25130415406614</v>
      </c>
      <c r="AR169" s="105">
        <f>SUM(AL$166:AL169)</f>
        <v>58.328058126559142</v>
      </c>
      <c r="AS169" s="105">
        <f>SUM(AM$166:AM169)</f>
        <v>6.4808953473954602</v>
      </c>
      <c r="AT169" s="105">
        <f t="array" ref="AT169">SUMPRODUCT(TRANSPOSE($E$16:$J$16),INDEX($H$57:$K$62,,MATCH($R169,$H$40:$K$40,1)))/INDEX($H$63:$K$63,MATCH($R169,$H$40:$K$40,1))*$T169</f>
        <v>3409.0324365730444</v>
      </c>
      <c r="AU169" s="105">
        <f>MAX(SUMPRODUCT(AN169:AS169,装备强化!$D$14:$I$14)-SUMPRODUCT(节奏预期!E169:J169,节奏预期!W169:AB169+1,装备强化!$D$14:$I$14),0)</f>
        <v>0</v>
      </c>
      <c r="AV169" s="105">
        <f t="shared" si="80"/>
        <v>3409.0324365730444</v>
      </c>
      <c r="AW169" s="141">
        <f t="shared" si="81"/>
        <v>0</v>
      </c>
      <c r="AX169" s="141">
        <f t="shared" si="76"/>
        <v>0</v>
      </c>
      <c r="AY169" s="141">
        <f t="shared" si="76"/>
        <v>639.19358185744579</v>
      </c>
      <c r="AZ169" s="141">
        <f t="shared" si="76"/>
        <v>2929.6372501799601</v>
      </c>
      <c r="BA169" s="141">
        <f t="shared" si="86"/>
        <v>0</v>
      </c>
      <c r="BB169" s="141">
        <f t="shared" si="82"/>
        <v>394.31134681795697</v>
      </c>
      <c r="BC169" s="141">
        <f t="shared" si="83"/>
        <v>5554.7416151130265</v>
      </c>
      <c r="BD169" s="141">
        <f t="shared" si="84"/>
        <v>5940.8207351125056</v>
      </c>
      <c r="BE169" s="141">
        <f t="shared" si="87"/>
        <v>185.15805383710088</v>
      </c>
      <c r="BF169" s="141">
        <f t="shared" si="88"/>
        <v>118.81641470225009</v>
      </c>
    </row>
    <row r="170" spans="18:58" x14ac:dyDescent="0.15">
      <c r="R170" s="104">
        <f>节奏预期!B170</f>
        <v>150</v>
      </c>
      <c r="S170" s="104">
        <f>节奏预期!D170</f>
        <v>91.216133577135096</v>
      </c>
      <c r="T170" s="165">
        <f>(求节点(其他调用!$B$4:$B$163,其他调用!$G$4:$G$163,S170)-求节点(其他调用!$B$4:$B$163,其他调用!$G$4:$G$163,S169))*INDEX($I$5:$M$8,MATCH($R170,$C$5:$C$8,1),MATCH($R$164,$I$4:$M$4,0))</f>
        <v>479065.84879486676</v>
      </c>
      <c r="U170" s="170">
        <f t="shared" si="85"/>
        <v>1552506.8005957897</v>
      </c>
      <c r="V170" s="141">
        <f t="shared" si="78"/>
        <v>0</v>
      </c>
      <c r="W170" s="141">
        <f t="shared" si="74"/>
        <v>0</v>
      </c>
      <c r="X170" s="141">
        <f t="shared" si="74"/>
        <v>21.29181550199408</v>
      </c>
      <c r="Y170" s="141">
        <f t="shared" si="74"/>
        <v>0</v>
      </c>
      <c r="Z170" s="141">
        <f t="shared" si="74"/>
        <v>0</v>
      </c>
      <c r="AA170" s="141">
        <f t="shared" si="74"/>
        <v>53.229538754985199</v>
      </c>
      <c r="AB170" s="105">
        <f t="shared" si="79"/>
        <v>0</v>
      </c>
      <c r="AC170" s="105">
        <f t="shared" si="75"/>
        <v>0</v>
      </c>
      <c r="AD170" s="105">
        <f t="shared" si="75"/>
        <v>0</v>
      </c>
      <c r="AE170" s="105">
        <f t="shared" si="75"/>
        <v>0</v>
      </c>
      <c r="AF170" s="105">
        <f t="shared" si="75"/>
        <v>0</v>
      </c>
      <c r="AG170" s="105">
        <f t="shared" si="75"/>
        <v>5.3229538754985199</v>
      </c>
      <c r="AH170" s="105">
        <f>SUMPRODUCT($V170:$AA170,INDEX($E$18:$J$23,MATCH(AH$5,$D$18:$D$23,0),))+SUMPRODUCT($AB170:$AG170,INDEX($E$28:$J$33,MATCH(AH$5,$D$28:$D$33,0),))</f>
        <v>0</v>
      </c>
      <c r="AI170" s="105">
        <f>SUMPRODUCT($V170:$AA170,INDEX($E$18:$J$23,MATCH(AI$5,$D$18:$D$23,0),))+SUMPRODUCT($AB170:$AG170,INDEX($E$28:$J$33,MATCH(AI$5,$D$28:$D$33,0),))</f>
        <v>10.64590775099704</v>
      </c>
      <c r="AJ170" s="105">
        <f>SUMPRODUCT($V170:$AA170,INDEX($E$18:$J$23,MATCH(AJ$5,$D$18:$D$23,0),))+SUMPRODUCT($AB170:$AG170,INDEX($E$28:$J$33,MATCH(AJ$5,$D$28:$D$33,0),))</f>
        <v>25.550178602392897</v>
      </c>
      <c r="AK170" s="105">
        <f>SUMPRODUCT($V170:$AA170,INDEX($E$18:$J$23,MATCH(AK$5,$D$18:$D$23,0),))+SUMPRODUCT($AB170:$AG170,INDEX($E$28:$J$33,MATCH(AK$5,$D$28:$D$33,0),))</f>
        <v>11.710498526096744</v>
      </c>
      <c r="AL170" s="105">
        <f>SUMPRODUCT($V170:$AA170,INDEX($E$18:$J$23,MATCH(AL$5,$D$18:$D$23,0),))+SUMPRODUCT($AB170:$AG170,INDEX($E$28:$J$33,MATCH(AL$5,$D$28:$D$33,0),))</f>
        <v>25.017883214843042</v>
      </c>
      <c r="AM170" s="105">
        <f>SUMPRODUCT($V170:$AA170,INDEX($E$18:$J$23,MATCH(AM$5,$D$18:$D$23,0),))+SUMPRODUCT($AB170:$AG170,INDEX($E$28:$J$33,MATCH(AM$5,$D$28:$D$33,0),))</f>
        <v>6.9198400381480756</v>
      </c>
      <c r="AN170" s="105">
        <f>SUM(AH$166:AH170)</f>
        <v>11.829340404538708</v>
      </c>
      <c r="AO170" s="105">
        <f>SUM(AI$166:AI170)</f>
        <v>118.99738854226575</v>
      </c>
      <c r="AP170" s="105">
        <f>SUM(AJ$166:AJ170)</f>
        <v>124.71470299971139</v>
      </c>
      <c r="AQ170" s="105">
        <f>SUM(AK$166:AK170)</f>
        <v>70.96180268016289</v>
      </c>
      <c r="AR170" s="105">
        <f>SUM(AL$166:AL170)</f>
        <v>83.345941341402181</v>
      </c>
      <c r="AS170" s="105">
        <f>SUM(AM$166:AM170)</f>
        <v>13.400735385543536</v>
      </c>
      <c r="AT170" s="105">
        <f t="array" ref="AT170">SUMPRODUCT(TRANSPOSE($E$16:$J$16),INDEX($H$57:$K$62,,MATCH($R170,$H$40:$K$40,1)))/INDEX($H$63:$K$63,MATCH($R170,$H$40:$K$40,1))*$T170</f>
        <v>3406.6904803190528</v>
      </c>
      <c r="AU170" s="105">
        <f>MAX(SUMPRODUCT(AN170:AS170,装备强化!$D$14:$I$14)-SUMPRODUCT(节奏预期!E170:J170,节奏预期!W170:AB170+1,装备强化!$D$14:$I$14),0)</f>
        <v>0</v>
      </c>
      <c r="AV170" s="105">
        <f t="shared" si="80"/>
        <v>3406.6904803190528</v>
      </c>
      <c r="AW170" s="141">
        <f t="shared" si="81"/>
        <v>0</v>
      </c>
      <c r="AX170" s="141">
        <f t="shared" si="76"/>
        <v>0</v>
      </c>
      <c r="AY170" s="141">
        <f t="shared" si="76"/>
        <v>638.75446505982245</v>
      </c>
      <c r="AZ170" s="141">
        <f t="shared" si="76"/>
        <v>2927.6246315241865</v>
      </c>
      <c r="BA170" s="141">
        <f t="shared" si="86"/>
        <v>0</v>
      </c>
      <c r="BB170" s="141">
        <f t="shared" si="82"/>
        <v>394.31134681795697</v>
      </c>
      <c r="BC170" s="141">
        <f t="shared" si="83"/>
        <v>6193.4960801728485</v>
      </c>
      <c r="BD170" s="141">
        <f t="shared" si="84"/>
        <v>8868.4453666366917</v>
      </c>
      <c r="BE170" s="141">
        <f t="shared" si="87"/>
        <v>206.44986933909496</v>
      </c>
      <c r="BF170" s="141">
        <f t="shared" si="88"/>
        <v>177.36890733273381</v>
      </c>
    </row>
    <row r="171" spans="18:58" x14ac:dyDescent="0.15">
      <c r="R171" s="104">
        <f>节奏预期!B171</f>
        <v>180</v>
      </c>
      <c r="S171" s="104">
        <f>节奏预期!D171</f>
        <v>94.027056817114342</v>
      </c>
      <c r="T171" s="165">
        <f>(求节点(其他调用!$B$4:$B$163,其他调用!$G$4:$G$163,S171)-求节点(其他调用!$B$4:$B$163,其他调用!$G$4:$G$163,S170))*INDEX($I$5:$M$8,MATCH($R171,$C$5:$C$8,1),MATCH($R$164,$I$4:$M$4,0))</f>
        <v>479156.16147200356</v>
      </c>
      <c r="U171" s="170">
        <f t="shared" si="85"/>
        <v>2031662.9620677931</v>
      </c>
      <c r="V171" s="141">
        <f t="shared" si="78"/>
        <v>0</v>
      </c>
      <c r="W171" s="141">
        <f t="shared" si="74"/>
        <v>0</v>
      </c>
      <c r="X171" s="141">
        <f t="shared" si="74"/>
        <v>21.295829398755714</v>
      </c>
      <c r="Y171" s="141">
        <f t="shared" si="74"/>
        <v>0</v>
      </c>
      <c r="Z171" s="141">
        <f t="shared" si="74"/>
        <v>0</v>
      </c>
      <c r="AA171" s="141">
        <f t="shared" si="74"/>
        <v>53.239573496889285</v>
      </c>
      <c r="AB171" s="105">
        <f t="shared" si="79"/>
        <v>0</v>
      </c>
      <c r="AC171" s="105">
        <f t="shared" si="75"/>
        <v>0</v>
      </c>
      <c r="AD171" s="105">
        <f t="shared" si="75"/>
        <v>0</v>
      </c>
      <c r="AE171" s="105">
        <f t="shared" si="75"/>
        <v>0</v>
      </c>
      <c r="AF171" s="105">
        <f t="shared" si="75"/>
        <v>0</v>
      </c>
      <c r="AG171" s="105">
        <f t="shared" si="75"/>
        <v>5.3239573496889285</v>
      </c>
      <c r="AH171" s="105">
        <f>SUMPRODUCT($V171:$AA171,INDEX($E$18:$J$23,MATCH(AH$5,$D$18:$D$23,0),))+SUMPRODUCT($AB171:$AG171,INDEX($E$28:$J$33,MATCH(AH$5,$D$28:$D$33,0),))</f>
        <v>0</v>
      </c>
      <c r="AI171" s="105">
        <f>SUMPRODUCT($V171:$AA171,INDEX($E$18:$J$23,MATCH(AI$5,$D$18:$D$23,0),))+SUMPRODUCT($AB171:$AG171,INDEX($E$28:$J$33,MATCH(AI$5,$D$28:$D$33,0),))</f>
        <v>10.647914699377857</v>
      </c>
      <c r="AJ171" s="105">
        <f>SUMPRODUCT($V171:$AA171,INDEX($E$18:$J$23,MATCH(AJ$5,$D$18:$D$23,0),))+SUMPRODUCT($AB171:$AG171,INDEX($E$28:$J$33,MATCH(AJ$5,$D$28:$D$33,0),))</f>
        <v>25.554995278506858</v>
      </c>
      <c r="AK171" s="105">
        <f>SUMPRODUCT($V171:$AA171,INDEX($E$18:$J$23,MATCH(AK$5,$D$18:$D$23,0),))+SUMPRODUCT($AB171:$AG171,INDEX($E$28:$J$33,MATCH(AK$5,$D$28:$D$33,0),))</f>
        <v>11.712706169315643</v>
      </c>
      <c r="AL171" s="105">
        <f>SUMPRODUCT($V171:$AA171,INDEX($E$18:$J$23,MATCH(AL$5,$D$18:$D$23,0),))+SUMPRODUCT($AB171:$AG171,INDEX($E$28:$J$33,MATCH(AL$5,$D$28:$D$33,0),))</f>
        <v>25.022599543537964</v>
      </c>
      <c r="AM171" s="105">
        <f>SUMPRODUCT($V171:$AA171,INDEX($E$18:$J$23,MATCH(AM$5,$D$18:$D$23,0),))+SUMPRODUCT($AB171:$AG171,INDEX($E$28:$J$33,MATCH(AM$5,$D$28:$D$33,0),))</f>
        <v>6.9211445545956067</v>
      </c>
      <c r="AN171" s="105">
        <f>SUM(AH$166:AH171)</f>
        <v>11.829340404538708</v>
      </c>
      <c r="AO171" s="105">
        <f>SUM(AI$166:AI171)</f>
        <v>129.6453032416436</v>
      </c>
      <c r="AP171" s="105">
        <f>SUM(AJ$166:AJ171)</f>
        <v>150.26969827821824</v>
      </c>
      <c r="AQ171" s="105">
        <f>SUM(AK$166:AK171)</f>
        <v>82.674508849478528</v>
      </c>
      <c r="AR171" s="105">
        <f>SUM(AL$166:AL171)</f>
        <v>108.36854088494015</v>
      </c>
      <c r="AS171" s="105">
        <f>SUM(AM$166:AM171)</f>
        <v>20.321879940139141</v>
      </c>
      <c r="AT171" s="105">
        <f t="array" ref="AT171">SUMPRODUCT(TRANSPOSE($E$16:$J$16),INDEX($H$57:$K$62,,MATCH($R171,$H$40:$K$40,1)))/INDEX($H$63:$K$63,MATCH($R171,$H$40:$K$40,1))*$T171</f>
        <v>3407.3327038009143</v>
      </c>
      <c r="AU171" s="105">
        <f>MAX(SUMPRODUCT(AN171:AS171,装备强化!$D$14:$I$14)-SUMPRODUCT(节奏预期!E171:J171,节奏预期!W171:AB171+1,装备强化!$D$14:$I$14),0)</f>
        <v>0</v>
      </c>
      <c r="AV171" s="105">
        <f t="shared" si="80"/>
        <v>3407.3327038009143</v>
      </c>
      <c r="AW171" s="141">
        <f t="shared" si="81"/>
        <v>0</v>
      </c>
      <c r="AX171" s="141">
        <f t="shared" si="76"/>
        <v>0</v>
      </c>
      <c r="AY171" s="141">
        <f t="shared" si="76"/>
        <v>638.87488196267145</v>
      </c>
      <c r="AZ171" s="141">
        <f t="shared" si="76"/>
        <v>2928.1765423289112</v>
      </c>
      <c r="BA171" s="141">
        <f t="shared" si="86"/>
        <v>0</v>
      </c>
      <c r="BB171" s="141">
        <f t="shared" si="82"/>
        <v>394.31134681795697</v>
      </c>
      <c r="BC171" s="141">
        <f t="shared" si="83"/>
        <v>6832.3709621355201</v>
      </c>
      <c r="BD171" s="141">
        <f t="shared" si="84"/>
        <v>11796.621908965602</v>
      </c>
      <c r="BE171" s="141">
        <f t="shared" si="87"/>
        <v>227.74569873785066</v>
      </c>
      <c r="BF171" s="141">
        <f t="shared" si="88"/>
        <v>235.93243817931204</v>
      </c>
    </row>
    <row r="172" spans="18:58" x14ac:dyDescent="0.15">
      <c r="R172" s="104">
        <f>节奏预期!B172</f>
        <v>210</v>
      </c>
      <c r="S172" s="104">
        <f>节奏预期!D172</f>
        <v>96.190942965578103</v>
      </c>
      <c r="T172" s="165">
        <f>(求节点(其他调用!$B$4:$B$163,其他调用!$G$4:$G$163,S172)-求节点(其他调用!$B$4:$B$163,其他调用!$G$4:$G$163,S171))*INDEX($I$5:$M$8,MATCH($R172,$C$5:$C$8,1),MATCH($R$164,$I$4:$M$4,0))</f>
        <v>486771.47391650046</v>
      </c>
      <c r="U172" s="170">
        <f t="shared" si="85"/>
        <v>2518434.4359842935</v>
      </c>
      <c r="V172" s="141">
        <f t="shared" si="78"/>
        <v>0</v>
      </c>
      <c r="W172" s="141">
        <f t="shared" si="74"/>
        <v>0</v>
      </c>
      <c r="X172" s="141">
        <f t="shared" si="74"/>
        <v>21.634287729622244</v>
      </c>
      <c r="Y172" s="141">
        <f t="shared" si="74"/>
        <v>0</v>
      </c>
      <c r="Z172" s="141">
        <f t="shared" si="74"/>
        <v>0</v>
      </c>
      <c r="AA172" s="141">
        <f t="shared" si="74"/>
        <v>54.08571932405561</v>
      </c>
      <c r="AB172" s="105">
        <f t="shared" si="79"/>
        <v>0</v>
      </c>
      <c r="AC172" s="105">
        <f t="shared" si="75"/>
        <v>0</v>
      </c>
      <c r="AD172" s="105">
        <f t="shared" si="75"/>
        <v>0</v>
      </c>
      <c r="AE172" s="105">
        <f t="shared" si="75"/>
        <v>0</v>
      </c>
      <c r="AF172" s="105">
        <f t="shared" si="75"/>
        <v>0</v>
      </c>
      <c r="AG172" s="105">
        <f t="shared" si="75"/>
        <v>5.408571932405561</v>
      </c>
      <c r="AH172" s="105">
        <f>SUMPRODUCT($V172:$AA172,INDEX($E$18:$J$23,MATCH(AH$5,$D$18:$D$23,0),))+SUMPRODUCT($AB172:$AG172,INDEX($E$28:$J$33,MATCH(AH$5,$D$28:$D$33,0),))</f>
        <v>0</v>
      </c>
      <c r="AI172" s="105">
        <f>SUMPRODUCT($V172:$AA172,INDEX($E$18:$J$23,MATCH(AI$5,$D$18:$D$23,0),))+SUMPRODUCT($AB172:$AG172,INDEX($E$28:$J$33,MATCH(AI$5,$D$28:$D$33,0),))</f>
        <v>10.817143864811122</v>
      </c>
      <c r="AJ172" s="105">
        <f>SUMPRODUCT($V172:$AA172,INDEX($E$18:$J$23,MATCH(AJ$5,$D$18:$D$23,0),))+SUMPRODUCT($AB172:$AG172,INDEX($E$28:$J$33,MATCH(AJ$5,$D$28:$D$33,0),))</f>
        <v>25.961145275546691</v>
      </c>
      <c r="AK172" s="105">
        <f>SUMPRODUCT($V172:$AA172,INDEX($E$18:$J$23,MATCH(AK$5,$D$18:$D$23,0),))+SUMPRODUCT($AB172:$AG172,INDEX($E$28:$J$33,MATCH(AK$5,$D$28:$D$33,0),))</f>
        <v>11.898858251292234</v>
      </c>
      <c r="AL172" s="105">
        <f>SUMPRODUCT($V172:$AA172,INDEX($E$18:$J$23,MATCH(AL$5,$D$18:$D$23,0),))+SUMPRODUCT($AB172:$AG172,INDEX($E$28:$J$33,MATCH(AL$5,$D$28:$D$33,0),))</f>
        <v>25.420288082306136</v>
      </c>
      <c r="AM172" s="105">
        <f>SUMPRODUCT($V172:$AA172,INDEX($E$18:$J$23,MATCH(AM$5,$D$18:$D$23,0),))+SUMPRODUCT($AB172:$AG172,INDEX($E$28:$J$33,MATCH(AM$5,$D$28:$D$33,0),))</f>
        <v>7.0311435121272297</v>
      </c>
      <c r="AN172" s="105">
        <f>SUM(AH$166:AH172)</f>
        <v>11.829340404538708</v>
      </c>
      <c r="AO172" s="105">
        <f>SUM(AI$166:AI172)</f>
        <v>140.46244710645473</v>
      </c>
      <c r="AP172" s="105">
        <f>SUM(AJ$166:AJ172)</f>
        <v>176.23084355376494</v>
      </c>
      <c r="AQ172" s="105">
        <f>SUM(AK$166:AK172)</f>
        <v>94.573367100770767</v>
      </c>
      <c r="AR172" s="105">
        <f>SUM(AL$166:AL172)</f>
        <v>133.78882896724627</v>
      </c>
      <c r="AS172" s="105">
        <f>SUM(AM$166:AM172)</f>
        <v>27.35302345226637</v>
      </c>
      <c r="AT172" s="105">
        <f t="array" ref="AT172">SUMPRODUCT(TRANSPOSE($E$16:$J$16),INDEX($H$57:$K$62,,MATCH($R172,$H$40:$K$40,1)))/INDEX($H$63:$K$63,MATCH($R172,$H$40:$K$40,1))*$T172</f>
        <v>3461.486036739559</v>
      </c>
      <c r="AU172" s="105">
        <f>MAX(SUMPRODUCT(AN172:AS172,装备强化!$D$14:$I$14)-SUMPRODUCT(节奏预期!E172:J172,节奏预期!W172:AB172+1,装备强化!$D$14:$I$14),0)</f>
        <v>0</v>
      </c>
      <c r="AV172" s="105">
        <f t="shared" si="80"/>
        <v>3461.486036739559</v>
      </c>
      <c r="AW172" s="141">
        <f t="shared" si="81"/>
        <v>0</v>
      </c>
      <c r="AX172" s="141">
        <f t="shared" si="76"/>
        <v>0</v>
      </c>
      <c r="AY172" s="141">
        <f t="shared" si="76"/>
        <v>649.02863188866741</v>
      </c>
      <c r="AZ172" s="141">
        <f t="shared" si="76"/>
        <v>2974.7145628230587</v>
      </c>
      <c r="BA172" s="141">
        <f t="shared" si="86"/>
        <v>0</v>
      </c>
      <c r="BB172" s="141">
        <f t="shared" si="82"/>
        <v>394.31134681795697</v>
      </c>
      <c r="BC172" s="141">
        <f t="shared" si="83"/>
        <v>7481.3995940241875</v>
      </c>
      <c r="BD172" s="141">
        <f t="shared" si="84"/>
        <v>14771.336471788662</v>
      </c>
      <c r="BE172" s="141">
        <f t="shared" si="87"/>
        <v>249.37998646747292</v>
      </c>
      <c r="BF172" s="141">
        <f t="shared" si="88"/>
        <v>295.42672943577321</v>
      </c>
    </row>
    <row r="173" spans="18:58" x14ac:dyDescent="0.15">
      <c r="R173" s="104">
        <f>节奏预期!B173</f>
        <v>240</v>
      </c>
      <c r="S173" s="104">
        <f>节奏预期!D173</f>
        <v>97.955584586719908</v>
      </c>
      <c r="T173" s="165">
        <f>(求节点(其他调用!$B$4:$B$163,其他调用!$G$4:$G$163,S173)-求节点(其他调用!$B$4:$B$163,其他调用!$G$4:$G$163,S172))*INDEX($I$5:$M$8,MATCH($R173,$C$5:$C$8,1),MATCH($R$164,$I$4:$M$4,0))</f>
        <v>486861.78659363318</v>
      </c>
      <c r="U173" s="170">
        <f t="shared" si="85"/>
        <v>3005296.2225779267</v>
      </c>
      <c r="V173" s="141">
        <f t="shared" si="78"/>
        <v>0</v>
      </c>
      <c r="W173" s="141">
        <f t="shared" si="74"/>
        <v>0</v>
      </c>
      <c r="X173" s="141">
        <f t="shared" si="74"/>
        <v>21.638301626383697</v>
      </c>
      <c r="Y173" s="141">
        <f t="shared" si="74"/>
        <v>0</v>
      </c>
      <c r="Z173" s="141">
        <f t="shared" si="74"/>
        <v>0</v>
      </c>
      <c r="AA173" s="141">
        <f t="shared" si="74"/>
        <v>54.095754065959248</v>
      </c>
      <c r="AB173" s="105">
        <f t="shared" si="79"/>
        <v>0</v>
      </c>
      <c r="AC173" s="105">
        <f t="shared" si="75"/>
        <v>0</v>
      </c>
      <c r="AD173" s="105">
        <f t="shared" si="75"/>
        <v>0</v>
      </c>
      <c r="AE173" s="105">
        <f t="shared" si="75"/>
        <v>0</v>
      </c>
      <c r="AF173" s="105">
        <f t="shared" si="75"/>
        <v>0</v>
      </c>
      <c r="AG173" s="105">
        <f t="shared" si="75"/>
        <v>5.4095754065959243</v>
      </c>
      <c r="AH173" s="105">
        <f>SUMPRODUCT($V173:$AA173,INDEX($E$18:$J$23,MATCH(AH$5,$D$18:$D$23,0),))+SUMPRODUCT($AB173:$AG173,INDEX($E$28:$J$33,MATCH(AH$5,$D$28:$D$33,0),))</f>
        <v>0</v>
      </c>
      <c r="AI173" s="105">
        <f>SUMPRODUCT($V173:$AA173,INDEX($E$18:$J$23,MATCH(AI$5,$D$18:$D$23,0),))+SUMPRODUCT($AB173:$AG173,INDEX($E$28:$J$33,MATCH(AI$5,$D$28:$D$33,0),))</f>
        <v>10.819150813191849</v>
      </c>
      <c r="AJ173" s="105">
        <f>SUMPRODUCT($V173:$AA173,INDEX($E$18:$J$23,MATCH(AJ$5,$D$18:$D$23,0),))+SUMPRODUCT($AB173:$AG173,INDEX($E$28:$J$33,MATCH(AJ$5,$D$28:$D$33,0),))</f>
        <v>25.965961951660439</v>
      </c>
      <c r="AK173" s="105">
        <f>SUMPRODUCT($V173:$AA173,INDEX($E$18:$J$23,MATCH(AK$5,$D$18:$D$23,0),))+SUMPRODUCT($AB173:$AG173,INDEX($E$28:$J$33,MATCH(AK$5,$D$28:$D$33,0),))</f>
        <v>11.901065894511035</v>
      </c>
      <c r="AL173" s="105">
        <f>SUMPRODUCT($V173:$AA173,INDEX($E$18:$J$23,MATCH(AL$5,$D$18:$D$23,0),))+SUMPRODUCT($AB173:$AG173,INDEX($E$28:$J$33,MATCH(AL$5,$D$28:$D$33,0),))</f>
        <v>25.425004411000849</v>
      </c>
      <c r="AM173" s="105">
        <f>SUMPRODUCT($V173:$AA173,INDEX($E$18:$J$23,MATCH(AM$5,$D$18:$D$23,0),))+SUMPRODUCT($AB173:$AG173,INDEX($E$28:$J$33,MATCH(AM$5,$D$28:$D$33,0),))</f>
        <v>7.0324480285747022</v>
      </c>
      <c r="AN173" s="105">
        <f>SUM(AH$166:AH173)</f>
        <v>11.829340404538708</v>
      </c>
      <c r="AO173" s="105">
        <f>SUM(AI$166:AI173)</f>
        <v>151.28159791964657</v>
      </c>
      <c r="AP173" s="105">
        <f>SUM(AJ$166:AJ173)</f>
        <v>202.19680550542537</v>
      </c>
      <c r="AQ173" s="105">
        <f>SUM(AK$166:AK173)</f>
        <v>106.4744329952818</v>
      </c>
      <c r="AR173" s="105">
        <f>SUM(AL$166:AL173)</f>
        <v>159.21383337824713</v>
      </c>
      <c r="AS173" s="105">
        <f>SUM(AM$166:AM173)</f>
        <v>34.385471480841076</v>
      </c>
      <c r="AT173" s="105">
        <f t="array" ref="AT173">SUMPRODUCT(TRANSPOSE($E$16:$J$16),INDEX($H$57:$K$62,,MATCH($R173,$H$40:$K$40,1)))/INDEX($H$63:$K$63,MATCH($R173,$H$40:$K$40,1))*$T173</f>
        <v>3462.1282602213919</v>
      </c>
      <c r="AU173" s="105">
        <f>MAX(SUMPRODUCT(AN173:AS173,装备强化!$D$14:$I$14)-SUMPRODUCT(节奏预期!E173:J173,节奏预期!W173:AB173+1,装备强化!$D$14:$I$14),0)</f>
        <v>0</v>
      </c>
      <c r="AV173" s="105">
        <f t="shared" si="80"/>
        <v>3462.1282602213919</v>
      </c>
      <c r="AW173" s="141">
        <f t="shared" si="81"/>
        <v>0</v>
      </c>
      <c r="AX173" s="141">
        <f t="shared" si="76"/>
        <v>0</v>
      </c>
      <c r="AY173" s="141">
        <f t="shared" si="76"/>
        <v>649.14904879151095</v>
      </c>
      <c r="AZ173" s="141">
        <f t="shared" si="76"/>
        <v>2975.2664736277588</v>
      </c>
      <c r="BA173" s="141">
        <f t="shared" si="86"/>
        <v>0</v>
      </c>
      <c r="BB173" s="141">
        <f t="shared" si="82"/>
        <v>394.31134681795697</v>
      </c>
      <c r="BC173" s="141">
        <f t="shared" si="83"/>
        <v>8130.5486428156983</v>
      </c>
      <c r="BD173" s="141">
        <f t="shared" si="84"/>
        <v>17746.60294541642</v>
      </c>
      <c r="BE173" s="141">
        <f t="shared" si="87"/>
        <v>271.0182880938566</v>
      </c>
      <c r="BF173" s="141">
        <f t="shared" si="88"/>
        <v>354.93205890832837</v>
      </c>
    </row>
    <row r="174" spans="18:58" x14ac:dyDescent="0.15">
      <c r="R174" s="104">
        <f>节奏预期!B174</f>
        <v>270</v>
      </c>
      <c r="S174" s="104">
        <f>节奏预期!D174</f>
        <v>99.721869727346999</v>
      </c>
      <c r="T174" s="165">
        <f>(求节点(其他调用!$B$4:$B$163,其他调用!$G$4:$G$163,S174)-求节点(其他调用!$B$4:$B$163,其他调用!$G$4:$G$163,S173))*INDEX($I$5:$M$8,MATCH($R174,$C$5:$C$8,1),MATCH($R$164,$I$4:$M$4,0))</f>
        <v>486861.78659363615</v>
      </c>
      <c r="U174" s="170">
        <f t="shared" si="85"/>
        <v>3492158.0091715627</v>
      </c>
      <c r="V174" s="141">
        <f t="shared" si="78"/>
        <v>0</v>
      </c>
      <c r="W174" s="141">
        <f t="shared" si="74"/>
        <v>0</v>
      </c>
      <c r="X174" s="141">
        <f t="shared" si="74"/>
        <v>21.638301626383829</v>
      </c>
      <c r="Y174" s="141">
        <f t="shared" si="74"/>
        <v>0</v>
      </c>
      <c r="Z174" s="141">
        <f t="shared" si="74"/>
        <v>0</v>
      </c>
      <c r="AA174" s="141">
        <f t="shared" si="74"/>
        <v>54.095754065959575</v>
      </c>
      <c r="AB174" s="105">
        <f t="shared" si="79"/>
        <v>0</v>
      </c>
      <c r="AC174" s="105">
        <f t="shared" si="75"/>
        <v>0</v>
      </c>
      <c r="AD174" s="105">
        <f t="shared" si="75"/>
        <v>0</v>
      </c>
      <c r="AE174" s="105">
        <f t="shared" si="75"/>
        <v>0</v>
      </c>
      <c r="AF174" s="105">
        <f t="shared" si="75"/>
        <v>0</v>
      </c>
      <c r="AG174" s="105">
        <f t="shared" si="75"/>
        <v>5.4095754065959571</v>
      </c>
      <c r="AH174" s="105">
        <f>SUMPRODUCT($V174:$AA174,INDEX($E$18:$J$23,MATCH(AH$5,$D$18:$D$23,0),))+SUMPRODUCT($AB174:$AG174,INDEX($E$28:$J$33,MATCH(AH$5,$D$28:$D$33,0),))</f>
        <v>0</v>
      </c>
      <c r="AI174" s="105">
        <f>SUMPRODUCT($V174:$AA174,INDEX($E$18:$J$23,MATCH(AI$5,$D$18:$D$23,0),))+SUMPRODUCT($AB174:$AG174,INDEX($E$28:$J$33,MATCH(AI$5,$D$28:$D$33,0),))</f>
        <v>10.819150813191914</v>
      </c>
      <c r="AJ174" s="105">
        <f>SUMPRODUCT($V174:$AA174,INDEX($E$18:$J$23,MATCH(AJ$5,$D$18:$D$23,0),))+SUMPRODUCT($AB174:$AG174,INDEX($E$28:$J$33,MATCH(AJ$5,$D$28:$D$33,0),))</f>
        <v>25.965961951660596</v>
      </c>
      <c r="AK174" s="105">
        <f>SUMPRODUCT($V174:$AA174,INDEX($E$18:$J$23,MATCH(AK$5,$D$18:$D$23,0),))+SUMPRODUCT($AB174:$AG174,INDEX($E$28:$J$33,MATCH(AK$5,$D$28:$D$33,0),))</f>
        <v>11.901065894511108</v>
      </c>
      <c r="AL174" s="105">
        <f>SUMPRODUCT($V174:$AA174,INDEX($E$18:$J$23,MATCH(AL$5,$D$18:$D$23,0),))+SUMPRODUCT($AB174:$AG174,INDEX($E$28:$J$33,MATCH(AL$5,$D$28:$D$33,0),))</f>
        <v>25.425004411001002</v>
      </c>
      <c r="AM174" s="105">
        <f>SUMPRODUCT($V174:$AA174,INDEX($E$18:$J$23,MATCH(AM$5,$D$18:$D$23,0),))+SUMPRODUCT($AB174:$AG174,INDEX($E$28:$J$33,MATCH(AM$5,$D$28:$D$33,0),))</f>
        <v>7.0324480285747448</v>
      </c>
      <c r="AN174" s="105">
        <f>SUM(AH$166:AH174)</f>
        <v>11.829340404538708</v>
      </c>
      <c r="AO174" s="105">
        <f>SUM(AI$166:AI174)</f>
        <v>162.1007487328385</v>
      </c>
      <c r="AP174" s="105">
        <f>SUM(AJ$166:AJ174)</f>
        <v>228.16276745708598</v>
      </c>
      <c r="AQ174" s="105">
        <f>SUM(AK$166:AK174)</f>
        <v>118.37549888979291</v>
      </c>
      <c r="AR174" s="105">
        <f>SUM(AL$166:AL174)</f>
        <v>184.63883778924813</v>
      </c>
      <c r="AS174" s="105">
        <f>SUM(AM$166:AM174)</f>
        <v>41.417919509415825</v>
      </c>
      <c r="AT174" s="105">
        <f t="array" ref="AT174">SUMPRODUCT(TRANSPOSE($E$16:$J$16),INDEX($H$57:$K$62,,MATCH($R174,$H$40:$K$40,1)))/INDEX($H$63:$K$63,MATCH($R174,$H$40:$K$40,1))*$T174</f>
        <v>3462.1282602214128</v>
      </c>
      <c r="AU174" s="105">
        <f>MAX(SUMPRODUCT(AN174:AS174,装备强化!$D$14:$I$14)-SUMPRODUCT(节奏预期!E174:J174,节奏预期!W174:AB174+1,装备强化!$D$14:$I$14),0)</f>
        <v>475.27798979885119</v>
      </c>
      <c r="AV174" s="105">
        <f t="shared" si="80"/>
        <v>3937.406250020264</v>
      </c>
      <c r="AW174" s="141">
        <f t="shared" si="81"/>
        <v>0</v>
      </c>
      <c r="AX174" s="141">
        <f t="shared" si="76"/>
        <v>0</v>
      </c>
      <c r="AY174" s="141">
        <f t="shared" si="76"/>
        <v>649.14904879151493</v>
      </c>
      <c r="AZ174" s="141">
        <f t="shared" si="76"/>
        <v>2975.266473627777</v>
      </c>
      <c r="BA174" s="141">
        <f t="shared" si="86"/>
        <v>0</v>
      </c>
      <c r="BB174" s="141">
        <f t="shared" si="82"/>
        <v>394.31134681795697</v>
      </c>
      <c r="BC174" s="141">
        <f t="shared" si="83"/>
        <v>8779.6976916072126</v>
      </c>
      <c r="BD174" s="141">
        <f t="shared" si="84"/>
        <v>20721.869419044197</v>
      </c>
      <c r="BE174" s="141">
        <f t="shared" si="87"/>
        <v>292.65658972024045</v>
      </c>
      <c r="BF174" s="141">
        <f t="shared" si="88"/>
        <v>414.43738838088393</v>
      </c>
    </row>
    <row r="175" spans="18:58" x14ac:dyDescent="0.15">
      <c r="R175" s="104">
        <f>节奏预期!B175</f>
        <v>300</v>
      </c>
      <c r="S175" s="104">
        <f>节奏预期!D175</f>
        <v>101.32661435104789</v>
      </c>
      <c r="T175" s="165">
        <f>(求节点(其他调用!$B$4:$B$163,其他调用!$G$4:$G$163,S175)-求节点(其他调用!$B$4:$B$163,其他调用!$G$4:$G$163,S174))*INDEX($I$5:$M$8,MATCH($R175,$C$5:$C$8,1),MATCH($R$164,$I$4:$M$4,0))</f>
        <v>486861.78659363464</v>
      </c>
      <c r="U175" s="170">
        <f t="shared" si="85"/>
        <v>3979019.7957651974</v>
      </c>
      <c r="V175" s="141">
        <f t="shared" si="78"/>
        <v>0</v>
      </c>
      <c r="W175" s="141">
        <f t="shared" si="74"/>
        <v>0</v>
      </c>
      <c r="X175" s="141">
        <f t="shared" si="74"/>
        <v>21.638301626383761</v>
      </c>
      <c r="Y175" s="141">
        <f t="shared" si="74"/>
        <v>0</v>
      </c>
      <c r="Z175" s="141">
        <f t="shared" si="74"/>
        <v>0</v>
      </c>
      <c r="AA175" s="141">
        <f t="shared" si="74"/>
        <v>54.095754065959404</v>
      </c>
      <c r="AB175" s="105">
        <f t="shared" si="79"/>
        <v>0</v>
      </c>
      <c r="AC175" s="105">
        <f t="shared" si="75"/>
        <v>0</v>
      </c>
      <c r="AD175" s="105">
        <f t="shared" si="75"/>
        <v>0</v>
      </c>
      <c r="AE175" s="105">
        <f t="shared" si="75"/>
        <v>0</v>
      </c>
      <c r="AF175" s="105">
        <f t="shared" si="75"/>
        <v>0</v>
      </c>
      <c r="AG175" s="105">
        <f t="shared" si="75"/>
        <v>5.4095754065959403</v>
      </c>
      <c r="AH175" s="105">
        <f>SUMPRODUCT($V175:$AA175,INDEX($E$18:$J$23,MATCH(AH$5,$D$18:$D$23,0),))+SUMPRODUCT($AB175:$AG175,INDEX($E$28:$J$33,MATCH(AH$5,$D$28:$D$33,0),))</f>
        <v>0</v>
      </c>
      <c r="AI175" s="105">
        <f>SUMPRODUCT($V175:$AA175,INDEX($E$18:$J$23,MATCH(AI$5,$D$18:$D$23,0),))+SUMPRODUCT($AB175:$AG175,INDEX($E$28:$J$33,MATCH(AI$5,$D$28:$D$33,0),))</f>
        <v>10.819150813191881</v>
      </c>
      <c r="AJ175" s="105">
        <f>SUMPRODUCT($V175:$AA175,INDEX($E$18:$J$23,MATCH(AJ$5,$D$18:$D$23,0),))+SUMPRODUCT($AB175:$AG175,INDEX($E$28:$J$33,MATCH(AJ$5,$D$28:$D$33,0),))</f>
        <v>25.96596195166051</v>
      </c>
      <c r="AK175" s="105">
        <f>SUMPRODUCT($V175:$AA175,INDEX($E$18:$J$23,MATCH(AK$5,$D$18:$D$23,0),))+SUMPRODUCT($AB175:$AG175,INDEX($E$28:$J$33,MATCH(AK$5,$D$28:$D$33,0),))</f>
        <v>11.901065894511071</v>
      </c>
      <c r="AL175" s="105">
        <f>SUMPRODUCT($V175:$AA175,INDEX($E$18:$J$23,MATCH(AL$5,$D$18:$D$23,0),))+SUMPRODUCT($AB175:$AG175,INDEX($E$28:$J$33,MATCH(AL$5,$D$28:$D$33,0),))</f>
        <v>25.425004411000923</v>
      </c>
      <c r="AM175" s="105">
        <f>SUMPRODUCT($V175:$AA175,INDEX($E$18:$J$23,MATCH(AM$5,$D$18:$D$23,0),))+SUMPRODUCT($AB175:$AG175,INDEX($E$28:$J$33,MATCH(AM$5,$D$28:$D$33,0),))</f>
        <v>7.0324480285747235</v>
      </c>
      <c r="AN175" s="105">
        <f>SUM(AH$166:AH175)</f>
        <v>11.829340404538708</v>
      </c>
      <c r="AO175" s="105">
        <f>SUM(AI$166:AI175)</f>
        <v>172.91989954603036</v>
      </c>
      <c r="AP175" s="105">
        <f>SUM(AJ$166:AJ175)</f>
        <v>254.12872940874649</v>
      </c>
      <c r="AQ175" s="105">
        <f>SUM(AK$166:AK175)</f>
        <v>130.27656478430399</v>
      </c>
      <c r="AR175" s="105">
        <f>SUM(AL$166:AL175)</f>
        <v>210.06384220024904</v>
      </c>
      <c r="AS175" s="105">
        <f>SUM(AM$166:AM175)</f>
        <v>48.450367537990545</v>
      </c>
      <c r="AT175" s="105">
        <f t="array" ref="AT175">SUMPRODUCT(TRANSPOSE($E$16:$J$16),INDEX($H$57:$K$62,,MATCH($R175,$H$40:$K$40,1)))/INDEX($H$63:$K$63,MATCH($R175,$H$40:$K$40,1))*$T175</f>
        <v>3462.1282602214019</v>
      </c>
      <c r="AU175" s="105">
        <f>MAX(SUMPRODUCT(AN175:AS175,装备强化!$D$14:$I$14)-SUMPRODUCT(节奏预期!E175:J175,节奏预期!W175:AB175+1,装备强化!$D$14:$I$14),0)</f>
        <v>7291.3430021097302</v>
      </c>
      <c r="AV175" s="105">
        <f t="shared" si="80"/>
        <v>10753.471262331132</v>
      </c>
      <c r="AW175" s="141">
        <f t="shared" si="81"/>
        <v>0</v>
      </c>
      <c r="AX175" s="141">
        <f t="shared" si="76"/>
        <v>0</v>
      </c>
      <c r="AY175" s="141">
        <f t="shared" si="76"/>
        <v>649.14904879151288</v>
      </c>
      <c r="AZ175" s="141">
        <f t="shared" si="76"/>
        <v>2975.2664736277679</v>
      </c>
      <c r="BA175" s="141">
        <f t="shared" si="86"/>
        <v>0</v>
      </c>
      <c r="BB175" s="141">
        <f t="shared" si="82"/>
        <v>394.31134681795697</v>
      </c>
      <c r="BC175" s="141">
        <f t="shared" si="83"/>
        <v>9428.8467403987252</v>
      </c>
      <c r="BD175" s="141">
        <f t="shared" si="84"/>
        <v>23697.135892671966</v>
      </c>
      <c r="BE175" s="141">
        <f t="shared" si="87"/>
        <v>314.29489134662418</v>
      </c>
      <c r="BF175" s="141">
        <f t="shared" si="88"/>
        <v>473.94271785343926</v>
      </c>
    </row>
    <row r="176" spans="18:58" x14ac:dyDescent="0.15">
      <c r="R176" s="104">
        <f>节奏预期!B176</f>
        <v>330</v>
      </c>
      <c r="S176" s="104">
        <f>节奏预期!D176</f>
        <v>102.73807018488411</v>
      </c>
      <c r="T176" s="165">
        <f>(求节点(其他调用!$B$4:$B$163,其他调用!$G$4:$G$163,S176)-求节点(其他调用!$B$4:$B$163,其他调用!$G$4:$G$163,S175))*INDEX($I$5:$M$8,MATCH($R176,$C$5:$C$8,1),MATCH($R$164,$I$4:$M$4,0))</f>
        <v>486861.78659363394</v>
      </c>
      <c r="U176" s="170">
        <f t="shared" si="85"/>
        <v>4465881.5823588315</v>
      </c>
      <c r="V176" s="141">
        <f t="shared" si="78"/>
        <v>0</v>
      </c>
      <c r="W176" s="141">
        <f t="shared" si="74"/>
        <v>0</v>
      </c>
      <c r="X176" s="141">
        <f t="shared" si="74"/>
        <v>21.638301626383733</v>
      </c>
      <c r="Y176" s="141">
        <f t="shared" si="74"/>
        <v>0</v>
      </c>
      <c r="Z176" s="141">
        <f t="shared" si="74"/>
        <v>0</v>
      </c>
      <c r="AA176" s="141">
        <f t="shared" si="74"/>
        <v>54.095754065959326</v>
      </c>
      <c r="AB176" s="105">
        <f t="shared" si="79"/>
        <v>0</v>
      </c>
      <c r="AC176" s="105">
        <f t="shared" si="75"/>
        <v>0</v>
      </c>
      <c r="AD176" s="105">
        <f t="shared" si="75"/>
        <v>0</v>
      </c>
      <c r="AE176" s="105">
        <f t="shared" si="75"/>
        <v>0</v>
      </c>
      <c r="AF176" s="105">
        <f t="shared" si="75"/>
        <v>0</v>
      </c>
      <c r="AG176" s="105">
        <f t="shared" si="75"/>
        <v>5.4095754065959332</v>
      </c>
      <c r="AH176" s="105">
        <f t="shared" ref="AH176:AM185" si="89">SUMPRODUCT($V176:$AA176,INDEX($E$18:$J$23,MATCH(AH$5,$D$18:$D$23,0),))+SUMPRODUCT($AB176:$AG176,INDEX($E$28:$J$33,MATCH(AH$5,$D$28:$D$33,0),))</f>
        <v>0</v>
      </c>
      <c r="AI176" s="105">
        <f t="shared" si="89"/>
        <v>10.819150813191866</v>
      </c>
      <c r="AJ176" s="105">
        <f t="shared" si="89"/>
        <v>25.965961951660478</v>
      </c>
      <c r="AK176" s="105">
        <f t="shared" si="89"/>
        <v>11.901065894511053</v>
      </c>
      <c r="AL176" s="105">
        <f t="shared" si="89"/>
        <v>25.425004411000884</v>
      </c>
      <c r="AM176" s="105">
        <f t="shared" si="89"/>
        <v>7.0324480285747129</v>
      </c>
      <c r="AN176" s="105">
        <f>SUM(AH$166:AH176)</f>
        <v>11.829340404538708</v>
      </c>
      <c r="AO176" s="105">
        <f>SUM(AI$166:AI176)</f>
        <v>183.73905035922223</v>
      </c>
      <c r="AP176" s="105">
        <f>SUM(AJ$166:AJ176)</f>
        <v>280.09469136040696</v>
      </c>
      <c r="AQ176" s="105">
        <f>SUM(AK$166:AK176)</f>
        <v>142.17763067881504</v>
      </c>
      <c r="AR176" s="105">
        <f>SUM(AL$166:AL176)</f>
        <v>235.48884661124993</v>
      </c>
      <c r="AS176" s="105">
        <f>SUM(AM$166:AM176)</f>
        <v>55.482815566565257</v>
      </c>
      <c r="AT176" s="105">
        <f t="array" ref="AT176">SUMPRODUCT(TRANSPOSE($E$16:$J$16),INDEX($H$57:$K$62,,MATCH($R176,$H$40:$K$40,1)))/INDEX($H$63:$K$63,MATCH($R176,$H$40:$K$40,1))*$T176</f>
        <v>3462.1282602213969</v>
      </c>
      <c r="AU176" s="105">
        <f>MAX(SUMPRODUCT(AN176:AS176,装备强化!$D$14:$I$14)-SUMPRODUCT(节奏预期!E176:J176,节奏预期!W176:AB176+1,装备强化!$D$14:$I$14),0)</f>
        <v>14107.408014420609</v>
      </c>
      <c r="AV176" s="105">
        <f t="shared" si="80"/>
        <v>17569.536274642007</v>
      </c>
      <c r="AW176" s="141">
        <f t="shared" si="81"/>
        <v>0</v>
      </c>
      <c r="AX176" s="141">
        <f t="shared" si="76"/>
        <v>0</v>
      </c>
      <c r="AY176" s="141">
        <f t="shared" si="76"/>
        <v>649.14904879151197</v>
      </c>
      <c r="AZ176" s="141">
        <f t="shared" si="76"/>
        <v>2975.2664736277634</v>
      </c>
      <c r="BA176" s="141">
        <f t="shared" si="86"/>
        <v>0</v>
      </c>
      <c r="BB176" s="141">
        <f t="shared" si="82"/>
        <v>394.31134681795697</v>
      </c>
      <c r="BC176" s="141">
        <f t="shared" si="83"/>
        <v>10077.995789190238</v>
      </c>
      <c r="BD176" s="141">
        <f t="shared" si="84"/>
        <v>26672.402366299728</v>
      </c>
      <c r="BE176" s="141">
        <f t="shared" si="87"/>
        <v>335.93319297300792</v>
      </c>
      <c r="BF176" s="141">
        <f t="shared" si="88"/>
        <v>533.44804732599448</v>
      </c>
    </row>
    <row r="177" spans="18:58" x14ac:dyDescent="0.15">
      <c r="R177" s="104">
        <f>节奏预期!B177</f>
        <v>360</v>
      </c>
      <c r="S177" s="104">
        <f>节奏预期!D177</f>
        <v>103.97984772466795</v>
      </c>
      <c r="T177" s="165">
        <f>(求节点(其他调用!$B$4:$B$163,其他调用!$G$4:$G$163,S177)-求节点(其他调用!$B$4:$B$163,其他调用!$G$4:$G$163,S176))*INDEX($I$5:$M$8,MATCH($R177,$C$5:$C$8,1),MATCH($R$164,$I$4:$M$4,0))</f>
        <v>448847.62262312695</v>
      </c>
      <c r="U177" s="170">
        <f t="shared" si="85"/>
        <v>4914729.2049819585</v>
      </c>
      <c r="V177" s="141">
        <f t="shared" si="78"/>
        <v>0</v>
      </c>
      <c r="W177" s="141">
        <f t="shared" si="74"/>
        <v>0</v>
      </c>
      <c r="X177" s="141">
        <f t="shared" si="74"/>
        <v>19.94878322769453</v>
      </c>
      <c r="Y177" s="141">
        <f t="shared" si="74"/>
        <v>0</v>
      </c>
      <c r="Z177" s="141">
        <f t="shared" si="74"/>
        <v>0</v>
      </c>
      <c r="AA177" s="141">
        <f t="shared" si="74"/>
        <v>49.871958069236328</v>
      </c>
      <c r="AB177" s="105">
        <f t="shared" si="79"/>
        <v>0</v>
      </c>
      <c r="AC177" s="105">
        <f t="shared" si="75"/>
        <v>0</v>
      </c>
      <c r="AD177" s="105">
        <f t="shared" si="75"/>
        <v>0</v>
      </c>
      <c r="AE177" s="105">
        <f t="shared" si="75"/>
        <v>0</v>
      </c>
      <c r="AF177" s="105">
        <f t="shared" si="75"/>
        <v>0</v>
      </c>
      <c r="AG177" s="105">
        <f t="shared" si="75"/>
        <v>4.9871958069236326</v>
      </c>
      <c r="AH177" s="105">
        <f t="shared" si="89"/>
        <v>0</v>
      </c>
      <c r="AI177" s="105">
        <f t="shared" si="89"/>
        <v>9.9743916138472652</v>
      </c>
      <c r="AJ177" s="105">
        <f t="shared" si="89"/>
        <v>23.938539873233438</v>
      </c>
      <c r="AK177" s="105">
        <f t="shared" si="89"/>
        <v>10.971830775231993</v>
      </c>
      <c r="AL177" s="105">
        <f t="shared" si="89"/>
        <v>23.439820292541079</v>
      </c>
      <c r="AM177" s="105">
        <f t="shared" si="89"/>
        <v>6.4833545490007234</v>
      </c>
      <c r="AN177" s="105">
        <f>SUM(AH$166:AH177)</f>
        <v>11.829340404538708</v>
      </c>
      <c r="AO177" s="105">
        <f>SUM(AI$166:AI177)</f>
        <v>193.71344197306951</v>
      </c>
      <c r="AP177" s="105">
        <f>SUM(AJ$166:AJ177)</f>
        <v>304.03323123364038</v>
      </c>
      <c r="AQ177" s="105">
        <f>SUM(AK$166:AK177)</f>
        <v>153.14946145404701</v>
      </c>
      <c r="AR177" s="105">
        <f>SUM(AL$166:AL177)</f>
        <v>258.928666903791</v>
      </c>
      <c r="AS177" s="105">
        <f>SUM(AM$166:AM177)</f>
        <v>61.96617011556598</v>
      </c>
      <c r="AT177" s="105">
        <f t="array" ref="AT177">SUMPRODUCT(TRANSPOSE($E$16:$J$16),INDEX($H$57:$K$62,,MATCH($R177,$H$40:$K$40,1)))/INDEX($H$63:$K$63,MATCH($R177,$H$40:$K$40,1))*$T177</f>
        <v>3191.805316431125</v>
      </c>
      <c r="AU177" s="105">
        <f>MAX(SUMPRODUCT(AN177:AS177,装备强化!$D$14:$I$14)-SUMPRODUCT(节奏预期!E177:J177,节奏预期!W177:AB177+1,装备强化!$D$14:$I$14),0)</f>
        <v>20391.274731144382</v>
      </c>
      <c r="AV177" s="105">
        <f t="shared" si="80"/>
        <v>23583.080047575506</v>
      </c>
      <c r="AW177" s="141">
        <f t="shared" si="81"/>
        <v>0</v>
      </c>
      <c r="AX177" s="141">
        <f t="shared" si="76"/>
        <v>0</v>
      </c>
      <c r="AY177" s="141">
        <f t="shared" si="76"/>
        <v>598.46349683083599</v>
      </c>
      <c r="AZ177" s="141">
        <f t="shared" si="76"/>
        <v>2742.9576938079986</v>
      </c>
      <c r="BA177" s="141">
        <f t="shared" si="86"/>
        <v>0</v>
      </c>
      <c r="BB177" s="141">
        <f t="shared" si="82"/>
        <v>394.31134681795697</v>
      </c>
      <c r="BC177" s="141">
        <f t="shared" si="83"/>
        <v>10676.459286021074</v>
      </c>
      <c r="BD177" s="141">
        <f t="shared" si="84"/>
        <v>29415.360060107727</v>
      </c>
      <c r="BE177" s="141">
        <f t="shared" si="87"/>
        <v>355.88197620070247</v>
      </c>
      <c r="BF177" s="141">
        <f t="shared" si="88"/>
        <v>588.30720120215449</v>
      </c>
    </row>
    <row r="178" spans="18:58" x14ac:dyDescent="0.15">
      <c r="R178" s="104">
        <f>节奏预期!B178</f>
        <v>390</v>
      </c>
      <c r="S178" s="104">
        <f>节奏预期!D178</f>
        <v>105.13777138249434</v>
      </c>
      <c r="T178" s="165">
        <f>(求节点(其他调用!$B$4:$B$163,其他调用!$G$4:$G$163,S178)-求节点(其他调用!$B$4:$B$163,其他调用!$G$4:$G$163,S177))*INDEX($I$5:$M$8,MATCH($R178,$C$5:$C$8,1),MATCH($R$164,$I$4:$M$4,0))</f>
        <v>418538.15546134044</v>
      </c>
      <c r="U178" s="170">
        <f t="shared" si="85"/>
        <v>5333267.3604432987</v>
      </c>
      <c r="V178" s="141">
        <f t="shared" si="78"/>
        <v>0</v>
      </c>
      <c r="W178" s="141">
        <f t="shared" si="74"/>
        <v>0</v>
      </c>
      <c r="X178" s="141">
        <f t="shared" si="74"/>
        <v>18.601695798281799</v>
      </c>
      <c r="Y178" s="141">
        <f t="shared" si="74"/>
        <v>0</v>
      </c>
      <c r="Z178" s="141">
        <f t="shared" si="74"/>
        <v>0</v>
      </c>
      <c r="AA178" s="141">
        <f t="shared" si="74"/>
        <v>46.504239495704496</v>
      </c>
      <c r="AB178" s="105">
        <f t="shared" si="79"/>
        <v>0</v>
      </c>
      <c r="AC178" s="105">
        <f t="shared" si="75"/>
        <v>0</v>
      </c>
      <c r="AD178" s="105">
        <f t="shared" si="75"/>
        <v>0</v>
      </c>
      <c r="AE178" s="105">
        <f t="shared" si="75"/>
        <v>0</v>
      </c>
      <c r="AF178" s="105">
        <f t="shared" si="75"/>
        <v>0</v>
      </c>
      <c r="AG178" s="105">
        <f t="shared" si="75"/>
        <v>4.6504239495704498</v>
      </c>
      <c r="AH178" s="105">
        <f t="shared" si="89"/>
        <v>0</v>
      </c>
      <c r="AI178" s="105">
        <f t="shared" si="89"/>
        <v>9.3008478991408996</v>
      </c>
      <c r="AJ178" s="105">
        <f t="shared" si="89"/>
        <v>22.322034957938158</v>
      </c>
      <c r="AK178" s="105">
        <f t="shared" si="89"/>
        <v>10.23093268905499</v>
      </c>
      <c r="AL178" s="105">
        <f t="shared" si="89"/>
        <v>21.856992562981112</v>
      </c>
      <c r="AM178" s="105">
        <f t="shared" si="89"/>
        <v>6.0455511344415847</v>
      </c>
      <c r="AN178" s="105">
        <f>SUM(AH$166:AH178)</f>
        <v>11.829340404538708</v>
      </c>
      <c r="AO178" s="105">
        <f>SUM(AI$166:AI178)</f>
        <v>203.01428987221041</v>
      </c>
      <c r="AP178" s="105">
        <f>SUM(AJ$166:AJ178)</f>
        <v>326.35526619157855</v>
      </c>
      <c r="AQ178" s="105">
        <f>SUM(AK$166:AK178)</f>
        <v>163.380394143102</v>
      </c>
      <c r="AR178" s="105">
        <f>SUM(AL$166:AL178)</f>
        <v>280.78565946677213</v>
      </c>
      <c r="AS178" s="105">
        <f>SUM(AM$166:AM178)</f>
        <v>68.011721250007568</v>
      </c>
      <c r="AT178" s="105">
        <f t="array" ref="AT178">SUMPRODUCT(TRANSPOSE($E$16:$J$16),INDEX($H$57:$K$62,,MATCH($R178,$H$40:$K$40,1)))/INDEX($H$63:$K$63,MATCH($R178,$H$40:$K$40,1))*$T178</f>
        <v>2976.2713277250878</v>
      </c>
      <c r="AU178" s="105">
        <f>MAX(SUMPRODUCT(AN178:AS178,装备强化!$D$14:$I$14)-SUMPRODUCT(节奏预期!E178:J178,节奏预期!W178:AB178+1,装备强化!$D$14:$I$14),0)</f>
        <v>26250.808907603161</v>
      </c>
      <c r="AV178" s="105">
        <f t="shared" si="80"/>
        <v>29227.080235328249</v>
      </c>
      <c r="AW178" s="141">
        <f t="shared" si="81"/>
        <v>0</v>
      </c>
      <c r="AX178" s="141">
        <f t="shared" si="76"/>
        <v>0</v>
      </c>
      <c r="AY178" s="141">
        <f t="shared" si="76"/>
        <v>558.05087394845395</v>
      </c>
      <c r="AZ178" s="141">
        <f t="shared" si="76"/>
        <v>2557.7331722637477</v>
      </c>
      <c r="BA178" s="141">
        <f t="shared" si="86"/>
        <v>0</v>
      </c>
      <c r="BB178" s="141">
        <f t="shared" si="82"/>
        <v>394.31134681795697</v>
      </c>
      <c r="BC178" s="141">
        <f t="shared" si="83"/>
        <v>11234.510159969528</v>
      </c>
      <c r="BD178" s="141">
        <f t="shared" si="84"/>
        <v>31973.093232371473</v>
      </c>
      <c r="BE178" s="141">
        <f t="shared" si="87"/>
        <v>374.48367199898428</v>
      </c>
      <c r="BF178" s="141">
        <f t="shared" si="88"/>
        <v>639.46186464742948</v>
      </c>
    </row>
    <row r="179" spans="18:58" x14ac:dyDescent="0.15">
      <c r="R179" s="104">
        <f>节奏预期!B179</f>
        <v>420</v>
      </c>
      <c r="S179" s="104">
        <f>节奏预期!D179</f>
        <v>106.26808301554426</v>
      </c>
      <c r="T179" s="165">
        <f>(求节点(其他调用!$B$4:$B$163,其他调用!$G$4:$G$163,S179)-求节点(其他调用!$B$4:$B$163,其他调用!$G$4:$G$163,S178))*INDEX($I$5:$M$8,MATCH($R179,$C$5:$C$8,1),MATCH($R$164,$I$4:$M$4,0))</f>
        <v>408557.63054471021</v>
      </c>
      <c r="U179" s="170">
        <f t="shared" si="85"/>
        <v>5741824.9909880087</v>
      </c>
      <c r="V179" s="141">
        <f t="shared" si="78"/>
        <v>0</v>
      </c>
      <c r="W179" s="141">
        <f t="shared" si="74"/>
        <v>0</v>
      </c>
      <c r="X179" s="141">
        <f t="shared" si="74"/>
        <v>18.158116913098233</v>
      </c>
      <c r="Y179" s="141">
        <f t="shared" si="74"/>
        <v>0</v>
      </c>
      <c r="Z179" s="141">
        <f t="shared" si="74"/>
        <v>0</v>
      </c>
      <c r="AA179" s="141">
        <f t="shared" si="74"/>
        <v>45.395292282745579</v>
      </c>
      <c r="AB179" s="105">
        <f t="shared" si="79"/>
        <v>0</v>
      </c>
      <c r="AC179" s="105">
        <f t="shared" si="75"/>
        <v>0</v>
      </c>
      <c r="AD179" s="105">
        <f t="shared" si="75"/>
        <v>0</v>
      </c>
      <c r="AE179" s="105">
        <f t="shared" si="75"/>
        <v>0</v>
      </c>
      <c r="AF179" s="105">
        <f t="shared" si="75"/>
        <v>0</v>
      </c>
      <c r="AG179" s="105">
        <f t="shared" si="75"/>
        <v>4.5395292282745583</v>
      </c>
      <c r="AH179" s="105">
        <f t="shared" si="89"/>
        <v>0</v>
      </c>
      <c r="AI179" s="105">
        <f t="shared" si="89"/>
        <v>9.0790584565491166</v>
      </c>
      <c r="AJ179" s="105">
        <f t="shared" si="89"/>
        <v>21.789740295717877</v>
      </c>
      <c r="AK179" s="105">
        <f t="shared" si="89"/>
        <v>9.9869643022040275</v>
      </c>
      <c r="AL179" s="105">
        <f t="shared" si="89"/>
        <v>21.335787372890422</v>
      </c>
      <c r="AM179" s="105">
        <f t="shared" si="89"/>
        <v>5.9013879967569256</v>
      </c>
      <c r="AN179" s="105">
        <f>SUM(AH$166:AH179)</f>
        <v>11.829340404538708</v>
      </c>
      <c r="AO179" s="105">
        <f>SUM(AI$166:AI179)</f>
        <v>212.09334832875953</v>
      </c>
      <c r="AP179" s="105">
        <f>SUM(AJ$166:AJ179)</f>
        <v>348.14500648729643</v>
      </c>
      <c r="AQ179" s="105">
        <f>SUM(AK$166:AK179)</f>
        <v>173.36735844530602</v>
      </c>
      <c r="AR179" s="105">
        <f>SUM(AL$166:AL179)</f>
        <v>302.12144683966255</v>
      </c>
      <c r="AS179" s="105">
        <f>SUM(AM$166:AM179)</f>
        <v>73.913109246764492</v>
      </c>
      <c r="AT179" s="105">
        <f t="array" ref="AT179">SUMPRODUCT(TRANSPOSE($E$16:$J$16),INDEX($H$57:$K$62,,MATCH($R179,$H$40:$K$40,1)))/INDEX($H$63:$K$63,MATCH($R179,$H$40:$K$40,1))*$T179</f>
        <v>2905.2987060957171</v>
      </c>
      <c r="AU179" s="105">
        <f>MAX(SUMPRODUCT(AN179:AS179,装备强化!$D$14:$I$14)-SUMPRODUCT(节奏预期!E179:J179,节奏预期!W179:AB179+1,装备强化!$D$14:$I$14),0)</f>
        <v>31970.615735229105</v>
      </c>
      <c r="AV179" s="105">
        <f t="shared" si="80"/>
        <v>34875.914441324821</v>
      </c>
      <c r="AW179" s="141">
        <f t="shared" si="81"/>
        <v>0</v>
      </c>
      <c r="AX179" s="141">
        <f t="shared" si="76"/>
        <v>0</v>
      </c>
      <c r="AY179" s="141">
        <f t="shared" si="76"/>
        <v>544.74350739294698</v>
      </c>
      <c r="AZ179" s="141">
        <f t="shared" si="76"/>
        <v>2496.7410755510073</v>
      </c>
      <c r="BA179" s="141">
        <f t="shared" si="86"/>
        <v>0</v>
      </c>
      <c r="BB179" s="141">
        <f t="shared" si="82"/>
        <v>394.31134681795697</v>
      </c>
      <c r="BC179" s="141">
        <f t="shared" si="83"/>
        <v>11779.253667362475</v>
      </c>
      <c r="BD179" s="141">
        <f t="shared" si="84"/>
        <v>34469.83430792248</v>
      </c>
      <c r="BE179" s="141">
        <f t="shared" si="87"/>
        <v>392.64178891208252</v>
      </c>
      <c r="BF179" s="141">
        <f t="shared" si="88"/>
        <v>689.3966861584496</v>
      </c>
    </row>
    <row r="180" spans="18:58" x14ac:dyDescent="0.15">
      <c r="R180" s="104">
        <f>节奏预期!B180</f>
        <v>450</v>
      </c>
      <c r="S180" s="104">
        <f>节奏预期!D180</f>
        <v>107.31621184751006</v>
      </c>
      <c r="T180" s="165">
        <f>(求节点(其他调用!$B$4:$B$163,其他调用!$G$4:$G$163,S180)-求节点(其他调用!$B$4:$B$163,其他调用!$G$4:$G$163,S179))*INDEX($I$5:$M$8,MATCH($R180,$C$5:$C$8,1),MATCH($R$164,$I$4:$M$4,0))</f>
        <v>378852.18516071443</v>
      </c>
      <c r="U180" s="170">
        <f t="shared" si="85"/>
        <v>6120677.1761487229</v>
      </c>
      <c r="V180" s="141">
        <f t="shared" si="78"/>
        <v>0</v>
      </c>
      <c r="W180" s="141">
        <f t="shared" si="74"/>
        <v>0</v>
      </c>
      <c r="X180" s="141">
        <f t="shared" si="74"/>
        <v>16.837874896031753</v>
      </c>
      <c r="Y180" s="141">
        <f t="shared" si="74"/>
        <v>0</v>
      </c>
      <c r="Z180" s="141">
        <f t="shared" si="74"/>
        <v>0</v>
      </c>
      <c r="AA180" s="141">
        <f t="shared" si="74"/>
        <v>42.094687240079381</v>
      </c>
      <c r="AB180" s="105">
        <f t="shared" si="79"/>
        <v>0</v>
      </c>
      <c r="AC180" s="105">
        <f t="shared" si="75"/>
        <v>0</v>
      </c>
      <c r="AD180" s="105">
        <f t="shared" si="75"/>
        <v>0</v>
      </c>
      <c r="AE180" s="105">
        <f t="shared" si="75"/>
        <v>0</v>
      </c>
      <c r="AF180" s="105">
        <f t="shared" si="75"/>
        <v>0</v>
      </c>
      <c r="AG180" s="105">
        <f t="shared" si="75"/>
        <v>4.2094687240079383</v>
      </c>
      <c r="AH180" s="105">
        <f t="shared" si="89"/>
        <v>0</v>
      </c>
      <c r="AI180" s="105">
        <f t="shared" si="89"/>
        <v>8.4189374480158765</v>
      </c>
      <c r="AJ180" s="105">
        <f t="shared" si="89"/>
        <v>20.205449875238102</v>
      </c>
      <c r="AK180" s="105">
        <f t="shared" si="89"/>
        <v>9.2608311928174647</v>
      </c>
      <c r="AL180" s="105">
        <f t="shared" si="89"/>
        <v>19.784503002837308</v>
      </c>
      <c r="AM180" s="105">
        <f t="shared" si="89"/>
        <v>5.4723093412103196</v>
      </c>
      <c r="AN180" s="105">
        <f>SUM(AH$166:AH180)</f>
        <v>11.829340404538708</v>
      </c>
      <c r="AO180" s="105">
        <f>SUM(AI$166:AI180)</f>
        <v>220.5122857767754</v>
      </c>
      <c r="AP180" s="105">
        <f>SUM(AJ$166:AJ180)</f>
        <v>368.35045636253454</v>
      </c>
      <c r="AQ180" s="105">
        <f>SUM(AK$166:AK180)</f>
        <v>182.6281896381235</v>
      </c>
      <c r="AR180" s="105">
        <f>SUM(AL$166:AL180)</f>
        <v>321.90594984249987</v>
      </c>
      <c r="AS180" s="105">
        <f>SUM(AM$166:AM180)</f>
        <v>79.385418587974812</v>
      </c>
      <c r="AT180" s="105">
        <f t="array" ref="AT180">SUMPRODUCT(TRANSPOSE($E$16:$J$16),INDEX($H$57:$K$62,,MATCH($R180,$H$40:$K$40,1)))/INDEX($H$63:$K$63,MATCH($R180,$H$40:$K$40,1))*$T180</f>
        <v>2694.0599833650804</v>
      </c>
      <c r="AU180" s="105">
        <f>MAX(SUMPRODUCT(AN180:AS180,装备强化!$D$14:$I$14)-SUMPRODUCT(节奏预期!E180:J180,节奏预期!W180:AB180+1,装备强化!$D$14:$I$14),0)</f>
        <v>37274.546327479096</v>
      </c>
      <c r="AV180" s="105">
        <f t="shared" si="80"/>
        <v>39968.606310844174</v>
      </c>
      <c r="AW180" s="141">
        <f t="shared" si="81"/>
        <v>0</v>
      </c>
      <c r="AX180" s="141">
        <f t="shared" si="76"/>
        <v>0</v>
      </c>
      <c r="AY180" s="141">
        <f t="shared" si="76"/>
        <v>505.13624688095263</v>
      </c>
      <c r="AZ180" s="141">
        <f t="shared" si="76"/>
        <v>2315.2077982043666</v>
      </c>
      <c r="BA180" s="141">
        <f t="shared" si="86"/>
        <v>0</v>
      </c>
      <c r="BB180" s="141">
        <f t="shared" si="82"/>
        <v>394.31134681795697</v>
      </c>
      <c r="BC180" s="141">
        <f t="shared" si="83"/>
        <v>12284.389914243427</v>
      </c>
      <c r="BD180" s="141">
        <f t="shared" si="84"/>
        <v>36785.042106126843</v>
      </c>
      <c r="BE180" s="141">
        <f t="shared" si="87"/>
        <v>409.47966380811425</v>
      </c>
      <c r="BF180" s="141">
        <f t="shared" si="88"/>
        <v>735.70084212253687</v>
      </c>
    </row>
    <row r="181" spans="18:58" x14ac:dyDescent="0.15">
      <c r="R181" s="104">
        <f>节奏预期!B181</f>
        <v>480</v>
      </c>
      <c r="S181" s="104">
        <f>节奏预期!D181</f>
        <v>108.26512634376826</v>
      </c>
      <c r="T181" s="165">
        <f>(求节点(其他调用!$B$4:$B$163,其他调用!$G$4:$G$163,S181)-求节点(其他调用!$B$4:$B$163,其他调用!$G$4:$G$163,S180))*INDEX($I$5:$M$8,MATCH($R181,$C$5:$C$8,1),MATCH($R$164,$I$4:$M$4,0))</f>
        <v>342990.59378401638</v>
      </c>
      <c r="U181" s="170">
        <f t="shared" si="85"/>
        <v>6463667.7699327394</v>
      </c>
      <c r="V181" s="141">
        <f t="shared" si="78"/>
        <v>0</v>
      </c>
      <c r="W181" s="141">
        <f t="shared" si="74"/>
        <v>0</v>
      </c>
      <c r="X181" s="141">
        <f t="shared" si="74"/>
        <v>15.244026390400728</v>
      </c>
      <c r="Y181" s="141">
        <f t="shared" si="74"/>
        <v>0</v>
      </c>
      <c r="Z181" s="141">
        <f t="shared" si="74"/>
        <v>0</v>
      </c>
      <c r="AA181" s="141">
        <f t="shared" si="74"/>
        <v>38.11006597600182</v>
      </c>
      <c r="AB181" s="105">
        <f t="shared" si="79"/>
        <v>0</v>
      </c>
      <c r="AC181" s="105">
        <f t="shared" si="75"/>
        <v>0</v>
      </c>
      <c r="AD181" s="105">
        <f t="shared" si="75"/>
        <v>0</v>
      </c>
      <c r="AE181" s="105">
        <f t="shared" si="75"/>
        <v>0</v>
      </c>
      <c r="AF181" s="105">
        <f t="shared" si="75"/>
        <v>0</v>
      </c>
      <c r="AG181" s="105">
        <f t="shared" si="75"/>
        <v>3.8110065976001821</v>
      </c>
      <c r="AH181" s="105">
        <f t="shared" si="89"/>
        <v>0</v>
      </c>
      <c r="AI181" s="105">
        <f t="shared" si="89"/>
        <v>7.6220131952003642</v>
      </c>
      <c r="AJ181" s="105">
        <f t="shared" si="89"/>
        <v>18.292831668480872</v>
      </c>
      <c r="AK181" s="105">
        <f t="shared" si="89"/>
        <v>8.3842145147204015</v>
      </c>
      <c r="AL181" s="105">
        <f t="shared" si="89"/>
        <v>17.911731008720857</v>
      </c>
      <c r="AM181" s="105">
        <f t="shared" si="89"/>
        <v>4.9543085768802371</v>
      </c>
      <c r="AN181" s="105">
        <f>SUM(AH$166:AH181)</f>
        <v>11.829340404538708</v>
      </c>
      <c r="AO181" s="105">
        <f>SUM(AI$166:AI181)</f>
        <v>228.13429897197577</v>
      </c>
      <c r="AP181" s="105">
        <f>SUM(AJ$166:AJ181)</f>
        <v>386.6432880310154</v>
      </c>
      <c r="AQ181" s="105">
        <f>SUM(AK$166:AK181)</f>
        <v>191.01240415284391</v>
      </c>
      <c r="AR181" s="105">
        <f>SUM(AL$166:AL181)</f>
        <v>339.8176808512207</v>
      </c>
      <c r="AS181" s="105">
        <f>SUM(AM$166:AM181)</f>
        <v>84.339727164855049</v>
      </c>
      <c r="AT181" s="105">
        <f t="array" ref="AT181">SUMPRODUCT(TRANSPOSE($E$16:$J$16),INDEX($H$57:$K$62,,MATCH($R181,$H$40:$K$40,1)))/INDEX($H$63:$K$63,MATCH($R181,$H$40:$K$40,1))*$T181</f>
        <v>2439.0442224641165</v>
      </c>
      <c r="AU181" s="105">
        <f>MAX(SUMPRODUCT(AN181:AS181,装备强化!$D$14:$I$14)-SUMPRODUCT(节奏预期!E181:J181,节奏预期!W181:AB181+1,装备强化!$D$14:$I$14),0)</f>
        <v>42076.414640455332</v>
      </c>
      <c r="AV181" s="105">
        <f t="shared" si="80"/>
        <v>44515.458862919448</v>
      </c>
      <c r="AW181" s="141">
        <f t="shared" si="81"/>
        <v>0</v>
      </c>
      <c r="AX181" s="141">
        <f t="shared" si="76"/>
        <v>0</v>
      </c>
      <c r="AY181" s="141">
        <f t="shared" si="76"/>
        <v>457.3207917120219</v>
      </c>
      <c r="AZ181" s="141">
        <f t="shared" si="76"/>
        <v>2096.0536286801007</v>
      </c>
      <c r="BA181" s="141">
        <f t="shared" si="86"/>
        <v>0</v>
      </c>
      <c r="BB181" s="141">
        <f t="shared" si="82"/>
        <v>394.31134681795697</v>
      </c>
      <c r="BC181" s="141">
        <f t="shared" si="83"/>
        <v>12741.710705955449</v>
      </c>
      <c r="BD181" s="141">
        <f t="shared" si="84"/>
        <v>38881.095734806942</v>
      </c>
      <c r="BE181" s="141">
        <f t="shared" si="87"/>
        <v>424.72369019851499</v>
      </c>
      <c r="BF181" s="141">
        <f t="shared" si="88"/>
        <v>777.6219146961389</v>
      </c>
    </row>
    <row r="182" spans="18:58" x14ac:dyDescent="0.15">
      <c r="R182" s="104">
        <f>节奏预期!B182</f>
        <v>510</v>
      </c>
      <c r="S182" s="104">
        <f>节奏预期!D182</f>
        <v>109.14460247926831</v>
      </c>
      <c r="T182" s="165">
        <f>(求节点(其他调用!$B$4:$B$163,其他调用!$G$4:$G$163,S182)-求节点(其他调用!$B$4:$B$163,其他调用!$G$4:$G$163,S181))*INDEX($I$5:$M$8,MATCH($R182,$C$5:$C$8,1),MATCH($R$164,$I$4:$M$4,0))</f>
        <v>317891.69954039459</v>
      </c>
      <c r="U182" s="170">
        <f t="shared" si="85"/>
        <v>6781559.4694731338</v>
      </c>
      <c r="V182" s="141">
        <f t="shared" si="78"/>
        <v>0</v>
      </c>
      <c r="W182" s="141">
        <f t="shared" si="78"/>
        <v>0</v>
      </c>
      <c r="X182" s="141">
        <f t="shared" si="78"/>
        <v>14.128519979573094</v>
      </c>
      <c r="Y182" s="141">
        <f t="shared" si="78"/>
        <v>0</v>
      </c>
      <c r="Z182" s="141">
        <f t="shared" si="78"/>
        <v>0</v>
      </c>
      <c r="AA182" s="141">
        <f t="shared" si="78"/>
        <v>35.321299948932733</v>
      </c>
      <c r="AB182" s="105">
        <f t="shared" si="79"/>
        <v>0</v>
      </c>
      <c r="AC182" s="105">
        <f t="shared" si="79"/>
        <v>0</v>
      </c>
      <c r="AD182" s="105">
        <f t="shared" si="79"/>
        <v>0</v>
      </c>
      <c r="AE182" s="105">
        <f t="shared" si="79"/>
        <v>0</v>
      </c>
      <c r="AF182" s="105">
        <f t="shared" si="79"/>
        <v>0</v>
      </c>
      <c r="AG182" s="105">
        <f t="shared" si="79"/>
        <v>3.5321299948932734</v>
      </c>
      <c r="AH182" s="105">
        <f t="shared" si="89"/>
        <v>0</v>
      </c>
      <c r="AI182" s="105">
        <f t="shared" si="89"/>
        <v>7.0642599897865468</v>
      </c>
      <c r="AJ182" s="105">
        <f t="shared" si="89"/>
        <v>16.954223975487711</v>
      </c>
      <c r="AK182" s="105">
        <f t="shared" si="89"/>
        <v>7.7706859887652016</v>
      </c>
      <c r="AL182" s="105">
        <f t="shared" si="89"/>
        <v>16.601010975998385</v>
      </c>
      <c r="AM182" s="105">
        <f t="shared" si="89"/>
        <v>4.5917689933612555</v>
      </c>
      <c r="AN182" s="105">
        <f>SUM(AH$166:AH182)</f>
        <v>11.829340404538708</v>
      </c>
      <c r="AO182" s="105">
        <f>SUM(AI$166:AI182)</f>
        <v>235.1985589617623</v>
      </c>
      <c r="AP182" s="105">
        <f>SUM(AJ$166:AJ182)</f>
        <v>403.59751200650311</v>
      </c>
      <c r="AQ182" s="105">
        <f>SUM(AK$166:AK182)</f>
        <v>198.78309014160911</v>
      </c>
      <c r="AR182" s="105">
        <f>SUM(AL$166:AL182)</f>
        <v>356.41869182721911</v>
      </c>
      <c r="AS182" s="105">
        <f>SUM(AM$166:AM182)</f>
        <v>88.931496158216305</v>
      </c>
      <c r="AT182" s="105">
        <f t="array" ref="AT182">SUMPRODUCT(TRANSPOSE($E$16:$J$16),INDEX($H$57:$K$62,,MATCH($R182,$H$40:$K$40,1)))/INDEX($H$63:$K$63,MATCH($R182,$H$40:$K$40,1))*$T182</f>
        <v>2260.5631967316949</v>
      </c>
      <c r="AU182" s="105">
        <f>MAX(SUMPRODUCT(AN182:AS182,装备强化!$D$14:$I$14)-SUMPRODUCT(节奏预期!E182:J182,节奏预期!W182:AB182+1,装备强化!$D$14:$I$14),0)</f>
        <v>46526.898434020855</v>
      </c>
      <c r="AV182" s="105">
        <f t="shared" si="80"/>
        <v>48787.46163075255</v>
      </c>
      <c r="AW182" s="141">
        <f t="shared" si="81"/>
        <v>0</v>
      </c>
      <c r="AX182" s="141">
        <f t="shared" si="81"/>
        <v>0</v>
      </c>
      <c r="AY182" s="141">
        <f t="shared" si="81"/>
        <v>423.85559938719285</v>
      </c>
      <c r="AZ182" s="141">
        <f t="shared" si="81"/>
        <v>1942.6714971913007</v>
      </c>
      <c r="BA182" s="141">
        <f t="shared" si="86"/>
        <v>0</v>
      </c>
      <c r="BB182" s="141">
        <f t="shared" si="82"/>
        <v>394.31134681795697</v>
      </c>
      <c r="BC182" s="141">
        <f t="shared" si="83"/>
        <v>13165.566305342641</v>
      </c>
      <c r="BD182" s="141">
        <f t="shared" si="84"/>
        <v>40823.767231998245</v>
      </c>
      <c r="BE182" s="141">
        <f t="shared" si="87"/>
        <v>438.85221017808806</v>
      </c>
      <c r="BF182" s="141">
        <f t="shared" si="88"/>
        <v>816.47534463996487</v>
      </c>
    </row>
    <row r="183" spans="18:58" x14ac:dyDescent="0.15">
      <c r="R183" s="104">
        <f>节奏预期!B183</f>
        <v>540</v>
      </c>
      <c r="S183" s="104">
        <f>节奏预期!D183</f>
        <v>109.94539652344133</v>
      </c>
      <c r="T183" s="165">
        <f>(求节点(其他调用!$B$4:$B$163,其他调用!$G$4:$G$163,S183)-求节点(其他调用!$B$4:$B$163,其他调用!$G$4:$G$163,S182))*INDEX($I$5:$M$8,MATCH($R183,$C$5:$C$8,1),MATCH($R$164,$I$4:$M$4,0))</f>
        <v>289451.60580081644</v>
      </c>
      <c r="U183" s="170">
        <f t="shared" si="85"/>
        <v>7071011.0752739506</v>
      </c>
      <c r="V183" s="141">
        <f t="shared" si="78"/>
        <v>0</v>
      </c>
      <c r="W183" s="141">
        <f t="shared" si="78"/>
        <v>0</v>
      </c>
      <c r="X183" s="141">
        <f t="shared" si="78"/>
        <v>12.86451581336962</v>
      </c>
      <c r="Y183" s="141">
        <f t="shared" si="78"/>
        <v>0</v>
      </c>
      <c r="Z183" s="141">
        <f t="shared" si="78"/>
        <v>0</v>
      </c>
      <c r="AA183" s="141">
        <f t="shared" si="78"/>
        <v>32.161289533424053</v>
      </c>
      <c r="AB183" s="105">
        <f t="shared" si="79"/>
        <v>0</v>
      </c>
      <c r="AC183" s="105">
        <f t="shared" si="79"/>
        <v>0</v>
      </c>
      <c r="AD183" s="105">
        <f t="shared" si="79"/>
        <v>0</v>
      </c>
      <c r="AE183" s="105">
        <f t="shared" si="79"/>
        <v>0</v>
      </c>
      <c r="AF183" s="105">
        <f t="shared" si="79"/>
        <v>0</v>
      </c>
      <c r="AG183" s="105">
        <f t="shared" si="79"/>
        <v>3.2161289533424049</v>
      </c>
      <c r="AH183" s="105">
        <f t="shared" si="89"/>
        <v>0</v>
      </c>
      <c r="AI183" s="105">
        <f t="shared" si="89"/>
        <v>6.4322579066848098</v>
      </c>
      <c r="AJ183" s="105">
        <f t="shared" si="89"/>
        <v>15.437418976043546</v>
      </c>
      <c r="AK183" s="105">
        <f t="shared" si="89"/>
        <v>7.0754836973532917</v>
      </c>
      <c r="AL183" s="105">
        <f t="shared" si="89"/>
        <v>15.115806080709305</v>
      </c>
      <c r="AM183" s="105">
        <f t="shared" si="89"/>
        <v>4.1809676393451269</v>
      </c>
      <c r="AN183" s="105">
        <f>SUM(AH$166:AH183)</f>
        <v>11.829340404538708</v>
      </c>
      <c r="AO183" s="105">
        <f>SUM(AI$166:AI183)</f>
        <v>241.63081686844711</v>
      </c>
      <c r="AP183" s="105">
        <f>SUM(AJ$166:AJ183)</f>
        <v>419.03493098254665</v>
      </c>
      <c r="AQ183" s="105">
        <f>SUM(AK$166:AK183)</f>
        <v>205.8585738389624</v>
      </c>
      <c r="AR183" s="105">
        <f>SUM(AL$166:AL183)</f>
        <v>371.53449790792843</v>
      </c>
      <c r="AS183" s="105">
        <f>SUM(AM$166:AM183)</f>
        <v>93.112463797561432</v>
      </c>
      <c r="AT183" s="105">
        <f t="array" ref="AT183">SUMPRODUCT(TRANSPOSE($E$16:$J$16),INDEX($H$57:$K$62,,MATCH($R183,$H$40:$K$40,1)))/INDEX($H$63:$K$63,MATCH($R183,$H$40:$K$40,1))*$T183</f>
        <v>2058.3225301391394</v>
      </c>
      <c r="AU183" s="105">
        <f>MAX(SUMPRODUCT(AN183:AS183,装备强化!$D$14:$I$14)-SUMPRODUCT(节奏预期!E183:J183,节奏预期!W183:AB183+1,装备强化!$D$14:$I$14),0)</f>
        <v>50579.22091523229</v>
      </c>
      <c r="AV183" s="105">
        <f t="shared" si="80"/>
        <v>52637.543445371426</v>
      </c>
      <c r="AW183" s="141">
        <f t="shared" si="81"/>
        <v>0</v>
      </c>
      <c r="AX183" s="141">
        <f t="shared" si="81"/>
        <v>0</v>
      </c>
      <c r="AY183" s="141">
        <f t="shared" si="81"/>
        <v>385.93547440108864</v>
      </c>
      <c r="AZ183" s="141">
        <f t="shared" si="81"/>
        <v>1768.870924338323</v>
      </c>
      <c r="BA183" s="141">
        <f t="shared" si="86"/>
        <v>0</v>
      </c>
      <c r="BB183" s="141">
        <f t="shared" si="82"/>
        <v>394.31134681795697</v>
      </c>
      <c r="BC183" s="141">
        <f t="shared" si="83"/>
        <v>13551.50177974373</v>
      </c>
      <c r="BD183" s="141">
        <f t="shared" si="84"/>
        <v>42592.638156336565</v>
      </c>
      <c r="BE183" s="141">
        <f t="shared" si="87"/>
        <v>451.71672599145768</v>
      </c>
      <c r="BF183" s="141">
        <f t="shared" si="88"/>
        <v>851.85276312673136</v>
      </c>
    </row>
    <row r="184" spans="18:58" x14ac:dyDescent="0.15">
      <c r="R184" s="104">
        <f>节奏预期!B184</f>
        <v>570</v>
      </c>
      <c r="S184" s="104">
        <f>节奏预期!D184</f>
        <v>110.67986644817334</v>
      </c>
      <c r="T184" s="165">
        <f>(求节点(其他调用!$B$4:$B$163,其他调用!$G$4:$G$163,S184)-求节点(其他调用!$B$4:$B$163,其他调用!$G$4:$G$163,S183))*INDEX($I$5:$M$8,MATCH($R184,$C$5:$C$8,1),MATCH($R$164,$I$4:$M$4,0))</f>
        <v>265478.37196470349</v>
      </c>
      <c r="U184" s="170">
        <f t="shared" si="85"/>
        <v>7336489.4472386539</v>
      </c>
      <c r="V184" s="141">
        <f t="shared" si="78"/>
        <v>0</v>
      </c>
      <c r="W184" s="141">
        <f t="shared" si="78"/>
        <v>0</v>
      </c>
      <c r="X184" s="141">
        <f t="shared" si="78"/>
        <v>11.799038753986823</v>
      </c>
      <c r="Y184" s="141">
        <f t="shared" si="78"/>
        <v>0</v>
      </c>
      <c r="Z184" s="141">
        <f t="shared" si="78"/>
        <v>0</v>
      </c>
      <c r="AA184" s="141">
        <f t="shared" si="78"/>
        <v>29.497596884967056</v>
      </c>
      <c r="AB184" s="105">
        <f t="shared" si="79"/>
        <v>0</v>
      </c>
      <c r="AC184" s="105">
        <f t="shared" si="79"/>
        <v>0</v>
      </c>
      <c r="AD184" s="105">
        <f t="shared" si="79"/>
        <v>0</v>
      </c>
      <c r="AE184" s="105">
        <f t="shared" si="79"/>
        <v>0</v>
      </c>
      <c r="AF184" s="105">
        <f t="shared" si="79"/>
        <v>0</v>
      </c>
      <c r="AG184" s="105">
        <f t="shared" si="79"/>
        <v>2.9497596884967057</v>
      </c>
      <c r="AH184" s="105">
        <f t="shared" si="89"/>
        <v>0</v>
      </c>
      <c r="AI184" s="105">
        <f t="shared" si="89"/>
        <v>5.8995193769934113</v>
      </c>
      <c r="AJ184" s="105">
        <f t="shared" si="89"/>
        <v>14.158846504784186</v>
      </c>
      <c r="AK184" s="105">
        <f t="shared" si="89"/>
        <v>6.4894713146927527</v>
      </c>
      <c r="AL184" s="105">
        <f t="shared" si="89"/>
        <v>13.863870535934517</v>
      </c>
      <c r="AM184" s="105">
        <f t="shared" si="89"/>
        <v>3.8346875950457173</v>
      </c>
      <c r="AN184" s="105">
        <f>SUM(AH$166:AH184)</f>
        <v>11.829340404538708</v>
      </c>
      <c r="AO184" s="105">
        <f>SUM(AI$166:AI184)</f>
        <v>247.53033624544054</v>
      </c>
      <c r="AP184" s="105">
        <f>SUM(AJ$166:AJ184)</f>
        <v>433.19377748733086</v>
      </c>
      <c r="AQ184" s="105">
        <f>SUM(AK$166:AK184)</f>
        <v>212.34804515365516</v>
      </c>
      <c r="AR184" s="105">
        <f>SUM(AL$166:AL184)</f>
        <v>385.39836844386292</v>
      </c>
      <c r="AS184" s="105">
        <f>SUM(AM$166:AM184)</f>
        <v>96.947151392607154</v>
      </c>
      <c r="AT184" s="105">
        <f t="array" ref="AT184">SUMPRODUCT(TRANSPOSE($E$16:$J$16),INDEX($H$57:$K$62,,MATCH($R184,$H$40:$K$40,1)))/INDEX($H$63:$K$63,MATCH($R184,$H$40:$K$40,1))*$T184</f>
        <v>1887.8462006378916</v>
      </c>
      <c r="AU184" s="105">
        <f>MAX(SUMPRODUCT(AN184:AS184,装备强化!$D$14:$I$14)-SUMPRODUCT(节奏预期!E184:J184,节奏预期!W184:AB184+1,装备强化!$D$14:$I$14),0)</f>
        <v>54295.918122738134</v>
      </c>
      <c r="AV184" s="105">
        <f t="shared" si="80"/>
        <v>56183.764323376025</v>
      </c>
      <c r="AW184" s="141">
        <f t="shared" si="81"/>
        <v>0</v>
      </c>
      <c r="AX184" s="141">
        <f t="shared" si="81"/>
        <v>0</v>
      </c>
      <c r="AY184" s="141">
        <f t="shared" si="81"/>
        <v>353.97116261960468</v>
      </c>
      <c r="AZ184" s="141">
        <f t="shared" si="81"/>
        <v>1622.3678286731883</v>
      </c>
      <c r="BA184" s="141">
        <f t="shared" si="86"/>
        <v>0</v>
      </c>
      <c r="BB184" s="141">
        <f t="shared" si="82"/>
        <v>394.31134681795697</v>
      </c>
      <c r="BC184" s="141">
        <f t="shared" si="83"/>
        <v>13905.472942363334</v>
      </c>
      <c r="BD184" s="141">
        <f t="shared" si="84"/>
        <v>44215.005985009753</v>
      </c>
      <c r="BE184" s="141">
        <f t="shared" si="87"/>
        <v>463.51576474544453</v>
      </c>
      <c r="BF184" s="141">
        <f t="shared" si="88"/>
        <v>884.30011970019518</v>
      </c>
    </row>
    <row r="185" spans="18:58" x14ac:dyDescent="0.15">
      <c r="R185" s="104">
        <f>节奏预期!B185</f>
        <v>600</v>
      </c>
      <c r="S185" s="104">
        <f>节奏预期!D185</f>
        <v>111.42099139883071</v>
      </c>
      <c r="T185" s="165">
        <f>(求节点(其他调用!$B$4:$B$163,其他调用!$G$4:$G$163,S185)-求节点(其他调用!$B$4:$B$163,其他调用!$G$4:$G$163,S184))*INDEX($I$5:$M$8,MATCH($R185,$C$5:$C$8,1),MATCH($R$164,$I$4:$M$4,0))</f>
        <v>267883.86930170062</v>
      </c>
      <c r="U185" s="170">
        <f t="shared" si="85"/>
        <v>7604373.3165403549</v>
      </c>
      <c r="V185" s="141">
        <f t="shared" si="78"/>
        <v>0</v>
      </c>
      <c r="W185" s="141">
        <f t="shared" si="78"/>
        <v>0</v>
      </c>
      <c r="X185" s="141">
        <f t="shared" si="78"/>
        <v>11.90594974674225</v>
      </c>
      <c r="Y185" s="141">
        <f t="shared" si="78"/>
        <v>0</v>
      </c>
      <c r="Z185" s="141">
        <f t="shared" si="78"/>
        <v>0</v>
      </c>
      <c r="AA185" s="141">
        <f t="shared" si="78"/>
        <v>29.764874366855626</v>
      </c>
      <c r="AB185" s="105">
        <f t="shared" si="79"/>
        <v>0</v>
      </c>
      <c r="AC185" s="105">
        <f t="shared" si="79"/>
        <v>0</v>
      </c>
      <c r="AD185" s="105">
        <f t="shared" si="79"/>
        <v>0</v>
      </c>
      <c r="AE185" s="105">
        <f t="shared" si="79"/>
        <v>0</v>
      </c>
      <c r="AF185" s="105">
        <f t="shared" si="79"/>
        <v>0</v>
      </c>
      <c r="AG185" s="105">
        <f t="shared" si="79"/>
        <v>2.9764874366855625</v>
      </c>
      <c r="AH185" s="105">
        <f t="shared" si="89"/>
        <v>0</v>
      </c>
      <c r="AI185" s="105">
        <f t="shared" si="89"/>
        <v>5.952974873371125</v>
      </c>
      <c r="AJ185" s="105">
        <f t="shared" si="89"/>
        <v>14.2871396960907</v>
      </c>
      <c r="AK185" s="105">
        <f t="shared" si="89"/>
        <v>6.5482723607082383</v>
      </c>
      <c r="AL185" s="105">
        <f t="shared" si="89"/>
        <v>13.989490952422145</v>
      </c>
      <c r="AM185" s="105">
        <f t="shared" si="89"/>
        <v>3.8694336676912315</v>
      </c>
      <c r="AN185" s="105">
        <f>SUM(AH$166:AH185)</f>
        <v>11.829340404538708</v>
      </c>
      <c r="AO185" s="105">
        <f>SUM(AI$166:AI185)</f>
        <v>253.48331111881166</v>
      </c>
      <c r="AP185" s="105">
        <f>SUM(AJ$166:AJ185)</f>
        <v>447.48091718342158</v>
      </c>
      <c r="AQ185" s="105">
        <f>SUM(AK$166:AK185)</f>
        <v>218.8963175143634</v>
      </c>
      <c r="AR185" s="105">
        <f>SUM(AL$166:AL185)</f>
        <v>399.38785939628508</v>
      </c>
      <c r="AS185" s="105">
        <f>SUM(AM$166:AM185)</f>
        <v>100.81658506029838</v>
      </c>
      <c r="AT185" s="105">
        <f t="array" ref="AT185">SUMPRODUCT(TRANSPOSE($E$16:$J$16),INDEX($H$57:$K$62,,MATCH($R185,$H$40:$K$40,1)))/INDEX($H$63:$K$63,MATCH($R185,$H$40:$K$40,1))*$T185</f>
        <v>1904.95195947876</v>
      </c>
      <c r="AU185" s="105">
        <f>MAX(SUMPRODUCT(AN185:AS185,装备强化!$D$14:$I$14)-SUMPRODUCT(节奏预期!E185:J185,节奏预期!W185:AB185+1,装备强化!$D$14:$I$14),0)</f>
        <v>58046.292292961938</v>
      </c>
      <c r="AV185" s="105">
        <f t="shared" si="80"/>
        <v>59951.244252440702</v>
      </c>
      <c r="AW185" s="141">
        <f t="shared" si="81"/>
        <v>0</v>
      </c>
      <c r="AX185" s="141">
        <f t="shared" si="81"/>
        <v>0</v>
      </c>
      <c r="AY185" s="141">
        <f t="shared" si="81"/>
        <v>357.17849240226752</v>
      </c>
      <c r="AZ185" s="141">
        <f t="shared" si="81"/>
        <v>1637.0680901770597</v>
      </c>
      <c r="BA185" s="141">
        <f t="shared" si="86"/>
        <v>0</v>
      </c>
      <c r="BB185" s="141">
        <f t="shared" si="82"/>
        <v>394.31134681795697</v>
      </c>
      <c r="BC185" s="141">
        <f t="shared" si="83"/>
        <v>14262.651434765601</v>
      </c>
      <c r="BD185" s="141">
        <f t="shared" si="84"/>
        <v>45852.074075186814</v>
      </c>
      <c r="BE185" s="141">
        <f t="shared" si="87"/>
        <v>475.42171449218677</v>
      </c>
      <c r="BF185" s="141">
        <f t="shared" si="88"/>
        <v>917.04148150373635</v>
      </c>
    </row>
    <row r="186" spans="18:58" x14ac:dyDescent="0.15">
      <c r="R186" s="104">
        <f>节奏预期!B186</f>
        <v>630</v>
      </c>
      <c r="S186" s="104">
        <f>节奏预期!D186</f>
        <v>112.161109878669</v>
      </c>
      <c r="T186" s="165">
        <f>(求节点(其他调用!$B$4:$B$163,其他调用!$G$4:$G$163,S186)-求节点(其他调用!$B$4:$B$163,其他调用!$G$4:$G$163,S185))*INDEX($I$5:$M$8,MATCH($R186,$C$5:$C$8,1),MATCH($R$164,$I$4:$M$4,0))</f>
        <v>267520.07464451791</v>
      </c>
      <c r="U186" s="170">
        <f t="shared" si="85"/>
        <v>7871893.3911848729</v>
      </c>
      <c r="V186" s="141">
        <f t="shared" si="78"/>
        <v>0</v>
      </c>
      <c r="W186" s="141">
        <f t="shared" si="78"/>
        <v>0</v>
      </c>
      <c r="X186" s="141">
        <f t="shared" si="78"/>
        <v>11.889781095311907</v>
      </c>
      <c r="Y186" s="141">
        <f t="shared" si="78"/>
        <v>0</v>
      </c>
      <c r="Z186" s="141">
        <f t="shared" si="78"/>
        <v>0</v>
      </c>
      <c r="AA186" s="141">
        <f t="shared" si="78"/>
        <v>29.724452738279769</v>
      </c>
      <c r="AB186" s="105">
        <f t="shared" si="79"/>
        <v>0</v>
      </c>
      <c r="AC186" s="105">
        <f t="shared" si="79"/>
        <v>0</v>
      </c>
      <c r="AD186" s="105">
        <f t="shared" si="79"/>
        <v>0</v>
      </c>
      <c r="AE186" s="105">
        <f t="shared" si="79"/>
        <v>0</v>
      </c>
      <c r="AF186" s="105">
        <f t="shared" si="79"/>
        <v>0</v>
      </c>
      <c r="AG186" s="105">
        <f t="shared" si="79"/>
        <v>2.9724452738279767</v>
      </c>
      <c r="AH186" s="105">
        <f t="shared" ref="AH186:AM195" si="90">SUMPRODUCT($V186:$AA186,INDEX($E$18:$J$23,MATCH(AH$5,$D$18:$D$23,0),))+SUMPRODUCT($AB186:$AG186,INDEX($E$28:$J$33,MATCH(AH$5,$D$28:$D$33,0),))</f>
        <v>0</v>
      </c>
      <c r="AI186" s="105">
        <f t="shared" si="90"/>
        <v>5.9448905476559535</v>
      </c>
      <c r="AJ186" s="105">
        <f t="shared" si="90"/>
        <v>14.26773731437429</v>
      </c>
      <c r="AK186" s="105">
        <f t="shared" si="90"/>
        <v>6.5393796024215494</v>
      </c>
      <c r="AL186" s="105">
        <f t="shared" si="90"/>
        <v>13.970492786991493</v>
      </c>
      <c r="AM186" s="105">
        <f t="shared" si="90"/>
        <v>3.8641788559763701</v>
      </c>
      <c r="AN186" s="105">
        <f>SUM(AH$166:AH186)</f>
        <v>11.829340404538708</v>
      </c>
      <c r="AO186" s="105">
        <f>SUM(AI$166:AI186)</f>
        <v>259.4282016664676</v>
      </c>
      <c r="AP186" s="105">
        <f>SUM(AJ$166:AJ186)</f>
        <v>461.74865449779588</v>
      </c>
      <c r="AQ186" s="105">
        <f>SUM(AK$166:AK186)</f>
        <v>225.43569711678495</v>
      </c>
      <c r="AR186" s="105">
        <f>SUM(AL$166:AL186)</f>
        <v>413.35835218327657</v>
      </c>
      <c r="AS186" s="105">
        <f>SUM(AM$166:AM186)</f>
        <v>104.68076391627476</v>
      </c>
      <c r="AT186" s="105">
        <f t="array" ref="AT186">SUMPRODUCT(TRANSPOSE($E$16:$J$16),INDEX($H$57:$K$62,,MATCH($R186,$H$40:$K$40,1)))/INDEX($H$63:$K$63,MATCH($R186,$H$40:$K$40,1))*$T186</f>
        <v>1902.3649752499052</v>
      </c>
      <c r="AU186" s="105">
        <f>MAX(SUMPRODUCT(AN186:AS186,装备强化!$D$14:$I$14)-SUMPRODUCT(节奏预期!E186:J186,节奏预期!W186:AB186+1,装备强化!$D$14:$I$14),0)</f>
        <v>61791.573337985203</v>
      </c>
      <c r="AV186" s="105">
        <f t="shared" si="80"/>
        <v>63693.938313235107</v>
      </c>
      <c r="AW186" s="141">
        <f t="shared" si="81"/>
        <v>0</v>
      </c>
      <c r="AX186" s="141">
        <f t="shared" si="81"/>
        <v>0</v>
      </c>
      <c r="AY186" s="141">
        <f t="shared" si="81"/>
        <v>356.69343285935724</v>
      </c>
      <c r="AZ186" s="141">
        <f t="shared" si="81"/>
        <v>1634.8449006053875</v>
      </c>
      <c r="BA186" s="141">
        <f t="shared" si="86"/>
        <v>0</v>
      </c>
      <c r="BB186" s="141">
        <f t="shared" si="82"/>
        <v>394.31134681795697</v>
      </c>
      <c r="BC186" s="141">
        <f t="shared" si="83"/>
        <v>14619.344867624959</v>
      </c>
      <c r="BD186" s="141">
        <f t="shared" si="84"/>
        <v>47486.918975792199</v>
      </c>
      <c r="BE186" s="141">
        <f t="shared" si="87"/>
        <v>487.31149558749865</v>
      </c>
      <c r="BF186" s="141">
        <f t="shared" si="88"/>
        <v>949.73837951584414</v>
      </c>
    </row>
    <row r="187" spans="18:58" x14ac:dyDescent="0.15">
      <c r="R187" s="104">
        <f>节奏预期!B187</f>
        <v>660</v>
      </c>
      <c r="S187" s="104">
        <f>节奏预期!D187</f>
        <v>112.86737811324367</v>
      </c>
      <c r="T187" s="165">
        <f>(求节点(其他调用!$B$4:$B$163,其他调用!$G$4:$G$163,S187)-求节点(其他调用!$B$4:$B$163,其他调用!$G$4:$G$163,S186))*INDEX($I$5:$M$8,MATCH($R187,$C$5:$C$8,1),MATCH($R$164,$I$4:$M$4,0))</f>
        <v>255284.7091100231</v>
      </c>
      <c r="U187" s="170">
        <f t="shared" si="85"/>
        <v>8127178.1002948964</v>
      </c>
      <c r="V187" s="141">
        <f t="shared" si="78"/>
        <v>0</v>
      </c>
      <c r="W187" s="141">
        <f t="shared" si="78"/>
        <v>0</v>
      </c>
      <c r="X187" s="141">
        <f t="shared" si="78"/>
        <v>11.345987071556584</v>
      </c>
      <c r="Y187" s="141">
        <f t="shared" si="78"/>
        <v>0</v>
      </c>
      <c r="Z187" s="141">
        <f t="shared" si="78"/>
        <v>0</v>
      </c>
      <c r="AA187" s="141">
        <f t="shared" si="78"/>
        <v>28.364967678891457</v>
      </c>
      <c r="AB187" s="105">
        <f t="shared" si="79"/>
        <v>0</v>
      </c>
      <c r="AC187" s="105">
        <f t="shared" si="79"/>
        <v>0</v>
      </c>
      <c r="AD187" s="105">
        <f t="shared" si="79"/>
        <v>0</v>
      </c>
      <c r="AE187" s="105">
        <f t="shared" si="79"/>
        <v>0</v>
      </c>
      <c r="AF187" s="105">
        <f t="shared" si="79"/>
        <v>0</v>
      </c>
      <c r="AG187" s="105">
        <f t="shared" si="79"/>
        <v>2.836496767889146</v>
      </c>
      <c r="AH187" s="105">
        <f t="shared" si="90"/>
        <v>0</v>
      </c>
      <c r="AI187" s="105">
        <f t="shared" si="90"/>
        <v>5.6729935357782919</v>
      </c>
      <c r="AJ187" s="105">
        <f t="shared" si="90"/>
        <v>13.6151844858679</v>
      </c>
      <c r="AK187" s="105">
        <f t="shared" si="90"/>
        <v>6.2402928893561214</v>
      </c>
      <c r="AL187" s="105">
        <f t="shared" si="90"/>
        <v>13.331534809078986</v>
      </c>
      <c r="AM187" s="105">
        <f t="shared" si="90"/>
        <v>3.6874457982558897</v>
      </c>
      <c r="AN187" s="105">
        <f>SUM(AH$166:AH187)</f>
        <v>11.829340404538708</v>
      </c>
      <c r="AO187" s="105">
        <f>SUM(AI$166:AI187)</f>
        <v>265.10119520224589</v>
      </c>
      <c r="AP187" s="105">
        <f>SUM(AJ$166:AJ187)</f>
        <v>475.36383898366375</v>
      </c>
      <c r="AQ187" s="105">
        <f>SUM(AK$166:AK187)</f>
        <v>231.67599000614106</v>
      </c>
      <c r="AR187" s="105">
        <f>SUM(AL$166:AL187)</f>
        <v>426.68988699235553</v>
      </c>
      <c r="AS187" s="105">
        <f>SUM(AM$166:AM187)</f>
        <v>108.36820971453065</v>
      </c>
      <c r="AT187" s="105">
        <f t="array" ref="AT187">SUMPRODUCT(TRANSPOSE($E$16:$J$16),INDEX($H$57:$K$62,,MATCH($R187,$H$40:$K$40,1)))/INDEX($H$63:$K$63,MATCH($R187,$H$40:$K$40,1))*$T187</f>
        <v>1815.3579314490532</v>
      </c>
      <c r="AU187" s="105">
        <f>MAX(SUMPRODUCT(AN187:AS187,装备强化!$D$14:$I$14)-SUMPRODUCT(节奏预期!E187:J187,节奏预期!W187:AB187+1,装备强化!$D$14:$I$14),0)</f>
        <v>65365.559265525502</v>
      </c>
      <c r="AV187" s="105">
        <f t="shared" si="80"/>
        <v>67180.917196974551</v>
      </c>
      <c r="AW187" s="141">
        <f t="shared" si="81"/>
        <v>0</v>
      </c>
      <c r="AX187" s="141">
        <f t="shared" si="81"/>
        <v>0</v>
      </c>
      <c r="AY187" s="141">
        <f t="shared" si="81"/>
        <v>340.37961214669753</v>
      </c>
      <c r="AZ187" s="141">
        <f t="shared" si="81"/>
        <v>1560.0732223390303</v>
      </c>
      <c r="BA187" s="141">
        <f t="shared" si="86"/>
        <v>0</v>
      </c>
      <c r="BB187" s="141">
        <f t="shared" si="82"/>
        <v>394.31134681795697</v>
      </c>
      <c r="BC187" s="141">
        <f t="shared" si="83"/>
        <v>14959.724479771656</v>
      </c>
      <c r="BD187" s="141">
        <f t="shared" si="84"/>
        <v>49046.992198131229</v>
      </c>
      <c r="BE187" s="141">
        <f t="shared" si="87"/>
        <v>498.65748265905523</v>
      </c>
      <c r="BF187" s="141">
        <f t="shared" si="88"/>
        <v>980.93984396262476</v>
      </c>
    </row>
    <row r="188" spans="18:58" x14ac:dyDescent="0.15">
      <c r="R188" s="104">
        <f>节奏预期!B188</f>
        <v>690</v>
      </c>
      <c r="S188" s="104">
        <f>节奏预期!D188</f>
        <v>113.53715344588238</v>
      </c>
      <c r="T188" s="165">
        <f>(求节点(其他调用!$B$4:$B$163,其他调用!$G$4:$G$163,S188)-求节点(其他调用!$B$4:$B$163,其他调用!$G$4:$G$163,S187))*INDEX($I$5:$M$8,MATCH($R188,$C$5:$C$8,1),MATCH($R$164,$I$4:$M$4,0))</f>
        <v>242094.14014593067</v>
      </c>
      <c r="U188" s="170">
        <f t="shared" si="85"/>
        <v>8369272.2404408269</v>
      </c>
      <c r="V188" s="141">
        <f t="shared" si="78"/>
        <v>0</v>
      </c>
      <c r="W188" s="141">
        <f t="shared" si="78"/>
        <v>0</v>
      </c>
      <c r="X188" s="141">
        <f t="shared" si="78"/>
        <v>10.759739562041364</v>
      </c>
      <c r="Y188" s="141">
        <f t="shared" si="78"/>
        <v>0</v>
      </c>
      <c r="Z188" s="141">
        <f t="shared" si="78"/>
        <v>0</v>
      </c>
      <c r="AA188" s="141">
        <f t="shared" si="78"/>
        <v>26.899348905103409</v>
      </c>
      <c r="AB188" s="105">
        <f t="shared" si="79"/>
        <v>0</v>
      </c>
      <c r="AC188" s="105">
        <f t="shared" si="79"/>
        <v>0</v>
      </c>
      <c r="AD188" s="105">
        <f t="shared" si="79"/>
        <v>0</v>
      </c>
      <c r="AE188" s="105">
        <f t="shared" si="79"/>
        <v>0</v>
      </c>
      <c r="AF188" s="105">
        <f t="shared" si="79"/>
        <v>0</v>
      </c>
      <c r="AG188" s="105">
        <f t="shared" si="79"/>
        <v>2.6899348905103411</v>
      </c>
      <c r="AH188" s="105">
        <f t="shared" si="90"/>
        <v>0</v>
      </c>
      <c r="AI188" s="105">
        <f t="shared" si="90"/>
        <v>5.3798697810206821</v>
      </c>
      <c r="AJ188" s="105">
        <f t="shared" si="90"/>
        <v>12.911687474449636</v>
      </c>
      <c r="AK188" s="105">
        <f t="shared" si="90"/>
        <v>5.91785675912275</v>
      </c>
      <c r="AL188" s="105">
        <f t="shared" si="90"/>
        <v>12.642693985398603</v>
      </c>
      <c r="AM188" s="105">
        <f t="shared" si="90"/>
        <v>3.4969153576634433</v>
      </c>
      <c r="AN188" s="105">
        <f>SUM(AH$166:AH188)</f>
        <v>11.829340404538708</v>
      </c>
      <c r="AO188" s="105">
        <f>SUM(AI$166:AI188)</f>
        <v>270.48106498326655</v>
      </c>
      <c r="AP188" s="105">
        <f>SUM(AJ$166:AJ188)</f>
        <v>488.2755264581134</v>
      </c>
      <c r="AQ188" s="105">
        <f>SUM(AK$166:AK188)</f>
        <v>237.59384676526381</v>
      </c>
      <c r="AR188" s="105">
        <f>SUM(AL$166:AL188)</f>
        <v>439.33258097775411</v>
      </c>
      <c r="AS188" s="105">
        <f>SUM(AM$166:AM188)</f>
        <v>111.86512507219409</v>
      </c>
      <c r="AT188" s="105">
        <f t="array" ref="AT188">SUMPRODUCT(TRANSPOSE($E$16:$J$16),INDEX($H$57:$K$62,,MATCH($R188,$H$40:$K$40,1)))/INDEX($H$63:$K$63,MATCH($R188,$H$40:$K$40,1))*$T188</f>
        <v>1721.5583299266182</v>
      </c>
      <c r="AU188" s="105">
        <f>MAX(SUMPRODUCT(AN188:AS188,装备强化!$D$14:$I$14)-SUMPRODUCT(节奏预期!E188:J188,节奏预期!W188:AB188+1,装备强化!$D$14:$I$14),0)</f>
        <v>68754.877227568562</v>
      </c>
      <c r="AV188" s="105">
        <f t="shared" si="80"/>
        <v>70476.435557495177</v>
      </c>
      <c r="AW188" s="141">
        <f t="shared" si="81"/>
        <v>0</v>
      </c>
      <c r="AX188" s="141">
        <f t="shared" si="81"/>
        <v>0</v>
      </c>
      <c r="AY188" s="141">
        <f t="shared" si="81"/>
        <v>322.79218686124091</v>
      </c>
      <c r="AZ188" s="141">
        <f t="shared" si="81"/>
        <v>1479.4641897806878</v>
      </c>
      <c r="BA188" s="141">
        <f t="shared" si="86"/>
        <v>0</v>
      </c>
      <c r="BB188" s="141">
        <f t="shared" si="82"/>
        <v>394.31134681795697</v>
      </c>
      <c r="BC188" s="141">
        <f t="shared" si="83"/>
        <v>15282.516666632897</v>
      </c>
      <c r="BD188" s="141">
        <f t="shared" si="84"/>
        <v>50526.456387911916</v>
      </c>
      <c r="BE188" s="141">
        <f t="shared" si="87"/>
        <v>509.41722222109661</v>
      </c>
      <c r="BF188" s="141">
        <f t="shared" si="88"/>
        <v>1010.5291277582385</v>
      </c>
    </row>
    <row r="189" spans="18:58" x14ac:dyDescent="0.15">
      <c r="R189" s="104">
        <f>节奏预期!B189</f>
        <v>720</v>
      </c>
      <c r="S189" s="104">
        <f>节奏预期!D189</f>
        <v>114.18811572794328</v>
      </c>
      <c r="T189" s="165">
        <f>(求节点(其他调用!$B$4:$B$163,其他调用!$G$4:$G$163,S189)-求节点(其他调用!$B$4:$B$163,其他调用!$G$4:$G$163,S188))*INDEX($I$5:$M$8,MATCH($R189,$C$5:$C$8,1),MATCH($R$164,$I$4:$M$4,0))</f>
        <v>235294.05498123469</v>
      </c>
      <c r="U189" s="170">
        <f t="shared" si="85"/>
        <v>8604566.2954220623</v>
      </c>
      <c r="V189" s="141">
        <f t="shared" si="78"/>
        <v>0</v>
      </c>
      <c r="W189" s="141">
        <f t="shared" si="78"/>
        <v>0</v>
      </c>
      <c r="X189" s="141">
        <f t="shared" si="78"/>
        <v>10.457513554721542</v>
      </c>
      <c r="Y189" s="141">
        <f t="shared" si="78"/>
        <v>0</v>
      </c>
      <c r="Z189" s="141">
        <f t="shared" si="78"/>
        <v>0</v>
      </c>
      <c r="AA189" s="141">
        <f t="shared" si="78"/>
        <v>26.143783886803856</v>
      </c>
      <c r="AB189" s="105">
        <f t="shared" si="79"/>
        <v>0</v>
      </c>
      <c r="AC189" s="105">
        <f t="shared" si="79"/>
        <v>0</v>
      </c>
      <c r="AD189" s="105">
        <f t="shared" si="79"/>
        <v>0</v>
      </c>
      <c r="AE189" s="105">
        <f t="shared" si="79"/>
        <v>0</v>
      </c>
      <c r="AF189" s="105">
        <f t="shared" si="79"/>
        <v>0</v>
      </c>
      <c r="AG189" s="105">
        <f t="shared" si="79"/>
        <v>2.6143783886803855</v>
      </c>
      <c r="AH189" s="105">
        <f t="shared" si="90"/>
        <v>0</v>
      </c>
      <c r="AI189" s="105">
        <f t="shared" si="90"/>
        <v>5.228756777360771</v>
      </c>
      <c r="AJ189" s="105">
        <f t="shared" si="90"/>
        <v>12.54901626566585</v>
      </c>
      <c r="AK189" s="105">
        <f t="shared" si="90"/>
        <v>5.751632455096849</v>
      </c>
      <c r="AL189" s="105">
        <f t="shared" si="90"/>
        <v>12.287578426797813</v>
      </c>
      <c r="AM189" s="105">
        <f t="shared" si="90"/>
        <v>3.3986919052845015</v>
      </c>
      <c r="AN189" s="105">
        <f>SUM(AH$166:AH189)</f>
        <v>11.829340404538708</v>
      </c>
      <c r="AO189" s="105">
        <f>SUM(AI$166:AI189)</f>
        <v>275.70982176062734</v>
      </c>
      <c r="AP189" s="105">
        <f>SUM(AJ$166:AJ189)</f>
        <v>500.82454272377925</v>
      </c>
      <c r="AQ189" s="105">
        <f>SUM(AK$166:AK189)</f>
        <v>243.34547922036066</v>
      </c>
      <c r="AR189" s="105">
        <f>SUM(AL$166:AL189)</f>
        <v>451.62015940455194</v>
      </c>
      <c r="AS189" s="105">
        <f>SUM(AM$166:AM189)</f>
        <v>115.2638169774786</v>
      </c>
      <c r="AT189" s="105">
        <f t="array" ref="AT189">SUMPRODUCT(TRANSPOSE($E$16:$J$16),INDEX($H$57:$K$62,,MATCH($R189,$H$40:$K$40,1)))/INDEX($H$63:$K$63,MATCH($R189,$H$40:$K$40,1))*$T189</f>
        <v>1673.2021687554468</v>
      </c>
      <c r="AU189" s="105">
        <f>MAX(SUMPRODUCT(AN189:AS189,装备强化!$D$14:$I$14)-SUMPRODUCT(节奏预期!E189:J189,节奏预期!W189:AB189+1,装备强化!$D$14:$I$14),0)</f>
        <v>72048.993997305835</v>
      </c>
      <c r="AV189" s="105">
        <f t="shared" si="80"/>
        <v>73722.196166061287</v>
      </c>
      <c r="AW189" s="141">
        <f t="shared" si="81"/>
        <v>0</v>
      </c>
      <c r="AX189" s="141">
        <f t="shared" si="81"/>
        <v>0</v>
      </c>
      <c r="AY189" s="141">
        <f t="shared" si="81"/>
        <v>313.72540664164632</v>
      </c>
      <c r="AZ189" s="141">
        <f t="shared" si="81"/>
        <v>1437.9081137742123</v>
      </c>
      <c r="BA189" s="141">
        <f t="shared" si="86"/>
        <v>0</v>
      </c>
      <c r="BB189" s="141">
        <f t="shared" si="82"/>
        <v>394.31134681795697</v>
      </c>
      <c r="BC189" s="141">
        <f t="shared" si="83"/>
        <v>15596.242073274543</v>
      </c>
      <c r="BD189" s="141">
        <f t="shared" si="84"/>
        <v>51964.364501686126</v>
      </c>
      <c r="BE189" s="141">
        <f t="shared" si="87"/>
        <v>519.87473577581818</v>
      </c>
      <c r="BF189" s="141">
        <f t="shared" si="88"/>
        <v>1039.2872900337227</v>
      </c>
    </row>
    <row r="190" spans="18:58" x14ac:dyDescent="0.15">
      <c r="R190" s="104">
        <f>节奏预期!B190</f>
        <v>750</v>
      </c>
      <c r="S190" s="104">
        <f>节奏预期!D190</f>
        <v>114.81488258359069</v>
      </c>
      <c r="T190" s="165">
        <f>(求节点(其他调用!$B$4:$B$163,其他调用!$G$4:$G$163,S190)-求节点(其他调用!$B$4:$B$163,其他调用!$G$4:$G$163,S189))*INDEX($I$5:$M$8,MATCH($R190,$C$5:$C$8,1),MATCH($R$164,$I$4:$M$4,0))</f>
        <v>226548.47916260513</v>
      </c>
      <c r="U190" s="170">
        <f t="shared" si="85"/>
        <v>8831114.7745846678</v>
      </c>
      <c r="V190" s="141">
        <f t="shared" si="78"/>
        <v>0</v>
      </c>
      <c r="W190" s="141">
        <f t="shared" si="78"/>
        <v>0</v>
      </c>
      <c r="X190" s="141">
        <f t="shared" si="78"/>
        <v>10.068821296115784</v>
      </c>
      <c r="Y190" s="141">
        <f t="shared" si="78"/>
        <v>0</v>
      </c>
      <c r="Z190" s="141">
        <f t="shared" si="78"/>
        <v>0</v>
      </c>
      <c r="AA190" s="141">
        <f t="shared" si="78"/>
        <v>25.172053240289461</v>
      </c>
      <c r="AB190" s="105">
        <f t="shared" si="79"/>
        <v>0</v>
      </c>
      <c r="AC190" s="105">
        <f t="shared" si="79"/>
        <v>0</v>
      </c>
      <c r="AD190" s="105">
        <f t="shared" si="79"/>
        <v>0</v>
      </c>
      <c r="AE190" s="105">
        <f t="shared" si="79"/>
        <v>0</v>
      </c>
      <c r="AF190" s="105">
        <f t="shared" si="79"/>
        <v>0</v>
      </c>
      <c r="AG190" s="105">
        <f t="shared" si="79"/>
        <v>2.517205324028946</v>
      </c>
      <c r="AH190" s="105">
        <f t="shared" si="90"/>
        <v>0</v>
      </c>
      <c r="AI190" s="105">
        <f t="shared" si="90"/>
        <v>5.0344106480578921</v>
      </c>
      <c r="AJ190" s="105">
        <f t="shared" si="90"/>
        <v>12.082585555338941</v>
      </c>
      <c r="AK190" s="105">
        <f t="shared" si="90"/>
        <v>5.5378517128636826</v>
      </c>
      <c r="AL190" s="105">
        <f t="shared" si="90"/>
        <v>11.830865022936049</v>
      </c>
      <c r="AM190" s="105">
        <f t="shared" si="90"/>
        <v>3.2723669212376301</v>
      </c>
      <c r="AN190" s="105">
        <f>SUM(AH$166:AH190)</f>
        <v>11.829340404538708</v>
      </c>
      <c r="AO190" s="105">
        <f>SUM(AI$166:AI190)</f>
        <v>280.74423240868521</v>
      </c>
      <c r="AP190" s="105">
        <f>SUM(AJ$166:AJ190)</f>
        <v>512.90712827911818</v>
      </c>
      <c r="AQ190" s="105">
        <f>SUM(AK$166:AK190)</f>
        <v>248.88333093322433</v>
      </c>
      <c r="AR190" s="105">
        <f>SUM(AL$166:AL190)</f>
        <v>463.45102442748799</v>
      </c>
      <c r="AS190" s="105">
        <f>SUM(AM$166:AM190)</f>
        <v>118.53618389871623</v>
      </c>
      <c r="AT190" s="105">
        <f t="array" ref="AT190">SUMPRODUCT(TRANSPOSE($E$16:$J$16),INDEX($H$57:$K$62,,MATCH($R190,$H$40:$K$40,1)))/INDEX($H$63:$K$63,MATCH($R190,$H$40:$K$40,1))*$T190</f>
        <v>1611.0114073785255</v>
      </c>
      <c r="AU190" s="105">
        <f>MAX(SUMPRODUCT(AN190:AS190,装备强化!$D$14:$I$14)-SUMPRODUCT(节奏预期!E190:J190,节奏预期!W190:AB190+1,装备强化!$D$14:$I$14),0)</f>
        <v>75220.672705582314</v>
      </c>
      <c r="AV190" s="105">
        <f t="shared" si="80"/>
        <v>76831.684112960837</v>
      </c>
      <c r="AW190" s="141">
        <f t="shared" si="81"/>
        <v>0</v>
      </c>
      <c r="AX190" s="141">
        <f t="shared" si="81"/>
        <v>0</v>
      </c>
      <c r="AY190" s="141">
        <f t="shared" si="81"/>
        <v>302.06463888347355</v>
      </c>
      <c r="AZ190" s="141">
        <f t="shared" si="81"/>
        <v>1384.4629282159206</v>
      </c>
      <c r="BA190" s="141">
        <f t="shared" si="86"/>
        <v>0</v>
      </c>
      <c r="BB190" s="141">
        <f t="shared" si="82"/>
        <v>394.31134681795697</v>
      </c>
      <c r="BC190" s="141">
        <f t="shared" si="83"/>
        <v>15898.306712158017</v>
      </c>
      <c r="BD190" s="141">
        <f t="shared" si="84"/>
        <v>53348.827429902049</v>
      </c>
      <c r="BE190" s="141">
        <f t="shared" si="87"/>
        <v>529.94355707193392</v>
      </c>
      <c r="BF190" s="141">
        <f t="shared" si="88"/>
        <v>1066.9765485980411</v>
      </c>
    </row>
    <row r="191" spans="18:58" x14ac:dyDescent="0.15">
      <c r="R191" s="104">
        <f>节奏预期!B191</f>
        <v>780</v>
      </c>
      <c r="S191" s="104">
        <f>节奏预期!D191</f>
        <v>115.38798688586955</v>
      </c>
      <c r="T191" s="165">
        <f>(求节点(其他调用!$B$4:$B$163,其他调用!$G$4:$G$163,S191)-求节点(其他调用!$B$4:$B$163,其他调用!$G$4:$G$163,S190))*INDEX($I$5:$M$8,MATCH($R191,$C$5:$C$8,1),MATCH($R$164,$I$4:$M$4,0))</f>
        <v>207151.84109203072</v>
      </c>
      <c r="U191" s="170">
        <f t="shared" si="85"/>
        <v>9038266.6156766992</v>
      </c>
      <c r="V191" s="141">
        <f t="shared" si="78"/>
        <v>0</v>
      </c>
      <c r="W191" s="141">
        <f t="shared" si="78"/>
        <v>0</v>
      </c>
      <c r="X191" s="141">
        <f t="shared" si="78"/>
        <v>9.206748492979143</v>
      </c>
      <c r="Y191" s="141">
        <f t="shared" si="78"/>
        <v>0</v>
      </c>
      <c r="Z191" s="141">
        <f t="shared" si="78"/>
        <v>0</v>
      </c>
      <c r="AA191" s="141">
        <f t="shared" si="78"/>
        <v>23.016871232447858</v>
      </c>
      <c r="AB191" s="105">
        <f t="shared" si="79"/>
        <v>0</v>
      </c>
      <c r="AC191" s="105">
        <f t="shared" si="79"/>
        <v>0</v>
      </c>
      <c r="AD191" s="105">
        <f t="shared" si="79"/>
        <v>0</v>
      </c>
      <c r="AE191" s="105">
        <f t="shared" si="79"/>
        <v>0</v>
      </c>
      <c r="AF191" s="105">
        <f t="shared" si="79"/>
        <v>0</v>
      </c>
      <c r="AG191" s="105">
        <f t="shared" si="79"/>
        <v>2.3016871232447857</v>
      </c>
      <c r="AH191" s="105">
        <f t="shared" si="90"/>
        <v>0</v>
      </c>
      <c r="AI191" s="105">
        <f t="shared" si="90"/>
        <v>4.6033742464895715</v>
      </c>
      <c r="AJ191" s="105">
        <f t="shared" si="90"/>
        <v>11.048098191574972</v>
      </c>
      <c r="AK191" s="105">
        <f t="shared" si="90"/>
        <v>5.0637116711385284</v>
      </c>
      <c r="AL191" s="105">
        <f t="shared" si="90"/>
        <v>10.817929479250493</v>
      </c>
      <c r="AM191" s="105">
        <f t="shared" si="90"/>
        <v>2.9921932602182215</v>
      </c>
      <c r="AN191" s="105">
        <f>SUM(AH$166:AH191)</f>
        <v>11.829340404538708</v>
      </c>
      <c r="AO191" s="105">
        <f>SUM(AI$166:AI191)</f>
        <v>285.34760665517479</v>
      </c>
      <c r="AP191" s="105">
        <f>SUM(AJ$166:AJ191)</f>
        <v>523.95522647069311</v>
      </c>
      <c r="AQ191" s="105">
        <f>SUM(AK$166:AK191)</f>
        <v>253.94704260436285</v>
      </c>
      <c r="AR191" s="105">
        <f>SUM(AL$166:AL191)</f>
        <v>474.26895390673849</v>
      </c>
      <c r="AS191" s="105">
        <f>SUM(AM$166:AM191)</f>
        <v>121.52837715893445</v>
      </c>
      <c r="AT191" s="105">
        <f t="array" ref="AT191">SUMPRODUCT(TRANSPOSE($E$16:$J$16),INDEX($H$57:$K$62,,MATCH($R191,$H$40:$K$40,1)))/INDEX($H$63:$K$63,MATCH($R191,$H$40:$K$40,1))*$T191</f>
        <v>1473.0797588766629</v>
      </c>
      <c r="AU191" s="105">
        <f>MAX(SUMPRODUCT(AN191:AS191,装备强化!$D$14:$I$14)-SUMPRODUCT(节奏预期!E191:J191,节奏预期!W191:AB191+1,装备强化!$D$14:$I$14),0)</f>
        <v>78120.798480870741</v>
      </c>
      <c r="AV191" s="105">
        <f t="shared" si="80"/>
        <v>79593.878239747399</v>
      </c>
      <c r="AW191" s="141">
        <f t="shared" si="81"/>
        <v>0</v>
      </c>
      <c r="AX191" s="141">
        <f t="shared" si="81"/>
        <v>0</v>
      </c>
      <c r="AY191" s="141">
        <f t="shared" si="81"/>
        <v>276.20245478937431</v>
      </c>
      <c r="AZ191" s="141">
        <f t="shared" si="81"/>
        <v>1265.9279177846324</v>
      </c>
      <c r="BA191" s="141">
        <f t="shared" si="86"/>
        <v>0</v>
      </c>
      <c r="BB191" s="141">
        <f t="shared" si="82"/>
        <v>394.31134681795697</v>
      </c>
      <c r="BC191" s="141">
        <f t="shared" si="83"/>
        <v>16174.509166947391</v>
      </c>
      <c r="BD191" s="141">
        <f t="shared" si="84"/>
        <v>54614.755347686681</v>
      </c>
      <c r="BE191" s="141">
        <f t="shared" si="87"/>
        <v>539.15030556491308</v>
      </c>
      <c r="BF191" s="141">
        <f t="shared" si="88"/>
        <v>1092.2951069537337</v>
      </c>
    </row>
    <row r="192" spans="18:58" x14ac:dyDescent="0.15">
      <c r="R192" s="104">
        <f>节奏预期!B192</f>
        <v>810</v>
      </c>
      <c r="S192" s="104">
        <f>节奏预期!D192</f>
        <v>115.93859852234847</v>
      </c>
      <c r="T192" s="165">
        <f>(求节点(其他调用!$B$4:$B$163,其他调用!$G$4:$G$163,S192)-求节点(其他调用!$B$4:$B$163,其他调用!$G$4:$G$163,S191))*INDEX($I$5:$M$8,MATCH($R192,$C$5:$C$8,1),MATCH($R$164,$I$4:$M$4,0))</f>
        <v>199021.73787521722</v>
      </c>
      <c r="U192" s="170">
        <f t="shared" si="85"/>
        <v>9237288.3535519168</v>
      </c>
      <c r="V192" s="141">
        <f t="shared" si="78"/>
        <v>0</v>
      </c>
      <c r="W192" s="141">
        <f t="shared" si="78"/>
        <v>0</v>
      </c>
      <c r="X192" s="141">
        <f t="shared" si="78"/>
        <v>8.8454105722318772</v>
      </c>
      <c r="Y192" s="141">
        <f t="shared" si="78"/>
        <v>0</v>
      </c>
      <c r="Z192" s="141">
        <f t="shared" si="78"/>
        <v>0</v>
      </c>
      <c r="AA192" s="141">
        <f t="shared" si="78"/>
        <v>22.113526430579693</v>
      </c>
      <c r="AB192" s="105">
        <f t="shared" si="79"/>
        <v>0</v>
      </c>
      <c r="AC192" s="105">
        <f t="shared" si="79"/>
        <v>0</v>
      </c>
      <c r="AD192" s="105">
        <f t="shared" si="79"/>
        <v>0</v>
      </c>
      <c r="AE192" s="105">
        <f t="shared" si="79"/>
        <v>0</v>
      </c>
      <c r="AF192" s="105">
        <f t="shared" si="79"/>
        <v>0</v>
      </c>
      <c r="AG192" s="105">
        <f t="shared" si="79"/>
        <v>2.2113526430579693</v>
      </c>
      <c r="AH192" s="105">
        <f t="shared" si="90"/>
        <v>0</v>
      </c>
      <c r="AI192" s="105">
        <f t="shared" si="90"/>
        <v>4.4227052861159386</v>
      </c>
      <c r="AJ192" s="105">
        <f t="shared" si="90"/>
        <v>10.614492686678252</v>
      </c>
      <c r="AK192" s="105">
        <f t="shared" si="90"/>
        <v>4.8649758147275328</v>
      </c>
      <c r="AL192" s="105">
        <f t="shared" si="90"/>
        <v>10.393357422372455</v>
      </c>
      <c r="AM192" s="105">
        <f t="shared" si="90"/>
        <v>2.8747584359753602</v>
      </c>
      <c r="AN192" s="105">
        <f>SUM(AH$166:AH192)</f>
        <v>11.829340404538708</v>
      </c>
      <c r="AO192" s="105">
        <f>SUM(AI$166:AI192)</f>
        <v>289.77031194129074</v>
      </c>
      <c r="AP192" s="105">
        <f>SUM(AJ$166:AJ192)</f>
        <v>534.56971915737131</v>
      </c>
      <c r="AQ192" s="105">
        <f>SUM(AK$166:AK192)</f>
        <v>258.81201841909041</v>
      </c>
      <c r="AR192" s="105">
        <f>SUM(AL$166:AL192)</f>
        <v>484.66231132911093</v>
      </c>
      <c r="AS192" s="105">
        <f>SUM(AM$166:AM192)</f>
        <v>124.40313559490981</v>
      </c>
      <c r="AT192" s="105">
        <f t="array" ref="AT192">SUMPRODUCT(TRANSPOSE($E$16:$J$16),INDEX($H$57:$K$62,,MATCH($R192,$H$40:$K$40,1)))/INDEX($H$63:$K$63,MATCH($R192,$H$40:$K$40,1))*$T192</f>
        <v>1415.2656915571004</v>
      </c>
      <c r="AU192" s="105">
        <f>MAX(SUMPRODUCT(AN192:AS192,装备强化!$D$14:$I$14)-SUMPRODUCT(节奏预期!E192:J192,节奏预期!W192:AB192+1,装备强化!$D$14:$I$14),0)</f>
        <v>80907.102811123768</v>
      </c>
      <c r="AV192" s="105">
        <f t="shared" si="80"/>
        <v>82322.368502680867</v>
      </c>
      <c r="AW192" s="141">
        <f t="shared" si="81"/>
        <v>0</v>
      </c>
      <c r="AX192" s="141">
        <f t="shared" si="81"/>
        <v>0</v>
      </c>
      <c r="AY192" s="141">
        <f t="shared" si="81"/>
        <v>265.36231716695636</v>
      </c>
      <c r="AZ192" s="141">
        <f t="shared" si="81"/>
        <v>1216.2439536818833</v>
      </c>
      <c r="BA192" s="141">
        <f t="shared" si="86"/>
        <v>0</v>
      </c>
      <c r="BB192" s="141">
        <f t="shared" si="82"/>
        <v>394.31134681795697</v>
      </c>
      <c r="BC192" s="141">
        <f t="shared" si="83"/>
        <v>16439.871484114348</v>
      </c>
      <c r="BD192" s="141">
        <f t="shared" si="84"/>
        <v>55830.999301368567</v>
      </c>
      <c r="BE192" s="141">
        <f t="shared" si="87"/>
        <v>547.995716137145</v>
      </c>
      <c r="BF192" s="141">
        <f t="shared" si="88"/>
        <v>1116.6199860273714</v>
      </c>
    </row>
    <row r="193" spans="18:58" x14ac:dyDescent="0.15">
      <c r="R193" s="104">
        <f>节奏预期!B193</f>
        <v>840</v>
      </c>
      <c r="S193" s="104">
        <f>节奏预期!D193</f>
        <v>116.44628179968991</v>
      </c>
      <c r="T193" s="165">
        <f>(求节点(其他调用!$B$4:$B$163,其他调用!$G$4:$G$163,S193)-求节点(其他调用!$B$4:$B$163,其他调用!$G$4:$G$163,S192))*INDEX($I$5:$M$8,MATCH($R193,$C$5:$C$8,1),MATCH($R$164,$I$4:$M$4,0))</f>
        <v>183505.03595023305</v>
      </c>
      <c r="U193" s="170">
        <f t="shared" si="85"/>
        <v>9420793.3895021491</v>
      </c>
      <c r="V193" s="141">
        <f t="shared" si="78"/>
        <v>0</v>
      </c>
      <c r="W193" s="141">
        <f t="shared" si="78"/>
        <v>0</v>
      </c>
      <c r="X193" s="141">
        <f t="shared" si="78"/>
        <v>8.1557793755659134</v>
      </c>
      <c r="Y193" s="141">
        <f t="shared" si="78"/>
        <v>0</v>
      </c>
      <c r="Z193" s="141">
        <f t="shared" si="78"/>
        <v>0</v>
      </c>
      <c r="AA193" s="141">
        <f t="shared" si="78"/>
        <v>20.389448438914783</v>
      </c>
      <c r="AB193" s="105">
        <f t="shared" si="79"/>
        <v>0</v>
      </c>
      <c r="AC193" s="105">
        <f t="shared" si="79"/>
        <v>0</v>
      </c>
      <c r="AD193" s="105">
        <f t="shared" si="79"/>
        <v>0</v>
      </c>
      <c r="AE193" s="105">
        <f t="shared" si="79"/>
        <v>0</v>
      </c>
      <c r="AF193" s="105">
        <f t="shared" si="79"/>
        <v>0</v>
      </c>
      <c r="AG193" s="105">
        <f t="shared" si="79"/>
        <v>2.0389448438914783</v>
      </c>
      <c r="AH193" s="105">
        <f t="shared" si="90"/>
        <v>0</v>
      </c>
      <c r="AI193" s="105">
        <f t="shared" si="90"/>
        <v>4.0778896877829567</v>
      </c>
      <c r="AJ193" s="105">
        <f t="shared" si="90"/>
        <v>9.7869352506790968</v>
      </c>
      <c r="AK193" s="105">
        <f t="shared" si="90"/>
        <v>4.4856786565612525</v>
      </c>
      <c r="AL193" s="105">
        <f t="shared" si="90"/>
        <v>9.5830407662899475</v>
      </c>
      <c r="AM193" s="105">
        <f t="shared" si="90"/>
        <v>2.6506282970589217</v>
      </c>
      <c r="AN193" s="105">
        <f>SUM(AH$166:AH193)</f>
        <v>11.829340404538708</v>
      </c>
      <c r="AO193" s="105">
        <f>SUM(AI$166:AI193)</f>
        <v>293.84820162907369</v>
      </c>
      <c r="AP193" s="105">
        <f>SUM(AJ$166:AJ193)</f>
        <v>544.35665440805042</v>
      </c>
      <c r="AQ193" s="105">
        <f>SUM(AK$166:AK193)</f>
        <v>263.29769707565168</v>
      </c>
      <c r="AR193" s="105">
        <f>SUM(AL$166:AL193)</f>
        <v>494.2453520954009</v>
      </c>
      <c r="AS193" s="105">
        <f>SUM(AM$166:AM193)</f>
        <v>127.05376389196873</v>
      </c>
      <c r="AT193" s="105">
        <f t="array" ref="AT193">SUMPRODUCT(TRANSPOSE($E$16:$J$16),INDEX($H$57:$K$62,,MATCH($R193,$H$40:$K$40,1)))/INDEX($H$63:$K$63,MATCH($R193,$H$40:$K$40,1))*$T193</f>
        <v>1304.9247000905461</v>
      </c>
      <c r="AU193" s="105">
        <f>MAX(SUMPRODUCT(AN193:AS193,装备强化!$D$14:$I$14)-SUMPRODUCT(节奏预期!E193:J193,节奏预期!W193:AB193+1,装备强化!$D$14:$I$14),0)</f>
        <v>83476.173314427026</v>
      </c>
      <c r="AV193" s="105">
        <f t="shared" si="80"/>
        <v>84781.098014517571</v>
      </c>
      <c r="AW193" s="141">
        <f t="shared" si="81"/>
        <v>0</v>
      </c>
      <c r="AX193" s="141">
        <f t="shared" si="81"/>
        <v>0</v>
      </c>
      <c r="AY193" s="141">
        <f t="shared" si="81"/>
        <v>244.67338126697743</v>
      </c>
      <c r="AZ193" s="141">
        <f t="shared" si="81"/>
        <v>1121.4196641403132</v>
      </c>
      <c r="BA193" s="141">
        <f t="shared" si="86"/>
        <v>0</v>
      </c>
      <c r="BB193" s="141">
        <f t="shared" si="82"/>
        <v>394.31134681795697</v>
      </c>
      <c r="BC193" s="141">
        <f t="shared" si="83"/>
        <v>16684.544865381326</v>
      </c>
      <c r="BD193" s="141">
        <f t="shared" si="84"/>
        <v>56952.418965508878</v>
      </c>
      <c r="BE193" s="141">
        <f t="shared" si="87"/>
        <v>556.15149551271088</v>
      </c>
      <c r="BF193" s="141">
        <f t="shared" si="88"/>
        <v>1139.0483793101776</v>
      </c>
    </row>
    <row r="194" spans="18:58" x14ac:dyDescent="0.15">
      <c r="R194" s="104">
        <f>节奏预期!B194</f>
        <v>870</v>
      </c>
      <c r="S194" s="104">
        <f>节奏预期!D194</f>
        <v>116.94857707631911</v>
      </c>
      <c r="T194" s="165">
        <f>(求节点(其他调用!$B$4:$B$163,其他调用!$G$4:$G$163,S194)-求节点(其他调用!$B$4:$B$163,其他调用!$G$4:$G$163,S193))*INDEX($I$5:$M$8,MATCH($R194,$C$5:$C$8,1),MATCH($R$164,$I$4:$M$4,0))</f>
        <v>181557.51215236634</v>
      </c>
      <c r="U194" s="170">
        <f t="shared" si="85"/>
        <v>9602350.9016545154</v>
      </c>
      <c r="V194" s="141">
        <f t="shared" si="78"/>
        <v>0</v>
      </c>
      <c r="W194" s="141">
        <f t="shared" si="78"/>
        <v>0</v>
      </c>
      <c r="X194" s="141">
        <f t="shared" si="78"/>
        <v>8.069222762327394</v>
      </c>
      <c r="Y194" s="141">
        <f t="shared" si="78"/>
        <v>0</v>
      </c>
      <c r="Z194" s="141">
        <f t="shared" si="78"/>
        <v>0</v>
      </c>
      <c r="AA194" s="141">
        <f t="shared" si="78"/>
        <v>20.173056905818484</v>
      </c>
      <c r="AB194" s="105">
        <f t="shared" si="79"/>
        <v>0</v>
      </c>
      <c r="AC194" s="105">
        <f t="shared" si="79"/>
        <v>0</v>
      </c>
      <c r="AD194" s="105">
        <f t="shared" si="79"/>
        <v>0</v>
      </c>
      <c r="AE194" s="105">
        <f t="shared" si="79"/>
        <v>0</v>
      </c>
      <c r="AF194" s="105">
        <f t="shared" si="79"/>
        <v>0</v>
      </c>
      <c r="AG194" s="105">
        <f t="shared" si="79"/>
        <v>2.0173056905818485</v>
      </c>
      <c r="AH194" s="105">
        <f t="shared" si="90"/>
        <v>0</v>
      </c>
      <c r="AI194" s="105">
        <f t="shared" si="90"/>
        <v>4.034611381163697</v>
      </c>
      <c r="AJ194" s="105">
        <f t="shared" si="90"/>
        <v>9.6830673147928721</v>
      </c>
      <c r="AK194" s="105">
        <f t="shared" si="90"/>
        <v>4.438072519280067</v>
      </c>
      <c r="AL194" s="105">
        <f t="shared" si="90"/>
        <v>9.4813367457346871</v>
      </c>
      <c r="AM194" s="105">
        <f t="shared" si="90"/>
        <v>2.622497397756403</v>
      </c>
      <c r="AN194" s="105">
        <f>SUM(AH$166:AH194)</f>
        <v>11.829340404538708</v>
      </c>
      <c r="AO194" s="105">
        <f>SUM(AI$166:AI194)</f>
        <v>297.88281301023738</v>
      </c>
      <c r="AP194" s="105">
        <f>SUM(AJ$166:AJ194)</f>
        <v>554.0397217228433</v>
      </c>
      <c r="AQ194" s="105">
        <f>SUM(AK$166:AK194)</f>
        <v>267.73576959493175</v>
      </c>
      <c r="AR194" s="105">
        <f>SUM(AL$166:AL194)</f>
        <v>503.72668884113557</v>
      </c>
      <c r="AS194" s="105">
        <f>SUM(AM$166:AM194)</f>
        <v>129.67626128972512</v>
      </c>
      <c r="AT194" s="105">
        <f t="array" ref="AT194">SUMPRODUCT(TRANSPOSE($E$16:$J$16),INDEX($H$57:$K$62,,MATCH($R194,$H$40:$K$40,1)))/INDEX($H$63:$K$63,MATCH($R194,$H$40:$K$40,1))*$T194</f>
        <v>1291.075641972383</v>
      </c>
      <c r="AU194" s="105">
        <f>MAX(SUMPRODUCT(AN194:AS194,装备强化!$D$14:$I$14)-SUMPRODUCT(节奏预期!E194:J194,节奏预期!W194:AB194+1,装备强化!$D$14:$I$14),0)</f>
        <v>86017.978484560153</v>
      </c>
      <c r="AV194" s="105">
        <f t="shared" si="80"/>
        <v>87309.05412653253</v>
      </c>
      <c r="AW194" s="141">
        <f t="shared" si="81"/>
        <v>0</v>
      </c>
      <c r="AX194" s="141">
        <f t="shared" si="81"/>
        <v>0</v>
      </c>
      <c r="AY194" s="141">
        <f t="shared" si="81"/>
        <v>242.07668286982181</v>
      </c>
      <c r="AZ194" s="141">
        <f t="shared" si="81"/>
        <v>1109.5181298200168</v>
      </c>
      <c r="BA194" s="141">
        <f t="shared" si="86"/>
        <v>0</v>
      </c>
      <c r="BB194" s="141">
        <f t="shared" si="82"/>
        <v>394.31134681795697</v>
      </c>
      <c r="BC194" s="141">
        <f t="shared" si="83"/>
        <v>16926.621548251147</v>
      </c>
      <c r="BD194" s="141">
        <f t="shared" si="84"/>
        <v>58061.937095328896</v>
      </c>
      <c r="BE194" s="141">
        <f t="shared" si="87"/>
        <v>564.22071827503828</v>
      </c>
      <c r="BF194" s="141">
        <f t="shared" si="88"/>
        <v>1161.2387419065778</v>
      </c>
    </row>
    <row r="195" spans="18:58" x14ac:dyDescent="0.15">
      <c r="R195" s="104">
        <f>节奏预期!B195</f>
        <v>900</v>
      </c>
      <c r="S195" s="104">
        <f>节奏预期!D195</f>
        <v>117.4271778717454</v>
      </c>
      <c r="T195" s="165">
        <f>(求节点(其他调用!$B$4:$B$163,其他调用!$G$4:$G$163,S195)-求节点(其他调用!$B$4:$B$163,其他调用!$G$4:$G$163,S194))*INDEX($I$5:$M$8,MATCH($R195,$C$5:$C$8,1),MATCH($R$164,$I$4:$M$4,0))</f>
        <v>172993.0058567673</v>
      </c>
      <c r="U195" s="170">
        <f t="shared" si="85"/>
        <v>9775343.9075112827</v>
      </c>
      <c r="V195" s="141">
        <f t="shared" si="78"/>
        <v>0</v>
      </c>
      <c r="W195" s="141">
        <f t="shared" si="78"/>
        <v>0</v>
      </c>
      <c r="X195" s="141">
        <f t="shared" si="78"/>
        <v>7.6885780380785471</v>
      </c>
      <c r="Y195" s="141">
        <f t="shared" si="78"/>
        <v>0</v>
      </c>
      <c r="Z195" s="141">
        <f t="shared" si="78"/>
        <v>0</v>
      </c>
      <c r="AA195" s="141">
        <f t="shared" si="78"/>
        <v>19.221445095196366</v>
      </c>
      <c r="AB195" s="105">
        <f t="shared" si="79"/>
        <v>0</v>
      </c>
      <c r="AC195" s="105">
        <f t="shared" si="79"/>
        <v>0</v>
      </c>
      <c r="AD195" s="105">
        <f t="shared" si="79"/>
        <v>0</v>
      </c>
      <c r="AE195" s="105">
        <f t="shared" si="79"/>
        <v>0</v>
      </c>
      <c r="AF195" s="105">
        <f t="shared" si="79"/>
        <v>0</v>
      </c>
      <c r="AG195" s="105">
        <f t="shared" si="79"/>
        <v>1.9221445095196368</v>
      </c>
      <c r="AH195" s="105">
        <f t="shared" si="90"/>
        <v>0</v>
      </c>
      <c r="AI195" s="105">
        <f t="shared" si="90"/>
        <v>3.8442890190392736</v>
      </c>
      <c r="AJ195" s="105">
        <f t="shared" si="90"/>
        <v>9.2262936456942555</v>
      </c>
      <c r="AK195" s="105">
        <f t="shared" si="90"/>
        <v>4.2287179209432004</v>
      </c>
      <c r="AL195" s="105">
        <f t="shared" si="90"/>
        <v>9.0340791947422918</v>
      </c>
      <c r="AM195" s="105">
        <f t="shared" si="90"/>
        <v>2.4987878623755275</v>
      </c>
      <c r="AN195" s="105">
        <f>SUM(AH$166:AH195)</f>
        <v>11.829340404538708</v>
      </c>
      <c r="AO195" s="105">
        <f>SUM(AI$166:AI195)</f>
        <v>301.72710202927664</v>
      </c>
      <c r="AP195" s="105">
        <f>SUM(AJ$166:AJ195)</f>
        <v>563.26601536853752</v>
      </c>
      <c r="AQ195" s="105">
        <f>SUM(AK$166:AK195)</f>
        <v>271.96448751587496</v>
      </c>
      <c r="AR195" s="105">
        <f>SUM(AL$166:AL195)</f>
        <v>512.76076803587785</v>
      </c>
      <c r="AS195" s="105">
        <f>SUM(AM$166:AM195)</f>
        <v>132.17504915210066</v>
      </c>
      <c r="AT195" s="105">
        <f t="array" ref="AT195">SUMPRODUCT(TRANSPOSE($E$16:$J$16),INDEX($H$57:$K$62,,MATCH($R195,$H$40:$K$40,1)))/INDEX($H$63:$K$63,MATCH($R195,$H$40:$K$40,1))*$T195</f>
        <v>1230.1724860925674</v>
      </c>
      <c r="AU195" s="105">
        <f>MAX(SUMPRODUCT(AN195:AS195,装备强化!$D$14:$I$14)-SUMPRODUCT(节奏预期!E195:J195,节奏预期!W195:AB195+1,装备强化!$D$14:$I$14),0)</f>
        <v>88439.880566554901</v>
      </c>
      <c r="AV195" s="105">
        <f t="shared" si="80"/>
        <v>89670.053052647461</v>
      </c>
      <c r="AW195" s="141">
        <f t="shared" si="81"/>
        <v>0</v>
      </c>
      <c r="AX195" s="141">
        <f t="shared" si="81"/>
        <v>0</v>
      </c>
      <c r="AY195" s="141">
        <f t="shared" si="81"/>
        <v>230.65734114235642</v>
      </c>
      <c r="AZ195" s="141">
        <f t="shared" si="81"/>
        <v>1057.1794802358004</v>
      </c>
      <c r="BA195" s="141">
        <f t="shared" si="86"/>
        <v>0</v>
      </c>
      <c r="BB195" s="141">
        <f t="shared" si="82"/>
        <v>394.31134681795697</v>
      </c>
      <c r="BC195" s="141">
        <f t="shared" si="83"/>
        <v>17157.278889393503</v>
      </c>
      <c r="BD195" s="141">
        <f t="shared" si="84"/>
        <v>59119.116575564694</v>
      </c>
      <c r="BE195" s="141">
        <f t="shared" si="87"/>
        <v>571.90929631311678</v>
      </c>
      <c r="BF195" s="141">
        <f t="shared" si="88"/>
        <v>1182.3823315112938</v>
      </c>
    </row>
    <row r="196" spans="18:58" x14ac:dyDescent="0.15">
      <c r="R196" s="104">
        <f>节奏预期!B196</f>
        <v>930</v>
      </c>
      <c r="S196" s="104">
        <f>节奏预期!D196</f>
        <v>117.90307626262063</v>
      </c>
      <c r="T196" s="165">
        <f>(求节点(其他调用!$B$4:$B$163,其他调用!$G$4:$G$163,S196)-求节点(其他调用!$B$4:$B$163,其他调用!$G$4:$G$163,S195))*INDEX($I$5:$M$8,MATCH($R196,$C$5:$C$8,1),MATCH($R$164,$I$4:$M$4,0))</f>
        <v>172016.20621331484</v>
      </c>
      <c r="U196" s="170">
        <f t="shared" si="85"/>
        <v>9947360.1137245968</v>
      </c>
      <c r="V196" s="141">
        <f t="shared" si="78"/>
        <v>0</v>
      </c>
      <c r="W196" s="141">
        <f t="shared" si="78"/>
        <v>0</v>
      </c>
      <c r="X196" s="141">
        <f t="shared" si="78"/>
        <v>7.6451647205917714</v>
      </c>
      <c r="Y196" s="141">
        <f t="shared" si="78"/>
        <v>0</v>
      </c>
      <c r="Z196" s="141">
        <f t="shared" si="78"/>
        <v>0</v>
      </c>
      <c r="AA196" s="141">
        <f t="shared" si="78"/>
        <v>19.112911801479427</v>
      </c>
      <c r="AB196" s="105">
        <f t="shared" si="79"/>
        <v>0</v>
      </c>
      <c r="AC196" s="105">
        <f t="shared" si="79"/>
        <v>0</v>
      </c>
      <c r="AD196" s="105">
        <f t="shared" si="79"/>
        <v>0</v>
      </c>
      <c r="AE196" s="105">
        <f t="shared" si="79"/>
        <v>0</v>
      </c>
      <c r="AF196" s="105">
        <f t="shared" si="79"/>
        <v>0</v>
      </c>
      <c r="AG196" s="105">
        <f t="shared" si="79"/>
        <v>1.9112911801479429</v>
      </c>
      <c r="AH196" s="105">
        <f t="shared" ref="AH196:AM201" si="91">SUMPRODUCT($V196:$AA196,INDEX($E$18:$J$23,MATCH(AH$5,$D$18:$D$23,0),))+SUMPRODUCT($AB196:$AG196,INDEX($E$28:$J$33,MATCH(AH$5,$D$28:$D$33,0),))</f>
        <v>0</v>
      </c>
      <c r="AI196" s="105">
        <f t="shared" si="91"/>
        <v>3.8225823602958857</v>
      </c>
      <c r="AJ196" s="105">
        <f t="shared" si="91"/>
        <v>9.1741976647101247</v>
      </c>
      <c r="AK196" s="105">
        <f t="shared" si="91"/>
        <v>4.2048405963254742</v>
      </c>
      <c r="AL196" s="105">
        <f t="shared" si="91"/>
        <v>8.9830685466953319</v>
      </c>
      <c r="AM196" s="105">
        <f t="shared" si="91"/>
        <v>2.4846785341923256</v>
      </c>
      <c r="AN196" s="105">
        <f>SUM(AH$166:AH196)</f>
        <v>11.829340404538708</v>
      </c>
      <c r="AO196" s="105">
        <f>SUM(AI$166:AI196)</f>
        <v>305.54968438957252</v>
      </c>
      <c r="AP196" s="105">
        <f>SUM(AJ$166:AJ196)</f>
        <v>572.44021303324769</v>
      </c>
      <c r="AQ196" s="105">
        <f>SUM(AK$166:AK196)</f>
        <v>276.16932811220045</v>
      </c>
      <c r="AR196" s="105">
        <f>SUM(AL$166:AL196)</f>
        <v>521.74383658257318</v>
      </c>
      <c r="AS196" s="105">
        <f>SUM(AM$166:AM196)</f>
        <v>134.65972768629297</v>
      </c>
      <c r="AT196" s="105">
        <f t="array" ref="AT196">SUMPRODUCT(TRANSPOSE($E$16:$J$16),INDEX($H$57:$K$62,,MATCH($R196,$H$40:$K$40,1)))/INDEX($H$63:$K$63,MATCH($R196,$H$40:$K$40,1))*$T196</f>
        <v>1223.2263552946833</v>
      </c>
      <c r="AU196" s="105">
        <f>MAX(SUMPRODUCT(AN196:AS196,装备强化!$D$14:$I$14)-SUMPRODUCT(节奏预期!E196:J196,节奏预期!W196:AB196+1,装备强化!$D$14:$I$14),0)</f>
        <v>90848.107453541306</v>
      </c>
      <c r="AV196" s="105">
        <f t="shared" si="80"/>
        <v>92071.333808835989</v>
      </c>
      <c r="AW196" s="141">
        <f t="shared" si="81"/>
        <v>0</v>
      </c>
      <c r="AX196" s="141">
        <f t="shared" si="81"/>
        <v>0</v>
      </c>
      <c r="AY196" s="141">
        <f t="shared" si="81"/>
        <v>229.35494161775316</v>
      </c>
      <c r="AZ196" s="141">
        <f t="shared" si="81"/>
        <v>1051.2101490813686</v>
      </c>
      <c r="BA196" s="141">
        <f t="shared" si="86"/>
        <v>0</v>
      </c>
      <c r="BB196" s="141">
        <f t="shared" si="82"/>
        <v>394.31134681795697</v>
      </c>
      <c r="BC196" s="141">
        <f t="shared" si="83"/>
        <v>17386.633831011255</v>
      </c>
      <c r="BD196" s="141">
        <f t="shared" si="84"/>
        <v>60170.32672464606</v>
      </c>
      <c r="BE196" s="141">
        <f t="shared" si="87"/>
        <v>579.55446103370855</v>
      </c>
      <c r="BF196" s="141">
        <f t="shared" si="88"/>
        <v>1203.4065344929213</v>
      </c>
    </row>
    <row r="197" spans="18:58" x14ac:dyDescent="0.15">
      <c r="R197" s="104">
        <f>节奏预期!B197</f>
        <v>960</v>
      </c>
      <c r="S197" s="104">
        <f>节奏预期!D197</f>
        <v>118.37240850757689</v>
      </c>
      <c r="T197" s="165">
        <f>(求节点(其他调用!$B$4:$B$163,其他调用!$G$4:$G$163,S197)-求节点(其他调用!$B$4:$B$163,其他调用!$G$4:$G$163,S196))*INDEX($I$5:$M$8,MATCH($R197,$C$5:$C$8,1),MATCH($R$164,$I$4:$M$4,0))</f>
        <v>169642.83506501766</v>
      </c>
      <c r="U197" s="170">
        <f t="shared" si="85"/>
        <v>10117002.948789615</v>
      </c>
      <c r="V197" s="141">
        <f t="shared" si="78"/>
        <v>0</v>
      </c>
      <c r="W197" s="141">
        <f t="shared" si="78"/>
        <v>0</v>
      </c>
      <c r="X197" s="141">
        <f t="shared" si="78"/>
        <v>7.5396815584452295</v>
      </c>
      <c r="Y197" s="141">
        <f t="shared" si="78"/>
        <v>0</v>
      </c>
      <c r="Z197" s="141">
        <f t="shared" si="78"/>
        <v>0</v>
      </c>
      <c r="AA197" s="141">
        <f t="shared" si="78"/>
        <v>18.849203896113075</v>
      </c>
      <c r="AB197" s="105">
        <f t="shared" si="79"/>
        <v>0</v>
      </c>
      <c r="AC197" s="105">
        <f t="shared" si="79"/>
        <v>0</v>
      </c>
      <c r="AD197" s="105">
        <f t="shared" si="79"/>
        <v>0</v>
      </c>
      <c r="AE197" s="105">
        <f t="shared" si="79"/>
        <v>0</v>
      </c>
      <c r="AF197" s="105">
        <f t="shared" si="79"/>
        <v>0</v>
      </c>
      <c r="AG197" s="105">
        <f t="shared" si="79"/>
        <v>1.8849203896113074</v>
      </c>
      <c r="AH197" s="105">
        <f t="shared" si="91"/>
        <v>0</v>
      </c>
      <c r="AI197" s="105">
        <f t="shared" si="91"/>
        <v>3.7698407792226147</v>
      </c>
      <c r="AJ197" s="105">
        <f t="shared" si="91"/>
        <v>9.0476178701342764</v>
      </c>
      <c r="AK197" s="105">
        <f t="shared" si="91"/>
        <v>4.1468248571448765</v>
      </c>
      <c r="AL197" s="105">
        <f t="shared" si="91"/>
        <v>8.8591258311731451</v>
      </c>
      <c r="AM197" s="105">
        <f t="shared" si="91"/>
        <v>2.4503965064947</v>
      </c>
      <c r="AN197" s="105">
        <f>SUM(AH$166:AH197)</f>
        <v>11.829340404538708</v>
      </c>
      <c r="AO197" s="105">
        <f>SUM(AI$166:AI197)</f>
        <v>309.31952516879511</v>
      </c>
      <c r="AP197" s="105">
        <f>SUM(AJ$166:AJ197)</f>
        <v>581.48783090338202</v>
      </c>
      <c r="AQ197" s="105">
        <f>SUM(AK$166:AK197)</f>
        <v>280.3161529693453</v>
      </c>
      <c r="AR197" s="105">
        <f>SUM(AL$166:AL197)</f>
        <v>530.60296241374635</v>
      </c>
      <c r="AS197" s="105">
        <f>SUM(AM$166:AM197)</f>
        <v>137.11012419278768</v>
      </c>
      <c r="AT197" s="105">
        <f t="array" ref="AT197">SUMPRODUCT(TRANSPOSE($E$16:$J$16),INDEX($H$57:$K$62,,MATCH($R197,$H$40:$K$40,1)))/INDEX($H$63:$K$63,MATCH($R197,$H$40:$K$40,1))*$T197</f>
        <v>1206.3490493512368</v>
      </c>
      <c r="AU197" s="105">
        <f>MAX(SUMPRODUCT(AN197:AS197,装备强化!$D$14:$I$14)-SUMPRODUCT(节奏预期!E197:J197,节奏预期!W197:AB197+1,装备强化!$D$14:$I$14),0)</f>
        <v>93223.107144451584</v>
      </c>
      <c r="AV197" s="105">
        <f t="shared" si="80"/>
        <v>94429.45619380282</v>
      </c>
      <c r="AW197" s="141">
        <f t="shared" si="81"/>
        <v>0</v>
      </c>
      <c r="AX197" s="141">
        <f t="shared" si="81"/>
        <v>0</v>
      </c>
      <c r="AY197" s="141">
        <f t="shared" si="81"/>
        <v>226.19044675335689</v>
      </c>
      <c r="AZ197" s="141">
        <f t="shared" si="81"/>
        <v>1036.7062142862192</v>
      </c>
      <c r="BA197" s="141">
        <f t="shared" si="86"/>
        <v>0</v>
      </c>
      <c r="BB197" s="141">
        <f t="shared" si="82"/>
        <v>394.31134681795697</v>
      </c>
      <c r="BC197" s="141">
        <f t="shared" si="83"/>
        <v>17612.824277764612</v>
      </c>
      <c r="BD197" s="141">
        <f t="shared" si="84"/>
        <v>61207.03293893228</v>
      </c>
      <c r="BE197" s="141">
        <f t="shared" si="87"/>
        <v>587.09414259215373</v>
      </c>
      <c r="BF197" s="141">
        <f t="shared" si="88"/>
        <v>1224.1406587786457</v>
      </c>
    </row>
    <row r="198" spans="18:58" x14ac:dyDescent="0.15">
      <c r="R198" s="104">
        <f>节奏预期!B198</f>
        <v>990</v>
      </c>
      <c r="S198" s="104">
        <f>节奏预期!D198</f>
        <v>118.84006144391246</v>
      </c>
      <c r="T198" s="165">
        <f>(求节点(其他调用!$B$4:$B$163,其他调用!$G$4:$G$163,S198)-求节点(其他调用!$B$4:$B$163,其他调用!$G$4:$G$163,S197))*INDEX($I$5:$M$8,MATCH($R198,$C$5:$C$8,1),MATCH($R$164,$I$4:$M$4,0))</f>
        <v>169035.83932069095</v>
      </c>
      <c r="U198" s="170">
        <f t="shared" si="85"/>
        <v>10286038.788110306</v>
      </c>
      <c r="V198" s="141">
        <f t="shared" si="78"/>
        <v>0</v>
      </c>
      <c r="W198" s="141">
        <f t="shared" si="78"/>
        <v>0</v>
      </c>
      <c r="X198" s="141">
        <f t="shared" si="78"/>
        <v>7.512703969808487</v>
      </c>
      <c r="Y198" s="141">
        <f t="shared" si="78"/>
        <v>0</v>
      </c>
      <c r="Z198" s="141">
        <f t="shared" si="78"/>
        <v>0</v>
      </c>
      <c r="AA198" s="141">
        <f t="shared" si="78"/>
        <v>18.781759924521218</v>
      </c>
      <c r="AB198" s="105">
        <f t="shared" si="79"/>
        <v>0</v>
      </c>
      <c r="AC198" s="105">
        <f t="shared" si="79"/>
        <v>0</v>
      </c>
      <c r="AD198" s="105">
        <f t="shared" si="79"/>
        <v>0</v>
      </c>
      <c r="AE198" s="105">
        <f t="shared" si="79"/>
        <v>0</v>
      </c>
      <c r="AF198" s="105">
        <f t="shared" si="79"/>
        <v>0</v>
      </c>
      <c r="AG198" s="105">
        <f t="shared" si="79"/>
        <v>1.8781759924521217</v>
      </c>
      <c r="AH198" s="105">
        <f t="shared" si="91"/>
        <v>0</v>
      </c>
      <c r="AI198" s="105">
        <f t="shared" si="91"/>
        <v>3.7563519849042435</v>
      </c>
      <c r="AJ198" s="105">
        <f t="shared" si="91"/>
        <v>9.015244763770184</v>
      </c>
      <c r="AK198" s="105">
        <f t="shared" si="91"/>
        <v>4.131987183394668</v>
      </c>
      <c r="AL198" s="105">
        <f t="shared" si="91"/>
        <v>8.8274271645249733</v>
      </c>
      <c r="AM198" s="105">
        <f t="shared" si="91"/>
        <v>2.4416287901877585</v>
      </c>
      <c r="AN198" s="105">
        <f>SUM(AH$166:AH198)</f>
        <v>11.829340404538708</v>
      </c>
      <c r="AO198" s="105">
        <f>SUM(AI$166:AI198)</f>
        <v>313.07587715369937</v>
      </c>
      <c r="AP198" s="105">
        <f>SUM(AJ$166:AJ198)</f>
        <v>590.50307566715219</v>
      </c>
      <c r="AQ198" s="105">
        <f>SUM(AK$166:AK198)</f>
        <v>284.44814015273994</v>
      </c>
      <c r="AR198" s="105">
        <f>SUM(AL$166:AL198)</f>
        <v>539.43038957827127</v>
      </c>
      <c r="AS198" s="105">
        <f>SUM(AM$166:AM198)</f>
        <v>139.55175298297544</v>
      </c>
      <c r="AT198" s="105">
        <f t="array" ref="AT198">SUMPRODUCT(TRANSPOSE($E$16:$J$16),INDEX($H$57:$K$62,,MATCH($R198,$H$40:$K$40,1)))/INDEX($H$63:$K$63,MATCH($R198,$H$40:$K$40,1))*$T198</f>
        <v>1202.0326351693579</v>
      </c>
      <c r="AU198" s="105">
        <f>MAX(SUMPRODUCT(AN198:AS198,装备强化!$D$14:$I$14)-SUMPRODUCT(节奏预期!E198:J198,节奏预期!W198:AB198+1,装备强化!$D$14:$I$14),0)</f>
        <v>95589.608894941222</v>
      </c>
      <c r="AV198" s="105">
        <f t="shared" si="80"/>
        <v>96791.641530110574</v>
      </c>
      <c r="AW198" s="141">
        <f t="shared" si="81"/>
        <v>0</v>
      </c>
      <c r="AX198" s="141">
        <f t="shared" si="81"/>
        <v>0</v>
      </c>
      <c r="AY198" s="141">
        <f t="shared" si="81"/>
        <v>225.38111909425464</v>
      </c>
      <c r="AZ198" s="141">
        <f t="shared" si="81"/>
        <v>1032.996795848667</v>
      </c>
      <c r="BA198" s="141">
        <f t="shared" si="86"/>
        <v>0</v>
      </c>
      <c r="BB198" s="141">
        <f t="shared" si="82"/>
        <v>394.31134681795697</v>
      </c>
      <c r="BC198" s="141">
        <f t="shared" si="83"/>
        <v>17838.205396858866</v>
      </c>
      <c r="BD198" s="141">
        <f t="shared" si="84"/>
        <v>62240.029734780946</v>
      </c>
      <c r="BE198" s="141">
        <f t="shared" si="87"/>
        <v>594.60684656196224</v>
      </c>
      <c r="BF198" s="141">
        <f t="shared" si="88"/>
        <v>1244.8005946956191</v>
      </c>
    </row>
    <row r="199" spans="18:58" x14ac:dyDescent="0.15">
      <c r="R199" s="104">
        <f>节奏预期!B199</f>
        <v>1020</v>
      </c>
      <c r="S199" s="104">
        <f>节奏预期!D199</f>
        <v>119.29151076707612</v>
      </c>
      <c r="T199" s="165">
        <f>(求节点(其他调用!$B$4:$B$163,其他调用!$G$4:$G$163,S199)-求节点(其他调用!$B$4:$B$163,其他调用!$G$4:$G$163,S198))*INDEX($I$5:$M$8,MATCH($R199,$C$5:$C$8,1),MATCH($R$164,$I$4:$M$4,0))</f>
        <v>163178.95029096754</v>
      </c>
      <c r="U199" s="170">
        <f t="shared" si="85"/>
        <v>10449217.738401273</v>
      </c>
      <c r="V199" s="141">
        <f t="shared" si="78"/>
        <v>0</v>
      </c>
      <c r="W199" s="141">
        <f t="shared" si="78"/>
        <v>0</v>
      </c>
      <c r="X199" s="141">
        <f t="shared" si="78"/>
        <v>7.2523977907096686</v>
      </c>
      <c r="Y199" s="141">
        <f t="shared" si="78"/>
        <v>0</v>
      </c>
      <c r="Z199" s="141">
        <f t="shared" si="78"/>
        <v>0</v>
      </c>
      <c r="AA199" s="141">
        <f t="shared" si="78"/>
        <v>18.13099447677417</v>
      </c>
      <c r="AB199" s="105">
        <f t="shared" si="79"/>
        <v>0</v>
      </c>
      <c r="AC199" s="105">
        <f t="shared" si="79"/>
        <v>0</v>
      </c>
      <c r="AD199" s="105">
        <f t="shared" si="79"/>
        <v>0</v>
      </c>
      <c r="AE199" s="105">
        <f t="shared" si="79"/>
        <v>0</v>
      </c>
      <c r="AF199" s="105">
        <f t="shared" si="79"/>
        <v>0</v>
      </c>
      <c r="AG199" s="105">
        <f t="shared" si="79"/>
        <v>1.8130994476774172</v>
      </c>
      <c r="AH199" s="105">
        <f t="shared" si="91"/>
        <v>0</v>
      </c>
      <c r="AI199" s="105">
        <f t="shared" si="91"/>
        <v>3.6261988953548343</v>
      </c>
      <c r="AJ199" s="105">
        <f t="shared" si="91"/>
        <v>8.7028773488516009</v>
      </c>
      <c r="AK199" s="105">
        <f t="shared" si="91"/>
        <v>3.9888187848903178</v>
      </c>
      <c r="AL199" s="105">
        <f t="shared" si="91"/>
        <v>8.5215674040838607</v>
      </c>
      <c r="AM199" s="105">
        <f t="shared" si="91"/>
        <v>2.3570292819806422</v>
      </c>
      <c r="AN199" s="105">
        <f>SUM(AH$166:AH199)</f>
        <v>11.829340404538708</v>
      </c>
      <c r="AO199" s="105">
        <f>SUM(AI$166:AI199)</f>
        <v>316.7020760490542</v>
      </c>
      <c r="AP199" s="105">
        <f>SUM(AJ$166:AJ199)</f>
        <v>599.20595301600383</v>
      </c>
      <c r="AQ199" s="105">
        <f>SUM(AK$166:AK199)</f>
        <v>288.43695893763027</v>
      </c>
      <c r="AR199" s="105">
        <f>SUM(AL$166:AL199)</f>
        <v>547.95195698235511</v>
      </c>
      <c r="AS199" s="105">
        <f>SUM(AM$166:AM199)</f>
        <v>141.90878226495607</v>
      </c>
      <c r="AT199" s="105">
        <f t="array" ref="AT199">SUMPRODUCT(TRANSPOSE($E$16:$J$16),INDEX($H$57:$K$62,,MATCH($R199,$H$40:$K$40,1)))/INDEX($H$63:$K$63,MATCH($R199,$H$40:$K$40,1))*$T199</f>
        <v>1160.3836465135469</v>
      </c>
      <c r="AU199" s="105">
        <f>MAX(SUMPRODUCT(AN199:AS199,装备强化!$D$14:$I$14)-SUMPRODUCT(节奏预期!E199:J199,节奏预期!W199:AB199+1,装备强化!$D$14:$I$14),0)</f>
        <v>97874.114199014788</v>
      </c>
      <c r="AV199" s="105">
        <f t="shared" si="80"/>
        <v>99034.497845528342</v>
      </c>
      <c r="AW199" s="141">
        <f t="shared" si="81"/>
        <v>0</v>
      </c>
      <c r="AX199" s="141">
        <f t="shared" si="81"/>
        <v>0</v>
      </c>
      <c r="AY199" s="141">
        <f t="shared" si="81"/>
        <v>217.57193372129007</v>
      </c>
      <c r="AZ199" s="141">
        <f t="shared" si="81"/>
        <v>997.20469622257963</v>
      </c>
      <c r="BA199" s="141">
        <f t="shared" si="86"/>
        <v>0</v>
      </c>
      <c r="BB199" s="141">
        <f t="shared" si="82"/>
        <v>394.31134681795697</v>
      </c>
      <c r="BC199" s="141">
        <f t="shared" si="83"/>
        <v>18055.777330580157</v>
      </c>
      <c r="BD199" s="141">
        <f t="shared" si="84"/>
        <v>63237.234431003526</v>
      </c>
      <c r="BE199" s="141">
        <f t="shared" si="87"/>
        <v>601.85924435267191</v>
      </c>
      <c r="BF199" s="141">
        <f t="shared" si="88"/>
        <v>1264.7446886200707</v>
      </c>
    </row>
    <row r="200" spans="18:58" x14ac:dyDescent="0.15">
      <c r="R200" s="104">
        <f>节奏预期!B200</f>
        <v>1050</v>
      </c>
      <c r="S200" s="104">
        <f>节奏预期!D200</f>
        <v>119.73453805129566</v>
      </c>
      <c r="T200" s="165">
        <f>(求节点(其他调用!$B$4:$B$163,其他调用!$G$4:$G$163,S200)-求节点(其他调用!$B$4:$B$163,其他调用!$G$4:$G$163,S199))*INDEX($I$5:$M$8,MATCH($R200,$C$5:$C$8,1),MATCH($R$164,$I$4:$M$4,0))</f>
        <v>160134.75595132413</v>
      </c>
      <c r="U200" s="170">
        <f t="shared" si="85"/>
        <v>10609352.494352598</v>
      </c>
      <c r="V200" s="141">
        <f t="shared" si="78"/>
        <v>0</v>
      </c>
      <c r="W200" s="141">
        <f t="shared" si="78"/>
        <v>0</v>
      </c>
      <c r="X200" s="141">
        <f t="shared" si="78"/>
        <v>7.1171002645032946</v>
      </c>
      <c r="Y200" s="141">
        <f t="shared" si="78"/>
        <v>0</v>
      </c>
      <c r="Z200" s="141">
        <f t="shared" si="78"/>
        <v>0</v>
      </c>
      <c r="AA200" s="141">
        <f t="shared" si="78"/>
        <v>17.792750661258239</v>
      </c>
      <c r="AB200" s="105">
        <f t="shared" si="79"/>
        <v>0</v>
      </c>
      <c r="AC200" s="105">
        <f t="shared" si="79"/>
        <v>0</v>
      </c>
      <c r="AD200" s="105">
        <f t="shared" si="79"/>
        <v>0</v>
      </c>
      <c r="AE200" s="105">
        <f t="shared" si="79"/>
        <v>0</v>
      </c>
      <c r="AF200" s="105">
        <f t="shared" si="79"/>
        <v>0</v>
      </c>
      <c r="AG200" s="105">
        <f t="shared" si="79"/>
        <v>1.7792750661258236</v>
      </c>
      <c r="AH200" s="105">
        <f t="shared" si="91"/>
        <v>0</v>
      </c>
      <c r="AI200" s="105">
        <f t="shared" si="91"/>
        <v>3.5585501322516473</v>
      </c>
      <c r="AJ200" s="105">
        <f t="shared" si="91"/>
        <v>8.5405203174039546</v>
      </c>
      <c r="AK200" s="105">
        <f t="shared" si="91"/>
        <v>3.9144051454768132</v>
      </c>
      <c r="AL200" s="105">
        <f t="shared" si="91"/>
        <v>8.362592810791373</v>
      </c>
      <c r="AM200" s="105">
        <f t="shared" si="91"/>
        <v>2.3130575859635711</v>
      </c>
      <c r="AN200" s="105">
        <f>SUM(AH$166:AH200)</f>
        <v>11.829340404538708</v>
      </c>
      <c r="AO200" s="105">
        <f>SUM(AI$166:AI200)</f>
        <v>320.26062618130584</v>
      </c>
      <c r="AP200" s="105">
        <f>SUM(AJ$166:AJ200)</f>
        <v>607.74647333340783</v>
      </c>
      <c r="AQ200" s="105">
        <f>SUM(AK$166:AK200)</f>
        <v>292.35136408310706</v>
      </c>
      <c r="AR200" s="105">
        <f>SUM(AL$166:AL200)</f>
        <v>556.31454979314651</v>
      </c>
      <c r="AS200" s="105">
        <f>SUM(AM$166:AM200)</f>
        <v>144.22183985091965</v>
      </c>
      <c r="AT200" s="105">
        <f t="array" ref="AT200">SUMPRODUCT(TRANSPOSE($E$16:$J$16),INDEX($H$57:$K$62,,MATCH($R200,$H$40:$K$40,1)))/INDEX($H$63:$K$63,MATCH($R200,$H$40:$K$40,1))*$T200</f>
        <v>1138.7360423205273</v>
      </c>
      <c r="AU200" s="105">
        <f>MAX(SUMPRODUCT(AN200:AS200,装备强化!$D$14:$I$14)-SUMPRODUCT(节奏预期!E200:J200,节奏预期!W200:AB200+1,装备强化!$D$14:$I$14),0)</f>
        <v>100116.00078233331</v>
      </c>
      <c r="AV200" s="105">
        <f t="shared" si="80"/>
        <v>101254.73682465384</v>
      </c>
      <c r="AW200" s="141">
        <f t="shared" si="81"/>
        <v>0</v>
      </c>
      <c r="AX200" s="141">
        <f t="shared" si="81"/>
        <v>0</v>
      </c>
      <c r="AY200" s="141">
        <f t="shared" si="81"/>
        <v>213.51300793509887</v>
      </c>
      <c r="AZ200" s="141">
        <f t="shared" si="81"/>
        <v>978.60128636920319</v>
      </c>
      <c r="BA200" s="141">
        <f t="shared" si="86"/>
        <v>0</v>
      </c>
      <c r="BB200" s="141">
        <f t="shared" si="82"/>
        <v>394.31134681795697</v>
      </c>
      <c r="BC200" s="141">
        <f t="shared" si="83"/>
        <v>18269.290338515257</v>
      </c>
      <c r="BD200" s="141">
        <f t="shared" si="84"/>
        <v>64215.835717372727</v>
      </c>
      <c r="BE200" s="141">
        <f t="shared" si="87"/>
        <v>608.97634461717519</v>
      </c>
      <c r="BF200" s="141">
        <f t="shared" si="88"/>
        <v>1284.3167143474548</v>
      </c>
    </row>
    <row r="201" spans="18:58" x14ac:dyDescent="0.15">
      <c r="R201" s="104">
        <f>节奏预期!B201</f>
        <v>1080</v>
      </c>
      <c r="S201" s="104">
        <f>节奏预期!D201</f>
        <v>120.15956608489826</v>
      </c>
      <c r="T201" s="165">
        <f>(求节点(其他调用!$B$4:$B$163,其他调用!$G$4:$G$163,S201)-求节点(其他调用!$B$4:$B$163,其他调用!$G$4:$G$163,S200))*INDEX($I$5:$M$8,MATCH($R201,$C$5:$C$8,1),MATCH($R$164,$I$4:$M$4,0))</f>
        <v>153628.82345570475</v>
      </c>
      <c r="U201" s="170">
        <f t="shared" si="85"/>
        <v>10762981.317808302</v>
      </c>
      <c r="V201" s="141">
        <f t="shared" si="78"/>
        <v>0</v>
      </c>
      <c r="W201" s="141">
        <f t="shared" si="78"/>
        <v>0</v>
      </c>
      <c r="X201" s="141">
        <f t="shared" si="78"/>
        <v>6.8279477091424337</v>
      </c>
      <c r="Y201" s="141">
        <f t="shared" si="78"/>
        <v>0</v>
      </c>
      <c r="Z201" s="141">
        <f t="shared" si="78"/>
        <v>0</v>
      </c>
      <c r="AA201" s="141">
        <f t="shared" si="78"/>
        <v>17.069869272856085</v>
      </c>
      <c r="AB201" s="105">
        <f t="shared" si="79"/>
        <v>0</v>
      </c>
      <c r="AC201" s="105">
        <f t="shared" si="79"/>
        <v>0</v>
      </c>
      <c r="AD201" s="105">
        <f t="shared" si="79"/>
        <v>0</v>
      </c>
      <c r="AE201" s="105">
        <f t="shared" si="79"/>
        <v>0</v>
      </c>
      <c r="AF201" s="105">
        <f t="shared" si="79"/>
        <v>0</v>
      </c>
      <c r="AG201" s="105">
        <f t="shared" si="79"/>
        <v>1.7069869272856084</v>
      </c>
      <c r="AH201" s="105">
        <f t="shared" si="91"/>
        <v>0</v>
      </c>
      <c r="AI201" s="105">
        <f t="shared" si="91"/>
        <v>3.4139738545712168</v>
      </c>
      <c r="AJ201" s="105">
        <f t="shared" si="91"/>
        <v>8.1935372509709214</v>
      </c>
      <c r="AK201" s="105">
        <f t="shared" si="91"/>
        <v>3.7553712400283388</v>
      </c>
      <c r="AL201" s="105">
        <f t="shared" si="91"/>
        <v>8.0228385582423609</v>
      </c>
      <c r="AM201" s="105">
        <f t="shared" si="91"/>
        <v>2.2190830054712913</v>
      </c>
      <c r="AN201" s="105">
        <f>SUM(AH$166:AH201)</f>
        <v>11.829340404538708</v>
      </c>
      <c r="AO201" s="105">
        <f>SUM(AI$166:AI201)</f>
        <v>323.67460003587706</v>
      </c>
      <c r="AP201" s="105">
        <f>SUM(AJ$166:AJ201)</f>
        <v>615.9400105843788</v>
      </c>
      <c r="AQ201" s="105">
        <f>SUM(AK$166:AK201)</f>
        <v>296.10673532313541</v>
      </c>
      <c r="AR201" s="105">
        <f>SUM(AL$166:AL201)</f>
        <v>564.33738835138888</v>
      </c>
      <c r="AS201" s="105">
        <f>SUM(AM$166:AM201)</f>
        <v>146.44092285639096</v>
      </c>
      <c r="AT201" s="105">
        <f t="array" ref="AT201">SUMPRODUCT(TRANSPOSE($E$16:$J$16),INDEX($H$57:$K$62,,MATCH($R201,$H$40:$K$40,1)))/INDEX($H$63:$K$63,MATCH($R201,$H$40:$K$40,1))*$T201</f>
        <v>1092.4716334627894</v>
      </c>
      <c r="AU201" s="105">
        <f>MAX(SUMPRODUCT(AN201:AS201,装备强化!$D$14:$I$14)-SUMPRODUCT(节奏预期!E201:J201,节奏预期!W201:AB201+1,装备强化!$D$14:$I$14),0)</f>
        <v>102266.80431071317</v>
      </c>
      <c r="AV201" s="105">
        <f t="shared" si="80"/>
        <v>103359.27594417596</v>
      </c>
      <c r="AW201" s="141">
        <f t="shared" si="81"/>
        <v>0</v>
      </c>
      <c r="AX201" s="141">
        <f t="shared" si="81"/>
        <v>0</v>
      </c>
      <c r="AY201" s="141">
        <f t="shared" si="81"/>
        <v>204.83843127427303</v>
      </c>
      <c r="AZ201" s="141">
        <f t="shared" si="81"/>
        <v>938.84281000708484</v>
      </c>
      <c r="BA201" s="141">
        <f t="shared" si="86"/>
        <v>0</v>
      </c>
      <c r="BB201" s="141">
        <f t="shared" si="82"/>
        <v>394.31134681795697</v>
      </c>
      <c r="BC201" s="141">
        <f t="shared" si="83"/>
        <v>18474.128769789531</v>
      </c>
      <c r="BD201" s="141">
        <f t="shared" si="84"/>
        <v>65154.678527379809</v>
      </c>
      <c r="BE201" s="141">
        <f t="shared" si="87"/>
        <v>615.80429232631764</v>
      </c>
      <c r="BF201" s="141">
        <f t="shared" si="88"/>
        <v>1303.0935705475965</v>
      </c>
    </row>
  </sheetData>
  <mergeCells count="66">
    <mergeCell ref="I3:M3"/>
    <mergeCell ref="AT4:AV4"/>
    <mergeCell ref="AT44:AV44"/>
    <mergeCell ref="AT84:AV84"/>
    <mergeCell ref="AT124:AV124"/>
    <mergeCell ref="AH84:AM84"/>
    <mergeCell ref="AH124:AM124"/>
    <mergeCell ref="V4:AA4"/>
    <mergeCell ref="AB4:AG4"/>
    <mergeCell ref="AH4:AM4"/>
    <mergeCell ref="V44:AA44"/>
    <mergeCell ref="AB44:AG44"/>
    <mergeCell ref="AH44:AM44"/>
    <mergeCell ref="AT164:AV164"/>
    <mergeCell ref="V164:AA164"/>
    <mergeCell ref="AB164:AG164"/>
    <mergeCell ref="AH164:AM164"/>
    <mergeCell ref="F3:H3"/>
    <mergeCell ref="AN4:AS4"/>
    <mergeCell ref="AN44:AS44"/>
    <mergeCell ref="AN84:AS84"/>
    <mergeCell ref="AN124:AS124"/>
    <mergeCell ref="AN164:AS164"/>
    <mergeCell ref="H39:K39"/>
    <mergeCell ref="L39:O39"/>
    <mergeCell ref="C63:G63"/>
    <mergeCell ref="C64:G64"/>
    <mergeCell ref="V84:AA84"/>
    <mergeCell ref="AB84:AG84"/>
    <mergeCell ref="C18:C23"/>
    <mergeCell ref="C26:D26"/>
    <mergeCell ref="C27:D27"/>
    <mergeCell ref="V124:AA124"/>
    <mergeCell ref="AB124:AG124"/>
    <mergeCell ref="C24:D24"/>
    <mergeCell ref="C34:D34"/>
    <mergeCell ref="C40:D40"/>
    <mergeCell ref="C41:C44"/>
    <mergeCell ref="C35:D35"/>
    <mergeCell ref="C25:D25"/>
    <mergeCell ref="C45:C50"/>
    <mergeCell ref="C51:C56"/>
    <mergeCell ref="C28:C33"/>
    <mergeCell ref="C36:D36"/>
    <mergeCell ref="C57:C62"/>
    <mergeCell ref="C12:D12"/>
    <mergeCell ref="C13:D13"/>
    <mergeCell ref="C17:D17"/>
    <mergeCell ref="C15:D15"/>
    <mergeCell ref="C14:D14"/>
    <mergeCell ref="C16:D16"/>
    <mergeCell ref="AW4:AZ4"/>
    <mergeCell ref="AW44:AZ44"/>
    <mergeCell ref="AW84:AZ84"/>
    <mergeCell ref="AW124:AZ124"/>
    <mergeCell ref="AW164:AZ164"/>
    <mergeCell ref="BA4:BD4"/>
    <mergeCell ref="BA44:BD44"/>
    <mergeCell ref="BA84:BD84"/>
    <mergeCell ref="BA124:BD124"/>
    <mergeCell ref="BA164:BD164"/>
    <mergeCell ref="BE4:BF4"/>
    <mergeCell ref="BE44:BF44"/>
    <mergeCell ref="BE84:BF84"/>
    <mergeCell ref="BE124:BF124"/>
    <mergeCell ref="BE164:BF164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FB165"/>
  <sheetViews>
    <sheetView workbookViewId="0">
      <selection activeCell="T23" sqref="T23"/>
    </sheetView>
  </sheetViews>
  <sheetFormatPr defaultColWidth="6.625" defaultRowHeight="11.25" x14ac:dyDescent="0.15"/>
  <cols>
    <col min="1" max="21" width="6.625" style="22"/>
    <col min="22" max="32" width="6.625" style="128" customWidth="1"/>
    <col min="33" max="33" width="6.625" style="120"/>
    <col min="34" max="117" width="6.625" style="22"/>
    <col min="118" max="119" width="6.625" style="128"/>
    <col min="120" max="122" width="6.625" style="22"/>
    <col min="123" max="123" width="6.625" style="85"/>
    <col min="124" max="124" width="6.625" style="22"/>
    <col min="125" max="125" width="6.625" style="139"/>
    <col min="126" max="142" width="6.625" style="22"/>
    <col min="143" max="158" width="6.625" style="139"/>
    <col min="159" max="16384" width="6.625" style="22"/>
  </cols>
  <sheetData>
    <row r="1" spans="1:158" x14ac:dyDescent="0.15">
      <c r="A1" s="96" t="s">
        <v>496</v>
      </c>
      <c r="DT1" s="149" t="s">
        <v>498</v>
      </c>
    </row>
    <row r="3" spans="1:158" x14ac:dyDescent="0.15">
      <c r="C3" s="182" t="s">
        <v>328</v>
      </c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AJ3" s="182" t="s">
        <v>329</v>
      </c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E3" s="182" t="s">
        <v>330</v>
      </c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Z3" s="182" t="s">
        <v>314</v>
      </c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U3" s="182" t="s">
        <v>331</v>
      </c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</row>
    <row r="4" spans="1:158" x14ac:dyDescent="0.15">
      <c r="B4" s="118"/>
      <c r="C4" s="214" t="s">
        <v>325</v>
      </c>
      <c r="D4" s="214"/>
      <c r="E4" s="214"/>
      <c r="F4" s="214"/>
      <c r="G4" s="214"/>
      <c r="H4" s="214"/>
      <c r="I4" s="214" t="s">
        <v>534</v>
      </c>
      <c r="J4" s="214"/>
      <c r="K4" s="214"/>
      <c r="L4" s="214"/>
      <c r="M4" s="214"/>
      <c r="N4" s="214"/>
      <c r="O4" s="214" t="s">
        <v>327</v>
      </c>
      <c r="P4" s="214"/>
      <c r="Q4" s="214"/>
      <c r="R4" s="214"/>
      <c r="S4" s="214"/>
      <c r="T4" s="214"/>
      <c r="V4" s="215" t="s">
        <v>391</v>
      </c>
      <c r="W4" s="215"/>
      <c r="Y4" s="215" t="s">
        <v>392</v>
      </c>
      <c r="Z4" s="215"/>
      <c r="AB4" s="215" t="s">
        <v>393</v>
      </c>
      <c r="AC4" s="215"/>
      <c r="AE4" s="215" t="s">
        <v>394</v>
      </c>
      <c r="AF4" s="215"/>
      <c r="AI4" s="118"/>
      <c r="AJ4" s="214" t="s">
        <v>325</v>
      </c>
      <c r="AK4" s="214"/>
      <c r="AL4" s="214"/>
      <c r="AM4" s="214"/>
      <c r="AN4" s="214"/>
      <c r="AO4" s="214"/>
      <c r="AP4" s="214" t="s">
        <v>534</v>
      </c>
      <c r="AQ4" s="214"/>
      <c r="AR4" s="214"/>
      <c r="AS4" s="214"/>
      <c r="AT4" s="214"/>
      <c r="AU4" s="214"/>
      <c r="AV4" s="214" t="s">
        <v>327</v>
      </c>
      <c r="AW4" s="214"/>
      <c r="AX4" s="214"/>
      <c r="AY4" s="214"/>
      <c r="AZ4" s="214"/>
      <c r="BA4" s="214"/>
      <c r="BD4" s="118"/>
      <c r="BE4" s="214" t="s">
        <v>325</v>
      </c>
      <c r="BF4" s="214"/>
      <c r="BG4" s="214"/>
      <c r="BH4" s="214"/>
      <c r="BI4" s="214"/>
      <c r="BJ4" s="214"/>
      <c r="BK4" s="214" t="s">
        <v>534</v>
      </c>
      <c r="BL4" s="214"/>
      <c r="BM4" s="214"/>
      <c r="BN4" s="214"/>
      <c r="BO4" s="214"/>
      <c r="BP4" s="214"/>
      <c r="BQ4" s="214" t="s">
        <v>327</v>
      </c>
      <c r="BR4" s="214"/>
      <c r="BS4" s="214"/>
      <c r="BT4" s="214"/>
      <c r="BU4" s="214"/>
      <c r="BV4" s="214"/>
      <c r="BY4" s="118"/>
      <c r="BZ4" s="214" t="s">
        <v>325</v>
      </c>
      <c r="CA4" s="214"/>
      <c r="CB4" s="214"/>
      <c r="CC4" s="214"/>
      <c r="CD4" s="214"/>
      <c r="CE4" s="214"/>
      <c r="CF4" s="214" t="s">
        <v>534</v>
      </c>
      <c r="CG4" s="214"/>
      <c r="CH4" s="214"/>
      <c r="CI4" s="214"/>
      <c r="CJ4" s="214"/>
      <c r="CK4" s="214"/>
      <c r="CL4" s="214" t="s">
        <v>327</v>
      </c>
      <c r="CM4" s="214"/>
      <c r="CN4" s="214"/>
      <c r="CO4" s="214"/>
      <c r="CP4" s="214"/>
      <c r="CQ4" s="214"/>
      <c r="CT4" s="118"/>
      <c r="CU4" s="214" t="s">
        <v>325</v>
      </c>
      <c r="CV4" s="214"/>
      <c r="CW4" s="214"/>
      <c r="CX4" s="214"/>
      <c r="CY4" s="214"/>
      <c r="CZ4" s="214"/>
      <c r="DA4" s="214" t="s">
        <v>534</v>
      </c>
      <c r="DB4" s="214"/>
      <c r="DC4" s="214"/>
      <c r="DD4" s="214"/>
      <c r="DE4" s="214"/>
      <c r="DF4" s="214"/>
      <c r="DG4" s="214" t="s">
        <v>327</v>
      </c>
      <c r="DH4" s="214"/>
      <c r="DI4" s="214"/>
      <c r="DJ4" s="214"/>
      <c r="DK4" s="214"/>
      <c r="DL4" s="214"/>
      <c r="DN4" s="215" t="s">
        <v>394</v>
      </c>
      <c r="DO4" s="215"/>
      <c r="DU4" s="142"/>
      <c r="DV4" s="182" t="s">
        <v>497</v>
      </c>
      <c r="DW4" s="182"/>
      <c r="DX4" s="182"/>
      <c r="DY4" s="182"/>
      <c r="DZ4" s="182"/>
      <c r="EA4" s="182" t="s">
        <v>499</v>
      </c>
      <c r="EB4" s="182"/>
      <c r="EC4" s="182"/>
      <c r="ED4" s="182"/>
      <c r="EE4" s="182"/>
      <c r="EF4" s="182" t="s">
        <v>500</v>
      </c>
      <c r="EG4" s="182"/>
      <c r="EH4" s="182"/>
      <c r="EI4" s="182"/>
      <c r="EJ4" s="182"/>
      <c r="EM4" s="142"/>
      <c r="EN4" s="182" t="s">
        <v>501</v>
      </c>
      <c r="EO4" s="182"/>
      <c r="EP4" s="182"/>
      <c r="EQ4" s="182"/>
      <c r="ER4" s="182"/>
      <c r="ES4" s="182" t="s">
        <v>502</v>
      </c>
      <c r="ET4" s="182"/>
      <c r="EU4" s="182"/>
      <c r="EV4" s="182"/>
      <c r="EW4" s="182"/>
      <c r="EX4" s="182" t="s">
        <v>503</v>
      </c>
      <c r="EY4" s="182"/>
      <c r="EZ4" s="182"/>
      <c r="FA4" s="182"/>
      <c r="FB4" s="182"/>
    </row>
    <row r="5" spans="1:158" x14ac:dyDescent="0.15">
      <c r="B5" s="119" t="s">
        <v>224</v>
      </c>
      <c r="C5" s="119" t="s">
        <v>128</v>
      </c>
      <c r="D5" s="119" t="s">
        <v>129</v>
      </c>
      <c r="E5" s="119" t="s">
        <v>130</v>
      </c>
      <c r="F5" s="119" t="s">
        <v>285</v>
      </c>
      <c r="G5" s="119" t="s">
        <v>131</v>
      </c>
      <c r="H5" s="119" t="s">
        <v>267</v>
      </c>
      <c r="I5" s="119" t="s">
        <v>128</v>
      </c>
      <c r="J5" s="119" t="s">
        <v>129</v>
      </c>
      <c r="K5" s="119" t="s">
        <v>130</v>
      </c>
      <c r="L5" s="119" t="s">
        <v>285</v>
      </c>
      <c r="M5" s="119" t="s">
        <v>131</v>
      </c>
      <c r="N5" s="119" t="s">
        <v>267</v>
      </c>
      <c r="O5" s="119" t="s">
        <v>128</v>
      </c>
      <c r="P5" s="119" t="s">
        <v>129</v>
      </c>
      <c r="Q5" s="119" t="s">
        <v>130</v>
      </c>
      <c r="R5" s="119" t="s">
        <v>285</v>
      </c>
      <c r="S5" s="119" t="s">
        <v>131</v>
      </c>
      <c r="T5" s="119" t="s">
        <v>267</v>
      </c>
      <c r="V5" s="128" t="s">
        <v>389</v>
      </c>
      <c r="W5" s="128" t="s">
        <v>390</v>
      </c>
      <c r="Y5" s="128" t="s">
        <v>389</v>
      </c>
      <c r="Z5" s="128" t="s">
        <v>390</v>
      </c>
      <c r="AB5" s="128" t="s">
        <v>389</v>
      </c>
      <c r="AC5" s="128" t="s">
        <v>390</v>
      </c>
      <c r="AE5" s="128" t="s">
        <v>389</v>
      </c>
      <c r="AF5" s="128" t="s">
        <v>390</v>
      </c>
      <c r="AI5" s="119" t="s">
        <v>95</v>
      </c>
      <c r="AJ5" s="119" t="s">
        <v>128</v>
      </c>
      <c r="AK5" s="119" t="s">
        <v>129</v>
      </c>
      <c r="AL5" s="119" t="s">
        <v>130</v>
      </c>
      <c r="AM5" s="119" t="s">
        <v>285</v>
      </c>
      <c r="AN5" s="119" t="s">
        <v>131</v>
      </c>
      <c r="AO5" s="119" t="s">
        <v>267</v>
      </c>
      <c r="AP5" s="119" t="s">
        <v>128</v>
      </c>
      <c r="AQ5" s="119" t="s">
        <v>129</v>
      </c>
      <c r="AR5" s="119" t="s">
        <v>130</v>
      </c>
      <c r="AS5" s="119" t="s">
        <v>285</v>
      </c>
      <c r="AT5" s="119" t="s">
        <v>131</v>
      </c>
      <c r="AU5" s="119" t="s">
        <v>267</v>
      </c>
      <c r="AV5" s="119" t="s">
        <v>128</v>
      </c>
      <c r="AW5" s="119" t="s">
        <v>129</v>
      </c>
      <c r="AX5" s="119" t="s">
        <v>130</v>
      </c>
      <c r="AY5" s="119" t="s">
        <v>285</v>
      </c>
      <c r="AZ5" s="119" t="s">
        <v>131</v>
      </c>
      <c r="BA5" s="119" t="s">
        <v>267</v>
      </c>
      <c r="BD5" s="119" t="s">
        <v>95</v>
      </c>
      <c r="BE5" s="119" t="s">
        <v>128</v>
      </c>
      <c r="BF5" s="119" t="s">
        <v>129</v>
      </c>
      <c r="BG5" s="119" t="s">
        <v>130</v>
      </c>
      <c r="BH5" s="119" t="s">
        <v>285</v>
      </c>
      <c r="BI5" s="119" t="s">
        <v>131</v>
      </c>
      <c r="BJ5" s="119" t="s">
        <v>267</v>
      </c>
      <c r="BK5" s="119" t="s">
        <v>128</v>
      </c>
      <c r="BL5" s="119" t="s">
        <v>129</v>
      </c>
      <c r="BM5" s="119" t="s">
        <v>130</v>
      </c>
      <c r="BN5" s="119" t="s">
        <v>285</v>
      </c>
      <c r="BO5" s="119" t="s">
        <v>131</v>
      </c>
      <c r="BP5" s="119" t="s">
        <v>267</v>
      </c>
      <c r="BQ5" s="119" t="s">
        <v>128</v>
      </c>
      <c r="BR5" s="119" t="s">
        <v>129</v>
      </c>
      <c r="BS5" s="119" t="s">
        <v>130</v>
      </c>
      <c r="BT5" s="119" t="s">
        <v>285</v>
      </c>
      <c r="BU5" s="119" t="s">
        <v>131</v>
      </c>
      <c r="BV5" s="119" t="s">
        <v>267</v>
      </c>
      <c r="BY5" s="119" t="s">
        <v>95</v>
      </c>
      <c r="BZ5" s="119" t="s">
        <v>128</v>
      </c>
      <c r="CA5" s="119" t="s">
        <v>129</v>
      </c>
      <c r="CB5" s="119" t="s">
        <v>130</v>
      </c>
      <c r="CC5" s="119" t="s">
        <v>285</v>
      </c>
      <c r="CD5" s="119" t="s">
        <v>131</v>
      </c>
      <c r="CE5" s="119" t="s">
        <v>267</v>
      </c>
      <c r="CF5" s="119" t="s">
        <v>128</v>
      </c>
      <c r="CG5" s="119" t="s">
        <v>129</v>
      </c>
      <c r="CH5" s="119" t="s">
        <v>130</v>
      </c>
      <c r="CI5" s="119" t="s">
        <v>285</v>
      </c>
      <c r="CJ5" s="119" t="s">
        <v>131</v>
      </c>
      <c r="CK5" s="119" t="s">
        <v>267</v>
      </c>
      <c r="CL5" s="119" t="s">
        <v>128</v>
      </c>
      <c r="CM5" s="119" t="s">
        <v>129</v>
      </c>
      <c r="CN5" s="119" t="s">
        <v>130</v>
      </c>
      <c r="CO5" s="119" t="s">
        <v>285</v>
      </c>
      <c r="CP5" s="119" t="s">
        <v>131</v>
      </c>
      <c r="CQ5" s="119" t="s">
        <v>267</v>
      </c>
      <c r="CT5" s="119" t="s">
        <v>95</v>
      </c>
      <c r="CU5" s="119" t="s">
        <v>128</v>
      </c>
      <c r="CV5" s="119" t="s">
        <v>129</v>
      </c>
      <c r="CW5" s="119" t="s">
        <v>130</v>
      </c>
      <c r="CX5" s="119" t="s">
        <v>285</v>
      </c>
      <c r="CY5" s="119" t="s">
        <v>131</v>
      </c>
      <c r="CZ5" s="119" t="s">
        <v>267</v>
      </c>
      <c r="DA5" s="119" t="s">
        <v>128</v>
      </c>
      <c r="DB5" s="119" t="s">
        <v>129</v>
      </c>
      <c r="DC5" s="119" t="s">
        <v>130</v>
      </c>
      <c r="DD5" s="119" t="s">
        <v>285</v>
      </c>
      <c r="DE5" s="119" t="s">
        <v>131</v>
      </c>
      <c r="DF5" s="119" t="s">
        <v>267</v>
      </c>
      <c r="DG5" s="119" t="s">
        <v>128</v>
      </c>
      <c r="DH5" s="119" t="s">
        <v>129</v>
      </c>
      <c r="DI5" s="119" t="s">
        <v>130</v>
      </c>
      <c r="DJ5" s="119" t="s">
        <v>285</v>
      </c>
      <c r="DK5" s="119" t="s">
        <v>131</v>
      </c>
      <c r="DL5" s="119" t="s">
        <v>267</v>
      </c>
      <c r="DN5" s="128" t="s">
        <v>389</v>
      </c>
      <c r="DO5" s="128" t="s">
        <v>390</v>
      </c>
      <c r="DU5" s="119" t="s">
        <v>95</v>
      </c>
      <c r="DV5" s="140" t="s">
        <v>173</v>
      </c>
      <c r="DW5" s="140" t="s">
        <v>174</v>
      </c>
      <c r="DX5" s="140" t="s">
        <v>175</v>
      </c>
      <c r="DY5" s="140" t="s">
        <v>176</v>
      </c>
      <c r="DZ5" s="140" t="s">
        <v>177</v>
      </c>
      <c r="EA5" s="140" t="s">
        <v>173</v>
      </c>
      <c r="EB5" s="140" t="s">
        <v>174</v>
      </c>
      <c r="EC5" s="140" t="s">
        <v>175</v>
      </c>
      <c r="ED5" s="140" t="s">
        <v>176</v>
      </c>
      <c r="EE5" s="140" t="s">
        <v>177</v>
      </c>
      <c r="EF5" s="140" t="s">
        <v>173</v>
      </c>
      <c r="EG5" s="140" t="s">
        <v>174</v>
      </c>
      <c r="EH5" s="140" t="s">
        <v>175</v>
      </c>
      <c r="EI5" s="140" t="s">
        <v>176</v>
      </c>
      <c r="EJ5" s="140" t="s">
        <v>177</v>
      </c>
      <c r="EM5" s="119" t="s">
        <v>95</v>
      </c>
      <c r="EN5" s="140" t="s">
        <v>173</v>
      </c>
      <c r="EO5" s="140" t="s">
        <v>174</v>
      </c>
      <c r="EP5" s="140" t="s">
        <v>175</v>
      </c>
      <c r="EQ5" s="140" t="s">
        <v>176</v>
      </c>
      <c r="ER5" s="140" t="s">
        <v>177</v>
      </c>
      <c r="ES5" s="140" t="s">
        <v>173</v>
      </c>
      <c r="ET5" s="140" t="s">
        <v>174</v>
      </c>
      <c r="EU5" s="140" t="s">
        <v>175</v>
      </c>
      <c r="EV5" s="140" t="s">
        <v>176</v>
      </c>
      <c r="EW5" s="140" t="s">
        <v>177</v>
      </c>
      <c r="EX5" s="140" t="s">
        <v>173</v>
      </c>
      <c r="EY5" s="140" t="s">
        <v>174</v>
      </c>
      <c r="EZ5" s="140" t="s">
        <v>175</v>
      </c>
      <c r="FA5" s="140" t="s">
        <v>176</v>
      </c>
      <c r="FB5" s="140" t="s">
        <v>177</v>
      </c>
    </row>
    <row r="6" spans="1:158" x14ac:dyDescent="0.15">
      <c r="B6" s="80">
        <v>1</v>
      </c>
      <c r="C6" s="119">
        <f>[4]军团势力点战斗奖励设计!GB10+求节点(活动投放!$S$6:$S$41,活动投放!AN$6:AN$41,$B6)</f>
        <v>0</v>
      </c>
      <c r="D6" s="119">
        <f>[4]军团势力点战斗奖励设计!GC10+求节点(活动投放!$S$6:$S$41,活动投放!AO$6:AO$41,$B6)</f>
        <v>0</v>
      </c>
      <c r="E6" s="119">
        <f>[4]军团势力点战斗奖励设计!GD10+求节点(活动投放!$S$6:$S$41,活动投放!AP$6:AP$41,$B6)</f>
        <v>0</v>
      </c>
      <c r="F6" s="119">
        <f>[4]军团势力点战斗奖励设计!GE10+求节点(活动投放!$S$6:$S$41,活动投放!AQ$6:AQ$41,$B6)</f>
        <v>0</v>
      </c>
      <c r="G6" s="119">
        <f>[4]军团势力点战斗奖励设计!GF10+求节点(活动投放!$S$6:$S$41,活动投放!AR$6:AR$41,$B6)</f>
        <v>0</v>
      </c>
      <c r="H6" s="119">
        <f>[4]军团势力点战斗奖励设计!GG10+求节点(活动投放!$S$6:$S$41,活动投放!AS$6:AS$41,$B6)</f>
        <v>0</v>
      </c>
      <c r="I6" s="119">
        <f>IF($B6&lt;前期规划!$C$2,0,求节点(装备突破!$N$6:$N$41,装备突破!AQ$6:AQ$41,$B6))</f>
        <v>0</v>
      </c>
      <c r="J6" s="119">
        <f>IF($B6&lt;前期规划!$C$2,0,求节点(装备突破!$N$6:$N$41,装备突破!AR$6:AR$41,$B6))</f>
        <v>0</v>
      </c>
      <c r="K6" s="119">
        <f>IF($B6&lt;前期规划!$C$2,0,求节点(装备突破!$N$6:$N$41,装备突破!AS$6:AS$41,$B6))</f>
        <v>0</v>
      </c>
      <c r="L6" s="119">
        <f>IF($B6&lt;前期规划!$C$2,0,求节点(装备突破!$N$6:$N$41,装备突破!AT$6:AT$41,$B6))</f>
        <v>0</v>
      </c>
      <c r="M6" s="119">
        <f>IF($B6&lt;前期规划!$C$2,0,求节点(装备突破!$N$6:$N$41,装备突破!AU$6:AU$41,$B6))</f>
        <v>0</v>
      </c>
      <c r="N6" s="119">
        <f>IF($B6&lt;前期规划!$C$2,0,求节点(装备突破!$N$6:$N$41,装备突破!AV$6:AV$41,$B6))</f>
        <v>0</v>
      </c>
      <c r="O6" s="80">
        <f>IF(I6=0,0,C6/I6)</f>
        <v>0</v>
      </c>
      <c r="P6" s="80">
        <f t="shared" ref="P6:T6" si="0">IF(J6=0,0,D6/J6)</f>
        <v>0</v>
      </c>
      <c r="Q6" s="80">
        <f t="shared" si="0"/>
        <v>0</v>
      </c>
      <c r="R6" s="80">
        <f t="shared" si="0"/>
        <v>0</v>
      </c>
      <c r="S6" s="80">
        <f t="shared" si="0"/>
        <v>0</v>
      </c>
      <c r="T6" s="80">
        <f t="shared" si="0"/>
        <v>0</v>
      </c>
      <c r="V6" s="128" t="e">
        <f>[4]军团势力点战斗奖励设计!GD10/E6</f>
        <v>#DIV/0!</v>
      </c>
      <c r="W6" s="128" t="e">
        <f>求节点(活动投放!$S$6:$S$41,活动投放!AP$6:AP$41,$B6)/E6</f>
        <v>#DIV/0!</v>
      </c>
      <c r="Y6" s="128" t="e">
        <f>[4]军团势力点战斗奖励设计!GE10/F6</f>
        <v>#DIV/0!</v>
      </c>
      <c r="Z6" s="128" t="e">
        <f>求节点(活动投放!$S$6:$S$41,活动投放!AQ$6:AQ$41,$B6)/F6</f>
        <v>#DIV/0!</v>
      </c>
      <c r="AB6" s="128" t="e">
        <f>[4]军团势力点战斗奖励设计!GF10/G6</f>
        <v>#DIV/0!</v>
      </c>
      <c r="AC6" s="128" t="e">
        <f>求节点(活动投放!$S$6:$S$41,活动投放!AR$6:AR$41,$B6)/G6</f>
        <v>#DIV/0!</v>
      </c>
      <c r="AE6" s="128" t="e">
        <f>[4]军团势力点战斗奖励设计!GG10/H6</f>
        <v>#DIV/0!</v>
      </c>
      <c r="AF6" s="128" t="e">
        <f>求节点(活动投放!$S$6:$S$41,活动投放!AS$6:AS$41,$B6)/H6</f>
        <v>#DIV/0!</v>
      </c>
      <c r="AI6" s="80">
        <v>1</v>
      </c>
      <c r="AJ6" s="119">
        <f>[4]军团势力点战斗奖励设计!GH10+求节点(活动投放!$S$46:$S$81,活动投放!AN$46:AN$81,$AI6)</f>
        <v>0</v>
      </c>
      <c r="AK6" s="119">
        <f>[4]军团势力点战斗奖励设计!GI10+求节点(活动投放!$S$46:$S$81,活动投放!AO$46:AO$81,$AI6)</f>
        <v>0</v>
      </c>
      <c r="AL6" s="119">
        <f>[4]军团势力点战斗奖励设计!GJ10+求节点(活动投放!$S$46:$S$81,活动投放!AP$46:AP$81,$AI6)</f>
        <v>0</v>
      </c>
      <c r="AM6" s="119">
        <f>[4]军团势力点战斗奖励设计!GK10+求节点(活动投放!$S$46:$S$81,活动投放!AQ$46:AQ$81,$AI6)</f>
        <v>0</v>
      </c>
      <c r="AN6" s="119">
        <f>[4]军团势力点战斗奖励设计!GL10+求节点(活动投放!$S$46:$S$81,活动投放!AR$46:AR$81,$AI6)</f>
        <v>0</v>
      </c>
      <c r="AO6" s="119">
        <f>[4]军团势力点战斗奖励设计!GM10+求节点(活动投放!$S$46:$S$81,活动投放!AS$46:AS$81,$AI6)</f>
        <v>0</v>
      </c>
      <c r="AP6" s="119">
        <f>IF($AI6&lt;前期规划!$C$2,0,求节点(装备突破!$N$46:$N$81,装备突破!AQ$46:AQ$81,$AI6))</f>
        <v>0</v>
      </c>
      <c r="AQ6" s="119">
        <f>IF($AI6&lt;前期规划!$C$2,0,求节点(装备突破!$N$46:$N$81,装备突破!AR$46:AR$81,$AI6))</f>
        <v>0</v>
      </c>
      <c r="AR6" s="119">
        <f>IF($AI6&lt;前期规划!$C$2,0,求节点(装备突破!$N$46:$N$81,装备突破!AS$46:AS$81,$AI6))</f>
        <v>0</v>
      </c>
      <c r="AS6" s="119">
        <f>IF($AI6&lt;前期规划!$C$2,0,求节点(装备突破!$N$46:$N$81,装备突破!AT$46:AT$81,$AI6))</f>
        <v>0</v>
      </c>
      <c r="AT6" s="119">
        <f>IF($AI6&lt;前期规划!$C$2,0,求节点(装备突破!$N$46:$N$81,装备突破!AU$46:AU$81,$AI6))</f>
        <v>0</v>
      </c>
      <c r="AU6" s="119">
        <f>IF($AI6&lt;前期规划!$C$2,0,求节点(装备突破!$N$46:$N$81,装备突破!AV$46:AV$81,$AI6))</f>
        <v>0</v>
      </c>
      <c r="AV6" s="80">
        <f>IF(AP6=0,0,AJ6/AP6)</f>
        <v>0</v>
      </c>
      <c r="AW6" s="80">
        <f t="shared" ref="AW6:AW69" si="1">IF(AQ6=0,0,AK6/AQ6)</f>
        <v>0</v>
      </c>
      <c r="AX6" s="80">
        <f t="shared" ref="AX6:AX69" si="2">IF(AR6=0,0,AL6/AR6)</f>
        <v>0</v>
      </c>
      <c r="AY6" s="80">
        <f t="shared" ref="AY6:AY69" si="3">IF(AS6=0,0,AM6/AS6)</f>
        <v>0</v>
      </c>
      <c r="AZ6" s="80">
        <f t="shared" ref="AZ6:AZ69" si="4">IF(AT6=0,0,AN6/AT6)</f>
        <v>0</v>
      </c>
      <c r="BA6" s="80">
        <f t="shared" ref="BA6:BA69" si="5">IF(AU6=0,0,AO6/AU6)</f>
        <v>0</v>
      </c>
      <c r="BD6" s="80">
        <v>1</v>
      </c>
      <c r="BE6" s="119">
        <f>[4]军团势力点战斗奖励设计!GN10+求节点(活动投放!$S$86:$S$121,活动投放!AN$86:AN$121,$BD6)</f>
        <v>0</v>
      </c>
      <c r="BF6" s="119">
        <f>[4]军团势力点战斗奖励设计!GO10+求节点(活动投放!$S$86:$S$121,活动投放!AO$86:AO$121,$BD6)</f>
        <v>0</v>
      </c>
      <c r="BG6" s="119">
        <f>[4]军团势力点战斗奖励设计!GP10+求节点(活动投放!$S$86:$S$121,活动投放!AP$86:AP$121,$BD6)</f>
        <v>0</v>
      </c>
      <c r="BH6" s="119">
        <f>[4]军团势力点战斗奖励设计!GQ10+求节点(活动投放!$S$86:$S$121,活动投放!AQ$86:AQ$121,$BD6)</f>
        <v>0</v>
      </c>
      <c r="BI6" s="119">
        <f>[4]军团势力点战斗奖励设计!GR10+求节点(活动投放!$S$86:$S$121,活动投放!AR$86:AR$121,$BD6)</f>
        <v>0</v>
      </c>
      <c r="BJ6" s="119">
        <f>[4]军团势力点战斗奖励设计!GS10+求节点(活动投放!$S$86:$S$121,活动投放!AS$86:AS$121,$BD6)</f>
        <v>0</v>
      </c>
      <c r="BK6" s="119">
        <f>IF($BD6&lt;前期规划!$C$2,0,求节点(装备突破!$N$86:$N$121,装备突破!AQ$86:AQ$121,$BD6))</f>
        <v>0</v>
      </c>
      <c r="BL6" s="119">
        <f>IF($BD6&lt;前期规划!$C$2,0,求节点(装备突破!$N$86:$N$121,装备突破!AR$86:AR$121,$BD6))</f>
        <v>0</v>
      </c>
      <c r="BM6" s="119">
        <f>IF($BD6&lt;前期规划!$C$2,0,求节点(装备突破!$N$86:$N$121,装备突破!AS$86:AS$121,$BD6))</f>
        <v>0</v>
      </c>
      <c r="BN6" s="119">
        <f>IF($BD6&lt;前期规划!$C$2,0,求节点(装备突破!$N$86:$N$121,装备突破!AT$86:AT$121,$BD6))</f>
        <v>0</v>
      </c>
      <c r="BO6" s="119">
        <f>IF($BD6&lt;前期规划!$C$2,0,求节点(装备突破!$N$86:$N$121,装备突破!AU$86:AU$121,$BD6))</f>
        <v>0</v>
      </c>
      <c r="BP6" s="119">
        <f>IF($BD6&lt;前期规划!$C$2,0,求节点(装备突破!$N$86:$N$121,装备突破!AV$86:AV$121,$BD6))</f>
        <v>0</v>
      </c>
      <c r="BQ6" s="80">
        <f>IF(BK6=0,0,BE6/BK6)</f>
        <v>0</v>
      </c>
      <c r="BR6" s="80">
        <f t="shared" ref="BR6:BR69" si="6">IF(BL6=0,0,BF6/BL6)</f>
        <v>0</v>
      </c>
      <c r="BS6" s="80">
        <f t="shared" ref="BS6:BS69" si="7">IF(BM6=0,0,BG6/BM6)</f>
        <v>0</v>
      </c>
      <c r="BT6" s="80">
        <f t="shared" ref="BT6:BT69" si="8">IF(BN6=0,0,BH6/BN6)</f>
        <v>0</v>
      </c>
      <c r="BU6" s="80">
        <f t="shared" ref="BU6:BU69" si="9">IF(BO6=0,0,BI6/BO6)</f>
        <v>0</v>
      </c>
      <c r="BV6" s="80">
        <f t="shared" ref="BV6:BV69" si="10">IF(BP6=0,0,BJ6/BP6)</f>
        <v>0</v>
      </c>
      <c r="BY6" s="80">
        <v>1</v>
      </c>
      <c r="BZ6" s="119">
        <f>[4]军团势力点战斗奖励设计!GT10+求节点(活动投放!$S$126:$S$161,活动投放!AN$126:AN$161,$BY6)</f>
        <v>0</v>
      </c>
      <c r="CA6" s="119">
        <f>[4]军团势力点战斗奖励设计!GU10+求节点(活动投放!$S$126:$S$161,活动投放!AO$126:AO$161,$BY6)</f>
        <v>0</v>
      </c>
      <c r="CB6" s="119">
        <f>[4]军团势力点战斗奖励设计!GV10+求节点(活动投放!$S$126:$S$161,活动投放!AP$126:AP$161,$BY6)</f>
        <v>0</v>
      </c>
      <c r="CC6" s="119">
        <f>[4]军团势力点战斗奖励设计!GW10+求节点(活动投放!$S$126:$S$161,活动投放!AQ$126:AQ$161,$BY6)</f>
        <v>0</v>
      </c>
      <c r="CD6" s="119">
        <f>[4]军团势力点战斗奖励设计!GX10+求节点(活动投放!$S$126:$S$161,活动投放!AR$126:AR$161,$BY6)</f>
        <v>0</v>
      </c>
      <c r="CE6" s="119">
        <f>[4]军团势力点战斗奖励设计!GY10+求节点(活动投放!$S$126:$S$161,活动投放!AS$126:AS$161,$BY6)</f>
        <v>0</v>
      </c>
      <c r="CF6" s="119">
        <f>IF($BY6&lt;前期规划!$C$2,0,求节点(装备突破!$N$126:$N$161,装备突破!AQ$126:AQ$161,$BY6))</f>
        <v>0</v>
      </c>
      <c r="CG6" s="119">
        <f>IF($BY6&lt;前期规划!$C$2,0,求节点(装备突破!$N$126:$N$161,装备突破!AR$126:AR$161,$BY6))</f>
        <v>0</v>
      </c>
      <c r="CH6" s="119">
        <f>IF($BY6&lt;前期规划!$C$2,0,求节点(装备突破!$N$126:$N$161,装备突破!AS$126:AS$161,$BY6))</f>
        <v>0</v>
      </c>
      <c r="CI6" s="119">
        <f>IF($BY6&lt;前期规划!$C$2,0,求节点(装备突破!$N$126:$N$161,装备突破!AT$126:AT$161,$BY6))</f>
        <v>0</v>
      </c>
      <c r="CJ6" s="119">
        <f>IF($BY6&lt;前期规划!$C$2,0,求节点(装备突破!$N$126:$N$161,装备突破!AU$126:AU$161,$BY6))</f>
        <v>0</v>
      </c>
      <c r="CK6" s="119">
        <f>IF($BY6&lt;前期规划!$C$2,0,求节点(装备突破!$N$126:$N$161,装备突破!AV$126:AV$161,$BY6))</f>
        <v>0</v>
      </c>
      <c r="CL6" s="80">
        <f>IF(CF6=0,0,BZ6/CF6)</f>
        <v>0</v>
      </c>
      <c r="CM6" s="80">
        <f t="shared" ref="CM6:CM69" si="11">IF(CG6=0,0,CA6/CG6)</f>
        <v>0</v>
      </c>
      <c r="CN6" s="80">
        <f t="shared" ref="CN6:CN69" si="12">IF(CH6=0,0,CB6/CH6)</f>
        <v>0</v>
      </c>
      <c r="CO6" s="80">
        <f t="shared" ref="CO6:CO69" si="13">IF(CI6=0,0,CC6/CI6)</f>
        <v>0</v>
      </c>
      <c r="CP6" s="80">
        <f t="shared" ref="CP6:CP69" si="14">IF(CJ6=0,0,CD6/CJ6)</f>
        <v>0</v>
      </c>
      <c r="CQ6" s="80">
        <f t="shared" ref="CQ6:CQ69" si="15">IF(CK6=0,0,CE6/CK6)</f>
        <v>0</v>
      </c>
      <c r="CT6" s="80">
        <v>1</v>
      </c>
      <c r="CU6" s="119">
        <f>[4]军团势力点战斗奖励设计!GZ10+求节点(活动投放!$S$166:$S$201,活动投放!AN$166:AN$201,$CT6)</f>
        <v>0</v>
      </c>
      <c r="CV6" s="119">
        <f>[4]军团势力点战斗奖励设计!HA10+求节点(活动投放!$S$166:$S$201,活动投放!AO$166:AO$201,$CT6)</f>
        <v>0</v>
      </c>
      <c r="CW6" s="119">
        <f>[4]军团势力点战斗奖励设计!HB10+求节点(活动投放!$S$166:$S$201,活动投放!AP$166:AP$201,$CT6)</f>
        <v>0</v>
      </c>
      <c r="CX6" s="119">
        <f>[4]军团势力点战斗奖励设计!HC10+求节点(活动投放!$S$166:$S$201,活动投放!AQ$166:AQ$201,$CT6)</f>
        <v>0</v>
      </c>
      <c r="CY6" s="119">
        <f>[4]军团势力点战斗奖励设计!HD10+求节点(活动投放!$S$166:$S$201,活动投放!AR$166:AR$201,$CT6)</f>
        <v>0</v>
      </c>
      <c r="CZ6" s="119">
        <f>[4]军团势力点战斗奖励设计!HE10+求节点(活动投放!$S$166:$S$201,活动投放!AS$166:AS$201,$CT6)</f>
        <v>0</v>
      </c>
      <c r="DA6" s="119">
        <f>IF($CT6&lt;前期规划!$C$2,0,求节点(装备突破!$N$166:$N$201,装备突破!AQ$166:AQ$201,$CT6))</f>
        <v>0</v>
      </c>
      <c r="DB6" s="119">
        <f>IF($CT6&lt;前期规划!$C$2,0,求节点(装备突破!$N$166:$N$201,装备突破!AR$166:AR$201,$CT6))</f>
        <v>0</v>
      </c>
      <c r="DC6" s="119">
        <f>IF($CT6&lt;前期规划!$C$2,0,求节点(装备突破!$N$166:$N$201,装备突破!AS$166:AS$201,$CT6))</f>
        <v>0</v>
      </c>
      <c r="DD6" s="119">
        <f>IF($CT6&lt;前期规划!$C$2,0,求节点(装备突破!$N$166:$N$201,装备突破!AT$166:AT$201,$CT6))</f>
        <v>0</v>
      </c>
      <c r="DE6" s="119">
        <f>IF($CT6&lt;前期规划!$C$2,0,求节点(装备突破!$N$166:$N$201,装备突破!AU$166:AU$201,$CT6))</f>
        <v>0</v>
      </c>
      <c r="DF6" s="119">
        <f>IF($CT6&lt;前期规划!$C$2,0,求节点(装备突破!$N$166:$N$201,装备突破!AV$166:AV$201,$CT6))</f>
        <v>0</v>
      </c>
      <c r="DG6" s="80">
        <f>IF(DA6=0,0,CU6/DA6)</f>
        <v>0</v>
      </c>
      <c r="DH6" s="80">
        <f t="shared" ref="DH6:DH69" si="16">IF(DB6=0,0,CV6/DB6)</f>
        <v>0</v>
      </c>
      <c r="DI6" s="80">
        <f t="shared" ref="DI6:DI69" si="17">IF(DC6=0,0,CW6/DC6)</f>
        <v>0</v>
      </c>
      <c r="DJ6" s="80">
        <f t="shared" ref="DJ6:DJ69" si="18">IF(DD6=0,0,CX6/DD6)</f>
        <v>0</v>
      </c>
      <c r="DK6" s="80">
        <f t="shared" ref="DK6:DK69" si="19">IF(DE6=0,0,CY6/DE6)</f>
        <v>0</v>
      </c>
      <c r="DL6" s="80">
        <f t="shared" ref="DL6:DL69" si="20">IF(DF6=0,0,CZ6/DF6)</f>
        <v>0</v>
      </c>
      <c r="DN6" s="128" t="e">
        <f>[4]军团势力点战斗奖励设计!HE10/CZ6</f>
        <v>#DIV/0!</v>
      </c>
      <c r="DO6" s="128" t="e">
        <f>求节点(活动投放!$S$166:$S$201,活动投放!AS$166:AS$201,$CT6)/CZ6</f>
        <v>#DIV/0!</v>
      </c>
      <c r="DU6" s="140">
        <v>1</v>
      </c>
      <c r="DV6" s="140">
        <f>[4]军团势力点战斗奖励设计!AA10+[4]军团势力点战斗奖励设计!AF10+求节点(活动投放!$S$6:$S$41,活动投放!$BC$6:$BC$41,$DU6)</f>
        <v>0</v>
      </c>
      <c r="DW6" s="140">
        <f>[4]军团势力点战斗奖励设计!AB10+[4]军团势力点战斗奖励设计!AG10+求节点(活动投放!$S$46:$S$81,活动投放!$BC$46:$BC$81,$DU6)</f>
        <v>0</v>
      </c>
      <c r="DX6" s="140">
        <f>[4]军团势力点战斗奖励设计!AC10+[4]军团势力点战斗奖励设计!AH10+求节点(活动投放!$S$86:$S$121,活动投放!$BC$86:$BC$121,$DU6)</f>
        <v>0</v>
      </c>
      <c r="DY6" s="140">
        <f>[4]军团势力点战斗奖励设计!AD10+[4]军团势力点战斗奖励设计!AI10+求节点(活动投放!$S$126:$S$161,活动投放!$BC$126:$BC$161,$DU6)</f>
        <v>0</v>
      </c>
      <c r="DZ6" s="140">
        <f>[4]军团势力点战斗奖励设计!AE10+[4]军团势力点战斗奖励设计!AJ10+求节点(活动投放!$S$166:$S$201,活动投放!$BC$166:$BC$201,$DU6)</f>
        <v>0</v>
      </c>
      <c r="EA6" s="140">
        <f>[4]军团势力点战斗奖励设计!BI10+[4]军团势力点战斗奖励设计!BN10+求节点(活动投放!$S$6:$S$41,活动投放!$BE$6:$BE$41,$DU6)</f>
        <v>0</v>
      </c>
      <c r="EB6" s="140">
        <f>[4]军团势力点战斗奖励设计!BJ10+[4]军团势力点战斗奖励设计!BO10+求节点(活动投放!$S$46:$S$81,活动投放!$BE$46:$BE$81,$DU6)</f>
        <v>0</v>
      </c>
      <c r="EC6" s="140">
        <f>[4]军团势力点战斗奖励设计!BK10+[4]军团势力点战斗奖励设计!BP10+求节点(活动投放!$S$86:$S$121,活动投放!$BE$86:$BE$121,$DU6)</f>
        <v>0</v>
      </c>
      <c r="ED6" s="140">
        <f>[4]军团势力点战斗奖励设计!BL10+[4]军团势力点战斗奖励设计!BQ10+求节点(活动投放!$S$126:$S$161,活动投放!$BE$126:$BE$161,$DU6)</f>
        <v>0</v>
      </c>
      <c r="EE6" s="140">
        <f>[4]军团势力点战斗奖励设计!BM10+[4]军团势力点战斗奖励设计!BR10+求节点(活动投放!$S$166:$S$201,活动投放!$BE$166:$BE$201,$DU6)</f>
        <v>0</v>
      </c>
      <c r="EF6" s="140">
        <f>IF(EA6=0,0,DV6/30/EA6)</f>
        <v>0</v>
      </c>
      <c r="EG6" s="140">
        <f t="shared" ref="EG6:EJ6" si="21">IF(EB6=0,0,DW6/30/EB6)</f>
        <v>0</v>
      </c>
      <c r="EH6" s="140">
        <f t="shared" si="21"/>
        <v>0</v>
      </c>
      <c r="EI6" s="140">
        <f t="shared" si="21"/>
        <v>0</v>
      </c>
      <c r="EJ6" s="140">
        <f t="shared" si="21"/>
        <v>0</v>
      </c>
      <c r="EM6" s="140">
        <v>1</v>
      </c>
      <c r="EN6" s="140">
        <f>[4]军团势力点战斗奖励设计!AK10+[4]军团势力点战斗奖励设计!AP10+求节点(活动投放!$S$6:$S$41,活动投放!$BD$6:$BD$41,$EM6)</f>
        <v>0</v>
      </c>
      <c r="EO6" s="140">
        <f>[4]军团势力点战斗奖励设计!AL10+[4]军团势力点战斗奖励设计!AQ10+求节点(活动投放!$S$46:$S$81,活动投放!$BD$46:$BD$81,$EM6)</f>
        <v>0</v>
      </c>
      <c r="EP6" s="140">
        <f>[4]军团势力点战斗奖励设计!AM10+[4]军团势力点战斗奖励设计!AR10+求节点(活动投放!$S$86:$S$121,活动投放!$BD$86:$BD$121,$EM6)</f>
        <v>0</v>
      </c>
      <c r="EQ6" s="140">
        <f>[4]军团势力点战斗奖励设计!AN10+[4]军团势力点战斗奖励设计!AS10+求节点(活动投放!$S$126:$S$161,活动投放!$BD$126:$BD$161,$EM6)</f>
        <v>0</v>
      </c>
      <c r="ER6" s="140">
        <f>[4]军团势力点战斗奖励设计!AO10+[4]军团势力点战斗奖励设计!AT10+求节点(活动投放!$S$166:$S$201,活动投放!$BD$166:$BD$201,$EM6)</f>
        <v>0</v>
      </c>
      <c r="ES6" s="140">
        <f>[4]军团势力点战斗奖励设计!BS10+[4]军团势力点战斗奖励设计!BX10+求节点(活动投放!$S$6:$S$41,活动投放!$BF$6:$BF$41,$EM6)</f>
        <v>0</v>
      </c>
      <c r="ET6" s="140">
        <f>[4]军团势力点战斗奖励设计!BT10+[4]军团势力点战斗奖励设计!BY10+求节点(活动投放!$S$46:$S$81,活动投放!$BF$46:$BF$81,$EM6)</f>
        <v>0</v>
      </c>
      <c r="EU6" s="140">
        <f>[4]军团势力点战斗奖励设计!BU10+[4]军团势力点战斗奖励设计!BZ10+求节点(活动投放!$S$86:$S$121,活动投放!$BF$86:$BF$121,$EM6)</f>
        <v>0</v>
      </c>
      <c r="EV6" s="140">
        <f>[4]军团势力点战斗奖励设计!BV10+[4]军团势力点战斗奖励设计!CA10+求节点(活动投放!$S$126:$S$161,活动投放!$BF$126:$BF$161,$EM6)</f>
        <v>0</v>
      </c>
      <c r="EW6" s="140">
        <f>[4]军团势力点战斗奖励设计!BW10+[4]军团势力点战斗奖励设计!CB10+求节点(活动投放!$S$166:$S$201,活动投放!$BF$166:$BF$201,$EM6)</f>
        <v>0</v>
      </c>
      <c r="EX6" s="140">
        <f>IF(ES6=0,0,EN6/50/ES6)</f>
        <v>0</v>
      </c>
      <c r="EY6" s="140">
        <f t="shared" ref="EY6:FB6" si="22">IF(ET6=0,0,EO6/50/ET6)</f>
        <v>0</v>
      </c>
      <c r="EZ6" s="140">
        <f t="shared" si="22"/>
        <v>0</v>
      </c>
      <c r="FA6" s="140">
        <f t="shared" si="22"/>
        <v>0</v>
      </c>
      <c r="FB6" s="140">
        <f t="shared" si="22"/>
        <v>0</v>
      </c>
    </row>
    <row r="7" spans="1:158" x14ac:dyDescent="0.15">
      <c r="B7" s="80">
        <v>2</v>
      </c>
      <c r="C7" s="119">
        <f>[4]军团势力点战斗奖励设计!GB11+求节点(活动投放!$S$6:$S$41,活动投放!AN$6:AN$41,$B7)</f>
        <v>0</v>
      </c>
      <c r="D7" s="119">
        <f>[4]军团势力点战斗奖励设计!GC11+求节点(活动投放!$S$6:$S$41,活动投放!AO$6:AO$41,$B7)</f>
        <v>0</v>
      </c>
      <c r="E7" s="119">
        <f>[4]军团势力点战斗奖励设计!GD11+求节点(活动投放!$S$6:$S$41,活动投放!AP$6:AP$41,$B7)</f>
        <v>0</v>
      </c>
      <c r="F7" s="119">
        <f>[4]军团势力点战斗奖励设计!GE11+求节点(活动投放!$S$6:$S$41,活动投放!AQ$6:AQ$41,$B7)</f>
        <v>0</v>
      </c>
      <c r="G7" s="119">
        <f>[4]军团势力点战斗奖励设计!GF11+求节点(活动投放!$S$6:$S$41,活动投放!AR$6:AR$41,$B7)</f>
        <v>0</v>
      </c>
      <c r="H7" s="119">
        <f>[4]军团势力点战斗奖励设计!GG11+求节点(活动投放!$S$6:$S$41,活动投放!AS$6:AS$41,$B7)</f>
        <v>0</v>
      </c>
      <c r="I7" s="119">
        <f>IF($B7&lt;前期规划!$C$2,0,求节点(装备突破!$N$6:$N$41,装备突破!AQ$6:AQ$41,$B7))</f>
        <v>0</v>
      </c>
      <c r="J7" s="119">
        <f>IF($B7&lt;前期规划!$C$2,0,求节点(装备突破!$N$6:$N$41,装备突破!AR$6:AR$41,$B7))</f>
        <v>0</v>
      </c>
      <c r="K7" s="119">
        <f>IF($B7&lt;前期规划!$C$2,0,求节点(装备突破!$N$6:$N$41,装备突破!AS$6:AS$41,$B7))</f>
        <v>0</v>
      </c>
      <c r="L7" s="119">
        <f>IF($B7&lt;前期规划!$C$2,0,求节点(装备突破!$N$6:$N$41,装备突破!AT$6:AT$41,$B7))</f>
        <v>0</v>
      </c>
      <c r="M7" s="119">
        <f>IF($B7&lt;前期规划!$C$2,0,求节点(装备突破!$N$6:$N$41,装备突破!AU$6:AU$41,$B7))</f>
        <v>0</v>
      </c>
      <c r="N7" s="119">
        <f>IF($B7&lt;前期规划!$C$2,0,求节点(装备突破!$N$6:$N$41,装备突破!AV$6:AV$41,$B7))</f>
        <v>0</v>
      </c>
      <c r="O7" s="80">
        <f t="shared" ref="O7:O70" si="23">IF(I7=0,0,C7/I7)</f>
        <v>0</v>
      </c>
      <c r="P7" s="80">
        <f t="shared" ref="P7:P70" si="24">IF(J7=0,0,D7/J7)</f>
        <v>0</v>
      </c>
      <c r="Q7" s="80">
        <f t="shared" ref="Q7:Q70" si="25">IF(K7=0,0,E7/K7)</f>
        <v>0</v>
      </c>
      <c r="R7" s="80">
        <f t="shared" ref="R7:R70" si="26">IF(L7=0,0,F7/L7)</f>
        <v>0</v>
      </c>
      <c r="S7" s="80">
        <f t="shared" ref="S7:S70" si="27">IF(M7=0,0,G7/M7)</f>
        <v>0</v>
      </c>
      <c r="T7" s="80">
        <f t="shared" ref="T7:T70" si="28">IF(N7=0,0,H7/N7)</f>
        <v>0</v>
      </c>
      <c r="V7" s="128" t="e">
        <f>[4]军团势力点战斗奖励设计!GD11/E7</f>
        <v>#DIV/0!</v>
      </c>
      <c r="W7" s="128" t="e">
        <f>求节点(活动投放!$S$6:$S$41,活动投放!AP$6:AP$41,$B7)/E7</f>
        <v>#DIV/0!</v>
      </c>
      <c r="Y7" s="128" t="e">
        <f>[4]军团势力点战斗奖励设计!GE11/F7</f>
        <v>#DIV/0!</v>
      </c>
      <c r="Z7" s="128" t="e">
        <f>求节点(活动投放!$S$6:$S$41,活动投放!AQ$6:AQ$41,$B7)/F7</f>
        <v>#DIV/0!</v>
      </c>
      <c r="AB7" s="128" t="e">
        <f>[4]军团势力点战斗奖励设计!GF11/G7</f>
        <v>#DIV/0!</v>
      </c>
      <c r="AC7" s="128" t="e">
        <f>求节点(活动投放!$S$6:$S$41,活动投放!AR$6:AR$41,$B7)/G7</f>
        <v>#DIV/0!</v>
      </c>
      <c r="AE7" s="128" t="e">
        <f>[4]军团势力点战斗奖励设计!GG11/H7</f>
        <v>#DIV/0!</v>
      </c>
      <c r="AF7" s="128" t="e">
        <f>求节点(活动投放!$S$6:$S$41,活动投放!AS$6:AS$41,$B7)/H7</f>
        <v>#DIV/0!</v>
      </c>
      <c r="AI7" s="80">
        <v>2</v>
      </c>
      <c r="AJ7" s="119">
        <f>[4]军团势力点战斗奖励设计!GH11+求节点(活动投放!$S$46:$S$81,活动投放!AN$46:AN$81,$AI7)</f>
        <v>0</v>
      </c>
      <c r="AK7" s="119">
        <f>[4]军团势力点战斗奖励设计!GI11+求节点(活动投放!$S$46:$S$81,活动投放!AO$46:AO$81,$AI7)</f>
        <v>0</v>
      </c>
      <c r="AL7" s="119">
        <f>[4]军团势力点战斗奖励设计!GJ11+求节点(活动投放!$S$46:$S$81,活动投放!AP$46:AP$81,$AI7)</f>
        <v>0</v>
      </c>
      <c r="AM7" s="119">
        <f>[4]军团势力点战斗奖励设计!GK11+求节点(活动投放!$S$46:$S$81,活动投放!AQ$46:AQ$81,$AI7)</f>
        <v>0</v>
      </c>
      <c r="AN7" s="119">
        <f>[4]军团势力点战斗奖励设计!GL11+求节点(活动投放!$S$46:$S$81,活动投放!AR$46:AR$81,$AI7)</f>
        <v>0</v>
      </c>
      <c r="AO7" s="119">
        <f>[4]军团势力点战斗奖励设计!GM11+求节点(活动投放!$S$46:$S$81,活动投放!AS$46:AS$81,$AI7)</f>
        <v>0</v>
      </c>
      <c r="AP7" s="119">
        <f>IF($AI7&lt;前期规划!$C$2,0,求节点(装备突破!$N$46:$N$81,装备突破!AQ$46:AQ$81,$AI7))</f>
        <v>0</v>
      </c>
      <c r="AQ7" s="119">
        <f>IF($AI7&lt;前期规划!$C$2,0,求节点(装备突破!$N$46:$N$81,装备突破!AR$46:AR$81,$AI7))</f>
        <v>0</v>
      </c>
      <c r="AR7" s="119">
        <f>IF($AI7&lt;前期规划!$C$2,0,求节点(装备突破!$N$46:$N$81,装备突破!AS$46:AS$81,$AI7))</f>
        <v>0</v>
      </c>
      <c r="AS7" s="119">
        <f>IF($AI7&lt;前期规划!$C$2,0,求节点(装备突破!$N$46:$N$81,装备突破!AT$46:AT$81,$AI7))</f>
        <v>0</v>
      </c>
      <c r="AT7" s="119">
        <f>IF($AI7&lt;前期规划!$C$2,0,求节点(装备突破!$N$46:$N$81,装备突破!AU$46:AU$81,$AI7))</f>
        <v>0</v>
      </c>
      <c r="AU7" s="119">
        <f>IF($AI7&lt;前期规划!$C$2,0,求节点(装备突破!$N$46:$N$81,装备突破!AV$46:AV$81,$AI7))</f>
        <v>0</v>
      </c>
      <c r="AV7" s="80">
        <f t="shared" ref="AV7:AV70" si="29">IF(AP7=0,0,AJ7/AP7)</f>
        <v>0</v>
      </c>
      <c r="AW7" s="80">
        <f t="shared" si="1"/>
        <v>0</v>
      </c>
      <c r="AX7" s="80">
        <f t="shared" si="2"/>
        <v>0</v>
      </c>
      <c r="AY7" s="80">
        <f t="shared" si="3"/>
        <v>0</v>
      </c>
      <c r="AZ7" s="80">
        <f t="shared" si="4"/>
        <v>0</v>
      </c>
      <c r="BA7" s="80">
        <f t="shared" si="5"/>
        <v>0</v>
      </c>
      <c r="BD7" s="80">
        <v>2</v>
      </c>
      <c r="BE7" s="119">
        <f>[4]军团势力点战斗奖励设计!GN11+求节点(活动投放!$S$86:$S$121,活动投放!AN$86:AN$121,$BD7)</f>
        <v>0</v>
      </c>
      <c r="BF7" s="119">
        <f>[4]军团势力点战斗奖励设计!GO11+求节点(活动投放!$S$86:$S$121,活动投放!AO$86:AO$121,$BD7)</f>
        <v>0</v>
      </c>
      <c r="BG7" s="119">
        <f>[4]军团势力点战斗奖励设计!GP11+求节点(活动投放!$S$86:$S$121,活动投放!AP$86:AP$121,$BD7)</f>
        <v>0</v>
      </c>
      <c r="BH7" s="119">
        <f>[4]军团势力点战斗奖励设计!GQ11+求节点(活动投放!$S$86:$S$121,活动投放!AQ$86:AQ$121,$BD7)</f>
        <v>0</v>
      </c>
      <c r="BI7" s="119">
        <f>[4]军团势力点战斗奖励设计!GR11+求节点(活动投放!$S$86:$S$121,活动投放!AR$86:AR$121,$BD7)</f>
        <v>0</v>
      </c>
      <c r="BJ7" s="119">
        <f>[4]军团势力点战斗奖励设计!GS11+求节点(活动投放!$S$86:$S$121,活动投放!AS$86:AS$121,$BD7)</f>
        <v>0</v>
      </c>
      <c r="BK7" s="119">
        <f>IF($BD7&lt;前期规划!$C$2,0,求节点(装备突破!$N$86:$N$121,装备突破!AQ$86:AQ$121,$BD7))</f>
        <v>0</v>
      </c>
      <c r="BL7" s="119">
        <f>IF($BD7&lt;前期规划!$C$2,0,求节点(装备突破!$N$86:$N$121,装备突破!AR$86:AR$121,$BD7))</f>
        <v>0</v>
      </c>
      <c r="BM7" s="119">
        <f>IF($BD7&lt;前期规划!$C$2,0,求节点(装备突破!$N$86:$N$121,装备突破!AS$86:AS$121,$BD7))</f>
        <v>0</v>
      </c>
      <c r="BN7" s="119">
        <f>IF($BD7&lt;前期规划!$C$2,0,求节点(装备突破!$N$86:$N$121,装备突破!AT$86:AT$121,$BD7))</f>
        <v>0</v>
      </c>
      <c r="BO7" s="119">
        <f>IF($BD7&lt;前期规划!$C$2,0,求节点(装备突破!$N$86:$N$121,装备突破!AU$86:AU$121,$BD7))</f>
        <v>0</v>
      </c>
      <c r="BP7" s="119">
        <f>IF($BD7&lt;前期规划!$C$2,0,求节点(装备突破!$N$86:$N$121,装备突破!AV$86:AV$121,$BD7))</f>
        <v>0</v>
      </c>
      <c r="BQ7" s="80">
        <f t="shared" ref="BQ7:BQ70" si="30">IF(BK7=0,0,BE7/BK7)</f>
        <v>0</v>
      </c>
      <c r="BR7" s="80">
        <f t="shared" si="6"/>
        <v>0</v>
      </c>
      <c r="BS7" s="80">
        <f t="shared" si="7"/>
        <v>0</v>
      </c>
      <c r="BT7" s="80">
        <f t="shared" si="8"/>
        <v>0</v>
      </c>
      <c r="BU7" s="80">
        <f t="shared" si="9"/>
        <v>0</v>
      </c>
      <c r="BV7" s="80">
        <f t="shared" si="10"/>
        <v>0</v>
      </c>
      <c r="BY7" s="80">
        <v>2</v>
      </c>
      <c r="BZ7" s="119">
        <f>[4]军团势力点战斗奖励设计!GT11+求节点(活动投放!$S$126:$S$161,活动投放!AN$126:AN$161,$BY7)</f>
        <v>0</v>
      </c>
      <c r="CA7" s="119">
        <f>[4]军团势力点战斗奖励设计!GU11+求节点(活动投放!$S$126:$S$161,活动投放!AO$126:AO$161,$BY7)</f>
        <v>0</v>
      </c>
      <c r="CB7" s="119">
        <f>[4]军团势力点战斗奖励设计!GV11+求节点(活动投放!$S$126:$S$161,活动投放!AP$126:AP$161,$BY7)</f>
        <v>0</v>
      </c>
      <c r="CC7" s="119">
        <f>[4]军团势力点战斗奖励设计!GW11+求节点(活动投放!$S$126:$S$161,活动投放!AQ$126:AQ$161,$BY7)</f>
        <v>0</v>
      </c>
      <c r="CD7" s="119">
        <f>[4]军团势力点战斗奖励设计!GX11+求节点(活动投放!$S$126:$S$161,活动投放!AR$126:AR$161,$BY7)</f>
        <v>0</v>
      </c>
      <c r="CE7" s="119">
        <f>[4]军团势力点战斗奖励设计!GY11+求节点(活动投放!$S$126:$S$161,活动投放!AS$126:AS$161,$BY7)</f>
        <v>0</v>
      </c>
      <c r="CF7" s="119">
        <f>IF($BY7&lt;前期规划!$C$2,0,求节点(装备突破!$N$126:$N$161,装备突破!AQ$126:AQ$161,$BY7))</f>
        <v>0</v>
      </c>
      <c r="CG7" s="119">
        <f>IF($BY7&lt;前期规划!$C$2,0,求节点(装备突破!$N$126:$N$161,装备突破!AR$126:AR$161,$BY7))</f>
        <v>0</v>
      </c>
      <c r="CH7" s="119">
        <f>IF($BY7&lt;前期规划!$C$2,0,求节点(装备突破!$N$126:$N$161,装备突破!AS$126:AS$161,$BY7))</f>
        <v>0</v>
      </c>
      <c r="CI7" s="119">
        <f>IF($BY7&lt;前期规划!$C$2,0,求节点(装备突破!$N$126:$N$161,装备突破!AT$126:AT$161,$BY7))</f>
        <v>0</v>
      </c>
      <c r="CJ7" s="119">
        <f>IF($BY7&lt;前期规划!$C$2,0,求节点(装备突破!$N$126:$N$161,装备突破!AU$126:AU$161,$BY7))</f>
        <v>0</v>
      </c>
      <c r="CK7" s="119">
        <f>IF($BY7&lt;前期规划!$C$2,0,求节点(装备突破!$N$126:$N$161,装备突破!AV$126:AV$161,$BY7))</f>
        <v>0</v>
      </c>
      <c r="CL7" s="80">
        <f t="shared" ref="CL7:CL70" si="31">IF(CF7=0,0,BZ7/CF7)</f>
        <v>0</v>
      </c>
      <c r="CM7" s="80">
        <f t="shared" si="11"/>
        <v>0</v>
      </c>
      <c r="CN7" s="80">
        <f t="shared" si="12"/>
        <v>0</v>
      </c>
      <c r="CO7" s="80">
        <f t="shared" si="13"/>
        <v>0</v>
      </c>
      <c r="CP7" s="80">
        <f t="shared" si="14"/>
        <v>0</v>
      </c>
      <c r="CQ7" s="80">
        <f t="shared" si="15"/>
        <v>0</v>
      </c>
      <c r="CT7" s="80">
        <v>2</v>
      </c>
      <c r="CU7" s="119">
        <f>[4]军团势力点战斗奖励设计!GZ11+求节点(活动投放!$S$166:$S$201,活动投放!AN$166:AN$201,$CT7)</f>
        <v>0</v>
      </c>
      <c r="CV7" s="119">
        <f>[4]军团势力点战斗奖励设计!HA11+求节点(活动投放!$S$166:$S$201,活动投放!AO$166:AO$201,$CT7)</f>
        <v>0</v>
      </c>
      <c r="CW7" s="119">
        <f>[4]军团势力点战斗奖励设计!HB11+求节点(活动投放!$S$166:$S$201,活动投放!AP$166:AP$201,$CT7)</f>
        <v>0</v>
      </c>
      <c r="CX7" s="119">
        <f>[4]军团势力点战斗奖励设计!HC11+求节点(活动投放!$S$166:$S$201,活动投放!AQ$166:AQ$201,$CT7)</f>
        <v>0</v>
      </c>
      <c r="CY7" s="119">
        <f>[4]军团势力点战斗奖励设计!HD11+求节点(活动投放!$S$166:$S$201,活动投放!AR$166:AR$201,$CT7)</f>
        <v>0</v>
      </c>
      <c r="CZ7" s="119">
        <f>[4]军团势力点战斗奖励设计!HE11+求节点(活动投放!$S$166:$S$201,活动投放!AS$166:AS$201,$CT7)</f>
        <v>0</v>
      </c>
      <c r="DA7" s="119">
        <f>IF($CT7&lt;前期规划!$C$2,0,求节点(装备突破!$N$166:$N$201,装备突破!AQ$166:AQ$201,$CT7))</f>
        <v>0</v>
      </c>
      <c r="DB7" s="119">
        <f>IF($CT7&lt;前期规划!$C$2,0,求节点(装备突破!$N$166:$N$201,装备突破!AR$166:AR$201,$CT7))</f>
        <v>0</v>
      </c>
      <c r="DC7" s="119">
        <f>IF($CT7&lt;前期规划!$C$2,0,求节点(装备突破!$N$166:$N$201,装备突破!AS$166:AS$201,$CT7))</f>
        <v>0</v>
      </c>
      <c r="DD7" s="119">
        <f>IF($CT7&lt;前期规划!$C$2,0,求节点(装备突破!$N$166:$N$201,装备突破!AT$166:AT$201,$CT7))</f>
        <v>0</v>
      </c>
      <c r="DE7" s="119">
        <f>IF($CT7&lt;前期规划!$C$2,0,求节点(装备突破!$N$166:$N$201,装备突破!AU$166:AU$201,$CT7))</f>
        <v>0</v>
      </c>
      <c r="DF7" s="119">
        <f>IF($CT7&lt;前期规划!$C$2,0,求节点(装备突破!$N$166:$N$201,装备突破!AV$166:AV$201,$CT7))</f>
        <v>0</v>
      </c>
      <c r="DG7" s="80">
        <f t="shared" ref="DG7:DG70" si="32">IF(DA7=0,0,CU7/DA7)</f>
        <v>0</v>
      </c>
      <c r="DH7" s="80">
        <f t="shared" si="16"/>
        <v>0</v>
      </c>
      <c r="DI7" s="80">
        <f t="shared" si="17"/>
        <v>0</v>
      </c>
      <c r="DJ7" s="80">
        <f t="shared" si="18"/>
        <v>0</v>
      </c>
      <c r="DK7" s="80">
        <f t="shared" si="19"/>
        <v>0</v>
      </c>
      <c r="DL7" s="80">
        <f t="shared" si="20"/>
        <v>0</v>
      </c>
      <c r="DN7" s="128" t="e">
        <f>[4]军团势力点战斗奖励设计!HE11/CZ7</f>
        <v>#DIV/0!</v>
      </c>
      <c r="DO7" s="128" t="e">
        <f>求节点(活动投放!$S$166:$S$201,活动投放!AS$166:AS$201,$CT7)/CZ7</f>
        <v>#DIV/0!</v>
      </c>
      <c r="DU7" s="140">
        <v>2</v>
      </c>
      <c r="DV7" s="140">
        <f>[4]军团势力点战斗奖励设计!AA11+[4]军团势力点战斗奖励设计!AF11+求节点(活动投放!$S$6:$S$41,活动投放!$BC$6:$BC$41,$DU7)</f>
        <v>0</v>
      </c>
      <c r="DW7" s="140">
        <f>[4]军团势力点战斗奖励设计!AB11+[4]军团势力点战斗奖励设计!AG11+求节点(活动投放!$S$46:$S$81,活动投放!$BC$46:$BC$81,$DU7)</f>
        <v>0</v>
      </c>
      <c r="DX7" s="140">
        <f>[4]军团势力点战斗奖励设计!AC11+[4]军团势力点战斗奖励设计!AH11+求节点(活动投放!$S$86:$S$121,活动投放!$BC$86:$BC$121,$DU7)</f>
        <v>0</v>
      </c>
      <c r="DY7" s="140">
        <f>[4]军团势力点战斗奖励设计!AD11+[4]军团势力点战斗奖励设计!AI11+求节点(活动投放!$S$126:$S$161,活动投放!$BC$126:$BC$161,$DU7)</f>
        <v>0</v>
      </c>
      <c r="DZ7" s="140">
        <f>[4]军团势力点战斗奖励设计!AE11+[4]军团势力点战斗奖励设计!AJ11+求节点(活动投放!$S$166:$S$201,活动投放!$BC$166:$BC$201,$DU7)</f>
        <v>0</v>
      </c>
      <c r="EA7" s="140">
        <f>[4]军团势力点战斗奖励设计!BI11+[4]军团势力点战斗奖励设计!BN11+求节点(活动投放!$S$6:$S$41,活动投放!$BE$6:$BE$41,$DU7)</f>
        <v>0</v>
      </c>
      <c r="EB7" s="140">
        <f>[4]军团势力点战斗奖励设计!BJ11+[4]军团势力点战斗奖励设计!BO11+求节点(活动投放!$S$46:$S$81,活动投放!$BE$46:$BE$81,$DU7)</f>
        <v>0</v>
      </c>
      <c r="EC7" s="140">
        <f>[4]军团势力点战斗奖励设计!BK11+[4]军团势力点战斗奖励设计!BP11+求节点(活动投放!$S$86:$S$121,活动投放!$BE$86:$BE$121,$DU7)</f>
        <v>0</v>
      </c>
      <c r="ED7" s="140">
        <f>[4]军团势力点战斗奖励设计!BL11+[4]军团势力点战斗奖励设计!BQ11+求节点(活动投放!$S$126:$S$161,活动投放!$BE$126:$BE$161,$DU7)</f>
        <v>0</v>
      </c>
      <c r="EE7" s="140">
        <f>[4]军团势力点战斗奖励设计!BM11+[4]军团势力点战斗奖励设计!BR11+求节点(活动投放!$S$166:$S$201,活动投放!$BE$166:$BE$201,$DU7)</f>
        <v>0</v>
      </c>
      <c r="EF7" s="140">
        <f t="shared" ref="EF7:EF70" si="33">IF(EA7=0,0,DV7/30/EA7)</f>
        <v>0</v>
      </c>
      <c r="EG7" s="140">
        <f t="shared" ref="EG7:EG70" si="34">IF(EB7=0,0,DW7/30/EB7)</f>
        <v>0</v>
      </c>
      <c r="EH7" s="140">
        <f t="shared" ref="EH7:EH70" si="35">IF(EC7=0,0,DX7/30/EC7)</f>
        <v>0</v>
      </c>
      <c r="EI7" s="140">
        <f t="shared" ref="EI7:EI70" si="36">IF(ED7=0,0,DY7/30/ED7)</f>
        <v>0</v>
      </c>
      <c r="EJ7" s="140">
        <f t="shared" ref="EJ7:EJ70" si="37">IF(EE7=0,0,DZ7/30/EE7)</f>
        <v>0</v>
      </c>
      <c r="EM7" s="140">
        <v>2</v>
      </c>
      <c r="EN7" s="140">
        <f>[4]军团势力点战斗奖励设计!AK11+[4]军团势力点战斗奖励设计!AP11+求节点(活动投放!$S$6:$S$41,活动投放!$BD$6:$BD$41,$EM7)</f>
        <v>0</v>
      </c>
      <c r="EO7" s="140">
        <f>[4]军团势力点战斗奖励设计!AL11+[4]军团势力点战斗奖励设计!AQ11+求节点(活动投放!$S$46:$S$81,活动投放!$BD$46:$BD$81,$EM7)</f>
        <v>0</v>
      </c>
      <c r="EP7" s="140">
        <f>[4]军团势力点战斗奖励设计!AM11+[4]军团势力点战斗奖励设计!AR11+求节点(活动投放!$S$86:$S$121,活动投放!$BD$86:$BD$121,$EM7)</f>
        <v>0</v>
      </c>
      <c r="EQ7" s="140">
        <f>[4]军团势力点战斗奖励设计!AN11+[4]军团势力点战斗奖励设计!AS11+求节点(活动投放!$S$126:$S$161,活动投放!$BD$126:$BD$161,$EM7)</f>
        <v>0</v>
      </c>
      <c r="ER7" s="140">
        <f>[4]军团势力点战斗奖励设计!AO11+[4]军团势力点战斗奖励设计!AT11+求节点(活动投放!$S$166:$S$201,活动投放!$BD$166:$BD$201,$EM7)</f>
        <v>0</v>
      </c>
      <c r="ES7" s="140">
        <f>[4]军团势力点战斗奖励设计!BS11+[4]军团势力点战斗奖励设计!BX11+求节点(活动投放!$S$6:$S$41,活动投放!$BF$6:$BF$41,$EM7)</f>
        <v>0</v>
      </c>
      <c r="ET7" s="140">
        <f>[4]军团势力点战斗奖励设计!BT11+[4]军团势力点战斗奖励设计!BY11+求节点(活动投放!$S$46:$S$81,活动投放!$BF$46:$BF$81,$EM7)</f>
        <v>0</v>
      </c>
      <c r="EU7" s="140">
        <f>[4]军团势力点战斗奖励设计!BU11+[4]军团势力点战斗奖励设计!BZ11+求节点(活动投放!$S$86:$S$121,活动投放!$BF$86:$BF$121,$EM7)</f>
        <v>0</v>
      </c>
      <c r="EV7" s="140">
        <f>[4]军团势力点战斗奖励设计!BV11+[4]军团势力点战斗奖励设计!CA11+求节点(活动投放!$S$126:$S$161,活动投放!$BF$126:$BF$161,$EM7)</f>
        <v>0</v>
      </c>
      <c r="EW7" s="140">
        <f>[4]军团势力点战斗奖励设计!BW11+[4]军团势力点战斗奖励设计!CB11+求节点(活动投放!$S$166:$S$201,活动投放!$BF$166:$BF$201,$EM7)</f>
        <v>0</v>
      </c>
      <c r="EX7" s="140">
        <f t="shared" ref="EX7:EX70" si="38">IF(ES7=0,0,EN7/50/ES7)</f>
        <v>0</v>
      </c>
      <c r="EY7" s="140">
        <f t="shared" ref="EY7:EY70" si="39">IF(ET7=0,0,EO7/50/ET7)</f>
        <v>0</v>
      </c>
      <c r="EZ7" s="140">
        <f t="shared" ref="EZ7:EZ70" si="40">IF(EU7=0,0,EP7/50/EU7)</f>
        <v>0</v>
      </c>
      <c r="FA7" s="140">
        <f t="shared" ref="FA7:FA70" si="41">IF(EV7=0,0,EQ7/50/EV7)</f>
        <v>0</v>
      </c>
      <c r="FB7" s="140">
        <f t="shared" ref="FB7:FB70" si="42">IF(EW7=0,0,ER7/50/EW7)</f>
        <v>0</v>
      </c>
    </row>
    <row r="8" spans="1:158" x14ac:dyDescent="0.15">
      <c r="B8" s="80">
        <v>3</v>
      </c>
      <c r="C8" s="119">
        <f>[4]军团势力点战斗奖励设计!GB12+求节点(活动投放!$S$6:$S$41,活动投放!AN$6:AN$41,$B8)</f>
        <v>0</v>
      </c>
      <c r="D8" s="119">
        <f>[4]军团势力点战斗奖励设计!GC12+求节点(活动投放!$S$6:$S$41,活动投放!AO$6:AO$41,$B8)</f>
        <v>0</v>
      </c>
      <c r="E8" s="119">
        <f>[4]军团势力点战斗奖励设计!GD12+求节点(活动投放!$S$6:$S$41,活动投放!AP$6:AP$41,$B8)</f>
        <v>0</v>
      </c>
      <c r="F8" s="119">
        <f>[4]军团势力点战斗奖励设计!GE12+求节点(活动投放!$S$6:$S$41,活动投放!AQ$6:AQ$41,$B8)</f>
        <v>0</v>
      </c>
      <c r="G8" s="119">
        <f>[4]军团势力点战斗奖励设计!GF12+求节点(活动投放!$S$6:$S$41,活动投放!AR$6:AR$41,$B8)</f>
        <v>0</v>
      </c>
      <c r="H8" s="119">
        <f>[4]军团势力点战斗奖励设计!GG12+求节点(活动投放!$S$6:$S$41,活动投放!AS$6:AS$41,$B8)</f>
        <v>0</v>
      </c>
      <c r="I8" s="119">
        <f>IF($B8&lt;前期规划!$C$2,0,求节点(装备突破!$N$6:$N$41,装备突破!AQ$6:AQ$41,$B8))</f>
        <v>0</v>
      </c>
      <c r="J8" s="119">
        <f>IF($B8&lt;前期规划!$C$2,0,求节点(装备突破!$N$6:$N$41,装备突破!AR$6:AR$41,$B8))</f>
        <v>0</v>
      </c>
      <c r="K8" s="119">
        <f>IF($B8&lt;前期规划!$C$2,0,求节点(装备突破!$N$6:$N$41,装备突破!AS$6:AS$41,$B8))</f>
        <v>0</v>
      </c>
      <c r="L8" s="119">
        <f>IF($B8&lt;前期规划!$C$2,0,求节点(装备突破!$N$6:$N$41,装备突破!AT$6:AT$41,$B8))</f>
        <v>0</v>
      </c>
      <c r="M8" s="119">
        <f>IF($B8&lt;前期规划!$C$2,0,求节点(装备突破!$N$6:$N$41,装备突破!AU$6:AU$41,$B8))</f>
        <v>0</v>
      </c>
      <c r="N8" s="119">
        <f>IF($B8&lt;前期规划!$C$2,0,求节点(装备突破!$N$6:$N$41,装备突破!AV$6:AV$41,$B8))</f>
        <v>0</v>
      </c>
      <c r="O8" s="80">
        <f t="shared" si="23"/>
        <v>0</v>
      </c>
      <c r="P8" s="80">
        <f t="shared" si="24"/>
        <v>0</v>
      </c>
      <c r="Q8" s="80">
        <f t="shared" si="25"/>
        <v>0</v>
      </c>
      <c r="R8" s="80">
        <f t="shared" si="26"/>
        <v>0</v>
      </c>
      <c r="S8" s="80">
        <f t="shared" si="27"/>
        <v>0</v>
      </c>
      <c r="T8" s="80">
        <f t="shared" si="28"/>
        <v>0</v>
      </c>
      <c r="V8" s="128" t="e">
        <f>[4]军团势力点战斗奖励设计!GD12/E8</f>
        <v>#DIV/0!</v>
      </c>
      <c r="W8" s="128" t="e">
        <f>求节点(活动投放!$S$6:$S$41,活动投放!AP$6:AP$41,$B8)/E8</f>
        <v>#DIV/0!</v>
      </c>
      <c r="Y8" s="128" t="e">
        <f>[4]军团势力点战斗奖励设计!GE12/F8</f>
        <v>#DIV/0!</v>
      </c>
      <c r="Z8" s="128" t="e">
        <f>求节点(活动投放!$S$6:$S$41,活动投放!AQ$6:AQ$41,$B8)/F8</f>
        <v>#DIV/0!</v>
      </c>
      <c r="AB8" s="128" t="e">
        <f>[4]军团势力点战斗奖励设计!GF12/G8</f>
        <v>#DIV/0!</v>
      </c>
      <c r="AC8" s="128" t="e">
        <f>求节点(活动投放!$S$6:$S$41,活动投放!AR$6:AR$41,$B8)/G8</f>
        <v>#DIV/0!</v>
      </c>
      <c r="AE8" s="128" t="e">
        <f>[4]军团势力点战斗奖励设计!GG12/H8</f>
        <v>#DIV/0!</v>
      </c>
      <c r="AF8" s="128" t="e">
        <f>求节点(活动投放!$S$6:$S$41,活动投放!AS$6:AS$41,$B8)/H8</f>
        <v>#DIV/0!</v>
      </c>
      <c r="AI8" s="80">
        <v>3</v>
      </c>
      <c r="AJ8" s="119">
        <f>[4]军团势力点战斗奖励设计!GH12+求节点(活动投放!$S$46:$S$81,活动投放!AN$46:AN$81,$AI8)</f>
        <v>0</v>
      </c>
      <c r="AK8" s="119">
        <f>[4]军团势力点战斗奖励设计!GI12+求节点(活动投放!$S$46:$S$81,活动投放!AO$46:AO$81,$AI8)</f>
        <v>0</v>
      </c>
      <c r="AL8" s="119">
        <f>[4]军团势力点战斗奖励设计!GJ12+求节点(活动投放!$S$46:$S$81,活动投放!AP$46:AP$81,$AI8)</f>
        <v>0</v>
      </c>
      <c r="AM8" s="119">
        <f>[4]军团势力点战斗奖励设计!GK12+求节点(活动投放!$S$46:$S$81,活动投放!AQ$46:AQ$81,$AI8)</f>
        <v>0</v>
      </c>
      <c r="AN8" s="119">
        <f>[4]军团势力点战斗奖励设计!GL12+求节点(活动投放!$S$46:$S$81,活动投放!AR$46:AR$81,$AI8)</f>
        <v>0</v>
      </c>
      <c r="AO8" s="119">
        <f>[4]军团势力点战斗奖励设计!GM12+求节点(活动投放!$S$46:$S$81,活动投放!AS$46:AS$81,$AI8)</f>
        <v>0</v>
      </c>
      <c r="AP8" s="119">
        <f>IF($AI8&lt;前期规划!$C$2,0,求节点(装备突破!$N$46:$N$81,装备突破!AQ$46:AQ$81,$AI8))</f>
        <v>0</v>
      </c>
      <c r="AQ8" s="119">
        <f>IF($AI8&lt;前期规划!$C$2,0,求节点(装备突破!$N$46:$N$81,装备突破!AR$46:AR$81,$AI8))</f>
        <v>0</v>
      </c>
      <c r="AR8" s="119">
        <f>IF($AI8&lt;前期规划!$C$2,0,求节点(装备突破!$N$46:$N$81,装备突破!AS$46:AS$81,$AI8))</f>
        <v>0</v>
      </c>
      <c r="AS8" s="119">
        <f>IF($AI8&lt;前期规划!$C$2,0,求节点(装备突破!$N$46:$N$81,装备突破!AT$46:AT$81,$AI8))</f>
        <v>0</v>
      </c>
      <c r="AT8" s="119">
        <f>IF($AI8&lt;前期规划!$C$2,0,求节点(装备突破!$N$46:$N$81,装备突破!AU$46:AU$81,$AI8))</f>
        <v>0</v>
      </c>
      <c r="AU8" s="119">
        <f>IF($AI8&lt;前期规划!$C$2,0,求节点(装备突破!$N$46:$N$81,装备突破!AV$46:AV$81,$AI8))</f>
        <v>0</v>
      </c>
      <c r="AV8" s="80">
        <f t="shared" si="29"/>
        <v>0</v>
      </c>
      <c r="AW8" s="80">
        <f t="shared" si="1"/>
        <v>0</v>
      </c>
      <c r="AX8" s="80">
        <f t="shared" si="2"/>
        <v>0</v>
      </c>
      <c r="AY8" s="80">
        <f t="shared" si="3"/>
        <v>0</v>
      </c>
      <c r="AZ8" s="80">
        <f t="shared" si="4"/>
        <v>0</v>
      </c>
      <c r="BA8" s="80">
        <f t="shared" si="5"/>
        <v>0</v>
      </c>
      <c r="BD8" s="80">
        <v>3</v>
      </c>
      <c r="BE8" s="119">
        <f>[4]军团势力点战斗奖励设计!GN12+求节点(活动投放!$S$86:$S$121,活动投放!AN$86:AN$121,$BD8)</f>
        <v>0</v>
      </c>
      <c r="BF8" s="119">
        <f>[4]军团势力点战斗奖励设计!GO12+求节点(活动投放!$S$86:$S$121,活动投放!AO$86:AO$121,$BD8)</f>
        <v>0</v>
      </c>
      <c r="BG8" s="119">
        <f>[4]军团势力点战斗奖励设计!GP12+求节点(活动投放!$S$86:$S$121,活动投放!AP$86:AP$121,$BD8)</f>
        <v>0</v>
      </c>
      <c r="BH8" s="119">
        <f>[4]军团势力点战斗奖励设计!GQ12+求节点(活动投放!$S$86:$S$121,活动投放!AQ$86:AQ$121,$BD8)</f>
        <v>0</v>
      </c>
      <c r="BI8" s="119">
        <f>[4]军团势力点战斗奖励设计!GR12+求节点(活动投放!$S$86:$S$121,活动投放!AR$86:AR$121,$BD8)</f>
        <v>0</v>
      </c>
      <c r="BJ8" s="119">
        <f>[4]军团势力点战斗奖励设计!GS12+求节点(活动投放!$S$86:$S$121,活动投放!AS$86:AS$121,$BD8)</f>
        <v>0</v>
      </c>
      <c r="BK8" s="119">
        <f>IF($BD8&lt;前期规划!$C$2,0,求节点(装备突破!$N$86:$N$121,装备突破!AQ$86:AQ$121,$BD8))</f>
        <v>0</v>
      </c>
      <c r="BL8" s="119">
        <f>IF($BD8&lt;前期规划!$C$2,0,求节点(装备突破!$N$86:$N$121,装备突破!AR$86:AR$121,$BD8))</f>
        <v>0</v>
      </c>
      <c r="BM8" s="119">
        <f>IF($BD8&lt;前期规划!$C$2,0,求节点(装备突破!$N$86:$N$121,装备突破!AS$86:AS$121,$BD8))</f>
        <v>0</v>
      </c>
      <c r="BN8" s="119">
        <f>IF($BD8&lt;前期规划!$C$2,0,求节点(装备突破!$N$86:$N$121,装备突破!AT$86:AT$121,$BD8))</f>
        <v>0</v>
      </c>
      <c r="BO8" s="119">
        <f>IF($BD8&lt;前期规划!$C$2,0,求节点(装备突破!$N$86:$N$121,装备突破!AU$86:AU$121,$BD8))</f>
        <v>0</v>
      </c>
      <c r="BP8" s="119">
        <f>IF($BD8&lt;前期规划!$C$2,0,求节点(装备突破!$N$86:$N$121,装备突破!AV$86:AV$121,$BD8))</f>
        <v>0</v>
      </c>
      <c r="BQ8" s="80">
        <f t="shared" si="30"/>
        <v>0</v>
      </c>
      <c r="BR8" s="80">
        <f t="shared" si="6"/>
        <v>0</v>
      </c>
      <c r="BS8" s="80">
        <f t="shared" si="7"/>
        <v>0</v>
      </c>
      <c r="BT8" s="80">
        <f t="shared" si="8"/>
        <v>0</v>
      </c>
      <c r="BU8" s="80">
        <f t="shared" si="9"/>
        <v>0</v>
      </c>
      <c r="BV8" s="80">
        <f t="shared" si="10"/>
        <v>0</v>
      </c>
      <c r="BY8" s="80">
        <v>3</v>
      </c>
      <c r="BZ8" s="119">
        <f>[4]军团势力点战斗奖励设计!GT12+求节点(活动投放!$S$126:$S$161,活动投放!AN$126:AN$161,$BY8)</f>
        <v>0</v>
      </c>
      <c r="CA8" s="119">
        <f>[4]军团势力点战斗奖励设计!GU12+求节点(活动投放!$S$126:$S$161,活动投放!AO$126:AO$161,$BY8)</f>
        <v>0</v>
      </c>
      <c r="CB8" s="119">
        <f>[4]军团势力点战斗奖励设计!GV12+求节点(活动投放!$S$126:$S$161,活动投放!AP$126:AP$161,$BY8)</f>
        <v>0</v>
      </c>
      <c r="CC8" s="119">
        <f>[4]军团势力点战斗奖励设计!GW12+求节点(活动投放!$S$126:$S$161,活动投放!AQ$126:AQ$161,$BY8)</f>
        <v>0</v>
      </c>
      <c r="CD8" s="119">
        <f>[4]军团势力点战斗奖励设计!GX12+求节点(活动投放!$S$126:$S$161,活动投放!AR$126:AR$161,$BY8)</f>
        <v>0</v>
      </c>
      <c r="CE8" s="119">
        <f>[4]军团势力点战斗奖励设计!GY12+求节点(活动投放!$S$126:$S$161,活动投放!AS$126:AS$161,$BY8)</f>
        <v>0</v>
      </c>
      <c r="CF8" s="119">
        <f>IF($BY8&lt;前期规划!$C$2,0,求节点(装备突破!$N$126:$N$161,装备突破!AQ$126:AQ$161,$BY8))</f>
        <v>0</v>
      </c>
      <c r="CG8" s="119">
        <f>IF($BY8&lt;前期规划!$C$2,0,求节点(装备突破!$N$126:$N$161,装备突破!AR$126:AR$161,$BY8))</f>
        <v>0</v>
      </c>
      <c r="CH8" s="119">
        <f>IF($BY8&lt;前期规划!$C$2,0,求节点(装备突破!$N$126:$N$161,装备突破!AS$126:AS$161,$BY8))</f>
        <v>0</v>
      </c>
      <c r="CI8" s="119">
        <f>IF($BY8&lt;前期规划!$C$2,0,求节点(装备突破!$N$126:$N$161,装备突破!AT$126:AT$161,$BY8))</f>
        <v>0</v>
      </c>
      <c r="CJ8" s="119">
        <f>IF($BY8&lt;前期规划!$C$2,0,求节点(装备突破!$N$126:$N$161,装备突破!AU$126:AU$161,$BY8))</f>
        <v>0</v>
      </c>
      <c r="CK8" s="119">
        <f>IF($BY8&lt;前期规划!$C$2,0,求节点(装备突破!$N$126:$N$161,装备突破!AV$126:AV$161,$BY8))</f>
        <v>0</v>
      </c>
      <c r="CL8" s="80">
        <f t="shared" si="31"/>
        <v>0</v>
      </c>
      <c r="CM8" s="80">
        <f t="shared" si="11"/>
        <v>0</v>
      </c>
      <c r="CN8" s="80">
        <f t="shared" si="12"/>
        <v>0</v>
      </c>
      <c r="CO8" s="80">
        <f t="shared" si="13"/>
        <v>0</v>
      </c>
      <c r="CP8" s="80">
        <f t="shared" si="14"/>
        <v>0</v>
      </c>
      <c r="CQ8" s="80">
        <f t="shared" si="15"/>
        <v>0</v>
      </c>
      <c r="CT8" s="80">
        <v>3</v>
      </c>
      <c r="CU8" s="119">
        <f>[4]军团势力点战斗奖励设计!GZ12+求节点(活动投放!$S$166:$S$201,活动投放!AN$166:AN$201,$CT8)</f>
        <v>0</v>
      </c>
      <c r="CV8" s="119">
        <f>[4]军团势力点战斗奖励设计!HA12+求节点(活动投放!$S$166:$S$201,活动投放!AO$166:AO$201,$CT8)</f>
        <v>0</v>
      </c>
      <c r="CW8" s="119">
        <f>[4]军团势力点战斗奖励设计!HB12+求节点(活动投放!$S$166:$S$201,活动投放!AP$166:AP$201,$CT8)</f>
        <v>0</v>
      </c>
      <c r="CX8" s="119">
        <f>[4]军团势力点战斗奖励设计!HC12+求节点(活动投放!$S$166:$S$201,活动投放!AQ$166:AQ$201,$CT8)</f>
        <v>0</v>
      </c>
      <c r="CY8" s="119">
        <f>[4]军团势力点战斗奖励设计!HD12+求节点(活动投放!$S$166:$S$201,活动投放!AR$166:AR$201,$CT8)</f>
        <v>0</v>
      </c>
      <c r="CZ8" s="119">
        <f>[4]军团势力点战斗奖励设计!HE12+求节点(活动投放!$S$166:$S$201,活动投放!AS$166:AS$201,$CT8)</f>
        <v>0</v>
      </c>
      <c r="DA8" s="119">
        <f>IF($CT8&lt;前期规划!$C$2,0,求节点(装备突破!$N$166:$N$201,装备突破!AQ$166:AQ$201,$CT8))</f>
        <v>0</v>
      </c>
      <c r="DB8" s="119">
        <f>IF($CT8&lt;前期规划!$C$2,0,求节点(装备突破!$N$166:$N$201,装备突破!AR$166:AR$201,$CT8))</f>
        <v>0</v>
      </c>
      <c r="DC8" s="119">
        <f>IF($CT8&lt;前期规划!$C$2,0,求节点(装备突破!$N$166:$N$201,装备突破!AS$166:AS$201,$CT8))</f>
        <v>0</v>
      </c>
      <c r="DD8" s="119">
        <f>IF($CT8&lt;前期规划!$C$2,0,求节点(装备突破!$N$166:$N$201,装备突破!AT$166:AT$201,$CT8))</f>
        <v>0</v>
      </c>
      <c r="DE8" s="119">
        <f>IF($CT8&lt;前期规划!$C$2,0,求节点(装备突破!$N$166:$N$201,装备突破!AU$166:AU$201,$CT8))</f>
        <v>0</v>
      </c>
      <c r="DF8" s="119">
        <f>IF($CT8&lt;前期规划!$C$2,0,求节点(装备突破!$N$166:$N$201,装备突破!AV$166:AV$201,$CT8))</f>
        <v>0</v>
      </c>
      <c r="DG8" s="80">
        <f t="shared" si="32"/>
        <v>0</v>
      </c>
      <c r="DH8" s="80">
        <f t="shared" si="16"/>
        <v>0</v>
      </c>
      <c r="DI8" s="80">
        <f t="shared" si="17"/>
        <v>0</v>
      </c>
      <c r="DJ8" s="80">
        <f t="shared" si="18"/>
        <v>0</v>
      </c>
      <c r="DK8" s="80">
        <f t="shared" si="19"/>
        <v>0</v>
      </c>
      <c r="DL8" s="80">
        <f t="shared" si="20"/>
        <v>0</v>
      </c>
      <c r="DN8" s="128" t="e">
        <f>[4]军团势力点战斗奖励设计!HE12/CZ8</f>
        <v>#DIV/0!</v>
      </c>
      <c r="DO8" s="128" t="e">
        <f>求节点(活动投放!$S$166:$S$201,活动投放!AS$166:AS$201,$CT8)/CZ8</f>
        <v>#DIV/0!</v>
      </c>
      <c r="DU8" s="140">
        <v>3</v>
      </c>
      <c r="DV8" s="140">
        <f>[4]军团势力点战斗奖励设计!AA12+[4]军团势力点战斗奖励设计!AF12+求节点(活动投放!$S$6:$S$41,活动投放!$BC$6:$BC$41,$DU8)</f>
        <v>0</v>
      </c>
      <c r="DW8" s="140">
        <f>[4]军团势力点战斗奖励设计!AB12+[4]军团势力点战斗奖励设计!AG12+求节点(活动投放!$S$46:$S$81,活动投放!$BC$46:$BC$81,$DU8)</f>
        <v>0</v>
      </c>
      <c r="DX8" s="140">
        <f>[4]军团势力点战斗奖励设计!AC12+[4]军团势力点战斗奖励设计!AH12+求节点(活动投放!$S$86:$S$121,活动投放!$BC$86:$BC$121,$DU8)</f>
        <v>0</v>
      </c>
      <c r="DY8" s="140">
        <f>[4]军团势力点战斗奖励设计!AD12+[4]军团势力点战斗奖励设计!AI12+求节点(活动投放!$S$126:$S$161,活动投放!$BC$126:$BC$161,$DU8)</f>
        <v>0</v>
      </c>
      <c r="DZ8" s="140">
        <f>[4]军团势力点战斗奖励设计!AE12+[4]军团势力点战斗奖励设计!AJ12+求节点(活动投放!$S$166:$S$201,活动投放!$BC$166:$BC$201,$DU8)</f>
        <v>0</v>
      </c>
      <c r="EA8" s="140">
        <f>[4]军团势力点战斗奖励设计!BI12+[4]军团势力点战斗奖励设计!BN12+求节点(活动投放!$S$6:$S$41,活动投放!$BE$6:$BE$41,$DU8)</f>
        <v>0</v>
      </c>
      <c r="EB8" s="140">
        <f>[4]军团势力点战斗奖励设计!BJ12+[4]军团势力点战斗奖励设计!BO12+求节点(活动投放!$S$46:$S$81,活动投放!$BE$46:$BE$81,$DU8)</f>
        <v>0</v>
      </c>
      <c r="EC8" s="140">
        <f>[4]军团势力点战斗奖励设计!BK12+[4]军团势力点战斗奖励设计!BP12+求节点(活动投放!$S$86:$S$121,活动投放!$BE$86:$BE$121,$DU8)</f>
        <v>0</v>
      </c>
      <c r="ED8" s="140">
        <f>[4]军团势力点战斗奖励设计!BL12+[4]军团势力点战斗奖励设计!BQ12+求节点(活动投放!$S$126:$S$161,活动投放!$BE$126:$BE$161,$DU8)</f>
        <v>0</v>
      </c>
      <c r="EE8" s="140">
        <f>[4]军团势力点战斗奖励设计!BM12+[4]军团势力点战斗奖励设计!BR12+求节点(活动投放!$S$166:$S$201,活动投放!$BE$166:$BE$201,$DU8)</f>
        <v>0</v>
      </c>
      <c r="EF8" s="140">
        <f t="shared" si="33"/>
        <v>0</v>
      </c>
      <c r="EG8" s="140">
        <f t="shared" si="34"/>
        <v>0</v>
      </c>
      <c r="EH8" s="140">
        <f t="shared" si="35"/>
        <v>0</v>
      </c>
      <c r="EI8" s="140">
        <f t="shared" si="36"/>
        <v>0</v>
      </c>
      <c r="EJ8" s="140">
        <f t="shared" si="37"/>
        <v>0</v>
      </c>
      <c r="EM8" s="140">
        <v>3</v>
      </c>
      <c r="EN8" s="140">
        <f>[4]军团势力点战斗奖励设计!AK12+[4]军团势力点战斗奖励设计!AP12+求节点(活动投放!$S$6:$S$41,活动投放!$BD$6:$BD$41,$EM8)</f>
        <v>0</v>
      </c>
      <c r="EO8" s="140">
        <f>[4]军团势力点战斗奖励设计!AL12+[4]军团势力点战斗奖励设计!AQ12+求节点(活动投放!$S$46:$S$81,活动投放!$BD$46:$BD$81,$EM8)</f>
        <v>0</v>
      </c>
      <c r="EP8" s="140">
        <f>[4]军团势力点战斗奖励设计!AM12+[4]军团势力点战斗奖励设计!AR12+求节点(活动投放!$S$86:$S$121,活动投放!$BD$86:$BD$121,$EM8)</f>
        <v>0</v>
      </c>
      <c r="EQ8" s="140">
        <f>[4]军团势力点战斗奖励设计!AN12+[4]军团势力点战斗奖励设计!AS12+求节点(活动投放!$S$126:$S$161,活动投放!$BD$126:$BD$161,$EM8)</f>
        <v>0</v>
      </c>
      <c r="ER8" s="140">
        <f>[4]军团势力点战斗奖励设计!AO12+[4]军团势力点战斗奖励设计!AT12+求节点(活动投放!$S$166:$S$201,活动投放!$BD$166:$BD$201,$EM8)</f>
        <v>0</v>
      </c>
      <c r="ES8" s="140">
        <f>[4]军团势力点战斗奖励设计!BS12+[4]军团势力点战斗奖励设计!BX12+求节点(活动投放!$S$6:$S$41,活动投放!$BF$6:$BF$41,$EM8)</f>
        <v>0</v>
      </c>
      <c r="ET8" s="140">
        <f>[4]军团势力点战斗奖励设计!BT12+[4]军团势力点战斗奖励设计!BY12+求节点(活动投放!$S$46:$S$81,活动投放!$BF$46:$BF$81,$EM8)</f>
        <v>0</v>
      </c>
      <c r="EU8" s="140">
        <f>[4]军团势力点战斗奖励设计!BU12+[4]军团势力点战斗奖励设计!BZ12+求节点(活动投放!$S$86:$S$121,活动投放!$BF$86:$BF$121,$EM8)</f>
        <v>0</v>
      </c>
      <c r="EV8" s="140">
        <f>[4]军团势力点战斗奖励设计!BV12+[4]军团势力点战斗奖励设计!CA12+求节点(活动投放!$S$126:$S$161,活动投放!$BF$126:$BF$161,$EM8)</f>
        <v>0</v>
      </c>
      <c r="EW8" s="140">
        <f>[4]军团势力点战斗奖励设计!BW12+[4]军团势力点战斗奖励设计!CB12+求节点(活动投放!$S$166:$S$201,活动投放!$BF$166:$BF$201,$EM8)</f>
        <v>0</v>
      </c>
      <c r="EX8" s="140">
        <f t="shared" si="38"/>
        <v>0</v>
      </c>
      <c r="EY8" s="140">
        <f t="shared" si="39"/>
        <v>0</v>
      </c>
      <c r="EZ8" s="140">
        <f t="shared" si="40"/>
        <v>0</v>
      </c>
      <c r="FA8" s="140">
        <f t="shared" si="41"/>
        <v>0</v>
      </c>
      <c r="FB8" s="140">
        <f t="shared" si="42"/>
        <v>0</v>
      </c>
    </row>
    <row r="9" spans="1:158" x14ac:dyDescent="0.15">
      <c r="B9" s="80">
        <v>4</v>
      </c>
      <c r="C9" s="119">
        <f>[4]军团势力点战斗奖励设计!GB13+求节点(活动投放!$S$6:$S$41,活动投放!AN$6:AN$41,$B9)</f>
        <v>0</v>
      </c>
      <c r="D9" s="119">
        <f>[4]军团势力点战斗奖励设计!GC13+求节点(活动投放!$S$6:$S$41,活动投放!AO$6:AO$41,$B9)</f>
        <v>0</v>
      </c>
      <c r="E9" s="119">
        <f>[4]军团势力点战斗奖励设计!GD13+求节点(活动投放!$S$6:$S$41,活动投放!AP$6:AP$41,$B9)</f>
        <v>0</v>
      </c>
      <c r="F9" s="119">
        <f>[4]军团势力点战斗奖励设计!GE13+求节点(活动投放!$S$6:$S$41,活动投放!AQ$6:AQ$41,$B9)</f>
        <v>0</v>
      </c>
      <c r="G9" s="119">
        <f>[4]军团势力点战斗奖励设计!GF13+求节点(活动投放!$S$6:$S$41,活动投放!AR$6:AR$41,$B9)</f>
        <v>0</v>
      </c>
      <c r="H9" s="119">
        <f>[4]军团势力点战斗奖励设计!GG13+求节点(活动投放!$S$6:$S$41,活动投放!AS$6:AS$41,$B9)</f>
        <v>0</v>
      </c>
      <c r="I9" s="119">
        <f>IF($B9&lt;前期规划!$C$2,0,求节点(装备突破!$N$6:$N$41,装备突破!AQ$6:AQ$41,$B9))</f>
        <v>0</v>
      </c>
      <c r="J9" s="119">
        <f>IF($B9&lt;前期规划!$C$2,0,求节点(装备突破!$N$6:$N$41,装备突破!AR$6:AR$41,$B9))</f>
        <v>0</v>
      </c>
      <c r="K9" s="119">
        <f>IF($B9&lt;前期规划!$C$2,0,求节点(装备突破!$N$6:$N$41,装备突破!AS$6:AS$41,$B9))</f>
        <v>0</v>
      </c>
      <c r="L9" s="119">
        <f>IF($B9&lt;前期规划!$C$2,0,求节点(装备突破!$N$6:$N$41,装备突破!AT$6:AT$41,$B9))</f>
        <v>0</v>
      </c>
      <c r="M9" s="119">
        <f>IF($B9&lt;前期规划!$C$2,0,求节点(装备突破!$N$6:$N$41,装备突破!AU$6:AU$41,$B9))</f>
        <v>0</v>
      </c>
      <c r="N9" s="119">
        <f>IF($B9&lt;前期规划!$C$2,0,求节点(装备突破!$N$6:$N$41,装备突破!AV$6:AV$41,$B9))</f>
        <v>0</v>
      </c>
      <c r="O9" s="80">
        <f t="shared" si="23"/>
        <v>0</v>
      </c>
      <c r="P9" s="80">
        <f t="shared" si="24"/>
        <v>0</v>
      </c>
      <c r="Q9" s="80">
        <f t="shared" si="25"/>
        <v>0</v>
      </c>
      <c r="R9" s="80">
        <f t="shared" si="26"/>
        <v>0</v>
      </c>
      <c r="S9" s="80">
        <f t="shared" si="27"/>
        <v>0</v>
      </c>
      <c r="T9" s="80">
        <f t="shared" si="28"/>
        <v>0</v>
      </c>
      <c r="V9" s="128" t="e">
        <f>[4]军团势力点战斗奖励设计!GD13/E9</f>
        <v>#DIV/0!</v>
      </c>
      <c r="W9" s="128" t="e">
        <f>求节点(活动投放!$S$6:$S$41,活动投放!AP$6:AP$41,$B9)/E9</f>
        <v>#DIV/0!</v>
      </c>
      <c r="Y9" s="128" t="e">
        <f>[4]军团势力点战斗奖励设计!GE13/F9</f>
        <v>#DIV/0!</v>
      </c>
      <c r="Z9" s="128" t="e">
        <f>求节点(活动投放!$S$6:$S$41,活动投放!AQ$6:AQ$41,$B9)/F9</f>
        <v>#DIV/0!</v>
      </c>
      <c r="AB9" s="128" t="e">
        <f>[4]军团势力点战斗奖励设计!GF13/G9</f>
        <v>#DIV/0!</v>
      </c>
      <c r="AC9" s="128" t="e">
        <f>求节点(活动投放!$S$6:$S$41,活动投放!AR$6:AR$41,$B9)/G9</f>
        <v>#DIV/0!</v>
      </c>
      <c r="AE9" s="128" t="e">
        <f>[4]军团势力点战斗奖励设计!GG13/H9</f>
        <v>#DIV/0!</v>
      </c>
      <c r="AF9" s="128" t="e">
        <f>求节点(活动投放!$S$6:$S$41,活动投放!AS$6:AS$41,$B9)/H9</f>
        <v>#DIV/0!</v>
      </c>
      <c r="AI9" s="80">
        <v>4</v>
      </c>
      <c r="AJ9" s="119">
        <f>[4]军团势力点战斗奖励设计!GH13+求节点(活动投放!$S$46:$S$81,活动投放!AN$46:AN$81,$AI9)</f>
        <v>0</v>
      </c>
      <c r="AK9" s="119">
        <f>[4]军团势力点战斗奖励设计!GI13+求节点(活动投放!$S$46:$S$81,活动投放!AO$46:AO$81,$AI9)</f>
        <v>0</v>
      </c>
      <c r="AL9" s="119">
        <f>[4]军团势力点战斗奖励设计!GJ13+求节点(活动投放!$S$46:$S$81,活动投放!AP$46:AP$81,$AI9)</f>
        <v>0</v>
      </c>
      <c r="AM9" s="119">
        <f>[4]军团势力点战斗奖励设计!GK13+求节点(活动投放!$S$46:$S$81,活动投放!AQ$46:AQ$81,$AI9)</f>
        <v>0</v>
      </c>
      <c r="AN9" s="119">
        <f>[4]军团势力点战斗奖励设计!GL13+求节点(活动投放!$S$46:$S$81,活动投放!AR$46:AR$81,$AI9)</f>
        <v>0</v>
      </c>
      <c r="AO9" s="119">
        <f>[4]军团势力点战斗奖励设计!GM13+求节点(活动投放!$S$46:$S$81,活动投放!AS$46:AS$81,$AI9)</f>
        <v>0</v>
      </c>
      <c r="AP9" s="119">
        <f>IF($AI9&lt;前期规划!$C$2,0,求节点(装备突破!$N$46:$N$81,装备突破!AQ$46:AQ$81,$AI9))</f>
        <v>0</v>
      </c>
      <c r="AQ9" s="119">
        <f>IF($AI9&lt;前期规划!$C$2,0,求节点(装备突破!$N$46:$N$81,装备突破!AR$46:AR$81,$AI9))</f>
        <v>0</v>
      </c>
      <c r="AR9" s="119">
        <f>IF($AI9&lt;前期规划!$C$2,0,求节点(装备突破!$N$46:$N$81,装备突破!AS$46:AS$81,$AI9))</f>
        <v>0</v>
      </c>
      <c r="AS9" s="119">
        <f>IF($AI9&lt;前期规划!$C$2,0,求节点(装备突破!$N$46:$N$81,装备突破!AT$46:AT$81,$AI9))</f>
        <v>0</v>
      </c>
      <c r="AT9" s="119">
        <f>IF($AI9&lt;前期规划!$C$2,0,求节点(装备突破!$N$46:$N$81,装备突破!AU$46:AU$81,$AI9))</f>
        <v>0</v>
      </c>
      <c r="AU9" s="119">
        <f>IF($AI9&lt;前期规划!$C$2,0,求节点(装备突破!$N$46:$N$81,装备突破!AV$46:AV$81,$AI9))</f>
        <v>0</v>
      </c>
      <c r="AV9" s="80">
        <f t="shared" si="29"/>
        <v>0</v>
      </c>
      <c r="AW9" s="80">
        <f t="shared" si="1"/>
        <v>0</v>
      </c>
      <c r="AX9" s="80">
        <f t="shared" si="2"/>
        <v>0</v>
      </c>
      <c r="AY9" s="80">
        <f t="shared" si="3"/>
        <v>0</v>
      </c>
      <c r="AZ9" s="80">
        <f t="shared" si="4"/>
        <v>0</v>
      </c>
      <c r="BA9" s="80">
        <f t="shared" si="5"/>
        <v>0</v>
      </c>
      <c r="BD9" s="80">
        <v>4</v>
      </c>
      <c r="BE9" s="119">
        <f>[4]军团势力点战斗奖励设计!GN13+求节点(活动投放!$S$86:$S$121,活动投放!AN$86:AN$121,$BD9)</f>
        <v>0</v>
      </c>
      <c r="BF9" s="119">
        <f>[4]军团势力点战斗奖励设计!GO13+求节点(活动投放!$S$86:$S$121,活动投放!AO$86:AO$121,$BD9)</f>
        <v>0</v>
      </c>
      <c r="BG9" s="119">
        <f>[4]军团势力点战斗奖励设计!GP13+求节点(活动投放!$S$86:$S$121,活动投放!AP$86:AP$121,$BD9)</f>
        <v>0</v>
      </c>
      <c r="BH9" s="119">
        <f>[4]军团势力点战斗奖励设计!GQ13+求节点(活动投放!$S$86:$S$121,活动投放!AQ$86:AQ$121,$BD9)</f>
        <v>0</v>
      </c>
      <c r="BI9" s="119">
        <f>[4]军团势力点战斗奖励设计!GR13+求节点(活动投放!$S$86:$S$121,活动投放!AR$86:AR$121,$BD9)</f>
        <v>0</v>
      </c>
      <c r="BJ9" s="119">
        <f>[4]军团势力点战斗奖励设计!GS13+求节点(活动投放!$S$86:$S$121,活动投放!AS$86:AS$121,$BD9)</f>
        <v>0</v>
      </c>
      <c r="BK9" s="119">
        <f>IF($BD9&lt;前期规划!$C$2,0,求节点(装备突破!$N$86:$N$121,装备突破!AQ$86:AQ$121,$BD9))</f>
        <v>0</v>
      </c>
      <c r="BL9" s="119">
        <f>IF($BD9&lt;前期规划!$C$2,0,求节点(装备突破!$N$86:$N$121,装备突破!AR$86:AR$121,$BD9))</f>
        <v>0</v>
      </c>
      <c r="BM9" s="119">
        <f>IF($BD9&lt;前期规划!$C$2,0,求节点(装备突破!$N$86:$N$121,装备突破!AS$86:AS$121,$BD9))</f>
        <v>0</v>
      </c>
      <c r="BN9" s="119">
        <f>IF($BD9&lt;前期规划!$C$2,0,求节点(装备突破!$N$86:$N$121,装备突破!AT$86:AT$121,$BD9))</f>
        <v>0</v>
      </c>
      <c r="BO9" s="119">
        <f>IF($BD9&lt;前期规划!$C$2,0,求节点(装备突破!$N$86:$N$121,装备突破!AU$86:AU$121,$BD9))</f>
        <v>0</v>
      </c>
      <c r="BP9" s="119">
        <f>IF($BD9&lt;前期规划!$C$2,0,求节点(装备突破!$N$86:$N$121,装备突破!AV$86:AV$121,$BD9))</f>
        <v>0</v>
      </c>
      <c r="BQ9" s="80">
        <f t="shared" si="30"/>
        <v>0</v>
      </c>
      <c r="BR9" s="80">
        <f t="shared" si="6"/>
        <v>0</v>
      </c>
      <c r="BS9" s="80">
        <f t="shared" si="7"/>
        <v>0</v>
      </c>
      <c r="BT9" s="80">
        <f t="shared" si="8"/>
        <v>0</v>
      </c>
      <c r="BU9" s="80">
        <f t="shared" si="9"/>
        <v>0</v>
      </c>
      <c r="BV9" s="80">
        <f t="shared" si="10"/>
        <v>0</v>
      </c>
      <c r="BY9" s="80">
        <v>4</v>
      </c>
      <c r="BZ9" s="119">
        <f>[4]军团势力点战斗奖励设计!GT13+求节点(活动投放!$S$126:$S$161,活动投放!AN$126:AN$161,$BY9)</f>
        <v>0</v>
      </c>
      <c r="CA9" s="119">
        <f>[4]军团势力点战斗奖励设计!GU13+求节点(活动投放!$S$126:$S$161,活动投放!AO$126:AO$161,$BY9)</f>
        <v>0</v>
      </c>
      <c r="CB9" s="119">
        <f>[4]军团势力点战斗奖励设计!GV13+求节点(活动投放!$S$126:$S$161,活动投放!AP$126:AP$161,$BY9)</f>
        <v>0</v>
      </c>
      <c r="CC9" s="119">
        <f>[4]军团势力点战斗奖励设计!GW13+求节点(活动投放!$S$126:$S$161,活动投放!AQ$126:AQ$161,$BY9)</f>
        <v>0</v>
      </c>
      <c r="CD9" s="119">
        <f>[4]军团势力点战斗奖励设计!GX13+求节点(活动投放!$S$126:$S$161,活动投放!AR$126:AR$161,$BY9)</f>
        <v>0</v>
      </c>
      <c r="CE9" s="119">
        <f>[4]军团势力点战斗奖励设计!GY13+求节点(活动投放!$S$126:$S$161,活动投放!AS$126:AS$161,$BY9)</f>
        <v>0</v>
      </c>
      <c r="CF9" s="119">
        <f>IF($BY9&lt;前期规划!$C$2,0,求节点(装备突破!$N$126:$N$161,装备突破!AQ$126:AQ$161,$BY9))</f>
        <v>0</v>
      </c>
      <c r="CG9" s="119">
        <f>IF($BY9&lt;前期规划!$C$2,0,求节点(装备突破!$N$126:$N$161,装备突破!AR$126:AR$161,$BY9))</f>
        <v>0</v>
      </c>
      <c r="CH9" s="119">
        <f>IF($BY9&lt;前期规划!$C$2,0,求节点(装备突破!$N$126:$N$161,装备突破!AS$126:AS$161,$BY9))</f>
        <v>0</v>
      </c>
      <c r="CI9" s="119">
        <f>IF($BY9&lt;前期规划!$C$2,0,求节点(装备突破!$N$126:$N$161,装备突破!AT$126:AT$161,$BY9))</f>
        <v>0</v>
      </c>
      <c r="CJ9" s="119">
        <f>IF($BY9&lt;前期规划!$C$2,0,求节点(装备突破!$N$126:$N$161,装备突破!AU$126:AU$161,$BY9))</f>
        <v>0</v>
      </c>
      <c r="CK9" s="119">
        <f>IF($BY9&lt;前期规划!$C$2,0,求节点(装备突破!$N$126:$N$161,装备突破!AV$126:AV$161,$BY9))</f>
        <v>0</v>
      </c>
      <c r="CL9" s="80">
        <f t="shared" si="31"/>
        <v>0</v>
      </c>
      <c r="CM9" s="80">
        <f t="shared" si="11"/>
        <v>0</v>
      </c>
      <c r="CN9" s="80">
        <f t="shared" si="12"/>
        <v>0</v>
      </c>
      <c r="CO9" s="80">
        <f t="shared" si="13"/>
        <v>0</v>
      </c>
      <c r="CP9" s="80">
        <f t="shared" si="14"/>
        <v>0</v>
      </c>
      <c r="CQ9" s="80">
        <f t="shared" si="15"/>
        <v>0</v>
      </c>
      <c r="CT9" s="80">
        <v>4</v>
      </c>
      <c r="CU9" s="119">
        <f>[4]军团势力点战斗奖励设计!GZ13+求节点(活动投放!$S$166:$S$201,活动投放!AN$166:AN$201,$CT9)</f>
        <v>0</v>
      </c>
      <c r="CV9" s="119">
        <f>[4]军团势力点战斗奖励设计!HA13+求节点(活动投放!$S$166:$S$201,活动投放!AO$166:AO$201,$CT9)</f>
        <v>0</v>
      </c>
      <c r="CW9" s="119">
        <f>[4]军团势力点战斗奖励设计!HB13+求节点(活动投放!$S$166:$S$201,活动投放!AP$166:AP$201,$CT9)</f>
        <v>0</v>
      </c>
      <c r="CX9" s="119">
        <f>[4]军团势力点战斗奖励设计!HC13+求节点(活动投放!$S$166:$S$201,活动投放!AQ$166:AQ$201,$CT9)</f>
        <v>0</v>
      </c>
      <c r="CY9" s="119">
        <f>[4]军团势力点战斗奖励设计!HD13+求节点(活动投放!$S$166:$S$201,活动投放!AR$166:AR$201,$CT9)</f>
        <v>0</v>
      </c>
      <c r="CZ9" s="119">
        <f>[4]军团势力点战斗奖励设计!HE13+求节点(活动投放!$S$166:$S$201,活动投放!AS$166:AS$201,$CT9)</f>
        <v>0</v>
      </c>
      <c r="DA9" s="119">
        <f>IF($CT9&lt;前期规划!$C$2,0,求节点(装备突破!$N$166:$N$201,装备突破!AQ$166:AQ$201,$CT9))</f>
        <v>0</v>
      </c>
      <c r="DB9" s="119">
        <f>IF($CT9&lt;前期规划!$C$2,0,求节点(装备突破!$N$166:$N$201,装备突破!AR$166:AR$201,$CT9))</f>
        <v>0</v>
      </c>
      <c r="DC9" s="119">
        <f>IF($CT9&lt;前期规划!$C$2,0,求节点(装备突破!$N$166:$N$201,装备突破!AS$166:AS$201,$CT9))</f>
        <v>0</v>
      </c>
      <c r="DD9" s="119">
        <f>IF($CT9&lt;前期规划!$C$2,0,求节点(装备突破!$N$166:$N$201,装备突破!AT$166:AT$201,$CT9))</f>
        <v>0</v>
      </c>
      <c r="DE9" s="119">
        <f>IF($CT9&lt;前期规划!$C$2,0,求节点(装备突破!$N$166:$N$201,装备突破!AU$166:AU$201,$CT9))</f>
        <v>0</v>
      </c>
      <c r="DF9" s="119">
        <f>IF($CT9&lt;前期规划!$C$2,0,求节点(装备突破!$N$166:$N$201,装备突破!AV$166:AV$201,$CT9))</f>
        <v>0</v>
      </c>
      <c r="DG9" s="80">
        <f t="shared" si="32"/>
        <v>0</v>
      </c>
      <c r="DH9" s="80">
        <f t="shared" si="16"/>
        <v>0</v>
      </c>
      <c r="DI9" s="80">
        <f t="shared" si="17"/>
        <v>0</v>
      </c>
      <c r="DJ9" s="80">
        <f t="shared" si="18"/>
        <v>0</v>
      </c>
      <c r="DK9" s="80">
        <f t="shared" si="19"/>
        <v>0</v>
      </c>
      <c r="DL9" s="80">
        <f t="shared" si="20"/>
        <v>0</v>
      </c>
      <c r="DN9" s="128" t="e">
        <f>[4]军团势力点战斗奖励设计!HE13/CZ9</f>
        <v>#DIV/0!</v>
      </c>
      <c r="DO9" s="128" t="e">
        <f>求节点(活动投放!$S$166:$S$201,活动投放!AS$166:AS$201,$CT9)/CZ9</f>
        <v>#DIV/0!</v>
      </c>
      <c r="DU9" s="140">
        <v>4</v>
      </c>
      <c r="DV9" s="140">
        <f>[4]军团势力点战斗奖励设计!AA13+[4]军团势力点战斗奖励设计!AF13+求节点(活动投放!$S$6:$S$41,活动投放!$BC$6:$BC$41,$DU9)</f>
        <v>0</v>
      </c>
      <c r="DW9" s="140">
        <f>[4]军团势力点战斗奖励设计!AB13+[4]军团势力点战斗奖励设计!AG13+求节点(活动投放!$S$46:$S$81,活动投放!$BC$46:$BC$81,$DU9)</f>
        <v>0</v>
      </c>
      <c r="DX9" s="140">
        <f>[4]军团势力点战斗奖励设计!AC13+[4]军团势力点战斗奖励设计!AH13+求节点(活动投放!$S$86:$S$121,活动投放!$BC$86:$BC$121,$DU9)</f>
        <v>0</v>
      </c>
      <c r="DY9" s="140">
        <f>[4]军团势力点战斗奖励设计!AD13+[4]军团势力点战斗奖励设计!AI13+求节点(活动投放!$S$126:$S$161,活动投放!$BC$126:$BC$161,$DU9)</f>
        <v>0</v>
      </c>
      <c r="DZ9" s="140">
        <f>[4]军团势力点战斗奖励设计!AE13+[4]军团势力点战斗奖励设计!AJ13+求节点(活动投放!$S$166:$S$201,活动投放!$BC$166:$BC$201,$DU9)</f>
        <v>0</v>
      </c>
      <c r="EA9" s="140">
        <f>[4]军团势力点战斗奖励设计!BI13+[4]军团势力点战斗奖励设计!BN13+求节点(活动投放!$S$6:$S$41,活动投放!$BE$6:$BE$41,$DU9)</f>
        <v>0</v>
      </c>
      <c r="EB9" s="140">
        <f>[4]军团势力点战斗奖励设计!BJ13+[4]军团势力点战斗奖励设计!BO13+求节点(活动投放!$S$46:$S$81,活动投放!$BE$46:$BE$81,$DU9)</f>
        <v>0</v>
      </c>
      <c r="EC9" s="140">
        <f>[4]军团势力点战斗奖励设计!BK13+[4]军团势力点战斗奖励设计!BP13+求节点(活动投放!$S$86:$S$121,活动投放!$BE$86:$BE$121,$DU9)</f>
        <v>0</v>
      </c>
      <c r="ED9" s="140">
        <f>[4]军团势力点战斗奖励设计!BL13+[4]军团势力点战斗奖励设计!BQ13+求节点(活动投放!$S$126:$S$161,活动投放!$BE$126:$BE$161,$DU9)</f>
        <v>0</v>
      </c>
      <c r="EE9" s="140">
        <f>[4]军团势力点战斗奖励设计!BM13+[4]军团势力点战斗奖励设计!BR13+求节点(活动投放!$S$166:$S$201,活动投放!$BE$166:$BE$201,$DU9)</f>
        <v>0</v>
      </c>
      <c r="EF9" s="140">
        <f t="shared" si="33"/>
        <v>0</v>
      </c>
      <c r="EG9" s="140">
        <f t="shared" si="34"/>
        <v>0</v>
      </c>
      <c r="EH9" s="140">
        <f t="shared" si="35"/>
        <v>0</v>
      </c>
      <c r="EI9" s="140">
        <f t="shared" si="36"/>
        <v>0</v>
      </c>
      <c r="EJ9" s="140">
        <f t="shared" si="37"/>
        <v>0</v>
      </c>
      <c r="EM9" s="140">
        <v>4</v>
      </c>
      <c r="EN9" s="140">
        <f>[4]军团势力点战斗奖励设计!AK13+[4]军团势力点战斗奖励设计!AP13+求节点(活动投放!$S$6:$S$41,活动投放!$BD$6:$BD$41,$EM9)</f>
        <v>0</v>
      </c>
      <c r="EO9" s="140">
        <f>[4]军团势力点战斗奖励设计!AL13+[4]军团势力点战斗奖励设计!AQ13+求节点(活动投放!$S$46:$S$81,活动投放!$BD$46:$BD$81,$EM9)</f>
        <v>0</v>
      </c>
      <c r="EP9" s="140">
        <f>[4]军团势力点战斗奖励设计!AM13+[4]军团势力点战斗奖励设计!AR13+求节点(活动投放!$S$86:$S$121,活动投放!$BD$86:$BD$121,$EM9)</f>
        <v>0</v>
      </c>
      <c r="EQ9" s="140">
        <f>[4]军团势力点战斗奖励设计!AN13+[4]军团势力点战斗奖励设计!AS13+求节点(活动投放!$S$126:$S$161,活动投放!$BD$126:$BD$161,$EM9)</f>
        <v>0</v>
      </c>
      <c r="ER9" s="140">
        <f>[4]军团势力点战斗奖励设计!AO13+[4]军团势力点战斗奖励设计!AT13+求节点(活动投放!$S$166:$S$201,活动投放!$BD$166:$BD$201,$EM9)</f>
        <v>0</v>
      </c>
      <c r="ES9" s="140">
        <f>[4]军团势力点战斗奖励设计!BS13+[4]军团势力点战斗奖励设计!BX13+求节点(活动投放!$S$6:$S$41,活动投放!$BF$6:$BF$41,$EM9)</f>
        <v>0</v>
      </c>
      <c r="ET9" s="140">
        <f>[4]军团势力点战斗奖励设计!BT13+[4]军团势力点战斗奖励设计!BY13+求节点(活动投放!$S$46:$S$81,活动投放!$BF$46:$BF$81,$EM9)</f>
        <v>0</v>
      </c>
      <c r="EU9" s="140">
        <f>[4]军团势力点战斗奖励设计!BU13+[4]军团势力点战斗奖励设计!BZ13+求节点(活动投放!$S$86:$S$121,活动投放!$BF$86:$BF$121,$EM9)</f>
        <v>0</v>
      </c>
      <c r="EV9" s="140">
        <f>[4]军团势力点战斗奖励设计!BV13+[4]军团势力点战斗奖励设计!CA13+求节点(活动投放!$S$126:$S$161,活动投放!$BF$126:$BF$161,$EM9)</f>
        <v>0</v>
      </c>
      <c r="EW9" s="140">
        <f>[4]军团势力点战斗奖励设计!BW13+[4]军团势力点战斗奖励设计!CB13+求节点(活动投放!$S$166:$S$201,活动投放!$BF$166:$BF$201,$EM9)</f>
        <v>0</v>
      </c>
      <c r="EX9" s="140">
        <f t="shared" si="38"/>
        <v>0</v>
      </c>
      <c r="EY9" s="140">
        <f t="shared" si="39"/>
        <v>0</v>
      </c>
      <c r="EZ9" s="140">
        <f t="shared" si="40"/>
        <v>0</v>
      </c>
      <c r="FA9" s="140">
        <f t="shared" si="41"/>
        <v>0</v>
      </c>
      <c r="FB9" s="140">
        <f t="shared" si="42"/>
        <v>0</v>
      </c>
    </row>
    <row r="10" spans="1:158" x14ac:dyDescent="0.15">
      <c r="B10" s="80">
        <v>5</v>
      </c>
      <c r="C10" s="119">
        <f>[4]军团势力点战斗奖励设计!GB14+求节点(活动投放!$S$6:$S$41,活动投放!AN$6:AN$41,$B10)</f>
        <v>0</v>
      </c>
      <c r="D10" s="119">
        <f>[4]军团势力点战斗奖励设计!GC14+求节点(活动投放!$S$6:$S$41,活动投放!AO$6:AO$41,$B10)</f>
        <v>0</v>
      </c>
      <c r="E10" s="119">
        <f>[4]军团势力点战斗奖励设计!GD14+求节点(活动投放!$S$6:$S$41,活动投放!AP$6:AP$41,$B10)</f>
        <v>0</v>
      </c>
      <c r="F10" s="119">
        <f>[4]军团势力点战斗奖励设计!GE14+求节点(活动投放!$S$6:$S$41,活动投放!AQ$6:AQ$41,$B10)</f>
        <v>0</v>
      </c>
      <c r="G10" s="119">
        <f>[4]军团势力点战斗奖励设计!GF14+求节点(活动投放!$S$6:$S$41,活动投放!AR$6:AR$41,$B10)</f>
        <v>0</v>
      </c>
      <c r="H10" s="119">
        <f>[4]军团势力点战斗奖励设计!GG14+求节点(活动投放!$S$6:$S$41,活动投放!AS$6:AS$41,$B10)</f>
        <v>0</v>
      </c>
      <c r="I10" s="119">
        <f>IF($B10&lt;前期规划!$C$2,0,求节点(装备突破!$N$6:$N$41,装备突破!AQ$6:AQ$41,$B10))</f>
        <v>0</v>
      </c>
      <c r="J10" s="119">
        <f>IF($B10&lt;前期规划!$C$2,0,求节点(装备突破!$N$6:$N$41,装备突破!AR$6:AR$41,$B10))</f>
        <v>0</v>
      </c>
      <c r="K10" s="119">
        <f>IF($B10&lt;前期规划!$C$2,0,求节点(装备突破!$N$6:$N$41,装备突破!AS$6:AS$41,$B10))</f>
        <v>0</v>
      </c>
      <c r="L10" s="119">
        <f>IF($B10&lt;前期规划!$C$2,0,求节点(装备突破!$N$6:$N$41,装备突破!AT$6:AT$41,$B10))</f>
        <v>0</v>
      </c>
      <c r="M10" s="119">
        <f>IF($B10&lt;前期规划!$C$2,0,求节点(装备突破!$N$6:$N$41,装备突破!AU$6:AU$41,$B10))</f>
        <v>0</v>
      </c>
      <c r="N10" s="119">
        <f>IF($B10&lt;前期规划!$C$2,0,求节点(装备突破!$N$6:$N$41,装备突破!AV$6:AV$41,$B10))</f>
        <v>0</v>
      </c>
      <c r="O10" s="80">
        <f t="shared" si="23"/>
        <v>0</v>
      </c>
      <c r="P10" s="80">
        <f t="shared" si="24"/>
        <v>0</v>
      </c>
      <c r="Q10" s="80">
        <f t="shared" si="25"/>
        <v>0</v>
      </c>
      <c r="R10" s="80">
        <f t="shared" si="26"/>
        <v>0</v>
      </c>
      <c r="S10" s="80">
        <f t="shared" si="27"/>
        <v>0</v>
      </c>
      <c r="T10" s="80">
        <f t="shared" si="28"/>
        <v>0</v>
      </c>
      <c r="V10" s="128" t="e">
        <f>[4]军团势力点战斗奖励设计!GD14/E10</f>
        <v>#DIV/0!</v>
      </c>
      <c r="W10" s="128" t="e">
        <f>求节点(活动投放!$S$6:$S$41,活动投放!AP$6:AP$41,$B10)/E10</f>
        <v>#DIV/0!</v>
      </c>
      <c r="Y10" s="128" t="e">
        <f>[4]军团势力点战斗奖励设计!GE14/F10</f>
        <v>#DIV/0!</v>
      </c>
      <c r="Z10" s="128" t="e">
        <f>求节点(活动投放!$S$6:$S$41,活动投放!AQ$6:AQ$41,$B10)/F10</f>
        <v>#DIV/0!</v>
      </c>
      <c r="AB10" s="128" t="e">
        <f>[4]军团势力点战斗奖励设计!GF14/G10</f>
        <v>#DIV/0!</v>
      </c>
      <c r="AC10" s="128" t="e">
        <f>求节点(活动投放!$S$6:$S$41,活动投放!AR$6:AR$41,$B10)/G10</f>
        <v>#DIV/0!</v>
      </c>
      <c r="AE10" s="128" t="e">
        <f>[4]军团势力点战斗奖励设计!GG14/H10</f>
        <v>#DIV/0!</v>
      </c>
      <c r="AF10" s="128" t="e">
        <f>求节点(活动投放!$S$6:$S$41,活动投放!AS$6:AS$41,$B10)/H10</f>
        <v>#DIV/0!</v>
      </c>
      <c r="AI10" s="80">
        <v>5</v>
      </c>
      <c r="AJ10" s="119">
        <f>[4]军团势力点战斗奖励设计!GH14+求节点(活动投放!$S$46:$S$81,活动投放!AN$46:AN$81,$AI10)</f>
        <v>0</v>
      </c>
      <c r="AK10" s="119">
        <f>[4]军团势力点战斗奖励设计!GI14+求节点(活动投放!$S$46:$S$81,活动投放!AO$46:AO$81,$AI10)</f>
        <v>0</v>
      </c>
      <c r="AL10" s="119">
        <f>[4]军团势力点战斗奖励设计!GJ14+求节点(活动投放!$S$46:$S$81,活动投放!AP$46:AP$81,$AI10)</f>
        <v>0</v>
      </c>
      <c r="AM10" s="119">
        <f>[4]军团势力点战斗奖励设计!GK14+求节点(活动投放!$S$46:$S$81,活动投放!AQ$46:AQ$81,$AI10)</f>
        <v>0</v>
      </c>
      <c r="AN10" s="119">
        <f>[4]军团势力点战斗奖励设计!GL14+求节点(活动投放!$S$46:$S$81,活动投放!AR$46:AR$81,$AI10)</f>
        <v>0</v>
      </c>
      <c r="AO10" s="119">
        <f>[4]军团势力点战斗奖励设计!GM14+求节点(活动投放!$S$46:$S$81,活动投放!AS$46:AS$81,$AI10)</f>
        <v>0</v>
      </c>
      <c r="AP10" s="119">
        <f>IF($AI10&lt;前期规划!$C$2,0,求节点(装备突破!$N$46:$N$81,装备突破!AQ$46:AQ$81,$AI10))</f>
        <v>0</v>
      </c>
      <c r="AQ10" s="119">
        <f>IF($AI10&lt;前期规划!$C$2,0,求节点(装备突破!$N$46:$N$81,装备突破!AR$46:AR$81,$AI10))</f>
        <v>0</v>
      </c>
      <c r="AR10" s="119">
        <f>IF($AI10&lt;前期规划!$C$2,0,求节点(装备突破!$N$46:$N$81,装备突破!AS$46:AS$81,$AI10))</f>
        <v>0</v>
      </c>
      <c r="AS10" s="119">
        <f>IF($AI10&lt;前期规划!$C$2,0,求节点(装备突破!$N$46:$N$81,装备突破!AT$46:AT$81,$AI10))</f>
        <v>0</v>
      </c>
      <c r="AT10" s="119">
        <f>IF($AI10&lt;前期规划!$C$2,0,求节点(装备突破!$N$46:$N$81,装备突破!AU$46:AU$81,$AI10))</f>
        <v>0</v>
      </c>
      <c r="AU10" s="119">
        <f>IF($AI10&lt;前期规划!$C$2,0,求节点(装备突破!$N$46:$N$81,装备突破!AV$46:AV$81,$AI10))</f>
        <v>0</v>
      </c>
      <c r="AV10" s="80">
        <f t="shared" si="29"/>
        <v>0</v>
      </c>
      <c r="AW10" s="80">
        <f t="shared" si="1"/>
        <v>0</v>
      </c>
      <c r="AX10" s="80">
        <f t="shared" si="2"/>
        <v>0</v>
      </c>
      <c r="AY10" s="80">
        <f t="shared" si="3"/>
        <v>0</v>
      </c>
      <c r="AZ10" s="80">
        <f t="shared" si="4"/>
        <v>0</v>
      </c>
      <c r="BA10" s="80">
        <f t="shared" si="5"/>
        <v>0</v>
      </c>
      <c r="BD10" s="80">
        <v>5</v>
      </c>
      <c r="BE10" s="119">
        <f>[4]军团势力点战斗奖励设计!GN14+求节点(活动投放!$S$86:$S$121,活动投放!AN$86:AN$121,$BD10)</f>
        <v>0</v>
      </c>
      <c r="BF10" s="119">
        <f>[4]军团势力点战斗奖励设计!GO14+求节点(活动投放!$S$86:$S$121,活动投放!AO$86:AO$121,$BD10)</f>
        <v>0</v>
      </c>
      <c r="BG10" s="119">
        <f>[4]军团势力点战斗奖励设计!GP14+求节点(活动投放!$S$86:$S$121,活动投放!AP$86:AP$121,$BD10)</f>
        <v>0</v>
      </c>
      <c r="BH10" s="119">
        <f>[4]军团势力点战斗奖励设计!GQ14+求节点(活动投放!$S$86:$S$121,活动投放!AQ$86:AQ$121,$BD10)</f>
        <v>0</v>
      </c>
      <c r="BI10" s="119">
        <f>[4]军团势力点战斗奖励设计!GR14+求节点(活动投放!$S$86:$S$121,活动投放!AR$86:AR$121,$BD10)</f>
        <v>0</v>
      </c>
      <c r="BJ10" s="119">
        <f>[4]军团势力点战斗奖励设计!GS14+求节点(活动投放!$S$86:$S$121,活动投放!AS$86:AS$121,$BD10)</f>
        <v>0</v>
      </c>
      <c r="BK10" s="119">
        <f>IF($BD10&lt;前期规划!$C$2,0,求节点(装备突破!$N$86:$N$121,装备突破!AQ$86:AQ$121,$BD10))</f>
        <v>0</v>
      </c>
      <c r="BL10" s="119">
        <f>IF($BD10&lt;前期规划!$C$2,0,求节点(装备突破!$N$86:$N$121,装备突破!AR$86:AR$121,$BD10))</f>
        <v>0</v>
      </c>
      <c r="BM10" s="119">
        <f>IF($BD10&lt;前期规划!$C$2,0,求节点(装备突破!$N$86:$N$121,装备突破!AS$86:AS$121,$BD10))</f>
        <v>0</v>
      </c>
      <c r="BN10" s="119">
        <f>IF($BD10&lt;前期规划!$C$2,0,求节点(装备突破!$N$86:$N$121,装备突破!AT$86:AT$121,$BD10))</f>
        <v>0</v>
      </c>
      <c r="BO10" s="119">
        <f>IF($BD10&lt;前期规划!$C$2,0,求节点(装备突破!$N$86:$N$121,装备突破!AU$86:AU$121,$BD10))</f>
        <v>0</v>
      </c>
      <c r="BP10" s="119">
        <f>IF($BD10&lt;前期规划!$C$2,0,求节点(装备突破!$N$86:$N$121,装备突破!AV$86:AV$121,$BD10))</f>
        <v>0</v>
      </c>
      <c r="BQ10" s="80">
        <f t="shared" si="30"/>
        <v>0</v>
      </c>
      <c r="BR10" s="80">
        <f t="shared" si="6"/>
        <v>0</v>
      </c>
      <c r="BS10" s="80">
        <f t="shared" si="7"/>
        <v>0</v>
      </c>
      <c r="BT10" s="80">
        <f t="shared" si="8"/>
        <v>0</v>
      </c>
      <c r="BU10" s="80">
        <f t="shared" si="9"/>
        <v>0</v>
      </c>
      <c r="BV10" s="80">
        <f t="shared" si="10"/>
        <v>0</v>
      </c>
      <c r="BY10" s="80">
        <v>5</v>
      </c>
      <c r="BZ10" s="119">
        <f>[4]军团势力点战斗奖励设计!GT14+求节点(活动投放!$S$126:$S$161,活动投放!AN$126:AN$161,$BY10)</f>
        <v>0</v>
      </c>
      <c r="CA10" s="119">
        <f>[4]军团势力点战斗奖励设计!GU14+求节点(活动投放!$S$126:$S$161,活动投放!AO$126:AO$161,$BY10)</f>
        <v>0</v>
      </c>
      <c r="CB10" s="119">
        <f>[4]军团势力点战斗奖励设计!GV14+求节点(活动投放!$S$126:$S$161,活动投放!AP$126:AP$161,$BY10)</f>
        <v>0</v>
      </c>
      <c r="CC10" s="119">
        <f>[4]军团势力点战斗奖励设计!GW14+求节点(活动投放!$S$126:$S$161,活动投放!AQ$126:AQ$161,$BY10)</f>
        <v>0</v>
      </c>
      <c r="CD10" s="119">
        <f>[4]军团势力点战斗奖励设计!GX14+求节点(活动投放!$S$126:$S$161,活动投放!AR$126:AR$161,$BY10)</f>
        <v>0</v>
      </c>
      <c r="CE10" s="119">
        <f>[4]军团势力点战斗奖励设计!GY14+求节点(活动投放!$S$126:$S$161,活动投放!AS$126:AS$161,$BY10)</f>
        <v>0</v>
      </c>
      <c r="CF10" s="119">
        <f>IF($BY10&lt;前期规划!$C$2,0,求节点(装备突破!$N$126:$N$161,装备突破!AQ$126:AQ$161,$BY10))</f>
        <v>0</v>
      </c>
      <c r="CG10" s="119">
        <f>IF($BY10&lt;前期规划!$C$2,0,求节点(装备突破!$N$126:$N$161,装备突破!AR$126:AR$161,$BY10))</f>
        <v>0</v>
      </c>
      <c r="CH10" s="119">
        <f>IF($BY10&lt;前期规划!$C$2,0,求节点(装备突破!$N$126:$N$161,装备突破!AS$126:AS$161,$BY10))</f>
        <v>0</v>
      </c>
      <c r="CI10" s="119">
        <f>IF($BY10&lt;前期规划!$C$2,0,求节点(装备突破!$N$126:$N$161,装备突破!AT$126:AT$161,$BY10))</f>
        <v>0</v>
      </c>
      <c r="CJ10" s="119">
        <f>IF($BY10&lt;前期规划!$C$2,0,求节点(装备突破!$N$126:$N$161,装备突破!AU$126:AU$161,$BY10))</f>
        <v>0</v>
      </c>
      <c r="CK10" s="119">
        <f>IF($BY10&lt;前期规划!$C$2,0,求节点(装备突破!$N$126:$N$161,装备突破!AV$126:AV$161,$BY10))</f>
        <v>0</v>
      </c>
      <c r="CL10" s="80">
        <f t="shared" si="31"/>
        <v>0</v>
      </c>
      <c r="CM10" s="80">
        <f t="shared" si="11"/>
        <v>0</v>
      </c>
      <c r="CN10" s="80">
        <f t="shared" si="12"/>
        <v>0</v>
      </c>
      <c r="CO10" s="80">
        <f t="shared" si="13"/>
        <v>0</v>
      </c>
      <c r="CP10" s="80">
        <f t="shared" si="14"/>
        <v>0</v>
      </c>
      <c r="CQ10" s="80">
        <f t="shared" si="15"/>
        <v>0</v>
      </c>
      <c r="CT10" s="80">
        <v>5</v>
      </c>
      <c r="CU10" s="119">
        <f>[4]军团势力点战斗奖励设计!GZ14+求节点(活动投放!$S$166:$S$201,活动投放!AN$166:AN$201,$CT10)</f>
        <v>0</v>
      </c>
      <c r="CV10" s="119">
        <f>[4]军团势力点战斗奖励设计!HA14+求节点(活动投放!$S$166:$S$201,活动投放!AO$166:AO$201,$CT10)</f>
        <v>0</v>
      </c>
      <c r="CW10" s="119">
        <f>[4]军团势力点战斗奖励设计!HB14+求节点(活动投放!$S$166:$S$201,活动投放!AP$166:AP$201,$CT10)</f>
        <v>0</v>
      </c>
      <c r="CX10" s="119">
        <f>[4]军团势力点战斗奖励设计!HC14+求节点(活动投放!$S$166:$S$201,活动投放!AQ$166:AQ$201,$CT10)</f>
        <v>0</v>
      </c>
      <c r="CY10" s="119">
        <f>[4]军团势力点战斗奖励设计!HD14+求节点(活动投放!$S$166:$S$201,活动投放!AR$166:AR$201,$CT10)</f>
        <v>0</v>
      </c>
      <c r="CZ10" s="119">
        <f>[4]军团势力点战斗奖励设计!HE14+求节点(活动投放!$S$166:$S$201,活动投放!AS$166:AS$201,$CT10)</f>
        <v>0</v>
      </c>
      <c r="DA10" s="119">
        <f>IF($CT10&lt;前期规划!$C$2,0,求节点(装备突破!$N$166:$N$201,装备突破!AQ$166:AQ$201,$CT10))</f>
        <v>0</v>
      </c>
      <c r="DB10" s="119">
        <f>IF($CT10&lt;前期规划!$C$2,0,求节点(装备突破!$N$166:$N$201,装备突破!AR$166:AR$201,$CT10))</f>
        <v>0</v>
      </c>
      <c r="DC10" s="119">
        <f>IF($CT10&lt;前期规划!$C$2,0,求节点(装备突破!$N$166:$N$201,装备突破!AS$166:AS$201,$CT10))</f>
        <v>0</v>
      </c>
      <c r="DD10" s="119">
        <f>IF($CT10&lt;前期规划!$C$2,0,求节点(装备突破!$N$166:$N$201,装备突破!AT$166:AT$201,$CT10))</f>
        <v>0</v>
      </c>
      <c r="DE10" s="119">
        <f>IF($CT10&lt;前期规划!$C$2,0,求节点(装备突破!$N$166:$N$201,装备突破!AU$166:AU$201,$CT10))</f>
        <v>0</v>
      </c>
      <c r="DF10" s="119">
        <f>IF($CT10&lt;前期规划!$C$2,0,求节点(装备突破!$N$166:$N$201,装备突破!AV$166:AV$201,$CT10))</f>
        <v>0</v>
      </c>
      <c r="DG10" s="80">
        <f t="shared" si="32"/>
        <v>0</v>
      </c>
      <c r="DH10" s="80">
        <f t="shared" si="16"/>
        <v>0</v>
      </c>
      <c r="DI10" s="80">
        <f t="shared" si="17"/>
        <v>0</v>
      </c>
      <c r="DJ10" s="80">
        <f t="shared" si="18"/>
        <v>0</v>
      </c>
      <c r="DK10" s="80">
        <f t="shared" si="19"/>
        <v>0</v>
      </c>
      <c r="DL10" s="80">
        <f t="shared" si="20"/>
        <v>0</v>
      </c>
      <c r="DN10" s="128" t="e">
        <f>[4]军团势力点战斗奖励设计!HE14/CZ10</f>
        <v>#DIV/0!</v>
      </c>
      <c r="DO10" s="128" t="e">
        <f>求节点(活动投放!$S$166:$S$201,活动投放!AS$166:AS$201,$CT10)/CZ10</f>
        <v>#DIV/0!</v>
      </c>
      <c r="DU10" s="140">
        <v>5</v>
      </c>
      <c r="DV10" s="140">
        <f>[4]军团势力点战斗奖励设计!AA14+[4]军团势力点战斗奖励设计!AF14+求节点(活动投放!$S$6:$S$41,活动投放!$BC$6:$BC$41,$DU10)</f>
        <v>0</v>
      </c>
      <c r="DW10" s="140">
        <f>[4]军团势力点战斗奖励设计!AB14+[4]军团势力点战斗奖励设计!AG14+求节点(活动投放!$S$46:$S$81,活动投放!$BC$46:$BC$81,$DU10)</f>
        <v>0</v>
      </c>
      <c r="DX10" s="140">
        <f>[4]军团势力点战斗奖励设计!AC14+[4]军团势力点战斗奖励设计!AH14+求节点(活动投放!$S$86:$S$121,活动投放!$BC$86:$BC$121,$DU10)</f>
        <v>0</v>
      </c>
      <c r="DY10" s="140">
        <f>[4]军团势力点战斗奖励设计!AD14+[4]军团势力点战斗奖励设计!AI14+求节点(活动投放!$S$126:$S$161,活动投放!$BC$126:$BC$161,$DU10)</f>
        <v>0</v>
      </c>
      <c r="DZ10" s="140">
        <f>[4]军团势力点战斗奖励设计!AE14+[4]军团势力点战斗奖励设计!AJ14+求节点(活动投放!$S$166:$S$201,活动投放!$BC$166:$BC$201,$DU10)</f>
        <v>0</v>
      </c>
      <c r="EA10" s="140">
        <f>[4]军团势力点战斗奖励设计!BI14+[4]军团势力点战斗奖励设计!BN14+求节点(活动投放!$S$6:$S$41,活动投放!$BE$6:$BE$41,$DU10)</f>
        <v>0</v>
      </c>
      <c r="EB10" s="140">
        <f>[4]军团势力点战斗奖励设计!BJ14+[4]军团势力点战斗奖励设计!BO14+求节点(活动投放!$S$46:$S$81,活动投放!$BE$46:$BE$81,$DU10)</f>
        <v>0</v>
      </c>
      <c r="EC10" s="140">
        <f>[4]军团势力点战斗奖励设计!BK14+[4]军团势力点战斗奖励设计!BP14+求节点(活动投放!$S$86:$S$121,活动投放!$BE$86:$BE$121,$DU10)</f>
        <v>0</v>
      </c>
      <c r="ED10" s="140">
        <f>[4]军团势力点战斗奖励设计!BL14+[4]军团势力点战斗奖励设计!BQ14+求节点(活动投放!$S$126:$S$161,活动投放!$BE$126:$BE$161,$DU10)</f>
        <v>0</v>
      </c>
      <c r="EE10" s="140">
        <f>[4]军团势力点战斗奖励设计!BM14+[4]军团势力点战斗奖励设计!BR14+求节点(活动投放!$S$166:$S$201,活动投放!$BE$166:$BE$201,$DU10)</f>
        <v>0</v>
      </c>
      <c r="EF10" s="140">
        <f t="shared" si="33"/>
        <v>0</v>
      </c>
      <c r="EG10" s="140">
        <f t="shared" si="34"/>
        <v>0</v>
      </c>
      <c r="EH10" s="140">
        <f t="shared" si="35"/>
        <v>0</v>
      </c>
      <c r="EI10" s="140">
        <f t="shared" si="36"/>
        <v>0</v>
      </c>
      <c r="EJ10" s="140">
        <f t="shared" si="37"/>
        <v>0</v>
      </c>
      <c r="EM10" s="140">
        <v>5</v>
      </c>
      <c r="EN10" s="140">
        <f>[4]军团势力点战斗奖励设计!AK14+[4]军团势力点战斗奖励设计!AP14+求节点(活动投放!$S$6:$S$41,活动投放!$BD$6:$BD$41,$EM10)</f>
        <v>0</v>
      </c>
      <c r="EO10" s="140">
        <f>[4]军团势力点战斗奖励设计!AL14+[4]军团势力点战斗奖励设计!AQ14+求节点(活动投放!$S$46:$S$81,活动投放!$BD$46:$BD$81,$EM10)</f>
        <v>0</v>
      </c>
      <c r="EP10" s="140">
        <f>[4]军团势力点战斗奖励设计!AM14+[4]军团势力点战斗奖励设计!AR14+求节点(活动投放!$S$86:$S$121,活动投放!$BD$86:$BD$121,$EM10)</f>
        <v>0</v>
      </c>
      <c r="EQ10" s="140">
        <f>[4]军团势力点战斗奖励设计!AN14+[4]军团势力点战斗奖励设计!AS14+求节点(活动投放!$S$126:$S$161,活动投放!$BD$126:$BD$161,$EM10)</f>
        <v>0</v>
      </c>
      <c r="ER10" s="140">
        <f>[4]军团势力点战斗奖励设计!AO14+[4]军团势力点战斗奖励设计!AT14+求节点(活动投放!$S$166:$S$201,活动投放!$BD$166:$BD$201,$EM10)</f>
        <v>0</v>
      </c>
      <c r="ES10" s="140">
        <f>[4]军团势力点战斗奖励设计!BS14+[4]军团势力点战斗奖励设计!BX14+求节点(活动投放!$S$6:$S$41,活动投放!$BF$6:$BF$41,$EM10)</f>
        <v>0</v>
      </c>
      <c r="ET10" s="140">
        <f>[4]军团势力点战斗奖励设计!BT14+[4]军团势力点战斗奖励设计!BY14+求节点(活动投放!$S$46:$S$81,活动投放!$BF$46:$BF$81,$EM10)</f>
        <v>0</v>
      </c>
      <c r="EU10" s="140">
        <f>[4]军团势力点战斗奖励设计!BU14+[4]军团势力点战斗奖励设计!BZ14+求节点(活动投放!$S$86:$S$121,活动投放!$BF$86:$BF$121,$EM10)</f>
        <v>0</v>
      </c>
      <c r="EV10" s="140">
        <f>[4]军团势力点战斗奖励设计!BV14+[4]军团势力点战斗奖励设计!CA14+求节点(活动投放!$S$126:$S$161,活动投放!$BF$126:$BF$161,$EM10)</f>
        <v>0</v>
      </c>
      <c r="EW10" s="140">
        <f>[4]军团势力点战斗奖励设计!BW14+[4]军团势力点战斗奖励设计!CB14+求节点(活动投放!$S$166:$S$201,活动投放!$BF$166:$BF$201,$EM10)</f>
        <v>0</v>
      </c>
      <c r="EX10" s="140">
        <f t="shared" si="38"/>
        <v>0</v>
      </c>
      <c r="EY10" s="140">
        <f t="shared" si="39"/>
        <v>0</v>
      </c>
      <c r="EZ10" s="140">
        <f t="shared" si="40"/>
        <v>0</v>
      </c>
      <c r="FA10" s="140">
        <f t="shared" si="41"/>
        <v>0</v>
      </c>
      <c r="FB10" s="140">
        <f t="shared" si="42"/>
        <v>0</v>
      </c>
    </row>
    <row r="11" spans="1:158" x14ac:dyDescent="0.15">
      <c r="B11" s="80">
        <v>6</v>
      </c>
      <c r="C11" s="119">
        <f>[4]军团势力点战斗奖励设计!GB15+求节点(活动投放!$S$6:$S$41,活动投放!AN$6:AN$41,$B11)</f>
        <v>0</v>
      </c>
      <c r="D11" s="119">
        <f>[4]军团势力点战斗奖励设计!GC15+求节点(活动投放!$S$6:$S$41,活动投放!AO$6:AO$41,$B11)</f>
        <v>0</v>
      </c>
      <c r="E11" s="119">
        <f>[4]军团势力点战斗奖励设计!GD15+求节点(活动投放!$S$6:$S$41,活动投放!AP$6:AP$41,$B11)</f>
        <v>0</v>
      </c>
      <c r="F11" s="119">
        <f>[4]军团势力点战斗奖励设计!GE15+求节点(活动投放!$S$6:$S$41,活动投放!AQ$6:AQ$41,$B11)</f>
        <v>0</v>
      </c>
      <c r="G11" s="119">
        <f>[4]军团势力点战斗奖励设计!GF15+求节点(活动投放!$S$6:$S$41,活动投放!AR$6:AR$41,$B11)</f>
        <v>0</v>
      </c>
      <c r="H11" s="119">
        <f>[4]军团势力点战斗奖励设计!GG15+求节点(活动投放!$S$6:$S$41,活动投放!AS$6:AS$41,$B11)</f>
        <v>0</v>
      </c>
      <c r="I11" s="119">
        <f>IF($B11&lt;前期规划!$C$2,0,求节点(装备突破!$N$6:$N$41,装备突破!AQ$6:AQ$41,$B11))</f>
        <v>0</v>
      </c>
      <c r="J11" s="119">
        <f>IF($B11&lt;前期规划!$C$2,0,求节点(装备突破!$N$6:$N$41,装备突破!AR$6:AR$41,$B11))</f>
        <v>0</v>
      </c>
      <c r="K11" s="119">
        <f>IF($B11&lt;前期规划!$C$2,0,求节点(装备突破!$N$6:$N$41,装备突破!AS$6:AS$41,$B11))</f>
        <v>0</v>
      </c>
      <c r="L11" s="119">
        <f>IF($B11&lt;前期规划!$C$2,0,求节点(装备突破!$N$6:$N$41,装备突破!AT$6:AT$41,$B11))</f>
        <v>0</v>
      </c>
      <c r="M11" s="119">
        <f>IF($B11&lt;前期规划!$C$2,0,求节点(装备突破!$N$6:$N$41,装备突破!AU$6:AU$41,$B11))</f>
        <v>0</v>
      </c>
      <c r="N11" s="119">
        <f>IF($B11&lt;前期规划!$C$2,0,求节点(装备突破!$N$6:$N$41,装备突破!AV$6:AV$41,$B11))</f>
        <v>0</v>
      </c>
      <c r="O11" s="80">
        <f t="shared" si="23"/>
        <v>0</v>
      </c>
      <c r="P11" s="80">
        <f t="shared" si="24"/>
        <v>0</v>
      </c>
      <c r="Q11" s="80">
        <f t="shared" si="25"/>
        <v>0</v>
      </c>
      <c r="R11" s="80">
        <f t="shared" si="26"/>
        <v>0</v>
      </c>
      <c r="S11" s="80">
        <f t="shared" si="27"/>
        <v>0</v>
      </c>
      <c r="T11" s="80">
        <f t="shared" si="28"/>
        <v>0</v>
      </c>
      <c r="V11" s="128" t="e">
        <f>[4]军团势力点战斗奖励设计!GD15/E11</f>
        <v>#DIV/0!</v>
      </c>
      <c r="W11" s="128" t="e">
        <f>求节点(活动投放!$S$6:$S$41,活动投放!AP$6:AP$41,$B11)/E11</f>
        <v>#DIV/0!</v>
      </c>
      <c r="Y11" s="128" t="e">
        <f>[4]军团势力点战斗奖励设计!GE15/F11</f>
        <v>#DIV/0!</v>
      </c>
      <c r="Z11" s="128" t="e">
        <f>求节点(活动投放!$S$6:$S$41,活动投放!AQ$6:AQ$41,$B11)/F11</f>
        <v>#DIV/0!</v>
      </c>
      <c r="AB11" s="128" t="e">
        <f>[4]军团势力点战斗奖励设计!GF15/G11</f>
        <v>#DIV/0!</v>
      </c>
      <c r="AC11" s="128" t="e">
        <f>求节点(活动投放!$S$6:$S$41,活动投放!AR$6:AR$41,$B11)/G11</f>
        <v>#DIV/0!</v>
      </c>
      <c r="AE11" s="128" t="e">
        <f>[4]军团势力点战斗奖励设计!GG15/H11</f>
        <v>#DIV/0!</v>
      </c>
      <c r="AF11" s="128" t="e">
        <f>求节点(活动投放!$S$6:$S$41,活动投放!AS$6:AS$41,$B11)/H11</f>
        <v>#DIV/0!</v>
      </c>
      <c r="AI11" s="80">
        <v>6</v>
      </c>
      <c r="AJ11" s="119">
        <f>[4]军团势力点战斗奖励设计!GH15+求节点(活动投放!$S$46:$S$81,活动投放!AN$46:AN$81,$AI11)</f>
        <v>0</v>
      </c>
      <c r="AK11" s="119">
        <f>[4]军团势力点战斗奖励设计!GI15+求节点(活动投放!$S$46:$S$81,活动投放!AO$46:AO$81,$AI11)</f>
        <v>0</v>
      </c>
      <c r="AL11" s="119">
        <f>[4]军团势力点战斗奖励设计!GJ15+求节点(活动投放!$S$46:$S$81,活动投放!AP$46:AP$81,$AI11)</f>
        <v>0</v>
      </c>
      <c r="AM11" s="119">
        <f>[4]军团势力点战斗奖励设计!GK15+求节点(活动投放!$S$46:$S$81,活动投放!AQ$46:AQ$81,$AI11)</f>
        <v>0</v>
      </c>
      <c r="AN11" s="119">
        <f>[4]军团势力点战斗奖励设计!GL15+求节点(活动投放!$S$46:$S$81,活动投放!AR$46:AR$81,$AI11)</f>
        <v>0</v>
      </c>
      <c r="AO11" s="119">
        <f>[4]军团势力点战斗奖励设计!GM15+求节点(活动投放!$S$46:$S$81,活动投放!AS$46:AS$81,$AI11)</f>
        <v>0</v>
      </c>
      <c r="AP11" s="119">
        <f>IF($AI11&lt;前期规划!$C$2,0,求节点(装备突破!$N$46:$N$81,装备突破!AQ$46:AQ$81,$AI11))</f>
        <v>0</v>
      </c>
      <c r="AQ11" s="119">
        <f>IF($AI11&lt;前期规划!$C$2,0,求节点(装备突破!$N$46:$N$81,装备突破!AR$46:AR$81,$AI11))</f>
        <v>0</v>
      </c>
      <c r="AR11" s="119">
        <f>IF($AI11&lt;前期规划!$C$2,0,求节点(装备突破!$N$46:$N$81,装备突破!AS$46:AS$81,$AI11))</f>
        <v>0</v>
      </c>
      <c r="AS11" s="119">
        <f>IF($AI11&lt;前期规划!$C$2,0,求节点(装备突破!$N$46:$N$81,装备突破!AT$46:AT$81,$AI11))</f>
        <v>0</v>
      </c>
      <c r="AT11" s="119">
        <f>IF($AI11&lt;前期规划!$C$2,0,求节点(装备突破!$N$46:$N$81,装备突破!AU$46:AU$81,$AI11))</f>
        <v>0</v>
      </c>
      <c r="AU11" s="119">
        <f>IF($AI11&lt;前期规划!$C$2,0,求节点(装备突破!$N$46:$N$81,装备突破!AV$46:AV$81,$AI11))</f>
        <v>0</v>
      </c>
      <c r="AV11" s="80">
        <f t="shared" si="29"/>
        <v>0</v>
      </c>
      <c r="AW11" s="80">
        <f t="shared" si="1"/>
        <v>0</v>
      </c>
      <c r="AX11" s="80">
        <f t="shared" si="2"/>
        <v>0</v>
      </c>
      <c r="AY11" s="80">
        <f t="shared" si="3"/>
        <v>0</v>
      </c>
      <c r="AZ11" s="80">
        <f t="shared" si="4"/>
        <v>0</v>
      </c>
      <c r="BA11" s="80">
        <f t="shared" si="5"/>
        <v>0</v>
      </c>
      <c r="BD11" s="80">
        <v>6</v>
      </c>
      <c r="BE11" s="119">
        <f>[4]军团势力点战斗奖励设计!GN15+求节点(活动投放!$S$86:$S$121,活动投放!AN$86:AN$121,$BD11)</f>
        <v>0</v>
      </c>
      <c r="BF11" s="119">
        <f>[4]军团势力点战斗奖励设计!GO15+求节点(活动投放!$S$86:$S$121,活动投放!AO$86:AO$121,$BD11)</f>
        <v>0</v>
      </c>
      <c r="BG11" s="119">
        <f>[4]军团势力点战斗奖励设计!GP15+求节点(活动投放!$S$86:$S$121,活动投放!AP$86:AP$121,$BD11)</f>
        <v>0</v>
      </c>
      <c r="BH11" s="119">
        <f>[4]军团势力点战斗奖励设计!GQ15+求节点(活动投放!$S$86:$S$121,活动投放!AQ$86:AQ$121,$BD11)</f>
        <v>0</v>
      </c>
      <c r="BI11" s="119">
        <f>[4]军团势力点战斗奖励设计!GR15+求节点(活动投放!$S$86:$S$121,活动投放!AR$86:AR$121,$BD11)</f>
        <v>0</v>
      </c>
      <c r="BJ11" s="119">
        <f>[4]军团势力点战斗奖励设计!GS15+求节点(活动投放!$S$86:$S$121,活动投放!AS$86:AS$121,$BD11)</f>
        <v>0</v>
      </c>
      <c r="BK11" s="119">
        <f>IF($BD11&lt;前期规划!$C$2,0,求节点(装备突破!$N$86:$N$121,装备突破!AQ$86:AQ$121,$BD11))</f>
        <v>0</v>
      </c>
      <c r="BL11" s="119">
        <f>IF($BD11&lt;前期规划!$C$2,0,求节点(装备突破!$N$86:$N$121,装备突破!AR$86:AR$121,$BD11))</f>
        <v>0</v>
      </c>
      <c r="BM11" s="119">
        <f>IF($BD11&lt;前期规划!$C$2,0,求节点(装备突破!$N$86:$N$121,装备突破!AS$86:AS$121,$BD11))</f>
        <v>0</v>
      </c>
      <c r="BN11" s="119">
        <f>IF($BD11&lt;前期规划!$C$2,0,求节点(装备突破!$N$86:$N$121,装备突破!AT$86:AT$121,$BD11))</f>
        <v>0</v>
      </c>
      <c r="BO11" s="119">
        <f>IF($BD11&lt;前期规划!$C$2,0,求节点(装备突破!$N$86:$N$121,装备突破!AU$86:AU$121,$BD11))</f>
        <v>0</v>
      </c>
      <c r="BP11" s="119">
        <f>IF($BD11&lt;前期规划!$C$2,0,求节点(装备突破!$N$86:$N$121,装备突破!AV$86:AV$121,$BD11))</f>
        <v>0</v>
      </c>
      <c r="BQ11" s="80">
        <f t="shared" si="30"/>
        <v>0</v>
      </c>
      <c r="BR11" s="80">
        <f t="shared" si="6"/>
        <v>0</v>
      </c>
      <c r="BS11" s="80">
        <f t="shared" si="7"/>
        <v>0</v>
      </c>
      <c r="BT11" s="80">
        <f t="shared" si="8"/>
        <v>0</v>
      </c>
      <c r="BU11" s="80">
        <f t="shared" si="9"/>
        <v>0</v>
      </c>
      <c r="BV11" s="80">
        <f t="shared" si="10"/>
        <v>0</v>
      </c>
      <c r="BY11" s="80">
        <v>6</v>
      </c>
      <c r="BZ11" s="119">
        <f>[4]军团势力点战斗奖励设计!GT15+求节点(活动投放!$S$126:$S$161,活动投放!AN$126:AN$161,$BY11)</f>
        <v>0</v>
      </c>
      <c r="CA11" s="119">
        <f>[4]军团势力点战斗奖励设计!GU15+求节点(活动投放!$S$126:$S$161,活动投放!AO$126:AO$161,$BY11)</f>
        <v>0</v>
      </c>
      <c r="CB11" s="119">
        <f>[4]军团势力点战斗奖励设计!GV15+求节点(活动投放!$S$126:$S$161,活动投放!AP$126:AP$161,$BY11)</f>
        <v>0</v>
      </c>
      <c r="CC11" s="119">
        <f>[4]军团势力点战斗奖励设计!GW15+求节点(活动投放!$S$126:$S$161,活动投放!AQ$126:AQ$161,$BY11)</f>
        <v>0</v>
      </c>
      <c r="CD11" s="119">
        <f>[4]军团势力点战斗奖励设计!GX15+求节点(活动投放!$S$126:$S$161,活动投放!AR$126:AR$161,$BY11)</f>
        <v>0</v>
      </c>
      <c r="CE11" s="119">
        <f>[4]军团势力点战斗奖励设计!GY15+求节点(活动投放!$S$126:$S$161,活动投放!AS$126:AS$161,$BY11)</f>
        <v>0</v>
      </c>
      <c r="CF11" s="119">
        <f>IF($BY11&lt;前期规划!$C$2,0,求节点(装备突破!$N$126:$N$161,装备突破!AQ$126:AQ$161,$BY11))</f>
        <v>0</v>
      </c>
      <c r="CG11" s="119">
        <f>IF($BY11&lt;前期规划!$C$2,0,求节点(装备突破!$N$126:$N$161,装备突破!AR$126:AR$161,$BY11))</f>
        <v>0</v>
      </c>
      <c r="CH11" s="119">
        <f>IF($BY11&lt;前期规划!$C$2,0,求节点(装备突破!$N$126:$N$161,装备突破!AS$126:AS$161,$BY11))</f>
        <v>0</v>
      </c>
      <c r="CI11" s="119">
        <f>IF($BY11&lt;前期规划!$C$2,0,求节点(装备突破!$N$126:$N$161,装备突破!AT$126:AT$161,$BY11))</f>
        <v>0</v>
      </c>
      <c r="CJ11" s="119">
        <f>IF($BY11&lt;前期规划!$C$2,0,求节点(装备突破!$N$126:$N$161,装备突破!AU$126:AU$161,$BY11))</f>
        <v>0</v>
      </c>
      <c r="CK11" s="119">
        <f>IF($BY11&lt;前期规划!$C$2,0,求节点(装备突破!$N$126:$N$161,装备突破!AV$126:AV$161,$BY11))</f>
        <v>0</v>
      </c>
      <c r="CL11" s="80">
        <f t="shared" si="31"/>
        <v>0</v>
      </c>
      <c r="CM11" s="80">
        <f t="shared" si="11"/>
        <v>0</v>
      </c>
      <c r="CN11" s="80">
        <f t="shared" si="12"/>
        <v>0</v>
      </c>
      <c r="CO11" s="80">
        <f t="shared" si="13"/>
        <v>0</v>
      </c>
      <c r="CP11" s="80">
        <f t="shared" si="14"/>
        <v>0</v>
      </c>
      <c r="CQ11" s="80">
        <f t="shared" si="15"/>
        <v>0</v>
      </c>
      <c r="CT11" s="80">
        <v>6</v>
      </c>
      <c r="CU11" s="119">
        <f>[4]军团势力点战斗奖励设计!GZ15+求节点(活动投放!$S$166:$S$201,活动投放!AN$166:AN$201,$CT11)</f>
        <v>0</v>
      </c>
      <c r="CV11" s="119">
        <f>[4]军团势力点战斗奖励设计!HA15+求节点(活动投放!$S$166:$S$201,活动投放!AO$166:AO$201,$CT11)</f>
        <v>0</v>
      </c>
      <c r="CW11" s="119">
        <f>[4]军团势力点战斗奖励设计!HB15+求节点(活动投放!$S$166:$S$201,活动投放!AP$166:AP$201,$CT11)</f>
        <v>0</v>
      </c>
      <c r="CX11" s="119">
        <f>[4]军团势力点战斗奖励设计!HC15+求节点(活动投放!$S$166:$S$201,活动投放!AQ$166:AQ$201,$CT11)</f>
        <v>0</v>
      </c>
      <c r="CY11" s="119">
        <f>[4]军团势力点战斗奖励设计!HD15+求节点(活动投放!$S$166:$S$201,活动投放!AR$166:AR$201,$CT11)</f>
        <v>0</v>
      </c>
      <c r="CZ11" s="119">
        <f>[4]军团势力点战斗奖励设计!HE15+求节点(活动投放!$S$166:$S$201,活动投放!AS$166:AS$201,$CT11)</f>
        <v>0</v>
      </c>
      <c r="DA11" s="119">
        <f>IF($CT11&lt;前期规划!$C$2,0,求节点(装备突破!$N$166:$N$201,装备突破!AQ$166:AQ$201,$CT11))</f>
        <v>0</v>
      </c>
      <c r="DB11" s="119">
        <f>IF($CT11&lt;前期规划!$C$2,0,求节点(装备突破!$N$166:$N$201,装备突破!AR$166:AR$201,$CT11))</f>
        <v>0</v>
      </c>
      <c r="DC11" s="119">
        <f>IF($CT11&lt;前期规划!$C$2,0,求节点(装备突破!$N$166:$N$201,装备突破!AS$166:AS$201,$CT11))</f>
        <v>0</v>
      </c>
      <c r="DD11" s="119">
        <f>IF($CT11&lt;前期规划!$C$2,0,求节点(装备突破!$N$166:$N$201,装备突破!AT$166:AT$201,$CT11))</f>
        <v>0</v>
      </c>
      <c r="DE11" s="119">
        <f>IF($CT11&lt;前期规划!$C$2,0,求节点(装备突破!$N$166:$N$201,装备突破!AU$166:AU$201,$CT11))</f>
        <v>0</v>
      </c>
      <c r="DF11" s="119">
        <f>IF($CT11&lt;前期规划!$C$2,0,求节点(装备突破!$N$166:$N$201,装备突破!AV$166:AV$201,$CT11))</f>
        <v>0</v>
      </c>
      <c r="DG11" s="80">
        <f t="shared" si="32"/>
        <v>0</v>
      </c>
      <c r="DH11" s="80">
        <f t="shared" si="16"/>
        <v>0</v>
      </c>
      <c r="DI11" s="80">
        <f t="shared" si="17"/>
        <v>0</v>
      </c>
      <c r="DJ11" s="80">
        <f t="shared" si="18"/>
        <v>0</v>
      </c>
      <c r="DK11" s="80">
        <f t="shared" si="19"/>
        <v>0</v>
      </c>
      <c r="DL11" s="80">
        <f t="shared" si="20"/>
        <v>0</v>
      </c>
      <c r="DN11" s="128" t="e">
        <f>[4]军团势力点战斗奖励设计!HE15/CZ11</f>
        <v>#DIV/0!</v>
      </c>
      <c r="DO11" s="128" t="e">
        <f>求节点(活动投放!$S$166:$S$201,活动投放!AS$166:AS$201,$CT11)/CZ11</f>
        <v>#DIV/0!</v>
      </c>
      <c r="DU11" s="140">
        <v>6</v>
      </c>
      <c r="DV11" s="140">
        <f>[4]军团势力点战斗奖励设计!AA15+[4]军团势力点战斗奖励设计!AF15+求节点(活动投放!$S$6:$S$41,活动投放!$BC$6:$BC$41,$DU11)</f>
        <v>0</v>
      </c>
      <c r="DW11" s="140">
        <f>[4]军团势力点战斗奖励设计!AB15+[4]军团势力点战斗奖励设计!AG15+求节点(活动投放!$S$46:$S$81,活动投放!$BC$46:$BC$81,$DU11)</f>
        <v>0</v>
      </c>
      <c r="DX11" s="140">
        <f>[4]军团势力点战斗奖励设计!AC15+[4]军团势力点战斗奖励设计!AH15+求节点(活动投放!$S$86:$S$121,活动投放!$BC$86:$BC$121,$DU11)</f>
        <v>0</v>
      </c>
      <c r="DY11" s="140">
        <f>[4]军团势力点战斗奖励设计!AD15+[4]军团势力点战斗奖励设计!AI15+求节点(活动投放!$S$126:$S$161,活动投放!$BC$126:$BC$161,$DU11)</f>
        <v>0</v>
      </c>
      <c r="DZ11" s="140">
        <f>[4]军团势力点战斗奖励设计!AE15+[4]军团势力点战斗奖励设计!AJ15+求节点(活动投放!$S$166:$S$201,活动投放!$BC$166:$BC$201,$DU11)</f>
        <v>0</v>
      </c>
      <c r="EA11" s="140">
        <f>[4]军团势力点战斗奖励设计!BI15+[4]军团势力点战斗奖励设计!BN15+求节点(活动投放!$S$6:$S$41,活动投放!$BE$6:$BE$41,$DU11)</f>
        <v>0</v>
      </c>
      <c r="EB11" s="140">
        <f>[4]军团势力点战斗奖励设计!BJ15+[4]军团势力点战斗奖励设计!BO15+求节点(活动投放!$S$46:$S$81,活动投放!$BE$46:$BE$81,$DU11)</f>
        <v>0</v>
      </c>
      <c r="EC11" s="140">
        <f>[4]军团势力点战斗奖励设计!BK15+[4]军团势力点战斗奖励设计!BP15+求节点(活动投放!$S$86:$S$121,活动投放!$BE$86:$BE$121,$DU11)</f>
        <v>0</v>
      </c>
      <c r="ED11" s="140">
        <f>[4]军团势力点战斗奖励设计!BL15+[4]军团势力点战斗奖励设计!BQ15+求节点(活动投放!$S$126:$S$161,活动投放!$BE$126:$BE$161,$DU11)</f>
        <v>0</v>
      </c>
      <c r="EE11" s="140">
        <f>[4]军团势力点战斗奖励设计!BM15+[4]军团势力点战斗奖励设计!BR15+求节点(活动投放!$S$166:$S$201,活动投放!$BE$166:$BE$201,$DU11)</f>
        <v>0</v>
      </c>
      <c r="EF11" s="140">
        <f t="shared" si="33"/>
        <v>0</v>
      </c>
      <c r="EG11" s="140">
        <f t="shared" si="34"/>
        <v>0</v>
      </c>
      <c r="EH11" s="140">
        <f t="shared" si="35"/>
        <v>0</v>
      </c>
      <c r="EI11" s="140">
        <f t="shared" si="36"/>
        <v>0</v>
      </c>
      <c r="EJ11" s="140">
        <f t="shared" si="37"/>
        <v>0</v>
      </c>
      <c r="EM11" s="140">
        <v>6</v>
      </c>
      <c r="EN11" s="140">
        <f>[4]军团势力点战斗奖励设计!AK15+[4]军团势力点战斗奖励设计!AP15+求节点(活动投放!$S$6:$S$41,活动投放!$BD$6:$BD$41,$EM11)</f>
        <v>0</v>
      </c>
      <c r="EO11" s="140">
        <f>[4]军团势力点战斗奖励设计!AL15+[4]军团势力点战斗奖励设计!AQ15+求节点(活动投放!$S$46:$S$81,活动投放!$BD$46:$BD$81,$EM11)</f>
        <v>0</v>
      </c>
      <c r="EP11" s="140">
        <f>[4]军团势力点战斗奖励设计!AM15+[4]军团势力点战斗奖励设计!AR15+求节点(活动投放!$S$86:$S$121,活动投放!$BD$86:$BD$121,$EM11)</f>
        <v>0</v>
      </c>
      <c r="EQ11" s="140">
        <f>[4]军团势力点战斗奖励设计!AN15+[4]军团势力点战斗奖励设计!AS15+求节点(活动投放!$S$126:$S$161,活动投放!$BD$126:$BD$161,$EM11)</f>
        <v>0</v>
      </c>
      <c r="ER11" s="140">
        <f>[4]军团势力点战斗奖励设计!AO15+[4]军团势力点战斗奖励设计!AT15+求节点(活动投放!$S$166:$S$201,活动投放!$BD$166:$BD$201,$EM11)</f>
        <v>0</v>
      </c>
      <c r="ES11" s="140">
        <f>[4]军团势力点战斗奖励设计!BS15+[4]军团势力点战斗奖励设计!BX15+求节点(活动投放!$S$6:$S$41,活动投放!$BF$6:$BF$41,$EM11)</f>
        <v>0</v>
      </c>
      <c r="ET11" s="140">
        <f>[4]军团势力点战斗奖励设计!BT15+[4]军团势力点战斗奖励设计!BY15+求节点(活动投放!$S$46:$S$81,活动投放!$BF$46:$BF$81,$EM11)</f>
        <v>0</v>
      </c>
      <c r="EU11" s="140">
        <f>[4]军团势力点战斗奖励设计!BU15+[4]军团势力点战斗奖励设计!BZ15+求节点(活动投放!$S$86:$S$121,活动投放!$BF$86:$BF$121,$EM11)</f>
        <v>0</v>
      </c>
      <c r="EV11" s="140">
        <f>[4]军团势力点战斗奖励设计!BV15+[4]军团势力点战斗奖励设计!CA15+求节点(活动投放!$S$126:$S$161,活动投放!$BF$126:$BF$161,$EM11)</f>
        <v>0</v>
      </c>
      <c r="EW11" s="140">
        <f>[4]军团势力点战斗奖励设计!BW15+[4]军团势力点战斗奖励设计!CB15+求节点(活动投放!$S$166:$S$201,活动投放!$BF$166:$BF$201,$EM11)</f>
        <v>0</v>
      </c>
      <c r="EX11" s="140">
        <f t="shared" si="38"/>
        <v>0</v>
      </c>
      <c r="EY11" s="140">
        <f t="shared" si="39"/>
        <v>0</v>
      </c>
      <c r="EZ11" s="140">
        <f t="shared" si="40"/>
        <v>0</v>
      </c>
      <c r="FA11" s="140">
        <f t="shared" si="41"/>
        <v>0</v>
      </c>
      <c r="FB11" s="140">
        <f t="shared" si="42"/>
        <v>0</v>
      </c>
    </row>
    <row r="12" spans="1:158" x14ac:dyDescent="0.15">
      <c r="B12" s="80">
        <v>7</v>
      </c>
      <c r="C12" s="119">
        <f>[4]军团势力点战斗奖励设计!GB16+求节点(活动投放!$S$6:$S$41,活动投放!AN$6:AN$41,$B12)</f>
        <v>0</v>
      </c>
      <c r="D12" s="119">
        <f>[4]军团势力点战斗奖励设计!GC16+求节点(活动投放!$S$6:$S$41,活动投放!AO$6:AO$41,$B12)</f>
        <v>0</v>
      </c>
      <c r="E12" s="119">
        <f>[4]军团势力点战斗奖励设计!GD16+求节点(活动投放!$S$6:$S$41,活动投放!AP$6:AP$41,$B12)</f>
        <v>0</v>
      </c>
      <c r="F12" s="119">
        <f>[4]军团势力点战斗奖励设计!GE16+求节点(活动投放!$S$6:$S$41,活动投放!AQ$6:AQ$41,$B12)</f>
        <v>0</v>
      </c>
      <c r="G12" s="119">
        <f>[4]军团势力点战斗奖励设计!GF16+求节点(活动投放!$S$6:$S$41,活动投放!AR$6:AR$41,$B12)</f>
        <v>0</v>
      </c>
      <c r="H12" s="119">
        <f>[4]军团势力点战斗奖励设计!GG16+求节点(活动投放!$S$6:$S$41,活动投放!AS$6:AS$41,$B12)</f>
        <v>0</v>
      </c>
      <c r="I12" s="119">
        <f>IF($B12&lt;前期规划!$C$2,0,求节点(装备突破!$N$6:$N$41,装备突破!AQ$6:AQ$41,$B12))</f>
        <v>0</v>
      </c>
      <c r="J12" s="119">
        <f>IF($B12&lt;前期规划!$C$2,0,求节点(装备突破!$N$6:$N$41,装备突破!AR$6:AR$41,$B12))</f>
        <v>0</v>
      </c>
      <c r="K12" s="119">
        <f>IF($B12&lt;前期规划!$C$2,0,求节点(装备突破!$N$6:$N$41,装备突破!AS$6:AS$41,$B12))</f>
        <v>0</v>
      </c>
      <c r="L12" s="119">
        <f>IF($B12&lt;前期规划!$C$2,0,求节点(装备突破!$N$6:$N$41,装备突破!AT$6:AT$41,$B12))</f>
        <v>0</v>
      </c>
      <c r="M12" s="119">
        <f>IF($B12&lt;前期规划!$C$2,0,求节点(装备突破!$N$6:$N$41,装备突破!AU$6:AU$41,$B12))</f>
        <v>0</v>
      </c>
      <c r="N12" s="119">
        <f>IF($B12&lt;前期规划!$C$2,0,求节点(装备突破!$N$6:$N$41,装备突破!AV$6:AV$41,$B12))</f>
        <v>0</v>
      </c>
      <c r="O12" s="80">
        <f t="shared" si="23"/>
        <v>0</v>
      </c>
      <c r="P12" s="80">
        <f t="shared" si="24"/>
        <v>0</v>
      </c>
      <c r="Q12" s="80">
        <f t="shared" si="25"/>
        <v>0</v>
      </c>
      <c r="R12" s="80">
        <f t="shared" si="26"/>
        <v>0</v>
      </c>
      <c r="S12" s="80">
        <f t="shared" si="27"/>
        <v>0</v>
      </c>
      <c r="T12" s="80">
        <f t="shared" si="28"/>
        <v>0</v>
      </c>
      <c r="V12" s="128" t="e">
        <f>[4]军团势力点战斗奖励设计!GD16/E12</f>
        <v>#DIV/0!</v>
      </c>
      <c r="W12" s="128" t="e">
        <f>求节点(活动投放!$S$6:$S$41,活动投放!AP$6:AP$41,$B12)/E12</f>
        <v>#DIV/0!</v>
      </c>
      <c r="Y12" s="128" t="e">
        <f>[4]军团势力点战斗奖励设计!GE16/F12</f>
        <v>#DIV/0!</v>
      </c>
      <c r="Z12" s="128" t="e">
        <f>求节点(活动投放!$S$6:$S$41,活动投放!AQ$6:AQ$41,$B12)/F12</f>
        <v>#DIV/0!</v>
      </c>
      <c r="AB12" s="128" t="e">
        <f>[4]军团势力点战斗奖励设计!GF16/G12</f>
        <v>#DIV/0!</v>
      </c>
      <c r="AC12" s="128" t="e">
        <f>求节点(活动投放!$S$6:$S$41,活动投放!AR$6:AR$41,$B12)/G12</f>
        <v>#DIV/0!</v>
      </c>
      <c r="AE12" s="128" t="e">
        <f>[4]军团势力点战斗奖励设计!GG16/H12</f>
        <v>#DIV/0!</v>
      </c>
      <c r="AF12" s="128" t="e">
        <f>求节点(活动投放!$S$6:$S$41,活动投放!AS$6:AS$41,$B12)/H12</f>
        <v>#DIV/0!</v>
      </c>
      <c r="AI12" s="80">
        <v>7</v>
      </c>
      <c r="AJ12" s="119">
        <f>[4]军团势力点战斗奖励设计!GH16+求节点(活动投放!$S$46:$S$81,活动投放!AN$46:AN$81,$AI12)</f>
        <v>0</v>
      </c>
      <c r="AK12" s="119">
        <f>[4]军团势力点战斗奖励设计!GI16+求节点(活动投放!$S$46:$S$81,活动投放!AO$46:AO$81,$AI12)</f>
        <v>0</v>
      </c>
      <c r="AL12" s="119">
        <f>[4]军团势力点战斗奖励设计!GJ16+求节点(活动投放!$S$46:$S$81,活动投放!AP$46:AP$81,$AI12)</f>
        <v>0</v>
      </c>
      <c r="AM12" s="119">
        <f>[4]军团势力点战斗奖励设计!GK16+求节点(活动投放!$S$46:$S$81,活动投放!AQ$46:AQ$81,$AI12)</f>
        <v>0</v>
      </c>
      <c r="AN12" s="119">
        <f>[4]军团势力点战斗奖励设计!GL16+求节点(活动投放!$S$46:$S$81,活动投放!AR$46:AR$81,$AI12)</f>
        <v>0</v>
      </c>
      <c r="AO12" s="119">
        <f>[4]军团势力点战斗奖励设计!GM16+求节点(活动投放!$S$46:$S$81,活动投放!AS$46:AS$81,$AI12)</f>
        <v>0</v>
      </c>
      <c r="AP12" s="119">
        <f>IF($AI12&lt;前期规划!$C$2,0,求节点(装备突破!$N$46:$N$81,装备突破!AQ$46:AQ$81,$AI12))</f>
        <v>0</v>
      </c>
      <c r="AQ12" s="119">
        <f>IF($AI12&lt;前期规划!$C$2,0,求节点(装备突破!$N$46:$N$81,装备突破!AR$46:AR$81,$AI12))</f>
        <v>0</v>
      </c>
      <c r="AR12" s="119">
        <f>IF($AI12&lt;前期规划!$C$2,0,求节点(装备突破!$N$46:$N$81,装备突破!AS$46:AS$81,$AI12))</f>
        <v>0</v>
      </c>
      <c r="AS12" s="119">
        <f>IF($AI12&lt;前期规划!$C$2,0,求节点(装备突破!$N$46:$N$81,装备突破!AT$46:AT$81,$AI12))</f>
        <v>0</v>
      </c>
      <c r="AT12" s="119">
        <f>IF($AI12&lt;前期规划!$C$2,0,求节点(装备突破!$N$46:$N$81,装备突破!AU$46:AU$81,$AI12))</f>
        <v>0</v>
      </c>
      <c r="AU12" s="119">
        <f>IF($AI12&lt;前期规划!$C$2,0,求节点(装备突破!$N$46:$N$81,装备突破!AV$46:AV$81,$AI12))</f>
        <v>0</v>
      </c>
      <c r="AV12" s="80">
        <f t="shared" si="29"/>
        <v>0</v>
      </c>
      <c r="AW12" s="80">
        <f t="shared" si="1"/>
        <v>0</v>
      </c>
      <c r="AX12" s="80">
        <f t="shared" si="2"/>
        <v>0</v>
      </c>
      <c r="AY12" s="80">
        <f t="shared" si="3"/>
        <v>0</v>
      </c>
      <c r="AZ12" s="80">
        <f t="shared" si="4"/>
        <v>0</v>
      </c>
      <c r="BA12" s="80">
        <f t="shared" si="5"/>
        <v>0</v>
      </c>
      <c r="BD12" s="80">
        <v>7</v>
      </c>
      <c r="BE12" s="119">
        <f>[4]军团势力点战斗奖励设计!GN16+求节点(活动投放!$S$86:$S$121,活动投放!AN$86:AN$121,$BD12)</f>
        <v>0</v>
      </c>
      <c r="BF12" s="119">
        <f>[4]军团势力点战斗奖励设计!GO16+求节点(活动投放!$S$86:$S$121,活动投放!AO$86:AO$121,$BD12)</f>
        <v>0</v>
      </c>
      <c r="BG12" s="119">
        <f>[4]军团势力点战斗奖励设计!GP16+求节点(活动投放!$S$86:$S$121,活动投放!AP$86:AP$121,$BD12)</f>
        <v>0</v>
      </c>
      <c r="BH12" s="119">
        <f>[4]军团势力点战斗奖励设计!GQ16+求节点(活动投放!$S$86:$S$121,活动投放!AQ$86:AQ$121,$BD12)</f>
        <v>0</v>
      </c>
      <c r="BI12" s="119">
        <f>[4]军团势力点战斗奖励设计!GR16+求节点(活动投放!$S$86:$S$121,活动投放!AR$86:AR$121,$BD12)</f>
        <v>0</v>
      </c>
      <c r="BJ12" s="119">
        <f>[4]军团势力点战斗奖励设计!GS16+求节点(活动投放!$S$86:$S$121,活动投放!AS$86:AS$121,$BD12)</f>
        <v>0</v>
      </c>
      <c r="BK12" s="119">
        <f>IF($BD12&lt;前期规划!$C$2,0,求节点(装备突破!$N$86:$N$121,装备突破!AQ$86:AQ$121,$BD12))</f>
        <v>0</v>
      </c>
      <c r="BL12" s="119">
        <f>IF($BD12&lt;前期规划!$C$2,0,求节点(装备突破!$N$86:$N$121,装备突破!AR$86:AR$121,$BD12))</f>
        <v>0</v>
      </c>
      <c r="BM12" s="119">
        <f>IF($BD12&lt;前期规划!$C$2,0,求节点(装备突破!$N$86:$N$121,装备突破!AS$86:AS$121,$BD12))</f>
        <v>0</v>
      </c>
      <c r="BN12" s="119">
        <f>IF($BD12&lt;前期规划!$C$2,0,求节点(装备突破!$N$86:$N$121,装备突破!AT$86:AT$121,$BD12))</f>
        <v>0</v>
      </c>
      <c r="BO12" s="119">
        <f>IF($BD12&lt;前期规划!$C$2,0,求节点(装备突破!$N$86:$N$121,装备突破!AU$86:AU$121,$BD12))</f>
        <v>0</v>
      </c>
      <c r="BP12" s="119">
        <f>IF($BD12&lt;前期规划!$C$2,0,求节点(装备突破!$N$86:$N$121,装备突破!AV$86:AV$121,$BD12))</f>
        <v>0</v>
      </c>
      <c r="BQ12" s="80">
        <f t="shared" si="30"/>
        <v>0</v>
      </c>
      <c r="BR12" s="80">
        <f t="shared" si="6"/>
        <v>0</v>
      </c>
      <c r="BS12" s="80">
        <f t="shared" si="7"/>
        <v>0</v>
      </c>
      <c r="BT12" s="80">
        <f t="shared" si="8"/>
        <v>0</v>
      </c>
      <c r="BU12" s="80">
        <f t="shared" si="9"/>
        <v>0</v>
      </c>
      <c r="BV12" s="80">
        <f t="shared" si="10"/>
        <v>0</v>
      </c>
      <c r="BY12" s="80">
        <v>7</v>
      </c>
      <c r="BZ12" s="119">
        <f>[4]军团势力点战斗奖励设计!GT16+求节点(活动投放!$S$126:$S$161,活动投放!AN$126:AN$161,$BY12)</f>
        <v>0</v>
      </c>
      <c r="CA12" s="119">
        <f>[4]军团势力点战斗奖励设计!GU16+求节点(活动投放!$S$126:$S$161,活动投放!AO$126:AO$161,$BY12)</f>
        <v>0</v>
      </c>
      <c r="CB12" s="119">
        <f>[4]军团势力点战斗奖励设计!GV16+求节点(活动投放!$S$126:$S$161,活动投放!AP$126:AP$161,$BY12)</f>
        <v>0</v>
      </c>
      <c r="CC12" s="119">
        <f>[4]军团势力点战斗奖励设计!GW16+求节点(活动投放!$S$126:$S$161,活动投放!AQ$126:AQ$161,$BY12)</f>
        <v>0</v>
      </c>
      <c r="CD12" s="119">
        <f>[4]军团势力点战斗奖励设计!GX16+求节点(活动投放!$S$126:$S$161,活动投放!AR$126:AR$161,$BY12)</f>
        <v>0</v>
      </c>
      <c r="CE12" s="119">
        <f>[4]军团势力点战斗奖励设计!GY16+求节点(活动投放!$S$126:$S$161,活动投放!AS$126:AS$161,$BY12)</f>
        <v>0</v>
      </c>
      <c r="CF12" s="119">
        <f>IF($BY12&lt;前期规划!$C$2,0,求节点(装备突破!$N$126:$N$161,装备突破!AQ$126:AQ$161,$BY12))</f>
        <v>0</v>
      </c>
      <c r="CG12" s="119">
        <f>IF($BY12&lt;前期规划!$C$2,0,求节点(装备突破!$N$126:$N$161,装备突破!AR$126:AR$161,$BY12))</f>
        <v>0</v>
      </c>
      <c r="CH12" s="119">
        <f>IF($BY12&lt;前期规划!$C$2,0,求节点(装备突破!$N$126:$N$161,装备突破!AS$126:AS$161,$BY12))</f>
        <v>0</v>
      </c>
      <c r="CI12" s="119">
        <f>IF($BY12&lt;前期规划!$C$2,0,求节点(装备突破!$N$126:$N$161,装备突破!AT$126:AT$161,$BY12))</f>
        <v>0</v>
      </c>
      <c r="CJ12" s="119">
        <f>IF($BY12&lt;前期规划!$C$2,0,求节点(装备突破!$N$126:$N$161,装备突破!AU$126:AU$161,$BY12))</f>
        <v>0</v>
      </c>
      <c r="CK12" s="119">
        <f>IF($BY12&lt;前期规划!$C$2,0,求节点(装备突破!$N$126:$N$161,装备突破!AV$126:AV$161,$BY12))</f>
        <v>0</v>
      </c>
      <c r="CL12" s="80">
        <f t="shared" si="31"/>
        <v>0</v>
      </c>
      <c r="CM12" s="80">
        <f t="shared" si="11"/>
        <v>0</v>
      </c>
      <c r="CN12" s="80">
        <f t="shared" si="12"/>
        <v>0</v>
      </c>
      <c r="CO12" s="80">
        <f t="shared" si="13"/>
        <v>0</v>
      </c>
      <c r="CP12" s="80">
        <f t="shared" si="14"/>
        <v>0</v>
      </c>
      <c r="CQ12" s="80">
        <f t="shared" si="15"/>
        <v>0</v>
      </c>
      <c r="CT12" s="80">
        <v>7</v>
      </c>
      <c r="CU12" s="119">
        <f>[4]军团势力点战斗奖励设计!GZ16+求节点(活动投放!$S$166:$S$201,活动投放!AN$166:AN$201,$CT12)</f>
        <v>0</v>
      </c>
      <c r="CV12" s="119">
        <f>[4]军团势力点战斗奖励设计!HA16+求节点(活动投放!$S$166:$S$201,活动投放!AO$166:AO$201,$CT12)</f>
        <v>0</v>
      </c>
      <c r="CW12" s="119">
        <f>[4]军团势力点战斗奖励设计!HB16+求节点(活动投放!$S$166:$S$201,活动投放!AP$166:AP$201,$CT12)</f>
        <v>0</v>
      </c>
      <c r="CX12" s="119">
        <f>[4]军团势力点战斗奖励设计!HC16+求节点(活动投放!$S$166:$S$201,活动投放!AQ$166:AQ$201,$CT12)</f>
        <v>0</v>
      </c>
      <c r="CY12" s="119">
        <f>[4]军团势力点战斗奖励设计!HD16+求节点(活动投放!$S$166:$S$201,活动投放!AR$166:AR$201,$CT12)</f>
        <v>0</v>
      </c>
      <c r="CZ12" s="119">
        <f>[4]军团势力点战斗奖励设计!HE16+求节点(活动投放!$S$166:$S$201,活动投放!AS$166:AS$201,$CT12)</f>
        <v>0</v>
      </c>
      <c r="DA12" s="119">
        <f>IF($CT12&lt;前期规划!$C$2,0,求节点(装备突破!$N$166:$N$201,装备突破!AQ$166:AQ$201,$CT12))</f>
        <v>0</v>
      </c>
      <c r="DB12" s="119">
        <f>IF($CT12&lt;前期规划!$C$2,0,求节点(装备突破!$N$166:$N$201,装备突破!AR$166:AR$201,$CT12))</f>
        <v>0</v>
      </c>
      <c r="DC12" s="119">
        <f>IF($CT12&lt;前期规划!$C$2,0,求节点(装备突破!$N$166:$N$201,装备突破!AS$166:AS$201,$CT12))</f>
        <v>0</v>
      </c>
      <c r="DD12" s="119">
        <f>IF($CT12&lt;前期规划!$C$2,0,求节点(装备突破!$N$166:$N$201,装备突破!AT$166:AT$201,$CT12))</f>
        <v>0</v>
      </c>
      <c r="DE12" s="119">
        <f>IF($CT12&lt;前期规划!$C$2,0,求节点(装备突破!$N$166:$N$201,装备突破!AU$166:AU$201,$CT12))</f>
        <v>0</v>
      </c>
      <c r="DF12" s="119">
        <f>IF($CT12&lt;前期规划!$C$2,0,求节点(装备突破!$N$166:$N$201,装备突破!AV$166:AV$201,$CT12))</f>
        <v>0</v>
      </c>
      <c r="DG12" s="80">
        <f t="shared" si="32"/>
        <v>0</v>
      </c>
      <c r="DH12" s="80">
        <f t="shared" si="16"/>
        <v>0</v>
      </c>
      <c r="DI12" s="80">
        <f t="shared" si="17"/>
        <v>0</v>
      </c>
      <c r="DJ12" s="80">
        <f t="shared" si="18"/>
        <v>0</v>
      </c>
      <c r="DK12" s="80">
        <f t="shared" si="19"/>
        <v>0</v>
      </c>
      <c r="DL12" s="80">
        <f t="shared" si="20"/>
        <v>0</v>
      </c>
      <c r="DN12" s="128" t="e">
        <f>[4]军团势力点战斗奖励设计!HE16/CZ12</f>
        <v>#DIV/0!</v>
      </c>
      <c r="DO12" s="128" t="e">
        <f>求节点(活动投放!$S$166:$S$201,活动投放!AS$166:AS$201,$CT12)/CZ12</f>
        <v>#DIV/0!</v>
      </c>
      <c r="DU12" s="140">
        <v>7</v>
      </c>
      <c r="DV12" s="140">
        <f>[4]军团势力点战斗奖励设计!AA16+[4]军团势力点战斗奖励设计!AF16+求节点(活动投放!$S$6:$S$41,活动投放!$BC$6:$BC$41,$DU12)</f>
        <v>0</v>
      </c>
      <c r="DW12" s="140">
        <f>[4]军团势力点战斗奖励设计!AB16+[4]军团势力点战斗奖励设计!AG16+求节点(活动投放!$S$46:$S$81,活动投放!$BC$46:$BC$81,$DU12)</f>
        <v>0</v>
      </c>
      <c r="DX12" s="140">
        <f>[4]军团势力点战斗奖励设计!AC16+[4]军团势力点战斗奖励设计!AH16+求节点(活动投放!$S$86:$S$121,活动投放!$BC$86:$BC$121,$DU12)</f>
        <v>0</v>
      </c>
      <c r="DY12" s="140">
        <f>[4]军团势力点战斗奖励设计!AD16+[4]军团势力点战斗奖励设计!AI16+求节点(活动投放!$S$126:$S$161,活动投放!$BC$126:$BC$161,$DU12)</f>
        <v>0</v>
      </c>
      <c r="DZ12" s="140">
        <f>[4]军团势力点战斗奖励设计!AE16+[4]军团势力点战斗奖励设计!AJ16+求节点(活动投放!$S$166:$S$201,活动投放!$BC$166:$BC$201,$DU12)</f>
        <v>0</v>
      </c>
      <c r="EA12" s="140">
        <f>[4]军团势力点战斗奖励设计!BI16+[4]军团势力点战斗奖励设计!BN16+求节点(活动投放!$S$6:$S$41,活动投放!$BE$6:$BE$41,$DU12)</f>
        <v>0</v>
      </c>
      <c r="EB12" s="140">
        <f>[4]军团势力点战斗奖励设计!BJ16+[4]军团势力点战斗奖励设计!BO16+求节点(活动投放!$S$46:$S$81,活动投放!$BE$46:$BE$81,$DU12)</f>
        <v>0</v>
      </c>
      <c r="EC12" s="140">
        <f>[4]军团势力点战斗奖励设计!BK16+[4]军团势力点战斗奖励设计!BP16+求节点(活动投放!$S$86:$S$121,活动投放!$BE$86:$BE$121,$DU12)</f>
        <v>0</v>
      </c>
      <c r="ED12" s="140">
        <f>[4]军团势力点战斗奖励设计!BL16+[4]军团势力点战斗奖励设计!BQ16+求节点(活动投放!$S$126:$S$161,活动投放!$BE$126:$BE$161,$DU12)</f>
        <v>0</v>
      </c>
      <c r="EE12" s="140">
        <f>[4]军团势力点战斗奖励设计!BM16+[4]军团势力点战斗奖励设计!BR16+求节点(活动投放!$S$166:$S$201,活动投放!$BE$166:$BE$201,$DU12)</f>
        <v>0</v>
      </c>
      <c r="EF12" s="140">
        <f t="shared" si="33"/>
        <v>0</v>
      </c>
      <c r="EG12" s="140">
        <f t="shared" si="34"/>
        <v>0</v>
      </c>
      <c r="EH12" s="140">
        <f t="shared" si="35"/>
        <v>0</v>
      </c>
      <c r="EI12" s="140">
        <f t="shared" si="36"/>
        <v>0</v>
      </c>
      <c r="EJ12" s="140">
        <f t="shared" si="37"/>
        <v>0</v>
      </c>
      <c r="EM12" s="140">
        <v>7</v>
      </c>
      <c r="EN12" s="140">
        <f>[4]军团势力点战斗奖励设计!AK16+[4]军团势力点战斗奖励设计!AP16+求节点(活动投放!$S$6:$S$41,活动投放!$BD$6:$BD$41,$EM12)</f>
        <v>0</v>
      </c>
      <c r="EO12" s="140">
        <f>[4]军团势力点战斗奖励设计!AL16+[4]军团势力点战斗奖励设计!AQ16+求节点(活动投放!$S$46:$S$81,活动投放!$BD$46:$BD$81,$EM12)</f>
        <v>0</v>
      </c>
      <c r="EP12" s="140">
        <f>[4]军团势力点战斗奖励设计!AM16+[4]军团势力点战斗奖励设计!AR16+求节点(活动投放!$S$86:$S$121,活动投放!$BD$86:$BD$121,$EM12)</f>
        <v>0</v>
      </c>
      <c r="EQ12" s="140">
        <f>[4]军团势力点战斗奖励设计!AN16+[4]军团势力点战斗奖励设计!AS16+求节点(活动投放!$S$126:$S$161,活动投放!$BD$126:$BD$161,$EM12)</f>
        <v>0</v>
      </c>
      <c r="ER12" s="140">
        <f>[4]军团势力点战斗奖励设计!AO16+[4]军团势力点战斗奖励设计!AT16+求节点(活动投放!$S$166:$S$201,活动投放!$BD$166:$BD$201,$EM12)</f>
        <v>0</v>
      </c>
      <c r="ES12" s="140">
        <f>[4]军团势力点战斗奖励设计!BS16+[4]军团势力点战斗奖励设计!BX16+求节点(活动投放!$S$6:$S$41,活动投放!$BF$6:$BF$41,$EM12)</f>
        <v>0</v>
      </c>
      <c r="ET12" s="140">
        <f>[4]军团势力点战斗奖励设计!BT16+[4]军团势力点战斗奖励设计!BY16+求节点(活动投放!$S$46:$S$81,活动投放!$BF$46:$BF$81,$EM12)</f>
        <v>0</v>
      </c>
      <c r="EU12" s="140">
        <f>[4]军团势力点战斗奖励设计!BU16+[4]军团势力点战斗奖励设计!BZ16+求节点(活动投放!$S$86:$S$121,活动投放!$BF$86:$BF$121,$EM12)</f>
        <v>0</v>
      </c>
      <c r="EV12" s="140">
        <f>[4]军团势力点战斗奖励设计!BV16+[4]军团势力点战斗奖励设计!CA16+求节点(活动投放!$S$126:$S$161,活动投放!$BF$126:$BF$161,$EM12)</f>
        <v>0</v>
      </c>
      <c r="EW12" s="140">
        <f>[4]军团势力点战斗奖励设计!BW16+[4]军团势力点战斗奖励设计!CB16+求节点(活动投放!$S$166:$S$201,活动投放!$BF$166:$BF$201,$EM12)</f>
        <v>0</v>
      </c>
      <c r="EX12" s="140">
        <f t="shared" si="38"/>
        <v>0</v>
      </c>
      <c r="EY12" s="140">
        <f t="shared" si="39"/>
        <v>0</v>
      </c>
      <c r="EZ12" s="140">
        <f t="shared" si="40"/>
        <v>0</v>
      </c>
      <c r="FA12" s="140">
        <f t="shared" si="41"/>
        <v>0</v>
      </c>
      <c r="FB12" s="140">
        <f t="shared" si="42"/>
        <v>0</v>
      </c>
    </row>
    <row r="13" spans="1:158" x14ac:dyDescent="0.15">
      <c r="B13" s="80">
        <v>8</v>
      </c>
      <c r="C13" s="119">
        <f>[4]军团势力点战斗奖励设计!GB17+求节点(活动投放!$S$6:$S$41,活动投放!AN$6:AN$41,$B13)</f>
        <v>0</v>
      </c>
      <c r="D13" s="119">
        <f>[4]军团势力点战斗奖励设计!GC17+求节点(活动投放!$S$6:$S$41,活动投放!AO$6:AO$41,$B13)</f>
        <v>0</v>
      </c>
      <c r="E13" s="119">
        <f>[4]军团势力点战斗奖励设计!GD17+求节点(活动投放!$S$6:$S$41,活动投放!AP$6:AP$41,$B13)</f>
        <v>0</v>
      </c>
      <c r="F13" s="119">
        <f>[4]军团势力点战斗奖励设计!GE17+求节点(活动投放!$S$6:$S$41,活动投放!AQ$6:AQ$41,$B13)</f>
        <v>0</v>
      </c>
      <c r="G13" s="119">
        <f>[4]军团势力点战斗奖励设计!GF17+求节点(活动投放!$S$6:$S$41,活动投放!AR$6:AR$41,$B13)</f>
        <v>0</v>
      </c>
      <c r="H13" s="119">
        <f>[4]军团势力点战斗奖励设计!GG17+求节点(活动投放!$S$6:$S$41,活动投放!AS$6:AS$41,$B13)</f>
        <v>0</v>
      </c>
      <c r="I13" s="119">
        <f>IF($B13&lt;前期规划!$C$2,0,求节点(装备突破!$N$6:$N$41,装备突破!AQ$6:AQ$41,$B13))</f>
        <v>0</v>
      </c>
      <c r="J13" s="119">
        <f>IF($B13&lt;前期规划!$C$2,0,求节点(装备突破!$N$6:$N$41,装备突破!AR$6:AR$41,$B13))</f>
        <v>0</v>
      </c>
      <c r="K13" s="119">
        <f>IF($B13&lt;前期规划!$C$2,0,求节点(装备突破!$N$6:$N$41,装备突破!AS$6:AS$41,$B13))</f>
        <v>0</v>
      </c>
      <c r="L13" s="119">
        <f>IF($B13&lt;前期规划!$C$2,0,求节点(装备突破!$N$6:$N$41,装备突破!AT$6:AT$41,$B13))</f>
        <v>0</v>
      </c>
      <c r="M13" s="119">
        <f>IF($B13&lt;前期规划!$C$2,0,求节点(装备突破!$N$6:$N$41,装备突破!AU$6:AU$41,$B13))</f>
        <v>0</v>
      </c>
      <c r="N13" s="119">
        <f>IF($B13&lt;前期规划!$C$2,0,求节点(装备突破!$N$6:$N$41,装备突破!AV$6:AV$41,$B13))</f>
        <v>0</v>
      </c>
      <c r="O13" s="80">
        <f t="shared" si="23"/>
        <v>0</v>
      </c>
      <c r="P13" s="80">
        <f t="shared" si="24"/>
        <v>0</v>
      </c>
      <c r="Q13" s="80">
        <f t="shared" si="25"/>
        <v>0</v>
      </c>
      <c r="R13" s="80">
        <f t="shared" si="26"/>
        <v>0</v>
      </c>
      <c r="S13" s="80">
        <f t="shared" si="27"/>
        <v>0</v>
      </c>
      <c r="T13" s="80">
        <f t="shared" si="28"/>
        <v>0</v>
      </c>
      <c r="V13" s="128" t="e">
        <f>[4]军团势力点战斗奖励设计!GD17/E13</f>
        <v>#DIV/0!</v>
      </c>
      <c r="W13" s="128" t="e">
        <f>求节点(活动投放!$S$6:$S$41,活动投放!AP$6:AP$41,$B13)/E13</f>
        <v>#DIV/0!</v>
      </c>
      <c r="Y13" s="128" t="e">
        <f>[4]军团势力点战斗奖励设计!GE17/F13</f>
        <v>#DIV/0!</v>
      </c>
      <c r="Z13" s="128" t="e">
        <f>求节点(活动投放!$S$6:$S$41,活动投放!AQ$6:AQ$41,$B13)/F13</f>
        <v>#DIV/0!</v>
      </c>
      <c r="AB13" s="128" t="e">
        <f>[4]军团势力点战斗奖励设计!GF17/G13</f>
        <v>#DIV/0!</v>
      </c>
      <c r="AC13" s="128" t="e">
        <f>求节点(活动投放!$S$6:$S$41,活动投放!AR$6:AR$41,$B13)/G13</f>
        <v>#DIV/0!</v>
      </c>
      <c r="AE13" s="128" t="e">
        <f>[4]军团势力点战斗奖励设计!GG17/H13</f>
        <v>#DIV/0!</v>
      </c>
      <c r="AF13" s="128" t="e">
        <f>求节点(活动投放!$S$6:$S$41,活动投放!AS$6:AS$41,$B13)/H13</f>
        <v>#DIV/0!</v>
      </c>
      <c r="AI13" s="80">
        <v>8</v>
      </c>
      <c r="AJ13" s="119">
        <f>[4]军团势力点战斗奖励设计!GH17+求节点(活动投放!$S$46:$S$81,活动投放!AN$46:AN$81,$AI13)</f>
        <v>0</v>
      </c>
      <c r="AK13" s="119">
        <f>[4]军团势力点战斗奖励设计!GI17+求节点(活动投放!$S$46:$S$81,活动投放!AO$46:AO$81,$AI13)</f>
        <v>0</v>
      </c>
      <c r="AL13" s="119">
        <f>[4]军团势力点战斗奖励设计!GJ17+求节点(活动投放!$S$46:$S$81,活动投放!AP$46:AP$81,$AI13)</f>
        <v>0</v>
      </c>
      <c r="AM13" s="119">
        <f>[4]军团势力点战斗奖励设计!GK17+求节点(活动投放!$S$46:$S$81,活动投放!AQ$46:AQ$81,$AI13)</f>
        <v>0</v>
      </c>
      <c r="AN13" s="119">
        <f>[4]军团势力点战斗奖励设计!GL17+求节点(活动投放!$S$46:$S$81,活动投放!AR$46:AR$81,$AI13)</f>
        <v>0</v>
      </c>
      <c r="AO13" s="119">
        <f>[4]军团势力点战斗奖励设计!GM17+求节点(活动投放!$S$46:$S$81,活动投放!AS$46:AS$81,$AI13)</f>
        <v>0</v>
      </c>
      <c r="AP13" s="119">
        <f>IF($AI13&lt;前期规划!$C$2,0,求节点(装备突破!$N$46:$N$81,装备突破!AQ$46:AQ$81,$AI13))</f>
        <v>0</v>
      </c>
      <c r="AQ13" s="119">
        <f>IF($AI13&lt;前期规划!$C$2,0,求节点(装备突破!$N$46:$N$81,装备突破!AR$46:AR$81,$AI13))</f>
        <v>0</v>
      </c>
      <c r="AR13" s="119">
        <f>IF($AI13&lt;前期规划!$C$2,0,求节点(装备突破!$N$46:$N$81,装备突破!AS$46:AS$81,$AI13))</f>
        <v>0</v>
      </c>
      <c r="AS13" s="119">
        <f>IF($AI13&lt;前期规划!$C$2,0,求节点(装备突破!$N$46:$N$81,装备突破!AT$46:AT$81,$AI13))</f>
        <v>0</v>
      </c>
      <c r="AT13" s="119">
        <f>IF($AI13&lt;前期规划!$C$2,0,求节点(装备突破!$N$46:$N$81,装备突破!AU$46:AU$81,$AI13))</f>
        <v>0</v>
      </c>
      <c r="AU13" s="119">
        <f>IF($AI13&lt;前期规划!$C$2,0,求节点(装备突破!$N$46:$N$81,装备突破!AV$46:AV$81,$AI13))</f>
        <v>0</v>
      </c>
      <c r="AV13" s="80">
        <f t="shared" si="29"/>
        <v>0</v>
      </c>
      <c r="AW13" s="80">
        <f t="shared" si="1"/>
        <v>0</v>
      </c>
      <c r="AX13" s="80">
        <f t="shared" si="2"/>
        <v>0</v>
      </c>
      <c r="AY13" s="80">
        <f t="shared" si="3"/>
        <v>0</v>
      </c>
      <c r="AZ13" s="80">
        <f t="shared" si="4"/>
        <v>0</v>
      </c>
      <c r="BA13" s="80">
        <f t="shared" si="5"/>
        <v>0</v>
      </c>
      <c r="BD13" s="80">
        <v>8</v>
      </c>
      <c r="BE13" s="119">
        <f>[4]军团势力点战斗奖励设计!GN17+求节点(活动投放!$S$86:$S$121,活动投放!AN$86:AN$121,$BD13)</f>
        <v>0</v>
      </c>
      <c r="BF13" s="119">
        <f>[4]军团势力点战斗奖励设计!GO17+求节点(活动投放!$S$86:$S$121,活动投放!AO$86:AO$121,$BD13)</f>
        <v>0</v>
      </c>
      <c r="BG13" s="119">
        <f>[4]军团势力点战斗奖励设计!GP17+求节点(活动投放!$S$86:$S$121,活动投放!AP$86:AP$121,$BD13)</f>
        <v>0</v>
      </c>
      <c r="BH13" s="119">
        <f>[4]军团势力点战斗奖励设计!GQ17+求节点(活动投放!$S$86:$S$121,活动投放!AQ$86:AQ$121,$BD13)</f>
        <v>0</v>
      </c>
      <c r="BI13" s="119">
        <f>[4]军团势力点战斗奖励设计!GR17+求节点(活动投放!$S$86:$S$121,活动投放!AR$86:AR$121,$BD13)</f>
        <v>0</v>
      </c>
      <c r="BJ13" s="119">
        <f>[4]军团势力点战斗奖励设计!GS17+求节点(活动投放!$S$86:$S$121,活动投放!AS$86:AS$121,$BD13)</f>
        <v>0</v>
      </c>
      <c r="BK13" s="119">
        <f>IF($BD13&lt;前期规划!$C$2,0,求节点(装备突破!$N$86:$N$121,装备突破!AQ$86:AQ$121,$BD13))</f>
        <v>0</v>
      </c>
      <c r="BL13" s="119">
        <f>IF($BD13&lt;前期规划!$C$2,0,求节点(装备突破!$N$86:$N$121,装备突破!AR$86:AR$121,$BD13))</f>
        <v>0</v>
      </c>
      <c r="BM13" s="119">
        <f>IF($BD13&lt;前期规划!$C$2,0,求节点(装备突破!$N$86:$N$121,装备突破!AS$86:AS$121,$BD13))</f>
        <v>0</v>
      </c>
      <c r="BN13" s="119">
        <f>IF($BD13&lt;前期规划!$C$2,0,求节点(装备突破!$N$86:$N$121,装备突破!AT$86:AT$121,$BD13))</f>
        <v>0</v>
      </c>
      <c r="BO13" s="119">
        <f>IF($BD13&lt;前期规划!$C$2,0,求节点(装备突破!$N$86:$N$121,装备突破!AU$86:AU$121,$BD13))</f>
        <v>0</v>
      </c>
      <c r="BP13" s="119">
        <f>IF($BD13&lt;前期规划!$C$2,0,求节点(装备突破!$N$86:$N$121,装备突破!AV$86:AV$121,$BD13))</f>
        <v>0</v>
      </c>
      <c r="BQ13" s="80">
        <f t="shared" si="30"/>
        <v>0</v>
      </c>
      <c r="BR13" s="80">
        <f t="shared" si="6"/>
        <v>0</v>
      </c>
      <c r="BS13" s="80">
        <f t="shared" si="7"/>
        <v>0</v>
      </c>
      <c r="BT13" s="80">
        <f t="shared" si="8"/>
        <v>0</v>
      </c>
      <c r="BU13" s="80">
        <f t="shared" si="9"/>
        <v>0</v>
      </c>
      <c r="BV13" s="80">
        <f t="shared" si="10"/>
        <v>0</v>
      </c>
      <c r="BY13" s="80">
        <v>8</v>
      </c>
      <c r="BZ13" s="119">
        <f>[4]军团势力点战斗奖励设计!GT17+求节点(活动投放!$S$126:$S$161,活动投放!AN$126:AN$161,$BY13)</f>
        <v>0</v>
      </c>
      <c r="CA13" s="119">
        <f>[4]军团势力点战斗奖励设计!GU17+求节点(活动投放!$S$126:$S$161,活动投放!AO$126:AO$161,$BY13)</f>
        <v>0</v>
      </c>
      <c r="CB13" s="119">
        <f>[4]军团势力点战斗奖励设计!GV17+求节点(活动投放!$S$126:$S$161,活动投放!AP$126:AP$161,$BY13)</f>
        <v>0</v>
      </c>
      <c r="CC13" s="119">
        <f>[4]军团势力点战斗奖励设计!GW17+求节点(活动投放!$S$126:$S$161,活动投放!AQ$126:AQ$161,$BY13)</f>
        <v>0</v>
      </c>
      <c r="CD13" s="119">
        <f>[4]军团势力点战斗奖励设计!GX17+求节点(活动投放!$S$126:$S$161,活动投放!AR$126:AR$161,$BY13)</f>
        <v>0</v>
      </c>
      <c r="CE13" s="119">
        <f>[4]军团势力点战斗奖励设计!GY17+求节点(活动投放!$S$126:$S$161,活动投放!AS$126:AS$161,$BY13)</f>
        <v>0</v>
      </c>
      <c r="CF13" s="119">
        <f>IF($BY13&lt;前期规划!$C$2,0,求节点(装备突破!$N$126:$N$161,装备突破!AQ$126:AQ$161,$BY13))</f>
        <v>0</v>
      </c>
      <c r="CG13" s="119">
        <f>IF($BY13&lt;前期规划!$C$2,0,求节点(装备突破!$N$126:$N$161,装备突破!AR$126:AR$161,$BY13))</f>
        <v>0</v>
      </c>
      <c r="CH13" s="119">
        <f>IF($BY13&lt;前期规划!$C$2,0,求节点(装备突破!$N$126:$N$161,装备突破!AS$126:AS$161,$BY13))</f>
        <v>0</v>
      </c>
      <c r="CI13" s="119">
        <f>IF($BY13&lt;前期规划!$C$2,0,求节点(装备突破!$N$126:$N$161,装备突破!AT$126:AT$161,$BY13))</f>
        <v>0</v>
      </c>
      <c r="CJ13" s="119">
        <f>IF($BY13&lt;前期规划!$C$2,0,求节点(装备突破!$N$126:$N$161,装备突破!AU$126:AU$161,$BY13))</f>
        <v>0</v>
      </c>
      <c r="CK13" s="119">
        <f>IF($BY13&lt;前期规划!$C$2,0,求节点(装备突破!$N$126:$N$161,装备突破!AV$126:AV$161,$BY13))</f>
        <v>0</v>
      </c>
      <c r="CL13" s="80">
        <f t="shared" si="31"/>
        <v>0</v>
      </c>
      <c r="CM13" s="80">
        <f t="shared" si="11"/>
        <v>0</v>
      </c>
      <c r="CN13" s="80">
        <f t="shared" si="12"/>
        <v>0</v>
      </c>
      <c r="CO13" s="80">
        <f t="shared" si="13"/>
        <v>0</v>
      </c>
      <c r="CP13" s="80">
        <f t="shared" si="14"/>
        <v>0</v>
      </c>
      <c r="CQ13" s="80">
        <f t="shared" si="15"/>
        <v>0</v>
      </c>
      <c r="CT13" s="80">
        <v>8</v>
      </c>
      <c r="CU13" s="119">
        <f>[4]军团势力点战斗奖励设计!GZ17+求节点(活动投放!$S$166:$S$201,活动投放!AN$166:AN$201,$CT13)</f>
        <v>0</v>
      </c>
      <c r="CV13" s="119">
        <f>[4]军团势力点战斗奖励设计!HA17+求节点(活动投放!$S$166:$S$201,活动投放!AO$166:AO$201,$CT13)</f>
        <v>0</v>
      </c>
      <c r="CW13" s="119">
        <f>[4]军团势力点战斗奖励设计!HB17+求节点(活动投放!$S$166:$S$201,活动投放!AP$166:AP$201,$CT13)</f>
        <v>0</v>
      </c>
      <c r="CX13" s="119">
        <f>[4]军团势力点战斗奖励设计!HC17+求节点(活动投放!$S$166:$S$201,活动投放!AQ$166:AQ$201,$CT13)</f>
        <v>0</v>
      </c>
      <c r="CY13" s="119">
        <f>[4]军团势力点战斗奖励设计!HD17+求节点(活动投放!$S$166:$S$201,活动投放!AR$166:AR$201,$CT13)</f>
        <v>0</v>
      </c>
      <c r="CZ13" s="119">
        <f>[4]军团势力点战斗奖励设计!HE17+求节点(活动投放!$S$166:$S$201,活动投放!AS$166:AS$201,$CT13)</f>
        <v>0</v>
      </c>
      <c r="DA13" s="119">
        <f>IF($CT13&lt;前期规划!$C$2,0,求节点(装备突破!$N$166:$N$201,装备突破!AQ$166:AQ$201,$CT13))</f>
        <v>0</v>
      </c>
      <c r="DB13" s="119">
        <f>IF($CT13&lt;前期规划!$C$2,0,求节点(装备突破!$N$166:$N$201,装备突破!AR$166:AR$201,$CT13))</f>
        <v>0</v>
      </c>
      <c r="DC13" s="119">
        <f>IF($CT13&lt;前期规划!$C$2,0,求节点(装备突破!$N$166:$N$201,装备突破!AS$166:AS$201,$CT13))</f>
        <v>0</v>
      </c>
      <c r="DD13" s="119">
        <f>IF($CT13&lt;前期规划!$C$2,0,求节点(装备突破!$N$166:$N$201,装备突破!AT$166:AT$201,$CT13))</f>
        <v>0</v>
      </c>
      <c r="DE13" s="119">
        <f>IF($CT13&lt;前期规划!$C$2,0,求节点(装备突破!$N$166:$N$201,装备突破!AU$166:AU$201,$CT13))</f>
        <v>0</v>
      </c>
      <c r="DF13" s="119">
        <f>IF($CT13&lt;前期规划!$C$2,0,求节点(装备突破!$N$166:$N$201,装备突破!AV$166:AV$201,$CT13))</f>
        <v>0</v>
      </c>
      <c r="DG13" s="80">
        <f t="shared" si="32"/>
        <v>0</v>
      </c>
      <c r="DH13" s="80">
        <f t="shared" si="16"/>
        <v>0</v>
      </c>
      <c r="DI13" s="80">
        <f t="shared" si="17"/>
        <v>0</v>
      </c>
      <c r="DJ13" s="80">
        <f t="shared" si="18"/>
        <v>0</v>
      </c>
      <c r="DK13" s="80">
        <f t="shared" si="19"/>
        <v>0</v>
      </c>
      <c r="DL13" s="80">
        <f t="shared" si="20"/>
        <v>0</v>
      </c>
      <c r="DN13" s="128" t="e">
        <f>[4]军团势力点战斗奖励设计!HE17/CZ13</f>
        <v>#DIV/0!</v>
      </c>
      <c r="DO13" s="128" t="e">
        <f>求节点(活动投放!$S$166:$S$201,活动投放!AS$166:AS$201,$CT13)/CZ13</f>
        <v>#DIV/0!</v>
      </c>
      <c r="DU13" s="140">
        <v>8</v>
      </c>
      <c r="DV13" s="140">
        <f>[4]军团势力点战斗奖励设计!AA17+[4]军团势力点战斗奖励设计!AF17+求节点(活动投放!$S$6:$S$41,活动投放!$BC$6:$BC$41,$DU13)</f>
        <v>0</v>
      </c>
      <c r="DW13" s="140">
        <f>[4]军团势力点战斗奖励设计!AB17+[4]军团势力点战斗奖励设计!AG17+求节点(活动投放!$S$46:$S$81,活动投放!$BC$46:$BC$81,$DU13)</f>
        <v>0</v>
      </c>
      <c r="DX13" s="140">
        <f>[4]军团势力点战斗奖励设计!AC17+[4]军团势力点战斗奖励设计!AH17+求节点(活动投放!$S$86:$S$121,活动投放!$BC$86:$BC$121,$DU13)</f>
        <v>0</v>
      </c>
      <c r="DY13" s="140">
        <f>[4]军团势力点战斗奖励设计!AD17+[4]军团势力点战斗奖励设计!AI17+求节点(活动投放!$S$126:$S$161,活动投放!$BC$126:$BC$161,$DU13)</f>
        <v>0</v>
      </c>
      <c r="DZ13" s="140">
        <f>[4]军团势力点战斗奖励设计!AE17+[4]军团势力点战斗奖励设计!AJ17+求节点(活动投放!$S$166:$S$201,活动投放!$BC$166:$BC$201,$DU13)</f>
        <v>0</v>
      </c>
      <c r="EA13" s="140">
        <f>[4]军团势力点战斗奖励设计!BI17+[4]军团势力点战斗奖励设计!BN17+求节点(活动投放!$S$6:$S$41,活动投放!$BE$6:$BE$41,$DU13)</f>
        <v>0</v>
      </c>
      <c r="EB13" s="140">
        <f>[4]军团势力点战斗奖励设计!BJ17+[4]军团势力点战斗奖励设计!BO17+求节点(活动投放!$S$46:$S$81,活动投放!$BE$46:$BE$81,$DU13)</f>
        <v>0</v>
      </c>
      <c r="EC13" s="140">
        <f>[4]军团势力点战斗奖励设计!BK17+[4]军团势力点战斗奖励设计!BP17+求节点(活动投放!$S$86:$S$121,活动投放!$BE$86:$BE$121,$DU13)</f>
        <v>0</v>
      </c>
      <c r="ED13" s="140">
        <f>[4]军团势力点战斗奖励设计!BL17+[4]军团势力点战斗奖励设计!BQ17+求节点(活动投放!$S$126:$S$161,活动投放!$BE$126:$BE$161,$DU13)</f>
        <v>0</v>
      </c>
      <c r="EE13" s="140">
        <f>[4]军团势力点战斗奖励设计!BM17+[4]军团势力点战斗奖励设计!BR17+求节点(活动投放!$S$166:$S$201,活动投放!$BE$166:$BE$201,$DU13)</f>
        <v>0</v>
      </c>
      <c r="EF13" s="140">
        <f t="shared" si="33"/>
        <v>0</v>
      </c>
      <c r="EG13" s="140">
        <f t="shared" si="34"/>
        <v>0</v>
      </c>
      <c r="EH13" s="140">
        <f t="shared" si="35"/>
        <v>0</v>
      </c>
      <c r="EI13" s="140">
        <f t="shared" si="36"/>
        <v>0</v>
      </c>
      <c r="EJ13" s="140">
        <f t="shared" si="37"/>
        <v>0</v>
      </c>
      <c r="EM13" s="140">
        <v>8</v>
      </c>
      <c r="EN13" s="140">
        <f>[4]军团势力点战斗奖励设计!AK17+[4]军团势力点战斗奖励设计!AP17+求节点(活动投放!$S$6:$S$41,活动投放!$BD$6:$BD$41,$EM13)</f>
        <v>0</v>
      </c>
      <c r="EO13" s="140">
        <f>[4]军团势力点战斗奖励设计!AL17+[4]军团势力点战斗奖励设计!AQ17+求节点(活动投放!$S$46:$S$81,活动投放!$BD$46:$BD$81,$EM13)</f>
        <v>0</v>
      </c>
      <c r="EP13" s="140">
        <f>[4]军团势力点战斗奖励设计!AM17+[4]军团势力点战斗奖励设计!AR17+求节点(活动投放!$S$86:$S$121,活动投放!$BD$86:$BD$121,$EM13)</f>
        <v>0</v>
      </c>
      <c r="EQ13" s="140">
        <f>[4]军团势力点战斗奖励设计!AN17+[4]军团势力点战斗奖励设计!AS17+求节点(活动投放!$S$126:$S$161,活动投放!$BD$126:$BD$161,$EM13)</f>
        <v>0</v>
      </c>
      <c r="ER13" s="140">
        <f>[4]军团势力点战斗奖励设计!AO17+[4]军团势力点战斗奖励设计!AT17+求节点(活动投放!$S$166:$S$201,活动投放!$BD$166:$BD$201,$EM13)</f>
        <v>0</v>
      </c>
      <c r="ES13" s="140">
        <f>[4]军团势力点战斗奖励设计!BS17+[4]军团势力点战斗奖励设计!BX17+求节点(活动投放!$S$6:$S$41,活动投放!$BF$6:$BF$41,$EM13)</f>
        <v>0</v>
      </c>
      <c r="ET13" s="140">
        <f>[4]军团势力点战斗奖励设计!BT17+[4]军团势力点战斗奖励设计!BY17+求节点(活动投放!$S$46:$S$81,活动投放!$BF$46:$BF$81,$EM13)</f>
        <v>0</v>
      </c>
      <c r="EU13" s="140">
        <f>[4]军团势力点战斗奖励设计!BU17+[4]军团势力点战斗奖励设计!BZ17+求节点(活动投放!$S$86:$S$121,活动投放!$BF$86:$BF$121,$EM13)</f>
        <v>0</v>
      </c>
      <c r="EV13" s="140">
        <f>[4]军团势力点战斗奖励设计!BV17+[4]军团势力点战斗奖励设计!CA17+求节点(活动投放!$S$126:$S$161,活动投放!$BF$126:$BF$161,$EM13)</f>
        <v>0</v>
      </c>
      <c r="EW13" s="140">
        <f>[4]军团势力点战斗奖励设计!BW17+[4]军团势力点战斗奖励设计!CB17+求节点(活动投放!$S$166:$S$201,活动投放!$BF$166:$BF$201,$EM13)</f>
        <v>0</v>
      </c>
      <c r="EX13" s="140">
        <f t="shared" si="38"/>
        <v>0</v>
      </c>
      <c r="EY13" s="140">
        <f t="shared" si="39"/>
        <v>0</v>
      </c>
      <c r="EZ13" s="140">
        <f t="shared" si="40"/>
        <v>0</v>
      </c>
      <c r="FA13" s="140">
        <f t="shared" si="41"/>
        <v>0</v>
      </c>
      <c r="FB13" s="140">
        <f t="shared" si="42"/>
        <v>0</v>
      </c>
    </row>
    <row r="14" spans="1:158" x14ac:dyDescent="0.15">
      <c r="B14" s="80">
        <v>9</v>
      </c>
      <c r="C14" s="119">
        <f>[4]军团势力点战斗奖励设计!GB18+求节点(活动投放!$S$6:$S$41,活动投放!AN$6:AN$41,$B14)</f>
        <v>0</v>
      </c>
      <c r="D14" s="119">
        <f>[4]军团势力点战斗奖励设计!GC18+求节点(活动投放!$S$6:$S$41,活动投放!AO$6:AO$41,$B14)</f>
        <v>0</v>
      </c>
      <c r="E14" s="119">
        <f>[4]军团势力点战斗奖励设计!GD18+求节点(活动投放!$S$6:$S$41,活动投放!AP$6:AP$41,$B14)</f>
        <v>0</v>
      </c>
      <c r="F14" s="119">
        <f>[4]军团势力点战斗奖励设计!GE18+求节点(活动投放!$S$6:$S$41,活动投放!AQ$6:AQ$41,$B14)</f>
        <v>0</v>
      </c>
      <c r="G14" s="119">
        <f>[4]军团势力点战斗奖励设计!GF18+求节点(活动投放!$S$6:$S$41,活动投放!AR$6:AR$41,$B14)</f>
        <v>0</v>
      </c>
      <c r="H14" s="119">
        <f>[4]军团势力点战斗奖励设计!GG18+求节点(活动投放!$S$6:$S$41,活动投放!AS$6:AS$41,$B14)</f>
        <v>0</v>
      </c>
      <c r="I14" s="119">
        <f>IF($B14&lt;前期规划!$C$2,0,求节点(装备突破!$N$6:$N$41,装备突破!AQ$6:AQ$41,$B14))</f>
        <v>0</v>
      </c>
      <c r="J14" s="119">
        <f>IF($B14&lt;前期规划!$C$2,0,求节点(装备突破!$N$6:$N$41,装备突破!AR$6:AR$41,$B14))</f>
        <v>0</v>
      </c>
      <c r="K14" s="119">
        <f>IF($B14&lt;前期规划!$C$2,0,求节点(装备突破!$N$6:$N$41,装备突破!AS$6:AS$41,$B14))</f>
        <v>0</v>
      </c>
      <c r="L14" s="119">
        <f>IF($B14&lt;前期规划!$C$2,0,求节点(装备突破!$N$6:$N$41,装备突破!AT$6:AT$41,$B14))</f>
        <v>0</v>
      </c>
      <c r="M14" s="119">
        <f>IF($B14&lt;前期规划!$C$2,0,求节点(装备突破!$N$6:$N$41,装备突破!AU$6:AU$41,$B14))</f>
        <v>0</v>
      </c>
      <c r="N14" s="119">
        <f>IF($B14&lt;前期规划!$C$2,0,求节点(装备突破!$N$6:$N$41,装备突破!AV$6:AV$41,$B14))</f>
        <v>0</v>
      </c>
      <c r="O14" s="80">
        <f t="shared" si="23"/>
        <v>0</v>
      </c>
      <c r="P14" s="80">
        <f t="shared" si="24"/>
        <v>0</v>
      </c>
      <c r="Q14" s="80">
        <f t="shared" si="25"/>
        <v>0</v>
      </c>
      <c r="R14" s="80">
        <f t="shared" si="26"/>
        <v>0</v>
      </c>
      <c r="S14" s="80">
        <f t="shared" si="27"/>
        <v>0</v>
      </c>
      <c r="T14" s="80">
        <f t="shared" si="28"/>
        <v>0</v>
      </c>
      <c r="V14" s="128" t="e">
        <f>[4]军团势力点战斗奖励设计!GD18/E14</f>
        <v>#DIV/0!</v>
      </c>
      <c r="W14" s="128" t="e">
        <f>求节点(活动投放!$S$6:$S$41,活动投放!AP$6:AP$41,$B14)/E14</f>
        <v>#DIV/0!</v>
      </c>
      <c r="Y14" s="128" t="e">
        <f>[4]军团势力点战斗奖励设计!GE18/F14</f>
        <v>#DIV/0!</v>
      </c>
      <c r="Z14" s="128" t="e">
        <f>求节点(活动投放!$S$6:$S$41,活动投放!AQ$6:AQ$41,$B14)/F14</f>
        <v>#DIV/0!</v>
      </c>
      <c r="AB14" s="128" t="e">
        <f>[4]军团势力点战斗奖励设计!GF18/G14</f>
        <v>#DIV/0!</v>
      </c>
      <c r="AC14" s="128" t="e">
        <f>求节点(活动投放!$S$6:$S$41,活动投放!AR$6:AR$41,$B14)/G14</f>
        <v>#DIV/0!</v>
      </c>
      <c r="AE14" s="128" t="e">
        <f>[4]军团势力点战斗奖励设计!GG18/H14</f>
        <v>#DIV/0!</v>
      </c>
      <c r="AF14" s="128" t="e">
        <f>求节点(活动投放!$S$6:$S$41,活动投放!AS$6:AS$41,$B14)/H14</f>
        <v>#DIV/0!</v>
      </c>
      <c r="AI14" s="80">
        <v>9</v>
      </c>
      <c r="AJ14" s="119">
        <f>[4]军团势力点战斗奖励设计!GH18+求节点(活动投放!$S$46:$S$81,活动投放!AN$46:AN$81,$AI14)</f>
        <v>0</v>
      </c>
      <c r="AK14" s="119">
        <f>[4]军团势力点战斗奖励设计!GI18+求节点(活动投放!$S$46:$S$81,活动投放!AO$46:AO$81,$AI14)</f>
        <v>0</v>
      </c>
      <c r="AL14" s="119">
        <f>[4]军团势力点战斗奖励设计!GJ18+求节点(活动投放!$S$46:$S$81,活动投放!AP$46:AP$81,$AI14)</f>
        <v>0</v>
      </c>
      <c r="AM14" s="119">
        <f>[4]军团势力点战斗奖励设计!GK18+求节点(活动投放!$S$46:$S$81,活动投放!AQ$46:AQ$81,$AI14)</f>
        <v>0</v>
      </c>
      <c r="AN14" s="119">
        <f>[4]军团势力点战斗奖励设计!GL18+求节点(活动投放!$S$46:$S$81,活动投放!AR$46:AR$81,$AI14)</f>
        <v>0</v>
      </c>
      <c r="AO14" s="119">
        <f>[4]军团势力点战斗奖励设计!GM18+求节点(活动投放!$S$46:$S$81,活动投放!AS$46:AS$81,$AI14)</f>
        <v>0</v>
      </c>
      <c r="AP14" s="119">
        <f>IF($AI14&lt;前期规划!$C$2,0,求节点(装备突破!$N$46:$N$81,装备突破!AQ$46:AQ$81,$AI14))</f>
        <v>0</v>
      </c>
      <c r="AQ14" s="119">
        <f>IF($AI14&lt;前期规划!$C$2,0,求节点(装备突破!$N$46:$N$81,装备突破!AR$46:AR$81,$AI14))</f>
        <v>0</v>
      </c>
      <c r="AR14" s="119">
        <f>IF($AI14&lt;前期规划!$C$2,0,求节点(装备突破!$N$46:$N$81,装备突破!AS$46:AS$81,$AI14))</f>
        <v>0</v>
      </c>
      <c r="AS14" s="119">
        <f>IF($AI14&lt;前期规划!$C$2,0,求节点(装备突破!$N$46:$N$81,装备突破!AT$46:AT$81,$AI14))</f>
        <v>0</v>
      </c>
      <c r="AT14" s="119">
        <f>IF($AI14&lt;前期规划!$C$2,0,求节点(装备突破!$N$46:$N$81,装备突破!AU$46:AU$81,$AI14))</f>
        <v>0</v>
      </c>
      <c r="AU14" s="119">
        <f>IF($AI14&lt;前期规划!$C$2,0,求节点(装备突破!$N$46:$N$81,装备突破!AV$46:AV$81,$AI14))</f>
        <v>0</v>
      </c>
      <c r="AV14" s="80">
        <f t="shared" si="29"/>
        <v>0</v>
      </c>
      <c r="AW14" s="80">
        <f t="shared" si="1"/>
        <v>0</v>
      </c>
      <c r="AX14" s="80">
        <f t="shared" si="2"/>
        <v>0</v>
      </c>
      <c r="AY14" s="80">
        <f t="shared" si="3"/>
        <v>0</v>
      </c>
      <c r="AZ14" s="80">
        <f t="shared" si="4"/>
        <v>0</v>
      </c>
      <c r="BA14" s="80">
        <f t="shared" si="5"/>
        <v>0</v>
      </c>
      <c r="BD14" s="80">
        <v>9</v>
      </c>
      <c r="BE14" s="119">
        <f>[4]军团势力点战斗奖励设计!GN18+求节点(活动投放!$S$86:$S$121,活动投放!AN$86:AN$121,$BD14)</f>
        <v>0</v>
      </c>
      <c r="BF14" s="119">
        <f>[4]军团势力点战斗奖励设计!GO18+求节点(活动投放!$S$86:$S$121,活动投放!AO$86:AO$121,$BD14)</f>
        <v>0</v>
      </c>
      <c r="BG14" s="119">
        <f>[4]军团势力点战斗奖励设计!GP18+求节点(活动投放!$S$86:$S$121,活动投放!AP$86:AP$121,$BD14)</f>
        <v>0</v>
      </c>
      <c r="BH14" s="119">
        <f>[4]军团势力点战斗奖励设计!GQ18+求节点(活动投放!$S$86:$S$121,活动投放!AQ$86:AQ$121,$BD14)</f>
        <v>0</v>
      </c>
      <c r="BI14" s="119">
        <f>[4]军团势力点战斗奖励设计!GR18+求节点(活动投放!$S$86:$S$121,活动投放!AR$86:AR$121,$BD14)</f>
        <v>0</v>
      </c>
      <c r="BJ14" s="119">
        <f>[4]军团势力点战斗奖励设计!GS18+求节点(活动投放!$S$86:$S$121,活动投放!AS$86:AS$121,$BD14)</f>
        <v>0</v>
      </c>
      <c r="BK14" s="119">
        <f>IF($BD14&lt;前期规划!$C$2,0,求节点(装备突破!$N$86:$N$121,装备突破!AQ$86:AQ$121,$BD14))</f>
        <v>0</v>
      </c>
      <c r="BL14" s="119">
        <f>IF($BD14&lt;前期规划!$C$2,0,求节点(装备突破!$N$86:$N$121,装备突破!AR$86:AR$121,$BD14))</f>
        <v>0</v>
      </c>
      <c r="BM14" s="119">
        <f>IF($BD14&lt;前期规划!$C$2,0,求节点(装备突破!$N$86:$N$121,装备突破!AS$86:AS$121,$BD14))</f>
        <v>0</v>
      </c>
      <c r="BN14" s="119">
        <f>IF($BD14&lt;前期规划!$C$2,0,求节点(装备突破!$N$86:$N$121,装备突破!AT$86:AT$121,$BD14))</f>
        <v>0</v>
      </c>
      <c r="BO14" s="119">
        <f>IF($BD14&lt;前期规划!$C$2,0,求节点(装备突破!$N$86:$N$121,装备突破!AU$86:AU$121,$BD14))</f>
        <v>0</v>
      </c>
      <c r="BP14" s="119">
        <f>IF($BD14&lt;前期规划!$C$2,0,求节点(装备突破!$N$86:$N$121,装备突破!AV$86:AV$121,$BD14))</f>
        <v>0</v>
      </c>
      <c r="BQ14" s="80">
        <f t="shared" si="30"/>
        <v>0</v>
      </c>
      <c r="BR14" s="80">
        <f t="shared" si="6"/>
        <v>0</v>
      </c>
      <c r="BS14" s="80">
        <f t="shared" si="7"/>
        <v>0</v>
      </c>
      <c r="BT14" s="80">
        <f t="shared" si="8"/>
        <v>0</v>
      </c>
      <c r="BU14" s="80">
        <f t="shared" si="9"/>
        <v>0</v>
      </c>
      <c r="BV14" s="80">
        <f t="shared" si="10"/>
        <v>0</v>
      </c>
      <c r="BY14" s="80">
        <v>9</v>
      </c>
      <c r="BZ14" s="119">
        <f>[4]军团势力点战斗奖励设计!GT18+求节点(活动投放!$S$126:$S$161,活动投放!AN$126:AN$161,$BY14)</f>
        <v>0</v>
      </c>
      <c r="CA14" s="119">
        <f>[4]军团势力点战斗奖励设计!GU18+求节点(活动投放!$S$126:$S$161,活动投放!AO$126:AO$161,$BY14)</f>
        <v>0</v>
      </c>
      <c r="CB14" s="119">
        <f>[4]军团势力点战斗奖励设计!GV18+求节点(活动投放!$S$126:$S$161,活动投放!AP$126:AP$161,$BY14)</f>
        <v>0</v>
      </c>
      <c r="CC14" s="119">
        <f>[4]军团势力点战斗奖励设计!GW18+求节点(活动投放!$S$126:$S$161,活动投放!AQ$126:AQ$161,$BY14)</f>
        <v>0</v>
      </c>
      <c r="CD14" s="119">
        <f>[4]军团势力点战斗奖励设计!GX18+求节点(活动投放!$S$126:$S$161,活动投放!AR$126:AR$161,$BY14)</f>
        <v>0</v>
      </c>
      <c r="CE14" s="119">
        <f>[4]军团势力点战斗奖励设计!GY18+求节点(活动投放!$S$126:$S$161,活动投放!AS$126:AS$161,$BY14)</f>
        <v>0</v>
      </c>
      <c r="CF14" s="119">
        <f>IF($BY14&lt;前期规划!$C$2,0,求节点(装备突破!$N$126:$N$161,装备突破!AQ$126:AQ$161,$BY14))</f>
        <v>0</v>
      </c>
      <c r="CG14" s="119">
        <f>IF($BY14&lt;前期规划!$C$2,0,求节点(装备突破!$N$126:$N$161,装备突破!AR$126:AR$161,$BY14))</f>
        <v>0</v>
      </c>
      <c r="CH14" s="119">
        <f>IF($BY14&lt;前期规划!$C$2,0,求节点(装备突破!$N$126:$N$161,装备突破!AS$126:AS$161,$BY14))</f>
        <v>0</v>
      </c>
      <c r="CI14" s="119">
        <f>IF($BY14&lt;前期规划!$C$2,0,求节点(装备突破!$N$126:$N$161,装备突破!AT$126:AT$161,$BY14))</f>
        <v>0</v>
      </c>
      <c r="CJ14" s="119">
        <f>IF($BY14&lt;前期规划!$C$2,0,求节点(装备突破!$N$126:$N$161,装备突破!AU$126:AU$161,$BY14))</f>
        <v>0</v>
      </c>
      <c r="CK14" s="119">
        <f>IF($BY14&lt;前期规划!$C$2,0,求节点(装备突破!$N$126:$N$161,装备突破!AV$126:AV$161,$BY14))</f>
        <v>0</v>
      </c>
      <c r="CL14" s="80">
        <f t="shared" si="31"/>
        <v>0</v>
      </c>
      <c r="CM14" s="80">
        <f t="shared" si="11"/>
        <v>0</v>
      </c>
      <c r="CN14" s="80">
        <f t="shared" si="12"/>
        <v>0</v>
      </c>
      <c r="CO14" s="80">
        <f t="shared" si="13"/>
        <v>0</v>
      </c>
      <c r="CP14" s="80">
        <f t="shared" si="14"/>
        <v>0</v>
      </c>
      <c r="CQ14" s="80">
        <f t="shared" si="15"/>
        <v>0</v>
      </c>
      <c r="CT14" s="80">
        <v>9</v>
      </c>
      <c r="CU14" s="119">
        <f>[4]军团势力点战斗奖励设计!GZ18+求节点(活动投放!$S$166:$S$201,活动投放!AN$166:AN$201,$CT14)</f>
        <v>0</v>
      </c>
      <c r="CV14" s="119">
        <f>[4]军团势力点战斗奖励设计!HA18+求节点(活动投放!$S$166:$S$201,活动投放!AO$166:AO$201,$CT14)</f>
        <v>0</v>
      </c>
      <c r="CW14" s="119">
        <f>[4]军团势力点战斗奖励设计!HB18+求节点(活动投放!$S$166:$S$201,活动投放!AP$166:AP$201,$CT14)</f>
        <v>0</v>
      </c>
      <c r="CX14" s="119">
        <f>[4]军团势力点战斗奖励设计!HC18+求节点(活动投放!$S$166:$S$201,活动投放!AQ$166:AQ$201,$CT14)</f>
        <v>0</v>
      </c>
      <c r="CY14" s="119">
        <f>[4]军团势力点战斗奖励设计!HD18+求节点(活动投放!$S$166:$S$201,活动投放!AR$166:AR$201,$CT14)</f>
        <v>0</v>
      </c>
      <c r="CZ14" s="119">
        <f>[4]军团势力点战斗奖励设计!HE18+求节点(活动投放!$S$166:$S$201,活动投放!AS$166:AS$201,$CT14)</f>
        <v>0</v>
      </c>
      <c r="DA14" s="119">
        <f>IF($CT14&lt;前期规划!$C$2,0,求节点(装备突破!$N$166:$N$201,装备突破!AQ$166:AQ$201,$CT14))</f>
        <v>0</v>
      </c>
      <c r="DB14" s="119">
        <f>IF($CT14&lt;前期规划!$C$2,0,求节点(装备突破!$N$166:$N$201,装备突破!AR$166:AR$201,$CT14))</f>
        <v>0</v>
      </c>
      <c r="DC14" s="119">
        <f>IF($CT14&lt;前期规划!$C$2,0,求节点(装备突破!$N$166:$N$201,装备突破!AS$166:AS$201,$CT14))</f>
        <v>0</v>
      </c>
      <c r="DD14" s="119">
        <f>IF($CT14&lt;前期规划!$C$2,0,求节点(装备突破!$N$166:$N$201,装备突破!AT$166:AT$201,$CT14))</f>
        <v>0</v>
      </c>
      <c r="DE14" s="119">
        <f>IF($CT14&lt;前期规划!$C$2,0,求节点(装备突破!$N$166:$N$201,装备突破!AU$166:AU$201,$CT14))</f>
        <v>0</v>
      </c>
      <c r="DF14" s="119">
        <f>IF($CT14&lt;前期规划!$C$2,0,求节点(装备突破!$N$166:$N$201,装备突破!AV$166:AV$201,$CT14))</f>
        <v>0</v>
      </c>
      <c r="DG14" s="80">
        <f t="shared" si="32"/>
        <v>0</v>
      </c>
      <c r="DH14" s="80">
        <f t="shared" si="16"/>
        <v>0</v>
      </c>
      <c r="DI14" s="80">
        <f t="shared" si="17"/>
        <v>0</v>
      </c>
      <c r="DJ14" s="80">
        <f t="shared" si="18"/>
        <v>0</v>
      </c>
      <c r="DK14" s="80">
        <f t="shared" si="19"/>
        <v>0</v>
      </c>
      <c r="DL14" s="80">
        <f t="shared" si="20"/>
        <v>0</v>
      </c>
      <c r="DN14" s="128" t="e">
        <f>[4]军团势力点战斗奖励设计!HE18/CZ14</f>
        <v>#DIV/0!</v>
      </c>
      <c r="DO14" s="128" t="e">
        <f>求节点(活动投放!$S$166:$S$201,活动投放!AS$166:AS$201,$CT14)/CZ14</f>
        <v>#DIV/0!</v>
      </c>
      <c r="DU14" s="140">
        <v>9</v>
      </c>
      <c r="DV14" s="140">
        <f>[4]军团势力点战斗奖励设计!AA18+[4]军团势力点战斗奖励设计!AF18+求节点(活动投放!$S$6:$S$41,活动投放!$BC$6:$BC$41,$DU14)</f>
        <v>0</v>
      </c>
      <c r="DW14" s="140">
        <f>[4]军团势力点战斗奖励设计!AB18+[4]军团势力点战斗奖励设计!AG18+求节点(活动投放!$S$46:$S$81,活动投放!$BC$46:$BC$81,$DU14)</f>
        <v>0</v>
      </c>
      <c r="DX14" s="140">
        <f>[4]军团势力点战斗奖励设计!AC18+[4]军团势力点战斗奖励设计!AH18+求节点(活动投放!$S$86:$S$121,活动投放!$BC$86:$BC$121,$DU14)</f>
        <v>0</v>
      </c>
      <c r="DY14" s="140">
        <f>[4]军团势力点战斗奖励设计!AD18+[4]军团势力点战斗奖励设计!AI18+求节点(活动投放!$S$126:$S$161,活动投放!$BC$126:$BC$161,$DU14)</f>
        <v>0</v>
      </c>
      <c r="DZ14" s="140">
        <f>[4]军团势力点战斗奖励设计!AE18+[4]军团势力点战斗奖励设计!AJ18+求节点(活动投放!$S$166:$S$201,活动投放!$BC$166:$BC$201,$DU14)</f>
        <v>0</v>
      </c>
      <c r="EA14" s="140">
        <f>[4]军团势力点战斗奖励设计!BI18+[4]军团势力点战斗奖励设计!BN18+求节点(活动投放!$S$6:$S$41,活动投放!$BE$6:$BE$41,$DU14)</f>
        <v>0</v>
      </c>
      <c r="EB14" s="140">
        <f>[4]军团势力点战斗奖励设计!BJ18+[4]军团势力点战斗奖励设计!BO18+求节点(活动投放!$S$46:$S$81,活动投放!$BE$46:$BE$81,$DU14)</f>
        <v>0</v>
      </c>
      <c r="EC14" s="140">
        <f>[4]军团势力点战斗奖励设计!BK18+[4]军团势力点战斗奖励设计!BP18+求节点(活动投放!$S$86:$S$121,活动投放!$BE$86:$BE$121,$DU14)</f>
        <v>0</v>
      </c>
      <c r="ED14" s="140">
        <f>[4]军团势力点战斗奖励设计!BL18+[4]军团势力点战斗奖励设计!BQ18+求节点(活动投放!$S$126:$S$161,活动投放!$BE$126:$BE$161,$DU14)</f>
        <v>0</v>
      </c>
      <c r="EE14" s="140">
        <f>[4]军团势力点战斗奖励设计!BM18+[4]军团势力点战斗奖励设计!BR18+求节点(活动投放!$S$166:$S$201,活动投放!$BE$166:$BE$201,$DU14)</f>
        <v>0</v>
      </c>
      <c r="EF14" s="140">
        <f t="shared" si="33"/>
        <v>0</v>
      </c>
      <c r="EG14" s="140">
        <f t="shared" si="34"/>
        <v>0</v>
      </c>
      <c r="EH14" s="140">
        <f t="shared" si="35"/>
        <v>0</v>
      </c>
      <c r="EI14" s="140">
        <f t="shared" si="36"/>
        <v>0</v>
      </c>
      <c r="EJ14" s="140">
        <f t="shared" si="37"/>
        <v>0</v>
      </c>
      <c r="EM14" s="140">
        <v>9</v>
      </c>
      <c r="EN14" s="140">
        <f>[4]军团势力点战斗奖励设计!AK18+[4]军团势力点战斗奖励设计!AP18+求节点(活动投放!$S$6:$S$41,活动投放!$BD$6:$BD$41,$EM14)</f>
        <v>0</v>
      </c>
      <c r="EO14" s="140">
        <f>[4]军团势力点战斗奖励设计!AL18+[4]军团势力点战斗奖励设计!AQ18+求节点(活动投放!$S$46:$S$81,活动投放!$BD$46:$BD$81,$EM14)</f>
        <v>0</v>
      </c>
      <c r="EP14" s="140">
        <f>[4]军团势力点战斗奖励设计!AM18+[4]军团势力点战斗奖励设计!AR18+求节点(活动投放!$S$86:$S$121,活动投放!$BD$86:$BD$121,$EM14)</f>
        <v>0</v>
      </c>
      <c r="EQ14" s="140">
        <f>[4]军团势力点战斗奖励设计!AN18+[4]军团势力点战斗奖励设计!AS18+求节点(活动投放!$S$126:$S$161,活动投放!$BD$126:$BD$161,$EM14)</f>
        <v>0</v>
      </c>
      <c r="ER14" s="140">
        <f>[4]军团势力点战斗奖励设计!AO18+[4]军团势力点战斗奖励设计!AT18+求节点(活动投放!$S$166:$S$201,活动投放!$BD$166:$BD$201,$EM14)</f>
        <v>0</v>
      </c>
      <c r="ES14" s="140">
        <f>[4]军团势力点战斗奖励设计!BS18+[4]军团势力点战斗奖励设计!BX18+求节点(活动投放!$S$6:$S$41,活动投放!$BF$6:$BF$41,$EM14)</f>
        <v>0</v>
      </c>
      <c r="ET14" s="140">
        <f>[4]军团势力点战斗奖励设计!BT18+[4]军团势力点战斗奖励设计!BY18+求节点(活动投放!$S$46:$S$81,活动投放!$BF$46:$BF$81,$EM14)</f>
        <v>0</v>
      </c>
      <c r="EU14" s="140">
        <f>[4]军团势力点战斗奖励设计!BU18+[4]军团势力点战斗奖励设计!BZ18+求节点(活动投放!$S$86:$S$121,活动投放!$BF$86:$BF$121,$EM14)</f>
        <v>0</v>
      </c>
      <c r="EV14" s="140">
        <f>[4]军团势力点战斗奖励设计!BV18+[4]军团势力点战斗奖励设计!CA18+求节点(活动投放!$S$126:$S$161,活动投放!$BF$126:$BF$161,$EM14)</f>
        <v>0</v>
      </c>
      <c r="EW14" s="140">
        <f>[4]军团势力点战斗奖励设计!BW18+[4]军团势力点战斗奖励设计!CB18+求节点(活动投放!$S$166:$S$201,活动投放!$BF$166:$BF$201,$EM14)</f>
        <v>0</v>
      </c>
      <c r="EX14" s="140">
        <f t="shared" si="38"/>
        <v>0</v>
      </c>
      <c r="EY14" s="140">
        <f t="shared" si="39"/>
        <v>0</v>
      </c>
      <c r="EZ14" s="140">
        <f t="shared" si="40"/>
        <v>0</v>
      </c>
      <c r="FA14" s="140">
        <f t="shared" si="41"/>
        <v>0</v>
      </c>
      <c r="FB14" s="140">
        <f t="shared" si="42"/>
        <v>0</v>
      </c>
    </row>
    <row r="15" spans="1:158" x14ac:dyDescent="0.15">
      <c r="B15" s="80">
        <v>10</v>
      </c>
      <c r="C15" s="119">
        <f>[4]军团势力点战斗奖励设计!GB19+求节点(活动投放!$S$6:$S$41,活动投放!AN$6:AN$41,$B15)</f>
        <v>0</v>
      </c>
      <c r="D15" s="119">
        <f>[4]军团势力点战斗奖励设计!GC19+求节点(活动投放!$S$6:$S$41,活动投放!AO$6:AO$41,$B15)</f>
        <v>0</v>
      </c>
      <c r="E15" s="119">
        <f>[4]军团势力点战斗奖励设计!GD19+求节点(活动投放!$S$6:$S$41,活动投放!AP$6:AP$41,$B15)</f>
        <v>0</v>
      </c>
      <c r="F15" s="119">
        <f>[4]军团势力点战斗奖励设计!GE19+求节点(活动投放!$S$6:$S$41,活动投放!AQ$6:AQ$41,$B15)</f>
        <v>0</v>
      </c>
      <c r="G15" s="119">
        <f>[4]军团势力点战斗奖励设计!GF19+求节点(活动投放!$S$6:$S$41,活动投放!AR$6:AR$41,$B15)</f>
        <v>0</v>
      </c>
      <c r="H15" s="119">
        <f>[4]军团势力点战斗奖励设计!GG19+求节点(活动投放!$S$6:$S$41,活动投放!AS$6:AS$41,$B15)</f>
        <v>0</v>
      </c>
      <c r="I15" s="119">
        <f>IF($B15&lt;前期规划!$C$2,0,求节点(装备突破!$N$6:$N$41,装备突破!AQ$6:AQ$41,$B15))</f>
        <v>0</v>
      </c>
      <c r="J15" s="119">
        <f>IF($B15&lt;前期规划!$C$2,0,求节点(装备突破!$N$6:$N$41,装备突破!AR$6:AR$41,$B15))</f>
        <v>0</v>
      </c>
      <c r="K15" s="119">
        <f>IF($B15&lt;前期规划!$C$2,0,求节点(装备突破!$N$6:$N$41,装备突破!AS$6:AS$41,$B15))</f>
        <v>0</v>
      </c>
      <c r="L15" s="119">
        <f>IF($B15&lt;前期规划!$C$2,0,求节点(装备突破!$N$6:$N$41,装备突破!AT$6:AT$41,$B15))</f>
        <v>0</v>
      </c>
      <c r="M15" s="119">
        <f>IF($B15&lt;前期规划!$C$2,0,求节点(装备突破!$N$6:$N$41,装备突破!AU$6:AU$41,$B15))</f>
        <v>0</v>
      </c>
      <c r="N15" s="119">
        <f>IF($B15&lt;前期规划!$C$2,0,求节点(装备突破!$N$6:$N$41,装备突破!AV$6:AV$41,$B15))</f>
        <v>0</v>
      </c>
      <c r="O15" s="80">
        <f t="shared" si="23"/>
        <v>0</v>
      </c>
      <c r="P15" s="80">
        <f t="shared" si="24"/>
        <v>0</v>
      </c>
      <c r="Q15" s="80">
        <f t="shared" si="25"/>
        <v>0</v>
      </c>
      <c r="R15" s="80">
        <f t="shared" si="26"/>
        <v>0</v>
      </c>
      <c r="S15" s="80">
        <f t="shared" si="27"/>
        <v>0</v>
      </c>
      <c r="T15" s="80">
        <f t="shared" si="28"/>
        <v>0</v>
      </c>
      <c r="V15" s="128" t="e">
        <f>[4]军团势力点战斗奖励设计!GD19/E15</f>
        <v>#DIV/0!</v>
      </c>
      <c r="W15" s="128" t="e">
        <f>求节点(活动投放!$S$6:$S$41,活动投放!AP$6:AP$41,$B15)/E15</f>
        <v>#DIV/0!</v>
      </c>
      <c r="Y15" s="128" t="e">
        <f>[4]军团势力点战斗奖励设计!GE19/F15</f>
        <v>#DIV/0!</v>
      </c>
      <c r="Z15" s="128" t="e">
        <f>求节点(活动投放!$S$6:$S$41,活动投放!AQ$6:AQ$41,$B15)/F15</f>
        <v>#DIV/0!</v>
      </c>
      <c r="AB15" s="128" t="e">
        <f>[4]军团势力点战斗奖励设计!GF19/G15</f>
        <v>#DIV/0!</v>
      </c>
      <c r="AC15" s="128" t="e">
        <f>求节点(活动投放!$S$6:$S$41,活动投放!AR$6:AR$41,$B15)/G15</f>
        <v>#DIV/0!</v>
      </c>
      <c r="AE15" s="128" t="e">
        <f>[4]军团势力点战斗奖励设计!GG19/H15</f>
        <v>#DIV/0!</v>
      </c>
      <c r="AF15" s="128" t="e">
        <f>求节点(活动投放!$S$6:$S$41,活动投放!AS$6:AS$41,$B15)/H15</f>
        <v>#DIV/0!</v>
      </c>
      <c r="AI15" s="80">
        <v>10</v>
      </c>
      <c r="AJ15" s="119">
        <f>[4]军团势力点战斗奖励设计!GH19+求节点(活动投放!$S$46:$S$81,活动投放!AN$46:AN$81,$AI15)</f>
        <v>0</v>
      </c>
      <c r="AK15" s="119">
        <f>[4]军团势力点战斗奖励设计!GI19+求节点(活动投放!$S$46:$S$81,活动投放!AO$46:AO$81,$AI15)</f>
        <v>0</v>
      </c>
      <c r="AL15" s="119">
        <f>[4]军团势力点战斗奖励设计!GJ19+求节点(活动投放!$S$46:$S$81,活动投放!AP$46:AP$81,$AI15)</f>
        <v>0</v>
      </c>
      <c r="AM15" s="119">
        <f>[4]军团势力点战斗奖励设计!GK19+求节点(活动投放!$S$46:$S$81,活动投放!AQ$46:AQ$81,$AI15)</f>
        <v>0</v>
      </c>
      <c r="AN15" s="119">
        <f>[4]军团势力点战斗奖励设计!GL19+求节点(活动投放!$S$46:$S$81,活动投放!AR$46:AR$81,$AI15)</f>
        <v>0</v>
      </c>
      <c r="AO15" s="119">
        <f>[4]军团势力点战斗奖励设计!GM19+求节点(活动投放!$S$46:$S$81,活动投放!AS$46:AS$81,$AI15)</f>
        <v>0</v>
      </c>
      <c r="AP15" s="119">
        <f>IF($AI15&lt;前期规划!$C$2,0,求节点(装备突破!$N$46:$N$81,装备突破!AQ$46:AQ$81,$AI15))</f>
        <v>0</v>
      </c>
      <c r="AQ15" s="119">
        <f>IF($AI15&lt;前期规划!$C$2,0,求节点(装备突破!$N$46:$N$81,装备突破!AR$46:AR$81,$AI15))</f>
        <v>0</v>
      </c>
      <c r="AR15" s="119">
        <f>IF($AI15&lt;前期规划!$C$2,0,求节点(装备突破!$N$46:$N$81,装备突破!AS$46:AS$81,$AI15))</f>
        <v>0</v>
      </c>
      <c r="AS15" s="119">
        <f>IF($AI15&lt;前期规划!$C$2,0,求节点(装备突破!$N$46:$N$81,装备突破!AT$46:AT$81,$AI15))</f>
        <v>0</v>
      </c>
      <c r="AT15" s="119">
        <f>IF($AI15&lt;前期规划!$C$2,0,求节点(装备突破!$N$46:$N$81,装备突破!AU$46:AU$81,$AI15))</f>
        <v>0</v>
      </c>
      <c r="AU15" s="119">
        <f>IF($AI15&lt;前期规划!$C$2,0,求节点(装备突破!$N$46:$N$81,装备突破!AV$46:AV$81,$AI15))</f>
        <v>0</v>
      </c>
      <c r="AV15" s="80">
        <f t="shared" si="29"/>
        <v>0</v>
      </c>
      <c r="AW15" s="80">
        <f t="shared" si="1"/>
        <v>0</v>
      </c>
      <c r="AX15" s="80">
        <f t="shared" si="2"/>
        <v>0</v>
      </c>
      <c r="AY15" s="80">
        <f t="shared" si="3"/>
        <v>0</v>
      </c>
      <c r="AZ15" s="80">
        <f t="shared" si="4"/>
        <v>0</v>
      </c>
      <c r="BA15" s="80">
        <f t="shared" si="5"/>
        <v>0</v>
      </c>
      <c r="BD15" s="80">
        <v>10</v>
      </c>
      <c r="BE15" s="119">
        <f>[4]军团势力点战斗奖励设计!GN19+求节点(活动投放!$S$86:$S$121,活动投放!AN$86:AN$121,$BD15)</f>
        <v>0</v>
      </c>
      <c r="BF15" s="119">
        <f>[4]军团势力点战斗奖励设计!GO19+求节点(活动投放!$S$86:$S$121,活动投放!AO$86:AO$121,$BD15)</f>
        <v>0</v>
      </c>
      <c r="BG15" s="119">
        <f>[4]军团势力点战斗奖励设计!GP19+求节点(活动投放!$S$86:$S$121,活动投放!AP$86:AP$121,$BD15)</f>
        <v>0</v>
      </c>
      <c r="BH15" s="119">
        <f>[4]军团势力点战斗奖励设计!GQ19+求节点(活动投放!$S$86:$S$121,活动投放!AQ$86:AQ$121,$BD15)</f>
        <v>0</v>
      </c>
      <c r="BI15" s="119">
        <f>[4]军团势力点战斗奖励设计!GR19+求节点(活动投放!$S$86:$S$121,活动投放!AR$86:AR$121,$BD15)</f>
        <v>0</v>
      </c>
      <c r="BJ15" s="119">
        <f>[4]军团势力点战斗奖励设计!GS19+求节点(活动投放!$S$86:$S$121,活动投放!AS$86:AS$121,$BD15)</f>
        <v>0</v>
      </c>
      <c r="BK15" s="119">
        <f>IF($BD15&lt;前期规划!$C$2,0,求节点(装备突破!$N$86:$N$121,装备突破!AQ$86:AQ$121,$BD15))</f>
        <v>0</v>
      </c>
      <c r="BL15" s="119">
        <f>IF($BD15&lt;前期规划!$C$2,0,求节点(装备突破!$N$86:$N$121,装备突破!AR$86:AR$121,$BD15))</f>
        <v>0</v>
      </c>
      <c r="BM15" s="119">
        <f>IF($BD15&lt;前期规划!$C$2,0,求节点(装备突破!$N$86:$N$121,装备突破!AS$86:AS$121,$BD15))</f>
        <v>0</v>
      </c>
      <c r="BN15" s="119">
        <f>IF($BD15&lt;前期规划!$C$2,0,求节点(装备突破!$N$86:$N$121,装备突破!AT$86:AT$121,$BD15))</f>
        <v>0</v>
      </c>
      <c r="BO15" s="119">
        <f>IF($BD15&lt;前期规划!$C$2,0,求节点(装备突破!$N$86:$N$121,装备突破!AU$86:AU$121,$BD15))</f>
        <v>0</v>
      </c>
      <c r="BP15" s="119">
        <f>IF($BD15&lt;前期规划!$C$2,0,求节点(装备突破!$N$86:$N$121,装备突破!AV$86:AV$121,$BD15))</f>
        <v>0</v>
      </c>
      <c r="BQ15" s="80">
        <f t="shared" si="30"/>
        <v>0</v>
      </c>
      <c r="BR15" s="80">
        <f t="shared" si="6"/>
        <v>0</v>
      </c>
      <c r="BS15" s="80">
        <f t="shared" si="7"/>
        <v>0</v>
      </c>
      <c r="BT15" s="80">
        <f t="shared" si="8"/>
        <v>0</v>
      </c>
      <c r="BU15" s="80">
        <f t="shared" si="9"/>
        <v>0</v>
      </c>
      <c r="BV15" s="80">
        <f t="shared" si="10"/>
        <v>0</v>
      </c>
      <c r="BY15" s="80">
        <v>10</v>
      </c>
      <c r="BZ15" s="119">
        <f>[4]军团势力点战斗奖励设计!GT19+求节点(活动投放!$S$126:$S$161,活动投放!AN$126:AN$161,$BY15)</f>
        <v>0</v>
      </c>
      <c r="CA15" s="119">
        <f>[4]军团势力点战斗奖励设计!GU19+求节点(活动投放!$S$126:$S$161,活动投放!AO$126:AO$161,$BY15)</f>
        <v>0</v>
      </c>
      <c r="CB15" s="119">
        <f>[4]军团势力点战斗奖励设计!GV19+求节点(活动投放!$S$126:$S$161,活动投放!AP$126:AP$161,$BY15)</f>
        <v>0</v>
      </c>
      <c r="CC15" s="119">
        <f>[4]军团势力点战斗奖励设计!GW19+求节点(活动投放!$S$126:$S$161,活动投放!AQ$126:AQ$161,$BY15)</f>
        <v>0</v>
      </c>
      <c r="CD15" s="119">
        <f>[4]军团势力点战斗奖励设计!GX19+求节点(活动投放!$S$126:$S$161,活动投放!AR$126:AR$161,$BY15)</f>
        <v>0</v>
      </c>
      <c r="CE15" s="119">
        <f>[4]军团势力点战斗奖励设计!GY19+求节点(活动投放!$S$126:$S$161,活动投放!AS$126:AS$161,$BY15)</f>
        <v>0</v>
      </c>
      <c r="CF15" s="119">
        <f>IF($BY15&lt;前期规划!$C$2,0,求节点(装备突破!$N$126:$N$161,装备突破!AQ$126:AQ$161,$BY15))</f>
        <v>0</v>
      </c>
      <c r="CG15" s="119">
        <f>IF($BY15&lt;前期规划!$C$2,0,求节点(装备突破!$N$126:$N$161,装备突破!AR$126:AR$161,$BY15))</f>
        <v>0</v>
      </c>
      <c r="CH15" s="119">
        <f>IF($BY15&lt;前期规划!$C$2,0,求节点(装备突破!$N$126:$N$161,装备突破!AS$126:AS$161,$BY15))</f>
        <v>0</v>
      </c>
      <c r="CI15" s="119">
        <f>IF($BY15&lt;前期规划!$C$2,0,求节点(装备突破!$N$126:$N$161,装备突破!AT$126:AT$161,$BY15))</f>
        <v>0</v>
      </c>
      <c r="CJ15" s="119">
        <f>IF($BY15&lt;前期规划!$C$2,0,求节点(装备突破!$N$126:$N$161,装备突破!AU$126:AU$161,$BY15))</f>
        <v>0</v>
      </c>
      <c r="CK15" s="119">
        <f>IF($BY15&lt;前期规划!$C$2,0,求节点(装备突破!$N$126:$N$161,装备突破!AV$126:AV$161,$BY15))</f>
        <v>0</v>
      </c>
      <c r="CL15" s="80">
        <f t="shared" si="31"/>
        <v>0</v>
      </c>
      <c r="CM15" s="80">
        <f t="shared" si="11"/>
        <v>0</v>
      </c>
      <c r="CN15" s="80">
        <f t="shared" si="12"/>
        <v>0</v>
      </c>
      <c r="CO15" s="80">
        <f t="shared" si="13"/>
        <v>0</v>
      </c>
      <c r="CP15" s="80">
        <f t="shared" si="14"/>
        <v>0</v>
      </c>
      <c r="CQ15" s="80">
        <f t="shared" si="15"/>
        <v>0</v>
      </c>
      <c r="CT15" s="80">
        <v>10</v>
      </c>
      <c r="CU15" s="119">
        <f>[4]军团势力点战斗奖励设计!GZ19+求节点(活动投放!$S$166:$S$201,活动投放!AN$166:AN$201,$CT15)</f>
        <v>0</v>
      </c>
      <c r="CV15" s="119">
        <f>[4]军团势力点战斗奖励设计!HA19+求节点(活动投放!$S$166:$S$201,活动投放!AO$166:AO$201,$CT15)</f>
        <v>0</v>
      </c>
      <c r="CW15" s="119">
        <f>[4]军团势力点战斗奖励设计!HB19+求节点(活动投放!$S$166:$S$201,活动投放!AP$166:AP$201,$CT15)</f>
        <v>0</v>
      </c>
      <c r="CX15" s="119">
        <f>[4]军团势力点战斗奖励设计!HC19+求节点(活动投放!$S$166:$S$201,活动投放!AQ$166:AQ$201,$CT15)</f>
        <v>0</v>
      </c>
      <c r="CY15" s="119">
        <f>[4]军团势力点战斗奖励设计!HD19+求节点(活动投放!$S$166:$S$201,活动投放!AR$166:AR$201,$CT15)</f>
        <v>0</v>
      </c>
      <c r="CZ15" s="119">
        <f>[4]军团势力点战斗奖励设计!HE19+求节点(活动投放!$S$166:$S$201,活动投放!AS$166:AS$201,$CT15)</f>
        <v>0</v>
      </c>
      <c r="DA15" s="119">
        <f>IF($CT15&lt;前期规划!$C$2,0,求节点(装备突破!$N$166:$N$201,装备突破!AQ$166:AQ$201,$CT15))</f>
        <v>0</v>
      </c>
      <c r="DB15" s="119">
        <f>IF($CT15&lt;前期规划!$C$2,0,求节点(装备突破!$N$166:$N$201,装备突破!AR$166:AR$201,$CT15))</f>
        <v>0</v>
      </c>
      <c r="DC15" s="119">
        <f>IF($CT15&lt;前期规划!$C$2,0,求节点(装备突破!$N$166:$N$201,装备突破!AS$166:AS$201,$CT15))</f>
        <v>0</v>
      </c>
      <c r="DD15" s="119">
        <f>IF($CT15&lt;前期规划!$C$2,0,求节点(装备突破!$N$166:$N$201,装备突破!AT$166:AT$201,$CT15))</f>
        <v>0</v>
      </c>
      <c r="DE15" s="119">
        <f>IF($CT15&lt;前期规划!$C$2,0,求节点(装备突破!$N$166:$N$201,装备突破!AU$166:AU$201,$CT15))</f>
        <v>0</v>
      </c>
      <c r="DF15" s="119">
        <f>IF($CT15&lt;前期规划!$C$2,0,求节点(装备突破!$N$166:$N$201,装备突破!AV$166:AV$201,$CT15))</f>
        <v>0</v>
      </c>
      <c r="DG15" s="80">
        <f t="shared" si="32"/>
        <v>0</v>
      </c>
      <c r="DH15" s="80">
        <f t="shared" si="16"/>
        <v>0</v>
      </c>
      <c r="DI15" s="80">
        <f t="shared" si="17"/>
        <v>0</v>
      </c>
      <c r="DJ15" s="80">
        <f t="shared" si="18"/>
        <v>0</v>
      </c>
      <c r="DK15" s="80">
        <f t="shared" si="19"/>
        <v>0</v>
      </c>
      <c r="DL15" s="80">
        <f t="shared" si="20"/>
        <v>0</v>
      </c>
      <c r="DN15" s="128" t="e">
        <f>[4]军团势力点战斗奖励设计!HE19/CZ15</f>
        <v>#DIV/0!</v>
      </c>
      <c r="DO15" s="128" t="e">
        <f>求节点(活动投放!$S$166:$S$201,活动投放!AS$166:AS$201,$CT15)/CZ15</f>
        <v>#DIV/0!</v>
      </c>
      <c r="DU15" s="140">
        <v>10</v>
      </c>
      <c r="DV15" s="140">
        <f>[4]军团势力点战斗奖励设计!AA19+[4]军团势力点战斗奖励设计!AF19+求节点(活动投放!$S$6:$S$41,活动投放!$BC$6:$BC$41,$DU15)</f>
        <v>0</v>
      </c>
      <c r="DW15" s="140">
        <f>[4]军团势力点战斗奖励设计!AB19+[4]军团势力点战斗奖励设计!AG19+求节点(活动投放!$S$46:$S$81,活动投放!$BC$46:$BC$81,$DU15)</f>
        <v>0</v>
      </c>
      <c r="DX15" s="140">
        <f>[4]军团势力点战斗奖励设计!AC19+[4]军团势力点战斗奖励设计!AH19+求节点(活动投放!$S$86:$S$121,活动投放!$BC$86:$BC$121,$DU15)</f>
        <v>0</v>
      </c>
      <c r="DY15" s="140">
        <f>[4]军团势力点战斗奖励设计!AD19+[4]军团势力点战斗奖励设计!AI19+求节点(活动投放!$S$126:$S$161,活动投放!$BC$126:$BC$161,$DU15)</f>
        <v>0</v>
      </c>
      <c r="DZ15" s="140">
        <f>[4]军团势力点战斗奖励设计!AE19+[4]军团势力点战斗奖励设计!AJ19+求节点(活动投放!$S$166:$S$201,活动投放!$BC$166:$BC$201,$DU15)</f>
        <v>0</v>
      </c>
      <c r="EA15" s="140">
        <f>[4]军团势力点战斗奖励设计!BI19+[4]军团势力点战斗奖励设计!BN19+求节点(活动投放!$S$6:$S$41,活动投放!$BE$6:$BE$41,$DU15)</f>
        <v>0</v>
      </c>
      <c r="EB15" s="140">
        <f>[4]军团势力点战斗奖励设计!BJ19+[4]军团势力点战斗奖励设计!BO19+求节点(活动投放!$S$46:$S$81,活动投放!$BE$46:$BE$81,$DU15)</f>
        <v>0</v>
      </c>
      <c r="EC15" s="140">
        <f>[4]军团势力点战斗奖励设计!BK19+[4]军团势力点战斗奖励设计!BP19+求节点(活动投放!$S$86:$S$121,活动投放!$BE$86:$BE$121,$DU15)</f>
        <v>0</v>
      </c>
      <c r="ED15" s="140">
        <f>[4]军团势力点战斗奖励设计!BL19+[4]军团势力点战斗奖励设计!BQ19+求节点(活动投放!$S$126:$S$161,活动投放!$BE$126:$BE$161,$DU15)</f>
        <v>0</v>
      </c>
      <c r="EE15" s="140">
        <f>[4]军团势力点战斗奖励设计!BM19+[4]军团势力点战斗奖励设计!BR19+求节点(活动投放!$S$166:$S$201,活动投放!$BE$166:$BE$201,$DU15)</f>
        <v>0</v>
      </c>
      <c r="EF15" s="140">
        <f t="shared" si="33"/>
        <v>0</v>
      </c>
      <c r="EG15" s="140">
        <f t="shared" si="34"/>
        <v>0</v>
      </c>
      <c r="EH15" s="140">
        <f t="shared" si="35"/>
        <v>0</v>
      </c>
      <c r="EI15" s="140">
        <f t="shared" si="36"/>
        <v>0</v>
      </c>
      <c r="EJ15" s="140">
        <f t="shared" si="37"/>
        <v>0</v>
      </c>
      <c r="EM15" s="140">
        <v>10</v>
      </c>
      <c r="EN15" s="140">
        <f>[4]军团势力点战斗奖励设计!AK19+[4]军团势力点战斗奖励设计!AP19+求节点(活动投放!$S$6:$S$41,活动投放!$BD$6:$BD$41,$EM15)</f>
        <v>0</v>
      </c>
      <c r="EO15" s="140">
        <f>[4]军团势力点战斗奖励设计!AL19+[4]军团势力点战斗奖励设计!AQ19+求节点(活动投放!$S$46:$S$81,活动投放!$BD$46:$BD$81,$EM15)</f>
        <v>0</v>
      </c>
      <c r="EP15" s="140">
        <f>[4]军团势力点战斗奖励设计!AM19+[4]军团势力点战斗奖励设计!AR19+求节点(活动投放!$S$86:$S$121,活动投放!$BD$86:$BD$121,$EM15)</f>
        <v>0</v>
      </c>
      <c r="EQ15" s="140">
        <f>[4]军团势力点战斗奖励设计!AN19+[4]军团势力点战斗奖励设计!AS19+求节点(活动投放!$S$126:$S$161,活动投放!$BD$126:$BD$161,$EM15)</f>
        <v>0</v>
      </c>
      <c r="ER15" s="140">
        <f>[4]军团势力点战斗奖励设计!AO19+[4]军团势力点战斗奖励设计!AT19+求节点(活动投放!$S$166:$S$201,活动投放!$BD$166:$BD$201,$EM15)</f>
        <v>0</v>
      </c>
      <c r="ES15" s="140">
        <f>[4]军团势力点战斗奖励设计!BS19+[4]军团势力点战斗奖励设计!BX19+求节点(活动投放!$S$6:$S$41,活动投放!$BF$6:$BF$41,$EM15)</f>
        <v>0</v>
      </c>
      <c r="ET15" s="140">
        <f>[4]军团势力点战斗奖励设计!BT19+[4]军团势力点战斗奖励设计!BY19+求节点(活动投放!$S$46:$S$81,活动投放!$BF$46:$BF$81,$EM15)</f>
        <v>0</v>
      </c>
      <c r="EU15" s="140">
        <f>[4]军团势力点战斗奖励设计!BU19+[4]军团势力点战斗奖励设计!BZ19+求节点(活动投放!$S$86:$S$121,活动投放!$BF$86:$BF$121,$EM15)</f>
        <v>0</v>
      </c>
      <c r="EV15" s="140">
        <f>[4]军团势力点战斗奖励设计!BV19+[4]军团势力点战斗奖励设计!CA19+求节点(活动投放!$S$126:$S$161,活动投放!$BF$126:$BF$161,$EM15)</f>
        <v>0</v>
      </c>
      <c r="EW15" s="140">
        <f>[4]军团势力点战斗奖励设计!BW19+[4]军团势力点战斗奖励设计!CB19+求节点(活动投放!$S$166:$S$201,活动投放!$BF$166:$BF$201,$EM15)</f>
        <v>0</v>
      </c>
      <c r="EX15" s="140">
        <f t="shared" si="38"/>
        <v>0</v>
      </c>
      <c r="EY15" s="140">
        <f t="shared" si="39"/>
        <v>0</v>
      </c>
      <c r="EZ15" s="140">
        <f t="shared" si="40"/>
        <v>0</v>
      </c>
      <c r="FA15" s="140">
        <f t="shared" si="41"/>
        <v>0</v>
      </c>
      <c r="FB15" s="140">
        <f t="shared" si="42"/>
        <v>0</v>
      </c>
    </row>
    <row r="16" spans="1:158" x14ac:dyDescent="0.15">
      <c r="B16" s="80">
        <v>11</v>
      </c>
      <c r="C16" s="119">
        <f>[4]军团势力点战斗奖励设计!GB20+求节点(活动投放!$S$6:$S$41,活动投放!AN$6:AN$41,$B16)</f>
        <v>0</v>
      </c>
      <c r="D16" s="119">
        <f>[4]军团势力点战斗奖励设计!GC20+求节点(活动投放!$S$6:$S$41,活动投放!AO$6:AO$41,$B16)</f>
        <v>0</v>
      </c>
      <c r="E16" s="119">
        <f>[4]军团势力点战斗奖励设计!GD20+求节点(活动投放!$S$6:$S$41,活动投放!AP$6:AP$41,$B16)</f>
        <v>0</v>
      </c>
      <c r="F16" s="119">
        <f>[4]军团势力点战斗奖励设计!GE20+求节点(活动投放!$S$6:$S$41,活动投放!AQ$6:AQ$41,$B16)</f>
        <v>0</v>
      </c>
      <c r="G16" s="119">
        <f>[4]军团势力点战斗奖励设计!GF20+求节点(活动投放!$S$6:$S$41,活动投放!AR$6:AR$41,$B16)</f>
        <v>0</v>
      </c>
      <c r="H16" s="119">
        <f>[4]军团势力点战斗奖励设计!GG20+求节点(活动投放!$S$6:$S$41,活动投放!AS$6:AS$41,$B16)</f>
        <v>0</v>
      </c>
      <c r="I16" s="119">
        <f>IF($B16&lt;前期规划!$C$2,0,求节点(装备突破!$N$6:$N$41,装备突破!AQ$6:AQ$41,$B16))</f>
        <v>0</v>
      </c>
      <c r="J16" s="119">
        <f>IF($B16&lt;前期规划!$C$2,0,求节点(装备突破!$N$6:$N$41,装备突破!AR$6:AR$41,$B16))</f>
        <v>0</v>
      </c>
      <c r="K16" s="119">
        <f>IF($B16&lt;前期规划!$C$2,0,求节点(装备突破!$N$6:$N$41,装备突破!AS$6:AS$41,$B16))</f>
        <v>0</v>
      </c>
      <c r="L16" s="119">
        <f>IF($B16&lt;前期规划!$C$2,0,求节点(装备突破!$N$6:$N$41,装备突破!AT$6:AT$41,$B16))</f>
        <v>0</v>
      </c>
      <c r="M16" s="119">
        <f>IF($B16&lt;前期规划!$C$2,0,求节点(装备突破!$N$6:$N$41,装备突破!AU$6:AU$41,$B16))</f>
        <v>0</v>
      </c>
      <c r="N16" s="119">
        <f>IF($B16&lt;前期规划!$C$2,0,求节点(装备突破!$N$6:$N$41,装备突破!AV$6:AV$41,$B16))</f>
        <v>0</v>
      </c>
      <c r="O16" s="80">
        <f t="shared" si="23"/>
        <v>0</v>
      </c>
      <c r="P16" s="80">
        <f t="shared" si="24"/>
        <v>0</v>
      </c>
      <c r="Q16" s="80">
        <f t="shared" si="25"/>
        <v>0</v>
      </c>
      <c r="R16" s="80">
        <f t="shared" si="26"/>
        <v>0</v>
      </c>
      <c r="S16" s="80">
        <f t="shared" si="27"/>
        <v>0</v>
      </c>
      <c r="T16" s="80">
        <f t="shared" si="28"/>
        <v>0</v>
      </c>
      <c r="V16" s="128" t="e">
        <f>[4]军团势力点战斗奖励设计!GD20/E16</f>
        <v>#DIV/0!</v>
      </c>
      <c r="W16" s="128" t="e">
        <f>求节点(活动投放!$S$6:$S$41,活动投放!AP$6:AP$41,$B16)/E16</f>
        <v>#DIV/0!</v>
      </c>
      <c r="Y16" s="128" t="e">
        <f>[4]军团势力点战斗奖励设计!GE20/F16</f>
        <v>#DIV/0!</v>
      </c>
      <c r="Z16" s="128" t="e">
        <f>求节点(活动投放!$S$6:$S$41,活动投放!AQ$6:AQ$41,$B16)/F16</f>
        <v>#DIV/0!</v>
      </c>
      <c r="AB16" s="128" t="e">
        <f>[4]军团势力点战斗奖励设计!GF20/G16</f>
        <v>#DIV/0!</v>
      </c>
      <c r="AC16" s="128" t="e">
        <f>求节点(活动投放!$S$6:$S$41,活动投放!AR$6:AR$41,$B16)/G16</f>
        <v>#DIV/0!</v>
      </c>
      <c r="AE16" s="128" t="e">
        <f>[4]军团势力点战斗奖励设计!GG20/H16</f>
        <v>#DIV/0!</v>
      </c>
      <c r="AF16" s="128" t="e">
        <f>求节点(活动投放!$S$6:$S$41,活动投放!AS$6:AS$41,$B16)/H16</f>
        <v>#DIV/0!</v>
      </c>
      <c r="AI16" s="80">
        <v>11</v>
      </c>
      <c r="AJ16" s="119">
        <f>[4]军团势力点战斗奖励设计!GH20+求节点(活动投放!$S$46:$S$81,活动投放!AN$46:AN$81,$AI16)</f>
        <v>0</v>
      </c>
      <c r="AK16" s="119">
        <f>[4]军团势力点战斗奖励设计!GI20+求节点(活动投放!$S$46:$S$81,活动投放!AO$46:AO$81,$AI16)</f>
        <v>0</v>
      </c>
      <c r="AL16" s="119">
        <f>[4]军团势力点战斗奖励设计!GJ20+求节点(活动投放!$S$46:$S$81,活动投放!AP$46:AP$81,$AI16)</f>
        <v>0</v>
      </c>
      <c r="AM16" s="119">
        <f>[4]军团势力点战斗奖励设计!GK20+求节点(活动投放!$S$46:$S$81,活动投放!AQ$46:AQ$81,$AI16)</f>
        <v>0</v>
      </c>
      <c r="AN16" s="119">
        <f>[4]军团势力点战斗奖励设计!GL20+求节点(活动投放!$S$46:$S$81,活动投放!AR$46:AR$81,$AI16)</f>
        <v>0</v>
      </c>
      <c r="AO16" s="119">
        <f>[4]军团势力点战斗奖励设计!GM20+求节点(活动投放!$S$46:$S$81,活动投放!AS$46:AS$81,$AI16)</f>
        <v>0</v>
      </c>
      <c r="AP16" s="119">
        <f>IF($AI16&lt;前期规划!$C$2,0,求节点(装备突破!$N$46:$N$81,装备突破!AQ$46:AQ$81,$AI16))</f>
        <v>0</v>
      </c>
      <c r="AQ16" s="119">
        <f>IF($AI16&lt;前期规划!$C$2,0,求节点(装备突破!$N$46:$N$81,装备突破!AR$46:AR$81,$AI16))</f>
        <v>0</v>
      </c>
      <c r="AR16" s="119">
        <f>IF($AI16&lt;前期规划!$C$2,0,求节点(装备突破!$N$46:$N$81,装备突破!AS$46:AS$81,$AI16))</f>
        <v>0</v>
      </c>
      <c r="AS16" s="119">
        <f>IF($AI16&lt;前期规划!$C$2,0,求节点(装备突破!$N$46:$N$81,装备突破!AT$46:AT$81,$AI16))</f>
        <v>0</v>
      </c>
      <c r="AT16" s="119">
        <f>IF($AI16&lt;前期规划!$C$2,0,求节点(装备突破!$N$46:$N$81,装备突破!AU$46:AU$81,$AI16))</f>
        <v>0</v>
      </c>
      <c r="AU16" s="119">
        <f>IF($AI16&lt;前期规划!$C$2,0,求节点(装备突破!$N$46:$N$81,装备突破!AV$46:AV$81,$AI16))</f>
        <v>0</v>
      </c>
      <c r="AV16" s="80">
        <f t="shared" si="29"/>
        <v>0</v>
      </c>
      <c r="AW16" s="80">
        <f t="shared" si="1"/>
        <v>0</v>
      </c>
      <c r="AX16" s="80">
        <f t="shared" si="2"/>
        <v>0</v>
      </c>
      <c r="AY16" s="80">
        <f t="shared" si="3"/>
        <v>0</v>
      </c>
      <c r="AZ16" s="80">
        <f t="shared" si="4"/>
        <v>0</v>
      </c>
      <c r="BA16" s="80">
        <f t="shared" si="5"/>
        <v>0</v>
      </c>
      <c r="BD16" s="80">
        <v>11</v>
      </c>
      <c r="BE16" s="119">
        <f>[4]军团势力点战斗奖励设计!GN20+求节点(活动投放!$S$86:$S$121,活动投放!AN$86:AN$121,$BD16)</f>
        <v>0</v>
      </c>
      <c r="BF16" s="119">
        <f>[4]军团势力点战斗奖励设计!GO20+求节点(活动投放!$S$86:$S$121,活动投放!AO$86:AO$121,$BD16)</f>
        <v>0</v>
      </c>
      <c r="BG16" s="119">
        <f>[4]军团势力点战斗奖励设计!GP20+求节点(活动投放!$S$86:$S$121,活动投放!AP$86:AP$121,$BD16)</f>
        <v>0</v>
      </c>
      <c r="BH16" s="119">
        <f>[4]军团势力点战斗奖励设计!GQ20+求节点(活动投放!$S$86:$S$121,活动投放!AQ$86:AQ$121,$BD16)</f>
        <v>0</v>
      </c>
      <c r="BI16" s="119">
        <f>[4]军团势力点战斗奖励设计!GR20+求节点(活动投放!$S$86:$S$121,活动投放!AR$86:AR$121,$BD16)</f>
        <v>0</v>
      </c>
      <c r="BJ16" s="119">
        <f>[4]军团势力点战斗奖励设计!GS20+求节点(活动投放!$S$86:$S$121,活动投放!AS$86:AS$121,$BD16)</f>
        <v>0</v>
      </c>
      <c r="BK16" s="119">
        <f>IF($BD16&lt;前期规划!$C$2,0,求节点(装备突破!$N$86:$N$121,装备突破!AQ$86:AQ$121,$BD16))</f>
        <v>0</v>
      </c>
      <c r="BL16" s="119">
        <f>IF($BD16&lt;前期规划!$C$2,0,求节点(装备突破!$N$86:$N$121,装备突破!AR$86:AR$121,$BD16))</f>
        <v>0</v>
      </c>
      <c r="BM16" s="119">
        <f>IF($BD16&lt;前期规划!$C$2,0,求节点(装备突破!$N$86:$N$121,装备突破!AS$86:AS$121,$BD16))</f>
        <v>0</v>
      </c>
      <c r="BN16" s="119">
        <f>IF($BD16&lt;前期规划!$C$2,0,求节点(装备突破!$N$86:$N$121,装备突破!AT$86:AT$121,$BD16))</f>
        <v>0</v>
      </c>
      <c r="BO16" s="119">
        <f>IF($BD16&lt;前期规划!$C$2,0,求节点(装备突破!$N$86:$N$121,装备突破!AU$86:AU$121,$BD16))</f>
        <v>0</v>
      </c>
      <c r="BP16" s="119">
        <f>IF($BD16&lt;前期规划!$C$2,0,求节点(装备突破!$N$86:$N$121,装备突破!AV$86:AV$121,$BD16))</f>
        <v>0</v>
      </c>
      <c r="BQ16" s="80">
        <f t="shared" si="30"/>
        <v>0</v>
      </c>
      <c r="BR16" s="80">
        <f t="shared" si="6"/>
        <v>0</v>
      </c>
      <c r="BS16" s="80">
        <f t="shared" si="7"/>
        <v>0</v>
      </c>
      <c r="BT16" s="80">
        <f t="shared" si="8"/>
        <v>0</v>
      </c>
      <c r="BU16" s="80">
        <f t="shared" si="9"/>
        <v>0</v>
      </c>
      <c r="BV16" s="80">
        <f t="shared" si="10"/>
        <v>0</v>
      </c>
      <c r="BY16" s="80">
        <v>11</v>
      </c>
      <c r="BZ16" s="119">
        <f>[4]军团势力点战斗奖励设计!GT20+求节点(活动投放!$S$126:$S$161,活动投放!AN$126:AN$161,$BY16)</f>
        <v>0</v>
      </c>
      <c r="CA16" s="119">
        <f>[4]军团势力点战斗奖励设计!GU20+求节点(活动投放!$S$126:$S$161,活动投放!AO$126:AO$161,$BY16)</f>
        <v>0</v>
      </c>
      <c r="CB16" s="119">
        <f>[4]军团势力点战斗奖励设计!GV20+求节点(活动投放!$S$126:$S$161,活动投放!AP$126:AP$161,$BY16)</f>
        <v>0</v>
      </c>
      <c r="CC16" s="119">
        <f>[4]军团势力点战斗奖励设计!GW20+求节点(活动投放!$S$126:$S$161,活动投放!AQ$126:AQ$161,$BY16)</f>
        <v>0</v>
      </c>
      <c r="CD16" s="119">
        <f>[4]军团势力点战斗奖励设计!GX20+求节点(活动投放!$S$126:$S$161,活动投放!AR$126:AR$161,$BY16)</f>
        <v>0</v>
      </c>
      <c r="CE16" s="119">
        <f>[4]军团势力点战斗奖励设计!GY20+求节点(活动投放!$S$126:$S$161,活动投放!AS$126:AS$161,$BY16)</f>
        <v>0</v>
      </c>
      <c r="CF16" s="119">
        <f>IF($BY16&lt;前期规划!$C$2,0,求节点(装备突破!$N$126:$N$161,装备突破!AQ$126:AQ$161,$BY16))</f>
        <v>0</v>
      </c>
      <c r="CG16" s="119">
        <f>IF($BY16&lt;前期规划!$C$2,0,求节点(装备突破!$N$126:$N$161,装备突破!AR$126:AR$161,$BY16))</f>
        <v>0</v>
      </c>
      <c r="CH16" s="119">
        <f>IF($BY16&lt;前期规划!$C$2,0,求节点(装备突破!$N$126:$N$161,装备突破!AS$126:AS$161,$BY16))</f>
        <v>0</v>
      </c>
      <c r="CI16" s="119">
        <f>IF($BY16&lt;前期规划!$C$2,0,求节点(装备突破!$N$126:$N$161,装备突破!AT$126:AT$161,$BY16))</f>
        <v>0</v>
      </c>
      <c r="CJ16" s="119">
        <f>IF($BY16&lt;前期规划!$C$2,0,求节点(装备突破!$N$126:$N$161,装备突破!AU$126:AU$161,$BY16))</f>
        <v>0</v>
      </c>
      <c r="CK16" s="119">
        <f>IF($BY16&lt;前期规划!$C$2,0,求节点(装备突破!$N$126:$N$161,装备突破!AV$126:AV$161,$BY16))</f>
        <v>0</v>
      </c>
      <c r="CL16" s="80">
        <f t="shared" si="31"/>
        <v>0</v>
      </c>
      <c r="CM16" s="80">
        <f t="shared" si="11"/>
        <v>0</v>
      </c>
      <c r="CN16" s="80">
        <f t="shared" si="12"/>
        <v>0</v>
      </c>
      <c r="CO16" s="80">
        <f t="shared" si="13"/>
        <v>0</v>
      </c>
      <c r="CP16" s="80">
        <f t="shared" si="14"/>
        <v>0</v>
      </c>
      <c r="CQ16" s="80">
        <f t="shared" si="15"/>
        <v>0</v>
      </c>
      <c r="CT16" s="80">
        <v>11</v>
      </c>
      <c r="CU16" s="119">
        <f>[4]军团势力点战斗奖励设计!GZ20+求节点(活动投放!$S$166:$S$201,活动投放!AN$166:AN$201,$CT16)</f>
        <v>0</v>
      </c>
      <c r="CV16" s="119">
        <f>[4]军团势力点战斗奖励设计!HA20+求节点(活动投放!$S$166:$S$201,活动投放!AO$166:AO$201,$CT16)</f>
        <v>0</v>
      </c>
      <c r="CW16" s="119">
        <f>[4]军团势力点战斗奖励设计!HB20+求节点(活动投放!$S$166:$S$201,活动投放!AP$166:AP$201,$CT16)</f>
        <v>0</v>
      </c>
      <c r="CX16" s="119">
        <f>[4]军团势力点战斗奖励设计!HC20+求节点(活动投放!$S$166:$S$201,活动投放!AQ$166:AQ$201,$CT16)</f>
        <v>0</v>
      </c>
      <c r="CY16" s="119">
        <f>[4]军团势力点战斗奖励设计!HD20+求节点(活动投放!$S$166:$S$201,活动投放!AR$166:AR$201,$CT16)</f>
        <v>0</v>
      </c>
      <c r="CZ16" s="119">
        <f>[4]军团势力点战斗奖励设计!HE20+求节点(活动投放!$S$166:$S$201,活动投放!AS$166:AS$201,$CT16)</f>
        <v>0</v>
      </c>
      <c r="DA16" s="119">
        <f>IF($CT16&lt;前期规划!$C$2,0,求节点(装备突破!$N$166:$N$201,装备突破!AQ$166:AQ$201,$CT16))</f>
        <v>0</v>
      </c>
      <c r="DB16" s="119">
        <f>IF($CT16&lt;前期规划!$C$2,0,求节点(装备突破!$N$166:$N$201,装备突破!AR$166:AR$201,$CT16))</f>
        <v>0</v>
      </c>
      <c r="DC16" s="119">
        <f>IF($CT16&lt;前期规划!$C$2,0,求节点(装备突破!$N$166:$N$201,装备突破!AS$166:AS$201,$CT16))</f>
        <v>0</v>
      </c>
      <c r="DD16" s="119">
        <f>IF($CT16&lt;前期规划!$C$2,0,求节点(装备突破!$N$166:$N$201,装备突破!AT$166:AT$201,$CT16))</f>
        <v>0</v>
      </c>
      <c r="DE16" s="119">
        <f>IF($CT16&lt;前期规划!$C$2,0,求节点(装备突破!$N$166:$N$201,装备突破!AU$166:AU$201,$CT16))</f>
        <v>0</v>
      </c>
      <c r="DF16" s="119">
        <f>IF($CT16&lt;前期规划!$C$2,0,求节点(装备突破!$N$166:$N$201,装备突破!AV$166:AV$201,$CT16))</f>
        <v>0</v>
      </c>
      <c r="DG16" s="80">
        <f t="shared" si="32"/>
        <v>0</v>
      </c>
      <c r="DH16" s="80">
        <f t="shared" si="16"/>
        <v>0</v>
      </c>
      <c r="DI16" s="80">
        <f t="shared" si="17"/>
        <v>0</v>
      </c>
      <c r="DJ16" s="80">
        <f t="shared" si="18"/>
        <v>0</v>
      </c>
      <c r="DK16" s="80">
        <f t="shared" si="19"/>
        <v>0</v>
      </c>
      <c r="DL16" s="80">
        <f t="shared" si="20"/>
        <v>0</v>
      </c>
      <c r="DN16" s="128" t="e">
        <f>[4]军团势力点战斗奖励设计!HE20/CZ16</f>
        <v>#DIV/0!</v>
      </c>
      <c r="DO16" s="128" t="e">
        <f>求节点(活动投放!$S$166:$S$201,活动投放!AS$166:AS$201,$CT16)/CZ16</f>
        <v>#DIV/0!</v>
      </c>
      <c r="DU16" s="140">
        <v>11</v>
      </c>
      <c r="DV16" s="140">
        <f>[4]军团势力点战斗奖励设计!AA20+[4]军团势力点战斗奖励设计!AF20+求节点(活动投放!$S$6:$S$41,活动投放!$BC$6:$BC$41,$DU16)</f>
        <v>0</v>
      </c>
      <c r="DW16" s="140">
        <f>[4]军团势力点战斗奖励设计!AB20+[4]军团势力点战斗奖励设计!AG20+求节点(活动投放!$S$46:$S$81,活动投放!$BC$46:$BC$81,$DU16)</f>
        <v>0</v>
      </c>
      <c r="DX16" s="140">
        <f>[4]军团势力点战斗奖励设计!AC20+[4]军团势力点战斗奖励设计!AH20+求节点(活动投放!$S$86:$S$121,活动投放!$BC$86:$BC$121,$DU16)</f>
        <v>0</v>
      </c>
      <c r="DY16" s="140">
        <f>[4]军团势力点战斗奖励设计!AD20+[4]军团势力点战斗奖励设计!AI20+求节点(活动投放!$S$126:$S$161,活动投放!$BC$126:$BC$161,$DU16)</f>
        <v>0</v>
      </c>
      <c r="DZ16" s="140">
        <f>[4]军团势力点战斗奖励设计!AE20+[4]军团势力点战斗奖励设计!AJ20+求节点(活动投放!$S$166:$S$201,活动投放!$BC$166:$BC$201,$DU16)</f>
        <v>0</v>
      </c>
      <c r="EA16" s="140">
        <f>[4]军团势力点战斗奖励设计!BI20+[4]军团势力点战斗奖励设计!BN20+求节点(活动投放!$S$6:$S$41,活动投放!$BE$6:$BE$41,$DU16)</f>
        <v>0</v>
      </c>
      <c r="EB16" s="140">
        <f>[4]军团势力点战斗奖励设计!BJ20+[4]军团势力点战斗奖励设计!BO20+求节点(活动投放!$S$46:$S$81,活动投放!$BE$46:$BE$81,$DU16)</f>
        <v>0</v>
      </c>
      <c r="EC16" s="140">
        <f>[4]军团势力点战斗奖励设计!BK20+[4]军团势力点战斗奖励设计!BP20+求节点(活动投放!$S$86:$S$121,活动投放!$BE$86:$BE$121,$DU16)</f>
        <v>0</v>
      </c>
      <c r="ED16" s="140">
        <f>[4]军团势力点战斗奖励设计!BL20+[4]军团势力点战斗奖励设计!BQ20+求节点(活动投放!$S$126:$S$161,活动投放!$BE$126:$BE$161,$DU16)</f>
        <v>0</v>
      </c>
      <c r="EE16" s="140">
        <f>[4]军团势力点战斗奖励设计!BM20+[4]军团势力点战斗奖励设计!BR20+求节点(活动投放!$S$166:$S$201,活动投放!$BE$166:$BE$201,$DU16)</f>
        <v>0</v>
      </c>
      <c r="EF16" s="140">
        <f t="shared" si="33"/>
        <v>0</v>
      </c>
      <c r="EG16" s="140">
        <f t="shared" si="34"/>
        <v>0</v>
      </c>
      <c r="EH16" s="140">
        <f t="shared" si="35"/>
        <v>0</v>
      </c>
      <c r="EI16" s="140">
        <f t="shared" si="36"/>
        <v>0</v>
      </c>
      <c r="EJ16" s="140">
        <f t="shared" si="37"/>
        <v>0</v>
      </c>
      <c r="EM16" s="140">
        <v>11</v>
      </c>
      <c r="EN16" s="140">
        <f>[4]军团势力点战斗奖励设计!AK20+[4]军团势力点战斗奖励设计!AP20+求节点(活动投放!$S$6:$S$41,活动投放!$BD$6:$BD$41,$EM16)</f>
        <v>0</v>
      </c>
      <c r="EO16" s="140">
        <f>[4]军团势力点战斗奖励设计!AL20+[4]军团势力点战斗奖励设计!AQ20+求节点(活动投放!$S$46:$S$81,活动投放!$BD$46:$BD$81,$EM16)</f>
        <v>0</v>
      </c>
      <c r="EP16" s="140">
        <f>[4]军团势力点战斗奖励设计!AM20+[4]军团势力点战斗奖励设计!AR20+求节点(活动投放!$S$86:$S$121,活动投放!$BD$86:$BD$121,$EM16)</f>
        <v>0</v>
      </c>
      <c r="EQ16" s="140">
        <f>[4]军团势力点战斗奖励设计!AN20+[4]军团势力点战斗奖励设计!AS20+求节点(活动投放!$S$126:$S$161,活动投放!$BD$126:$BD$161,$EM16)</f>
        <v>0</v>
      </c>
      <c r="ER16" s="140">
        <f>[4]军团势力点战斗奖励设计!AO20+[4]军团势力点战斗奖励设计!AT20+求节点(活动投放!$S$166:$S$201,活动投放!$BD$166:$BD$201,$EM16)</f>
        <v>0</v>
      </c>
      <c r="ES16" s="140">
        <f>[4]军团势力点战斗奖励设计!BS20+[4]军团势力点战斗奖励设计!BX20+求节点(活动投放!$S$6:$S$41,活动投放!$BF$6:$BF$41,$EM16)</f>
        <v>0</v>
      </c>
      <c r="ET16" s="140">
        <f>[4]军团势力点战斗奖励设计!BT20+[4]军团势力点战斗奖励设计!BY20+求节点(活动投放!$S$46:$S$81,活动投放!$BF$46:$BF$81,$EM16)</f>
        <v>0</v>
      </c>
      <c r="EU16" s="140">
        <f>[4]军团势力点战斗奖励设计!BU20+[4]军团势力点战斗奖励设计!BZ20+求节点(活动投放!$S$86:$S$121,活动投放!$BF$86:$BF$121,$EM16)</f>
        <v>0</v>
      </c>
      <c r="EV16" s="140">
        <f>[4]军团势力点战斗奖励设计!BV20+[4]军团势力点战斗奖励设计!CA20+求节点(活动投放!$S$126:$S$161,活动投放!$BF$126:$BF$161,$EM16)</f>
        <v>0</v>
      </c>
      <c r="EW16" s="140">
        <f>[4]军团势力点战斗奖励设计!BW20+[4]军团势力点战斗奖励设计!CB20+求节点(活动投放!$S$166:$S$201,活动投放!$BF$166:$BF$201,$EM16)</f>
        <v>0</v>
      </c>
      <c r="EX16" s="140">
        <f t="shared" si="38"/>
        <v>0</v>
      </c>
      <c r="EY16" s="140">
        <f t="shared" si="39"/>
        <v>0</v>
      </c>
      <c r="EZ16" s="140">
        <f t="shared" si="40"/>
        <v>0</v>
      </c>
      <c r="FA16" s="140">
        <f t="shared" si="41"/>
        <v>0</v>
      </c>
      <c r="FB16" s="140">
        <f t="shared" si="42"/>
        <v>0</v>
      </c>
    </row>
    <row r="17" spans="2:158" x14ac:dyDescent="0.15">
      <c r="B17" s="80">
        <v>12</v>
      </c>
      <c r="C17" s="119">
        <f>[4]军团势力点战斗奖励设计!GB21+求节点(活动投放!$S$6:$S$41,活动投放!AN$6:AN$41,$B17)</f>
        <v>0</v>
      </c>
      <c r="D17" s="119">
        <f>[4]军团势力点战斗奖励设计!GC21+求节点(活动投放!$S$6:$S$41,活动投放!AO$6:AO$41,$B17)</f>
        <v>0</v>
      </c>
      <c r="E17" s="119">
        <f>[4]军团势力点战斗奖励设计!GD21+求节点(活动投放!$S$6:$S$41,活动投放!AP$6:AP$41,$B17)</f>
        <v>0</v>
      </c>
      <c r="F17" s="119">
        <f>[4]军团势力点战斗奖励设计!GE21+求节点(活动投放!$S$6:$S$41,活动投放!AQ$6:AQ$41,$B17)</f>
        <v>0</v>
      </c>
      <c r="G17" s="119">
        <f>[4]军团势力点战斗奖励设计!GF21+求节点(活动投放!$S$6:$S$41,活动投放!AR$6:AR$41,$B17)</f>
        <v>0</v>
      </c>
      <c r="H17" s="119">
        <f>[4]军团势力点战斗奖励设计!GG21+求节点(活动投放!$S$6:$S$41,活动投放!AS$6:AS$41,$B17)</f>
        <v>0</v>
      </c>
      <c r="I17" s="119">
        <f>IF($B17&lt;前期规划!$C$2,0,求节点(装备突破!$N$6:$N$41,装备突破!AQ$6:AQ$41,$B17))</f>
        <v>0</v>
      </c>
      <c r="J17" s="119">
        <f>IF($B17&lt;前期规划!$C$2,0,求节点(装备突破!$N$6:$N$41,装备突破!AR$6:AR$41,$B17))</f>
        <v>0</v>
      </c>
      <c r="K17" s="119">
        <f>IF($B17&lt;前期规划!$C$2,0,求节点(装备突破!$N$6:$N$41,装备突破!AS$6:AS$41,$B17))</f>
        <v>0</v>
      </c>
      <c r="L17" s="119">
        <f>IF($B17&lt;前期规划!$C$2,0,求节点(装备突破!$N$6:$N$41,装备突破!AT$6:AT$41,$B17))</f>
        <v>0</v>
      </c>
      <c r="M17" s="119">
        <f>IF($B17&lt;前期规划!$C$2,0,求节点(装备突破!$N$6:$N$41,装备突破!AU$6:AU$41,$B17))</f>
        <v>0</v>
      </c>
      <c r="N17" s="119">
        <f>IF($B17&lt;前期规划!$C$2,0,求节点(装备突破!$N$6:$N$41,装备突破!AV$6:AV$41,$B17))</f>
        <v>0</v>
      </c>
      <c r="O17" s="80">
        <f t="shared" si="23"/>
        <v>0</v>
      </c>
      <c r="P17" s="80">
        <f t="shared" si="24"/>
        <v>0</v>
      </c>
      <c r="Q17" s="80">
        <f t="shared" si="25"/>
        <v>0</v>
      </c>
      <c r="R17" s="80">
        <f t="shared" si="26"/>
        <v>0</v>
      </c>
      <c r="S17" s="80">
        <f t="shared" si="27"/>
        <v>0</v>
      </c>
      <c r="T17" s="80">
        <f t="shared" si="28"/>
        <v>0</v>
      </c>
      <c r="V17" s="128" t="e">
        <f>[4]军团势力点战斗奖励设计!GD21/E17</f>
        <v>#DIV/0!</v>
      </c>
      <c r="W17" s="128" t="e">
        <f>求节点(活动投放!$S$6:$S$41,活动投放!AP$6:AP$41,$B17)/E17</f>
        <v>#DIV/0!</v>
      </c>
      <c r="Y17" s="128" t="e">
        <f>[4]军团势力点战斗奖励设计!GE21/F17</f>
        <v>#DIV/0!</v>
      </c>
      <c r="Z17" s="128" t="e">
        <f>求节点(活动投放!$S$6:$S$41,活动投放!AQ$6:AQ$41,$B17)/F17</f>
        <v>#DIV/0!</v>
      </c>
      <c r="AB17" s="128" t="e">
        <f>[4]军团势力点战斗奖励设计!GF21/G17</f>
        <v>#DIV/0!</v>
      </c>
      <c r="AC17" s="128" t="e">
        <f>求节点(活动投放!$S$6:$S$41,活动投放!AR$6:AR$41,$B17)/G17</f>
        <v>#DIV/0!</v>
      </c>
      <c r="AE17" s="128" t="e">
        <f>[4]军团势力点战斗奖励设计!GG21/H17</f>
        <v>#DIV/0!</v>
      </c>
      <c r="AF17" s="128" t="e">
        <f>求节点(活动投放!$S$6:$S$41,活动投放!AS$6:AS$41,$B17)/H17</f>
        <v>#DIV/0!</v>
      </c>
      <c r="AI17" s="80">
        <v>12</v>
      </c>
      <c r="AJ17" s="119">
        <f>[4]军团势力点战斗奖励设计!GH21+求节点(活动投放!$S$46:$S$81,活动投放!AN$46:AN$81,$AI17)</f>
        <v>0</v>
      </c>
      <c r="AK17" s="119">
        <f>[4]军团势力点战斗奖励设计!GI21+求节点(活动投放!$S$46:$S$81,活动投放!AO$46:AO$81,$AI17)</f>
        <v>0</v>
      </c>
      <c r="AL17" s="119">
        <f>[4]军团势力点战斗奖励设计!GJ21+求节点(活动投放!$S$46:$S$81,活动投放!AP$46:AP$81,$AI17)</f>
        <v>0</v>
      </c>
      <c r="AM17" s="119">
        <f>[4]军团势力点战斗奖励设计!GK21+求节点(活动投放!$S$46:$S$81,活动投放!AQ$46:AQ$81,$AI17)</f>
        <v>0</v>
      </c>
      <c r="AN17" s="119">
        <f>[4]军团势力点战斗奖励设计!GL21+求节点(活动投放!$S$46:$S$81,活动投放!AR$46:AR$81,$AI17)</f>
        <v>0</v>
      </c>
      <c r="AO17" s="119">
        <f>[4]军团势力点战斗奖励设计!GM21+求节点(活动投放!$S$46:$S$81,活动投放!AS$46:AS$81,$AI17)</f>
        <v>0</v>
      </c>
      <c r="AP17" s="119">
        <f>IF($AI17&lt;前期规划!$C$2,0,求节点(装备突破!$N$46:$N$81,装备突破!AQ$46:AQ$81,$AI17))</f>
        <v>0</v>
      </c>
      <c r="AQ17" s="119">
        <f>IF($AI17&lt;前期规划!$C$2,0,求节点(装备突破!$N$46:$N$81,装备突破!AR$46:AR$81,$AI17))</f>
        <v>0</v>
      </c>
      <c r="AR17" s="119">
        <f>IF($AI17&lt;前期规划!$C$2,0,求节点(装备突破!$N$46:$N$81,装备突破!AS$46:AS$81,$AI17))</f>
        <v>0</v>
      </c>
      <c r="AS17" s="119">
        <f>IF($AI17&lt;前期规划!$C$2,0,求节点(装备突破!$N$46:$N$81,装备突破!AT$46:AT$81,$AI17))</f>
        <v>0</v>
      </c>
      <c r="AT17" s="119">
        <f>IF($AI17&lt;前期规划!$C$2,0,求节点(装备突破!$N$46:$N$81,装备突破!AU$46:AU$81,$AI17))</f>
        <v>0</v>
      </c>
      <c r="AU17" s="119">
        <f>IF($AI17&lt;前期规划!$C$2,0,求节点(装备突破!$N$46:$N$81,装备突破!AV$46:AV$81,$AI17))</f>
        <v>0</v>
      </c>
      <c r="AV17" s="80">
        <f t="shared" si="29"/>
        <v>0</v>
      </c>
      <c r="AW17" s="80">
        <f t="shared" si="1"/>
        <v>0</v>
      </c>
      <c r="AX17" s="80">
        <f t="shared" si="2"/>
        <v>0</v>
      </c>
      <c r="AY17" s="80">
        <f t="shared" si="3"/>
        <v>0</v>
      </c>
      <c r="AZ17" s="80">
        <f t="shared" si="4"/>
        <v>0</v>
      </c>
      <c r="BA17" s="80">
        <f t="shared" si="5"/>
        <v>0</v>
      </c>
      <c r="BD17" s="80">
        <v>12</v>
      </c>
      <c r="BE17" s="119">
        <f>[4]军团势力点战斗奖励设计!GN21+求节点(活动投放!$S$86:$S$121,活动投放!AN$86:AN$121,$BD17)</f>
        <v>0</v>
      </c>
      <c r="BF17" s="119">
        <f>[4]军团势力点战斗奖励设计!GO21+求节点(活动投放!$S$86:$S$121,活动投放!AO$86:AO$121,$BD17)</f>
        <v>0</v>
      </c>
      <c r="BG17" s="119">
        <f>[4]军团势力点战斗奖励设计!GP21+求节点(活动投放!$S$86:$S$121,活动投放!AP$86:AP$121,$BD17)</f>
        <v>0</v>
      </c>
      <c r="BH17" s="119">
        <f>[4]军团势力点战斗奖励设计!GQ21+求节点(活动投放!$S$86:$S$121,活动投放!AQ$86:AQ$121,$BD17)</f>
        <v>0</v>
      </c>
      <c r="BI17" s="119">
        <f>[4]军团势力点战斗奖励设计!GR21+求节点(活动投放!$S$86:$S$121,活动投放!AR$86:AR$121,$BD17)</f>
        <v>0</v>
      </c>
      <c r="BJ17" s="119">
        <f>[4]军团势力点战斗奖励设计!GS21+求节点(活动投放!$S$86:$S$121,活动投放!AS$86:AS$121,$BD17)</f>
        <v>0</v>
      </c>
      <c r="BK17" s="119">
        <f>IF($BD17&lt;前期规划!$C$2,0,求节点(装备突破!$N$86:$N$121,装备突破!AQ$86:AQ$121,$BD17))</f>
        <v>0</v>
      </c>
      <c r="BL17" s="119">
        <f>IF($BD17&lt;前期规划!$C$2,0,求节点(装备突破!$N$86:$N$121,装备突破!AR$86:AR$121,$BD17))</f>
        <v>0</v>
      </c>
      <c r="BM17" s="119">
        <f>IF($BD17&lt;前期规划!$C$2,0,求节点(装备突破!$N$86:$N$121,装备突破!AS$86:AS$121,$BD17))</f>
        <v>0</v>
      </c>
      <c r="BN17" s="119">
        <f>IF($BD17&lt;前期规划!$C$2,0,求节点(装备突破!$N$86:$N$121,装备突破!AT$86:AT$121,$BD17))</f>
        <v>0</v>
      </c>
      <c r="BO17" s="119">
        <f>IF($BD17&lt;前期规划!$C$2,0,求节点(装备突破!$N$86:$N$121,装备突破!AU$86:AU$121,$BD17))</f>
        <v>0</v>
      </c>
      <c r="BP17" s="119">
        <f>IF($BD17&lt;前期规划!$C$2,0,求节点(装备突破!$N$86:$N$121,装备突破!AV$86:AV$121,$BD17))</f>
        <v>0</v>
      </c>
      <c r="BQ17" s="80">
        <f t="shared" si="30"/>
        <v>0</v>
      </c>
      <c r="BR17" s="80">
        <f t="shared" si="6"/>
        <v>0</v>
      </c>
      <c r="BS17" s="80">
        <f t="shared" si="7"/>
        <v>0</v>
      </c>
      <c r="BT17" s="80">
        <f t="shared" si="8"/>
        <v>0</v>
      </c>
      <c r="BU17" s="80">
        <f t="shared" si="9"/>
        <v>0</v>
      </c>
      <c r="BV17" s="80">
        <f t="shared" si="10"/>
        <v>0</v>
      </c>
      <c r="BY17" s="80">
        <v>12</v>
      </c>
      <c r="BZ17" s="119">
        <f>[4]军团势力点战斗奖励设计!GT21+求节点(活动投放!$S$126:$S$161,活动投放!AN$126:AN$161,$BY17)</f>
        <v>0</v>
      </c>
      <c r="CA17" s="119">
        <f>[4]军团势力点战斗奖励设计!GU21+求节点(活动投放!$S$126:$S$161,活动投放!AO$126:AO$161,$BY17)</f>
        <v>0</v>
      </c>
      <c r="CB17" s="119">
        <f>[4]军团势力点战斗奖励设计!GV21+求节点(活动投放!$S$126:$S$161,活动投放!AP$126:AP$161,$BY17)</f>
        <v>0</v>
      </c>
      <c r="CC17" s="119">
        <f>[4]军团势力点战斗奖励设计!GW21+求节点(活动投放!$S$126:$S$161,活动投放!AQ$126:AQ$161,$BY17)</f>
        <v>0</v>
      </c>
      <c r="CD17" s="119">
        <f>[4]军团势力点战斗奖励设计!GX21+求节点(活动投放!$S$126:$S$161,活动投放!AR$126:AR$161,$BY17)</f>
        <v>0</v>
      </c>
      <c r="CE17" s="119">
        <f>[4]军团势力点战斗奖励设计!GY21+求节点(活动投放!$S$126:$S$161,活动投放!AS$126:AS$161,$BY17)</f>
        <v>0</v>
      </c>
      <c r="CF17" s="119">
        <f>IF($BY17&lt;前期规划!$C$2,0,求节点(装备突破!$N$126:$N$161,装备突破!AQ$126:AQ$161,$BY17))</f>
        <v>0</v>
      </c>
      <c r="CG17" s="119">
        <f>IF($BY17&lt;前期规划!$C$2,0,求节点(装备突破!$N$126:$N$161,装备突破!AR$126:AR$161,$BY17))</f>
        <v>0</v>
      </c>
      <c r="CH17" s="119">
        <f>IF($BY17&lt;前期规划!$C$2,0,求节点(装备突破!$N$126:$N$161,装备突破!AS$126:AS$161,$BY17))</f>
        <v>0</v>
      </c>
      <c r="CI17" s="119">
        <f>IF($BY17&lt;前期规划!$C$2,0,求节点(装备突破!$N$126:$N$161,装备突破!AT$126:AT$161,$BY17))</f>
        <v>0</v>
      </c>
      <c r="CJ17" s="119">
        <f>IF($BY17&lt;前期规划!$C$2,0,求节点(装备突破!$N$126:$N$161,装备突破!AU$126:AU$161,$BY17))</f>
        <v>0</v>
      </c>
      <c r="CK17" s="119">
        <f>IF($BY17&lt;前期规划!$C$2,0,求节点(装备突破!$N$126:$N$161,装备突破!AV$126:AV$161,$BY17))</f>
        <v>0</v>
      </c>
      <c r="CL17" s="80">
        <f t="shared" si="31"/>
        <v>0</v>
      </c>
      <c r="CM17" s="80">
        <f t="shared" si="11"/>
        <v>0</v>
      </c>
      <c r="CN17" s="80">
        <f t="shared" si="12"/>
        <v>0</v>
      </c>
      <c r="CO17" s="80">
        <f t="shared" si="13"/>
        <v>0</v>
      </c>
      <c r="CP17" s="80">
        <f t="shared" si="14"/>
        <v>0</v>
      </c>
      <c r="CQ17" s="80">
        <f t="shared" si="15"/>
        <v>0</v>
      </c>
      <c r="CT17" s="80">
        <v>12</v>
      </c>
      <c r="CU17" s="119">
        <f>[4]军团势力点战斗奖励设计!GZ21+求节点(活动投放!$S$166:$S$201,活动投放!AN$166:AN$201,$CT17)</f>
        <v>0</v>
      </c>
      <c r="CV17" s="119">
        <f>[4]军团势力点战斗奖励设计!HA21+求节点(活动投放!$S$166:$S$201,活动投放!AO$166:AO$201,$CT17)</f>
        <v>0</v>
      </c>
      <c r="CW17" s="119">
        <f>[4]军团势力点战斗奖励设计!HB21+求节点(活动投放!$S$166:$S$201,活动投放!AP$166:AP$201,$CT17)</f>
        <v>0</v>
      </c>
      <c r="CX17" s="119">
        <f>[4]军团势力点战斗奖励设计!HC21+求节点(活动投放!$S$166:$S$201,活动投放!AQ$166:AQ$201,$CT17)</f>
        <v>0</v>
      </c>
      <c r="CY17" s="119">
        <f>[4]军团势力点战斗奖励设计!HD21+求节点(活动投放!$S$166:$S$201,活动投放!AR$166:AR$201,$CT17)</f>
        <v>0</v>
      </c>
      <c r="CZ17" s="119">
        <f>[4]军团势力点战斗奖励设计!HE21+求节点(活动投放!$S$166:$S$201,活动投放!AS$166:AS$201,$CT17)</f>
        <v>0</v>
      </c>
      <c r="DA17" s="119">
        <f>IF($CT17&lt;前期规划!$C$2,0,求节点(装备突破!$N$166:$N$201,装备突破!AQ$166:AQ$201,$CT17))</f>
        <v>0</v>
      </c>
      <c r="DB17" s="119">
        <f>IF($CT17&lt;前期规划!$C$2,0,求节点(装备突破!$N$166:$N$201,装备突破!AR$166:AR$201,$CT17))</f>
        <v>0</v>
      </c>
      <c r="DC17" s="119">
        <f>IF($CT17&lt;前期规划!$C$2,0,求节点(装备突破!$N$166:$N$201,装备突破!AS$166:AS$201,$CT17))</f>
        <v>0</v>
      </c>
      <c r="DD17" s="119">
        <f>IF($CT17&lt;前期规划!$C$2,0,求节点(装备突破!$N$166:$N$201,装备突破!AT$166:AT$201,$CT17))</f>
        <v>0</v>
      </c>
      <c r="DE17" s="119">
        <f>IF($CT17&lt;前期规划!$C$2,0,求节点(装备突破!$N$166:$N$201,装备突破!AU$166:AU$201,$CT17))</f>
        <v>0</v>
      </c>
      <c r="DF17" s="119">
        <f>IF($CT17&lt;前期规划!$C$2,0,求节点(装备突破!$N$166:$N$201,装备突破!AV$166:AV$201,$CT17))</f>
        <v>0</v>
      </c>
      <c r="DG17" s="80">
        <f t="shared" si="32"/>
        <v>0</v>
      </c>
      <c r="DH17" s="80">
        <f t="shared" si="16"/>
        <v>0</v>
      </c>
      <c r="DI17" s="80">
        <f t="shared" si="17"/>
        <v>0</v>
      </c>
      <c r="DJ17" s="80">
        <f t="shared" si="18"/>
        <v>0</v>
      </c>
      <c r="DK17" s="80">
        <f t="shared" si="19"/>
        <v>0</v>
      </c>
      <c r="DL17" s="80">
        <f t="shared" si="20"/>
        <v>0</v>
      </c>
      <c r="DN17" s="128" t="e">
        <f>[4]军团势力点战斗奖励设计!HE21/CZ17</f>
        <v>#DIV/0!</v>
      </c>
      <c r="DO17" s="128" t="e">
        <f>求节点(活动投放!$S$166:$S$201,活动投放!AS$166:AS$201,$CT17)/CZ17</f>
        <v>#DIV/0!</v>
      </c>
      <c r="DU17" s="140">
        <v>12</v>
      </c>
      <c r="DV17" s="140">
        <f>[4]军团势力点战斗奖励设计!AA21+[4]军团势力点战斗奖励设计!AF21+求节点(活动投放!$S$6:$S$41,活动投放!$BC$6:$BC$41,$DU17)</f>
        <v>0</v>
      </c>
      <c r="DW17" s="140">
        <f>[4]军团势力点战斗奖励设计!AB21+[4]军团势力点战斗奖励设计!AG21+求节点(活动投放!$S$46:$S$81,活动投放!$BC$46:$BC$81,$DU17)</f>
        <v>0</v>
      </c>
      <c r="DX17" s="140">
        <f>[4]军团势力点战斗奖励设计!AC21+[4]军团势力点战斗奖励设计!AH21+求节点(活动投放!$S$86:$S$121,活动投放!$BC$86:$BC$121,$DU17)</f>
        <v>0</v>
      </c>
      <c r="DY17" s="140">
        <f>[4]军团势力点战斗奖励设计!AD21+[4]军团势力点战斗奖励设计!AI21+求节点(活动投放!$S$126:$S$161,活动投放!$BC$126:$BC$161,$DU17)</f>
        <v>0</v>
      </c>
      <c r="DZ17" s="140">
        <f>[4]军团势力点战斗奖励设计!AE21+[4]军团势力点战斗奖励设计!AJ21+求节点(活动投放!$S$166:$S$201,活动投放!$BC$166:$BC$201,$DU17)</f>
        <v>0</v>
      </c>
      <c r="EA17" s="140">
        <f>[4]军团势力点战斗奖励设计!BI21+[4]军团势力点战斗奖励设计!BN21+求节点(活动投放!$S$6:$S$41,活动投放!$BE$6:$BE$41,$DU17)</f>
        <v>0</v>
      </c>
      <c r="EB17" s="140">
        <f>[4]军团势力点战斗奖励设计!BJ21+[4]军团势力点战斗奖励设计!BO21+求节点(活动投放!$S$46:$S$81,活动投放!$BE$46:$BE$81,$DU17)</f>
        <v>0</v>
      </c>
      <c r="EC17" s="140">
        <f>[4]军团势力点战斗奖励设计!BK21+[4]军团势力点战斗奖励设计!BP21+求节点(活动投放!$S$86:$S$121,活动投放!$BE$86:$BE$121,$DU17)</f>
        <v>0</v>
      </c>
      <c r="ED17" s="140">
        <f>[4]军团势力点战斗奖励设计!BL21+[4]军团势力点战斗奖励设计!BQ21+求节点(活动投放!$S$126:$S$161,活动投放!$BE$126:$BE$161,$DU17)</f>
        <v>0</v>
      </c>
      <c r="EE17" s="140">
        <f>[4]军团势力点战斗奖励设计!BM21+[4]军团势力点战斗奖励设计!BR21+求节点(活动投放!$S$166:$S$201,活动投放!$BE$166:$BE$201,$DU17)</f>
        <v>0</v>
      </c>
      <c r="EF17" s="140">
        <f t="shared" si="33"/>
        <v>0</v>
      </c>
      <c r="EG17" s="140">
        <f t="shared" si="34"/>
        <v>0</v>
      </c>
      <c r="EH17" s="140">
        <f t="shared" si="35"/>
        <v>0</v>
      </c>
      <c r="EI17" s="140">
        <f t="shared" si="36"/>
        <v>0</v>
      </c>
      <c r="EJ17" s="140">
        <f t="shared" si="37"/>
        <v>0</v>
      </c>
      <c r="EM17" s="140">
        <v>12</v>
      </c>
      <c r="EN17" s="140">
        <f>[4]军团势力点战斗奖励设计!AK21+[4]军团势力点战斗奖励设计!AP21+求节点(活动投放!$S$6:$S$41,活动投放!$BD$6:$BD$41,$EM17)</f>
        <v>0</v>
      </c>
      <c r="EO17" s="140">
        <f>[4]军团势力点战斗奖励设计!AL21+[4]军团势力点战斗奖励设计!AQ21+求节点(活动投放!$S$46:$S$81,活动投放!$BD$46:$BD$81,$EM17)</f>
        <v>0</v>
      </c>
      <c r="EP17" s="140">
        <f>[4]军团势力点战斗奖励设计!AM21+[4]军团势力点战斗奖励设计!AR21+求节点(活动投放!$S$86:$S$121,活动投放!$BD$86:$BD$121,$EM17)</f>
        <v>0</v>
      </c>
      <c r="EQ17" s="140">
        <f>[4]军团势力点战斗奖励设计!AN21+[4]军团势力点战斗奖励设计!AS21+求节点(活动投放!$S$126:$S$161,活动投放!$BD$126:$BD$161,$EM17)</f>
        <v>0</v>
      </c>
      <c r="ER17" s="140">
        <f>[4]军团势力点战斗奖励设计!AO21+[4]军团势力点战斗奖励设计!AT21+求节点(活动投放!$S$166:$S$201,活动投放!$BD$166:$BD$201,$EM17)</f>
        <v>0</v>
      </c>
      <c r="ES17" s="140">
        <f>[4]军团势力点战斗奖励设计!BS21+[4]军团势力点战斗奖励设计!BX21+求节点(活动投放!$S$6:$S$41,活动投放!$BF$6:$BF$41,$EM17)</f>
        <v>0</v>
      </c>
      <c r="ET17" s="140">
        <f>[4]军团势力点战斗奖励设计!BT21+[4]军团势力点战斗奖励设计!BY21+求节点(活动投放!$S$46:$S$81,活动投放!$BF$46:$BF$81,$EM17)</f>
        <v>0</v>
      </c>
      <c r="EU17" s="140">
        <f>[4]军团势力点战斗奖励设计!BU21+[4]军团势力点战斗奖励设计!BZ21+求节点(活动投放!$S$86:$S$121,活动投放!$BF$86:$BF$121,$EM17)</f>
        <v>0</v>
      </c>
      <c r="EV17" s="140">
        <f>[4]军团势力点战斗奖励设计!BV21+[4]军团势力点战斗奖励设计!CA21+求节点(活动投放!$S$126:$S$161,活动投放!$BF$126:$BF$161,$EM17)</f>
        <v>0</v>
      </c>
      <c r="EW17" s="140">
        <f>[4]军团势力点战斗奖励设计!BW21+[4]军团势力点战斗奖励设计!CB21+求节点(活动投放!$S$166:$S$201,活动投放!$BF$166:$BF$201,$EM17)</f>
        <v>0</v>
      </c>
      <c r="EX17" s="140">
        <f t="shared" si="38"/>
        <v>0</v>
      </c>
      <c r="EY17" s="140">
        <f t="shared" si="39"/>
        <v>0</v>
      </c>
      <c r="EZ17" s="140">
        <f t="shared" si="40"/>
        <v>0</v>
      </c>
      <c r="FA17" s="140">
        <f t="shared" si="41"/>
        <v>0</v>
      </c>
      <c r="FB17" s="140">
        <f t="shared" si="42"/>
        <v>0</v>
      </c>
    </row>
    <row r="18" spans="2:158" x14ac:dyDescent="0.15">
      <c r="B18" s="80">
        <v>13</v>
      </c>
      <c r="C18" s="119">
        <f>[4]军团势力点战斗奖励设计!GB22+求节点(活动投放!$S$6:$S$41,活动投放!AN$6:AN$41,$B18)</f>
        <v>0</v>
      </c>
      <c r="D18" s="119">
        <f>[4]军团势力点战斗奖励设计!GC22+求节点(活动投放!$S$6:$S$41,活动投放!AO$6:AO$41,$B18)</f>
        <v>0</v>
      </c>
      <c r="E18" s="119">
        <f>[4]军团势力点战斗奖励设计!GD22+求节点(活动投放!$S$6:$S$41,活动投放!AP$6:AP$41,$B18)</f>
        <v>0</v>
      </c>
      <c r="F18" s="119">
        <f>[4]军团势力点战斗奖励设计!GE22+求节点(活动投放!$S$6:$S$41,活动投放!AQ$6:AQ$41,$B18)</f>
        <v>0</v>
      </c>
      <c r="G18" s="119">
        <f>[4]军团势力点战斗奖励设计!GF22+求节点(活动投放!$S$6:$S$41,活动投放!AR$6:AR$41,$B18)</f>
        <v>0</v>
      </c>
      <c r="H18" s="119">
        <f>[4]军团势力点战斗奖励设计!GG22+求节点(活动投放!$S$6:$S$41,活动投放!AS$6:AS$41,$B18)</f>
        <v>0</v>
      </c>
      <c r="I18" s="119">
        <f>IF($B18&lt;前期规划!$C$2,0,求节点(装备突破!$N$6:$N$41,装备突破!AQ$6:AQ$41,$B18))</f>
        <v>0</v>
      </c>
      <c r="J18" s="119">
        <f>IF($B18&lt;前期规划!$C$2,0,求节点(装备突破!$N$6:$N$41,装备突破!AR$6:AR$41,$B18))</f>
        <v>0</v>
      </c>
      <c r="K18" s="119">
        <f>IF($B18&lt;前期规划!$C$2,0,求节点(装备突破!$N$6:$N$41,装备突破!AS$6:AS$41,$B18))</f>
        <v>0</v>
      </c>
      <c r="L18" s="119">
        <f>IF($B18&lt;前期规划!$C$2,0,求节点(装备突破!$N$6:$N$41,装备突破!AT$6:AT$41,$B18))</f>
        <v>0</v>
      </c>
      <c r="M18" s="119">
        <f>IF($B18&lt;前期规划!$C$2,0,求节点(装备突破!$N$6:$N$41,装备突破!AU$6:AU$41,$B18))</f>
        <v>0</v>
      </c>
      <c r="N18" s="119">
        <f>IF($B18&lt;前期规划!$C$2,0,求节点(装备突破!$N$6:$N$41,装备突破!AV$6:AV$41,$B18))</f>
        <v>0</v>
      </c>
      <c r="O18" s="80">
        <f t="shared" si="23"/>
        <v>0</v>
      </c>
      <c r="P18" s="80">
        <f t="shared" si="24"/>
        <v>0</v>
      </c>
      <c r="Q18" s="80">
        <f t="shared" si="25"/>
        <v>0</v>
      </c>
      <c r="R18" s="80">
        <f t="shared" si="26"/>
        <v>0</v>
      </c>
      <c r="S18" s="80">
        <f t="shared" si="27"/>
        <v>0</v>
      </c>
      <c r="T18" s="80">
        <f t="shared" si="28"/>
        <v>0</v>
      </c>
      <c r="V18" s="128" t="e">
        <f>[4]军团势力点战斗奖励设计!GD22/E18</f>
        <v>#DIV/0!</v>
      </c>
      <c r="W18" s="128" t="e">
        <f>求节点(活动投放!$S$6:$S$41,活动投放!AP$6:AP$41,$B18)/E18</f>
        <v>#DIV/0!</v>
      </c>
      <c r="Y18" s="128" t="e">
        <f>[4]军团势力点战斗奖励设计!GE22/F18</f>
        <v>#DIV/0!</v>
      </c>
      <c r="Z18" s="128" t="e">
        <f>求节点(活动投放!$S$6:$S$41,活动投放!AQ$6:AQ$41,$B18)/F18</f>
        <v>#DIV/0!</v>
      </c>
      <c r="AB18" s="128" t="e">
        <f>[4]军团势力点战斗奖励设计!GF22/G18</f>
        <v>#DIV/0!</v>
      </c>
      <c r="AC18" s="128" t="e">
        <f>求节点(活动投放!$S$6:$S$41,活动投放!AR$6:AR$41,$B18)/G18</f>
        <v>#DIV/0!</v>
      </c>
      <c r="AE18" s="128" t="e">
        <f>[4]军团势力点战斗奖励设计!GG22/H18</f>
        <v>#DIV/0!</v>
      </c>
      <c r="AF18" s="128" t="e">
        <f>求节点(活动投放!$S$6:$S$41,活动投放!AS$6:AS$41,$B18)/H18</f>
        <v>#DIV/0!</v>
      </c>
      <c r="AI18" s="80">
        <v>13</v>
      </c>
      <c r="AJ18" s="119">
        <f>[4]军团势力点战斗奖励设计!GH22+求节点(活动投放!$S$46:$S$81,活动投放!AN$46:AN$81,$AI18)</f>
        <v>0</v>
      </c>
      <c r="AK18" s="119">
        <f>[4]军团势力点战斗奖励设计!GI22+求节点(活动投放!$S$46:$S$81,活动投放!AO$46:AO$81,$AI18)</f>
        <v>0</v>
      </c>
      <c r="AL18" s="119">
        <f>[4]军团势力点战斗奖励设计!GJ22+求节点(活动投放!$S$46:$S$81,活动投放!AP$46:AP$81,$AI18)</f>
        <v>0</v>
      </c>
      <c r="AM18" s="119">
        <f>[4]军团势力点战斗奖励设计!GK22+求节点(活动投放!$S$46:$S$81,活动投放!AQ$46:AQ$81,$AI18)</f>
        <v>0</v>
      </c>
      <c r="AN18" s="119">
        <f>[4]军团势力点战斗奖励设计!GL22+求节点(活动投放!$S$46:$S$81,活动投放!AR$46:AR$81,$AI18)</f>
        <v>0</v>
      </c>
      <c r="AO18" s="119">
        <f>[4]军团势力点战斗奖励设计!GM22+求节点(活动投放!$S$46:$S$81,活动投放!AS$46:AS$81,$AI18)</f>
        <v>0</v>
      </c>
      <c r="AP18" s="119">
        <f>IF($AI18&lt;前期规划!$C$2,0,求节点(装备突破!$N$46:$N$81,装备突破!AQ$46:AQ$81,$AI18))</f>
        <v>0</v>
      </c>
      <c r="AQ18" s="119">
        <f>IF($AI18&lt;前期规划!$C$2,0,求节点(装备突破!$N$46:$N$81,装备突破!AR$46:AR$81,$AI18))</f>
        <v>0</v>
      </c>
      <c r="AR18" s="119">
        <f>IF($AI18&lt;前期规划!$C$2,0,求节点(装备突破!$N$46:$N$81,装备突破!AS$46:AS$81,$AI18))</f>
        <v>0</v>
      </c>
      <c r="AS18" s="119">
        <f>IF($AI18&lt;前期规划!$C$2,0,求节点(装备突破!$N$46:$N$81,装备突破!AT$46:AT$81,$AI18))</f>
        <v>0</v>
      </c>
      <c r="AT18" s="119">
        <f>IF($AI18&lt;前期规划!$C$2,0,求节点(装备突破!$N$46:$N$81,装备突破!AU$46:AU$81,$AI18))</f>
        <v>0</v>
      </c>
      <c r="AU18" s="119">
        <f>IF($AI18&lt;前期规划!$C$2,0,求节点(装备突破!$N$46:$N$81,装备突破!AV$46:AV$81,$AI18))</f>
        <v>0</v>
      </c>
      <c r="AV18" s="80">
        <f t="shared" si="29"/>
        <v>0</v>
      </c>
      <c r="AW18" s="80">
        <f t="shared" si="1"/>
        <v>0</v>
      </c>
      <c r="AX18" s="80">
        <f t="shared" si="2"/>
        <v>0</v>
      </c>
      <c r="AY18" s="80">
        <f t="shared" si="3"/>
        <v>0</v>
      </c>
      <c r="AZ18" s="80">
        <f t="shared" si="4"/>
        <v>0</v>
      </c>
      <c r="BA18" s="80">
        <f t="shared" si="5"/>
        <v>0</v>
      </c>
      <c r="BD18" s="80">
        <v>13</v>
      </c>
      <c r="BE18" s="119">
        <f>[4]军团势力点战斗奖励设计!GN22+求节点(活动投放!$S$86:$S$121,活动投放!AN$86:AN$121,$BD18)</f>
        <v>0</v>
      </c>
      <c r="BF18" s="119">
        <f>[4]军团势力点战斗奖励设计!GO22+求节点(活动投放!$S$86:$S$121,活动投放!AO$86:AO$121,$BD18)</f>
        <v>0</v>
      </c>
      <c r="BG18" s="119">
        <f>[4]军团势力点战斗奖励设计!GP22+求节点(活动投放!$S$86:$S$121,活动投放!AP$86:AP$121,$BD18)</f>
        <v>0</v>
      </c>
      <c r="BH18" s="119">
        <f>[4]军团势力点战斗奖励设计!GQ22+求节点(活动投放!$S$86:$S$121,活动投放!AQ$86:AQ$121,$BD18)</f>
        <v>0</v>
      </c>
      <c r="BI18" s="119">
        <f>[4]军团势力点战斗奖励设计!GR22+求节点(活动投放!$S$86:$S$121,活动投放!AR$86:AR$121,$BD18)</f>
        <v>0</v>
      </c>
      <c r="BJ18" s="119">
        <f>[4]军团势力点战斗奖励设计!GS22+求节点(活动投放!$S$86:$S$121,活动投放!AS$86:AS$121,$BD18)</f>
        <v>0</v>
      </c>
      <c r="BK18" s="119">
        <f>IF($BD18&lt;前期规划!$C$2,0,求节点(装备突破!$N$86:$N$121,装备突破!AQ$86:AQ$121,$BD18))</f>
        <v>0</v>
      </c>
      <c r="BL18" s="119">
        <f>IF($BD18&lt;前期规划!$C$2,0,求节点(装备突破!$N$86:$N$121,装备突破!AR$86:AR$121,$BD18))</f>
        <v>0</v>
      </c>
      <c r="BM18" s="119">
        <f>IF($BD18&lt;前期规划!$C$2,0,求节点(装备突破!$N$86:$N$121,装备突破!AS$86:AS$121,$BD18))</f>
        <v>0</v>
      </c>
      <c r="BN18" s="119">
        <f>IF($BD18&lt;前期规划!$C$2,0,求节点(装备突破!$N$86:$N$121,装备突破!AT$86:AT$121,$BD18))</f>
        <v>0</v>
      </c>
      <c r="BO18" s="119">
        <f>IF($BD18&lt;前期规划!$C$2,0,求节点(装备突破!$N$86:$N$121,装备突破!AU$86:AU$121,$BD18))</f>
        <v>0</v>
      </c>
      <c r="BP18" s="119">
        <f>IF($BD18&lt;前期规划!$C$2,0,求节点(装备突破!$N$86:$N$121,装备突破!AV$86:AV$121,$BD18))</f>
        <v>0</v>
      </c>
      <c r="BQ18" s="80">
        <f t="shared" si="30"/>
        <v>0</v>
      </c>
      <c r="BR18" s="80">
        <f t="shared" si="6"/>
        <v>0</v>
      </c>
      <c r="BS18" s="80">
        <f t="shared" si="7"/>
        <v>0</v>
      </c>
      <c r="BT18" s="80">
        <f t="shared" si="8"/>
        <v>0</v>
      </c>
      <c r="BU18" s="80">
        <f t="shared" si="9"/>
        <v>0</v>
      </c>
      <c r="BV18" s="80">
        <f t="shared" si="10"/>
        <v>0</v>
      </c>
      <c r="BY18" s="80">
        <v>13</v>
      </c>
      <c r="BZ18" s="119">
        <f>[4]军团势力点战斗奖励设计!GT22+求节点(活动投放!$S$126:$S$161,活动投放!AN$126:AN$161,$BY18)</f>
        <v>0</v>
      </c>
      <c r="CA18" s="119">
        <f>[4]军团势力点战斗奖励设计!GU22+求节点(活动投放!$S$126:$S$161,活动投放!AO$126:AO$161,$BY18)</f>
        <v>0</v>
      </c>
      <c r="CB18" s="119">
        <f>[4]军团势力点战斗奖励设计!GV22+求节点(活动投放!$S$126:$S$161,活动投放!AP$126:AP$161,$BY18)</f>
        <v>0</v>
      </c>
      <c r="CC18" s="119">
        <f>[4]军团势力点战斗奖励设计!GW22+求节点(活动投放!$S$126:$S$161,活动投放!AQ$126:AQ$161,$BY18)</f>
        <v>0</v>
      </c>
      <c r="CD18" s="119">
        <f>[4]军团势力点战斗奖励设计!GX22+求节点(活动投放!$S$126:$S$161,活动投放!AR$126:AR$161,$BY18)</f>
        <v>0</v>
      </c>
      <c r="CE18" s="119">
        <f>[4]军团势力点战斗奖励设计!GY22+求节点(活动投放!$S$126:$S$161,活动投放!AS$126:AS$161,$BY18)</f>
        <v>0</v>
      </c>
      <c r="CF18" s="119">
        <f>IF($BY18&lt;前期规划!$C$2,0,求节点(装备突破!$N$126:$N$161,装备突破!AQ$126:AQ$161,$BY18))</f>
        <v>0</v>
      </c>
      <c r="CG18" s="119">
        <f>IF($BY18&lt;前期规划!$C$2,0,求节点(装备突破!$N$126:$N$161,装备突破!AR$126:AR$161,$BY18))</f>
        <v>0</v>
      </c>
      <c r="CH18" s="119">
        <f>IF($BY18&lt;前期规划!$C$2,0,求节点(装备突破!$N$126:$N$161,装备突破!AS$126:AS$161,$BY18))</f>
        <v>0</v>
      </c>
      <c r="CI18" s="119">
        <f>IF($BY18&lt;前期规划!$C$2,0,求节点(装备突破!$N$126:$N$161,装备突破!AT$126:AT$161,$BY18))</f>
        <v>0</v>
      </c>
      <c r="CJ18" s="119">
        <f>IF($BY18&lt;前期规划!$C$2,0,求节点(装备突破!$N$126:$N$161,装备突破!AU$126:AU$161,$BY18))</f>
        <v>0</v>
      </c>
      <c r="CK18" s="119">
        <f>IF($BY18&lt;前期规划!$C$2,0,求节点(装备突破!$N$126:$N$161,装备突破!AV$126:AV$161,$BY18))</f>
        <v>0</v>
      </c>
      <c r="CL18" s="80">
        <f t="shared" si="31"/>
        <v>0</v>
      </c>
      <c r="CM18" s="80">
        <f t="shared" si="11"/>
        <v>0</v>
      </c>
      <c r="CN18" s="80">
        <f t="shared" si="12"/>
        <v>0</v>
      </c>
      <c r="CO18" s="80">
        <f t="shared" si="13"/>
        <v>0</v>
      </c>
      <c r="CP18" s="80">
        <f t="shared" si="14"/>
        <v>0</v>
      </c>
      <c r="CQ18" s="80">
        <f t="shared" si="15"/>
        <v>0</v>
      </c>
      <c r="CT18" s="80">
        <v>13</v>
      </c>
      <c r="CU18" s="119">
        <f>[4]军团势力点战斗奖励设计!GZ22+求节点(活动投放!$S$166:$S$201,活动投放!AN$166:AN$201,$CT18)</f>
        <v>0</v>
      </c>
      <c r="CV18" s="119">
        <f>[4]军团势力点战斗奖励设计!HA22+求节点(活动投放!$S$166:$S$201,活动投放!AO$166:AO$201,$CT18)</f>
        <v>0</v>
      </c>
      <c r="CW18" s="119">
        <f>[4]军团势力点战斗奖励设计!HB22+求节点(活动投放!$S$166:$S$201,活动投放!AP$166:AP$201,$CT18)</f>
        <v>0</v>
      </c>
      <c r="CX18" s="119">
        <f>[4]军团势力点战斗奖励设计!HC22+求节点(活动投放!$S$166:$S$201,活动投放!AQ$166:AQ$201,$CT18)</f>
        <v>0</v>
      </c>
      <c r="CY18" s="119">
        <f>[4]军团势力点战斗奖励设计!HD22+求节点(活动投放!$S$166:$S$201,活动投放!AR$166:AR$201,$CT18)</f>
        <v>0</v>
      </c>
      <c r="CZ18" s="119">
        <f>[4]军团势力点战斗奖励设计!HE22+求节点(活动投放!$S$166:$S$201,活动投放!AS$166:AS$201,$CT18)</f>
        <v>0</v>
      </c>
      <c r="DA18" s="119">
        <f>IF($CT18&lt;前期规划!$C$2,0,求节点(装备突破!$N$166:$N$201,装备突破!AQ$166:AQ$201,$CT18))</f>
        <v>0</v>
      </c>
      <c r="DB18" s="119">
        <f>IF($CT18&lt;前期规划!$C$2,0,求节点(装备突破!$N$166:$N$201,装备突破!AR$166:AR$201,$CT18))</f>
        <v>0</v>
      </c>
      <c r="DC18" s="119">
        <f>IF($CT18&lt;前期规划!$C$2,0,求节点(装备突破!$N$166:$N$201,装备突破!AS$166:AS$201,$CT18))</f>
        <v>0</v>
      </c>
      <c r="DD18" s="119">
        <f>IF($CT18&lt;前期规划!$C$2,0,求节点(装备突破!$N$166:$N$201,装备突破!AT$166:AT$201,$CT18))</f>
        <v>0</v>
      </c>
      <c r="DE18" s="119">
        <f>IF($CT18&lt;前期规划!$C$2,0,求节点(装备突破!$N$166:$N$201,装备突破!AU$166:AU$201,$CT18))</f>
        <v>0</v>
      </c>
      <c r="DF18" s="119">
        <f>IF($CT18&lt;前期规划!$C$2,0,求节点(装备突破!$N$166:$N$201,装备突破!AV$166:AV$201,$CT18))</f>
        <v>0</v>
      </c>
      <c r="DG18" s="80">
        <f t="shared" si="32"/>
        <v>0</v>
      </c>
      <c r="DH18" s="80">
        <f t="shared" si="16"/>
        <v>0</v>
      </c>
      <c r="DI18" s="80">
        <f t="shared" si="17"/>
        <v>0</v>
      </c>
      <c r="DJ18" s="80">
        <f t="shared" si="18"/>
        <v>0</v>
      </c>
      <c r="DK18" s="80">
        <f t="shared" si="19"/>
        <v>0</v>
      </c>
      <c r="DL18" s="80">
        <f t="shared" si="20"/>
        <v>0</v>
      </c>
      <c r="DN18" s="128" t="e">
        <f>[4]军团势力点战斗奖励设计!HE22/CZ18</f>
        <v>#DIV/0!</v>
      </c>
      <c r="DO18" s="128" t="e">
        <f>求节点(活动投放!$S$166:$S$201,活动投放!AS$166:AS$201,$CT18)/CZ18</f>
        <v>#DIV/0!</v>
      </c>
      <c r="DU18" s="140">
        <v>13</v>
      </c>
      <c r="DV18" s="140">
        <f>[4]军团势力点战斗奖励设计!AA22+[4]军团势力点战斗奖励设计!AF22+求节点(活动投放!$S$6:$S$41,活动投放!$BC$6:$BC$41,$DU18)</f>
        <v>0</v>
      </c>
      <c r="DW18" s="140">
        <f>[4]军团势力点战斗奖励设计!AB22+[4]军团势力点战斗奖励设计!AG22+求节点(活动投放!$S$46:$S$81,活动投放!$BC$46:$BC$81,$DU18)</f>
        <v>0</v>
      </c>
      <c r="DX18" s="140">
        <f>[4]军团势力点战斗奖励设计!AC22+[4]军团势力点战斗奖励设计!AH22+求节点(活动投放!$S$86:$S$121,活动投放!$BC$86:$BC$121,$DU18)</f>
        <v>0</v>
      </c>
      <c r="DY18" s="140">
        <f>[4]军团势力点战斗奖励设计!AD22+[4]军团势力点战斗奖励设计!AI22+求节点(活动投放!$S$126:$S$161,活动投放!$BC$126:$BC$161,$DU18)</f>
        <v>0</v>
      </c>
      <c r="DZ18" s="140">
        <f>[4]军团势力点战斗奖励设计!AE22+[4]军团势力点战斗奖励设计!AJ22+求节点(活动投放!$S$166:$S$201,活动投放!$BC$166:$BC$201,$DU18)</f>
        <v>0</v>
      </c>
      <c r="EA18" s="140">
        <f>[4]军团势力点战斗奖励设计!BI22+[4]军团势力点战斗奖励设计!BN22+求节点(活动投放!$S$6:$S$41,活动投放!$BE$6:$BE$41,$DU18)</f>
        <v>0</v>
      </c>
      <c r="EB18" s="140">
        <f>[4]军团势力点战斗奖励设计!BJ22+[4]军团势力点战斗奖励设计!BO22+求节点(活动投放!$S$46:$S$81,活动投放!$BE$46:$BE$81,$DU18)</f>
        <v>0</v>
      </c>
      <c r="EC18" s="140">
        <f>[4]军团势力点战斗奖励设计!BK22+[4]军团势力点战斗奖励设计!BP22+求节点(活动投放!$S$86:$S$121,活动投放!$BE$86:$BE$121,$DU18)</f>
        <v>0</v>
      </c>
      <c r="ED18" s="140">
        <f>[4]军团势力点战斗奖励设计!BL22+[4]军团势力点战斗奖励设计!BQ22+求节点(活动投放!$S$126:$S$161,活动投放!$BE$126:$BE$161,$DU18)</f>
        <v>0</v>
      </c>
      <c r="EE18" s="140">
        <f>[4]军团势力点战斗奖励设计!BM22+[4]军团势力点战斗奖励设计!BR22+求节点(活动投放!$S$166:$S$201,活动投放!$BE$166:$BE$201,$DU18)</f>
        <v>0</v>
      </c>
      <c r="EF18" s="140">
        <f t="shared" si="33"/>
        <v>0</v>
      </c>
      <c r="EG18" s="140">
        <f t="shared" si="34"/>
        <v>0</v>
      </c>
      <c r="EH18" s="140">
        <f t="shared" si="35"/>
        <v>0</v>
      </c>
      <c r="EI18" s="140">
        <f t="shared" si="36"/>
        <v>0</v>
      </c>
      <c r="EJ18" s="140">
        <f t="shared" si="37"/>
        <v>0</v>
      </c>
      <c r="EM18" s="140">
        <v>13</v>
      </c>
      <c r="EN18" s="140">
        <f>[4]军团势力点战斗奖励设计!AK22+[4]军团势力点战斗奖励设计!AP22+求节点(活动投放!$S$6:$S$41,活动投放!$BD$6:$BD$41,$EM18)</f>
        <v>0</v>
      </c>
      <c r="EO18" s="140">
        <f>[4]军团势力点战斗奖励设计!AL22+[4]军团势力点战斗奖励设计!AQ22+求节点(活动投放!$S$46:$S$81,活动投放!$BD$46:$BD$81,$EM18)</f>
        <v>0</v>
      </c>
      <c r="EP18" s="140">
        <f>[4]军团势力点战斗奖励设计!AM22+[4]军团势力点战斗奖励设计!AR22+求节点(活动投放!$S$86:$S$121,活动投放!$BD$86:$BD$121,$EM18)</f>
        <v>0</v>
      </c>
      <c r="EQ18" s="140">
        <f>[4]军团势力点战斗奖励设计!AN22+[4]军团势力点战斗奖励设计!AS22+求节点(活动投放!$S$126:$S$161,活动投放!$BD$126:$BD$161,$EM18)</f>
        <v>0</v>
      </c>
      <c r="ER18" s="140">
        <f>[4]军团势力点战斗奖励设计!AO22+[4]军团势力点战斗奖励设计!AT22+求节点(活动投放!$S$166:$S$201,活动投放!$BD$166:$BD$201,$EM18)</f>
        <v>0</v>
      </c>
      <c r="ES18" s="140">
        <f>[4]军团势力点战斗奖励设计!BS22+[4]军团势力点战斗奖励设计!BX22+求节点(活动投放!$S$6:$S$41,活动投放!$BF$6:$BF$41,$EM18)</f>
        <v>0</v>
      </c>
      <c r="ET18" s="140">
        <f>[4]军团势力点战斗奖励设计!BT22+[4]军团势力点战斗奖励设计!BY22+求节点(活动投放!$S$46:$S$81,活动投放!$BF$46:$BF$81,$EM18)</f>
        <v>0</v>
      </c>
      <c r="EU18" s="140">
        <f>[4]军团势力点战斗奖励设计!BU22+[4]军团势力点战斗奖励设计!BZ22+求节点(活动投放!$S$86:$S$121,活动投放!$BF$86:$BF$121,$EM18)</f>
        <v>0</v>
      </c>
      <c r="EV18" s="140">
        <f>[4]军团势力点战斗奖励设计!BV22+[4]军团势力点战斗奖励设计!CA22+求节点(活动投放!$S$126:$S$161,活动投放!$BF$126:$BF$161,$EM18)</f>
        <v>0</v>
      </c>
      <c r="EW18" s="140">
        <f>[4]军团势力点战斗奖励设计!BW22+[4]军团势力点战斗奖励设计!CB22+求节点(活动投放!$S$166:$S$201,活动投放!$BF$166:$BF$201,$EM18)</f>
        <v>0</v>
      </c>
      <c r="EX18" s="140">
        <f t="shared" si="38"/>
        <v>0</v>
      </c>
      <c r="EY18" s="140">
        <f t="shared" si="39"/>
        <v>0</v>
      </c>
      <c r="EZ18" s="140">
        <f t="shared" si="40"/>
        <v>0</v>
      </c>
      <c r="FA18" s="140">
        <f t="shared" si="41"/>
        <v>0</v>
      </c>
      <c r="FB18" s="140">
        <f t="shared" si="42"/>
        <v>0</v>
      </c>
    </row>
    <row r="19" spans="2:158" x14ac:dyDescent="0.15">
      <c r="B19" s="80">
        <v>14</v>
      </c>
      <c r="C19" s="119">
        <f>[4]军团势力点战斗奖励设计!GB23+求节点(活动投放!$S$6:$S$41,活动投放!AN$6:AN$41,$B19)</f>
        <v>0</v>
      </c>
      <c r="D19" s="119">
        <f>[4]军团势力点战斗奖励设计!GC23+求节点(活动投放!$S$6:$S$41,活动投放!AO$6:AO$41,$B19)</f>
        <v>0</v>
      </c>
      <c r="E19" s="119">
        <f>[4]军团势力点战斗奖励设计!GD23+求节点(活动投放!$S$6:$S$41,活动投放!AP$6:AP$41,$B19)</f>
        <v>0</v>
      </c>
      <c r="F19" s="119">
        <f>[4]军团势力点战斗奖励设计!GE23+求节点(活动投放!$S$6:$S$41,活动投放!AQ$6:AQ$41,$B19)</f>
        <v>0</v>
      </c>
      <c r="G19" s="119">
        <f>[4]军团势力点战斗奖励设计!GF23+求节点(活动投放!$S$6:$S$41,活动投放!AR$6:AR$41,$B19)</f>
        <v>0</v>
      </c>
      <c r="H19" s="119">
        <f>[4]军团势力点战斗奖励设计!GG23+求节点(活动投放!$S$6:$S$41,活动投放!AS$6:AS$41,$B19)</f>
        <v>0</v>
      </c>
      <c r="I19" s="119">
        <f>IF($B19&lt;前期规划!$C$2,0,求节点(装备突破!$N$6:$N$41,装备突破!AQ$6:AQ$41,$B19))</f>
        <v>0</v>
      </c>
      <c r="J19" s="119">
        <f>IF($B19&lt;前期规划!$C$2,0,求节点(装备突破!$N$6:$N$41,装备突破!AR$6:AR$41,$B19))</f>
        <v>0</v>
      </c>
      <c r="K19" s="119">
        <f>IF($B19&lt;前期规划!$C$2,0,求节点(装备突破!$N$6:$N$41,装备突破!AS$6:AS$41,$B19))</f>
        <v>0</v>
      </c>
      <c r="L19" s="119">
        <f>IF($B19&lt;前期规划!$C$2,0,求节点(装备突破!$N$6:$N$41,装备突破!AT$6:AT$41,$B19))</f>
        <v>0</v>
      </c>
      <c r="M19" s="119">
        <f>IF($B19&lt;前期规划!$C$2,0,求节点(装备突破!$N$6:$N$41,装备突破!AU$6:AU$41,$B19))</f>
        <v>0</v>
      </c>
      <c r="N19" s="119">
        <f>IF($B19&lt;前期规划!$C$2,0,求节点(装备突破!$N$6:$N$41,装备突破!AV$6:AV$41,$B19))</f>
        <v>0</v>
      </c>
      <c r="O19" s="80">
        <f t="shared" si="23"/>
        <v>0</v>
      </c>
      <c r="P19" s="80">
        <f t="shared" si="24"/>
        <v>0</v>
      </c>
      <c r="Q19" s="80">
        <f t="shared" si="25"/>
        <v>0</v>
      </c>
      <c r="R19" s="80">
        <f t="shared" si="26"/>
        <v>0</v>
      </c>
      <c r="S19" s="80">
        <f t="shared" si="27"/>
        <v>0</v>
      </c>
      <c r="T19" s="80">
        <f t="shared" si="28"/>
        <v>0</v>
      </c>
      <c r="V19" s="128" t="e">
        <f>[4]军团势力点战斗奖励设计!GD23/E19</f>
        <v>#DIV/0!</v>
      </c>
      <c r="W19" s="128" t="e">
        <f>求节点(活动投放!$S$6:$S$41,活动投放!AP$6:AP$41,$B19)/E19</f>
        <v>#DIV/0!</v>
      </c>
      <c r="Y19" s="128" t="e">
        <f>[4]军团势力点战斗奖励设计!GE23/F19</f>
        <v>#DIV/0!</v>
      </c>
      <c r="Z19" s="128" t="e">
        <f>求节点(活动投放!$S$6:$S$41,活动投放!AQ$6:AQ$41,$B19)/F19</f>
        <v>#DIV/0!</v>
      </c>
      <c r="AB19" s="128" t="e">
        <f>[4]军团势力点战斗奖励设计!GF23/G19</f>
        <v>#DIV/0!</v>
      </c>
      <c r="AC19" s="128" t="e">
        <f>求节点(活动投放!$S$6:$S$41,活动投放!AR$6:AR$41,$B19)/G19</f>
        <v>#DIV/0!</v>
      </c>
      <c r="AE19" s="128" t="e">
        <f>[4]军团势力点战斗奖励设计!GG23/H19</f>
        <v>#DIV/0!</v>
      </c>
      <c r="AF19" s="128" t="e">
        <f>求节点(活动投放!$S$6:$S$41,活动投放!AS$6:AS$41,$B19)/H19</f>
        <v>#DIV/0!</v>
      </c>
      <c r="AI19" s="80">
        <v>14</v>
      </c>
      <c r="AJ19" s="119">
        <f>[4]军团势力点战斗奖励设计!GH23+求节点(活动投放!$S$46:$S$81,活动投放!AN$46:AN$81,$AI19)</f>
        <v>0</v>
      </c>
      <c r="AK19" s="119">
        <f>[4]军团势力点战斗奖励设计!GI23+求节点(活动投放!$S$46:$S$81,活动投放!AO$46:AO$81,$AI19)</f>
        <v>0</v>
      </c>
      <c r="AL19" s="119">
        <f>[4]军团势力点战斗奖励设计!GJ23+求节点(活动投放!$S$46:$S$81,活动投放!AP$46:AP$81,$AI19)</f>
        <v>0</v>
      </c>
      <c r="AM19" s="119">
        <f>[4]军团势力点战斗奖励设计!GK23+求节点(活动投放!$S$46:$S$81,活动投放!AQ$46:AQ$81,$AI19)</f>
        <v>0</v>
      </c>
      <c r="AN19" s="119">
        <f>[4]军团势力点战斗奖励设计!GL23+求节点(活动投放!$S$46:$S$81,活动投放!AR$46:AR$81,$AI19)</f>
        <v>0</v>
      </c>
      <c r="AO19" s="119">
        <f>[4]军团势力点战斗奖励设计!GM23+求节点(活动投放!$S$46:$S$81,活动投放!AS$46:AS$81,$AI19)</f>
        <v>0</v>
      </c>
      <c r="AP19" s="119">
        <f>IF($AI19&lt;前期规划!$C$2,0,求节点(装备突破!$N$46:$N$81,装备突破!AQ$46:AQ$81,$AI19))</f>
        <v>0</v>
      </c>
      <c r="AQ19" s="119">
        <f>IF($AI19&lt;前期规划!$C$2,0,求节点(装备突破!$N$46:$N$81,装备突破!AR$46:AR$81,$AI19))</f>
        <v>0</v>
      </c>
      <c r="AR19" s="119">
        <f>IF($AI19&lt;前期规划!$C$2,0,求节点(装备突破!$N$46:$N$81,装备突破!AS$46:AS$81,$AI19))</f>
        <v>0</v>
      </c>
      <c r="AS19" s="119">
        <f>IF($AI19&lt;前期规划!$C$2,0,求节点(装备突破!$N$46:$N$81,装备突破!AT$46:AT$81,$AI19))</f>
        <v>0</v>
      </c>
      <c r="AT19" s="119">
        <f>IF($AI19&lt;前期规划!$C$2,0,求节点(装备突破!$N$46:$N$81,装备突破!AU$46:AU$81,$AI19))</f>
        <v>0</v>
      </c>
      <c r="AU19" s="119">
        <f>IF($AI19&lt;前期规划!$C$2,0,求节点(装备突破!$N$46:$N$81,装备突破!AV$46:AV$81,$AI19))</f>
        <v>0</v>
      </c>
      <c r="AV19" s="80">
        <f t="shared" si="29"/>
        <v>0</v>
      </c>
      <c r="AW19" s="80">
        <f t="shared" si="1"/>
        <v>0</v>
      </c>
      <c r="AX19" s="80">
        <f t="shared" si="2"/>
        <v>0</v>
      </c>
      <c r="AY19" s="80">
        <f t="shared" si="3"/>
        <v>0</v>
      </c>
      <c r="AZ19" s="80">
        <f t="shared" si="4"/>
        <v>0</v>
      </c>
      <c r="BA19" s="80">
        <f t="shared" si="5"/>
        <v>0</v>
      </c>
      <c r="BD19" s="80">
        <v>14</v>
      </c>
      <c r="BE19" s="119">
        <f>[4]军团势力点战斗奖励设计!GN23+求节点(活动投放!$S$86:$S$121,活动投放!AN$86:AN$121,$BD19)</f>
        <v>0</v>
      </c>
      <c r="BF19" s="119">
        <f>[4]军团势力点战斗奖励设计!GO23+求节点(活动投放!$S$86:$S$121,活动投放!AO$86:AO$121,$BD19)</f>
        <v>0</v>
      </c>
      <c r="BG19" s="119">
        <f>[4]军团势力点战斗奖励设计!GP23+求节点(活动投放!$S$86:$S$121,活动投放!AP$86:AP$121,$BD19)</f>
        <v>0</v>
      </c>
      <c r="BH19" s="119">
        <f>[4]军团势力点战斗奖励设计!GQ23+求节点(活动投放!$S$86:$S$121,活动投放!AQ$86:AQ$121,$BD19)</f>
        <v>0</v>
      </c>
      <c r="BI19" s="119">
        <f>[4]军团势力点战斗奖励设计!GR23+求节点(活动投放!$S$86:$S$121,活动投放!AR$86:AR$121,$BD19)</f>
        <v>0</v>
      </c>
      <c r="BJ19" s="119">
        <f>[4]军团势力点战斗奖励设计!GS23+求节点(活动投放!$S$86:$S$121,活动投放!AS$86:AS$121,$BD19)</f>
        <v>0</v>
      </c>
      <c r="BK19" s="119">
        <f>IF($BD19&lt;前期规划!$C$2,0,求节点(装备突破!$N$86:$N$121,装备突破!AQ$86:AQ$121,$BD19))</f>
        <v>0</v>
      </c>
      <c r="BL19" s="119">
        <f>IF($BD19&lt;前期规划!$C$2,0,求节点(装备突破!$N$86:$N$121,装备突破!AR$86:AR$121,$BD19))</f>
        <v>0</v>
      </c>
      <c r="BM19" s="119">
        <f>IF($BD19&lt;前期规划!$C$2,0,求节点(装备突破!$N$86:$N$121,装备突破!AS$86:AS$121,$BD19))</f>
        <v>0</v>
      </c>
      <c r="BN19" s="119">
        <f>IF($BD19&lt;前期规划!$C$2,0,求节点(装备突破!$N$86:$N$121,装备突破!AT$86:AT$121,$BD19))</f>
        <v>0</v>
      </c>
      <c r="BO19" s="119">
        <f>IF($BD19&lt;前期规划!$C$2,0,求节点(装备突破!$N$86:$N$121,装备突破!AU$86:AU$121,$BD19))</f>
        <v>0</v>
      </c>
      <c r="BP19" s="119">
        <f>IF($BD19&lt;前期规划!$C$2,0,求节点(装备突破!$N$86:$N$121,装备突破!AV$86:AV$121,$BD19))</f>
        <v>0</v>
      </c>
      <c r="BQ19" s="80">
        <f t="shared" si="30"/>
        <v>0</v>
      </c>
      <c r="BR19" s="80">
        <f t="shared" si="6"/>
        <v>0</v>
      </c>
      <c r="BS19" s="80">
        <f t="shared" si="7"/>
        <v>0</v>
      </c>
      <c r="BT19" s="80">
        <f t="shared" si="8"/>
        <v>0</v>
      </c>
      <c r="BU19" s="80">
        <f t="shared" si="9"/>
        <v>0</v>
      </c>
      <c r="BV19" s="80">
        <f t="shared" si="10"/>
        <v>0</v>
      </c>
      <c r="BY19" s="80">
        <v>14</v>
      </c>
      <c r="BZ19" s="119">
        <f>[4]军团势力点战斗奖励设计!GT23+求节点(活动投放!$S$126:$S$161,活动投放!AN$126:AN$161,$BY19)</f>
        <v>0</v>
      </c>
      <c r="CA19" s="119">
        <f>[4]军团势力点战斗奖励设计!GU23+求节点(活动投放!$S$126:$S$161,活动投放!AO$126:AO$161,$BY19)</f>
        <v>0</v>
      </c>
      <c r="CB19" s="119">
        <f>[4]军团势力点战斗奖励设计!GV23+求节点(活动投放!$S$126:$S$161,活动投放!AP$126:AP$161,$BY19)</f>
        <v>0</v>
      </c>
      <c r="CC19" s="119">
        <f>[4]军团势力点战斗奖励设计!GW23+求节点(活动投放!$S$126:$S$161,活动投放!AQ$126:AQ$161,$BY19)</f>
        <v>0</v>
      </c>
      <c r="CD19" s="119">
        <f>[4]军团势力点战斗奖励设计!GX23+求节点(活动投放!$S$126:$S$161,活动投放!AR$126:AR$161,$BY19)</f>
        <v>0</v>
      </c>
      <c r="CE19" s="119">
        <f>[4]军团势力点战斗奖励设计!GY23+求节点(活动投放!$S$126:$S$161,活动投放!AS$126:AS$161,$BY19)</f>
        <v>0</v>
      </c>
      <c r="CF19" s="119">
        <f>IF($BY19&lt;前期规划!$C$2,0,求节点(装备突破!$N$126:$N$161,装备突破!AQ$126:AQ$161,$BY19))</f>
        <v>0</v>
      </c>
      <c r="CG19" s="119">
        <f>IF($BY19&lt;前期规划!$C$2,0,求节点(装备突破!$N$126:$N$161,装备突破!AR$126:AR$161,$BY19))</f>
        <v>0</v>
      </c>
      <c r="CH19" s="119">
        <f>IF($BY19&lt;前期规划!$C$2,0,求节点(装备突破!$N$126:$N$161,装备突破!AS$126:AS$161,$BY19))</f>
        <v>0</v>
      </c>
      <c r="CI19" s="119">
        <f>IF($BY19&lt;前期规划!$C$2,0,求节点(装备突破!$N$126:$N$161,装备突破!AT$126:AT$161,$BY19))</f>
        <v>0</v>
      </c>
      <c r="CJ19" s="119">
        <f>IF($BY19&lt;前期规划!$C$2,0,求节点(装备突破!$N$126:$N$161,装备突破!AU$126:AU$161,$BY19))</f>
        <v>0</v>
      </c>
      <c r="CK19" s="119">
        <f>IF($BY19&lt;前期规划!$C$2,0,求节点(装备突破!$N$126:$N$161,装备突破!AV$126:AV$161,$BY19))</f>
        <v>0</v>
      </c>
      <c r="CL19" s="80">
        <f t="shared" si="31"/>
        <v>0</v>
      </c>
      <c r="CM19" s="80">
        <f t="shared" si="11"/>
        <v>0</v>
      </c>
      <c r="CN19" s="80">
        <f t="shared" si="12"/>
        <v>0</v>
      </c>
      <c r="CO19" s="80">
        <f t="shared" si="13"/>
        <v>0</v>
      </c>
      <c r="CP19" s="80">
        <f t="shared" si="14"/>
        <v>0</v>
      </c>
      <c r="CQ19" s="80">
        <f t="shared" si="15"/>
        <v>0</v>
      </c>
      <c r="CT19" s="80">
        <v>14</v>
      </c>
      <c r="CU19" s="119">
        <f>[4]军团势力点战斗奖励设计!GZ23+求节点(活动投放!$S$166:$S$201,活动投放!AN$166:AN$201,$CT19)</f>
        <v>0</v>
      </c>
      <c r="CV19" s="119">
        <f>[4]军团势力点战斗奖励设计!HA23+求节点(活动投放!$S$166:$S$201,活动投放!AO$166:AO$201,$CT19)</f>
        <v>0</v>
      </c>
      <c r="CW19" s="119">
        <f>[4]军团势力点战斗奖励设计!HB23+求节点(活动投放!$S$166:$S$201,活动投放!AP$166:AP$201,$CT19)</f>
        <v>0</v>
      </c>
      <c r="CX19" s="119">
        <f>[4]军团势力点战斗奖励设计!HC23+求节点(活动投放!$S$166:$S$201,活动投放!AQ$166:AQ$201,$CT19)</f>
        <v>0</v>
      </c>
      <c r="CY19" s="119">
        <f>[4]军团势力点战斗奖励设计!HD23+求节点(活动投放!$S$166:$S$201,活动投放!AR$166:AR$201,$CT19)</f>
        <v>0</v>
      </c>
      <c r="CZ19" s="119">
        <f>[4]军团势力点战斗奖励设计!HE23+求节点(活动投放!$S$166:$S$201,活动投放!AS$166:AS$201,$CT19)</f>
        <v>0</v>
      </c>
      <c r="DA19" s="119">
        <f>IF($CT19&lt;前期规划!$C$2,0,求节点(装备突破!$N$166:$N$201,装备突破!AQ$166:AQ$201,$CT19))</f>
        <v>0</v>
      </c>
      <c r="DB19" s="119">
        <f>IF($CT19&lt;前期规划!$C$2,0,求节点(装备突破!$N$166:$N$201,装备突破!AR$166:AR$201,$CT19))</f>
        <v>0</v>
      </c>
      <c r="DC19" s="119">
        <f>IF($CT19&lt;前期规划!$C$2,0,求节点(装备突破!$N$166:$N$201,装备突破!AS$166:AS$201,$CT19))</f>
        <v>0</v>
      </c>
      <c r="DD19" s="119">
        <f>IF($CT19&lt;前期规划!$C$2,0,求节点(装备突破!$N$166:$N$201,装备突破!AT$166:AT$201,$CT19))</f>
        <v>0</v>
      </c>
      <c r="DE19" s="119">
        <f>IF($CT19&lt;前期规划!$C$2,0,求节点(装备突破!$N$166:$N$201,装备突破!AU$166:AU$201,$CT19))</f>
        <v>0</v>
      </c>
      <c r="DF19" s="119">
        <f>IF($CT19&lt;前期规划!$C$2,0,求节点(装备突破!$N$166:$N$201,装备突破!AV$166:AV$201,$CT19))</f>
        <v>0</v>
      </c>
      <c r="DG19" s="80">
        <f t="shared" si="32"/>
        <v>0</v>
      </c>
      <c r="DH19" s="80">
        <f t="shared" si="16"/>
        <v>0</v>
      </c>
      <c r="DI19" s="80">
        <f t="shared" si="17"/>
        <v>0</v>
      </c>
      <c r="DJ19" s="80">
        <f t="shared" si="18"/>
        <v>0</v>
      </c>
      <c r="DK19" s="80">
        <f t="shared" si="19"/>
        <v>0</v>
      </c>
      <c r="DL19" s="80">
        <f t="shared" si="20"/>
        <v>0</v>
      </c>
      <c r="DN19" s="128" t="e">
        <f>[4]军团势力点战斗奖励设计!HE23/CZ19</f>
        <v>#DIV/0!</v>
      </c>
      <c r="DO19" s="128" t="e">
        <f>求节点(活动投放!$S$166:$S$201,活动投放!AS$166:AS$201,$CT19)/CZ19</f>
        <v>#DIV/0!</v>
      </c>
      <c r="DU19" s="140">
        <v>14</v>
      </c>
      <c r="DV19" s="140">
        <f>[4]军团势力点战斗奖励设计!AA23+[4]军团势力点战斗奖励设计!AF23+求节点(活动投放!$S$6:$S$41,活动投放!$BC$6:$BC$41,$DU19)</f>
        <v>0</v>
      </c>
      <c r="DW19" s="140">
        <f>[4]军团势力点战斗奖励设计!AB23+[4]军团势力点战斗奖励设计!AG23+求节点(活动投放!$S$46:$S$81,活动投放!$BC$46:$BC$81,$DU19)</f>
        <v>0</v>
      </c>
      <c r="DX19" s="140">
        <f>[4]军团势力点战斗奖励设计!AC23+[4]军团势力点战斗奖励设计!AH23+求节点(活动投放!$S$86:$S$121,活动投放!$BC$86:$BC$121,$DU19)</f>
        <v>0</v>
      </c>
      <c r="DY19" s="140">
        <f>[4]军团势力点战斗奖励设计!AD23+[4]军团势力点战斗奖励设计!AI23+求节点(活动投放!$S$126:$S$161,活动投放!$BC$126:$BC$161,$DU19)</f>
        <v>0</v>
      </c>
      <c r="DZ19" s="140">
        <f>[4]军团势力点战斗奖励设计!AE23+[4]军团势力点战斗奖励设计!AJ23+求节点(活动投放!$S$166:$S$201,活动投放!$BC$166:$BC$201,$DU19)</f>
        <v>0</v>
      </c>
      <c r="EA19" s="140">
        <f>[4]军团势力点战斗奖励设计!BI23+[4]军团势力点战斗奖励设计!BN23+求节点(活动投放!$S$6:$S$41,活动投放!$BE$6:$BE$41,$DU19)</f>
        <v>0</v>
      </c>
      <c r="EB19" s="140">
        <f>[4]军团势力点战斗奖励设计!BJ23+[4]军团势力点战斗奖励设计!BO23+求节点(活动投放!$S$46:$S$81,活动投放!$BE$46:$BE$81,$DU19)</f>
        <v>0</v>
      </c>
      <c r="EC19" s="140">
        <f>[4]军团势力点战斗奖励设计!BK23+[4]军团势力点战斗奖励设计!BP23+求节点(活动投放!$S$86:$S$121,活动投放!$BE$86:$BE$121,$DU19)</f>
        <v>0</v>
      </c>
      <c r="ED19" s="140">
        <f>[4]军团势力点战斗奖励设计!BL23+[4]军团势力点战斗奖励设计!BQ23+求节点(活动投放!$S$126:$S$161,活动投放!$BE$126:$BE$161,$DU19)</f>
        <v>0</v>
      </c>
      <c r="EE19" s="140">
        <f>[4]军团势力点战斗奖励设计!BM23+[4]军团势力点战斗奖励设计!BR23+求节点(活动投放!$S$166:$S$201,活动投放!$BE$166:$BE$201,$DU19)</f>
        <v>0</v>
      </c>
      <c r="EF19" s="140">
        <f t="shared" si="33"/>
        <v>0</v>
      </c>
      <c r="EG19" s="140">
        <f t="shared" si="34"/>
        <v>0</v>
      </c>
      <c r="EH19" s="140">
        <f t="shared" si="35"/>
        <v>0</v>
      </c>
      <c r="EI19" s="140">
        <f t="shared" si="36"/>
        <v>0</v>
      </c>
      <c r="EJ19" s="140">
        <f t="shared" si="37"/>
        <v>0</v>
      </c>
      <c r="EM19" s="140">
        <v>14</v>
      </c>
      <c r="EN19" s="140">
        <f>[4]军团势力点战斗奖励设计!AK23+[4]军团势力点战斗奖励设计!AP23+求节点(活动投放!$S$6:$S$41,活动投放!$BD$6:$BD$41,$EM19)</f>
        <v>0</v>
      </c>
      <c r="EO19" s="140">
        <f>[4]军团势力点战斗奖励设计!AL23+[4]军团势力点战斗奖励设计!AQ23+求节点(活动投放!$S$46:$S$81,活动投放!$BD$46:$BD$81,$EM19)</f>
        <v>0</v>
      </c>
      <c r="EP19" s="140">
        <f>[4]军团势力点战斗奖励设计!AM23+[4]军团势力点战斗奖励设计!AR23+求节点(活动投放!$S$86:$S$121,活动投放!$BD$86:$BD$121,$EM19)</f>
        <v>0</v>
      </c>
      <c r="EQ19" s="140">
        <f>[4]军团势力点战斗奖励设计!AN23+[4]军团势力点战斗奖励设计!AS23+求节点(活动投放!$S$126:$S$161,活动投放!$BD$126:$BD$161,$EM19)</f>
        <v>0</v>
      </c>
      <c r="ER19" s="140">
        <f>[4]军团势力点战斗奖励设计!AO23+[4]军团势力点战斗奖励设计!AT23+求节点(活动投放!$S$166:$S$201,活动投放!$BD$166:$BD$201,$EM19)</f>
        <v>0</v>
      </c>
      <c r="ES19" s="140">
        <f>[4]军团势力点战斗奖励设计!BS23+[4]军团势力点战斗奖励设计!BX23+求节点(活动投放!$S$6:$S$41,活动投放!$BF$6:$BF$41,$EM19)</f>
        <v>0</v>
      </c>
      <c r="ET19" s="140">
        <f>[4]军团势力点战斗奖励设计!BT23+[4]军团势力点战斗奖励设计!BY23+求节点(活动投放!$S$46:$S$81,活动投放!$BF$46:$BF$81,$EM19)</f>
        <v>0</v>
      </c>
      <c r="EU19" s="140">
        <f>[4]军团势力点战斗奖励设计!BU23+[4]军团势力点战斗奖励设计!BZ23+求节点(活动投放!$S$86:$S$121,活动投放!$BF$86:$BF$121,$EM19)</f>
        <v>0</v>
      </c>
      <c r="EV19" s="140">
        <f>[4]军团势力点战斗奖励设计!BV23+[4]军团势力点战斗奖励设计!CA23+求节点(活动投放!$S$126:$S$161,活动投放!$BF$126:$BF$161,$EM19)</f>
        <v>0</v>
      </c>
      <c r="EW19" s="140">
        <f>[4]军团势力点战斗奖励设计!BW23+[4]军团势力点战斗奖励设计!CB23+求节点(活动投放!$S$166:$S$201,活动投放!$BF$166:$BF$201,$EM19)</f>
        <v>0</v>
      </c>
      <c r="EX19" s="140">
        <f t="shared" si="38"/>
        <v>0</v>
      </c>
      <c r="EY19" s="140">
        <f t="shared" si="39"/>
        <v>0</v>
      </c>
      <c r="EZ19" s="140">
        <f t="shared" si="40"/>
        <v>0</v>
      </c>
      <c r="FA19" s="140">
        <f t="shared" si="41"/>
        <v>0</v>
      </c>
      <c r="FB19" s="140">
        <f t="shared" si="42"/>
        <v>0</v>
      </c>
    </row>
    <row r="20" spans="2:158" x14ac:dyDescent="0.15">
      <c r="B20" s="80">
        <v>15</v>
      </c>
      <c r="C20" s="119">
        <f>[4]军团势力点战斗奖励设计!GB24+求节点(活动投放!$S$6:$S$41,活动投放!AN$6:AN$41,$B20)</f>
        <v>0</v>
      </c>
      <c r="D20" s="119">
        <f>[4]军团势力点战斗奖励设计!GC24+求节点(活动投放!$S$6:$S$41,活动投放!AO$6:AO$41,$B20)</f>
        <v>0</v>
      </c>
      <c r="E20" s="119">
        <f>[4]军团势力点战斗奖励设计!GD24+求节点(活动投放!$S$6:$S$41,活动投放!AP$6:AP$41,$B20)</f>
        <v>0</v>
      </c>
      <c r="F20" s="119">
        <f>[4]军团势力点战斗奖励设计!GE24+求节点(活动投放!$S$6:$S$41,活动投放!AQ$6:AQ$41,$B20)</f>
        <v>0</v>
      </c>
      <c r="G20" s="119">
        <f>[4]军团势力点战斗奖励设计!GF24+求节点(活动投放!$S$6:$S$41,活动投放!AR$6:AR$41,$B20)</f>
        <v>0</v>
      </c>
      <c r="H20" s="119">
        <f>[4]军团势力点战斗奖励设计!GG24+求节点(活动投放!$S$6:$S$41,活动投放!AS$6:AS$41,$B20)</f>
        <v>0</v>
      </c>
      <c r="I20" s="119">
        <f>IF($B20&lt;前期规划!$C$2,0,求节点(装备突破!$N$6:$N$41,装备突破!AQ$6:AQ$41,$B20))</f>
        <v>0</v>
      </c>
      <c r="J20" s="119">
        <f>IF($B20&lt;前期规划!$C$2,0,求节点(装备突破!$N$6:$N$41,装备突破!AR$6:AR$41,$B20))</f>
        <v>0</v>
      </c>
      <c r="K20" s="119">
        <f>IF($B20&lt;前期规划!$C$2,0,求节点(装备突破!$N$6:$N$41,装备突破!AS$6:AS$41,$B20))</f>
        <v>0</v>
      </c>
      <c r="L20" s="119">
        <f>IF($B20&lt;前期规划!$C$2,0,求节点(装备突破!$N$6:$N$41,装备突破!AT$6:AT$41,$B20))</f>
        <v>0</v>
      </c>
      <c r="M20" s="119">
        <f>IF($B20&lt;前期规划!$C$2,0,求节点(装备突破!$N$6:$N$41,装备突破!AU$6:AU$41,$B20))</f>
        <v>0</v>
      </c>
      <c r="N20" s="119">
        <f>IF($B20&lt;前期规划!$C$2,0,求节点(装备突破!$N$6:$N$41,装备突破!AV$6:AV$41,$B20))</f>
        <v>0</v>
      </c>
      <c r="O20" s="80">
        <f t="shared" si="23"/>
        <v>0</v>
      </c>
      <c r="P20" s="80">
        <f t="shared" si="24"/>
        <v>0</v>
      </c>
      <c r="Q20" s="80">
        <f t="shared" si="25"/>
        <v>0</v>
      </c>
      <c r="R20" s="80">
        <f t="shared" si="26"/>
        <v>0</v>
      </c>
      <c r="S20" s="80">
        <f t="shared" si="27"/>
        <v>0</v>
      </c>
      <c r="T20" s="80">
        <f t="shared" si="28"/>
        <v>0</v>
      </c>
      <c r="V20" s="128" t="e">
        <f>[4]军团势力点战斗奖励设计!GD24/E20</f>
        <v>#DIV/0!</v>
      </c>
      <c r="W20" s="128" t="e">
        <f>求节点(活动投放!$S$6:$S$41,活动投放!AP$6:AP$41,$B20)/E20</f>
        <v>#DIV/0!</v>
      </c>
      <c r="Y20" s="128" t="e">
        <f>[4]军团势力点战斗奖励设计!GE24/F20</f>
        <v>#DIV/0!</v>
      </c>
      <c r="Z20" s="128" t="e">
        <f>求节点(活动投放!$S$6:$S$41,活动投放!AQ$6:AQ$41,$B20)/F20</f>
        <v>#DIV/0!</v>
      </c>
      <c r="AB20" s="128" t="e">
        <f>[4]军团势力点战斗奖励设计!GF24/G20</f>
        <v>#DIV/0!</v>
      </c>
      <c r="AC20" s="128" t="e">
        <f>求节点(活动投放!$S$6:$S$41,活动投放!AR$6:AR$41,$B20)/G20</f>
        <v>#DIV/0!</v>
      </c>
      <c r="AE20" s="128" t="e">
        <f>[4]军团势力点战斗奖励设计!GG24/H20</f>
        <v>#DIV/0!</v>
      </c>
      <c r="AF20" s="128" t="e">
        <f>求节点(活动投放!$S$6:$S$41,活动投放!AS$6:AS$41,$B20)/H20</f>
        <v>#DIV/0!</v>
      </c>
      <c r="AI20" s="80">
        <v>15</v>
      </c>
      <c r="AJ20" s="119">
        <f>[4]军团势力点战斗奖励设计!GH24+求节点(活动投放!$S$46:$S$81,活动投放!AN$46:AN$81,$AI20)</f>
        <v>0</v>
      </c>
      <c r="AK20" s="119">
        <f>[4]军团势力点战斗奖励设计!GI24+求节点(活动投放!$S$46:$S$81,活动投放!AO$46:AO$81,$AI20)</f>
        <v>0</v>
      </c>
      <c r="AL20" s="119">
        <f>[4]军团势力点战斗奖励设计!GJ24+求节点(活动投放!$S$46:$S$81,活动投放!AP$46:AP$81,$AI20)</f>
        <v>0</v>
      </c>
      <c r="AM20" s="119">
        <f>[4]军团势力点战斗奖励设计!GK24+求节点(活动投放!$S$46:$S$81,活动投放!AQ$46:AQ$81,$AI20)</f>
        <v>0</v>
      </c>
      <c r="AN20" s="119">
        <f>[4]军团势力点战斗奖励设计!GL24+求节点(活动投放!$S$46:$S$81,活动投放!AR$46:AR$81,$AI20)</f>
        <v>0</v>
      </c>
      <c r="AO20" s="119">
        <f>[4]军团势力点战斗奖励设计!GM24+求节点(活动投放!$S$46:$S$81,活动投放!AS$46:AS$81,$AI20)</f>
        <v>0</v>
      </c>
      <c r="AP20" s="119">
        <f>IF($AI20&lt;前期规划!$C$2,0,求节点(装备突破!$N$46:$N$81,装备突破!AQ$46:AQ$81,$AI20))</f>
        <v>0</v>
      </c>
      <c r="AQ20" s="119">
        <f>IF($AI20&lt;前期规划!$C$2,0,求节点(装备突破!$N$46:$N$81,装备突破!AR$46:AR$81,$AI20))</f>
        <v>0</v>
      </c>
      <c r="AR20" s="119">
        <f>IF($AI20&lt;前期规划!$C$2,0,求节点(装备突破!$N$46:$N$81,装备突破!AS$46:AS$81,$AI20))</f>
        <v>0</v>
      </c>
      <c r="AS20" s="119">
        <f>IF($AI20&lt;前期规划!$C$2,0,求节点(装备突破!$N$46:$N$81,装备突破!AT$46:AT$81,$AI20))</f>
        <v>0</v>
      </c>
      <c r="AT20" s="119">
        <f>IF($AI20&lt;前期规划!$C$2,0,求节点(装备突破!$N$46:$N$81,装备突破!AU$46:AU$81,$AI20))</f>
        <v>0</v>
      </c>
      <c r="AU20" s="119">
        <f>IF($AI20&lt;前期规划!$C$2,0,求节点(装备突破!$N$46:$N$81,装备突破!AV$46:AV$81,$AI20))</f>
        <v>0</v>
      </c>
      <c r="AV20" s="80">
        <f t="shared" si="29"/>
        <v>0</v>
      </c>
      <c r="AW20" s="80">
        <f t="shared" si="1"/>
        <v>0</v>
      </c>
      <c r="AX20" s="80">
        <f t="shared" si="2"/>
        <v>0</v>
      </c>
      <c r="AY20" s="80">
        <f t="shared" si="3"/>
        <v>0</v>
      </c>
      <c r="AZ20" s="80">
        <f t="shared" si="4"/>
        <v>0</v>
      </c>
      <c r="BA20" s="80">
        <f t="shared" si="5"/>
        <v>0</v>
      </c>
      <c r="BD20" s="80">
        <v>15</v>
      </c>
      <c r="BE20" s="119">
        <f>[4]军团势力点战斗奖励设计!GN24+求节点(活动投放!$S$86:$S$121,活动投放!AN$86:AN$121,$BD20)</f>
        <v>0</v>
      </c>
      <c r="BF20" s="119">
        <f>[4]军团势力点战斗奖励设计!GO24+求节点(活动投放!$S$86:$S$121,活动投放!AO$86:AO$121,$BD20)</f>
        <v>0</v>
      </c>
      <c r="BG20" s="119">
        <f>[4]军团势力点战斗奖励设计!GP24+求节点(活动投放!$S$86:$S$121,活动投放!AP$86:AP$121,$BD20)</f>
        <v>0</v>
      </c>
      <c r="BH20" s="119">
        <f>[4]军团势力点战斗奖励设计!GQ24+求节点(活动投放!$S$86:$S$121,活动投放!AQ$86:AQ$121,$BD20)</f>
        <v>0</v>
      </c>
      <c r="BI20" s="119">
        <f>[4]军团势力点战斗奖励设计!GR24+求节点(活动投放!$S$86:$S$121,活动投放!AR$86:AR$121,$BD20)</f>
        <v>0</v>
      </c>
      <c r="BJ20" s="119">
        <f>[4]军团势力点战斗奖励设计!GS24+求节点(活动投放!$S$86:$S$121,活动投放!AS$86:AS$121,$BD20)</f>
        <v>0</v>
      </c>
      <c r="BK20" s="119">
        <f>IF($BD20&lt;前期规划!$C$2,0,求节点(装备突破!$N$86:$N$121,装备突破!AQ$86:AQ$121,$BD20))</f>
        <v>0</v>
      </c>
      <c r="BL20" s="119">
        <f>IF($BD20&lt;前期规划!$C$2,0,求节点(装备突破!$N$86:$N$121,装备突破!AR$86:AR$121,$BD20))</f>
        <v>0</v>
      </c>
      <c r="BM20" s="119">
        <f>IF($BD20&lt;前期规划!$C$2,0,求节点(装备突破!$N$86:$N$121,装备突破!AS$86:AS$121,$BD20))</f>
        <v>0</v>
      </c>
      <c r="BN20" s="119">
        <f>IF($BD20&lt;前期规划!$C$2,0,求节点(装备突破!$N$86:$N$121,装备突破!AT$86:AT$121,$BD20))</f>
        <v>0</v>
      </c>
      <c r="BO20" s="119">
        <f>IF($BD20&lt;前期规划!$C$2,0,求节点(装备突破!$N$86:$N$121,装备突破!AU$86:AU$121,$BD20))</f>
        <v>0</v>
      </c>
      <c r="BP20" s="119">
        <f>IF($BD20&lt;前期规划!$C$2,0,求节点(装备突破!$N$86:$N$121,装备突破!AV$86:AV$121,$BD20))</f>
        <v>0</v>
      </c>
      <c r="BQ20" s="80">
        <f t="shared" si="30"/>
        <v>0</v>
      </c>
      <c r="BR20" s="80">
        <f t="shared" si="6"/>
        <v>0</v>
      </c>
      <c r="BS20" s="80">
        <f t="shared" si="7"/>
        <v>0</v>
      </c>
      <c r="BT20" s="80">
        <f t="shared" si="8"/>
        <v>0</v>
      </c>
      <c r="BU20" s="80">
        <f t="shared" si="9"/>
        <v>0</v>
      </c>
      <c r="BV20" s="80">
        <f t="shared" si="10"/>
        <v>0</v>
      </c>
      <c r="BY20" s="80">
        <v>15</v>
      </c>
      <c r="BZ20" s="119">
        <f>[4]军团势力点战斗奖励设计!GT24+求节点(活动投放!$S$126:$S$161,活动投放!AN$126:AN$161,$BY20)</f>
        <v>0</v>
      </c>
      <c r="CA20" s="119">
        <f>[4]军团势力点战斗奖励设计!GU24+求节点(活动投放!$S$126:$S$161,活动投放!AO$126:AO$161,$BY20)</f>
        <v>0</v>
      </c>
      <c r="CB20" s="119">
        <f>[4]军团势力点战斗奖励设计!GV24+求节点(活动投放!$S$126:$S$161,活动投放!AP$126:AP$161,$BY20)</f>
        <v>0</v>
      </c>
      <c r="CC20" s="119">
        <f>[4]军团势力点战斗奖励设计!GW24+求节点(活动投放!$S$126:$S$161,活动投放!AQ$126:AQ$161,$BY20)</f>
        <v>0</v>
      </c>
      <c r="CD20" s="119">
        <f>[4]军团势力点战斗奖励设计!GX24+求节点(活动投放!$S$126:$S$161,活动投放!AR$126:AR$161,$BY20)</f>
        <v>0</v>
      </c>
      <c r="CE20" s="119">
        <f>[4]军团势力点战斗奖励设计!GY24+求节点(活动投放!$S$126:$S$161,活动投放!AS$126:AS$161,$BY20)</f>
        <v>0</v>
      </c>
      <c r="CF20" s="119">
        <f>IF($BY20&lt;前期规划!$C$2,0,求节点(装备突破!$N$126:$N$161,装备突破!AQ$126:AQ$161,$BY20))</f>
        <v>0</v>
      </c>
      <c r="CG20" s="119">
        <f>IF($BY20&lt;前期规划!$C$2,0,求节点(装备突破!$N$126:$N$161,装备突破!AR$126:AR$161,$BY20))</f>
        <v>0</v>
      </c>
      <c r="CH20" s="119">
        <f>IF($BY20&lt;前期规划!$C$2,0,求节点(装备突破!$N$126:$N$161,装备突破!AS$126:AS$161,$BY20))</f>
        <v>0</v>
      </c>
      <c r="CI20" s="119">
        <f>IF($BY20&lt;前期规划!$C$2,0,求节点(装备突破!$N$126:$N$161,装备突破!AT$126:AT$161,$BY20))</f>
        <v>0</v>
      </c>
      <c r="CJ20" s="119">
        <f>IF($BY20&lt;前期规划!$C$2,0,求节点(装备突破!$N$126:$N$161,装备突破!AU$126:AU$161,$BY20))</f>
        <v>0</v>
      </c>
      <c r="CK20" s="119">
        <f>IF($BY20&lt;前期规划!$C$2,0,求节点(装备突破!$N$126:$N$161,装备突破!AV$126:AV$161,$BY20))</f>
        <v>0</v>
      </c>
      <c r="CL20" s="80">
        <f t="shared" si="31"/>
        <v>0</v>
      </c>
      <c r="CM20" s="80">
        <f t="shared" si="11"/>
        <v>0</v>
      </c>
      <c r="CN20" s="80">
        <f t="shared" si="12"/>
        <v>0</v>
      </c>
      <c r="CO20" s="80">
        <f t="shared" si="13"/>
        <v>0</v>
      </c>
      <c r="CP20" s="80">
        <f t="shared" si="14"/>
        <v>0</v>
      </c>
      <c r="CQ20" s="80">
        <f t="shared" si="15"/>
        <v>0</v>
      </c>
      <c r="CT20" s="80">
        <v>15</v>
      </c>
      <c r="CU20" s="119">
        <f>[4]军团势力点战斗奖励设计!GZ24+求节点(活动投放!$S$166:$S$201,活动投放!AN$166:AN$201,$CT20)</f>
        <v>0</v>
      </c>
      <c r="CV20" s="119">
        <f>[4]军团势力点战斗奖励设计!HA24+求节点(活动投放!$S$166:$S$201,活动投放!AO$166:AO$201,$CT20)</f>
        <v>0</v>
      </c>
      <c r="CW20" s="119">
        <f>[4]军团势力点战斗奖励设计!HB24+求节点(活动投放!$S$166:$S$201,活动投放!AP$166:AP$201,$CT20)</f>
        <v>0</v>
      </c>
      <c r="CX20" s="119">
        <f>[4]军团势力点战斗奖励设计!HC24+求节点(活动投放!$S$166:$S$201,活动投放!AQ$166:AQ$201,$CT20)</f>
        <v>0</v>
      </c>
      <c r="CY20" s="119">
        <f>[4]军团势力点战斗奖励设计!HD24+求节点(活动投放!$S$166:$S$201,活动投放!AR$166:AR$201,$CT20)</f>
        <v>0</v>
      </c>
      <c r="CZ20" s="119">
        <f>[4]军团势力点战斗奖励设计!HE24+求节点(活动投放!$S$166:$S$201,活动投放!AS$166:AS$201,$CT20)</f>
        <v>0</v>
      </c>
      <c r="DA20" s="119">
        <f>IF($CT20&lt;前期规划!$C$2,0,求节点(装备突破!$N$166:$N$201,装备突破!AQ$166:AQ$201,$CT20))</f>
        <v>0</v>
      </c>
      <c r="DB20" s="119">
        <f>IF($CT20&lt;前期规划!$C$2,0,求节点(装备突破!$N$166:$N$201,装备突破!AR$166:AR$201,$CT20))</f>
        <v>0</v>
      </c>
      <c r="DC20" s="119">
        <f>IF($CT20&lt;前期规划!$C$2,0,求节点(装备突破!$N$166:$N$201,装备突破!AS$166:AS$201,$CT20))</f>
        <v>0</v>
      </c>
      <c r="DD20" s="119">
        <f>IF($CT20&lt;前期规划!$C$2,0,求节点(装备突破!$N$166:$N$201,装备突破!AT$166:AT$201,$CT20))</f>
        <v>0</v>
      </c>
      <c r="DE20" s="119">
        <f>IF($CT20&lt;前期规划!$C$2,0,求节点(装备突破!$N$166:$N$201,装备突破!AU$166:AU$201,$CT20))</f>
        <v>0</v>
      </c>
      <c r="DF20" s="119">
        <f>IF($CT20&lt;前期规划!$C$2,0,求节点(装备突破!$N$166:$N$201,装备突破!AV$166:AV$201,$CT20))</f>
        <v>0</v>
      </c>
      <c r="DG20" s="80">
        <f t="shared" si="32"/>
        <v>0</v>
      </c>
      <c r="DH20" s="80">
        <f t="shared" si="16"/>
        <v>0</v>
      </c>
      <c r="DI20" s="80">
        <f t="shared" si="17"/>
        <v>0</v>
      </c>
      <c r="DJ20" s="80">
        <f t="shared" si="18"/>
        <v>0</v>
      </c>
      <c r="DK20" s="80">
        <f t="shared" si="19"/>
        <v>0</v>
      </c>
      <c r="DL20" s="80">
        <f t="shared" si="20"/>
        <v>0</v>
      </c>
      <c r="DN20" s="128" t="e">
        <f>[4]军团势力点战斗奖励设计!HE24/CZ20</f>
        <v>#DIV/0!</v>
      </c>
      <c r="DO20" s="128" t="e">
        <f>求节点(活动投放!$S$166:$S$201,活动投放!AS$166:AS$201,$CT20)/CZ20</f>
        <v>#DIV/0!</v>
      </c>
      <c r="DU20" s="140">
        <v>15</v>
      </c>
      <c r="DV20" s="140">
        <f>[4]军团势力点战斗奖励设计!AA24+[4]军团势力点战斗奖励设计!AF24+求节点(活动投放!$S$6:$S$41,活动投放!$BC$6:$BC$41,$DU20)</f>
        <v>0</v>
      </c>
      <c r="DW20" s="140">
        <f>[4]军团势力点战斗奖励设计!AB24+[4]军团势力点战斗奖励设计!AG24+求节点(活动投放!$S$46:$S$81,活动投放!$BC$46:$BC$81,$DU20)</f>
        <v>0</v>
      </c>
      <c r="DX20" s="140">
        <f>[4]军团势力点战斗奖励设计!AC24+[4]军团势力点战斗奖励设计!AH24+求节点(活动投放!$S$86:$S$121,活动投放!$BC$86:$BC$121,$DU20)</f>
        <v>0</v>
      </c>
      <c r="DY20" s="140">
        <f>[4]军团势力点战斗奖励设计!AD24+[4]军团势力点战斗奖励设计!AI24+求节点(活动投放!$S$126:$S$161,活动投放!$BC$126:$BC$161,$DU20)</f>
        <v>0</v>
      </c>
      <c r="DZ20" s="140">
        <f>[4]军团势力点战斗奖励设计!AE24+[4]军团势力点战斗奖励设计!AJ24+求节点(活动投放!$S$166:$S$201,活动投放!$BC$166:$BC$201,$DU20)</f>
        <v>0</v>
      </c>
      <c r="EA20" s="140">
        <f>[4]军团势力点战斗奖励设计!BI24+[4]军团势力点战斗奖励设计!BN24+求节点(活动投放!$S$6:$S$41,活动投放!$BE$6:$BE$41,$DU20)</f>
        <v>0</v>
      </c>
      <c r="EB20" s="140">
        <f>[4]军团势力点战斗奖励设计!BJ24+[4]军团势力点战斗奖励设计!BO24+求节点(活动投放!$S$46:$S$81,活动投放!$BE$46:$BE$81,$DU20)</f>
        <v>0</v>
      </c>
      <c r="EC20" s="140">
        <f>[4]军团势力点战斗奖励设计!BK24+[4]军团势力点战斗奖励设计!BP24+求节点(活动投放!$S$86:$S$121,活动投放!$BE$86:$BE$121,$DU20)</f>
        <v>0</v>
      </c>
      <c r="ED20" s="140">
        <f>[4]军团势力点战斗奖励设计!BL24+[4]军团势力点战斗奖励设计!BQ24+求节点(活动投放!$S$126:$S$161,活动投放!$BE$126:$BE$161,$DU20)</f>
        <v>0</v>
      </c>
      <c r="EE20" s="140">
        <f>[4]军团势力点战斗奖励设计!BM24+[4]军团势力点战斗奖励设计!BR24+求节点(活动投放!$S$166:$S$201,活动投放!$BE$166:$BE$201,$DU20)</f>
        <v>0</v>
      </c>
      <c r="EF20" s="140">
        <f t="shared" si="33"/>
        <v>0</v>
      </c>
      <c r="EG20" s="140">
        <f t="shared" si="34"/>
        <v>0</v>
      </c>
      <c r="EH20" s="140">
        <f t="shared" si="35"/>
        <v>0</v>
      </c>
      <c r="EI20" s="140">
        <f t="shared" si="36"/>
        <v>0</v>
      </c>
      <c r="EJ20" s="140">
        <f t="shared" si="37"/>
        <v>0</v>
      </c>
      <c r="EM20" s="140">
        <v>15</v>
      </c>
      <c r="EN20" s="140">
        <f>[4]军团势力点战斗奖励设计!AK24+[4]军团势力点战斗奖励设计!AP24+求节点(活动投放!$S$6:$S$41,活动投放!$BD$6:$BD$41,$EM20)</f>
        <v>0</v>
      </c>
      <c r="EO20" s="140">
        <f>[4]军团势力点战斗奖励设计!AL24+[4]军团势力点战斗奖励设计!AQ24+求节点(活动投放!$S$46:$S$81,活动投放!$BD$46:$BD$81,$EM20)</f>
        <v>0</v>
      </c>
      <c r="EP20" s="140">
        <f>[4]军团势力点战斗奖励设计!AM24+[4]军团势力点战斗奖励设计!AR24+求节点(活动投放!$S$86:$S$121,活动投放!$BD$86:$BD$121,$EM20)</f>
        <v>0</v>
      </c>
      <c r="EQ20" s="140">
        <f>[4]军团势力点战斗奖励设计!AN24+[4]军团势力点战斗奖励设计!AS24+求节点(活动投放!$S$126:$S$161,活动投放!$BD$126:$BD$161,$EM20)</f>
        <v>0</v>
      </c>
      <c r="ER20" s="140">
        <f>[4]军团势力点战斗奖励设计!AO24+[4]军团势力点战斗奖励设计!AT24+求节点(活动投放!$S$166:$S$201,活动投放!$BD$166:$BD$201,$EM20)</f>
        <v>0</v>
      </c>
      <c r="ES20" s="140">
        <f>[4]军团势力点战斗奖励设计!BS24+[4]军团势力点战斗奖励设计!BX24+求节点(活动投放!$S$6:$S$41,活动投放!$BF$6:$BF$41,$EM20)</f>
        <v>0</v>
      </c>
      <c r="ET20" s="140">
        <f>[4]军团势力点战斗奖励设计!BT24+[4]军团势力点战斗奖励设计!BY24+求节点(活动投放!$S$46:$S$81,活动投放!$BF$46:$BF$81,$EM20)</f>
        <v>0</v>
      </c>
      <c r="EU20" s="140">
        <f>[4]军团势力点战斗奖励设计!BU24+[4]军团势力点战斗奖励设计!BZ24+求节点(活动投放!$S$86:$S$121,活动投放!$BF$86:$BF$121,$EM20)</f>
        <v>0</v>
      </c>
      <c r="EV20" s="140">
        <f>[4]军团势力点战斗奖励设计!BV24+[4]军团势力点战斗奖励设计!CA24+求节点(活动投放!$S$126:$S$161,活动投放!$BF$126:$BF$161,$EM20)</f>
        <v>0</v>
      </c>
      <c r="EW20" s="140">
        <f>[4]军团势力点战斗奖励设计!BW24+[4]军团势力点战斗奖励设计!CB24+求节点(活动投放!$S$166:$S$201,活动投放!$BF$166:$BF$201,$EM20)</f>
        <v>0</v>
      </c>
      <c r="EX20" s="140">
        <f t="shared" si="38"/>
        <v>0</v>
      </c>
      <c r="EY20" s="140">
        <f t="shared" si="39"/>
        <v>0</v>
      </c>
      <c r="EZ20" s="140">
        <f t="shared" si="40"/>
        <v>0</v>
      </c>
      <c r="FA20" s="140">
        <f t="shared" si="41"/>
        <v>0</v>
      </c>
      <c r="FB20" s="140">
        <f t="shared" si="42"/>
        <v>0</v>
      </c>
    </row>
    <row r="21" spans="2:158" x14ac:dyDescent="0.15">
      <c r="B21" s="80">
        <v>16</v>
      </c>
      <c r="C21" s="119">
        <f>[4]军团势力点战斗奖励设计!GB25+求节点(活动投放!$S$6:$S$41,活动投放!AN$6:AN$41,$B21)</f>
        <v>0</v>
      </c>
      <c r="D21" s="119">
        <f>[4]军团势力点战斗奖励设计!GC25+求节点(活动投放!$S$6:$S$41,活动投放!AO$6:AO$41,$B21)</f>
        <v>0</v>
      </c>
      <c r="E21" s="119">
        <f>[4]军团势力点战斗奖励设计!GD25+求节点(活动投放!$S$6:$S$41,活动投放!AP$6:AP$41,$B21)</f>
        <v>0</v>
      </c>
      <c r="F21" s="119">
        <f>[4]军团势力点战斗奖励设计!GE25+求节点(活动投放!$S$6:$S$41,活动投放!AQ$6:AQ$41,$B21)</f>
        <v>0</v>
      </c>
      <c r="G21" s="119">
        <f>[4]军团势力点战斗奖励设计!GF25+求节点(活动投放!$S$6:$S$41,活动投放!AR$6:AR$41,$B21)</f>
        <v>0</v>
      </c>
      <c r="H21" s="119">
        <f>[4]军团势力点战斗奖励设计!GG25+求节点(活动投放!$S$6:$S$41,活动投放!AS$6:AS$41,$B21)</f>
        <v>0</v>
      </c>
      <c r="I21" s="119">
        <f>IF($B21&lt;前期规划!$C$2,0,求节点(装备突破!$N$6:$N$41,装备突破!AQ$6:AQ$41,$B21))</f>
        <v>0</v>
      </c>
      <c r="J21" s="119">
        <f>IF($B21&lt;前期规划!$C$2,0,求节点(装备突破!$N$6:$N$41,装备突破!AR$6:AR$41,$B21))</f>
        <v>0</v>
      </c>
      <c r="K21" s="119">
        <f>IF($B21&lt;前期规划!$C$2,0,求节点(装备突破!$N$6:$N$41,装备突破!AS$6:AS$41,$B21))</f>
        <v>0</v>
      </c>
      <c r="L21" s="119">
        <f>IF($B21&lt;前期规划!$C$2,0,求节点(装备突破!$N$6:$N$41,装备突破!AT$6:AT$41,$B21))</f>
        <v>0</v>
      </c>
      <c r="M21" s="119">
        <f>IF($B21&lt;前期规划!$C$2,0,求节点(装备突破!$N$6:$N$41,装备突破!AU$6:AU$41,$B21))</f>
        <v>0</v>
      </c>
      <c r="N21" s="119">
        <f>IF($B21&lt;前期规划!$C$2,0,求节点(装备突破!$N$6:$N$41,装备突破!AV$6:AV$41,$B21))</f>
        <v>0</v>
      </c>
      <c r="O21" s="80">
        <f t="shared" si="23"/>
        <v>0</v>
      </c>
      <c r="P21" s="80">
        <f t="shared" si="24"/>
        <v>0</v>
      </c>
      <c r="Q21" s="80">
        <f t="shared" si="25"/>
        <v>0</v>
      </c>
      <c r="R21" s="80">
        <f t="shared" si="26"/>
        <v>0</v>
      </c>
      <c r="S21" s="80">
        <f t="shared" si="27"/>
        <v>0</v>
      </c>
      <c r="T21" s="80">
        <f t="shared" si="28"/>
        <v>0</v>
      </c>
      <c r="V21" s="128" t="e">
        <f>[4]军团势力点战斗奖励设计!GD25/E21</f>
        <v>#DIV/0!</v>
      </c>
      <c r="W21" s="128" t="e">
        <f>求节点(活动投放!$S$6:$S$41,活动投放!AP$6:AP$41,$B21)/E21</f>
        <v>#DIV/0!</v>
      </c>
      <c r="Y21" s="128" t="e">
        <f>[4]军团势力点战斗奖励设计!GE25/F21</f>
        <v>#DIV/0!</v>
      </c>
      <c r="Z21" s="128" t="e">
        <f>求节点(活动投放!$S$6:$S$41,活动投放!AQ$6:AQ$41,$B21)/F21</f>
        <v>#DIV/0!</v>
      </c>
      <c r="AB21" s="128" t="e">
        <f>[4]军团势力点战斗奖励设计!GF25/G21</f>
        <v>#DIV/0!</v>
      </c>
      <c r="AC21" s="128" t="e">
        <f>求节点(活动投放!$S$6:$S$41,活动投放!AR$6:AR$41,$B21)/G21</f>
        <v>#DIV/0!</v>
      </c>
      <c r="AE21" s="128" t="e">
        <f>[4]军团势力点战斗奖励设计!GG25/H21</f>
        <v>#DIV/0!</v>
      </c>
      <c r="AF21" s="128" t="e">
        <f>求节点(活动投放!$S$6:$S$41,活动投放!AS$6:AS$41,$B21)/H21</f>
        <v>#DIV/0!</v>
      </c>
      <c r="AI21" s="80">
        <v>16</v>
      </c>
      <c r="AJ21" s="119">
        <f>[4]军团势力点战斗奖励设计!GH25+求节点(活动投放!$S$46:$S$81,活动投放!AN$46:AN$81,$AI21)</f>
        <v>0</v>
      </c>
      <c r="AK21" s="119">
        <f>[4]军团势力点战斗奖励设计!GI25+求节点(活动投放!$S$46:$S$81,活动投放!AO$46:AO$81,$AI21)</f>
        <v>0</v>
      </c>
      <c r="AL21" s="119">
        <f>[4]军团势力点战斗奖励设计!GJ25+求节点(活动投放!$S$46:$S$81,活动投放!AP$46:AP$81,$AI21)</f>
        <v>0</v>
      </c>
      <c r="AM21" s="119">
        <f>[4]军团势力点战斗奖励设计!GK25+求节点(活动投放!$S$46:$S$81,活动投放!AQ$46:AQ$81,$AI21)</f>
        <v>0</v>
      </c>
      <c r="AN21" s="119">
        <f>[4]军团势力点战斗奖励设计!GL25+求节点(活动投放!$S$46:$S$81,活动投放!AR$46:AR$81,$AI21)</f>
        <v>0</v>
      </c>
      <c r="AO21" s="119">
        <f>[4]军团势力点战斗奖励设计!GM25+求节点(活动投放!$S$46:$S$81,活动投放!AS$46:AS$81,$AI21)</f>
        <v>0</v>
      </c>
      <c r="AP21" s="119">
        <f>IF($AI21&lt;前期规划!$C$2,0,求节点(装备突破!$N$46:$N$81,装备突破!AQ$46:AQ$81,$AI21))</f>
        <v>0</v>
      </c>
      <c r="AQ21" s="119">
        <f>IF($AI21&lt;前期规划!$C$2,0,求节点(装备突破!$N$46:$N$81,装备突破!AR$46:AR$81,$AI21))</f>
        <v>0</v>
      </c>
      <c r="AR21" s="119">
        <f>IF($AI21&lt;前期规划!$C$2,0,求节点(装备突破!$N$46:$N$81,装备突破!AS$46:AS$81,$AI21))</f>
        <v>0</v>
      </c>
      <c r="AS21" s="119">
        <f>IF($AI21&lt;前期规划!$C$2,0,求节点(装备突破!$N$46:$N$81,装备突破!AT$46:AT$81,$AI21))</f>
        <v>0</v>
      </c>
      <c r="AT21" s="119">
        <f>IF($AI21&lt;前期规划!$C$2,0,求节点(装备突破!$N$46:$N$81,装备突破!AU$46:AU$81,$AI21))</f>
        <v>0</v>
      </c>
      <c r="AU21" s="119">
        <f>IF($AI21&lt;前期规划!$C$2,0,求节点(装备突破!$N$46:$N$81,装备突破!AV$46:AV$81,$AI21))</f>
        <v>0</v>
      </c>
      <c r="AV21" s="80">
        <f t="shared" si="29"/>
        <v>0</v>
      </c>
      <c r="AW21" s="80">
        <f t="shared" si="1"/>
        <v>0</v>
      </c>
      <c r="AX21" s="80">
        <f t="shared" si="2"/>
        <v>0</v>
      </c>
      <c r="AY21" s="80">
        <f t="shared" si="3"/>
        <v>0</v>
      </c>
      <c r="AZ21" s="80">
        <f t="shared" si="4"/>
        <v>0</v>
      </c>
      <c r="BA21" s="80">
        <f t="shared" si="5"/>
        <v>0</v>
      </c>
      <c r="BD21" s="80">
        <v>16</v>
      </c>
      <c r="BE21" s="119">
        <f>[4]军团势力点战斗奖励设计!GN25+求节点(活动投放!$S$86:$S$121,活动投放!AN$86:AN$121,$BD21)</f>
        <v>0</v>
      </c>
      <c r="BF21" s="119">
        <f>[4]军团势力点战斗奖励设计!GO25+求节点(活动投放!$S$86:$S$121,活动投放!AO$86:AO$121,$BD21)</f>
        <v>0</v>
      </c>
      <c r="BG21" s="119">
        <f>[4]军团势力点战斗奖励设计!GP25+求节点(活动投放!$S$86:$S$121,活动投放!AP$86:AP$121,$BD21)</f>
        <v>0</v>
      </c>
      <c r="BH21" s="119">
        <f>[4]军团势力点战斗奖励设计!GQ25+求节点(活动投放!$S$86:$S$121,活动投放!AQ$86:AQ$121,$BD21)</f>
        <v>0</v>
      </c>
      <c r="BI21" s="119">
        <f>[4]军团势力点战斗奖励设计!GR25+求节点(活动投放!$S$86:$S$121,活动投放!AR$86:AR$121,$BD21)</f>
        <v>0</v>
      </c>
      <c r="BJ21" s="119">
        <f>[4]军团势力点战斗奖励设计!GS25+求节点(活动投放!$S$86:$S$121,活动投放!AS$86:AS$121,$BD21)</f>
        <v>0</v>
      </c>
      <c r="BK21" s="119">
        <f>IF($BD21&lt;前期规划!$C$2,0,求节点(装备突破!$N$86:$N$121,装备突破!AQ$86:AQ$121,$BD21))</f>
        <v>0</v>
      </c>
      <c r="BL21" s="119">
        <f>IF($BD21&lt;前期规划!$C$2,0,求节点(装备突破!$N$86:$N$121,装备突破!AR$86:AR$121,$BD21))</f>
        <v>0</v>
      </c>
      <c r="BM21" s="119">
        <f>IF($BD21&lt;前期规划!$C$2,0,求节点(装备突破!$N$86:$N$121,装备突破!AS$86:AS$121,$BD21))</f>
        <v>0</v>
      </c>
      <c r="BN21" s="119">
        <f>IF($BD21&lt;前期规划!$C$2,0,求节点(装备突破!$N$86:$N$121,装备突破!AT$86:AT$121,$BD21))</f>
        <v>0</v>
      </c>
      <c r="BO21" s="119">
        <f>IF($BD21&lt;前期规划!$C$2,0,求节点(装备突破!$N$86:$N$121,装备突破!AU$86:AU$121,$BD21))</f>
        <v>0</v>
      </c>
      <c r="BP21" s="119">
        <f>IF($BD21&lt;前期规划!$C$2,0,求节点(装备突破!$N$86:$N$121,装备突破!AV$86:AV$121,$BD21))</f>
        <v>0</v>
      </c>
      <c r="BQ21" s="80">
        <f t="shared" si="30"/>
        <v>0</v>
      </c>
      <c r="BR21" s="80">
        <f t="shared" si="6"/>
        <v>0</v>
      </c>
      <c r="BS21" s="80">
        <f t="shared" si="7"/>
        <v>0</v>
      </c>
      <c r="BT21" s="80">
        <f t="shared" si="8"/>
        <v>0</v>
      </c>
      <c r="BU21" s="80">
        <f t="shared" si="9"/>
        <v>0</v>
      </c>
      <c r="BV21" s="80">
        <f t="shared" si="10"/>
        <v>0</v>
      </c>
      <c r="BY21" s="80">
        <v>16</v>
      </c>
      <c r="BZ21" s="119">
        <f>[4]军团势力点战斗奖励设计!GT25+求节点(活动投放!$S$126:$S$161,活动投放!AN$126:AN$161,$BY21)</f>
        <v>0</v>
      </c>
      <c r="CA21" s="119">
        <f>[4]军团势力点战斗奖励设计!GU25+求节点(活动投放!$S$126:$S$161,活动投放!AO$126:AO$161,$BY21)</f>
        <v>0</v>
      </c>
      <c r="CB21" s="119">
        <f>[4]军团势力点战斗奖励设计!GV25+求节点(活动投放!$S$126:$S$161,活动投放!AP$126:AP$161,$BY21)</f>
        <v>0</v>
      </c>
      <c r="CC21" s="119">
        <f>[4]军团势力点战斗奖励设计!GW25+求节点(活动投放!$S$126:$S$161,活动投放!AQ$126:AQ$161,$BY21)</f>
        <v>0</v>
      </c>
      <c r="CD21" s="119">
        <f>[4]军团势力点战斗奖励设计!GX25+求节点(活动投放!$S$126:$S$161,活动投放!AR$126:AR$161,$BY21)</f>
        <v>0</v>
      </c>
      <c r="CE21" s="119">
        <f>[4]军团势力点战斗奖励设计!GY25+求节点(活动投放!$S$126:$S$161,活动投放!AS$126:AS$161,$BY21)</f>
        <v>0</v>
      </c>
      <c r="CF21" s="119">
        <f>IF($BY21&lt;前期规划!$C$2,0,求节点(装备突破!$N$126:$N$161,装备突破!AQ$126:AQ$161,$BY21))</f>
        <v>0</v>
      </c>
      <c r="CG21" s="119">
        <f>IF($BY21&lt;前期规划!$C$2,0,求节点(装备突破!$N$126:$N$161,装备突破!AR$126:AR$161,$BY21))</f>
        <v>0</v>
      </c>
      <c r="CH21" s="119">
        <f>IF($BY21&lt;前期规划!$C$2,0,求节点(装备突破!$N$126:$N$161,装备突破!AS$126:AS$161,$BY21))</f>
        <v>0</v>
      </c>
      <c r="CI21" s="119">
        <f>IF($BY21&lt;前期规划!$C$2,0,求节点(装备突破!$N$126:$N$161,装备突破!AT$126:AT$161,$BY21))</f>
        <v>0</v>
      </c>
      <c r="CJ21" s="119">
        <f>IF($BY21&lt;前期规划!$C$2,0,求节点(装备突破!$N$126:$N$161,装备突破!AU$126:AU$161,$BY21))</f>
        <v>0</v>
      </c>
      <c r="CK21" s="119">
        <f>IF($BY21&lt;前期规划!$C$2,0,求节点(装备突破!$N$126:$N$161,装备突破!AV$126:AV$161,$BY21))</f>
        <v>0</v>
      </c>
      <c r="CL21" s="80">
        <f t="shared" si="31"/>
        <v>0</v>
      </c>
      <c r="CM21" s="80">
        <f t="shared" si="11"/>
        <v>0</v>
      </c>
      <c r="CN21" s="80">
        <f t="shared" si="12"/>
        <v>0</v>
      </c>
      <c r="CO21" s="80">
        <f t="shared" si="13"/>
        <v>0</v>
      </c>
      <c r="CP21" s="80">
        <f t="shared" si="14"/>
        <v>0</v>
      </c>
      <c r="CQ21" s="80">
        <f t="shared" si="15"/>
        <v>0</v>
      </c>
      <c r="CT21" s="80">
        <v>16</v>
      </c>
      <c r="CU21" s="119">
        <f>[4]军团势力点战斗奖励设计!GZ25+求节点(活动投放!$S$166:$S$201,活动投放!AN$166:AN$201,$CT21)</f>
        <v>0</v>
      </c>
      <c r="CV21" s="119">
        <f>[4]军团势力点战斗奖励设计!HA25+求节点(活动投放!$S$166:$S$201,活动投放!AO$166:AO$201,$CT21)</f>
        <v>0</v>
      </c>
      <c r="CW21" s="119">
        <f>[4]军团势力点战斗奖励设计!HB25+求节点(活动投放!$S$166:$S$201,活动投放!AP$166:AP$201,$CT21)</f>
        <v>0</v>
      </c>
      <c r="CX21" s="119">
        <f>[4]军团势力点战斗奖励设计!HC25+求节点(活动投放!$S$166:$S$201,活动投放!AQ$166:AQ$201,$CT21)</f>
        <v>0</v>
      </c>
      <c r="CY21" s="119">
        <f>[4]军团势力点战斗奖励设计!HD25+求节点(活动投放!$S$166:$S$201,活动投放!AR$166:AR$201,$CT21)</f>
        <v>0</v>
      </c>
      <c r="CZ21" s="119">
        <f>[4]军团势力点战斗奖励设计!HE25+求节点(活动投放!$S$166:$S$201,活动投放!AS$166:AS$201,$CT21)</f>
        <v>0</v>
      </c>
      <c r="DA21" s="119">
        <f>IF($CT21&lt;前期规划!$C$2,0,求节点(装备突破!$N$166:$N$201,装备突破!AQ$166:AQ$201,$CT21))</f>
        <v>0</v>
      </c>
      <c r="DB21" s="119">
        <f>IF($CT21&lt;前期规划!$C$2,0,求节点(装备突破!$N$166:$N$201,装备突破!AR$166:AR$201,$CT21))</f>
        <v>0</v>
      </c>
      <c r="DC21" s="119">
        <f>IF($CT21&lt;前期规划!$C$2,0,求节点(装备突破!$N$166:$N$201,装备突破!AS$166:AS$201,$CT21))</f>
        <v>0</v>
      </c>
      <c r="DD21" s="119">
        <f>IF($CT21&lt;前期规划!$C$2,0,求节点(装备突破!$N$166:$N$201,装备突破!AT$166:AT$201,$CT21))</f>
        <v>0</v>
      </c>
      <c r="DE21" s="119">
        <f>IF($CT21&lt;前期规划!$C$2,0,求节点(装备突破!$N$166:$N$201,装备突破!AU$166:AU$201,$CT21))</f>
        <v>0</v>
      </c>
      <c r="DF21" s="119">
        <f>IF($CT21&lt;前期规划!$C$2,0,求节点(装备突破!$N$166:$N$201,装备突破!AV$166:AV$201,$CT21))</f>
        <v>0</v>
      </c>
      <c r="DG21" s="80">
        <f t="shared" si="32"/>
        <v>0</v>
      </c>
      <c r="DH21" s="80">
        <f t="shared" si="16"/>
        <v>0</v>
      </c>
      <c r="DI21" s="80">
        <f t="shared" si="17"/>
        <v>0</v>
      </c>
      <c r="DJ21" s="80">
        <f t="shared" si="18"/>
        <v>0</v>
      </c>
      <c r="DK21" s="80">
        <f t="shared" si="19"/>
        <v>0</v>
      </c>
      <c r="DL21" s="80">
        <f t="shared" si="20"/>
        <v>0</v>
      </c>
      <c r="DN21" s="128" t="e">
        <f>[4]军团势力点战斗奖励设计!HE25/CZ21</f>
        <v>#DIV/0!</v>
      </c>
      <c r="DO21" s="128" t="e">
        <f>求节点(活动投放!$S$166:$S$201,活动投放!AS$166:AS$201,$CT21)/CZ21</f>
        <v>#DIV/0!</v>
      </c>
      <c r="DU21" s="140">
        <v>16</v>
      </c>
      <c r="DV21" s="140">
        <f>[4]军团势力点战斗奖励设计!AA25+[4]军团势力点战斗奖励设计!AF25+求节点(活动投放!$S$6:$S$41,活动投放!$BC$6:$BC$41,$DU21)</f>
        <v>0</v>
      </c>
      <c r="DW21" s="140">
        <f>[4]军团势力点战斗奖励设计!AB25+[4]军团势力点战斗奖励设计!AG25+求节点(活动投放!$S$46:$S$81,活动投放!$BC$46:$BC$81,$DU21)</f>
        <v>0</v>
      </c>
      <c r="DX21" s="140">
        <f>[4]军团势力点战斗奖励设计!AC25+[4]军团势力点战斗奖励设计!AH25+求节点(活动投放!$S$86:$S$121,活动投放!$BC$86:$BC$121,$DU21)</f>
        <v>0</v>
      </c>
      <c r="DY21" s="140">
        <f>[4]军团势力点战斗奖励设计!AD25+[4]军团势力点战斗奖励设计!AI25+求节点(活动投放!$S$126:$S$161,活动投放!$BC$126:$BC$161,$DU21)</f>
        <v>0</v>
      </c>
      <c r="DZ21" s="140">
        <f>[4]军团势力点战斗奖励设计!AE25+[4]军团势力点战斗奖励设计!AJ25+求节点(活动投放!$S$166:$S$201,活动投放!$BC$166:$BC$201,$DU21)</f>
        <v>0</v>
      </c>
      <c r="EA21" s="140">
        <f>[4]军团势力点战斗奖励设计!BI25+[4]军团势力点战斗奖励设计!BN25+求节点(活动投放!$S$6:$S$41,活动投放!$BE$6:$BE$41,$DU21)</f>
        <v>0</v>
      </c>
      <c r="EB21" s="140">
        <f>[4]军团势力点战斗奖励设计!BJ25+[4]军团势力点战斗奖励设计!BO25+求节点(活动投放!$S$46:$S$81,活动投放!$BE$46:$BE$81,$DU21)</f>
        <v>0</v>
      </c>
      <c r="EC21" s="140">
        <f>[4]军团势力点战斗奖励设计!BK25+[4]军团势力点战斗奖励设计!BP25+求节点(活动投放!$S$86:$S$121,活动投放!$BE$86:$BE$121,$DU21)</f>
        <v>0</v>
      </c>
      <c r="ED21" s="140">
        <f>[4]军团势力点战斗奖励设计!BL25+[4]军团势力点战斗奖励设计!BQ25+求节点(活动投放!$S$126:$S$161,活动投放!$BE$126:$BE$161,$DU21)</f>
        <v>0</v>
      </c>
      <c r="EE21" s="140">
        <f>[4]军团势力点战斗奖励设计!BM25+[4]军团势力点战斗奖励设计!BR25+求节点(活动投放!$S$166:$S$201,活动投放!$BE$166:$BE$201,$DU21)</f>
        <v>0</v>
      </c>
      <c r="EF21" s="140">
        <f t="shared" si="33"/>
        <v>0</v>
      </c>
      <c r="EG21" s="140">
        <f t="shared" si="34"/>
        <v>0</v>
      </c>
      <c r="EH21" s="140">
        <f t="shared" si="35"/>
        <v>0</v>
      </c>
      <c r="EI21" s="140">
        <f t="shared" si="36"/>
        <v>0</v>
      </c>
      <c r="EJ21" s="140">
        <f t="shared" si="37"/>
        <v>0</v>
      </c>
      <c r="EM21" s="140">
        <v>16</v>
      </c>
      <c r="EN21" s="140">
        <f>[4]军团势力点战斗奖励设计!AK25+[4]军团势力点战斗奖励设计!AP25+求节点(活动投放!$S$6:$S$41,活动投放!$BD$6:$BD$41,$EM21)</f>
        <v>0</v>
      </c>
      <c r="EO21" s="140">
        <f>[4]军团势力点战斗奖励设计!AL25+[4]军团势力点战斗奖励设计!AQ25+求节点(活动投放!$S$46:$S$81,活动投放!$BD$46:$BD$81,$EM21)</f>
        <v>0</v>
      </c>
      <c r="EP21" s="140">
        <f>[4]军团势力点战斗奖励设计!AM25+[4]军团势力点战斗奖励设计!AR25+求节点(活动投放!$S$86:$S$121,活动投放!$BD$86:$BD$121,$EM21)</f>
        <v>0</v>
      </c>
      <c r="EQ21" s="140">
        <f>[4]军团势力点战斗奖励设计!AN25+[4]军团势力点战斗奖励设计!AS25+求节点(活动投放!$S$126:$S$161,活动投放!$BD$126:$BD$161,$EM21)</f>
        <v>0</v>
      </c>
      <c r="ER21" s="140">
        <f>[4]军团势力点战斗奖励设计!AO25+[4]军团势力点战斗奖励设计!AT25+求节点(活动投放!$S$166:$S$201,活动投放!$BD$166:$BD$201,$EM21)</f>
        <v>0</v>
      </c>
      <c r="ES21" s="140">
        <f>[4]军团势力点战斗奖励设计!BS25+[4]军团势力点战斗奖励设计!BX25+求节点(活动投放!$S$6:$S$41,活动投放!$BF$6:$BF$41,$EM21)</f>
        <v>0</v>
      </c>
      <c r="ET21" s="140">
        <f>[4]军团势力点战斗奖励设计!BT25+[4]军团势力点战斗奖励设计!BY25+求节点(活动投放!$S$46:$S$81,活动投放!$BF$46:$BF$81,$EM21)</f>
        <v>0</v>
      </c>
      <c r="EU21" s="140">
        <f>[4]军团势力点战斗奖励设计!BU25+[4]军团势力点战斗奖励设计!BZ25+求节点(活动投放!$S$86:$S$121,活动投放!$BF$86:$BF$121,$EM21)</f>
        <v>0</v>
      </c>
      <c r="EV21" s="140">
        <f>[4]军团势力点战斗奖励设计!BV25+[4]军团势力点战斗奖励设计!CA25+求节点(活动投放!$S$126:$S$161,活动投放!$BF$126:$BF$161,$EM21)</f>
        <v>0</v>
      </c>
      <c r="EW21" s="140">
        <f>[4]军团势力点战斗奖励设计!BW25+[4]军团势力点战斗奖励设计!CB25+求节点(活动投放!$S$166:$S$201,活动投放!$BF$166:$BF$201,$EM21)</f>
        <v>0</v>
      </c>
      <c r="EX21" s="140">
        <f t="shared" si="38"/>
        <v>0</v>
      </c>
      <c r="EY21" s="140">
        <f t="shared" si="39"/>
        <v>0</v>
      </c>
      <c r="EZ21" s="140">
        <f t="shared" si="40"/>
        <v>0</v>
      </c>
      <c r="FA21" s="140">
        <f t="shared" si="41"/>
        <v>0</v>
      </c>
      <c r="FB21" s="140">
        <f t="shared" si="42"/>
        <v>0</v>
      </c>
    </row>
    <row r="22" spans="2:158" x14ac:dyDescent="0.15">
      <c r="B22" s="80">
        <v>17</v>
      </c>
      <c r="C22" s="119">
        <f>[4]军团势力点战斗奖励设计!GB26+求节点(活动投放!$S$6:$S$41,活动投放!AN$6:AN$41,$B22)</f>
        <v>0</v>
      </c>
      <c r="D22" s="119">
        <f>[4]军团势力点战斗奖励设计!GC26+求节点(活动投放!$S$6:$S$41,活动投放!AO$6:AO$41,$B22)</f>
        <v>0</v>
      </c>
      <c r="E22" s="119">
        <f>[4]军团势力点战斗奖励设计!GD26+求节点(活动投放!$S$6:$S$41,活动投放!AP$6:AP$41,$B22)</f>
        <v>0</v>
      </c>
      <c r="F22" s="119">
        <f>[4]军团势力点战斗奖励设计!GE26+求节点(活动投放!$S$6:$S$41,活动投放!AQ$6:AQ$41,$B22)</f>
        <v>0</v>
      </c>
      <c r="G22" s="119">
        <f>[4]军团势力点战斗奖励设计!GF26+求节点(活动投放!$S$6:$S$41,活动投放!AR$6:AR$41,$B22)</f>
        <v>0</v>
      </c>
      <c r="H22" s="119">
        <f>[4]军团势力点战斗奖励设计!GG26+求节点(活动投放!$S$6:$S$41,活动投放!AS$6:AS$41,$B22)</f>
        <v>0</v>
      </c>
      <c r="I22" s="119">
        <f>IF($B22&lt;前期规划!$C$2,0,求节点(装备突破!$N$6:$N$41,装备突破!AQ$6:AQ$41,$B22))</f>
        <v>0</v>
      </c>
      <c r="J22" s="119">
        <f>IF($B22&lt;前期规划!$C$2,0,求节点(装备突破!$N$6:$N$41,装备突破!AR$6:AR$41,$B22))</f>
        <v>0</v>
      </c>
      <c r="K22" s="119">
        <f>IF($B22&lt;前期规划!$C$2,0,求节点(装备突破!$N$6:$N$41,装备突破!AS$6:AS$41,$B22))</f>
        <v>0</v>
      </c>
      <c r="L22" s="119">
        <f>IF($B22&lt;前期规划!$C$2,0,求节点(装备突破!$N$6:$N$41,装备突破!AT$6:AT$41,$B22))</f>
        <v>0</v>
      </c>
      <c r="M22" s="119">
        <f>IF($B22&lt;前期规划!$C$2,0,求节点(装备突破!$N$6:$N$41,装备突破!AU$6:AU$41,$B22))</f>
        <v>0</v>
      </c>
      <c r="N22" s="119">
        <f>IF($B22&lt;前期规划!$C$2,0,求节点(装备突破!$N$6:$N$41,装备突破!AV$6:AV$41,$B22))</f>
        <v>0</v>
      </c>
      <c r="O22" s="80">
        <f t="shared" si="23"/>
        <v>0</v>
      </c>
      <c r="P22" s="80">
        <f t="shared" si="24"/>
        <v>0</v>
      </c>
      <c r="Q22" s="80">
        <f t="shared" si="25"/>
        <v>0</v>
      </c>
      <c r="R22" s="80">
        <f t="shared" si="26"/>
        <v>0</v>
      </c>
      <c r="S22" s="80">
        <f t="shared" si="27"/>
        <v>0</v>
      </c>
      <c r="T22" s="80">
        <f t="shared" si="28"/>
        <v>0</v>
      </c>
      <c r="V22" s="128" t="e">
        <f>[4]军团势力点战斗奖励设计!GD26/E22</f>
        <v>#DIV/0!</v>
      </c>
      <c r="W22" s="128" t="e">
        <f>求节点(活动投放!$S$6:$S$41,活动投放!AP$6:AP$41,$B22)/E22</f>
        <v>#DIV/0!</v>
      </c>
      <c r="Y22" s="128" t="e">
        <f>[4]军团势力点战斗奖励设计!GE26/F22</f>
        <v>#DIV/0!</v>
      </c>
      <c r="Z22" s="128" t="e">
        <f>求节点(活动投放!$S$6:$S$41,活动投放!AQ$6:AQ$41,$B22)/F22</f>
        <v>#DIV/0!</v>
      </c>
      <c r="AB22" s="128" t="e">
        <f>[4]军团势力点战斗奖励设计!GF26/G22</f>
        <v>#DIV/0!</v>
      </c>
      <c r="AC22" s="128" t="e">
        <f>求节点(活动投放!$S$6:$S$41,活动投放!AR$6:AR$41,$B22)/G22</f>
        <v>#DIV/0!</v>
      </c>
      <c r="AE22" s="128" t="e">
        <f>[4]军团势力点战斗奖励设计!GG26/H22</f>
        <v>#DIV/0!</v>
      </c>
      <c r="AF22" s="128" t="e">
        <f>求节点(活动投放!$S$6:$S$41,活动投放!AS$6:AS$41,$B22)/H22</f>
        <v>#DIV/0!</v>
      </c>
      <c r="AI22" s="80">
        <v>17</v>
      </c>
      <c r="AJ22" s="119">
        <f>[4]军团势力点战斗奖励设计!GH26+求节点(活动投放!$S$46:$S$81,活动投放!AN$46:AN$81,$AI22)</f>
        <v>0</v>
      </c>
      <c r="AK22" s="119">
        <f>[4]军团势力点战斗奖励设计!GI26+求节点(活动投放!$S$46:$S$81,活动投放!AO$46:AO$81,$AI22)</f>
        <v>0</v>
      </c>
      <c r="AL22" s="119">
        <f>[4]军团势力点战斗奖励设计!GJ26+求节点(活动投放!$S$46:$S$81,活动投放!AP$46:AP$81,$AI22)</f>
        <v>0</v>
      </c>
      <c r="AM22" s="119">
        <f>[4]军团势力点战斗奖励设计!GK26+求节点(活动投放!$S$46:$S$81,活动投放!AQ$46:AQ$81,$AI22)</f>
        <v>0</v>
      </c>
      <c r="AN22" s="119">
        <f>[4]军团势力点战斗奖励设计!GL26+求节点(活动投放!$S$46:$S$81,活动投放!AR$46:AR$81,$AI22)</f>
        <v>0</v>
      </c>
      <c r="AO22" s="119">
        <f>[4]军团势力点战斗奖励设计!GM26+求节点(活动投放!$S$46:$S$81,活动投放!AS$46:AS$81,$AI22)</f>
        <v>0</v>
      </c>
      <c r="AP22" s="119">
        <f>IF($AI22&lt;前期规划!$C$2,0,求节点(装备突破!$N$46:$N$81,装备突破!AQ$46:AQ$81,$AI22))</f>
        <v>0</v>
      </c>
      <c r="AQ22" s="119">
        <f>IF($AI22&lt;前期规划!$C$2,0,求节点(装备突破!$N$46:$N$81,装备突破!AR$46:AR$81,$AI22))</f>
        <v>0</v>
      </c>
      <c r="AR22" s="119">
        <f>IF($AI22&lt;前期规划!$C$2,0,求节点(装备突破!$N$46:$N$81,装备突破!AS$46:AS$81,$AI22))</f>
        <v>0</v>
      </c>
      <c r="AS22" s="119">
        <f>IF($AI22&lt;前期规划!$C$2,0,求节点(装备突破!$N$46:$N$81,装备突破!AT$46:AT$81,$AI22))</f>
        <v>0</v>
      </c>
      <c r="AT22" s="119">
        <f>IF($AI22&lt;前期规划!$C$2,0,求节点(装备突破!$N$46:$N$81,装备突破!AU$46:AU$81,$AI22))</f>
        <v>0</v>
      </c>
      <c r="AU22" s="119">
        <f>IF($AI22&lt;前期规划!$C$2,0,求节点(装备突破!$N$46:$N$81,装备突破!AV$46:AV$81,$AI22))</f>
        <v>0</v>
      </c>
      <c r="AV22" s="80">
        <f t="shared" si="29"/>
        <v>0</v>
      </c>
      <c r="AW22" s="80">
        <f t="shared" si="1"/>
        <v>0</v>
      </c>
      <c r="AX22" s="80">
        <f t="shared" si="2"/>
        <v>0</v>
      </c>
      <c r="AY22" s="80">
        <f t="shared" si="3"/>
        <v>0</v>
      </c>
      <c r="AZ22" s="80">
        <f t="shared" si="4"/>
        <v>0</v>
      </c>
      <c r="BA22" s="80">
        <f t="shared" si="5"/>
        <v>0</v>
      </c>
      <c r="BD22" s="80">
        <v>17</v>
      </c>
      <c r="BE22" s="119">
        <f>[4]军团势力点战斗奖励设计!GN26+求节点(活动投放!$S$86:$S$121,活动投放!AN$86:AN$121,$BD22)</f>
        <v>0</v>
      </c>
      <c r="BF22" s="119">
        <f>[4]军团势力点战斗奖励设计!GO26+求节点(活动投放!$S$86:$S$121,活动投放!AO$86:AO$121,$BD22)</f>
        <v>0</v>
      </c>
      <c r="BG22" s="119">
        <f>[4]军团势力点战斗奖励设计!GP26+求节点(活动投放!$S$86:$S$121,活动投放!AP$86:AP$121,$BD22)</f>
        <v>0</v>
      </c>
      <c r="BH22" s="119">
        <f>[4]军团势力点战斗奖励设计!GQ26+求节点(活动投放!$S$86:$S$121,活动投放!AQ$86:AQ$121,$BD22)</f>
        <v>0</v>
      </c>
      <c r="BI22" s="119">
        <f>[4]军团势力点战斗奖励设计!GR26+求节点(活动投放!$S$86:$S$121,活动投放!AR$86:AR$121,$BD22)</f>
        <v>0</v>
      </c>
      <c r="BJ22" s="119">
        <f>[4]军团势力点战斗奖励设计!GS26+求节点(活动投放!$S$86:$S$121,活动投放!AS$86:AS$121,$BD22)</f>
        <v>0</v>
      </c>
      <c r="BK22" s="119">
        <f>IF($BD22&lt;前期规划!$C$2,0,求节点(装备突破!$N$86:$N$121,装备突破!AQ$86:AQ$121,$BD22))</f>
        <v>0</v>
      </c>
      <c r="BL22" s="119">
        <f>IF($BD22&lt;前期规划!$C$2,0,求节点(装备突破!$N$86:$N$121,装备突破!AR$86:AR$121,$BD22))</f>
        <v>0</v>
      </c>
      <c r="BM22" s="119">
        <f>IF($BD22&lt;前期规划!$C$2,0,求节点(装备突破!$N$86:$N$121,装备突破!AS$86:AS$121,$BD22))</f>
        <v>0</v>
      </c>
      <c r="BN22" s="119">
        <f>IF($BD22&lt;前期规划!$C$2,0,求节点(装备突破!$N$86:$N$121,装备突破!AT$86:AT$121,$BD22))</f>
        <v>0</v>
      </c>
      <c r="BO22" s="119">
        <f>IF($BD22&lt;前期规划!$C$2,0,求节点(装备突破!$N$86:$N$121,装备突破!AU$86:AU$121,$BD22))</f>
        <v>0</v>
      </c>
      <c r="BP22" s="119">
        <f>IF($BD22&lt;前期规划!$C$2,0,求节点(装备突破!$N$86:$N$121,装备突破!AV$86:AV$121,$BD22))</f>
        <v>0</v>
      </c>
      <c r="BQ22" s="80">
        <f t="shared" si="30"/>
        <v>0</v>
      </c>
      <c r="BR22" s="80">
        <f t="shared" si="6"/>
        <v>0</v>
      </c>
      <c r="BS22" s="80">
        <f t="shared" si="7"/>
        <v>0</v>
      </c>
      <c r="BT22" s="80">
        <f t="shared" si="8"/>
        <v>0</v>
      </c>
      <c r="BU22" s="80">
        <f t="shared" si="9"/>
        <v>0</v>
      </c>
      <c r="BV22" s="80">
        <f t="shared" si="10"/>
        <v>0</v>
      </c>
      <c r="BY22" s="80">
        <v>17</v>
      </c>
      <c r="BZ22" s="119">
        <f>[4]军团势力点战斗奖励设计!GT26+求节点(活动投放!$S$126:$S$161,活动投放!AN$126:AN$161,$BY22)</f>
        <v>0</v>
      </c>
      <c r="CA22" s="119">
        <f>[4]军团势力点战斗奖励设计!GU26+求节点(活动投放!$S$126:$S$161,活动投放!AO$126:AO$161,$BY22)</f>
        <v>0</v>
      </c>
      <c r="CB22" s="119">
        <f>[4]军团势力点战斗奖励设计!GV26+求节点(活动投放!$S$126:$S$161,活动投放!AP$126:AP$161,$BY22)</f>
        <v>0</v>
      </c>
      <c r="CC22" s="119">
        <f>[4]军团势力点战斗奖励设计!GW26+求节点(活动投放!$S$126:$S$161,活动投放!AQ$126:AQ$161,$BY22)</f>
        <v>0</v>
      </c>
      <c r="CD22" s="119">
        <f>[4]军团势力点战斗奖励设计!GX26+求节点(活动投放!$S$126:$S$161,活动投放!AR$126:AR$161,$BY22)</f>
        <v>0</v>
      </c>
      <c r="CE22" s="119">
        <f>[4]军团势力点战斗奖励设计!GY26+求节点(活动投放!$S$126:$S$161,活动投放!AS$126:AS$161,$BY22)</f>
        <v>0</v>
      </c>
      <c r="CF22" s="119">
        <f>IF($BY22&lt;前期规划!$C$2,0,求节点(装备突破!$N$126:$N$161,装备突破!AQ$126:AQ$161,$BY22))</f>
        <v>0</v>
      </c>
      <c r="CG22" s="119">
        <f>IF($BY22&lt;前期规划!$C$2,0,求节点(装备突破!$N$126:$N$161,装备突破!AR$126:AR$161,$BY22))</f>
        <v>0</v>
      </c>
      <c r="CH22" s="119">
        <f>IF($BY22&lt;前期规划!$C$2,0,求节点(装备突破!$N$126:$N$161,装备突破!AS$126:AS$161,$BY22))</f>
        <v>0</v>
      </c>
      <c r="CI22" s="119">
        <f>IF($BY22&lt;前期规划!$C$2,0,求节点(装备突破!$N$126:$N$161,装备突破!AT$126:AT$161,$BY22))</f>
        <v>0</v>
      </c>
      <c r="CJ22" s="119">
        <f>IF($BY22&lt;前期规划!$C$2,0,求节点(装备突破!$N$126:$N$161,装备突破!AU$126:AU$161,$BY22))</f>
        <v>0</v>
      </c>
      <c r="CK22" s="119">
        <f>IF($BY22&lt;前期规划!$C$2,0,求节点(装备突破!$N$126:$N$161,装备突破!AV$126:AV$161,$BY22))</f>
        <v>0</v>
      </c>
      <c r="CL22" s="80">
        <f t="shared" si="31"/>
        <v>0</v>
      </c>
      <c r="CM22" s="80">
        <f t="shared" si="11"/>
        <v>0</v>
      </c>
      <c r="CN22" s="80">
        <f t="shared" si="12"/>
        <v>0</v>
      </c>
      <c r="CO22" s="80">
        <f t="shared" si="13"/>
        <v>0</v>
      </c>
      <c r="CP22" s="80">
        <f t="shared" si="14"/>
        <v>0</v>
      </c>
      <c r="CQ22" s="80">
        <f t="shared" si="15"/>
        <v>0</v>
      </c>
      <c r="CT22" s="80">
        <v>17</v>
      </c>
      <c r="CU22" s="119">
        <f>[4]军团势力点战斗奖励设计!GZ26+求节点(活动投放!$S$166:$S$201,活动投放!AN$166:AN$201,$CT22)</f>
        <v>0</v>
      </c>
      <c r="CV22" s="119">
        <f>[4]军团势力点战斗奖励设计!HA26+求节点(活动投放!$S$166:$S$201,活动投放!AO$166:AO$201,$CT22)</f>
        <v>0</v>
      </c>
      <c r="CW22" s="119">
        <f>[4]军团势力点战斗奖励设计!HB26+求节点(活动投放!$S$166:$S$201,活动投放!AP$166:AP$201,$CT22)</f>
        <v>0</v>
      </c>
      <c r="CX22" s="119">
        <f>[4]军团势力点战斗奖励设计!HC26+求节点(活动投放!$S$166:$S$201,活动投放!AQ$166:AQ$201,$CT22)</f>
        <v>0</v>
      </c>
      <c r="CY22" s="119">
        <f>[4]军团势力点战斗奖励设计!HD26+求节点(活动投放!$S$166:$S$201,活动投放!AR$166:AR$201,$CT22)</f>
        <v>0</v>
      </c>
      <c r="CZ22" s="119">
        <f>[4]军团势力点战斗奖励设计!HE26+求节点(活动投放!$S$166:$S$201,活动投放!AS$166:AS$201,$CT22)</f>
        <v>0</v>
      </c>
      <c r="DA22" s="119">
        <f>IF($CT22&lt;前期规划!$C$2,0,求节点(装备突破!$N$166:$N$201,装备突破!AQ$166:AQ$201,$CT22))</f>
        <v>0</v>
      </c>
      <c r="DB22" s="119">
        <f>IF($CT22&lt;前期规划!$C$2,0,求节点(装备突破!$N$166:$N$201,装备突破!AR$166:AR$201,$CT22))</f>
        <v>0</v>
      </c>
      <c r="DC22" s="119">
        <f>IF($CT22&lt;前期规划!$C$2,0,求节点(装备突破!$N$166:$N$201,装备突破!AS$166:AS$201,$CT22))</f>
        <v>0</v>
      </c>
      <c r="DD22" s="119">
        <f>IF($CT22&lt;前期规划!$C$2,0,求节点(装备突破!$N$166:$N$201,装备突破!AT$166:AT$201,$CT22))</f>
        <v>0</v>
      </c>
      <c r="DE22" s="119">
        <f>IF($CT22&lt;前期规划!$C$2,0,求节点(装备突破!$N$166:$N$201,装备突破!AU$166:AU$201,$CT22))</f>
        <v>0</v>
      </c>
      <c r="DF22" s="119">
        <f>IF($CT22&lt;前期规划!$C$2,0,求节点(装备突破!$N$166:$N$201,装备突破!AV$166:AV$201,$CT22))</f>
        <v>0</v>
      </c>
      <c r="DG22" s="80">
        <f t="shared" si="32"/>
        <v>0</v>
      </c>
      <c r="DH22" s="80">
        <f t="shared" si="16"/>
        <v>0</v>
      </c>
      <c r="DI22" s="80">
        <f t="shared" si="17"/>
        <v>0</v>
      </c>
      <c r="DJ22" s="80">
        <f t="shared" si="18"/>
        <v>0</v>
      </c>
      <c r="DK22" s="80">
        <f t="shared" si="19"/>
        <v>0</v>
      </c>
      <c r="DL22" s="80">
        <f t="shared" si="20"/>
        <v>0</v>
      </c>
      <c r="DN22" s="128" t="e">
        <f>[4]军团势力点战斗奖励设计!HE26/CZ22</f>
        <v>#DIV/0!</v>
      </c>
      <c r="DO22" s="128" t="e">
        <f>求节点(活动投放!$S$166:$S$201,活动投放!AS$166:AS$201,$CT22)/CZ22</f>
        <v>#DIV/0!</v>
      </c>
      <c r="DU22" s="140">
        <v>17</v>
      </c>
      <c r="DV22" s="140">
        <f>[4]军团势力点战斗奖励设计!AA26+[4]军团势力点战斗奖励设计!AF26+求节点(活动投放!$S$6:$S$41,活动投放!$BC$6:$BC$41,$DU22)</f>
        <v>0</v>
      </c>
      <c r="DW22" s="140">
        <f>[4]军团势力点战斗奖励设计!AB26+[4]军团势力点战斗奖励设计!AG26+求节点(活动投放!$S$46:$S$81,活动投放!$BC$46:$BC$81,$DU22)</f>
        <v>0</v>
      </c>
      <c r="DX22" s="140">
        <f>[4]军团势力点战斗奖励设计!AC26+[4]军团势力点战斗奖励设计!AH26+求节点(活动投放!$S$86:$S$121,活动投放!$BC$86:$BC$121,$DU22)</f>
        <v>0</v>
      </c>
      <c r="DY22" s="140">
        <f>[4]军团势力点战斗奖励设计!AD26+[4]军团势力点战斗奖励设计!AI26+求节点(活动投放!$S$126:$S$161,活动投放!$BC$126:$BC$161,$DU22)</f>
        <v>0</v>
      </c>
      <c r="DZ22" s="140">
        <f>[4]军团势力点战斗奖励设计!AE26+[4]军团势力点战斗奖励设计!AJ26+求节点(活动投放!$S$166:$S$201,活动投放!$BC$166:$BC$201,$DU22)</f>
        <v>0</v>
      </c>
      <c r="EA22" s="140">
        <f>[4]军团势力点战斗奖励设计!BI26+[4]军团势力点战斗奖励设计!BN26+求节点(活动投放!$S$6:$S$41,活动投放!$BE$6:$BE$41,$DU22)</f>
        <v>0</v>
      </c>
      <c r="EB22" s="140">
        <f>[4]军团势力点战斗奖励设计!BJ26+[4]军团势力点战斗奖励设计!BO26+求节点(活动投放!$S$46:$S$81,活动投放!$BE$46:$BE$81,$DU22)</f>
        <v>0</v>
      </c>
      <c r="EC22" s="140">
        <f>[4]军团势力点战斗奖励设计!BK26+[4]军团势力点战斗奖励设计!BP26+求节点(活动投放!$S$86:$S$121,活动投放!$BE$86:$BE$121,$DU22)</f>
        <v>0</v>
      </c>
      <c r="ED22" s="140">
        <f>[4]军团势力点战斗奖励设计!BL26+[4]军团势力点战斗奖励设计!BQ26+求节点(活动投放!$S$126:$S$161,活动投放!$BE$126:$BE$161,$DU22)</f>
        <v>0</v>
      </c>
      <c r="EE22" s="140">
        <f>[4]军团势力点战斗奖励设计!BM26+[4]军团势力点战斗奖励设计!BR26+求节点(活动投放!$S$166:$S$201,活动投放!$BE$166:$BE$201,$DU22)</f>
        <v>0</v>
      </c>
      <c r="EF22" s="140">
        <f t="shared" si="33"/>
        <v>0</v>
      </c>
      <c r="EG22" s="140">
        <f t="shared" si="34"/>
        <v>0</v>
      </c>
      <c r="EH22" s="140">
        <f t="shared" si="35"/>
        <v>0</v>
      </c>
      <c r="EI22" s="140">
        <f t="shared" si="36"/>
        <v>0</v>
      </c>
      <c r="EJ22" s="140">
        <f t="shared" si="37"/>
        <v>0</v>
      </c>
      <c r="EM22" s="140">
        <v>17</v>
      </c>
      <c r="EN22" s="140">
        <f>[4]军团势力点战斗奖励设计!AK26+[4]军团势力点战斗奖励设计!AP26+求节点(活动投放!$S$6:$S$41,活动投放!$BD$6:$BD$41,$EM22)</f>
        <v>0</v>
      </c>
      <c r="EO22" s="140">
        <f>[4]军团势力点战斗奖励设计!AL26+[4]军团势力点战斗奖励设计!AQ26+求节点(活动投放!$S$46:$S$81,活动投放!$BD$46:$BD$81,$EM22)</f>
        <v>0</v>
      </c>
      <c r="EP22" s="140">
        <f>[4]军团势力点战斗奖励设计!AM26+[4]军团势力点战斗奖励设计!AR26+求节点(活动投放!$S$86:$S$121,活动投放!$BD$86:$BD$121,$EM22)</f>
        <v>0</v>
      </c>
      <c r="EQ22" s="140">
        <f>[4]军团势力点战斗奖励设计!AN26+[4]军团势力点战斗奖励设计!AS26+求节点(活动投放!$S$126:$S$161,活动投放!$BD$126:$BD$161,$EM22)</f>
        <v>0</v>
      </c>
      <c r="ER22" s="140">
        <f>[4]军团势力点战斗奖励设计!AO26+[4]军团势力点战斗奖励设计!AT26+求节点(活动投放!$S$166:$S$201,活动投放!$BD$166:$BD$201,$EM22)</f>
        <v>0</v>
      </c>
      <c r="ES22" s="140">
        <f>[4]军团势力点战斗奖励设计!BS26+[4]军团势力点战斗奖励设计!BX26+求节点(活动投放!$S$6:$S$41,活动投放!$BF$6:$BF$41,$EM22)</f>
        <v>0</v>
      </c>
      <c r="ET22" s="140">
        <f>[4]军团势力点战斗奖励设计!BT26+[4]军团势力点战斗奖励设计!BY26+求节点(活动投放!$S$46:$S$81,活动投放!$BF$46:$BF$81,$EM22)</f>
        <v>0</v>
      </c>
      <c r="EU22" s="140">
        <f>[4]军团势力点战斗奖励设计!BU26+[4]军团势力点战斗奖励设计!BZ26+求节点(活动投放!$S$86:$S$121,活动投放!$BF$86:$BF$121,$EM22)</f>
        <v>0</v>
      </c>
      <c r="EV22" s="140">
        <f>[4]军团势力点战斗奖励设计!BV26+[4]军团势力点战斗奖励设计!CA26+求节点(活动投放!$S$126:$S$161,活动投放!$BF$126:$BF$161,$EM22)</f>
        <v>0</v>
      </c>
      <c r="EW22" s="140">
        <f>[4]军团势力点战斗奖励设计!BW26+[4]军团势力点战斗奖励设计!CB26+求节点(活动投放!$S$166:$S$201,活动投放!$BF$166:$BF$201,$EM22)</f>
        <v>0</v>
      </c>
      <c r="EX22" s="140">
        <f t="shared" si="38"/>
        <v>0</v>
      </c>
      <c r="EY22" s="140">
        <f t="shared" si="39"/>
        <v>0</v>
      </c>
      <c r="EZ22" s="140">
        <f t="shared" si="40"/>
        <v>0</v>
      </c>
      <c r="FA22" s="140">
        <f t="shared" si="41"/>
        <v>0</v>
      </c>
      <c r="FB22" s="140">
        <f t="shared" si="42"/>
        <v>0</v>
      </c>
    </row>
    <row r="23" spans="2:158" x14ac:dyDescent="0.15">
      <c r="B23" s="80">
        <v>18</v>
      </c>
      <c r="C23" s="119">
        <f>[4]军团势力点战斗奖励设计!GB27+求节点(活动投放!$S$6:$S$41,活动投放!AN$6:AN$41,$B23)</f>
        <v>0</v>
      </c>
      <c r="D23" s="119">
        <f>[4]军团势力点战斗奖励设计!GC27+求节点(活动投放!$S$6:$S$41,活动投放!AO$6:AO$41,$B23)</f>
        <v>0</v>
      </c>
      <c r="E23" s="119">
        <f>[4]军团势力点战斗奖励设计!GD27+求节点(活动投放!$S$6:$S$41,活动投放!AP$6:AP$41,$B23)</f>
        <v>0</v>
      </c>
      <c r="F23" s="119">
        <f>[4]军团势力点战斗奖励设计!GE27+求节点(活动投放!$S$6:$S$41,活动投放!AQ$6:AQ$41,$B23)</f>
        <v>0</v>
      </c>
      <c r="G23" s="119">
        <f>[4]军团势力点战斗奖励设计!GF27+求节点(活动投放!$S$6:$S$41,活动投放!AR$6:AR$41,$B23)</f>
        <v>0</v>
      </c>
      <c r="H23" s="119">
        <f>[4]军团势力点战斗奖励设计!GG27+求节点(活动投放!$S$6:$S$41,活动投放!AS$6:AS$41,$B23)</f>
        <v>0</v>
      </c>
      <c r="I23" s="119">
        <f>IF($B23&lt;前期规划!$C$2,0,求节点(装备突破!$N$6:$N$41,装备突破!AQ$6:AQ$41,$B23))</f>
        <v>0</v>
      </c>
      <c r="J23" s="119">
        <f>IF($B23&lt;前期规划!$C$2,0,求节点(装备突破!$N$6:$N$41,装备突破!AR$6:AR$41,$B23))</f>
        <v>0</v>
      </c>
      <c r="K23" s="119">
        <f>IF($B23&lt;前期规划!$C$2,0,求节点(装备突破!$N$6:$N$41,装备突破!AS$6:AS$41,$B23))</f>
        <v>0</v>
      </c>
      <c r="L23" s="119">
        <f>IF($B23&lt;前期规划!$C$2,0,求节点(装备突破!$N$6:$N$41,装备突破!AT$6:AT$41,$B23))</f>
        <v>0</v>
      </c>
      <c r="M23" s="119">
        <f>IF($B23&lt;前期规划!$C$2,0,求节点(装备突破!$N$6:$N$41,装备突破!AU$6:AU$41,$B23))</f>
        <v>0</v>
      </c>
      <c r="N23" s="119">
        <f>IF($B23&lt;前期规划!$C$2,0,求节点(装备突破!$N$6:$N$41,装备突破!AV$6:AV$41,$B23))</f>
        <v>0</v>
      </c>
      <c r="O23" s="80">
        <f t="shared" si="23"/>
        <v>0</v>
      </c>
      <c r="P23" s="80">
        <f t="shared" si="24"/>
        <v>0</v>
      </c>
      <c r="Q23" s="80">
        <f t="shared" si="25"/>
        <v>0</v>
      </c>
      <c r="R23" s="80">
        <f t="shared" si="26"/>
        <v>0</v>
      </c>
      <c r="S23" s="80">
        <f t="shared" si="27"/>
        <v>0</v>
      </c>
      <c r="T23" s="80">
        <f t="shared" si="28"/>
        <v>0</v>
      </c>
      <c r="V23" s="128" t="e">
        <f>[4]军团势力点战斗奖励设计!GD27/E23</f>
        <v>#DIV/0!</v>
      </c>
      <c r="W23" s="128" t="e">
        <f>求节点(活动投放!$S$6:$S$41,活动投放!AP$6:AP$41,$B23)/E23</f>
        <v>#DIV/0!</v>
      </c>
      <c r="Y23" s="128" t="e">
        <f>[4]军团势力点战斗奖励设计!GE27/F23</f>
        <v>#DIV/0!</v>
      </c>
      <c r="Z23" s="128" t="e">
        <f>求节点(活动投放!$S$6:$S$41,活动投放!AQ$6:AQ$41,$B23)/F23</f>
        <v>#DIV/0!</v>
      </c>
      <c r="AB23" s="128" t="e">
        <f>[4]军团势力点战斗奖励设计!GF27/G23</f>
        <v>#DIV/0!</v>
      </c>
      <c r="AC23" s="128" t="e">
        <f>求节点(活动投放!$S$6:$S$41,活动投放!AR$6:AR$41,$B23)/G23</f>
        <v>#DIV/0!</v>
      </c>
      <c r="AE23" s="128" t="e">
        <f>[4]军团势力点战斗奖励设计!GG27/H23</f>
        <v>#DIV/0!</v>
      </c>
      <c r="AF23" s="128" t="e">
        <f>求节点(活动投放!$S$6:$S$41,活动投放!AS$6:AS$41,$B23)/H23</f>
        <v>#DIV/0!</v>
      </c>
      <c r="AI23" s="80">
        <v>18</v>
      </c>
      <c r="AJ23" s="119">
        <f>[4]军团势力点战斗奖励设计!GH27+求节点(活动投放!$S$46:$S$81,活动投放!AN$46:AN$81,$AI23)</f>
        <v>0</v>
      </c>
      <c r="AK23" s="119">
        <f>[4]军团势力点战斗奖励设计!GI27+求节点(活动投放!$S$46:$S$81,活动投放!AO$46:AO$81,$AI23)</f>
        <v>0</v>
      </c>
      <c r="AL23" s="119">
        <f>[4]军团势力点战斗奖励设计!GJ27+求节点(活动投放!$S$46:$S$81,活动投放!AP$46:AP$81,$AI23)</f>
        <v>0</v>
      </c>
      <c r="AM23" s="119">
        <f>[4]军团势力点战斗奖励设计!GK27+求节点(活动投放!$S$46:$S$81,活动投放!AQ$46:AQ$81,$AI23)</f>
        <v>0</v>
      </c>
      <c r="AN23" s="119">
        <f>[4]军团势力点战斗奖励设计!GL27+求节点(活动投放!$S$46:$S$81,活动投放!AR$46:AR$81,$AI23)</f>
        <v>0</v>
      </c>
      <c r="AO23" s="119">
        <f>[4]军团势力点战斗奖励设计!GM27+求节点(活动投放!$S$46:$S$81,活动投放!AS$46:AS$81,$AI23)</f>
        <v>0</v>
      </c>
      <c r="AP23" s="119">
        <f>IF($AI23&lt;前期规划!$C$2,0,求节点(装备突破!$N$46:$N$81,装备突破!AQ$46:AQ$81,$AI23))</f>
        <v>0</v>
      </c>
      <c r="AQ23" s="119">
        <f>IF($AI23&lt;前期规划!$C$2,0,求节点(装备突破!$N$46:$N$81,装备突破!AR$46:AR$81,$AI23))</f>
        <v>0</v>
      </c>
      <c r="AR23" s="119">
        <f>IF($AI23&lt;前期规划!$C$2,0,求节点(装备突破!$N$46:$N$81,装备突破!AS$46:AS$81,$AI23))</f>
        <v>0</v>
      </c>
      <c r="AS23" s="119">
        <f>IF($AI23&lt;前期规划!$C$2,0,求节点(装备突破!$N$46:$N$81,装备突破!AT$46:AT$81,$AI23))</f>
        <v>0</v>
      </c>
      <c r="AT23" s="119">
        <f>IF($AI23&lt;前期规划!$C$2,0,求节点(装备突破!$N$46:$N$81,装备突破!AU$46:AU$81,$AI23))</f>
        <v>0</v>
      </c>
      <c r="AU23" s="119">
        <f>IF($AI23&lt;前期规划!$C$2,0,求节点(装备突破!$N$46:$N$81,装备突破!AV$46:AV$81,$AI23))</f>
        <v>0</v>
      </c>
      <c r="AV23" s="80">
        <f t="shared" si="29"/>
        <v>0</v>
      </c>
      <c r="AW23" s="80">
        <f t="shared" si="1"/>
        <v>0</v>
      </c>
      <c r="AX23" s="80">
        <f t="shared" si="2"/>
        <v>0</v>
      </c>
      <c r="AY23" s="80">
        <f t="shared" si="3"/>
        <v>0</v>
      </c>
      <c r="AZ23" s="80">
        <f t="shared" si="4"/>
        <v>0</v>
      </c>
      <c r="BA23" s="80">
        <f t="shared" si="5"/>
        <v>0</v>
      </c>
      <c r="BD23" s="80">
        <v>18</v>
      </c>
      <c r="BE23" s="119">
        <f>[4]军团势力点战斗奖励设计!GN27+求节点(活动投放!$S$86:$S$121,活动投放!AN$86:AN$121,$BD23)</f>
        <v>0</v>
      </c>
      <c r="BF23" s="119">
        <f>[4]军团势力点战斗奖励设计!GO27+求节点(活动投放!$S$86:$S$121,活动投放!AO$86:AO$121,$BD23)</f>
        <v>0</v>
      </c>
      <c r="BG23" s="119">
        <f>[4]军团势力点战斗奖励设计!GP27+求节点(活动投放!$S$86:$S$121,活动投放!AP$86:AP$121,$BD23)</f>
        <v>0</v>
      </c>
      <c r="BH23" s="119">
        <f>[4]军团势力点战斗奖励设计!GQ27+求节点(活动投放!$S$86:$S$121,活动投放!AQ$86:AQ$121,$BD23)</f>
        <v>0</v>
      </c>
      <c r="BI23" s="119">
        <f>[4]军团势力点战斗奖励设计!GR27+求节点(活动投放!$S$86:$S$121,活动投放!AR$86:AR$121,$BD23)</f>
        <v>0</v>
      </c>
      <c r="BJ23" s="119">
        <f>[4]军团势力点战斗奖励设计!GS27+求节点(活动投放!$S$86:$S$121,活动投放!AS$86:AS$121,$BD23)</f>
        <v>0</v>
      </c>
      <c r="BK23" s="119">
        <f>IF($BD23&lt;前期规划!$C$2,0,求节点(装备突破!$N$86:$N$121,装备突破!AQ$86:AQ$121,$BD23))</f>
        <v>0</v>
      </c>
      <c r="BL23" s="119">
        <f>IF($BD23&lt;前期规划!$C$2,0,求节点(装备突破!$N$86:$N$121,装备突破!AR$86:AR$121,$BD23))</f>
        <v>0</v>
      </c>
      <c r="BM23" s="119">
        <f>IF($BD23&lt;前期规划!$C$2,0,求节点(装备突破!$N$86:$N$121,装备突破!AS$86:AS$121,$BD23))</f>
        <v>0</v>
      </c>
      <c r="BN23" s="119">
        <f>IF($BD23&lt;前期规划!$C$2,0,求节点(装备突破!$N$86:$N$121,装备突破!AT$86:AT$121,$BD23))</f>
        <v>0</v>
      </c>
      <c r="BO23" s="119">
        <f>IF($BD23&lt;前期规划!$C$2,0,求节点(装备突破!$N$86:$N$121,装备突破!AU$86:AU$121,$BD23))</f>
        <v>0</v>
      </c>
      <c r="BP23" s="119">
        <f>IF($BD23&lt;前期规划!$C$2,0,求节点(装备突破!$N$86:$N$121,装备突破!AV$86:AV$121,$BD23))</f>
        <v>0</v>
      </c>
      <c r="BQ23" s="80">
        <f t="shared" si="30"/>
        <v>0</v>
      </c>
      <c r="BR23" s="80">
        <f t="shared" si="6"/>
        <v>0</v>
      </c>
      <c r="BS23" s="80">
        <f t="shared" si="7"/>
        <v>0</v>
      </c>
      <c r="BT23" s="80">
        <f t="shared" si="8"/>
        <v>0</v>
      </c>
      <c r="BU23" s="80">
        <f t="shared" si="9"/>
        <v>0</v>
      </c>
      <c r="BV23" s="80">
        <f t="shared" si="10"/>
        <v>0</v>
      </c>
      <c r="BY23" s="80">
        <v>18</v>
      </c>
      <c r="BZ23" s="119">
        <f>[4]军团势力点战斗奖励设计!GT27+求节点(活动投放!$S$126:$S$161,活动投放!AN$126:AN$161,$BY23)</f>
        <v>0</v>
      </c>
      <c r="CA23" s="119">
        <f>[4]军团势力点战斗奖励设计!GU27+求节点(活动投放!$S$126:$S$161,活动投放!AO$126:AO$161,$BY23)</f>
        <v>0</v>
      </c>
      <c r="CB23" s="119">
        <f>[4]军团势力点战斗奖励设计!GV27+求节点(活动投放!$S$126:$S$161,活动投放!AP$126:AP$161,$BY23)</f>
        <v>0</v>
      </c>
      <c r="CC23" s="119">
        <f>[4]军团势力点战斗奖励设计!GW27+求节点(活动投放!$S$126:$S$161,活动投放!AQ$126:AQ$161,$BY23)</f>
        <v>0</v>
      </c>
      <c r="CD23" s="119">
        <f>[4]军团势力点战斗奖励设计!GX27+求节点(活动投放!$S$126:$S$161,活动投放!AR$126:AR$161,$BY23)</f>
        <v>0</v>
      </c>
      <c r="CE23" s="119">
        <f>[4]军团势力点战斗奖励设计!GY27+求节点(活动投放!$S$126:$S$161,活动投放!AS$126:AS$161,$BY23)</f>
        <v>0</v>
      </c>
      <c r="CF23" s="119">
        <f>IF($BY23&lt;前期规划!$C$2,0,求节点(装备突破!$N$126:$N$161,装备突破!AQ$126:AQ$161,$BY23))</f>
        <v>0</v>
      </c>
      <c r="CG23" s="119">
        <f>IF($BY23&lt;前期规划!$C$2,0,求节点(装备突破!$N$126:$N$161,装备突破!AR$126:AR$161,$BY23))</f>
        <v>0</v>
      </c>
      <c r="CH23" s="119">
        <f>IF($BY23&lt;前期规划!$C$2,0,求节点(装备突破!$N$126:$N$161,装备突破!AS$126:AS$161,$BY23))</f>
        <v>0</v>
      </c>
      <c r="CI23" s="119">
        <f>IF($BY23&lt;前期规划!$C$2,0,求节点(装备突破!$N$126:$N$161,装备突破!AT$126:AT$161,$BY23))</f>
        <v>0</v>
      </c>
      <c r="CJ23" s="119">
        <f>IF($BY23&lt;前期规划!$C$2,0,求节点(装备突破!$N$126:$N$161,装备突破!AU$126:AU$161,$BY23))</f>
        <v>0</v>
      </c>
      <c r="CK23" s="119">
        <f>IF($BY23&lt;前期规划!$C$2,0,求节点(装备突破!$N$126:$N$161,装备突破!AV$126:AV$161,$BY23))</f>
        <v>0</v>
      </c>
      <c r="CL23" s="80">
        <f t="shared" si="31"/>
        <v>0</v>
      </c>
      <c r="CM23" s="80">
        <f t="shared" si="11"/>
        <v>0</v>
      </c>
      <c r="CN23" s="80">
        <f t="shared" si="12"/>
        <v>0</v>
      </c>
      <c r="CO23" s="80">
        <f t="shared" si="13"/>
        <v>0</v>
      </c>
      <c r="CP23" s="80">
        <f t="shared" si="14"/>
        <v>0</v>
      </c>
      <c r="CQ23" s="80">
        <f t="shared" si="15"/>
        <v>0</v>
      </c>
      <c r="CT23" s="80">
        <v>18</v>
      </c>
      <c r="CU23" s="119">
        <f>[4]军团势力点战斗奖励设计!GZ27+求节点(活动投放!$S$166:$S$201,活动投放!AN$166:AN$201,$CT23)</f>
        <v>0</v>
      </c>
      <c r="CV23" s="119">
        <f>[4]军团势力点战斗奖励设计!HA27+求节点(活动投放!$S$166:$S$201,活动投放!AO$166:AO$201,$CT23)</f>
        <v>0</v>
      </c>
      <c r="CW23" s="119">
        <f>[4]军团势力点战斗奖励设计!HB27+求节点(活动投放!$S$166:$S$201,活动投放!AP$166:AP$201,$CT23)</f>
        <v>0</v>
      </c>
      <c r="CX23" s="119">
        <f>[4]军团势力点战斗奖励设计!HC27+求节点(活动投放!$S$166:$S$201,活动投放!AQ$166:AQ$201,$CT23)</f>
        <v>0</v>
      </c>
      <c r="CY23" s="119">
        <f>[4]军团势力点战斗奖励设计!HD27+求节点(活动投放!$S$166:$S$201,活动投放!AR$166:AR$201,$CT23)</f>
        <v>0</v>
      </c>
      <c r="CZ23" s="119">
        <f>[4]军团势力点战斗奖励设计!HE27+求节点(活动投放!$S$166:$S$201,活动投放!AS$166:AS$201,$CT23)</f>
        <v>0</v>
      </c>
      <c r="DA23" s="119">
        <f>IF($CT23&lt;前期规划!$C$2,0,求节点(装备突破!$N$166:$N$201,装备突破!AQ$166:AQ$201,$CT23))</f>
        <v>0</v>
      </c>
      <c r="DB23" s="119">
        <f>IF($CT23&lt;前期规划!$C$2,0,求节点(装备突破!$N$166:$N$201,装备突破!AR$166:AR$201,$CT23))</f>
        <v>0</v>
      </c>
      <c r="DC23" s="119">
        <f>IF($CT23&lt;前期规划!$C$2,0,求节点(装备突破!$N$166:$N$201,装备突破!AS$166:AS$201,$CT23))</f>
        <v>0</v>
      </c>
      <c r="DD23" s="119">
        <f>IF($CT23&lt;前期规划!$C$2,0,求节点(装备突破!$N$166:$N$201,装备突破!AT$166:AT$201,$CT23))</f>
        <v>0</v>
      </c>
      <c r="DE23" s="119">
        <f>IF($CT23&lt;前期规划!$C$2,0,求节点(装备突破!$N$166:$N$201,装备突破!AU$166:AU$201,$CT23))</f>
        <v>0</v>
      </c>
      <c r="DF23" s="119">
        <f>IF($CT23&lt;前期规划!$C$2,0,求节点(装备突破!$N$166:$N$201,装备突破!AV$166:AV$201,$CT23))</f>
        <v>0</v>
      </c>
      <c r="DG23" s="80">
        <f t="shared" si="32"/>
        <v>0</v>
      </c>
      <c r="DH23" s="80">
        <f t="shared" si="16"/>
        <v>0</v>
      </c>
      <c r="DI23" s="80">
        <f t="shared" si="17"/>
        <v>0</v>
      </c>
      <c r="DJ23" s="80">
        <f t="shared" si="18"/>
        <v>0</v>
      </c>
      <c r="DK23" s="80">
        <f t="shared" si="19"/>
        <v>0</v>
      </c>
      <c r="DL23" s="80">
        <f t="shared" si="20"/>
        <v>0</v>
      </c>
      <c r="DN23" s="128" t="e">
        <f>[4]军团势力点战斗奖励设计!HE27/CZ23</f>
        <v>#DIV/0!</v>
      </c>
      <c r="DO23" s="128" t="e">
        <f>求节点(活动投放!$S$166:$S$201,活动投放!AS$166:AS$201,$CT23)/CZ23</f>
        <v>#DIV/0!</v>
      </c>
      <c r="DU23" s="140">
        <v>18</v>
      </c>
      <c r="DV23" s="140">
        <f>[4]军团势力点战斗奖励设计!AA27+[4]军团势力点战斗奖励设计!AF27+求节点(活动投放!$S$6:$S$41,活动投放!$BC$6:$BC$41,$DU23)</f>
        <v>0</v>
      </c>
      <c r="DW23" s="140">
        <f>[4]军团势力点战斗奖励设计!AB27+[4]军团势力点战斗奖励设计!AG27+求节点(活动投放!$S$46:$S$81,活动投放!$BC$46:$BC$81,$DU23)</f>
        <v>0</v>
      </c>
      <c r="DX23" s="140">
        <f>[4]军团势力点战斗奖励设计!AC27+[4]军团势力点战斗奖励设计!AH27+求节点(活动投放!$S$86:$S$121,活动投放!$BC$86:$BC$121,$DU23)</f>
        <v>0</v>
      </c>
      <c r="DY23" s="140">
        <f>[4]军团势力点战斗奖励设计!AD27+[4]军团势力点战斗奖励设计!AI27+求节点(活动投放!$S$126:$S$161,活动投放!$BC$126:$BC$161,$DU23)</f>
        <v>0</v>
      </c>
      <c r="DZ23" s="140">
        <f>[4]军团势力点战斗奖励设计!AE27+[4]军团势力点战斗奖励设计!AJ27+求节点(活动投放!$S$166:$S$201,活动投放!$BC$166:$BC$201,$DU23)</f>
        <v>0</v>
      </c>
      <c r="EA23" s="140">
        <f>[4]军团势力点战斗奖励设计!BI27+[4]军团势力点战斗奖励设计!BN27+求节点(活动投放!$S$6:$S$41,活动投放!$BE$6:$BE$41,$DU23)</f>
        <v>0</v>
      </c>
      <c r="EB23" s="140">
        <f>[4]军团势力点战斗奖励设计!BJ27+[4]军团势力点战斗奖励设计!BO27+求节点(活动投放!$S$46:$S$81,活动投放!$BE$46:$BE$81,$DU23)</f>
        <v>0</v>
      </c>
      <c r="EC23" s="140">
        <f>[4]军团势力点战斗奖励设计!BK27+[4]军团势力点战斗奖励设计!BP27+求节点(活动投放!$S$86:$S$121,活动投放!$BE$86:$BE$121,$DU23)</f>
        <v>0</v>
      </c>
      <c r="ED23" s="140">
        <f>[4]军团势力点战斗奖励设计!BL27+[4]军团势力点战斗奖励设计!BQ27+求节点(活动投放!$S$126:$S$161,活动投放!$BE$126:$BE$161,$DU23)</f>
        <v>0</v>
      </c>
      <c r="EE23" s="140">
        <f>[4]军团势力点战斗奖励设计!BM27+[4]军团势力点战斗奖励设计!BR27+求节点(活动投放!$S$166:$S$201,活动投放!$BE$166:$BE$201,$DU23)</f>
        <v>0</v>
      </c>
      <c r="EF23" s="140">
        <f t="shared" si="33"/>
        <v>0</v>
      </c>
      <c r="EG23" s="140">
        <f t="shared" si="34"/>
        <v>0</v>
      </c>
      <c r="EH23" s="140">
        <f t="shared" si="35"/>
        <v>0</v>
      </c>
      <c r="EI23" s="140">
        <f t="shared" si="36"/>
        <v>0</v>
      </c>
      <c r="EJ23" s="140">
        <f t="shared" si="37"/>
        <v>0</v>
      </c>
      <c r="EM23" s="140">
        <v>18</v>
      </c>
      <c r="EN23" s="140">
        <f>[4]军团势力点战斗奖励设计!AK27+[4]军团势力点战斗奖励设计!AP27+求节点(活动投放!$S$6:$S$41,活动投放!$BD$6:$BD$41,$EM23)</f>
        <v>0</v>
      </c>
      <c r="EO23" s="140">
        <f>[4]军团势力点战斗奖励设计!AL27+[4]军团势力点战斗奖励设计!AQ27+求节点(活动投放!$S$46:$S$81,活动投放!$BD$46:$BD$81,$EM23)</f>
        <v>0</v>
      </c>
      <c r="EP23" s="140">
        <f>[4]军团势力点战斗奖励设计!AM27+[4]军团势力点战斗奖励设计!AR27+求节点(活动投放!$S$86:$S$121,活动投放!$BD$86:$BD$121,$EM23)</f>
        <v>0</v>
      </c>
      <c r="EQ23" s="140">
        <f>[4]军团势力点战斗奖励设计!AN27+[4]军团势力点战斗奖励设计!AS27+求节点(活动投放!$S$126:$S$161,活动投放!$BD$126:$BD$161,$EM23)</f>
        <v>0</v>
      </c>
      <c r="ER23" s="140">
        <f>[4]军团势力点战斗奖励设计!AO27+[4]军团势力点战斗奖励设计!AT27+求节点(活动投放!$S$166:$S$201,活动投放!$BD$166:$BD$201,$EM23)</f>
        <v>0</v>
      </c>
      <c r="ES23" s="140">
        <f>[4]军团势力点战斗奖励设计!BS27+[4]军团势力点战斗奖励设计!BX27+求节点(活动投放!$S$6:$S$41,活动投放!$BF$6:$BF$41,$EM23)</f>
        <v>0</v>
      </c>
      <c r="ET23" s="140">
        <f>[4]军团势力点战斗奖励设计!BT27+[4]军团势力点战斗奖励设计!BY27+求节点(活动投放!$S$46:$S$81,活动投放!$BF$46:$BF$81,$EM23)</f>
        <v>0</v>
      </c>
      <c r="EU23" s="140">
        <f>[4]军团势力点战斗奖励设计!BU27+[4]军团势力点战斗奖励设计!BZ27+求节点(活动投放!$S$86:$S$121,活动投放!$BF$86:$BF$121,$EM23)</f>
        <v>0</v>
      </c>
      <c r="EV23" s="140">
        <f>[4]军团势力点战斗奖励设计!BV27+[4]军团势力点战斗奖励设计!CA27+求节点(活动投放!$S$126:$S$161,活动投放!$BF$126:$BF$161,$EM23)</f>
        <v>0</v>
      </c>
      <c r="EW23" s="140">
        <f>[4]军团势力点战斗奖励设计!BW27+[4]军团势力点战斗奖励设计!CB27+求节点(活动投放!$S$166:$S$201,活动投放!$BF$166:$BF$201,$EM23)</f>
        <v>0</v>
      </c>
      <c r="EX23" s="140">
        <f t="shared" si="38"/>
        <v>0</v>
      </c>
      <c r="EY23" s="140">
        <f t="shared" si="39"/>
        <v>0</v>
      </c>
      <c r="EZ23" s="140">
        <f t="shared" si="40"/>
        <v>0</v>
      </c>
      <c r="FA23" s="140">
        <f t="shared" si="41"/>
        <v>0</v>
      </c>
      <c r="FB23" s="140">
        <f t="shared" si="42"/>
        <v>0</v>
      </c>
    </row>
    <row r="24" spans="2:158" x14ac:dyDescent="0.15">
      <c r="B24" s="80">
        <v>19</v>
      </c>
      <c r="C24" s="119">
        <f>[4]军团势力点战斗奖励设计!GB28+求节点(活动投放!$S$6:$S$41,活动投放!AN$6:AN$41,$B24)</f>
        <v>0</v>
      </c>
      <c r="D24" s="119">
        <f>[4]军团势力点战斗奖励设计!GC28+求节点(活动投放!$S$6:$S$41,活动投放!AO$6:AO$41,$B24)</f>
        <v>0</v>
      </c>
      <c r="E24" s="119">
        <f>[4]军团势力点战斗奖励设计!GD28+求节点(活动投放!$S$6:$S$41,活动投放!AP$6:AP$41,$B24)</f>
        <v>0</v>
      </c>
      <c r="F24" s="119">
        <f>[4]军团势力点战斗奖励设计!GE28+求节点(活动投放!$S$6:$S$41,活动投放!AQ$6:AQ$41,$B24)</f>
        <v>0</v>
      </c>
      <c r="G24" s="119">
        <f>[4]军团势力点战斗奖励设计!GF28+求节点(活动投放!$S$6:$S$41,活动投放!AR$6:AR$41,$B24)</f>
        <v>0</v>
      </c>
      <c r="H24" s="119">
        <f>[4]军团势力点战斗奖励设计!GG28+求节点(活动投放!$S$6:$S$41,活动投放!AS$6:AS$41,$B24)</f>
        <v>0</v>
      </c>
      <c r="I24" s="119">
        <f>IF($B24&lt;前期规划!$C$2,0,求节点(装备突破!$N$6:$N$41,装备突破!AQ$6:AQ$41,$B24))</f>
        <v>0</v>
      </c>
      <c r="J24" s="119">
        <f>IF($B24&lt;前期规划!$C$2,0,求节点(装备突破!$N$6:$N$41,装备突破!AR$6:AR$41,$B24))</f>
        <v>0</v>
      </c>
      <c r="K24" s="119">
        <f>IF($B24&lt;前期规划!$C$2,0,求节点(装备突破!$N$6:$N$41,装备突破!AS$6:AS$41,$B24))</f>
        <v>0</v>
      </c>
      <c r="L24" s="119">
        <f>IF($B24&lt;前期规划!$C$2,0,求节点(装备突破!$N$6:$N$41,装备突破!AT$6:AT$41,$B24))</f>
        <v>0</v>
      </c>
      <c r="M24" s="119">
        <f>IF($B24&lt;前期规划!$C$2,0,求节点(装备突破!$N$6:$N$41,装备突破!AU$6:AU$41,$B24))</f>
        <v>0</v>
      </c>
      <c r="N24" s="119">
        <f>IF($B24&lt;前期规划!$C$2,0,求节点(装备突破!$N$6:$N$41,装备突破!AV$6:AV$41,$B24))</f>
        <v>0</v>
      </c>
      <c r="O24" s="80">
        <f t="shared" si="23"/>
        <v>0</v>
      </c>
      <c r="P24" s="80">
        <f t="shared" si="24"/>
        <v>0</v>
      </c>
      <c r="Q24" s="80">
        <f t="shared" si="25"/>
        <v>0</v>
      </c>
      <c r="R24" s="80">
        <f t="shared" si="26"/>
        <v>0</v>
      </c>
      <c r="S24" s="80">
        <f t="shared" si="27"/>
        <v>0</v>
      </c>
      <c r="T24" s="80">
        <f t="shared" si="28"/>
        <v>0</v>
      </c>
      <c r="V24" s="128" t="e">
        <f>[4]军团势力点战斗奖励设计!GD28/E24</f>
        <v>#DIV/0!</v>
      </c>
      <c r="W24" s="128" t="e">
        <f>求节点(活动投放!$S$6:$S$41,活动投放!AP$6:AP$41,$B24)/E24</f>
        <v>#DIV/0!</v>
      </c>
      <c r="Y24" s="128" t="e">
        <f>[4]军团势力点战斗奖励设计!GE28/F24</f>
        <v>#DIV/0!</v>
      </c>
      <c r="Z24" s="128" t="e">
        <f>求节点(活动投放!$S$6:$S$41,活动投放!AQ$6:AQ$41,$B24)/F24</f>
        <v>#DIV/0!</v>
      </c>
      <c r="AB24" s="128" t="e">
        <f>[4]军团势力点战斗奖励设计!GF28/G24</f>
        <v>#DIV/0!</v>
      </c>
      <c r="AC24" s="128" t="e">
        <f>求节点(活动投放!$S$6:$S$41,活动投放!AR$6:AR$41,$B24)/G24</f>
        <v>#DIV/0!</v>
      </c>
      <c r="AE24" s="128" t="e">
        <f>[4]军团势力点战斗奖励设计!GG28/H24</f>
        <v>#DIV/0!</v>
      </c>
      <c r="AF24" s="128" t="e">
        <f>求节点(活动投放!$S$6:$S$41,活动投放!AS$6:AS$41,$B24)/H24</f>
        <v>#DIV/0!</v>
      </c>
      <c r="AI24" s="80">
        <v>19</v>
      </c>
      <c r="AJ24" s="119">
        <f>[4]军团势力点战斗奖励设计!GH28+求节点(活动投放!$S$46:$S$81,活动投放!AN$46:AN$81,$AI24)</f>
        <v>0</v>
      </c>
      <c r="AK24" s="119">
        <f>[4]军团势力点战斗奖励设计!GI28+求节点(活动投放!$S$46:$S$81,活动投放!AO$46:AO$81,$AI24)</f>
        <v>0</v>
      </c>
      <c r="AL24" s="119">
        <f>[4]军团势力点战斗奖励设计!GJ28+求节点(活动投放!$S$46:$S$81,活动投放!AP$46:AP$81,$AI24)</f>
        <v>0</v>
      </c>
      <c r="AM24" s="119">
        <f>[4]军团势力点战斗奖励设计!GK28+求节点(活动投放!$S$46:$S$81,活动投放!AQ$46:AQ$81,$AI24)</f>
        <v>0</v>
      </c>
      <c r="AN24" s="119">
        <f>[4]军团势力点战斗奖励设计!GL28+求节点(活动投放!$S$46:$S$81,活动投放!AR$46:AR$81,$AI24)</f>
        <v>0</v>
      </c>
      <c r="AO24" s="119">
        <f>[4]军团势力点战斗奖励设计!GM28+求节点(活动投放!$S$46:$S$81,活动投放!AS$46:AS$81,$AI24)</f>
        <v>0</v>
      </c>
      <c r="AP24" s="119">
        <f>IF($AI24&lt;前期规划!$C$2,0,求节点(装备突破!$N$46:$N$81,装备突破!AQ$46:AQ$81,$AI24))</f>
        <v>0</v>
      </c>
      <c r="AQ24" s="119">
        <f>IF($AI24&lt;前期规划!$C$2,0,求节点(装备突破!$N$46:$N$81,装备突破!AR$46:AR$81,$AI24))</f>
        <v>0</v>
      </c>
      <c r="AR24" s="119">
        <f>IF($AI24&lt;前期规划!$C$2,0,求节点(装备突破!$N$46:$N$81,装备突破!AS$46:AS$81,$AI24))</f>
        <v>0</v>
      </c>
      <c r="AS24" s="119">
        <f>IF($AI24&lt;前期规划!$C$2,0,求节点(装备突破!$N$46:$N$81,装备突破!AT$46:AT$81,$AI24))</f>
        <v>0</v>
      </c>
      <c r="AT24" s="119">
        <f>IF($AI24&lt;前期规划!$C$2,0,求节点(装备突破!$N$46:$N$81,装备突破!AU$46:AU$81,$AI24))</f>
        <v>0</v>
      </c>
      <c r="AU24" s="119">
        <f>IF($AI24&lt;前期规划!$C$2,0,求节点(装备突破!$N$46:$N$81,装备突破!AV$46:AV$81,$AI24))</f>
        <v>0</v>
      </c>
      <c r="AV24" s="80">
        <f t="shared" si="29"/>
        <v>0</v>
      </c>
      <c r="AW24" s="80">
        <f t="shared" si="1"/>
        <v>0</v>
      </c>
      <c r="AX24" s="80">
        <f t="shared" si="2"/>
        <v>0</v>
      </c>
      <c r="AY24" s="80">
        <f t="shared" si="3"/>
        <v>0</v>
      </c>
      <c r="AZ24" s="80">
        <f t="shared" si="4"/>
        <v>0</v>
      </c>
      <c r="BA24" s="80">
        <f t="shared" si="5"/>
        <v>0</v>
      </c>
      <c r="BD24" s="80">
        <v>19</v>
      </c>
      <c r="BE24" s="119">
        <f>[4]军团势力点战斗奖励设计!GN28+求节点(活动投放!$S$86:$S$121,活动投放!AN$86:AN$121,$BD24)</f>
        <v>0</v>
      </c>
      <c r="BF24" s="119">
        <f>[4]军团势力点战斗奖励设计!GO28+求节点(活动投放!$S$86:$S$121,活动投放!AO$86:AO$121,$BD24)</f>
        <v>0</v>
      </c>
      <c r="BG24" s="119">
        <f>[4]军团势力点战斗奖励设计!GP28+求节点(活动投放!$S$86:$S$121,活动投放!AP$86:AP$121,$BD24)</f>
        <v>0</v>
      </c>
      <c r="BH24" s="119">
        <f>[4]军团势力点战斗奖励设计!GQ28+求节点(活动投放!$S$86:$S$121,活动投放!AQ$86:AQ$121,$BD24)</f>
        <v>0</v>
      </c>
      <c r="BI24" s="119">
        <f>[4]军团势力点战斗奖励设计!GR28+求节点(活动投放!$S$86:$S$121,活动投放!AR$86:AR$121,$BD24)</f>
        <v>0</v>
      </c>
      <c r="BJ24" s="119">
        <f>[4]军团势力点战斗奖励设计!GS28+求节点(活动投放!$S$86:$S$121,活动投放!AS$86:AS$121,$BD24)</f>
        <v>0</v>
      </c>
      <c r="BK24" s="119">
        <f>IF($BD24&lt;前期规划!$C$2,0,求节点(装备突破!$N$86:$N$121,装备突破!AQ$86:AQ$121,$BD24))</f>
        <v>0</v>
      </c>
      <c r="BL24" s="119">
        <f>IF($BD24&lt;前期规划!$C$2,0,求节点(装备突破!$N$86:$N$121,装备突破!AR$86:AR$121,$BD24))</f>
        <v>0</v>
      </c>
      <c r="BM24" s="119">
        <f>IF($BD24&lt;前期规划!$C$2,0,求节点(装备突破!$N$86:$N$121,装备突破!AS$86:AS$121,$BD24))</f>
        <v>0</v>
      </c>
      <c r="BN24" s="119">
        <f>IF($BD24&lt;前期规划!$C$2,0,求节点(装备突破!$N$86:$N$121,装备突破!AT$86:AT$121,$BD24))</f>
        <v>0</v>
      </c>
      <c r="BO24" s="119">
        <f>IF($BD24&lt;前期规划!$C$2,0,求节点(装备突破!$N$86:$N$121,装备突破!AU$86:AU$121,$BD24))</f>
        <v>0</v>
      </c>
      <c r="BP24" s="119">
        <f>IF($BD24&lt;前期规划!$C$2,0,求节点(装备突破!$N$86:$N$121,装备突破!AV$86:AV$121,$BD24))</f>
        <v>0</v>
      </c>
      <c r="BQ24" s="80">
        <f t="shared" si="30"/>
        <v>0</v>
      </c>
      <c r="BR24" s="80">
        <f t="shared" si="6"/>
        <v>0</v>
      </c>
      <c r="BS24" s="80">
        <f t="shared" si="7"/>
        <v>0</v>
      </c>
      <c r="BT24" s="80">
        <f t="shared" si="8"/>
        <v>0</v>
      </c>
      <c r="BU24" s="80">
        <f t="shared" si="9"/>
        <v>0</v>
      </c>
      <c r="BV24" s="80">
        <f t="shared" si="10"/>
        <v>0</v>
      </c>
      <c r="BY24" s="80">
        <v>19</v>
      </c>
      <c r="BZ24" s="119">
        <f>[4]军团势力点战斗奖励设计!GT28+求节点(活动投放!$S$126:$S$161,活动投放!AN$126:AN$161,$BY24)</f>
        <v>0</v>
      </c>
      <c r="CA24" s="119">
        <f>[4]军团势力点战斗奖励设计!GU28+求节点(活动投放!$S$126:$S$161,活动投放!AO$126:AO$161,$BY24)</f>
        <v>0</v>
      </c>
      <c r="CB24" s="119">
        <f>[4]军团势力点战斗奖励设计!GV28+求节点(活动投放!$S$126:$S$161,活动投放!AP$126:AP$161,$BY24)</f>
        <v>0</v>
      </c>
      <c r="CC24" s="119">
        <f>[4]军团势力点战斗奖励设计!GW28+求节点(活动投放!$S$126:$S$161,活动投放!AQ$126:AQ$161,$BY24)</f>
        <v>0</v>
      </c>
      <c r="CD24" s="119">
        <f>[4]军团势力点战斗奖励设计!GX28+求节点(活动投放!$S$126:$S$161,活动投放!AR$126:AR$161,$BY24)</f>
        <v>0</v>
      </c>
      <c r="CE24" s="119">
        <f>[4]军团势力点战斗奖励设计!GY28+求节点(活动投放!$S$126:$S$161,活动投放!AS$126:AS$161,$BY24)</f>
        <v>0</v>
      </c>
      <c r="CF24" s="119">
        <f>IF($BY24&lt;前期规划!$C$2,0,求节点(装备突破!$N$126:$N$161,装备突破!AQ$126:AQ$161,$BY24))</f>
        <v>0</v>
      </c>
      <c r="CG24" s="119">
        <f>IF($BY24&lt;前期规划!$C$2,0,求节点(装备突破!$N$126:$N$161,装备突破!AR$126:AR$161,$BY24))</f>
        <v>0</v>
      </c>
      <c r="CH24" s="119">
        <f>IF($BY24&lt;前期规划!$C$2,0,求节点(装备突破!$N$126:$N$161,装备突破!AS$126:AS$161,$BY24))</f>
        <v>0</v>
      </c>
      <c r="CI24" s="119">
        <f>IF($BY24&lt;前期规划!$C$2,0,求节点(装备突破!$N$126:$N$161,装备突破!AT$126:AT$161,$BY24))</f>
        <v>0</v>
      </c>
      <c r="CJ24" s="119">
        <f>IF($BY24&lt;前期规划!$C$2,0,求节点(装备突破!$N$126:$N$161,装备突破!AU$126:AU$161,$BY24))</f>
        <v>0</v>
      </c>
      <c r="CK24" s="119">
        <f>IF($BY24&lt;前期规划!$C$2,0,求节点(装备突破!$N$126:$N$161,装备突破!AV$126:AV$161,$BY24))</f>
        <v>0</v>
      </c>
      <c r="CL24" s="80">
        <f t="shared" si="31"/>
        <v>0</v>
      </c>
      <c r="CM24" s="80">
        <f t="shared" si="11"/>
        <v>0</v>
      </c>
      <c r="CN24" s="80">
        <f t="shared" si="12"/>
        <v>0</v>
      </c>
      <c r="CO24" s="80">
        <f t="shared" si="13"/>
        <v>0</v>
      </c>
      <c r="CP24" s="80">
        <f t="shared" si="14"/>
        <v>0</v>
      </c>
      <c r="CQ24" s="80">
        <f t="shared" si="15"/>
        <v>0</v>
      </c>
      <c r="CT24" s="80">
        <v>19</v>
      </c>
      <c r="CU24" s="119">
        <f>[4]军团势力点战斗奖励设计!GZ28+求节点(活动投放!$S$166:$S$201,活动投放!AN$166:AN$201,$CT24)</f>
        <v>0</v>
      </c>
      <c r="CV24" s="119">
        <f>[4]军团势力点战斗奖励设计!HA28+求节点(活动投放!$S$166:$S$201,活动投放!AO$166:AO$201,$CT24)</f>
        <v>0</v>
      </c>
      <c r="CW24" s="119">
        <f>[4]军团势力点战斗奖励设计!HB28+求节点(活动投放!$S$166:$S$201,活动投放!AP$166:AP$201,$CT24)</f>
        <v>0</v>
      </c>
      <c r="CX24" s="119">
        <f>[4]军团势力点战斗奖励设计!HC28+求节点(活动投放!$S$166:$S$201,活动投放!AQ$166:AQ$201,$CT24)</f>
        <v>0</v>
      </c>
      <c r="CY24" s="119">
        <f>[4]军团势力点战斗奖励设计!HD28+求节点(活动投放!$S$166:$S$201,活动投放!AR$166:AR$201,$CT24)</f>
        <v>0</v>
      </c>
      <c r="CZ24" s="119">
        <f>[4]军团势力点战斗奖励设计!HE28+求节点(活动投放!$S$166:$S$201,活动投放!AS$166:AS$201,$CT24)</f>
        <v>0</v>
      </c>
      <c r="DA24" s="119">
        <f>IF($CT24&lt;前期规划!$C$2,0,求节点(装备突破!$N$166:$N$201,装备突破!AQ$166:AQ$201,$CT24))</f>
        <v>0</v>
      </c>
      <c r="DB24" s="119">
        <f>IF($CT24&lt;前期规划!$C$2,0,求节点(装备突破!$N$166:$N$201,装备突破!AR$166:AR$201,$CT24))</f>
        <v>0</v>
      </c>
      <c r="DC24" s="119">
        <f>IF($CT24&lt;前期规划!$C$2,0,求节点(装备突破!$N$166:$N$201,装备突破!AS$166:AS$201,$CT24))</f>
        <v>0</v>
      </c>
      <c r="DD24" s="119">
        <f>IF($CT24&lt;前期规划!$C$2,0,求节点(装备突破!$N$166:$N$201,装备突破!AT$166:AT$201,$CT24))</f>
        <v>0</v>
      </c>
      <c r="DE24" s="119">
        <f>IF($CT24&lt;前期规划!$C$2,0,求节点(装备突破!$N$166:$N$201,装备突破!AU$166:AU$201,$CT24))</f>
        <v>0</v>
      </c>
      <c r="DF24" s="119">
        <f>IF($CT24&lt;前期规划!$C$2,0,求节点(装备突破!$N$166:$N$201,装备突破!AV$166:AV$201,$CT24))</f>
        <v>0</v>
      </c>
      <c r="DG24" s="80">
        <f t="shared" si="32"/>
        <v>0</v>
      </c>
      <c r="DH24" s="80">
        <f t="shared" si="16"/>
        <v>0</v>
      </c>
      <c r="DI24" s="80">
        <f t="shared" si="17"/>
        <v>0</v>
      </c>
      <c r="DJ24" s="80">
        <f t="shared" si="18"/>
        <v>0</v>
      </c>
      <c r="DK24" s="80">
        <f t="shared" si="19"/>
        <v>0</v>
      </c>
      <c r="DL24" s="80">
        <f t="shared" si="20"/>
        <v>0</v>
      </c>
      <c r="DN24" s="128" t="e">
        <f>[4]军团势力点战斗奖励设计!HE28/CZ24</f>
        <v>#DIV/0!</v>
      </c>
      <c r="DO24" s="128" t="e">
        <f>求节点(活动投放!$S$166:$S$201,活动投放!AS$166:AS$201,$CT24)/CZ24</f>
        <v>#DIV/0!</v>
      </c>
      <c r="DU24" s="140">
        <v>19</v>
      </c>
      <c r="DV24" s="140">
        <f>[4]军团势力点战斗奖励设计!AA28+[4]军团势力点战斗奖励设计!AF28+求节点(活动投放!$S$6:$S$41,活动投放!$BC$6:$BC$41,$DU24)</f>
        <v>0</v>
      </c>
      <c r="DW24" s="140">
        <f>[4]军团势力点战斗奖励设计!AB28+[4]军团势力点战斗奖励设计!AG28+求节点(活动投放!$S$46:$S$81,活动投放!$BC$46:$BC$81,$DU24)</f>
        <v>0</v>
      </c>
      <c r="DX24" s="140">
        <f>[4]军团势力点战斗奖励设计!AC28+[4]军团势力点战斗奖励设计!AH28+求节点(活动投放!$S$86:$S$121,活动投放!$BC$86:$BC$121,$DU24)</f>
        <v>0</v>
      </c>
      <c r="DY24" s="140">
        <f>[4]军团势力点战斗奖励设计!AD28+[4]军团势力点战斗奖励设计!AI28+求节点(活动投放!$S$126:$S$161,活动投放!$BC$126:$BC$161,$DU24)</f>
        <v>0</v>
      </c>
      <c r="DZ24" s="140">
        <f>[4]军团势力点战斗奖励设计!AE28+[4]军团势力点战斗奖励设计!AJ28+求节点(活动投放!$S$166:$S$201,活动投放!$BC$166:$BC$201,$DU24)</f>
        <v>0</v>
      </c>
      <c r="EA24" s="140">
        <f>[4]军团势力点战斗奖励设计!BI28+[4]军团势力点战斗奖励设计!BN28+求节点(活动投放!$S$6:$S$41,活动投放!$BE$6:$BE$41,$DU24)</f>
        <v>0</v>
      </c>
      <c r="EB24" s="140">
        <f>[4]军团势力点战斗奖励设计!BJ28+[4]军团势力点战斗奖励设计!BO28+求节点(活动投放!$S$46:$S$81,活动投放!$BE$46:$BE$81,$DU24)</f>
        <v>0</v>
      </c>
      <c r="EC24" s="140">
        <f>[4]军团势力点战斗奖励设计!BK28+[4]军团势力点战斗奖励设计!BP28+求节点(活动投放!$S$86:$S$121,活动投放!$BE$86:$BE$121,$DU24)</f>
        <v>0</v>
      </c>
      <c r="ED24" s="140">
        <f>[4]军团势力点战斗奖励设计!BL28+[4]军团势力点战斗奖励设计!BQ28+求节点(活动投放!$S$126:$S$161,活动投放!$BE$126:$BE$161,$DU24)</f>
        <v>0</v>
      </c>
      <c r="EE24" s="140">
        <f>[4]军团势力点战斗奖励设计!BM28+[4]军团势力点战斗奖励设计!BR28+求节点(活动投放!$S$166:$S$201,活动投放!$BE$166:$BE$201,$DU24)</f>
        <v>0</v>
      </c>
      <c r="EF24" s="140">
        <f t="shared" si="33"/>
        <v>0</v>
      </c>
      <c r="EG24" s="140">
        <f t="shared" si="34"/>
        <v>0</v>
      </c>
      <c r="EH24" s="140">
        <f t="shared" si="35"/>
        <v>0</v>
      </c>
      <c r="EI24" s="140">
        <f t="shared" si="36"/>
        <v>0</v>
      </c>
      <c r="EJ24" s="140">
        <f t="shared" si="37"/>
        <v>0</v>
      </c>
      <c r="EM24" s="140">
        <v>19</v>
      </c>
      <c r="EN24" s="140">
        <f>[4]军团势力点战斗奖励设计!AK28+[4]军团势力点战斗奖励设计!AP28+求节点(活动投放!$S$6:$S$41,活动投放!$BD$6:$BD$41,$EM24)</f>
        <v>0</v>
      </c>
      <c r="EO24" s="140">
        <f>[4]军团势力点战斗奖励设计!AL28+[4]军团势力点战斗奖励设计!AQ28+求节点(活动投放!$S$46:$S$81,活动投放!$BD$46:$BD$81,$EM24)</f>
        <v>0</v>
      </c>
      <c r="EP24" s="140">
        <f>[4]军团势力点战斗奖励设计!AM28+[4]军团势力点战斗奖励设计!AR28+求节点(活动投放!$S$86:$S$121,活动投放!$BD$86:$BD$121,$EM24)</f>
        <v>0</v>
      </c>
      <c r="EQ24" s="140">
        <f>[4]军团势力点战斗奖励设计!AN28+[4]军团势力点战斗奖励设计!AS28+求节点(活动投放!$S$126:$S$161,活动投放!$BD$126:$BD$161,$EM24)</f>
        <v>0</v>
      </c>
      <c r="ER24" s="140">
        <f>[4]军团势力点战斗奖励设计!AO28+[4]军团势力点战斗奖励设计!AT28+求节点(活动投放!$S$166:$S$201,活动投放!$BD$166:$BD$201,$EM24)</f>
        <v>0</v>
      </c>
      <c r="ES24" s="140">
        <f>[4]军团势力点战斗奖励设计!BS28+[4]军团势力点战斗奖励设计!BX28+求节点(活动投放!$S$6:$S$41,活动投放!$BF$6:$BF$41,$EM24)</f>
        <v>0</v>
      </c>
      <c r="ET24" s="140">
        <f>[4]军团势力点战斗奖励设计!BT28+[4]军团势力点战斗奖励设计!BY28+求节点(活动投放!$S$46:$S$81,活动投放!$BF$46:$BF$81,$EM24)</f>
        <v>0</v>
      </c>
      <c r="EU24" s="140">
        <f>[4]军团势力点战斗奖励设计!BU28+[4]军团势力点战斗奖励设计!BZ28+求节点(活动投放!$S$86:$S$121,活动投放!$BF$86:$BF$121,$EM24)</f>
        <v>0</v>
      </c>
      <c r="EV24" s="140">
        <f>[4]军团势力点战斗奖励设计!BV28+[4]军团势力点战斗奖励设计!CA28+求节点(活动投放!$S$126:$S$161,活动投放!$BF$126:$BF$161,$EM24)</f>
        <v>0</v>
      </c>
      <c r="EW24" s="140">
        <f>[4]军团势力点战斗奖励设计!BW28+[4]军团势力点战斗奖励设计!CB28+求节点(活动投放!$S$166:$S$201,活动投放!$BF$166:$BF$201,$EM24)</f>
        <v>0</v>
      </c>
      <c r="EX24" s="140">
        <f t="shared" si="38"/>
        <v>0</v>
      </c>
      <c r="EY24" s="140">
        <f t="shared" si="39"/>
        <v>0</v>
      </c>
      <c r="EZ24" s="140">
        <f t="shared" si="40"/>
        <v>0</v>
      </c>
      <c r="FA24" s="140">
        <f t="shared" si="41"/>
        <v>0</v>
      </c>
      <c r="FB24" s="140">
        <f t="shared" si="42"/>
        <v>0</v>
      </c>
    </row>
    <row r="25" spans="2:158" x14ac:dyDescent="0.15">
      <c r="B25" s="80">
        <v>20</v>
      </c>
      <c r="C25" s="119">
        <f>[4]军团势力点战斗奖励设计!GB29+求节点(活动投放!$S$6:$S$41,活动投放!AN$6:AN$41,$B25)</f>
        <v>0</v>
      </c>
      <c r="D25" s="119">
        <f>[4]军团势力点战斗奖励设计!GC29+求节点(活动投放!$S$6:$S$41,活动投放!AO$6:AO$41,$B25)</f>
        <v>0</v>
      </c>
      <c r="E25" s="119">
        <f>[4]军团势力点战斗奖励设计!GD29+求节点(活动投放!$S$6:$S$41,活动投放!AP$6:AP$41,$B25)</f>
        <v>0</v>
      </c>
      <c r="F25" s="119">
        <f>[4]军团势力点战斗奖励设计!GE29+求节点(活动投放!$S$6:$S$41,活动投放!AQ$6:AQ$41,$B25)</f>
        <v>0</v>
      </c>
      <c r="G25" s="119">
        <f>[4]军团势力点战斗奖励设计!GF29+求节点(活动投放!$S$6:$S$41,活动投放!AR$6:AR$41,$B25)</f>
        <v>0</v>
      </c>
      <c r="H25" s="119">
        <f>[4]军团势力点战斗奖励设计!GG29+求节点(活动投放!$S$6:$S$41,活动投放!AS$6:AS$41,$B25)</f>
        <v>0</v>
      </c>
      <c r="I25" s="119">
        <f>IF($B25&lt;前期规划!$C$2,0,求节点(装备突破!$N$6:$N$41,装备突破!AQ$6:AQ$41,$B25))</f>
        <v>0</v>
      </c>
      <c r="J25" s="119">
        <f>IF($B25&lt;前期规划!$C$2,0,求节点(装备突破!$N$6:$N$41,装备突破!AR$6:AR$41,$B25))</f>
        <v>0</v>
      </c>
      <c r="K25" s="119">
        <f>IF($B25&lt;前期规划!$C$2,0,求节点(装备突破!$N$6:$N$41,装备突破!AS$6:AS$41,$B25))</f>
        <v>0</v>
      </c>
      <c r="L25" s="119">
        <f>IF($B25&lt;前期规划!$C$2,0,求节点(装备突破!$N$6:$N$41,装备突破!AT$6:AT$41,$B25))</f>
        <v>0</v>
      </c>
      <c r="M25" s="119">
        <f>IF($B25&lt;前期规划!$C$2,0,求节点(装备突破!$N$6:$N$41,装备突破!AU$6:AU$41,$B25))</f>
        <v>0</v>
      </c>
      <c r="N25" s="119">
        <f>IF($B25&lt;前期规划!$C$2,0,求节点(装备突破!$N$6:$N$41,装备突破!AV$6:AV$41,$B25))</f>
        <v>0</v>
      </c>
      <c r="O25" s="80">
        <f t="shared" si="23"/>
        <v>0</v>
      </c>
      <c r="P25" s="80">
        <f t="shared" si="24"/>
        <v>0</v>
      </c>
      <c r="Q25" s="80">
        <f t="shared" si="25"/>
        <v>0</v>
      </c>
      <c r="R25" s="80">
        <f t="shared" si="26"/>
        <v>0</v>
      </c>
      <c r="S25" s="80">
        <f t="shared" si="27"/>
        <v>0</v>
      </c>
      <c r="T25" s="80">
        <f t="shared" si="28"/>
        <v>0</v>
      </c>
      <c r="V25" s="128" t="e">
        <f>[4]军团势力点战斗奖励设计!GD29/E25</f>
        <v>#DIV/0!</v>
      </c>
      <c r="W25" s="128" t="e">
        <f>求节点(活动投放!$S$6:$S$41,活动投放!AP$6:AP$41,$B25)/E25</f>
        <v>#DIV/0!</v>
      </c>
      <c r="Y25" s="128" t="e">
        <f>[4]军团势力点战斗奖励设计!GE29/F25</f>
        <v>#DIV/0!</v>
      </c>
      <c r="Z25" s="128" t="e">
        <f>求节点(活动投放!$S$6:$S$41,活动投放!AQ$6:AQ$41,$B25)/F25</f>
        <v>#DIV/0!</v>
      </c>
      <c r="AB25" s="128" t="e">
        <f>[4]军团势力点战斗奖励设计!GF29/G25</f>
        <v>#DIV/0!</v>
      </c>
      <c r="AC25" s="128" t="e">
        <f>求节点(活动投放!$S$6:$S$41,活动投放!AR$6:AR$41,$B25)/G25</f>
        <v>#DIV/0!</v>
      </c>
      <c r="AE25" s="128" t="e">
        <f>[4]军团势力点战斗奖励设计!GG29/H25</f>
        <v>#DIV/0!</v>
      </c>
      <c r="AF25" s="128" t="e">
        <f>求节点(活动投放!$S$6:$S$41,活动投放!AS$6:AS$41,$B25)/H25</f>
        <v>#DIV/0!</v>
      </c>
      <c r="AI25" s="80">
        <v>20</v>
      </c>
      <c r="AJ25" s="119">
        <f>[4]军团势力点战斗奖励设计!GH29+求节点(活动投放!$S$46:$S$81,活动投放!AN$46:AN$81,$AI25)</f>
        <v>0</v>
      </c>
      <c r="AK25" s="119">
        <f>[4]军团势力点战斗奖励设计!GI29+求节点(活动投放!$S$46:$S$81,活动投放!AO$46:AO$81,$AI25)</f>
        <v>0</v>
      </c>
      <c r="AL25" s="119">
        <f>[4]军团势力点战斗奖励设计!GJ29+求节点(活动投放!$S$46:$S$81,活动投放!AP$46:AP$81,$AI25)</f>
        <v>0</v>
      </c>
      <c r="AM25" s="119">
        <f>[4]军团势力点战斗奖励设计!GK29+求节点(活动投放!$S$46:$S$81,活动投放!AQ$46:AQ$81,$AI25)</f>
        <v>0</v>
      </c>
      <c r="AN25" s="119">
        <f>[4]军团势力点战斗奖励设计!GL29+求节点(活动投放!$S$46:$S$81,活动投放!AR$46:AR$81,$AI25)</f>
        <v>0</v>
      </c>
      <c r="AO25" s="119">
        <f>[4]军团势力点战斗奖励设计!GM29+求节点(活动投放!$S$46:$S$81,活动投放!AS$46:AS$81,$AI25)</f>
        <v>0</v>
      </c>
      <c r="AP25" s="119">
        <f>IF($AI25&lt;前期规划!$C$2,0,求节点(装备突破!$N$46:$N$81,装备突破!AQ$46:AQ$81,$AI25))</f>
        <v>0</v>
      </c>
      <c r="AQ25" s="119">
        <f>IF($AI25&lt;前期规划!$C$2,0,求节点(装备突破!$N$46:$N$81,装备突破!AR$46:AR$81,$AI25))</f>
        <v>0</v>
      </c>
      <c r="AR25" s="119">
        <f>IF($AI25&lt;前期规划!$C$2,0,求节点(装备突破!$N$46:$N$81,装备突破!AS$46:AS$81,$AI25))</f>
        <v>0</v>
      </c>
      <c r="AS25" s="119">
        <f>IF($AI25&lt;前期规划!$C$2,0,求节点(装备突破!$N$46:$N$81,装备突破!AT$46:AT$81,$AI25))</f>
        <v>0</v>
      </c>
      <c r="AT25" s="119">
        <f>IF($AI25&lt;前期规划!$C$2,0,求节点(装备突破!$N$46:$N$81,装备突破!AU$46:AU$81,$AI25))</f>
        <v>0</v>
      </c>
      <c r="AU25" s="119">
        <f>IF($AI25&lt;前期规划!$C$2,0,求节点(装备突破!$N$46:$N$81,装备突破!AV$46:AV$81,$AI25))</f>
        <v>0</v>
      </c>
      <c r="AV25" s="80">
        <f t="shared" si="29"/>
        <v>0</v>
      </c>
      <c r="AW25" s="80">
        <f t="shared" si="1"/>
        <v>0</v>
      </c>
      <c r="AX25" s="80">
        <f t="shared" si="2"/>
        <v>0</v>
      </c>
      <c r="AY25" s="80">
        <f t="shared" si="3"/>
        <v>0</v>
      </c>
      <c r="AZ25" s="80">
        <f t="shared" si="4"/>
        <v>0</v>
      </c>
      <c r="BA25" s="80">
        <f t="shared" si="5"/>
        <v>0</v>
      </c>
      <c r="BD25" s="80">
        <v>20</v>
      </c>
      <c r="BE25" s="119">
        <f>[4]军团势力点战斗奖励设计!GN29+求节点(活动投放!$S$86:$S$121,活动投放!AN$86:AN$121,$BD25)</f>
        <v>0</v>
      </c>
      <c r="BF25" s="119">
        <f>[4]军团势力点战斗奖励设计!GO29+求节点(活动投放!$S$86:$S$121,活动投放!AO$86:AO$121,$BD25)</f>
        <v>0</v>
      </c>
      <c r="BG25" s="119">
        <f>[4]军团势力点战斗奖励设计!GP29+求节点(活动投放!$S$86:$S$121,活动投放!AP$86:AP$121,$BD25)</f>
        <v>0</v>
      </c>
      <c r="BH25" s="119">
        <f>[4]军团势力点战斗奖励设计!GQ29+求节点(活动投放!$S$86:$S$121,活动投放!AQ$86:AQ$121,$BD25)</f>
        <v>0</v>
      </c>
      <c r="BI25" s="119">
        <f>[4]军团势力点战斗奖励设计!GR29+求节点(活动投放!$S$86:$S$121,活动投放!AR$86:AR$121,$BD25)</f>
        <v>0</v>
      </c>
      <c r="BJ25" s="119">
        <f>[4]军团势力点战斗奖励设计!GS29+求节点(活动投放!$S$86:$S$121,活动投放!AS$86:AS$121,$BD25)</f>
        <v>0</v>
      </c>
      <c r="BK25" s="119">
        <f>IF($BD25&lt;前期规划!$C$2,0,求节点(装备突破!$N$86:$N$121,装备突破!AQ$86:AQ$121,$BD25))</f>
        <v>0</v>
      </c>
      <c r="BL25" s="119">
        <f>IF($BD25&lt;前期规划!$C$2,0,求节点(装备突破!$N$86:$N$121,装备突破!AR$86:AR$121,$BD25))</f>
        <v>0</v>
      </c>
      <c r="BM25" s="119">
        <f>IF($BD25&lt;前期规划!$C$2,0,求节点(装备突破!$N$86:$N$121,装备突破!AS$86:AS$121,$BD25))</f>
        <v>0</v>
      </c>
      <c r="BN25" s="119">
        <f>IF($BD25&lt;前期规划!$C$2,0,求节点(装备突破!$N$86:$N$121,装备突破!AT$86:AT$121,$BD25))</f>
        <v>0</v>
      </c>
      <c r="BO25" s="119">
        <f>IF($BD25&lt;前期规划!$C$2,0,求节点(装备突破!$N$86:$N$121,装备突破!AU$86:AU$121,$BD25))</f>
        <v>0</v>
      </c>
      <c r="BP25" s="119">
        <f>IF($BD25&lt;前期规划!$C$2,0,求节点(装备突破!$N$86:$N$121,装备突破!AV$86:AV$121,$BD25))</f>
        <v>0</v>
      </c>
      <c r="BQ25" s="80">
        <f t="shared" si="30"/>
        <v>0</v>
      </c>
      <c r="BR25" s="80">
        <f t="shared" si="6"/>
        <v>0</v>
      </c>
      <c r="BS25" s="80">
        <f t="shared" si="7"/>
        <v>0</v>
      </c>
      <c r="BT25" s="80">
        <f t="shared" si="8"/>
        <v>0</v>
      </c>
      <c r="BU25" s="80">
        <f t="shared" si="9"/>
        <v>0</v>
      </c>
      <c r="BV25" s="80">
        <f t="shared" si="10"/>
        <v>0</v>
      </c>
      <c r="BY25" s="80">
        <v>20</v>
      </c>
      <c r="BZ25" s="119">
        <f>[4]军团势力点战斗奖励设计!GT29+求节点(活动投放!$S$126:$S$161,活动投放!AN$126:AN$161,$BY25)</f>
        <v>0</v>
      </c>
      <c r="CA25" s="119">
        <f>[4]军团势力点战斗奖励设计!GU29+求节点(活动投放!$S$126:$S$161,活动投放!AO$126:AO$161,$BY25)</f>
        <v>0</v>
      </c>
      <c r="CB25" s="119">
        <f>[4]军团势力点战斗奖励设计!GV29+求节点(活动投放!$S$126:$S$161,活动投放!AP$126:AP$161,$BY25)</f>
        <v>0</v>
      </c>
      <c r="CC25" s="119">
        <f>[4]军团势力点战斗奖励设计!GW29+求节点(活动投放!$S$126:$S$161,活动投放!AQ$126:AQ$161,$BY25)</f>
        <v>0</v>
      </c>
      <c r="CD25" s="119">
        <f>[4]军团势力点战斗奖励设计!GX29+求节点(活动投放!$S$126:$S$161,活动投放!AR$126:AR$161,$BY25)</f>
        <v>0</v>
      </c>
      <c r="CE25" s="119">
        <f>[4]军团势力点战斗奖励设计!GY29+求节点(活动投放!$S$126:$S$161,活动投放!AS$126:AS$161,$BY25)</f>
        <v>0</v>
      </c>
      <c r="CF25" s="119">
        <f>IF($BY25&lt;前期规划!$C$2,0,求节点(装备突破!$N$126:$N$161,装备突破!AQ$126:AQ$161,$BY25))</f>
        <v>0</v>
      </c>
      <c r="CG25" s="119">
        <f>IF($BY25&lt;前期规划!$C$2,0,求节点(装备突破!$N$126:$N$161,装备突破!AR$126:AR$161,$BY25))</f>
        <v>0</v>
      </c>
      <c r="CH25" s="119">
        <f>IF($BY25&lt;前期规划!$C$2,0,求节点(装备突破!$N$126:$N$161,装备突破!AS$126:AS$161,$BY25))</f>
        <v>0</v>
      </c>
      <c r="CI25" s="119">
        <f>IF($BY25&lt;前期规划!$C$2,0,求节点(装备突破!$N$126:$N$161,装备突破!AT$126:AT$161,$BY25))</f>
        <v>0</v>
      </c>
      <c r="CJ25" s="119">
        <f>IF($BY25&lt;前期规划!$C$2,0,求节点(装备突破!$N$126:$N$161,装备突破!AU$126:AU$161,$BY25))</f>
        <v>0</v>
      </c>
      <c r="CK25" s="119">
        <f>IF($BY25&lt;前期规划!$C$2,0,求节点(装备突破!$N$126:$N$161,装备突破!AV$126:AV$161,$BY25))</f>
        <v>0</v>
      </c>
      <c r="CL25" s="80">
        <f t="shared" si="31"/>
        <v>0</v>
      </c>
      <c r="CM25" s="80">
        <f t="shared" si="11"/>
        <v>0</v>
      </c>
      <c r="CN25" s="80">
        <f t="shared" si="12"/>
        <v>0</v>
      </c>
      <c r="CO25" s="80">
        <f t="shared" si="13"/>
        <v>0</v>
      </c>
      <c r="CP25" s="80">
        <f t="shared" si="14"/>
        <v>0</v>
      </c>
      <c r="CQ25" s="80">
        <f t="shared" si="15"/>
        <v>0</v>
      </c>
      <c r="CT25" s="80">
        <v>20</v>
      </c>
      <c r="CU25" s="119">
        <f>[4]军团势力点战斗奖励设计!GZ29+求节点(活动投放!$S$166:$S$201,活动投放!AN$166:AN$201,$CT25)</f>
        <v>0</v>
      </c>
      <c r="CV25" s="119">
        <f>[4]军团势力点战斗奖励设计!HA29+求节点(活动投放!$S$166:$S$201,活动投放!AO$166:AO$201,$CT25)</f>
        <v>0</v>
      </c>
      <c r="CW25" s="119">
        <f>[4]军团势力点战斗奖励设计!HB29+求节点(活动投放!$S$166:$S$201,活动投放!AP$166:AP$201,$CT25)</f>
        <v>0</v>
      </c>
      <c r="CX25" s="119">
        <f>[4]军团势力点战斗奖励设计!HC29+求节点(活动投放!$S$166:$S$201,活动投放!AQ$166:AQ$201,$CT25)</f>
        <v>0</v>
      </c>
      <c r="CY25" s="119">
        <f>[4]军团势力点战斗奖励设计!HD29+求节点(活动投放!$S$166:$S$201,活动投放!AR$166:AR$201,$CT25)</f>
        <v>0</v>
      </c>
      <c r="CZ25" s="119">
        <f>[4]军团势力点战斗奖励设计!HE29+求节点(活动投放!$S$166:$S$201,活动投放!AS$166:AS$201,$CT25)</f>
        <v>0</v>
      </c>
      <c r="DA25" s="119">
        <f>IF($CT25&lt;前期规划!$C$2,0,求节点(装备突破!$N$166:$N$201,装备突破!AQ$166:AQ$201,$CT25))</f>
        <v>0</v>
      </c>
      <c r="DB25" s="119">
        <f>IF($CT25&lt;前期规划!$C$2,0,求节点(装备突破!$N$166:$N$201,装备突破!AR$166:AR$201,$CT25))</f>
        <v>0</v>
      </c>
      <c r="DC25" s="119">
        <f>IF($CT25&lt;前期规划!$C$2,0,求节点(装备突破!$N$166:$N$201,装备突破!AS$166:AS$201,$CT25))</f>
        <v>0</v>
      </c>
      <c r="DD25" s="119">
        <f>IF($CT25&lt;前期规划!$C$2,0,求节点(装备突破!$N$166:$N$201,装备突破!AT$166:AT$201,$CT25))</f>
        <v>0</v>
      </c>
      <c r="DE25" s="119">
        <f>IF($CT25&lt;前期规划!$C$2,0,求节点(装备突破!$N$166:$N$201,装备突破!AU$166:AU$201,$CT25))</f>
        <v>0</v>
      </c>
      <c r="DF25" s="119">
        <f>IF($CT25&lt;前期规划!$C$2,0,求节点(装备突破!$N$166:$N$201,装备突破!AV$166:AV$201,$CT25))</f>
        <v>0</v>
      </c>
      <c r="DG25" s="80">
        <f t="shared" si="32"/>
        <v>0</v>
      </c>
      <c r="DH25" s="80">
        <f t="shared" si="16"/>
        <v>0</v>
      </c>
      <c r="DI25" s="80">
        <f t="shared" si="17"/>
        <v>0</v>
      </c>
      <c r="DJ25" s="80">
        <f t="shared" si="18"/>
        <v>0</v>
      </c>
      <c r="DK25" s="80">
        <f t="shared" si="19"/>
        <v>0</v>
      </c>
      <c r="DL25" s="80">
        <f t="shared" si="20"/>
        <v>0</v>
      </c>
      <c r="DN25" s="128" t="e">
        <f>[4]军团势力点战斗奖励设计!HE29/CZ25</f>
        <v>#DIV/0!</v>
      </c>
      <c r="DO25" s="128" t="e">
        <f>求节点(活动投放!$S$166:$S$201,活动投放!AS$166:AS$201,$CT25)/CZ25</f>
        <v>#DIV/0!</v>
      </c>
      <c r="DU25" s="140">
        <v>20</v>
      </c>
      <c r="DV25" s="140">
        <f>[4]军团势力点战斗奖励设计!AA29+[4]军团势力点战斗奖励设计!AF29+求节点(活动投放!$S$6:$S$41,活动投放!$BC$6:$BC$41,$DU25)</f>
        <v>0</v>
      </c>
      <c r="DW25" s="140">
        <f>[4]军团势力点战斗奖励设计!AB29+[4]军团势力点战斗奖励设计!AG29+求节点(活动投放!$S$46:$S$81,活动投放!$BC$46:$BC$81,$DU25)</f>
        <v>0</v>
      </c>
      <c r="DX25" s="140">
        <f>[4]军团势力点战斗奖励设计!AC29+[4]军团势力点战斗奖励设计!AH29+求节点(活动投放!$S$86:$S$121,活动投放!$BC$86:$BC$121,$DU25)</f>
        <v>0</v>
      </c>
      <c r="DY25" s="140">
        <f>[4]军团势力点战斗奖励设计!AD29+[4]军团势力点战斗奖励设计!AI29+求节点(活动投放!$S$126:$S$161,活动投放!$BC$126:$BC$161,$DU25)</f>
        <v>0</v>
      </c>
      <c r="DZ25" s="140">
        <f>[4]军团势力点战斗奖励设计!AE29+[4]军团势力点战斗奖励设计!AJ29+求节点(活动投放!$S$166:$S$201,活动投放!$BC$166:$BC$201,$DU25)</f>
        <v>0</v>
      </c>
      <c r="EA25" s="140">
        <f>[4]军团势力点战斗奖励设计!BI29+[4]军团势力点战斗奖励设计!BN29+求节点(活动投放!$S$6:$S$41,活动投放!$BE$6:$BE$41,$DU25)</f>
        <v>0</v>
      </c>
      <c r="EB25" s="140">
        <f>[4]军团势力点战斗奖励设计!BJ29+[4]军团势力点战斗奖励设计!BO29+求节点(活动投放!$S$46:$S$81,活动投放!$BE$46:$BE$81,$DU25)</f>
        <v>0</v>
      </c>
      <c r="EC25" s="140">
        <f>[4]军团势力点战斗奖励设计!BK29+[4]军团势力点战斗奖励设计!BP29+求节点(活动投放!$S$86:$S$121,活动投放!$BE$86:$BE$121,$DU25)</f>
        <v>0</v>
      </c>
      <c r="ED25" s="140">
        <f>[4]军团势力点战斗奖励设计!BL29+[4]军团势力点战斗奖励设计!BQ29+求节点(活动投放!$S$126:$S$161,活动投放!$BE$126:$BE$161,$DU25)</f>
        <v>0</v>
      </c>
      <c r="EE25" s="140">
        <f>[4]军团势力点战斗奖励设计!BM29+[4]军团势力点战斗奖励设计!BR29+求节点(活动投放!$S$166:$S$201,活动投放!$BE$166:$BE$201,$DU25)</f>
        <v>0</v>
      </c>
      <c r="EF25" s="140">
        <f t="shared" si="33"/>
        <v>0</v>
      </c>
      <c r="EG25" s="140">
        <f t="shared" si="34"/>
        <v>0</v>
      </c>
      <c r="EH25" s="140">
        <f t="shared" si="35"/>
        <v>0</v>
      </c>
      <c r="EI25" s="140">
        <f t="shared" si="36"/>
        <v>0</v>
      </c>
      <c r="EJ25" s="140">
        <f t="shared" si="37"/>
        <v>0</v>
      </c>
      <c r="EM25" s="140">
        <v>20</v>
      </c>
      <c r="EN25" s="140">
        <f>[4]军团势力点战斗奖励设计!AK29+[4]军团势力点战斗奖励设计!AP29+求节点(活动投放!$S$6:$S$41,活动投放!$BD$6:$BD$41,$EM25)</f>
        <v>0</v>
      </c>
      <c r="EO25" s="140">
        <f>[4]军团势力点战斗奖励设计!AL29+[4]军团势力点战斗奖励设计!AQ29+求节点(活动投放!$S$46:$S$81,活动投放!$BD$46:$BD$81,$EM25)</f>
        <v>0</v>
      </c>
      <c r="EP25" s="140">
        <f>[4]军团势力点战斗奖励设计!AM29+[4]军团势力点战斗奖励设计!AR29+求节点(活动投放!$S$86:$S$121,活动投放!$BD$86:$BD$121,$EM25)</f>
        <v>0</v>
      </c>
      <c r="EQ25" s="140">
        <f>[4]军团势力点战斗奖励设计!AN29+[4]军团势力点战斗奖励设计!AS29+求节点(活动投放!$S$126:$S$161,活动投放!$BD$126:$BD$161,$EM25)</f>
        <v>0</v>
      </c>
      <c r="ER25" s="140">
        <f>[4]军团势力点战斗奖励设计!AO29+[4]军团势力点战斗奖励设计!AT29+求节点(活动投放!$S$166:$S$201,活动投放!$BD$166:$BD$201,$EM25)</f>
        <v>0</v>
      </c>
      <c r="ES25" s="140">
        <f>[4]军团势力点战斗奖励设计!BS29+[4]军团势力点战斗奖励设计!BX29+求节点(活动投放!$S$6:$S$41,活动投放!$BF$6:$BF$41,$EM25)</f>
        <v>0</v>
      </c>
      <c r="ET25" s="140">
        <f>[4]军团势力点战斗奖励设计!BT29+[4]军团势力点战斗奖励设计!BY29+求节点(活动投放!$S$46:$S$81,活动投放!$BF$46:$BF$81,$EM25)</f>
        <v>0</v>
      </c>
      <c r="EU25" s="140">
        <f>[4]军团势力点战斗奖励设计!BU29+[4]军团势力点战斗奖励设计!BZ29+求节点(活动投放!$S$86:$S$121,活动投放!$BF$86:$BF$121,$EM25)</f>
        <v>0</v>
      </c>
      <c r="EV25" s="140">
        <f>[4]军团势力点战斗奖励设计!BV29+[4]军团势力点战斗奖励设计!CA29+求节点(活动投放!$S$126:$S$161,活动投放!$BF$126:$BF$161,$EM25)</f>
        <v>0</v>
      </c>
      <c r="EW25" s="140">
        <f>[4]军团势力点战斗奖励设计!BW29+[4]军团势力点战斗奖励设计!CB29+求节点(活动投放!$S$166:$S$201,活动投放!$BF$166:$BF$201,$EM25)</f>
        <v>0</v>
      </c>
      <c r="EX25" s="140">
        <f t="shared" si="38"/>
        <v>0</v>
      </c>
      <c r="EY25" s="140">
        <f t="shared" si="39"/>
        <v>0</v>
      </c>
      <c r="EZ25" s="140">
        <f t="shared" si="40"/>
        <v>0</v>
      </c>
      <c r="FA25" s="140">
        <f t="shared" si="41"/>
        <v>0</v>
      </c>
      <c r="FB25" s="140">
        <f t="shared" si="42"/>
        <v>0</v>
      </c>
    </row>
    <row r="26" spans="2:158" x14ac:dyDescent="0.15">
      <c r="B26" s="80">
        <v>21</v>
      </c>
      <c r="C26" s="119">
        <f>[4]军团势力点战斗奖励设计!GB30+求节点(活动投放!$S$6:$S$41,活动投放!AN$6:AN$41,$B26)</f>
        <v>0</v>
      </c>
      <c r="D26" s="119">
        <f>[4]军团势力点战斗奖励设计!GC30+求节点(活动投放!$S$6:$S$41,活动投放!AO$6:AO$41,$B26)</f>
        <v>0</v>
      </c>
      <c r="E26" s="119">
        <f>[4]军团势力点战斗奖励设计!GD30+求节点(活动投放!$S$6:$S$41,活动投放!AP$6:AP$41,$B26)</f>
        <v>0</v>
      </c>
      <c r="F26" s="119">
        <f>[4]军团势力点战斗奖励设计!GE30+求节点(活动投放!$S$6:$S$41,活动投放!AQ$6:AQ$41,$B26)</f>
        <v>0</v>
      </c>
      <c r="G26" s="119">
        <f>[4]军团势力点战斗奖励设计!GF30+求节点(活动投放!$S$6:$S$41,活动投放!AR$6:AR$41,$B26)</f>
        <v>0</v>
      </c>
      <c r="H26" s="119">
        <f>[4]军团势力点战斗奖励设计!GG30+求节点(活动投放!$S$6:$S$41,活动投放!AS$6:AS$41,$B26)</f>
        <v>0</v>
      </c>
      <c r="I26" s="119">
        <f>IF($B26&lt;前期规划!$C$2,0,求节点(装备突破!$N$6:$N$41,装备突破!AQ$6:AQ$41,$B26))</f>
        <v>0</v>
      </c>
      <c r="J26" s="119">
        <f>IF($B26&lt;前期规划!$C$2,0,求节点(装备突破!$N$6:$N$41,装备突破!AR$6:AR$41,$B26))</f>
        <v>0</v>
      </c>
      <c r="K26" s="119">
        <f>IF($B26&lt;前期规划!$C$2,0,求节点(装备突破!$N$6:$N$41,装备突破!AS$6:AS$41,$B26))</f>
        <v>0</v>
      </c>
      <c r="L26" s="119">
        <f>IF($B26&lt;前期规划!$C$2,0,求节点(装备突破!$N$6:$N$41,装备突破!AT$6:AT$41,$B26))</f>
        <v>0</v>
      </c>
      <c r="M26" s="119">
        <f>IF($B26&lt;前期规划!$C$2,0,求节点(装备突破!$N$6:$N$41,装备突破!AU$6:AU$41,$B26))</f>
        <v>0</v>
      </c>
      <c r="N26" s="119">
        <f>IF($B26&lt;前期规划!$C$2,0,求节点(装备突破!$N$6:$N$41,装备突破!AV$6:AV$41,$B26))</f>
        <v>0</v>
      </c>
      <c r="O26" s="80">
        <f t="shared" si="23"/>
        <v>0</v>
      </c>
      <c r="P26" s="80">
        <f t="shared" si="24"/>
        <v>0</v>
      </c>
      <c r="Q26" s="80">
        <f t="shared" si="25"/>
        <v>0</v>
      </c>
      <c r="R26" s="80">
        <f t="shared" si="26"/>
        <v>0</v>
      </c>
      <c r="S26" s="80">
        <f t="shared" si="27"/>
        <v>0</v>
      </c>
      <c r="T26" s="80">
        <f t="shared" si="28"/>
        <v>0</v>
      </c>
      <c r="V26" s="128" t="e">
        <f>[4]军团势力点战斗奖励设计!GD30/E26</f>
        <v>#DIV/0!</v>
      </c>
      <c r="W26" s="128" t="e">
        <f>求节点(活动投放!$S$6:$S$41,活动投放!AP$6:AP$41,$B26)/E26</f>
        <v>#DIV/0!</v>
      </c>
      <c r="Y26" s="128" t="e">
        <f>[4]军团势力点战斗奖励设计!GE30/F26</f>
        <v>#DIV/0!</v>
      </c>
      <c r="Z26" s="128" t="e">
        <f>求节点(活动投放!$S$6:$S$41,活动投放!AQ$6:AQ$41,$B26)/F26</f>
        <v>#DIV/0!</v>
      </c>
      <c r="AB26" s="128" t="e">
        <f>[4]军团势力点战斗奖励设计!GF30/G26</f>
        <v>#DIV/0!</v>
      </c>
      <c r="AC26" s="128" t="e">
        <f>求节点(活动投放!$S$6:$S$41,活动投放!AR$6:AR$41,$B26)/G26</f>
        <v>#DIV/0!</v>
      </c>
      <c r="AE26" s="128" t="e">
        <f>[4]军团势力点战斗奖励设计!GG30/H26</f>
        <v>#DIV/0!</v>
      </c>
      <c r="AF26" s="128" t="e">
        <f>求节点(活动投放!$S$6:$S$41,活动投放!AS$6:AS$41,$B26)/H26</f>
        <v>#DIV/0!</v>
      </c>
      <c r="AI26" s="80">
        <v>21</v>
      </c>
      <c r="AJ26" s="119">
        <f>[4]军团势力点战斗奖励设计!GH30+求节点(活动投放!$S$46:$S$81,活动投放!AN$46:AN$81,$AI26)</f>
        <v>0</v>
      </c>
      <c r="AK26" s="119">
        <f>[4]军团势力点战斗奖励设计!GI30+求节点(活动投放!$S$46:$S$81,活动投放!AO$46:AO$81,$AI26)</f>
        <v>0</v>
      </c>
      <c r="AL26" s="119">
        <f>[4]军团势力点战斗奖励设计!GJ30+求节点(活动投放!$S$46:$S$81,活动投放!AP$46:AP$81,$AI26)</f>
        <v>0</v>
      </c>
      <c r="AM26" s="119">
        <f>[4]军团势力点战斗奖励设计!GK30+求节点(活动投放!$S$46:$S$81,活动投放!AQ$46:AQ$81,$AI26)</f>
        <v>0</v>
      </c>
      <c r="AN26" s="119">
        <f>[4]军团势力点战斗奖励设计!GL30+求节点(活动投放!$S$46:$S$81,活动投放!AR$46:AR$81,$AI26)</f>
        <v>0</v>
      </c>
      <c r="AO26" s="119">
        <f>[4]军团势力点战斗奖励设计!GM30+求节点(活动投放!$S$46:$S$81,活动投放!AS$46:AS$81,$AI26)</f>
        <v>0</v>
      </c>
      <c r="AP26" s="119">
        <f>IF($AI26&lt;前期规划!$C$2,0,求节点(装备突破!$N$46:$N$81,装备突破!AQ$46:AQ$81,$AI26))</f>
        <v>0</v>
      </c>
      <c r="AQ26" s="119">
        <f>IF($AI26&lt;前期规划!$C$2,0,求节点(装备突破!$N$46:$N$81,装备突破!AR$46:AR$81,$AI26))</f>
        <v>0</v>
      </c>
      <c r="AR26" s="119">
        <f>IF($AI26&lt;前期规划!$C$2,0,求节点(装备突破!$N$46:$N$81,装备突破!AS$46:AS$81,$AI26))</f>
        <v>0</v>
      </c>
      <c r="AS26" s="119">
        <f>IF($AI26&lt;前期规划!$C$2,0,求节点(装备突破!$N$46:$N$81,装备突破!AT$46:AT$81,$AI26))</f>
        <v>0</v>
      </c>
      <c r="AT26" s="119">
        <f>IF($AI26&lt;前期规划!$C$2,0,求节点(装备突破!$N$46:$N$81,装备突破!AU$46:AU$81,$AI26))</f>
        <v>0</v>
      </c>
      <c r="AU26" s="119">
        <f>IF($AI26&lt;前期规划!$C$2,0,求节点(装备突破!$N$46:$N$81,装备突破!AV$46:AV$81,$AI26))</f>
        <v>0</v>
      </c>
      <c r="AV26" s="80">
        <f t="shared" si="29"/>
        <v>0</v>
      </c>
      <c r="AW26" s="80">
        <f t="shared" si="1"/>
        <v>0</v>
      </c>
      <c r="AX26" s="80">
        <f t="shared" si="2"/>
        <v>0</v>
      </c>
      <c r="AY26" s="80">
        <f t="shared" si="3"/>
        <v>0</v>
      </c>
      <c r="AZ26" s="80">
        <f t="shared" si="4"/>
        <v>0</v>
      </c>
      <c r="BA26" s="80">
        <f t="shared" si="5"/>
        <v>0</v>
      </c>
      <c r="BD26" s="80">
        <v>21</v>
      </c>
      <c r="BE26" s="119">
        <f>[4]军团势力点战斗奖励设计!GN30+求节点(活动投放!$S$86:$S$121,活动投放!AN$86:AN$121,$BD26)</f>
        <v>0</v>
      </c>
      <c r="BF26" s="119">
        <f>[4]军团势力点战斗奖励设计!GO30+求节点(活动投放!$S$86:$S$121,活动投放!AO$86:AO$121,$BD26)</f>
        <v>0</v>
      </c>
      <c r="BG26" s="119">
        <f>[4]军团势力点战斗奖励设计!GP30+求节点(活动投放!$S$86:$S$121,活动投放!AP$86:AP$121,$BD26)</f>
        <v>0</v>
      </c>
      <c r="BH26" s="119">
        <f>[4]军团势力点战斗奖励设计!GQ30+求节点(活动投放!$S$86:$S$121,活动投放!AQ$86:AQ$121,$BD26)</f>
        <v>0</v>
      </c>
      <c r="BI26" s="119">
        <f>[4]军团势力点战斗奖励设计!GR30+求节点(活动投放!$S$86:$S$121,活动投放!AR$86:AR$121,$BD26)</f>
        <v>0</v>
      </c>
      <c r="BJ26" s="119">
        <f>[4]军团势力点战斗奖励设计!GS30+求节点(活动投放!$S$86:$S$121,活动投放!AS$86:AS$121,$BD26)</f>
        <v>0</v>
      </c>
      <c r="BK26" s="119">
        <f>IF($BD26&lt;前期规划!$C$2,0,求节点(装备突破!$N$86:$N$121,装备突破!AQ$86:AQ$121,$BD26))</f>
        <v>0</v>
      </c>
      <c r="BL26" s="119">
        <f>IF($BD26&lt;前期规划!$C$2,0,求节点(装备突破!$N$86:$N$121,装备突破!AR$86:AR$121,$BD26))</f>
        <v>0</v>
      </c>
      <c r="BM26" s="119">
        <f>IF($BD26&lt;前期规划!$C$2,0,求节点(装备突破!$N$86:$N$121,装备突破!AS$86:AS$121,$BD26))</f>
        <v>0</v>
      </c>
      <c r="BN26" s="119">
        <f>IF($BD26&lt;前期规划!$C$2,0,求节点(装备突破!$N$86:$N$121,装备突破!AT$86:AT$121,$BD26))</f>
        <v>0</v>
      </c>
      <c r="BO26" s="119">
        <f>IF($BD26&lt;前期规划!$C$2,0,求节点(装备突破!$N$86:$N$121,装备突破!AU$86:AU$121,$BD26))</f>
        <v>0</v>
      </c>
      <c r="BP26" s="119">
        <f>IF($BD26&lt;前期规划!$C$2,0,求节点(装备突破!$N$86:$N$121,装备突破!AV$86:AV$121,$BD26))</f>
        <v>0</v>
      </c>
      <c r="BQ26" s="80">
        <f t="shared" si="30"/>
        <v>0</v>
      </c>
      <c r="BR26" s="80">
        <f t="shared" si="6"/>
        <v>0</v>
      </c>
      <c r="BS26" s="80">
        <f t="shared" si="7"/>
        <v>0</v>
      </c>
      <c r="BT26" s="80">
        <f t="shared" si="8"/>
        <v>0</v>
      </c>
      <c r="BU26" s="80">
        <f t="shared" si="9"/>
        <v>0</v>
      </c>
      <c r="BV26" s="80">
        <f t="shared" si="10"/>
        <v>0</v>
      </c>
      <c r="BY26" s="80">
        <v>21</v>
      </c>
      <c r="BZ26" s="119">
        <f>[4]军团势力点战斗奖励设计!GT30+求节点(活动投放!$S$126:$S$161,活动投放!AN$126:AN$161,$BY26)</f>
        <v>0</v>
      </c>
      <c r="CA26" s="119">
        <f>[4]军团势力点战斗奖励设计!GU30+求节点(活动投放!$S$126:$S$161,活动投放!AO$126:AO$161,$BY26)</f>
        <v>0</v>
      </c>
      <c r="CB26" s="119">
        <f>[4]军团势力点战斗奖励设计!GV30+求节点(活动投放!$S$126:$S$161,活动投放!AP$126:AP$161,$BY26)</f>
        <v>0</v>
      </c>
      <c r="CC26" s="119">
        <f>[4]军团势力点战斗奖励设计!GW30+求节点(活动投放!$S$126:$S$161,活动投放!AQ$126:AQ$161,$BY26)</f>
        <v>0</v>
      </c>
      <c r="CD26" s="119">
        <f>[4]军团势力点战斗奖励设计!GX30+求节点(活动投放!$S$126:$S$161,活动投放!AR$126:AR$161,$BY26)</f>
        <v>0</v>
      </c>
      <c r="CE26" s="119">
        <f>[4]军团势力点战斗奖励设计!GY30+求节点(活动投放!$S$126:$S$161,活动投放!AS$126:AS$161,$BY26)</f>
        <v>0</v>
      </c>
      <c r="CF26" s="119">
        <f>IF($BY26&lt;前期规划!$C$2,0,求节点(装备突破!$N$126:$N$161,装备突破!AQ$126:AQ$161,$BY26))</f>
        <v>0</v>
      </c>
      <c r="CG26" s="119">
        <f>IF($BY26&lt;前期规划!$C$2,0,求节点(装备突破!$N$126:$N$161,装备突破!AR$126:AR$161,$BY26))</f>
        <v>0</v>
      </c>
      <c r="CH26" s="119">
        <f>IF($BY26&lt;前期规划!$C$2,0,求节点(装备突破!$N$126:$N$161,装备突破!AS$126:AS$161,$BY26))</f>
        <v>0</v>
      </c>
      <c r="CI26" s="119">
        <f>IF($BY26&lt;前期规划!$C$2,0,求节点(装备突破!$N$126:$N$161,装备突破!AT$126:AT$161,$BY26))</f>
        <v>0</v>
      </c>
      <c r="CJ26" s="119">
        <f>IF($BY26&lt;前期规划!$C$2,0,求节点(装备突破!$N$126:$N$161,装备突破!AU$126:AU$161,$BY26))</f>
        <v>0</v>
      </c>
      <c r="CK26" s="119">
        <f>IF($BY26&lt;前期规划!$C$2,0,求节点(装备突破!$N$126:$N$161,装备突破!AV$126:AV$161,$BY26))</f>
        <v>0</v>
      </c>
      <c r="CL26" s="80">
        <f t="shared" si="31"/>
        <v>0</v>
      </c>
      <c r="CM26" s="80">
        <f t="shared" si="11"/>
        <v>0</v>
      </c>
      <c r="CN26" s="80">
        <f t="shared" si="12"/>
        <v>0</v>
      </c>
      <c r="CO26" s="80">
        <f t="shared" si="13"/>
        <v>0</v>
      </c>
      <c r="CP26" s="80">
        <f t="shared" si="14"/>
        <v>0</v>
      </c>
      <c r="CQ26" s="80">
        <f t="shared" si="15"/>
        <v>0</v>
      </c>
      <c r="CT26" s="80">
        <v>21</v>
      </c>
      <c r="CU26" s="119">
        <f>[4]军团势力点战斗奖励设计!GZ30+求节点(活动投放!$S$166:$S$201,活动投放!AN$166:AN$201,$CT26)</f>
        <v>0</v>
      </c>
      <c r="CV26" s="119">
        <f>[4]军团势力点战斗奖励设计!HA30+求节点(活动投放!$S$166:$S$201,活动投放!AO$166:AO$201,$CT26)</f>
        <v>0</v>
      </c>
      <c r="CW26" s="119">
        <f>[4]军团势力点战斗奖励设计!HB30+求节点(活动投放!$S$166:$S$201,活动投放!AP$166:AP$201,$CT26)</f>
        <v>0</v>
      </c>
      <c r="CX26" s="119">
        <f>[4]军团势力点战斗奖励设计!HC30+求节点(活动投放!$S$166:$S$201,活动投放!AQ$166:AQ$201,$CT26)</f>
        <v>0</v>
      </c>
      <c r="CY26" s="119">
        <f>[4]军团势力点战斗奖励设计!HD30+求节点(活动投放!$S$166:$S$201,活动投放!AR$166:AR$201,$CT26)</f>
        <v>0</v>
      </c>
      <c r="CZ26" s="119">
        <f>[4]军团势力点战斗奖励设计!HE30+求节点(活动投放!$S$166:$S$201,活动投放!AS$166:AS$201,$CT26)</f>
        <v>0</v>
      </c>
      <c r="DA26" s="119">
        <f>IF($CT26&lt;前期规划!$C$2,0,求节点(装备突破!$N$166:$N$201,装备突破!AQ$166:AQ$201,$CT26))</f>
        <v>0</v>
      </c>
      <c r="DB26" s="119">
        <f>IF($CT26&lt;前期规划!$C$2,0,求节点(装备突破!$N$166:$N$201,装备突破!AR$166:AR$201,$CT26))</f>
        <v>0</v>
      </c>
      <c r="DC26" s="119">
        <f>IF($CT26&lt;前期规划!$C$2,0,求节点(装备突破!$N$166:$N$201,装备突破!AS$166:AS$201,$CT26))</f>
        <v>0</v>
      </c>
      <c r="DD26" s="119">
        <f>IF($CT26&lt;前期规划!$C$2,0,求节点(装备突破!$N$166:$N$201,装备突破!AT$166:AT$201,$CT26))</f>
        <v>0</v>
      </c>
      <c r="DE26" s="119">
        <f>IF($CT26&lt;前期规划!$C$2,0,求节点(装备突破!$N$166:$N$201,装备突破!AU$166:AU$201,$CT26))</f>
        <v>0</v>
      </c>
      <c r="DF26" s="119">
        <f>IF($CT26&lt;前期规划!$C$2,0,求节点(装备突破!$N$166:$N$201,装备突破!AV$166:AV$201,$CT26))</f>
        <v>0</v>
      </c>
      <c r="DG26" s="80">
        <f t="shared" si="32"/>
        <v>0</v>
      </c>
      <c r="DH26" s="80">
        <f t="shared" si="16"/>
        <v>0</v>
      </c>
      <c r="DI26" s="80">
        <f t="shared" si="17"/>
        <v>0</v>
      </c>
      <c r="DJ26" s="80">
        <f t="shared" si="18"/>
        <v>0</v>
      </c>
      <c r="DK26" s="80">
        <f t="shared" si="19"/>
        <v>0</v>
      </c>
      <c r="DL26" s="80">
        <f t="shared" si="20"/>
        <v>0</v>
      </c>
      <c r="DN26" s="128" t="e">
        <f>[4]军团势力点战斗奖励设计!HE30/CZ26</f>
        <v>#DIV/0!</v>
      </c>
      <c r="DO26" s="128" t="e">
        <f>求节点(活动投放!$S$166:$S$201,活动投放!AS$166:AS$201,$CT26)/CZ26</f>
        <v>#DIV/0!</v>
      </c>
      <c r="DU26" s="140">
        <v>21</v>
      </c>
      <c r="DV26" s="140">
        <f>[4]军团势力点战斗奖励设计!AA30+[4]军团势力点战斗奖励设计!AF30+求节点(活动投放!$S$6:$S$41,活动投放!$BC$6:$BC$41,$DU26)</f>
        <v>0</v>
      </c>
      <c r="DW26" s="140">
        <f>[4]军团势力点战斗奖励设计!AB30+[4]军团势力点战斗奖励设计!AG30+求节点(活动投放!$S$46:$S$81,活动投放!$BC$46:$BC$81,$DU26)</f>
        <v>0</v>
      </c>
      <c r="DX26" s="140">
        <f>[4]军团势力点战斗奖励设计!AC30+[4]军团势力点战斗奖励设计!AH30+求节点(活动投放!$S$86:$S$121,活动投放!$BC$86:$BC$121,$DU26)</f>
        <v>0</v>
      </c>
      <c r="DY26" s="140">
        <f>[4]军团势力点战斗奖励设计!AD30+[4]军团势力点战斗奖励设计!AI30+求节点(活动投放!$S$126:$S$161,活动投放!$BC$126:$BC$161,$DU26)</f>
        <v>0</v>
      </c>
      <c r="DZ26" s="140">
        <f>[4]军团势力点战斗奖励设计!AE30+[4]军团势力点战斗奖励设计!AJ30+求节点(活动投放!$S$166:$S$201,活动投放!$BC$166:$BC$201,$DU26)</f>
        <v>0</v>
      </c>
      <c r="EA26" s="140">
        <f>[4]军团势力点战斗奖励设计!BI30+[4]军团势力点战斗奖励设计!BN30+求节点(活动投放!$S$6:$S$41,活动投放!$BE$6:$BE$41,$DU26)</f>
        <v>0</v>
      </c>
      <c r="EB26" s="140">
        <f>[4]军团势力点战斗奖励设计!BJ30+[4]军团势力点战斗奖励设计!BO30+求节点(活动投放!$S$46:$S$81,活动投放!$BE$46:$BE$81,$DU26)</f>
        <v>0</v>
      </c>
      <c r="EC26" s="140">
        <f>[4]军团势力点战斗奖励设计!BK30+[4]军团势力点战斗奖励设计!BP30+求节点(活动投放!$S$86:$S$121,活动投放!$BE$86:$BE$121,$DU26)</f>
        <v>0</v>
      </c>
      <c r="ED26" s="140">
        <f>[4]军团势力点战斗奖励设计!BL30+[4]军团势力点战斗奖励设计!BQ30+求节点(活动投放!$S$126:$S$161,活动投放!$BE$126:$BE$161,$DU26)</f>
        <v>0</v>
      </c>
      <c r="EE26" s="140">
        <f>[4]军团势力点战斗奖励设计!BM30+[4]军团势力点战斗奖励设计!BR30+求节点(活动投放!$S$166:$S$201,活动投放!$BE$166:$BE$201,$DU26)</f>
        <v>0</v>
      </c>
      <c r="EF26" s="140">
        <f t="shared" si="33"/>
        <v>0</v>
      </c>
      <c r="EG26" s="140">
        <f t="shared" si="34"/>
        <v>0</v>
      </c>
      <c r="EH26" s="140">
        <f t="shared" si="35"/>
        <v>0</v>
      </c>
      <c r="EI26" s="140">
        <f t="shared" si="36"/>
        <v>0</v>
      </c>
      <c r="EJ26" s="140">
        <f t="shared" si="37"/>
        <v>0</v>
      </c>
      <c r="EM26" s="140">
        <v>21</v>
      </c>
      <c r="EN26" s="140">
        <f>[4]军团势力点战斗奖励设计!AK30+[4]军团势力点战斗奖励设计!AP30+求节点(活动投放!$S$6:$S$41,活动投放!$BD$6:$BD$41,$EM26)</f>
        <v>0</v>
      </c>
      <c r="EO26" s="140">
        <f>[4]军团势力点战斗奖励设计!AL30+[4]军团势力点战斗奖励设计!AQ30+求节点(活动投放!$S$46:$S$81,活动投放!$BD$46:$BD$81,$EM26)</f>
        <v>0</v>
      </c>
      <c r="EP26" s="140">
        <f>[4]军团势力点战斗奖励设计!AM30+[4]军团势力点战斗奖励设计!AR30+求节点(活动投放!$S$86:$S$121,活动投放!$BD$86:$BD$121,$EM26)</f>
        <v>0</v>
      </c>
      <c r="EQ26" s="140">
        <f>[4]军团势力点战斗奖励设计!AN30+[4]军团势力点战斗奖励设计!AS30+求节点(活动投放!$S$126:$S$161,活动投放!$BD$126:$BD$161,$EM26)</f>
        <v>0</v>
      </c>
      <c r="ER26" s="140">
        <f>[4]军团势力点战斗奖励设计!AO30+[4]军团势力点战斗奖励设计!AT30+求节点(活动投放!$S$166:$S$201,活动投放!$BD$166:$BD$201,$EM26)</f>
        <v>0</v>
      </c>
      <c r="ES26" s="140">
        <f>[4]军团势力点战斗奖励设计!BS30+[4]军团势力点战斗奖励设计!BX30+求节点(活动投放!$S$6:$S$41,活动投放!$BF$6:$BF$41,$EM26)</f>
        <v>0</v>
      </c>
      <c r="ET26" s="140">
        <f>[4]军团势力点战斗奖励设计!BT30+[4]军团势力点战斗奖励设计!BY30+求节点(活动投放!$S$46:$S$81,活动投放!$BF$46:$BF$81,$EM26)</f>
        <v>0</v>
      </c>
      <c r="EU26" s="140">
        <f>[4]军团势力点战斗奖励设计!BU30+[4]军团势力点战斗奖励设计!BZ30+求节点(活动投放!$S$86:$S$121,活动投放!$BF$86:$BF$121,$EM26)</f>
        <v>0</v>
      </c>
      <c r="EV26" s="140">
        <f>[4]军团势力点战斗奖励设计!BV30+[4]军团势力点战斗奖励设计!CA30+求节点(活动投放!$S$126:$S$161,活动投放!$BF$126:$BF$161,$EM26)</f>
        <v>0</v>
      </c>
      <c r="EW26" s="140">
        <f>[4]军团势力点战斗奖励设计!BW30+[4]军团势力点战斗奖励设计!CB30+求节点(活动投放!$S$166:$S$201,活动投放!$BF$166:$BF$201,$EM26)</f>
        <v>0</v>
      </c>
      <c r="EX26" s="140">
        <f t="shared" si="38"/>
        <v>0</v>
      </c>
      <c r="EY26" s="140">
        <f t="shared" si="39"/>
        <v>0</v>
      </c>
      <c r="EZ26" s="140">
        <f t="shared" si="40"/>
        <v>0</v>
      </c>
      <c r="FA26" s="140">
        <f t="shared" si="41"/>
        <v>0</v>
      </c>
      <c r="FB26" s="140">
        <f t="shared" si="42"/>
        <v>0</v>
      </c>
    </row>
    <row r="27" spans="2:158" x14ac:dyDescent="0.15">
      <c r="B27" s="80">
        <v>22</v>
      </c>
      <c r="C27" s="119">
        <f>[4]军团势力点战斗奖励设计!GB31+求节点(活动投放!$S$6:$S$41,活动投放!AN$6:AN$41,$B27)</f>
        <v>0</v>
      </c>
      <c r="D27" s="119">
        <f>[4]军团势力点战斗奖励设计!GC31+求节点(活动投放!$S$6:$S$41,活动投放!AO$6:AO$41,$B27)</f>
        <v>0</v>
      </c>
      <c r="E27" s="119">
        <f>[4]军团势力点战斗奖励设计!GD31+求节点(活动投放!$S$6:$S$41,活动投放!AP$6:AP$41,$B27)</f>
        <v>0</v>
      </c>
      <c r="F27" s="119">
        <f>[4]军团势力点战斗奖励设计!GE31+求节点(活动投放!$S$6:$S$41,活动投放!AQ$6:AQ$41,$B27)</f>
        <v>0</v>
      </c>
      <c r="G27" s="119">
        <f>[4]军团势力点战斗奖励设计!GF31+求节点(活动投放!$S$6:$S$41,活动投放!AR$6:AR$41,$B27)</f>
        <v>0</v>
      </c>
      <c r="H27" s="119">
        <f>[4]军团势力点战斗奖励设计!GG31+求节点(活动投放!$S$6:$S$41,活动投放!AS$6:AS$41,$B27)</f>
        <v>0</v>
      </c>
      <c r="I27" s="119">
        <f>IF($B27&lt;前期规划!$C$2,0,求节点(装备突破!$N$6:$N$41,装备突破!AQ$6:AQ$41,$B27))</f>
        <v>0</v>
      </c>
      <c r="J27" s="119">
        <f>IF($B27&lt;前期规划!$C$2,0,求节点(装备突破!$N$6:$N$41,装备突破!AR$6:AR$41,$B27))</f>
        <v>0</v>
      </c>
      <c r="K27" s="119">
        <f>IF($B27&lt;前期规划!$C$2,0,求节点(装备突破!$N$6:$N$41,装备突破!AS$6:AS$41,$B27))</f>
        <v>0</v>
      </c>
      <c r="L27" s="119">
        <f>IF($B27&lt;前期规划!$C$2,0,求节点(装备突破!$N$6:$N$41,装备突破!AT$6:AT$41,$B27))</f>
        <v>0</v>
      </c>
      <c r="M27" s="119">
        <f>IF($B27&lt;前期规划!$C$2,0,求节点(装备突破!$N$6:$N$41,装备突破!AU$6:AU$41,$B27))</f>
        <v>0</v>
      </c>
      <c r="N27" s="119">
        <f>IF($B27&lt;前期规划!$C$2,0,求节点(装备突破!$N$6:$N$41,装备突破!AV$6:AV$41,$B27))</f>
        <v>0</v>
      </c>
      <c r="O27" s="80">
        <f t="shared" si="23"/>
        <v>0</v>
      </c>
      <c r="P27" s="80">
        <f t="shared" si="24"/>
        <v>0</v>
      </c>
      <c r="Q27" s="80">
        <f t="shared" si="25"/>
        <v>0</v>
      </c>
      <c r="R27" s="80">
        <f t="shared" si="26"/>
        <v>0</v>
      </c>
      <c r="S27" s="80">
        <f t="shared" si="27"/>
        <v>0</v>
      </c>
      <c r="T27" s="80">
        <f t="shared" si="28"/>
        <v>0</v>
      </c>
      <c r="V27" s="128" t="e">
        <f>[4]军团势力点战斗奖励设计!GD31/E27</f>
        <v>#DIV/0!</v>
      </c>
      <c r="W27" s="128" t="e">
        <f>求节点(活动投放!$S$6:$S$41,活动投放!AP$6:AP$41,$B27)/E27</f>
        <v>#DIV/0!</v>
      </c>
      <c r="Y27" s="128" t="e">
        <f>[4]军团势力点战斗奖励设计!GE31/F27</f>
        <v>#DIV/0!</v>
      </c>
      <c r="Z27" s="128" t="e">
        <f>求节点(活动投放!$S$6:$S$41,活动投放!AQ$6:AQ$41,$B27)/F27</f>
        <v>#DIV/0!</v>
      </c>
      <c r="AB27" s="128" t="e">
        <f>[4]军团势力点战斗奖励设计!GF31/G27</f>
        <v>#DIV/0!</v>
      </c>
      <c r="AC27" s="128" t="e">
        <f>求节点(活动投放!$S$6:$S$41,活动投放!AR$6:AR$41,$B27)/G27</f>
        <v>#DIV/0!</v>
      </c>
      <c r="AE27" s="128" t="e">
        <f>[4]军团势力点战斗奖励设计!GG31/H27</f>
        <v>#DIV/0!</v>
      </c>
      <c r="AF27" s="128" t="e">
        <f>求节点(活动投放!$S$6:$S$41,活动投放!AS$6:AS$41,$B27)/H27</f>
        <v>#DIV/0!</v>
      </c>
      <c r="AI27" s="80">
        <v>22</v>
      </c>
      <c r="AJ27" s="119">
        <f>[4]军团势力点战斗奖励设计!GH31+求节点(活动投放!$S$46:$S$81,活动投放!AN$46:AN$81,$AI27)</f>
        <v>0</v>
      </c>
      <c r="AK27" s="119">
        <f>[4]军团势力点战斗奖励设计!GI31+求节点(活动投放!$S$46:$S$81,活动投放!AO$46:AO$81,$AI27)</f>
        <v>0</v>
      </c>
      <c r="AL27" s="119">
        <f>[4]军团势力点战斗奖励设计!GJ31+求节点(活动投放!$S$46:$S$81,活动投放!AP$46:AP$81,$AI27)</f>
        <v>0</v>
      </c>
      <c r="AM27" s="119">
        <f>[4]军团势力点战斗奖励设计!GK31+求节点(活动投放!$S$46:$S$81,活动投放!AQ$46:AQ$81,$AI27)</f>
        <v>0</v>
      </c>
      <c r="AN27" s="119">
        <f>[4]军团势力点战斗奖励设计!GL31+求节点(活动投放!$S$46:$S$81,活动投放!AR$46:AR$81,$AI27)</f>
        <v>0</v>
      </c>
      <c r="AO27" s="119">
        <f>[4]军团势力点战斗奖励设计!GM31+求节点(活动投放!$S$46:$S$81,活动投放!AS$46:AS$81,$AI27)</f>
        <v>0</v>
      </c>
      <c r="AP27" s="119">
        <f>IF($AI27&lt;前期规划!$C$2,0,求节点(装备突破!$N$46:$N$81,装备突破!AQ$46:AQ$81,$AI27))</f>
        <v>0</v>
      </c>
      <c r="AQ27" s="119">
        <f>IF($AI27&lt;前期规划!$C$2,0,求节点(装备突破!$N$46:$N$81,装备突破!AR$46:AR$81,$AI27))</f>
        <v>0</v>
      </c>
      <c r="AR27" s="119">
        <f>IF($AI27&lt;前期规划!$C$2,0,求节点(装备突破!$N$46:$N$81,装备突破!AS$46:AS$81,$AI27))</f>
        <v>0</v>
      </c>
      <c r="AS27" s="119">
        <f>IF($AI27&lt;前期规划!$C$2,0,求节点(装备突破!$N$46:$N$81,装备突破!AT$46:AT$81,$AI27))</f>
        <v>0</v>
      </c>
      <c r="AT27" s="119">
        <f>IF($AI27&lt;前期规划!$C$2,0,求节点(装备突破!$N$46:$N$81,装备突破!AU$46:AU$81,$AI27))</f>
        <v>0</v>
      </c>
      <c r="AU27" s="119">
        <f>IF($AI27&lt;前期规划!$C$2,0,求节点(装备突破!$N$46:$N$81,装备突破!AV$46:AV$81,$AI27))</f>
        <v>0</v>
      </c>
      <c r="AV27" s="80">
        <f t="shared" si="29"/>
        <v>0</v>
      </c>
      <c r="AW27" s="80">
        <f t="shared" si="1"/>
        <v>0</v>
      </c>
      <c r="AX27" s="80">
        <f t="shared" si="2"/>
        <v>0</v>
      </c>
      <c r="AY27" s="80">
        <f t="shared" si="3"/>
        <v>0</v>
      </c>
      <c r="AZ27" s="80">
        <f t="shared" si="4"/>
        <v>0</v>
      </c>
      <c r="BA27" s="80">
        <f t="shared" si="5"/>
        <v>0</v>
      </c>
      <c r="BD27" s="80">
        <v>22</v>
      </c>
      <c r="BE27" s="119">
        <f>[4]军团势力点战斗奖励设计!GN31+求节点(活动投放!$S$86:$S$121,活动投放!AN$86:AN$121,$BD27)</f>
        <v>0</v>
      </c>
      <c r="BF27" s="119">
        <f>[4]军团势力点战斗奖励设计!GO31+求节点(活动投放!$S$86:$S$121,活动投放!AO$86:AO$121,$BD27)</f>
        <v>0</v>
      </c>
      <c r="BG27" s="119">
        <f>[4]军团势力点战斗奖励设计!GP31+求节点(活动投放!$S$86:$S$121,活动投放!AP$86:AP$121,$BD27)</f>
        <v>0</v>
      </c>
      <c r="BH27" s="119">
        <f>[4]军团势力点战斗奖励设计!GQ31+求节点(活动投放!$S$86:$S$121,活动投放!AQ$86:AQ$121,$BD27)</f>
        <v>0</v>
      </c>
      <c r="BI27" s="119">
        <f>[4]军团势力点战斗奖励设计!GR31+求节点(活动投放!$S$86:$S$121,活动投放!AR$86:AR$121,$BD27)</f>
        <v>0</v>
      </c>
      <c r="BJ27" s="119">
        <f>[4]军团势力点战斗奖励设计!GS31+求节点(活动投放!$S$86:$S$121,活动投放!AS$86:AS$121,$BD27)</f>
        <v>0</v>
      </c>
      <c r="BK27" s="119">
        <f>IF($BD27&lt;前期规划!$C$2,0,求节点(装备突破!$N$86:$N$121,装备突破!AQ$86:AQ$121,$BD27))</f>
        <v>0</v>
      </c>
      <c r="BL27" s="119">
        <f>IF($BD27&lt;前期规划!$C$2,0,求节点(装备突破!$N$86:$N$121,装备突破!AR$86:AR$121,$BD27))</f>
        <v>0</v>
      </c>
      <c r="BM27" s="119">
        <f>IF($BD27&lt;前期规划!$C$2,0,求节点(装备突破!$N$86:$N$121,装备突破!AS$86:AS$121,$BD27))</f>
        <v>0</v>
      </c>
      <c r="BN27" s="119">
        <f>IF($BD27&lt;前期规划!$C$2,0,求节点(装备突破!$N$86:$N$121,装备突破!AT$86:AT$121,$BD27))</f>
        <v>0</v>
      </c>
      <c r="BO27" s="119">
        <f>IF($BD27&lt;前期规划!$C$2,0,求节点(装备突破!$N$86:$N$121,装备突破!AU$86:AU$121,$BD27))</f>
        <v>0</v>
      </c>
      <c r="BP27" s="119">
        <f>IF($BD27&lt;前期规划!$C$2,0,求节点(装备突破!$N$86:$N$121,装备突破!AV$86:AV$121,$BD27))</f>
        <v>0</v>
      </c>
      <c r="BQ27" s="80">
        <f t="shared" si="30"/>
        <v>0</v>
      </c>
      <c r="BR27" s="80">
        <f t="shared" si="6"/>
        <v>0</v>
      </c>
      <c r="BS27" s="80">
        <f t="shared" si="7"/>
        <v>0</v>
      </c>
      <c r="BT27" s="80">
        <f t="shared" si="8"/>
        <v>0</v>
      </c>
      <c r="BU27" s="80">
        <f t="shared" si="9"/>
        <v>0</v>
      </c>
      <c r="BV27" s="80">
        <f t="shared" si="10"/>
        <v>0</v>
      </c>
      <c r="BY27" s="80">
        <v>22</v>
      </c>
      <c r="BZ27" s="119">
        <f>[4]军团势力点战斗奖励设计!GT31+求节点(活动投放!$S$126:$S$161,活动投放!AN$126:AN$161,$BY27)</f>
        <v>0</v>
      </c>
      <c r="CA27" s="119">
        <f>[4]军团势力点战斗奖励设计!GU31+求节点(活动投放!$S$126:$S$161,活动投放!AO$126:AO$161,$BY27)</f>
        <v>0</v>
      </c>
      <c r="CB27" s="119">
        <f>[4]军团势力点战斗奖励设计!GV31+求节点(活动投放!$S$126:$S$161,活动投放!AP$126:AP$161,$BY27)</f>
        <v>0</v>
      </c>
      <c r="CC27" s="119">
        <f>[4]军团势力点战斗奖励设计!GW31+求节点(活动投放!$S$126:$S$161,活动投放!AQ$126:AQ$161,$BY27)</f>
        <v>0</v>
      </c>
      <c r="CD27" s="119">
        <f>[4]军团势力点战斗奖励设计!GX31+求节点(活动投放!$S$126:$S$161,活动投放!AR$126:AR$161,$BY27)</f>
        <v>0</v>
      </c>
      <c r="CE27" s="119">
        <f>[4]军团势力点战斗奖励设计!GY31+求节点(活动投放!$S$126:$S$161,活动投放!AS$126:AS$161,$BY27)</f>
        <v>0</v>
      </c>
      <c r="CF27" s="119">
        <f>IF($BY27&lt;前期规划!$C$2,0,求节点(装备突破!$N$126:$N$161,装备突破!AQ$126:AQ$161,$BY27))</f>
        <v>0</v>
      </c>
      <c r="CG27" s="119">
        <f>IF($BY27&lt;前期规划!$C$2,0,求节点(装备突破!$N$126:$N$161,装备突破!AR$126:AR$161,$BY27))</f>
        <v>0</v>
      </c>
      <c r="CH27" s="119">
        <f>IF($BY27&lt;前期规划!$C$2,0,求节点(装备突破!$N$126:$N$161,装备突破!AS$126:AS$161,$BY27))</f>
        <v>0</v>
      </c>
      <c r="CI27" s="119">
        <f>IF($BY27&lt;前期规划!$C$2,0,求节点(装备突破!$N$126:$N$161,装备突破!AT$126:AT$161,$BY27))</f>
        <v>0</v>
      </c>
      <c r="CJ27" s="119">
        <f>IF($BY27&lt;前期规划!$C$2,0,求节点(装备突破!$N$126:$N$161,装备突破!AU$126:AU$161,$BY27))</f>
        <v>0</v>
      </c>
      <c r="CK27" s="119">
        <f>IF($BY27&lt;前期规划!$C$2,0,求节点(装备突破!$N$126:$N$161,装备突破!AV$126:AV$161,$BY27))</f>
        <v>0</v>
      </c>
      <c r="CL27" s="80">
        <f t="shared" si="31"/>
        <v>0</v>
      </c>
      <c r="CM27" s="80">
        <f t="shared" si="11"/>
        <v>0</v>
      </c>
      <c r="CN27" s="80">
        <f t="shared" si="12"/>
        <v>0</v>
      </c>
      <c r="CO27" s="80">
        <f t="shared" si="13"/>
        <v>0</v>
      </c>
      <c r="CP27" s="80">
        <f t="shared" si="14"/>
        <v>0</v>
      </c>
      <c r="CQ27" s="80">
        <f t="shared" si="15"/>
        <v>0</v>
      </c>
      <c r="CT27" s="80">
        <v>22</v>
      </c>
      <c r="CU27" s="119">
        <f>[4]军团势力点战斗奖励设计!GZ31+求节点(活动投放!$S$166:$S$201,活动投放!AN$166:AN$201,$CT27)</f>
        <v>0</v>
      </c>
      <c r="CV27" s="119">
        <f>[4]军团势力点战斗奖励设计!HA31+求节点(活动投放!$S$166:$S$201,活动投放!AO$166:AO$201,$CT27)</f>
        <v>0</v>
      </c>
      <c r="CW27" s="119">
        <f>[4]军团势力点战斗奖励设计!HB31+求节点(活动投放!$S$166:$S$201,活动投放!AP$166:AP$201,$CT27)</f>
        <v>0</v>
      </c>
      <c r="CX27" s="119">
        <f>[4]军团势力点战斗奖励设计!HC31+求节点(活动投放!$S$166:$S$201,活动投放!AQ$166:AQ$201,$CT27)</f>
        <v>0</v>
      </c>
      <c r="CY27" s="119">
        <f>[4]军团势力点战斗奖励设计!HD31+求节点(活动投放!$S$166:$S$201,活动投放!AR$166:AR$201,$CT27)</f>
        <v>0</v>
      </c>
      <c r="CZ27" s="119">
        <f>[4]军团势力点战斗奖励设计!HE31+求节点(活动投放!$S$166:$S$201,活动投放!AS$166:AS$201,$CT27)</f>
        <v>0</v>
      </c>
      <c r="DA27" s="119">
        <f>IF($CT27&lt;前期规划!$C$2,0,求节点(装备突破!$N$166:$N$201,装备突破!AQ$166:AQ$201,$CT27))</f>
        <v>0</v>
      </c>
      <c r="DB27" s="119">
        <f>IF($CT27&lt;前期规划!$C$2,0,求节点(装备突破!$N$166:$N$201,装备突破!AR$166:AR$201,$CT27))</f>
        <v>0</v>
      </c>
      <c r="DC27" s="119">
        <f>IF($CT27&lt;前期规划!$C$2,0,求节点(装备突破!$N$166:$N$201,装备突破!AS$166:AS$201,$CT27))</f>
        <v>0</v>
      </c>
      <c r="DD27" s="119">
        <f>IF($CT27&lt;前期规划!$C$2,0,求节点(装备突破!$N$166:$N$201,装备突破!AT$166:AT$201,$CT27))</f>
        <v>0</v>
      </c>
      <c r="DE27" s="119">
        <f>IF($CT27&lt;前期规划!$C$2,0,求节点(装备突破!$N$166:$N$201,装备突破!AU$166:AU$201,$CT27))</f>
        <v>0</v>
      </c>
      <c r="DF27" s="119">
        <f>IF($CT27&lt;前期规划!$C$2,0,求节点(装备突破!$N$166:$N$201,装备突破!AV$166:AV$201,$CT27))</f>
        <v>0</v>
      </c>
      <c r="DG27" s="80">
        <f t="shared" si="32"/>
        <v>0</v>
      </c>
      <c r="DH27" s="80">
        <f t="shared" si="16"/>
        <v>0</v>
      </c>
      <c r="DI27" s="80">
        <f t="shared" si="17"/>
        <v>0</v>
      </c>
      <c r="DJ27" s="80">
        <f t="shared" si="18"/>
        <v>0</v>
      </c>
      <c r="DK27" s="80">
        <f t="shared" si="19"/>
        <v>0</v>
      </c>
      <c r="DL27" s="80">
        <f t="shared" si="20"/>
        <v>0</v>
      </c>
      <c r="DN27" s="128" t="e">
        <f>[4]军团势力点战斗奖励设计!HE31/CZ27</f>
        <v>#DIV/0!</v>
      </c>
      <c r="DO27" s="128" t="e">
        <f>求节点(活动投放!$S$166:$S$201,活动投放!AS$166:AS$201,$CT27)/CZ27</f>
        <v>#DIV/0!</v>
      </c>
      <c r="DU27" s="140">
        <v>22</v>
      </c>
      <c r="DV27" s="140">
        <f>[4]军团势力点战斗奖励设计!AA31+[4]军团势力点战斗奖励设计!AF31+求节点(活动投放!$S$6:$S$41,活动投放!$BC$6:$BC$41,$DU27)</f>
        <v>0</v>
      </c>
      <c r="DW27" s="140">
        <f>[4]军团势力点战斗奖励设计!AB31+[4]军团势力点战斗奖励设计!AG31+求节点(活动投放!$S$46:$S$81,活动投放!$BC$46:$BC$81,$DU27)</f>
        <v>0</v>
      </c>
      <c r="DX27" s="140">
        <f>[4]军团势力点战斗奖励设计!AC31+[4]军团势力点战斗奖励设计!AH31+求节点(活动投放!$S$86:$S$121,活动投放!$BC$86:$BC$121,$DU27)</f>
        <v>0</v>
      </c>
      <c r="DY27" s="140">
        <f>[4]军团势力点战斗奖励设计!AD31+[4]军团势力点战斗奖励设计!AI31+求节点(活动投放!$S$126:$S$161,活动投放!$BC$126:$BC$161,$DU27)</f>
        <v>0</v>
      </c>
      <c r="DZ27" s="140">
        <f>[4]军团势力点战斗奖励设计!AE31+[4]军团势力点战斗奖励设计!AJ31+求节点(活动投放!$S$166:$S$201,活动投放!$BC$166:$BC$201,$DU27)</f>
        <v>0</v>
      </c>
      <c r="EA27" s="140">
        <f>[4]军团势力点战斗奖励设计!BI31+[4]军团势力点战斗奖励设计!BN31+求节点(活动投放!$S$6:$S$41,活动投放!$BE$6:$BE$41,$DU27)</f>
        <v>0</v>
      </c>
      <c r="EB27" s="140">
        <f>[4]军团势力点战斗奖励设计!BJ31+[4]军团势力点战斗奖励设计!BO31+求节点(活动投放!$S$46:$S$81,活动投放!$BE$46:$BE$81,$DU27)</f>
        <v>0</v>
      </c>
      <c r="EC27" s="140">
        <f>[4]军团势力点战斗奖励设计!BK31+[4]军团势力点战斗奖励设计!BP31+求节点(活动投放!$S$86:$S$121,活动投放!$BE$86:$BE$121,$DU27)</f>
        <v>0</v>
      </c>
      <c r="ED27" s="140">
        <f>[4]军团势力点战斗奖励设计!BL31+[4]军团势力点战斗奖励设计!BQ31+求节点(活动投放!$S$126:$S$161,活动投放!$BE$126:$BE$161,$DU27)</f>
        <v>0</v>
      </c>
      <c r="EE27" s="140">
        <f>[4]军团势力点战斗奖励设计!BM31+[4]军团势力点战斗奖励设计!BR31+求节点(活动投放!$S$166:$S$201,活动投放!$BE$166:$BE$201,$DU27)</f>
        <v>0</v>
      </c>
      <c r="EF27" s="140">
        <f t="shared" si="33"/>
        <v>0</v>
      </c>
      <c r="EG27" s="140">
        <f t="shared" si="34"/>
        <v>0</v>
      </c>
      <c r="EH27" s="140">
        <f t="shared" si="35"/>
        <v>0</v>
      </c>
      <c r="EI27" s="140">
        <f t="shared" si="36"/>
        <v>0</v>
      </c>
      <c r="EJ27" s="140">
        <f t="shared" si="37"/>
        <v>0</v>
      </c>
      <c r="EM27" s="140">
        <v>22</v>
      </c>
      <c r="EN27" s="140">
        <f>[4]军团势力点战斗奖励设计!AK31+[4]军团势力点战斗奖励设计!AP31+求节点(活动投放!$S$6:$S$41,活动投放!$BD$6:$BD$41,$EM27)</f>
        <v>0</v>
      </c>
      <c r="EO27" s="140">
        <f>[4]军团势力点战斗奖励设计!AL31+[4]军团势力点战斗奖励设计!AQ31+求节点(活动投放!$S$46:$S$81,活动投放!$BD$46:$BD$81,$EM27)</f>
        <v>0</v>
      </c>
      <c r="EP27" s="140">
        <f>[4]军团势力点战斗奖励设计!AM31+[4]军团势力点战斗奖励设计!AR31+求节点(活动投放!$S$86:$S$121,活动投放!$BD$86:$BD$121,$EM27)</f>
        <v>0</v>
      </c>
      <c r="EQ27" s="140">
        <f>[4]军团势力点战斗奖励设计!AN31+[4]军团势力点战斗奖励设计!AS31+求节点(活动投放!$S$126:$S$161,活动投放!$BD$126:$BD$161,$EM27)</f>
        <v>0</v>
      </c>
      <c r="ER27" s="140">
        <f>[4]军团势力点战斗奖励设计!AO31+[4]军团势力点战斗奖励设计!AT31+求节点(活动投放!$S$166:$S$201,活动投放!$BD$166:$BD$201,$EM27)</f>
        <v>0</v>
      </c>
      <c r="ES27" s="140">
        <f>[4]军团势力点战斗奖励设计!BS31+[4]军团势力点战斗奖励设计!BX31+求节点(活动投放!$S$6:$S$41,活动投放!$BF$6:$BF$41,$EM27)</f>
        <v>0</v>
      </c>
      <c r="ET27" s="140">
        <f>[4]军团势力点战斗奖励设计!BT31+[4]军团势力点战斗奖励设计!BY31+求节点(活动投放!$S$46:$S$81,活动投放!$BF$46:$BF$81,$EM27)</f>
        <v>0</v>
      </c>
      <c r="EU27" s="140">
        <f>[4]军团势力点战斗奖励设计!BU31+[4]军团势力点战斗奖励设计!BZ31+求节点(活动投放!$S$86:$S$121,活动投放!$BF$86:$BF$121,$EM27)</f>
        <v>0</v>
      </c>
      <c r="EV27" s="140">
        <f>[4]军团势力点战斗奖励设计!BV31+[4]军团势力点战斗奖励设计!CA31+求节点(活动投放!$S$126:$S$161,活动投放!$BF$126:$BF$161,$EM27)</f>
        <v>0</v>
      </c>
      <c r="EW27" s="140">
        <f>[4]军团势力点战斗奖励设计!BW31+[4]军团势力点战斗奖励设计!CB31+求节点(活动投放!$S$166:$S$201,活动投放!$BF$166:$BF$201,$EM27)</f>
        <v>0</v>
      </c>
      <c r="EX27" s="140">
        <f t="shared" si="38"/>
        <v>0</v>
      </c>
      <c r="EY27" s="140">
        <f t="shared" si="39"/>
        <v>0</v>
      </c>
      <c r="EZ27" s="140">
        <f t="shared" si="40"/>
        <v>0</v>
      </c>
      <c r="FA27" s="140">
        <f t="shared" si="41"/>
        <v>0</v>
      </c>
      <c r="FB27" s="140">
        <f t="shared" si="42"/>
        <v>0</v>
      </c>
    </row>
    <row r="28" spans="2:158" x14ac:dyDescent="0.15">
      <c r="B28" s="80">
        <v>23</v>
      </c>
      <c r="C28" s="119">
        <f>[4]军团势力点战斗奖励设计!GB32+求节点(活动投放!$S$6:$S$41,活动投放!AN$6:AN$41,$B28)</f>
        <v>0</v>
      </c>
      <c r="D28" s="119">
        <f>[4]军团势力点战斗奖励设计!GC32+求节点(活动投放!$S$6:$S$41,活动投放!AO$6:AO$41,$B28)</f>
        <v>0</v>
      </c>
      <c r="E28" s="119">
        <f>[4]军团势力点战斗奖励设计!GD32+求节点(活动投放!$S$6:$S$41,活动投放!AP$6:AP$41,$B28)</f>
        <v>0</v>
      </c>
      <c r="F28" s="119">
        <f>[4]军团势力点战斗奖励设计!GE32+求节点(活动投放!$S$6:$S$41,活动投放!AQ$6:AQ$41,$B28)</f>
        <v>0</v>
      </c>
      <c r="G28" s="119">
        <f>[4]军团势力点战斗奖励设计!GF32+求节点(活动投放!$S$6:$S$41,活动投放!AR$6:AR$41,$B28)</f>
        <v>0</v>
      </c>
      <c r="H28" s="119">
        <f>[4]军团势力点战斗奖励设计!GG32+求节点(活动投放!$S$6:$S$41,活动投放!AS$6:AS$41,$B28)</f>
        <v>0</v>
      </c>
      <c r="I28" s="119">
        <f>IF($B28&lt;前期规划!$C$2,0,求节点(装备突破!$N$6:$N$41,装备突破!AQ$6:AQ$41,$B28))</f>
        <v>0</v>
      </c>
      <c r="J28" s="119">
        <f>IF($B28&lt;前期规划!$C$2,0,求节点(装备突破!$N$6:$N$41,装备突破!AR$6:AR$41,$B28))</f>
        <v>0</v>
      </c>
      <c r="K28" s="119">
        <f>IF($B28&lt;前期规划!$C$2,0,求节点(装备突破!$N$6:$N$41,装备突破!AS$6:AS$41,$B28))</f>
        <v>0</v>
      </c>
      <c r="L28" s="119">
        <f>IF($B28&lt;前期规划!$C$2,0,求节点(装备突破!$N$6:$N$41,装备突破!AT$6:AT$41,$B28))</f>
        <v>0</v>
      </c>
      <c r="M28" s="119">
        <f>IF($B28&lt;前期规划!$C$2,0,求节点(装备突破!$N$6:$N$41,装备突破!AU$6:AU$41,$B28))</f>
        <v>0</v>
      </c>
      <c r="N28" s="119">
        <f>IF($B28&lt;前期规划!$C$2,0,求节点(装备突破!$N$6:$N$41,装备突破!AV$6:AV$41,$B28))</f>
        <v>0</v>
      </c>
      <c r="O28" s="80">
        <f t="shared" si="23"/>
        <v>0</v>
      </c>
      <c r="P28" s="80">
        <f t="shared" si="24"/>
        <v>0</v>
      </c>
      <c r="Q28" s="80">
        <f t="shared" si="25"/>
        <v>0</v>
      </c>
      <c r="R28" s="80">
        <f t="shared" si="26"/>
        <v>0</v>
      </c>
      <c r="S28" s="80">
        <f t="shared" si="27"/>
        <v>0</v>
      </c>
      <c r="T28" s="80">
        <f t="shared" si="28"/>
        <v>0</v>
      </c>
      <c r="V28" s="128" t="e">
        <f>[4]军团势力点战斗奖励设计!GD32/E28</f>
        <v>#DIV/0!</v>
      </c>
      <c r="W28" s="128" t="e">
        <f>求节点(活动投放!$S$6:$S$41,活动投放!AP$6:AP$41,$B28)/E28</f>
        <v>#DIV/0!</v>
      </c>
      <c r="Y28" s="128" t="e">
        <f>[4]军团势力点战斗奖励设计!GE32/F28</f>
        <v>#DIV/0!</v>
      </c>
      <c r="Z28" s="128" t="e">
        <f>求节点(活动投放!$S$6:$S$41,活动投放!AQ$6:AQ$41,$B28)/F28</f>
        <v>#DIV/0!</v>
      </c>
      <c r="AB28" s="128" t="e">
        <f>[4]军团势力点战斗奖励设计!GF32/G28</f>
        <v>#DIV/0!</v>
      </c>
      <c r="AC28" s="128" t="e">
        <f>求节点(活动投放!$S$6:$S$41,活动投放!AR$6:AR$41,$B28)/G28</f>
        <v>#DIV/0!</v>
      </c>
      <c r="AE28" s="128" t="e">
        <f>[4]军团势力点战斗奖励设计!GG32/H28</f>
        <v>#DIV/0!</v>
      </c>
      <c r="AF28" s="128" t="e">
        <f>求节点(活动投放!$S$6:$S$41,活动投放!AS$6:AS$41,$B28)/H28</f>
        <v>#DIV/0!</v>
      </c>
      <c r="AI28" s="80">
        <v>23</v>
      </c>
      <c r="AJ28" s="119">
        <f>[4]军团势力点战斗奖励设计!GH32+求节点(活动投放!$S$46:$S$81,活动投放!AN$46:AN$81,$AI28)</f>
        <v>0</v>
      </c>
      <c r="AK28" s="119">
        <f>[4]军团势力点战斗奖励设计!GI32+求节点(活动投放!$S$46:$S$81,活动投放!AO$46:AO$81,$AI28)</f>
        <v>0</v>
      </c>
      <c r="AL28" s="119">
        <f>[4]军团势力点战斗奖励设计!GJ32+求节点(活动投放!$S$46:$S$81,活动投放!AP$46:AP$81,$AI28)</f>
        <v>0</v>
      </c>
      <c r="AM28" s="119">
        <f>[4]军团势力点战斗奖励设计!GK32+求节点(活动投放!$S$46:$S$81,活动投放!AQ$46:AQ$81,$AI28)</f>
        <v>0</v>
      </c>
      <c r="AN28" s="119">
        <f>[4]军团势力点战斗奖励设计!GL32+求节点(活动投放!$S$46:$S$81,活动投放!AR$46:AR$81,$AI28)</f>
        <v>0</v>
      </c>
      <c r="AO28" s="119">
        <f>[4]军团势力点战斗奖励设计!GM32+求节点(活动投放!$S$46:$S$81,活动投放!AS$46:AS$81,$AI28)</f>
        <v>0</v>
      </c>
      <c r="AP28" s="119">
        <f>IF($AI28&lt;前期规划!$C$2,0,求节点(装备突破!$N$46:$N$81,装备突破!AQ$46:AQ$81,$AI28))</f>
        <v>0</v>
      </c>
      <c r="AQ28" s="119">
        <f>IF($AI28&lt;前期规划!$C$2,0,求节点(装备突破!$N$46:$N$81,装备突破!AR$46:AR$81,$AI28))</f>
        <v>0</v>
      </c>
      <c r="AR28" s="119">
        <f>IF($AI28&lt;前期规划!$C$2,0,求节点(装备突破!$N$46:$N$81,装备突破!AS$46:AS$81,$AI28))</f>
        <v>0</v>
      </c>
      <c r="AS28" s="119">
        <f>IF($AI28&lt;前期规划!$C$2,0,求节点(装备突破!$N$46:$N$81,装备突破!AT$46:AT$81,$AI28))</f>
        <v>0</v>
      </c>
      <c r="AT28" s="119">
        <f>IF($AI28&lt;前期规划!$C$2,0,求节点(装备突破!$N$46:$N$81,装备突破!AU$46:AU$81,$AI28))</f>
        <v>0</v>
      </c>
      <c r="AU28" s="119">
        <f>IF($AI28&lt;前期规划!$C$2,0,求节点(装备突破!$N$46:$N$81,装备突破!AV$46:AV$81,$AI28))</f>
        <v>0</v>
      </c>
      <c r="AV28" s="80">
        <f t="shared" si="29"/>
        <v>0</v>
      </c>
      <c r="AW28" s="80">
        <f t="shared" si="1"/>
        <v>0</v>
      </c>
      <c r="AX28" s="80">
        <f t="shared" si="2"/>
        <v>0</v>
      </c>
      <c r="AY28" s="80">
        <f t="shared" si="3"/>
        <v>0</v>
      </c>
      <c r="AZ28" s="80">
        <f t="shared" si="4"/>
        <v>0</v>
      </c>
      <c r="BA28" s="80">
        <f t="shared" si="5"/>
        <v>0</v>
      </c>
      <c r="BD28" s="80">
        <v>23</v>
      </c>
      <c r="BE28" s="119">
        <f>[4]军团势力点战斗奖励设计!GN32+求节点(活动投放!$S$86:$S$121,活动投放!AN$86:AN$121,$BD28)</f>
        <v>0</v>
      </c>
      <c r="BF28" s="119">
        <f>[4]军团势力点战斗奖励设计!GO32+求节点(活动投放!$S$86:$S$121,活动投放!AO$86:AO$121,$BD28)</f>
        <v>0</v>
      </c>
      <c r="BG28" s="119">
        <f>[4]军团势力点战斗奖励设计!GP32+求节点(活动投放!$S$86:$S$121,活动投放!AP$86:AP$121,$BD28)</f>
        <v>0</v>
      </c>
      <c r="BH28" s="119">
        <f>[4]军团势力点战斗奖励设计!GQ32+求节点(活动投放!$S$86:$S$121,活动投放!AQ$86:AQ$121,$BD28)</f>
        <v>0</v>
      </c>
      <c r="BI28" s="119">
        <f>[4]军团势力点战斗奖励设计!GR32+求节点(活动投放!$S$86:$S$121,活动投放!AR$86:AR$121,$BD28)</f>
        <v>0</v>
      </c>
      <c r="BJ28" s="119">
        <f>[4]军团势力点战斗奖励设计!GS32+求节点(活动投放!$S$86:$S$121,活动投放!AS$86:AS$121,$BD28)</f>
        <v>0</v>
      </c>
      <c r="BK28" s="119">
        <f>IF($BD28&lt;前期规划!$C$2,0,求节点(装备突破!$N$86:$N$121,装备突破!AQ$86:AQ$121,$BD28))</f>
        <v>0</v>
      </c>
      <c r="BL28" s="119">
        <f>IF($BD28&lt;前期规划!$C$2,0,求节点(装备突破!$N$86:$N$121,装备突破!AR$86:AR$121,$BD28))</f>
        <v>0</v>
      </c>
      <c r="BM28" s="119">
        <f>IF($BD28&lt;前期规划!$C$2,0,求节点(装备突破!$N$86:$N$121,装备突破!AS$86:AS$121,$BD28))</f>
        <v>0</v>
      </c>
      <c r="BN28" s="119">
        <f>IF($BD28&lt;前期规划!$C$2,0,求节点(装备突破!$N$86:$N$121,装备突破!AT$86:AT$121,$BD28))</f>
        <v>0</v>
      </c>
      <c r="BO28" s="119">
        <f>IF($BD28&lt;前期规划!$C$2,0,求节点(装备突破!$N$86:$N$121,装备突破!AU$86:AU$121,$BD28))</f>
        <v>0</v>
      </c>
      <c r="BP28" s="119">
        <f>IF($BD28&lt;前期规划!$C$2,0,求节点(装备突破!$N$86:$N$121,装备突破!AV$86:AV$121,$BD28))</f>
        <v>0</v>
      </c>
      <c r="BQ28" s="80">
        <f t="shared" si="30"/>
        <v>0</v>
      </c>
      <c r="BR28" s="80">
        <f t="shared" si="6"/>
        <v>0</v>
      </c>
      <c r="BS28" s="80">
        <f t="shared" si="7"/>
        <v>0</v>
      </c>
      <c r="BT28" s="80">
        <f t="shared" si="8"/>
        <v>0</v>
      </c>
      <c r="BU28" s="80">
        <f t="shared" si="9"/>
        <v>0</v>
      </c>
      <c r="BV28" s="80">
        <f t="shared" si="10"/>
        <v>0</v>
      </c>
      <c r="BY28" s="80">
        <v>23</v>
      </c>
      <c r="BZ28" s="119">
        <f>[4]军团势力点战斗奖励设计!GT32+求节点(活动投放!$S$126:$S$161,活动投放!AN$126:AN$161,$BY28)</f>
        <v>0</v>
      </c>
      <c r="CA28" s="119">
        <f>[4]军团势力点战斗奖励设计!GU32+求节点(活动投放!$S$126:$S$161,活动投放!AO$126:AO$161,$BY28)</f>
        <v>0</v>
      </c>
      <c r="CB28" s="119">
        <f>[4]军团势力点战斗奖励设计!GV32+求节点(活动投放!$S$126:$S$161,活动投放!AP$126:AP$161,$BY28)</f>
        <v>0</v>
      </c>
      <c r="CC28" s="119">
        <f>[4]军团势力点战斗奖励设计!GW32+求节点(活动投放!$S$126:$S$161,活动投放!AQ$126:AQ$161,$BY28)</f>
        <v>0</v>
      </c>
      <c r="CD28" s="119">
        <f>[4]军团势力点战斗奖励设计!GX32+求节点(活动投放!$S$126:$S$161,活动投放!AR$126:AR$161,$BY28)</f>
        <v>0</v>
      </c>
      <c r="CE28" s="119">
        <f>[4]军团势力点战斗奖励设计!GY32+求节点(活动投放!$S$126:$S$161,活动投放!AS$126:AS$161,$BY28)</f>
        <v>0</v>
      </c>
      <c r="CF28" s="119">
        <f>IF($BY28&lt;前期规划!$C$2,0,求节点(装备突破!$N$126:$N$161,装备突破!AQ$126:AQ$161,$BY28))</f>
        <v>0</v>
      </c>
      <c r="CG28" s="119">
        <f>IF($BY28&lt;前期规划!$C$2,0,求节点(装备突破!$N$126:$N$161,装备突破!AR$126:AR$161,$BY28))</f>
        <v>0</v>
      </c>
      <c r="CH28" s="119">
        <f>IF($BY28&lt;前期规划!$C$2,0,求节点(装备突破!$N$126:$N$161,装备突破!AS$126:AS$161,$BY28))</f>
        <v>0</v>
      </c>
      <c r="CI28" s="119">
        <f>IF($BY28&lt;前期规划!$C$2,0,求节点(装备突破!$N$126:$N$161,装备突破!AT$126:AT$161,$BY28))</f>
        <v>0</v>
      </c>
      <c r="CJ28" s="119">
        <f>IF($BY28&lt;前期规划!$C$2,0,求节点(装备突破!$N$126:$N$161,装备突破!AU$126:AU$161,$BY28))</f>
        <v>0</v>
      </c>
      <c r="CK28" s="119">
        <f>IF($BY28&lt;前期规划!$C$2,0,求节点(装备突破!$N$126:$N$161,装备突破!AV$126:AV$161,$BY28))</f>
        <v>0</v>
      </c>
      <c r="CL28" s="80">
        <f t="shared" si="31"/>
        <v>0</v>
      </c>
      <c r="CM28" s="80">
        <f t="shared" si="11"/>
        <v>0</v>
      </c>
      <c r="CN28" s="80">
        <f t="shared" si="12"/>
        <v>0</v>
      </c>
      <c r="CO28" s="80">
        <f t="shared" si="13"/>
        <v>0</v>
      </c>
      <c r="CP28" s="80">
        <f t="shared" si="14"/>
        <v>0</v>
      </c>
      <c r="CQ28" s="80">
        <f t="shared" si="15"/>
        <v>0</v>
      </c>
      <c r="CT28" s="80">
        <v>23</v>
      </c>
      <c r="CU28" s="119">
        <f>[4]军团势力点战斗奖励设计!GZ32+求节点(活动投放!$S$166:$S$201,活动投放!AN$166:AN$201,$CT28)</f>
        <v>0</v>
      </c>
      <c r="CV28" s="119">
        <f>[4]军团势力点战斗奖励设计!HA32+求节点(活动投放!$S$166:$S$201,活动投放!AO$166:AO$201,$CT28)</f>
        <v>0</v>
      </c>
      <c r="CW28" s="119">
        <f>[4]军团势力点战斗奖励设计!HB32+求节点(活动投放!$S$166:$S$201,活动投放!AP$166:AP$201,$CT28)</f>
        <v>0</v>
      </c>
      <c r="CX28" s="119">
        <f>[4]军团势力点战斗奖励设计!HC32+求节点(活动投放!$S$166:$S$201,活动投放!AQ$166:AQ$201,$CT28)</f>
        <v>0</v>
      </c>
      <c r="CY28" s="119">
        <f>[4]军团势力点战斗奖励设计!HD32+求节点(活动投放!$S$166:$S$201,活动投放!AR$166:AR$201,$CT28)</f>
        <v>0</v>
      </c>
      <c r="CZ28" s="119">
        <f>[4]军团势力点战斗奖励设计!HE32+求节点(活动投放!$S$166:$S$201,活动投放!AS$166:AS$201,$CT28)</f>
        <v>0</v>
      </c>
      <c r="DA28" s="119">
        <f>IF($CT28&lt;前期规划!$C$2,0,求节点(装备突破!$N$166:$N$201,装备突破!AQ$166:AQ$201,$CT28))</f>
        <v>0</v>
      </c>
      <c r="DB28" s="119">
        <f>IF($CT28&lt;前期规划!$C$2,0,求节点(装备突破!$N$166:$N$201,装备突破!AR$166:AR$201,$CT28))</f>
        <v>0</v>
      </c>
      <c r="DC28" s="119">
        <f>IF($CT28&lt;前期规划!$C$2,0,求节点(装备突破!$N$166:$N$201,装备突破!AS$166:AS$201,$CT28))</f>
        <v>0</v>
      </c>
      <c r="DD28" s="119">
        <f>IF($CT28&lt;前期规划!$C$2,0,求节点(装备突破!$N$166:$N$201,装备突破!AT$166:AT$201,$CT28))</f>
        <v>0</v>
      </c>
      <c r="DE28" s="119">
        <f>IF($CT28&lt;前期规划!$C$2,0,求节点(装备突破!$N$166:$N$201,装备突破!AU$166:AU$201,$CT28))</f>
        <v>0</v>
      </c>
      <c r="DF28" s="119">
        <f>IF($CT28&lt;前期规划!$C$2,0,求节点(装备突破!$N$166:$N$201,装备突破!AV$166:AV$201,$CT28))</f>
        <v>0</v>
      </c>
      <c r="DG28" s="80">
        <f t="shared" si="32"/>
        <v>0</v>
      </c>
      <c r="DH28" s="80">
        <f t="shared" si="16"/>
        <v>0</v>
      </c>
      <c r="DI28" s="80">
        <f t="shared" si="17"/>
        <v>0</v>
      </c>
      <c r="DJ28" s="80">
        <f t="shared" si="18"/>
        <v>0</v>
      </c>
      <c r="DK28" s="80">
        <f t="shared" si="19"/>
        <v>0</v>
      </c>
      <c r="DL28" s="80">
        <f t="shared" si="20"/>
        <v>0</v>
      </c>
      <c r="DN28" s="128" t="e">
        <f>[4]军团势力点战斗奖励设计!HE32/CZ28</f>
        <v>#DIV/0!</v>
      </c>
      <c r="DO28" s="128" t="e">
        <f>求节点(活动投放!$S$166:$S$201,活动投放!AS$166:AS$201,$CT28)/CZ28</f>
        <v>#DIV/0!</v>
      </c>
      <c r="DU28" s="140">
        <v>23</v>
      </c>
      <c r="DV28" s="140">
        <f>[4]军团势力点战斗奖励设计!AA32+[4]军团势力点战斗奖励设计!AF32+求节点(活动投放!$S$6:$S$41,活动投放!$BC$6:$BC$41,$DU28)</f>
        <v>0</v>
      </c>
      <c r="DW28" s="140">
        <f>[4]军团势力点战斗奖励设计!AB32+[4]军团势力点战斗奖励设计!AG32+求节点(活动投放!$S$46:$S$81,活动投放!$BC$46:$BC$81,$DU28)</f>
        <v>0</v>
      </c>
      <c r="DX28" s="140">
        <f>[4]军团势力点战斗奖励设计!AC32+[4]军团势力点战斗奖励设计!AH32+求节点(活动投放!$S$86:$S$121,活动投放!$BC$86:$BC$121,$DU28)</f>
        <v>0</v>
      </c>
      <c r="DY28" s="140">
        <f>[4]军团势力点战斗奖励设计!AD32+[4]军团势力点战斗奖励设计!AI32+求节点(活动投放!$S$126:$S$161,活动投放!$BC$126:$BC$161,$DU28)</f>
        <v>0</v>
      </c>
      <c r="DZ28" s="140">
        <f>[4]军团势力点战斗奖励设计!AE32+[4]军团势力点战斗奖励设计!AJ32+求节点(活动投放!$S$166:$S$201,活动投放!$BC$166:$BC$201,$DU28)</f>
        <v>0</v>
      </c>
      <c r="EA28" s="140">
        <f>[4]军团势力点战斗奖励设计!BI32+[4]军团势力点战斗奖励设计!BN32+求节点(活动投放!$S$6:$S$41,活动投放!$BE$6:$BE$41,$DU28)</f>
        <v>0</v>
      </c>
      <c r="EB28" s="140">
        <f>[4]军团势力点战斗奖励设计!BJ32+[4]军团势力点战斗奖励设计!BO32+求节点(活动投放!$S$46:$S$81,活动投放!$BE$46:$BE$81,$DU28)</f>
        <v>0</v>
      </c>
      <c r="EC28" s="140">
        <f>[4]军团势力点战斗奖励设计!BK32+[4]军团势力点战斗奖励设计!BP32+求节点(活动投放!$S$86:$S$121,活动投放!$BE$86:$BE$121,$DU28)</f>
        <v>0</v>
      </c>
      <c r="ED28" s="140">
        <f>[4]军团势力点战斗奖励设计!BL32+[4]军团势力点战斗奖励设计!BQ32+求节点(活动投放!$S$126:$S$161,活动投放!$BE$126:$BE$161,$DU28)</f>
        <v>0</v>
      </c>
      <c r="EE28" s="140">
        <f>[4]军团势力点战斗奖励设计!BM32+[4]军团势力点战斗奖励设计!BR32+求节点(活动投放!$S$166:$S$201,活动投放!$BE$166:$BE$201,$DU28)</f>
        <v>0</v>
      </c>
      <c r="EF28" s="140">
        <f t="shared" si="33"/>
        <v>0</v>
      </c>
      <c r="EG28" s="140">
        <f t="shared" si="34"/>
        <v>0</v>
      </c>
      <c r="EH28" s="140">
        <f t="shared" si="35"/>
        <v>0</v>
      </c>
      <c r="EI28" s="140">
        <f t="shared" si="36"/>
        <v>0</v>
      </c>
      <c r="EJ28" s="140">
        <f t="shared" si="37"/>
        <v>0</v>
      </c>
      <c r="EM28" s="140">
        <v>23</v>
      </c>
      <c r="EN28" s="140">
        <f>[4]军团势力点战斗奖励设计!AK32+[4]军团势力点战斗奖励设计!AP32+求节点(活动投放!$S$6:$S$41,活动投放!$BD$6:$BD$41,$EM28)</f>
        <v>0</v>
      </c>
      <c r="EO28" s="140">
        <f>[4]军团势力点战斗奖励设计!AL32+[4]军团势力点战斗奖励设计!AQ32+求节点(活动投放!$S$46:$S$81,活动投放!$BD$46:$BD$81,$EM28)</f>
        <v>0</v>
      </c>
      <c r="EP28" s="140">
        <f>[4]军团势力点战斗奖励设计!AM32+[4]军团势力点战斗奖励设计!AR32+求节点(活动投放!$S$86:$S$121,活动投放!$BD$86:$BD$121,$EM28)</f>
        <v>0</v>
      </c>
      <c r="EQ28" s="140">
        <f>[4]军团势力点战斗奖励设计!AN32+[4]军团势力点战斗奖励设计!AS32+求节点(活动投放!$S$126:$S$161,活动投放!$BD$126:$BD$161,$EM28)</f>
        <v>0</v>
      </c>
      <c r="ER28" s="140">
        <f>[4]军团势力点战斗奖励设计!AO32+[4]军团势力点战斗奖励设计!AT32+求节点(活动投放!$S$166:$S$201,活动投放!$BD$166:$BD$201,$EM28)</f>
        <v>0</v>
      </c>
      <c r="ES28" s="140">
        <f>[4]军团势力点战斗奖励设计!BS32+[4]军团势力点战斗奖励设计!BX32+求节点(活动投放!$S$6:$S$41,活动投放!$BF$6:$BF$41,$EM28)</f>
        <v>0</v>
      </c>
      <c r="ET28" s="140">
        <f>[4]军团势力点战斗奖励设计!BT32+[4]军团势力点战斗奖励设计!BY32+求节点(活动投放!$S$46:$S$81,活动投放!$BF$46:$BF$81,$EM28)</f>
        <v>0</v>
      </c>
      <c r="EU28" s="140">
        <f>[4]军团势力点战斗奖励设计!BU32+[4]军团势力点战斗奖励设计!BZ32+求节点(活动投放!$S$86:$S$121,活动投放!$BF$86:$BF$121,$EM28)</f>
        <v>0</v>
      </c>
      <c r="EV28" s="140">
        <f>[4]军团势力点战斗奖励设计!BV32+[4]军团势力点战斗奖励设计!CA32+求节点(活动投放!$S$126:$S$161,活动投放!$BF$126:$BF$161,$EM28)</f>
        <v>0</v>
      </c>
      <c r="EW28" s="140">
        <f>[4]军团势力点战斗奖励设计!BW32+[4]军团势力点战斗奖励设计!CB32+求节点(活动投放!$S$166:$S$201,活动投放!$BF$166:$BF$201,$EM28)</f>
        <v>0</v>
      </c>
      <c r="EX28" s="140">
        <f t="shared" si="38"/>
        <v>0</v>
      </c>
      <c r="EY28" s="140">
        <f t="shared" si="39"/>
        <v>0</v>
      </c>
      <c r="EZ28" s="140">
        <f t="shared" si="40"/>
        <v>0</v>
      </c>
      <c r="FA28" s="140">
        <f t="shared" si="41"/>
        <v>0</v>
      </c>
      <c r="FB28" s="140">
        <f t="shared" si="42"/>
        <v>0</v>
      </c>
    </row>
    <row r="29" spans="2:158" x14ac:dyDescent="0.15">
      <c r="B29" s="80">
        <v>24</v>
      </c>
      <c r="C29" s="119">
        <f>[4]军团势力点战斗奖励设计!GB33+求节点(活动投放!$S$6:$S$41,活动投放!AN$6:AN$41,$B29)</f>
        <v>0</v>
      </c>
      <c r="D29" s="119">
        <f>[4]军团势力点战斗奖励设计!GC33+求节点(活动投放!$S$6:$S$41,活动投放!AO$6:AO$41,$B29)</f>
        <v>0</v>
      </c>
      <c r="E29" s="119">
        <f>[4]军团势力点战斗奖励设计!GD33+求节点(活动投放!$S$6:$S$41,活动投放!AP$6:AP$41,$B29)</f>
        <v>0</v>
      </c>
      <c r="F29" s="119">
        <f>[4]军团势力点战斗奖励设计!GE33+求节点(活动投放!$S$6:$S$41,活动投放!AQ$6:AQ$41,$B29)</f>
        <v>0</v>
      </c>
      <c r="G29" s="119">
        <f>[4]军团势力点战斗奖励设计!GF33+求节点(活动投放!$S$6:$S$41,活动投放!AR$6:AR$41,$B29)</f>
        <v>0</v>
      </c>
      <c r="H29" s="119">
        <f>[4]军团势力点战斗奖励设计!GG33+求节点(活动投放!$S$6:$S$41,活动投放!AS$6:AS$41,$B29)</f>
        <v>0</v>
      </c>
      <c r="I29" s="119">
        <f>IF($B29&lt;前期规划!$C$2,0,求节点(装备突破!$N$6:$N$41,装备突破!AQ$6:AQ$41,$B29))</f>
        <v>0</v>
      </c>
      <c r="J29" s="119">
        <f>IF($B29&lt;前期规划!$C$2,0,求节点(装备突破!$N$6:$N$41,装备突破!AR$6:AR$41,$B29))</f>
        <v>0</v>
      </c>
      <c r="K29" s="119">
        <f>IF($B29&lt;前期规划!$C$2,0,求节点(装备突破!$N$6:$N$41,装备突破!AS$6:AS$41,$B29))</f>
        <v>0</v>
      </c>
      <c r="L29" s="119">
        <f>IF($B29&lt;前期规划!$C$2,0,求节点(装备突破!$N$6:$N$41,装备突破!AT$6:AT$41,$B29))</f>
        <v>0</v>
      </c>
      <c r="M29" s="119">
        <f>IF($B29&lt;前期规划!$C$2,0,求节点(装备突破!$N$6:$N$41,装备突破!AU$6:AU$41,$B29))</f>
        <v>0</v>
      </c>
      <c r="N29" s="119">
        <f>IF($B29&lt;前期规划!$C$2,0,求节点(装备突破!$N$6:$N$41,装备突破!AV$6:AV$41,$B29))</f>
        <v>0</v>
      </c>
      <c r="O29" s="80">
        <f t="shared" si="23"/>
        <v>0</v>
      </c>
      <c r="P29" s="80">
        <f t="shared" si="24"/>
        <v>0</v>
      </c>
      <c r="Q29" s="80">
        <f t="shared" si="25"/>
        <v>0</v>
      </c>
      <c r="R29" s="80">
        <f t="shared" si="26"/>
        <v>0</v>
      </c>
      <c r="S29" s="80">
        <f t="shared" si="27"/>
        <v>0</v>
      </c>
      <c r="T29" s="80">
        <f t="shared" si="28"/>
        <v>0</v>
      </c>
      <c r="V29" s="128" t="e">
        <f>[4]军团势力点战斗奖励设计!GD33/E29</f>
        <v>#DIV/0!</v>
      </c>
      <c r="W29" s="128" t="e">
        <f>求节点(活动投放!$S$6:$S$41,活动投放!AP$6:AP$41,$B29)/E29</f>
        <v>#DIV/0!</v>
      </c>
      <c r="Y29" s="128" t="e">
        <f>[4]军团势力点战斗奖励设计!GE33/F29</f>
        <v>#DIV/0!</v>
      </c>
      <c r="Z29" s="128" t="e">
        <f>求节点(活动投放!$S$6:$S$41,活动投放!AQ$6:AQ$41,$B29)/F29</f>
        <v>#DIV/0!</v>
      </c>
      <c r="AB29" s="128" t="e">
        <f>[4]军团势力点战斗奖励设计!GF33/G29</f>
        <v>#DIV/0!</v>
      </c>
      <c r="AC29" s="128" t="e">
        <f>求节点(活动投放!$S$6:$S$41,活动投放!AR$6:AR$41,$B29)/G29</f>
        <v>#DIV/0!</v>
      </c>
      <c r="AE29" s="128" t="e">
        <f>[4]军团势力点战斗奖励设计!GG33/H29</f>
        <v>#DIV/0!</v>
      </c>
      <c r="AF29" s="128" t="e">
        <f>求节点(活动投放!$S$6:$S$41,活动投放!AS$6:AS$41,$B29)/H29</f>
        <v>#DIV/0!</v>
      </c>
      <c r="AI29" s="80">
        <v>24</v>
      </c>
      <c r="AJ29" s="119">
        <f>[4]军团势力点战斗奖励设计!GH33+求节点(活动投放!$S$46:$S$81,活动投放!AN$46:AN$81,$AI29)</f>
        <v>0</v>
      </c>
      <c r="AK29" s="119">
        <f>[4]军团势力点战斗奖励设计!GI33+求节点(活动投放!$S$46:$S$81,活动投放!AO$46:AO$81,$AI29)</f>
        <v>0</v>
      </c>
      <c r="AL29" s="119">
        <f>[4]军团势力点战斗奖励设计!GJ33+求节点(活动投放!$S$46:$S$81,活动投放!AP$46:AP$81,$AI29)</f>
        <v>0</v>
      </c>
      <c r="AM29" s="119">
        <f>[4]军团势力点战斗奖励设计!GK33+求节点(活动投放!$S$46:$S$81,活动投放!AQ$46:AQ$81,$AI29)</f>
        <v>0</v>
      </c>
      <c r="AN29" s="119">
        <f>[4]军团势力点战斗奖励设计!GL33+求节点(活动投放!$S$46:$S$81,活动投放!AR$46:AR$81,$AI29)</f>
        <v>0</v>
      </c>
      <c r="AO29" s="119">
        <f>[4]军团势力点战斗奖励设计!GM33+求节点(活动投放!$S$46:$S$81,活动投放!AS$46:AS$81,$AI29)</f>
        <v>0</v>
      </c>
      <c r="AP29" s="119">
        <f>IF($AI29&lt;前期规划!$C$2,0,求节点(装备突破!$N$46:$N$81,装备突破!AQ$46:AQ$81,$AI29))</f>
        <v>0</v>
      </c>
      <c r="AQ29" s="119">
        <f>IF($AI29&lt;前期规划!$C$2,0,求节点(装备突破!$N$46:$N$81,装备突破!AR$46:AR$81,$AI29))</f>
        <v>0</v>
      </c>
      <c r="AR29" s="119">
        <f>IF($AI29&lt;前期规划!$C$2,0,求节点(装备突破!$N$46:$N$81,装备突破!AS$46:AS$81,$AI29))</f>
        <v>0</v>
      </c>
      <c r="AS29" s="119">
        <f>IF($AI29&lt;前期规划!$C$2,0,求节点(装备突破!$N$46:$N$81,装备突破!AT$46:AT$81,$AI29))</f>
        <v>0</v>
      </c>
      <c r="AT29" s="119">
        <f>IF($AI29&lt;前期规划!$C$2,0,求节点(装备突破!$N$46:$N$81,装备突破!AU$46:AU$81,$AI29))</f>
        <v>0</v>
      </c>
      <c r="AU29" s="119">
        <f>IF($AI29&lt;前期规划!$C$2,0,求节点(装备突破!$N$46:$N$81,装备突破!AV$46:AV$81,$AI29))</f>
        <v>0</v>
      </c>
      <c r="AV29" s="80">
        <f t="shared" si="29"/>
        <v>0</v>
      </c>
      <c r="AW29" s="80">
        <f t="shared" si="1"/>
        <v>0</v>
      </c>
      <c r="AX29" s="80">
        <f t="shared" si="2"/>
        <v>0</v>
      </c>
      <c r="AY29" s="80">
        <f t="shared" si="3"/>
        <v>0</v>
      </c>
      <c r="AZ29" s="80">
        <f t="shared" si="4"/>
        <v>0</v>
      </c>
      <c r="BA29" s="80">
        <f t="shared" si="5"/>
        <v>0</v>
      </c>
      <c r="BD29" s="80">
        <v>24</v>
      </c>
      <c r="BE29" s="119">
        <f>[4]军团势力点战斗奖励设计!GN33+求节点(活动投放!$S$86:$S$121,活动投放!AN$86:AN$121,$BD29)</f>
        <v>0</v>
      </c>
      <c r="BF29" s="119">
        <f>[4]军团势力点战斗奖励设计!GO33+求节点(活动投放!$S$86:$S$121,活动投放!AO$86:AO$121,$BD29)</f>
        <v>0</v>
      </c>
      <c r="BG29" s="119">
        <f>[4]军团势力点战斗奖励设计!GP33+求节点(活动投放!$S$86:$S$121,活动投放!AP$86:AP$121,$BD29)</f>
        <v>0</v>
      </c>
      <c r="BH29" s="119">
        <f>[4]军团势力点战斗奖励设计!GQ33+求节点(活动投放!$S$86:$S$121,活动投放!AQ$86:AQ$121,$BD29)</f>
        <v>0</v>
      </c>
      <c r="BI29" s="119">
        <f>[4]军团势力点战斗奖励设计!GR33+求节点(活动投放!$S$86:$S$121,活动投放!AR$86:AR$121,$BD29)</f>
        <v>0</v>
      </c>
      <c r="BJ29" s="119">
        <f>[4]军团势力点战斗奖励设计!GS33+求节点(活动投放!$S$86:$S$121,活动投放!AS$86:AS$121,$BD29)</f>
        <v>0</v>
      </c>
      <c r="BK29" s="119">
        <f>IF($BD29&lt;前期规划!$C$2,0,求节点(装备突破!$N$86:$N$121,装备突破!AQ$86:AQ$121,$BD29))</f>
        <v>0</v>
      </c>
      <c r="BL29" s="119">
        <f>IF($BD29&lt;前期规划!$C$2,0,求节点(装备突破!$N$86:$N$121,装备突破!AR$86:AR$121,$BD29))</f>
        <v>0</v>
      </c>
      <c r="BM29" s="119">
        <f>IF($BD29&lt;前期规划!$C$2,0,求节点(装备突破!$N$86:$N$121,装备突破!AS$86:AS$121,$BD29))</f>
        <v>0</v>
      </c>
      <c r="BN29" s="119">
        <f>IF($BD29&lt;前期规划!$C$2,0,求节点(装备突破!$N$86:$N$121,装备突破!AT$86:AT$121,$BD29))</f>
        <v>0</v>
      </c>
      <c r="BO29" s="119">
        <f>IF($BD29&lt;前期规划!$C$2,0,求节点(装备突破!$N$86:$N$121,装备突破!AU$86:AU$121,$BD29))</f>
        <v>0</v>
      </c>
      <c r="BP29" s="119">
        <f>IF($BD29&lt;前期规划!$C$2,0,求节点(装备突破!$N$86:$N$121,装备突破!AV$86:AV$121,$BD29))</f>
        <v>0</v>
      </c>
      <c r="BQ29" s="80">
        <f t="shared" si="30"/>
        <v>0</v>
      </c>
      <c r="BR29" s="80">
        <f t="shared" si="6"/>
        <v>0</v>
      </c>
      <c r="BS29" s="80">
        <f t="shared" si="7"/>
        <v>0</v>
      </c>
      <c r="BT29" s="80">
        <f t="shared" si="8"/>
        <v>0</v>
      </c>
      <c r="BU29" s="80">
        <f t="shared" si="9"/>
        <v>0</v>
      </c>
      <c r="BV29" s="80">
        <f t="shared" si="10"/>
        <v>0</v>
      </c>
      <c r="BY29" s="80">
        <v>24</v>
      </c>
      <c r="BZ29" s="119">
        <f>[4]军团势力点战斗奖励设计!GT33+求节点(活动投放!$S$126:$S$161,活动投放!AN$126:AN$161,$BY29)</f>
        <v>0</v>
      </c>
      <c r="CA29" s="119">
        <f>[4]军团势力点战斗奖励设计!GU33+求节点(活动投放!$S$126:$S$161,活动投放!AO$126:AO$161,$BY29)</f>
        <v>0</v>
      </c>
      <c r="CB29" s="119">
        <f>[4]军团势力点战斗奖励设计!GV33+求节点(活动投放!$S$126:$S$161,活动投放!AP$126:AP$161,$BY29)</f>
        <v>0</v>
      </c>
      <c r="CC29" s="119">
        <f>[4]军团势力点战斗奖励设计!GW33+求节点(活动投放!$S$126:$S$161,活动投放!AQ$126:AQ$161,$BY29)</f>
        <v>0</v>
      </c>
      <c r="CD29" s="119">
        <f>[4]军团势力点战斗奖励设计!GX33+求节点(活动投放!$S$126:$S$161,活动投放!AR$126:AR$161,$BY29)</f>
        <v>0</v>
      </c>
      <c r="CE29" s="119">
        <f>[4]军团势力点战斗奖励设计!GY33+求节点(活动投放!$S$126:$S$161,活动投放!AS$126:AS$161,$BY29)</f>
        <v>0</v>
      </c>
      <c r="CF29" s="119">
        <f>IF($BY29&lt;前期规划!$C$2,0,求节点(装备突破!$N$126:$N$161,装备突破!AQ$126:AQ$161,$BY29))</f>
        <v>0</v>
      </c>
      <c r="CG29" s="119">
        <f>IF($BY29&lt;前期规划!$C$2,0,求节点(装备突破!$N$126:$N$161,装备突破!AR$126:AR$161,$BY29))</f>
        <v>0</v>
      </c>
      <c r="CH29" s="119">
        <f>IF($BY29&lt;前期规划!$C$2,0,求节点(装备突破!$N$126:$N$161,装备突破!AS$126:AS$161,$BY29))</f>
        <v>0</v>
      </c>
      <c r="CI29" s="119">
        <f>IF($BY29&lt;前期规划!$C$2,0,求节点(装备突破!$N$126:$N$161,装备突破!AT$126:AT$161,$BY29))</f>
        <v>0</v>
      </c>
      <c r="CJ29" s="119">
        <f>IF($BY29&lt;前期规划!$C$2,0,求节点(装备突破!$N$126:$N$161,装备突破!AU$126:AU$161,$BY29))</f>
        <v>0</v>
      </c>
      <c r="CK29" s="119">
        <f>IF($BY29&lt;前期规划!$C$2,0,求节点(装备突破!$N$126:$N$161,装备突破!AV$126:AV$161,$BY29))</f>
        <v>0</v>
      </c>
      <c r="CL29" s="80">
        <f t="shared" si="31"/>
        <v>0</v>
      </c>
      <c r="CM29" s="80">
        <f t="shared" si="11"/>
        <v>0</v>
      </c>
      <c r="CN29" s="80">
        <f t="shared" si="12"/>
        <v>0</v>
      </c>
      <c r="CO29" s="80">
        <f t="shared" si="13"/>
        <v>0</v>
      </c>
      <c r="CP29" s="80">
        <f t="shared" si="14"/>
        <v>0</v>
      </c>
      <c r="CQ29" s="80">
        <f t="shared" si="15"/>
        <v>0</v>
      </c>
      <c r="CT29" s="80">
        <v>24</v>
      </c>
      <c r="CU29" s="119">
        <f>[4]军团势力点战斗奖励设计!GZ33+求节点(活动投放!$S$166:$S$201,活动投放!AN$166:AN$201,$CT29)</f>
        <v>0</v>
      </c>
      <c r="CV29" s="119">
        <f>[4]军团势力点战斗奖励设计!HA33+求节点(活动投放!$S$166:$S$201,活动投放!AO$166:AO$201,$CT29)</f>
        <v>0</v>
      </c>
      <c r="CW29" s="119">
        <f>[4]军团势力点战斗奖励设计!HB33+求节点(活动投放!$S$166:$S$201,活动投放!AP$166:AP$201,$CT29)</f>
        <v>0</v>
      </c>
      <c r="CX29" s="119">
        <f>[4]军团势力点战斗奖励设计!HC33+求节点(活动投放!$S$166:$S$201,活动投放!AQ$166:AQ$201,$CT29)</f>
        <v>0</v>
      </c>
      <c r="CY29" s="119">
        <f>[4]军团势力点战斗奖励设计!HD33+求节点(活动投放!$S$166:$S$201,活动投放!AR$166:AR$201,$CT29)</f>
        <v>0</v>
      </c>
      <c r="CZ29" s="119">
        <f>[4]军团势力点战斗奖励设计!HE33+求节点(活动投放!$S$166:$S$201,活动投放!AS$166:AS$201,$CT29)</f>
        <v>0</v>
      </c>
      <c r="DA29" s="119">
        <f>IF($CT29&lt;前期规划!$C$2,0,求节点(装备突破!$N$166:$N$201,装备突破!AQ$166:AQ$201,$CT29))</f>
        <v>0</v>
      </c>
      <c r="DB29" s="119">
        <f>IF($CT29&lt;前期规划!$C$2,0,求节点(装备突破!$N$166:$N$201,装备突破!AR$166:AR$201,$CT29))</f>
        <v>0</v>
      </c>
      <c r="DC29" s="119">
        <f>IF($CT29&lt;前期规划!$C$2,0,求节点(装备突破!$N$166:$N$201,装备突破!AS$166:AS$201,$CT29))</f>
        <v>0</v>
      </c>
      <c r="DD29" s="119">
        <f>IF($CT29&lt;前期规划!$C$2,0,求节点(装备突破!$N$166:$N$201,装备突破!AT$166:AT$201,$CT29))</f>
        <v>0</v>
      </c>
      <c r="DE29" s="119">
        <f>IF($CT29&lt;前期规划!$C$2,0,求节点(装备突破!$N$166:$N$201,装备突破!AU$166:AU$201,$CT29))</f>
        <v>0</v>
      </c>
      <c r="DF29" s="119">
        <f>IF($CT29&lt;前期规划!$C$2,0,求节点(装备突破!$N$166:$N$201,装备突破!AV$166:AV$201,$CT29))</f>
        <v>0</v>
      </c>
      <c r="DG29" s="80">
        <f t="shared" si="32"/>
        <v>0</v>
      </c>
      <c r="DH29" s="80">
        <f t="shared" si="16"/>
        <v>0</v>
      </c>
      <c r="DI29" s="80">
        <f t="shared" si="17"/>
        <v>0</v>
      </c>
      <c r="DJ29" s="80">
        <f t="shared" si="18"/>
        <v>0</v>
      </c>
      <c r="DK29" s="80">
        <f t="shared" si="19"/>
        <v>0</v>
      </c>
      <c r="DL29" s="80">
        <f t="shared" si="20"/>
        <v>0</v>
      </c>
      <c r="DN29" s="128" t="e">
        <f>[4]军团势力点战斗奖励设计!HE33/CZ29</f>
        <v>#DIV/0!</v>
      </c>
      <c r="DO29" s="128" t="e">
        <f>求节点(活动投放!$S$166:$S$201,活动投放!AS$166:AS$201,$CT29)/CZ29</f>
        <v>#DIV/0!</v>
      </c>
      <c r="DU29" s="140">
        <v>24</v>
      </c>
      <c r="DV29" s="140">
        <f>[4]军团势力点战斗奖励设计!AA33+[4]军团势力点战斗奖励设计!AF33+求节点(活动投放!$S$6:$S$41,活动投放!$BC$6:$BC$41,$DU29)</f>
        <v>0</v>
      </c>
      <c r="DW29" s="140">
        <f>[4]军团势力点战斗奖励设计!AB33+[4]军团势力点战斗奖励设计!AG33+求节点(活动投放!$S$46:$S$81,活动投放!$BC$46:$BC$81,$DU29)</f>
        <v>0</v>
      </c>
      <c r="DX29" s="140">
        <f>[4]军团势力点战斗奖励设计!AC33+[4]军团势力点战斗奖励设计!AH33+求节点(活动投放!$S$86:$S$121,活动投放!$BC$86:$BC$121,$DU29)</f>
        <v>0</v>
      </c>
      <c r="DY29" s="140">
        <f>[4]军团势力点战斗奖励设计!AD33+[4]军团势力点战斗奖励设计!AI33+求节点(活动投放!$S$126:$S$161,活动投放!$BC$126:$BC$161,$DU29)</f>
        <v>0</v>
      </c>
      <c r="DZ29" s="140">
        <f>[4]军团势力点战斗奖励设计!AE33+[4]军团势力点战斗奖励设计!AJ33+求节点(活动投放!$S$166:$S$201,活动投放!$BC$166:$BC$201,$DU29)</f>
        <v>0</v>
      </c>
      <c r="EA29" s="140">
        <f>[4]军团势力点战斗奖励设计!BI33+[4]军团势力点战斗奖励设计!BN33+求节点(活动投放!$S$6:$S$41,活动投放!$BE$6:$BE$41,$DU29)</f>
        <v>0</v>
      </c>
      <c r="EB29" s="140">
        <f>[4]军团势力点战斗奖励设计!BJ33+[4]军团势力点战斗奖励设计!BO33+求节点(活动投放!$S$46:$S$81,活动投放!$BE$46:$BE$81,$DU29)</f>
        <v>0</v>
      </c>
      <c r="EC29" s="140">
        <f>[4]军团势力点战斗奖励设计!BK33+[4]军团势力点战斗奖励设计!BP33+求节点(活动投放!$S$86:$S$121,活动投放!$BE$86:$BE$121,$DU29)</f>
        <v>0</v>
      </c>
      <c r="ED29" s="140">
        <f>[4]军团势力点战斗奖励设计!BL33+[4]军团势力点战斗奖励设计!BQ33+求节点(活动投放!$S$126:$S$161,活动投放!$BE$126:$BE$161,$DU29)</f>
        <v>0</v>
      </c>
      <c r="EE29" s="140">
        <f>[4]军团势力点战斗奖励设计!BM33+[4]军团势力点战斗奖励设计!BR33+求节点(活动投放!$S$166:$S$201,活动投放!$BE$166:$BE$201,$DU29)</f>
        <v>0</v>
      </c>
      <c r="EF29" s="140">
        <f t="shared" si="33"/>
        <v>0</v>
      </c>
      <c r="EG29" s="140">
        <f t="shared" si="34"/>
        <v>0</v>
      </c>
      <c r="EH29" s="140">
        <f t="shared" si="35"/>
        <v>0</v>
      </c>
      <c r="EI29" s="140">
        <f t="shared" si="36"/>
        <v>0</v>
      </c>
      <c r="EJ29" s="140">
        <f t="shared" si="37"/>
        <v>0</v>
      </c>
      <c r="EM29" s="140">
        <v>24</v>
      </c>
      <c r="EN29" s="140">
        <f>[4]军团势力点战斗奖励设计!AK33+[4]军团势力点战斗奖励设计!AP33+求节点(活动投放!$S$6:$S$41,活动投放!$BD$6:$BD$41,$EM29)</f>
        <v>0</v>
      </c>
      <c r="EO29" s="140">
        <f>[4]军团势力点战斗奖励设计!AL33+[4]军团势力点战斗奖励设计!AQ33+求节点(活动投放!$S$46:$S$81,活动投放!$BD$46:$BD$81,$EM29)</f>
        <v>0</v>
      </c>
      <c r="EP29" s="140">
        <f>[4]军团势力点战斗奖励设计!AM33+[4]军团势力点战斗奖励设计!AR33+求节点(活动投放!$S$86:$S$121,活动投放!$BD$86:$BD$121,$EM29)</f>
        <v>0</v>
      </c>
      <c r="EQ29" s="140">
        <f>[4]军团势力点战斗奖励设计!AN33+[4]军团势力点战斗奖励设计!AS33+求节点(活动投放!$S$126:$S$161,活动投放!$BD$126:$BD$161,$EM29)</f>
        <v>0</v>
      </c>
      <c r="ER29" s="140">
        <f>[4]军团势力点战斗奖励设计!AO33+[4]军团势力点战斗奖励设计!AT33+求节点(活动投放!$S$166:$S$201,活动投放!$BD$166:$BD$201,$EM29)</f>
        <v>0</v>
      </c>
      <c r="ES29" s="140">
        <f>[4]军团势力点战斗奖励设计!BS33+[4]军团势力点战斗奖励设计!BX33+求节点(活动投放!$S$6:$S$41,活动投放!$BF$6:$BF$41,$EM29)</f>
        <v>0</v>
      </c>
      <c r="ET29" s="140">
        <f>[4]军团势力点战斗奖励设计!BT33+[4]军团势力点战斗奖励设计!BY33+求节点(活动投放!$S$46:$S$81,活动投放!$BF$46:$BF$81,$EM29)</f>
        <v>0</v>
      </c>
      <c r="EU29" s="140">
        <f>[4]军团势力点战斗奖励设计!BU33+[4]军团势力点战斗奖励设计!BZ33+求节点(活动投放!$S$86:$S$121,活动投放!$BF$86:$BF$121,$EM29)</f>
        <v>0</v>
      </c>
      <c r="EV29" s="140">
        <f>[4]军团势力点战斗奖励设计!BV33+[4]军团势力点战斗奖励设计!CA33+求节点(活动投放!$S$126:$S$161,活动投放!$BF$126:$BF$161,$EM29)</f>
        <v>0</v>
      </c>
      <c r="EW29" s="140">
        <f>[4]军团势力点战斗奖励设计!BW33+[4]军团势力点战斗奖励设计!CB33+求节点(活动投放!$S$166:$S$201,活动投放!$BF$166:$BF$201,$EM29)</f>
        <v>0</v>
      </c>
      <c r="EX29" s="140">
        <f t="shared" si="38"/>
        <v>0</v>
      </c>
      <c r="EY29" s="140">
        <f t="shared" si="39"/>
        <v>0</v>
      </c>
      <c r="EZ29" s="140">
        <f t="shared" si="40"/>
        <v>0</v>
      </c>
      <c r="FA29" s="140">
        <f t="shared" si="41"/>
        <v>0</v>
      </c>
      <c r="FB29" s="140">
        <f t="shared" si="42"/>
        <v>0</v>
      </c>
    </row>
    <row r="30" spans="2:158" x14ac:dyDescent="0.15">
      <c r="B30" s="80">
        <v>25</v>
      </c>
      <c r="C30" s="119">
        <f>[4]军团势力点战斗奖励设计!GB34+求节点(活动投放!$S$6:$S$41,活动投放!AN$6:AN$41,$B30)</f>
        <v>0</v>
      </c>
      <c r="D30" s="119">
        <f>[4]军团势力点战斗奖励设计!GC34+求节点(活动投放!$S$6:$S$41,活动投放!AO$6:AO$41,$B30)</f>
        <v>0</v>
      </c>
      <c r="E30" s="119">
        <f>[4]军团势力点战斗奖励设计!GD34+求节点(活动投放!$S$6:$S$41,活动投放!AP$6:AP$41,$B30)</f>
        <v>0</v>
      </c>
      <c r="F30" s="119">
        <f>[4]军团势力点战斗奖励设计!GE34+求节点(活动投放!$S$6:$S$41,活动投放!AQ$6:AQ$41,$B30)</f>
        <v>0</v>
      </c>
      <c r="G30" s="119">
        <f>[4]军团势力点战斗奖励设计!GF34+求节点(活动投放!$S$6:$S$41,活动投放!AR$6:AR$41,$B30)</f>
        <v>0</v>
      </c>
      <c r="H30" s="119">
        <f>[4]军团势力点战斗奖励设计!GG34+求节点(活动投放!$S$6:$S$41,活动投放!AS$6:AS$41,$B30)</f>
        <v>0</v>
      </c>
      <c r="I30" s="119">
        <f>IF($B30&lt;前期规划!$C$2,0,求节点(装备突破!$N$6:$N$41,装备突破!AQ$6:AQ$41,$B30))</f>
        <v>0</v>
      </c>
      <c r="J30" s="119">
        <f>IF($B30&lt;前期规划!$C$2,0,求节点(装备突破!$N$6:$N$41,装备突破!AR$6:AR$41,$B30))</f>
        <v>0</v>
      </c>
      <c r="K30" s="119">
        <f>IF($B30&lt;前期规划!$C$2,0,求节点(装备突破!$N$6:$N$41,装备突破!AS$6:AS$41,$B30))</f>
        <v>0</v>
      </c>
      <c r="L30" s="119">
        <f>IF($B30&lt;前期规划!$C$2,0,求节点(装备突破!$N$6:$N$41,装备突破!AT$6:AT$41,$B30))</f>
        <v>0</v>
      </c>
      <c r="M30" s="119">
        <f>IF($B30&lt;前期规划!$C$2,0,求节点(装备突破!$N$6:$N$41,装备突破!AU$6:AU$41,$B30))</f>
        <v>0</v>
      </c>
      <c r="N30" s="119">
        <f>IF($B30&lt;前期规划!$C$2,0,求节点(装备突破!$N$6:$N$41,装备突破!AV$6:AV$41,$B30))</f>
        <v>0</v>
      </c>
      <c r="O30" s="80">
        <f t="shared" si="23"/>
        <v>0</v>
      </c>
      <c r="P30" s="80">
        <f t="shared" si="24"/>
        <v>0</v>
      </c>
      <c r="Q30" s="80">
        <f t="shared" si="25"/>
        <v>0</v>
      </c>
      <c r="R30" s="80">
        <f t="shared" si="26"/>
        <v>0</v>
      </c>
      <c r="S30" s="80">
        <f t="shared" si="27"/>
        <v>0</v>
      </c>
      <c r="T30" s="80">
        <f t="shared" si="28"/>
        <v>0</v>
      </c>
      <c r="V30" s="128" t="e">
        <f>[4]军团势力点战斗奖励设计!GD34/E30</f>
        <v>#DIV/0!</v>
      </c>
      <c r="W30" s="128" t="e">
        <f>求节点(活动投放!$S$6:$S$41,活动投放!AP$6:AP$41,$B30)/E30</f>
        <v>#DIV/0!</v>
      </c>
      <c r="Y30" s="128" t="e">
        <f>[4]军团势力点战斗奖励设计!GE34/F30</f>
        <v>#DIV/0!</v>
      </c>
      <c r="Z30" s="128" t="e">
        <f>求节点(活动投放!$S$6:$S$41,活动投放!AQ$6:AQ$41,$B30)/F30</f>
        <v>#DIV/0!</v>
      </c>
      <c r="AB30" s="128" t="e">
        <f>[4]军团势力点战斗奖励设计!GF34/G30</f>
        <v>#DIV/0!</v>
      </c>
      <c r="AC30" s="128" t="e">
        <f>求节点(活动投放!$S$6:$S$41,活动投放!AR$6:AR$41,$B30)/G30</f>
        <v>#DIV/0!</v>
      </c>
      <c r="AE30" s="128" t="e">
        <f>[4]军团势力点战斗奖励设计!GG34/H30</f>
        <v>#DIV/0!</v>
      </c>
      <c r="AF30" s="128" t="e">
        <f>求节点(活动投放!$S$6:$S$41,活动投放!AS$6:AS$41,$B30)/H30</f>
        <v>#DIV/0!</v>
      </c>
      <c r="AI30" s="80">
        <v>25</v>
      </c>
      <c r="AJ30" s="119">
        <f>[4]军团势力点战斗奖励设计!GH34+求节点(活动投放!$S$46:$S$81,活动投放!AN$46:AN$81,$AI30)</f>
        <v>0</v>
      </c>
      <c r="AK30" s="119">
        <f>[4]军团势力点战斗奖励设计!GI34+求节点(活动投放!$S$46:$S$81,活动投放!AO$46:AO$81,$AI30)</f>
        <v>0</v>
      </c>
      <c r="AL30" s="119">
        <f>[4]军团势力点战斗奖励设计!GJ34+求节点(活动投放!$S$46:$S$81,活动投放!AP$46:AP$81,$AI30)</f>
        <v>0</v>
      </c>
      <c r="AM30" s="119">
        <f>[4]军团势力点战斗奖励设计!GK34+求节点(活动投放!$S$46:$S$81,活动投放!AQ$46:AQ$81,$AI30)</f>
        <v>0</v>
      </c>
      <c r="AN30" s="119">
        <f>[4]军团势力点战斗奖励设计!GL34+求节点(活动投放!$S$46:$S$81,活动投放!AR$46:AR$81,$AI30)</f>
        <v>0</v>
      </c>
      <c r="AO30" s="119">
        <f>[4]军团势力点战斗奖励设计!GM34+求节点(活动投放!$S$46:$S$81,活动投放!AS$46:AS$81,$AI30)</f>
        <v>0</v>
      </c>
      <c r="AP30" s="119">
        <f>IF($AI30&lt;前期规划!$C$2,0,求节点(装备突破!$N$46:$N$81,装备突破!AQ$46:AQ$81,$AI30))</f>
        <v>0</v>
      </c>
      <c r="AQ30" s="119">
        <f>IF($AI30&lt;前期规划!$C$2,0,求节点(装备突破!$N$46:$N$81,装备突破!AR$46:AR$81,$AI30))</f>
        <v>0</v>
      </c>
      <c r="AR30" s="119">
        <f>IF($AI30&lt;前期规划!$C$2,0,求节点(装备突破!$N$46:$N$81,装备突破!AS$46:AS$81,$AI30))</f>
        <v>0</v>
      </c>
      <c r="AS30" s="119">
        <f>IF($AI30&lt;前期规划!$C$2,0,求节点(装备突破!$N$46:$N$81,装备突破!AT$46:AT$81,$AI30))</f>
        <v>0</v>
      </c>
      <c r="AT30" s="119">
        <f>IF($AI30&lt;前期规划!$C$2,0,求节点(装备突破!$N$46:$N$81,装备突破!AU$46:AU$81,$AI30))</f>
        <v>0</v>
      </c>
      <c r="AU30" s="119">
        <f>IF($AI30&lt;前期规划!$C$2,0,求节点(装备突破!$N$46:$N$81,装备突破!AV$46:AV$81,$AI30))</f>
        <v>0</v>
      </c>
      <c r="AV30" s="80">
        <f t="shared" si="29"/>
        <v>0</v>
      </c>
      <c r="AW30" s="80">
        <f t="shared" si="1"/>
        <v>0</v>
      </c>
      <c r="AX30" s="80">
        <f t="shared" si="2"/>
        <v>0</v>
      </c>
      <c r="AY30" s="80">
        <f t="shared" si="3"/>
        <v>0</v>
      </c>
      <c r="AZ30" s="80">
        <f t="shared" si="4"/>
        <v>0</v>
      </c>
      <c r="BA30" s="80">
        <f t="shared" si="5"/>
        <v>0</v>
      </c>
      <c r="BD30" s="80">
        <v>25</v>
      </c>
      <c r="BE30" s="119">
        <f>[4]军团势力点战斗奖励设计!GN34+求节点(活动投放!$S$86:$S$121,活动投放!AN$86:AN$121,$BD30)</f>
        <v>0</v>
      </c>
      <c r="BF30" s="119">
        <f>[4]军团势力点战斗奖励设计!GO34+求节点(活动投放!$S$86:$S$121,活动投放!AO$86:AO$121,$BD30)</f>
        <v>0</v>
      </c>
      <c r="BG30" s="119">
        <f>[4]军团势力点战斗奖励设计!GP34+求节点(活动投放!$S$86:$S$121,活动投放!AP$86:AP$121,$BD30)</f>
        <v>0</v>
      </c>
      <c r="BH30" s="119">
        <f>[4]军团势力点战斗奖励设计!GQ34+求节点(活动投放!$S$86:$S$121,活动投放!AQ$86:AQ$121,$BD30)</f>
        <v>0</v>
      </c>
      <c r="BI30" s="119">
        <f>[4]军团势力点战斗奖励设计!GR34+求节点(活动投放!$S$86:$S$121,活动投放!AR$86:AR$121,$BD30)</f>
        <v>0</v>
      </c>
      <c r="BJ30" s="119">
        <f>[4]军团势力点战斗奖励设计!GS34+求节点(活动投放!$S$86:$S$121,活动投放!AS$86:AS$121,$BD30)</f>
        <v>0</v>
      </c>
      <c r="BK30" s="119">
        <f>IF($BD30&lt;前期规划!$C$2,0,求节点(装备突破!$N$86:$N$121,装备突破!AQ$86:AQ$121,$BD30))</f>
        <v>0</v>
      </c>
      <c r="BL30" s="119">
        <f>IF($BD30&lt;前期规划!$C$2,0,求节点(装备突破!$N$86:$N$121,装备突破!AR$86:AR$121,$BD30))</f>
        <v>0</v>
      </c>
      <c r="BM30" s="119">
        <f>IF($BD30&lt;前期规划!$C$2,0,求节点(装备突破!$N$86:$N$121,装备突破!AS$86:AS$121,$BD30))</f>
        <v>0</v>
      </c>
      <c r="BN30" s="119">
        <f>IF($BD30&lt;前期规划!$C$2,0,求节点(装备突破!$N$86:$N$121,装备突破!AT$86:AT$121,$BD30))</f>
        <v>0</v>
      </c>
      <c r="BO30" s="119">
        <f>IF($BD30&lt;前期规划!$C$2,0,求节点(装备突破!$N$86:$N$121,装备突破!AU$86:AU$121,$BD30))</f>
        <v>0</v>
      </c>
      <c r="BP30" s="119">
        <f>IF($BD30&lt;前期规划!$C$2,0,求节点(装备突破!$N$86:$N$121,装备突破!AV$86:AV$121,$BD30))</f>
        <v>0</v>
      </c>
      <c r="BQ30" s="80">
        <f t="shared" si="30"/>
        <v>0</v>
      </c>
      <c r="BR30" s="80">
        <f t="shared" si="6"/>
        <v>0</v>
      </c>
      <c r="BS30" s="80">
        <f t="shared" si="7"/>
        <v>0</v>
      </c>
      <c r="BT30" s="80">
        <f t="shared" si="8"/>
        <v>0</v>
      </c>
      <c r="BU30" s="80">
        <f t="shared" si="9"/>
        <v>0</v>
      </c>
      <c r="BV30" s="80">
        <f t="shared" si="10"/>
        <v>0</v>
      </c>
      <c r="BY30" s="80">
        <v>25</v>
      </c>
      <c r="BZ30" s="119">
        <f>[4]军团势力点战斗奖励设计!GT34+求节点(活动投放!$S$126:$S$161,活动投放!AN$126:AN$161,$BY30)</f>
        <v>0</v>
      </c>
      <c r="CA30" s="119">
        <f>[4]军团势力点战斗奖励设计!GU34+求节点(活动投放!$S$126:$S$161,活动投放!AO$126:AO$161,$BY30)</f>
        <v>0</v>
      </c>
      <c r="CB30" s="119">
        <f>[4]军团势力点战斗奖励设计!GV34+求节点(活动投放!$S$126:$S$161,活动投放!AP$126:AP$161,$BY30)</f>
        <v>0</v>
      </c>
      <c r="CC30" s="119">
        <f>[4]军团势力点战斗奖励设计!GW34+求节点(活动投放!$S$126:$S$161,活动投放!AQ$126:AQ$161,$BY30)</f>
        <v>0</v>
      </c>
      <c r="CD30" s="119">
        <f>[4]军团势力点战斗奖励设计!GX34+求节点(活动投放!$S$126:$S$161,活动投放!AR$126:AR$161,$BY30)</f>
        <v>0</v>
      </c>
      <c r="CE30" s="119">
        <f>[4]军团势力点战斗奖励设计!GY34+求节点(活动投放!$S$126:$S$161,活动投放!AS$126:AS$161,$BY30)</f>
        <v>0</v>
      </c>
      <c r="CF30" s="119">
        <f>IF($BY30&lt;前期规划!$C$2,0,求节点(装备突破!$N$126:$N$161,装备突破!AQ$126:AQ$161,$BY30))</f>
        <v>0</v>
      </c>
      <c r="CG30" s="119">
        <f>IF($BY30&lt;前期规划!$C$2,0,求节点(装备突破!$N$126:$N$161,装备突破!AR$126:AR$161,$BY30))</f>
        <v>0</v>
      </c>
      <c r="CH30" s="119">
        <f>IF($BY30&lt;前期规划!$C$2,0,求节点(装备突破!$N$126:$N$161,装备突破!AS$126:AS$161,$BY30))</f>
        <v>0</v>
      </c>
      <c r="CI30" s="119">
        <f>IF($BY30&lt;前期规划!$C$2,0,求节点(装备突破!$N$126:$N$161,装备突破!AT$126:AT$161,$BY30))</f>
        <v>0</v>
      </c>
      <c r="CJ30" s="119">
        <f>IF($BY30&lt;前期规划!$C$2,0,求节点(装备突破!$N$126:$N$161,装备突破!AU$126:AU$161,$BY30))</f>
        <v>0</v>
      </c>
      <c r="CK30" s="119">
        <f>IF($BY30&lt;前期规划!$C$2,0,求节点(装备突破!$N$126:$N$161,装备突破!AV$126:AV$161,$BY30))</f>
        <v>0</v>
      </c>
      <c r="CL30" s="80">
        <f t="shared" si="31"/>
        <v>0</v>
      </c>
      <c r="CM30" s="80">
        <f t="shared" si="11"/>
        <v>0</v>
      </c>
      <c r="CN30" s="80">
        <f t="shared" si="12"/>
        <v>0</v>
      </c>
      <c r="CO30" s="80">
        <f t="shared" si="13"/>
        <v>0</v>
      </c>
      <c r="CP30" s="80">
        <f t="shared" si="14"/>
        <v>0</v>
      </c>
      <c r="CQ30" s="80">
        <f t="shared" si="15"/>
        <v>0</v>
      </c>
      <c r="CT30" s="80">
        <v>25</v>
      </c>
      <c r="CU30" s="119">
        <f>[4]军团势力点战斗奖励设计!GZ34+求节点(活动投放!$S$166:$S$201,活动投放!AN$166:AN$201,$CT30)</f>
        <v>0</v>
      </c>
      <c r="CV30" s="119">
        <f>[4]军团势力点战斗奖励设计!HA34+求节点(活动投放!$S$166:$S$201,活动投放!AO$166:AO$201,$CT30)</f>
        <v>0</v>
      </c>
      <c r="CW30" s="119">
        <f>[4]军团势力点战斗奖励设计!HB34+求节点(活动投放!$S$166:$S$201,活动投放!AP$166:AP$201,$CT30)</f>
        <v>0</v>
      </c>
      <c r="CX30" s="119">
        <f>[4]军团势力点战斗奖励设计!HC34+求节点(活动投放!$S$166:$S$201,活动投放!AQ$166:AQ$201,$CT30)</f>
        <v>0</v>
      </c>
      <c r="CY30" s="119">
        <f>[4]军团势力点战斗奖励设计!HD34+求节点(活动投放!$S$166:$S$201,活动投放!AR$166:AR$201,$CT30)</f>
        <v>0</v>
      </c>
      <c r="CZ30" s="119">
        <f>[4]军团势力点战斗奖励设计!HE34+求节点(活动投放!$S$166:$S$201,活动投放!AS$166:AS$201,$CT30)</f>
        <v>0</v>
      </c>
      <c r="DA30" s="119">
        <f>IF($CT30&lt;前期规划!$C$2,0,求节点(装备突破!$N$166:$N$201,装备突破!AQ$166:AQ$201,$CT30))</f>
        <v>0</v>
      </c>
      <c r="DB30" s="119">
        <f>IF($CT30&lt;前期规划!$C$2,0,求节点(装备突破!$N$166:$N$201,装备突破!AR$166:AR$201,$CT30))</f>
        <v>0</v>
      </c>
      <c r="DC30" s="119">
        <f>IF($CT30&lt;前期规划!$C$2,0,求节点(装备突破!$N$166:$N$201,装备突破!AS$166:AS$201,$CT30))</f>
        <v>0</v>
      </c>
      <c r="DD30" s="119">
        <f>IF($CT30&lt;前期规划!$C$2,0,求节点(装备突破!$N$166:$N$201,装备突破!AT$166:AT$201,$CT30))</f>
        <v>0</v>
      </c>
      <c r="DE30" s="119">
        <f>IF($CT30&lt;前期规划!$C$2,0,求节点(装备突破!$N$166:$N$201,装备突破!AU$166:AU$201,$CT30))</f>
        <v>0</v>
      </c>
      <c r="DF30" s="119">
        <f>IF($CT30&lt;前期规划!$C$2,0,求节点(装备突破!$N$166:$N$201,装备突破!AV$166:AV$201,$CT30))</f>
        <v>0</v>
      </c>
      <c r="DG30" s="80">
        <f t="shared" si="32"/>
        <v>0</v>
      </c>
      <c r="DH30" s="80">
        <f t="shared" si="16"/>
        <v>0</v>
      </c>
      <c r="DI30" s="80">
        <f t="shared" si="17"/>
        <v>0</v>
      </c>
      <c r="DJ30" s="80">
        <f t="shared" si="18"/>
        <v>0</v>
      </c>
      <c r="DK30" s="80">
        <f t="shared" si="19"/>
        <v>0</v>
      </c>
      <c r="DL30" s="80">
        <f t="shared" si="20"/>
        <v>0</v>
      </c>
      <c r="DN30" s="128" t="e">
        <f>[4]军团势力点战斗奖励设计!HE34/CZ30</f>
        <v>#DIV/0!</v>
      </c>
      <c r="DO30" s="128" t="e">
        <f>求节点(活动投放!$S$166:$S$201,活动投放!AS$166:AS$201,$CT30)/CZ30</f>
        <v>#DIV/0!</v>
      </c>
      <c r="DU30" s="140">
        <v>25</v>
      </c>
      <c r="DV30" s="140">
        <f>[4]军团势力点战斗奖励设计!AA34+[4]军团势力点战斗奖励设计!AF34+求节点(活动投放!$S$6:$S$41,活动投放!$BC$6:$BC$41,$DU30)</f>
        <v>0</v>
      </c>
      <c r="DW30" s="140">
        <f>[4]军团势力点战斗奖励设计!AB34+[4]军团势力点战斗奖励设计!AG34+求节点(活动投放!$S$46:$S$81,活动投放!$BC$46:$BC$81,$DU30)</f>
        <v>0</v>
      </c>
      <c r="DX30" s="140">
        <f>[4]军团势力点战斗奖励设计!AC34+[4]军团势力点战斗奖励设计!AH34+求节点(活动投放!$S$86:$S$121,活动投放!$BC$86:$BC$121,$DU30)</f>
        <v>0</v>
      </c>
      <c r="DY30" s="140">
        <f>[4]军团势力点战斗奖励设计!AD34+[4]军团势力点战斗奖励设计!AI34+求节点(活动投放!$S$126:$S$161,活动投放!$BC$126:$BC$161,$DU30)</f>
        <v>0</v>
      </c>
      <c r="DZ30" s="140">
        <f>[4]军团势力点战斗奖励设计!AE34+[4]军团势力点战斗奖励设计!AJ34+求节点(活动投放!$S$166:$S$201,活动投放!$BC$166:$BC$201,$DU30)</f>
        <v>0</v>
      </c>
      <c r="EA30" s="140">
        <f>[4]军团势力点战斗奖励设计!BI34+[4]军团势力点战斗奖励设计!BN34+求节点(活动投放!$S$6:$S$41,活动投放!$BE$6:$BE$41,$DU30)</f>
        <v>0</v>
      </c>
      <c r="EB30" s="140">
        <f>[4]军团势力点战斗奖励设计!BJ34+[4]军团势力点战斗奖励设计!BO34+求节点(活动投放!$S$46:$S$81,活动投放!$BE$46:$BE$81,$DU30)</f>
        <v>0</v>
      </c>
      <c r="EC30" s="140">
        <f>[4]军团势力点战斗奖励设计!BK34+[4]军团势力点战斗奖励设计!BP34+求节点(活动投放!$S$86:$S$121,活动投放!$BE$86:$BE$121,$DU30)</f>
        <v>0</v>
      </c>
      <c r="ED30" s="140">
        <f>[4]军团势力点战斗奖励设计!BL34+[4]军团势力点战斗奖励设计!BQ34+求节点(活动投放!$S$126:$S$161,活动投放!$BE$126:$BE$161,$DU30)</f>
        <v>0</v>
      </c>
      <c r="EE30" s="140">
        <f>[4]军团势力点战斗奖励设计!BM34+[4]军团势力点战斗奖励设计!BR34+求节点(活动投放!$S$166:$S$201,活动投放!$BE$166:$BE$201,$DU30)</f>
        <v>0</v>
      </c>
      <c r="EF30" s="140">
        <f t="shared" si="33"/>
        <v>0</v>
      </c>
      <c r="EG30" s="140">
        <f t="shared" si="34"/>
        <v>0</v>
      </c>
      <c r="EH30" s="140">
        <f t="shared" si="35"/>
        <v>0</v>
      </c>
      <c r="EI30" s="140">
        <f t="shared" si="36"/>
        <v>0</v>
      </c>
      <c r="EJ30" s="140">
        <f t="shared" si="37"/>
        <v>0</v>
      </c>
      <c r="EM30" s="140">
        <v>25</v>
      </c>
      <c r="EN30" s="140">
        <f>[4]军团势力点战斗奖励设计!AK34+[4]军团势力点战斗奖励设计!AP34+求节点(活动投放!$S$6:$S$41,活动投放!$BD$6:$BD$41,$EM30)</f>
        <v>0</v>
      </c>
      <c r="EO30" s="140">
        <f>[4]军团势力点战斗奖励设计!AL34+[4]军团势力点战斗奖励设计!AQ34+求节点(活动投放!$S$46:$S$81,活动投放!$BD$46:$BD$81,$EM30)</f>
        <v>0</v>
      </c>
      <c r="EP30" s="140">
        <f>[4]军团势力点战斗奖励设计!AM34+[4]军团势力点战斗奖励设计!AR34+求节点(活动投放!$S$86:$S$121,活动投放!$BD$86:$BD$121,$EM30)</f>
        <v>0</v>
      </c>
      <c r="EQ30" s="140">
        <f>[4]军团势力点战斗奖励设计!AN34+[4]军团势力点战斗奖励设计!AS34+求节点(活动投放!$S$126:$S$161,活动投放!$BD$126:$BD$161,$EM30)</f>
        <v>0</v>
      </c>
      <c r="ER30" s="140">
        <f>[4]军团势力点战斗奖励设计!AO34+[4]军团势力点战斗奖励设计!AT34+求节点(活动投放!$S$166:$S$201,活动投放!$BD$166:$BD$201,$EM30)</f>
        <v>0</v>
      </c>
      <c r="ES30" s="140">
        <f>[4]军团势力点战斗奖励设计!BS34+[4]军团势力点战斗奖励设计!BX34+求节点(活动投放!$S$6:$S$41,活动投放!$BF$6:$BF$41,$EM30)</f>
        <v>0</v>
      </c>
      <c r="ET30" s="140">
        <f>[4]军团势力点战斗奖励设计!BT34+[4]军团势力点战斗奖励设计!BY34+求节点(活动投放!$S$46:$S$81,活动投放!$BF$46:$BF$81,$EM30)</f>
        <v>0</v>
      </c>
      <c r="EU30" s="140">
        <f>[4]军团势力点战斗奖励设计!BU34+[4]军团势力点战斗奖励设计!BZ34+求节点(活动投放!$S$86:$S$121,活动投放!$BF$86:$BF$121,$EM30)</f>
        <v>0</v>
      </c>
      <c r="EV30" s="140">
        <f>[4]军团势力点战斗奖励设计!BV34+[4]军团势力点战斗奖励设计!CA34+求节点(活动投放!$S$126:$S$161,活动投放!$BF$126:$BF$161,$EM30)</f>
        <v>0</v>
      </c>
      <c r="EW30" s="140">
        <f>[4]军团势力点战斗奖励设计!BW34+[4]军团势力点战斗奖励设计!CB34+求节点(活动投放!$S$166:$S$201,活动投放!$BF$166:$BF$201,$EM30)</f>
        <v>0</v>
      </c>
      <c r="EX30" s="140">
        <f t="shared" si="38"/>
        <v>0</v>
      </c>
      <c r="EY30" s="140">
        <f t="shared" si="39"/>
        <v>0</v>
      </c>
      <c r="EZ30" s="140">
        <f t="shared" si="40"/>
        <v>0</v>
      </c>
      <c r="FA30" s="140">
        <f t="shared" si="41"/>
        <v>0</v>
      </c>
      <c r="FB30" s="140">
        <f t="shared" si="42"/>
        <v>0</v>
      </c>
    </row>
    <row r="31" spans="2:158" x14ac:dyDescent="0.15">
      <c r="B31" s="80">
        <v>26</v>
      </c>
      <c r="C31" s="119">
        <f>[4]军团势力点战斗奖励设计!GB35+求节点(活动投放!$S$6:$S$41,活动投放!AN$6:AN$41,$B31)</f>
        <v>0</v>
      </c>
      <c r="D31" s="119">
        <f>[4]军团势力点战斗奖励设计!GC35+求节点(活动投放!$S$6:$S$41,活动投放!AO$6:AO$41,$B31)</f>
        <v>0</v>
      </c>
      <c r="E31" s="119">
        <f>[4]军团势力点战斗奖励设计!GD35+求节点(活动投放!$S$6:$S$41,活动投放!AP$6:AP$41,$B31)</f>
        <v>0</v>
      </c>
      <c r="F31" s="119">
        <f>[4]军团势力点战斗奖励设计!GE35+求节点(活动投放!$S$6:$S$41,活动投放!AQ$6:AQ$41,$B31)</f>
        <v>0</v>
      </c>
      <c r="G31" s="119">
        <f>[4]军团势力点战斗奖励设计!GF35+求节点(活动投放!$S$6:$S$41,活动投放!AR$6:AR$41,$B31)</f>
        <v>0</v>
      </c>
      <c r="H31" s="119">
        <f>[4]军团势力点战斗奖励设计!GG35+求节点(活动投放!$S$6:$S$41,活动投放!AS$6:AS$41,$B31)</f>
        <v>0</v>
      </c>
      <c r="I31" s="119">
        <f>IF($B31&lt;前期规划!$C$2,0,求节点(装备突破!$N$6:$N$41,装备突破!AQ$6:AQ$41,$B31))</f>
        <v>0</v>
      </c>
      <c r="J31" s="119">
        <f>IF($B31&lt;前期规划!$C$2,0,求节点(装备突破!$N$6:$N$41,装备突破!AR$6:AR$41,$B31))</f>
        <v>0</v>
      </c>
      <c r="K31" s="119">
        <f>IF($B31&lt;前期规划!$C$2,0,求节点(装备突破!$N$6:$N$41,装备突破!AS$6:AS$41,$B31))</f>
        <v>0</v>
      </c>
      <c r="L31" s="119">
        <f>IF($B31&lt;前期规划!$C$2,0,求节点(装备突破!$N$6:$N$41,装备突破!AT$6:AT$41,$B31))</f>
        <v>0</v>
      </c>
      <c r="M31" s="119">
        <f>IF($B31&lt;前期规划!$C$2,0,求节点(装备突破!$N$6:$N$41,装备突破!AU$6:AU$41,$B31))</f>
        <v>0</v>
      </c>
      <c r="N31" s="119">
        <f>IF($B31&lt;前期规划!$C$2,0,求节点(装备突破!$N$6:$N$41,装备突破!AV$6:AV$41,$B31))</f>
        <v>0</v>
      </c>
      <c r="O31" s="80">
        <f t="shared" si="23"/>
        <v>0</v>
      </c>
      <c r="P31" s="80">
        <f t="shared" si="24"/>
        <v>0</v>
      </c>
      <c r="Q31" s="80">
        <f t="shared" si="25"/>
        <v>0</v>
      </c>
      <c r="R31" s="80">
        <f t="shared" si="26"/>
        <v>0</v>
      </c>
      <c r="S31" s="80">
        <f t="shared" si="27"/>
        <v>0</v>
      </c>
      <c r="T31" s="80">
        <f t="shared" si="28"/>
        <v>0</v>
      </c>
      <c r="V31" s="128" t="e">
        <f>[4]军团势力点战斗奖励设计!GD35/E31</f>
        <v>#DIV/0!</v>
      </c>
      <c r="W31" s="128" t="e">
        <f>求节点(活动投放!$S$6:$S$41,活动投放!AP$6:AP$41,$B31)/E31</f>
        <v>#DIV/0!</v>
      </c>
      <c r="Y31" s="128" t="e">
        <f>[4]军团势力点战斗奖励设计!GE35/F31</f>
        <v>#DIV/0!</v>
      </c>
      <c r="Z31" s="128" t="e">
        <f>求节点(活动投放!$S$6:$S$41,活动投放!AQ$6:AQ$41,$B31)/F31</f>
        <v>#DIV/0!</v>
      </c>
      <c r="AB31" s="128" t="e">
        <f>[4]军团势力点战斗奖励设计!GF35/G31</f>
        <v>#DIV/0!</v>
      </c>
      <c r="AC31" s="128" t="e">
        <f>求节点(活动投放!$S$6:$S$41,活动投放!AR$6:AR$41,$B31)/G31</f>
        <v>#DIV/0!</v>
      </c>
      <c r="AE31" s="128" t="e">
        <f>[4]军团势力点战斗奖励设计!GG35/H31</f>
        <v>#DIV/0!</v>
      </c>
      <c r="AF31" s="128" t="e">
        <f>求节点(活动投放!$S$6:$S$41,活动投放!AS$6:AS$41,$B31)/H31</f>
        <v>#DIV/0!</v>
      </c>
      <c r="AI31" s="80">
        <v>26</v>
      </c>
      <c r="AJ31" s="119">
        <f>[4]军团势力点战斗奖励设计!GH35+求节点(活动投放!$S$46:$S$81,活动投放!AN$46:AN$81,$AI31)</f>
        <v>0</v>
      </c>
      <c r="AK31" s="119">
        <f>[4]军团势力点战斗奖励设计!GI35+求节点(活动投放!$S$46:$S$81,活动投放!AO$46:AO$81,$AI31)</f>
        <v>0</v>
      </c>
      <c r="AL31" s="119">
        <f>[4]军团势力点战斗奖励设计!GJ35+求节点(活动投放!$S$46:$S$81,活动投放!AP$46:AP$81,$AI31)</f>
        <v>0</v>
      </c>
      <c r="AM31" s="119">
        <f>[4]军团势力点战斗奖励设计!GK35+求节点(活动投放!$S$46:$S$81,活动投放!AQ$46:AQ$81,$AI31)</f>
        <v>0</v>
      </c>
      <c r="AN31" s="119">
        <f>[4]军团势力点战斗奖励设计!GL35+求节点(活动投放!$S$46:$S$81,活动投放!AR$46:AR$81,$AI31)</f>
        <v>0</v>
      </c>
      <c r="AO31" s="119">
        <f>[4]军团势力点战斗奖励设计!GM35+求节点(活动投放!$S$46:$S$81,活动投放!AS$46:AS$81,$AI31)</f>
        <v>0</v>
      </c>
      <c r="AP31" s="119">
        <f>IF($AI31&lt;前期规划!$C$2,0,求节点(装备突破!$N$46:$N$81,装备突破!AQ$46:AQ$81,$AI31))</f>
        <v>0</v>
      </c>
      <c r="AQ31" s="119">
        <f>IF($AI31&lt;前期规划!$C$2,0,求节点(装备突破!$N$46:$N$81,装备突破!AR$46:AR$81,$AI31))</f>
        <v>0</v>
      </c>
      <c r="AR31" s="119">
        <f>IF($AI31&lt;前期规划!$C$2,0,求节点(装备突破!$N$46:$N$81,装备突破!AS$46:AS$81,$AI31))</f>
        <v>0</v>
      </c>
      <c r="AS31" s="119">
        <f>IF($AI31&lt;前期规划!$C$2,0,求节点(装备突破!$N$46:$N$81,装备突破!AT$46:AT$81,$AI31))</f>
        <v>0</v>
      </c>
      <c r="AT31" s="119">
        <f>IF($AI31&lt;前期规划!$C$2,0,求节点(装备突破!$N$46:$N$81,装备突破!AU$46:AU$81,$AI31))</f>
        <v>0</v>
      </c>
      <c r="AU31" s="119">
        <f>IF($AI31&lt;前期规划!$C$2,0,求节点(装备突破!$N$46:$N$81,装备突破!AV$46:AV$81,$AI31))</f>
        <v>0</v>
      </c>
      <c r="AV31" s="80">
        <f t="shared" si="29"/>
        <v>0</v>
      </c>
      <c r="AW31" s="80">
        <f t="shared" si="1"/>
        <v>0</v>
      </c>
      <c r="AX31" s="80">
        <f t="shared" si="2"/>
        <v>0</v>
      </c>
      <c r="AY31" s="80">
        <f t="shared" si="3"/>
        <v>0</v>
      </c>
      <c r="AZ31" s="80">
        <f t="shared" si="4"/>
        <v>0</v>
      </c>
      <c r="BA31" s="80">
        <f t="shared" si="5"/>
        <v>0</v>
      </c>
      <c r="BD31" s="80">
        <v>26</v>
      </c>
      <c r="BE31" s="119">
        <f>[4]军团势力点战斗奖励设计!GN35+求节点(活动投放!$S$86:$S$121,活动投放!AN$86:AN$121,$BD31)</f>
        <v>0</v>
      </c>
      <c r="BF31" s="119">
        <f>[4]军团势力点战斗奖励设计!GO35+求节点(活动投放!$S$86:$S$121,活动投放!AO$86:AO$121,$BD31)</f>
        <v>0</v>
      </c>
      <c r="BG31" s="119">
        <f>[4]军团势力点战斗奖励设计!GP35+求节点(活动投放!$S$86:$S$121,活动投放!AP$86:AP$121,$BD31)</f>
        <v>0</v>
      </c>
      <c r="BH31" s="119">
        <f>[4]军团势力点战斗奖励设计!GQ35+求节点(活动投放!$S$86:$S$121,活动投放!AQ$86:AQ$121,$BD31)</f>
        <v>0</v>
      </c>
      <c r="BI31" s="119">
        <f>[4]军团势力点战斗奖励设计!GR35+求节点(活动投放!$S$86:$S$121,活动投放!AR$86:AR$121,$BD31)</f>
        <v>0</v>
      </c>
      <c r="BJ31" s="119">
        <f>[4]军团势力点战斗奖励设计!GS35+求节点(活动投放!$S$86:$S$121,活动投放!AS$86:AS$121,$BD31)</f>
        <v>0</v>
      </c>
      <c r="BK31" s="119">
        <f>IF($BD31&lt;前期规划!$C$2,0,求节点(装备突破!$N$86:$N$121,装备突破!AQ$86:AQ$121,$BD31))</f>
        <v>0</v>
      </c>
      <c r="BL31" s="119">
        <f>IF($BD31&lt;前期规划!$C$2,0,求节点(装备突破!$N$86:$N$121,装备突破!AR$86:AR$121,$BD31))</f>
        <v>0</v>
      </c>
      <c r="BM31" s="119">
        <f>IF($BD31&lt;前期规划!$C$2,0,求节点(装备突破!$N$86:$N$121,装备突破!AS$86:AS$121,$BD31))</f>
        <v>0</v>
      </c>
      <c r="BN31" s="119">
        <f>IF($BD31&lt;前期规划!$C$2,0,求节点(装备突破!$N$86:$N$121,装备突破!AT$86:AT$121,$BD31))</f>
        <v>0</v>
      </c>
      <c r="BO31" s="119">
        <f>IF($BD31&lt;前期规划!$C$2,0,求节点(装备突破!$N$86:$N$121,装备突破!AU$86:AU$121,$BD31))</f>
        <v>0</v>
      </c>
      <c r="BP31" s="119">
        <f>IF($BD31&lt;前期规划!$C$2,0,求节点(装备突破!$N$86:$N$121,装备突破!AV$86:AV$121,$BD31))</f>
        <v>0</v>
      </c>
      <c r="BQ31" s="80">
        <f t="shared" si="30"/>
        <v>0</v>
      </c>
      <c r="BR31" s="80">
        <f t="shared" si="6"/>
        <v>0</v>
      </c>
      <c r="BS31" s="80">
        <f t="shared" si="7"/>
        <v>0</v>
      </c>
      <c r="BT31" s="80">
        <f t="shared" si="8"/>
        <v>0</v>
      </c>
      <c r="BU31" s="80">
        <f t="shared" si="9"/>
        <v>0</v>
      </c>
      <c r="BV31" s="80">
        <f t="shared" si="10"/>
        <v>0</v>
      </c>
      <c r="BY31" s="80">
        <v>26</v>
      </c>
      <c r="BZ31" s="119">
        <f>[4]军团势力点战斗奖励设计!GT35+求节点(活动投放!$S$126:$S$161,活动投放!AN$126:AN$161,$BY31)</f>
        <v>0</v>
      </c>
      <c r="CA31" s="119">
        <f>[4]军团势力点战斗奖励设计!GU35+求节点(活动投放!$S$126:$S$161,活动投放!AO$126:AO$161,$BY31)</f>
        <v>0</v>
      </c>
      <c r="CB31" s="119">
        <f>[4]军团势力点战斗奖励设计!GV35+求节点(活动投放!$S$126:$S$161,活动投放!AP$126:AP$161,$BY31)</f>
        <v>0</v>
      </c>
      <c r="CC31" s="119">
        <f>[4]军团势力点战斗奖励设计!GW35+求节点(活动投放!$S$126:$S$161,活动投放!AQ$126:AQ$161,$BY31)</f>
        <v>0</v>
      </c>
      <c r="CD31" s="119">
        <f>[4]军团势力点战斗奖励设计!GX35+求节点(活动投放!$S$126:$S$161,活动投放!AR$126:AR$161,$BY31)</f>
        <v>0</v>
      </c>
      <c r="CE31" s="119">
        <f>[4]军团势力点战斗奖励设计!GY35+求节点(活动投放!$S$126:$S$161,活动投放!AS$126:AS$161,$BY31)</f>
        <v>0</v>
      </c>
      <c r="CF31" s="119">
        <f>IF($BY31&lt;前期规划!$C$2,0,求节点(装备突破!$N$126:$N$161,装备突破!AQ$126:AQ$161,$BY31))</f>
        <v>0</v>
      </c>
      <c r="CG31" s="119">
        <f>IF($BY31&lt;前期规划!$C$2,0,求节点(装备突破!$N$126:$N$161,装备突破!AR$126:AR$161,$BY31))</f>
        <v>0</v>
      </c>
      <c r="CH31" s="119">
        <f>IF($BY31&lt;前期规划!$C$2,0,求节点(装备突破!$N$126:$N$161,装备突破!AS$126:AS$161,$BY31))</f>
        <v>0</v>
      </c>
      <c r="CI31" s="119">
        <f>IF($BY31&lt;前期规划!$C$2,0,求节点(装备突破!$N$126:$N$161,装备突破!AT$126:AT$161,$BY31))</f>
        <v>0</v>
      </c>
      <c r="CJ31" s="119">
        <f>IF($BY31&lt;前期规划!$C$2,0,求节点(装备突破!$N$126:$N$161,装备突破!AU$126:AU$161,$BY31))</f>
        <v>0</v>
      </c>
      <c r="CK31" s="119">
        <f>IF($BY31&lt;前期规划!$C$2,0,求节点(装备突破!$N$126:$N$161,装备突破!AV$126:AV$161,$BY31))</f>
        <v>0</v>
      </c>
      <c r="CL31" s="80">
        <f t="shared" si="31"/>
        <v>0</v>
      </c>
      <c r="CM31" s="80">
        <f t="shared" si="11"/>
        <v>0</v>
      </c>
      <c r="CN31" s="80">
        <f t="shared" si="12"/>
        <v>0</v>
      </c>
      <c r="CO31" s="80">
        <f t="shared" si="13"/>
        <v>0</v>
      </c>
      <c r="CP31" s="80">
        <f t="shared" si="14"/>
        <v>0</v>
      </c>
      <c r="CQ31" s="80">
        <f t="shared" si="15"/>
        <v>0</v>
      </c>
      <c r="CT31" s="80">
        <v>26</v>
      </c>
      <c r="CU31" s="119">
        <f>[4]军团势力点战斗奖励设计!GZ35+求节点(活动投放!$S$166:$S$201,活动投放!AN$166:AN$201,$CT31)</f>
        <v>0</v>
      </c>
      <c r="CV31" s="119">
        <f>[4]军团势力点战斗奖励设计!HA35+求节点(活动投放!$S$166:$S$201,活动投放!AO$166:AO$201,$CT31)</f>
        <v>0</v>
      </c>
      <c r="CW31" s="119">
        <f>[4]军团势力点战斗奖励设计!HB35+求节点(活动投放!$S$166:$S$201,活动投放!AP$166:AP$201,$CT31)</f>
        <v>0</v>
      </c>
      <c r="CX31" s="119">
        <f>[4]军团势力点战斗奖励设计!HC35+求节点(活动投放!$S$166:$S$201,活动投放!AQ$166:AQ$201,$CT31)</f>
        <v>0</v>
      </c>
      <c r="CY31" s="119">
        <f>[4]军团势力点战斗奖励设计!HD35+求节点(活动投放!$S$166:$S$201,活动投放!AR$166:AR$201,$CT31)</f>
        <v>0</v>
      </c>
      <c r="CZ31" s="119">
        <f>[4]军团势力点战斗奖励设计!HE35+求节点(活动投放!$S$166:$S$201,活动投放!AS$166:AS$201,$CT31)</f>
        <v>0</v>
      </c>
      <c r="DA31" s="119">
        <f>IF($CT31&lt;前期规划!$C$2,0,求节点(装备突破!$N$166:$N$201,装备突破!AQ$166:AQ$201,$CT31))</f>
        <v>0</v>
      </c>
      <c r="DB31" s="119">
        <f>IF($CT31&lt;前期规划!$C$2,0,求节点(装备突破!$N$166:$N$201,装备突破!AR$166:AR$201,$CT31))</f>
        <v>0</v>
      </c>
      <c r="DC31" s="119">
        <f>IF($CT31&lt;前期规划!$C$2,0,求节点(装备突破!$N$166:$N$201,装备突破!AS$166:AS$201,$CT31))</f>
        <v>0</v>
      </c>
      <c r="DD31" s="119">
        <f>IF($CT31&lt;前期规划!$C$2,0,求节点(装备突破!$N$166:$N$201,装备突破!AT$166:AT$201,$CT31))</f>
        <v>0</v>
      </c>
      <c r="DE31" s="119">
        <f>IF($CT31&lt;前期规划!$C$2,0,求节点(装备突破!$N$166:$N$201,装备突破!AU$166:AU$201,$CT31))</f>
        <v>0</v>
      </c>
      <c r="DF31" s="119">
        <f>IF($CT31&lt;前期规划!$C$2,0,求节点(装备突破!$N$166:$N$201,装备突破!AV$166:AV$201,$CT31))</f>
        <v>0</v>
      </c>
      <c r="DG31" s="80">
        <f t="shared" si="32"/>
        <v>0</v>
      </c>
      <c r="DH31" s="80">
        <f t="shared" si="16"/>
        <v>0</v>
      </c>
      <c r="DI31" s="80">
        <f t="shared" si="17"/>
        <v>0</v>
      </c>
      <c r="DJ31" s="80">
        <f t="shared" si="18"/>
        <v>0</v>
      </c>
      <c r="DK31" s="80">
        <f t="shared" si="19"/>
        <v>0</v>
      </c>
      <c r="DL31" s="80">
        <f t="shared" si="20"/>
        <v>0</v>
      </c>
      <c r="DN31" s="128" t="e">
        <f>[4]军团势力点战斗奖励设计!HE35/CZ31</f>
        <v>#DIV/0!</v>
      </c>
      <c r="DO31" s="128" t="e">
        <f>求节点(活动投放!$S$166:$S$201,活动投放!AS$166:AS$201,$CT31)/CZ31</f>
        <v>#DIV/0!</v>
      </c>
      <c r="DU31" s="140">
        <v>26</v>
      </c>
      <c r="DV31" s="140">
        <f>[4]军团势力点战斗奖励设计!AA35+[4]军团势力点战斗奖励设计!AF35+求节点(活动投放!$S$6:$S$41,活动投放!$BC$6:$BC$41,$DU31)</f>
        <v>0</v>
      </c>
      <c r="DW31" s="140">
        <f>[4]军团势力点战斗奖励设计!AB35+[4]军团势力点战斗奖励设计!AG35+求节点(活动投放!$S$46:$S$81,活动投放!$BC$46:$BC$81,$DU31)</f>
        <v>0</v>
      </c>
      <c r="DX31" s="140">
        <f>[4]军团势力点战斗奖励设计!AC35+[4]军团势力点战斗奖励设计!AH35+求节点(活动投放!$S$86:$S$121,活动投放!$BC$86:$BC$121,$DU31)</f>
        <v>0</v>
      </c>
      <c r="DY31" s="140">
        <f>[4]军团势力点战斗奖励设计!AD35+[4]军团势力点战斗奖励设计!AI35+求节点(活动投放!$S$126:$S$161,活动投放!$BC$126:$BC$161,$DU31)</f>
        <v>0</v>
      </c>
      <c r="DZ31" s="140">
        <f>[4]军团势力点战斗奖励设计!AE35+[4]军团势力点战斗奖励设计!AJ35+求节点(活动投放!$S$166:$S$201,活动投放!$BC$166:$BC$201,$DU31)</f>
        <v>0</v>
      </c>
      <c r="EA31" s="140">
        <f>[4]军团势力点战斗奖励设计!BI35+[4]军团势力点战斗奖励设计!BN35+求节点(活动投放!$S$6:$S$41,活动投放!$BE$6:$BE$41,$DU31)</f>
        <v>0</v>
      </c>
      <c r="EB31" s="140">
        <f>[4]军团势力点战斗奖励设计!BJ35+[4]军团势力点战斗奖励设计!BO35+求节点(活动投放!$S$46:$S$81,活动投放!$BE$46:$BE$81,$DU31)</f>
        <v>0</v>
      </c>
      <c r="EC31" s="140">
        <f>[4]军团势力点战斗奖励设计!BK35+[4]军团势力点战斗奖励设计!BP35+求节点(活动投放!$S$86:$S$121,活动投放!$BE$86:$BE$121,$DU31)</f>
        <v>0</v>
      </c>
      <c r="ED31" s="140">
        <f>[4]军团势力点战斗奖励设计!BL35+[4]军团势力点战斗奖励设计!BQ35+求节点(活动投放!$S$126:$S$161,活动投放!$BE$126:$BE$161,$DU31)</f>
        <v>0</v>
      </c>
      <c r="EE31" s="140">
        <f>[4]军团势力点战斗奖励设计!BM35+[4]军团势力点战斗奖励设计!BR35+求节点(活动投放!$S$166:$S$201,活动投放!$BE$166:$BE$201,$DU31)</f>
        <v>0</v>
      </c>
      <c r="EF31" s="140">
        <f t="shared" si="33"/>
        <v>0</v>
      </c>
      <c r="EG31" s="140">
        <f t="shared" si="34"/>
        <v>0</v>
      </c>
      <c r="EH31" s="140">
        <f t="shared" si="35"/>
        <v>0</v>
      </c>
      <c r="EI31" s="140">
        <f t="shared" si="36"/>
        <v>0</v>
      </c>
      <c r="EJ31" s="140">
        <f t="shared" si="37"/>
        <v>0</v>
      </c>
      <c r="EM31" s="140">
        <v>26</v>
      </c>
      <c r="EN31" s="140">
        <f>[4]军团势力点战斗奖励设计!AK35+[4]军团势力点战斗奖励设计!AP35+求节点(活动投放!$S$6:$S$41,活动投放!$BD$6:$BD$41,$EM31)</f>
        <v>0</v>
      </c>
      <c r="EO31" s="140">
        <f>[4]军团势力点战斗奖励设计!AL35+[4]军团势力点战斗奖励设计!AQ35+求节点(活动投放!$S$46:$S$81,活动投放!$BD$46:$BD$81,$EM31)</f>
        <v>0</v>
      </c>
      <c r="EP31" s="140">
        <f>[4]军团势力点战斗奖励设计!AM35+[4]军团势力点战斗奖励设计!AR35+求节点(活动投放!$S$86:$S$121,活动投放!$BD$86:$BD$121,$EM31)</f>
        <v>0</v>
      </c>
      <c r="EQ31" s="140">
        <f>[4]军团势力点战斗奖励设计!AN35+[4]军团势力点战斗奖励设计!AS35+求节点(活动投放!$S$126:$S$161,活动投放!$BD$126:$BD$161,$EM31)</f>
        <v>0</v>
      </c>
      <c r="ER31" s="140">
        <f>[4]军团势力点战斗奖励设计!AO35+[4]军团势力点战斗奖励设计!AT35+求节点(活动投放!$S$166:$S$201,活动投放!$BD$166:$BD$201,$EM31)</f>
        <v>0</v>
      </c>
      <c r="ES31" s="140">
        <f>[4]军团势力点战斗奖励设计!BS35+[4]军团势力点战斗奖励设计!BX35+求节点(活动投放!$S$6:$S$41,活动投放!$BF$6:$BF$41,$EM31)</f>
        <v>0</v>
      </c>
      <c r="ET31" s="140">
        <f>[4]军团势力点战斗奖励设计!BT35+[4]军团势力点战斗奖励设计!BY35+求节点(活动投放!$S$46:$S$81,活动投放!$BF$46:$BF$81,$EM31)</f>
        <v>0</v>
      </c>
      <c r="EU31" s="140">
        <f>[4]军团势力点战斗奖励设计!BU35+[4]军团势力点战斗奖励设计!BZ35+求节点(活动投放!$S$86:$S$121,活动投放!$BF$86:$BF$121,$EM31)</f>
        <v>0</v>
      </c>
      <c r="EV31" s="140">
        <f>[4]军团势力点战斗奖励设计!BV35+[4]军团势力点战斗奖励设计!CA35+求节点(活动投放!$S$126:$S$161,活动投放!$BF$126:$BF$161,$EM31)</f>
        <v>0</v>
      </c>
      <c r="EW31" s="140">
        <f>[4]军团势力点战斗奖励设计!BW35+[4]军团势力点战斗奖励设计!CB35+求节点(活动投放!$S$166:$S$201,活动投放!$BF$166:$BF$201,$EM31)</f>
        <v>0</v>
      </c>
      <c r="EX31" s="140">
        <f t="shared" si="38"/>
        <v>0</v>
      </c>
      <c r="EY31" s="140">
        <f t="shared" si="39"/>
        <v>0</v>
      </c>
      <c r="EZ31" s="140">
        <f t="shared" si="40"/>
        <v>0</v>
      </c>
      <c r="FA31" s="140">
        <f t="shared" si="41"/>
        <v>0</v>
      </c>
      <c r="FB31" s="140">
        <f t="shared" si="42"/>
        <v>0</v>
      </c>
    </row>
    <row r="32" spans="2:158" x14ac:dyDescent="0.15">
      <c r="B32" s="80">
        <v>27</v>
      </c>
      <c r="C32" s="119">
        <f>[4]军团势力点战斗奖励设计!GB36+求节点(活动投放!$S$6:$S$41,活动投放!AN$6:AN$41,$B32)</f>
        <v>0</v>
      </c>
      <c r="D32" s="119">
        <f>[4]军团势力点战斗奖励设计!GC36+求节点(活动投放!$S$6:$S$41,活动投放!AO$6:AO$41,$B32)</f>
        <v>0</v>
      </c>
      <c r="E32" s="119">
        <f>[4]军团势力点战斗奖励设计!GD36+求节点(活动投放!$S$6:$S$41,活动投放!AP$6:AP$41,$B32)</f>
        <v>0</v>
      </c>
      <c r="F32" s="119">
        <f>[4]军团势力点战斗奖励设计!GE36+求节点(活动投放!$S$6:$S$41,活动投放!AQ$6:AQ$41,$B32)</f>
        <v>0</v>
      </c>
      <c r="G32" s="119">
        <f>[4]军团势力点战斗奖励设计!GF36+求节点(活动投放!$S$6:$S$41,活动投放!AR$6:AR$41,$B32)</f>
        <v>0</v>
      </c>
      <c r="H32" s="119">
        <f>[4]军团势力点战斗奖励设计!GG36+求节点(活动投放!$S$6:$S$41,活动投放!AS$6:AS$41,$B32)</f>
        <v>0</v>
      </c>
      <c r="I32" s="119">
        <f>IF($B32&lt;前期规划!$C$2,0,求节点(装备突破!$N$6:$N$41,装备突破!AQ$6:AQ$41,$B32))</f>
        <v>0</v>
      </c>
      <c r="J32" s="119">
        <f>IF($B32&lt;前期规划!$C$2,0,求节点(装备突破!$N$6:$N$41,装备突破!AR$6:AR$41,$B32))</f>
        <v>0</v>
      </c>
      <c r="K32" s="119">
        <f>IF($B32&lt;前期规划!$C$2,0,求节点(装备突破!$N$6:$N$41,装备突破!AS$6:AS$41,$B32))</f>
        <v>0</v>
      </c>
      <c r="L32" s="119">
        <f>IF($B32&lt;前期规划!$C$2,0,求节点(装备突破!$N$6:$N$41,装备突破!AT$6:AT$41,$B32))</f>
        <v>0</v>
      </c>
      <c r="M32" s="119">
        <f>IF($B32&lt;前期规划!$C$2,0,求节点(装备突破!$N$6:$N$41,装备突破!AU$6:AU$41,$B32))</f>
        <v>0</v>
      </c>
      <c r="N32" s="119">
        <f>IF($B32&lt;前期规划!$C$2,0,求节点(装备突破!$N$6:$N$41,装备突破!AV$6:AV$41,$B32))</f>
        <v>0</v>
      </c>
      <c r="O32" s="80">
        <f t="shared" si="23"/>
        <v>0</v>
      </c>
      <c r="P32" s="80">
        <f t="shared" si="24"/>
        <v>0</v>
      </c>
      <c r="Q32" s="80">
        <f t="shared" si="25"/>
        <v>0</v>
      </c>
      <c r="R32" s="80">
        <f t="shared" si="26"/>
        <v>0</v>
      </c>
      <c r="S32" s="80">
        <f t="shared" si="27"/>
        <v>0</v>
      </c>
      <c r="T32" s="80">
        <f t="shared" si="28"/>
        <v>0</v>
      </c>
      <c r="V32" s="128" t="e">
        <f>[4]军团势力点战斗奖励设计!GD36/E32</f>
        <v>#DIV/0!</v>
      </c>
      <c r="W32" s="128" t="e">
        <f>求节点(活动投放!$S$6:$S$41,活动投放!AP$6:AP$41,$B32)/E32</f>
        <v>#DIV/0!</v>
      </c>
      <c r="Y32" s="128" t="e">
        <f>[4]军团势力点战斗奖励设计!GE36/F32</f>
        <v>#DIV/0!</v>
      </c>
      <c r="Z32" s="128" t="e">
        <f>求节点(活动投放!$S$6:$S$41,活动投放!AQ$6:AQ$41,$B32)/F32</f>
        <v>#DIV/0!</v>
      </c>
      <c r="AB32" s="128" t="e">
        <f>[4]军团势力点战斗奖励设计!GF36/G32</f>
        <v>#DIV/0!</v>
      </c>
      <c r="AC32" s="128" t="e">
        <f>求节点(活动投放!$S$6:$S$41,活动投放!AR$6:AR$41,$B32)/G32</f>
        <v>#DIV/0!</v>
      </c>
      <c r="AE32" s="128" t="e">
        <f>[4]军团势力点战斗奖励设计!GG36/H32</f>
        <v>#DIV/0!</v>
      </c>
      <c r="AF32" s="128" t="e">
        <f>求节点(活动投放!$S$6:$S$41,活动投放!AS$6:AS$41,$B32)/H32</f>
        <v>#DIV/0!</v>
      </c>
      <c r="AI32" s="80">
        <v>27</v>
      </c>
      <c r="AJ32" s="119">
        <f>[4]军团势力点战斗奖励设计!GH36+求节点(活动投放!$S$46:$S$81,活动投放!AN$46:AN$81,$AI32)</f>
        <v>0</v>
      </c>
      <c r="AK32" s="119">
        <f>[4]军团势力点战斗奖励设计!GI36+求节点(活动投放!$S$46:$S$81,活动投放!AO$46:AO$81,$AI32)</f>
        <v>0</v>
      </c>
      <c r="AL32" s="119">
        <f>[4]军团势力点战斗奖励设计!GJ36+求节点(活动投放!$S$46:$S$81,活动投放!AP$46:AP$81,$AI32)</f>
        <v>0</v>
      </c>
      <c r="AM32" s="119">
        <f>[4]军团势力点战斗奖励设计!GK36+求节点(活动投放!$S$46:$S$81,活动投放!AQ$46:AQ$81,$AI32)</f>
        <v>0</v>
      </c>
      <c r="AN32" s="119">
        <f>[4]军团势力点战斗奖励设计!GL36+求节点(活动投放!$S$46:$S$81,活动投放!AR$46:AR$81,$AI32)</f>
        <v>0</v>
      </c>
      <c r="AO32" s="119">
        <f>[4]军团势力点战斗奖励设计!GM36+求节点(活动投放!$S$46:$S$81,活动投放!AS$46:AS$81,$AI32)</f>
        <v>0</v>
      </c>
      <c r="AP32" s="119">
        <f>IF($AI32&lt;前期规划!$C$2,0,求节点(装备突破!$N$46:$N$81,装备突破!AQ$46:AQ$81,$AI32))</f>
        <v>0</v>
      </c>
      <c r="AQ32" s="119">
        <f>IF($AI32&lt;前期规划!$C$2,0,求节点(装备突破!$N$46:$N$81,装备突破!AR$46:AR$81,$AI32))</f>
        <v>0</v>
      </c>
      <c r="AR32" s="119">
        <f>IF($AI32&lt;前期规划!$C$2,0,求节点(装备突破!$N$46:$N$81,装备突破!AS$46:AS$81,$AI32))</f>
        <v>0</v>
      </c>
      <c r="AS32" s="119">
        <f>IF($AI32&lt;前期规划!$C$2,0,求节点(装备突破!$N$46:$N$81,装备突破!AT$46:AT$81,$AI32))</f>
        <v>0</v>
      </c>
      <c r="AT32" s="119">
        <f>IF($AI32&lt;前期规划!$C$2,0,求节点(装备突破!$N$46:$N$81,装备突破!AU$46:AU$81,$AI32))</f>
        <v>0</v>
      </c>
      <c r="AU32" s="119">
        <f>IF($AI32&lt;前期规划!$C$2,0,求节点(装备突破!$N$46:$N$81,装备突破!AV$46:AV$81,$AI32))</f>
        <v>0</v>
      </c>
      <c r="AV32" s="80">
        <f t="shared" si="29"/>
        <v>0</v>
      </c>
      <c r="AW32" s="80">
        <f t="shared" si="1"/>
        <v>0</v>
      </c>
      <c r="AX32" s="80">
        <f t="shared" si="2"/>
        <v>0</v>
      </c>
      <c r="AY32" s="80">
        <f t="shared" si="3"/>
        <v>0</v>
      </c>
      <c r="AZ32" s="80">
        <f t="shared" si="4"/>
        <v>0</v>
      </c>
      <c r="BA32" s="80">
        <f t="shared" si="5"/>
        <v>0</v>
      </c>
      <c r="BD32" s="80">
        <v>27</v>
      </c>
      <c r="BE32" s="119">
        <f>[4]军团势力点战斗奖励设计!GN36+求节点(活动投放!$S$86:$S$121,活动投放!AN$86:AN$121,$BD32)</f>
        <v>0</v>
      </c>
      <c r="BF32" s="119">
        <f>[4]军团势力点战斗奖励设计!GO36+求节点(活动投放!$S$86:$S$121,活动投放!AO$86:AO$121,$BD32)</f>
        <v>0</v>
      </c>
      <c r="BG32" s="119">
        <f>[4]军团势力点战斗奖励设计!GP36+求节点(活动投放!$S$86:$S$121,活动投放!AP$86:AP$121,$BD32)</f>
        <v>0</v>
      </c>
      <c r="BH32" s="119">
        <f>[4]军团势力点战斗奖励设计!GQ36+求节点(活动投放!$S$86:$S$121,活动投放!AQ$86:AQ$121,$BD32)</f>
        <v>0</v>
      </c>
      <c r="BI32" s="119">
        <f>[4]军团势力点战斗奖励设计!GR36+求节点(活动投放!$S$86:$S$121,活动投放!AR$86:AR$121,$BD32)</f>
        <v>0</v>
      </c>
      <c r="BJ32" s="119">
        <f>[4]军团势力点战斗奖励设计!GS36+求节点(活动投放!$S$86:$S$121,活动投放!AS$86:AS$121,$BD32)</f>
        <v>0</v>
      </c>
      <c r="BK32" s="119">
        <f>IF($BD32&lt;前期规划!$C$2,0,求节点(装备突破!$N$86:$N$121,装备突破!AQ$86:AQ$121,$BD32))</f>
        <v>0</v>
      </c>
      <c r="BL32" s="119">
        <f>IF($BD32&lt;前期规划!$C$2,0,求节点(装备突破!$N$86:$N$121,装备突破!AR$86:AR$121,$BD32))</f>
        <v>0</v>
      </c>
      <c r="BM32" s="119">
        <f>IF($BD32&lt;前期规划!$C$2,0,求节点(装备突破!$N$86:$N$121,装备突破!AS$86:AS$121,$BD32))</f>
        <v>0</v>
      </c>
      <c r="BN32" s="119">
        <f>IF($BD32&lt;前期规划!$C$2,0,求节点(装备突破!$N$86:$N$121,装备突破!AT$86:AT$121,$BD32))</f>
        <v>0</v>
      </c>
      <c r="BO32" s="119">
        <f>IF($BD32&lt;前期规划!$C$2,0,求节点(装备突破!$N$86:$N$121,装备突破!AU$86:AU$121,$BD32))</f>
        <v>0</v>
      </c>
      <c r="BP32" s="119">
        <f>IF($BD32&lt;前期规划!$C$2,0,求节点(装备突破!$N$86:$N$121,装备突破!AV$86:AV$121,$BD32))</f>
        <v>0</v>
      </c>
      <c r="BQ32" s="80">
        <f t="shared" si="30"/>
        <v>0</v>
      </c>
      <c r="BR32" s="80">
        <f t="shared" si="6"/>
        <v>0</v>
      </c>
      <c r="BS32" s="80">
        <f t="shared" si="7"/>
        <v>0</v>
      </c>
      <c r="BT32" s="80">
        <f t="shared" si="8"/>
        <v>0</v>
      </c>
      <c r="BU32" s="80">
        <f t="shared" si="9"/>
        <v>0</v>
      </c>
      <c r="BV32" s="80">
        <f t="shared" si="10"/>
        <v>0</v>
      </c>
      <c r="BY32" s="80">
        <v>27</v>
      </c>
      <c r="BZ32" s="119">
        <f>[4]军团势力点战斗奖励设计!GT36+求节点(活动投放!$S$126:$S$161,活动投放!AN$126:AN$161,$BY32)</f>
        <v>0</v>
      </c>
      <c r="CA32" s="119">
        <f>[4]军团势力点战斗奖励设计!GU36+求节点(活动投放!$S$126:$S$161,活动投放!AO$126:AO$161,$BY32)</f>
        <v>0</v>
      </c>
      <c r="CB32" s="119">
        <f>[4]军团势力点战斗奖励设计!GV36+求节点(活动投放!$S$126:$S$161,活动投放!AP$126:AP$161,$BY32)</f>
        <v>0</v>
      </c>
      <c r="CC32" s="119">
        <f>[4]军团势力点战斗奖励设计!GW36+求节点(活动投放!$S$126:$S$161,活动投放!AQ$126:AQ$161,$BY32)</f>
        <v>0</v>
      </c>
      <c r="CD32" s="119">
        <f>[4]军团势力点战斗奖励设计!GX36+求节点(活动投放!$S$126:$S$161,活动投放!AR$126:AR$161,$BY32)</f>
        <v>0</v>
      </c>
      <c r="CE32" s="119">
        <f>[4]军团势力点战斗奖励设计!GY36+求节点(活动投放!$S$126:$S$161,活动投放!AS$126:AS$161,$BY32)</f>
        <v>0</v>
      </c>
      <c r="CF32" s="119">
        <f>IF($BY32&lt;前期规划!$C$2,0,求节点(装备突破!$N$126:$N$161,装备突破!AQ$126:AQ$161,$BY32))</f>
        <v>0</v>
      </c>
      <c r="CG32" s="119">
        <f>IF($BY32&lt;前期规划!$C$2,0,求节点(装备突破!$N$126:$N$161,装备突破!AR$126:AR$161,$BY32))</f>
        <v>0</v>
      </c>
      <c r="CH32" s="119">
        <f>IF($BY32&lt;前期规划!$C$2,0,求节点(装备突破!$N$126:$N$161,装备突破!AS$126:AS$161,$BY32))</f>
        <v>0</v>
      </c>
      <c r="CI32" s="119">
        <f>IF($BY32&lt;前期规划!$C$2,0,求节点(装备突破!$N$126:$N$161,装备突破!AT$126:AT$161,$BY32))</f>
        <v>0</v>
      </c>
      <c r="CJ32" s="119">
        <f>IF($BY32&lt;前期规划!$C$2,0,求节点(装备突破!$N$126:$N$161,装备突破!AU$126:AU$161,$BY32))</f>
        <v>0</v>
      </c>
      <c r="CK32" s="119">
        <f>IF($BY32&lt;前期规划!$C$2,0,求节点(装备突破!$N$126:$N$161,装备突破!AV$126:AV$161,$BY32))</f>
        <v>0</v>
      </c>
      <c r="CL32" s="80">
        <f t="shared" si="31"/>
        <v>0</v>
      </c>
      <c r="CM32" s="80">
        <f t="shared" si="11"/>
        <v>0</v>
      </c>
      <c r="CN32" s="80">
        <f t="shared" si="12"/>
        <v>0</v>
      </c>
      <c r="CO32" s="80">
        <f t="shared" si="13"/>
        <v>0</v>
      </c>
      <c r="CP32" s="80">
        <f t="shared" si="14"/>
        <v>0</v>
      </c>
      <c r="CQ32" s="80">
        <f t="shared" si="15"/>
        <v>0</v>
      </c>
      <c r="CT32" s="80">
        <v>27</v>
      </c>
      <c r="CU32" s="119">
        <f>[4]军团势力点战斗奖励设计!GZ36+求节点(活动投放!$S$166:$S$201,活动投放!AN$166:AN$201,$CT32)</f>
        <v>0</v>
      </c>
      <c r="CV32" s="119">
        <f>[4]军团势力点战斗奖励设计!HA36+求节点(活动投放!$S$166:$S$201,活动投放!AO$166:AO$201,$CT32)</f>
        <v>0</v>
      </c>
      <c r="CW32" s="119">
        <f>[4]军团势力点战斗奖励设计!HB36+求节点(活动投放!$S$166:$S$201,活动投放!AP$166:AP$201,$CT32)</f>
        <v>0</v>
      </c>
      <c r="CX32" s="119">
        <f>[4]军团势力点战斗奖励设计!HC36+求节点(活动投放!$S$166:$S$201,活动投放!AQ$166:AQ$201,$CT32)</f>
        <v>0</v>
      </c>
      <c r="CY32" s="119">
        <f>[4]军团势力点战斗奖励设计!HD36+求节点(活动投放!$S$166:$S$201,活动投放!AR$166:AR$201,$CT32)</f>
        <v>0</v>
      </c>
      <c r="CZ32" s="119">
        <f>[4]军团势力点战斗奖励设计!HE36+求节点(活动投放!$S$166:$S$201,活动投放!AS$166:AS$201,$CT32)</f>
        <v>0</v>
      </c>
      <c r="DA32" s="119">
        <f>IF($CT32&lt;前期规划!$C$2,0,求节点(装备突破!$N$166:$N$201,装备突破!AQ$166:AQ$201,$CT32))</f>
        <v>0</v>
      </c>
      <c r="DB32" s="119">
        <f>IF($CT32&lt;前期规划!$C$2,0,求节点(装备突破!$N$166:$N$201,装备突破!AR$166:AR$201,$CT32))</f>
        <v>0</v>
      </c>
      <c r="DC32" s="119">
        <f>IF($CT32&lt;前期规划!$C$2,0,求节点(装备突破!$N$166:$N$201,装备突破!AS$166:AS$201,$CT32))</f>
        <v>0</v>
      </c>
      <c r="DD32" s="119">
        <f>IF($CT32&lt;前期规划!$C$2,0,求节点(装备突破!$N$166:$N$201,装备突破!AT$166:AT$201,$CT32))</f>
        <v>0</v>
      </c>
      <c r="DE32" s="119">
        <f>IF($CT32&lt;前期规划!$C$2,0,求节点(装备突破!$N$166:$N$201,装备突破!AU$166:AU$201,$CT32))</f>
        <v>0</v>
      </c>
      <c r="DF32" s="119">
        <f>IF($CT32&lt;前期规划!$C$2,0,求节点(装备突破!$N$166:$N$201,装备突破!AV$166:AV$201,$CT32))</f>
        <v>0</v>
      </c>
      <c r="DG32" s="80">
        <f t="shared" si="32"/>
        <v>0</v>
      </c>
      <c r="DH32" s="80">
        <f t="shared" si="16"/>
        <v>0</v>
      </c>
      <c r="DI32" s="80">
        <f t="shared" si="17"/>
        <v>0</v>
      </c>
      <c r="DJ32" s="80">
        <f t="shared" si="18"/>
        <v>0</v>
      </c>
      <c r="DK32" s="80">
        <f t="shared" si="19"/>
        <v>0</v>
      </c>
      <c r="DL32" s="80">
        <f t="shared" si="20"/>
        <v>0</v>
      </c>
      <c r="DN32" s="128" t="e">
        <f>[4]军团势力点战斗奖励设计!HE36/CZ32</f>
        <v>#DIV/0!</v>
      </c>
      <c r="DO32" s="128" t="e">
        <f>求节点(活动投放!$S$166:$S$201,活动投放!AS$166:AS$201,$CT32)/CZ32</f>
        <v>#DIV/0!</v>
      </c>
      <c r="DU32" s="140">
        <v>27</v>
      </c>
      <c r="DV32" s="140">
        <f>[4]军团势力点战斗奖励设计!AA36+[4]军团势力点战斗奖励设计!AF36+求节点(活动投放!$S$6:$S$41,活动投放!$BC$6:$BC$41,$DU32)</f>
        <v>0</v>
      </c>
      <c r="DW32" s="140">
        <f>[4]军团势力点战斗奖励设计!AB36+[4]军团势力点战斗奖励设计!AG36+求节点(活动投放!$S$46:$S$81,活动投放!$BC$46:$BC$81,$DU32)</f>
        <v>0</v>
      </c>
      <c r="DX32" s="140">
        <f>[4]军团势力点战斗奖励设计!AC36+[4]军团势力点战斗奖励设计!AH36+求节点(活动投放!$S$86:$S$121,活动投放!$BC$86:$BC$121,$DU32)</f>
        <v>0</v>
      </c>
      <c r="DY32" s="140">
        <f>[4]军团势力点战斗奖励设计!AD36+[4]军团势力点战斗奖励设计!AI36+求节点(活动投放!$S$126:$S$161,活动投放!$BC$126:$BC$161,$DU32)</f>
        <v>0</v>
      </c>
      <c r="DZ32" s="140">
        <f>[4]军团势力点战斗奖励设计!AE36+[4]军团势力点战斗奖励设计!AJ36+求节点(活动投放!$S$166:$S$201,活动投放!$BC$166:$BC$201,$DU32)</f>
        <v>0</v>
      </c>
      <c r="EA32" s="140">
        <f>[4]军团势力点战斗奖励设计!BI36+[4]军团势力点战斗奖励设计!BN36+求节点(活动投放!$S$6:$S$41,活动投放!$BE$6:$BE$41,$DU32)</f>
        <v>0</v>
      </c>
      <c r="EB32" s="140">
        <f>[4]军团势力点战斗奖励设计!BJ36+[4]军团势力点战斗奖励设计!BO36+求节点(活动投放!$S$46:$S$81,活动投放!$BE$46:$BE$81,$DU32)</f>
        <v>0</v>
      </c>
      <c r="EC32" s="140">
        <f>[4]军团势力点战斗奖励设计!BK36+[4]军团势力点战斗奖励设计!BP36+求节点(活动投放!$S$86:$S$121,活动投放!$BE$86:$BE$121,$DU32)</f>
        <v>0</v>
      </c>
      <c r="ED32" s="140">
        <f>[4]军团势力点战斗奖励设计!BL36+[4]军团势力点战斗奖励设计!BQ36+求节点(活动投放!$S$126:$S$161,活动投放!$BE$126:$BE$161,$DU32)</f>
        <v>0</v>
      </c>
      <c r="EE32" s="140">
        <f>[4]军团势力点战斗奖励设计!BM36+[4]军团势力点战斗奖励设计!BR36+求节点(活动投放!$S$166:$S$201,活动投放!$BE$166:$BE$201,$DU32)</f>
        <v>0</v>
      </c>
      <c r="EF32" s="140">
        <f t="shared" si="33"/>
        <v>0</v>
      </c>
      <c r="EG32" s="140">
        <f t="shared" si="34"/>
        <v>0</v>
      </c>
      <c r="EH32" s="140">
        <f t="shared" si="35"/>
        <v>0</v>
      </c>
      <c r="EI32" s="140">
        <f t="shared" si="36"/>
        <v>0</v>
      </c>
      <c r="EJ32" s="140">
        <f t="shared" si="37"/>
        <v>0</v>
      </c>
      <c r="EM32" s="140">
        <v>27</v>
      </c>
      <c r="EN32" s="140">
        <f>[4]军团势力点战斗奖励设计!AK36+[4]军团势力点战斗奖励设计!AP36+求节点(活动投放!$S$6:$S$41,活动投放!$BD$6:$BD$41,$EM32)</f>
        <v>0</v>
      </c>
      <c r="EO32" s="140">
        <f>[4]军团势力点战斗奖励设计!AL36+[4]军团势力点战斗奖励设计!AQ36+求节点(活动投放!$S$46:$S$81,活动投放!$BD$46:$BD$81,$EM32)</f>
        <v>0</v>
      </c>
      <c r="EP32" s="140">
        <f>[4]军团势力点战斗奖励设计!AM36+[4]军团势力点战斗奖励设计!AR36+求节点(活动投放!$S$86:$S$121,活动投放!$BD$86:$BD$121,$EM32)</f>
        <v>0</v>
      </c>
      <c r="EQ32" s="140">
        <f>[4]军团势力点战斗奖励设计!AN36+[4]军团势力点战斗奖励设计!AS36+求节点(活动投放!$S$126:$S$161,活动投放!$BD$126:$BD$161,$EM32)</f>
        <v>0</v>
      </c>
      <c r="ER32" s="140">
        <f>[4]军团势力点战斗奖励设计!AO36+[4]军团势力点战斗奖励设计!AT36+求节点(活动投放!$S$166:$S$201,活动投放!$BD$166:$BD$201,$EM32)</f>
        <v>0</v>
      </c>
      <c r="ES32" s="140">
        <f>[4]军团势力点战斗奖励设计!BS36+[4]军团势力点战斗奖励设计!BX36+求节点(活动投放!$S$6:$S$41,活动投放!$BF$6:$BF$41,$EM32)</f>
        <v>0</v>
      </c>
      <c r="ET32" s="140">
        <f>[4]军团势力点战斗奖励设计!BT36+[4]军团势力点战斗奖励设计!BY36+求节点(活动投放!$S$46:$S$81,活动投放!$BF$46:$BF$81,$EM32)</f>
        <v>0</v>
      </c>
      <c r="EU32" s="140">
        <f>[4]军团势力点战斗奖励设计!BU36+[4]军团势力点战斗奖励设计!BZ36+求节点(活动投放!$S$86:$S$121,活动投放!$BF$86:$BF$121,$EM32)</f>
        <v>0</v>
      </c>
      <c r="EV32" s="140">
        <f>[4]军团势力点战斗奖励设计!BV36+[4]军团势力点战斗奖励设计!CA36+求节点(活动投放!$S$126:$S$161,活动投放!$BF$126:$BF$161,$EM32)</f>
        <v>0</v>
      </c>
      <c r="EW32" s="140">
        <f>[4]军团势力点战斗奖励设计!BW36+[4]军团势力点战斗奖励设计!CB36+求节点(活动投放!$S$166:$S$201,活动投放!$BF$166:$BF$201,$EM32)</f>
        <v>0</v>
      </c>
      <c r="EX32" s="140">
        <f t="shared" si="38"/>
        <v>0</v>
      </c>
      <c r="EY32" s="140">
        <f t="shared" si="39"/>
        <v>0</v>
      </c>
      <c r="EZ32" s="140">
        <f t="shared" si="40"/>
        <v>0</v>
      </c>
      <c r="FA32" s="140">
        <f t="shared" si="41"/>
        <v>0</v>
      </c>
      <c r="FB32" s="140">
        <f t="shared" si="42"/>
        <v>0</v>
      </c>
    </row>
    <row r="33" spans="2:158" x14ac:dyDescent="0.15">
      <c r="B33" s="80">
        <v>28</v>
      </c>
      <c r="C33" s="119">
        <f>[4]军团势力点战斗奖励设计!GB37+求节点(活动投放!$S$6:$S$41,活动投放!AN$6:AN$41,$B33)</f>
        <v>0</v>
      </c>
      <c r="D33" s="119">
        <f>[4]军团势力点战斗奖励设计!GC37+求节点(活动投放!$S$6:$S$41,活动投放!AO$6:AO$41,$B33)</f>
        <v>0</v>
      </c>
      <c r="E33" s="119">
        <f>[4]军团势力点战斗奖励设计!GD37+求节点(活动投放!$S$6:$S$41,活动投放!AP$6:AP$41,$B33)</f>
        <v>0</v>
      </c>
      <c r="F33" s="119">
        <f>[4]军团势力点战斗奖励设计!GE37+求节点(活动投放!$S$6:$S$41,活动投放!AQ$6:AQ$41,$B33)</f>
        <v>0</v>
      </c>
      <c r="G33" s="119">
        <f>[4]军团势力点战斗奖励设计!GF37+求节点(活动投放!$S$6:$S$41,活动投放!AR$6:AR$41,$B33)</f>
        <v>0</v>
      </c>
      <c r="H33" s="119">
        <f>[4]军团势力点战斗奖励设计!GG37+求节点(活动投放!$S$6:$S$41,活动投放!AS$6:AS$41,$B33)</f>
        <v>0</v>
      </c>
      <c r="I33" s="119">
        <f>IF($B33&lt;前期规划!$C$2,0,求节点(装备突破!$N$6:$N$41,装备突破!AQ$6:AQ$41,$B33))</f>
        <v>0</v>
      </c>
      <c r="J33" s="119">
        <f>IF($B33&lt;前期规划!$C$2,0,求节点(装备突破!$N$6:$N$41,装备突破!AR$6:AR$41,$B33))</f>
        <v>0</v>
      </c>
      <c r="K33" s="119">
        <f>IF($B33&lt;前期规划!$C$2,0,求节点(装备突破!$N$6:$N$41,装备突破!AS$6:AS$41,$B33))</f>
        <v>0</v>
      </c>
      <c r="L33" s="119">
        <f>IF($B33&lt;前期规划!$C$2,0,求节点(装备突破!$N$6:$N$41,装备突破!AT$6:AT$41,$B33))</f>
        <v>0</v>
      </c>
      <c r="M33" s="119">
        <f>IF($B33&lt;前期规划!$C$2,0,求节点(装备突破!$N$6:$N$41,装备突破!AU$6:AU$41,$B33))</f>
        <v>0</v>
      </c>
      <c r="N33" s="119">
        <f>IF($B33&lt;前期规划!$C$2,0,求节点(装备突破!$N$6:$N$41,装备突破!AV$6:AV$41,$B33))</f>
        <v>0</v>
      </c>
      <c r="O33" s="80">
        <f t="shared" si="23"/>
        <v>0</v>
      </c>
      <c r="P33" s="80">
        <f t="shared" si="24"/>
        <v>0</v>
      </c>
      <c r="Q33" s="80">
        <f t="shared" si="25"/>
        <v>0</v>
      </c>
      <c r="R33" s="80">
        <f t="shared" si="26"/>
        <v>0</v>
      </c>
      <c r="S33" s="80">
        <f t="shared" si="27"/>
        <v>0</v>
      </c>
      <c r="T33" s="80">
        <f t="shared" si="28"/>
        <v>0</v>
      </c>
      <c r="V33" s="128" t="e">
        <f>[4]军团势力点战斗奖励设计!GD37/E33</f>
        <v>#DIV/0!</v>
      </c>
      <c r="W33" s="128" t="e">
        <f>求节点(活动投放!$S$6:$S$41,活动投放!AP$6:AP$41,$B33)/E33</f>
        <v>#DIV/0!</v>
      </c>
      <c r="Y33" s="128" t="e">
        <f>[4]军团势力点战斗奖励设计!GE37/F33</f>
        <v>#DIV/0!</v>
      </c>
      <c r="Z33" s="128" t="e">
        <f>求节点(活动投放!$S$6:$S$41,活动投放!AQ$6:AQ$41,$B33)/F33</f>
        <v>#DIV/0!</v>
      </c>
      <c r="AB33" s="128" t="e">
        <f>[4]军团势力点战斗奖励设计!GF37/G33</f>
        <v>#DIV/0!</v>
      </c>
      <c r="AC33" s="128" t="e">
        <f>求节点(活动投放!$S$6:$S$41,活动投放!AR$6:AR$41,$B33)/G33</f>
        <v>#DIV/0!</v>
      </c>
      <c r="AE33" s="128" t="e">
        <f>[4]军团势力点战斗奖励设计!GG37/H33</f>
        <v>#DIV/0!</v>
      </c>
      <c r="AF33" s="128" t="e">
        <f>求节点(活动投放!$S$6:$S$41,活动投放!AS$6:AS$41,$B33)/H33</f>
        <v>#DIV/0!</v>
      </c>
      <c r="AI33" s="80">
        <v>28</v>
      </c>
      <c r="AJ33" s="119">
        <f>[4]军团势力点战斗奖励设计!GH37+求节点(活动投放!$S$46:$S$81,活动投放!AN$46:AN$81,$AI33)</f>
        <v>0</v>
      </c>
      <c r="AK33" s="119">
        <f>[4]军团势力点战斗奖励设计!GI37+求节点(活动投放!$S$46:$S$81,活动投放!AO$46:AO$81,$AI33)</f>
        <v>0</v>
      </c>
      <c r="AL33" s="119">
        <f>[4]军团势力点战斗奖励设计!GJ37+求节点(活动投放!$S$46:$S$81,活动投放!AP$46:AP$81,$AI33)</f>
        <v>0</v>
      </c>
      <c r="AM33" s="119">
        <f>[4]军团势力点战斗奖励设计!GK37+求节点(活动投放!$S$46:$S$81,活动投放!AQ$46:AQ$81,$AI33)</f>
        <v>0</v>
      </c>
      <c r="AN33" s="119">
        <f>[4]军团势力点战斗奖励设计!GL37+求节点(活动投放!$S$46:$S$81,活动投放!AR$46:AR$81,$AI33)</f>
        <v>0</v>
      </c>
      <c r="AO33" s="119">
        <f>[4]军团势力点战斗奖励设计!GM37+求节点(活动投放!$S$46:$S$81,活动投放!AS$46:AS$81,$AI33)</f>
        <v>0</v>
      </c>
      <c r="AP33" s="119">
        <f>IF($AI33&lt;前期规划!$C$2,0,求节点(装备突破!$N$46:$N$81,装备突破!AQ$46:AQ$81,$AI33))</f>
        <v>0</v>
      </c>
      <c r="AQ33" s="119">
        <f>IF($AI33&lt;前期规划!$C$2,0,求节点(装备突破!$N$46:$N$81,装备突破!AR$46:AR$81,$AI33))</f>
        <v>0</v>
      </c>
      <c r="AR33" s="119">
        <f>IF($AI33&lt;前期规划!$C$2,0,求节点(装备突破!$N$46:$N$81,装备突破!AS$46:AS$81,$AI33))</f>
        <v>0</v>
      </c>
      <c r="AS33" s="119">
        <f>IF($AI33&lt;前期规划!$C$2,0,求节点(装备突破!$N$46:$N$81,装备突破!AT$46:AT$81,$AI33))</f>
        <v>0</v>
      </c>
      <c r="AT33" s="119">
        <f>IF($AI33&lt;前期规划!$C$2,0,求节点(装备突破!$N$46:$N$81,装备突破!AU$46:AU$81,$AI33))</f>
        <v>0</v>
      </c>
      <c r="AU33" s="119">
        <f>IF($AI33&lt;前期规划!$C$2,0,求节点(装备突破!$N$46:$N$81,装备突破!AV$46:AV$81,$AI33))</f>
        <v>0</v>
      </c>
      <c r="AV33" s="80">
        <f t="shared" si="29"/>
        <v>0</v>
      </c>
      <c r="AW33" s="80">
        <f t="shared" si="1"/>
        <v>0</v>
      </c>
      <c r="AX33" s="80">
        <f t="shared" si="2"/>
        <v>0</v>
      </c>
      <c r="AY33" s="80">
        <f t="shared" si="3"/>
        <v>0</v>
      </c>
      <c r="AZ33" s="80">
        <f t="shared" si="4"/>
        <v>0</v>
      </c>
      <c r="BA33" s="80">
        <f t="shared" si="5"/>
        <v>0</v>
      </c>
      <c r="BD33" s="80">
        <v>28</v>
      </c>
      <c r="BE33" s="119">
        <f>[4]军团势力点战斗奖励设计!GN37+求节点(活动投放!$S$86:$S$121,活动投放!AN$86:AN$121,$BD33)</f>
        <v>0</v>
      </c>
      <c r="BF33" s="119">
        <f>[4]军团势力点战斗奖励设计!GO37+求节点(活动投放!$S$86:$S$121,活动投放!AO$86:AO$121,$BD33)</f>
        <v>0</v>
      </c>
      <c r="BG33" s="119">
        <f>[4]军团势力点战斗奖励设计!GP37+求节点(活动投放!$S$86:$S$121,活动投放!AP$86:AP$121,$BD33)</f>
        <v>0</v>
      </c>
      <c r="BH33" s="119">
        <f>[4]军团势力点战斗奖励设计!GQ37+求节点(活动投放!$S$86:$S$121,活动投放!AQ$86:AQ$121,$BD33)</f>
        <v>0</v>
      </c>
      <c r="BI33" s="119">
        <f>[4]军团势力点战斗奖励设计!GR37+求节点(活动投放!$S$86:$S$121,活动投放!AR$86:AR$121,$BD33)</f>
        <v>0</v>
      </c>
      <c r="BJ33" s="119">
        <f>[4]军团势力点战斗奖励设计!GS37+求节点(活动投放!$S$86:$S$121,活动投放!AS$86:AS$121,$BD33)</f>
        <v>0</v>
      </c>
      <c r="BK33" s="119">
        <f>IF($BD33&lt;前期规划!$C$2,0,求节点(装备突破!$N$86:$N$121,装备突破!AQ$86:AQ$121,$BD33))</f>
        <v>0</v>
      </c>
      <c r="BL33" s="119">
        <f>IF($BD33&lt;前期规划!$C$2,0,求节点(装备突破!$N$86:$N$121,装备突破!AR$86:AR$121,$BD33))</f>
        <v>0</v>
      </c>
      <c r="BM33" s="119">
        <f>IF($BD33&lt;前期规划!$C$2,0,求节点(装备突破!$N$86:$N$121,装备突破!AS$86:AS$121,$BD33))</f>
        <v>0</v>
      </c>
      <c r="BN33" s="119">
        <f>IF($BD33&lt;前期规划!$C$2,0,求节点(装备突破!$N$86:$N$121,装备突破!AT$86:AT$121,$BD33))</f>
        <v>0</v>
      </c>
      <c r="BO33" s="119">
        <f>IF($BD33&lt;前期规划!$C$2,0,求节点(装备突破!$N$86:$N$121,装备突破!AU$86:AU$121,$BD33))</f>
        <v>0</v>
      </c>
      <c r="BP33" s="119">
        <f>IF($BD33&lt;前期规划!$C$2,0,求节点(装备突破!$N$86:$N$121,装备突破!AV$86:AV$121,$BD33))</f>
        <v>0</v>
      </c>
      <c r="BQ33" s="80">
        <f t="shared" si="30"/>
        <v>0</v>
      </c>
      <c r="BR33" s="80">
        <f t="shared" si="6"/>
        <v>0</v>
      </c>
      <c r="BS33" s="80">
        <f t="shared" si="7"/>
        <v>0</v>
      </c>
      <c r="BT33" s="80">
        <f t="shared" si="8"/>
        <v>0</v>
      </c>
      <c r="BU33" s="80">
        <f t="shared" si="9"/>
        <v>0</v>
      </c>
      <c r="BV33" s="80">
        <f t="shared" si="10"/>
        <v>0</v>
      </c>
      <c r="BY33" s="80">
        <v>28</v>
      </c>
      <c r="BZ33" s="119">
        <f>[4]军团势力点战斗奖励设计!GT37+求节点(活动投放!$S$126:$S$161,活动投放!AN$126:AN$161,$BY33)</f>
        <v>0</v>
      </c>
      <c r="CA33" s="119">
        <f>[4]军团势力点战斗奖励设计!GU37+求节点(活动投放!$S$126:$S$161,活动投放!AO$126:AO$161,$BY33)</f>
        <v>0</v>
      </c>
      <c r="CB33" s="119">
        <f>[4]军团势力点战斗奖励设计!GV37+求节点(活动投放!$S$126:$S$161,活动投放!AP$126:AP$161,$BY33)</f>
        <v>0</v>
      </c>
      <c r="CC33" s="119">
        <f>[4]军团势力点战斗奖励设计!GW37+求节点(活动投放!$S$126:$S$161,活动投放!AQ$126:AQ$161,$BY33)</f>
        <v>0</v>
      </c>
      <c r="CD33" s="119">
        <f>[4]军团势力点战斗奖励设计!GX37+求节点(活动投放!$S$126:$S$161,活动投放!AR$126:AR$161,$BY33)</f>
        <v>0</v>
      </c>
      <c r="CE33" s="119">
        <f>[4]军团势力点战斗奖励设计!GY37+求节点(活动投放!$S$126:$S$161,活动投放!AS$126:AS$161,$BY33)</f>
        <v>0</v>
      </c>
      <c r="CF33" s="119">
        <f>IF($BY33&lt;前期规划!$C$2,0,求节点(装备突破!$N$126:$N$161,装备突破!AQ$126:AQ$161,$BY33))</f>
        <v>0</v>
      </c>
      <c r="CG33" s="119">
        <f>IF($BY33&lt;前期规划!$C$2,0,求节点(装备突破!$N$126:$N$161,装备突破!AR$126:AR$161,$BY33))</f>
        <v>0</v>
      </c>
      <c r="CH33" s="119">
        <f>IF($BY33&lt;前期规划!$C$2,0,求节点(装备突破!$N$126:$N$161,装备突破!AS$126:AS$161,$BY33))</f>
        <v>0</v>
      </c>
      <c r="CI33" s="119">
        <f>IF($BY33&lt;前期规划!$C$2,0,求节点(装备突破!$N$126:$N$161,装备突破!AT$126:AT$161,$BY33))</f>
        <v>0</v>
      </c>
      <c r="CJ33" s="119">
        <f>IF($BY33&lt;前期规划!$C$2,0,求节点(装备突破!$N$126:$N$161,装备突破!AU$126:AU$161,$BY33))</f>
        <v>0</v>
      </c>
      <c r="CK33" s="119">
        <f>IF($BY33&lt;前期规划!$C$2,0,求节点(装备突破!$N$126:$N$161,装备突破!AV$126:AV$161,$BY33))</f>
        <v>0</v>
      </c>
      <c r="CL33" s="80">
        <f t="shared" si="31"/>
        <v>0</v>
      </c>
      <c r="CM33" s="80">
        <f t="shared" si="11"/>
        <v>0</v>
      </c>
      <c r="CN33" s="80">
        <f t="shared" si="12"/>
        <v>0</v>
      </c>
      <c r="CO33" s="80">
        <f t="shared" si="13"/>
        <v>0</v>
      </c>
      <c r="CP33" s="80">
        <f t="shared" si="14"/>
        <v>0</v>
      </c>
      <c r="CQ33" s="80">
        <f t="shared" si="15"/>
        <v>0</v>
      </c>
      <c r="CT33" s="80">
        <v>28</v>
      </c>
      <c r="CU33" s="119">
        <f>[4]军团势力点战斗奖励设计!GZ37+求节点(活动投放!$S$166:$S$201,活动投放!AN$166:AN$201,$CT33)</f>
        <v>0</v>
      </c>
      <c r="CV33" s="119">
        <f>[4]军团势力点战斗奖励设计!HA37+求节点(活动投放!$S$166:$S$201,活动投放!AO$166:AO$201,$CT33)</f>
        <v>0</v>
      </c>
      <c r="CW33" s="119">
        <f>[4]军团势力点战斗奖励设计!HB37+求节点(活动投放!$S$166:$S$201,活动投放!AP$166:AP$201,$CT33)</f>
        <v>0</v>
      </c>
      <c r="CX33" s="119">
        <f>[4]军团势力点战斗奖励设计!HC37+求节点(活动投放!$S$166:$S$201,活动投放!AQ$166:AQ$201,$CT33)</f>
        <v>0</v>
      </c>
      <c r="CY33" s="119">
        <f>[4]军团势力点战斗奖励设计!HD37+求节点(活动投放!$S$166:$S$201,活动投放!AR$166:AR$201,$CT33)</f>
        <v>0</v>
      </c>
      <c r="CZ33" s="119">
        <f>[4]军团势力点战斗奖励设计!HE37+求节点(活动投放!$S$166:$S$201,活动投放!AS$166:AS$201,$CT33)</f>
        <v>0</v>
      </c>
      <c r="DA33" s="119">
        <f>IF($CT33&lt;前期规划!$C$2,0,求节点(装备突破!$N$166:$N$201,装备突破!AQ$166:AQ$201,$CT33))</f>
        <v>0</v>
      </c>
      <c r="DB33" s="119">
        <f>IF($CT33&lt;前期规划!$C$2,0,求节点(装备突破!$N$166:$N$201,装备突破!AR$166:AR$201,$CT33))</f>
        <v>0</v>
      </c>
      <c r="DC33" s="119">
        <f>IF($CT33&lt;前期规划!$C$2,0,求节点(装备突破!$N$166:$N$201,装备突破!AS$166:AS$201,$CT33))</f>
        <v>0</v>
      </c>
      <c r="DD33" s="119">
        <f>IF($CT33&lt;前期规划!$C$2,0,求节点(装备突破!$N$166:$N$201,装备突破!AT$166:AT$201,$CT33))</f>
        <v>0</v>
      </c>
      <c r="DE33" s="119">
        <f>IF($CT33&lt;前期规划!$C$2,0,求节点(装备突破!$N$166:$N$201,装备突破!AU$166:AU$201,$CT33))</f>
        <v>0</v>
      </c>
      <c r="DF33" s="119">
        <f>IF($CT33&lt;前期规划!$C$2,0,求节点(装备突破!$N$166:$N$201,装备突破!AV$166:AV$201,$CT33))</f>
        <v>0</v>
      </c>
      <c r="DG33" s="80">
        <f t="shared" si="32"/>
        <v>0</v>
      </c>
      <c r="DH33" s="80">
        <f t="shared" si="16"/>
        <v>0</v>
      </c>
      <c r="DI33" s="80">
        <f t="shared" si="17"/>
        <v>0</v>
      </c>
      <c r="DJ33" s="80">
        <f t="shared" si="18"/>
        <v>0</v>
      </c>
      <c r="DK33" s="80">
        <f t="shared" si="19"/>
        <v>0</v>
      </c>
      <c r="DL33" s="80">
        <f t="shared" si="20"/>
        <v>0</v>
      </c>
      <c r="DN33" s="128" t="e">
        <f>[4]军团势力点战斗奖励设计!HE37/CZ33</f>
        <v>#DIV/0!</v>
      </c>
      <c r="DO33" s="128" t="e">
        <f>求节点(活动投放!$S$166:$S$201,活动投放!AS$166:AS$201,$CT33)/CZ33</f>
        <v>#DIV/0!</v>
      </c>
      <c r="DU33" s="140">
        <v>28</v>
      </c>
      <c r="DV33" s="140">
        <f>[4]军团势力点战斗奖励设计!AA37+[4]军团势力点战斗奖励设计!AF37+求节点(活动投放!$S$6:$S$41,活动投放!$BC$6:$BC$41,$DU33)</f>
        <v>0</v>
      </c>
      <c r="DW33" s="140">
        <f>[4]军团势力点战斗奖励设计!AB37+[4]军团势力点战斗奖励设计!AG37+求节点(活动投放!$S$46:$S$81,活动投放!$BC$46:$BC$81,$DU33)</f>
        <v>0</v>
      </c>
      <c r="DX33" s="140">
        <f>[4]军团势力点战斗奖励设计!AC37+[4]军团势力点战斗奖励设计!AH37+求节点(活动投放!$S$86:$S$121,活动投放!$BC$86:$BC$121,$DU33)</f>
        <v>0</v>
      </c>
      <c r="DY33" s="140">
        <f>[4]军团势力点战斗奖励设计!AD37+[4]军团势力点战斗奖励设计!AI37+求节点(活动投放!$S$126:$S$161,活动投放!$BC$126:$BC$161,$DU33)</f>
        <v>0</v>
      </c>
      <c r="DZ33" s="140">
        <f>[4]军团势力点战斗奖励设计!AE37+[4]军团势力点战斗奖励设计!AJ37+求节点(活动投放!$S$166:$S$201,活动投放!$BC$166:$BC$201,$DU33)</f>
        <v>0</v>
      </c>
      <c r="EA33" s="140">
        <f>[4]军团势力点战斗奖励设计!BI37+[4]军团势力点战斗奖励设计!BN37+求节点(活动投放!$S$6:$S$41,活动投放!$BE$6:$BE$41,$DU33)</f>
        <v>0</v>
      </c>
      <c r="EB33" s="140">
        <f>[4]军团势力点战斗奖励设计!BJ37+[4]军团势力点战斗奖励设计!BO37+求节点(活动投放!$S$46:$S$81,活动投放!$BE$46:$BE$81,$DU33)</f>
        <v>0</v>
      </c>
      <c r="EC33" s="140">
        <f>[4]军团势力点战斗奖励设计!BK37+[4]军团势力点战斗奖励设计!BP37+求节点(活动投放!$S$86:$S$121,活动投放!$BE$86:$BE$121,$DU33)</f>
        <v>0</v>
      </c>
      <c r="ED33" s="140">
        <f>[4]军团势力点战斗奖励设计!BL37+[4]军团势力点战斗奖励设计!BQ37+求节点(活动投放!$S$126:$S$161,活动投放!$BE$126:$BE$161,$DU33)</f>
        <v>0</v>
      </c>
      <c r="EE33" s="140">
        <f>[4]军团势力点战斗奖励设计!BM37+[4]军团势力点战斗奖励设计!BR37+求节点(活动投放!$S$166:$S$201,活动投放!$BE$166:$BE$201,$DU33)</f>
        <v>0</v>
      </c>
      <c r="EF33" s="140">
        <f t="shared" si="33"/>
        <v>0</v>
      </c>
      <c r="EG33" s="140">
        <f t="shared" si="34"/>
        <v>0</v>
      </c>
      <c r="EH33" s="140">
        <f t="shared" si="35"/>
        <v>0</v>
      </c>
      <c r="EI33" s="140">
        <f t="shared" si="36"/>
        <v>0</v>
      </c>
      <c r="EJ33" s="140">
        <f t="shared" si="37"/>
        <v>0</v>
      </c>
      <c r="EM33" s="140">
        <v>28</v>
      </c>
      <c r="EN33" s="140">
        <f>[4]军团势力点战斗奖励设计!AK37+[4]军团势力点战斗奖励设计!AP37+求节点(活动投放!$S$6:$S$41,活动投放!$BD$6:$BD$41,$EM33)</f>
        <v>0</v>
      </c>
      <c r="EO33" s="140">
        <f>[4]军团势力点战斗奖励设计!AL37+[4]军团势力点战斗奖励设计!AQ37+求节点(活动投放!$S$46:$S$81,活动投放!$BD$46:$BD$81,$EM33)</f>
        <v>0</v>
      </c>
      <c r="EP33" s="140">
        <f>[4]军团势力点战斗奖励设计!AM37+[4]军团势力点战斗奖励设计!AR37+求节点(活动投放!$S$86:$S$121,活动投放!$BD$86:$BD$121,$EM33)</f>
        <v>0</v>
      </c>
      <c r="EQ33" s="140">
        <f>[4]军团势力点战斗奖励设计!AN37+[4]军团势力点战斗奖励设计!AS37+求节点(活动投放!$S$126:$S$161,活动投放!$BD$126:$BD$161,$EM33)</f>
        <v>0</v>
      </c>
      <c r="ER33" s="140">
        <f>[4]军团势力点战斗奖励设计!AO37+[4]军团势力点战斗奖励设计!AT37+求节点(活动投放!$S$166:$S$201,活动投放!$BD$166:$BD$201,$EM33)</f>
        <v>0</v>
      </c>
      <c r="ES33" s="140">
        <f>[4]军团势力点战斗奖励设计!BS37+[4]军团势力点战斗奖励设计!BX37+求节点(活动投放!$S$6:$S$41,活动投放!$BF$6:$BF$41,$EM33)</f>
        <v>0</v>
      </c>
      <c r="ET33" s="140">
        <f>[4]军团势力点战斗奖励设计!BT37+[4]军团势力点战斗奖励设计!BY37+求节点(活动投放!$S$46:$S$81,活动投放!$BF$46:$BF$81,$EM33)</f>
        <v>0</v>
      </c>
      <c r="EU33" s="140">
        <f>[4]军团势力点战斗奖励设计!BU37+[4]军团势力点战斗奖励设计!BZ37+求节点(活动投放!$S$86:$S$121,活动投放!$BF$86:$BF$121,$EM33)</f>
        <v>0</v>
      </c>
      <c r="EV33" s="140">
        <f>[4]军团势力点战斗奖励设计!BV37+[4]军团势力点战斗奖励设计!CA37+求节点(活动投放!$S$126:$S$161,活动投放!$BF$126:$BF$161,$EM33)</f>
        <v>0</v>
      </c>
      <c r="EW33" s="140">
        <f>[4]军团势力点战斗奖励设计!BW37+[4]军团势力点战斗奖励设计!CB37+求节点(活动投放!$S$166:$S$201,活动投放!$BF$166:$BF$201,$EM33)</f>
        <v>0</v>
      </c>
      <c r="EX33" s="140">
        <f t="shared" si="38"/>
        <v>0</v>
      </c>
      <c r="EY33" s="140">
        <f t="shared" si="39"/>
        <v>0</v>
      </c>
      <c r="EZ33" s="140">
        <f t="shared" si="40"/>
        <v>0</v>
      </c>
      <c r="FA33" s="140">
        <f t="shared" si="41"/>
        <v>0</v>
      </c>
      <c r="FB33" s="140">
        <f t="shared" si="42"/>
        <v>0</v>
      </c>
    </row>
    <row r="34" spans="2:158" x14ac:dyDescent="0.15">
      <c r="B34" s="80">
        <v>29</v>
      </c>
      <c r="C34" s="119">
        <f>[4]军团势力点战斗奖励设计!GB38+求节点(活动投放!$S$6:$S$41,活动投放!AN$6:AN$41,$B34)</f>
        <v>0</v>
      </c>
      <c r="D34" s="119">
        <f>[4]军团势力点战斗奖励设计!GC38+求节点(活动投放!$S$6:$S$41,活动投放!AO$6:AO$41,$B34)</f>
        <v>0</v>
      </c>
      <c r="E34" s="119">
        <f>[4]军团势力点战斗奖励设计!GD38+求节点(活动投放!$S$6:$S$41,活动投放!AP$6:AP$41,$B34)</f>
        <v>0</v>
      </c>
      <c r="F34" s="119">
        <f>[4]军团势力点战斗奖励设计!GE38+求节点(活动投放!$S$6:$S$41,活动投放!AQ$6:AQ$41,$B34)</f>
        <v>0</v>
      </c>
      <c r="G34" s="119">
        <f>[4]军团势力点战斗奖励设计!GF38+求节点(活动投放!$S$6:$S$41,活动投放!AR$6:AR$41,$B34)</f>
        <v>0</v>
      </c>
      <c r="H34" s="119">
        <f>[4]军团势力点战斗奖励设计!GG38+求节点(活动投放!$S$6:$S$41,活动投放!AS$6:AS$41,$B34)</f>
        <v>0</v>
      </c>
      <c r="I34" s="119">
        <f>IF($B34&lt;前期规划!$C$2,0,求节点(装备突破!$N$6:$N$41,装备突破!AQ$6:AQ$41,$B34))</f>
        <v>0</v>
      </c>
      <c r="J34" s="119">
        <f>IF($B34&lt;前期规划!$C$2,0,求节点(装备突破!$N$6:$N$41,装备突破!AR$6:AR$41,$B34))</f>
        <v>0</v>
      </c>
      <c r="K34" s="119">
        <f>IF($B34&lt;前期规划!$C$2,0,求节点(装备突破!$N$6:$N$41,装备突破!AS$6:AS$41,$B34))</f>
        <v>0</v>
      </c>
      <c r="L34" s="119">
        <f>IF($B34&lt;前期规划!$C$2,0,求节点(装备突破!$N$6:$N$41,装备突破!AT$6:AT$41,$B34))</f>
        <v>0</v>
      </c>
      <c r="M34" s="119">
        <f>IF($B34&lt;前期规划!$C$2,0,求节点(装备突破!$N$6:$N$41,装备突破!AU$6:AU$41,$B34))</f>
        <v>0</v>
      </c>
      <c r="N34" s="119">
        <f>IF($B34&lt;前期规划!$C$2,0,求节点(装备突破!$N$6:$N$41,装备突破!AV$6:AV$41,$B34))</f>
        <v>0</v>
      </c>
      <c r="O34" s="80">
        <f t="shared" si="23"/>
        <v>0</v>
      </c>
      <c r="P34" s="80">
        <f t="shared" si="24"/>
        <v>0</v>
      </c>
      <c r="Q34" s="80">
        <f t="shared" si="25"/>
        <v>0</v>
      </c>
      <c r="R34" s="80">
        <f t="shared" si="26"/>
        <v>0</v>
      </c>
      <c r="S34" s="80">
        <f t="shared" si="27"/>
        <v>0</v>
      </c>
      <c r="T34" s="80">
        <f t="shared" si="28"/>
        <v>0</v>
      </c>
      <c r="V34" s="128" t="e">
        <f>[4]军团势力点战斗奖励设计!GD38/E34</f>
        <v>#DIV/0!</v>
      </c>
      <c r="W34" s="128" t="e">
        <f>求节点(活动投放!$S$6:$S$41,活动投放!AP$6:AP$41,$B34)/E34</f>
        <v>#DIV/0!</v>
      </c>
      <c r="Y34" s="128" t="e">
        <f>[4]军团势力点战斗奖励设计!GE38/F34</f>
        <v>#DIV/0!</v>
      </c>
      <c r="Z34" s="128" t="e">
        <f>求节点(活动投放!$S$6:$S$41,活动投放!AQ$6:AQ$41,$B34)/F34</f>
        <v>#DIV/0!</v>
      </c>
      <c r="AB34" s="128" t="e">
        <f>[4]军团势力点战斗奖励设计!GF38/G34</f>
        <v>#DIV/0!</v>
      </c>
      <c r="AC34" s="128" t="e">
        <f>求节点(活动投放!$S$6:$S$41,活动投放!AR$6:AR$41,$B34)/G34</f>
        <v>#DIV/0!</v>
      </c>
      <c r="AE34" s="128" t="e">
        <f>[4]军团势力点战斗奖励设计!GG38/H34</f>
        <v>#DIV/0!</v>
      </c>
      <c r="AF34" s="128" t="e">
        <f>求节点(活动投放!$S$6:$S$41,活动投放!AS$6:AS$41,$B34)/H34</f>
        <v>#DIV/0!</v>
      </c>
      <c r="AI34" s="80">
        <v>29</v>
      </c>
      <c r="AJ34" s="119">
        <f>[4]军团势力点战斗奖励设计!GH38+求节点(活动投放!$S$46:$S$81,活动投放!AN$46:AN$81,$AI34)</f>
        <v>0</v>
      </c>
      <c r="AK34" s="119">
        <f>[4]军团势力点战斗奖励设计!GI38+求节点(活动投放!$S$46:$S$81,活动投放!AO$46:AO$81,$AI34)</f>
        <v>0</v>
      </c>
      <c r="AL34" s="119">
        <f>[4]军团势力点战斗奖励设计!GJ38+求节点(活动投放!$S$46:$S$81,活动投放!AP$46:AP$81,$AI34)</f>
        <v>0</v>
      </c>
      <c r="AM34" s="119">
        <f>[4]军团势力点战斗奖励设计!GK38+求节点(活动投放!$S$46:$S$81,活动投放!AQ$46:AQ$81,$AI34)</f>
        <v>0</v>
      </c>
      <c r="AN34" s="119">
        <f>[4]军团势力点战斗奖励设计!GL38+求节点(活动投放!$S$46:$S$81,活动投放!AR$46:AR$81,$AI34)</f>
        <v>0</v>
      </c>
      <c r="AO34" s="119">
        <f>[4]军团势力点战斗奖励设计!GM38+求节点(活动投放!$S$46:$S$81,活动投放!AS$46:AS$81,$AI34)</f>
        <v>0</v>
      </c>
      <c r="AP34" s="119">
        <f>IF($AI34&lt;前期规划!$C$2,0,求节点(装备突破!$N$46:$N$81,装备突破!AQ$46:AQ$81,$AI34))</f>
        <v>0</v>
      </c>
      <c r="AQ34" s="119">
        <f>IF($AI34&lt;前期规划!$C$2,0,求节点(装备突破!$N$46:$N$81,装备突破!AR$46:AR$81,$AI34))</f>
        <v>0</v>
      </c>
      <c r="AR34" s="119">
        <f>IF($AI34&lt;前期规划!$C$2,0,求节点(装备突破!$N$46:$N$81,装备突破!AS$46:AS$81,$AI34))</f>
        <v>0</v>
      </c>
      <c r="AS34" s="119">
        <f>IF($AI34&lt;前期规划!$C$2,0,求节点(装备突破!$N$46:$N$81,装备突破!AT$46:AT$81,$AI34))</f>
        <v>0</v>
      </c>
      <c r="AT34" s="119">
        <f>IF($AI34&lt;前期规划!$C$2,0,求节点(装备突破!$N$46:$N$81,装备突破!AU$46:AU$81,$AI34))</f>
        <v>0</v>
      </c>
      <c r="AU34" s="119">
        <f>IF($AI34&lt;前期规划!$C$2,0,求节点(装备突破!$N$46:$N$81,装备突破!AV$46:AV$81,$AI34))</f>
        <v>0</v>
      </c>
      <c r="AV34" s="80">
        <f t="shared" si="29"/>
        <v>0</v>
      </c>
      <c r="AW34" s="80">
        <f t="shared" si="1"/>
        <v>0</v>
      </c>
      <c r="AX34" s="80">
        <f t="shared" si="2"/>
        <v>0</v>
      </c>
      <c r="AY34" s="80">
        <f t="shared" si="3"/>
        <v>0</v>
      </c>
      <c r="AZ34" s="80">
        <f t="shared" si="4"/>
        <v>0</v>
      </c>
      <c r="BA34" s="80">
        <f t="shared" si="5"/>
        <v>0</v>
      </c>
      <c r="BD34" s="80">
        <v>29</v>
      </c>
      <c r="BE34" s="119">
        <f>[4]军团势力点战斗奖励设计!GN38+求节点(活动投放!$S$86:$S$121,活动投放!AN$86:AN$121,$BD34)</f>
        <v>0</v>
      </c>
      <c r="BF34" s="119">
        <f>[4]军团势力点战斗奖励设计!GO38+求节点(活动投放!$S$86:$S$121,活动投放!AO$86:AO$121,$BD34)</f>
        <v>0</v>
      </c>
      <c r="BG34" s="119">
        <f>[4]军团势力点战斗奖励设计!GP38+求节点(活动投放!$S$86:$S$121,活动投放!AP$86:AP$121,$BD34)</f>
        <v>0</v>
      </c>
      <c r="BH34" s="119">
        <f>[4]军团势力点战斗奖励设计!GQ38+求节点(活动投放!$S$86:$S$121,活动投放!AQ$86:AQ$121,$BD34)</f>
        <v>0</v>
      </c>
      <c r="BI34" s="119">
        <f>[4]军团势力点战斗奖励设计!GR38+求节点(活动投放!$S$86:$S$121,活动投放!AR$86:AR$121,$BD34)</f>
        <v>0</v>
      </c>
      <c r="BJ34" s="119">
        <f>[4]军团势力点战斗奖励设计!GS38+求节点(活动投放!$S$86:$S$121,活动投放!AS$86:AS$121,$BD34)</f>
        <v>0</v>
      </c>
      <c r="BK34" s="119">
        <f>IF($BD34&lt;前期规划!$C$2,0,求节点(装备突破!$N$86:$N$121,装备突破!AQ$86:AQ$121,$BD34))</f>
        <v>0</v>
      </c>
      <c r="BL34" s="119">
        <f>IF($BD34&lt;前期规划!$C$2,0,求节点(装备突破!$N$86:$N$121,装备突破!AR$86:AR$121,$BD34))</f>
        <v>0</v>
      </c>
      <c r="BM34" s="119">
        <f>IF($BD34&lt;前期规划!$C$2,0,求节点(装备突破!$N$86:$N$121,装备突破!AS$86:AS$121,$BD34))</f>
        <v>0</v>
      </c>
      <c r="BN34" s="119">
        <f>IF($BD34&lt;前期规划!$C$2,0,求节点(装备突破!$N$86:$N$121,装备突破!AT$86:AT$121,$BD34))</f>
        <v>0</v>
      </c>
      <c r="BO34" s="119">
        <f>IF($BD34&lt;前期规划!$C$2,0,求节点(装备突破!$N$86:$N$121,装备突破!AU$86:AU$121,$BD34))</f>
        <v>0</v>
      </c>
      <c r="BP34" s="119">
        <f>IF($BD34&lt;前期规划!$C$2,0,求节点(装备突破!$N$86:$N$121,装备突破!AV$86:AV$121,$BD34))</f>
        <v>0</v>
      </c>
      <c r="BQ34" s="80">
        <f t="shared" si="30"/>
        <v>0</v>
      </c>
      <c r="BR34" s="80">
        <f t="shared" si="6"/>
        <v>0</v>
      </c>
      <c r="BS34" s="80">
        <f t="shared" si="7"/>
        <v>0</v>
      </c>
      <c r="BT34" s="80">
        <f t="shared" si="8"/>
        <v>0</v>
      </c>
      <c r="BU34" s="80">
        <f t="shared" si="9"/>
        <v>0</v>
      </c>
      <c r="BV34" s="80">
        <f t="shared" si="10"/>
        <v>0</v>
      </c>
      <c r="BY34" s="80">
        <v>29</v>
      </c>
      <c r="BZ34" s="119">
        <f>[4]军团势力点战斗奖励设计!GT38+求节点(活动投放!$S$126:$S$161,活动投放!AN$126:AN$161,$BY34)</f>
        <v>0</v>
      </c>
      <c r="CA34" s="119">
        <f>[4]军团势力点战斗奖励设计!GU38+求节点(活动投放!$S$126:$S$161,活动投放!AO$126:AO$161,$BY34)</f>
        <v>0</v>
      </c>
      <c r="CB34" s="119">
        <f>[4]军团势力点战斗奖励设计!GV38+求节点(活动投放!$S$126:$S$161,活动投放!AP$126:AP$161,$BY34)</f>
        <v>0</v>
      </c>
      <c r="CC34" s="119">
        <f>[4]军团势力点战斗奖励设计!GW38+求节点(活动投放!$S$126:$S$161,活动投放!AQ$126:AQ$161,$BY34)</f>
        <v>0</v>
      </c>
      <c r="CD34" s="119">
        <f>[4]军团势力点战斗奖励设计!GX38+求节点(活动投放!$S$126:$S$161,活动投放!AR$126:AR$161,$BY34)</f>
        <v>0</v>
      </c>
      <c r="CE34" s="119">
        <f>[4]军团势力点战斗奖励设计!GY38+求节点(活动投放!$S$126:$S$161,活动投放!AS$126:AS$161,$BY34)</f>
        <v>0</v>
      </c>
      <c r="CF34" s="119">
        <f>IF($BY34&lt;前期规划!$C$2,0,求节点(装备突破!$N$126:$N$161,装备突破!AQ$126:AQ$161,$BY34))</f>
        <v>0</v>
      </c>
      <c r="CG34" s="119">
        <f>IF($BY34&lt;前期规划!$C$2,0,求节点(装备突破!$N$126:$N$161,装备突破!AR$126:AR$161,$BY34))</f>
        <v>0</v>
      </c>
      <c r="CH34" s="119">
        <f>IF($BY34&lt;前期规划!$C$2,0,求节点(装备突破!$N$126:$N$161,装备突破!AS$126:AS$161,$BY34))</f>
        <v>0</v>
      </c>
      <c r="CI34" s="119">
        <f>IF($BY34&lt;前期规划!$C$2,0,求节点(装备突破!$N$126:$N$161,装备突破!AT$126:AT$161,$BY34))</f>
        <v>0</v>
      </c>
      <c r="CJ34" s="119">
        <f>IF($BY34&lt;前期规划!$C$2,0,求节点(装备突破!$N$126:$N$161,装备突破!AU$126:AU$161,$BY34))</f>
        <v>0</v>
      </c>
      <c r="CK34" s="119">
        <f>IF($BY34&lt;前期规划!$C$2,0,求节点(装备突破!$N$126:$N$161,装备突破!AV$126:AV$161,$BY34))</f>
        <v>0</v>
      </c>
      <c r="CL34" s="80">
        <f t="shared" si="31"/>
        <v>0</v>
      </c>
      <c r="CM34" s="80">
        <f t="shared" si="11"/>
        <v>0</v>
      </c>
      <c r="CN34" s="80">
        <f t="shared" si="12"/>
        <v>0</v>
      </c>
      <c r="CO34" s="80">
        <f t="shared" si="13"/>
        <v>0</v>
      </c>
      <c r="CP34" s="80">
        <f t="shared" si="14"/>
        <v>0</v>
      </c>
      <c r="CQ34" s="80">
        <f t="shared" si="15"/>
        <v>0</v>
      </c>
      <c r="CT34" s="80">
        <v>29</v>
      </c>
      <c r="CU34" s="119">
        <f>[4]军团势力点战斗奖励设计!GZ38+求节点(活动投放!$S$166:$S$201,活动投放!AN$166:AN$201,$CT34)</f>
        <v>0</v>
      </c>
      <c r="CV34" s="119">
        <f>[4]军团势力点战斗奖励设计!HA38+求节点(活动投放!$S$166:$S$201,活动投放!AO$166:AO$201,$CT34)</f>
        <v>0</v>
      </c>
      <c r="CW34" s="119">
        <f>[4]军团势力点战斗奖励设计!HB38+求节点(活动投放!$S$166:$S$201,活动投放!AP$166:AP$201,$CT34)</f>
        <v>0</v>
      </c>
      <c r="CX34" s="119">
        <f>[4]军团势力点战斗奖励设计!HC38+求节点(活动投放!$S$166:$S$201,活动投放!AQ$166:AQ$201,$CT34)</f>
        <v>0</v>
      </c>
      <c r="CY34" s="119">
        <f>[4]军团势力点战斗奖励设计!HD38+求节点(活动投放!$S$166:$S$201,活动投放!AR$166:AR$201,$CT34)</f>
        <v>0</v>
      </c>
      <c r="CZ34" s="119">
        <f>[4]军团势力点战斗奖励设计!HE38+求节点(活动投放!$S$166:$S$201,活动投放!AS$166:AS$201,$CT34)</f>
        <v>0</v>
      </c>
      <c r="DA34" s="119">
        <f>IF($CT34&lt;前期规划!$C$2,0,求节点(装备突破!$N$166:$N$201,装备突破!AQ$166:AQ$201,$CT34))</f>
        <v>0</v>
      </c>
      <c r="DB34" s="119">
        <f>IF($CT34&lt;前期规划!$C$2,0,求节点(装备突破!$N$166:$N$201,装备突破!AR$166:AR$201,$CT34))</f>
        <v>0</v>
      </c>
      <c r="DC34" s="119">
        <f>IF($CT34&lt;前期规划!$C$2,0,求节点(装备突破!$N$166:$N$201,装备突破!AS$166:AS$201,$CT34))</f>
        <v>0</v>
      </c>
      <c r="DD34" s="119">
        <f>IF($CT34&lt;前期规划!$C$2,0,求节点(装备突破!$N$166:$N$201,装备突破!AT$166:AT$201,$CT34))</f>
        <v>0</v>
      </c>
      <c r="DE34" s="119">
        <f>IF($CT34&lt;前期规划!$C$2,0,求节点(装备突破!$N$166:$N$201,装备突破!AU$166:AU$201,$CT34))</f>
        <v>0</v>
      </c>
      <c r="DF34" s="119">
        <f>IF($CT34&lt;前期规划!$C$2,0,求节点(装备突破!$N$166:$N$201,装备突破!AV$166:AV$201,$CT34))</f>
        <v>0</v>
      </c>
      <c r="DG34" s="80">
        <f t="shared" si="32"/>
        <v>0</v>
      </c>
      <c r="DH34" s="80">
        <f t="shared" si="16"/>
        <v>0</v>
      </c>
      <c r="DI34" s="80">
        <f t="shared" si="17"/>
        <v>0</v>
      </c>
      <c r="DJ34" s="80">
        <f t="shared" si="18"/>
        <v>0</v>
      </c>
      <c r="DK34" s="80">
        <f t="shared" si="19"/>
        <v>0</v>
      </c>
      <c r="DL34" s="80">
        <f t="shared" si="20"/>
        <v>0</v>
      </c>
      <c r="DN34" s="128" t="e">
        <f>[4]军团势力点战斗奖励设计!HE38/CZ34</f>
        <v>#DIV/0!</v>
      </c>
      <c r="DO34" s="128" t="e">
        <f>求节点(活动投放!$S$166:$S$201,活动投放!AS$166:AS$201,$CT34)/CZ34</f>
        <v>#DIV/0!</v>
      </c>
      <c r="DU34" s="140">
        <v>29</v>
      </c>
      <c r="DV34" s="140">
        <f>[4]军团势力点战斗奖励设计!AA38+[4]军团势力点战斗奖励设计!AF38+求节点(活动投放!$S$6:$S$41,活动投放!$BC$6:$BC$41,$DU34)</f>
        <v>0</v>
      </c>
      <c r="DW34" s="140">
        <f>[4]军团势力点战斗奖励设计!AB38+[4]军团势力点战斗奖励设计!AG38+求节点(活动投放!$S$46:$S$81,活动投放!$BC$46:$BC$81,$DU34)</f>
        <v>0</v>
      </c>
      <c r="DX34" s="140">
        <f>[4]军团势力点战斗奖励设计!AC38+[4]军团势力点战斗奖励设计!AH38+求节点(活动投放!$S$86:$S$121,活动投放!$BC$86:$BC$121,$DU34)</f>
        <v>0</v>
      </c>
      <c r="DY34" s="140">
        <f>[4]军团势力点战斗奖励设计!AD38+[4]军团势力点战斗奖励设计!AI38+求节点(活动投放!$S$126:$S$161,活动投放!$BC$126:$BC$161,$DU34)</f>
        <v>0</v>
      </c>
      <c r="DZ34" s="140">
        <f>[4]军团势力点战斗奖励设计!AE38+[4]军团势力点战斗奖励设计!AJ38+求节点(活动投放!$S$166:$S$201,活动投放!$BC$166:$BC$201,$DU34)</f>
        <v>0</v>
      </c>
      <c r="EA34" s="140">
        <f>[4]军团势力点战斗奖励设计!BI38+[4]军团势力点战斗奖励设计!BN38+求节点(活动投放!$S$6:$S$41,活动投放!$BE$6:$BE$41,$DU34)</f>
        <v>0</v>
      </c>
      <c r="EB34" s="140">
        <f>[4]军团势力点战斗奖励设计!BJ38+[4]军团势力点战斗奖励设计!BO38+求节点(活动投放!$S$46:$S$81,活动投放!$BE$46:$BE$81,$DU34)</f>
        <v>0</v>
      </c>
      <c r="EC34" s="140">
        <f>[4]军团势力点战斗奖励设计!BK38+[4]军团势力点战斗奖励设计!BP38+求节点(活动投放!$S$86:$S$121,活动投放!$BE$86:$BE$121,$DU34)</f>
        <v>0</v>
      </c>
      <c r="ED34" s="140">
        <f>[4]军团势力点战斗奖励设计!BL38+[4]军团势力点战斗奖励设计!BQ38+求节点(活动投放!$S$126:$S$161,活动投放!$BE$126:$BE$161,$DU34)</f>
        <v>0</v>
      </c>
      <c r="EE34" s="140">
        <f>[4]军团势力点战斗奖励设计!BM38+[4]军团势力点战斗奖励设计!BR38+求节点(活动投放!$S$166:$S$201,活动投放!$BE$166:$BE$201,$DU34)</f>
        <v>0</v>
      </c>
      <c r="EF34" s="140">
        <f t="shared" si="33"/>
        <v>0</v>
      </c>
      <c r="EG34" s="140">
        <f t="shared" si="34"/>
        <v>0</v>
      </c>
      <c r="EH34" s="140">
        <f t="shared" si="35"/>
        <v>0</v>
      </c>
      <c r="EI34" s="140">
        <f t="shared" si="36"/>
        <v>0</v>
      </c>
      <c r="EJ34" s="140">
        <f t="shared" si="37"/>
        <v>0</v>
      </c>
      <c r="EM34" s="140">
        <v>29</v>
      </c>
      <c r="EN34" s="140">
        <f>[4]军团势力点战斗奖励设计!AK38+[4]军团势力点战斗奖励设计!AP38+求节点(活动投放!$S$6:$S$41,活动投放!$BD$6:$BD$41,$EM34)</f>
        <v>0</v>
      </c>
      <c r="EO34" s="140">
        <f>[4]军团势力点战斗奖励设计!AL38+[4]军团势力点战斗奖励设计!AQ38+求节点(活动投放!$S$46:$S$81,活动投放!$BD$46:$BD$81,$EM34)</f>
        <v>0</v>
      </c>
      <c r="EP34" s="140">
        <f>[4]军团势力点战斗奖励设计!AM38+[4]军团势力点战斗奖励设计!AR38+求节点(活动投放!$S$86:$S$121,活动投放!$BD$86:$BD$121,$EM34)</f>
        <v>0</v>
      </c>
      <c r="EQ34" s="140">
        <f>[4]军团势力点战斗奖励设计!AN38+[4]军团势力点战斗奖励设计!AS38+求节点(活动投放!$S$126:$S$161,活动投放!$BD$126:$BD$161,$EM34)</f>
        <v>0</v>
      </c>
      <c r="ER34" s="140">
        <f>[4]军团势力点战斗奖励设计!AO38+[4]军团势力点战斗奖励设计!AT38+求节点(活动投放!$S$166:$S$201,活动投放!$BD$166:$BD$201,$EM34)</f>
        <v>0</v>
      </c>
      <c r="ES34" s="140">
        <f>[4]军团势力点战斗奖励设计!BS38+[4]军团势力点战斗奖励设计!BX38+求节点(活动投放!$S$6:$S$41,活动投放!$BF$6:$BF$41,$EM34)</f>
        <v>0</v>
      </c>
      <c r="ET34" s="140">
        <f>[4]军团势力点战斗奖励设计!BT38+[4]军团势力点战斗奖励设计!BY38+求节点(活动投放!$S$46:$S$81,活动投放!$BF$46:$BF$81,$EM34)</f>
        <v>0</v>
      </c>
      <c r="EU34" s="140">
        <f>[4]军团势力点战斗奖励设计!BU38+[4]军团势力点战斗奖励设计!BZ38+求节点(活动投放!$S$86:$S$121,活动投放!$BF$86:$BF$121,$EM34)</f>
        <v>0</v>
      </c>
      <c r="EV34" s="140">
        <f>[4]军团势力点战斗奖励设计!BV38+[4]军团势力点战斗奖励设计!CA38+求节点(活动投放!$S$126:$S$161,活动投放!$BF$126:$BF$161,$EM34)</f>
        <v>0</v>
      </c>
      <c r="EW34" s="140">
        <f>[4]军团势力点战斗奖励设计!BW38+[4]军团势力点战斗奖励设计!CB38+求节点(活动投放!$S$166:$S$201,活动投放!$BF$166:$BF$201,$EM34)</f>
        <v>0</v>
      </c>
      <c r="EX34" s="140">
        <f t="shared" si="38"/>
        <v>0</v>
      </c>
      <c r="EY34" s="140">
        <f t="shared" si="39"/>
        <v>0</v>
      </c>
      <c r="EZ34" s="140">
        <f t="shared" si="40"/>
        <v>0</v>
      </c>
      <c r="FA34" s="140">
        <f t="shared" si="41"/>
        <v>0</v>
      </c>
      <c r="FB34" s="140">
        <f t="shared" si="42"/>
        <v>0</v>
      </c>
    </row>
    <row r="35" spans="2:158" x14ac:dyDescent="0.15">
      <c r="B35" s="80">
        <v>30</v>
      </c>
      <c r="C35" s="119">
        <f>[4]军团势力点战斗奖励设计!GB39+求节点(活动投放!$S$6:$S$41,活动投放!AN$6:AN$41,$B35)</f>
        <v>0</v>
      </c>
      <c r="D35" s="119">
        <f>[4]军团势力点战斗奖励设计!GC39+求节点(活动投放!$S$6:$S$41,活动投放!AO$6:AO$41,$B35)</f>
        <v>0</v>
      </c>
      <c r="E35" s="119">
        <f>[4]军团势力点战斗奖励设计!GD39+求节点(活动投放!$S$6:$S$41,活动投放!AP$6:AP$41,$B35)</f>
        <v>0</v>
      </c>
      <c r="F35" s="119">
        <f>[4]军团势力点战斗奖励设计!GE39+求节点(活动投放!$S$6:$S$41,活动投放!AQ$6:AQ$41,$B35)</f>
        <v>0</v>
      </c>
      <c r="G35" s="119">
        <f>[4]军团势力点战斗奖励设计!GF39+求节点(活动投放!$S$6:$S$41,活动投放!AR$6:AR$41,$B35)</f>
        <v>0</v>
      </c>
      <c r="H35" s="119">
        <f>[4]军团势力点战斗奖励设计!GG39+求节点(活动投放!$S$6:$S$41,活动投放!AS$6:AS$41,$B35)</f>
        <v>0</v>
      </c>
      <c r="I35" s="119">
        <f>IF($B35&lt;前期规划!$C$2,0,求节点(装备突破!$N$6:$N$41,装备突破!AQ$6:AQ$41,$B35))</f>
        <v>0</v>
      </c>
      <c r="J35" s="119">
        <f>IF($B35&lt;前期规划!$C$2,0,求节点(装备突破!$N$6:$N$41,装备突破!AR$6:AR$41,$B35))</f>
        <v>0</v>
      </c>
      <c r="K35" s="119">
        <f>IF($B35&lt;前期规划!$C$2,0,求节点(装备突破!$N$6:$N$41,装备突破!AS$6:AS$41,$B35))</f>
        <v>0</v>
      </c>
      <c r="L35" s="119">
        <f>IF($B35&lt;前期规划!$C$2,0,求节点(装备突破!$N$6:$N$41,装备突破!AT$6:AT$41,$B35))</f>
        <v>0</v>
      </c>
      <c r="M35" s="119">
        <f>IF($B35&lt;前期规划!$C$2,0,求节点(装备突破!$N$6:$N$41,装备突破!AU$6:AU$41,$B35))</f>
        <v>0</v>
      </c>
      <c r="N35" s="119">
        <f>IF($B35&lt;前期规划!$C$2,0,求节点(装备突破!$N$6:$N$41,装备突破!AV$6:AV$41,$B35))</f>
        <v>0</v>
      </c>
      <c r="O35" s="80">
        <f t="shared" si="23"/>
        <v>0</v>
      </c>
      <c r="P35" s="80">
        <f t="shared" si="24"/>
        <v>0</v>
      </c>
      <c r="Q35" s="80">
        <f t="shared" si="25"/>
        <v>0</v>
      </c>
      <c r="R35" s="80">
        <f t="shared" si="26"/>
        <v>0</v>
      </c>
      <c r="S35" s="80">
        <f t="shared" si="27"/>
        <v>0</v>
      </c>
      <c r="T35" s="80">
        <f t="shared" si="28"/>
        <v>0</v>
      </c>
      <c r="V35" s="128" t="e">
        <f>[4]军团势力点战斗奖励设计!GD39/E35</f>
        <v>#DIV/0!</v>
      </c>
      <c r="W35" s="128" t="e">
        <f>求节点(活动投放!$S$6:$S$41,活动投放!AP$6:AP$41,$B35)/E35</f>
        <v>#DIV/0!</v>
      </c>
      <c r="Y35" s="128" t="e">
        <f>[4]军团势力点战斗奖励设计!GE39/F35</f>
        <v>#DIV/0!</v>
      </c>
      <c r="Z35" s="128" t="e">
        <f>求节点(活动投放!$S$6:$S$41,活动投放!AQ$6:AQ$41,$B35)/F35</f>
        <v>#DIV/0!</v>
      </c>
      <c r="AB35" s="128" t="e">
        <f>[4]军团势力点战斗奖励设计!GF39/G35</f>
        <v>#DIV/0!</v>
      </c>
      <c r="AC35" s="128" t="e">
        <f>求节点(活动投放!$S$6:$S$41,活动投放!AR$6:AR$41,$B35)/G35</f>
        <v>#DIV/0!</v>
      </c>
      <c r="AE35" s="128" t="e">
        <f>[4]军团势力点战斗奖励设计!GG39/H35</f>
        <v>#DIV/0!</v>
      </c>
      <c r="AF35" s="128" t="e">
        <f>求节点(活动投放!$S$6:$S$41,活动投放!AS$6:AS$41,$B35)/H35</f>
        <v>#DIV/0!</v>
      </c>
      <c r="AI35" s="80">
        <v>30</v>
      </c>
      <c r="AJ35" s="119">
        <f>[4]军团势力点战斗奖励设计!GH39+求节点(活动投放!$S$46:$S$81,活动投放!AN$46:AN$81,$AI35)</f>
        <v>0</v>
      </c>
      <c r="AK35" s="119">
        <f>[4]军团势力点战斗奖励设计!GI39+求节点(活动投放!$S$46:$S$81,活动投放!AO$46:AO$81,$AI35)</f>
        <v>0</v>
      </c>
      <c r="AL35" s="119">
        <f>[4]军团势力点战斗奖励设计!GJ39+求节点(活动投放!$S$46:$S$81,活动投放!AP$46:AP$81,$AI35)</f>
        <v>0</v>
      </c>
      <c r="AM35" s="119">
        <f>[4]军团势力点战斗奖励设计!GK39+求节点(活动投放!$S$46:$S$81,活动投放!AQ$46:AQ$81,$AI35)</f>
        <v>0</v>
      </c>
      <c r="AN35" s="119">
        <f>[4]军团势力点战斗奖励设计!GL39+求节点(活动投放!$S$46:$S$81,活动投放!AR$46:AR$81,$AI35)</f>
        <v>0</v>
      </c>
      <c r="AO35" s="119">
        <f>[4]军团势力点战斗奖励设计!GM39+求节点(活动投放!$S$46:$S$81,活动投放!AS$46:AS$81,$AI35)</f>
        <v>0</v>
      </c>
      <c r="AP35" s="119">
        <f>IF($AI35&lt;前期规划!$C$2,0,求节点(装备突破!$N$46:$N$81,装备突破!AQ$46:AQ$81,$AI35))</f>
        <v>0</v>
      </c>
      <c r="AQ35" s="119">
        <f>IF($AI35&lt;前期规划!$C$2,0,求节点(装备突破!$N$46:$N$81,装备突破!AR$46:AR$81,$AI35))</f>
        <v>0</v>
      </c>
      <c r="AR35" s="119">
        <f>IF($AI35&lt;前期规划!$C$2,0,求节点(装备突破!$N$46:$N$81,装备突破!AS$46:AS$81,$AI35))</f>
        <v>0</v>
      </c>
      <c r="AS35" s="119">
        <f>IF($AI35&lt;前期规划!$C$2,0,求节点(装备突破!$N$46:$N$81,装备突破!AT$46:AT$81,$AI35))</f>
        <v>0</v>
      </c>
      <c r="AT35" s="119">
        <f>IF($AI35&lt;前期规划!$C$2,0,求节点(装备突破!$N$46:$N$81,装备突破!AU$46:AU$81,$AI35))</f>
        <v>0</v>
      </c>
      <c r="AU35" s="119">
        <f>IF($AI35&lt;前期规划!$C$2,0,求节点(装备突破!$N$46:$N$81,装备突破!AV$46:AV$81,$AI35))</f>
        <v>0</v>
      </c>
      <c r="AV35" s="80">
        <f t="shared" si="29"/>
        <v>0</v>
      </c>
      <c r="AW35" s="80">
        <f t="shared" si="1"/>
        <v>0</v>
      </c>
      <c r="AX35" s="80">
        <f t="shared" si="2"/>
        <v>0</v>
      </c>
      <c r="AY35" s="80">
        <f t="shared" si="3"/>
        <v>0</v>
      </c>
      <c r="AZ35" s="80">
        <f t="shared" si="4"/>
        <v>0</v>
      </c>
      <c r="BA35" s="80">
        <f t="shared" si="5"/>
        <v>0</v>
      </c>
      <c r="BD35" s="80">
        <v>30</v>
      </c>
      <c r="BE35" s="119">
        <f>[4]军团势力点战斗奖励设计!GN39+求节点(活动投放!$S$86:$S$121,活动投放!AN$86:AN$121,$BD35)</f>
        <v>0</v>
      </c>
      <c r="BF35" s="119">
        <f>[4]军团势力点战斗奖励设计!GO39+求节点(活动投放!$S$86:$S$121,活动投放!AO$86:AO$121,$BD35)</f>
        <v>0</v>
      </c>
      <c r="BG35" s="119">
        <f>[4]军团势力点战斗奖励设计!GP39+求节点(活动投放!$S$86:$S$121,活动投放!AP$86:AP$121,$BD35)</f>
        <v>0</v>
      </c>
      <c r="BH35" s="119">
        <f>[4]军团势力点战斗奖励设计!GQ39+求节点(活动投放!$S$86:$S$121,活动投放!AQ$86:AQ$121,$BD35)</f>
        <v>0</v>
      </c>
      <c r="BI35" s="119">
        <f>[4]军团势力点战斗奖励设计!GR39+求节点(活动投放!$S$86:$S$121,活动投放!AR$86:AR$121,$BD35)</f>
        <v>0</v>
      </c>
      <c r="BJ35" s="119">
        <f>[4]军团势力点战斗奖励设计!GS39+求节点(活动投放!$S$86:$S$121,活动投放!AS$86:AS$121,$BD35)</f>
        <v>0</v>
      </c>
      <c r="BK35" s="119">
        <f>IF($BD35&lt;前期规划!$C$2,0,求节点(装备突破!$N$86:$N$121,装备突破!AQ$86:AQ$121,$BD35))</f>
        <v>0</v>
      </c>
      <c r="BL35" s="119">
        <f>IF($BD35&lt;前期规划!$C$2,0,求节点(装备突破!$N$86:$N$121,装备突破!AR$86:AR$121,$BD35))</f>
        <v>0</v>
      </c>
      <c r="BM35" s="119">
        <f>IF($BD35&lt;前期规划!$C$2,0,求节点(装备突破!$N$86:$N$121,装备突破!AS$86:AS$121,$BD35))</f>
        <v>0</v>
      </c>
      <c r="BN35" s="119">
        <f>IF($BD35&lt;前期规划!$C$2,0,求节点(装备突破!$N$86:$N$121,装备突破!AT$86:AT$121,$BD35))</f>
        <v>0</v>
      </c>
      <c r="BO35" s="119">
        <f>IF($BD35&lt;前期规划!$C$2,0,求节点(装备突破!$N$86:$N$121,装备突破!AU$86:AU$121,$BD35))</f>
        <v>0</v>
      </c>
      <c r="BP35" s="119">
        <f>IF($BD35&lt;前期规划!$C$2,0,求节点(装备突破!$N$86:$N$121,装备突破!AV$86:AV$121,$BD35))</f>
        <v>0</v>
      </c>
      <c r="BQ35" s="80">
        <f t="shared" si="30"/>
        <v>0</v>
      </c>
      <c r="BR35" s="80">
        <f t="shared" si="6"/>
        <v>0</v>
      </c>
      <c r="BS35" s="80">
        <f t="shared" si="7"/>
        <v>0</v>
      </c>
      <c r="BT35" s="80">
        <f t="shared" si="8"/>
        <v>0</v>
      </c>
      <c r="BU35" s="80">
        <f t="shared" si="9"/>
        <v>0</v>
      </c>
      <c r="BV35" s="80">
        <f t="shared" si="10"/>
        <v>0</v>
      </c>
      <c r="BY35" s="80">
        <v>30</v>
      </c>
      <c r="BZ35" s="119">
        <f>[4]军团势力点战斗奖励设计!GT39+求节点(活动投放!$S$126:$S$161,活动投放!AN$126:AN$161,$BY35)</f>
        <v>0</v>
      </c>
      <c r="CA35" s="119">
        <f>[4]军团势力点战斗奖励设计!GU39+求节点(活动投放!$S$126:$S$161,活动投放!AO$126:AO$161,$BY35)</f>
        <v>0</v>
      </c>
      <c r="CB35" s="119">
        <f>[4]军团势力点战斗奖励设计!GV39+求节点(活动投放!$S$126:$S$161,活动投放!AP$126:AP$161,$BY35)</f>
        <v>0</v>
      </c>
      <c r="CC35" s="119">
        <f>[4]军团势力点战斗奖励设计!GW39+求节点(活动投放!$S$126:$S$161,活动投放!AQ$126:AQ$161,$BY35)</f>
        <v>0</v>
      </c>
      <c r="CD35" s="119">
        <f>[4]军团势力点战斗奖励设计!GX39+求节点(活动投放!$S$126:$S$161,活动投放!AR$126:AR$161,$BY35)</f>
        <v>0</v>
      </c>
      <c r="CE35" s="119">
        <f>[4]军团势力点战斗奖励设计!GY39+求节点(活动投放!$S$126:$S$161,活动投放!AS$126:AS$161,$BY35)</f>
        <v>0</v>
      </c>
      <c r="CF35" s="119">
        <f>IF($BY35&lt;前期规划!$C$2,0,求节点(装备突破!$N$126:$N$161,装备突破!AQ$126:AQ$161,$BY35))</f>
        <v>0</v>
      </c>
      <c r="CG35" s="119">
        <f>IF($BY35&lt;前期规划!$C$2,0,求节点(装备突破!$N$126:$N$161,装备突破!AR$126:AR$161,$BY35))</f>
        <v>0</v>
      </c>
      <c r="CH35" s="119">
        <f>IF($BY35&lt;前期规划!$C$2,0,求节点(装备突破!$N$126:$N$161,装备突破!AS$126:AS$161,$BY35))</f>
        <v>0</v>
      </c>
      <c r="CI35" s="119">
        <f>IF($BY35&lt;前期规划!$C$2,0,求节点(装备突破!$N$126:$N$161,装备突破!AT$126:AT$161,$BY35))</f>
        <v>0</v>
      </c>
      <c r="CJ35" s="119">
        <f>IF($BY35&lt;前期规划!$C$2,0,求节点(装备突破!$N$126:$N$161,装备突破!AU$126:AU$161,$BY35))</f>
        <v>0</v>
      </c>
      <c r="CK35" s="119">
        <f>IF($BY35&lt;前期规划!$C$2,0,求节点(装备突破!$N$126:$N$161,装备突破!AV$126:AV$161,$BY35))</f>
        <v>0</v>
      </c>
      <c r="CL35" s="80">
        <f t="shared" si="31"/>
        <v>0</v>
      </c>
      <c r="CM35" s="80">
        <f t="shared" si="11"/>
        <v>0</v>
      </c>
      <c r="CN35" s="80">
        <f t="shared" si="12"/>
        <v>0</v>
      </c>
      <c r="CO35" s="80">
        <f t="shared" si="13"/>
        <v>0</v>
      </c>
      <c r="CP35" s="80">
        <f t="shared" si="14"/>
        <v>0</v>
      </c>
      <c r="CQ35" s="80">
        <f t="shared" si="15"/>
        <v>0</v>
      </c>
      <c r="CT35" s="80">
        <v>30</v>
      </c>
      <c r="CU35" s="119">
        <f>[4]军团势力点战斗奖励设计!GZ39+求节点(活动投放!$S$166:$S$201,活动投放!AN$166:AN$201,$CT35)</f>
        <v>0</v>
      </c>
      <c r="CV35" s="119">
        <f>[4]军团势力点战斗奖励设计!HA39+求节点(活动投放!$S$166:$S$201,活动投放!AO$166:AO$201,$CT35)</f>
        <v>0</v>
      </c>
      <c r="CW35" s="119">
        <f>[4]军团势力点战斗奖励设计!HB39+求节点(活动投放!$S$166:$S$201,活动投放!AP$166:AP$201,$CT35)</f>
        <v>0</v>
      </c>
      <c r="CX35" s="119">
        <f>[4]军团势力点战斗奖励设计!HC39+求节点(活动投放!$S$166:$S$201,活动投放!AQ$166:AQ$201,$CT35)</f>
        <v>0</v>
      </c>
      <c r="CY35" s="119">
        <f>[4]军团势力点战斗奖励设计!HD39+求节点(活动投放!$S$166:$S$201,活动投放!AR$166:AR$201,$CT35)</f>
        <v>0</v>
      </c>
      <c r="CZ35" s="119">
        <f>[4]军团势力点战斗奖励设计!HE39+求节点(活动投放!$S$166:$S$201,活动投放!AS$166:AS$201,$CT35)</f>
        <v>0</v>
      </c>
      <c r="DA35" s="119">
        <f>IF($CT35&lt;前期规划!$C$2,0,求节点(装备突破!$N$166:$N$201,装备突破!AQ$166:AQ$201,$CT35))</f>
        <v>0</v>
      </c>
      <c r="DB35" s="119">
        <f>IF($CT35&lt;前期规划!$C$2,0,求节点(装备突破!$N$166:$N$201,装备突破!AR$166:AR$201,$CT35))</f>
        <v>0</v>
      </c>
      <c r="DC35" s="119">
        <f>IF($CT35&lt;前期规划!$C$2,0,求节点(装备突破!$N$166:$N$201,装备突破!AS$166:AS$201,$CT35))</f>
        <v>0</v>
      </c>
      <c r="DD35" s="119">
        <f>IF($CT35&lt;前期规划!$C$2,0,求节点(装备突破!$N$166:$N$201,装备突破!AT$166:AT$201,$CT35))</f>
        <v>0</v>
      </c>
      <c r="DE35" s="119">
        <f>IF($CT35&lt;前期规划!$C$2,0,求节点(装备突破!$N$166:$N$201,装备突破!AU$166:AU$201,$CT35))</f>
        <v>0</v>
      </c>
      <c r="DF35" s="119">
        <f>IF($CT35&lt;前期规划!$C$2,0,求节点(装备突破!$N$166:$N$201,装备突破!AV$166:AV$201,$CT35))</f>
        <v>0</v>
      </c>
      <c r="DG35" s="80">
        <f t="shared" si="32"/>
        <v>0</v>
      </c>
      <c r="DH35" s="80">
        <f t="shared" si="16"/>
        <v>0</v>
      </c>
      <c r="DI35" s="80">
        <f t="shared" si="17"/>
        <v>0</v>
      </c>
      <c r="DJ35" s="80">
        <f t="shared" si="18"/>
        <v>0</v>
      </c>
      <c r="DK35" s="80">
        <f t="shared" si="19"/>
        <v>0</v>
      </c>
      <c r="DL35" s="80">
        <f t="shared" si="20"/>
        <v>0</v>
      </c>
      <c r="DN35" s="128" t="e">
        <f>[4]军团势力点战斗奖励设计!HE39/CZ35</f>
        <v>#DIV/0!</v>
      </c>
      <c r="DO35" s="128" t="e">
        <f>求节点(活动投放!$S$166:$S$201,活动投放!AS$166:AS$201,$CT35)/CZ35</f>
        <v>#DIV/0!</v>
      </c>
      <c r="DU35" s="140">
        <v>30</v>
      </c>
      <c r="DV35" s="140">
        <f>[4]军团势力点战斗奖励设计!AA39+[4]军团势力点战斗奖励设计!AF39+求节点(活动投放!$S$6:$S$41,活动投放!$BC$6:$BC$41,$DU35)</f>
        <v>0</v>
      </c>
      <c r="DW35" s="140">
        <f>[4]军团势力点战斗奖励设计!AB39+[4]军团势力点战斗奖励设计!AG39+求节点(活动投放!$S$46:$S$81,活动投放!$BC$46:$BC$81,$DU35)</f>
        <v>0</v>
      </c>
      <c r="DX35" s="140">
        <f>[4]军团势力点战斗奖励设计!AC39+[4]军团势力点战斗奖励设计!AH39+求节点(活动投放!$S$86:$S$121,活动投放!$BC$86:$BC$121,$DU35)</f>
        <v>0</v>
      </c>
      <c r="DY35" s="140">
        <f>[4]军团势力点战斗奖励设计!AD39+[4]军团势力点战斗奖励设计!AI39+求节点(活动投放!$S$126:$S$161,活动投放!$BC$126:$BC$161,$DU35)</f>
        <v>0</v>
      </c>
      <c r="DZ35" s="140">
        <f>[4]军团势力点战斗奖励设计!AE39+[4]军团势力点战斗奖励设计!AJ39+求节点(活动投放!$S$166:$S$201,活动投放!$BC$166:$BC$201,$DU35)</f>
        <v>0</v>
      </c>
      <c r="EA35" s="140">
        <f>[4]军团势力点战斗奖励设计!BI39+[4]军团势力点战斗奖励设计!BN39+求节点(活动投放!$S$6:$S$41,活动投放!$BE$6:$BE$41,$DU35)</f>
        <v>0</v>
      </c>
      <c r="EB35" s="140">
        <f>[4]军团势力点战斗奖励设计!BJ39+[4]军团势力点战斗奖励设计!BO39+求节点(活动投放!$S$46:$S$81,活动投放!$BE$46:$BE$81,$DU35)</f>
        <v>0</v>
      </c>
      <c r="EC35" s="140">
        <f>[4]军团势力点战斗奖励设计!BK39+[4]军团势力点战斗奖励设计!BP39+求节点(活动投放!$S$86:$S$121,活动投放!$BE$86:$BE$121,$DU35)</f>
        <v>0</v>
      </c>
      <c r="ED35" s="140">
        <f>[4]军团势力点战斗奖励设计!BL39+[4]军团势力点战斗奖励设计!BQ39+求节点(活动投放!$S$126:$S$161,活动投放!$BE$126:$BE$161,$DU35)</f>
        <v>0</v>
      </c>
      <c r="EE35" s="140">
        <f>[4]军团势力点战斗奖励设计!BM39+[4]军团势力点战斗奖励设计!BR39+求节点(活动投放!$S$166:$S$201,活动投放!$BE$166:$BE$201,$DU35)</f>
        <v>0</v>
      </c>
      <c r="EF35" s="140">
        <f t="shared" si="33"/>
        <v>0</v>
      </c>
      <c r="EG35" s="140">
        <f t="shared" si="34"/>
        <v>0</v>
      </c>
      <c r="EH35" s="140">
        <f t="shared" si="35"/>
        <v>0</v>
      </c>
      <c r="EI35" s="140">
        <f t="shared" si="36"/>
        <v>0</v>
      </c>
      <c r="EJ35" s="140">
        <f t="shared" si="37"/>
        <v>0</v>
      </c>
      <c r="EM35" s="140">
        <v>30</v>
      </c>
      <c r="EN35" s="140">
        <f>[4]军团势力点战斗奖励设计!AK39+[4]军团势力点战斗奖励设计!AP39+求节点(活动投放!$S$6:$S$41,活动投放!$BD$6:$BD$41,$EM35)</f>
        <v>0</v>
      </c>
      <c r="EO35" s="140">
        <f>[4]军团势力点战斗奖励设计!AL39+[4]军团势力点战斗奖励设计!AQ39+求节点(活动投放!$S$46:$S$81,活动投放!$BD$46:$BD$81,$EM35)</f>
        <v>0</v>
      </c>
      <c r="EP35" s="140">
        <f>[4]军团势力点战斗奖励设计!AM39+[4]军团势力点战斗奖励设计!AR39+求节点(活动投放!$S$86:$S$121,活动投放!$BD$86:$BD$121,$EM35)</f>
        <v>0</v>
      </c>
      <c r="EQ35" s="140">
        <f>[4]军团势力点战斗奖励设计!AN39+[4]军团势力点战斗奖励设计!AS39+求节点(活动投放!$S$126:$S$161,活动投放!$BD$126:$BD$161,$EM35)</f>
        <v>0</v>
      </c>
      <c r="ER35" s="140">
        <f>[4]军团势力点战斗奖励设计!AO39+[4]军团势力点战斗奖励设计!AT39+求节点(活动投放!$S$166:$S$201,活动投放!$BD$166:$BD$201,$EM35)</f>
        <v>0</v>
      </c>
      <c r="ES35" s="140">
        <f>[4]军团势力点战斗奖励设计!BS39+[4]军团势力点战斗奖励设计!BX39+求节点(活动投放!$S$6:$S$41,活动投放!$BF$6:$BF$41,$EM35)</f>
        <v>0</v>
      </c>
      <c r="ET35" s="140">
        <f>[4]军团势力点战斗奖励设计!BT39+[4]军团势力点战斗奖励设计!BY39+求节点(活动投放!$S$46:$S$81,活动投放!$BF$46:$BF$81,$EM35)</f>
        <v>0</v>
      </c>
      <c r="EU35" s="140">
        <f>[4]军团势力点战斗奖励设计!BU39+[4]军团势力点战斗奖励设计!BZ39+求节点(活动投放!$S$86:$S$121,活动投放!$BF$86:$BF$121,$EM35)</f>
        <v>0</v>
      </c>
      <c r="EV35" s="140">
        <f>[4]军团势力点战斗奖励设计!BV39+[4]军团势力点战斗奖励设计!CA39+求节点(活动投放!$S$126:$S$161,活动投放!$BF$126:$BF$161,$EM35)</f>
        <v>0</v>
      </c>
      <c r="EW35" s="140">
        <f>[4]军团势力点战斗奖励设计!BW39+[4]军团势力点战斗奖励设计!CB39+求节点(活动投放!$S$166:$S$201,活动投放!$BF$166:$BF$201,$EM35)</f>
        <v>0</v>
      </c>
      <c r="EX35" s="140">
        <f t="shared" si="38"/>
        <v>0</v>
      </c>
      <c r="EY35" s="140">
        <f t="shared" si="39"/>
        <v>0</v>
      </c>
      <c r="EZ35" s="140">
        <f t="shared" si="40"/>
        <v>0</v>
      </c>
      <c r="FA35" s="140">
        <f t="shared" si="41"/>
        <v>0</v>
      </c>
      <c r="FB35" s="140">
        <f t="shared" si="42"/>
        <v>0</v>
      </c>
    </row>
    <row r="36" spans="2:158" x14ac:dyDescent="0.15">
      <c r="B36" s="80">
        <v>31</v>
      </c>
      <c r="C36" s="119">
        <f>[4]军团势力点战斗奖励设计!GB40+求节点(活动投放!$S$6:$S$41,活动投放!AN$6:AN$41,$B36)</f>
        <v>0</v>
      </c>
      <c r="D36" s="119">
        <f>[4]军团势力点战斗奖励设计!GC40+求节点(活动投放!$S$6:$S$41,活动投放!AO$6:AO$41,$B36)</f>
        <v>0</v>
      </c>
      <c r="E36" s="119">
        <f>[4]军团势力点战斗奖励设计!GD40+求节点(活动投放!$S$6:$S$41,活动投放!AP$6:AP$41,$B36)</f>
        <v>0</v>
      </c>
      <c r="F36" s="119">
        <f>[4]军团势力点战斗奖励设计!GE40+求节点(活动投放!$S$6:$S$41,活动投放!AQ$6:AQ$41,$B36)</f>
        <v>0</v>
      </c>
      <c r="G36" s="119">
        <f>[4]军团势力点战斗奖励设计!GF40+求节点(活动投放!$S$6:$S$41,活动投放!AR$6:AR$41,$B36)</f>
        <v>0</v>
      </c>
      <c r="H36" s="119">
        <f>[4]军团势力点战斗奖励设计!GG40+求节点(活动投放!$S$6:$S$41,活动投放!AS$6:AS$41,$B36)</f>
        <v>0</v>
      </c>
      <c r="I36" s="119">
        <f>IF($B36&lt;前期规划!$C$2,0,求节点(装备突破!$N$6:$N$41,装备突破!AQ$6:AQ$41,$B36))</f>
        <v>0</v>
      </c>
      <c r="J36" s="119">
        <f>IF($B36&lt;前期规划!$C$2,0,求节点(装备突破!$N$6:$N$41,装备突破!AR$6:AR$41,$B36))</f>
        <v>0</v>
      </c>
      <c r="K36" s="119">
        <f>IF($B36&lt;前期规划!$C$2,0,求节点(装备突破!$N$6:$N$41,装备突破!AS$6:AS$41,$B36))</f>
        <v>0</v>
      </c>
      <c r="L36" s="119">
        <f>IF($B36&lt;前期规划!$C$2,0,求节点(装备突破!$N$6:$N$41,装备突破!AT$6:AT$41,$B36))</f>
        <v>0</v>
      </c>
      <c r="M36" s="119">
        <f>IF($B36&lt;前期规划!$C$2,0,求节点(装备突破!$N$6:$N$41,装备突破!AU$6:AU$41,$B36))</f>
        <v>0</v>
      </c>
      <c r="N36" s="119">
        <f>IF($B36&lt;前期规划!$C$2,0,求节点(装备突破!$N$6:$N$41,装备突破!AV$6:AV$41,$B36))</f>
        <v>0</v>
      </c>
      <c r="O36" s="80">
        <f t="shared" si="23"/>
        <v>0</v>
      </c>
      <c r="P36" s="80">
        <f t="shared" si="24"/>
        <v>0</v>
      </c>
      <c r="Q36" s="80">
        <f t="shared" si="25"/>
        <v>0</v>
      </c>
      <c r="R36" s="80">
        <f t="shared" si="26"/>
        <v>0</v>
      </c>
      <c r="S36" s="80">
        <f t="shared" si="27"/>
        <v>0</v>
      </c>
      <c r="T36" s="80">
        <f t="shared" si="28"/>
        <v>0</v>
      </c>
      <c r="V36" s="128" t="e">
        <f>[4]军团势力点战斗奖励设计!GD40/E36</f>
        <v>#DIV/0!</v>
      </c>
      <c r="W36" s="128" t="e">
        <f>求节点(活动投放!$S$6:$S$41,活动投放!AP$6:AP$41,$B36)/E36</f>
        <v>#DIV/0!</v>
      </c>
      <c r="Y36" s="128" t="e">
        <f>[4]军团势力点战斗奖励设计!GE40/F36</f>
        <v>#DIV/0!</v>
      </c>
      <c r="Z36" s="128" t="e">
        <f>求节点(活动投放!$S$6:$S$41,活动投放!AQ$6:AQ$41,$B36)/F36</f>
        <v>#DIV/0!</v>
      </c>
      <c r="AB36" s="128" t="e">
        <f>[4]军团势力点战斗奖励设计!GF40/G36</f>
        <v>#DIV/0!</v>
      </c>
      <c r="AC36" s="128" t="e">
        <f>求节点(活动投放!$S$6:$S$41,活动投放!AR$6:AR$41,$B36)/G36</f>
        <v>#DIV/0!</v>
      </c>
      <c r="AE36" s="128" t="e">
        <f>[4]军团势力点战斗奖励设计!GG40/H36</f>
        <v>#DIV/0!</v>
      </c>
      <c r="AF36" s="128" t="e">
        <f>求节点(活动投放!$S$6:$S$41,活动投放!AS$6:AS$41,$B36)/H36</f>
        <v>#DIV/0!</v>
      </c>
      <c r="AI36" s="80">
        <v>31</v>
      </c>
      <c r="AJ36" s="119">
        <f>[4]军团势力点战斗奖励设计!GH40+求节点(活动投放!$S$46:$S$81,活动投放!AN$46:AN$81,$AI36)</f>
        <v>0</v>
      </c>
      <c r="AK36" s="119">
        <f>[4]军团势力点战斗奖励设计!GI40+求节点(活动投放!$S$46:$S$81,活动投放!AO$46:AO$81,$AI36)</f>
        <v>0</v>
      </c>
      <c r="AL36" s="119">
        <f>[4]军团势力点战斗奖励设计!GJ40+求节点(活动投放!$S$46:$S$81,活动投放!AP$46:AP$81,$AI36)</f>
        <v>0</v>
      </c>
      <c r="AM36" s="119">
        <f>[4]军团势力点战斗奖励设计!GK40+求节点(活动投放!$S$46:$S$81,活动投放!AQ$46:AQ$81,$AI36)</f>
        <v>0</v>
      </c>
      <c r="AN36" s="119">
        <f>[4]军团势力点战斗奖励设计!GL40+求节点(活动投放!$S$46:$S$81,活动投放!AR$46:AR$81,$AI36)</f>
        <v>0</v>
      </c>
      <c r="AO36" s="119">
        <f>[4]军团势力点战斗奖励设计!GM40+求节点(活动投放!$S$46:$S$81,活动投放!AS$46:AS$81,$AI36)</f>
        <v>0</v>
      </c>
      <c r="AP36" s="119">
        <f>IF($AI36&lt;前期规划!$C$2,0,求节点(装备突破!$N$46:$N$81,装备突破!AQ$46:AQ$81,$AI36))</f>
        <v>0</v>
      </c>
      <c r="AQ36" s="119">
        <f>IF($AI36&lt;前期规划!$C$2,0,求节点(装备突破!$N$46:$N$81,装备突破!AR$46:AR$81,$AI36))</f>
        <v>0</v>
      </c>
      <c r="AR36" s="119">
        <f>IF($AI36&lt;前期规划!$C$2,0,求节点(装备突破!$N$46:$N$81,装备突破!AS$46:AS$81,$AI36))</f>
        <v>0</v>
      </c>
      <c r="AS36" s="119">
        <f>IF($AI36&lt;前期规划!$C$2,0,求节点(装备突破!$N$46:$N$81,装备突破!AT$46:AT$81,$AI36))</f>
        <v>0</v>
      </c>
      <c r="AT36" s="119">
        <f>IF($AI36&lt;前期规划!$C$2,0,求节点(装备突破!$N$46:$N$81,装备突破!AU$46:AU$81,$AI36))</f>
        <v>0</v>
      </c>
      <c r="AU36" s="119">
        <f>IF($AI36&lt;前期规划!$C$2,0,求节点(装备突破!$N$46:$N$81,装备突破!AV$46:AV$81,$AI36))</f>
        <v>0</v>
      </c>
      <c r="AV36" s="80">
        <f t="shared" si="29"/>
        <v>0</v>
      </c>
      <c r="AW36" s="80">
        <f t="shared" si="1"/>
        <v>0</v>
      </c>
      <c r="AX36" s="80">
        <f t="shared" si="2"/>
        <v>0</v>
      </c>
      <c r="AY36" s="80">
        <f t="shared" si="3"/>
        <v>0</v>
      </c>
      <c r="AZ36" s="80">
        <f t="shared" si="4"/>
        <v>0</v>
      </c>
      <c r="BA36" s="80">
        <f t="shared" si="5"/>
        <v>0</v>
      </c>
      <c r="BD36" s="80">
        <v>31</v>
      </c>
      <c r="BE36" s="119">
        <f>[4]军团势力点战斗奖励设计!GN40+求节点(活动投放!$S$86:$S$121,活动投放!AN$86:AN$121,$BD36)</f>
        <v>0</v>
      </c>
      <c r="BF36" s="119">
        <f>[4]军团势力点战斗奖励设计!GO40+求节点(活动投放!$S$86:$S$121,活动投放!AO$86:AO$121,$BD36)</f>
        <v>0</v>
      </c>
      <c r="BG36" s="119">
        <f>[4]军团势力点战斗奖励设计!GP40+求节点(活动投放!$S$86:$S$121,活动投放!AP$86:AP$121,$BD36)</f>
        <v>0</v>
      </c>
      <c r="BH36" s="119">
        <f>[4]军团势力点战斗奖励设计!GQ40+求节点(活动投放!$S$86:$S$121,活动投放!AQ$86:AQ$121,$BD36)</f>
        <v>0</v>
      </c>
      <c r="BI36" s="119">
        <f>[4]军团势力点战斗奖励设计!GR40+求节点(活动投放!$S$86:$S$121,活动投放!AR$86:AR$121,$BD36)</f>
        <v>0</v>
      </c>
      <c r="BJ36" s="119">
        <f>[4]军团势力点战斗奖励设计!GS40+求节点(活动投放!$S$86:$S$121,活动投放!AS$86:AS$121,$BD36)</f>
        <v>0</v>
      </c>
      <c r="BK36" s="119">
        <f>IF($BD36&lt;前期规划!$C$2,0,求节点(装备突破!$N$86:$N$121,装备突破!AQ$86:AQ$121,$BD36))</f>
        <v>0</v>
      </c>
      <c r="BL36" s="119">
        <f>IF($BD36&lt;前期规划!$C$2,0,求节点(装备突破!$N$86:$N$121,装备突破!AR$86:AR$121,$BD36))</f>
        <v>0</v>
      </c>
      <c r="BM36" s="119">
        <f>IF($BD36&lt;前期规划!$C$2,0,求节点(装备突破!$N$86:$N$121,装备突破!AS$86:AS$121,$BD36))</f>
        <v>0</v>
      </c>
      <c r="BN36" s="119">
        <f>IF($BD36&lt;前期规划!$C$2,0,求节点(装备突破!$N$86:$N$121,装备突破!AT$86:AT$121,$BD36))</f>
        <v>0</v>
      </c>
      <c r="BO36" s="119">
        <f>IF($BD36&lt;前期规划!$C$2,0,求节点(装备突破!$N$86:$N$121,装备突破!AU$86:AU$121,$BD36))</f>
        <v>0</v>
      </c>
      <c r="BP36" s="119">
        <f>IF($BD36&lt;前期规划!$C$2,0,求节点(装备突破!$N$86:$N$121,装备突破!AV$86:AV$121,$BD36))</f>
        <v>0</v>
      </c>
      <c r="BQ36" s="80">
        <f t="shared" si="30"/>
        <v>0</v>
      </c>
      <c r="BR36" s="80">
        <f t="shared" si="6"/>
        <v>0</v>
      </c>
      <c r="BS36" s="80">
        <f t="shared" si="7"/>
        <v>0</v>
      </c>
      <c r="BT36" s="80">
        <f t="shared" si="8"/>
        <v>0</v>
      </c>
      <c r="BU36" s="80">
        <f t="shared" si="9"/>
        <v>0</v>
      </c>
      <c r="BV36" s="80">
        <f t="shared" si="10"/>
        <v>0</v>
      </c>
      <c r="BY36" s="80">
        <v>31</v>
      </c>
      <c r="BZ36" s="119">
        <f>[4]军团势力点战斗奖励设计!GT40+求节点(活动投放!$S$126:$S$161,活动投放!AN$126:AN$161,$BY36)</f>
        <v>0</v>
      </c>
      <c r="CA36" s="119">
        <f>[4]军团势力点战斗奖励设计!GU40+求节点(活动投放!$S$126:$S$161,活动投放!AO$126:AO$161,$BY36)</f>
        <v>0</v>
      </c>
      <c r="CB36" s="119">
        <f>[4]军团势力点战斗奖励设计!GV40+求节点(活动投放!$S$126:$S$161,活动投放!AP$126:AP$161,$BY36)</f>
        <v>0</v>
      </c>
      <c r="CC36" s="119">
        <f>[4]军团势力点战斗奖励设计!GW40+求节点(活动投放!$S$126:$S$161,活动投放!AQ$126:AQ$161,$BY36)</f>
        <v>0</v>
      </c>
      <c r="CD36" s="119">
        <f>[4]军团势力点战斗奖励设计!GX40+求节点(活动投放!$S$126:$S$161,活动投放!AR$126:AR$161,$BY36)</f>
        <v>0</v>
      </c>
      <c r="CE36" s="119">
        <f>[4]军团势力点战斗奖励设计!GY40+求节点(活动投放!$S$126:$S$161,活动投放!AS$126:AS$161,$BY36)</f>
        <v>0</v>
      </c>
      <c r="CF36" s="119">
        <f>IF($BY36&lt;前期规划!$C$2,0,求节点(装备突破!$N$126:$N$161,装备突破!AQ$126:AQ$161,$BY36))</f>
        <v>0</v>
      </c>
      <c r="CG36" s="119">
        <f>IF($BY36&lt;前期规划!$C$2,0,求节点(装备突破!$N$126:$N$161,装备突破!AR$126:AR$161,$BY36))</f>
        <v>0</v>
      </c>
      <c r="CH36" s="119">
        <f>IF($BY36&lt;前期规划!$C$2,0,求节点(装备突破!$N$126:$N$161,装备突破!AS$126:AS$161,$BY36))</f>
        <v>0</v>
      </c>
      <c r="CI36" s="119">
        <f>IF($BY36&lt;前期规划!$C$2,0,求节点(装备突破!$N$126:$N$161,装备突破!AT$126:AT$161,$BY36))</f>
        <v>0</v>
      </c>
      <c r="CJ36" s="119">
        <f>IF($BY36&lt;前期规划!$C$2,0,求节点(装备突破!$N$126:$N$161,装备突破!AU$126:AU$161,$BY36))</f>
        <v>0</v>
      </c>
      <c r="CK36" s="119">
        <f>IF($BY36&lt;前期规划!$C$2,0,求节点(装备突破!$N$126:$N$161,装备突破!AV$126:AV$161,$BY36))</f>
        <v>0</v>
      </c>
      <c r="CL36" s="80">
        <f t="shared" si="31"/>
        <v>0</v>
      </c>
      <c r="CM36" s="80">
        <f t="shared" si="11"/>
        <v>0</v>
      </c>
      <c r="CN36" s="80">
        <f t="shared" si="12"/>
        <v>0</v>
      </c>
      <c r="CO36" s="80">
        <f t="shared" si="13"/>
        <v>0</v>
      </c>
      <c r="CP36" s="80">
        <f t="shared" si="14"/>
        <v>0</v>
      </c>
      <c r="CQ36" s="80">
        <f t="shared" si="15"/>
        <v>0</v>
      </c>
      <c r="CT36" s="80">
        <v>31</v>
      </c>
      <c r="CU36" s="119">
        <f>[4]军团势力点战斗奖励设计!GZ40+求节点(活动投放!$S$166:$S$201,活动投放!AN$166:AN$201,$CT36)</f>
        <v>0</v>
      </c>
      <c r="CV36" s="119">
        <f>[4]军团势力点战斗奖励设计!HA40+求节点(活动投放!$S$166:$S$201,活动投放!AO$166:AO$201,$CT36)</f>
        <v>0</v>
      </c>
      <c r="CW36" s="119">
        <f>[4]军团势力点战斗奖励设计!HB40+求节点(活动投放!$S$166:$S$201,活动投放!AP$166:AP$201,$CT36)</f>
        <v>0</v>
      </c>
      <c r="CX36" s="119">
        <f>[4]军团势力点战斗奖励设计!HC40+求节点(活动投放!$S$166:$S$201,活动投放!AQ$166:AQ$201,$CT36)</f>
        <v>0</v>
      </c>
      <c r="CY36" s="119">
        <f>[4]军团势力点战斗奖励设计!HD40+求节点(活动投放!$S$166:$S$201,活动投放!AR$166:AR$201,$CT36)</f>
        <v>0</v>
      </c>
      <c r="CZ36" s="119">
        <f>[4]军团势力点战斗奖励设计!HE40+求节点(活动投放!$S$166:$S$201,活动投放!AS$166:AS$201,$CT36)</f>
        <v>0</v>
      </c>
      <c r="DA36" s="119">
        <f>IF($CT36&lt;前期规划!$C$2,0,求节点(装备突破!$N$166:$N$201,装备突破!AQ$166:AQ$201,$CT36))</f>
        <v>0</v>
      </c>
      <c r="DB36" s="119">
        <f>IF($CT36&lt;前期规划!$C$2,0,求节点(装备突破!$N$166:$N$201,装备突破!AR$166:AR$201,$CT36))</f>
        <v>0</v>
      </c>
      <c r="DC36" s="119">
        <f>IF($CT36&lt;前期规划!$C$2,0,求节点(装备突破!$N$166:$N$201,装备突破!AS$166:AS$201,$CT36))</f>
        <v>0</v>
      </c>
      <c r="DD36" s="119">
        <f>IF($CT36&lt;前期规划!$C$2,0,求节点(装备突破!$N$166:$N$201,装备突破!AT$166:AT$201,$CT36))</f>
        <v>0</v>
      </c>
      <c r="DE36" s="119">
        <f>IF($CT36&lt;前期规划!$C$2,0,求节点(装备突破!$N$166:$N$201,装备突破!AU$166:AU$201,$CT36))</f>
        <v>0</v>
      </c>
      <c r="DF36" s="119">
        <f>IF($CT36&lt;前期规划!$C$2,0,求节点(装备突破!$N$166:$N$201,装备突破!AV$166:AV$201,$CT36))</f>
        <v>0</v>
      </c>
      <c r="DG36" s="80">
        <f t="shared" si="32"/>
        <v>0</v>
      </c>
      <c r="DH36" s="80">
        <f t="shared" si="16"/>
        <v>0</v>
      </c>
      <c r="DI36" s="80">
        <f t="shared" si="17"/>
        <v>0</v>
      </c>
      <c r="DJ36" s="80">
        <f t="shared" si="18"/>
        <v>0</v>
      </c>
      <c r="DK36" s="80">
        <f t="shared" si="19"/>
        <v>0</v>
      </c>
      <c r="DL36" s="80">
        <f t="shared" si="20"/>
        <v>0</v>
      </c>
      <c r="DN36" s="128" t="e">
        <f>[4]军团势力点战斗奖励设计!HE40/CZ36</f>
        <v>#DIV/0!</v>
      </c>
      <c r="DO36" s="128" t="e">
        <f>求节点(活动投放!$S$166:$S$201,活动投放!AS$166:AS$201,$CT36)/CZ36</f>
        <v>#DIV/0!</v>
      </c>
      <c r="DU36" s="140">
        <v>31</v>
      </c>
      <c r="DV36" s="140">
        <f>[4]军团势力点战斗奖励设计!AA40+[4]军团势力点战斗奖励设计!AF40+求节点(活动投放!$S$6:$S$41,活动投放!$BC$6:$BC$41,$DU36)</f>
        <v>0</v>
      </c>
      <c r="DW36" s="140">
        <f>[4]军团势力点战斗奖励设计!AB40+[4]军团势力点战斗奖励设计!AG40+求节点(活动投放!$S$46:$S$81,活动投放!$BC$46:$BC$81,$DU36)</f>
        <v>0</v>
      </c>
      <c r="DX36" s="140">
        <f>[4]军团势力点战斗奖励设计!AC40+[4]军团势力点战斗奖励设计!AH40+求节点(活动投放!$S$86:$S$121,活动投放!$BC$86:$BC$121,$DU36)</f>
        <v>0</v>
      </c>
      <c r="DY36" s="140">
        <f>[4]军团势力点战斗奖励设计!AD40+[4]军团势力点战斗奖励设计!AI40+求节点(活动投放!$S$126:$S$161,活动投放!$BC$126:$BC$161,$DU36)</f>
        <v>0</v>
      </c>
      <c r="DZ36" s="140">
        <f>[4]军团势力点战斗奖励设计!AE40+[4]军团势力点战斗奖励设计!AJ40+求节点(活动投放!$S$166:$S$201,活动投放!$BC$166:$BC$201,$DU36)</f>
        <v>0</v>
      </c>
      <c r="EA36" s="140">
        <f>[4]军团势力点战斗奖励设计!BI40+[4]军团势力点战斗奖励设计!BN40+求节点(活动投放!$S$6:$S$41,活动投放!$BE$6:$BE$41,$DU36)</f>
        <v>0</v>
      </c>
      <c r="EB36" s="140">
        <f>[4]军团势力点战斗奖励设计!BJ40+[4]军团势力点战斗奖励设计!BO40+求节点(活动投放!$S$46:$S$81,活动投放!$BE$46:$BE$81,$DU36)</f>
        <v>0</v>
      </c>
      <c r="EC36" s="140">
        <f>[4]军团势力点战斗奖励设计!BK40+[4]军团势力点战斗奖励设计!BP40+求节点(活动投放!$S$86:$S$121,活动投放!$BE$86:$BE$121,$DU36)</f>
        <v>0</v>
      </c>
      <c r="ED36" s="140">
        <f>[4]军团势力点战斗奖励设计!BL40+[4]军团势力点战斗奖励设计!BQ40+求节点(活动投放!$S$126:$S$161,活动投放!$BE$126:$BE$161,$DU36)</f>
        <v>0</v>
      </c>
      <c r="EE36" s="140">
        <f>[4]军团势力点战斗奖励设计!BM40+[4]军团势力点战斗奖励设计!BR40+求节点(活动投放!$S$166:$S$201,活动投放!$BE$166:$BE$201,$DU36)</f>
        <v>0</v>
      </c>
      <c r="EF36" s="140">
        <f t="shared" si="33"/>
        <v>0</v>
      </c>
      <c r="EG36" s="140">
        <f t="shared" si="34"/>
        <v>0</v>
      </c>
      <c r="EH36" s="140">
        <f t="shared" si="35"/>
        <v>0</v>
      </c>
      <c r="EI36" s="140">
        <f t="shared" si="36"/>
        <v>0</v>
      </c>
      <c r="EJ36" s="140">
        <f t="shared" si="37"/>
        <v>0</v>
      </c>
      <c r="EM36" s="140">
        <v>31</v>
      </c>
      <c r="EN36" s="140">
        <f>[4]军团势力点战斗奖励设计!AK40+[4]军团势力点战斗奖励设计!AP40+求节点(活动投放!$S$6:$S$41,活动投放!$BD$6:$BD$41,$EM36)</f>
        <v>0</v>
      </c>
      <c r="EO36" s="140">
        <f>[4]军团势力点战斗奖励设计!AL40+[4]军团势力点战斗奖励设计!AQ40+求节点(活动投放!$S$46:$S$81,活动投放!$BD$46:$BD$81,$EM36)</f>
        <v>0</v>
      </c>
      <c r="EP36" s="140">
        <f>[4]军团势力点战斗奖励设计!AM40+[4]军团势力点战斗奖励设计!AR40+求节点(活动投放!$S$86:$S$121,活动投放!$BD$86:$BD$121,$EM36)</f>
        <v>0</v>
      </c>
      <c r="EQ36" s="140">
        <f>[4]军团势力点战斗奖励设计!AN40+[4]军团势力点战斗奖励设计!AS40+求节点(活动投放!$S$126:$S$161,活动投放!$BD$126:$BD$161,$EM36)</f>
        <v>0</v>
      </c>
      <c r="ER36" s="140">
        <f>[4]军团势力点战斗奖励设计!AO40+[4]军团势力点战斗奖励设计!AT40+求节点(活动投放!$S$166:$S$201,活动投放!$BD$166:$BD$201,$EM36)</f>
        <v>0</v>
      </c>
      <c r="ES36" s="140">
        <f>[4]军团势力点战斗奖励设计!BS40+[4]军团势力点战斗奖励设计!BX40+求节点(活动投放!$S$6:$S$41,活动投放!$BF$6:$BF$41,$EM36)</f>
        <v>0</v>
      </c>
      <c r="ET36" s="140">
        <f>[4]军团势力点战斗奖励设计!BT40+[4]军团势力点战斗奖励设计!BY40+求节点(活动投放!$S$46:$S$81,活动投放!$BF$46:$BF$81,$EM36)</f>
        <v>0</v>
      </c>
      <c r="EU36" s="140">
        <f>[4]军团势力点战斗奖励设计!BU40+[4]军团势力点战斗奖励设计!BZ40+求节点(活动投放!$S$86:$S$121,活动投放!$BF$86:$BF$121,$EM36)</f>
        <v>0</v>
      </c>
      <c r="EV36" s="140">
        <f>[4]军团势力点战斗奖励设计!BV40+[4]军团势力点战斗奖励设计!CA40+求节点(活动投放!$S$126:$S$161,活动投放!$BF$126:$BF$161,$EM36)</f>
        <v>0</v>
      </c>
      <c r="EW36" s="140">
        <f>[4]军团势力点战斗奖励设计!BW40+[4]军团势力点战斗奖励设计!CB40+求节点(活动投放!$S$166:$S$201,活动投放!$BF$166:$BF$201,$EM36)</f>
        <v>0</v>
      </c>
      <c r="EX36" s="140">
        <f t="shared" si="38"/>
        <v>0</v>
      </c>
      <c r="EY36" s="140">
        <f t="shared" si="39"/>
        <v>0</v>
      </c>
      <c r="EZ36" s="140">
        <f t="shared" si="40"/>
        <v>0</v>
      </c>
      <c r="FA36" s="140">
        <f t="shared" si="41"/>
        <v>0</v>
      </c>
      <c r="FB36" s="140">
        <f t="shared" si="42"/>
        <v>0</v>
      </c>
    </row>
    <row r="37" spans="2:158" x14ac:dyDescent="0.15">
      <c r="B37" s="80">
        <v>32</v>
      </c>
      <c r="C37" s="119">
        <f>[4]军团势力点战斗奖励设计!GB41+求节点(活动投放!$S$6:$S$41,活动投放!AN$6:AN$41,$B37)</f>
        <v>0</v>
      </c>
      <c r="D37" s="119">
        <f>[4]军团势力点战斗奖励设计!GC41+求节点(活动投放!$S$6:$S$41,活动投放!AO$6:AO$41,$B37)</f>
        <v>0</v>
      </c>
      <c r="E37" s="119">
        <f>[4]军团势力点战斗奖励设计!GD41+求节点(活动投放!$S$6:$S$41,活动投放!AP$6:AP$41,$B37)</f>
        <v>0</v>
      </c>
      <c r="F37" s="119">
        <f>[4]军团势力点战斗奖励设计!GE41+求节点(活动投放!$S$6:$S$41,活动投放!AQ$6:AQ$41,$B37)</f>
        <v>0</v>
      </c>
      <c r="G37" s="119">
        <f>[4]军团势力点战斗奖励设计!GF41+求节点(活动投放!$S$6:$S$41,活动投放!AR$6:AR$41,$B37)</f>
        <v>0</v>
      </c>
      <c r="H37" s="119">
        <f>[4]军团势力点战斗奖励设计!GG41+求节点(活动投放!$S$6:$S$41,活动投放!AS$6:AS$41,$B37)</f>
        <v>0</v>
      </c>
      <c r="I37" s="119">
        <f>IF($B37&lt;前期规划!$C$2,0,求节点(装备突破!$N$6:$N$41,装备突破!AQ$6:AQ$41,$B37))</f>
        <v>0</v>
      </c>
      <c r="J37" s="119">
        <f>IF($B37&lt;前期规划!$C$2,0,求节点(装备突破!$N$6:$N$41,装备突破!AR$6:AR$41,$B37))</f>
        <v>0</v>
      </c>
      <c r="K37" s="119">
        <f>IF($B37&lt;前期规划!$C$2,0,求节点(装备突破!$N$6:$N$41,装备突破!AS$6:AS$41,$B37))</f>
        <v>0</v>
      </c>
      <c r="L37" s="119">
        <f>IF($B37&lt;前期规划!$C$2,0,求节点(装备突破!$N$6:$N$41,装备突破!AT$6:AT$41,$B37))</f>
        <v>0</v>
      </c>
      <c r="M37" s="119">
        <f>IF($B37&lt;前期规划!$C$2,0,求节点(装备突破!$N$6:$N$41,装备突破!AU$6:AU$41,$B37))</f>
        <v>0</v>
      </c>
      <c r="N37" s="119">
        <f>IF($B37&lt;前期规划!$C$2,0,求节点(装备突破!$N$6:$N$41,装备突破!AV$6:AV$41,$B37))</f>
        <v>0</v>
      </c>
      <c r="O37" s="80">
        <f t="shared" si="23"/>
        <v>0</v>
      </c>
      <c r="P37" s="80">
        <f t="shared" si="24"/>
        <v>0</v>
      </c>
      <c r="Q37" s="80">
        <f t="shared" si="25"/>
        <v>0</v>
      </c>
      <c r="R37" s="80">
        <f t="shared" si="26"/>
        <v>0</v>
      </c>
      <c r="S37" s="80">
        <f t="shared" si="27"/>
        <v>0</v>
      </c>
      <c r="T37" s="80">
        <f t="shared" si="28"/>
        <v>0</v>
      </c>
      <c r="V37" s="128" t="e">
        <f>[4]军团势力点战斗奖励设计!GD41/E37</f>
        <v>#DIV/0!</v>
      </c>
      <c r="W37" s="128" t="e">
        <f>求节点(活动投放!$S$6:$S$41,活动投放!AP$6:AP$41,$B37)/E37</f>
        <v>#DIV/0!</v>
      </c>
      <c r="Y37" s="128" t="e">
        <f>[4]军团势力点战斗奖励设计!GE41/F37</f>
        <v>#DIV/0!</v>
      </c>
      <c r="Z37" s="128" t="e">
        <f>求节点(活动投放!$S$6:$S$41,活动投放!AQ$6:AQ$41,$B37)/F37</f>
        <v>#DIV/0!</v>
      </c>
      <c r="AB37" s="128" t="e">
        <f>[4]军团势力点战斗奖励设计!GF41/G37</f>
        <v>#DIV/0!</v>
      </c>
      <c r="AC37" s="128" t="e">
        <f>求节点(活动投放!$S$6:$S$41,活动投放!AR$6:AR$41,$B37)/G37</f>
        <v>#DIV/0!</v>
      </c>
      <c r="AE37" s="128" t="e">
        <f>[4]军团势力点战斗奖励设计!GG41/H37</f>
        <v>#DIV/0!</v>
      </c>
      <c r="AF37" s="128" t="e">
        <f>求节点(活动投放!$S$6:$S$41,活动投放!AS$6:AS$41,$B37)/H37</f>
        <v>#DIV/0!</v>
      </c>
      <c r="AI37" s="80">
        <v>32</v>
      </c>
      <c r="AJ37" s="119">
        <f>[4]军团势力点战斗奖励设计!GH41+求节点(活动投放!$S$46:$S$81,活动投放!AN$46:AN$81,$AI37)</f>
        <v>0</v>
      </c>
      <c r="AK37" s="119">
        <f>[4]军团势力点战斗奖励设计!GI41+求节点(活动投放!$S$46:$S$81,活动投放!AO$46:AO$81,$AI37)</f>
        <v>0</v>
      </c>
      <c r="AL37" s="119">
        <f>[4]军团势力点战斗奖励设计!GJ41+求节点(活动投放!$S$46:$S$81,活动投放!AP$46:AP$81,$AI37)</f>
        <v>0</v>
      </c>
      <c r="AM37" s="119">
        <f>[4]军团势力点战斗奖励设计!GK41+求节点(活动投放!$S$46:$S$81,活动投放!AQ$46:AQ$81,$AI37)</f>
        <v>0</v>
      </c>
      <c r="AN37" s="119">
        <f>[4]军团势力点战斗奖励设计!GL41+求节点(活动投放!$S$46:$S$81,活动投放!AR$46:AR$81,$AI37)</f>
        <v>0</v>
      </c>
      <c r="AO37" s="119">
        <f>[4]军团势力点战斗奖励设计!GM41+求节点(活动投放!$S$46:$S$81,活动投放!AS$46:AS$81,$AI37)</f>
        <v>0</v>
      </c>
      <c r="AP37" s="119">
        <f>IF($AI37&lt;前期规划!$C$2,0,求节点(装备突破!$N$46:$N$81,装备突破!AQ$46:AQ$81,$AI37))</f>
        <v>0</v>
      </c>
      <c r="AQ37" s="119">
        <f>IF($AI37&lt;前期规划!$C$2,0,求节点(装备突破!$N$46:$N$81,装备突破!AR$46:AR$81,$AI37))</f>
        <v>0</v>
      </c>
      <c r="AR37" s="119">
        <f>IF($AI37&lt;前期规划!$C$2,0,求节点(装备突破!$N$46:$N$81,装备突破!AS$46:AS$81,$AI37))</f>
        <v>0</v>
      </c>
      <c r="AS37" s="119">
        <f>IF($AI37&lt;前期规划!$C$2,0,求节点(装备突破!$N$46:$N$81,装备突破!AT$46:AT$81,$AI37))</f>
        <v>0</v>
      </c>
      <c r="AT37" s="119">
        <f>IF($AI37&lt;前期规划!$C$2,0,求节点(装备突破!$N$46:$N$81,装备突破!AU$46:AU$81,$AI37))</f>
        <v>0</v>
      </c>
      <c r="AU37" s="119">
        <f>IF($AI37&lt;前期规划!$C$2,0,求节点(装备突破!$N$46:$N$81,装备突破!AV$46:AV$81,$AI37))</f>
        <v>0</v>
      </c>
      <c r="AV37" s="80">
        <f t="shared" si="29"/>
        <v>0</v>
      </c>
      <c r="AW37" s="80">
        <f t="shared" si="1"/>
        <v>0</v>
      </c>
      <c r="AX37" s="80">
        <f t="shared" si="2"/>
        <v>0</v>
      </c>
      <c r="AY37" s="80">
        <f t="shared" si="3"/>
        <v>0</v>
      </c>
      <c r="AZ37" s="80">
        <f t="shared" si="4"/>
        <v>0</v>
      </c>
      <c r="BA37" s="80">
        <f t="shared" si="5"/>
        <v>0</v>
      </c>
      <c r="BD37" s="80">
        <v>32</v>
      </c>
      <c r="BE37" s="119">
        <f>[4]军团势力点战斗奖励设计!GN41+求节点(活动投放!$S$86:$S$121,活动投放!AN$86:AN$121,$BD37)</f>
        <v>0</v>
      </c>
      <c r="BF37" s="119">
        <f>[4]军团势力点战斗奖励设计!GO41+求节点(活动投放!$S$86:$S$121,活动投放!AO$86:AO$121,$BD37)</f>
        <v>0</v>
      </c>
      <c r="BG37" s="119">
        <f>[4]军团势力点战斗奖励设计!GP41+求节点(活动投放!$S$86:$S$121,活动投放!AP$86:AP$121,$BD37)</f>
        <v>0</v>
      </c>
      <c r="BH37" s="119">
        <f>[4]军团势力点战斗奖励设计!GQ41+求节点(活动投放!$S$86:$S$121,活动投放!AQ$86:AQ$121,$BD37)</f>
        <v>0</v>
      </c>
      <c r="BI37" s="119">
        <f>[4]军团势力点战斗奖励设计!GR41+求节点(活动投放!$S$86:$S$121,活动投放!AR$86:AR$121,$BD37)</f>
        <v>0</v>
      </c>
      <c r="BJ37" s="119">
        <f>[4]军团势力点战斗奖励设计!GS41+求节点(活动投放!$S$86:$S$121,活动投放!AS$86:AS$121,$BD37)</f>
        <v>0</v>
      </c>
      <c r="BK37" s="119">
        <f>IF($BD37&lt;前期规划!$C$2,0,求节点(装备突破!$N$86:$N$121,装备突破!AQ$86:AQ$121,$BD37))</f>
        <v>0</v>
      </c>
      <c r="BL37" s="119">
        <f>IF($BD37&lt;前期规划!$C$2,0,求节点(装备突破!$N$86:$N$121,装备突破!AR$86:AR$121,$BD37))</f>
        <v>0</v>
      </c>
      <c r="BM37" s="119">
        <f>IF($BD37&lt;前期规划!$C$2,0,求节点(装备突破!$N$86:$N$121,装备突破!AS$86:AS$121,$BD37))</f>
        <v>0</v>
      </c>
      <c r="BN37" s="119">
        <f>IF($BD37&lt;前期规划!$C$2,0,求节点(装备突破!$N$86:$N$121,装备突破!AT$86:AT$121,$BD37))</f>
        <v>0</v>
      </c>
      <c r="BO37" s="119">
        <f>IF($BD37&lt;前期规划!$C$2,0,求节点(装备突破!$N$86:$N$121,装备突破!AU$86:AU$121,$BD37))</f>
        <v>0</v>
      </c>
      <c r="BP37" s="119">
        <f>IF($BD37&lt;前期规划!$C$2,0,求节点(装备突破!$N$86:$N$121,装备突破!AV$86:AV$121,$BD37))</f>
        <v>0</v>
      </c>
      <c r="BQ37" s="80">
        <f t="shared" si="30"/>
        <v>0</v>
      </c>
      <c r="BR37" s="80">
        <f t="shared" si="6"/>
        <v>0</v>
      </c>
      <c r="BS37" s="80">
        <f t="shared" si="7"/>
        <v>0</v>
      </c>
      <c r="BT37" s="80">
        <f t="shared" si="8"/>
        <v>0</v>
      </c>
      <c r="BU37" s="80">
        <f t="shared" si="9"/>
        <v>0</v>
      </c>
      <c r="BV37" s="80">
        <f t="shared" si="10"/>
        <v>0</v>
      </c>
      <c r="BY37" s="80">
        <v>32</v>
      </c>
      <c r="BZ37" s="119">
        <f>[4]军团势力点战斗奖励设计!GT41+求节点(活动投放!$S$126:$S$161,活动投放!AN$126:AN$161,$BY37)</f>
        <v>0</v>
      </c>
      <c r="CA37" s="119">
        <f>[4]军团势力点战斗奖励设计!GU41+求节点(活动投放!$S$126:$S$161,活动投放!AO$126:AO$161,$BY37)</f>
        <v>0</v>
      </c>
      <c r="CB37" s="119">
        <f>[4]军团势力点战斗奖励设计!GV41+求节点(活动投放!$S$126:$S$161,活动投放!AP$126:AP$161,$BY37)</f>
        <v>0</v>
      </c>
      <c r="CC37" s="119">
        <f>[4]军团势力点战斗奖励设计!GW41+求节点(活动投放!$S$126:$S$161,活动投放!AQ$126:AQ$161,$BY37)</f>
        <v>0</v>
      </c>
      <c r="CD37" s="119">
        <f>[4]军团势力点战斗奖励设计!GX41+求节点(活动投放!$S$126:$S$161,活动投放!AR$126:AR$161,$BY37)</f>
        <v>0</v>
      </c>
      <c r="CE37" s="119">
        <f>[4]军团势力点战斗奖励设计!GY41+求节点(活动投放!$S$126:$S$161,活动投放!AS$126:AS$161,$BY37)</f>
        <v>0</v>
      </c>
      <c r="CF37" s="119">
        <f>IF($BY37&lt;前期规划!$C$2,0,求节点(装备突破!$N$126:$N$161,装备突破!AQ$126:AQ$161,$BY37))</f>
        <v>0</v>
      </c>
      <c r="CG37" s="119">
        <f>IF($BY37&lt;前期规划!$C$2,0,求节点(装备突破!$N$126:$N$161,装备突破!AR$126:AR$161,$BY37))</f>
        <v>0</v>
      </c>
      <c r="CH37" s="119">
        <f>IF($BY37&lt;前期规划!$C$2,0,求节点(装备突破!$N$126:$N$161,装备突破!AS$126:AS$161,$BY37))</f>
        <v>0</v>
      </c>
      <c r="CI37" s="119">
        <f>IF($BY37&lt;前期规划!$C$2,0,求节点(装备突破!$N$126:$N$161,装备突破!AT$126:AT$161,$BY37))</f>
        <v>0</v>
      </c>
      <c r="CJ37" s="119">
        <f>IF($BY37&lt;前期规划!$C$2,0,求节点(装备突破!$N$126:$N$161,装备突破!AU$126:AU$161,$BY37))</f>
        <v>0</v>
      </c>
      <c r="CK37" s="119">
        <f>IF($BY37&lt;前期规划!$C$2,0,求节点(装备突破!$N$126:$N$161,装备突破!AV$126:AV$161,$BY37))</f>
        <v>0</v>
      </c>
      <c r="CL37" s="80">
        <f t="shared" si="31"/>
        <v>0</v>
      </c>
      <c r="CM37" s="80">
        <f t="shared" si="11"/>
        <v>0</v>
      </c>
      <c r="CN37" s="80">
        <f t="shared" si="12"/>
        <v>0</v>
      </c>
      <c r="CO37" s="80">
        <f t="shared" si="13"/>
        <v>0</v>
      </c>
      <c r="CP37" s="80">
        <f t="shared" si="14"/>
        <v>0</v>
      </c>
      <c r="CQ37" s="80">
        <f t="shared" si="15"/>
        <v>0</v>
      </c>
      <c r="CT37" s="80">
        <v>32</v>
      </c>
      <c r="CU37" s="119">
        <f>[4]军团势力点战斗奖励设计!GZ41+求节点(活动投放!$S$166:$S$201,活动投放!AN$166:AN$201,$CT37)</f>
        <v>0</v>
      </c>
      <c r="CV37" s="119">
        <f>[4]军团势力点战斗奖励设计!HA41+求节点(活动投放!$S$166:$S$201,活动投放!AO$166:AO$201,$CT37)</f>
        <v>0</v>
      </c>
      <c r="CW37" s="119">
        <f>[4]军团势力点战斗奖励设计!HB41+求节点(活动投放!$S$166:$S$201,活动投放!AP$166:AP$201,$CT37)</f>
        <v>0</v>
      </c>
      <c r="CX37" s="119">
        <f>[4]军团势力点战斗奖励设计!HC41+求节点(活动投放!$S$166:$S$201,活动投放!AQ$166:AQ$201,$CT37)</f>
        <v>0</v>
      </c>
      <c r="CY37" s="119">
        <f>[4]军团势力点战斗奖励设计!HD41+求节点(活动投放!$S$166:$S$201,活动投放!AR$166:AR$201,$CT37)</f>
        <v>0</v>
      </c>
      <c r="CZ37" s="119">
        <f>[4]军团势力点战斗奖励设计!HE41+求节点(活动投放!$S$166:$S$201,活动投放!AS$166:AS$201,$CT37)</f>
        <v>0</v>
      </c>
      <c r="DA37" s="119">
        <f>IF($CT37&lt;前期规划!$C$2,0,求节点(装备突破!$N$166:$N$201,装备突破!AQ$166:AQ$201,$CT37))</f>
        <v>0</v>
      </c>
      <c r="DB37" s="119">
        <f>IF($CT37&lt;前期规划!$C$2,0,求节点(装备突破!$N$166:$N$201,装备突破!AR$166:AR$201,$CT37))</f>
        <v>0</v>
      </c>
      <c r="DC37" s="119">
        <f>IF($CT37&lt;前期规划!$C$2,0,求节点(装备突破!$N$166:$N$201,装备突破!AS$166:AS$201,$CT37))</f>
        <v>0</v>
      </c>
      <c r="DD37" s="119">
        <f>IF($CT37&lt;前期规划!$C$2,0,求节点(装备突破!$N$166:$N$201,装备突破!AT$166:AT$201,$CT37))</f>
        <v>0</v>
      </c>
      <c r="DE37" s="119">
        <f>IF($CT37&lt;前期规划!$C$2,0,求节点(装备突破!$N$166:$N$201,装备突破!AU$166:AU$201,$CT37))</f>
        <v>0</v>
      </c>
      <c r="DF37" s="119">
        <f>IF($CT37&lt;前期规划!$C$2,0,求节点(装备突破!$N$166:$N$201,装备突破!AV$166:AV$201,$CT37))</f>
        <v>0</v>
      </c>
      <c r="DG37" s="80">
        <f t="shared" si="32"/>
        <v>0</v>
      </c>
      <c r="DH37" s="80">
        <f t="shared" si="16"/>
        <v>0</v>
      </c>
      <c r="DI37" s="80">
        <f t="shared" si="17"/>
        <v>0</v>
      </c>
      <c r="DJ37" s="80">
        <f t="shared" si="18"/>
        <v>0</v>
      </c>
      <c r="DK37" s="80">
        <f t="shared" si="19"/>
        <v>0</v>
      </c>
      <c r="DL37" s="80">
        <f t="shared" si="20"/>
        <v>0</v>
      </c>
      <c r="DN37" s="128" t="e">
        <f>[4]军团势力点战斗奖励设计!HE41/CZ37</f>
        <v>#DIV/0!</v>
      </c>
      <c r="DO37" s="128" t="e">
        <f>求节点(活动投放!$S$166:$S$201,活动投放!AS$166:AS$201,$CT37)/CZ37</f>
        <v>#DIV/0!</v>
      </c>
      <c r="DU37" s="140">
        <v>32</v>
      </c>
      <c r="DV37" s="140">
        <f>[4]军团势力点战斗奖励设计!AA41+[4]军团势力点战斗奖励设计!AF41+求节点(活动投放!$S$6:$S$41,活动投放!$BC$6:$BC$41,$DU37)</f>
        <v>0</v>
      </c>
      <c r="DW37" s="140">
        <f>[4]军团势力点战斗奖励设计!AB41+[4]军团势力点战斗奖励设计!AG41+求节点(活动投放!$S$46:$S$81,活动投放!$BC$46:$BC$81,$DU37)</f>
        <v>0</v>
      </c>
      <c r="DX37" s="140">
        <f>[4]军团势力点战斗奖励设计!AC41+[4]军团势力点战斗奖励设计!AH41+求节点(活动投放!$S$86:$S$121,活动投放!$BC$86:$BC$121,$DU37)</f>
        <v>0</v>
      </c>
      <c r="DY37" s="140">
        <f>[4]军团势力点战斗奖励设计!AD41+[4]军团势力点战斗奖励设计!AI41+求节点(活动投放!$S$126:$S$161,活动投放!$BC$126:$BC$161,$DU37)</f>
        <v>0</v>
      </c>
      <c r="DZ37" s="140">
        <f>[4]军团势力点战斗奖励设计!AE41+[4]军团势力点战斗奖励设计!AJ41+求节点(活动投放!$S$166:$S$201,活动投放!$BC$166:$BC$201,$DU37)</f>
        <v>0</v>
      </c>
      <c r="EA37" s="140">
        <f>[4]军团势力点战斗奖励设计!BI41+[4]军团势力点战斗奖励设计!BN41+求节点(活动投放!$S$6:$S$41,活动投放!$BE$6:$BE$41,$DU37)</f>
        <v>0</v>
      </c>
      <c r="EB37" s="140">
        <f>[4]军团势力点战斗奖励设计!BJ41+[4]军团势力点战斗奖励设计!BO41+求节点(活动投放!$S$46:$S$81,活动投放!$BE$46:$BE$81,$DU37)</f>
        <v>0</v>
      </c>
      <c r="EC37" s="140">
        <f>[4]军团势力点战斗奖励设计!BK41+[4]军团势力点战斗奖励设计!BP41+求节点(活动投放!$S$86:$S$121,活动投放!$BE$86:$BE$121,$DU37)</f>
        <v>0</v>
      </c>
      <c r="ED37" s="140">
        <f>[4]军团势力点战斗奖励设计!BL41+[4]军团势力点战斗奖励设计!BQ41+求节点(活动投放!$S$126:$S$161,活动投放!$BE$126:$BE$161,$DU37)</f>
        <v>0</v>
      </c>
      <c r="EE37" s="140">
        <f>[4]军团势力点战斗奖励设计!BM41+[4]军团势力点战斗奖励设计!BR41+求节点(活动投放!$S$166:$S$201,活动投放!$BE$166:$BE$201,$DU37)</f>
        <v>0</v>
      </c>
      <c r="EF37" s="140">
        <f t="shared" si="33"/>
        <v>0</v>
      </c>
      <c r="EG37" s="140">
        <f t="shared" si="34"/>
        <v>0</v>
      </c>
      <c r="EH37" s="140">
        <f t="shared" si="35"/>
        <v>0</v>
      </c>
      <c r="EI37" s="140">
        <f t="shared" si="36"/>
        <v>0</v>
      </c>
      <c r="EJ37" s="140">
        <f t="shared" si="37"/>
        <v>0</v>
      </c>
      <c r="EM37" s="140">
        <v>32</v>
      </c>
      <c r="EN37" s="140">
        <f>[4]军团势力点战斗奖励设计!AK41+[4]军团势力点战斗奖励设计!AP41+求节点(活动投放!$S$6:$S$41,活动投放!$BD$6:$BD$41,$EM37)</f>
        <v>0</v>
      </c>
      <c r="EO37" s="140">
        <f>[4]军团势力点战斗奖励设计!AL41+[4]军团势力点战斗奖励设计!AQ41+求节点(活动投放!$S$46:$S$81,活动投放!$BD$46:$BD$81,$EM37)</f>
        <v>0</v>
      </c>
      <c r="EP37" s="140">
        <f>[4]军团势力点战斗奖励设计!AM41+[4]军团势力点战斗奖励设计!AR41+求节点(活动投放!$S$86:$S$121,活动投放!$BD$86:$BD$121,$EM37)</f>
        <v>0</v>
      </c>
      <c r="EQ37" s="140">
        <f>[4]军团势力点战斗奖励设计!AN41+[4]军团势力点战斗奖励设计!AS41+求节点(活动投放!$S$126:$S$161,活动投放!$BD$126:$BD$161,$EM37)</f>
        <v>0</v>
      </c>
      <c r="ER37" s="140">
        <f>[4]军团势力点战斗奖励设计!AO41+[4]军团势力点战斗奖励设计!AT41+求节点(活动投放!$S$166:$S$201,活动投放!$BD$166:$BD$201,$EM37)</f>
        <v>0</v>
      </c>
      <c r="ES37" s="140">
        <f>[4]军团势力点战斗奖励设计!BS41+[4]军团势力点战斗奖励设计!BX41+求节点(活动投放!$S$6:$S$41,活动投放!$BF$6:$BF$41,$EM37)</f>
        <v>0</v>
      </c>
      <c r="ET37" s="140">
        <f>[4]军团势力点战斗奖励设计!BT41+[4]军团势力点战斗奖励设计!BY41+求节点(活动投放!$S$46:$S$81,活动投放!$BF$46:$BF$81,$EM37)</f>
        <v>0</v>
      </c>
      <c r="EU37" s="140">
        <f>[4]军团势力点战斗奖励设计!BU41+[4]军团势力点战斗奖励设计!BZ41+求节点(活动投放!$S$86:$S$121,活动投放!$BF$86:$BF$121,$EM37)</f>
        <v>0</v>
      </c>
      <c r="EV37" s="140">
        <f>[4]军团势力点战斗奖励设计!BV41+[4]军团势力点战斗奖励设计!CA41+求节点(活动投放!$S$126:$S$161,活动投放!$BF$126:$BF$161,$EM37)</f>
        <v>0</v>
      </c>
      <c r="EW37" s="140">
        <f>[4]军团势力点战斗奖励设计!BW41+[4]军团势力点战斗奖励设计!CB41+求节点(活动投放!$S$166:$S$201,活动投放!$BF$166:$BF$201,$EM37)</f>
        <v>0</v>
      </c>
      <c r="EX37" s="140">
        <f t="shared" si="38"/>
        <v>0</v>
      </c>
      <c r="EY37" s="140">
        <f t="shared" si="39"/>
        <v>0</v>
      </c>
      <c r="EZ37" s="140">
        <f t="shared" si="40"/>
        <v>0</v>
      </c>
      <c r="FA37" s="140">
        <f t="shared" si="41"/>
        <v>0</v>
      </c>
      <c r="FB37" s="140">
        <f t="shared" si="42"/>
        <v>0</v>
      </c>
    </row>
    <row r="38" spans="2:158" x14ac:dyDescent="0.15">
      <c r="B38" s="80">
        <v>33</v>
      </c>
      <c r="C38" s="119">
        <f>[4]军团势力点战斗奖励设计!GB42+求节点(活动投放!$S$6:$S$41,活动投放!AN$6:AN$41,$B38)</f>
        <v>0</v>
      </c>
      <c r="D38" s="119">
        <f>[4]军团势力点战斗奖励设计!GC42+求节点(活动投放!$S$6:$S$41,活动投放!AO$6:AO$41,$B38)</f>
        <v>0</v>
      </c>
      <c r="E38" s="119">
        <f>[4]军团势力点战斗奖励设计!GD42+求节点(活动投放!$S$6:$S$41,活动投放!AP$6:AP$41,$B38)</f>
        <v>0</v>
      </c>
      <c r="F38" s="119">
        <f>[4]军团势力点战斗奖励设计!GE42+求节点(活动投放!$S$6:$S$41,活动投放!AQ$6:AQ$41,$B38)</f>
        <v>0</v>
      </c>
      <c r="G38" s="119">
        <f>[4]军团势力点战斗奖励设计!GF42+求节点(活动投放!$S$6:$S$41,活动投放!AR$6:AR$41,$B38)</f>
        <v>0</v>
      </c>
      <c r="H38" s="119">
        <f>[4]军团势力点战斗奖励设计!GG42+求节点(活动投放!$S$6:$S$41,活动投放!AS$6:AS$41,$B38)</f>
        <v>0</v>
      </c>
      <c r="I38" s="119">
        <f>IF($B38&lt;前期规划!$C$2,0,求节点(装备突破!$N$6:$N$41,装备突破!AQ$6:AQ$41,$B38))</f>
        <v>0</v>
      </c>
      <c r="J38" s="119">
        <f>IF($B38&lt;前期规划!$C$2,0,求节点(装备突破!$N$6:$N$41,装备突破!AR$6:AR$41,$B38))</f>
        <v>0</v>
      </c>
      <c r="K38" s="119">
        <f>IF($B38&lt;前期规划!$C$2,0,求节点(装备突破!$N$6:$N$41,装备突破!AS$6:AS$41,$B38))</f>
        <v>0</v>
      </c>
      <c r="L38" s="119">
        <f>IF($B38&lt;前期规划!$C$2,0,求节点(装备突破!$N$6:$N$41,装备突破!AT$6:AT$41,$B38))</f>
        <v>0</v>
      </c>
      <c r="M38" s="119">
        <f>IF($B38&lt;前期规划!$C$2,0,求节点(装备突破!$N$6:$N$41,装备突破!AU$6:AU$41,$B38))</f>
        <v>0</v>
      </c>
      <c r="N38" s="119">
        <f>IF($B38&lt;前期规划!$C$2,0,求节点(装备突破!$N$6:$N$41,装备突破!AV$6:AV$41,$B38))</f>
        <v>0</v>
      </c>
      <c r="O38" s="80">
        <f t="shared" si="23"/>
        <v>0</v>
      </c>
      <c r="P38" s="80">
        <f t="shared" si="24"/>
        <v>0</v>
      </c>
      <c r="Q38" s="80">
        <f t="shared" si="25"/>
        <v>0</v>
      </c>
      <c r="R38" s="80">
        <f t="shared" si="26"/>
        <v>0</v>
      </c>
      <c r="S38" s="80">
        <f t="shared" si="27"/>
        <v>0</v>
      </c>
      <c r="T38" s="80">
        <f t="shared" si="28"/>
        <v>0</v>
      </c>
      <c r="V38" s="128" t="e">
        <f>[4]军团势力点战斗奖励设计!GD42/E38</f>
        <v>#DIV/0!</v>
      </c>
      <c r="W38" s="128" t="e">
        <f>求节点(活动投放!$S$6:$S$41,活动投放!AP$6:AP$41,$B38)/E38</f>
        <v>#DIV/0!</v>
      </c>
      <c r="Y38" s="128" t="e">
        <f>[4]军团势力点战斗奖励设计!GE42/F38</f>
        <v>#DIV/0!</v>
      </c>
      <c r="Z38" s="128" t="e">
        <f>求节点(活动投放!$S$6:$S$41,活动投放!AQ$6:AQ$41,$B38)/F38</f>
        <v>#DIV/0!</v>
      </c>
      <c r="AB38" s="128" t="e">
        <f>[4]军团势力点战斗奖励设计!GF42/G38</f>
        <v>#DIV/0!</v>
      </c>
      <c r="AC38" s="128" t="e">
        <f>求节点(活动投放!$S$6:$S$41,活动投放!AR$6:AR$41,$B38)/G38</f>
        <v>#DIV/0!</v>
      </c>
      <c r="AE38" s="128" t="e">
        <f>[4]军团势力点战斗奖励设计!GG42/H38</f>
        <v>#DIV/0!</v>
      </c>
      <c r="AF38" s="128" t="e">
        <f>求节点(活动投放!$S$6:$S$41,活动投放!AS$6:AS$41,$B38)/H38</f>
        <v>#DIV/0!</v>
      </c>
      <c r="AI38" s="80">
        <v>33</v>
      </c>
      <c r="AJ38" s="119">
        <f>[4]军团势力点战斗奖励设计!GH42+求节点(活动投放!$S$46:$S$81,活动投放!AN$46:AN$81,$AI38)</f>
        <v>0</v>
      </c>
      <c r="AK38" s="119">
        <f>[4]军团势力点战斗奖励设计!GI42+求节点(活动投放!$S$46:$S$81,活动投放!AO$46:AO$81,$AI38)</f>
        <v>0</v>
      </c>
      <c r="AL38" s="119">
        <f>[4]军团势力点战斗奖励设计!GJ42+求节点(活动投放!$S$46:$S$81,活动投放!AP$46:AP$81,$AI38)</f>
        <v>0</v>
      </c>
      <c r="AM38" s="119">
        <f>[4]军团势力点战斗奖励设计!GK42+求节点(活动投放!$S$46:$S$81,活动投放!AQ$46:AQ$81,$AI38)</f>
        <v>0</v>
      </c>
      <c r="AN38" s="119">
        <f>[4]军团势力点战斗奖励设计!GL42+求节点(活动投放!$S$46:$S$81,活动投放!AR$46:AR$81,$AI38)</f>
        <v>0</v>
      </c>
      <c r="AO38" s="119">
        <f>[4]军团势力点战斗奖励设计!GM42+求节点(活动投放!$S$46:$S$81,活动投放!AS$46:AS$81,$AI38)</f>
        <v>0</v>
      </c>
      <c r="AP38" s="119">
        <f>IF($AI38&lt;前期规划!$C$2,0,求节点(装备突破!$N$46:$N$81,装备突破!AQ$46:AQ$81,$AI38))</f>
        <v>0</v>
      </c>
      <c r="AQ38" s="119">
        <f>IF($AI38&lt;前期规划!$C$2,0,求节点(装备突破!$N$46:$N$81,装备突破!AR$46:AR$81,$AI38))</f>
        <v>0</v>
      </c>
      <c r="AR38" s="119">
        <f>IF($AI38&lt;前期规划!$C$2,0,求节点(装备突破!$N$46:$N$81,装备突破!AS$46:AS$81,$AI38))</f>
        <v>0</v>
      </c>
      <c r="AS38" s="119">
        <f>IF($AI38&lt;前期规划!$C$2,0,求节点(装备突破!$N$46:$N$81,装备突破!AT$46:AT$81,$AI38))</f>
        <v>0</v>
      </c>
      <c r="AT38" s="119">
        <f>IF($AI38&lt;前期规划!$C$2,0,求节点(装备突破!$N$46:$N$81,装备突破!AU$46:AU$81,$AI38))</f>
        <v>0</v>
      </c>
      <c r="AU38" s="119">
        <f>IF($AI38&lt;前期规划!$C$2,0,求节点(装备突破!$N$46:$N$81,装备突破!AV$46:AV$81,$AI38))</f>
        <v>0</v>
      </c>
      <c r="AV38" s="80">
        <f t="shared" si="29"/>
        <v>0</v>
      </c>
      <c r="AW38" s="80">
        <f t="shared" si="1"/>
        <v>0</v>
      </c>
      <c r="AX38" s="80">
        <f t="shared" si="2"/>
        <v>0</v>
      </c>
      <c r="AY38" s="80">
        <f t="shared" si="3"/>
        <v>0</v>
      </c>
      <c r="AZ38" s="80">
        <f t="shared" si="4"/>
        <v>0</v>
      </c>
      <c r="BA38" s="80">
        <f t="shared" si="5"/>
        <v>0</v>
      </c>
      <c r="BD38" s="80">
        <v>33</v>
      </c>
      <c r="BE38" s="119">
        <f>[4]军团势力点战斗奖励设计!GN42+求节点(活动投放!$S$86:$S$121,活动投放!AN$86:AN$121,$BD38)</f>
        <v>0</v>
      </c>
      <c r="BF38" s="119">
        <f>[4]军团势力点战斗奖励设计!GO42+求节点(活动投放!$S$86:$S$121,活动投放!AO$86:AO$121,$BD38)</f>
        <v>0</v>
      </c>
      <c r="BG38" s="119">
        <f>[4]军团势力点战斗奖励设计!GP42+求节点(活动投放!$S$86:$S$121,活动投放!AP$86:AP$121,$BD38)</f>
        <v>0</v>
      </c>
      <c r="BH38" s="119">
        <f>[4]军团势力点战斗奖励设计!GQ42+求节点(活动投放!$S$86:$S$121,活动投放!AQ$86:AQ$121,$BD38)</f>
        <v>0</v>
      </c>
      <c r="BI38" s="119">
        <f>[4]军团势力点战斗奖励设计!GR42+求节点(活动投放!$S$86:$S$121,活动投放!AR$86:AR$121,$BD38)</f>
        <v>0</v>
      </c>
      <c r="BJ38" s="119">
        <f>[4]军团势力点战斗奖励设计!GS42+求节点(活动投放!$S$86:$S$121,活动投放!AS$86:AS$121,$BD38)</f>
        <v>0</v>
      </c>
      <c r="BK38" s="119">
        <f>IF($BD38&lt;前期规划!$C$2,0,求节点(装备突破!$N$86:$N$121,装备突破!AQ$86:AQ$121,$BD38))</f>
        <v>0</v>
      </c>
      <c r="BL38" s="119">
        <f>IF($BD38&lt;前期规划!$C$2,0,求节点(装备突破!$N$86:$N$121,装备突破!AR$86:AR$121,$BD38))</f>
        <v>0</v>
      </c>
      <c r="BM38" s="119">
        <f>IF($BD38&lt;前期规划!$C$2,0,求节点(装备突破!$N$86:$N$121,装备突破!AS$86:AS$121,$BD38))</f>
        <v>0</v>
      </c>
      <c r="BN38" s="119">
        <f>IF($BD38&lt;前期规划!$C$2,0,求节点(装备突破!$N$86:$N$121,装备突破!AT$86:AT$121,$BD38))</f>
        <v>0</v>
      </c>
      <c r="BO38" s="119">
        <f>IF($BD38&lt;前期规划!$C$2,0,求节点(装备突破!$N$86:$N$121,装备突破!AU$86:AU$121,$BD38))</f>
        <v>0</v>
      </c>
      <c r="BP38" s="119">
        <f>IF($BD38&lt;前期规划!$C$2,0,求节点(装备突破!$N$86:$N$121,装备突破!AV$86:AV$121,$BD38))</f>
        <v>0</v>
      </c>
      <c r="BQ38" s="80">
        <f t="shared" si="30"/>
        <v>0</v>
      </c>
      <c r="BR38" s="80">
        <f t="shared" si="6"/>
        <v>0</v>
      </c>
      <c r="BS38" s="80">
        <f t="shared" si="7"/>
        <v>0</v>
      </c>
      <c r="BT38" s="80">
        <f t="shared" si="8"/>
        <v>0</v>
      </c>
      <c r="BU38" s="80">
        <f t="shared" si="9"/>
        <v>0</v>
      </c>
      <c r="BV38" s="80">
        <f t="shared" si="10"/>
        <v>0</v>
      </c>
      <c r="BY38" s="80">
        <v>33</v>
      </c>
      <c r="BZ38" s="119">
        <f>[4]军团势力点战斗奖励设计!GT42+求节点(活动投放!$S$126:$S$161,活动投放!AN$126:AN$161,$BY38)</f>
        <v>0</v>
      </c>
      <c r="CA38" s="119">
        <f>[4]军团势力点战斗奖励设计!GU42+求节点(活动投放!$S$126:$S$161,活动投放!AO$126:AO$161,$BY38)</f>
        <v>0</v>
      </c>
      <c r="CB38" s="119">
        <f>[4]军团势力点战斗奖励设计!GV42+求节点(活动投放!$S$126:$S$161,活动投放!AP$126:AP$161,$BY38)</f>
        <v>0</v>
      </c>
      <c r="CC38" s="119">
        <f>[4]军团势力点战斗奖励设计!GW42+求节点(活动投放!$S$126:$S$161,活动投放!AQ$126:AQ$161,$BY38)</f>
        <v>0</v>
      </c>
      <c r="CD38" s="119">
        <f>[4]军团势力点战斗奖励设计!GX42+求节点(活动投放!$S$126:$S$161,活动投放!AR$126:AR$161,$BY38)</f>
        <v>0</v>
      </c>
      <c r="CE38" s="119">
        <f>[4]军团势力点战斗奖励设计!GY42+求节点(活动投放!$S$126:$S$161,活动投放!AS$126:AS$161,$BY38)</f>
        <v>0</v>
      </c>
      <c r="CF38" s="119">
        <f>IF($BY38&lt;前期规划!$C$2,0,求节点(装备突破!$N$126:$N$161,装备突破!AQ$126:AQ$161,$BY38))</f>
        <v>0</v>
      </c>
      <c r="CG38" s="119">
        <f>IF($BY38&lt;前期规划!$C$2,0,求节点(装备突破!$N$126:$N$161,装备突破!AR$126:AR$161,$BY38))</f>
        <v>0</v>
      </c>
      <c r="CH38" s="119">
        <f>IF($BY38&lt;前期规划!$C$2,0,求节点(装备突破!$N$126:$N$161,装备突破!AS$126:AS$161,$BY38))</f>
        <v>0</v>
      </c>
      <c r="CI38" s="119">
        <f>IF($BY38&lt;前期规划!$C$2,0,求节点(装备突破!$N$126:$N$161,装备突破!AT$126:AT$161,$BY38))</f>
        <v>0</v>
      </c>
      <c r="CJ38" s="119">
        <f>IF($BY38&lt;前期规划!$C$2,0,求节点(装备突破!$N$126:$N$161,装备突破!AU$126:AU$161,$BY38))</f>
        <v>0</v>
      </c>
      <c r="CK38" s="119">
        <f>IF($BY38&lt;前期规划!$C$2,0,求节点(装备突破!$N$126:$N$161,装备突破!AV$126:AV$161,$BY38))</f>
        <v>0</v>
      </c>
      <c r="CL38" s="80">
        <f t="shared" si="31"/>
        <v>0</v>
      </c>
      <c r="CM38" s="80">
        <f t="shared" si="11"/>
        <v>0</v>
      </c>
      <c r="CN38" s="80">
        <f t="shared" si="12"/>
        <v>0</v>
      </c>
      <c r="CO38" s="80">
        <f t="shared" si="13"/>
        <v>0</v>
      </c>
      <c r="CP38" s="80">
        <f t="shared" si="14"/>
        <v>0</v>
      </c>
      <c r="CQ38" s="80">
        <f t="shared" si="15"/>
        <v>0</v>
      </c>
      <c r="CT38" s="80">
        <v>33</v>
      </c>
      <c r="CU38" s="119">
        <f>[4]军团势力点战斗奖励设计!GZ42+求节点(活动投放!$S$166:$S$201,活动投放!AN$166:AN$201,$CT38)</f>
        <v>0</v>
      </c>
      <c r="CV38" s="119">
        <f>[4]军团势力点战斗奖励设计!HA42+求节点(活动投放!$S$166:$S$201,活动投放!AO$166:AO$201,$CT38)</f>
        <v>0</v>
      </c>
      <c r="CW38" s="119">
        <f>[4]军团势力点战斗奖励设计!HB42+求节点(活动投放!$S$166:$S$201,活动投放!AP$166:AP$201,$CT38)</f>
        <v>0</v>
      </c>
      <c r="CX38" s="119">
        <f>[4]军团势力点战斗奖励设计!HC42+求节点(活动投放!$S$166:$S$201,活动投放!AQ$166:AQ$201,$CT38)</f>
        <v>0</v>
      </c>
      <c r="CY38" s="119">
        <f>[4]军团势力点战斗奖励设计!HD42+求节点(活动投放!$S$166:$S$201,活动投放!AR$166:AR$201,$CT38)</f>
        <v>0</v>
      </c>
      <c r="CZ38" s="119">
        <f>[4]军团势力点战斗奖励设计!HE42+求节点(活动投放!$S$166:$S$201,活动投放!AS$166:AS$201,$CT38)</f>
        <v>0</v>
      </c>
      <c r="DA38" s="119">
        <f>IF($CT38&lt;前期规划!$C$2,0,求节点(装备突破!$N$166:$N$201,装备突破!AQ$166:AQ$201,$CT38))</f>
        <v>0</v>
      </c>
      <c r="DB38" s="119">
        <f>IF($CT38&lt;前期规划!$C$2,0,求节点(装备突破!$N$166:$N$201,装备突破!AR$166:AR$201,$CT38))</f>
        <v>0</v>
      </c>
      <c r="DC38" s="119">
        <f>IF($CT38&lt;前期规划!$C$2,0,求节点(装备突破!$N$166:$N$201,装备突破!AS$166:AS$201,$CT38))</f>
        <v>0</v>
      </c>
      <c r="DD38" s="119">
        <f>IF($CT38&lt;前期规划!$C$2,0,求节点(装备突破!$N$166:$N$201,装备突破!AT$166:AT$201,$CT38))</f>
        <v>0</v>
      </c>
      <c r="DE38" s="119">
        <f>IF($CT38&lt;前期规划!$C$2,0,求节点(装备突破!$N$166:$N$201,装备突破!AU$166:AU$201,$CT38))</f>
        <v>0</v>
      </c>
      <c r="DF38" s="119">
        <f>IF($CT38&lt;前期规划!$C$2,0,求节点(装备突破!$N$166:$N$201,装备突破!AV$166:AV$201,$CT38))</f>
        <v>0</v>
      </c>
      <c r="DG38" s="80">
        <f t="shared" si="32"/>
        <v>0</v>
      </c>
      <c r="DH38" s="80">
        <f t="shared" si="16"/>
        <v>0</v>
      </c>
      <c r="DI38" s="80">
        <f t="shared" si="17"/>
        <v>0</v>
      </c>
      <c r="DJ38" s="80">
        <f t="shared" si="18"/>
        <v>0</v>
      </c>
      <c r="DK38" s="80">
        <f t="shared" si="19"/>
        <v>0</v>
      </c>
      <c r="DL38" s="80">
        <f t="shared" si="20"/>
        <v>0</v>
      </c>
      <c r="DN38" s="128" t="e">
        <f>[4]军团势力点战斗奖励设计!HE42/CZ38</f>
        <v>#DIV/0!</v>
      </c>
      <c r="DO38" s="128" t="e">
        <f>求节点(活动投放!$S$166:$S$201,活动投放!AS$166:AS$201,$CT38)/CZ38</f>
        <v>#DIV/0!</v>
      </c>
      <c r="DU38" s="140">
        <v>33</v>
      </c>
      <c r="DV38" s="140">
        <f>[4]军团势力点战斗奖励设计!AA42+[4]军团势力点战斗奖励设计!AF42+求节点(活动投放!$S$6:$S$41,活动投放!$BC$6:$BC$41,$DU38)</f>
        <v>0</v>
      </c>
      <c r="DW38" s="140">
        <f>[4]军团势力点战斗奖励设计!AB42+[4]军团势力点战斗奖励设计!AG42+求节点(活动投放!$S$46:$S$81,活动投放!$BC$46:$BC$81,$DU38)</f>
        <v>0</v>
      </c>
      <c r="DX38" s="140">
        <f>[4]军团势力点战斗奖励设计!AC42+[4]军团势力点战斗奖励设计!AH42+求节点(活动投放!$S$86:$S$121,活动投放!$BC$86:$BC$121,$DU38)</f>
        <v>0</v>
      </c>
      <c r="DY38" s="140">
        <f>[4]军团势力点战斗奖励设计!AD42+[4]军团势力点战斗奖励设计!AI42+求节点(活动投放!$S$126:$S$161,活动投放!$BC$126:$BC$161,$DU38)</f>
        <v>0</v>
      </c>
      <c r="DZ38" s="140">
        <f>[4]军团势力点战斗奖励设计!AE42+[4]军团势力点战斗奖励设计!AJ42+求节点(活动投放!$S$166:$S$201,活动投放!$BC$166:$BC$201,$DU38)</f>
        <v>0</v>
      </c>
      <c r="EA38" s="140">
        <f>[4]军团势力点战斗奖励设计!BI42+[4]军团势力点战斗奖励设计!BN42+求节点(活动投放!$S$6:$S$41,活动投放!$BE$6:$BE$41,$DU38)</f>
        <v>0</v>
      </c>
      <c r="EB38" s="140">
        <f>[4]军团势力点战斗奖励设计!BJ42+[4]军团势力点战斗奖励设计!BO42+求节点(活动投放!$S$46:$S$81,活动投放!$BE$46:$BE$81,$DU38)</f>
        <v>0</v>
      </c>
      <c r="EC38" s="140">
        <f>[4]军团势力点战斗奖励设计!BK42+[4]军团势力点战斗奖励设计!BP42+求节点(活动投放!$S$86:$S$121,活动投放!$BE$86:$BE$121,$DU38)</f>
        <v>0</v>
      </c>
      <c r="ED38" s="140">
        <f>[4]军团势力点战斗奖励设计!BL42+[4]军团势力点战斗奖励设计!BQ42+求节点(活动投放!$S$126:$S$161,活动投放!$BE$126:$BE$161,$DU38)</f>
        <v>0</v>
      </c>
      <c r="EE38" s="140">
        <f>[4]军团势力点战斗奖励设计!BM42+[4]军团势力点战斗奖励设计!BR42+求节点(活动投放!$S$166:$S$201,活动投放!$BE$166:$BE$201,$DU38)</f>
        <v>0</v>
      </c>
      <c r="EF38" s="140">
        <f t="shared" si="33"/>
        <v>0</v>
      </c>
      <c r="EG38" s="140">
        <f t="shared" si="34"/>
        <v>0</v>
      </c>
      <c r="EH38" s="140">
        <f t="shared" si="35"/>
        <v>0</v>
      </c>
      <c r="EI38" s="140">
        <f t="shared" si="36"/>
        <v>0</v>
      </c>
      <c r="EJ38" s="140">
        <f t="shared" si="37"/>
        <v>0</v>
      </c>
      <c r="EM38" s="140">
        <v>33</v>
      </c>
      <c r="EN38" s="140">
        <f>[4]军团势力点战斗奖励设计!AK42+[4]军团势力点战斗奖励设计!AP42+求节点(活动投放!$S$6:$S$41,活动投放!$BD$6:$BD$41,$EM38)</f>
        <v>0</v>
      </c>
      <c r="EO38" s="140">
        <f>[4]军团势力点战斗奖励设计!AL42+[4]军团势力点战斗奖励设计!AQ42+求节点(活动投放!$S$46:$S$81,活动投放!$BD$46:$BD$81,$EM38)</f>
        <v>0</v>
      </c>
      <c r="EP38" s="140">
        <f>[4]军团势力点战斗奖励设计!AM42+[4]军团势力点战斗奖励设计!AR42+求节点(活动投放!$S$86:$S$121,活动投放!$BD$86:$BD$121,$EM38)</f>
        <v>0</v>
      </c>
      <c r="EQ38" s="140">
        <f>[4]军团势力点战斗奖励设计!AN42+[4]军团势力点战斗奖励设计!AS42+求节点(活动投放!$S$126:$S$161,活动投放!$BD$126:$BD$161,$EM38)</f>
        <v>0</v>
      </c>
      <c r="ER38" s="140">
        <f>[4]军团势力点战斗奖励设计!AO42+[4]军团势力点战斗奖励设计!AT42+求节点(活动投放!$S$166:$S$201,活动投放!$BD$166:$BD$201,$EM38)</f>
        <v>0</v>
      </c>
      <c r="ES38" s="140">
        <f>[4]军团势力点战斗奖励设计!BS42+[4]军团势力点战斗奖励设计!BX42+求节点(活动投放!$S$6:$S$41,活动投放!$BF$6:$BF$41,$EM38)</f>
        <v>0</v>
      </c>
      <c r="ET38" s="140">
        <f>[4]军团势力点战斗奖励设计!BT42+[4]军团势力点战斗奖励设计!BY42+求节点(活动投放!$S$46:$S$81,活动投放!$BF$46:$BF$81,$EM38)</f>
        <v>0</v>
      </c>
      <c r="EU38" s="140">
        <f>[4]军团势力点战斗奖励设计!BU42+[4]军团势力点战斗奖励设计!BZ42+求节点(活动投放!$S$86:$S$121,活动投放!$BF$86:$BF$121,$EM38)</f>
        <v>0</v>
      </c>
      <c r="EV38" s="140">
        <f>[4]军团势力点战斗奖励设计!BV42+[4]军团势力点战斗奖励设计!CA42+求节点(活动投放!$S$126:$S$161,活动投放!$BF$126:$BF$161,$EM38)</f>
        <v>0</v>
      </c>
      <c r="EW38" s="140">
        <f>[4]军团势力点战斗奖励设计!BW42+[4]军团势力点战斗奖励设计!CB42+求节点(活动投放!$S$166:$S$201,活动投放!$BF$166:$BF$201,$EM38)</f>
        <v>0</v>
      </c>
      <c r="EX38" s="140">
        <f t="shared" si="38"/>
        <v>0</v>
      </c>
      <c r="EY38" s="140">
        <f t="shared" si="39"/>
        <v>0</v>
      </c>
      <c r="EZ38" s="140">
        <f t="shared" si="40"/>
        <v>0</v>
      </c>
      <c r="FA38" s="140">
        <f t="shared" si="41"/>
        <v>0</v>
      </c>
      <c r="FB38" s="140">
        <f t="shared" si="42"/>
        <v>0</v>
      </c>
    </row>
    <row r="39" spans="2:158" x14ac:dyDescent="0.15">
      <c r="B39" s="80">
        <v>34</v>
      </c>
      <c r="C39" s="119">
        <f>[4]军团势力点战斗奖励设计!GB43+求节点(活动投放!$S$6:$S$41,活动投放!AN$6:AN$41,$B39)</f>
        <v>0</v>
      </c>
      <c r="D39" s="119">
        <f>[4]军团势力点战斗奖励设计!GC43+求节点(活动投放!$S$6:$S$41,活动投放!AO$6:AO$41,$B39)</f>
        <v>0</v>
      </c>
      <c r="E39" s="119">
        <f>[4]军团势力点战斗奖励设计!GD43+求节点(活动投放!$S$6:$S$41,活动投放!AP$6:AP$41,$B39)</f>
        <v>0</v>
      </c>
      <c r="F39" s="119">
        <f>[4]军团势力点战斗奖励设计!GE43+求节点(活动投放!$S$6:$S$41,活动投放!AQ$6:AQ$41,$B39)</f>
        <v>0</v>
      </c>
      <c r="G39" s="119">
        <f>[4]军团势力点战斗奖励设计!GF43+求节点(活动投放!$S$6:$S$41,活动投放!AR$6:AR$41,$B39)</f>
        <v>0</v>
      </c>
      <c r="H39" s="119">
        <f>[4]军团势力点战斗奖励设计!GG43+求节点(活动投放!$S$6:$S$41,活动投放!AS$6:AS$41,$B39)</f>
        <v>0</v>
      </c>
      <c r="I39" s="119">
        <f>IF($B39&lt;前期规划!$C$2,0,求节点(装备突破!$N$6:$N$41,装备突破!AQ$6:AQ$41,$B39))</f>
        <v>0</v>
      </c>
      <c r="J39" s="119">
        <f>IF($B39&lt;前期规划!$C$2,0,求节点(装备突破!$N$6:$N$41,装备突破!AR$6:AR$41,$B39))</f>
        <v>0</v>
      </c>
      <c r="K39" s="119">
        <f>IF($B39&lt;前期规划!$C$2,0,求节点(装备突破!$N$6:$N$41,装备突破!AS$6:AS$41,$B39))</f>
        <v>0</v>
      </c>
      <c r="L39" s="119">
        <f>IF($B39&lt;前期规划!$C$2,0,求节点(装备突破!$N$6:$N$41,装备突破!AT$6:AT$41,$B39))</f>
        <v>0</v>
      </c>
      <c r="M39" s="119">
        <f>IF($B39&lt;前期规划!$C$2,0,求节点(装备突破!$N$6:$N$41,装备突破!AU$6:AU$41,$B39))</f>
        <v>0</v>
      </c>
      <c r="N39" s="119">
        <f>IF($B39&lt;前期规划!$C$2,0,求节点(装备突破!$N$6:$N$41,装备突破!AV$6:AV$41,$B39))</f>
        <v>0</v>
      </c>
      <c r="O39" s="80">
        <f t="shared" si="23"/>
        <v>0</v>
      </c>
      <c r="P39" s="80">
        <f t="shared" si="24"/>
        <v>0</v>
      </c>
      <c r="Q39" s="80">
        <f t="shared" si="25"/>
        <v>0</v>
      </c>
      <c r="R39" s="80">
        <f t="shared" si="26"/>
        <v>0</v>
      </c>
      <c r="S39" s="80">
        <f t="shared" si="27"/>
        <v>0</v>
      </c>
      <c r="T39" s="80">
        <f t="shared" si="28"/>
        <v>0</v>
      </c>
      <c r="V39" s="128" t="e">
        <f>[4]军团势力点战斗奖励设计!GD43/E39</f>
        <v>#DIV/0!</v>
      </c>
      <c r="W39" s="128" t="e">
        <f>求节点(活动投放!$S$6:$S$41,活动投放!AP$6:AP$41,$B39)/E39</f>
        <v>#DIV/0!</v>
      </c>
      <c r="Y39" s="128" t="e">
        <f>[4]军团势力点战斗奖励设计!GE43/F39</f>
        <v>#DIV/0!</v>
      </c>
      <c r="Z39" s="128" t="e">
        <f>求节点(活动投放!$S$6:$S$41,活动投放!AQ$6:AQ$41,$B39)/F39</f>
        <v>#DIV/0!</v>
      </c>
      <c r="AB39" s="128" t="e">
        <f>[4]军团势力点战斗奖励设计!GF43/G39</f>
        <v>#DIV/0!</v>
      </c>
      <c r="AC39" s="128" t="e">
        <f>求节点(活动投放!$S$6:$S$41,活动投放!AR$6:AR$41,$B39)/G39</f>
        <v>#DIV/0!</v>
      </c>
      <c r="AE39" s="128" t="e">
        <f>[4]军团势力点战斗奖励设计!GG43/H39</f>
        <v>#DIV/0!</v>
      </c>
      <c r="AF39" s="128" t="e">
        <f>求节点(活动投放!$S$6:$S$41,活动投放!AS$6:AS$41,$B39)/H39</f>
        <v>#DIV/0!</v>
      </c>
      <c r="AI39" s="80">
        <v>34</v>
      </c>
      <c r="AJ39" s="119">
        <f>[4]军团势力点战斗奖励设计!GH43+求节点(活动投放!$S$46:$S$81,活动投放!AN$46:AN$81,$AI39)</f>
        <v>0</v>
      </c>
      <c r="AK39" s="119">
        <f>[4]军团势力点战斗奖励设计!GI43+求节点(活动投放!$S$46:$S$81,活动投放!AO$46:AO$81,$AI39)</f>
        <v>0</v>
      </c>
      <c r="AL39" s="119">
        <f>[4]军团势力点战斗奖励设计!GJ43+求节点(活动投放!$S$46:$S$81,活动投放!AP$46:AP$81,$AI39)</f>
        <v>0</v>
      </c>
      <c r="AM39" s="119">
        <f>[4]军团势力点战斗奖励设计!GK43+求节点(活动投放!$S$46:$S$81,活动投放!AQ$46:AQ$81,$AI39)</f>
        <v>0</v>
      </c>
      <c r="AN39" s="119">
        <f>[4]军团势力点战斗奖励设计!GL43+求节点(活动投放!$S$46:$S$81,活动投放!AR$46:AR$81,$AI39)</f>
        <v>0</v>
      </c>
      <c r="AO39" s="119">
        <f>[4]军团势力点战斗奖励设计!GM43+求节点(活动投放!$S$46:$S$81,活动投放!AS$46:AS$81,$AI39)</f>
        <v>0</v>
      </c>
      <c r="AP39" s="119">
        <f>IF($AI39&lt;前期规划!$C$2,0,求节点(装备突破!$N$46:$N$81,装备突破!AQ$46:AQ$81,$AI39))</f>
        <v>0</v>
      </c>
      <c r="AQ39" s="119">
        <f>IF($AI39&lt;前期规划!$C$2,0,求节点(装备突破!$N$46:$N$81,装备突破!AR$46:AR$81,$AI39))</f>
        <v>0</v>
      </c>
      <c r="AR39" s="119">
        <f>IF($AI39&lt;前期规划!$C$2,0,求节点(装备突破!$N$46:$N$81,装备突破!AS$46:AS$81,$AI39))</f>
        <v>0</v>
      </c>
      <c r="AS39" s="119">
        <f>IF($AI39&lt;前期规划!$C$2,0,求节点(装备突破!$N$46:$N$81,装备突破!AT$46:AT$81,$AI39))</f>
        <v>0</v>
      </c>
      <c r="AT39" s="119">
        <f>IF($AI39&lt;前期规划!$C$2,0,求节点(装备突破!$N$46:$N$81,装备突破!AU$46:AU$81,$AI39))</f>
        <v>0</v>
      </c>
      <c r="AU39" s="119">
        <f>IF($AI39&lt;前期规划!$C$2,0,求节点(装备突破!$N$46:$N$81,装备突破!AV$46:AV$81,$AI39))</f>
        <v>0</v>
      </c>
      <c r="AV39" s="80">
        <f t="shared" si="29"/>
        <v>0</v>
      </c>
      <c r="AW39" s="80">
        <f t="shared" si="1"/>
        <v>0</v>
      </c>
      <c r="AX39" s="80">
        <f t="shared" si="2"/>
        <v>0</v>
      </c>
      <c r="AY39" s="80">
        <f t="shared" si="3"/>
        <v>0</v>
      </c>
      <c r="AZ39" s="80">
        <f t="shared" si="4"/>
        <v>0</v>
      </c>
      <c r="BA39" s="80">
        <f t="shared" si="5"/>
        <v>0</v>
      </c>
      <c r="BD39" s="80">
        <v>34</v>
      </c>
      <c r="BE39" s="119">
        <f>[4]军团势力点战斗奖励设计!GN43+求节点(活动投放!$S$86:$S$121,活动投放!AN$86:AN$121,$BD39)</f>
        <v>0</v>
      </c>
      <c r="BF39" s="119">
        <f>[4]军团势力点战斗奖励设计!GO43+求节点(活动投放!$S$86:$S$121,活动投放!AO$86:AO$121,$BD39)</f>
        <v>0</v>
      </c>
      <c r="BG39" s="119">
        <f>[4]军团势力点战斗奖励设计!GP43+求节点(活动投放!$S$86:$S$121,活动投放!AP$86:AP$121,$BD39)</f>
        <v>0</v>
      </c>
      <c r="BH39" s="119">
        <f>[4]军团势力点战斗奖励设计!GQ43+求节点(活动投放!$S$86:$S$121,活动投放!AQ$86:AQ$121,$BD39)</f>
        <v>0</v>
      </c>
      <c r="BI39" s="119">
        <f>[4]军团势力点战斗奖励设计!GR43+求节点(活动投放!$S$86:$S$121,活动投放!AR$86:AR$121,$BD39)</f>
        <v>0</v>
      </c>
      <c r="BJ39" s="119">
        <f>[4]军团势力点战斗奖励设计!GS43+求节点(活动投放!$S$86:$S$121,活动投放!AS$86:AS$121,$BD39)</f>
        <v>0</v>
      </c>
      <c r="BK39" s="119">
        <f>IF($BD39&lt;前期规划!$C$2,0,求节点(装备突破!$N$86:$N$121,装备突破!AQ$86:AQ$121,$BD39))</f>
        <v>0</v>
      </c>
      <c r="BL39" s="119">
        <f>IF($BD39&lt;前期规划!$C$2,0,求节点(装备突破!$N$86:$N$121,装备突破!AR$86:AR$121,$BD39))</f>
        <v>0</v>
      </c>
      <c r="BM39" s="119">
        <f>IF($BD39&lt;前期规划!$C$2,0,求节点(装备突破!$N$86:$N$121,装备突破!AS$86:AS$121,$BD39))</f>
        <v>0</v>
      </c>
      <c r="BN39" s="119">
        <f>IF($BD39&lt;前期规划!$C$2,0,求节点(装备突破!$N$86:$N$121,装备突破!AT$86:AT$121,$BD39))</f>
        <v>0</v>
      </c>
      <c r="BO39" s="119">
        <f>IF($BD39&lt;前期规划!$C$2,0,求节点(装备突破!$N$86:$N$121,装备突破!AU$86:AU$121,$BD39))</f>
        <v>0</v>
      </c>
      <c r="BP39" s="119">
        <f>IF($BD39&lt;前期规划!$C$2,0,求节点(装备突破!$N$86:$N$121,装备突破!AV$86:AV$121,$BD39))</f>
        <v>0</v>
      </c>
      <c r="BQ39" s="80">
        <f t="shared" si="30"/>
        <v>0</v>
      </c>
      <c r="BR39" s="80">
        <f t="shared" si="6"/>
        <v>0</v>
      </c>
      <c r="BS39" s="80">
        <f t="shared" si="7"/>
        <v>0</v>
      </c>
      <c r="BT39" s="80">
        <f t="shared" si="8"/>
        <v>0</v>
      </c>
      <c r="BU39" s="80">
        <f t="shared" si="9"/>
        <v>0</v>
      </c>
      <c r="BV39" s="80">
        <f t="shared" si="10"/>
        <v>0</v>
      </c>
      <c r="BY39" s="80">
        <v>34</v>
      </c>
      <c r="BZ39" s="119">
        <f>[4]军团势力点战斗奖励设计!GT43+求节点(活动投放!$S$126:$S$161,活动投放!AN$126:AN$161,$BY39)</f>
        <v>0</v>
      </c>
      <c r="CA39" s="119">
        <f>[4]军团势力点战斗奖励设计!GU43+求节点(活动投放!$S$126:$S$161,活动投放!AO$126:AO$161,$BY39)</f>
        <v>0</v>
      </c>
      <c r="CB39" s="119">
        <f>[4]军团势力点战斗奖励设计!GV43+求节点(活动投放!$S$126:$S$161,活动投放!AP$126:AP$161,$BY39)</f>
        <v>0</v>
      </c>
      <c r="CC39" s="119">
        <f>[4]军团势力点战斗奖励设计!GW43+求节点(活动投放!$S$126:$S$161,活动投放!AQ$126:AQ$161,$BY39)</f>
        <v>0</v>
      </c>
      <c r="CD39" s="119">
        <f>[4]军团势力点战斗奖励设计!GX43+求节点(活动投放!$S$126:$S$161,活动投放!AR$126:AR$161,$BY39)</f>
        <v>0</v>
      </c>
      <c r="CE39" s="119">
        <f>[4]军团势力点战斗奖励设计!GY43+求节点(活动投放!$S$126:$S$161,活动投放!AS$126:AS$161,$BY39)</f>
        <v>0</v>
      </c>
      <c r="CF39" s="119">
        <f>IF($BY39&lt;前期规划!$C$2,0,求节点(装备突破!$N$126:$N$161,装备突破!AQ$126:AQ$161,$BY39))</f>
        <v>0</v>
      </c>
      <c r="CG39" s="119">
        <f>IF($BY39&lt;前期规划!$C$2,0,求节点(装备突破!$N$126:$N$161,装备突破!AR$126:AR$161,$BY39))</f>
        <v>0</v>
      </c>
      <c r="CH39" s="119">
        <f>IF($BY39&lt;前期规划!$C$2,0,求节点(装备突破!$N$126:$N$161,装备突破!AS$126:AS$161,$BY39))</f>
        <v>0</v>
      </c>
      <c r="CI39" s="119">
        <f>IF($BY39&lt;前期规划!$C$2,0,求节点(装备突破!$N$126:$N$161,装备突破!AT$126:AT$161,$BY39))</f>
        <v>0</v>
      </c>
      <c r="CJ39" s="119">
        <f>IF($BY39&lt;前期规划!$C$2,0,求节点(装备突破!$N$126:$N$161,装备突破!AU$126:AU$161,$BY39))</f>
        <v>0</v>
      </c>
      <c r="CK39" s="119">
        <f>IF($BY39&lt;前期规划!$C$2,0,求节点(装备突破!$N$126:$N$161,装备突破!AV$126:AV$161,$BY39))</f>
        <v>0</v>
      </c>
      <c r="CL39" s="80">
        <f t="shared" si="31"/>
        <v>0</v>
      </c>
      <c r="CM39" s="80">
        <f t="shared" si="11"/>
        <v>0</v>
      </c>
      <c r="CN39" s="80">
        <f t="shared" si="12"/>
        <v>0</v>
      </c>
      <c r="CO39" s="80">
        <f t="shared" si="13"/>
        <v>0</v>
      </c>
      <c r="CP39" s="80">
        <f t="shared" si="14"/>
        <v>0</v>
      </c>
      <c r="CQ39" s="80">
        <f t="shared" si="15"/>
        <v>0</v>
      </c>
      <c r="CT39" s="80">
        <v>34</v>
      </c>
      <c r="CU39" s="119">
        <f>[4]军团势力点战斗奖励设计!GZ43+求节点(活动投放!$S$166:$S$201,活动投放!AN$166:AN$201,$CT39)</f>
        <v>0</v>
      </c>
      <c r="CV39" s="119">
        <f>[4]军团势力点战斗奖励设计!HA43+求节点(活动投放!$S$166:$S$201,活动投放!AO$166:AO$201,$CT39)</f>
        <v>0</v>
      </c>
      <c r="CW39" s="119">
        <f>[4]军团势力点战斗奖励设计!HB43+求节点(活动投放!$S$166:$S$201,活动投放!AP$166:AP$201,$CT39)</f>
        <v>0</v>
      </c>
      <c r="CX39" s="119">
        <f>[4]军团势力点战斗奖励设计!HC43+求节点(活动投放!$S$166:$S$201,活动投放!AQ$166:AQ$201,$CT39)</f>
        <v>0</v>
      </c>
      <c r="CY39" s="119">
        <f>[4]军团势力点战斗奖励设计!HD43+求节点(活动投放!$S$166:$S$201,活动投放!AR$166:AR$201,$CT39)</f>
        <v>0</v>
      </c>
      <c r="CZ39" s="119">
        <f>[4]军团势力点战斗奖励设计!HE43+求节点(活动投放!$S$166:$S$201,活动投放!AS$166:AS$201,$CT39)</f>
        <v>0</v>
      </c>
      <c r="DA39" s="119">
        <f>IF($CT39&lt;前期规划!$C$2,0,求节点(装备突破!$N$166:$N$201,装备突破!AQ$166:AQ$201,$CT39))</f>
        <v>0</v>
      </c>
      <c r="DB39" s="119">
        <f>IF($CT39&lt;前期规划!$C$2,0,求节点(装备突破!$N$166:$N$201,装备突破!AR$166:AR$201,$CT39))</f>
        <v>0</v>
      </c>
      <c r="DC39" s="119">
        <f>IF($CT39&lt;前期规划!$C$2,0,求节点(装备突破!$N$166:$N$201,装备突破!AS$166:AS$201,$CT39))</f>
        <v>0</v>
      </c>
      <c r="DD39" s="119">
        <f>IF($CT39&lt;前期规划!$C$2,0,求节点(装备突破!$N$166:$N$201,装备突破!AT$166:AT$201,$CT39))</f>
        <v>0</v>
      </c>
      <c r="DE39" s="119">
        <f>IF($CT39&lt;前期规划!$C$2,0,求节点(装备突破!$N$166:$N$201,装备突破!AU$166:AU$201,$CT39))</f>
        <v>0</v>
      </c>
      <c r="DF39" s="119">
        <f>IF($CT39&lt;前期规划!$C$2,0,求节点(装备突破!$N$166:$N$201,装备突破!AV$166:AV$201,$CT39))</f>
        <v>0</v>
      </c>
      <c r="DG39" s="80">
        <f t="shared" si="32"/>
        <v>0</v>
      </c>
      <c r="DH39" s="80">
        <f t="shared" si="16"/>
        <v>0</v>
      </c>
      <c r="DI39" s="80">
        <f t="shared" si="17"/>
        <v>0</v>
      </c>
      <c r="DJ39" s="80">
        <f t="shared" si="18"/>
        <v>0</v>
      </c>
      <c r="DK39" s="80">
        <f t="shared" si="19"/>
        <v>0</v>
      </c>
      <c r="DL39" s="80">
        <f t="shared" si="20"/>
        <v>0</v>
      </c>
      <c r="DN39" s="128" t="e">
        <f>[4]军团势力点战斗奖励设计!HE43/CZ39</f>
        <v>#DIV/0!</v>
      </c>
      <c r="DO39" s="128" t="e">
        <f>求节点(活动投放!$S$166:$S$201,活动投放!AS$166:AS$201,$CT39)/CZ39</f>
        <v>#DIV/0!</v>
      </c>
      <c r="DU39" s="140">
        <v>34</v>
      </c>
      <c r="DV39" s="140">
        <f>[4]军团势力点战斗奖励设计!AA43+[4]军团势力点战斗奖励设计!AF43+求节点(活动投放!$S$6:$S$41,活动投放!$BC$6:$BC$41,$DU39)</f>
        <v>0</v>
      </c>
      <c r="DW39" s="140">
        <f>[4]军团势力点战斗奖励设计!AB43+[4]军团势力点战斗奖励设计!AG43+求节点(活动投放!$S$46:$S$81,活动投放!$BC$46:$BC$81,$DU39)</f>
        <v>0</v>
      </c>
      <c r="DX39" s="140">
        <f>[4]军团势力点战斗奖励设计!AC43+[4]军团势力点战斗奖励设计!AH43+求节点(活动投放!$S$86:$S$121,活动投放!$BC$86:$BC$121,$DU39)</f>
        <v>0</v>
      </c>
      <c r="DY39" s="140">
        <f>[4]军团势力点战斗奖励设计!AD43+[4]军团势力点战斗奖励设计!AI43+求节点(活动投放!$S$126:$S$161,活动投放!$BC$126:$BC$161,$DU39)</f>
        <v>0</v>
      </c>
      <c r="DZ39" s="140">
        <f>[4]军团势力点战斗奖励设计!AE43+[4]军团势力点战斗奖励设计!AJ43+求节点(活动投放!$S$166:$S$201,活动投放!$BC$166:$BC$201,$DU39)</f>
        <v>0</v>
      </c>
      <c r="EA39" s="140">
        <f>[4]军团势力点战斗奖励设计!BI43+[4]军团势力点战斗奖励设计!BN43+求节点(活动投放!$S$6:$S$41,活动投放!$BE$6:$BE$41,$DU39)</f>
        <v>0</v>
      </c>
      <c r="EB39" s="140">
        <f>[4]军团势力点战斗奖励设计!BJ43+[4]军团势力点战斗奖励设计!BO43+求节点(活动投放!$S$46:$S$81,活动投放!$BE$46:$BE$81,$DU39)</f>
        <v>0</v>
      </c>
      <c r="EC39" s="140">
        <f>[4]军团势力点战斗奖励设计!BK43+[4]军团势力点战斗奖励设计!BP43+求节点(活动投放!$S$86:$S$121,活动投放!$BE$86:$BE$121,$DU39)</f>
        <v>0</v>
      </c>
      <c r="ED39" s="140">
        <f>[4]军团势力点战斗奖励设计!BL43+[4]军团势力点战斗奖励设计!BQ43+求节点(活动投放!$S$126:$S$161,活动投放!$BE$126:$BE$161,$DU39)</f>
        <v>0</v>
      </c>
      <c r="EE39" s="140">
        <f>[4]军团势力点战斗奖励设计!BM43+[4]军团势力点战斗奖励设计!BR43+求节点(活动投放!$S$166:$S$201,活动投放!$BE$166:$BE$201,$DU39)</f>
        <v>0</v>
      </c>
      <c r="EF39" s="140">
        <f t="shared" si="33"/>
        <v>0</v>
      </c>
      <c r="EG39" s="140">
        <f t="shared" si="34"/>
        <v>0</v>
      </c>
      <c r="EH39" s="140">
        <f t="shared" si="35"/>
        <v>0</v>
      </c>
      <c r="EI39" s="140">
        <f t="shared" si="36"/>
        <v>0</v>
      </c>
      <c r="EJ39" s="140">
        <f t="shared" si="37"/>
        <v>0</v>
      </c>
      <c r="EM39" s="140">
        <v>34</v>
      </c>
      <c r="EN39" s="140">
        <f>[4]军团势力点战斗奖励设计!AK43+[4]军团势力点战斗奖励设计!AP43+求节点(活动投放!$S$6:$S$41,活动投放!$BD$6:$BD$41,$EM39)</f>
        <v>0</v>
      </c>
      <c r="EO39" s="140">
        <f>[4]军团势力点战斗奖励设计!AL43+[4]军团势力点战斗奖励设计!AQ43+求节点(活动投放!$S$46:$S$81,活动投放!$BD$46:$BD$81,$EM39)</f>
        <v>0</v>
      </c>
      <c r="EP39" s="140">
        <f>[4]军团势力点战斗奖励设计!AM43+[4]军团势力点战斗奖励设计!AR43+求节点(活动投放!$S$86:$S$121,活动投放!$BD$86:$BD$121,$EM39)</f>
        <v>0</v>
      </c>
      <c r="EQ39" s="140">
        <f>[4]军团势力点战斗奖励设计!AN43+[4]军团势力点战斗奖励设计!AS43+求节点(活动投放!$S$126:$S$161,活动投放!$BD$126:$BD$161,$EM39)</f>
        <v>0</v>
      </c>
      <c r="ER39" s="140">
        <f>[4]军团势力点战斗奖励设计!AO43+[4]军团势力点战斗奖励设计!AT43+求节点(活动投放!$S$166:$S$201,活动投放!$BD$166:$BD$201,$EM39)</f>
        <v>0</v>
      </c>
      <c r="ES39" s="140">
        <f>[4]军团势力点战斗奖励设计!BS43+[4]军团势力点战斗奖励设计!BX43+求节点(活动投放!$S$6:$S$41,活动投放!$BF$6:$BF$41,$EM39)</f>
        <v>0</v>
      </c>
      <c r="ET39" s="140">
        <f>[4]军团势力点战斗奖励设计!BT43+[4]军团势力点战斗奖励设计!BY43+求节点(活动投放!$S$46:$S$81,活动投放!$BF$46:$BF$81,$EM39)</f>
        <v>0</v>
      </c>
      <c r="EU39" s="140">
        <f>[4]军团势力点战斗奖励设计!BU43+[4]军团势力点战斗奖励设计!BZ43+求节点(活动投放!$S$86:$S$121,活动投放!$BF$86:$BF$121,$EM39)</f>
        <v>0</v>
      </c>
      <c r="EV39" s="140">
        <f>[4]军团势力点战斗奖励设计!BV43+[4]军团势力点战斗奖励设计!CA43+求节点(活动投放!$S$126:$S$161,活动投放!$BF$126:$BF$161,$EM39)</f>
        <v>0</v>
      </c>
      <c r="EW39" s="140">
        <f>[4]军团势力点战斗奖励设计!BW43+[4]军团势力点战斗奖励设计!CB43+求节点(活动投放!$S$166:$S$201,活动投放!$BF$166:$BF$201,$EM39)</f>
        <v>0</v>
      </c>
      <c r="EX39" s="140">
        <f t="shared" si="38"/>
        <v>0</v>
      </c>
      <c r="EY39" s="140">
        <f t="shared" si="39"/>
        <v>0</v>
      </c>
      <c r="EZ39" s="140">
        <f t="shared" si="40"/>
        <v>0</v>
      </c>
      <c r="FA39" s="140">
        <f t="shared" si="41"/>
        <v>0</v>
      </c>
      <c r="FB39" s="140">
        <f t="shared" si="42"/>
        <v>0</v>
      </c>
    </row>
    <row r="40" spans="2:158" x14ac:dyDescent="0.15">
      <c r="B40" s="80">
        <v>35</v>
      </c>
      <c r="C40" s="119">
        <f>[4]军团势力点战斗奖励设计!GB44+求节点(活动投放!$S$6:$S$41,活动投放!AN$6:AN$41,$B40)</f>
        <v>0</v>
      </c>
      <c r="D40" s="119">
        <f>[4]军团势力点战斗奖励设计!GC44+求节点(活动投放!$S$6:$S$41,活动投放!AO$6:AO$41,$B40)</f>
        <v>0</v>
      </c>
      <c r="E40" s="119">
        <f>[4]军团势力点战斗奖励设计!GD44+求节点(活动投放!$S$6:$S$41,活动投放!AP$6:AP$41,$B40)</f>
        <v>0</v>
      </c>
      <c r="F40" s="119">
        <f>[4]军团势力点战斗奖励设计!GE44+求节点(活动投放!$S$6:$S$41,活动投放!AQ$6:AQ$41,$B40)</f>
        <v>0</v>
      </c>
      <c r="G40" s="119">
        <f>[4]军团势力点战斗奖励设计!GF44+求节点(活动投放!$S$6:$S$41,活动投放!AR$6:AR$41,$B40)</f>
        <v>0</v>
      </c>
      <c r="H40" s="119">
        <f>[4]军团势力点战斗奖励设计!GG44+求节点(活动投放!$S$6:$S$41,活动投放!AS$6:AS$41,$B40)</f>
        <v>0</v>
      </c>
      <c r="I40" s="119">
        <f>IF($B40&lt;前期规划!$C$2,0,求节点(装备突破!$N$6:$N$41,装备突破!AQ$6:AQ$41,$B40))</f>
        <v>0</v>
      </c>
      <c r="J40" s="119">
        <f>IF($B40&lt;前期规划!$C$2,0,求节点(装备突破!$N$6:$N$41,装备突破!AR$6:AR$41,$B40))</f>
        <v>0</v>
      </c>
      <c r="K40" s="119">
        <f>IF($B40&lt;前期规划!$C$2,0,求节点(装备突破!$N$6:$N$41,装备突破!AS$6:AS$41,$B40))</f>
        <v>0</v>
      </c>
      <c r="L40" s="119">
        <f>IF($B40&lt;前期规划!$C$2,0,求节点(装备突破!$N$6:$N$41,装备突破!AT$6:AT$41,$B40))</f>
        <v>0</v>
      </c>
      <c r="M40" s="119">
        <f>IF($B40&lt;前期规划!$C$2,0,求节点(装备突破!$N$6:$N$41,装备突破!AU$6:AU$41,$B40))</f>
        <v>0</v>
      </c>
      <c r="N40" s="119">
        <f>IF($B40&lt;前期规划!$C$2,0,求节点(装备突破!$N$6:$N$41,装备突破!AV$6:AV$41,$B40))</f>
        <v>0</v>
      </c>
      <c r="O40" s="80">
        <f t="shared" si="23"/>
        <v>0</v>
      </c>
      <c r="P40" s="80">
        <f t="shared" si="24"/>
        <v>0</v>
      </c>
      <c r="Q40" s="80">
        <f t="shared" si="25"/>
        <v>0</v>
      </c>
      <c r="R40" s="80">
        <f t="shared" si="26"/>
        <v>0</v>
      </c>
      <c r="S40" s="80">
        <f t="shared" si="27"/>
        <v>0</v>
      </c>
      <c r="T40" s="80">
        <f t="shared" si="28"/>
        <v>0</v>
      </c>
      <c r="V40" s="128" t="e">
        <f>[4]军团势力点战斗奖励设计!GD44/E40</f>
        <v>#DIV/0!</v>
      </c>
      <c r="W40" s="128" t="e">
        <f>求节点(活动投放!$S$6:$S$41,活动投放!AP$6:AP$41,$B40)/E40</f>
        <v>#DIV/0!</v>
      </c>
      <c r="Y40" s="128" t="e">
        <f>[4]军团势力点战斗奖励设计!GE44/F40</f>
        <v>#DIV/0!</v>
      </c>
      <c r="Z40" s="128" t="e">
        <f>求节点(活动投放!$S$6:$S$41,活动投放!AQ$6:AQ$41,$B40)/F40</f>
        <v>#DIV/0!</v>
      </c>
      <c r="AB40" s="128" t="e">
        <f>[4]军团势力点战斗奖励设计!GF44/G40</f>
        <v>#DIV/0!</v>
      </c>
      <c r="AC40" s="128" t="e">
        <f>求节点(活动投放!$S$6:$S$41,活动投放!AR$6:AR$41,$B40)/G40</f>
        <v>#DIV/0!</v>
      </c>
      <c r="AE40" s="128" t="e">
        <f>[4]军团势力点战斗奖励设计!GG44/H40</f>
        <v>#DIV/0!</v>
      </c>
      <c r="AF40" s="128" t="e">
        <f>求节点(活动投放!$S$6:$S$41,活动投放!AS$6:AS$41,$B40)/H40</f>
        <v>#DIV/0!</v>
      </c>
      <c r="AI40" s="80">
        <v>35</v>
      </c>
      <c r="AJ40" s="119">
        <f>[4]军团势力点战斗奖励设计!GH44+求节点(活动投放!$S$46:$S$81,活动投放!AN$46:AN$81,$AI40)</f>
        <v>0</v>
      </c>
      <c r="AK40" s="119">
        <f>[4]军团势力点战斗奖励设计!GI44+求节点(活动投放!$S$46:$S$81,活动投放!AO$46:AO$81,$AI40)</f>
        <v>0</v>
      </c>
      <c r="AL40" s="119">
        <f>[4]军团势力点战斗奖励设计!GJ44+求节点(活动投放!$S$46:$S$81,活动投放!AP$46:AP$81,$AI40)</f>
        <v>0</v>
      </c>
      <c r="AM40" s="119">
        <f>[4]军团势力点战斗奖励设计!GK44+求节点(活动投放!$S$46:$S$81,活动投放!AQ$46:AQ$81,$AI40)</f>
        <v>0</v>
      </c>
      <c r="AN40" s="119">
        <f>[4]军团势力点战斗奖励设计!GL44+求节点(活动投放!$S$46:$S$81,活动投放!AR$46:AR$81,$AI40)</f>
        <v>0</v>
      </c>
      <c r="AO40" s="119">
        <f>[4]军团势力点战斗奖励设计!GM44+求节点(活动投放!$S$46:$S$81,活动投放!AS$46:AS$81,$AI40)</f>
        <v>0</v>
      </c>
      <c r="AP40" s="119">
        <f>IF($AI40&lt;前期规划!$C$2,0,求节点(装备突破!$N$46:$N$81,装备突破!AQ$46:AQ$81,$AI40))</f>
        <v>0</v>
      </c>
      <c r="AQ40" s="119">
        <f>IF($AI40&lt;前期规划!$C$2,0,求节点(装备突破!$N$46:$N$81,装备突破!AR$46:AR$81,$AI40))</f>
        <v>0</v>
      </c>
      <c r="AR40" s="119">
        <f>IF($AI40&lt;前期规划!$C$2,0,求节点(装备突破!$N$46:$N$81,装备突破!AS$46:AS$81,$AI40))</f>
        <v>0</v>
      </c>
      <c r="AS40" s="119">
        <f>IF($AI40&lt;前期规划!$C$2,0,求节点(装备突破!$N$46:$N$81,装备突破!AT$46:AT$81,$AI40))</f>
        <v>0</v>
      </c>
      <c r="AT40" s="119">
        <f>IF($AI40&lt;前期规划!$C$2,0,求节点(装备突破!$N$46:$N$81,装备突破!AU$46:AU$81,$AI40))</f>
        <v>0</v>
      </c>
      <c r="AU40" s="119">
        <f>IF($AI40&lt;前期规划!$C$2,0,求节点(装备突破!$N$46:$N$81,装备突破!AV$46:AV$81,$AI40))</f>
        <v>0</v>
      </c>
      <c r="AV40" s="80">
        <f t="shared" si="29"/>
        <v>0</v>
      </c>
      <c r="AW40" s="80">
        <f t="shared" si="1"/>
        <v>0</v>
      </c>
      <c r="AX40" s="80">
        <f t="shared" si="2"/>
        <v>0</v>
      </c>
      <c r="AY40" s="80">
        <f t="shared" si="3"/>
        <v>0</v>
      </c>
      <c r="AZ40" s="80">
        <f t="shared" si="4"/>
        <v>0</v>
      </c>
      <c r="BA40" s="80">
        <f t="shared" si="5"/>
        <v>0</v>
      </c>
      <c r="BD40" s="80">
        <v>35</v>
      </c>
      <c r="BE40" s="119">
        <f>[4]军团势力点战斗奖励设计!GN44+求节点(活动投放!$S$86:$S$121,活动投放!AN$86:AN$121,$BD40)</f>
        <v>0</v>
      </c>
      <c r="BF40" s="119">
        <f>[4]军团势力点战斗奖励设计!GO44+求节点(活动投放!$S$86:$S$121,活动投放!AO$86:AO$121,$BD40)</f>
        <v>0</v>
      </c>
      <c r="BG40" s="119">
        <f>[4]军团势力点战斗奖励设计!GP44+求节点(活动投放!$S$86:$S$121,活动投放!AP$86:AP$121,$BD40)</f>
        <v>0</v>
      </c>
      <c r="BH40" s="119">
        <f>[4]军团势力点战斗奖励设计!GQ44+求节点(活动投放!$S$86:$S$121,活动投放!AQ$86:AQ$121,$BD40)</f>
        <v>0</v>
      </c>
      <c r="BI40" s="119">
        <f>[4]军团势力点战斗奖励设计!GR44+求节点(活动投放!$S$86:$S$121,活动投放!AR$86:AR$121,$BD40)</f>
        <v>0</v>
      </c>
      <c r="BJ40" s="119">
        <f>[4]军团势力点战斗奖励设计!GS44+求节点(活动投放!$S$86:$S$121,活动投放!AS$86:AS$121,$BD40)</f>
        <v>0</v>
      </c>
      <c r="BK40" s="119">
        <f>IF($BD40&lt;前期规划!$C$2,0,求节点(装备突破!$N$86:$N$121,装备突破!AQ$86:AQ$121,$BD40))</f>
        <v>0</v>
      </c>
      <c r="BL40" s="119">
        <f>IF($BD40&lt;前期规划!$C$2,0,求节点(装备突破!$N$86:$N$121,装备突破!AR$86:AR$121,$BD40))</f>
        <v>0</v>
      </c>
      <c r="BM40" s="119">
        <f>IF($BD40&lt;前期规划!$C$2,0,求节点(装备突破!$N$86:$N$121,装备突破!AS$86:AS$121,$BD40))</f>
        <v>0</v>
      </c>
      <c r="BN40" s="119">
        <f>IF($BD40&lt;前期规划!$C$2,0,求节点(装备突破!$N$86:$N$121,装备突破!AT$86:AT$121,$BD40))</f>
        <v>0</v>
      </c>
      <c r="BO40" s="119">
        <f>IF($BD40&lt;前期规划!$C$2,0,求节点(装备突破!$N$86:$N$121,装备突破!AU$86:AU$121,$BD40))</f>
        <v>0</v>
      </c>
      <c r="BP40" s="119">
        <f>IF($BD40&lt;前期规划!$C$2,0,求节点(装备突破!$N$86:$N$121,装备突破!AV$86:AV$121,$BD40))</f>
        <v>0</v>
      </c>
      <c r="BQ40" s="80">
        <f t="shared" si="30"/>
        <v>0</v>
      </c>
      <c r="BR40" s="80">
        <f t="shared" si="6"/>
        <v>0</v>
      </c>
      <c r="BS40" s="80">
        <f t="shared" si="7"/>
        <v>0</v>
      </c>
      <c r="BT40" s="80">
        <f t="shared" si="8"/>
        <v>0</v>
      </c>
      <c r="BU40" s="80">
        <f t="shared" si="9"/>
        <v>0</v>
      </c>
      <c r="BV40" s="80">
        <f t="shared" si="10"/>
        <v>0</v>
      </c>
      <c r="BY40" s="80">
        <v>35</v>
      </c>
      <c r="BZ40" s="119">
        <f>[4]军团势力点战斗奖励设计!GT44+求节点(活动投放!$S$126:$S$161,活动投放!AN$126:AN$161,$BY40)</f>
        <v>0</v>
      </c>
      <c r="CA40" s="119">
        <f>[4]军团势力点战斗奖励设计!GU44+求节点(活动投放!$S$126:$S$161,活动投放!AO$126:AO$161,$BY40)</f>
        <v>0</v>
      </c>
      <c r="CB40" s="119">
        <f>[4]军团势力点战斗奖励设计!GV44+求节点(活动投放!$S$126:$S$161,活动投放!AP$126:AP$161,$BY40)</f>
        <v>0</v>
      </c>
      <c r="CC40" s="119">
        <f>[4]军团势力点战斗奖励设计!GW44+求节点(活动投放!$S$126:$S$161,活动投放!AQ$126:AQ$161,$BY40)</f>
        <v>0</v>
      </c>
      <c r="CD40" s="119">
        <f>[4]军团势力点战斗奖励设计!GX44+求节点(活动投放!$S$126:$S$161,活动投放!AR$126:AR$161,$BY40)</f>
        <v>0</v>
      </c>
      <c r="CE40" s="119">
        <f>[4]军团势力点战斗奖励设计!GY44+求节点(活动投放!$S$126:$S$161,活动投放!AS$126:AS$161,$BY40)</f>
        <v>0</v>
      </c>
      <c r="CF40" s="119">
        <f>IF($BY40&lt;前期规划!$C$2,0,求节点(装备突破!$N$126:$N$161,装备突破!AQ$126:AQ$161,$BY40))</f>
        <v>0</v>
      </c>
      <c r="CG40" s="119">
        <f>IF($BY40&lt;前期规划!$C$2,0,求节点(装备突破!$N$126:$N$161,装备突破!AR$126:AR$161,$BY40))</f>
        <v>0</v>
      </c>
      <c r="CH40" s="119">
        <f>IF($BY40&lt;前期规划!$C$2,0,求节点(装备突破!$N$126:$N$161,装备突破!AS$126:AS$161,$BY40))</f>
        <v>0</v>
      </c>
      <c r="CI40" s="119">
        <f>IF($BY40&lt;前期规划!$C$2,0,求节点(装备突破!$N$126:$N$161,装备突破!AT$126:AT$161,$BY40))</f>
        <v>0</v>
      </c>
      <c r="CJ40" s="119">
        <f>IF($BY40&lt;前期规划!$C$2,0,求节点(装备突破!$N$126:$N$161,装备突破!AU$126:AU$161,$BY40))</f>
        <v>0</v>
      </c>
      <c r="CK40" s="119">
        <f>IF($BY40&lt;前期规划!$C$2,0,求节点(装备突破!$N$126:$N$161,装备突破!AV$126:AV$161,$BY40))</f>
        <v>0</v>
      </c>
      <c r="CL40" s="80">
        <f t="shared" si="31"/>
        <v>0</v>
      </c>
      <c r="CM40" s="80">
        <f t="shared" si="11"/>
        <v>0</v>
      </c>
      <c r="CN40" s="80">
        <f t="shared" si="12"/>
        <v>0</v>
      </c>
      <c r="CO40" s="80">
        <f t="shared" si="13"/>
        <v>0</v>
      </c>
      <c r="CP40" s="80">
        <f t="shared" si="14"/>
        <v>0</v>
      </c>
      <c r="CQ40" s="80">
        <f t="shared" si="15"/>
        <v>0</v>
      </c>
      <c r="CT40" s="80">
        <v>35</v>
      </c>
      <c r="CU40" s="119">
        <f>[4]军团势力点战斗奖励设计!GZ44+求节点(活动投放!$S$166:$S$201,活动投放!AN$166:AN$201,$CT40)</f>
        <v>0</v>
      </c>
      <c r="CV40" s="119">
        <f>[4]军团势力点战斗奖励设计!HA44+求节点(活动投放!$S$166:$S$201,活动投放!AO$166:AO$201,$CT40)</f>
        <v>0</v>
      </c>
      <c r="CW40" s="119">
        <f>[4]军团势力点战斗奖励设计!HB44+求节点(活动投放!$S$166:$S$201,活动投放!AP$166:AP$201,$CT40)</f>
        <v>0</v>
      </c>
      <c r="CX40" s="119">
        <f>[4]军团势力点战斗奖励设计!HC44+求节点(活动投放!$S$166:$S$201,活动投放!AQ$166:AQ$201,$CT40)</f>
        <v>0</v>
      </c>
      <c r="CY40" s="119">
        <f>[4]军团势力点战斗奖励设计!HD44+求节点(活动投放!$S$166:$S$201,活动投放!AR$166:AR$201,$CT40)</f>
        <v>0</v>
      </c>
      <c r="CZ40" s="119">
        <f>[4]军团势力点战斗奖励设计!HE44+求节点(活动投放!$S$166:$S$201,活动投放!AS$166:AS$201,$CT40)</f>
        <v>0</v>
      </c>
      <c r="DA40" s="119">
        <f>IF($CT40&lt;前期规划!$C$2,0,求节点(装备突破!$N$166:$N$201,装备突破!AQ$166:AQ$201,$CT40))</f>
        <v>0</v>
      </c>
      <c r="DB40" s="119">
        <f>IF($CT40&lt;前期规划!$C$2,0,求节点(装备突破!$N$166:$N$201,装备突破!AR$166:AR$201,$CT40))</f>
        <v>0</v>
      </c>
      <c r="DC40" s="119">
        <f>IF($CT40&lt;前期规划!$C$2,0,求节点(装备突破!$N$166:$N$201,装备突破!AS$166:AS$201,$CT40))</f>
        <v>0</v>
      </c>
      <c r="DD40" s="119">
        <f>IF($CT40&lt;前期规划!$C$2,0,求节点(装备突破!$N$166:$N$201,装备突破!AT$166:AT$201,$CT40))</f>
        <v>0</v>
      </c>
      <c r="DE40" s="119">
        <f>IF($CT40&lt;前期规划!$C$2,0,求节点(装备突破!$N$166:$N$201,装备突破!AU$166:AU$201,$CT40))</f>
        <v>0</v>
      </c>
      <c r="DF40" s="119">
        <f>IF($CT40&lt;前期规划!$C$2,0,求节点(装备突破!$N$166:$N$201,装备突破!AV$166:AV$201,$CT40))</f>
        <v>0</v>
      </c>
      <c r="DG40" s="80">
        <f t="shared" si="32"/>
        <v>0</v>
      </c>
      <c r="DH40" s="80">
        <f t="shared" si="16"/>
        <v>0</v>
      </c>
      <c r="DI40" s="80">
        <f t="shared" si="17"/>
        <v>0</v>
      </c>
      <c r="DJ40" s="80">
        <f t="shared" si="18"/>
        <v>0</v>
      </c>
      <c r="DK40" s="80">
        <f t="shared" si="19"/>
        <v>0</v>
      </c>
      <c r="DL40" s="80">
        <f t="shared" si="20"/>
        <v>0</v>
      </c>
      <c r="DN40" s="128" t="e">
        <f>[4]军团势力点战斗奖励设计!HE44/CZ40</f>
        <v>#DIV/0!</v>
      </c>
      <c r="DO40" s="128" t="e">
        <f>求节点(活动投放!$S$166:$S$201,活动投放!AS$166:AS$201,$CT40)/CZ40</f>
        <v>#DIV/0!</v>
      </c>
      <c r="DU40" s="140">
        <v>35</v>
      </c>
      <c r="DV40" s="140">
        <f>[4]军团势力点战斗奖励设计!AA44+[4]军团势力点战斗奖励设计!AF44+求节点(活动投放!$S$6:$S$41,活动投放!$BC$6:$BC$41,$DU40)</f>
        <v>0</v>
      </c>
      <c r="DW40" s="140">
        <f>[4]军团势力点战斗奖励设计!AB44+[4]军团势力点战斗奖励设计!AG44+求节点(活动投放!$S$46:$S$81,活动投放!$BC$46:$BC$81,$DU40)</f>
        <v>0</v>
      </c>
      <c r="DX40" s="140">
        <f>[4]军团势力点战斗奖励设计!AC44+[4]军团势力点战斗奖励设计!AH44+求节点(活动投放!$S$86:$S$121,活动投放!$BC$86:$BC$121,$DU40)</f>
        <v>0</v>
      </c>
      <c r="DY40" s="140">
        <f>[4]军团势力点战斗奖励设计!AD44+[4]军团势力点战斗奖励设计!AI44+求节点(活动投放!$S$126:$S$161,活动投放!$BC$126:$BC$161,$DU40)</f>
        <v>0</v>
      </c>
      <c r="DZ40" s="140">
        <f>[4]军团势力点战斗奖励设计!AE44+[4]军团势力点战斗奖励设计!AJ44+求节点(活动投放!$S$166:$S$201,活动投放!$BC$166:$BC$201,$DU40)</f>
        <v>0</v>
      </c>
      <c r="EA40" s="140">
        <f>[4]军团势力点战斗奖励设计!BI44+[4]军团势力点战斗奖励设计!BN44+求节点(活动投放!$S$6:$S$41,活动投放!$BE$6:$BE$41,$DU40)</f>
        <v>0</v>
      </c>
      <c r="EB40" s="140">
        <f>[4]军团势力点战斗奖励设计!BJ44+[4]军团势力点战斗奖励设计!BO44+求节点(活动投放!$S$46:$S$81,活动投放!$BE$46:$BE$81,$DU40)</f>
        <v>0</v>
      </c>
      <c r="EC40" s="140">
        <f>[4]军团势力点战斗奖励设计!BK44+[4]军团势力点战斗奖励设计!BP44+求节点(活动投放!$S$86:$S$121,活动投放!$BE$86:$BE$121,$DU40)</f>
        <v>0</v>
      </c>
      <c r="ED40" s="140">
        <f>[4]军团势力点战斗奖励设计!BL44+[4]军团势力点战斗奖励设计!BQ44+求节点(活动投放!$S$126:$S$161,活动投放!$BE$126:$BE$161,$DU40)</f>
        <v>0</v>
      </c>
      <c r="EE40" s="140">
        <f>[4]军团势力点战斗奖励设计!BM44+[4]军团势力点战斗奖励设计!BR44+求节点(活动投放!$S$166:$S$201,活动投放!$BE$166:$BE$201,$DU40)</f>
        <v>0</v>
      </c>
      <c r="EF40" s="140">
        <f t="shared" si="33"/>
        <v>0</v>
      </c>
      <c r="EG40" s="140">
        <f t="shared" si="34"/>
        <v>0</v>
      </c>
      <c r="EH40" s="140">
        <f t="shared" si="35"/>
        <v>0</v>
      </c>
      <c r="EI40" s="140">
        <f t="shared" si="36"/>
        <v>0</v>
      </c>
      <c r="EJ40" s="140">
        <f t="shared" si="37"/>
        <v>0</v>
      </c>
      <c r="EM40" s="140">
        <v>35</v>
      </c>
      <c r="EN40" s="140">
        <f>[4]军团势力点战斗奖励设计!AK44+[4]军团势力点战斗奖励设计!AP44+求节点(活动投放!$S$6:$S$41,活动投放!$BD$6:$BD$41,$EM40)</f>
        <v>0</v>
      </c>
      <c r="EO40" s="140">
        <f>[4]军团势力点战斗奖励设计!AL44+[4]军团势力点战斗奖励设计!AQ44+求节点(活动投放!$S$46:$S$81,活动投放!$BD$46:$BD$81,$EM40)</f>
        <v>0</v>
      </c>
      <c r="EP40" s="140">
        <f>[4]军团势力点战斗奖励设计!AM44+[4]军团势力点战斗奖励设计!AR44+求节点(活动投放!$S$86:$S$121,活动投放!$BD$86:$BD$121,$EM40)</f>
        <v>0</v>
      </c>
      <c r="EQ40" s="140">
        <f>[4]军团势力点战斗奖励设计!AN44+[4]军团势力点战斗奖励设计!AS44+求节点(活动投放!$S$126:$S$161,活动投放!$BD$126:$BD$161,$EM40)</f>
        <v>0</v>
      </c>
      <c r="ER40" s="140">
        <f>[4]军团势力点战斗奖励设计!AO44+[4]军团势力点战斗奖励设计!AT44+求节点(活动投放!$S$166:$S$201,活动投放!$BD$166:$BD$201,$EM40)</f>
        <v>0</v>
      </c>
      <c r="ES40" s="140">
        <f>[4]军团势力点战斗奖励设计!BS44+[4]军团势力点战斗奖励设计!BX44+求节点(活动投放!$S$6:$S$41,活动投放!$BF$6:$BF$41,$EM40)</f>
        <v>0</v>
      </c>
      <c r="ET40" s="140">
        <f>[4]军团势力点战斗奖励设计!BT44+[4]军团势力点战斗奖励设计!BY44+求节点(活动投放!$S$46:$S$81,活动投放!$BF$46:$BF$81,$EM40)</f>
        <v>0</v>
      </c>
      <c r="EU40" s="140">
        <f>[4]军团势力点战斗奖励设计!BU44+[4]军团势力点战斗奖励设计!BZ44+求节点(活动投放!$S$86:$S$121,活动投放!$BF$86:$BF$121,$EM40)</f>
        <v>0</v>
      </c>
      <c r="EV40" s="140">
        <f>[4]军团势力点战斗奖励设计!BV44+[4]军团势力点战斗奖励设计!CA44+求节点(活动投放!$S$126:$S$161,活动投放!$BF$126:$BF$161,$EM40)</f>
        <v>0</v>
      </c>
      <c r="EW40" s="140">
        <f>[4]军团势力点战斗奖励设计!BW44+[4]军团势力点战斗奖励设计!CB44+求节点(活动投放!$S$166:$S$201,活动投放!$BF$166:$BF$201,$EM40)</f>
        <v>0</v>
      </c>
      <c r="EX40" s="140">
        <f t="shared" si="38"/>
        <v>0</v>
      </c>
      <c r="EY40" s="140">
        <f t="shared" si="39"/>
        <v>0</v>
      </c>
      <c r="EZ40" s="140">
        <f t="shared" si="40"/>
        <v>0</v>
      </c>
      <c r="FA40" s="140">
        <f t="shared" si="41"/>
        <v>0</v>
      </c>
      <c r="FB40" s="140">
        <f t="shared" si="42"/>
        <v>0</v>
      </c>
    </row>
    <row r="41" spans="2:158" x14ac:dyDescent="0.15">
      <c r="B41" s="80">
        <v>36</v>
      </c>
      <c r="C41" s="119">
        <f>[4]军团势力点战斗奖励设计!GB45+求节点(活动投放!$S$6:$S$41,活动投放!AN$6:AN$41,$B41)</f>
        <v>0</v>
      </c>
      <c r="D41" s="119">
        <f>[4]军团势力点战斗奖励设计!GC45+求节点(活动投放!$S$6:$S$41,活动投放!AO$6:AO$41,$B41)</f>
        <v>0</v>
      </c>
      <c r="E41" s="119">
        <f>[4]军团势力点战斗奖励设计!GD45+求节点(活动投放!$S$6:$S$41,活动投放!AP$6:AP$41,$B41)</f>
        <v>0</v>
      </c>
      <c r="F41" s="119">
        <f>[4]军团势力点战斗奖励设计!GE45+求节点(活动投放!$S$6:$S$41,活动投放!AQ$6:AQ$41,$B41)</f>
        <v>0</v>
      </c>
      <c r="G41" s="119">
        <f>[4]军团势力点战斗奖励设计!GF45+求节点(活动投放!$S$6:$S$41,活动投放!AR$6:AR$41,$B41)</f>
        <v>0</v>
      </c>
      <c r="H41" s="119">
        <f>[4]军团势力点战斗奖励设计!GG45+求节点(活动投放!$S$6:$S$41,活动投放!AS$6:AS$41,$B41)</f>
        <v>0</v>
      </c>
      <c r="I41" s="119">
        <f>IF($B41&lt;前期规划!$C$2,0,求节点(装备突破!$N$6:$N$41,装备突破!AQ$6:AQ$41,$B41))</f>
        <v>0</v>
      </c>
      <c r="J41" s="119">
        <f>IF($B41&lt;前期规划!$C$2,0,求节点(装备突破!$N$6:$N$41,装备突破!AR$6:AR$41,$B41))</f>
        <v>0</v>
      </c>
      <c r="K41" s="119">
        <f>IF($B41&lt;前期规划!$C$2,0,求节点(装备突破!$N$6:$N$41,装备突破!AS$6:AS$41,$B41))</f>
        <v>0</v>
      </c>
      <c r="L41" s="119">
        <f>IF($B41&lt;前期规划!$C$2,0,求节点(装备突破!$N$6:$N$41,装备突破!AT$6:AT$41,$B41))</f>
        <v>0</v>
      </c>
      <c r="M41" s="119">
        <f>IF($B41&lt;前期规划!$C$2,0,求节点(装备突破!$N$6:$N$41,装备突破!AU$6:AU$41,$B41))</f>
        <v>0</v>
      </c>
      <c r="N41" s="119">
        <f>IF($B41&lt;前期规划!$C$2,0,求节点(装备突破!$N$6:$N$41,装备突破!AV$6:AV$41,$B41))</f>
        <v>0</v>
      </c>
      <c r="O41" s="80">
        <f t="shared" si="23"/>
        <v>0</v>
      </c>
      <c r="P41" s="80">
        <f t="shared" si="24"/>
        <v>0</v>
      </c>
      <c r="Q41" s="80">
        <f t="shared" si="25"/>
        <v>0</v>
      </c>
      <c r="R41" s="80">
        <f t="shared" si="26"/>
        <v>0</v>
      </c>
      <c r="S41" s="80">
        <f t="shared" si="27"/>
        <v>0</v>
      </c>
      <c r="T41" s="80">
        <f t="shared" si="28"/>
        <v>0</v>
      </c>
      <c r="V41" s="128" t="e">
        <f>[4]军团势力点战斗奖励设计!GD45/E41</f>
        <v>#DIV/0!</v>
      </c>
      <c r="W41" s="128" t="e">
        <f>求节点(活动投放!$S$6:$S$41,活动投放!AP$6:AP$41,$B41)/E41</f>
        <v>#DIV/0!</v>
      </c>
      <c r="Y41" s="128" t="e">
        <f>[4]军团势力点战斗奖励设计!GE45/F41</f>
        <v>#DIV/0!</v>
      </c>
      <c r="Z41" s="128" t="e">
        <f>求节点(活动投放!$S$6:$S$41,活动投放!AQ$6:AQ$41,$B41)/F41</f>
        <v>#DIV/0!</v>
      </c>
      <c r="AB41" s="128" t="e">
        <f>[4]军团势力点战斗奖励设计!GF45/G41</f>
        <v>#DIV/0!</v>
      </c>
      <c r="AC41" s="128" t="e">
        <f>求节点(活动投放!$S$6:$S$41,活动投放!AR$6:AR$41,$B41)/G41</f>
        <v>#DIV/0!</v>
      </c>
      <c r="AE41" s="128" t="e">
        <f>[4]军团势力点战斗奖励设计!GG45/H41</f>
        <v>#DIV/0!</v>
      </c>
      <c r="AF41" s="128" t="e">
        <f>求节点(活动投放!$S$6:$S$41,活动投放!AS$6:AS$41,$B41)/H41</f>
        <v>#DIV/0!</v>
      </c>
      <c r="AI41" s="80">
        <v>36</v>
      </c>
      <c r="AJ41" s="119">
        <f>[4]军团势力点战斗奖励设计!GH45+求节点(活动投放!$S$46:$S$81,活动投放!AN$46:AN$81,$AI41)</f>
        <v>0</v>
      </c>
      <c r="AK41" s="119">
        <f>[4]军团势力点战斗奖励设计!GI45+求节点(活动投放!$S$46:$S$81,活动投放!AO$46:AO$81,$AI41)</f>
        <v>0</v>
      </c>
      <c r="AL41" s="119">
        <f>[4]军团势力点战斗奖励设计!GJ45+求节点(活动投放!$S$46:$S$81,活动投放!AP$46:AP$81,$AI41)</f>
        <v>0</v>
      </c>
      <c r="AM41" s="119">
        <f>[4]军团势力点战斗奖励设计!GK45+求节点(活动投放!$S$46:$S$81,活动投放!AQ$46:AQ$81,$AI41)</f>
        <v>0</v>
      </c>
      <c r="AN41" s="119">
        <f>[4]军团势力点战斗奖励设计!GL45+求节点(活动投放!$S$46:$S$81,活动投放!AR$46:AR$81,$AI41)</f>
        <v>0</v>
      </c>
      <c r="AO41" s="119">
        <f>[4]军团势力点战斗奖励设计!GM45+求节点(活动投放!$S$46:$S$81,活动投放!AS$46:AS$81,$AI41)</f>
        <v>0</v>
      </c>
      <c r="AP41" s="119">
        <f>IF($AI41&lt;前期规划!$C$2,0,求节点(装备突破!$N$46:$N$81,装备突破!AQ$46:AQ$81,$AI41))</f>
        <v>0</v>
      </c>
      <c r="AQ41" s="119">
        <f>IF($AI41&lt;前期规划!$C$2,0,求节点(装备突破!$N$46:$N$81,装备突破!AR$46:AR$81,$AI41))</f>
        <v>0</v>
      </c>
      <c r="AR41" s="119">
        <f>IF($AI41&lt;前期规划!$C$2,0,求节点(装备突破!$N$46:$N$81,装备突破!AS$46:AS$81,$AI41))</f>
        <v>0</v>
      </c>
      <c r="AS41" s="119">
        <f>IF($AI41&lt;前期规划!$C$2,0,求节点(装备突破!$N$46:$N$81,装备突破!AT$46:AT$81,$AI41))</f>
        <v>0</v>
      </c>
      <c r="AT41" s="119">
        <f>IF($AI41&lt;前期规划!$C$2,0,求节点(装备突破!$N$46:$N$81,装备突破!AU$46:AU$81,$AI41))</f>
        <v>0</v>
      </c>
      <c r="AU41" s="119">
        <f>IF($AI41&lt;前期规划!$C$2,0,求节点(装备突破!$N$46:$N$81,装备突破!AV$46:AV$81,$AI41))</f>
        <v>0</v>
      </c>
      <c r="AV41" s="80">
        <f t="shared" si="29"/>
        <v>0</v>
      </c>
      <c r="AW41" s="80">
        <f t="shared" si="1"/>
        <v>0</v>
      </c>
      <c r="AX41" s="80">
        <f t="shared" si="2"/>
        <v>0</v>
      </c>
      <c r="AY41" s="80">
        <f t="shared" si="3"/>
        <v>0</v>
      </c>
      <c r="AZ41" s="80">
        <f t="shared" si="4"/>
        <v>0</v>
      </c>
      <c r="BA41" s="80">
        <f t="shared" si="5"/>
        <v>0</v>
      </c>
      <c r="BD41" s="80">
        <v>36</v>
      </c>
      <c r="BE41" s="119">
        <f>[4]军团势力点战斗奖励设计!GN45+求节点(活动投放!$S$86:$S$121,活动投放!AN$86:AN$121,$BD41)</f>
        <v>0</v>
      </c>
      <c r="BF41" s="119">
        <f>[4]军团势力点战斗奖励设计!GO45+求节点(活动投放!$S$86:$S$121,活动投放!AO$86:AO$121,$BD41)</f>
        <v>0</v>
      </c>
      <c r="BG41" s="119">
        <f>[4]军团势力点战斗奖励设计!GP45+求节点(活动投放!$S$86:$S$121,活动投放!AP$86:AP$121,$BD41)</f>
        <v>0</v>
      </c>
      <c r="BH41" s="119">
        <f>[4]军团势力点战斗奖励设计!GQ45+求节点(活动投放!$S$86:$S$121,活动投放!AQ$86:AQ$121,$BD41)</f>
        <v>0</v>
      </c>
      <c r="BI41" s="119">
        <f>[4]军团势力点战斗奖励设计!GR45+求节点(活动投放!$S$86:$S$121,活动投放!AR$86:AR$121,$BD41)</f>
        <v>0</v>
      </c>
      <c r="BJ41" s="119">
        <f>[4]军团势力点战斗奖励设计!GS45+求节点(活动投放!$S$86:$S$121,活动投放!AS$86:AS$121,$BD41)</f>
        <v>0</v>
      </c>
      <c r="BK41" s="119">
        <f>IF($BD41&lt;前期规划!$C$2,0,求节点(装备突破!$N$86:$N$121,装备突破!AQ$86:AQ$121,$BD41))</f>
        <v>0</v>
      </c>
      <c r="BL41" s="119">
        <f>IF($BD41&lt;前期规划!$C$2,0,求节点(装备突破!$N$86:$N$121,装备突破!AR$86:AR$121,$BD41))</f>
        <v>0</v>
      </c>
      <c r="BM41" s="119">
        <f>IF($BD41&lt;前期规划!$C$2,0,求节点(装备突破!$N$86:$N$121,装备突破!AS$86:AS$121,$BD41))</f>
        <v>0</v>
      </c>
      <c r="BN41" s="119">
        <f>IF($BD41&lt;前期规划!$C$2,0,求节点(装备突破!$N$86:$N$121,装备突破!AT$86:AT$121,$BD41))</f>
        <v>0</v>
      </c>
      <c r="BO41" s="119">
        <f>IF($BD41&lt;前期规划!$C$2,0,求节点(装备突破!$N$86:$N$121,装备突破!AU$86:AU$121,$BD41))</f>
        <v>0</v>
      </c>
      <c r="BP41" s="119">
        <f>IF($BD41&lt;前期规划!$C$2,0,求节点(装备突破!$N$86:$N$121,装备突破!AV$86:AV$121,$BD41))</f>
        <v>0</v>
      </c>
      <c r="BQ41" s="80">
        <f t="shared" si="30"/>
        <v>0</v>
      </c>
      <c r="BR41" s="80">
        <f t="shared" si="6"/>
        <v>0</v>
      </c>
      <c r="BS41" s="80">
        <f t="shared" si="7"/>
        <v>0</v>
      </c>
      <c r="BT41" s="80">
        <f t="shared" si="8"/>
        <v>0</v>
      </c>
      <c r="BU41" s="80">
        <f t="shared" si="9"/>
        <v>0</v>
      </c>
      <c r="BV41" s="80">
        <f t="shared" si="10"/>
        <v>0</v>
      </c>
      <c r="BY41" s="80">
        <v>36</v>
      </c>
      <c r="BZ41" s="119">
        <f>[4]军团势力点战斗奖励设计!GT45+求节点(活动投放!$S$126:$S$161,活动投放!AN$126:AN$161,$BY41)</f>
        <v>0</v>
      </c>
      <c r="CA41" s="119">
        <f>[4]军团势力点战斗奖励设计!GU45+求节点(活动投放!$S$126:$S$161,活动投放!AO$126:AO$161,$BY41)</f>
        <v>0</v>
      </c>
      <c r="CB41" s="119">
        <f>[4]军团势力点战斗奖励设计!GV45+求节点(活动投放!$S$126:$S$161,活动投放!AP$126:AP$161,$BY41)</f>
        <v>0</v>
      </c>
      <c r="CC41" s="119">
        <f>[4]军团势力点战斗奖励设计!GW45+求节点(活动投放!$S$126:$S$161,活动投放!AQ$126:AQ$161,$BY41)</f>
        <v>0</v>
      </c>
      <c r="CD41" s="119">
        <f>[4]军团势力点战斗奖励设计!GX45+求节点(活动投放!$S$126:$S$161,活动投放!AR$126:AR$161,$BY41)</f>
        <v>0</v>
      </c>
      <c r="CE41" s="119">
        <f>[4]军团势力点战斗奖励设计!GY45+求节点(活动投放!$S$126:$S$161,活动投放!AS$126:AS$161,$BY41)</f>
        <v>0</v>
      </c>
      <c r="CF41" s="119">
        <f>IF($BY41&lt;前期规划!$C$2,0,求节点(装备突破!$N$126:$N$161,装备突破!AQ$126:AQ$161,$BY41))</f>
        <v>0</v>
      </c>
      <c r="CG41" s="119">
        <f>IF($BY41&lt;前期规划!$C$2,0,求节点(装备突破!$N$126:$N$161,装备突破!AR$126:AR$161,$BY41))</f>
        <v>0</v>
      </c>
      <c r="CH41" s="119">
        <f>IF($BY41&lt;前期规划!$C$2,0,求节点(装备突破!$N$126:$N$161,装备突破!AS$126:AS$161,$BY41))</f>
        <v>0</v>
      </c>
      <c r="CI41" s="119">
        <f>IF($BY41&lt;前期规划!$C$2,0,求节点(装备突破!$N$126:$N$161,装备突破!AT$126:AT$161,$BY41))</f>
        <v>0</v>
      </c>
      <c r="CJ41" s="119">
        <f>IF($BY41&lt;前期规划!$C$2,0,求节点(装备突破!$N$126:$N$161,装备突破!AU$126:AU$161,$BY41))</f>
        <v>0</v>
      </c>
      <c r="CK41" s="119">
        <f>IF($BY41&lt;前期规划!$C$2,0,求节点(装备突破!$N$126:$N$161,装备突破!AV$126:AV$161,$BY41))</f>
        <v>0</v>
      </c>
      <c r="CL41" s="80">
        <f t="shared" si="31"/>
        <v>0</v>
      </c>
      <c r="CM41" s="80">
        <f t="shared" si="11"/>
        <v>0</v>
      </c>
      <c r="CN41" s="80">
        <f t="shared" si="12"/>
        <v>0</v>
      </c>
      <c r="CO41" s="80">
        <f t="shared" si="13"/>
        <v>0</v>
      </c>
      <c r="CP41" s="80">
        <f t="shared" si="14"/>
        <v>0</v>
      </c>
      <c r="CQ41" s="80">
        <f t="shared" si="15"/>
        <v>0</v>
      </c>
      <c r="CT41" s="80">
        <v>36</v>
      </c>
      <c r="CU41" s="119">
        <f>[4]军团势力点战斗奖励设计!GZ45+求节点(活动投放!$S$166:$S$201,活动投放!AN$166:AN$201,$CT41)</f>
        <v>0</v>
      </c>
      <c r="CV41" s="119">
        <f>[4]军团势力点战斗奖励设计!HA45+求节点(活动投放!$S$166:$S$201,活动投放!AO$166:AO$201,$CT41)</f>
        <v>0</v>
      </c>
      <c r="CW41" s="119">
        <f>[4]军团势力点战斗奖励设计!HB45+求节点(活动投放!$S$166:$S$201,活动投放!AP$166:AP$201,$CT41)</f>
        <v>0</v>
      </c>
      <c r="CX41" s="119">
        <f>[4]军团势力点战斗奖励设计!HC45+求节点(活动投放!$S$166:$S$201,活动投放!AQ$166:AQ$201,$CT41)</f>
        <v>0</v>
      </c>
      <c r="CY41" s="119">
        <f>[4]军团势力点战斗奖励设计!HD45+求节点(活动投放!$S$166:$S$201,活动投放!AR$166:AR$201,$CT41)</f>
        <v>0</v>
      </c>
      <c r="CZ41" s="119">
        <f>[4]军团势力点战斗奖励设计!HE45+求节点(活动投放!$S$166:$S$201,活动投放!AS$166:AS$201,$CT41)</f>
        <v>0</v>
      </c>
      <c r="DA41" s="119">
        <f>IF($CT41&lt;前期规划!$C$2,0,求节点(装备突破!$N$166:$N$201,装备突破!AQ$166:AQ$201,$CT41))</f>
        <v>0</v>
      </c>
      <c r="DB41" s="119">
        <f>IF($CT41&lt;前期规划!$C$2,0,求节点(装备突破!$N$166:$N$201,装备突破!AR$166:AR$201,$CT41))</f>
        <v>0</v>
      </c>
      <c r="DC41" s="119">
        <f>IF($CT41&lt;前期规划!$C$2,0,求节点(装备突破!$N$166:$N$201,装备突破!AS$166:AS$201,$CT41))</f>
        <v>0</v>
      </c>
      <c r="DD41" s="119">
        <f>IF($CT41&lt;前期规划!$C$2,0,求节点(装备突破!$N$166:$N$201,装备突破!AT$166:AT$201,$CT41))</f>
        <v>0</v>
      </c>
      <c r="DE41" s="119">
        <f>IF($CT41&lt;前期规划!$C$2,0,求节点(装备突破!$N$166:$N$201,装备突破!AU$166:AU$201,$CT41))</f>
        <v>0</v>
      </c>
      <c r="DF41" s="119">
        <f>IF($CT41&lt;前期规划!$C$2,0,求节点(装备突破!$N$166:$N$201,装备突破!AV$166:AV$201,$CT41))</f>
        <v>0</v>
      </c>
      <c r="DG41" s="80">
        <f t="shared" si="32"/>
        <v>0</v>
      </c>
      <c r="DH41" s="80">
        <f t="shared" si="16"/>
        <v>0</v>
      </c>
      <c r="DI41" s="80">
        <f t="shared" si="17"/>
        <v>0</v>
      </c>
      <c r="DJ41" s="80">
        <f t="shared" si="18"/>
        <v>0</v>
      </c>
      <c r="DK41" s="80">
        <f t="shared" si="19"/>
        <v>0</v>
      </c>
      <c r="DL41" s="80">
        <f t="shared" si="20"/>
        <v>0</v>
      </c>
      <c r="DN41" s="128" t="e">
        <f>[4]军团势力点战斗奖励设计!HE45/CZ41</f>
        <v>#DIV/0!</v>
      </c>
      <c r="DO41" s="128" t="e">
        <f>求节点(活动投放!$S$166:$S$201,活动投放!AS$166:AS$201,$CT41)/CZ41</f>
        <v>#DIV/0!</v>
      </c>
      <c r="DU41" s="140">
        <v>36</v>
      </c>
      <c r="DV41" s="140">
        <f>[4]军团势力点战斗奖励设计!AA45+[4]军团势力点战斗奖励设计!AF45+求节点(活动投放!$S$6:$S$41,活动投放!$BC$6:$BC$41,$DU41)</f>
        <v>0</v>
      </c>
      <c r="DW41" s="140">
        <f>[4]军团势力点战斗奖励设计!AB45+[4]军团势力点战斗奖励设计!AG45+求节点(活动投放!$S$46:$S$81,活动投放!$BC$46:$BC$81,$DU41)</f>
        <v>0</v>
      </c>
      <c r="DX41" s="140">
        <f>[4]军团势力点战斗奖励设计!AC45+[4]军团势力点战斗奖励设计!AH45+求节点(活动投放!$S$86:$S$121,活动投放!$BC$86:$BC$121,$DU41)</f>
        <v>0</v>
      </c>
      <c r="DY41" s="140">
        <f>[4]军团势力点战斗奖励设计!AD45+[4]军团势力点战斗奖励设计!AI45+求节点(活动投放!$S$126:$S$161,活动投放!$BC$126:$BC$161,$DU41)</f>
        <v>0</v>
      </c>
      <c r="DZ41" s="140">
        <f>[4]军团势力点战斗奖励设计!AE45+[4]军团势力点战斗奖励设计!AJ45+求节点(活动投放!$S$166:$S$201,活动投放!$BC$166:$BC$201,$DU41)</f>
        <v>0</v>
      </c>
      <c r="EA41" s="140">
        <f>[4]军团势力点战斗奖励设计!BI45+[4]军团势力点战斗奖励设计!BN45+求节点(活动投放!$S$6:$S$41,活动投放!$BE$6:$BE$41,$DU41)</f>
        <v>0</v>
      </c>
      <c r="EB41" s="140">
        <f>[4]军团势力点战斗奖励设计!BJ45+[4]军团势力点战斗奖励设计!BO45+求节点(活动投放!$S$46:$S$81,活动投放!$BE$46:$BE$81,$DU41)</f>
        <v>0</v>
      </c>
      <c r="EC41" s="140">
        <f>[4]军团势力点战斗奖励设计!BK45+[4]军团势力点战斗奖励设计!BP45+求节点(活动投放!$S$86:$S$121,活动投放!$BE$86:$BE$121,$DU41)</f>
        <v>0</v>
      </c>
      <c r="ED41" s="140">
        <f>[4]军团势力点战斗奖励设计!BL45+[4]军团势力点战斗奖励设计!BQ45+求节点(活动投放!$S$126:$S$161,活动投放!$BE$126:$BE$161,$DU41)</f>
        <v>0</v>
      </c>
      <c r="EE41" s="140">
        <f>[4]军团势力点战斗奖励设计!BM45+[4]军团势力点战斗奖励设计!BR45+求节点(活动投放!$S$166:$S$201,活动投放!$BE$166:$BE$201,$DU41)</f>
        <v>0</v>
      </c>
      <c r="EF41" s="140">
        <f t="shared" si="33"/>
        <v>0</v>
      </c>
      <c r="EG41" s="140">
        <f t="shared" si="34"/>
        <v>0</v>
      </c>
      <c r="EH41" s="140">
        <f t="shared" si="35"/>
        <v>0</v>
      </c>
      <c r="EI41" s="140">
        <f t="shared" si="36"/>
        <v>0</v>
      </c>
      <c r="EJ41" s="140">
        <f t="shared" si="37"/>
        <v>0</v>
      </c>
      <c r="EM41" s="140">
        <v>36</v>
      </c>
      <c r="EN41" s="140">
        <f>[4]军团势力点战斗奖励设计!AK45+[4]军团势力点战斗奖励设计!AP45+求节点(活动投放!$S$6:$S$41,活动投放!$BD$6:$BD$41,$EM41)</f>
        <v>0</v>
      </c>
      <c r="EO41" s="140">
        <f>[4]军团势力点战斗奖励设计!AL45+[4]军团势力点战斗奖励设计!AQ45+求节点(活动投放!$S$46:$S$81,活动投放!$BD$46:$BD$81,$EM41)</f>
        <v>0</v>
      </c>
      <c r="EP41" s="140">
        <f>[4]军团势力点战斗奖励设计!AM45+[4]军团势力点战斗奖励设计!AR45+求节点(活动投放!$S$86:$S$121,活动投放!$BD$86:$BD$121,$EM41)</f>
        <v>0</v>
      </c>
      <c r="EQ41" s="140">
        <f>[4]军团势力点战斗奖励设计!AN45+[4]军团势力点战斗奖励设计!AS45+求节点(活动投放!$S$126:$S$161,活动投放!$BD$126:$BD$161,$EM41)</f>
        <v>0</v>
      </c>
      <c r="ER41" s="140">
        <f>[4]军团势力点战斗奖励设计!AO45+[4]军团势力点战斗奖励设计!AT45+求节点(活动投放!$S$166:$S$201,活动投放!$BD$166:$BD$201,$EM41)</f>
        <v>0</v>
      </c>
      <c r="ES41" s="140">
        <f>[4]军团势力点战斗奖励设计!BS45+[4]军团势力点战斗奖励设计!BX45+求节点(活动投放!$S$6:$S$41,活动投放!$BF$6:$BF$41,$EM41)</f>
        <v>0</v>
      </c>
      <c r="ET41" s="140">
        <f>[4]军团势力点战斗奖励设计!BT45+[4]军团势力点战斗奖励设计!BY45+求节点(活动投放!$S$46:$S$81,活动投放!$BF$46:$BF$81,$EM41)</f>
        <v>0</v>
      </c>
      <c r="EU41" s="140">
        <f>[4]军团势力点战斗奖励设计!BU45+[4]军团势力点战斗奖励设计!BZ45+求节点(活动投放!$S$86:$S$121,活动投放!$BF$86:$BF$121,$EM41)</f>
        <v>0</v>
      </c>
      <c r="EV41" s="140">
        <f>[4]军团势力点战斗奖励设计!BV45+[4]军团势力点战斗奖励设计!CA45+求节点(活动投放!$S$126:$S$161,活动投放!$BF$126:$BF$161,$EM41)</f>
        <v>0</v>
      </c>
      <c r="EW41" s="140">
        <f>[4]军团势力点战斗奖励设计!BW45+[4]军团势力点战斗奖励设计!CB45+求节点(活动投放!$S$166:$S$201,活动投放!$BF$166:$BF$201,$EM41)</f>
        <v>0</v>
      </c>
      <c r="EX41" s="140">
        <f t="shared" si="38"/>
        <v>0</v>
      </c>
      <c r="EY41" s="140">
        <f t="shared" si="39"/>
        <v>0</v>
      </c>
      <c r="EZ41" s="140">
        <f t="shared" si="40"/>
        <v>0</v>
      </c>
      <c r="FA41" s="140">
        <f t="shared" si="41"/>
        <v>0</v>
      </c>
      <c r="FB41" s="140">
        <f t="shared" si="42"/>
        <v>0</v>
      </c>
    </row>
    <row r="42" spans="2:158" x14ac:dyDescent="0.15">
      <c r="B42" s="80">
        <v>37</v>
      </c>
      <c r="C42" s="119">
        <f>[4]军团势力点战斗奖励设计!GB46+求节点(活动投放!$S$6:$S$41,活动投放!AN$6:AN$41,$B42)</f>
        <v>0</v>
      </c>
      <c r="D42" s="119">
        <f>[4]军团势力点战斗奖励设计!GC46+求节点(活动投放!$S$6:$S$41,活动投放!AO$6:AO$41,$B42)</f>
        <v>0</v>
      </c>
      <c r="E42" s="119">
        <f>[4]军团势力点战斗奖励设计!GD46+求节点(活动投放!$S$6:$S$41,活动投放!AP$6:AP$41,$B42)</f>
        <v>0</v>
      </c>
      <c r="F42" s="119">
        <f>[4]军团势力点战斗奖励设计!GE46+求节点(活动投放!$S$6:$S$41,活动投放!AQ$6:AQ$41,$B42)</f>
        <v>0</v>
      </c>
      <c r="G42" s="119">
        <f>[4]军团势力点战斗奖励设计!GF46+求节点(活动投放!$S$6:$S$41,活动投放!AR$6:AR$41,$B42)</f>
        <v>0</v>
      </c>
      <c r="H42" s="119">
        <f>[4]军团势力点战斗奖励设计!GG46+求节点(活动投放!$S$6:$S$41,活动投放!AS$6:AS$41,$B42)</f>
        <v>0</v>
      </c>
      <c r="I42" s="119">
        <f>IF($B42&lt;前期规划!$C$2,0,求节点(装备突破!$N$6:$N$41,装备突破!AQ$6:AQ$41,$B42))</f>
        <v>0</v>
      </c>
      <c r="J42" s="119">
        <f>IF($B42&lt;前期规划!$C$2,0,求节点(装备突破!$N$6:$N$41,装备突破!AR$6:AR$41,$B42))</f>
        <v>0</v>
      </c>
      <c r="K42" s="119">
        <f>IF($B42&lt;前期规划!$C$2,0,求节点(装备突破!$N$6:$N$41,装备突破!AS$6:AS$41,$B42))</f>
        <v>0</v>
      </c>
      <c r="L42" s="119">
        <f>IF($B42&lt;前期规划!$C$2,0,求节点(装备突破!$N$6:$N$41,装备突破!AT$6:AT$41,$B42))</f>
        <v>0</v>
      </c>
      <c r="M42" s="119">
        <f>IF($B42&lt;前期规划!$C$2,0,求节点(装备突破!$N$6:$N$41,装备突破!AU$6:AU$41,$B42))</f>
        <v>0</v>
      </c>
      <c r="N42" s="119">
        <f>IF($B42&lt;前期规划!$C$2,0,求节点(装备突破!$N$6:$N$41,装备突破!AV$6:AV$41,$B42))</f>
        <v>0</v>
      </c>
      <c r="O42" s="80">
        <f t="shared" si="23"/>
        <v>0</v>
      </c>
      <c r="P42" s="80">
        <f t="shared" si="24"/>
        <v>0</v>
      </c>
      <c r="Q42" s="80">
        <f t="shared" si="25"/>
        <v>0</v>
      </c>
      <c r="R42" s="80">
        <f t="shared" si="26"/>
        <v>0</v>
      </c>
      <c r="S42" s="80">
        <f t="shared" si="27"/>
        <v>0</v>
      </c>
      <c r="T42" s="80">
        <f t="shared" si="28"/>
        <v>0</v>
      </c>
      <c r="V42" s="128" t="e">
        <f>[4]军团势力点战斗奖励设计!GD46/E42</f>
        <v>#DIV/0!</v>
      </c>
      <c r="W42" s="128" t="e">
        <f>求节点(活动投放!$S$6:$S$41,活动投放!AP$6:AP$41,$B42)/E42</f>
        <v>#DIV/0!</v>
      </c>
      <c r="Y42" s="128" t="e">
        <f>[4]军团势力点战斗奖励设计!GE46/F42</f>
        <v>#DIV/0!</v>
      </c>
      <c r="Z42" s="128" t="e">
        <f>求节点(活动投放!$S$6:$S$41,活动投放!AQ$6:AQ$41,$B42)/F42</f>
        <v>#DIV/0!</v>
      </c>
      <c r="AB42" s="128" t="e">
        <f>[4]军团势力点战斗奖励设计!GF46/G42</f>
        <v>#DIV/0!</v>
      </c>
      <c r="AC42" s="128" t="e">
        <f>求节点(活动投放!$S$6:$S$41,活动投放!AR$6:AR$41,$B42)/G42</f>
        <v>#DIV/0!</v>
      </c>
      <c r="AE42" s="128" t="e">
        <f>[4]军团势力点战斗奖励设计!GG46/H42</f>
        <v>#DIV/0!</v>
      </c>
      <c r="AF42" s="128" t="e">
        <f>求节点(活动投放!$S$6:$S$41,活动投放!AS$6:AS$41,$B42)/H42</f>
        <v>#DIV/0!</v>
      </c>
      <c r="AI42" s="80">
        <v>37</v>
      </c>
      <c r="AJ42" s="119">
        <f>[4]军团势力点战斗奖励设计!GH46+求节点(活动投放!$S$46:$S$81,活动投放!AN$46:AN$81,$AI42)</f>
        <v>0</v>
      </c>
      <c r="AK42" s="119">
        <f>[4]军团势力点战斗奖励设计!GI46+求节点(活动投放!$S$46:$S$81,活动投放!AO$46:AO$81,$AI42)</f>
        <v>0</v>
      </c>
      <c r="AL42" s="119">
        <f>[4]军团势力点战斗奖励设计!GJ46+求节点(活动投放!$S$46:$S$81,活动投放!AP$46:AP$81,$AI42)</f>
        <v>0</v>
      </c>
      <c r="AM42" s="119">
        <f>[4]军团势力点战斗奖励设计!GK46+求节点(活动投放!$S$46:$S$81,活动投放!AQ$46:AQ$81,$AI42)</f>
        <v>0</v>
      </c>
      <c r="AN42" s="119">
        <f>[4]军团势力点战斗奖励设计!GL46+求节点(活动投放!$S$46:$S$81,活动投放!AR$46:AR$81,$AI42)</f>
        <v>0</v>
      </c>
      <c r="AO42" s="119">
        <f>[4]军团势力点战斗奖励设计!GM46+求节点(活动投放!$S$46:$S$81,活动投放!AS$46:AS$81,$AI42)</f>
        <v>0</v>
      </c>
      <c r="AP42" s="119">
        <f>IF($AI42&lt;前期规划!$C$2,0,求节点(装备突破!$N$46:$N$81,装备突破!AQ$46:AQ$81,$AI42))</f>
        <v>0</v>
      </c>
      <c r="AQ42" s="119">
        <f>IF($AI42&lt;前期规划!$C$2,0,求节点(装备突破!$N$46:$N$81,装备突破!AR$46:AR$81,$AI42))</f>
        <v>0</v>
      </c>
      <c r="AR42" s="119">
        <f>IF($AI42&lt;前期规划!$C$2,0,求节点(装备突破!$N$46:$N$81,装备突破!AS$46:AS$81,$AI42))</f>
        <v>0</v>
      </c>
      <c r="AS42" s="119">
        <f>IF($AI42&lt;前期规划!$C$2,0,求节点(装备突破!$N$46:$N$81,装备突破!AT$46:AT$81,$AI42))</f>
        <v>0</v>
      </c>
      <c r="AT42" s="119">
        <f>IF($AI42&lt;前期规划!$C$2,0,求节点(装备突破!$N$46:$N$81,装备突破!AU$46:AU$81,$AI42))</f>
        <v>0</v>
      </c>
      <c r="AU42" s="119">
        <f>IF($AI42&lt;前期规划!$C$2,0,求节点(装备突破!$N$46:$N$81,装备突破!AV$46:AV$81,$AI42))</f>
        <v>0</v>
      </c>
      <c r="AV42" s="80">
        <f t="shared" si="29"/>
        <v>0</v>
      </c>
      <c r="AW42" s="80">
        <f t="shared" si="1"/>
        <v>0</v>
      </c>
      <c r="AX42" s="80">
        <f t="shared" si="2"/>
        <v>0</v>
      </c>
      <c r="AY42" s="80">
        <f t="shared" si="3"/>
        <v>0</v>
      </c>
      <c r="AZ42" s="80">
        <f t="shared" si="4"/>
        <v>0</v>
      </c>
      <c r="BA42" s="80">
        <f t="shared" si="5"/>
        <v>0</v>
      </c>
      <c r="BD42" s="80">
        <v>37</v>
      </c>
      <c r="BE42" s="119">
        <f>[4]军团势力点战斗奖励设计!GN46+求节点(活动投放!$S$86:$S$121,活动投放!AN$86:AN$121,$BD42)</f>
        <v>0</v>
      </c>
      <c r="BF42" s="119">
        <f>[4]军团势力点战斗奖励设计!GO46+求节点(活动投放!$S$86:$S$121,活动投放!AO$86:AO$121,$BD42)</f>
        <v>0</v>
      </c>
      <c r="BG42" s="119">
        <f>[4]军团势力点战斗奖励设计!GP46+求节点(活动投放!$S$86:$S$121,活动投放!AP$86:AP$121,$BD42)</f>
        <v>0</v>
      </c>
      <c r="BH42" s="119">
        <f>[4]军团势力点战斗奖励设计!GQ46+求节点(活动投放!$S$86:$S$121,活动投放!AQ$86:AQ$121,$BD42)</f>
        <v>0</v>
      </c>
      <c r="BI42" s="119">
        <f>[4]军团势力点战斗奖励设计!GR46+求节点(活动投放!$S$86:$S$121,活动投放!AR$86:AR$121,$BD42)</f>
        <v>0</v>
      </c>
      <c r="BJ42" s="119">
        <f>[4]军团势力点战斗奖励设计!GS46+求节点(活动投放!$S$86:$S$121,活动投放!AS$86:AS$121,$BD42)</f>
        <v>0</v>
      </c>
      <c r="BK42" s="119">
        <f>IF($BD42&lt;前期规划!$C$2,0,求节点(装备突破!$N$86:$N$121,装备突破!AQ$86:AQ$121,$BD42))</f>
        <v>0</v>
      </c>
      <c r="BL42" s="119">
        <f>IF($BD42&lt;前期规划!$C$2,0,求节点(装备突破!$N$86:$N$121,装备突破!AR$86:AR$121,$BD42))</f>
        <v>0</v>
      </c>
      <c r="BM42" s="119">
        <f>IF($BD42&lt;前期规划!$C$2,0,求节点(装备突破!$N$86:$N$121,装备突破!AS$86:AS$121,$BD42))</f>
        <v>0</v>
      </c>
      <c r="BN42" s="119">
        <f>IF($BD42&lt;前期规划!$C$2,0,求节点(装备突破!$N$86:$N$121,装备突破!AT$86:AT$121,$BD42))</f>
        <v>0</v>
      </c>
      <c r="BO42" s="119">
        <f>IF($BD42&lt;前期规划!$C$2,0,求节点(装备突破!$N$86:$N$121,装备突破!AU$86:AU$121,$BD42))</f>
        <v>0</v>
      </c>
      <c r="BP42" s="119">
        <f>IF($BD42&lt;前期规划!$C$2,0,求节点(装备突破!$N$86:$N$121,装备突破!AV$86:AV$121,$BD42))</f>
        <v>0</v>
      </c>
      <c r="BQ42" s="80">
        <f t="shared" si="30"/>
        <v>0</v>
      </c>
      <c r="BR42" s="80">
        <f t="shared" si="6"/>
        <v>0</v>
      </c>
      <c r="BS42" s="80">
        <f t="shared" si="7"/>
        <v>0</v>
      </c>
      <c r="BT42" s="80">
        <f t="shared" si="8"/>
        <v>0</v>
      </c>
      <c r="BU42" s="80">
        <f t="shared" si="9"/>
        <v>0</v>
      </c>
      <c r="BV42" s="80">
        <f t="shared" si="10"/>
        <v>0</v>
      </c>
      <c r="BY42" s="80">
        <v>37</v>
      </c>
      <c r="BZ42" s="119">
        <f>[4]军团势力点战斗奖励设计!GT46+求节点(活动投放!$S$126:$S$161,活动投放!AN$126:AN$161,$BY42)</f>
        <v>0</v>
      </c>
      <c r="CA42" s="119">
        <f>[4]军团势力点战斗奖励设计!GU46+求节点(活动投放!$S$126:$S$161,活动投放!AO$126:AO$161,$BY42)</f>
        <v>0</v>
      </c>
      <c r="CB42" s="119">
        <f>[4]军团势力点战斗奖励设计!GV46+求节点(活动投放!$S$126:$S$161,活动投放!AP$126:AP$161,$BY42)</f>
        <v>0</v>
      </c>
      <c r="CC42" s="119">
        <f>[4]军团势力点战斗奖励设计!GW46+求节点(活动投放!$S$126:$S$161,活动投放!AQ$126:AQ$161,$BY42)</f>
        <v>0</v>
      </c>
      <c r="CD42" s="119">
        <f>[4]军团势力点战斗奖励设计!GX46+求节点(活动投放!$S$126:$S$161,活动投放!AR$126:AR$161,$BY42)</f>
        <v>0</v>
      </c>
      <c r="CE42" s="119">
        <f>[4]军团势力点战斗奖励设计!GY46+求节点(活动投放!$S$126:$S$161,活动投放!AS$126:AS$161,$BY42)</f>
        <v>0</v>
      </c>
      <c r="CF42" s="119">
        <f>IF($BY42&lt;前期规划!$C$2,0,求节点(装备突破!$N$126:$N$161,装备突破!AQ$126:AQ$161,$BY42))</f>
        <v>0</v>
      </c>
      <c r="CG42" s="119">
        <f>IF($BY42&lt;前期规划!$C$2,0,求节点(装备突破!$N$126:$N$161,装备突破!AR$126:AR$161,$BY42))</f>
        <v>0</v>
      </c>
      <c r="CH42" s="119">
        <f>IF($BY42&lt;前期规划!$C$2,0,求节点(装备突破!$N$126:$N$161,装备突破!AS$126:AS$161,$BY42))</f>
        <v>0</v>
      </c>
      <c r="CI42" s="119">
        <f>IF($BY42&lt;前期规划!$C$2,0,求节点(装备突破!$N$126:$N$161,装备突破!AT$126:AT$161,$BY42))</f>
        <v>0</v>
      </c>
      <c r="CJ42" s="119">
        <f>IF($BY42&lt;前期规划!$C$2,0,求节点(装备突破!$N$126:$N$161,装备突破!AU$126:AU$161,$BY42))</f>
        <v>0</v>
      </c>
      <c r="CK42" s="119">
        <f>IF($BY42&lt;前期规划!$C$2,0,求节点(装备突破!$N$126:$N$161,装备突破!AV$126:AV$161,$BY42))</f>
        <v>0</v>
      </c>
      <c r="CL42" s="80">
        <f t="shared" si="31"/>
        <v>0</v>
      </c>
      <c r="CM42" s="80">
        <f t="shared" si="11"/>
        <v>0</v>
      </c>
      <c r="CN42" s="80">
        <f t="shared" si="12"/>
        <v>0</v>
      </c>
      <c r="CO42" s="80">
        <f t="shared" si="13"/>
        <v>0</v>
      </c>
      <c r="CP42" s="80">
        <f t="shared" si="14"/>
        <v>0</v>
      </c>
      <c r="CQ42" s="80">
        <f t="shared" si="15"/>
        <v>0</v>
      </c>
      <c r="CT42" s="80">
        <v>37</v>
      </c>
      <c r="CU42" s="119">
        <f>[4]军团势力点战斗奖励设计!GZ46+求节点(活动投放!$S$166:$S$201,活动投放!AN$166:AN$201,$CT42)</f>
        <v>0</v>
      </c>
      <c r="CV42" s="119">
        <f>[4]军团势力点战斗奖励设计!HA46+求节点(活动投放!$S$166:$S$201,活动投放!AO$166:AO$201,$CT42)</f>
        <v>0</v>
      </c>
      <c r="CW42" s="119">
        <f>[4]军团势力点战斗奖励设计!HB46+求节点(活动投放!$S$166:$S$201,活动投放!AP$166:AP$201,$CT42)</f>
        <v>0</v>
      </c>
      <c r="CX42" s="119">
        <f>[4]军团势力点战斗奖励设计!HC46+求节点(活动投放!$S$166:$S$201,活动投放!AQ$166:AQ$201,$CT42)</f>
        <v>0</v>
      </c>
      <c r="CY42" s="119">
        <f>[4]军团势力点战斗奖励设计!HD46+求节点(活动投放!$S$166:$S$201,活动投放!AR$166:AR$201,$CT42)</f>
        <v>0</v>
      </c>
      <c r="CZ42" s="119">
        <f>[4]军团势力点战斗奖励设计!HE46+求节点(活动投放!$S$166:$S$201,活动投放!AS$166:AS$201,$CT42)</f>
        <v>0</v>
      </c>
      <c r="DA42" s="119">
        <f>IF($CT42&lt;前期规划!$C$2,0,求节点(装备突破!$N$166:$N$201,装备突破!AQ$166:AQ$201,$CT42))</f>
        <v>0</v>
      </c>
      <c r="DB42" s="119">
        <f>IF($CT42&lt;前期规划!$C$2,0,求节点(装备突破!$N$166:$N$201,装备突破!AR$166:AR$201,$CT42))</f>
        <v>0</v>
      </c>
      <c r="DC42" s="119">
        <f>IF($CT42&lt;前期规划!$C$2,0,求节点(装备突破!$N$166:$N$201,装备突破!AS$166:AS$201,$CT42))</f>
        <v>0</v>
      </c>
      <c r="DD42" s="119">
        <f>IF($CT42&lt;前期规划!$C$2,0,求节点(装备突破!$N$166:$N$201,装备突破!AT$166:AT$201,$CT42))</f>
        <v>0</v>
      </c>
      <c r="DE42" s="119">
        <f>IF($CT42&lt;前期规划!$C$2,0,求节点(装备突破!$N$166:$N$201,装备突破!AU$166:AU$201,$CT42))</f>
        <v>0</v>
      </c>
      <c r="DF42" s="119">
        <f>IF($CT42&lt;前期规划!$C$2,0,求节点(装备突破!$N$166:$N$201,装备突破!AV$166:AV$201,$CT42))</f>
        <v>0</v>
      </c>
      <c r="DG42" s="80">
        <f t="shared" si="32"/>
        <v>0</v>
      </c>
      <c r="DH42" s="80">
        <f t="shared" si="16"/>
        <v>0</v>
      </c>
      <c r="DI42" s="80">
        <f t="shared" si="17"/>
        <v>0</v>
      </c>
      <c r="DJ42" s="80">
        <f t="shared" si="18"/>
        <v>0</v>
      </c>
      <c r="DK42" s="80">
        <f t="shared" si="19"/>
        <v>0</v>
      </c>
      <c r="DL42" s="80">
        <f t="shared" si="20"/>
        <v>0</v>
      </c>
      <c r="DN42" s="128" t="e">
        <f>[4]军团势力点战斗奖励设计!HE46/CZ42</f>
        <v>#DIV/0!</v>
      </c>
      <c r="DO42" s="128" t="e">
        <f>求节点(活动投放!$S$166:$S$201,活动投放!AS$166:AS$201,$CT42)/CZ42</f>
        <v>#DIV/0!</v>
      </c>
      <c r="DU42" s="140">
        <v>37</v>
      </c>
      <c r="DV42" s="140">
        <f>[4]军团势力点战斗奖励设计!AA46+[4]军团势力点战斗奖励设计!AF46+求节点(活动投放!$S$6:$S$41,活动投放!$BC$6:$BC$41,$DU42)</f>
        <v>0</v>
      </c>
      <c r="DW42" s="140">
        <f>[4]军团势力点战斗奖励设计!AB46+[4]军团势力点战斗奖励设计!AG46+求节点(活动投放!$S$46:$S$81,活动投放!$BC$46:$BC$81,$DU42)</f>
        <v>0</v>
      </c>
      <c r="DX42" s="140">
        <f>[4]军团势力点战斗奖励设计!AC46+[4]军团势力点战斗奖励设计!AH46+求节点(活动投放!$S$86:$S$121,活动投放!$BC$86:$BC$121,$DU42)</f>
        <v>0</v>
      </c>
      <c r="DY42" s="140">
        <f>[4]军团势力点战斗奖励设计!AD46+[4]军团势力点战斗奖励设计!AI46+求节点(活动投放!$S$126:$S$161,活动投放!$BC$126:$BC$161,$DU42)</f>
        <v>0</v>
      </c>
      <c r="DZ42" s="140">
        <f>[4]军团势力点战斗奖励设计!AE46+[4]军团势力点战斗奖励设计!AJ46+求节点(活动投放!$S$166:$S$201,活动投放!$BC$166:$BC$201,$DU42)</f>
        <v>0</v>
      </c>
      <c r="EA42" s="140">
        <f>[4]军团势力点战斗奖励设计!BI46+[4]军团势力点战斗奖励设计!BN46+求节点(活动投放!$S$6:$S$41,活动投放!$BE$6:$BE$41,$DU42)</f>
        <v>0</v>
      </c>
      <c r="EB42" s="140">
        <f>[4]军团势力点战斗奖励设计!BJ46+[4]军团势力点战斗奖励设计!BO46+求节点(活动投放!$S$46:$S$81,活动投放!$BE$46:$BE$81,$DU42)</f>
        <v>0</v>
      </c>
      <c r="EC42" s="140">
        <f>[4]军团势力点战斗奖励设计!BK46+[4]军团势力点战斗奖励设计!BP46+求节点(活动投放!$S$86:$S$121,活动投放!$BE$86:$BE$121,$DU42)</f>
        <v>0</v>
      </c>
      <c r="ED42" s="140">
        <f>[4]军团势力点战斗奖励设计!BL46+[4]军团势力点战斗奖励设计!BQ46+求节点(活动投放!$S$126:$S$161,活动投放!$BE$126:$BE$161,$DU42)</f>
        <v>0</v>
      </c>
      <c r="EE42" s="140">
        <f>[4]军团势力点战斗奖励设计!BM46+[4]军团势力点战斗奖励设计!BR46+求节点(活动投放!$S$166:$S$201,活动投放!$BE$166:$BE$201,$DU42)</f>
        <v>0</v>
      </c>
      <c r="EF42" s="140">
        <f t="shared" si="33"/>
        <v>0</v>
      </c>
      <c r="EG42" s="140">
        <f t="shared" si="34"/>
        <v>0</v>
      </c>
      <c r="EH42" s="140">
        <f t="shared" si="35"/>
        <v>0</v>
      </c>
      <c r="EI42" s="140">
        <f t="shared" si="36"/>
        <v>0</v>
      </c>
      <c r="EJ42" s="140">
        <f t="shared" si="37"/>
        <v>0</v>
      </c>
      <c r="EM42" s="140">
        <v>37</v>
      </c>
      <c r="EN42" s="140">
        <f>[4]军团势力点战斗奖励设计!AK46+[4]军团势力点战斗奖励设计!AP46+求节点(活动投放!$S$6:$S$41,活动投放!$BD$6:$BD$41,$EM42)</f>
        <v>0</v>
      </c>
      <c r="EO42" s="140">
        <f>[4]军团势力点战斗奖励设计!AL46+[4]军团势力点战斗奖励设计!AQ46+求节点(活动投放!$S$46:$S$81,活动投放!$BD$46:$BD$81,$EM42)</f>
        <v>0</v>
      </c>
      <c r="EP42" s="140">
        <f>[4]军团势力点战斗奖励设计!AM46+[4]军团势力点战斗奖励设计!AR46+求节点(活动投放!$S$86:$S$121,活动投放!$BD$86:$BD$121,$EM42)</f>
        <v>0</v>
      </c>
      <c r="EQ42" s="140">
        <f>[4]军团势力点战斗奖励设计!AN46+[4]军团势力点战斗奖励设计!AS46+求节点(活动投放!$S$126:$S$161,活动投放!$BD$126:$BD$161,$EM42)</f>
        <v>0</v>
      </c>
      <c r="ER42" s="140">
        <f>[4]军团势力点战斗奖励设计!AO46+[4]军团势力点战斗奖励设计!AT46+求节点(活动投放!$S$166:$S$201,活动投放!$BD$166:$BD$201,$EM42)</f>
        <v>0</v>
      </c>
      <c r="ES42" s="140">
        <f>[4]军团势力点战斗奖励设计!BS46+[4]军团势力点战斗奖励设计!BX46+求节点(活动投放!$S$6:$S$41,活动投放!$BF$6:$BF$41,$EM42)</f>
        <v>0</v>
      </c>
      <c r="ET42" s="140">
        <f>[4]军团势力点战斗奖励设计!BT46+[4]军团势力点战斗奖励设计!BY46+求节点(活动投放!$S$46:$S$81,活动投放!$BF$46:$BF$81,$EM42)</f>
        <v>0</v>
      </c>
      <c r="EU42" s="140">
        <f>[4]军团势力点战斗奖励设计!BU46+[4]军团势力点战斗奖励设计!BZ46+求节点(活动投放!$S$86:$S$121,活动投放!$BF$86:$BF$121,$EM42)</f>
        <v>0</v>
      </c>
      <c r="EV42" s="140">
        <f>[4]军团势力点战斗奖励设计!BV46+[4]军团势力点战斗奖励设计!CA46+求节点(活动投放!$S$126:$S$161,活动投放!$BF$126:$BF$161,$EM42)</f>
        <v>0</v>
      </c>
      <c r="EW42" s="140">
        <f>[4]军团势力点战斗奖励设计!BW46+[4]军团势力点战斗奖励设计!CB46+求节点(活动投放!$S$166:$S$201,活动投放!$BF$166:$BF$201,$EM42)</f>
        <v>0</v>
      </c>
      <c r="EX42" s="140">
        <f t="shared" si="38"/>
        <v>0</v>
      </c>
      <c r="EY42" s="140">
        <f t="shared" si="39"/>
        <v>0</v>
      </c>
      <c r="EZ42" s="140">
        <f t="shared" si="40"/>
        <v>0</v>
      </c>
      <c r="FA42" s="140">
        <f t="shared" si="41"/>
        <v>0</v>
      </c>
      <c r="FB42" s="140">
        <f t="shared" si="42"/>
        <v>0</v>
      </c>
    </row>
    <row r="43" spans="2:158" x14ac:dyDescent="0.15">
      <c r="B43" s="80">
        <v>38</v>
      </c>
      <c r="C43" s="119">
        <f>[4]军团势力点战斗奖励设计!GB47+求节点(活动投放!$S$6:$S$41,活动投放!AN$6:AN$41,$B43)</f>
        <v>0</v>
      </c>
      <c r="D43" s="119">
        <f>[4]军团势力点战斗奖励设计!GC47+求节点(活动投放!$S$6:$S$41,活动投放!AO$6:AO$41,$B43)</f>
        <v>0</v>
      </c>
      <c r="E43" s="119">
        <f>[4]军团势力点战斗奖励设计!GD47+求节点(活动投放!$S$6:$S$41,活动投放!AP$6:AP$41,$B43)</f>
        <v>0</v>
      </c>
      <c r="F43" s="119">
        <f>[4]军团势力点战斗奖励设计!GE47+求节点(活动投放!$S$6:$S$41,活动投放!AQ$6:AQ$41,$B43)</f>
        <v>0</v>
      </c>
      <c r="G43" s="119">
        <f>[4]军团势力点战斗奖励设计!GF47+求节点(活动投放!$S$6:$S$41,活动投放!AR$6:AR$41,$B43)</f>
        <v>0</v>
      </c>
      <c r="H43" s="119">
        <f>[4]军团势力点战斗奖励设计!GG47+求节点(活动投放!$S$6:$S$41,活动投放!AS$6:AS$41,$B43)</f>
        <v>0</v>
      </c>
      <c r="I43" s="119">
        <f>IF($B43&lt;前期规划!$C$2,0,求节点(装备突破!$N$6:$N$41,装备突破!AQ$6:AQ$41,$B43))</f>
        <v>0</v>
      </c>
      <c r="J43" s="119">
        <f>IF($B43&lt;前期规划!$C$2,0,求节点(装备突破!$N$6:$N$41,装备突破!AR$6:AR$41,$B43))</f>
        <v>0</v>
      </c>
      <c r="K43" s="119">
        <f>IF($B43&lt;前期规划!$C$2,0,求节点(装备突破!$N$6:$N$41,装备突破!AS$6:AS$41,$B43))</f>
        <v>0</v>
      </c>
      <c r="L43" s="119">
        <f>IF($B43&lt;前期规划!$C$2,0,求节点(装备突破!$N$6:$N$41,装备突破!AT$6:AT$41,$B43))</f>
        <v>0</v>
      </c>
      <c r="M43" s="119">
        <f>IF($B43&lt;前期规划!$C$2,0,求节点(装备突破!$N$6:$N$41,装备突破!AU$6:AU$41,$B43))</f>
        <v>0</v>
      </c>
      <c r="N43" s="119">
        <f>IF($B43&lt;前期规划!$C$2,0,求节点(装备突破!$N$6:$N$41,装备突破!AV$6:AV$41,$B43))</f>
        <v>0</v>
      </c>
      <c r="O43" s="80">
        <f t="shared" si="23"/>
        <v>0</v>
      </c>
      <c r="P43" s="80">
        <f t="shared" si="24"/>
        <v>0</v>
      </c>
      <c r="Q43" s="80">
        <f t="shared" si="25"/>
        <v>0</v>
      </c>
      <c r="R43" s="80">
        <f t="shared" si="26"/>
        <v>0</v>
      </c>
      <c r="S43" s="80">
        <f t="shared" si="27"/>
        <v>0</v>
      </c>
      <c r="T43" s="80">
        <f t="shared" si="28"/>
        <v>0</v>
      </c>
      <c r="V43" s="128" t="e">
        <f>[4]军团势力点战斗奖励设计!GD47/E43</f>
        <v>#DIV/0!</v>
      </c>
      <c r="W43" s="128" t="e">
        <f>求节点(活动投放!$S$6:$S$41,活动投放!AP$6:AP$41,$B43)/E43</f>
        <v>#DIV/0!</v>
      </c>
      <c r="Y43" s="128" t="e">
        <f>[4]军团势力点战斗奖励设计!GE47/F43</f>
        <v>#DIV/0!</v>
      </c>
      <c r="Z43" s="128" t="e">
        <f>求节点(活动投放!$S$6:$S$41,活动投放!AQ$6:AQ$41,$B43)/F43</f>
        <v>#DIV/0!</v>
      </c>
      <c r="AB43" s="128" t="e">
        <f>[4]军团势力点战斗奖励设计!GF47/G43</f>
        <v>#DIV/0!</v>
      </c>
      <c r="AC43" s="128" t="e">
        <f>求节点(活动投放!$S$6:$S$41,活动投放!AR$6:AR$41,$B43)/G43</f>
        <v>#DIV/0!</v>
      </c>
      <c r="AE43" s="128" t="e">
        <f>[4]军团势力点战斗奖励设计!GG47/H43</f>
        <v>#DIV/0!</v>
      </c>
      <c r="AF43" s="128" t="e">
        <f>求节点(活动投放!$S$6:$S$41,活动投放!AS$6:AS$41,$B43)/H43</f>
        <v>#DIV/0!</v>
      </c>
      <c r="AI43" s="80">
        <v>38</v>
      </c>
      <c r="AJ43" s="119">
        <f>[4]军团势力点战斗奖励设计!GH47+求节点(活动投放!$S$46:$S$81,活动投放!AN$46:AN$81,$AI43)</f>
        <v>0</v>
      </c>
      <c r="AK43" s="119">
        <f>[4]军团势力点战斗奖励设计!GI47+求节点(活动投放!$S$46:$S$81,活动投放!AO$46:AO$81,$AI43)</f>
        <v>0</v>
      </c>
      <c r="AL43" s="119">
        <f>[4]军团势力点战斗奖励设计!GJ47+求节点(活动投放!$S$46:$S$81,活动投放!AP$46:AP$81,$AI43)</f>
        <v>0</v>
      </c>
      <c r="AM43" s="119">
        <f>[4]军团势力点战斗奖励设计!GK47+求节点(活动投放!$S$46:$S$81,活动投放!AQ$46:AQ$81,$AI43)</f>
        <v>0</v>
      </c>
      <c r="AN43" s="119">
        <f>[4]军团势力点战斗奖励设计!GL47+求节点(活动投放!$S$46:$S$81,活动投放!AR$46:AR$81,$AI43)</f>
        <v>0</v>
      </c>
      <c r="AO43" s="119">
        <f>[4]军团势力点战斗奖励设计!GM47+求节点(活动投放!$S$46:$S$81,活动投放!AS$46:AS$81,$AI43)</f>
        <v>0</v>
      </c>
      <c r="AP43" s="119">
        <f>IF($AI43&lt;前期规划!$C$2,0,求节点(装备突破!$N$46:$N$81,装备突破!AQ$46:AQ$81,$AI43))</f>
        <v>0</v>
      </c>
      <c r="AQ43" s="119">
        <f>IF($AI43&lt;前期规划!$C$2,0,求节点(装备突破!$N$46:$N$81,装备突破!AR$46:AR$81,$AI43))</f>
        <v>0</v>
      </c>
      <c r="AR43" s="119">
        <f>IF($AI43&lt;前期规划!$C$2,0,求节点(装备突破!$N$46:$N$81,装备突破!AS$46:AS$81,$AI43))</f>
        <v>0</v>
      </c>
      <c r="AS43" s="119">
        <f>IF($AI43&lt;前期规划!$C$2,0,求节点(装备突破!$N$46:$N$81,装备突破!AT$46:AT$81,$AI43))</f>
        <v>0</v>
      </c>
      <c r="AT43" s="119">
        <f>IF($AI43&lt;前期规划!$C$2,0,求节点(装备突破!$N$46:$N$81,装备突破!AU$46:AU$81,$AI43))</f>
        <v>0</v>
      </c>
      <c r="AU43" s="119">
        <f>IF($AI43&lt;前期规划!$C$2,0,求节点(装备突破!$N$46:$N$81,装备突破!AV$46:AV$81,$AI43))</f>
        <v>0</v>
      </c>
      <c r="AV43" s="80">
        <f t="shared" si="29"/>
        <v>0</v>
      </c>
      <c r="AW43" s="80">
        <f t="shared" si="1"/>
        <v>0</v>
      </c>
      <c r="AX43" s="80">
        <f t="shared" si="2"/>
        <v>0</v>
      </c>
      <c r="AY43" s="80">
        <f t="shared" si="3"/>
        <v>0</v>
      </c>
      <c r="AZ43" s="80">
        <f t="shared" si="4"/>
        <v>0</v>
      </c>
      <c r="BA43" s="80">
        <f t="shared" si="5"/>
        <v>0</v>
      </c>
      <c r="BD43" s="80">
        <v>38</v>
      </c>
      <c r="BE43" s="119">
        <f>[4]军团势力点战斗奖励设计!GN47+求节点(活动投放!$S$86:$S$121,活动投放!AN$86:AN$121,$BD43)</f>
        <v>0</v>
      </c>
      <c r="BF43" s="119">
        <f>[4]军团势力点战斗奖励设计!GO47+求节点(活动投放!$S$86:$S$121,活动投放!AO$86:AO$121,$BD43)</f>
        <v>0</v>
      </c>
      <c r="BG43" s="119">
        <f>[4]军团势力点战斗奖励设计!GP47+求节点(活动投放!$S$86:$S$121,活动投放!AP$86:AP$121,$BD43)</f>
        <v>0</v>
      </c>
      <c r="BH43" s="119">
        <f>[4]军团势力点战斗奖励设计!GQ47+求节点(活动投放!$S$86:$S$121,活动投放!AQ$86:AQ$121,$BD43)</f>
        <v>0</v>
      </c>
      <c r="BI43" s="119">
        <f>[4]军团势力点战斗奖励设计!GR47+求节点(活动投放!$S$86:$S$121,活动投放!AR$86:AR$121,$BD43)</f>
        <v>0</v>
      </c>
      <c r="BJ43" s="119">
        <f>[4]军团势力点战斗奖励设计!GS47+求节点(活动投放!$S$86:$S$121,活动投放!AS$86:AS$121,$BD43)</f>
        <v>0</v>
      </c>
      <c r="BK43" s="119">
        <f>IF($BD43&lt;前期规划!$C$2,0,求节点(装备突破!$N$86:$N$121,装备突破!AQ$86:AQ$121,$BD43))</f>
        <v>0</v>
      </c>
      <c r="BL43" s="119">
        <f>IF($BD43&lt;前期规划!$C$2,0,求节点(装备突破!$N$86:$N$121,装备突破!AR$86:AR$121,$BD43))</f>
        <v>0</v>
      </c>
      <c r="BM43" s="119">
        <f>IF($BD43&lt;前期规划!$C$2,0,求节点(装备突破!$N$86:$N$121,装备突破!AS$86:AS$121,$BD43))</f>
        <v>0</v>
      </c>
      <c r="BN43" s="119">
        <f>IF($BD43&lt;前期规划!$C$2,0,求节点(装备突破!$N$86:$N$121,装备突破!AT$86:AT$121,$BD43))</f>
        <v>0</v>
      </c>
      <c r="BO43" s="119">
        <f>IF($BD43&lt;前期规划!$C$2,0,求节点(装备突破!$N$86:$N$121,装备突破!AU$86:AU$121,$BD43))</f>
        <v>0</v>
      </c>
      <c r="BP43" s="119">
        <f>IF($BD43&lt;前期规划!$C$2,0,求节点(装备突破!$N$86:$N$121,装备突破!AV$86:AV$121,$BD43))</f>
        <v>0</v>
      </c>
      <c r="BQ43" s="80">
        <f t="shared" si="30"/>
        <v>0</v>
      </c>
      <c r="BR43" s="80">
        <f t="shared" si="6"/>
        <v>0</v>
      </c>
      <c r="BS43" s="80">
        <f t="shared" si="7"/>
        <v>0</v>
      </c>
      <c r="BT43" s="80">
        <f t="shared" si="8"/>
        <v>0</v>
      </c>
      <c r="BU43" s="80">
        <f t="shared" si="9"/>
        <v>0</v>
      </c>
      <c r="BV43" s="80">
        <f t="shared" si="10"/>
        <v>0</v>
      </c>
      <c r="BY43" s="80">
        <v>38</v>
      </c>
      <c r="BZ43" s="119">
        <f>[4]军团势力点战斗奖励设计!GT47+求节点(活动投放!$S$126:$S$161,活动投放!AN$126:AN$161,$BY43)</f>
        <v>0</v>
      </c>
      <c r="CA43" s="119">
        <f>[4]军团势力点战斗奖励设计!GU47+求节点(活动投放!$S$126:$S$161,活动投放!AO$126:AO$161,$BY43)</f>
        <v>0</v>
      </c>
      <c r="CB43" s="119">
        <f>[4]军团势力点战斗奖励设计!GV47+求节点(活动投放!$S$126:$S$161,活动投放!AP$126:AP$161,$BY43)</f>
        <v>0</v>
      </c>
      <c r="CC43" s="119">
        <f>[4]军团势力点战斗奖励设计!GW47+求节点(活动投放!$S$126:$S$161,活动投放!AQ$126:AQ$161,$BY43)</f>
        <v>0</v>
      </c>
      <c r="CD43" s="119">
        <f>[4]军团势力点战斗奖励设计!GX47+求节点(活动投放!$S$126:$S$161,活动投放!AR$126:AR$161,$BY43)</f>
        <v>0</v>
      </c>
      <c r="CE43" s="119">
        <f>[4]军团势力点战斗奖励设计!GY47+求节点(活动投放!$S$126:$S$161,活动投放!AS$126:AS$161,$BY43)</f>
        <v>0</v>
      </c>
      <c r="CF43" s="119">
        <f>IF($BY43&lt;前期规划!$C$2,0,求节点(装备突破!$N$126:$N$161,装备突破!AQ$126:AQ$161,$BY43))</f>
        <v>0</v>
      </c>
      <c r="CG43" s="119">
        <f>IF($BY43&lt;前期规划!$C$2,0,求节点(装备突破!$N$126:$N$161,装备突破!AR$126:AR$161,$BY43))</f>
        <v>0</v>
      </c>
      <c r="CH43" s="119">
        <f>IF($BY43&lt;前期规划!$C$2,0,求节点(装备突破!$N$126:$N$161,装备突破!AS$126:AS$161,$BY43))</f>
        <v>0</v>
      </c>
      <c r="CI43" s="119">
        <f>IF($BY43&lt;前期规划!$C$2,0,求节点(装备突破!$N$126:$N$161,装备突破!AT$126:AT$161,$BY43))</f>
        <v>0</v>
      </c>
      <c r="CJ43" s="119">
        <f>IF($BY43&lt;前期规划!$C$2,0,求节点(装备突破!$N$126:$N$161,装备突破!AU$126:AU$161,$BY43))</f>
        <v>0</v>
      </c>
      <c r="CK43" s="119">
        <f>IF($BY43&lt;前期规划!$C$2,0,求节点(装备突破!$N$126:$N$161,装备突破!AV$126:AV$161,$BY43))</f>
        <v>0</v>
      </c>
      <c r="CL43" s="80">
        <f t="shared" si="31"/>
        <v>0</v>
      </c>
      <c r="CM43" s="80">
        <f t="shared" si="11"/>
        <v>0</v>
      </c>
      <c r="CN43" s="80">
        <f t="shared" si="12"/>
        <v>0</v>
      </c>
      <c r="CO43" s="80">
        <f t="shared" si="13"/>
        <v>0</v>
      </c>
      <c r="CP43" s="80">
        <f t="shared" si="14"/>
        <v>0</v>
      </c>
      <c r="CQ43" s="80">
        <f t="shared" si="15"/>
        <v>0</v>
      </c>
      <c r="CT43" s="80">
        <v>38</v>
      </c>
      <c r="CU43" s="119">
        <f>[4]军团势力点战斗奖励设计!GZ47+求节点(活动投放!$S$166:$S$201,活动投放!AN$166:AN$201,$CT43)</f>
        <v>0</v>
      </c>
      <c r="CV43" s="119">
        <f>[4]军团势力点战斗奖励设计!HA47+求节点(活动投放!$S$166:$S$201,活动投放!AO$166:AO$201,$CT43)</f>
        <v>0</v>
      </c>
      <c r="CW43" s="119">
        <f>[4]军团势力点战斗奖励设计!HB47+求节点(活动投放!$S$166:$S$201,活动投放!AP$166:AP$201,$CT43)</f>
        <v>0</v>
      </c>
      <c r="CX43" s="119">
        <f>[4]军团势力点战斗奖励设计!HC47+求节点(活动投放!$S$166:$S$201,活动投放!AQ$166:AQ$201,$CT43)</f>
        <v>0</v>
      </c>
      <c r="CY43" s="119">
        <f>[4]军团势力点战斗奖励设计!HD47+求节点(活动投放!$S$166:$S$201,活动投放!AR$166:AR$201,$CT43)</f>
        <v>0</v>
      </c>
      <c r="CZ43" s="119">
        <f>[4]军团势力点战斗奖励设计!HE47+求节点(活动投放!$S$166:$S$201,活动投放!AS$166:AS$201,$CT43)</f>
        <v>0</v>
      </c>
      <c r="DA43" s="119">
        <f>IF($CT43&lt;前期规划!$C$2,0,求节点(装备突破!$N$166:$N$201,装备突破!AQ$166:AQ$201,$CT43))</f>
        <v>0</v>
      </c>
      <c r="DB43" s="119">
        <f>IF($CT43&lt;前期规划!$C$2,0,求节点(装备突破!$N$166:$N$201,装备突破!AR$166:AR$201,$CT43))</f>
        <v>0</v>
      </c>
      <c r="DC43" s="119">
        <f>IF($CT43&lt;前期规划!$C$2,0,求节点(装备突破!$N$166:$N$201,装备突破!AS$166:AS$201,$CT43))</f>
        <v>0</v>
      </c>
      <c r="DD43" s="119">
        <f>IF($CT43&lt;前期规划!$C$2,0,求节点(装备突破!$N$166:$N$201,装备突破!AT$166:AT$201,$CT43))</f>
        <v>0</v>
      </c>
      <c r="DE43" s="119">
        <f>IF($CT43&lt;前期规划!$C$2,0,求节点(装备突破!$N$166:$N$201,装备突破!AU$166:AU$201,$CT43))</f>
        <v>0</v>
      </c>
      <c r="DF43" s="119">
        <f>IF($CT43&lt;前期规划!$C$2,0,求节点(装备突破!$N$166:$N$201,装备突破!AV$166:AV$201,$CT43))</f>
        <v>0</v>
      </c>
      <c r="DG43" s="80">
        <f t="shared" si="32"/>
        <v>0</v>
      </c>
      <c r="DH43" s="80">
        <f t="shared" si="16"/>
        <v>0</v>
      </c>
      <c r="DI43" s="80">
        <f t="shared" si="17"/>
        <v>0</v>
      </c>
      <c r="DJ43" s="80">
        <f t="shared" si="18"/>
        <v>0</v>
      </c>
      <c r="DK43" s="80">
        <f t="shared" si="19"/>
        <v>0</v>
      </c>
      <c r="DL43" s="80">
        <f t="shared" si="20"/>
        <v>0</v>
      </c>
      <c r="DN43" s="128" t="e">
        <f>[4]军团势力点战斗奖励设计!HE47/CZ43</f>
        <v>#DIV/0!</v>
      </c>
      <c r="DO43" s="128" t="e">
        <f>求节点(活动投放!$S$166:$S$201,活动投放!AS$166:AS$201,$CT43)/CZ43</f>
        <v>#DIV/0!</v>
      </c>
      <c r="DU43" s="140">
        <v>38</v>
      </c>
      <c r="DV43" s="140">
        <f>[4]军团势力点战斗奖励设计!AA47+[4]军团势力点战斗奖励设计!AF47+求节点(活动投放!$S$6:$S$41,活动投放!$BC$6:$BC$41,$DU43)</f>
        <v>0</v>
      </c>
      <c r="DW43" s="140">
        <f>[4]军团势力点战斗奖励设计!AB47+[4]军团势力点战斗奖励设计!AG47+求节点(活动投放!$S$46:$S$81,活动投放!$BC$46:$BC$81,$DU43)</f>
        <v>0</v>
      </c>
      <c r="DX43" s="140">
        <f>[4]军团势力点战斗奖励设计!AC47+[4]军团势力点战斗奖励设计!AH47+求节点(活动投放!$S$86:$S$121,活动投放!$BC$86:$BC$121,$DU43)</f>
        <v>0</v>
      </c>
      <c r="DY43" s="140">
        <f>[4]军团势力点战斗奖励设计!AD47+[4]军团势力点战斗奖励设计!AI47+求节点(活动投放!$S$126:$S$161,活动投放!$BC$126:$BC$161,$DU43)</f>
        <v>0</v>
      </c>
      <c r="DZ43" s="140">
        <f>[4]军团势力点战斗奖励设计!AE47+[4]军团势力点战斗奖励设计!AJ47+求节点(活动投放!$S$166:$S$201,活动投放!$BC$166:$BC$201,$DU43)</f>
        <v>0</v>
      </c>
      <c r="EA43" s="140">
        <f>[4]军团势力点战斗奖励设计!BI47+[4]军团势力点战斗奖励设计!BN47+求节点(活动投放!$S$6:$S$41,活动投放!$BE$6:$BE$41,$DU43)</f>
        <v>0</v>
      </c>
      <c r="EB43" s="140">
        <f>[4]军团势力点战斗奖励设计!BJ47+[4]军团势力点战斗奖励设计!BO47+求节点(活动投放!$S$46:$S$81,活动投放!$BE$46:$BE$81,$DU43)</f>
        <v>0</v>
      </c>
      <c r="EC43" s="140">
        <f>[4]军团势力点战斗奖励设计!BK47+[4]军团势力点战斗奖励设计!BP47+求节点(活动投放!$S$86:$S$121,活动投放!$BE$86:$BE$121,$DU43)</f>
        <v>0</v>
      </c>
      <c r="ED43" s="140">
        <f>[4]军团势力点战斗奖励设计!BL47+[4]军团势力点战斗奖励设计!BQ47+求节点(活动投放!$S$126:$S$161,活动投放!$BE$126:$BE$161,$DU43)</f>
        <v>0</v>
      </c>
      <c r="EE43" s="140">
        <f>[4]军团势力点战斗奖励设计!BM47+[4]军团势力点战斗奖励设计!BR47+求节点(活动投放!$S$166:$S$201,活动投放!$BE$166:$BE$201,$DU43)</f>
        <v>0</v>
      </c>
      <c r="EF43" s="140">
        <f t="shared" si="33"/>
        <v>0</v>
      </c>
      <c r="EG43" s="140">
        <f t="shared" si="34"/>
        <v>0</v>
      </c>
      <c r="EH43" s="140">
        <f t="shared" si="35"/>
        <v>0</v>
      </c>
      <c r="EI43" s="140">
        <f t="shared" si="36"/>
        <v>0</v>
      </c>
      <c r="EJ43" s="140">
        <f t="shared" si="37"/>
        <v>0</v>
      </c>
      <c r="EM43" s="140">
        <v>38</v>
      </c>
      <c r="EN43" s="140">
        <f>[4]军团势力点战斗奖励设计!AK47+[4]军团势力点战斗奖励设计!AP47+求节点(活动投放!$S$6:$S$41,活动投放!$BD$6:$BD$41,$EM43)</f>
        <v>0</v>
      </c>
      <c r="EO43" s="140">
        <f>[4]军团势力点战斗奖励设计!AL47+[4]军团势力点战斗奖励设计!AQ47+求节点(活动投放!$S$46:$S$81,活动投放!$BD$46:$BD$81,$EM43)</f>
        <v>0</v>
      </c>
      <c r="EP43" s="140">
        <f>[4]军团势力点战斗奖励设计!AM47+[4]军团势力点战斗奖励设计!AR47+求节点(活动投放!$S$86:$S$121,活动投放!$BD$86:$BD$121,$EM43)</f>
        <v>0</v>
      </c>
      <c r="EQ43" s="140">
        <f>[4]军团势力点战斗奖励设计!AN47+[4]军团势力点战斗奖励设计!AS47+求节点(活动投放!$S$126:$S$161,活动投放!$BD$126:$BD$161,$EM43)</f>
        <v>0</v>
      </c>
      <c r="ER43" s="140">
        <f>[4]军团势力点战斗奖励设计!AO47+[4]军团势力点战斗奖励设计!AT47+求节点(活动投放!$S$166:$S$201,活动投放!$BD$166:$BD$201,$EM43)</f>
        <v>0</v>
      </c>
      <c r="ES43" s="140">
        <f>[4]军团势力点战斗奖励设计!BS47+[4]军团势力点战斗奖励设计!BX47+求节点(活动投放!$S$6:$S$41,活动投放!$BF$6:$BF$41,$EM43)</f>
        <v>0</v>
      </c>
      <c r="ET43" s="140">
        <f>[4]军团势力点战斗奖励设计!BT47+[4]军团势力点战斗奖励设计!BY47+求节点(活动投放!$S$46:$S$81,活动投放!$BF$46:$BF$81,$EM43)</f>
        <v>0</v>
      </c>
      <c r="EU43" s="140">
        <f>[4]军团势力点战斗奖励设计!BU47+[4]军团势力点战斗奖励设计!BZ47+求节点(活动投放!$S$86:$S$121,活动投放!$BF$86:$BF$121,$EM43)</f>
        <v>0</v>
      </c>
      <c r="EV43" s="140">
        <f>[4]军团势力点战斗奖励设计!BV47+[4]军团势力点战斗奖励设计!CA47+求节点(活动投放!$S$126:$S$161,活动投放!$BF$126:$BF$161,$EM43)</f>
        <v>0</v>
      </c>
      <c r="EW43" s="140">
        <f>[4]军团势力点战斗奖励设计!BW47+[4]军团势力点战斗奖励设计!CB47+求节点(活动投放!$S$166:$S$201,活动投放!$BF$166:$BF$201,$EM43)</f>
        <v>0</v>
      </c>
      <c r="EX43" s="140">
        <f t="shared" si="38"/>
        <v>0</v>
      </c>
      <c r="EY43" s="140">
        <f t="shared" si="39"/>
        <v>0</v>
      </c>
      <c r="EZ43" s="140">
        <f t="shared" si="40"/>
        <v>0</v>
      </c>
      <c r="FA43" s="140">
        <f t="shared" si="41"/>
        <v>0</v>
      </c>
      <c r="FB43" s="140">
        <f t="shared" si="42"/>
        <v>0</v>
      </c>
    </row>
    <row r="44" spans="2:158" x14ac:dyDescent="0.15">
      <c r="B44" s="80">
        <v>39</v>
      </c>
      <c r="C44" s="119">
        <f>[4]军团势力点战斗奖励设计!GB48+求节点(活动投放!$S$6:$S$41,活动投放!AN$6:AN$41,$B44)</f>
        <v>0</v>
      </c>
      <c r="D44" s="119">
        <f>[4]军团势力点战斗奖励设计!GC48+求节点(活动投放!$S$6:$S$41,活动投放!AO$6:AO$41,$B44)</f>
        <v>0</v>
      </c>
      <c r="E44" s="119">
        <f>[4]军团势力点战斗奖励设计!GD48+求节点(活动投放!$S$6:$S$41,活动投放!AP$6:AP$41,$B44)</f>
        <v>0</v>
      </c>
      <c r="F44" s="119">
        <f>[4]军团势力点战斗奖励设计!GE48+求节点(活动投放!$S$6:$S$41,活动投放!AQ$6:AQ$41,$B44)</f>
        <v>0</v>
      </c>
      <c r="G44" s="119">
        <f>[4]军团势力点战斗奖励设计!GF48+求节点(活动投放!$S$6:$S$41,活动投放!AR$6:AR$41,$B44)</f>
        <v>0</v>
      </c>
      <c r="H44" s="119">
        <f>[4]军团势力点战斗奖励设计!GG48+求节点(活动投放!$S$6:$S$41,活动投放!AS$6:AS$41,$B44)</f>
        <v>0</v>
      </c>
      <c r="I44" s="119">
        <f>IF($B44&lt;前期规划!$C$2,0,求节点(装备突破!$N$6:$N$41,装备突破!AQ$6:AQ$41,$B44))</f>
        <v>0</v>
      </c>
      <c r="J44" s="119">
        <f>IF($B44&lt;前期规划!$C$2,0,求节点(装备突破!$N$6:$N$41,装备突破!AR$6:AR$41,$B44))</f>
        <v>0</v>
      </c>
      <c r="K44" s="119">
        <f>IF($B44&lt;前期规划!$C$2,0,求节点(装备突破!$N$6:$N$41,装备突破!AS$6:AS$41,$B44))</f>
        <v>0</v>
      </c>
      <c r="L44" s="119">
        <f>IF($B44&lt;前期规划!$C$2,0,求节点(装备突破!$N$6:$N$41,装备突破!AT$6:AT$41,$B44))</f>
        <v>0</v>
      </c>
      <c r="M44" s="119">
        <f>IF($B44&lt;前期规划!$C$2,0,求节点(装备突破!$N$6:$N$41,装备突破!AU$6:AU$41,$B44))</f>
        <v>0</v>
      </c>
      <c r="N44" s="119">
        <f>IF($B44&lt;前期规划!$C$2,0,求节点(装备突破!$N$6:$N$41,装备突破!AV$6:AV$41,$B44))</f>
        <v>0</v>
      </c>
      <c r="O44" s="80">
        <f t="shared" si="23"/>
        <v>0</v>
      </c>
      <c r="P44" s="80">
        <f t="shared" si="24"/>
        <v>0</v>
      </c>
      <c r="Q44" s="80">
        <f t="shared" si="25"/>
        <v>0</v>
      </c>
      <c r="R44" s="80">
        <f t="shared" si="26"/>
        <v>0</v>
      </c>
      <c r="S44" s="80">
        <f t="shared" si="27"/>
        <v>0</v>
      </c>
      <c r="T44" s="80">
        <f t="shared" si="28"/>
        <v>0</v>
      </c>
      <c r="V44" s="128" t="e">
        <f>[4]军团势力点战斗奖励设计!GD48/E44</f>
        <v>#DIV/0!</v>
      </c>
      <c r="W44" s="128" t="e">
        <f>求节点(活动投放!$S$6:$S$41,活动投放!AP$6:AP$41,$B44)/E44</f>
        <v>#DIV/0!</v>
      </c>
      <c r="Y44" s="128" t="e">
        <f>[4]军团势力点战斗奖励设计!GE48/F44</f>
        <v>#DIV/0!</v>
      </c>
      <c r="Z44" s="128" t="e">
        <f>求节点(活动投放!$S$6:$S$41,活动投放!AQ$6:AQ$41,$B44)/F44</f>
        <v>#DIV/0!</v>
      </c>
      <c r="AB44" s="128" t="e">
        <f>[4]军团势力点战斗奖励设计!GF48/G44</f>
        <v>#DIV/0!</v>
      </c>
      <c r="AC44" s="128" t="e">
        <f>求节点(活动投放!$S$6:$S$41,活动投放!AR$6:AR$41,$B44)/G44</f>
        <v>#DIV/0!</v>
      </c>
      <c r="AE44" s="128" t="e">
        <f>[4]军团势力点战斗奖励设计!GG48/H44</f>
        <v>#DIV/0!</v>
      </c>
      <c r="AF44" s="128" t="e">
        <f>求节点(活动投放!$S$6:$S$41,活动投放!AS$6:AS$41,$B44)/H44</f>
        <v>#DIV/0!</v>
      </c>
      <c r="AI44" s="80">
        <v>39</v>
      </c>
      <c r="AJ44" s="119">
        <f>[4]军团势力点战斗奖励设计!GH48+求节点(活动投放!$S$46:$S$81,活动投放!AN$46:AN$81,$AI44)</f>
        <v>0</v>
      </c>
      <c r="AK44" s="119">
        <f>[4]军团势力点战斗奖励设计!GI48+求节点(活动投放!$S$46:$S$81,活动投放!AO$46:AO$81,$AI44)</f>
        <v>0</v>
      </c>
      <c r="AL44" s="119">
        <f>[4]军团势力点战斗奖励设计!GJ48+求节点(活动投放!$S$46:$S$81,活动投放!AP$46:AP$81,$AI44)</f>
        <v>0</v>
      </c>
      <c r="AM44" s="119">
        <f>[4]军团势力点战斗奖励设计!GK48+求节点(活动投放!$S$46:$S$81,活动投放!AQ$46:AQ$81,$AI44)</f>
        <v>0</v>
      </c>
      <c r="AN44" s="119">
        <f>[4]军团势力点战斗奖励设计!GL48+求节点(活动投放!$S$46:$S$81,活动投放!AR$46:AR$81,$AI44)</f>
        <v>0</v>
      </c>
      <c r="AO44" s="119">
        <f>[4]军团势力点战斗奖励设计!GM48+求节点(活动投放!$S$46:$S$81,活动投放!AS$46:AS$81,$AI44)</f>
        <v>0</v>
      </c>
      <c r="AP44" s="119">
        <f>IF($AI44&lt;前期规划!$C$2,0,求节点(装备突破!$N$46:$N$81,装备突破!AQ$46:AQ$81,$AI44))</f>
        <v>0</v>
      </c>
      <c r="AQ44" s="119">
        <f>IF($AI44&lt;前期规划!$C$2,0,求节点(装备突破!$N$46:$N$81,装备突破!AR$46:AR$81,$AI44))</f>
        <v>0</v>
      </c>
      <c r="AR44" s="119">
        <f>IF($AI44&lt;前期规划!$C$2,0,求节点(装备突破!$N$46:$N$81,装备突破!AS$46:AS$81,$AI44))</f>
        <v>0</v>
      </c>
      <c r="AS44" s="119">
        <f>IF($AI44&lt;前期规划!$C$2,0,求节点(装备突破!$N$46:$N$81,装备突破!AT$46:AT$81,$AI44))</f>
        <v>0</v>
      </c>
      <c r="AT44" s="119">
        <f>IF($AI44&lt;前期规划!$C$2,0,求节点(装备突破!$N$46:$N$81,装备突破!AU$46:AU$81,$AI44))</f>
        <v>0</v>
      </c>
      <c r="AU44" s="119">
        <f>IF($AI44&lt;前期规划!$C$2,0,求节点(装备突破!$N$46:$N$81,装备突破!AV$46:AV$81,$AI44))</f>
        <v>0</v>
      </c>
      <c r="AV44" s="80">
        <f t="shared" si="29"/>
        <v>0</v>
      </c>
      <c r="AW44" s="80">
        <f t="shared" si="1"/>
        <v>0</v>
      </c>
      <c r="AX44" s="80">
        <f t="shared" si="2"/>
        <v>0</v>
      </c>
      <c r="AY44" s="80">
        <f t="shared" si="3"/>
        <v>0</v>
      </c>
      <c r="AZ44" s="80">
        <f t="shared" si="4"/>
        <v>0</v>
      </c>
      <c r="BA44" s="80">
        <f t="shared" si="5"/>
        <v>0</v>
      </c>
      <c r="BD44" s="80">
        <v>39</v>
      </c>
      <c r="BE44" s="119">
        <f>[4]军团势力点战斗奖励设计!GN48+求节点(活动投放!$S$86:$S$121,活动投放!AN$86:AN$121,$BD44)</f>
        <v>0</v>
      </c>
      <c r="BF44" s="119">
        <f>[4]军团势力点战斗奖励设计!GO48+求节点(活动投放!$S$86:$S$121,活动投放!AO$86:AO$121,$BD44)</f>
        <v>0</v>
      </c>
      <c r="BG44" s="119">
        <f>[4]军团势力点战斗奖励设计!GP48+求节点(活动投放!$S$86:$S$121,活动投放!AP$86:AP$121,$BD44)</f>
        <v>0</v>
      </c>
      <c r="BH44" s="119">
        <f>[4]军团势力点战斗奖励设计!GQ48+求节点(活动投放!$S$86:$S$121,活动投放!AQ$86:AQ$121,$BD44)</f>
        <v>0</v>
      </c>
      <c r="BI44" s="119">
        <f>[4]军团势力点战斗奖励设计!GR48+求节点(活动投放!$S$86:$S$121,活动投放!AR$86:AR$121,$BD44)</f>
        <v>0</v>
      </c>
      <c r="BJ44" s="119">
        <f>[4]军团势力点战斗奖励设计!GS48+求节点(活动投放!$S$86:$S$121,活动投放!AS$86:AS$121,$BD44)</f>
        <v>0</v>
      </c>
      <c r="BK44" s="119">
        <f>IF($BD44&lt;前期规划!$C$2,0,求节点(装备突破!$N$86:$N$121,装备突破!AQ$86:AQ$121,$BD44))</f>
        <v>0</v>
      </c>
      <c r="BL44" s="119">
        <f>IF($BD44&lt;前期规划!$C$2,0,求节点(装备突破!$N$86:$N$121,装备突破!AR$86:AR$121,$BD44))</f>
        <v>0</v>
      </c>
      <c r="BM44" s="119">
        <f>IF($BD44&lt;前期规划!$C$2,0,求节点(装备突破!$N$86:$N$121,装备突破!AS$86:AS$121,$BD44))</f>
        <v>0</v>
      </c>
      <c r="BN44" s="119">
        <f>IF($BD44&lt;前期规划!$C$2,0,求节点(装备突破!$N$86:$N$121,装备突破!AT$86:AT$121,$BD44))</f>
        <v>0</v>
      </c>
      <c r="BO44" s="119">
        <f>IF($BD44&lt;前期规划!$C$2,0,求节点(装备突破!$N$86:$N$121,装备突破!AU$86:AU$121,$BD44))</f>
        <v>0</v>
      </c>
      <c r="BP44" s="119">
        <f>IF($BD44&lt;前期规划!$C$2,0,求节点(装备突破!$N$86:$N$121,装备突破!AV$86:AV$121,$BD44))</f>
        <v>0</v>
      </c>
      <c r="BQ44" s="80">
        <f t="shared" si="30"/>
        <v>0</v>
      </c>
      <c r="BR44" s="80">
        <f t="shared" si="6"/>
        <v>0</v>
      </c>
      <c r="BS44" s="80">
        <f t="shared" si="7"/>
        <v>0</v>
      </c>
      <c r="BT44" s="80">
        <f t="shared" si="8"/>
        <v>0</v>
      </c>
      <c r="BU44" s="80">
        <f t="shared" si="9"/>
        <v>0</v>
      </c>
      <c r="BV44" s="80">
        <f t="shared" si="10"/>
        <v>0</v>
      </c>
      <c r="BY44" s="80">
        <v>39</v>
      </c>
      <c r="BZ44" s="119">
        <f>[4]军团势力点战斗奖励设计!GT48+求节点(活动投放!$S$126:$S$161,活动投放!AN$126:AN$161,$BY44)</f>
        <v>0</v>
      </c>
      <c r="CA44" s="119">
        <f>[4]军团势力点战斗奖励设计!GU48+求节点(活动投放!$S$126:$S$161,活动投放!AO$126:AO$161,$BY44)</f>
        <v>0</v>
      </c>
      <c r="CB44" s="119">
        <f>[4]军团势力点战斗奖励设计!GV48+求节点(活动投放!$S$126:$S$161,活动投放!AP$126:AP$161,$BY44)</f>
        <v>0</v>
      </c>
      <c r="CC44" s="119">
        <f>[4]军团势力点战斗奖励设计!GW48+求节点(活动投放!$S$126:$S$161,活动投放!AQ$126:AQ$161,$BY44)</f>
        <v>0</v>
      </c>
      <c r="CD44" s="119">
        <f>[4]军团势力点战斗奖励设计!GX48+求节点(活动投放!$S$126:$S$161,活动投放!AR$126:AR$161,$BY44)</f>
        <v>0</v>
      </c>
      <c r="CE44" s="119">
        <f>[4]军团势力点战斗奖励设计!GY48+求节点(活动投放!$S$126:$S$161,活动投放!AS$126:AS$161,$BY44)</f>
        <v>0</v>
      </c>
      <c r="CF44" s="119">
        <f>IF($BY44&lt;前期规划!$C$2,0,求节点(装备突破!$N$126:$N$161,装备突破!AQ$126:AQ$161,$BY44))</f>
        <v>0</v>
      </c>
      <c r="CG44" s="119">
        <f>IF($BY44&lt;前期规划!$C$2,0,求节点(装备突破!$N$126:$N$161,装备突破!AR$126:AR$161,$BY44))</f>
        <v>0</v>
      </c>
      <c r="CH44" s="119">
        <f>IF($BY44&lt;前期规划!$C$2,0,求节点(装备突破!$N$126:$N$161,装备突破!AS$126:AS$161,$BY44))</f>
        <v>0</v>
      </c>
      <c r="CI44" s="119">
        <f>IF($BY44&lt;前期规划!$C$2,0,求节点(装备突破!$N$126:$N$161,装备突破!AT$126:AT$161,$BY44))</f>
        <v>0</v>
      </c>
      <c r="CJ44" s="119">
        <f>IF($BY44&lt;前期规划!$C$2,0,求节点(装备突破!$N$126:$N$161,装备突破!AU$126:AU$161,$BY44))</f>
        <v>0</v>
      </c>
      <c r="CK44" s="119">
        <f>IF($BY44&lt;前期规划!$C$2,0,求节点(装备突破!$N$126:$N$161,装备突破!AV$126:AV$161,$BY44))</f>
        <v>0</v>
      </c>
      <c r="CL44" s="80">
        <f t="shared" si="31"/>
        <v>0</v>
      </c>
      <c r="CM44" s="80">
        <f t="shared" si="11"/>
        <v>0</v>
      </c>
      <c r="CN44" s="80">
        <f t="shared" si="12"/>
        <v>0</v>
      </c>
      <c r="CO44" s="80">
        <f t="shared" si="13"/>
        <v>0</v>
      </c>
      <c r="CP44" s="80">
        <f t="shared" si="14"/>
        <v>0</v>
      </c>
      <c r="CQ44" s="80">
        <f t="shared" si="15"/>
        <v>0</v>
      </c>
      <c r="CT44" s="80">
        <v>39</v>
      </c>
      <c r="CU44" s="119">
        <f>[4]军团势力点战斗奖励设计!GZ48+求节点(活动投放!$S$166:$S$201,活动投放!AN$166:AN$201,$CT44)</f>
        <v>0</v>
      </c>
      <c r="CV44" s="119">
        <f>[4]军团势力点战斗奖励设计!HA48+求节点(活动投放!$S$166:$S$201,活动投放!AO$166:AO$201,$CT44)</f>
        <v>0</v>
      </c>
      <c r="CW44" s="119">
        <f>[4]军团势力点战斗奖励设计!HB48+求节点(活动投放!$S$166:$S$201,活动投放!AP$166:AP$201,$CT44)</f>
        <v>0</v>
      </c>
      <c r="CX44" s="119">
        <f>[4]军团势力点战斗奖励设计!HC48+求节点(活动投放!$S$166:$S$201,活动投放!AQ$166:AQ$201,$CT44)</f>
        <v>0</v>
      </c>
      <c r="CY44" s="119">
        <f>[4]军团势力点战斗奖励设计!HD48+求节点(活动投放!$S$166:$S$201,活动投放!AR$166:AR$201,$CT44)</f>
        <v>0</v>
      </c>
      <c r="CZ44" s="119">
        <f>[4]军团势力点战斗奖励设计!HE48+求节点(活动投放!$S$166:$S$201,活动投放!AS$166:AS$201,$CT44)</f>
        <v>0</v>
      </c>
      <c r="DA44" s="119">
        <f>IF($CT44&lt;前期规划!$C$2,0,求节点(装备突破!$N$166:$N$201,装备突破!AQ$166:AQ$201,$CT44))</f>
        <v>0</v>
      </c>
      <c r="DB44" s="119">
        <f>IF($CT44&lt;前期规划!$C$2,0,求节点(装备突破!$N$166:$N$201,装备突破!AR$166:AR$201,$CT44))</f>
        <v>0</v>
      </c>
      <c r="DC44" s="119">
        <f>IF($CT44&lt;前期规划!$C$2,0,求节点(装备突破!$N$166:$N$201,装备突破!AS$166:AS$201,$CT44))</f>
        <v>0</v>
      </c>
      <c r="DD44" s="119">
        <f>IF($CT44&lt;前期规划!$C$2,0,求节点(装备突破!$N$166:$N$201,装备突破!AT$166:AT$201,$CT44))</f>
        <v>0</v>
      </c>
      <c r="DE44" s="119">
        <f>IF($CT44&lt;前期规划!$C$2,0,求节点(装备突破!$N$166:$N$201,装备突破!AU$166:AU$201,$CT44))</f>
        <v>0</v>
      </c>
      <c r="DF44" s="119">
        <f>IF($CT44&lt;前期规划!$C$2,0,求节点(装备突破!$N$166:$N$201,装备突破!AV$166:AV$201,$CT44))</f>
        <v>0</v>
      </c>
      <c r="DG44" s="80">
        <f t="shared" si="32"/>
        <v>0</v>
      </c>
      <c r="DH44" s="80">
        <f t="shared" si="16"/>
        <v>0</v>
      </c>
      <c r="DI44" s="80">
        <f t="shared" si="17"/>
        <v>0</v>
      </c>
      <c r="DJ44" s="80">
        <f t="shared" si="18"/>
        <v>0</v>
      </c>
      <c r="DK44" s="80">
        <f t="shared" si="19"/>
        <v>0</v>
      </c>
      <c r="DL44" s="80">
        <f t="shared" si="20"/>
        <v>0</v>
      </c>
      <c r="DN44" s="128" t="e">
        <f>[4]军团势力点战斗奖励设计!HE48/CZ44</f>
        <v>#DIV/0!</v>
      </c>
      <c r="DO44" s="128" t="e">
        <f>求节点(活动投放!$S$166:$S$201,活动投放!AS$166:AS$201,$CT44)/CZ44</f>
        <v>#DIV/0!</v>
      </c>
      <c r="DU44" s="140">
        <v>39</v>
      </c>
      <c r="DV44" s="140">
        <f>[4]军团势力点战斗奖励设计!AA48+[4]军团势力点战斗奖励设计!AF48+求节点(活动投放!$S$6:$S$41,活动投放!$BC$6:$BC$41,$DU44)</f>
        <v>0</v>
      </c>
      <c r="DW44" s="140">
        <f>[4]军团势力点战斗奖励设计!AB48+[4]军团势力点战斗奖励设计!AG48+求节点(活动投放!$S$46:$S$81,活动投放!$BC$46:$BC$81,$DU44)</f>
        <v>0</v>
      </c>
      <c r="DX44" s="140">
        <f>[4]军团势力点战斗奖励设计!AC48+[4]军团势力点战斗奖励设计!AH48+求节点(活动投放!$S$86:$S$121,活动投放!$BC$86:$BC$121,$DU44)</f>
        <v>0</v>
      </c>
      <c r="DY44" s="140">
        <f>[4]军团势力点战斗奖励设计!AD48+[4]军团势力点战斗奖励设计!AI48+求节点(活动投放!$S$126:$S$161,活动投放!$BC$126:$BC$161,$DU44)</f>
        <v>0</v>
      </c>
      <c r="DZ44" s="140">
        <f>[4]军团势力点战斗奖励设计!AE48+[4]军团势力点战斗奖励设计!AJ48+求节点(活动投放!$S$166:$S$201,活动投放!$BC$166:$BC$201,$DU44)</f>
        <v>0</v>
      </c>
      <c r="EA44" s="140">
        <f>[4]军团势力点战斗奖励设计!BI48+[4]军团势力点战斗奖励设计!BN48+求节点(活动投放!$S$6:$S$41,活动投放!$BE$6:$BE$41,$DU44)</f>
        <v>0</v>
      </c>
      <c r="EB44" s="140">
        <f>[4]军团势力点战斗奖励设计!BJ48+[4]军团势力点战斗奖励设计!BO48+求节点(活动投放!$S$46:$S$81,活动投放!$BE$46:$BE$81,$DU44)</f>
        <v>0</v>
      </c>
      <c r="EC44" s="140">
        <f>[4]军团势力点战斗奖励设计!BK48+[4]军团势力点战斗奖励设计!BP48+求节点(活动投放!$S$86:$S$121,活动投放!$BE$86:$BE$121,$DU44)</f>
        <v>0</v>
      </c>
      <c r="ED44" s="140">
        <f>[4]军团势力点战斗奖励设计!BL48+[4]军团势力点战斗奖励设计!BQ48+求节点(活动投放!$S$126:$S$161,活动投放!$BE$126:$BE$161,$DU44)</f>
        <v>0</v>
      </c>
      <c r="EE44" s="140">
        <f>[4]军团势力点战斗奖励设计!BM48+[4]军团势力点战斗奖励设计!BR48+求节点(活动投放!$S$166:$S$201,活动投放!$BE$166:$BE$201,$DU44)</f>
        <v>0</v>
      </c>
      <c r="EF44" s="140">
        <f t="shared" si="33"/>
        <v>0</v>
      </c>
      <c r="EG44" s="140">
        <f t="shared" si="34"/>
        <v>0</v>
      </c>
      <c r="EH44" s="140">
        <f t="shared" si="35"/>
        <v>0</v>
      </c>
      <c r="EI44" s="140">
        <f t="shared" si="36"/>
        <v>0</v>
      </c>
      <c r="EJ44" s="140">
        <f t="shared" si="37"/>
        <v>0</v>
      </c>
      <c r="EM44" s="140">
        <v>39</v>
      </c>
      <c r="EN44" s="140">
        <f>[4]军团势力点战斗奖励设计!AK48+[4]军团势力点战斗奖励设计!AP48+求节点(活动投放!$S$6:$S$41,活动投放!$BD$6:$BD$41,$EM44)</f>
        <v>0</v>
      </c>
      <c r="EO44" s="140">
        <f>[4]军团势力点战斗奖励设计!AL48+[4]军团势力点战斗奖励设计!AQ48+求节点(活动投放!$S$46:$S$81,活动投放!$BD$46:$BD$81,$EM44)</f>
        <v>0</v>
      </c>
      <c r="EP44" s="140">
        <f>[4]军团势力点战斗奖励设计!AM48+[4]军团势力点战斗奖励设计!AR48+求节点(活动投放!$S$86:$S$121,活动投放!$BD$86:$BD$121,$EM44)</f>
        <v>0</v>
      </c>
      <c r="EQ44" s="140">
        <f>[4]军团势力点战斗奖励设计!AN48+[4]军团势力点战斗奖励设计!AS48+求节点(活动投放!$S$126:$S$161,活动投放!$BD$126:$BD$161,$EM44)</f>
        <v>0</v>
      </c>
      <c r="ER44" s="140">
        <f>[4]军团势力点战斗奖励设计!AO48+[4]军团势力点战斗奖励设计!AT48+求节点(活动投放!$S$166:$S$201,活动投放!$BD$166:$BD$201,$EM44)</f>
        <v>0</v>
      </c>
      <c r="ES44" s="140">
        <f>[4]军团势力点战斗奖励设计!BS48+[4]军团势力点战斗奖励设计!BX48+求节点(活动投放!$S$6:$S$41,活动投放!$BF$6:$BF$41,$EM44)</f>
        <v>0</v>
      </c>
      <c r="ET44" s="140">
        <f>[4]军团势力点战斗奖励设计!BT48+[4]军团势力点战斗奖励设计!BY48+求节点(活动投放!$S$46:$S$81,活动投放!$BF$46:$BF$81,$EM44)</f>
        <v>0</v>
      </c>
      <c r="EU44" s="140">
        <f>[4]军团势力点战斗奖励设计!BU48+[4]军团势力点战斗奖励设计!BZ48+求节点(活动投放!$S$86:$S$121,活动投放!$BF$86:$BF$121,$EM44)</f>
        <v>0</v>
      </c>
      <c r="EV44" s="140">
        <f>[4]军团势力点战斗奖励设计!BV48+[4]军团势力点战斗奖励设计!CA48+求节点(活动投放!$S$126:$S$161,活动投放!$BF$126:$BF$161,$EM44)</f>
        <v>0</v>
      </c>
      <c r="EW44" s="140">
        <f>[4]军团势力点战斗奖励设计!BW48+[4]军团势力点战斗奖励设计!CB48+求节点(活动投放!$S$166:$S$201,活动投放!$BF$166:$BF$201,$EM44)</f>
        <v>0</v>
      </c>
      <c r="EX44" s="140">
        <f t="shared" si="38"/>
        <v>0</v>
      </c>
      <c r="EY44" s="140">
        <f t="shared" si="39"/>
        <v>0</v>
      </c>
      <c r="EZ44" s="140">
        <f t="shared" si="40"/>
        <v>0</v>
      </c>
      <c r="FA44" s="140">
        <f t="shared" si="41"/>
        <v>0</v>
      </c>
      <c r="FB44" s="140">
        <f t="shared" si="42"/>
        <v>0</v>
      </c>
    </row>
    <row r="45" spans="2:158" x14ac:dyDescent="0.15">
      <c r="B45" s="80">
        <v>40</v>
      </c>
      <c r="C45" s="119">
        <f>[4]军团势力点战斗奖励设计!GB49+求节点(活动投放!$S$6:$S$41,活动投放!AN$6:AN$41,$B45)</f>
        <v>0</v>
      </c>
      <c r="D45" s="119">
        <f>[4]军团势力点战斗奖励设计!GC49+求节点(活动投放!$S$6:$S$41,活动投放!AO$6:AO$41,$B45)</f>
        <v>0</v>
      </c>
      <c r="E45" s="119">
        <f>[4]军团势力点战斗奖励设计!GD49+求节点(活动投放!$S$6:$S$41,活动投放!AP$6:AP$41,$B45)</f>
        <v>0</v>
      </c>
      <c r="F45" s="119">
        <f>[4]军团势力点战斗奖励设计!GE49+求节点(活动投放!$S$6:$S$41,活动投放!AQ$6:AQ$41,$B45)</f>
        <v>0</v>
      </c>
      <c r="G45" s="119">
        <f>[4]军团势力点战斗奖励设计!GF49+求节点(活动投放!$S$6:$S$41,活动投放!AR$6:AR$41,$B45)</f>
        <v>0</v>
      </c>
      <c r="H45" s="119">
        <f>[4]军团势力点战斗奖励设计!GG49+求节点(活动投放!$S$6:$S$41,活动投放!AS$6:AS$41,$B45)</f>
        <v>0</v>
      </c>
      <c r="I45" s="119">
        <f>IF($B45&lt;前期规划!$C$2,0,求节点(装备突破!$N$6:$N$41,装备突破!AQ$6:AQ$41,$B45))</f>
        <v>0</v>
      </c>
      <c r="J45" s="119">
        <f>IF($B45&lt;前期规划!$C$2,0,求节点(装备突破!$N$6:$N$41,装备突破!AR$6:AR$41,$B45))</f>
        <v>0</v>
      </c>
      <c r="K45" s="119">
        <f>IF($B45&lt;前期规划!$C$2,0,求节点(装备突破!$N$6:$N$41,装备突破!AS$6:AS$41,$B45))</f>
        <v>0</v>
      </c>
      <c r="L45" s="119">
        <f>IF($B45&lt;前期规划!$C$2,0,求节点(装备突破!$N$6:$N$41,装备突破!AT$6:AT$41,$B45))</f>
        <v>0</v>
      </c>
      <c r="M45" s="119">
        <f>IF($B45&lt;前期规划!$C$2,0,求节点(装备突破!$N$6:$N$41,装备突破!AU$6:AU$41,$B45))</f>
        <v>0</v>
      </c>
      <c r="N45" s="119">
        <f>IF($B45&lt;前期规划!$C$2,0,求节点(装备突破!$N$6:$N$41,装备突破!AV$6:AV$41,$B45))</f>
        <v>0</v>
      </c>
      <c r="O45" s="80">
        <f t="shared" si="23"/>
        <v>0</v>
      </c>
      <c r="P45" s="80">
        <f t="shared" si="24"/>
        <v>0</v>
      </c>
      <c r="Q45" s="80">
        <f t="shared" si="25"/>
        <v>0</v>
      </c>
      <c r="R45" s="80">
        <f t="shared" si="26"/>
        <v>0</v>
      </c>
      <c r="S45" s="80">
        <f t="shared" si="27"/>
        <v>0</v>
      </c>
      <c r="T45" s="80">
        <f t="shared" si="28"/>
        <v>0</v>
      </c>
      <c r="V45" s="128" t="e">
        <f>[4]军团势力点战斗奖励设计!GD49/E45</f>
        <v>#DIV/0!</v>
      </c>
      <c r="W45" s="128" t="e">
        <f>求节点(活动投放!$S$6:$S$41,活动投放!AP$6:AP$41,$B45)/E45</f>
        <v>#DIV/0!</v>
      </c>
      <c r="Y45" s="128" t="e">
        <f>[4]军团势力点战斗奖励设计!GE49/F45</f>
        <v>#DIV/0!</v>
      </c>
      <c r="Z45" s="128" t="e">
        <f>求节点(活动投放!$S$6:$S$41,活动投放!AQ$6:AQ$41,$B45)/F45</f>
        <v>#DIV/0!</v>
      </c>
      <c r="AB45" s="128" t="e">
        <f>[4]军团势力点战斗奖励设计!GF49/G45</f>
        <v>#DIV/0!</v>
      </c>
      <c r="AC45" s="128" t="e">
        <f>求节点(活动投放!$S$6:$S$41,活动投放!AR$6:AR$41,$B45)/G45</f>
        <v>#DIV/0!</v>
      </c>
      <c r="AE45" s="128" t="e">
        <f>[4]军团势力点战斗奖励设计!GG49/H45</f>
        <v>#DIV/0!</v>
      </c>
      <c r="AF45" s="128" t="e">
        <f>求节点(活动投放!$S$6:$S$41,活动投放!AS$6:AS$41,$B45)/H45</f>
        <v>#DIV/0!</v>
      </c>
      <c r="AI45" s="80">
        <v>40</v>
      </c>
      <c r="AJ45" s="119">
        <f>[4]军团势力点战斗奖励设计!GH49+求节点(活动投放!$S$46:$S$81,活动投放!AN$46:AN$81,$AI45)</f>
        <v>0</v>
      </c>
      <c r="AK45" s="119">
        <f>[4]军团势力点战斗奖励设计!GI49+求节点(活动投放!$S$46:$S$81,活动投放!AO$46:AO$81,$AI45)</f>
        <v>0</v>
      </c>
      <c r="AL45" s="119">
        <f>[4]军团势力点战斗奖励设计!GJ49+求节点(活动投放!$S$46:$S$81,活动投放!AP$46:AP$81,$AI45)</f>
        <v>0</v>
      </c>
      <c r="AM45" s="119">
        <f>[4]军团势力点战斗奖励设计!GK49+求节点(活动投放!$S$46:$S$81,活动投放!AQ$46:AQ$81,$AI45)</f>
        <v>0</v>
      </c>
      <c r="AN45" s="119">
        <f>[4]军团势力点战斗奖励设计!GL49+求节点(活动投放!$S$46:$S$81,活动投放!AR$46:AR$81,$AI45)</f>
        <v>0</v>
      </c>
      <c r="AO45" s="119">
        <f>[4]军团势力点战斗奖励设计!GM49+求节点(活动投放!$S$46:$S$81,活动投放!AS$46:AS$81,$AI45)</f>
        <v>0</v>
      </c>
      <c r="AP45" s="119">
        <f>IF($AI45&lt;前期规划!$C$2,0,求节点(装备突破!$N$46:$N$81,装备突破!AQ$46:AQ$81,$AI45))</f>
        <v>0</v>
      </c>
      <c r="AQ45" s="119">
        <f>IF($AI45&lt;前期规划!$C$2,0,求节点(装备突破!$N$46:$N$81,装备突破!AR$46:AR$81,$AI45))</f>
        <v>0</v>
      </c>
      <c r="AR45" s="119">
        <f>IF($AI45&lt;前期规划!$C$2,0,求节点(装备突破!$N$46:$N$81,装备突破!AS$46:AS$81,$AI45))</f>
        <v>0</v>
      </c>
      <c r="AS45" s="119">
        <f>IF($AI45&lt;前期规划!$C$2,0,求节点(装备突破!$N$46:$N$81,装备突破!AT$46:AT$81,$AI45))</f>
        <v>0</v>
      </c>
      <c r="AT45" s="119">
        <f>IF($AI45&lt;前期规划!$C$2,0,求节点(装备突破!$N$46:$N$81,装备突破!AU$46:AU$81,$AI45))</f>
        <v>0</v>
      </c>
      <c r="AU45" s="119">
        <f>IF($AI45&lt;前期规划!$C$2,0,求节点(装备突破!$N$46:$N$81,装备突破!AV$46:AV$81,$AI45))</f>
        <v>0</v>
      </c>
      <c r="AV45" s="80">
        <f t="shared" si="29"/>
        <v>0</v>
      </c>
      <c r="AW45" s="80">
        <f t="shared" si="1"/>
        <v>0</v>
      </c>
      <c r="AX45" s="80">
        <f t="shared" si="2"/>
        <v>0</v>
      </c>
      <c r="AY45" s="80">
        <f t="shared" si="3"/>
        <v>0</v>
      </c>
      <c r="AZ45" s="80">
        <f t="shared" si="4"/>
        <v>0</v>
      </c>
      <c r="BA45" s="80">
        <f t="shared" si="5"/>
        <v>0</v>
      </c>
      <c r="BD45" s="80">
        <v>40</v>
      </c>
      <c r="BE45" s="119">
        <f>[4]军团势力点战斗奖励设计!GN49+求节点(活动投放!$S$86:$S$121,活动投放!AN$86:AN$121,$BD45)</f>
        <v>0</v>
      </c>
      <c r="BF45" s="119">
        <f>[4]军团势力点战斗奖励设计!GO49+求节点(活动投放!$S$86:$S$121,活动投放!AO$86:AO$121,$BD45)</f>
        <v>0</v>
      </c>
      <c r="BG45" s="119">
        <f>[4]军团势力点战斗奖励设计!GP49+求节点(活动投放!$S$86:$S$121,活动投放!AP$86:AP$121,$BD45)</f>
        <v>0</v>
      </c>
      <c r="BH45" s="119">
        <f>[4]军团势力点战斗奖励设计!GQ49+求节点(活动投放!$S$86:$S$121,活动投放!AQ$86:AQ$121,$BD45)</f>
        <v>0</v>
      </c>
      <c r="BI45" s="119">
        <f>[4]军团势力点战斗奖励设计!GR49+求节点(活动投放!$S$86:$S$121,活动投放!AR$86:AR$121,$BD45)</f>
        <v>0</v>
      </c>
      <c r="BJ45" s="119">
        <f>[4]军团势力点战斗奖励设计!GS49+求节点(活动投放!$S$86:$S$121,活动投放!AS$86:AS$121,$BD45)</f>
        <v>0</v>
      </c>
      <c r="BK45" s="119">
        <f>IF($BD45&lt;前期规划!$C$2,0,求节点(装备突破!$N$86:$N$121,装备突破!AQ$86:AQ$121,$BD45))</f>
        <v>0</v>
      </c>
      <c r="BL45" s="119">
        <f>IF($BD45&lt;前期规划!$C$2,0,求节点(装备突破!$N$86:$N$121,装备突破!AR$86:AR$121,$BD45))</f>
        <v>0</v>
      </c>
      <c r="BM45" s="119">
        <f>IF($BD45&lt;前期规划!$C$2,0,求节点(装备突破!$N$86:$N$121,装备突破!AS$86:AS$121,$BD45))</f>
        <v>0</v>
      </c>
      <c r="BN45" s="119">
        <f>IF($BD45&lt;前期规划!$C$2,0,求节点(装备突破!$N$86:$N$121,装备突破!AT$86:AT$121,$BD45))</f>
        <v>0</v>
      </c>
      <c r="BO45" s="119">
        <f>IF($BD45&lt;前期规划!$C$2,0,求节点(装备突破!$N$86:$N$121,装备突破!AU$86:AU$121,$BD45))</f>
        <v>0</v>
      </c>
      <c r="BP45" s="119">
        <f>IF($BD45&lt;前期规划!$C$2,0,求节点(装备突破!$N$86:$N$121,装备突破!AV$86:AV$121,$BD45))</f>
        <v>0</v>
      </c>
      <c r="BQ45" s="80">
        <f t="shared" si="30"/>
        <v>0</v>
      </c>
      <c r="BR45" s="80">
        <f t="shared" si="6"/>
        <v>0</v>
      </c>
      <c r="BS45" s="80">
        <f t="shared" si="7"/>
        <v>0</v>
      </c>
      <c r="BT45" s="80">
        <f t="shared" si="8"/>
        <v>0</v>
      </c>
      <c r="BU45" s="80">
        <f t="shared" si="9"/>
        <v>0</v>
      </c>
      <c r="BV45" s="80">
        <f t="shared" si="10"/>
        <v>0</v>
      </c>
      <c r="BY45" s="80">
        <v>40</v>
      </c>
      <c r="BZ45" s="119">
        <f>[4]军团势力点战斗奖励设计!GT49+求节点(活动投放!$S$126:$S$161,活动投放!AN$126:AN$161,$BY45)</f>
        <v>0</v>
      </c>
      <c r="CA45" s="119">
        <f>[4]军团势力点战斗奖励设计!GU49+求节点(活动投放!$S$126:$S$161,活动投放!AO$126:AO$161,$BY45)</f>
        <v>0</v>
      </c>
      <c r="CB45" s="119">
        <f>[4]军团势力点战斗奖励设计!GV49+求节点(活动投放!$S$126:$S$161,活动投放!AP$126:AP$161,$BY45)</f>
        <v>0</v>
      </c>
      <c r="CC45" s="119">
        <f>[4]军团势力点战斗奖励设计!GW49+求节点(活动投放!$S$126:$S$161,活动投放!AQ$126:AQ$161,$BY45)</f>
        <v>0</v>
      </c>
      <c r="CD45" s="119">
        <f>[4]军团势力点战斗奖励设计!GX49+求节点(活动投放!$S$126:$S$161,活动投放!AR$126:AR$161,$BY45)</f>
        <v>0</v>
      </c>
      <c r="CE45" s="119">
        <f>[4]军团势力点战斗奖励设计!GY49+求节点(活动投放!$S$126:$S$161,活动投放!AS$126:AS$161,$BY45)</f>
        <v>0</v>
      </c>
      <c r="CF45" s="119">
        <f>IF($BY45&lt;前期规划!$C$2,0,求节点(装备突破!$N$126:$N$161,装备突破!AQ$126:AQ$161,$BY45))</f>
        <v>0</v>
      </c>
      <c r="CG45" s="119">
        <f>IF($BY45&lt;前期规划!$C$2,0,求节点(装备突破!$N$126:$N$161,装备突破!AR$126:AR$161,$BY45))</f>
        <v>0</v>
      </c>
      <c r="CH45" s="119">
        <f>IF($BY45&lt;前期规划!$C$2,0,求节点(装备突破!$N$126:$N$161,装备突破!AS$126:AS$161,$BY45))</f>
        <v>0</v>
      </c>
      <c r="CI45" s="119">
        <f>IF($BY45&lt;前期规划!$C$2,0,求节点(装备突破!$N$126:$N$161,装备突破!AT$126:AT$161,$BY45))</f>
        <v>0</v>
      </c>
      <c r="CJ45" s="119">
        <f>IF($BY45&lt;前期规划!$C$2,0,求节点(装备突破!$N$126:$N$161,装备突破!AU$126:AU$161,$BY45))</f>
        <v>0</v>
      </c>
      <c r="CK45" s="119">
        <f>IF($BY45&lt;前期规划!$C$2,0,求节点(装备突破!$N$126:$N$161,装备突破!AV$126:AV$161,$BY45))</f>
        <v>0</v>
      </c>
      <c r="CL45" s="80">
        <f t="shared" si="31"/>
        <v>0</v>
      </c>
      <c r="CM45" s="80">
        <f t="shared" si="11"/>
        <v>0</v>
      </c>
      <c r="CN45" s="80">
        <f t="shared" si="12"/>
        <v>0</v>
      </c>
      <c r="CO45" s="80">
        <f t="shared" si="13"/>
        <v>0</v>
      </c>
      <c r="CP45" s="80">
        <f t="shared" si="14"/>
        <v>0</v>
      </c>
      <c r="CQ45" s="80">
        <f t="shared" si="15"/>
        <v>0</v>
      </c>
      <c r="CT45" s="80">
        <v>40</v>
      </c>
      <c r="CU45" s="119">
        <f>[4]军团势力点战斗奖励设计!GZ49+求节点(活动投放!$S$166:$S$201,活动投放!AN$166:AN$201,$CT45)</f>
        <v>0</v>
      </c>
      <c r="CV45" s="119">
        <f>[4]军团势力点战斗奖励设计!HA49+求节点(活动投放!$S$166:$S$201,活动投放!AO$166:AO$201,$CT45)</f>
        <v>0</v>
      </c>
      <c r="CW45" s="119">
        <f>[4]军团势力点战斗奖励设计!HB49+求节点(活动投放!$S$166:$S$201,活动投放!AP$166:AP$201,$CT45)</f>
        <v>0</v>
      </c>
      <c r="CX45" s="119">
        <f>[4]军团势力点战斗奖励设计!HC49+求节点(活动投放!$S$166:$S$201,活动投放!AQ$166:AQ$201,$CT45)</f>
        <v>0</v>
      </c>
      <c r="CY45" s="119">
        <f>[4]军团势力点战斗奖励设计!HD49+求节点(活动投放!$S$166:$S$201,活动投放!AR$166:AR$201,$CT45)</f>
        <v>0</v>
      </c>
      <c r="CZ45" s="119">
        <f>[4]军团势力点战斗奖励设计!HE49+求节点(活动投放!$S$166:$S$201,活动投放!AS$166:AS$201,$CT45)</f>
        <v>0</v>
      </c>
      <c r="DA45" s="119">
        <f>IF($CT45&lt;前期规划!$C$2,0,求节点(装备突破!$N$166:$N$201,装备突破!AQ$166:AQ$201,$CT45))</f>
        <v>0</v>
      </c>
      <c r="DB45" s="119">
        <f>IF($CT45&lt;前期规划!$C$2,0,求节点(装备突破!$N$166:$N$201,装备突破!AR$166:AR$201,$CT45))</f>
        <v>0</v>
      </c>
      <c r="DC45" s="119">
        <f>IF($CT45&lt;前期规划!$C$2,0,求节点(装备突破!$N$166:$N$201,装备突破!AS$166:AS$201,$CT45))</f>
        <v>0</v>
      </c>
      <c r="DD45" s="119">
        <f>IF($CT45&lt;前期规划!$C$2,0,求节点(装备突破!$N$166:$N$201,装备突破!AT$166:AT$201,$CT45))</f>
        <v>0</v>
      </c>
      <c r="DE45" s="119">
        <f>IF($CT45&lt;前期规划!$C$2,0,求节点(装备突破!$N$166:$N$201,装备突破!AU$166:AU$201,$CT45))</f>
        <v>0</v>
      </c>
      <c r="DF45" s="119">
        <f>IF($CT45&lt;前期规划!$C$2,0,求节点(装备突破!$N$166:$N$201,装备突破!AV$166:AV$201,$CT45))</f>
        <v>0</v>
      </c>
      <c r="DG45" s="80">
        <f t="shared" si="32"/>
        <v>0</v>
      </c>
      <c r="DH45" s="80">
        <f t="shared" si="16"/>
        <v>0</v>
      </c>
      <c r="DI45" s="80">
        <f t="shared" si="17"/>
        <v>0</v>
      </c>
      <c r="DJ45" s="80">
        <f t="shared" si="18"/>
        <v>0</v>
      </c>
      <c r="DK45" s="80">
        <f t="shared" si="19"/>
        <v>0</v>
      </c>
      <c r="DL45" s="80">
        <f t="shared" si="20"/>
        <v>0</v>
      </c>
      <c r="DN45" s="128" t="e">
        <f>[4]军团势力点战斗奖励设计!HE49/CZ45</f>
        <v>#DIV/0!</v>
      </c>
      <c r="DO45" s="128" t="e">
        <f>求节点(活动投放!$S$166:$S$201,活动投放!AS$166:AS$201,$CT45)/CZ45</f>
        <v>#DIV/0!</v>
      </c>
      <c r="DU45" s="140">
        <v>40</v>
      </c>
      <c r="DV45" s="140">
        <f>[4]军团势力点战斗奖励设计!AA49+[4]军团势力点战斗奖励设计!AF49+求节点(活动投放!$S$6:$S$41,活动投放!$BC$6:$BC$41,$DU45)</f>
        <v>0</v>
      </c>
      <c r="DW45" s="140">
        <f>[4]军团势力点战斗奖励设计!AB49+[4]军团势力点战斗奖励设计!AG49+求节点(活动投放!$S$46:$S$81,活动投放!$BC$46:$BC$81,$DU45)</f>
        <v>0</v>
      </c>
      <c r="DX45" s="140">
        <f>[4]军团势力点战斗奖励设计!AC49+[4]军团势力点战斗奖励设计!AH49+求节点(活动投放!$S$86:$S$121,活动投放!$BC$86:$BC$121,$DU45)</f>
        <v>0</v>
      </c>
      <c r="DY45" s="140">
        <f>[4]军团势力点战斗奖励设计!AD49+[4]军团势力点战斗奖励设计!AI49+求节点(活动投放!$S$126:$S$161,活动投放!$BC$126:$BC$161,$DU45)</f>
        <v>0</v>
      </c>
      <c r="DZ45" s="140">
        <f>[4]军团势力点战斗奖励设计!AE49+[4]军团势力点战斗奖励设计!AJ49+求节点(活动投放!$S$166:$S$201,活动投放!$BC$166:$BC$201,$DU45)</f>
        <v>0</v>
      </c>
      <c r="EA45" s="140">
        <f>[4]军团势力点战斗奖励设计!BI49+[4]军团势力点战斗奖励设计!BN49+求节点(活动投放!$S$6:$S$41,活动投放!$BE$6:$BE$41,$DU45)</f>
        <v>0</v>
      </c>
      <c r="EB45" s="140">
        <f>[4]军团势力点战斗奖励设计!BJ49+[4]军团势力点战斗奖励设计!BO49+求节点(活动投放!$S$46:$S$81,活动投放!$BE$46:$BE$81,$DU45)</f>
        <v>0</v>
      </c>
      <c r="EC45" s="140">
        <f>[4]军团势力点战斗奖励设计!BK49+[4]军团势力点战斗奖励设计!BP49+求节点(活动投放!$S$86:$S$121,活动投放!$BE$86:$BE$121,$DU45)</f>
        <v>0</v>
      </c>
      <c r="ED45" s="140">
        <f>[4]军团势力点战斗奖励设计!BL49+[4]军团势力点战斗奖励设计!BQ49+求节点(活动投放!$S$126:$S$161,活动投放!$BE$126:$BE$161,$DU45)</f>
        <v>0</v>
      </c>
      <c r="EE45" s="140">
        <f>[4]军团势力点战斗奖励设计!BM49+[4]军团势力点战斗奖励设计!BR49+求节点(活动投放!$S$166:$S$201,活动投放!$BE$166:$BE$201,$DU45)</f>
        <v>0</v>
      </c>
      <c r="EF45" s="140">
        <f t="shared" si="33"/>
        <v>0</v>
      </c>
      <c r="EG45" s="140">
        <f t="shared" si="34"/>
        <v>0</v>
      </c>
      <c r="EH45" s="140">
        <f t="shared" si="35"/>
        <v>0</v>
      </c>
      <c r="EI45" s="140">
        <f t="shared" si="36"/>
        <v>0</v>
      </c>
      <c r="EJ45" s="140">
        <f t="shared" si="37"/>
        <v>0</v>
      </c>
      <c r="EM45" s="140">
        <v>40</v>
      </c>
      <c r="EN45" s="140">
        <f>[4]军团势力点战斗奖励设计!AK49+[4]军团势力点战斗奖励设计!AP49+求节点(活动投放!$S$6:$S$41,活动投放!$BD$6:$BD$41,$EM45)</f>
        <v>0</v>
      </c>
      <c r="EO45" s="140">
        <f>[4]军团势力点战斗奖励设计!AL49+[4]军团势力点战斗奖励设计!AQ49+求节点(活动投放!$S$46:$S$81,活动投放!$BD$46:$BD$81,$EM45)</f>
        <v>0</v>
      </c>
      <c r="EP45" s="140">
        <f>[4]军团势力点战斗奖励设计!AM49+[4]军团势力点战斗奖励设计!AR49+求节点(活动投放!$S$86:$S$121,活动投放!$BD$86:$BD$121,$EM45)</f>
        <v>0</v>
      </c>
      <c r="EQ45" s="140">
        <f>[4]军团势力点战斗奖励设计!AN49+[4]军团势力点战斗奖励设计!AS49+求节点(活动投放!$S$126:$S$161,活动投放!$BD$126:$BD$161,$EM45)</f>
        <v>0</v>
      </c>
      <c r="ER45" s="140">
        <f>[4]军团势力点战斗奖励设计!AO49+[4]军团势力点战斗奖励设计!AT49+求节点(活动投放!$S$166:$S$201,活动投放!$BD$166:$BD$201,$EM45)</f>
        <v>0</v>
      </c>
      <c r="ES45" s="140">
        <f>[4]军团势力点战斗奖励设计!BS49+[4]军团势力点战斗奖励设计!BX49+求节点(活动投放!$S$6:$S$41,活动投放!$BF$6:$BF$41,$EM45)</f>
        <v>0</v>
      </c>
      <c r="ET45" s="140">
        <f>[4]军团势力点战斗奖励设计!BT49+[4]军团势力点战斗奖励设计!BY49+求节点(活动投放!$S$46:$S$81,活动投放!$BF$46:$BF$81,$EM45)</f>
        <v>0</v>
      </c>
      <c r="EU45" s="140">
        <f>[4]军团势力点战斗奖励设计!BU49+[4]军团势力点战斗奖励设计!BZ49+求节点(活动投放!$S$86:$S$121,活动投放!$BF$86:$BF$121,$EM45)</f>
        <v>0</v>
      </c>
      <c r="EV45" s="140">
        <f>[4]军团势力点战斗奖励设计!BV49+[4]军团势力点战斗奖励设计!CA49+求节点(活动投放!$S$126:$S$161,活动投放!$BF$126:$BF$161,$EM45)</f>
        <v>0</v>
      </c>
      <c r="EW45" s="140">
        <f>[4]军团势力点战斗奖励设计!BW49+[4]军团势力点战斗奖励设计!CB49+求节点(活动投放!$S$166:$S$201,活动投放!$BF$166:$BF$201,$EM45)</f>
        <v>0</v>
      </c>
      <c r="EX45" s="140">
        <f t="shared" si="38"/>
        <v>0</v>
      </c>
      <c r="EY45" s="140">
        <f t="shared" si="39"/>
        <v>0</v>
      </c>
      <c r="EZ45" s="140">
        <f t="shared" si="40"/>
        <v>0</v>
      </c>
      <c r="FA45" s="140">
        <f t="shared" si="41"/>
        <v>0</v>
      </c>
      <c r="FB45" s="140">
        <f t="shared" si="42"/>
        <v>0</v>
      </c>
    </row>
    <row r="46" spans="2:158" x14ac:dyDescent="0.15">
      <c r="B46" s="80">
        <v>41</v>
      </c>
      <c r="C46" s="119">
        <f>[4]军团势力点战斗奖励设计!GB50+求节点(活动投放!$S$6:$S$41,活动投放!AN$6:AN$41,$B46)</f>
        <v>0</v>
      </c>
      <c r="D46" s="119">
        <f>[4]军团势力点战斗奖励设计!GC50+求节点(活动投放!$S$6:$S$41,活动投放!AO$6:AO$41,$B46)</f>
        <v>0</v>
      </c>
      <c r="E46" s="119">
        <f>[4]军团势力点战斗奖励设计!GD50+求节点(活动投放!$S$6:$S$41,活动投放!AP$6:AP$41,$B46)</f>
        <v>0</v>
      </c>
      <c r="F46" s="119">
        <f>[4]军团势力点战斗奖励设计!GE50+求节点(活动投放!$S$6:$S$41,活动投放!AQ$6:AQ$41,$B46)</f>
        <v>0</v>
      </c>
      <c r="G46" s="119">
        <f>[4]军团势力点战斗奖励设计!GF50+求节点(活动投放!$S$6:$S$41,活动投放!AR$6:AR$41,$B46)</f>
        <v>0</v>
      </c>
      <c r="H46" s="119">
        <f>[4]军团势力点战斗奖励设计!GG50+求节点(活动投放!$S$6:$S$41,活动投放!AS$6:AS$41,$B46)</f>
        <v>0</v>
      </c>
      <c r="I46" s="119">
        <f>IF($B46&lt;前期规划!$C$2,0,求节点(装备突破!$N$6:$N$41,装备突破!AQ$6:AQ$41,$B46))</f>
        <v>0</v>
      </c>
      <c r="J46" s="119">
        <f>IF($B46&lt;前期规划!$C$2,0,求节点(装备突破!$N$6:$N$41,装备突破!AR$6:AR$41,$B46))</f>
        <v>0</v>
      </c>
      <c r="K46" s="119">
        <f>IF($B46&lt;前期规划!$C$2,0,求节点(装备突破!$N$6:$N$41,装备突破!AS$6:AS$41,$B46))</f>
        <v>0</v>
      </c>
      <c r="L46" s="119">
        <f>IF($B46&lt;前期规划!$C$2,0,求节点(装备突破!$N$6:$N$41,装备突破!AT$6:AT$41,$B46))</f>
        <v>0</v>
      </c>
      <c r="M46" s="119">
        <f>IF($B46&lt;前期规划!$C$2,0,求节点(装备突破!$N$6:$N$41,装备突破!AU$6:AU$41,$B46))</f>
        <v>0</v>
      </c>
      <c r="N46" s="119">
        <f>IF($B46&lt;前期规划!$C$2,0,求节点(装备突破!$N$6:$N$41,装备突破!AV$6:AV$41,$B46))</f>
        <v>0</v>
      </c>
      <c r="O46" s="80">
        <f t="shared" si="23"/>
        <v>0</v>
      </c>
      <c r="P46" s="80">
        <f t="shared" si="24"/>
        <v>0</v>
      </c>
      <c r="Q46" s="80">
        <f t="shared" si="25"/>
        <v>0</v>
      </c>
      <c r="R46" s="80">
        <f t="shared" si="26"/>
        <v>0</v>
      </c>
      <c r="S46" s="80">
        <f t="shared" si="27"/>
        <v>0</v>
      </c>
      <c r="T46" s="80">
        <f t="shared" si="28"/>
        <v>0</v>
      </c>
      <c r="V46" s="128" t="e">
        <f>[4]军团势力点战斗奖励设计!GD50/E46</f>
        <v>#DIV/0!</v>
      </c>
      <c r="W46" s="128" t="e">
        <f>求节点(活动投放!$S$6:$S$41,活动投放!AP$6:AP$41,$B46)/E46</f>
        <v>#DIV/0!</v>
      </c>
      <c r="Y46" s="128" t="e">
        <f>[4]军团势力点战斗奖励设计!GE50/F46</f>
        <v>#DIV/0!</v>
      </c>
      <c r="Z46" s="128" t="e">
        <f>求节点(活动投放!$S$6:$S$41,活动投放!AQ$6:AQ$41,$B46)/F46</f>
        <v>#DIV/0!</v>
      </c>
      <c r="AB46" s="128" t="e">
        <f>[4]军团势力点战斗奖励设计!GF50/G46</f>
        <v>#DIV/0!</v>
      </c>
      <c r="AC46" s="128" t="e">
        <f>求节点(活动投放!$S$6:$S$41,活动投放!AR$6:AR$41,$B46)/G46</f>
        <v>#DIV/0!</v>
      </c>
      <c r="AE46" s="128" t="e">
        <f>[4]军团势力点战斗奖励设计!GG50/H46</f>
        <v>#DIV/0!</v>
      </c>
      <c r="AF46" s="128" t="e">
        <f>求节点(活动投放!$S$6:$S$41,活动投放!AS$6:AS$41,$B46)/H46</f>
        <v>#DIV/0!</v>
      </c>
      <c r="AI46" s="80">
        <v>41</v>
      </c>
      <c r="AJ46" s="119">
        <f>[4]军团势力点战斗奖励设计!GH50+求节点(活动投放!$S$46:$S$81,活动投放!AN$46:AN$81,$AI46)</f>
        <v>0</v>
      </c>
      <c r="AK46" s="119">
        <f>[4]军团势力点战斗奖励设计!GI50+求节点(活动投放!$S$46:$S$81,活动投放!AO$46:AO$81,$AI46)</f>
        <v>0</v>
      </c>
      <c r="AL46" s="119">
        <f>[4]军团势力点战斗奖励设计!GJ50+求节点(活动投放!$S$46:$S$81,活动投放!AP$46:AP$81,$AI46)</f>
        <v>0</v>
      </c>
      <c r="AM46" s="119">
        <f>[4]军团势力点战斗奖励设计!GK50+求节点(活动投放!$S$46:$S$81,活动投放!AQ$46:AQ$81,$AI46)</f>
        <v>0</v>
      </c>
      <c r="AN46" s="119">
        <f>[4]军团势力点战斗奖励设计!GL50+求节点(活动投放!$S$46:$S$81,活动投放!AR$46:AR$81,$AI46)</f>
        <v>0</v>
      </c>
      <c r="AO46" s="119">
        <f>[4]军团势力点战斗奖励设计!GM50+求节点(活动投放!$S$46:$S$81,活动投放!AS$46:AS$81,$AI46)</f>
        <v>0</v>
      </c>
      <c r="AP46" s="119">
        <f>IF($AI46&lt;前期规划!$C$2,0,求节点(装备突破!$N$46:$N$81,装备突破!AQ$46:AQ$81,$AI46))</f>
        <v>0</v>
      </c>
      <c r="AQ46" s="119">
        <f>IF($AI46&lt;前期规划!$C$2,0,求节点(装备突破!$N$46:$N$81,装备突破!AR$46:AR$81,$AI46))</f>
        <v>0</v>
      </c>
      <c r="AR46" s="119">
        <f>IF($AI46&lt;前期规划!$C$2,0,求节点(装备突破!$N$46:$N$81,装备突破!AS$46:AS$81,$AI46))</f>
        <v>0</v>
      </c>
      <c r="AS46" s="119">
        <f>IF($AI46&lt;前期规划!$C$2,0,求节点(装备突破!$N$46:$N$81,装备突破!AT$46:AT$81,$AI46))</f>
        <v>0</v>
      </c>
      <c r="AT46" s="119">
        <f>IF($AI46&lt;前期规划!$C$2,0,求节点(装备突破!$N$46:$N$81,装备突破!AU$46:AU$81,$AI46))</f>
        <v>0</v>
      </c>
      <c r="AU46" s="119">
        <f>IF($AI46&lt;前期规划!$C$2,0,求节点(装备突破!$N$46:$N$81,装备突破!AV$46:AV$81,$AI46))</f>
        <v>0</v>
      </c>
      <c r="AV46" s="80">
        <f t="shared" si="29"/>
        <v>0</v>
      </c>
      <c r="AW46" s="80">
        <f t="shared" si="1"/>
        <v>0</v>
      </c>
      <c r="AX46" s="80">
        <f t="shared" si="2"/>
        <v>0</v>
      </c>
      <c r="AY46" s="80">
        <f t="shared" si="3"/>
        <v>0</v>
      </c>
      <c r="AZ46" s="80">
        <f t="shared" si="4"/>
        <v>0</v>
      </c>
      <c r="BA46" s="80">
        <f t="shared" si="5"/>
        <v>0</v>
      </c>
      <c r="BD46" s="80">
        <v>41</v>
      </c>
      <c r="BE46" s="119">
        <f>[4]军团势力点战斗奖励设计!GN50+求节点(活动投放!$S$86:$S$121,活动投放!AN$86:AN$121,$BD46)</f>
        <v>0</v>
      </c>
      <c r="BF46" s="119">
        <f>[4]军团势力点战斗奖励设计!GO50+求节点(活动投放!$S$86:$S$121,活动投放!AO$86:AO$121,$BD46)</f>
        <v>0</v>
      </c>
      <c r="BG46" s="119">
        <f>[4]军团势力点战斗奖励设计!GP50+求节点(活动投放!$S$86:$S$121,活动投放!AP$86:AP$121,$BD46)</f>
        <v>0</v>
      </c>
      <c r="BH46" s="119">
        <f>[4]军团势力点战斗奖励设计!GQ50+求节点(活动投放!$S$86:$S$121,活动投放!AQ$86:AQ$121,$BD46)</f>
        <v>0</v>
      </c>
      <c r="BI46" s="119">
        <f>[4]军团势力点战斗奖励设计!GR50+求节点(活动投放!$S$86:$S$121,活动投放!AR$86:AR$121,$BD46)</f>
        <v>0</v>
      </c>
      <c r="BJ46" s="119">
        <f>[4]军团势力点战斗奖励设计!GS50+求节点(活动投放!$S$86:$S$121,活动投放!AS$86:AS$121,$BD46)</f>
        <v>0</v>
      </c>
      <c r="BK46" s="119">
        <f>IF($BD46&lt;前期规划!$C$2,0,求节点(装备突破!$N$86:$N$121,装备突破!AQ$86:AQ$121,$BD46))</f>
        <v>0</v>
      </c>
      <c r="BL46" s="119">
        <f>IF($BD46&lt;前期规划!$C$2,0,求节点(装备突破!$N$86:$N$121,装备突破!AR$86:AR$121,$BD46))</f>
        <v>0</v>
      </c>
      <c r="BM46" s="119">
        <f>IF($BD46&lt;前期规划!$C$2,0,求节点(装备突破!$N$86:$N$121,装备突破!AS$86:AS$121,$BD46))</f>
        <v>0</v>
      </c>
      <c r="BN46" s="119">
        <f>IF($BD46&lt;前期规划!$C$2,0,求节点(装备突破!$N$86:$N$121,装备突破!AT$86:AT$121,$BD46))</f>
        <v>0</v>
      </c>
      <c r="BO46" s="119">
        <f>IF($BD46&lt;前期规划!$C$2,0,求节点(装备突破!$N$86:$N$121,装备突破!AU$86:AU$121,$BD46))</f>
        <v>0</v>
      </c>
      <c r="BP46" s="119">
        <f>IF($BD46&lt;前期规划!$C$2,0,求节点(装备突破!$N$86:$N$121,装备突破!AV$86:AV$121,$BD46))</f>
        <v>0</v>
      </c>
      <c r="BQ46" s="80">
        <f t="shared" si="30"/>
        <v>0</v>
      </c>
      <c r="BR46" s="80">
        <f t="shared" si="6"/>
        <v>0</v>
      </c>
      <c r="BS46" s="80">
        <f t="shared" si="7"/>
        <v>0</v>
      </c>
      <c r="BT46" s="80">
        <f t="shared" si="8"/>
        <v>0</v>
      </c>
      <c r="BU46" s="80">
        <f t="shared" si="9"/>
        <v>0</v>
      </c>
      <c r="BV46" s="80">
        <f t="shared" si="10"/>
        <v>0</v>
      </c>
      <c r="BY46" s="80">
        <v>41</v>
      </c>
      <c r="BZ46" s="119">
        <f>[4]军团势力点战斗奖励设计!GT50+求节点(活动投放!$S$126:$S$161,活动投放!AN$126:AN$161,$BY46)</f>
        <v>0</v>
      </c>
      <c r="CA46" s="119">
        <f>[4]军团势力点战斗奖励设计!GU50+求节点(活动投放!$S$126:$S$161,活动投放!AO$126:AO$161,$BY46)</f>
        <v>0</v>
      </c>
      <c r="CB46" s="119">
        <f>[4]军团势力点战斗奖励设计!GV50+求节点(活动投放!$S$126:$S$161,活动投放!AP$126:AP$161,$BY46)</f>
        <v>0</v>
      </c>
      <c r="CC46" s="119">
        <f>[4]军团势力点战斗奖励设计!GW50+求节点(活动投放!$S$126:$S$161,活动投放!AQ$126:AQ$161,$BY46)</f>
        <v>0</v>
      </c>
      <c r="CD46" s="119">
        <f>[4]军团势力点战斗奖励设计!GX50+求节点(活动投放!$S$126:$S$161,活动投放!AR$126:AR$161,$BY46)</f>
        <v>0</v>
      </c>
      <c r="CE46" s="119">
        <f>[4]军团势力点战斗奖励设计!GY50+求节点(活动投放!$S$126:$S$161,活动投放!AS$126:AS$161,$BY46)</f>
        <v>0</v>
      </c>
      <c r="CF46" s="119">
        <f>IF($BY46&lt;前期规划!$C$2,0,求节点(装备突破!$N$126:$N$161,装备突破!AQ$126:AQ$161,$BY46))</f>
        <v>0</v>
      </c>
      <c r="CG46" s="119">
        <f>IF($BY46&lt;前期规划!$C$2,0,求节点(装备突破!$N$126:$N$161,装备突破!AR$126:AR$161,$BY46))</f>
        <v>0</v>
      </c>
      <c r="CH46" s="119">
        <f>IF($BY46&lt;前期规划!$C$2,0,求节点(装备突破!$N$126:$N$161,装备突破!AS$126:AS$161,$BY46))</f>
        <v>0</v>
      </c>
      <c r="CI46" s="119">
        <f>IF($BY46&lt;前期规划!$C$2,0,求节点(装备突破!$N$126:$N$161,装备突破!AT$126:AT$161,$BY46))</f>
        <v>0</v>
      </c>
      <c r="CJ46" s="119">
        <f>IF($BY46&lt;前期规划!$C$2,0,求节点(装备突破!$N$126:$N$161,装备突破!AU$126:AU$161,$BY46))</f>
        <v>0</v>
      </c>
      <c r="CK46" s="119">
        <f>IF($BY46&lt;前期规划!$C$2,0,求节点(装备突破!$N$126:$N$161,装备突破!AV$126:AV$161,$BY46))</f>
        <v>0</v>
      </c>
      <c r="CL46" s="80">
        <f t="shared" si="31"/>
        <v>0</v>
      </c>
      <c r="CM46" s="80">
        <f t="shared" si="11"/>
        <v>0</v>
      </c>
      <c r="CN46" s="80">
        <f t="shared" si="12"/>
        <v>0</v>
      </c>
      <c r="CO46" s="80">
        <f t="shared" si="13"/>
        <v>0</v>
      </c>
      <c r="CP46" s="80">
        <f t="shared" si="14"/>
        <v>0</v>
      </c>
      <c r="CQ46" s="80">
        <f t="shared" si="15"/>
        <v>0</v>
      </c>
      <c r="CT46" s="80">
        <v>41</v>
      </c>
      <c r="CU46" s="119">
        <f>[4]军团势力点战斗奖励设计!GZ50+求节点(活动投放!$S$166:$S$201,活动投放!AN$166:AN$201,$CT46)</f>
        <v>0</v>
      </c>
      <c r="CV46" s="119">
        <f>[4]军团势力点战斗奖励设计!HA50+求节点(活动投放!$S$166:$S$201,活动投放!AO$166:AO$201,$CT46)</f>
        <v>0</v>
      </c>
      <c r="CW46" s="119">
        <f>[4]军团势力点战斗奖励设计!HB50+求节点(活动投放!$S$166:$S$201,活动投放!AP$166:AP$201,$CT46)</f>
        <v>0</v>
      </c>
      <c r="CX46" s="119">
        <f>[4]军团势力点战斗奖励设计!HC50+求节点(活动投放!$S$166:$S$201,活动投放!AQ$166:AQ$201,$CT46)</f>
        <v>0</v>
      </c>
      <c r="CY46" s="119">
        <f>[4]军团势力点战斗奖励设计!HD50+求节点(活动投放!$S$166:$S$201,活动投放!AR$166:AR$201,$CT46)</f>
        <v>0</v>
      </c>
      <c r="CZ46" s="119">
        <f>[4]军团势力点战斗奖励设计!HE50+求节点(活动投放!$S$166:$S$201,活动投放!AS$166:AS$201,$CT46)</f>
        <v>0</v>
      </c>
      <c r="DA46" s="119">
        <f>IF($CT46&lt;前期规划!$C$2,0,求节点(装备突破!$N$166:$N$201,装备突破!AQ$166:AQ$201,$CT46))</f>
        <v>0</v>
      </c>
      <c r="DB46" s="119">
        <f>IF($CT46&lt;前期规划!$C$2,0,求节点(装备突破!$N$166:$N$201,装备突破!AR$166:AR$201,$CT46))</f>
        <v>0</v>
      </c>
      <c r="DC46" s="119">
        <f>IF($CT46&lt;前期规划!$C$2,0,求节点(装备突破!$N$166:$N$201,装备突破!AS$166:AS$201,$CT46))</f>
        <v>0</v>
      </c>
      <c r="DD46" s="119">
        <f>IF($CT46&lt;前期规划!$C$2,0,求节点(装备突破!$N$166:$N$201,装备突破!AT$166:AT$201,$CT46))</f>
        <v>0</v>
      </c>
      <c r="DE46" s="119">
        <f>IF($CT46&lt;前期规划!$C$2,0,求节点(装备突破!$N$166:$N$201,装备突破!AU$166:AU$201,$CT46))</f>
        <v>0</v>
      </c>
      <c r="DF46" s="119">
        <f>IF($CT46&lt;前期规划!$C$2,0,求节点(装备突破!$N$166:$N$201,装备突破!AV$166:AV$201,$CT46))</f>
        <v>0</v>
      </c>
      <c r="DG46" s="80">
        <f t="shared" si="32"/>
        <v>0</v>
      </c>
      <c r="DH46" s="80">
        <f t="shared" si="16"/>
        <v>0</v>
      </c>
      <c r="DI46" s="80">
        <f t="shared" si="17"/>
        <v>0</v>
      </c>
      <c r="DJ46" s="80">
        <f t="shared" si="18"/>
        <v>0</v>
      </c>
      <c r="DK46" s="80">
        <f t="shared" si="19"/>
        <v>0</v>
      </c>
      <c r="DL46" s="80">
        <f t="shared" si="20"/>
        <v>0</v>
      </c>
      <c r="DN46" s="128" t="e">
        <f>[4]军团势力点战斗奖励设计!HE50/CZ46</f>
        <v>#DIV/0!</v>
      </c>
      <c r="DO46" s="128" t="e">
        <f>求节点(活动投放!$S$166:$S$201,活动投放!AS$166:AS$201,$CT46)/CZ46</f>
        <v>#DIV/0!</v>
      </c>
      <c r="DU46" s="140">
        <v>41</v>
      </c>
      <c r="DV46" s="140">
        <f>[4]军团势力点战斗奖励设计!AA50+[4]军团势力点战斗奖励设计!AF50+求节点(活动投放!$S$6:$S$41,活动投放!$BC$6:$BC$41,$DU46)</f>
        <v>0</v>
      </c>
      <c r="DW46" s="140">
        <f>[4]军团势力点战斗奖励设计!AB50+[4]军团势力点战斗奖励设计!AG50+求节点(活动投放!$S$46:$S$81,活动投放!$BC$46:$BC$81,$DU46)</f>
        <v>0</v>
      </c>
      <c r="DX46" s="140">
        <f>[4]军团势力点战斗奖励设计!AC50+[4]军团势力点战斗奖励设计!AH50+求节点(活动投放!$S$86:$S$121,活动投放!$BC$86:$BC$121,$DU46)</f>
        <v>0</v>
      </c>
      <c r="DY46" s="140">
        <f>[4]军团势力点战斗奖励设计!AD50+[4]军团势力点战斗奖励设计!AI50+求节点(活动投放!$S$126:$S$161,活动投放!$BC$126:$BC$161,$DU46)</f>
        <v>0</v>
      </c>
      <c r="DZ46" s="140">
        <f>[4]军团势力点战斗奖励设计!AE50+[4]军团势力点战斗奖励设计!AJ50+求节点(活动投放!$S$166:$S$201,活动投放!$BC$166:$BC$201,$DU46)</f>
        <v>0</v>
      </c>
      <c r="EA46" s="140">
        <f>[4]军团势力点战斗奖励设计!BI50+[4]军团势力点战斗奖励设计!BN50+求节点(活动投放!$S$6:$S$41,活动投放!$BE$6:$BE$41,$DU46)</f>
        <v>0</v>
      </c>
      <c r="EB46" s="140">
        <f>[4]军团势力点战斗奖励设计!BJ50+[4]军团势力点战斗奖励设计!BO50+求节点(活动投放!$S$46:$S$81,活动投放!$BE$46:$BE$81,$DU46)</f>
        <v>0</v>
      </c>
      <c r="EC46" s="140">
        <f>[4]军团势力点战斗奖励设计!BK50+[4]军团势力点战斗奖励设计!BP50+求节点(活动投放!$S$86:$S$121,活动投放!$BE$86:$BE$121,$DU46)</f>
        <v>0</v>
      </c>
      <c r="ED46" s="140">
        <f>[4]军团势力点战斗奖励设计!BL50+[4]军团势力点战斗奖励设计!BQ50+求节点(活动投放!$S$126:$S$161,活动投放!$BE$126:$BE$161,$DU46)</f>
        <v>0</v>
      </c>
      <c r="EE46" s="140">
        <f>[4]军团势力点战斗奖励设计!BM50+[4]军团势力点战斗奖励设计!BR50+求节点(活动投放!$S$166:$S$201,活动投放!$BE$166:$BE$201,$DU46)</f>
        <v>0</v>
      </c>
      <c r="EF46" s="140">
        <f t="shared" si="33"/>
        <v>0</v>
      </c>
      <c r="EG46" s="140">
        <f t="shared" si="34"/>
        <v>0</v>
      </c>
      <c r="EH46" s="140">
        <f t="shared" si="35"/>
        <v>0</v>
      </c>
      <c r="EI46" s="140">
        <f t="shared" si="36"/>
        <v>0</v>
      </c>
      <c r="EJ46" s="140">
        <f t="shared" si="37"/>
        <v>0</v>
      </c>
      <c r="EM46" s="140">
        <v>41</v>
      </c>
      <c r="EN46" s="140">
        <f>[4]军团势力点战斗奖励设计!AK50+[4]军团势力点战斗奖励设计!AP50+求节点(活动投放!$S$6:$S$41,活动投放!$BD$6:$BD$41,$EM46)</f>
        <v>0</v>
      </c>
      <c r="EO46" s="140">
        <f>[4]军团势力点战斗奖励设计!AL50+[4]军团势力点战斗奖励设计!AQ50+求节点(活动投放!$S$46:$S$81,活动投放!$BD$46:$BD$81,$EM46)</f>
        <v>0</v>
      </c>
      <c r="EP46" s="140">
        <f>[4]军团势力点战斗奖励设计!AM50+[4]军团势力点战斗奖励设计!AR50+求节点(活动投放!$S$86:$S$121,活动投放!$BD$86:$BD$121,$EM46)</f>
        <v>0</v>
      </c>
      <c r="EQ46" s="140">
        <f>[4]军团势力点战斗奖励设计!AN50+[4]军团势力点战斗奖励设计!AS50+求节点(活动投放!$S$126:$S$161,活动投放!$BD$126:$BD$161,$EM46)</f>
        <v>0</v>
      </c>
      <c r="ER46" s="140">
        <f>[4]军团势力点战斗奖励设计!AO50+[4]军团势力点战斗奖励设计!AT50+求节点(活动投放!$S$166:$S$201,活动投放!$BD$166:$BD$201,$EM46)</f>
        <v>0</v>
      </c>
      <c r="ES46" s="140">
        <f>[4]军团势力点战斗奖励设计!BS50+[4]军团势力点战斗奖励设计!BX50+求节点(活动投放!$S$6:$S$41,活动投放!$BF$6:$BF$41,$EM46)</f>
        <v>0</v>
      </c>
      <c r="ET46" s="140">
        <f>[4]军团势力点战斗奖励设计!BT50+[4]军团势力点战斗奖励设计!BY50+求节点(活动投放!$S$46:$S$81,活动投放!$BF$46:$BF$81,$EM46)</f>
        <v>0</v>
      </c>
      <c r="EU46" s="140">
        <f>[4]军团势力点战斗奖励设计!BU50+[4]军团势力点战斗奖励设计!BZ50+求节点(活动投放!$S$86:$S$121,活动投放!$BF$86:$BF$121,$EM46)</f>
        <v>0</v>
      </c>
      <c r="EV46" s="140">
        <f>[4]军团势力点战斗奖励设计!BV50+[4]军团势力点战斗奖励设计!CA50+求节点(活动投放!$S$126:$S$161,活动投放!$BF$126:$BF$161,$EM46)</f>
        <v>0</v>
      </c>
      <c r="EW46" s="140">
        <f>[4]军团势力点战斗奖励设计!BW50+[4]军团势力点战斗奖励设计!CB50+求节点(活动投放!$S$166:$S$201,活动投放!$BF$166:$BF$201,$EM46)</f>
        <v>0</v>
      </c>
      <c r="EX46" s="140">
        <f t="shared" si="38"/>
        <v>0</v>
      </c>
      <c r="EY46" s="140">
        <f t="shared" si="39"/>
        <v>0</v>
      </c>
      <c r="EZ46" s="140">
        <f t="shared" si="40"/>
        <v>0</v>
      </c>
      <c r="FA46" s="140">
        <f t="shared" si="41"/>
        <v>0</v>
      </c>
      <c r="FB46" s="140">
        <f t="shared" si="42"/>
        <v>0</v>
      </c>
    </row>
    <row r="47" spans="2:158" x14ac:dyDescent="0.15">
      <c r="B47" s="80">
        <v>42</v>
      </c>
      <c r="C47" s="119">
        <f>[4]军团势力点战斗奖励设计!GB51+求节点(活动投放!$S$6:$S$41,活动投放!AN$6:AN$41,$B47)</f>
        <v>0</v>
      </c>
      <c r="D47" s="119">
        <f>[4]军团势力点战斗奖励设计!GC51+求节点(活动投放!$S$6:$S$41,活动投放!AO$6:AO$41,$B47)</f>
        <v>0</v>
      </c>
      <c r="E47" s="119">
        <f>[4]军团势力点战斗奖励设计!GD51+求节点(活动投放!$S$6:$S$41,活动投放!AP$6:AP$41,$B47)</f>
        <v>0</v>
      </c>
      <c r="F47" s="119">
        <f>[4]军团势力点战斗奖励设计!GE51+求节点(活动投放!$S$6:$S$41,活动投放!AQ$6:AQ$41,$B47)</f>
        <v>0</v>
      </c>
      <c r="G47" s="119">
        <f>[4]军团势力点战斗奖励设计!GF51+求节点(活动投放!$S$6:$S$41,活动投放!AR$6:AR$41,$B47)</f>
        <v>0</v>
      </c>
      <c r="H47" s="119">
        <f>[4]军团势力点战斗奖励设计!GG51+求节点(活动投放!$S$6:$S$41,活动投放!AS$6:AS$41,$B47)</f>
        <v>0</v>
      </c>
      <c r="I47" s="119">
        <f>IF($B47&lt;前期规划!$C$2,0,求节点(装备突破!$N$6:$N$41,装备突破!AQ$6:AQ$41,$B47))</f>
        <v>0</v>
      </c>
      <c r="J47" s="119">
        <f>IF($B47&lt;前期规划!$C$2,0,求节点(装备突破!$N$6:$N$41,装备突破!AR$6:AR$41,$B47))</f>
        <v>0</v>
      </c>
      <c r="K47" s="119">
        <f>IF($B47&lt;前期规划!$C$2,0,求节点(装备突破!$N$6:$N$41,装备突破!AS$6:AS$41,$B47))</f>
        <v>0</v>
      </c>
      <c r="L47" s="119">
        <f>IF($B47&lt;前期规划!$C$2,0,求节点(装备突破!$N$6:$N$41,装备突破!AT$6:AT$41,$B47))</f>
        <v>0</v>
      </c>
      <c r="M47" s="119">
        <f>IF($B47&lt;前期规划!$C$2,0,求节点(装备突破!$N$6:$N$41,装备突破!AU$6:AU$41,$B47))</f>
        <v>0</v>
      </c>
      <c r="N47" s="119">
        <f>IF($B47&lt;前期规划!$C$2,0,求节点(装备突破!$N$6:$N$41,装备突破!AV$6:AV$41,$B47))</f>
        <v>0</v>
      </c>
      <c r="O47" s="80">
        <f t="shared" si="23"/>
        <v>0</v>
      </c>
      <c r="P47" s="80">
        <f t="shared" si="24"/>
        <v>0</v>
      </c>
      <c r="Q47" s="80">
        <f t="shared" si="25"/>
        <v>0</v>
      </c>
      <c r="R47" s="80">
        <f t="shared" si="26"/>
        <v>0</v>
      </c>
      <c r="S47" s="80">
        <f t="shared" si="27"/>
        <v>0</v>
      </c>
      <c r="T47" s="80">
        <f t="shared" si="28"/>
        <v>0</v>
      </c>
      <c r="V47" s="128" t="e">
        <f>[4]军团势力点战斗奖励设计!GD51/E47</f>
        <v>#DIV/0!</v>
      </c>
      <c r="W47" s="128" t="e">
        <f>求节点(活动投放!$S$6:$S$41,活动投放!AP$6:AP$41,$B47)/E47</f>
        <v>#DIV/0!</v>
      </c>
      <c r="Y47" s="128" t="e">
        <f>[4]军团势力点战斗奖励设计!GE51/F47</f>
        <v>#DIV/0!</v>
      </c>
      <c r="Z47" s="128" t="e">
        <f>求节点(活动投放!$S$6:$S$41,活动投放!AQ$6:AQ$41,$B47)/F47</f>
        <v>#DIV/0!</v>
      </c>
      <c r="AB47" s="128" t="e">
        <f>[4]军团势力点战斗奖励设计!GF51/G47</f>
        <v>#DIV/0!</v>
      </c>
      <c r="AC47" s="128" t="e">
        <f>求节点(活动投放!$S$6:$S$41,活动投放!AR$6:AR$41,$B47)/G47</f>
        <v>#DIV/0!</v>
      </c>
      <c r="AE47" s="128" t="e">
        <f>[4]军团势力点战斗奖励设计!GG51/H47</f>
        <v>#DIV/0!</v>
      </c>
      <c r="AF47" s="128" t="e">
        <f>求节点(活动投放!$S$6:$S$41,活动投放!AS$6:AS$41,$B47)/H47</f>
        <v>#DIV/0!</v>
      </c>
      <c r="AI47" s="80">
        <v>42</v>
      </c>
      <c r="AJ47" s="119">
        <f>[4]军团势力点战斗奖励设计!GH51+求节点(活动投放!$S$46:$S$81,活动投放!AN$46:AN$81,$AI47)</f>
        <v>0</v>
      </c>
      <c r="AK47" s="119">
        <f>[4]军团势力点战斗奖励设计!GI51+求节点(活动投放!$S$46:$S$81,活动投放!AO$46:AO$81,$AI47)</f>
        <v>0</v>
      </c>
      <c r="AL47" s="119">
        <f>[4]军团势力点战斗奖励设计!GJ51+求节点(活动投放!$S$46:$S$81,活动投放!AP$46:AP$81,$AI47)</f>
        <v>0</v>
      </c>
      <c r="AM47" s="119">
        <f>[4]军团势力点战斗奖励设计!GK51+求节点(活动投放!$S$46:$S$81,活动投放!AQ$46:AQ$81,$AI47)</f>
        <v>0</v>
      </c>
      <c r="AN47" s="119">
        <f>[4]军团势力点战斗奖励设计!GL51+求节点(活动投放!$S$46:$S$81,活动投放!AR$46:AR$81,$AI47)</f>
        <v>0</v>
      </c>
      <c r="AO47" s="119">
        <f>[4]军团势力点战斗奖励设计!GM51+求节点(活动投放!$S$46:$S$81,活动投放!AS$46:AS$81,$AI47)</f>
        <v>0</v>
      </c>
      <c r="AP47" s="119">
        <f>IF($AI47&lt;前期规划!$C$2,0,求节点(装备突破!$N$46:$N$81,装备突破!AQ$46:AQ$81,$AI47))</f>
        <v>0</v>
      </c>
      <c r="AQ47" s="119">
        <f>IF($AI47&lt;前期规划!$C$2,0,求节点(装备突破!$N$46:$N$81,装备突破!AR$46:AR$81,$AI47))</f>
        <v>0</v>
      </c>
      <c r="AR47" s="119">
        <f>IF($AI47&lt;前期规划!$C$2,0,求节点(装备突破!$N$46:$N$81,装备突破!AS$46:AS$81,$AI47))</f>
        <v>0</v>
      </c>
      <c r="AS47" s="119">
        <f>IF($AI47&lt;前期规划!$C$2,0,求节点(装备突破!$N$46:$N$81,装备突破!AT$46:AT$81,$AI47))</f>
        <v>0</v>
      </c>
      <c r="AT47" s="119">
        <f>IF($AI47&lt;前期规划!$C$2,0,求节点(装备突破!$N$46:$N$81,装备突破!AU$46:AU$81,$AI47))</f>
        <v>0</v>
      </c>
      <c r="AU47" s="119">
        <f>IF($AI47&lt;前期规划!$C$2,0,求节点(装备突破!$N$46:$N$81,装备突破!AV$46:AV$81,$AI47))</f>
        <v>0</v>
      </c>
      <c r="AV47" s="80">
        <f t="shared" si="29"/>
        <v>0</v>
      </c>
      <c r="AW47" s="80">
        <f t="shared" si="1"/>
        <v>0</v>
      </c>
      <c r="AX47" s="80">
        <f t="shared" si="2"/>
        <v>0</v>
      </c>
      <c r="AY47" s="80">
        <f t="shared" si="3"/>
        <v>0</v>
      </c>
      <c r="AZ47" s="80">
        <f t="shared" si="4"/>
        <v>0</v>
      </c>
      <c r="BA47" s="80">
        <f t="shared" si="5"/>
        <v>0</v>
      </c>
      <c r="BD47" s="80">
        <v>42</v>
      </c>
      <c r="BE47" s="119">
        <f>[4]军团势力点战斗奖励设计!GN51+求节点(活动投放!$S$86:$S$121,活动投放!AN$86:AN$121,$BD47)</f>
        <v>0</v>
      </c>
      <c r="BF47" s="119">
        <f>[4]军团势力点战斗奖励设计!GO51+求节点(活动投放!$S$86:$S$121,活动投放!AO$86:AO$121,$BD47)</f>
        <v>0</v>
      </c>
      <c r="BG47" s="119">
        <f>[4]军团势力点战斗奖励设计!GP51+求节点(活动投放!$S$86:$S$121,活动投放!AP$86:AP$121,$BD47)</f>
        <v>0</v>
      </c>
      <c r="BH47" s="119">
        <f>[4]军团势力点战斗奖励设计!GQ51+求节点(活动投放!$S$86:$S$121,活动投放!AQ$86:AQ$121,$BD47)</f>
        <v>0</v>
      </c>
      <c r="BI47" s="119">
        <f>[4]军团势力点战斗奖励设计!GR51+求节点(活动投放!$S$86:$S$121,活动投放!AR$86:AR$121,$BD47)</f>
        <v>0</v>
      </c>
      <c r="BJ47" s="119">
        <f>[4]军团势力点战斗奖励设计!GS51+求节点(活动投放!$S$86:$S$121,活动投放!AS$86:AS$121,$BD47)</f>
        <v>0</v>
      </c>
      <c r="BK47" s="119">
        <f>IF($BD47&lt;前期规划!$C$2,0,求节点(装备突破!$N$86:$N$121,装备突破!AQ$86:AQ$121,$BD47))</f>
        <v>0</v>
      </c>
      <c r="BL47" s="119">
        <f>IF($BD47&lt;前期规划!$C$2,0,求节点(装备突破!$N$86:$N$121,装备突破!AR$86:AR$121,$BD47))</f>
        <v>0</v>
      </c>
      <c r="BM47" s="119">
        <f>IF($BD47&lt;前期规划!$C$2,0,求节点(装备突破!$N$86:$N$121,装备突破!AS$86:AS$121,$BD47))</f>
        <v>0</v>
      </c>
      <c r="BN47" s="119">
        <f>IF($BD47&lt;前期规划!$C$2,0,求节点(装备突破!$N$86:$N$121,装备突破!AT$86:AT$121,$BD47))</f>
        <v>0</v>
      </c>
      <c r="BO47" s="119">
        <f>IF($BD47&lt;前期规划!$C$2,0,求节点(装备突破!$N$86:$N$121,装备突破!AU$86:AU$121,$BD47))</f>
        <v>0</v>
      </c>
      <c r="BP47" s="119">
        <f>IF($BD47&lt;前期规划!$C$2,0,求节点(装备突破!$N$86:$N$121,装备突破!AV$86:AV$121,$BD47))</f>
        <v>0</v>
      </c>
      <c r="BQ47" s="80">
        <f t="shared" si="30"/>
        <v>0</v>
      </c>
      <c r="BR47" s="80">
        <f t="shared" si="6"/>
        <v>0</v>
      </c>
      <c r="BS47" s="80">
        <f t="shared" si="7"/>
        <v>0</v>
      </c>
      <c r="BT47" s="80">
        <f t="shared" si="8"/>
        <v>0</v>
      </c>
      <c r="BU47" s="80">
        <f t="shared" si="9"/>
        <v>0</v>
      </c>
      <c r="BV47" s="80">
        <f t="shared" si="10"/>
        <v>0</v>
      </c>
      <c r="BY47" s="80">
        <v>42</v>
      </c>
      <c r="BZ47" s="119">
        <f>[4]军团势力点战斗奖励设计!GT51+求节点(活动投放!$S$126:$S$161,活动投放!AN$126:AN$161,$BY47)</f>
        <v>0</v>
      </c>
      <c r="CA47" s="119">
        <f>[4]军团势力点战斗奖励设计!GU51+求节点(活动投放!$S$126:$S$161,活动投放!AO$126:AO$161,$BY47)</f>
        <v>0</v>
      </c>
      <c r="CB47" s="119">
        <f>[4]军团势力点战斗奖励设计!GV51+求节点(活动投放!$S$126:$S$161,活动投放!AP$126:AP$161,$BY47)</f>
        <v>0</v>
      </c>
      <c r="CC47" s="119">
        <f>[4]军团势力点战斗奖励设计!GW51+求节点(活动投放!$S$126:$S$161,活动投放!AQ$126:AQ$161,$BY47)</f>
        <v>0</v>
      </c>
      <c r="CD47" s="119">
        <f>[4]军团势力点战斗奖励设计!GX51+求节点(活动投放!$S$126:$S$161,活动投放!AR$126:AR$161,$BY47)</f>
        <v>0</v>
      </c>
      <c r="CE47" s="119">
        <f>[4]军团势力点战斗奖励设计!GY51+求节点(活动投放!$S$126:$S$161,活动投放!AS$126:AS$161,$BY47)</f>
        <v>0</v>
      </c>
      <c r="CF47" s="119">
        <f>IF($BY47&lt;前期规划!$C$2,0,求节点(装备突破!$N$126:$N$161,装备突破!AQ$126:AQ$161,$BY47))</f>
        <v>0</v>
      </c>
      <c r="CG47" s="119">
        <f>IF($BY47&lt;前期规划!$C$2,0,求节点(装备突破!$N$126:$N$161,装备突破!AR$126:AR$161,$BY47))</f>
        <v>0</v>
      </c>
      <c r="CH47" s="119">
        <f>IF($BY47&lt;前期规划!$C$2,0,求节点(装备突破!$N$126:$N$161,装备突破!AS$126:AS$161,$BY47))</f>
        <v>0</v>
      </c>
      <c r="CI47" s="119">
        <f>IF($BY47&lt;前期规划!$C$2,0,求节点(装备突破!$N$126:$N$161,装备突破!AT$126:AT$161,$BY47))</f>
        <v>0</v>
      </c>
      <c r="CJ47" s="119">
        <f>IF($BY47&lt;前期规划!$C$2,0,求节点(装备突破!$N$126:$N$161,装备突破!AU$126:AU$161,$BY47))</f>
        <v>0</v>
      </c>
      <c r="CK47" s="119">
        <f>IF($BY47&lt;前期规划!$C$2,0,求节点(装备突破!$N$126:$N$161,装备突破!AV$126:AV$161,$BY47))</f>
        <v>0</v>
      </c>
      <c r="CL47" s="80">
        <f t="shared" si="31"/>
        <v>0</v>
      </c>
      <c r="CM47" s="80">
        <f t="shared" si="11"/>
        <v>0</v>
      </c>
      <c r="CN47" s="80">
        <f t="shared" si="12"/>
        <v>0</v>
      </c>
      <c r="CO47" s="80">
        <f t="shared" si="13"/>
        <v>0</v>
      </c>
      <c r="CP47" s="80">
        <f t="shared" si="14"/>
        <v>0</v>
      </c>
      <c r="CQ47" s="80">
        <f t="shared" si="15"/>
        <v>0</v>
      </c>
      <c r="CT47" s="80">
        <v>42</v>
      </c>
      <c r="CU47" s="119">
        <f>[4]军团势力点战斗奖励设计!GZ51+求节点(活动投放!$S$166:$S$201,活动投放!AN$166:AN$201,$CT47)</f>
        <v>0</v>
      </c>
      <c r="CV47" s="119">
        <f>[4]军团势力点战斗奖励设计!HA51+求节点(活动投放!$S$166:$S$201,活动投放!AO$166:AO$201,$CT47)</f>
        <v>0</v>
      </c>
      <c r="CW47" s="119">
        <f>[4]军团势力点战斗奖励设计!HB51+求节点(活动投放!$S$166:$S$201,活动投放!AP$166:AP$201,$CT47)</f>
        <v>0</v>
      </c>
      <c r="CX47" s="119">
        <f>[4]军团势力点战斗奖励设计!HC51+求节点(活动投放!$S$166:$S$201,活动投放!AQ$166:AQ$201,$CT47)</f>
        <v>0</v>
      </c>
      <c r="CY47" s="119">
        <f>[4]军团势力点战斗奖励设计!HD51+求节点(活动投放!$S$166:$S$201,活动投放!AR$166:AR$201,$CT47)</f>
        <v>0</v>
      </c>
      <c r="CZ47" s="119">
        <f>[4]军团势力点战斗奖励设计!HE51+求节点(活动投放!$S$166:$S$201,活动投放!AS$166:AS$201,$CT47)</f>
        <v>0</v>
      </c>
      <c r="DA47" s="119">
        <f>IF($CT47&lt;前期规划!$C$2,0,求节点(装备突破!$N$166:$N$201,装备突破!AQ$166:AQ$201,$CT47))</f>
        <v>0</v>
      </c>
      <c r="DB47" s="119">
        <f>IF($CT47&lt;前期规划!$C$2,0,求节点(装备突破!$N$166:$N$201,装备突破!AR$166:AR$201,$CT47))</f>
        <v>0</v>
      </c>
      <c r="DC47" s="119">
        <f>IF($CT47&lt;前期规划!$C$2,0,求节点(装备突破!$N$166:$N$201,装备突破!AS$166:AS$201,$CT47))</f>
        <v>0</v>
      </c>
      <c r="DD47" s="119">
        <f>IF($CT47&lt;前期规划!$C$2,0,求节点(装备突破!$N$166:$N$201,装备突破!AT$166:AT$201,$CT47))</f>
        <v>0</v>
      </c>
      <c r="DE47" s="119">
        <f>IF($CT47&lt;前期规划!$C$2,0,求节点(装备突破!$N$166:$N$201,装备突破!AU$166:AU$201,$CT47))</f>
        <v>0</v>
      </c>
      <c r="DF47" s="119">
        <f>IF($CT47&lt;前期规划!$C$2,0,求节点(装备突破!$N$166:$N$201,装备突破!AV$166:AV$201,$CT47))</f>
        <v>0</v>
      </c>
      <c r="DG47" s="80">
        <f t="shared" si="32"/>
        <v>0</v>
      </c>
      <c r="DH47" s="80">
        <f t="shared" si="16"/>
        <v>0</v>
      </c>
      <c r="DI47" s="80">
        <f t="shared" si="17"/>
        <v>0</v>
      </c>
      <c r="DJ47" s="80">
        <f t="shared" si="18"/>
        <v>0</v>
      </c>
      <c r="DK47" s="80">
        <f t="shared" si="19"/>
        <v>0</v>
      </c>
      <c r="DL47" s="80">
        <f t="shared" si="20"/>
        <v>0</v>
      </c>
      <c r="DN47" s="128" t="e">
        <f>[4]军团势力点战斗奖励设计!HE51/CZ47</f>
        <v>#DIV/0!</v>
      </c>
      <c r="DO47" s="128" t="e">
        <f>求节点(活动投放!$S$166:$S$201,活动投放!AS$166:AS$201,$CT47)/CZ47</f>
        <v>#DIV/0!</v>
      </c>
      <c r="DU47" s="140">
        <v>42</v>
      </c>
      <c r="DV47" s="140">
        <f>[4]军团势力点战斗奖励设计!AA51+[4]军团势力点战斗奖励设计!AF51+求节点(活动投放!$S$6:$S$41,活动投放!$BC$6:$BC$41,$DU47)</f>
        <v>0</v>
      </c>
      <c r="DW47" s="140">
        <f>[4]军团势力点战斗奖励设计!AB51+[4]军团势力点战斗奖励设计!AG51+求节点(活动投放!$S$46:$S$81,活动投放!$BC$46:$BC$81,$DU47)</f>
        <v>0</v>
      </c>
      <c r="DX47" s="140">
        <f>[4]军团势力点战斗奖励设计!AC51+[4]军团势力点战斗奖励设计!AH51+求节点(活动投放!$S$86:$S$121,活动投放!$BC$86:$BC$121,$DU47)</f>
        <v>0</v>
      </c>
      <c r="DY47" s="140">
        <f>[4]军团势力点战斗奖励设计!AD51+[4]军团势力点战斗奖励设计!AI51+求节点(活动投放!$S$126:$S$161,活动投放!$BC$126:$BC$161,$DU47)</f>
        <v>0</v>
      </c>
      <c r="DZ47" s="140">
        <f>[4]军团势力点战斗奖励设计!AE51+[4]军团势力点战斗奖励设计!AJ51+求节点(活动投放!$S$166:$S$201,活动投放!$BC$166:$BC$201,$DU47)</f>
        <v>0</v>
      </c>
      <c r="EA47" s="140">
        <f>[4]军团势力点战斗奖励设计!BI51+[4]军团势力点战斗奖励设计!BN51+求节点(活动投放!$S$6:$S$41,活动投放!$BE$6:$BE$41,$DU47)</f>
        <v>0</v>
      </c>
      <c r="EB47" s="140">
        <f>[4]军团势力点战斗奖励设计!BJ51+[4]军团势力点战斗奖励设计!BO51+求节点(活动投放!$S$46:$S$81,活动投放!$BE$46:$BE$81,$DU47)</f>
        <v>0</v>
      </c>
      <c r="EC47" s="140">
        <f>[4]军团势力点战斗奖励设计!BK51+[4]军团势力点战斗奖励设计!BP51+求节点(活动投放!$S$86:$S$121,活动投放!$BE$86:$BE$121,$DU47)</f>
        <v>0</v>
      </c>
      <c r="ED47" s="140">
        <f>[4]军团势力点战斗奖励设计!BL51+[4]军团势力点战斗奖励设计!BQ51+求节点(活动投放!$S$126:$S$161,活动投放!$BE$126:$BE$161,$DU47)</f>
        <v>0</v>
      </c>
      <c r="EE47" s="140">
        <f>[4]军团势力点战斗奖励设计!BM51+[4]军团势力点战斗奖励设计!BR51+求节点(活动投放!$S$166:$S$201,活动投放!$BE$166:$BE$201,$DU47)</f>
        <v>0</v>
      </c>
      <c r="EF47" s="140">
        <f t="shared" si="33"/>
        <v>0</v>
      </c>
      <c r="EG47" s="140">
        <f t="shared" si="34"/>
        <v>0</v>
      </c>
      <c r="EH47" s="140">
        <f t="shared" si="35"/>
        <v>0</v>
      </c>
      <c r="EI47" s="140">
        <f t="shared" si="36"/>
        <v>0</v>
      </c>
      <c r="EJ47" s="140">
        <f t="shared" si="37"/>
        <v>0</v>
      </c>
      <c r="EM47" s="140">
        <v>42</v>
      </c>
      <c r="EN47" s="140">
        <f>[4]军团势力点战斗奖励设计!AK51+[4]军团势力点战斗奖励设计!AP51+求节点(活动投放!$S$6:$S$41,活动投放!$BD$6:$BD$41,$EM47)</f>
        <v>0</v>
      </c>
      <c r="EO47" s="140">
        <f>[4]军团势力点战斗奖励设计!AL51+[4]军团势力点战斗奖励设计!AQ51+求节点(活动投放!$S$46:$S$81,活动投放!$BD$46:$BD$81,$EM47)</f>
        <v>0</v>
      </c>
      <c r="EP47" s="140">
        <f>[4]军团势力点战斗奖励设计!AM51+[4]军团势力点战斗奖励设计!AR51+求节点(活动投放!$S$86:$S$121,活动投放!$BD$86:$BD$121,$EM47)</f>
        <v>0</v>
      </c>
      <c r="EQ47" s="140">
        <f>[4]军团势力点战斗奖励设计!AN51+[4]军团势力点战斗奖励设计!AS51+求节点(活动投放!$S$126:$S$161,活动投放!$BD$126:$BD$161,$EM47)</f>
        <v>0</v>
      </c>
      <c r="ER47" s="140">
        <f>[4]军团势力点战斗奖励设计!AO51+[4]军团势力点战斗奖励设计!AT51+求节点(活动投放!$S$166:$S$201,活动投放!$BD$166:$BD$201,$EM47)</f>
        <v>0</v>
      </c>
      <c r="ES47" s="140">
        <f>[4]军团势力点战斗奖励设计!BS51+[4]军团势力点战斗奖励设计!BX51+求节点(活动投放!$S$6:$S$41,活动投放!$BF$6:$BF$41,$EM47)</f>
        <v>0</v>
      </c>
      <c r="ET47" s="140">
        <f>[4]军团势力点战斗奖励设计!BT51+[4]军团势力点战斗奖励设计!BY51+求节点(活动投放!$S$46:$S$81,活动投放!$BF$46:$BF$81,$EM47)</f>
        <v>0</v>
      </c>
      <c r="EU47" s="140">
        <f>[4]军团势力点战斗奖励设计!BU51+[4]军团势力点战斗奖励设计!BZ51+求节点(活动投放!$S$86:$S$121,活动投放!$BF$86:$BF$121,$EM47)</f>
        <v>0</v>
      </c>
      <c r="EV47" s="140">
        <f>[4]军团势力点战斗奖励设计!BV51+[4]军团势力点战斗奖励设计!CA51+求节点(活动投放!$S$126:$S$161,活动投放!$BF$126:$BF$161,$EM47)</f>
        <v>0</v>
      </c>
      <c r="EW47" s="140">
        <f>[4]军团势力点战斗奖励设计!BW51+[4]军团势力点战斗奖励设计!CB51+求节点(活动投放!$S$166:$S$201,活动投放!$BF$166:$BF$201,$EM47)</f>
        <v>0</v>
      </c>
      <c r="EX47" s="140">
        <f t="shared" si="38"/>
        <v>0</v>
      </c>
      <c r="EY47" s="140">
        <f t="shared" si="39"/>
        <v>0</v>
      </c>
      <c r="EZ47" s="140">
        <f t="shared" si="40"/>
        <v>0</v>
      </c>
      <c r="FA47" s="140">
        <f t="shared" si="41"/>
        <v>0</v>
      </c>
      <c r="FB47" s="140">
        <f t="shared" si="42"/>
        <v>0</v>
      </c>
    </row>
    <row r="48" spans="2:158" x14ac:dyDescent="0.15">
      <c r="B48" s="80">
        <v>43</v>
      </c>
      <c r="C48" s="119">
        <f>[4]军团势力点战斗奖励设计!GB52+求节点(活动投放!$S$6:$S$41,活动投放!AN$6:AN$41,$B48)</f>
        <v>0</v>
      </c>
      <c r="D48" s="119">
        <f>[4]军团势力点战斗奖励设计!GC52+求节点(活动投放!$S$6:$S$41,活动投放!AO$6:AO$41,$B48)</f>
        <v>0</v>
      </c>
      <c r="E48" s="119">
        <f>[4]军团势力点战斗奖励设计!GD52+求节点(活动投放!$S$6:$S$41,活动投放!AP$6:AP$41,$B48)</f>
        <v>0</v>
      </c>
      <c r="F48" s="119">
        <f>[4]军团势力点战斗奖励设计!GE52+求节点(活动投放!$S$6:$S$41,活动投放!AQ$6:AQ$41,$B48)</f>
        <v>0</v>
      </c>
      <c r="G48" s="119">
        <f>[4]军团势力点战斗奖励设计!GF52+求节点(活动投放!$S$6:$S$41,活动投放!AR$6:AR$41,$B48)</f>
        <v>0</v>
      </c>
      <c r="H48" s="119">
        <f>[4]军团势力点战斗奖励设计!GG52+求节点(活动投放!$S$6:$S$41,活动投放!AS$6:AS$41,$B48)</f>
        <v>0</v>
      </c>
      <c r="I48" s="119">
        <f>IF($B48&lt;前期规划!$C$2,0,求节点(装备突破!$N$6:$N$41,装备突破!AQ$6:AQ$41,$B48))</f>
        <v>0</v>
      </c>
      <c r="J48" s="119">
        <f>IF($B48&lt;前期规划!$C$2,0,求节点(装备突破!$N$6:$N$41,装备突破!AR$6:AR$41,$B48))</f>
        <v>0</v>
      </c>
      <c r="K48" s="119">
        <f>IF($B48&lt;前期规划!$C$2,0,求节点(装备突破!$N$6:$N$41,装备突破!AS$6:AS$41,$B48))</f>
        <v>0</v>
      </c>
      <c r="L48" s="119">
        <f>IF($B48&lt;前期规划!$C$2,0,求节点(装备突破!$N$6:$N$41,装备突破!AT$6:AT$41,$B48))</f>
        <v>0</v>
      </c>
      <c r="M48" s="119">
        <f>IF($B48&lt;前期规划!$C$2,0,求节点(装备突破!$N$6:$N$41,装备突破!AU$6:AU$41,$B48))</f>
        <v>0</v>
      </c>
      <c r="N48" s="119">
        <f>IF($B48&lt;前期规划!$C$2,0,求节点(装备突破!$N$6:$N$41,装备突破!AV$6:AV$41,$B48))</f>
        <v>0</v>
      </c>
      <c r="O48" s="80">
        <f t="shared" si="23"/>
        <v>0</v>
      </c>
      <c r="P48" s="80">
        <f t="shared" si="24"/>
        <v>0</v>
      </c>
      <c r="Q48" s="80">
        <f t="shared" si="25"/>
        <v>0</v>
      </c>
      <c r="R48" s="80">
        <f t="shared" si="26"/>
        <v>0</v>
      </c>
      <c r="S48" s="80">
        <f t="shared" si="27"/>
        <v>0</v>
      </c>
      <c r="T48" s="80">
        <f t="shared" si="28"/>
        <v>0</v>
      </c>
      <c r="V48" s="128" t="e">
        <f>[4]军团势力点战斗奖励设计!GD52/E48</f>
        <v>#DIV/0!</v>
      </c>
      <c r="W48" s="128" t="e">
        <f>求节点(活动投放!$S$6:$S$41,活动投放!AP$6:AP$41,$B48)/E48</f>
        <v>#DIV/0!</v>
      </c>
      <c r="Y48" s="128" t="e">
        <f>[4]军团势力点战斗奖励设计!GE52/F48</f>
        <v>#DIV/0!</v>
      </c>
      <c r="Z48" s="128" t="e">
        <f>求节点(活动投放!$S$6:$S$41,活动投放!AQ$6:AQ$41,$B48)/F48</f>
        <v>#DIV/0!</v>
      </c>
      <c r="AB48" s="128" t="e">
        <f>[4]军团势力点战斗奖励设计!GF52/G48</f>
        <v>#DIV/0!</v>
      </c>
      <c r="AC48" s="128" t="e">
        <f>求节点(活动投放!$S$6:$S$41,活动投放!AR$6:AR$41,$B48)/G48</f>
        <v>#DIV/0!</v>
      </c>
      <c r="AE48" s="128" t="e">
        <f>[4]军团势力点战斗奖励设计!GG52/H48</f>
        <v>#DIV/0!</v>
      </c>
      <c r="AF48" s="128" t="e">
        <f>求节点(活动投放!$S$6:$S$41,活动投放!AS$6:AS$41,$B48)/H48</f>
        <v>#DIV/0!</v>
      </c>
      <c r="AI48" s="80">
        <v>43</v>
      </c>
      <c r="AJ48" s="119">
        <f>[4]军团势力点战斗奖励设计!GH52+求节点(活动投放!$S$46:$S$81,活动投放!AN$46:AN$81,$AI48)</f>
        <v>0</v>
      </c>
      <c r="AK48" s="119">
        <f>[4]军团势力点战斗奖励设计!GI52+求节点(活动投放!$S$46:$S$81,活动投放!AO$46:AO$81,$AI48)</f>
        <v>0</v>
      </c>
      <c r="AL48" s="119">
        <f>[4]军团势力点战斗奖励设计!GJ52+求节点(活动投放!$S$46:$S$81,活动投放!AP$46:AP$81,$AI48)</f>
        <v>0</v>
      </c>
      <c r="AM48" s="119">
        <f>[4]军团势力点战斗奖励设计!GK52+求节点(活动投放!$S$46:$S$81,活动投放!AQ$46:AQ$81,$AI48)</f>
        <v>0</v>
      </c>
      <c r="AN48" s="119">
        <f>[4]军团势力点战斗奖励设计!GL52+求节点(活动投放!$S$46:$S$81,活动投放!AR$46:AR$81,$AI48)</f>
        <v>0</v>
      </c>
      <c r="AO48" s="119">
        <f>[4]军团势力点战斗奖励设计!GM52+求节点(活动投放!$S$46:$S$81,活动投放!AS$46:AS$81,$AI48)</f>
        <v>0</v>
      </c>
      <c r="AP48" s="119">
        <f>IF($AI48&lt;前期规划!$C$2,0,求节点(装备突破!$N$46:$N$81,装备突破!AQ$46:AQ$81,$AI48))</f>
        <v>0</v>
      </c>
      <c r="AQ48" s="119">
        <f>IF($AI48&lt;前期规划!$C$2,0,求节点(装备突破!$N$46:$N$81,装备突破!AR$46:AR$81,$AI48))</f>
        <v>0</v>
      </c>
      <c r="AR48" s="119">
        <f>IF($AI48&lt;前期规划!$C$2,0,求节点(装备突破!$N$46:$N$81,装备突破!AS$46:AS$81,$AI48))</f>
        <v>0</v>
      </c>
      <c r="AS48" s="119">
        <f>IF($AI48&lt;前期规划!$C$2,0,求节点(装备突破!$N$46:$N$81,装备突破!AT$46:AT$81,$AI48))</f>
        <v>0</v>
      </c>
      <c r="AT48" s="119">
        <f>IF($AI48&lt;前期规划!$C$2,0,求节点(装备突破!$N$46:$N$81,装备突破!AU$46:AU$81,$AI48))</f>
        <v>0</v>
      </c>
      <c r="AU48" s="119">
        <f>IF($AI48&lt;前期规划!$C$2,0,求节点(装备突破!$N$46:$N$81,装备突破!AV$46:AV$81,$AI48))</f>
        <v>0</v>
      </c>
      <c r="AV48" s="80">
        <f t="shared" si="29"/>
        <v>0</v>
      </c>
      <c r="AW48" s="80">
        <f t="shared" si="1"/>
        <v>0</v>
      </c>
      <c r="AX48" s="80">
        <f t="shared" si="2"/>
        <v>0</v>
      </c>
      <c r="AY48" s="80">
        <f t="shared" si="3"/>
        <v>0</v>
      </c>
      <c r="AZ48" s="80">
        <f t="shared" si="4"/>
        <v>0</v>
      </c>
      <c r="BA48" s="80">
        <f t="shared" si="5"/>
        <v>0</v>
      </c>
      <c r="BD48" s="80">
        <v>43</v>
      </c>
      <c r="BE48" s="119">
        <f>[4]军团势力点战斗奖励设计!GN52+求节点(活动投放!$S$86:$S$121,活动投放!AN$86:AN$121,$BD48)</f>
        <v>0</v>
      </c>
      <c r="BF48" s="119">
        <f>[4]军团势力点战斗奖励设计!GO52+求节点(活动投放!$S$86:$S$121,活动投放!AO$86:AO$121,$BD48)</f>
        <v>0</v>
      </c>
      <c r="BG48" s="119">
        <f>[4]军团势力点战斗奖励设计!GP52+求节点(活动投放!$S$86:$S$121,活动投放!AP$86:AP$121,$BD48)</f>
        <v>0</v>
      </c>
      <c r="BH48" s="119">
        <f>[4]军团势力点战斗奖励设计!GQ52+求节点(活动投放!$S$86:$S$121,活动投放!AQ$86:AQ$121,$BD48)</f>
        <v>0</v>
      </c>
      <c r="BI48" s="119">
        <f>[4]军团势力点战斗奖励设计!GR52+求节点(活动投放!$S$86:$S$121,活动投放!AR$86:AR$121,$BD48)</f>
        <v>0</v>
      </c>
      <c r="BJ48" s="119">
        <f>[4]军团势力点战斗奖励设计!GS52+求节点(活动投放!$S$86:$S$121,活动投放!AS$86:AS$121,$BD48)</f>
        <v>0</v>
      </c>
      <c r="BK48" s="119">
        <f>IF($BD48&lt;前期规划!$C$2,0,求节点(装备突破!$N$86:$N$121,装备突破!AQ$86:AQ$121,$BD48))</f>
        <v>0</v>
      </c>
      <c r="BL48" s="119">
        <f>IF($BD48&lt;前期规划!$C$2,0,求节点(装备突破!$N$86:$N$121,装备突破!AR$86:AR$121,$BD48))</f>
        <v>0</v>
      </c>
      <c r="BM48" s="119">
        <f>IF($BD48&lt;前期规划!$C$2,0,求节点(装备突破!$N$86:$N$121,装备突破!AS$86:AS$121,$BD48))</f>
        <v>0</v>
      </c>
      <c r="BN48" s="119">
        <f>IF($BD48&lt;前期规划!$C$2,0,求节点(装备突破!$N$86:$N$121,装备突破!AT$86:AT$121,$BD48))</f>
        <v>0</v>
      </c>
      <c r="BO48" s="119">
        <f>IF($BD48&lt;前期规划!$C$2,0,求节点(装备突破!$N$86:$N$121,装备突破!AU$86:AU$121,$BD48))</f>
        <v>0</v>
      </c>
      <c r="BP48" s="119">
        <f>IF($BD48&lt;前期规划!$C$2,0,求节点(装备突破!$N$86:$N$121,装备突破!AV$86:AV$121,$BD48))</f>
        <v>0</v>
      </c>
      <c r="BQ48" s="80">
        <f t="shared" si="30"/>
        <v>0</v>
      </c>
      <c r="BR48" s="80">
        <f t="shared" si="6"/>
        <v>0</v>
      </c>
      <c r="BS48" s="80">
        <f t="shared" si="7"/>
        <v>0</v>
      </c>
      <c r="BT48" s="80">
        <f t="shared" si="8"/>
        <v>0</v>
      </c>
      <c r="BU48" s="80">
        <f t="shared" si="9"/>
        <v>0</v>
      </c>
      <c r="BV48" s="80">
        <f t="shared" si="10"/>
        <v>0</v>
      </c>
      <c r="BY48" s="80">
        <v>43</v>
      </c>
      <c r="BZ48" s="119">
        <f>[4]军团势力点战斗奖励设计!GT52+求节点(活动投放!$S$126:$S$161,活动投放!AN$126:AN$161,$BY48)</f>
        <v>0</v>
      </c>
      <c r="CA48" s="119">
        <f>[4]军团势力点战斗奖励设计!GU52+求节点(活动投放!$S$126:$S$161,活动投放!AO$126:AO$161,$BY48)</f>
        <v>0</v>
      </c>
      <c r="CB48" s="119">
        <f>[4]军团势力点战斗奖励设计!GV52+求节点(活动投放!$S$126:$S$161,活动投放!AP$126:AP$161,$BY48)</f>
        <v>0</v>
      </c>
      <c r="CC48" s="119">
        <f>[4]军团势力点战斗奖励设计!GW52+求节点(活动投放!$S$126:$S$161,活动投放!AQ$126:AQ$161,$BY48)</f>
        <v>0</v>
      </c>
      <c r="CD48" s="119">
        <f>[4]军团势力点战斗奖励设计!GX52+求节点(活动投放!$S$126:$S$161,活动投放!AR$126:AR$161,$BY48)</f>
        <v>0</v>
      </c>
      <c r="CE48" s="119">
        <f>[4]军团势力点战斗奖励设计!GY52+求节点(活动投放!$S$126:$S$161,活动投放!AS$126:AS$161,$BY48)</f>
        <v>0</v>
      </c>
      <c r="CF48" s="119">
        <f>IF($BY48&lt;前期规划!$C$2,0,求节点(装备突破!$N$126:$N$161,装备突破!AQ$126:AQ$161,$BY48))</f>
        <v>0</v>
      </c>
      <c r="CG48" s="119">
        <f>IF($BY48&lt;前期规划!$C$2,0,求节点(装备突破!$N$126:$N$161,装备突破!AR$126:AR$161,$BY48))</f>
        <v>0</v>
      </c>
      <c r="CH48" s="119">
        <f>IF($BY48&lt;前期规划!$C$2,0,求节点(装备突破!$N$126:$N$161,装备突破!AS$126:AS$161,$BY48))</f>
        <v>0</v>
      </c>
      <c r="CI48" s="119">
        <f>IF($BY48&lt;前期规划!$C$2,0,求节点(装备突破!$N$126:$N$161,装备突破!AT$126:AT$161,$BY48))</f>
        <v>0</v>
      </c>
      <c r="CJ48" s="119">
        <f>IF($BY48&lt;前期规划!$C$2,0,求节点(装备突破!$N$126:$N$161,装备突破!AU$126:AU$161,$BY48))</f>
        <v>0</v>
      </c>
      <c r="CK48" s="119">
        <f>IF($BY48&lt;前期规划!$C$2,0,求节点(装备突破!$N$126:$N$161,装备突破!AV$126:AV$161,$BY48))</f>
        <v>0</v>
      </c>
      <c r="CL48" s="80">
        <f t="shared" si="31"/>
        <v>0</v>
      </c>
      <c r="CM48" s="80">
        <f t="shared" si="11"/>
        <v>0</v>
      </c>
      <c r="CN48" s="80">
        <f t="shared" si="12"/>
        <v>0</v>
      </c>
      <c r="CO48" s="80">
        <f t="shared" si="13"/>
        <v>0</v>
      </c>
      <c r="CP48" s="80">
        <f t="shared" si="14"/>
        <v>0</v>
      </c>
      <c r="CQ48" s="80">
        <f t="shared" si="15"/>
        <v>0</v>
      </c>
      <c r="CT48" s="80">
        <v>43</v>
      </c>
      <c r="CU48" s="119">
        <f>[4]军团势力点战斗奖励设计!GZ52+求节点(活动投放!$S$166:$S$201,活动投放!AN$166:AN$201,$CT48)</f>
        <v>0</v>
      </c>
      <c r="CV48" s="119">
        <f>[4]军团势力点战斗奖励设计!HA52+求节点(活动投放!$S$166:$S$201,活动投放!AO$166:AO$201,$CT48)</f>
        <v>0</v>
      </c>
      <c r="CW48" s="119">
        <f>[4]军团势力点战斗奖励设计!HB52+求节点(活动投放!$S$166:$S$201,活动投放!AP$166:AP$201,$CT48)</f>
        <v>0</v>
      </c>
      <c r="CX48" s="119">
        <f>[4]军团势力点战斗奖励设计!HC52+求节点(活动投放!$S$166:$S$201,活动投放!AQ$166:AQ$201,$CT48)</f>
        <v>0</v>
      </c>
      <c r="CY48" s="119">
        <f>[4]军团势力点战斗奖励设计!HD52+求节点(活动投放!$S$166:$S$201,活动投放!AR$166:AR$201,$CT48)</f>
        <v>0</v>
      </c>
      <c r="CZ48" s="119">
        <f>[4]军团势力点战斗奖励设计!HE52+求节点(活动投放!$S$166:$S$201,活动投放!AS$166:AS$201,$CT48)</f>
        <v>0</v>
      </c>
      <c r="DA48" s="119">
        <f>IF($CT48&lt;前期规划!$C$2,0,求节点(装备突破!$N$166:$N$201,装备突破!AQ$166:AQ$201,$CT48))</f>
        <v>0</v>
      </c>
      <c r="DB48" s="119">
        <f>IF($CT48&lt;前期规划!$C$2,0,求节点(装备突破!$N$166:$N$201,装备突破!AR$166:AR$201,$CT48))</f>
        <v>0</v>
      </c>
      <c r="DC48" s="119">
        <f>IF($CT48&lt;前期规划!$C$2,0,求节点(装备突破!$N$166:$N$201,装备突破!AS$166:AS$201,$CT48))</f>
        <v>0</v>
      </c>
      <c r="DD48" s="119">
        <f>IF($CT48&lt;前期规划!$C$2,0,求节点(装备突破!$N$166:$N$201,装备突破!AT$166:AT$201,$CT48))</f>
        <v>0</v>
      </c>
      <c r="DE48" s="119">
        <f>IF($CT48&lt;前期规划!$C$2,0,求节点(装备突破!$N$166:$N$201,装备突破!AU$166:AU$201,$CT48))</f>
        <v>0</v>
      </c>
      <c r="DF48" s="119">
        <f>IF($CT48&lt;前期规划!$C$2,0,求节点(装备突破!$N$166:$N$201,装备突破!AV$166:AV$201,$CT48))</f>
        <v>0</v>
      </c>
      <c r="DG48" s="80">
        <f t="shared" si="32"/>
        <v>0</v>
      </c>
      <c r="DH48" s="80">
        <f t="shared" si="16"/>
        <v>0</v>
      </c>
      <c r="DI48" s="80">
        <f t="shared" si="17"/>
        <v>0</v>
      </c>
      <c r="DJ48" s="80">
        <f t="shared" si="18"/>
        <v>0</v>
      </c>
      <c r="DK48" s="80">
        <f t="shared" si="19"/>
        <v>0</v>
      </c>
      <c r="DL48" s="80">
        <f t="shared" si="20"/>
        <v>0</v>
      </c>
      <c r="DN48" s="128" t="e">
        <f>[4]军团势力点战斗奖励设计!HE52/CZ48</f>
        <v>#DIV/0!</v>
      </c>
      <c r="DO48" s="128" t="e">
        <f>求节点(活动投放!$S$166:$S$201,活动投放!AS$166:AS$201,$CT48)/CZ48</f>
        <v>#DIV/0!</v>
      </c>
      <c r="DU48" s="140">
        <v>43</v>
      </c>
      <c r="DV48" s="140">
        <f>[4]军团势力点战斗奖励设计!AA52+[4]军团势力点战斗奖励设计!AF52+求节点(活动投放!$S$6:$S$41,活动投放!$BC$6:$BC$41,$DU48)</f>
        <v>0</v>
      </c>
      <c r="DW48" s="140">
        <f>[4]军团势力点战斗奖励设计!AB52+[4]军团势力点战斗奖励设计!AG52+求节点(活动投放!$S$46:$S$81,活动投放!$BC$46:$BC$81,$DU48)</f>
        <v>0</v>
      </c>
      <c r="DX48" s="140">
        <f>[4]军团势力点战斗奖励设计!AC52+[4]军团势力点战斗奖励设计!AH52+求节点(活动投放!$S$86:$S$121,活动投放!$BC$86:$BC$121,$DU48)</f>
        <v>0</v>
      </c>
      <c r="DY48" s="140">
        <f>[4]军团势力点战斗奖励设计!AD52+[4]军团势力点战斗奖励设计!AI52+求节点(活动投放!$S$126:$S$161,活动投放!$BC$126:$BC$161,$DU48)</f>
        <v>0</v>
      </c>
      <c r="DZ48" s="140">
        <f>[4]军团势力点战斗奖励设计!AE52+[4]军团势力点战斗奖励设计!AJ52+求节点(活动投放!$S$166:$S$201,活动投放!$BC$166:$BC$201,$DU48)</f>
        <v>0</v>
      </c>
      <c r="EA48" s="140">
        <f>[4]军团势力点战斗奖励设计!BI52+[4]军团势力点战斗奖励设计!BN52+求节点(活动投放!$S$6:$S$41,活动投放!$BE$6:$BE$41,$DU48)</f>
        <v>0</v>
      </c>
      <c r="EB48" s="140">
        <f>[4]军团势力点战斗奖励设计!BJ52+[4]军团势力点战斗奖励设计!BO52+求节点(活动投放!$S$46:$S$81,活动投放!$BE$46:$BE$81,$DU48)</f>
        <v>0</v>
      </c>
      <c r="EC48" s="140">
        <f>[4]军团势力点战斗奖励设计!BK52+[4]军团势力点战斗奖励设计!BP52+求节点(活动投放!$S$86:$S$121,活动投放!$BE$86:$BE$121,$DU48)</f>
        <v>0</v>
      </c>
      <c r="ED48" s="140">
        <f>[4]军团势力点战斗奖励设计!BL52+[4]军团势力点战斗奖励设计!BQ52+求节点(活动投放!$S$126:$S$161,活动投放!$BE$126:$BE$161,$DU48)</f>
        <v>0</v>
      </c>
      <c r="EE48" s="140">
        <f>[4]军团势力点战斗奖励设计!BM52+[4]军团势力点战斗奖励设计!BR52+求节点(活动投放!$S$166:$S$201,活动投放!$BE$166:$BE$201,$DU48)</f>
        <v>0</v>
      </c>
      <c r="EF48" s="140">
        <f t="shared" si="33"/>
        <v>0</v>
      </c>
      <c r="EG48" s="140">
        <f t="shared" si="34"/>
        <v>0</v>
      </c>
      <c r="EH48" s="140">
        <f t="shared" si="35"/>
        <v>0</v>
      </c>
      <c r="EI48" s="140">
        <f t="shared" si="36"/>
        <v>0</v>
      </c>
      <c r="EJ48" s="140">
        <f t="shared" si="37"/>
        <v>0</v>
      </c>
      <c r="EM48" s="140">
        <v>43</v>
      </c>
      <c r="EN48" s="140">
        <f>[4]军团势力点战斗奖励设计!AK52+[4]军团势力点战斗奖励设计!AP52+求节点(活动投放!$S$6:$S$41,活动投放!$BD$6:$BD$41,$EM48)</f>
        <v>0</v>
      </c>
      <c r="EO48" s="140">
        <f>[4]军团势力点战斗奖励设计!AL52+[4]军团势力点战斗奖励设计!AQ52+求节点(活动投放!$S$46:$S$81,活动投放!$BD$46:$BD$81,$EM48)</f>
        <v>0</v>
      </c>
      <c r="EP48" s="140">
        <f>[4]军团势力点战斗奖励设计!AM52+[4]军团势力点战斗奖励设计!AR52+求节点(活动投放!$S$86:$S$121,活动投放!$BD$86:$BD$121,$EM48)</f>
        <v>0</v>
      </c>
      <c r="EQ48" s="140">
        <f>[4]军团势力点战斗奖励设计!AN52+[4]军团势力点战斗奖励设计!AS52+求节点(活动投放!$S$126:$S$161,活动投放!$BD$126:$BD$161,$EM48)</f>
        <v>0</v>
      </c>
      <c r="ER48" s="140">
        <f>[4]军团势力点战斗奖励设计!AO52+[4]军团势力点战斗奖励设计!AT52+求节点(活动投放!$S$166:$S$201,活动投放!$BD$166:$BD$201,$EM48)</f>
        <v>0</v>
      </c>
      <c r="ES48" s="140">
        <f>[4]军团势力点战斗奖励设计!BS52+[4]军团势力点战斗奖励设计!BX52+求节点(活动投放!$S$6:$S$41,活动投放!$BF$6:$BF$41,$EM48)</f>
        <v>0</v>
      </c>
      <c r="ET48" s="140">
        <f>[4]军团势力点战斗奖励设计!BT52+[4]军团势力点战斗奖励设计!BY52+求节点(活动投放!$S$46:$S$81,活动投放!$BF$46:$BF$81,$EM48)</f>
        <v>0</v>
      </c>
      <c r="EU48" s="140">
        <f>[4]军团势力点战斗奖励设计!BU52+[4]军团势力点战斗奖励设计!BZ52+求节点(活动投放!$S$86:$S$121,活动投放!$BF$86:$BF$121,$EM48)</f>
        <v>0</v>
      </c>
      <c r="EV48" s="140">
        <f>[4]军团势力点战斗奖励设计!BV52+[4]军团势力点战斗奖励设计!CA52+求节点(活动投放!$S$126:$S$161,活动投放!$BF$126:$BF$161,$EM48)</f>
        <v>0</v>
      </c>
      <c r="EW48" s="140">
        <f>[4]军团势力点战斗奖励设计!BW52+[4]军团势力点战斗奖励设计!CB52+求节点(活动投放!$S$166:$S$201,活动投放!$BF$166:$BF$201,$EM48)</f>
        <v>0</v>
      </c>
      <c r="EX48" s="140">
        <f t="shared" si="38"/>
        <v>0</v>
      </c>
      <c r="EY48" s="140">
        <f t="shared" si="39"/>
        <v>0</v>
      </c>
      <c r="EZ48" s="140">
        <f t="shared" si="40"/>
        <v>0</v>
      </c>
      <c r="FA48" s="140">
        <f t="shared" si="41"/>
        <v>0</v>
      </c>
      <c r="FB48" s="140">
        <f t="shared" si="42"/>
        <v>0</v>
      </c>
    </row>
    <row r="49" spans="2:158" x14ac:dyDescent="0.15">
      <c r="B49" s="80">
        <v>44</v>
      </c>
      <c r="C49" s="119">
        <f>[4]军团势力点战斗奖励设计!GB53+求节点(活动投放!$S$6:$S$41,活动投放!AN$6:AN$41,$B49)</f>
        <v>0</v>
      </c>
      <c r="D49" s="119">
        <f>[4]军团势力点战斗奖励设计!GC53+求节点(活动投放!$S$6:$S$41,活动投放!AO$6:AO$41,$B49)</f>
        <v>0</v>
      </c>
      <c r="E49" s="119">
        <f>[4]军团势力点战斗奖励设计!GD53+求节点(活动投放!$S$6:$S$41,活动投放!AP$6:AP$41,$B49)</f>
        <v>0</v>
      </c>
      <c r="F49" s="119">
        <f>[4]军团势力点战斗奖励设计!GE53+求节点(活动投放!$S$6:$S$41,活动投放!AQ$6:AQ$41,$B49)</f>
        <v>0</v>
      </c>
      <c r="G49" s="119">
        <f>[4]军团势力点战斗奖励设计!GF53+求节点(活动投放!$S$6:$S$41,活动投放!AR$6:AR$41,$B49)</f>
        <v>0</v>
      </c>
      <c r="H49" s="119">
        <f>[4]军团势力点战斗奖励设计!GG53+求节点(活动投放!$S$6:$S$41,活动投放!AS$6:AS$41,$B49)</f>
        <v>0</v>
      </c>
      <c r="I49" s="119">
        <f>IF($B49&lt;前期规划!$C$2,0,求节点(装备突破!$N$6:$N$41,装备突破!AQ$6:AQ$41,$B49))</f>
        <v>0</v>
      </c>
      <c r="J49" s="119">
        <f>IF($B49&lt;前期规划!$C$2,0,求节点(装备突破!$N$6:$N$41,装备突破!AR$6:AR$41,$B49))</f>
        <v>0</v>
      </c>
      <c r="K49" s="119">
        <f>IF($B49&lt;前期规划!$C$2,0,求节点(装备突破!$N$6:$N$41,装备突破!AS$6:AS$41,$B49))</f>
        <v>0</v>
      </c>
      <c r="L49" s="119">
        <f>IF($B49&lt;前期规划!$C$2,0,求节点(装备突破!$N$6:$N$41,装备突破!AT$6:AT$41,$B49))</f>
        <v>0</v>
      </c>
      <c r="M49" s="119">
        <f>IF($B49&lt;前期规划!$C$2,0,求节点(装备突破!$N$6:$N$41,装备突破!AU$6:AU$41,$B49))</f>
        <v>0</v>
      </c>
      <c r="N49" s="119">
        <f>IF($B49&lt;前期规划!$C$2,0,求节点(装备突破!$N$6:$N$41,装备突破!AV$6:AV$41,$B49))</f>
        <v>0</v>
      </c>
      <c r="O49" s="80">
        <f t="shared" si="23"/>
        <v>0</v>
      </c>
      <c r="P49" s="80">
        <f t="shared" si="24"/>
        <v>0</v>
      </c>
      <c r="Q49" s="80">
        <f t="shared" si="25"/>
        <v>0</v>
      </c>
      <c r="R49" s="80">
        <f t="shared" si="26"/>
        <v>0</v>
      </c>
      <c r="S49" s="80">
        <f t="shared" si="27"/>
        <v>0</v>
      </c>
      <c r="T49" s="80">
        <f t="shared" si="28"/>
        <v>0</v>
      </c>
      <c r="V49" s="128" t="e">
        <f>[4]军团势力点战斗奖励设计!GD53/E49</f>
        <v>#DIV/0!</v>
      </c>
      <c r="W49" s="128" t="e">
        <f>求节点(活动投放!$S$6:$S$41,活动投放!AP$6:AP$41,$B49)/E49</f>
        <v>#DIV/0!</v>
      </c>
      <c r="Y49" s="128" t="e">
        <f>[4]军团势力点战斗奖励设计!GE53/F49</f>
        <v>#DIV/0!</v>
      </c>
      <c r="Z49" s="128" t="e">
        <f>求节点(活动投放!$S$6:$S$41,活动投放!AQ$6:AQ$41,$B49)/F49</f>
        <v>#DIV/0!</v>
      </c>
      <c r="AB49" s="128" t="e">
        <f>[4]军团势力点战斗奖励设计!GF53/G49</f>
        <v>#DIV/0!</v>
      </c>
      <c r="AC49" s="128" t="e">
        <f>求节点(活动投放!$S$6:$S$41,活动投放!AR$6:AR$41,$B49)/G49</f>
        <v>#DIV/0!</v>
      </c>
      <c r="AE49" s="128" t="e">
        <f>[4]军团势力点战斗奖励设计!GG53/H49</f>
        <v>#DIV/0!</v>
      </c>
      <c r="AF49" s="128" t="e">
        <f>求节点(活动投放!$S$6:$S$41,活动投放!AS$6:AS$41,$B49)/H49</f>
        <v>#DIV/0!</v>
      </c>
      <c r="AI49" s="80">
        <v>44</v>
      </c>
      <c r="AJ49" s="119">
        <f>[4]军团势力点战斗奖励设计!GH53+求节点(活动投放!$S$46:$S$81,活动投放!AN$46:AN$81,$AI49)</f>
        <v>0</v>
      </c>
      <c r="AK49" s="119">
        <f>[4]军团势力点战斗奖励设计!GI53+求节点(活动投放!$S$46:$S$81,活动投放!AO$46:AO$81,$AI49)</f>
        <v>0</v>
      </c>
      <c r="AL49" s="119">
        <f>[4]军团势力点战斗奖励设计!GJ53+求节点(活动投放!$S$46:$S$81,活动投放!AP$46:AP$81,$AI49)</f>
        <v>0</v>
      </c>
      <c r="AM49" s="119">
        <f>[4]军团势力点战斗奖励设计!GK53+求节点(活动投放!$S$46:$S$81,活动投放!AQ$46:AQ$81,$AI49)</f>
        <v>0</v>
      </c>
      <c r="AN49" s="119">
        <f>[4]军团势力点战斗奖励设计!GL53+求节点(活动投放!$S$46:$S$81,活动投放!AR$46:AR$81,$AI49)</f>
        <v>0</v>
      </c>
      <c r="AO49" s="119">
        <f>[4]军团势力点战斗奖励设计!GM53+求节点(活动投放!$S$46:$S$81,活动投放!AS$46:AS$81,$AI49)</f>
        <v>0</v>
      </c>
      <c r="AP49" s="119">
        <f>IF($AI49&lt;前期规划!$C$2,0,求节点(装备突破!$N$46:$N$81,装备突破!AQ$46:AQ$81,$AI49))</f>
        <v>0</v>
      </c>
      <c r="AQ49" s="119">
        <f>IF($AI49&lt;前期规划!$C$2,0,求节点(装备突破!$N$46:$N$81,装备突破!AR$46:AR$81,$AI49))</f>
        <v>0</v>
      </c>
      <c r="AR49" s="119">
        <f>IF($AI49&lt;前期规划!$C$2,0,求节点(装备突破!$N$46:$N$81,装备突破!AS$46:AS$81,$AI49))</f>
        <v>0</v>
      </c>
      <c r="AS49" s="119">
        <f>IF($AI49&lt;前期规划!$C$2,0,求节点(装备突破!$N$46:$N$81,装备突破!AT$46:AT$81,$AI49))</f>
        <v>0</v>
      </c>
      <c r="AT49" s="119">
        <f>IF($AI49&lt;前期规划!$C$2,0,求节点(装备突破!$N$46:$N$81,装备突破!AU$46:AU$81,$AI49))</f>
        <v>0</v>
      </c>
      <c r="AU49" s="119">
        <f>IF($AI49&lt;前期规划!$C$2,0,求节点(装备突破!$N$46:$N$81,装备突破!AV$46:AV$81,$AI49))</f>
        <v>0</v>
      </c>
      <c r="AV49" s="80">
        <f t="shared" si="29"/>
        <v>0</v>
      </c>
      <c r="AW49" s="80">
        <f t="shared" si="1"/>
        <v>0</v>
      </c>
      <c r="AX49" s="80">
        <f t="shared" si="2"/>
        <v>0</v>
      </c>
      <c r="AY49" s="80">
        <f t="shared" si="3"/>
        <v>0</v>
      </c>
      <c r="AZ49" s="80">
        <f t="shared" si="4"/>
        <v>0</v>
      </c>
      <c r="BA49" s="80">
        <f t="shared" si="5"/>
        <v>0</v>
      </c>
      <c r="BD49" s="80">
        <v>44</v>
      </c>
      <c r="BE49" s="119">
        <f>[4]军团势力点战斗奖励设计!GN53+求节点(活动投放!$S$86:$S$121,活动投放!AN$86:AN$121,$BD49)</f>
        <v>0</v>
      </c>
      <c r="BF49" s="119">
        <f>[4]军团势力点战斗奖励设计!GO53+求节点(活动投放!$S$86:$S$121,活动投放!AO$86:AO$121,$BD49)</f>
        <v>0</v>
      </c>
      <c r="BG49" s="119">
        <f>[4]军团势力点战斗奖励设计!GP53+求节点(活动投放!$S$86:$S$121,活动投放!AP$86:AP$121,$BD49)</f>
        <v>0</v>
      </c>
      <c r="BH49" s="119">
        <f>[4]军团势力点战斗奖励设计!GQ53+求节点(活动投放!$S$86:$S$121,活动投放!AQ$86:AQ$121,$BD49)</f>
        <v>0</v>
      </c>
      <c r="BI49" s="119">
        <f>[4]军团势力点战斗奖励设计!GR53+求节点(活动投放!$S$86:$S$121,活动投放!AR$86:AR$121,$BD49)</f>
        <v>0</v>
      </c>
      <c r="BJ49" s="119">
        <f>[4]军团势力点战斗奖励设计!GS53+求节点(活动投放!$S$86:$S$121,活动投放!AS$86:AS$121,$BD49)</f>
        <v>0</v>
      </c>
      <c r="BK49" s="119">
        <f>IF($BD49&lt;前期规划!$C$2,0,求节点(装备突破!$N$86:$N$121,装备突破!AQ$86:AQ$121,$BD49))</f>
        <v>0</v>
      </c>
      <c r="BL49" s="119">
        <f>IF($BD49&lt;前期规划!$C$2,0,求节点(装备突破!$N$86:$N$121,装备突破!AR$86:AR$121,$BD49))</f>
        <v>0</v>
      </c>
      <c r="BM49" s="119">
        <f>IF($BD49&lt;前期规划!$C$2,0,求节点(装备突破!$N$86:$N$121,装备突破!AS$86:AS$121,$BD49))</f>
        <v>0</v>
      </c>
      <c r="BN49" s="119">
        <f>IF($BD49&lt;前期规划!$C$2,0,求节点(装备突破!$N$86:$N$121,装备突破!AT$86:AT$121,$BD49))</f>
        <v>0</v>
      </c>
      <c r="BO49" s="119">
        <f>IF($BD49&lt;前期规划!$C$2,0,求节点(装备突破!$N$86:$N$121,装备突破!AU$86:AU$121,$BD49))</f>
        <v>0</v>
      </c>
      <c r="BP49" s="119">
        <f>IF($BD49&lt;前期规划!$C$2,0,求节点(装备突破!$N$86:$N$121,装备突破!AV$86:AV$121,$BD49))</f>
        <v>0</v>
      </c>
      <c r="BQ49" s="80">
        <f t="shared" si="30"/>
        <v>0</v>
      </c>
      <c r="BR49" s="80">
        <f t="shared" si="6"/>
        <v>0</v>
      </c>
      <c r="BS49" s="80">
        <f t="shared" si="7"/>
        <v>0</v>
      </c>
      <c r="BT49" s="80">
        <f t="shared" si="8"/>
        <v>0</v>
      </c>
      <c r="BU49" s="80">
        <f t="shared" si="9"/>
        <v>0</v>
      </c>
      <c r="BV49" s="80">
        <f t="shared" si="10"/>
        <v>0</v>
      </c>
      <c r="BY49" s="80">
        <v>44</v>
      </c>
      <c r="BZ49" s="119">
        <f>[4]军团势力点战斗奖励设计!GT53+求节点(活动投放!$S$126:$S$161,活动投放!AN$126:AN$161,$BY49)</f>
        <v>0</v>
      </c>
      <c r="CA49" s="119">
        <f>[4]军团势力点战斗奖励设计!GU53+求节点(活动投放!$S$126:$S$161,活动投放!AO$126:AO$161,$BY49)</f>
        <v>0</v>
      </c>
      <c r="CB49" s="119">
        <f>[4]军团势力点战斗奖励设计!GV53+求节点(活动投放!$S$126:$S$161,活动投放!AP$126:AP$161,$BY49)</f>
        <v>0</v>
      </c>
      <c r="CC49" s="119">
        <f>[4]军团势力点战斗奖励设计!GW53+求节点(活动投放!$S$126:$S$161,活动投放!AQ$126:AQ$161,$BY49)</f>
        <v>0</v>
      </c>
      <c r="CD49" s="119">
        <f>[4]军团势力点战斗奖励设计!GX53+求节点(活动投放!$S$126:$S$161,活动投放!AR$126:AR$161,$BY49)</f>
        <v>0</v>
      </c>
      <c r="CE49" s="119">
        <f>[4]军团势力点战斗奖励设计!GY53+求节点(活动投放!$S$126:$S$161,活动投放!AS$126:AS$161,$BY49)</f>
        <v>0</v>
      </c>
      <c r="CF49" s="119">
        <f>IF($BY49&lt;前期规划!$C$2,0,求节点(装备突破!$N$126:$N$161,装备突破!AQ$126:AQ$161,$BY49))</f>
        <v>0</v>
      </c>
      <c r="CG49" s="119">
        <f>IF($BY49&lt;前期规划!$C$2,0,求节点(装备突破!$N$126:$N$161,装备突破!AR$126:AR$161,$BY49))</f>
        <v>0</v>
      </c>
      <c r="CH49" s="119">
        <f>IF($BY49&lt;前期规划!$C$2,0,求节点(装备突破!$N$126:$N$161,装备突破!AS$126:AS$161,$BY49))</f>
        <v>0</v>
      </c>
      <c r="CI49" s="119">
        <f>IF($BY49&lt;前期规划!$C$2,0,求节点(装备突破!$N$126:$N$161,装备突破!AT$126:AT$161,$BY49))</f>
        <v>0</v>
      </c>
      <c r="CJ49" s="119">
        <f>IF($BY49&lt;前期规划!$C$2,0,求节点(装备突破!$N$126:$N$161,装备突破!AU$126:AU$161,$BY49))</f>
        <v>0</v>
      </c>
      <c r="CK49" s="119">
        <f>IF($BY49&lt;前期规划!$C$2,0,求节点(装备突破!$N$126:$N$161,装备突破!AV$126:AV$161,$BY49))</f>
        <v>0</v>
      </c>
      <c r="CL49" s="80">
        <f t="shared" si="31"/>
        <v>0</v>
      </c>
      <c r="CM49" s="80">
        <f t="shared" si="11"/>
        <v>0</v>
      </c>
      <c r="CN49" s="80">
        <f t="shared" si="12"/>
        <v>0</v>
      </c>
      <c r="CO49" s="80">
        <f t="shared" si="13"/>
        <v>0</v>
      </c>
      <c r="CP49" s="80">
        <f t="shared" si="14"/>
        <v>0</v>
      </c>
      <c r="CQ49" s="80">
        <f t="shared" si="15"/>
        <v>0</v>
      </c>
      <c r="CT49" s="80">
        <v>44</v>
      </c>
      <c r="CU49" s="119">
        <f>[4]军团势力点战斗奖励设计!GZ53+求节点(活动投放!$S$166:$S$201,活动投放!AN$166:AN$201,$CT49)</f>
        <v>0</v>
      </c>
      <c r="CV49" s="119">
        <f>[4]军团势力点战斗奖励设计!HA53+求节点(活动投放!$S$166:$S$201,活动投放!AO$166:AO$201,$CT49)</f>
        <v>0</v>
      </c>
      <c r="CW49" s="119">
        <f>[4]军团势力点战斗奖励设计!HB53+求节点(活动投放!$S$166:$S$201,活动投放!AP$166:AP$201,$CT49)</f>
        <v>0</v>
      </c>
      <c r="CX49" s="119">
        <f>[4]军团势力点战斗奖励设计!HC53+求节点(活动投放!$S$166:$S$201,活动投放!AQ$166:AQ$201,$CT49)</f>
        <v>0</v>
      </c>
      <c r="CY49" s="119">
        <f>[4]军团势力点战斗奖励设计!HD53+求节点(活动投放!$S$166:$S$201,活动投放!AR$166:AR$201,$CT49)</f>
        <v>0</v>
      </c>
      <c r="CZ49" s="119">
        <f>[4]军团势力点战斗奖励设计!HE53+求节点(活动投放!$S$166:$S$201,活动投放!AS$166:AS$201,$CT49)</f>
        <v>0</v>
      </c>
      <c r="DA49" s="119">
        <f>IF($CT49&lt;前期规划!$C$2,0,求节点(装备突破!$N$166:$N$201,装备突破!AQ$166:AQ$201,$CT49))</f>
        <v>0</v>
      </c>
      <c r="DB49" s="119">
        <f>IF($CT49&lt;前期规划!$C$2,0,求节点(装备突破!$N$166:$N$201,装备突破!AR$166:AR$201,$CT49))</f>
        <v>0</v>
      </c>
      <c r="DC49" s="119">
        <f>IF($CT49&lt;前期规划!$C$2,0,求节点(装备突破!$N$166:$N$201,装备突破!AS$166:AS$201,$CT49))</f>
        <v>0</v>
      </c>
      <c r="DD49" s="119">
        <f>IF($CT49&lt;前期规划!$C$2,0,求节点(装备突破!$N$166:$N$201,装备突破!AT$166:AT$201,$CT49))</f>
        <v>0</v>
      </c>
      <c r="DE49" s="119">
        <f>IF($CT49&lt;前期规划!$C$2,0,求节点(装备突破!$N$166:$N$201,装备突破!AU$166:AU$201,$CT49))</f>
        <v>0</v>
      </c>
      <c r="DF49" s="119">
        <f>IF($CT49&lt;前期规划!$C$2,0,求节点(装备突破!$N$166:$N$201,装备突破!AV$166:AV$201,$CT49))</f>
        <v>0</v>
      </c>
      <c r="DG49" s="80">
        <f t="shared" si="32"/>
        <v>0</v>
      </c>
      <c r="DH49" s="80">
        <f t="shared" si="16"/>
        <v>0</v>
      </c>
      <c r="DI49" s="80">
        <f t="shared" si="17"/>
        <v>0</v>
      </c>
      <c r="DJ49" s="80">
        <f t="shared" si="18"/>
        <v>0</v>
      </c>
      <c r="DK49" s="80">
        <f t="shared" si="19"/>
        <v>0</v>
      </c>
      <c r="DL49" s="80">
        <f t="shared" si="20"/>
        <v>0</v>
      </c>
      <c r="DN49" s="128" t="e">
        <f>[4]军团势力点战斗奖励设计!HE53/CZ49</f>
        <v>#DIV/0!</v>
      </c>
      <c r="DO49" s="128" t="e">
        <f>求节点(活动投放!$S$166:$S$201,活动投放!AS$166:AS$201,$CT49)/CZ49</f>
        <v>#DIV/0!</v>
      </c>
      <c r="DU49" s="140">
        <v>44</v>
      </c>
      <c r="DV49" s="140">
        <f>[4]军团势力点战斗奖励设计!AA53+[4]军团势力点战斗奖励设计!AF53+求节点(活动投放!$S$6:$S$41,活动投放!$BC$6:$BC$41,$DU49)</f>
        <v>0</v>
      </c>
      <c r="DW49" s="140">
        <f>[4]军团势力点战斗奖励设计!AB53+[4]军团势力点战斗奖励设计!AG53+求节点(活动投放!$S$46:$S$81,活动投放!$BC$46:$BC$81,$DU49)</f>
        <v>0</v>
      </c>
      <c r="DX49" s="140">
        <f>[4]军团势力点战斗奖励设计!AC53+[4]军团势力点战斗奖励设计!AH53+求节点(活动投放!$S$86:$S$121,活动投放!$BC$86:$BC$121,$DU49)</f>
        <v>0</v>
      </c>
      <c r="DY49" s="140">
        <f>[4]军团势力点战斗奖励设计!AD53+[4]军团势力点战斗奖励设计!AI53+求节点(活动投放!$S$126:$S$161,活动投放!$BC$126:$BC$161,$DU49)</f>
        <v>0</v>
      </c>
      <c r="DZ49" s="140">
        <f>[4]军团势力点战斗奖励设计!AE53+[4]军团势力点战斗奖励设计!AJ53+求节点(活动投放!$S$166:$S$201,活动投放!$BC$166:$BC$201,$DU49)</f>
        <v>0</v>
      </c>
      <c r="EA49" s="140">
        <f>[4]军团势力点战斗奖励设计!BI53+[4]军团势力点战斗奖励设计!BN53+求节点(活动投放!$S$6:$S$41,活动投放!$BE$6:$BE$41,$DU49)</f>
        <v>0</v>
      </c>
      <c r="EB49" s="140">
        <f>[4]军团势力点战斗奖励设计!BJ53+[4]军团势力点战斗奖励设计!BO53+求节点(活动投放!$S$46:$S$81,活动投放!$BE$46:$BE$81,$DU49)</f>
        <v>0</v>
      </c>
      <c r="EC49" s="140">
        <f>[4]军团势力点战斗奖励设计!BK53+[4]军团势力点战斗奖励设计!BP53+求节点(活动投放!$S$86:$S$121,活动投放!$BE$86:$BE$121,$DU49)</f>
        <v>0</v>
      </c>
      <c r="ED49" s="140">
        <f>[4]军团势力点战斗奖励设计!BL53+[4]军团势力点战斗奖励设计!BQ53+求节点(活动投放!$S$126:$S$161,活动投放!$BE$126:$BE$161,$DU49)</f>
        <v>0</v>
      </c>
      <c r="EE49" s="140">
        <f>[4]军团势力点战斗奖励设计!BM53+[4]军团势力点战斗奖励设计!BR53+求节点(活动投放!$S$166:$S$201,活动投放!$BE$166:$BE$201,$DU49)</f>
        <v>0</v>
      </c>
      <c r="EF49" s="140">
        <f t="shared" si="33"/>
        <v>0</v>
      </c>
      <c r="EG49" s="140">
        <f t="shared" si="34"/>
        <v>0</v>
      </c>
      <c r="EH49" s="140">
        <f t="shared" si="35"/>
        <v>0</v>
      </c>
      <c r="EI49" s="140">
        <f t="shared" si="36"/>
        <v>0</v>
      </c>
      <c r="EJ49" s="140">
        <f t="shared" si="37"/>
        <v>0</v>
      </c>
      <c r="EM49" s="140">
        <v>44</v>
      </c>
      <c r="EN49" s="140">
        <f>[4]军团势力点战斗奖励设计!AK53+[4]军团势力点战斗奖励设计!AP53+求节点(活动投放!$S$6:$S$41,活动投放!$BD$6:$BD$41,$EM49)</f>
        <v>0</v>
      </c>
      <c r="EO49" s="140">
        <f>[4]军团势力点战斗奖励设计!AL53+[4]军团势力点战斗奖励设计!AQ53+求节点(活动投放!$S$46:$S$81,活动投放!$BD$46:$BD$81,$EM49)</f>
        <v>0</v>
      </c>
      <c r="EP49" s="140">
        <f>[4]军团势力点战斗奖励设计!AM53+[4]军团势力点战斗奖励设计!AR53+求节点(活动投放!$S$86:$S$121,活动投放!$BD$86:$BD$121,$EM49)</f>
        <v>0</v>
      </c>
      <c r="EQ49" s="140">
        <f>[4]军团势力点战斗奖励设计!AN53+[4]军团势力点战斗奖励设计!AS53+求节点(活动投放!$S$126:$S$161,活动投放!$BD$126:$BD$161,$EM49)</f>
        <v>0</v>
      </c>
      <c r="ER49" s="140">
        <f>[4]军团势力点战斗奖励设计!AO53+[4]军团势力点战斗奖励设计!AT53+求节点(活动投放!$S$166:$S$201,活动投放!$BD$166:$BD$201,$EM49)</f>
        <v>0</v>
      </c>
      <c r="ES49" s="140">
        <f>[4]军团势力点战斗奖励设计!BS53+[4]军团势力点战斗奖励设计!BX53+求节点(活动投放!$S$6:$S$41,活动投放!$BF$6:$BF$41,$EM49)</f>
        <v>0</v>
      </c>
      <c r="ET49" s="140">
        <f>[4]军团势力点战斗奖励设计!BT53+[4]军团势力点战斗奖励设计!BY53+求节点(活动投放!$S$46:$S$81,活动投放!$BF$46:$BF$81,$EM49)</f>
        <v>0</v>
      </c>
      <c r="EU49" s="140">
        <f>[4]军团势力点战斗奖励设计!BU53+[4]军团势力点战斗奖励设计!BZ53+求节点(活动投放!$S$86:$S$121,活动投放!$BF$86:$BF$121,$EM49)</f>
        <v>0</v>
      </c>
      <c r="EV49" s="140">
        <f>[4]军团势力点战斗奖励设计!BV53+[4]军团势力点战斗奖励设计!CA53+求节点(活动投放!$S$126:$S$161,活动投放!$BF$126:$BF$161,$EM49)</f>
        <v>0</v>
      </c>
      <c r="EW49" s="140">
        <f>[4]军团势力点战斗奖励设计!BW53+[4]军团势力点战斗奖励设计!CB53+求节点(活动投放!$S$166:$S$201,活动投放!$BF$166:$BF$201,$EM49)</f>
        <v>0</v>
      </c>
      <c r="EX49" s="140">
        <f t="shared" si="38"/>
        <v>0</v>
      </c>
      <c r="EY49" s="140">
        <f t="shared" si="39"/>
        <v>0</v>
      </c>
      <c r="EZ49" s="140">
        <f t="shared" si="40"/>
        <v>0</v>
      </c>
      <c r="FA49" s="140">
        <f t="shared" si="41"/>
        <v>0</v>
      </c>
      <c r="FB49" s="140">
        <f t="shared" si="42"/>
        <v>0</v>
      </c>
    </row>
    <row r="50" spans="2:158" x14ac:dyDescent="0.15">
      <c r="B50" s="80">
        <v>45</v>
      </c>
      <c r="C50" s="119">
        <f>[4]军团势力点战斗奖励设计!GB54+求节点(活动投放!$S$6:$S$41,活动投放!AN$6:AN$41,$B50)</f>
        <v>0</v>
      </c>
      <c r="D50" s="119">
        <f>[4]军团势力点战斗奖励设计!GC54+求节点(活动投放!$S$6:$S$41,活动投放!AO$6:AO$41,$B50)</f>
        <v>0</v>
      </c>
      <c r="E50" s="119">
        <f>[4]军团势力点战斗奖励设计!GD54+求节点(活动投放!$S$6:$S$41,活动投放!AP$6:AP$41,$B50)</f>
        <v>0</v>
      </c>
      <c r="F50" s="119">
        <f>[4]军团势力点战斗奖励设计!GE54+求节点(活动投放!$S$6:$S$41,活动投放!AQ$6:AQ$41,$B50)</f>
        <v>0</v>
      </c>
      <c r="G50" s="119">
        <f>[4]军团势力点战斗奖励设计!GF54+求节点(活动投放!$S$6:$S$41,活动投放!AR$6:AR$41,$B50)</f>
        <v>0</v>
      </c>
      <c r="H50" s="119">
        <f>[4]军团势力点战斗奖励设计!GG54+求节点(活动投放!$S$6:$S$41,活动投放!AS$6:AS$41,$B50)</f>
        <v>0</v>
      </c>
      <c r="I50" s="119">
        <f>IF($B50&lt;前期规划!$C$2,0,求节点(装备突破!$N$6:$N$41,装备突破!AQ$6:AQ$41,$B50))</f>
        <v>0</v>
      </c>
      <c r="J50" s="119">
        <f>IF($B50&lt;前期规划!$C$2,0,求节点(装备突破!$N$6:$N$41,装备突破!AR$6:AR$41,$B50))</f>
        <v>0</v>
      </c>
      <c r="K50" s="119">
        <f>IF($B50&lt;前期规划!$C$2,0,求节点(装备突破!$N$6:$N$41,装备突破!AS$6:AS$41,$B50))</f>
        <v>0</v>
      </c>
      <c r="L50" s="119">
        <f>IF($B50&lt;前期规划!$C$2,0,求节点(装备突破!$N$6:$N$41,装备突破!AT$6:AT$41,$B50))</f>
        <v>0</v>
      </c>
      <c r="M50" s="119">
        <f>IF($B50&lt;前期规划!$C$2,0,求节点(装备突破!$N$6:$N$41,装备突破!AU$6:AU$41,$B50))</f>
        <v>0</v>
      </c>
      <c r="N50" s="119">
        <f>IF($B50&lt;前期规划!$C$2,0,求节点(装备突破!$N$6:$N$41,装备突破!AV$6:AV$41,$B50))</f>
        <v>0</v>
      </c>
      <c r="O50" s="80">
        <f t="shared" si="23"/>
        <v>0</v>
      </c>
      <c r="P50" s="80">
        <f t="shared" si="24"/>
        <v>0</v>
      </c>
      <c r="Q50" s="80">
        <f t="shared" si="25"/>
        <v>0</v>
      </c>
      <c r="R50" s="80">
        <f t="shared" si="26"/>
        <v>0</v>
      </c>
      <c r="S50" s="80">
        <f t="shared" si="27"/>
        <v>0</v>
      </c>
      <c r="T50" s="80">
        <f t="shared" si="28"/>
        <v>0</v>
      </c>
      <c r="V50" s="128" t="e">
        <f>[4]军团势力点战斗奖励设计!GD54/E50</f>
        <v>#DIV/0!</v>
      </c>
      <c r="W50" s="128" t="e">
        <f>求节点(活动投放!$S$6:$S$41,活动投放!AP$6:AP$41,$B50)/E50</f>
        <v>#DIV/0!</v>
      </c>
      <c r="Y50" s="128" t="e">
        <f>[4]军团势力点战斗奖励设计!GE54/F50</f>
        <v>#DIV/0!</v>
      </c>
      <c r="Z50" s="128" t="e">
        <f>求节点(活动投放!$S$6:$S$41,活动投放!AQ$6:AQ$41,$B50)/F50</f>
        <v>#DIV/0!</v>
      </c>
      <c r="AB50" s="128" t="e">
        <f>[4]军团势力点战斗奖励设计!GF54/G50</f>
        <v>#DIV/0!</v>
      </c>
      <c r="AC50" s="128" t="e">
        <f>求节点(活动投放!$S$6:$S$41,活动投放!AR$6:AR$41,$B50)/G50</f>
        <v>#DIV/0!</v>
      </c>
      <c r="AE50" s="128" t="e">
        <f>[4]军团势力点战斗奖励设计!GG54/H50</f>
        <v>#DIV/0!</v>
      </c>
      <c r="AF50" s="128" t="e">
        <f>求节点(活动投放!$S$6:$S$41,活动投放!AS$6:AS$41,$B50)/H50</f>
        <v>#DIV/0!</v>
      </c>
      <c r="AI50" s="80">
        <v>45</v>
      </c>
      <c r="AJ50" s="119">
        <f>[4]军团势力点战斗奖励设计!GH54+求节点(活动投放!$S$46:$S$81,活动投放!AN$46:AN$81,$AI50)</f>
        <v>0</v>
      </c>
      <c r="AK50" s="119">
        <f>[4]军团势力点战斗奖励设计!GI54+求节点(活动投放!$S$46:$S$81,活动投放!AO$46:AO$81,$AI50)</f>
        <v>0</v>
      </c>
      <c r="AL50" s="119">
        <f>[4]军团势力点战斗奖励设计!GJ54+求节点(活动投放!$S$46:$S$81,活动投放!AP$46:AP$81,$AI50)</f>
        <v>0</v>
      </c>
      <c r="AM50" s="119">
        <f>[4]军团势力点战斗奖励设计!GK54+求节点(活动投放!$S$46:$S$81,活动投放!AQ$46:AQ$81,$AI50)</f>
        <v>0</v>
      </c>
      <c r="AN50" s="119">
        <f>[4]军团势力点战斗奖励设计!GL54+求节点(活动投放!$S$46:$S$81,活动投放!AR$46:AR$81,$AI50)</f>
        <v>0</v>
      </c>
      <c r="AO50" s="119">
        <f>[4]军团势力点战斗奖励设计!GM54+求节点(活动投放!$S$46:$S$81,活动投放!AS$46:AS$81,$AI50)</f>
        <v>0</v>
      </c>
      <c r="AP50" s="119">
        <f>IF($AI50&lt;前期规划!$C$2,0,求节点(装备突破!$N$46:$N$81,装备突破!AQ$46:AQ$81,$AI50))</f>
        <v>0</v>
      </c>
      <c r="AQ50" s="119">
        <f>IF($AI50&lt;前期规划!$C$2,0,求节点(装备突破!$N$46:$N$81,装备突破!AR$46:AR$81,$AI50))</f>
        <v>0</v>
      </c>
      <c r="AR50" s="119">
        <f>IF($AI50&lt;前期规划!$C$2,0,求节点(装备突破!$N$46:$N$81,装备突破!AS$46:AS$81,$AI50))</f>
        <v>0</v>
      </c>
      <c r="AS50" s="119">
        <f>IF($AI50&lt;前期规划!$C$2,0,求节点(装备突破!$N$46:$N$81,装备突破!AT$46:AT$81,$AI50))</f>
        <v>0</v>
      </c>
      <c r="AT50" s="119">
        <f>IF($AI50&lt;前期规划!$C$2,0,求节点(装备突破!$N$46:$N$81,装备突破!AU$46:AU$81,$AI50))</f>
        <v>0</v>
      </c>
      <c r="AU50" s="119">
        <f>IF($AI50&lt;前期规划!$C$2,0,求节点(装备突破!$N$46:$N$81,装备突破!AV$46:AV$81,$AI50))</f>
        <v>0</v>
      </c>
      <c r="AV50" s="80">
        <f t="shared" si="29"/>
        <v>0</v>
      </c>
      <c r="AW50" s="80">
        <f t="shared" si="1"/>
        <v>0</v>
      </c>
      <c r="AX50" s="80">
        <f t="shared" si="2"/>
        <v>0</v>
      </c>
      <c r="AY50" s="80">
        <f t="shared" si="3"/>
        <v>0</v>
      </c>
      <c r="AZ50" s="80">
        <f t="shared" si="4"/>
        <v>0</v>
      </c>
      <c r="BA50" s="80">
        <f t="shared" si="5"/>
        <v>0</v>
      </c>
      <c r="BD50" s="80">
        <v>45</v>
      </c>
      <c r="BE50" s="119">
        <f>[4]军团势力点战斗奖励设计!GN54+求节点(活动投放!$S$86:$S$121,活动投放!AN$86:AN$121,$BD50)</f>
        <v>0</v>
      </c>
      <c r="BF50" s="119">
        <f>[4]军团势力点战斗奖励设计!GO54+求节点(活动投放!$S$86:$S$121,活动投放!AO$86:AO$121,$BD50)</f>
        <v>0</v>
      </c>
      <c r="BG50" s="119">
        <f>[4]军团势力点战斗奖励设计!GP54+求节点(活动投放!$S$86:$S$121,活动投放!AP$86:AP$121,$BD50)</f>
        <v>0</v>
      </c>
      <c r="BH50" s="119">
        <f>[4]军团势力点战斗奖励设计!GQ54+求节点(活动投放!$S$86:$S$121,活动投放!AQ$86:AQ$121,$BD50)</f>
        <v>0</v>
      </c>
      <c r="BI50" s="119">
        <f>[4]军团势力点战斗奖励设计!GR54+求节点(活动投放!$S$86:$S$121,活动投放!AR$86:AR$121,$BD50)</f>
        <v>0</v>
      </c>
      <c r="BJ50" s="119">
        <f>[4]军团势力点战斗奖励设计!GS54+求节点(活动投放!$S$86:$S$121,活动投放!AS$86:AS$121,$BD50)</f>
        <v>0</v>
      </c>
      <c r="BK50" s="119">
        <f>IF($BD50&lt;前期规划!$C$2,0,求节点(装备突破!$N$86:$N$121,装备突破!AQ$86:AQ$121,$BD50))</f>
        <v>0</v>
      </c>
      <c r="BL50" s="119">
        <f>IF($BD50&lt;前期规划!$C$2,0,求节点(装备突破!$N$86:$N$121,装备突破!AR$86:AR$121,$BD50))</f>
        <v>0</v>
      </c>
      <c r="BM50" s="119">
        <f>IF($BD50&lt;前期规划!$C$2,0,求节点(装备突破!$N$86:$N$121,装备突破!AS$86:AS$121,$BD50))</f>
        <v>0</v>
      </c>
      <c r="BN50" s="119">
        <f>IF($BD50&lt;前期规划!$C$2,0,求节点(装备突破!$N$86:$N$121,装备突破!AT$86:AT$121,$BD50))</f>
        <v>0</v>
      </c>
      <c r="BO50" s="119">
        <f>IF($BD50&lt;前期规划!$C$2,0,求节点(装备突破!$N$86:$N$121,装备突破!AU$86:AU$121,$BD50))</f>
        <v>0</v>
      </c>
      <c r="BP50" s="119">
        <f>IF($BD50&lt;前期规划!$C$2,0,求节点(装备突破!$N$86:$N$121,装备突破!AV$86:AV$121,$BD50))</f>
        <v>0</v>
      </c>
      <c r="BQ50" s="80">
        <f t="shared" si="30"/>
        <v>0</v>
      </c>
      <c r="BR50" s="80">
        <f t="shared" si="6"/>
        <v>0</v>
      </c>
      <c r="BS50" s="80">
        <f t="shared" si="7"/>
        <v>0</v>
      </c>
      <c r="BT50" s="80">
        <f t="shared" si="8"/>
        <v>0</v>
      </c>
      <c r="BU50" s="80">
        <f t="shared" si="9"/>
        <v>0</v>
      </c>
      <c r="BV50" s="80">
        <f t="shared" si="10"/>
        <v>0</v>
      </c>
      <c r="BY50" s="80">
        <v>45</v>
      </c>
      <c r="BZ50" s="119">
        <f>[4]军团势力点战斗奖励设计!GT54+求节点(活动投放!$S$126:$S$161,活动投放!AN$126:AN$161,$BY50)</f>
        <v>0</v>
      </c>
      <c r="CA50" s="119">
        <f>[4]军团势力点战斗奖励设计!GU54+求节点(活动投放!$S$126:$S$161,活动投放!AO$126:AO$161,$BY50)</f>
        <v>0</v>
      </c>
      <c r="CB50" s="119">
        <f>[4]军团势力点战斗奖励设计!GV54+求节点(活动投放!$S$126:$S$161,活动投放!AP$126:AP$161,$BY50)</f>
        <v>0</v>
      </c>
      <c r="CC50" s="119">
        <f>[4]军团势力点战斗奖励设计!GW54+求节点(活动投放!$S$126:$S$161,活动投放!AQ$126:AQ$161,$BY50)</f>
        <v>0</v>
      </c>
      <c r="CD50" s="119">
        <f>[4]军团势力点战斗奖励设计!GX54+求节点(活动投放!$S$126:$S$161,活动投放!AR$126:AR$161,$BY50)</f>
        <v>0</v>
      </c>
      <c r="CE50" s="119">
        <f>[4]军团势力点战斗奖励设计!GY54+求节点(活动投放!$S$126:$S$161,活动投放!AS$126:AS$161,$BY50)</f>
        <v>0</v>
      </c>
      <c r="CF50" s="119">
        <f>IF($BY50&lt;前期规划!$C$2,0,求节点(装备突破!$N$126:$N$161,装备突破!AQ$126:AQ$161,$BY50))</f>
        <v>0</v>
      </c>
      <c r="CG50" s="119">
        <f>IF($BY50&lt;前期规划!$C$2,0,求节点(装备突破!$N$126:$N$161,装备突破!AR$126:AR$161,$BY50))</f>
        <v>0</v>
      </c>
      <c r="CH50" s="119">
        <f>IF($BY50&lt;前期规划!$C$2,0,求节点(装备突破!$N$126:$N$161,装备突破!AS$126:AS$161,$BY50))</f>
        <v>0</v>
      </c>
      <c r="CI50" s="119">
        <f>IF($BY50&lt;前期规划!$C$2,0,求节点(装备突破!$N$126:$N$161,装备突破!AT$126:AT$161,$BY50))</f>
        <v>0</v>
      </c>
      <c r="CJ50" s="119">
        <f>IF($BY50&lt;前期规划!$C$2,0,求节点(装备突破!$N$126:$N$161,装备突破!AU$126:AU$161,$BY50))</f>
        <v>0</v>
      </c>
      <c r="CK50" s="119">
        <f>IF($BY50&lt;前期规划!$C$2,0,求节点(装备突破!$N$126:$N$161,装备突破!AV$126:AV$161,$BY50))</f>
        <v>0</v>
      </c>
      <c r="CL50" s="80">
        <f t="shared" si="31"/>
        <v>0</v>
      </c>
      <c r="CM50" s="80">
        <f t="shared" si="11"/>
        <v>0</v>
      </c>
      <c r="CN50" s="80">
        <f t="shared" si="12"/>
        <v>0</v>
      </c>
      <c r="CO50" s="80">
        <f t="shared" si="13"/>
        <v>0</v>
      </c>
      <c r="CP50" s="80">
        <f t="shared" si="14"/>
        <v>0</v>
      </c>
      <c r="CQ50" s="80">
        <f t="shared" si="15"/>
        <v>0</v>
      </c>
      <c r="CT50" s="80">
        <v>45</v>
      </c>
      <c r="CU50" s="119">
        <f>[4]军团势力点战斗奖励设计!GZ54+求节点(活动投放!$S$166:$S$201,活动投放!AN$166:AN$201,$CT50)</f>
        <v>0</v>
      </c>
      <c r="CV50" s="119">
        <f>[4]军团势力点战斗奖励设计!HA54+求节点(活动投放!$S$166:$S$201,活动投放!AO$166:AO$201,$CT50)</f>
        <v>0</v>
      </c>
      <c r="CW50" s="119">
        <f>[4]军团势力点战斗奖励设计!HB54+求节点(活动投放!$S$166:$S$201,活动投放!AP$166:AP$201,$CT50)</f>
        <v>0</v>
      </c>
      <c r="CX50" s="119">
        <f>[4]军团势力点战斗奖励设计!HC54+求节点(活动投放!$S$166:$S$201,活动投放!AQ$166:AQ$201,$CT50)</f>
        <v>0</v>
      </c>
      <c r="CY50" s="119">
        <f>[4]军团势力点战斗奖励设计!HD54+求节点(活动投放!$S$166:$S$201,活动投放!AR$166:AR$201,$CT50)</f>
        <v>0</v>
      </c>
      <c r="CZ50" s="119">
        <f>[4]军团势力点战斗奖励设计!HE54+求节点(活动投放!$S$166:$S$201,活动投放!AS$166:AS$201,$CT50)</f>
        <v>0</v>
      </c>
      <c r="DA50" s="119">
        <f>IF($CT50&lt;前期规划!$C$2,0,求节点(装备突破!$N$166:$N$201,装备突破!AQ$166:AQ$201,$CT50))</f>
        <v>0</v>
      </c>
      <c r="DB50" s="119">
        <f>IF($CT50&lt;前期规划!$C$2,0,求节点(装备突破!$N$166:$N$201,装备突破!AR$166:AR$201,$CT50))</f>
        <v>0</v>
      </c>
      <c r="DC50" s="119">
        <f>IF($CT50&lt;前期规划!$C$2,0,求节点(装备突破!$N$166:$N$201,装备突破!AS$166:AS$201,$CT50))</f>
        <v>0</v>
      </c>
      <c r="DD50" s="119">
        <f>IF($CT50&lt;前期规划!$C$2,0,求节点(装备突破!$N$166:$N$201,装备突破!AT$166:AT$201,$CT50))</f>
        <v>0</v>
      </c>
      <c r="DE50" s="119">
        <f>IF($CT50&lt;前期规划!$C$2,0,求节点(装备突破!$N$166:$N$201,装备突破!AU$166:AU$201,$CT50))</f>
        <v>0</v>
      </c>
      <c r="DF50" s="119">
        <f>IF($CT50&lt;前期规划!$C$2,0,求节点(装备突破!$N$166:$N$201,装备突破!AV$166:AV$201,$CT50))</f>
        <v>0</v>
      </c>
      <c r="DG50" s="80">
        <f t="shared" si="32"/>
        <v>0</v>
      </c>
      <c r="DH50" s="80">
        <f t="shared" si="16"/>
        <v>0</v>
      </c>
      <c r="DI50" s="80">
        <f t="shared" si="17"/>
        <v>0</v>
      </c>
      <c r="DJ50" s="80">
        <f t="shared" si="18"/>
        <v>0</v>
      </c>
      <c r="DK50" s="80">
        <f t="shared" si="19"/>
        <v>0</v>
      </c>
      <c r="DL50" s="80">
        <f t="shared" si="20"/>
        <v>0</v>
      </c>
      <c r="DN50" s="128" t="e">
        <f>[4]军团势力点战斗奖励设计!HE54/CZ50</f>
        <v>#DIV/0!</v>
      </c>
      <c r="DO50" s="128" t="e">
        <f>求节点(活动投放!$S$166:$S$201,活动投放!AS$166:AS$201,$CT50)/CZ50</f>
        <v>#DIV/0!</v>
      </c>
      <c r="DU50" s="140">
        <v>45</v>
      </c>
      <c r="DV50" s="140">
        <f>[4]军团势力点战斗奖励设计!AA54+[4]军团势力点战斗奖励设计!AF54+求节点(活动投放!$S$6:$S$41,活动投放!$BC$6:$BC$41,$DU50)</f>
        <v>0</v>
      </c>
      <c r="DW50" s="140">
        <f>[4]军团势力点战斗奖励设计!AB54+[4]军团势力点战斗奖励设计!AG54+求节点(活动投放!$S$46:$S$81,活动投放!$BC$46:$BC$81,$DU50)</f>
        <v>0</v>
      </c>
      <c r="DX50" s="140">
        <f>[4]军团势力点战斗奖励设计!AC54+[4]军团势力点战斗奖励设计!AH54+求节点(活动投放!$S$86:$S$121,活动投放!$BC$86:$BC$121,$DU50)</f>
        <v>0</v>
      </c>
      <c r="DY50" s="140">
        <f>[4]军团势力点战斗奖励设计!AD54+[4]军团势力点战斗奖励设计!AI54+求节点(活动投放!$S$126:$S$161,活动投放!$BC$126:$BC$161,$DU50)</f>
        <v>0</v>
      </c>
      <c r="DZ50" s="140">
        <f>[4]军团势力点战斗奖励设计!AE54+[4]军团势力点战斗奖励设计!AJ54+求节点(活动投放!$S$166:$S$201,活动投放!$BC$166:$BC$201,$DU50)</f>
        <v>0</v>
      </c>
      <c r="EA50" s="140">
        <f>[4]军团势力点战斗奖励设计!BI54+[4]军团势力点战斗奖励设计!BN54+求节点(活动投放!$S$6:$S$41,活动投放!$BE$6:$BE$41,$DU50)</f>
        <v>0</v>
      </c>
      <c r="EB50" s="140">
        <f>[4]军团势力点战斗奖励设计!BJ54+[4]军团势力点战斗奖励设计!BO54+求节点(活动投放!$S$46:$S$81,活动投放!$BE$46:$BE$81,$DU50)</f>
        <v>0</v>
      </c>
      <c r="EC50" s="140">
        <f>[4]军团势力点战斗奖励设计!BK54+[4]军团势力点战斗奖励设计!BP54+求节点(活动投放!$S$86:$S$121,活动投放!$BE$86:$BE$121,$DU50)</f>
        <v>0</v>
      </c>
      <c r="ED50" s="140">
        <f>[4]军团势力点战斗奖励设计!BL54+[4]军团势力点战斗奖励设计!BQ54+求节点(活动投放!$S$126:$S$161,活动投放!$BE$126:$BE$161,$DU50)</f>
        <v>0</v>
      </c>
      <c r="EE50" s="140">
        <f>[4]军团势力点战斗奖励设计!BM54+[4]军团势力点战斗奖励设计!BR54+求节点(活动投放!$S$166:$S$201,活动投放!$BE$166:$BE$201,$DU50)</f>
        <v>0</v>
      </c>
      <c r="EF50" s="140">
        <f t="shared" si="33"/>
        <v>0</v>
      </c>
      <c r="EG50" s="140">
        <f t="shared" si="34"/>
        <v>0</v>
      </c>
      <c r="EH50" s="140">
        <f t="shared" si="35"/>
        <v>0</v>
      </c>
      <c r="EI50" s="140">
        <f t="shared" si="36"/>
        <v>0</v>
      </c>
      <c r="EJ50" s="140">
        <f t="shared" si="37"/>
        <v>0</v>
      </c>
      <c r="EM50" s="140">
        <v>45</v>
      </c>
      <c r="EN50" s="140">
        <f>[4]军团势力点战斗奖励设计!AK54+[4]军团势力点战斗奖励设计!AP54+求节点(活动投放!$S$6:$S$41,活动投放!$BD$6:$BD$41,$EM50)</f>
        <v>0</v>
      </c>
      <c r="EO50" s="140">
        <f>[4]军团势力点战斗奖励设计!AL54+[4]军团势力点战斗奖励设计!AQ54+求节点(活动投放!$S$46:$S$81,活动投放!$BD$46:$BD$81,$EM50)</f>
        <v>0</v>
      </c>
      <c r="EP50" s="140">
        <f>[4]军团势力点战斗奖励设计!AM54+[4]军团势力点战斗奖励设计!AR54+求节点(活动投放!$S$86:$S$121,活动投放!$BD$86:$BD$121,$EM50)</f>
        <v>0</v>
      </c>
      <c r="EQ50" s="140">
        <f>[4]军团势力点战斗奖励设计!AN54+[4]军团势力点战斗奖励设计!AS54+求节点(活动投放!$S$126:$S$161,活动投放!$BD$126:$BD$161,$EM50)</f>
        <v>0</v>
      </c>
      <c r="ER50" s="140">
        <f>[4]军团势力点战斗奖励设计!AO54+[4]军团势力点战斗奖励设计!AT54+求节点(活动投放!$S$166:$S$201,活动投放!$BD$166:$BD$201,$EM50)</f>
        <v>0</v>
      </c>
      <c r="ES50" s="140">
        <f>[4]军团势力点战斗奖励设计!BS54+[4]军团势力点战斗奖励设计!BX54+求节点(活动投放!$S$6:$S$41,活动投放!$BF$6:$BF$41,$EM50)</f>
        <v>0</v>
      </c>
      <c r="ET50" s="140">
        <f>[4]军团势力点战斗奖励设计!BT54+[4]军团势力点战斗奖励设计!BY54+求节点(活动投放!$S$46:$S$81,活动投放!$BF$46:$BF$81,$EM50)</f>
        <v>0</v>
      </c>
      <c r="EU50" s="140">
        <f>[4]军团势力点战斗奖励设计!BU54+[4]军团势力点战斗奖励设计!BZ54+求节点(活动投放!$S$86:$S$121,活动投放!$BF$86:$BF$121,$EM50)</f>
        <v>0</v>
      </c>
      <c r="EV50" s="140">
        <f>[4]军团势力点战斗奖励设计!BV54+[4]军团势力点战斗奖励设计!CA54+求节点(活动投放!$S$126:$S$161,活动投放!$BF$126:$BF$161,$EM50)</f>
        <v>0</v>
      </c>
      <c r="EW50" s="140">
        <f>[4]军团势力点战斗奖励设计!BW54+[4]军团势力点战斗奖励设计!CB54+求节点(活动投放!$S$166:$S$201,活动投放!$BF$166:$BF$201,$EM50)</f>
        <v>0</v>
      </c>
      <c r="EX50" s="140">
        <f t="shared" si="38"/>
        <v>0</v>
      </c>
      <c r="EY50" s="140">
        <f t="shared" si="39"/>
        <v>0</v>
      </c>
      <c r="EZ50" s="140">
        <f t="shared" si="40"/>
        <v>0</v>
      </c>
      <c r="FA50" s="140">
        <f t="shared" si="41"/>
        <v>0</v>
      </c>
      <c r="FB50" s="140">
        <f t="shared" si="42"/>
        <v>0</v>
      </c>
    </row>
    <row r="51" spans="2:158" x14ac:dyDescent="0.15">
      <c r="B51" s="80">
        <v>46</v>
      </c>
      <c r="C51" s="119">
        <f>[4]军团势力点战斗奖励设计!GB55+求节点(活动投放!$S$6:$S$41,活动投放!AN$6:AN$41,$B51)</f>
        <v>0</v>
      </c>
      <c r="D51" s="119">
        <f>[4]军团势力点战斗奖励设计!GC55+求节点(活动投放!$S$6:$S$41,活动投放!AO$6:AO$41,$B51)</f>
        <v>0</v>
      </c>
      <c r="E51" s="119">
        <f>[4]军团势力点战斗奖励设计!GD55+求节点(活动投放!$S$6:$S$41,活动投放!AP$6:AP$41,$B51)</f>
        <v>0</v>
      </c>
      <c r="F51" s="119">
        <f>[4]军团势力点战斗奖励设计!GE55+求节点(活动投放!$S$6:$S$41,活动投放!AQ$6:AQ$41,$B51)</f>
        <v>0</v>
      </c>
      <c r="G51" s="119">
        <f>[4]军团势力点战斗奖励设计!GF55+求节点(活动投放!$S$6:$S$41,活动投放!AR$6:AR$41,$B51)</f>
        <v>0</v>
      </c>
      <c r="H51" s="119">
        <f>[4]军团势力点战斗奖励设计!GG55+求节点(活动投放!$S$6:$S$41,活动投放!AS$6:AS$41,$B51)</f>
        <v>0</v>
      </c>
      <c r="I51" s="119">
        <f>IF($B51&lt;前期规划!$C$2,0,求节点(装备突破!$N$6:$N$41,装备突破!AQ$6:AQ$41,$B51))</f>
        <v>0</v>
      </c>
      <c r="J51" s="119">
        <f>IF($B51&lt;前期规划!$C$2,0,求节点(装备突破!$N$6:$N$41,装备突破!AR$6:AR$41,$B51))</f>
        <v>0</v>
      </c>
      <c r="K51" s="119">
        <f>IF($B51&lt;前期规划!$C$2,0,求节点(装备突破!$N$6:$N$41,装备突破!AS$6:AS$41,$B51))</f>
        <v>0</v>
      </c>
      <c r="L51" s="119">
        <f>IF($B51&lt;前期规划!$C$2,0,求节点(装备突破!$N$6:$N$41,装备突破!AT$6:AT$41,$B51))</f>
        <v>0</v>
      </c>
      <c r="M51" s="119">
        <f>IF($B51&lt;前期规划!$C$2,0,求节点(装备突破!$N$6:$N$41,装备突破!AU$6:AU$41,$B51))</f>
        <v>0</v>
      </c>
      <c r="N51" s="119">
        <f>IF($B51&lt;前期规划!$C$2,0,求节点(装备突破!$N$6:$N$41,装备突破!AV$6:AV$41,$B51))</f>
        <v>0</v>
      </c>
      <c r="O51" s="80">
        <f t="shared" si="23"/>
        <v>0</v>
      </c>
      <c r="P51" s="80">
        <f t="shared" si="24"/>
        <v>0</v>
      </c>
      <c r="Q51" s="80">
        <f t="shared" si="25"/>
        <v>0</v>
      </c>
      <c r="R51" s="80">
        <f t="shared" si="26"/>
        <v>0</v>
      </c>
      <c r="S51" s="80">
        <f t="shared" si="27"/>
        <v>0</v>
      </c>
      <c r="T51" s="80">
        <f t="shared" si="28"/>
        <v>0</v>
      </c>
      <c r="V51" s="128" t="e">
        <f>[4]军团势力点战斗奖励设计!GD55/E51</f>
        <v>#DIV/0!</v>
      </c>
      <c r="W51" s="128" t="e">
        <f>求节点(活动投放!$S$6:$S$41,活动投放!AP$6:AP$41,$B51)/E51</f>
        <v>#DIV/0!</v>
      </c>
      <c r="Y51" s="128" t="e">
        <f>[4]军团势力点战斗奖励设计!GE55/F51</f>
        <v>#DIV/0!</v>
      </c>
      <c r="Z51" s="128" t="e">
        <f>求节点(活动投放!$S$6:$S$41,活动投放!AQ$6:AQ$41,$B51)/F51</f>
        <v>#DIV/0!</v>
      </c>
      <c r="AB51" s="128" t="e">
        <f>[4]军团势力点战斗奖励设计!GF55/G51</f>
        <v>#DIV/0!</v>
      </c>
      <c r="AC51" s="128" t="e">
        <f>求节点(活动投放!$S$6:$S$41,活动投放!AR$6:AR$41,$B51)/G51</f>
        <v>#DIV/0!</v>
      </c>
      <c r="AE51" s="128" t="e">
        <f>[4]军团势力点战斗奖励设计!GG55/H51</f>
        <v>#DIV/0!</v>
      </c>
      <c r="AF51" s="128" t="e">
        <f>求节点(活动投放!$S$6:$S$41,活动投放!AS$6:AS$41,$B51)/H51</f>
        <v>#DIV/0!</v>
      </c>
      <c r="AI51" s="80">
        <v>46</v>
      </c>
      <c r="AJ51" s="119">
        <f>[4]军团势力点战斗奖励设计!GH55+求节点(活动投放!$S$46:$S$81,活动投放!AN$46:AN$81,$AI51)</f>
        <v>0</v>
      </c>
      <c r="AK51" s="119">
        <f>[4]军团势力点战斗奖励设计!GI55+求节点(活动投放!$S$46:$S$81,活动投放!AO$46:AO$81,$AI51)</f>
        <v>0</v>
      </c>
      <c r="AL51" s="119">
        <f>[4]军团势力点战斗奖励设计!GJ55+求节点(活动投放!$S$46:$S$81,活动投放!AP$46:AP$81,$AI51)</f>
        <v>0</v>
      </c>
      <c r="AM51" s="119">
        <f>[4]军团势力点战斗奖励设计!GK55+求节点(活动投放!$S$46:$S$81,活动投放!AQ$46:AQ$81,$AI51)</f>
        <v>0</v>
      </c>
      <c r="AN51" s="119">
        <f>[4]军团势力点战斗奖励设计!GL55+求节点(活动投放!$S$46:$S$81,活动投放!AR$46:AR$81,$AI51)</f>
        <v>0</v>
      </c>
      <c r="AO51" s="119">
        <f>[4]军团势力点战斗奖励设计!GM55+求节点(活动投放!$S$46:$S$81,活动投放!AS$46:AS$81,$AI51)</f>
        <v>0</v>
      </c>
      <c r="AP51" s="119">
        <f>IF($AI51&lt;前期规划!$C$2,0,求节点(装备突破!$N$46:$N$81,装备突破!AQ$46:AQ$81,$AI51))</f>
        <v>0</v>
      </c>
      <c r="AQ51" s="119">
        <f>IF($AI51&lt;前期规划!$C$2,0,求节点(装备突破!$N$46:$N$81,装备突破!AR$46:AR$81,$AI51))</f>
        <v>0</v>
      </c>
      <c r="AR51" s="119">
        <f>IF($AI51&lt;前期规划!$C$2,0,求节点(装备突破!$N$46:$N$81,装备突破!AS$46:AS$81,$AI51))</f>
        <v>0</v>
      </c>
      <c r="AS51" s="119">
        <f>IF($AI51&lt;前期规划!$C$2,0,求节点(装备突破!$N$46:$N$81,装备突破!AT$46:AT$81,$AI51))</f>
        <v>0</v>
      </c>
      <c r="AT51" s="119">
        <f>IF($AI51&lt;前期规划!$C$2,0,求节点(装备突破!$N$46:$N$81,装备突破!AU$46:AU$81,$AI51))</f>
        <v>0</v>
      </c>
      <c r="AU51" s="119">
        <f>IF($AI51&lt;前期规划!$C$2,0,求节点(装备突破!$N$46:$N$81,装备突破!AV$46:AV$81,$AI51))</f>
        <v>0</v>
      </c>
      <c r="AV51" s="80">
        <f t="shared" si="29"/>
        <v>0</v>
      </c>
      <c r="AW51" s="80">
        <f t="shared" si="1"/>
        <v>0</v>
      </c>
      <c r="AX51" s="80">
        <f t="shared" si="2"/>
        <v>0</v>
      </c>
      <c r="AY51" s="80">
        <f t="shared" si="3"/>
        <v>0</v>
      </c>
      <c r="AZ51" s="80">
        <f t="shared" si="4"/>
        <v>0</v>
      </c>
      <c r="BA51" s="80">
        <f t="shared" si="5"/>
        <v>0</v>
      </c>
      <c r="BD51" s="80">
        <v>46</v>
      </c>
      <c r="BE51" s="119">
        <f>[4]军团势力点战斗奖励设计!GN55+求节点(活动投放!$S$86:$S$121,活动投放!AN$86:AN$121,$BD51)</f>
        <v>0</v>
      </c>
      <c r="BF51" s="119">
        <f>[4]军团势力点战斗奖励设计!GO55+求节点(活动投放!$S$86:$S$121,活动投放!AO$86:AO$121,$BD51)</f>
        <v>0</v>
      </c>
      <c r="BG51" s="119">
        <f>[4]军团势力点战斗奖励设计!GP55+求节点(活动投放!$S$86:$S$121,活动投放!AP$86:AP$121,$BD51)</f>
        <v>0</v>
      </c>
      <c r="BH51" s="119">
        <f>[4]军团势力点战斗奖励设计!GQ55+求节点(活动投放!$S$86:$S$121,活动投放!AQ$86:AQ$121,$BD51)</f>
        <v>0</v>
      </c>
      <c r="BI51" s="119">
        <f>[4]军团势力点战斗奖励设计!GR55+求节点(活动投放!$S$86:$S$121,活动投放!AR$86:AR$121,$BD51)</f>
        <v>0</v>
      </c>
      <c r="BJ51" s="119">
        <f>[4]军团势力点战斗奖励设计!GS55+求节点(活动投放!$S$86:$S$121,活动投放!AS$86:AS$121,$BD51)</f>
        <v>0</v>
      </c>
      <c r="BK51" s="119">
        <f>IF($BD51&lt;前期规划!$C$2,0,求节点(装备突破!$N$86:$N$121,装备突破!AQ$86:AQ$121,$BD51))</f>
        <v>0</v>
      </c>
      <c r="BL51" s="119">
        <f>IF($BD51&lt;前期规划!$C$2,0,求节点(装备突破!$N$86:$N$121,装备突破!AR$86:AR$121,$BD51))</f>
        <v>0</v>
      </c>
      <c r="BM51" s="119">
        <f>IF($BD51&lt;前期规划!$C$2,0,求节点(装备突破!$N$86:$N$121,装备突破!AS$86:AS$121,$BD51))</f>
        <v>0</v>
      </c>
      <c r="BN51" s="119">
        <f>IF($BD51&lt;前期规划!$C$2,0,求节点(装备突破!$N$86:$N$121,装备突破!AT$86:AT$121,$BD51))</f>
        <v>0</v>
      </c>
      <c r="BO51" s="119">
        <f>IF($BD51&lt;前期规划!$C$2,0,求节点(装备突破!$N$86:$N$121,装备突破!AU$86:AU$121,$BD51))</f>
        <v>0</v>
      </c>
      <c r="BP51" s="119">
        <f>IF($BD51&lt;前期规划!$C$2,0,求节点(装备突破!$N$86:$N$121,装备突破!AV$86:AV$121,$BD51))</f>
        <v>0</v>
      </c>
      <c r="BQ51" s="80">
        <f t="shared" si="30"/>
        <v>0</v>
      </c>
      <c r="BR51" s="80">
        <f t="shared" si="6"/>
        <v>0</v>
      </c>
      <c r="BS51" s="80">
        <f t="shared" si="7"/>
        <v>0</v>
      </c>
      <c r="BT51" s="80">
        <f t="shared" si="8"/>
        <v>0</v>
      </c>
      <c r="BU51" s="80">
        <f t="shared" si="9"/>
        <v>0</v>
      </c>
      <c r="BV51" s="80">
        <f t="shared" si="10"/>
        <v>0</v>
      </c>
      <c r="BY51" s="80">
        <v>46</v>
      </c>
      <c r="BZ51" s="119">
        <f>[4]军团势力点战斗奖励设计!GT55+求节点(活动投放!$S$126:$S$161,活动投放!AN$126:AN$161,$BY51)</f>
        <v>0</v>
      </c>
      <c r="CA51" s="119">
        <f>[4]军团势力点战斗奖励设计!GU55+求节点(活动投放!$S$126:$S$161,活动投放!AO$126:AO$161,$BY51)</f>
        <v>0</v>
      </c>
      <c r="CB51" s="119">
        <f>[4]军团势力点战斗奖励设计!GV55+求节点(活动投放!$S$126:$S$161,活动投放!AP$126:AP$161,$BY51)</f>
        <v>0</v>
      </c>
      <c r="CC51" s="119">
        <f>[4]军团势力点战斗奖励设计!GW55+求节点(活动投放!$S$126:$S$161,活动投放!AQ$126:AQ$161,$BY51)</f>
        <v>0</v>
      </c>
      <c r="CD51" s="119">
        <f>[4]军团势力点战斗奖励设计!GX55+求节点(活动投放!$S$126:$S$161,活动投放!AR$126:AR$161,$BY51)</f>
        <v>0</v>
      </c>
      <c r="CE51" s="119">
        <f>[4]军团势力点战斗奖励设计!GY55+求节点(活动投放!$S$126:$S$161,活动投放!AS$126:AS$161,$BY51)</f>
        <v>0</v>
      </c>
      <c r="CF51" s="119">
        <f>IF($BY51&lt;前期规划!$C$2,0,求节点(装备突破!$N$126:$N$161,装备突破!AQ$126:AQ$161,$BY51))</f>
        <v>0</v>
      </c>
      <c r="CG51" s="119">
        <f>IF($BY51&lt;前期规划!$C$2,0,求节点(装备突破!$N$126:$N$161,装备突破!AR$126:AR$161,$BY51))</f>
        <v>0</v>
      </c>
      <c r="CH51" s="119">
        <f>IF($BY51&lt;前期规划!$C$2,0,求节点(装备突破!$N$126:$N$161,装备突破!AS$126:AS$161,$BY51))</f>
        <v>0</v>
      </c>
      <c r="CI51" s="119">
        <f>IF($BY51&lt;前期规划!$C$2,0,求节点(装备突破!$N$126:$N$161,装备突破!AT$126:AT$161,$BY51))</f>
        <v>0</v>
      </c>
      <c r="CJ51" s="119">
        <f>IF($BY51&lt;前期规划!$C$2,0,求节点(装备突破!$N$126:$N$161,装备突破!AU$126:AU$161,$BY51))</f>
        <v>0</v>
      </c>
      <c r="CK51" s="119">
        <f>IF($BY51&lt;前期规划!$C$2,0,求节点(装备突破!$N$126:$N$161,装备突破!AV$126:AV$161,$BY51))</f>
        <v>0</v>
      </c>
      <c r="CL51" s="80">
        <f t="shared" si="31"/>
        <v>0</v>
      </c>
      <c r="CM51" s="80">
        <f t="shared" si="11"/>
        <v>0</v>
      </c>
      <c r="CN51" s="80">
        <f t="shared" si="12"/>
        <v>0</v>
      </c>
      <c r="CO51" s="80">
        <f t="shared" si="13"/>
        <v>0</v>
      </c>
      <c r="CP51" s="80">
        <f t="shared" si="14"/>
        <v>0</v>
      </c>
      <c r="CQ51" s="80">
        <f t="shared" si="15"/>
        <v>0</v>
      </c>
      <c r="CT51" s="80">
        <v>46</v>
      </c>
      <c r="CU51" s="119">
        <f>[4]军团势力点战斗奖励设计!GZ55+求节点(活动投放!$S$166:$S$201,活动投放!AN$166:AN$201,$CT51)</f>
        <v>0</v>
      </c>
      <c r="CV51" s="119">
        <f>[4]军团势力点战斗奖励设计!HA55+求节点(活动投放!$S$166:$S$201,活动投放!AO$166:AO$201,$CT51)</f>
        <v>0</v>
      </c>
      <c r="CW51" s="119">
        <f>[4]军团势力点战斗奖励设计!HB55+求节点(活动投放!$S$166:$S$201,活动投放!AP$166:AP$201,$CT51)</f>
        <v>0</v>
      </c>
      <c r="CX51" s="119">
        <f>[4]军团势力点战斗奖励设计!HC55+求节点(活动投放!$S$166:$S$201,活动投放!AQ$166:AQ$201,$CT51)</f>
        <v>0</v>
      </c>
      <c r="CY51" s="119">
        <f>[4]军团势力点战斗奖励设计!HD55+求节点(活动投放!$S$166:$S$201,活动投放!AR$166:AR$201,$CT51)</f>
        <v>0</v>
      </c>
      <c r="CZ51" s="119">
        <f>[4]军团势力点战斗奖励设计!HE55+求节点(活动投放!$S$166:$S$201,活动投放!AS$166:AS$201,$CT51)</f>
        <v>0</v>
      </c>
      <c r="DA51" s="119">
        <f>IF($CT51&lt;前期规划!$C$2,0,求节点(装备突破!$N$166:$N$201,装备突破!AQ$166:AQ$201,$CT51))</f>
        <v>0</v>
      </c>
      <c r="DB51" s="119">
        <f>IF($CT51&lt;前期规划!$C$2,0,求节点(装备突破!$N$166:$N$201,装备突破!AR$166:AR$201,$CT51))</f>
        <v>0</v>
      </c>
      <c r="DC51" s="119">
        <f>IF($CT51&lt;前期规划!$C$2,0,求节点(装备突破!$N$166:$N$201,装备突破!AS$166:AS$201,$CT51))</f>
        <v>0</v>
      </c>
      <c r="DD51" s="119">
        <f>IF($CT51&lt;前期规划!$C$2,0,求节点(装备突破!$N$166:$N$201,装备突破!AT$166:AT$201,$CT51))</f>
        <v>0</v>
      </c>
      <c r="DE51" s="119">
        <f>IF($CT51&lt;前期规划!$C$2,0,求节点(装备突破!$N$166:$N$201,装备突破!AU$166:AU$201,$CT51))</f>
        <v>0</v>
      </c>
      <c r="DF51" s="119">
        <f>IF($CT51&lt;前期规划!$C$2,0,求节点(装备突破!$N$166:$N$201,装备突破!AV$166:AV$201,$CT51))</f>
        <v>0</v>
      </c>
      <c r="DG51" s="80">
        <f t="shared" si="32"/>
        <v>0</v>
      </c>
      <c r="DH51" s="80">
        <f t="shared" si="16"/>
        <v>0</v>
      </c>
      <c r="DI51" s="80">
        <f t="shared" si="17"/>
        <v>0</v>
      </c>
      <c r="DJ51" s="80">
        <f t="shared" si="18"/>
        <v>0</v>
      </c>
      <c r="DK51" s="80">
        <f t="shared" si="19"/>
        <v>0</v>
      </c>
      <c r="DL51" s="80">
        <f t="shared" si="20"/>
        <v>0</v>
      </c>
      <c r="DN51" s="128" t="e">
        <f>[4]军团势力点战斗奖励设计!HE55/CZ51</f>
        <v>#DIV/0!</v>
      </c>
      <c r="DO51" s="128" t="e">
        <f>求节点(活动投放!$S$166:$S$201,活动投放!AS$166:AS$201,$CT51)/CZ51</f>
        <v>#DIV/0!</v>
      </c>
      <c r="DU51" s="140">
        <v>46</v>
      </c>
      <c r="DV51" s="140">
        <f>[4]军团势力点战斗奖励设计!AA55+[4]军团势力点战斗奖励设计!AF55+求节点(活动投放!$S$6:$S$41,活动投放!$BC$6:$BC$41,$DU51)</f>
        <v>0</v>
      </c>
      <c r="DW51" s="140">
        <f>[4]军团势力点战斗奖励设计!AB55+[4]军团势力点战斗奖励设计!AG55+求节点(活动投放!$S$46:$S$81,活动投放!$BC$46:$BC$81,$DU51)</f>
        <v>0</v>
      </c>
      <c r="DX51" s="140">
        <f>[4]军团势力点战斗奖励设计!AC55+[4]军团势力点战斗奖励设计!AH55+求节点(活动投放!$S$86:$S$121,活动投放!$BC$86:$BC$121,$DU51)</f>
        <v>0</v>
      </c>
      <c r="DY51" s="140">
        <f>[4]军团势力点战斗奖励设计!AD55+[4]军团势力点战斗奖励设计!AI55+求节点(活动投放!$S$126:$S$161,活动投放!$BC$126:$BC$161,$DU51)</f>
        <v>0</v>
      </c>
      <c r="DZ51" s="140">
        <f>[4]军团势力点战斗奖励设计!AE55+[4]军团势力点战斗奖励设计!AJ55+求节点(活动投放!$S$166:$S$201,活动投放!$BC$166:$BC$201,$DU51)</f>
        <v>0</v>
      </c>
      <c r="EA51" s="140">
        <f>[4]军团势力点战斗奖励设计!BI55+[4]军团势力点战斗奖励设计!BN55+求节点(活动投放!$S$6:$S$41,活动投放!$BE$6:$BE$41,$DU51)</f>
        <v>0</v>
      </c>
      <c r="EB51" s="140">
        <f>[4]军团势力点战斗奖励设计!BJ55+[4]军团势力点战斗奖励设计!BO55+求节点(活动投放!$S$46:$S$81,活动投放!$BE$46:$BE$81,$DU51)</f>
        <v>0</v>
      </c>
      <c r="EC51" s="140">
        <f>[4]军团势力点战斗奖励设计!BK55+[4]军团势力点战斗奖励设计!BP55+求节点(活动投放!$S$86:$S$121,活动投放!$BE$86:$BE$121,$DU51)</f>
        <v>0</v>
      </c>
      <c r="ED51" s="140">
        <f>[4]军团势力点战斗奖励设计!BL55+[4]军团势力点战斗奖励设计!BQ55+求节点(活动投放!$S$126:$S$161,活动投放!$BE$126:$BE$161,$DU51)</f>
        <v>0</v>
      </c>
      <c r="EE51" s="140">
        <f>[4]军团势力点战斗奖励设计!BM55+[4]军团势力点战斗奖励设计!BR55+求节点(活动投放!$S$166:$S$201,活动投放!$BE$166:$BE$201,$DU51)</f>
        <v>0</v>
      </c>
      <c r="EF51" s="140">
        <f t="shared" si="33"/>
        <v>0</v>
      </c>
      <c r="EG51" s="140">
        <f t="shared" si="34"/>
        <v>0</v>
      </c>
      <c r="EH51" s="140">
        <f t="shared" si="35"/>
        <v>0</v>
      </c>
      <c r="EI51" s="140">
        <f t="shared" si="36"/>
        <v>0</v>
      </c>
      <c r="EJ51" s="140">
        <f t="shared" si="37"/>
        <v>0</v>
      </c>
      <c r="EM51" s="140">
        <v>46</v>
      </c>
      <c r="EN51" s="140">
        <f>[4]军团势力点战斗奖励设计!AK55+[4]军团势力点战斗奖励设计!AP55+求节点(活动投放!$S$6:$S$41,活动投放!$BD$6:$BD$41,$EM51)</f>
        <v>0</v>
      </c>
      <c r="EO51" s="140">
        <f>[4]军团势力点战斗奖励设计!AL55+[4]军团势力点战斗奖励设计!AQ55+求节点(活动投放!$S$46:$S$81,活动投放!$BD$46:$BD$81,$EM51)</f>
        <v>0</v>
      </c>
      <c r="EP51" s="140">
        <f>[4]军团势力点战斗奖励设计!AM55+[4]军团势力点战斗奖励设计!AR55+求节点(活动投放!$S$86:$S$121,活动投放!$BD$86:$BD$121,$EM51)</f>
        <v>0</v>
      </c>
      <c r="EQ51" s="140">
        <f>[4]军团势力点战斗奖励设计!AN55+[4]军团势力点战斗奖励设计!AS55+求节点(活动投放!$S$126:$S$161,活动投放!$BD$126:$BD$161,$EM51)</f>
        <v>0</v>
      </c>
      <c r="ER51" s="140">
        <f>[4]军团势力点战斗奖励设计!AO55+[4]军团势力点战斗奖励设计!AT55+求节点(活动投放!$S$166:$S$201,活动投放!$BD$166:$BD$201,$EM51)</f>
        <v>0</v>
      </c>
      <c r="ES51" s="140">
        <f>[4]军团势力点战斗奖励设计!BS55+[4]军团势力点战斗奖励设计!BX55+求节点(活动投放!$S$6:$S$41,活动投放!$BF$6:$BF$41,$EM51)</f>
        <v>0</v>
      </c>
      <c r="ET51" s="140">
        <f>[4]军团势力点战斗奖励设计!BT55+[4]军团势力点战斗奖励设计!BY55+求节点(活动投放!$S$46:$S$81,活动投放!$BF$46:$BF$81,$EM51)</f>
        <v>0</v>
      </c>
      <c r="EU51" s="140">
        <f>[4]军团势力点战斗奖励设计!BU55+[4]军团势力点战斗奖励设计!BZ55+求节点(活动投放!$S$86:$S$121,活动投放!$BF$86:$BF$121,$EM51)</f>
        <v>0</v>
      </c>
      <c r="EV51" s="140">
        <f>[4]军团势力点战斗奖励设计!BV55+[4]军团势力点战斗奖励设计!CA55+求节点(活动投放!$S$126:$S$161,活动投放!$BF$126:$BF$161,$EM51)</f>
        <v>0</v>
      </c>
      <c r="EW51" s="140">
        <f>[4]军团势力点战斗奖励设计!BW55+[4]军团势力点战斗奖励设计!CB55+求节点(活动投放!$S$166:$S$201,活动投放!$BF$166:$BF$201,$EM51)</f>
        <v>0</v>
      </c>
      <c r="EX51" s="140">
        <f t="shared" si="38"/>
        <v>0</v>
      </c>
      <c r="EY51" s="140">
        <f t="shared" si="39"/>
        <v>0</v>
      </c>
      <c r="EZ51" s="140">
        <f t="shared" si="40"/>
        <v>0</v>
      </c>
      <c r="FA51" s="140">
        <f t="shared" si="41"/>
        <v>0</v>
      </c>
      <c r="FB51" s="140">
        <f t="shared" si="42"/>
        <v>0</v>
      </c>
    </row>
    <row r="52" spans="2:158" x14ac:dyDescent="0.15">
      <c r="B52" s="80">
        <v>47</v>
      </c>
      <c r="C52" s="119">
        <f>[4]军团势力点战斗奖励设计!GB56+求节点(活动投放!$S$6:$S$41,活动投放!AN$6:AN$41,$B52)</f>
        <v>0</v>
      </c>
      <c r="D52" s="119">
        <f>[4]军团势力点战斗奖励设计!GC56+求节点(活动投放!$S$6:$S$41,活动投放!AO$6:AO$41,$B52)</f>
        <v>0</v>
      </c>
      <c r="E52" s="119">
        <f>[4]军团势力点战斗奖励设计!GD56+求节点(活动投放!$S$6:$S$41,活动投放!AP$6:AP$41,$B52)</f>
        <v>0</v>
      </c>
      <c r="F52" s="119">
        <f>[4]军团势力点战斗奖励设计!GE56+求节点(活动投放!$S$6:$S$41,活动投放!AQ$6:AQ$41,$B52)</f>
        <v>0</v>
      </c>
      <c r="G52" s="119">
        <f>[4]军团势力点战斗奖励设计!GF56+求节点(活动投放!$S$6:$S$41,活动投放!AR$6:AR$41,$B52)</f>
        <v>0</v>
      </c>
      <c r="H52" s="119">
        <f>[4]军团势力点战斗奖励设计!GG56+求节点(活动投放!$S$6:$S$41,活动投放!AS$6:AS$41,$B52)</f>
        <v>0</v>
      </c>
      <c r="I52" s="119">
        <f>IF($B52&lt;前期规划!$C$2,0,求节点(装备突破!$N$6:$N$41,装备突破!AQ$6:AQ$41,$B52))</f>
        <v>0</v>
      </c>
      <c r="J52" s="119">
        <f>IF($B52&lt;前期规划!$C$2,0,求节点(装备突破!$N$6:$N$41,装备突破!AR$6:AR$41,$B52))</f>
        <v>0</v>
      </c>
      <c r="K52" s="119">
        <f>IF($B52&lt;前期规划!$C$2,0,求节点(装备突破!$N$6:$N$41,装备突破!AS$6:AS$41,$B52))</f>
        <v>0</v>
      </c>
      <c r="L52" s="119">
        <f>IF($B52&lt;前期规划!$C$2,0,求节点(装备突破!$N$6:$N$41,装备突破!AT$6:AT$41,$B52))</f>
        <v>0</v>
      </c>
      <c r="M52" s="119">
        <f>IF($B52&lt;前期规划!$C$2,0,求节点(装备突破!$N$6:$N$41,装备突破!AU$6:AU$41,$B52))</f>
        <v>0</v>
      </c>
      <c r="N52" s="119">
        <f>IF($B52&lt;前期规划!$C$2,0,求节点(装备突破!$N$6:$N$41,装备突破!AV$6:AV$41,$B52))</f>
        <v>0</v>
      </c>
      <c r="O52" s="80">
        <f t="shared" si="23"/>
        <v>0</v>
      </c>
      <c r="P52" s="80">
        <f t="shared" si="24"/>
        <v>0</v>
      </c>
      <c r="Q52" s="80">
        <f t="shared" si="25"/>
        <v>0</v>
      </c>
      <c r="R52" s="80">
        <f t="shared" si="26"/>
        <v>0</v>
      </c>
      <c r="S52" s="80">
        <f t="shared" si="27"/>
        <v>0</v>
      </c>
      <c r="T52" s="80">
        <f t="shared" si="28"/>
        <v>0</v>
      </c>
      <c r="V52" s="128" t="e">
        <f>[4]军团势力点战斗奖励设计!GD56/E52</f>
        <v>#DIV/0!</v>
      </c>
      <c r="W52" s="128" t="e">
        <f>求节点(活动投放!$S$6:$S$41,活动投放!AP$6:AP$41,$B52)/E52</f>
        <v>#DIV/0!</v>
      </c>
      <c r="Y52" s="128" t="e">
        <f>[4]军团势力点战斗奖励设计!GE56/F52</f>
        <v>#DIV/0!</v>
      </c>
      <c r="Z52" s="128" t="e">
        <f>求节点(活动投放!$S$6:$S$41,活动投放!AQ$6:AQ$41,$B52)/F52</f>
        <v>#DIV/0!</v>
      </c>
      <c r="AB52" s="128" t="e">
        <f>[4]军团势力点战斗奖励设计!GF56/G52</f>
        <v>#DIV/0!</v>
      </c>
      <c r="AC52" s="128" t="e">
        <f>求节点(活动投放!$S$6:$S$41,活动投放!AR$6:AR$41,$B52)/G52</f>
        <v>#DIV/0!</v>
      </c>
      <c r="AE52" s="128" t="e">
        <f>[4]军团势力点战斗奖励设计!GG56/H52</f>
        <v>#DIV/0!</v>
      </c>
      <c r="AF52" s="128" t="e">
        <f>求节点(活动投放!$S$6:$S$41,活动投放!AS$6:AS$41,$B52)/H52</f>
        <v>#DIV/0!</v>
      </c>
      <c r="AI52" s="80">
        <v>47</v>
      </c>
      <c r="AJ52" s="119">
        <f>[4]军团势力点战斗奖励设计!GH56+求节点(活动投放!$S$46:$S$81,活动投放!AN$46:AN$81,$AI52)</f>
        <v>0</v>
      </c>
      <c r="AK52" s="119">
        <f>[4]军团势力点战斗奖励设计!GI56+求节点(活动投放!$S$46:$S$81,活动投放!AO$46:AO$81,$AI52)</f>
        <v>0</v>
      </c>
      <c r="AL52" s="119">
        <f>[4]军团势力点战斗奖励设计!GJ56+求节点(活动投放!$S$46:$S$81,活动投放!AP$46:AP$81,$AI52)</f>
        <v>0</v>
      </c>
      <c r="AM52" s="119">
        <f>[4]军团势力点战斗奖励设计!GK56+求节点(活动投放!$S$46:$S$81,活动投放!AQ$46:AQ$81,$AI52)</f>
        <v>0</v>
      </c>
      <c r="AN52" s="119">
        <f>[4]军团势力点战斗奖励设计!GL56+求节点(活动投放!$S$46:$S$81,活动投放!AR$46:AR$81,$AI52)</f>
        <v>0</v>
      </c>
      <c r="AO52" s="119">
        <f>[4]军团势力点战斗奖励设计!GM56+求节点(活动投放!$S$46:$S$81,活动投放!AS$46:AS$81,$AI52)</f>
        <v>0</v>
      </c>
      <c r="AP52" s="119">
        <f>IF($AI52&lt;前期规划!$C$2,0,求节点(装备突破!$N$46:$N$81,装备突破!AQ$46:AQ$81,$AI52))</f>
        <v>0</v>
      </c>
      <c r="AQ52" s="119">
        <f>IF($AI52&lt;前期规划!$C$2,0,求节点(装备突破!$N$46:$N$81,装备突破!AR$46:AR$81,$AI52))</f>
        <v>0</v>
      </c>
      <c r="AR52" s="119">
        <f>IF($AI52&lt;前期规划!$C$2,0,求节点(装备突破!$N$46:$N$81,装备突破!AS$46:AS$81,$AI52))</f>
        <v>0</v>
      </c>
      <c r="AS52" s="119">
        <f>IF($AI52&lt;前期规划!$C$2,0,求节点(装备突破!$N$46:$N$81,装备突破!AT$46:AT$81,$AI52))</f>
        <v>0</v>
      </c>
      <c r="AT52" s="119">
        <f>IF($AI52&lt;前期规划!$C$2,0,求节点(装备突破!$N$46:$N$81,装备突破!AU$46:AU$81,$AI52))</f>
        <v>0</v>
      </c>
      <c r="AU52" s="119">
        <f>IF($AI52&lt;前期规划!$C$2,0,求节点(装备突破!$N$46:$N$81,装备突破!AV$46:AV$81,$AI52))</f>
        <v>0</v>
      </c>
      <c r="AV52" s="80">
        <f t="shared" si="29"/>
        <v>0</v>
      </c>
      <c r="AW52" s="80">
        <f t="shared" si="1"/>
        <v>0</v>
      </c>
      <c r="AX52" s="80">
        <f t="shared" si="2"/>
        <v>0</v>
      </c>
      <c r="AY52" s="80">
        <f t="shared" si="3"/>
        <v>0</v>
      </c>
      <c r="AZ52" s="80">
        <f t="shared" si="4"/>
        <v>0</v>
      </c>
      <c r="BA52" s="80">
        <f t="shared" si="5"/>
        <v>0</v>
      </c>
      <c r="BD52" s="80">
        <v>47</v>
      </c>
      <c r="BE52" s="119">
        <f>[4]军团势力点战斗奖励设计!GN56+求节点(活动投放!$S$86:$S$121,活动投放!AN$86:AN$121,$BD52)</f>
        <v>0</v>
      </c>
      <c r="BF52" s="119">
        <f>[4]军团势力点战斗奖励设计!GO56+求节点(活动投放!$S$86:$S$121,活动投放!AO$86:AO$121,$BD52)</f>
        <v>0</v>
      </c>
      <c r="BG52" s="119">
        <f>[4]军团势力点战斗奖励设计!GP56+求节点(活动投放!$S$86:$S$121,活动投放!AP$86:AP$121,$BD52)</f>
        <v>0</v>
      </c>
      <c r="BH52" s="119">
        <f>[4]军团势力点战斗奖励设计!GQ56+求节点(活动投放!$S$86:$S$121,活动投放!AQ$86:AQ$121,$BD52)</f>
        <v>0</v>
      </c>
      <c r="BI52" s="119">
        <f>[4]军团势力点战斗奖励设计!GR56+求节点(活动投放!$S$86:$S$121,活动投放!AR$86:AR$121,$BD52)</f>
        <v>0</v>
      </c>
      <c r="BJ52" s="119">
        <f>[4]军团势力点战斗奖励设计!GS56+求节点(活动投放!$S$86:$S$121,活动投放!AS$86:AS$121,$BD52)</f>
        <v>0</v>
      </c>
      <c r="BK52" s="119">
        <f>IF($BD52&lt;前期规划!$C$2,0,求节点(装备突破!$N$86:$N$121,装备突破!AQ$86:AQ$121,$BD52))</f>
        <v>0</v>
      </c>
      <c r="BL52" s="119">
        <f>IF($BD52&lt;前期规划!$C$2,0,求节点(装备突破!$N$86:$N$121,装备突破!AR$86:AR$121,$BD52))</f>
        <v>0</v>
      </c>
      <c r="BM52" s="119">
        <f>IF($BD52&lt;前期规划!$C$2,0,求节点(装备突破!$N$86:$N$121,装备突破!AS$86:AS$121,$BD52))</f>
        <v>0</v>
      </c>
      <c r="BN52" s="119">
        <f>IF($BD52&lt;前期规划!$C$2,0,求节点(装备突破!$N$86:$N$121,装备突破!AT$86:AT$121,$BD52))</f>
        <v>0</v>
      </c>
      <c r="BO52" s="119">
        <f>IF($BD52&lt;前期规划!$C$2,0,求节点(装备突破!$N$86:$N$121,装备突破!AU$86:AU$121,$BD52))</f>
        <v>0</v>
      </c>
      <c r="BP52" s="119">
        <f>IF($BD52&lt;前期规划!$C$2,0,求节点(装备突破!$N$86:$N$121,装备突破!AV$86:AV$121,$BD52))</f>
        <v>0</v>
      </c>
      <c r="BQ52" s="80">
        <f t="shared" si="30"/>
        <v>0</v>
      </c>
      <c r="BR52" s="80">
        <f t="shared" si="6"/>
        <v>0</v>
      </c>
      <c r="BS52" s="80">
        <f t="shared" si="7"/>
        <v>0</v>
      </c>
      <c r="BT52" s="80">
        <f t="shared" si="8"/>
        <v>0</v>
      </c>
      <c r="BU52" s="80">
        <f t="shared" si="9"/>
        <v>0</v>
      </c>
      <c r="BV52" s="80">
        <f t="shared" si="10"/>
        <v>0</v>
      </c>
      <c r="BY52" s="80">
        <v>47</v>
      </c>
      <c r="BZ52" s="119">
        <f>[4]军团势力点战斗奖励设计!GT56+求节点(活动投放!$S$126:$S$161,活动投放!AN$126:AN$161,$BY52)</f>
        <v>0</v>
      </c>
      <c r="CA52" s="119">
        <f>[4]军团势力点战斗奖励设计!GU56+求节点(活动投放!$S$126:$S$161,活动投放!AO$126:AO$161,$BY52)</f>
        <v>0</v>
      </c>
      <c r="CB52" s="119">
        <f>[4]军团势力点战斗奖励设计!GV56+求节点(活动投放!$S$126:$S$161,活动投放!AP$126:AP$161,$BY52)</f>
        <v>0</v>
      </c>
      <c r="CC52" s="119">
        <f>[4]军团势力点战斗奖励设计!GW56+求节点(活动投放!$S$126:$S$161,活动投放!AQ$126:AQ$161,$BY52)</f>
        <v>0</v>
      </c>
      <c r="CD52" s="119">
        <f>[4]军团势力点战斗奖励设计!GX56+求节点(活动投放!$S$126:$S$161,活动投放!AR$126:AR$161,$BY52)</f>
        <v>0</v>
      </c>
      <c r="CE52" s="119">
        <f>[4]军团势力点战斗奖励设计!GY56+求节点(活动投放!$S$126:$S$161,活动投放!AS$126:AS$161,$BY52)</f>
        <v>0</v>
      </c>
      <c r="CF52" s="119">
        <f>IF($BY52&lt;前期规划!$C$2,0,求节点(装备突破!$N$126:$N$161,装备突破!AQ$126:AQ$161,$BY52))</f>
        <v>0</v>
      </c>
      <c r="CG52" s="119">
        <f>IF($BY52&lt;前期规划!$C$2,0,求节点(装备突破!$N$126:$N$161,装备突破!AR$126:AR$161,$BY52))</f>
        <v>0</v>
      </c>
      <c r="CH52" s="119">
        <f>IF($BY52&lt;前期规划!$C$2,0,求节点(装备突破!$N$126:$N$161,装备突破!AS$126:AS$161,$BY52))</f>
        <v>0</v>
      </c>
      <c r="CI52" s="119">
        <f>IF($BY52&lt;前期规划!$C$2,0,求节点(装备突破!$N$126:$N$161,装备突破!AT$126:AT$161,$BY52))</f>
        <v>0</v>
      </c>
      <c r="CJ52" s="119">
        <f>IF($BY52&lt;前期规划!$C$2,0,求节点(装备突破!$N$126:$N$161,装备突破!AU$126:AU$161,$BY52))</f>
        <v>0</v>
      </c>
      <c r="CK52" s="119">
        <f>IF($BY52&lt;前期规划!$C$2,0,求节点(装备突破!$N$126:$N$161,装备突破!AV$126:AV$161,$BY52))</f>
        <v>0</v>
      </c>
      <c r="CL52" s="80">
        <f t="shared" si="31"/>
        <v>0</v>
      </c>
      <c r="CM52" s="80">
        <f t="shared" si="11"/>
        <v>0</v>
      </c>
      <c r="CN52" s="80">
        <f t="shared" si="12"/>
        <v>0</v>
      </c>
      <c r="CO52" s="80">
        <f t="shared" si="13"/>
        <v>0</v>
      </c>
      <c r="CP52" s="80">
        <f t="shared" si="14"/>
        <v>0</v>
      </c>
      <c r="CQ52" s="80">
        <f t="shared" si="15"/>
        <v>0</v>
      </c>
      <c r="CT52" s="80">
        <v>47</v>
      </c>
      <c r="CU52" s="119">
        <f>[4]军团势力点战斗奖励设计!GZ56+求节点(活动投放!$S$166:$S$201,活动投放!AN$166:AN$201,$CT52)</f>
        <v>0</v>
      </c>
      <c r="CV52" s="119">
        <f>[4]军团势力点战斗奖励设计!HA56+求节点(活动投放!$S$166:$S$201,活动投放!AO$166:AO$201,$CT52)</f>
        <v>0</v>
      </c>
      <c r="CW52" s="119">
        <f>[4]军团势力点战斗奖励设计!HB56+求节点(活动投放!$S$166:$S$201,活动投放!AP$166:AP$201,$CT52)</f>
        <v>0</v>
      </c>
      <c r="CX52" s="119">
        <f>[4]军团势力点战斗奖励设计!HC56+求节点(活动投放!$S$166:$S$201,活动投放!AQ$166:AQ$201,$CT52)</f>
        <v>0</v>
      </c>
      <c r="CY52" s="119">
        <f>[4]军团势力点战斗奖励设计!HD56+求节点(活动投放!$S$166:$S$201,活动投放!AR$166:AR$201,$CT52)</f>
        <v>0</v>
      </c>
      <c r="CZ52" s="119">
        <f>[4]军团势力点战斗奖励设计!HE56+求节点(活动投放!$S$166:$S$201,活动投放!AS$166:AS$201,$CT52)</f>
        <v>0</v>
      </c>
      <c r="DA52" s="119">
        <f>IF($CT52&lt;前期规划!$C$2,0,求节点(装备突破!$N$166:$N$201,装备突破!AQ$166:AQ$201,$CT52))</f>
        <v>0</v>
      </c>
      <c r="DB52" s="119">
        <f>IF($CT52&lt;前期规划!$C$2,0,求节点(装备突破!$N$166:$N$201,装备突破!AR$166:AR$201,$CT52))</f>
        <v>0</v>
      </c>
      <c r="DC52" s="119">
        <f>IF($CT52&lt;前期规划!$C$2,0,求节点(装备突破!$N$166:$N$201,装备突破!AS$166:AS$201,$CT52))</f>
        <v>0</v>
      </c>
      <c r="DD52" s="119">
        <f>IF($CT52&lt;前期规划!$C$2,0,求节点(装备突破!$N$166:$N$201,装备突破!AT$166:AT$201,$CT52))</f>
        <v>0</v>
      </c>
      <c r="DE52" s="119">
        <f>IF($CT52&lt;前期规划!$C$2,0,求节点(装备突破!$N$166:$N$201,装备突破!AU$166:AU$201,$CT52))</f>
        <v>0</v>
      </c>
      <c r="DF52" s="119">
        <f>IF($CT52&lt;前期规划!$C$2,0,求节点(装备突破!$N$166:$N$201,装备突破!AV$166:AV$201,$CT52))</f>
        <v>0</v>
      </c>
      <c r="DG52" s="80">
        <f t="shared" si="32"/>
        <v>0</v>
      </c>
      <c r="DH52" s="80">
        <f t="shared" si="16"/>
        <v>0</v>
      </c>
      <c r="DI52" s="80">
        <f t="shared" si="17"/>
        <v>0</v>
      </c>
      <c r="DJ52" s="80">
        <f t="shared" si="18"/>
        <v>0</v>
      </c>
      <c r="DK52" s="80">
        <f t="shared" si="19"/>
        <v>0</v>
      </c>
      <c r="DL52" s="80">
        <f t="shared" si="20"/>
        <v>0</v>
      </c>
      <c r="DN52" s="128" t="e">
        <f>[4]军团势力点战斗奖励设计!HE56/CZ52</f>
        <v>#DIV/0!</v>
      </c>
      <c r="DO52" s="128" t="e">
        <f>求节点(活动投放!$S$166:$S$201,活动投放!AS$166:AS$201,$CT52)/CZ52</f>
        <v>#DIV/0!</v>
      </c>
      <c r="DU52" s="140">
        <v>47</v>
      </c>
      <c r="DV52" s="140">
        <f>[4]军团势力点战斗奖励设计!AA56+[4]军团势力点战斗奖励设计!AF56+求节点(活动投放!$S$6:$S$41,活动投放!$BC$6:$BC$41,$DU52)</f>
        <v>0</v>
      </c>
      <c r="DW52" s="140">
        <f>[4]军团势力点战斗奖励设计!AB56+[4]军团势力点战斗奖励设计!AG56+求节点(活动投放!$S$46:$S$81,活动投放!$BC$46:$BC$81,$DU52)</f>
        <v>0</v>
      </c>
      <c r="DX52" s="140">
        <f>[4]军团势力点战斗奖励设计!AC56+[4]军团势力点战斗奖励设计!AH56+求节点(活动投放!$S$86:$S$121,活动投放!$BC$86:$BC$121,$DU52)</f>
        <v>0</v>
      </c>
      <c r="DY52" s="140">
        <f>[4]军团势力点战斗奖励设计!AD56+[4]军团势力点战斗奖励设计!AI56+求节点(活动投放!$S$126:$S$161,活动投放!$BC$126:$BC$161,$DU52)</f>
        <v>0</v>
      </c>
      <c r="DZ52" s="140">
        <f>[4]军团势力点战斗奖励设计!AE56+[4]军团势力点战斗奖励设计!AJ56+求节点(活动投放!$S$166:$S$201,活动投放!$BC$166:$BC$201,$DU52)</f>
        <v>0</v>
      </c>
      <c r="EA52" s="140">
        <f>[4]军团势力点战斗奖励设计!BI56+[4]军团势力点战斗奖励设计!BN56+求节点(活动投放!$S$6:$S$41,活动投放!$BE$6:$BE$41,$DU52)</f>
        <v>0</v>
      </c>
      <c r="EB52" s="140">
        <f>[4]军团势力点战斗奖励设计!BJ56+[4]军团势力点战斗奖励设计!BO56+求节点(活动投放!$S$46:$S$81,活动投放!$BE$46:$BE$81,$DU52)</f>
        <v>0</v>
      </c>
      <c r="EC52" s="140">
        <f>[4]军团势力点战斗奖励设计!BK56+[4]军团势力点战斗奖励设计!BP56+求节点(活动投放!$S$86:$S$121,活动投放!$BE$86:$BE$121,$DU52)</f>
        <v>0</v>
      </c>
      <c r="ED52" s="140">
        <f>[4]军团势力点战斗奖励设计!BL56+[4]军团势力点战斗奖励设计!BQ56+求节点(活动投放!$S$126:$S$161,活动投放!$BE$126:$BE$161,$DU52)</f>
        <v>0</v>
      </c>
      <c r="EE52" s="140">
        <f>[4]军团势力点战斗奖励设计!BM56+[4]军团势力点战斗奖励设计!BR56+求节点(活动投放!$S$166:$S$201,活动投放!$BE$166:$BE$201,$DU52)</f>
        <v>0</v>
      </c>
      <c r="EF52" s="140">
        <f t="shared" si="33"/>
        <v>0</v>
      </c>
      <c r="EG52" s="140">
        <f t="shared" si="34"/>
        <v>0</v>
      </c>
      <c r="EH52" s="140">
        <f t="shared" si="35"/>
        <v>0</v>
      </c>
      <c r="EI52" s="140">
        <f t="shared" si="36"/>
        <v>0</v>
      </c>
      <c r="EJ52" s="140">
        <f t="shared" si="37"/>
        <v>0</v>
      </c>
      <c r="EM52" s="140">
        <v>47</v>
      </c>
      <c r="EN52" s="140">
        <f>[4]军团势力点战斗奖励设计!AK56+[4]军团势力点战斗奖励设计!AP56+求节点(活动投放!$S$6:$S$41,活动投放!$BD$6:$BD$41,$EM52)</f>
        <v>0</v>
      </c>
      <c r="EO52" s="140">
        <f>[4]军团势力点战斗奖励设计!AL56+[4]军团势力点战斗奖励设计!AQ56+求节点(活动投放!$S$46:$S$81,活动投放!$BD$46:$BD$81,$EM52)</f>
        <v>0</v>
      </c>
      <c r="EP52" s="140">
        <f>[4]军团势力点战斗奖励设计!AM56+[4]军团势力点战斗奖励设计!AR56+求节点(活动投放!$S$86:$S$121,活动投放!$BD$86:$BD$121,$EM52)</f>
        <v>0</v>
      </c>
      <c r="EQ52" s="140">
        <f>[4]军团势力点战斗奖励设计!AN56+[4]军团势力点战斗奖励设计!AS56+求节点(活动投放!$S$126:$S$161,活动投放!$BD$126:$BD$161,$EM52)</f>
        <v>0</v>
      </c>
      <c r="ER52" s="140">
        <f>[4]军团势力点战斗奖励设计!AO56+[4]军团势力点战斗奖励设计!AT56+求节点(活动投放!$S$166:$S$201,活动投放!$BD$166:$BD$201,$EM52)</f>
        <v>0</v>
      </c>
      <c r="ES52" s="140">
        <f>[4]军团势力点战斗奖励设计!BS56+[4]军团势力点战斗奖励设计!BX56+求节点(活动投放!$S$6:$S$41,活动投放!$BF$6:$BF$41,$EM52)</f>
        <v>0</v>
      </c>
      <c r="ET52" s="140">
        <f>[4]军团势力点战斗奖励设计!BT56+[4]军团势力点战斗奖励设计!BY56+求节点(活动投放!$S$46:$S$81,活动投放!$BF$46:$BF$81,$EM52)</f>
        <v>0</v>
      </c>
      <c r="EU52" s="140">
        <f>[4]军团势力点战斗奖励设计!BU56+[4]军团势力点战斗奖励设计!BZ56+求节点(活动投放!$S$86:$S$121,活动投放!$BF$86:$BF$121,$EM52)</f>
        <v>0</v>
      </c>
      <c r="EV52" s="140">
        <f>[4]军团势力点战斗奖励设计!BV56+[4]军团势力点战斗奖励设计!CA56+求节点(活动投放!$S$126:$S$161,活动投放!$BF$126:$BF$161,$EM52)</f>
        <v>0</v>
      </c>
      <c r="EW52" s="140">
        <f>[4]军团势力点战斗奖励设计!BW56+[4]军团势力点战斗奖励设计!CB56+求节点(活动投放!$S$166:$S$201,活动投放!$BF$166:$BF$201,$EM52)</f>
        <v>0</v>
      </c>
      <c r="EX52" s="140">
        <f t="shared" si="38"/>
        <v>0</v>
      </c>
      <c r="EY52" s="140">
        <f t="shared" si="39"/>
        <v>0</v>
      </c>
      <c r="EZ52" s="140">
        <f t="shared" si="40"/>
        <v>0</v>
      </c>
      <c r="FA52" s="140">
        <f t="shared" si="41"/>
        <v>0</v>
      </c>
      <c r="FB52" s="140">
        <f t="shared" si="42"/>
        <v>0</v>
      </c>
    </row>
    <row r="53" spans="2:158" x14ac:dyDescent="0.15">
      <c r="B53" s="80">
        <v>48</v>
      </c>
      <c r="C53" s="119">
        <f>[4]军团势力点战斗奖励设计!GB57+求节点(活动投放!$S$6:$S$41,活动投放!AN$6:AN$41,$B53)</f>
        <v>0</v>
      </c>
      <c r="D53" s="119">
        <f>[4]军团势力点战斗奖励设计!GC57+求节点(活动投放!$S$6:$S$41,活动投放!AO$6:AO$41,$B53)</f>
        <v>0</v>
      </c>
      <c r="E53" s="119">
        <f>[4]军团势力点战斗奖励设计!GD57+求节点(活动投放!$S$6:$S$41,活动投放!AP$6:AP$41,$B53)</f>
        <v>0</v>
      </c>
      <c r="F53" s="119">
        <f>[4]军团势力点战斗奖励设计!GE57+求节点(活动投放!$S$6:$S$41,活动投放!AQ$6:AQ$41,$B53)</f>
        <v>0</v>
      </c>
      <c r="G53" s="119">
        <f>[4]军团势力点战斗奖励设计!GF57+求节点(活动投放!$S$6:$S$41,活动投放!AR$6:AR$41,$B53)</f>
        <v>0</v>
      </c>
      <c r="H53" s="119">
        <f>[4]军团势力点战斗奖励设计!GG57+求节点(活动投放!$S$6:$S$41,活动投放!AS$6:AS$41,$B53)</f>
        <v>0</v>
      </c>
      <c r="I53" s="119">
        <f>IF($B53&lt;前期规划!$C$2,0,求节点(装备突破!$N$6:$N$41,装备突破!AQ$6:AQ$41,$B53))</f>
        <v>0</v>
      </c>
      <c r="J53" s="119">
        <f>IF($B53&lt;前期规划!$C$2,0,求节点(装备突破!$N$6:$N$41,装备突破!AR$6:AR$41,$B53))</f>
        <v>0</v>
      </c>
      <c r="K53" s="119">
        <f>IF($B53&lt;前期规划!$C$2,0,求节点(装备突破!$N$6:$N$41,装备突破!AS$6:AS$41,$B53))</f>
        <v>0</v>
      </c>
      <c r="L53" s="119">
        <f>IF($B53&lt;前期规划!$C$2,0,求节点(装备突破!$N$6:$N$41,装备突破!AT$6:AT$41,$B53))</f>
        <v>0</v>
      </c>
      <c r="M53" s="119">
        <f>IF($B53&lt;前期规划!$C$2,0,求节点(装备突破!$N$6:$N$41,装备突破!AU$6:AU$41,$B53))</f>
        <v>0</v>
      </c>
      <c r="N53" s="119">
        <f>IF($B53&lt;前期规划!$C$2,0,求节点(装备突破!$N$6:$N$41,装备突破!AV$6:AV$41,$B53))</f>
        <v>0</v>
      </c>
      <c r="O53" s="80">
        <f t="shared" si="23"/>
        <v>0</v>
      </c>
      <c r="P53" s="80">
        <f t="shared" si="24"/>
        <v>0</v>
      </c>
      <c r="Q53" s="80">
        <f t="shared" si="25"/>
        <v>0</v>
      </c>
      <c r="R53" s="80">
        <f t="shared" si="26"/>
        <v>0</v>
      </c>
      <c r="S53" s="80">
        <f t="shared" si="27"/>
        <v>0</v>
      </c>
      <c r="T53" s="80">
        <f t="shared" si="28"/>
        <v>0</v>
      </c>
      <c r="V53" s="128" t="e">
        <f>[4]军团势力点战斗奖励设计!GD57/E53</f>
        <v>#DIV/0!</v>
      </c>
      <c r="W53" s="128" t="e">
        <f>求节点(活动投放!$S$6:$S$41,活动投放!AP$6:AP$41,$B53)/E53</f>
        <v>#DIV/0!</v>
      </c>
      <c r="Y53" s="128" t="e">
        <f>[4]军团势力点战斗奖励设计!GE57/F53</f>
        <v>#DIV/0!</v>
      </c>
      <c r="Z53" s="128" t="e">
        <f>求节点(活动投放!$S$6:$S$41,活动投放!AQ$6:AQ$41,$B53)/F53</f>
        <v>#DIV/0!</v>
      </c>
      <c r="AB53" s="128" t="e">
        <f>[4]军团势力点战斗奖励设计!GF57/G53</f>
        <v>#DIV/0!</v>
      </c>
      <c r="AC53" s="128" t="e">
        <f>求节点(活动投放!$S$6:$S$41,活动投放!AR$6:AR$41,$B53)/G53</f>
        <v>#DIV/0!</v>
      </c>
      <c r="AE53" s="128" t="e">
        <f>[4]军团势力点战斗奖励设计!GG57/H53</f>
        <v>#DIV/0!</v>
      </c>
      <c r="AF53" s="128" t="e">
        <f>求节点(活动投放!$S$6:$S$41,活动投放!AS$6:AS$41,$B53)/H53</f>
        <v>#DIV/0!</v>
      </c>
      <c r="AI53" s="80">
        <v>48</v>
      </c>
      <c r="AJ53" s="119">
        <f>[4]军团势力点战斗奖励设计!GH57+求节点(活动投放!$S$46:$S$81,活动投放!AN$46:AN$81,$AI53)</f>
        <v>0</v>
      </c>
      <c r="AK53" s="119">
        <f>[4]军团势力点战斗奖励设计!GI57+求节点(活动投放!$S$46:$S$81,活动投放!AO$46:AO$81,$AI53)</f>
        <v>0</v>
      </c>
      <c r="AL53" s="119">
        <f>[4]军团势力点战斗奖励设计!GJ57+求节点(活动投放!$S$46:$S$81,活动投放!AP$46:AP$81,$AI53)</f>
        <v>0</v>
      </c>
      <c r="AM53" s="119">
        <f>[4]军团势力点战斗奖励设计!GK57+求节点(活动投放!$S$46:$S$81,活动投放!AQ$46:AQ$81,$AI53)</f>
        <v>0</v>
      </c>
      <c r="AN53" s="119">
        <f>[4]军团势力点战斗奖励设计!GL57+求节点(活动投放!$S$46:$S$81,活动投放!AR$46:AR$81,$AI53)</f>
        <v>0</v>
      </c>
      <c r="AO53" s="119">
        <f>[4]军团势力点战斗奖励设计!GM57+求节点(活动投放!$S$46:$S$81,活动投放!AS$46:AS$81,$AI53)</f>
        <v>0</v>
      </c>
      <c r="AP53" s="119">
        <f>IF($AI53&lt;前期规划!$C$2,0,求节点(装备突破!$N$46:$N$81,装备突破!AQ$46:AQ$81,$AI53))</f>
        <v>0</v>
      </c>
      <c r="AQ53" s="119">
        <f>IF($AI53&lt;前期规划!$C$2,0,求节点(装备突破!$N$46:$N$81,装备突破!AR$46:AR$81,$AI53))</f>
        <v>0</v>
      </c>
      <c r="AR53" s="119">
        <f>IF($AI53&lt;前期规划!$C$2,0,求节点(装备突破!$N$46:$N$81,装备突破!AS$46:AS$81,$AI53))</f>
        <v>0</v>
      </c>
      <c r="AS53" s="119">
        <f>IF($AI53&lt;前期规划!$C$2,0,求节点(装备突破!$N$46:$N$81,装备突破!AT$46:AT$81,$AI53))</f>
        <v>0</v>
      </c>
      <c r="AT53" s="119">
        <f>IF($AI53&lt;前期规划!$C$2,0,求节点(装备突破!$N$46:$N$81,装备突破!AU$46:AU$81,$AI53))</f>
        <v>0</v>
      </c>
      <c r="AU53" s="119">
        <f>IF($AI53&lt;前期规划!$C$2,0,求节点(装备突破!$N$46:$N$81,装备突破!AV$46:AV$81,$AI53))</f>
        <v>0</v>
      </c>
      <c r="AV53" s="80">
        <f t="shared" si="29"/>
        <v>0</v>
      </c>
      <c r="AW53" s="80">
        <f t="shared" si="1"/>
        <v>0</v>
      </c>
      <c r="AX53" s="80">
        <f t="shared" si="2"/>
        <v>0</v>
      </c>
      <c r="AY53" s="80">
        <f t="shared" si="3"/>
        <v>0</v>
      </c>
      <c r="AZ53" s="80">
        <f t="shared" si="4"/>
        <v>0</v>
      </c>
      <c r="BA53" s="80">
        <f t="shared" si="5"/>
        <v>0</v>
      </c>
      <c r="BD53" s="80">
        <v>48</v>
      </c>
      <c r="BE53" s="119">
        <f>[4]军团势力点战斗奖励设计!GN57+求节点(活动投放!$S$86:$S$121,活动投放!AN$86:AN$121,$BD53)</f>
        <v>0</v>
      </c>
      <c r="BF53" s="119">
        <f>[4]军团势力点战斗奖励设计!GO57+求节点(活动投放!$S$86:$S$121,活动投放!AO$86:AO$121,$BD53)</f>
        <v>0</v>
      </c>
      <c r="BG53" s="119">
        <f>[4]军团势力点战斗奖励设计!GP57+求节点(活动投放!$S$86:$S$121,活动投放!AP$86:AP$121,$BD53)</f>
        <v>0</v>
      </c>
      <c r="BH53" s="119">
        <f>[4]军团势力点战斗奖励设计!GQ57+求节点(活动投放!$S$86:$S$121,活动投放!AQ$86:AQ$121,$BD53)</f>
        <v>0</v>
      </c>
      <c r="BI53" s="119">
        <f>[4]军团势力点战斗奖励设计!GR57+求节点(活动投放!$S$86:$S$121,活动投放!AR$86:AR$121,$BD53)</f>
        <v>0</v>
      </c>
      <c r="BJ53" s="119">
        <f>[4]军团势力点战斗奖励设计!GS57+求节点(活动投放!$S$86:$S$121,活动投放!AS$86:AS$121,$BD53)</f>
        <v>0</v>
      </c>
      <c r="BK53" s="119">
        <f>IF($BD53&lt;前期规划!$C$2,0,求节点(装备突破!$N$86:$N$121,装备突破!AQ$86:AQ$121,$BD53))</f>
        <v>0</v>
      </c>
      <c r="BL53" s="119">
        <f>IF($BD53&lt;前期规划!$C$2,0,求节点(装备突破!$N$86:$N$121,装备突破!AR$86:AR$121,$BD53))</f>
        <v>0</v>
      </c>
      <c r="BM53" s="119">
        <f>IF($BD53&lt;前期规划!$C$2,0,求节点(装备突破!$N$86:$N$121,装备突破!AS$86:AS$121,$BD53))</f>
        <v>0</v>
      </c>
      <c r="BN53" s="119">
        <f>IF($BD53&lt;前期规划!$C$2,0,求节点(装备突破!$N$86:$N$121,装备突破!AT$86:AT$121,$BD53))</f>
        <v>0</v>
      </c>
      <c r="BO53" s="119">
        <f>IF($BD53&lt;前期规划!$C$2,0,求节点(装备突破!$N$86:$N$121,装备突破!AU$86:AU$121,$BD53))</f>
        <v>0</v>
      </c>
      <c r="BP53" s="119">
        <f>IF($BD53&lt;前期规划!$C$2,0,求节点(装备突破!$N$86:$N$121,装备突破!AV$86:AV$121,$BD53))</f>
        <v>0</v>
      </c>
      <c r="BQ53" s="80">
        <f t="shared" si="30"/>
        <v>0</v>
      </c>
      <c r="BR53" s="80">
        <f t="shared" si="6"/>
        <v>0</v>
      </c>
      <c r="BS53" s="80">
        <f t="shared" si="7"/>
        <v>0</v>
      </c>
      <c r="BT53" s="80">
        <f t="shared" si="8"/>
        <v>0</v>
      </c>
      <c r="BU53" s="80">
        <f t="shared" si="9"/>
        <v>0</v>
      </c>
      <c r="BV53" s="80">
        <f t="shared" si="10"/>
        <v>0</v>
      </c>
      <c r="BY53" s="80">
        <v>48</v>
      </c>
      <c r="BZ53" s="119">
        <f>[4]军团势力点战斗奖励设计!GT57+求节点(活动投放!$S$126:$S$161,活动投放!AN$126:AN$161,$BY53)</f>
        <v>0</v>
      </c>
      <c r="CA53" s="119">
        <f>[4]军团势力点战斗奖励设计!GU57+求节点(活动投放!$S$126:$S$161,活动投放!AO$126:AO$161,$BY53)</f>
        <v>0</v>
      </c>
      <c r="CB53" s="119">
        <f>[4]军团势力点战斗奖励设计!GV57+求节点(活动投放!$S$126:$S$161,活动投放!AP$126:AP$161,$BY53)</f>
        <v>0</v>
      </c>
      <c r="CC53" s="119">
        <f>[4]军团势力点战斗奖励设计!GW57+求节点(活动投放!$S$126:$S$161,活动投放!AQ$126:AQ$161,$BY53)</f>
        <v>0</v>
      </c>
      <c r="CD53" s="119">
        <f>[4]军团势力点战斗奖励设计!GX57+求节点(活动投放!$S$126:$S$161,活动投放!AR$126:AR$161,$BY53)</f>
        <v>0</v>
      </c>
      <c r="CE53" s="119">
        <f>[4]军团势力点战斗奖励设计!GY57+求节点(活动投放!$S$126:$S$161,活动投放!AS$126:AS$161,$BY53)</f>
        <v>0</v>
      </c>
      <c r="CF53" s="119">
        <f>IF($BY53&lt;前期规划!$C$2,0,求节点(装备突破!$N$126:$N$161,装备突破!AQ$126:AQ$161,$BY53))</f>
        <v>0</v>
      </c>
      <c r="CG53" s="119">
        <f>IF($BY53&lt;前期规划!$C$2,0,求节点(装备突破!$N$126:$N$161,装备突破!AR$126:AR$161,$BY53))</f>
        <v>0</v>
      </c>
      <c r="CH53" s="119">
        <f>IF($BY53&lt;前期规划!$C$2,0,求节点(装备突破!$N$126:$N$161,装备突破!AS$126:AS$161,$BY53))</f>
        <v>0</v>
      </c>
      <c r="CI53" s="119">
        <f>IF($BY53&lt;前期规划!$C$2,0,求节点(装备突破!$N$126:$N$161,装备突破!AT$126:AT$161,$BY53))</f>
        <v>0</v>
      </c>
      <c r="CJ53" s="119">
        <f>IF($BY53&lt;前期规划!$C$2,0,求节点(装备突破!$N$126:$N$161,装备突破!AU$126:AU$161,$BY53))</f>
        <v>0</v>
      </c>
      <c r="CK53" s="119">
        <f>IF($BY53&lt;前期规划!$C$2,0,求节点(装备突破!$N$126:$N$161,装备突破!AV$126:AV$161,$BY53))</f>
        <v>0</v>
      </c>
      <c r="CL53" s="80">
        <f t="shared" si="31"/>
        <v>0</v>
      </c>
      <c r="CM53" s="80">
        <f t="shared" si="11"/>
        <v>0</v>
      </c>
      <c r="CN53" s="80">
        <f t="shared" si="12"/>
        <v>0</v>
      </c>
      <c r="CO53" s="80">
        <f t="shared" si="13"/>
        <v>0</v>
      </c>
      <c r="CP53" s="80">
        <f t="shared" si="14"/>
        <v>0</v>
      </c>
      <c r="CQ53" s="80">
        <f t="shared" si="15"/>
        <v>0</v>
      </c>
      <c r="CT53" s="80">
        <v>48</v>
      </c>
      <c r="CU53" s="119">
        <f>[4]军团势力点战斗奖励设计!GZ57+求节点(活动投放!$S$166:$S$201,活动投放!AN$166:AN$201,$CT53)</f>
        <v>0</v>
      </c>
      <c r="CV53" s="119">
        <f>[4]军团势力点战斗奖励设计!HA57+求节点(活动投放!$S$166:$S$201,活动投放!AO$166:AO$201,$CT53)</f>
        <v>0</v>
      </c>
      <c r="CW53" s="119">
        <f>[4]军团势力点战斗奖励设计!HB57+求节点(活动投放!$S$166:$S$201,活动投放!AP$166:AP$201,$CT53)</f>
        <v>0</v>
      </c>
      <c r="CX53" s="119">
        <f>[4]军团势力点战斗奖励设计!HC57+求节点(活动投放!$S$166:$S$201,活动投放!AQ$166:AQ$201,$CT53)</f>
        <v>0</v>
      </c>
      <c r="CY53" s="119">
        <f>[4]军团势力点战斗奖励设计!HD57+求节点(活动投放!$S$166:$S$201,活动投放!AR$166:AR$201,$CT53)</f>
        <v>0</v>
      </c>
      <c r="CZ53" s="119">
        <f>[4]军团势力点战斗奖励设计!HE57+求节点(活动投放!$S$166:$S$201,活动投放!AS$166:AS$201,$CT53)</f>
        <v>0</v>
      </c>
      <c r="DA53" s="119">
        <f>IF($CT53&lt;前期规划!$C$2,0,求节点(装备突破!$N$166:$N$201,装备突破!AQ$166:AQ$201,$CT53))</f>
        <v>0</v>
      </c>
      <c r="DB53" s="119">
        <f>IF($CT53&lt;前期规划!$C$2,0,求节点(装备突破!$N$166:$N$201,装备突破!AR$166:AR$201,$CT53))</f>
        <v>0</v>
      </c>
      <c r="DC53" s="119">
        <f>IF($CT53&lt;前期规划!$C$2,0,求节点(装备突破!$N$166:$N$201,装备突破!AS$166:AS$201,$CT53))</f>
        <v>0</v>
      </c>
      <c r="DD53" s="119">
        <f>IF($CT53&lt;前期规划!$C$2,0,求节点(装备突破!$N$166:$N$201,装备突破!AT$166:AT$201,$CT53))</f>
        <v>0</v>
      </c>
      <c r="DE53" s="119">
        <f>IF($CT53&lt;前期规划!$C$2,0,求节点(装备突破!$N$166:$N$201,装备突破!AU$166:AU$201,$CT53))</f>
        <v>0</v>
      </c>
      <c r="DF53" s="119">
        <f>IF($CT53&lt;前期规划!$C$2,0,求节点(装备突破!$N$166:$N$201,装备突破!AV$166:AV$201,$CT53))</f>
        <v>0</v>
      </c>
      <c r="DG53" s="80">
        <f t="shared" si="32"/>
        <v>0</v>
      </c>
      <c r="DH53" s="80">
        <f t="shared" si="16"/>
        <v>0</v>
      </c>
      <c r="DI53" s="80">
        <f t="shared" si="17"/>
        <v>0</v>
      </c>
      <c r="DJ53" s="80">
        <f t="shared" si="18"/>
        <v>0</v>
      </c>
      <c r="DK53" s="80">
        <f t="shared" si="19"/>
        <v>0</v>
      </c>
      <c r="DL53" s="80">
        <f t="shared" si="20"/>
        <v>0</v>
      </c>
      <c r="DN53" s="128" t="e">
        <f>[4]军团势力点战斗奖励设计!HE57/CZ53</f>
        <v>#DIV/0!</v>
      </c>
      <c r="DO53" s="128" t="e">
        <f>求节点(活动投放!$S$166:$S$201,活动投放!AS$166:AS$201,$CT53)/CZ53</f>
        <v>#DIV/0!</v>
      </c>
      <c r="DU53" s="140">
        <v>48</v>
      </c>
      <c r="DV53" s="140">
        <f>[4]军团势力点战斗奖励设计!AA57+[4]军团势力点战斗奖励设计!AF57+求节点(活动投放!$S$6:$S$41,活动投放!$BC$6:$BC$41,$DU53)</f>
        <v>0</v>
      </c>
      <c r="DW53" s="140">
        <f>[4]军团势力点战斗奖励设计!AB57+[4]军团势力点战斗奖励设计!AG57+求节点(活动投放!$S$46:$S$81,活动投放!$BC$46:$BC$81,$DU53)</f>
        <v>0</v>
      </c>
      <c r="DX53" s="140">
        <f>[4]军团势力点战斗奖励设计!AC57+[4]军团势力点战斗奖励设计!AH57+求节点(活动投放!$S$86:$S$121,活动投放!$BC$86:$BC$121,$DU53)</f>
        <v>0</v>
      </c>
      <c r="DY53" s="140">
        <f>[4]军团势力点战斗奖励设计!AD57+[4]军团势力点战斗奖励设计!AI57+求节点(活动投放!$S$126:$S$161,活动投放!$BC$126:$BC$161,$DU53)</f>
        <v>0</v>
      </c>
      <c r="DZ53" s="140">
        <f>[4]军团势力点战斗奖励设计!AE57+[4]军团势力点战斗奖励设计!AJ57+求节点(活动投放!$S$166:$S$201,活动投放!$BC$166:$BC$201,$DU53)</f>
        <v>0</v>
      </c>
      <c r="EA53" s="140">
        <f>[4]军团势力点战斗奖励设计!BI57+[4]军团势力点战斗奖励设计!BN57+求节点(活动投放!$S$6:$S$41,活动投放!$BE$6:$BE$41,$DU53)</f>
        <v>0</v>
      </c>
      <c r="EB53" s="140">
        <f>[4]军团势力点战斗奖励设计!BJ57+[4]军团势力点战斗奖励设计!BO57+求节点(活动投放!$S$46:$S$81,活动投放!$BE$46:$BE$81,$DU53)</f>
        <v>0</v>
      </c>
      <c r="EC53" s="140">
        <f>[4]军团势力点战斗奖励设计!BK57+[4]军团势力点战斗奖励设计!BP57+求节点(活动投放!$S$86:$S$121,活动投放!$BE$86:$BE$121,$DU53)</f>
        <v>0</v>
      </c>
      <c r="ED53" s="140">
        <f>[4]军团势力点战斗奖励设计!BL57+[4]军团势力点战斗奖励设计!BQ57+求节点(活动投放!$S$126:$S$161,活动投放!$BE$126:$BE$161,$DU53)</f>
        <v>0</v>
      </c>
      <c r="EE53" s="140">
        <f>[4]军团势力点战斗奖励设计!BM57+[4]军团势力点战斗奖励设计!BR57+求节点(活动投放!$S$166:$S$201,活动投放!$BE$166:$BE$201,$DU53)</f>
        <v>0</v>
      </c>
      <c r="EF53" s="140">
        <f t="shared" si="33"/>
        <v>0</v>
      </c>
      <c r="EG53" s="140">
        <f t="shared" si="34"/>
        <v>0</v>
      </c>
      <c r="EH53" s="140">
        <f t="shared" si="35"/>
        <v>0</v>
      </c>
      <c r="EI53" s="140">
        <f t="shared" si="36"/>
        <v>0</v>
      </c>
      <c r="EJ53" s="140">
        <f t="shared" si="37"/>
        <v>0</v>
      </c>
      <c r="EM53" s="140">
        <v>48</v>
      </c>
      <c r="EN53" s="140">
        <f>[4]军团势力点战斗奖励设计!AK57+[4]军团势力点战斗奖励设计!AP57+求节点(活动投放!$S$6:$S$41,活动投放!$BD$6:$BD$41,$EM53)</f>
        <v>0</v>
      </c>
      <c r="EO53" s="140">
        <f>[4]军团势力点战斗奖励设计!AL57+[4]军团势力点战斗奖励设计!AQ57+求节点(活动投放!$S$46:$S$81,活动投放!$BD$46:$BD$81,$EM53)</f>
        <v>0</v>
      </c>
      <c r="EP53" s="140">
        <f>[4]军团势力点战斗奖励设计!AM57+[4]军团势力点战斗奖励设计!AR57+求节点(活动投放!$S$86:$S$121,活动投放!$BD$86:$BD$121,$EM53)</f>
        <v>0</v>
      </c>
      <c r="EQ53" s="140">
        <f>[4]军团势力点战斗奖励设计!AN57+[4]军团势力点战斗奖励设计!AS57+求节点(活动投放!$S$126:$S$161,活动投放!$BD$126:$BD$161,$EM53)</f>
        <v>0</v>
      </c>
      <c r="ER53" s="140">
        <f>[4]军团势力点战斗奖励设计!AO57+[4]军团势力点战斗奖励设计!AT57+求节点(活动投放!$S$166:$S$201,活动投放!$BD$166:$BD$201,$EM53)</f>
        <v>0</v>
      </c>
      <c r="ES53" s="140">
        <f>[4]军团势力点战斗奖励设计!BS57+[4]军团势力点战斗奖励设计!BX57+求节点(活动投放!$S$6:$S$41,活动投放!$BF$6:$BF$41,$EM53)</f>
        <v>0</v>
      </c>
      <c r="ET53" s="140">
        <f>[4]军团势力点战斗奖励设计!BT57+[4]军团势力点战斗奖励设计!BY57+求节点(活动投放!$S$46:$S$81,活动投放!$BF$46:$BF$81,$EM53)</f>
        <v>0</v>
      </c>
      <c r="EU53" s="140">
        <f>[4]军团势力点战斗奖励设计!BU57+[4]军团势力点战斗奖励设计!BZ57+求节点(活动投放!$S$86:$S$121,活动投放!$BF$86:$BF$121,$EM53)</f>
        <v>0</v>
      </c>
      <c r="EV53" s="140">
        <f>[4]军团势力点战斗奖励设计!BV57+[4]军团势力点战斗奖励设计!CA57+求节点(活动投放!$S$126:$S$161,活动投放!$BF$126:$BF$161,$EM53)</f>
        <v>0</v>
      </c>
      <c r="EW53" s="140">
        <f>[4]军团势力点战斗奖励设计!BW57+[4]军团势力点战斗奖励设计!CB57+求节点(活动投放!$S$166:$S$201,活动投放!$BF$166:$BF$201,$EM53)</f>
        <v>0</v>
      </c>
      <c r="EX53" s="140">
        <f t="shared" si="38"/>
        <v>0</v>
      </c>
      <c r="EY53" s="140">
        <f t="shared" si="39"/>
        <v>0</v>
      </c>
      <c r="EZ53" s="140">
        <f t="shared" si="40"/>
        <v>0</v>
      </c>
      <c r="FA53" s="140">
        <f t="shared" si="41"/>
        <v>0</v>
      </c>
      <c r="FB53" s="140">
        <f t="shared" si="42"/>
        <v>0</v>
      </c>
    </row>
    <row r="54" spans="2:158" x14ac:dyDescent="0.15">
      <c r="B54" s="80">
        <v>49</v>
      </c>
      <c r="C54" s="119">
        <f>[4]军团势力点战斗奖励设计!GB58+求节点(活动投放!$S$6:$S$41,活动投放!AN$6:AN$41,$B54)</f>
        <v>0</v>
      </c>
      <c r="D54" s="119">
        <f>[4]军团势力点战斗奖励设计!GC58+求节点(活动投放!$S$6:$S$41,活动投放!AO$6:AO$41,$B54)</f>
        <v>0</v>
      </c>
      <c r="E54" s="119">
        <f>[4]军团势力点战斗奖励设计!GD58+求节点(活动投放!$S$6:$S$41,活动投放!AP$6:AP$41,$B54)</f>
        <v>0</v>
      </c>
      <c r="F54" s="119">
        <f>[4]军团势力点战斗奖励设计!GE58+求节点(活动投放!$S$6:$S$41,活动投放!AQ$6:AQ$41,$B54)</f>
        <v>0</v>
      </c>
      <c r="G54" s="119">
        <f>[4]军团势力点战斗奖励设计!GF58+求节点(活动投放!$S$6:$S$41,活动投放!AR$6:AR$41,$B54)</f>
        <v>0</v>
      </c>
      <c r="H54" s="119">
        <f>[4]军团势力点战斗奖励设计!GG58+求节点(活动投放!$S$6:$S$41,活动投放!AS$6:AS$41,$B54)</f>
        <v>0</v>
      </c>
      <c r="I54" s="119">
        <f>IF($B54&lt;前期规划!$C$2,0,求节点(装备突破!$N$6:$N$41,装备突破!AQ$6:AQ$41,$B54))</f>
        <v>0</v>
      </c>
      <c r="J54" s="119">
        <f>IF($B54&lt;前期规划!$C$2,0,求节点(装备突破!$N$6:$N$41,装备突破!AR$6:AR$41,$B54))</f>
        <v>0</v>
      </c>
      <c r="K54" s="119">
        <f>IF($B54&lt;前期规划!$C$2,0,求节点(装备突破!$N$6:$N$41,装备突破!AS$6:AS$41,$B54))</f>
        <v>0</v>
      </c>
      <c r="L54" s="119">
        <f>IF($B54&lt;前期规划!$C$2,0,求节点(装备突破!$N$6:$N$41,装备突破!AT$6:AT$41,$B54))</f>
        <v>0</v>
      </c>
      <c r="M54" s="119">
        <f>IF($B54&lt;前期规划!$C$2,0,求节点(装备突破!$N$6:$N$41,装备突破!AU$6:AU$41,$B54))</f>
        <v>0</v>
      </c>
      <c r="N54" s="119">
        <f>IF($B54&lt;前期规划!$C$2,0,求节点(装备突破!$N$6:$N$41,装备突破!AV$6:AV$41,$B54))</f>
        <v>0</v>
      </c>
      <c r="O54" s="80">
        <f t="shared" si="23"/>
        <v>0</v>
      </c>
      <c r="P54" s="80">
        <f t="shared" si="24"/>
        <v>0</v>
      </c>
      <c r="Q54" s="80">
        <f t="shared" si="25"/>
        <v>0</v>
      </c>
      <c r="R54" s="80">
        <f t="shared" si="26"/>
        <v>0</v>
      </c>
      <c r="S54" s="80">
        <f t="shared" si="27"/>
        <v>0</v>
      </c>
      <c r="T54" s="80">
        <f t="shared" si="28"/>
        <v>0</v>
      </c>
      <c r="V54" s="128" t="e">
        <f>[4]军团势力点战斗奖励设计!GD58/E54</f>
        <v>#DIV/0!</v>
      </c>
      <c r="W54" s="128" t="e">
        <f>求节点(活动投放!$S$6:$S$41,活动投放!AP$6:AP$41,$B54)/E54</f>
        <v>#DIV/0!</v>
      </c>
      <c r="Y54" s="128" t="e">
        <f>[4]军团势力点战斗奖励设计!GE58/F54</f>
        <v>#DIV/0!</v>
      </c>
      <c r="Z54" s="128" t="e">
        <f>求节点(活动投放!$S$6:$S$41,活动投放!AQ$6:AQ$41,$B54)/F54</f>
        <v>#DIV/0!</v>
      </c>
      <c r="AB54" s="128" t="e">
        <f>[4]军团势力点战斗奖励设计!GF58/G54</f>
        <v>#DIV/0!</v>
      </c>
      <c r="AC54" s="128" t="e">
        <f>求节点(活动投放!$S$6:$S$41,活动投放!AR$6:AR$41,$B54)/G54</f>
        <v>#DIV/0!</v>
      </c>
      <c r="AE54" s="128" t="e">
        <f>[4]军团势力点战斗奖励设计!GG58/H54</f>
        <v>#DIV/0!</v>
      </c>
      <c r="AF54" s="128" t="e">
        <f>求节点(活动投放!$S$6:$S$41,活动投放!AS$6:AS$41,$B54)/H54</f>
        <v>#DIV/0!</v>
      </c>
      <c r="AI54" s="80">
        <v>49</v>
      </c>
      <c r="AJ54" s="119">
        <f>[4]军团势力点战斗奖励设计!GH58+求节点(活动投放!$S$46:$S$81,活动投放!AN$46:AN$81,$AI54)</f>
        <v>0</v>
      </c>
      <c r="AK54" s="119">
        <f>[4]军团势力点战斗奖励设计!GI58+求节点(活动投放!$S$46:$S$81,活动投放!AO$46:AO$81,$AI54)</f>
        <v>0</v>
      </c>
      <c r="AL54" s="119">
        <f>[4]军团势力点战斗奖励设计!GJ58+求节点(活动投放!$S$46:$S$81,活动投放!AP$46:AP$81,$AI54)</f>
        <v>0</v>
      </c>
      <c r="AM54" s="119">
        <f>[4]军团势力点战斗奖励设计!GK58+求节点(活动投放!$S$46:$S$81,活动投放!AQ$46:AQ$81,$AI54)</f>
        <v>0</v>
      </c>
      <c r="AN54" s="119">
        <f>[4]军团势力点战斗奖励设计!GL58+求节点(活动投放!$S$46:$S$81,活动投放!AR$46:AR$81,$AI54)</f>
        <v>0</v>
      </c>
      <c r="AO54" s="119">
        <f>[4]军团势力点战斗奖励设计!GM58+求节点(活动投放!$S$46:$S$81,活动投放!AS$46:AS$81,$AI54)</f>
        <v>0</v>
      </c>
      <c r="AP54" s="119">
        <f>IF($AI54&lt;前期规划!$C$2,0,求节点(装备突破!$N$46:$N$81,装备突破!AQ$46:AQ$81,$AI54))</f>
        <v>0</v>
      </c>
      <c r="AQ54" s="119">
        <f>IF($AI54&lt;前期规划!$C$2,0,求节点(装备突破!$N$46:$N$81,装备突破!AR$46:AR$81,$AI54))</f>
        <v>0</v>
      </c>
      <c r="AR54" s="119">
        <f>IF($AI54&lt;前期规划!$C$2,0,求节点(装备突破!$N$46:$N$81,装备突破!AS$46:AS$81,$AI54))</f>
        <v>0</v>
      </c>
      <c r="AS54" s="119">
        <f>IF($AI54&lt;前期规划!$C$2,0,求节点(装备突破!$N$46:$N$81,装备突破!AT$46:AT$81,$AI54))</f>
        <v>0</v>
      </c>
      <c r="AT54" s="119">
        <f>IF($AI54&lt;前期规划!$C$2,0,求节点(装备突破!$N$46:$N$81,装备突破!AU$46:AU$81,$AI54))</f>
        <v>0</v>
      </c>
      <c r="AU54" s="119">
        <f>IF($AI54&lt;前期规划!$C$2,0,求节点(装备突破!$N$46:$N$81,装备突破!AV$46:AV$81,$AI54))</f>
        <v>0</v>
      </c>
      <c r="AV54" s="80">
        <f t="shared" si="29"/>
        <v>0</v>
      </c>
      <c r="AW54" s="80">
        <f t="shared" si="1"/>
        <v>0</v>
      </c>
      <c r="AX54" s="80">
        <f t="shared" si="2"/>
        <v>0</v>
      </c>
      <c r="AY54" s="80">
        <f t="shared" si="3"/>
        <v>0</v>
      </c>
      <c r="AZ54" s="80">
        <f t="shared" si="4"/>
        <v>0</v>
      </c>
      <c r="BA54" s="80">
        <f t="shared" si="5"/>
        <v>0</v>
      </c>
      <c r="BD54" s="80">
        <v>49</v>
      </c>
      <c r="BE54" s="119">
        <f>[4]军团势力点战斗奖励设计!GN58+求节点(活动投放!$S$86:$S$121,活动投放!AN$86:AN$121,$BD54)</f>
        <v>0</v>
      </c>
      <c r="BF54" s="119">
        <f>[4]军团势力点战斗奖励设计!GO58+求节点(活动投放!$S$86:$S$121,活动投放!AO$86:AO$121,$BD54)</f>
        <v>0</v>
      </c>
      <c r="BG54" s="119">
        <f>[4]军团势力点战斗奖励设计!GP58+求节点(活动投放!$S$86:$S$121,活动投放!AP$86:AP$121,$BD54)</f>
        <v>0</v>
      </c>
      <c r="BH54" s="119">
        <f>[4]军团势力点战斗奖励设计!GQ58+求节点(活动投放!$S$86:$S$121,活动投放!AQ$86:AQ$121,$BD54)</f>
        <v>0</v>
      </c>
      <c r="BI54" s="119">
        <f>[4]军团势力点战斗奖励设计!GR58+求节点(活动投放!$S$86:$S$121,活动投放!AR$86:AR$121,$BD54)</f>
        <v>0</v>
      </c>
      <c r="BJ54" s="119">
        <f>[4]军团势力点战斗奖励设计!GS58+求节点(活动投放!$S$86:$S$121,活动投放!AS$86:AS$121,$BD54)</f>
        <v>0</v>
      </c>
      <c r="BK54" s="119">
        <f>IF($BD54&lt;前期规划!$C$2,0,求节点(装备突破!$N$86:$N$121,装备突破!AQ$86:AQ$121,$BD54))</f>
        <v>0</v>
      </c>
      <c r="BL54" s="119">
        <f>IF($BD54&lt;前期规划!$C$2,0,求节点(装备突破!$N$86:$N$121,装备突破!AR$86:AR$121,$BD54))</f>
        <v>0</v>
      </c>
      <c r="BM54" s="119">
        <f>IF($BD54&lt;前期规划!$C$2,0,求节点(装备突破!$N$86:$N$121,装备突破!AS$86:AS$121,$BD54))</f>
        <v>0</v>
      </c>
      <c r="BN54" s="119">
        <f>IF($BD54&lt;前期规划!$C$2,0,求节点(装备突破!$N$86:$N$121,装备突破!AT$86:AT$121,$BD54))</f>
        <v>0</v>
      </c>
      <c r="BO54" s="119">
        <f>IF($BD54&lt;前期规划!$C$2,0,求节点(装备突破!$N$86:$N$121,装备突破!AU$86:AU$121,$BD54))</f>
        <v>0</v>
      </c>
      <c r="BP54" s="119">
        <f>IF($BD54&lt;前期规划!$C$2,0,求节点(装备突破!$N$86:$N$121,装备突破!AV$86:AV$121,$BD54))</f>
        <v>0</v>
      </c>
      <c r="BQ54" s="80">
        <f t="shared" si="30"/>
        <v>0</v>
      </c>
      <c r="BR54" s="80">
        <f t="shared" si="6"/>
        <v>0</v>
      </c>
      <c r="BS54" s="80">
        <f t="shared" si="7"/>
        <v>0</v>
      </c>
      <c r="BT54" s="80">
        <f t="shared" si="8"/>
        <v>0</v>
      </c>
      <c r="BU54" s="80">
        <f t="shared" si="9"/>
        <v>0</v>
      </c>
      <c r="BV54" s="80">
        <f t="shared" si="10"/>
        <v>0</v>
      </c>
      <c r="BY54" s="80">
        <v>49</v>
      </c>
      <c r="BZ54" s="119">
        <f>[4]军团势力点战斗奖励设计!GT58+求节点(活动投放!$S$126:$S$161,活动投放!AN$126:AN$161,$BY54)</f>
        <v>0</v>
      </c>
      <c r="CA54" s="119">
        <f>[4]军团势力点战斗奖励设计!GU58+求节点(活动投放!$S$126:$S$161,活动投放!AO$126:AO$161,$BY54)</f>
        <v>0</v>
      </c>
      <c r="CB54" s="119">
        <f>[4]军团势力点战斗奖励设计!GV58+求节点(活动投放!$S$126:$S$161,活动投放!AP$126:AP$161,$BY54)</f>
        <v>0</v>
      </c>
      <c r="CC54" s="119">
        <f>[4]军团势力点战斗奖励设计!GW58+求节点(活动投放!$S$126:$S$161,活动投放!AQ$126:AQ$161,$BY54)</f>
        <v>0</v>
      </c>
      <c r="CD54" s="119">
        <f>[4]军团势力点战斗奖励设计!GX58+求节点(活动投放!$S$126:$S$161,活动投放!AR$126:AR$161,$BY54)</f>
        <v>0</v>
      </c>
      <c r="CE54" s="119">
        <f>[4]军团势力点战斗奖励设计!GY58+求节点(活动投放!$S$126:$S$161,活动投放!AS$126:AS$161,$BY54)</f>
        <v>0</v>
      </c>
      <c r="CF54" s="119">
        <f>IF($BY54&lt;前期规划!$C$2,0,求节点(装备突破!$N$126:$N$161,装备突破!AQ$126:AQ$161,$BY54))</f>
        <v>0</v>
      </c>
      <c r="CG54" s="119">
        <f>IF($BY54&lt;前期规划!$C$2,0,求节点(装备突破!$N$126:$N$161,装备突破!AR$126:AR$161,$BY54))</f>
        <v>0</v>
      </c>
      <c r="CH54" s="119">
        <f>IF($BY54&lt;前期规划!$C$2,0,求节点(装备突破!$N$126:$N$161,装备突破!AS$126:AS$161,$BY54))</f>
        <v>0</v>
      </c>
      <c r="CI54" s="119">
        <f>IF($BY54&lt;前期规划!$C$2,0,求节点(装备突破!$N$126:$N$161,装备突破!AT$126:AT$161,$BY54))</f>
        <v>0</v>
      </c>
      <c r="CJ54" s="119">
        <f>IF($BY54&lt;前期规划!$C$2,0,求节点(装备突破!$N$126:$N$161,装备突破!AU$126:AU$161,$BY54))</f>
        <v>0</v>
      </c>
      <c r="CK54" s="119">
        <f>IF($BY54&lt;前期规划!$C$2,0,求节点(装备突破!$N$126:$N$161,装备突破!AV$126:AV$161,$BY54))</f>
        <v>0</v>
      </c>
      <c r="CL54" s="80">
        <f t="shared" si="31"/>
        <v>0</v>
      </c>
      <c r="CM54" s="80">
        <f t="shared" si="11"/>
        <v>0</v>
      </c>
      <c r="CN54" s="80">
        <f t="shared" si="12"/>
        <v>0</v>
      </c>
      <c r="CO54" s="80">
        <f t="shared" si="13"/>
        <v>0</v>
      </c>
      <c r="CP54" s="80">
        <f t="shared" si="14"/>
        <v>0</v>
      </c>
      <c r="CQ54" s="80">
        <f t="shared" si="15"/>
        <v>0</v>
      </c>
      <c r="CT54" s="80">
        <v>49</v>
      </c>
      <c r="CU54" s="119">
        <f>[4]军团势力点战斗奖励设计!GZ58+求节点(活动投放!$S$166:$S$201,活动投放!AN$166:AN$201,$CT54)</f>
        <v>0</v>
      </c>
      <c r="CV54" s="119">
        <f>[4]军团势力点战斗奖励设计!HA58+求节点(活动投放!$S$166:$S$201,活动投放!AO$166:AO$201,$CT54)</f>
        <v>0</v>
      </c>
      <c r="CW54" s="119">
        <f>[4]军团势力点战斗奖励设计!HB58+求节点(活动投放!$S$166:$S$201,活动投放!AP$166:AP$201,$CT54)</f>
        <v>0</v>
      </c>
      <c r="CX54" s="119">
        <f>[4]军团势力点战斗奖励设计!HC58+求节点(活动投放!$S$166:$S$201,活动投放!AQ$166:AQ$201,$CT54)</f>
        <v>0</v>
      </c>
      <c r="CY54" s="119">
        <f>[4]军团势力点战斗奖励设计!HD58+求节点(活动投放!$S$166:$S$201,活动投放!AR$166:AR$201,$CT54)</f>
        <v>0</v>
      </c>
      <c r="CZ54" s="119">
        <f>[4]军团势力点战斗奖励设计!HE58+求节点(活动投放!$S$166:$S$201,活动投放!AS$166:AS$201,$CT54)</f>
        <v>0</v>
      </c>
      <c r="DA54" s="119">
        <f>IF($CT54&lt;前期规划!$C$2,0,求节点(装备突破!$N$166:$N$201,装备突破!AQ$166:AQ$201,$CT54))</f>
        <v>0</v>
      </c>
      <c r="DB54" s="119">
        <f>IF($CT54&lt;前期规划!$C$2,0,求节点(装备突破!$N$166:$N$201,装备突破!AR$166:AR$201,$CT54))</f>
        <v>0</v>
      </c>
      <c r="DC54" s="119">
        <f>IF($CT54&lt;前期规划!$C$2,0,求节点(装备突破!$N$166:$N$201,装备突破!AS$166:AS$201,$CT54))</f>
        <v>0</v>
      </c>
      <c r="DD54" s="119">
        <f>IF($CT54&lt;前期规划!$C$2,0,求节点(装备突破!$N$166:$N$201,装备突破!AT$166:AT$201,$CT54))</f>
        <v>0</v>
      </c>
      <c r="DE54" s="119">
        <f>IF($CT54&lt;前期规划!$C$2,0,求节点(装备突破!$N$166:$N$201,装备突破!AU$166:AU$201,$CT54))</f>
        <v>0</v>
      </c>
      <c r="DF54" s="119">
        <f>IF($CT54&lt;前期规划!$C$2,0,求节点(装备突破!$N$166:$N$201,装备突破!AV$166:AV$201,$CT54))</f>
        <v>0</v>
      </c>
      <c r="DG54" s="80">
        <f t="shared" si="32"/>
        <v>0</v>
      </c>
      <c r="DH54" s="80">
        <f t="shared" si="16"/>
        <v>0</v>
      </c>
      <c r="DI54" s="80">
        <f t="shared" si="17"/>
        <v>0</v>
      </c>
      <c r="DJ54" s="80">
        <f t="shared" si="18"/>
        <v>0</v>
      </c>
      <c r="DK54" s="80">
        <f t="shared" si="19"/>
        <v>0</v>
      </c>
      <c r="DL54" s="80">
        <f t="shared" si="20"/>
        <v>0</v>
      </c>
      <c r="DN54" s="128" t="e">
        <f>[4]军团势力点战斗奖励设计!HE58/CZ54</f>
        <v>#DIV/0!</v>
      </c>
      <c r="DO54" s="128" t="e">
        <f>求节点(活动投放!$S$166:$S$201,活动投放!AS$166:AS$201,$CT54)/CZ54</f>
        <v>#DIV/0!</v>
      </c>
      <c r="DU54" s="140">
        <v>49</v>
      </c>
      <c r="DV54" s="140">
        <f>[4]军团势力点战斗奖励设计!AA58+[4]军团势力点战斗奖励设计!AF58+求节点(活动投放!$S$6:$S$41,活动投放!$BC$6:$BC$41,$DU54)</f>
        <v>0</v>
      </c>
      <c r="DW54" s="140">
        <f>[4]军团势力点战斗奖励设计!AB58+[4]军团势力点战斗奖励设计!AG58+求节点(活动投放!$S$46:$S$81,活动投放!$BC$46:$BC$81,$DU54)</f>
        <v>0</v>
      </c>
      <c r="DX54" s="140">
        <f>[4]军团势力点战斗奖励设计!AC58+[4]军团势力点战斗奖励设计!AH58+求节点(活动投放!$S$86:$S$121,活动投放!$BC$86:$BC$121,$DU54)</f>
        <v>0</v>
      </c>
      <c r="DY54" s="140">
        <f>[4]军团势力点战斗奖励设计!AD58+[4]军团势力点战斗奖励设计!AI58+求节点(活动投放!$S$126:$S$161,活动投放!$BC$126:$BC$161,$DU54)</f>
        <v>0</v>
      </c>
      <c r="DZ54" s="140">
        <f>[4]军团势力点战斗奖励设计!AE58+[4]军团势力点战斗奖励设计!AJ58+求节点(活动投放!$S$166:$S$201,活动投放!$BC$166:$BC$201,$DU54)</f>
        <v>0</v>
      </c>
      <c r="EA54" s="140">
        <f>[4]军团势力点战斗奖励设计!BI58+[4]军团势力点战斗奖励设计!BN58+求节点(活动投放!$S$6:$S$41,活动投放!$BE$6:$BE$41,$DU54)</f>
        <v>0</v>
      </c>
      <c r="EB54" s="140">
        <f>[4]军团势力点战斗奖励设计!BJ58+[4]军团势力点战斗奖励设计!BO58+求节点(活动投放!$S$46:$S$81,活动投放!$BE$46:$BE$81,$DU54)</f>
        <v>0</v>
      </c>
      <c r="EC54" s="140">
        <f>[4]军团势力点战斗奖励设计!BK58+[4]军团势力点战斗奖励设计!BP58+求节点(活动投放!$S$86:$S$121,活动投放!$BE$86:$BE$121,$DU54)</f>
        <v>0</v>
      </c>
      <c r="ED54" s="140">
        <f>[4]军团势力点战斗奖励设计!BL58+[4]军团势力点战斗奖励设计!BQ58+求节点(活动投放!$S$126:$S$161,活动投放!$BE$126:$BE$161,$DU54)</f>
        <v>0</v>
      </c>
      <c r="EE54" s="140">
        <f>[4]军团势力点战斗奖励设计!BM58+[4]军团势力点战斗奖励设计!BR58+求节点(活动投放!$S$166:$S$201,活动投放!$BE$166:$BE$201,$DU54)</f>
        <v>0</v>
      </c>
      <c r="EF54" s="140">
        <f t="shared" si="33"/>
        <v>0</v>
      </c>
      <c r="EG54" s="140">
        <f t="shared" si="34"/>
        <v>0</v>
      </c>
      <c r="EH54" s="140">
        <f t="shared" si="35"/>
        <v>0</v>
      </c>
      <c r="EI54" s="140">
        <f t="shared" si="36"/>
        <v>0</v>
      </c>
      <c r="EJ54" s="140">
        <f t="shared" si="37"/>
        <v>0</v>
      </c>
      <c r="EM54" s="140">
        <v>49</v>
      </c>
      <c r="EN54" s="140">
        <f>[4]军团势力点战斗奖励设计!AK58+[4]军团势力点战斗奖励设计!AP58+求节点(活动投放!$S$6:$S$41,活动投放!$BD$6:$BD$41,$EM54)</f>
        <v>0</v>
      </c>
      <c r="EO54" s="140">
        <f>[4]军团势力点战斗奖励设计!AL58+[4]军团势力点战斗奖励设计!AQ58+求节点(活动投放!$S$46:$S$81,活动投放!$BD$46:$BD$81,$EM54)</f>
        <v>0</v>
      </c>
      <c r="EP54" s="140">
        <f>[4]军团势力点战斗奖励设计!AM58+[4]军团势力点战斗奖励设计!AR58+求节点(活动投放!$S$86:$S$121,活动投放!$BD$86:$BD$121,$EM54)</f>
        <v>0</v>
      </c>
      <c r="EQ54" s="140">
        <f>[4]军团势力点战斗奖励设计!AN58+[4]军团势力点战斗奖励设计!AS58+求节点(活动投放!$S$126:$S$161,活动投放!$BD$126:$BD$161,$EM54)</f>
        <v>0</v>
      </c>
      <c r="ER54" s="140">
        <f>[4]军团势力点战斗奖励设计!AO58+[4]军团势力点战斗奖励设计!AT58+求节点(活动投放!$S$166:$S$201,活动投放!$BD$166:$BD$201,$EM54)</f>
        <v>0</v>
      </c>
      <c r="ES54" s="140">
        <f>[4]军团势力点战斗奖励设计!BS58+[4]军团势力点战斗奖励设计!BX58+求节点(活动投放!$S$6:$S$41,活动投放!$BF$6:$BF$41,$EM54)</f>
        <v>0</v>
      </c>
      <c r="ET54" s="140">
        <f>[4]军团势力点战斗奖励设计!BT58+[4]军团势力点战斗奖励设计!BY58+求节点(活动投放!$S$46:$S$81,活动投放!$BF$46:$BF$81,$EM54)</f>
        <v>0</v>
      </c>
      <c r="EU54" s="140">
        <f>[4]军团势力点战斗奖励设计!BU58+[4]军团势力点战斗奖励设计!BZ58+求节点(活动投放!$S$86:$S$121,活动投放!$BF$86:$BF$121,$EM54)</f>
        <v>0</v>
      </c>
      <c r="EV54" s="140">
        <f>[4]军团势力点战斗奖励设计!BV58+[4]军团势力点战斗奖励设计!CA58+求节点(活动投放!$S$126:$S$161,活动投放!$BF$126:$BF$161,$EM54)</f>
        <v>0</v>
      </c>
      <c r="EW54" s="140">
        <f>[4]军团势力点战斗奖励设计!BW58+[4]军团势力点战斗奖励设计!CB58+求节点(活动投放!$S$166:$S$201,活动投放!$BF$166:$BF$201,$EM54)</f>
        <v>0</v>
      </c>
      <c r="EX54" s="140">
        <f t="shared" si="38"/>
        <v>0</v>
      </c>
      <c r="EY54" s="140">
        <f t="shared" si="39"/>
        <v>0</v>
      </c>
      <c r="EZ54" s="140">
        <f t="shared" si="40"/>
        <v>0</v>
      </c>
      <c r="FA54" s="140">
        <f t="shared" si="41"/>
        <v>0</v>
      </c>
      <c r="FB54" s="140">
        <f t="shared" si="42"/>
        <v>0</v>
      </c>
    </row>
    <row r="55" spans="2:158" x14ac:dyDescent="0.15">
      <c r="B55" s="80">
        <v>50</v>
      </c>
      <c r="C55" s="119">
        <f>[4]军团势力点战斗奖励设计!GB59+求节点(活动投放!$S$6:$S$41,活动投放!AN$6:AN$41,$B55)</f>
        <v>1.6979932515057215E-2</v>
      </c>
      <c r="D55" s="119">
        <f>[4]军团势力点战斗奖励设计!GC59+求节点(活动投放!$S$6:$S$41,活动投放!AO$6:AO$41,$B55)</f>
        <v>0.12451950511041958</v>
      </c>
      <c r="E55" s="119">
        <f>[4]军团势力点战斗奖励设计!GD59+求节点(活动投放!$S$6:$S$41,活动投放!AP$6:AP$41,$B55)</f>
        <v>6.7919730060228861E-2</v>
      </c>
      <c r="F55" s="119">
        <f>[4]军团势力点战斗奖励设计!GE59+求节点(活动投放!$S$6:$S$41,活动投放!AQ$6:AQ$41,$B55)</f>
        <v>5.0939797545171653E-2</v>
      </c>
      <c r="G55" s="119">
        <f>[4]军团势力点战斗奖励设计!GF59+求节点(活动投放!$S$6:$S$41,活动投放!AR$6:AR$41,$B55)</f>
        <v>0</v>
      </c>
      <c r="H55" s="119">
        <f>[4]军团势力点战斗奖励设计!GG59+求节点(活动投放!$S$6:$S$41,活动投放!AS$6:AS$41,$B55)</f>
        <v>0</v>
      </c>
      <c r="I55" s="119">
        <f>IF($B55&lt;前期规划!$C$2,0,求节点(装备突破!$N$6:$N$41,装备突破!AQ$6:AQ$41,$B55))</f>
        <v>0</v>
      </c>
      <c r="J55" s="119">
        <f>IF($B55&lt;前期规划!$C$2,0,求节点(装备突破!$N$6:$N$41,装备突破!AR$6:AR$41,$B55))</f>
        <v>0</v>
      </c>
      <c r="K55" s="119">
        <f>IF($B55&lt;前期规划!$C$2,0,求节点(装备突破!$N$6:$N$41,装备突破!AS$6:AS$41,$B55))</f>
        <v>0</v>
      </c>
      <c r="L55" s="119">
        <f>IF($B55&lt;前期规划!$C$2,0,求节点(装备突破!$N$6:$N$41,装备突破!AT$6:AT$41,$B55))</f>
        <v>0</v>
      </c>
      <c r="M55" s="119">
        <f>IF($B55&lt;前期规划!$C$2,0,求节点(装备突破!$N$6:$N$41,装备突破!AU$6:AU$41,$B55))</f>
        <v>0</v>
      </c>
      <c r="N55" s="119">
        <f>IF($B55&lt;前期规划!$C$2,0,求节点(装备突破!$N$6:$N$41,装备突破!AV$6:AV$41,$B55))</f>
        <v>0</v>
      </c>
      <c r="O55" s="80">
        <f t="shared" si="23"/>
        <v>0</v>
      </c>
      <c r="P55" s="80">
        <f t="shared" si="24"/>
        <v>0</v>
      </c>
      <c r="Q55" s="80">
        <f t="shared" si="25"/>
        <v>0</v>
      </c>
      <c r="R55" s="80">
        <f t="shared" si="26"/>
        <v>0</v>
      </c>
      <c r="S55" s="80">
        <f t="shared" si="27"/>
        <v>0</v>
      </c>
      <c r="T55" s="80">
        <f t="shared" si="28"/>
        <v>0</v>
      </c>
      <c r="V55" s="128">
        <f>[4]军团势力点战斗奖励设计!GD59/E55</f>
        <v>0</v>
      </c>
      <c r="W55" s="128">
        <f>求节点(活动投放!$S$6:$S$41,活动投放!AP$6:AP$41,$B55)/E55</f>
        <v>1</v>
      </c>
      <c r="Y55" s="128">
        <f>[4]军团势力点战斗奖励设计!GE59/F55</f>
        <v>0</v>
      </c>
      <c r="Z55" s="128">
        <f>求节点(活动投放!$S$6:$S$41,活动投放!AQ$6:AQ$41,$B55)/F55</f>
        <v>1</v>
      </c>
      <c r="AB55" s="128" t="e">
        <f>[4]军团势力点战斗奖励设计!GF59/G55</f>
        <v>#DIV/0!</v>
      </c>
      <c r="AC55" s="128" t="e">
        <f>求节点(活动投放!$S$6:$S$41,活动投放!AR$6:AR$41,$B55)/G55</f>
        <v>#DIV/0!</v>
      </c>
      <c r="AE55" s="128" t="e">
        <f>[4]军团势力点战斗奖励设计!GG59/H55</f>
        <v>#DIV/0!</v>
      </c>
      <c r="AF55" s="128" t="e">
        <f>求节点(活动投放!$S$6:$S$41,活动投放!AS$6:AS$41,$B55)/H55</f>
        <v>#DIV/0!</v>
      </c>
      <c r="AI55" s="80">
        <v>50</v>
      </c>
      <c r="AJ55" s="119">
        <f>[4]军团势力点战斗奖励设计!GH59+求节点(活动投放!$S$46:$S$81,活动投放!AN$46:AN$81,$AI55)</f>
        <v>0</v>
      </c>
      <c r="AK55" s="119">
        <f>[4]军团势力点战斗奖励设计!GI59+求节点(活动投放!$S$46:$S$81,活动投放!AO$46:AO$81,$AI55)</f>
        <v>0</v>
      </c>
      <c r="AL55" s="119">
        <f>[4]军团势力点战斗奖励设计!GJ59+求节点(活动投放!$S$46:$S$81,活动投放!AP$46:AP$81,$AI55)</f>
        <v>0</v>
      </c>
      <c r="AM55" s="119">
        <f>[4]军团势力点战斗奖励设计!GK59+求节点(活动投放!$S$46:$S$81,活动投放!AQ$46:AQ$81,$AI55)</f>
        <v>0</v>
      </c>
      <c r="AN55" s="119">
        <f>[4]军团势力点战斗奖励设计!GL59+求节点(活动投放!$S$46:$S$81,活动投放!AR$46:AR$81,$AI55)</f>
        <v>0</v>
      </c>
      <c r="AO55" s="119">
        <f>[4]军团势力点战斗奖励设计!GM59+求节点(活动投放!$S$46:$S$81,活动投放!AS$46:AS$81,$AI55)</f>
        <v>0</v>
      </c>
      <c r="AP55" s="119">
        <f>IF($AI55&lt;前期规划!$C$2,0,求节点(装备突破!$N$46:$N$81,装备突破!AQ$46:AQ$81,$AI55))</f>
        <v>0</v>
      </c>
      <c r="AQ55" s="119">
        <f>IF($AI55&lt;前期规划!$C$2,0,求节点(装备突破!$N$46:$N$81,装备突破!AR$46:AR$81,$AI55))</f>
        <v>0</v>
      </c>
      <c r="AR55" s="119">
        <f>IF($AI55&lt;前期规划!$C$2,0,求节点(装备突破!$N$46:$N$81,装备突破!AS$46:AS$81,$AI55))</f>
        <v>0</v>
      </c>
      <c r="AS55" s="119">
        <f>IF($AI55&lt;前期规划!$C$2,0,求节点(装备突破!$N$46:$N$81,装备突破!AT$46:AT$81,$AI55))</f>
        <v>0</v>
      </c>
      <c r="AT55" s="119">
        <f>IF($AI55&lt;前期规划!$C$2,0,求节点(装备突破!$N$46:$N$81,装备突破!AU$46:AU$81,$AI55))</f>
        <v>0</v>
      </c>
      <c r="AU55" s="119">
        <f>IF($AI55&lt;前期规划!$C$2,0,求节点(装备突破!$N$46:$N$81,装备突破!AV$46:AV$81,$AI55))</f>
        <v>0</v>
      </c>
      <c r="AV55" s="80">
        <f t="shared" si="29"/>
        <v>0</v>
      </c>
      <c r="AW55" s="80">
        <f t="shared" si="1"/>
        <v>0</v>
      </c>
      <c r="AX55" s="80">
        <f t="shared" si="2"/>
        <v>0</v>
      </c>
      <c r="AY55" s="80">
        <f t="shared" si="3"/>
        <v>0</v>
      </c>
      <c r="AZ55" s="80">
        <f t="shared" si="4"/>
        <v>0</v>
      </c>
      <c r="BA55" s="80">
        <f t="shared" si="5"/>
        <v>0</v>
      </c>
      <c r="BD55" s="80">
        <v>50</v>
      </c>
      <c r="BE55" s="119">
        <f>[4]军团势力点战斗奖励设计!GN59+求节点(活动投放!$S$86:$S$121,活动投放!AN$86:AN$121,$BD55)</f>
        <v>0</v>
      </c>
      <c r="BF55" s="119">
        <f>[4]军团势力点战斗奖励设计!GO59+求节点(活动投放!$S$86:$S$121,活动投放!AO$86:AO$121,$BD55)</f>
        <v>0</v>
      </c>
      <c r="BG55" s="119">
        <f>[4]军团势力点战斗奖励设计!GP59+求节点(活动投放!$S$86:$S$121,活动投放!AP$86:AP$121,$BD55)</f>
        <v>0</v>
      </c>
      <c r="BH55" s="119">
        <f>[4]军团势力点战斗奖励设计!GQ59+求节点(活动投放!$S$86:$S$121,活动投放!AQ$86:AQ$121,$BD55)</f>
        <v>0</v>
      </c>
      <c r="BI55" s="119">
        <f>[4]军团势力点战斗奖励设计!GR59+求节点(活动投放!$S$86:$S$121,活动投放!AR$86:AR$121,$BD55)</f>
        <v>0</v>
      </c>
      <c r="BJ55" s="119">
        <f>[4]军团势力点战斗奖励设计!GS59+求节点(活动投放!$S$86:$S$121,活动投放!AS$86:AS$121,$BD55)</f>
        <v>0</v>
      </c>
      <c r="BK55" s="119">
        <f>IF($BD55&lt;前期规划!$C$2,0,求节点(装备突破!$N$86:$N$121,装备突破!AQ$86:AQ$121,$BD55))</f>
        <v>0</v>
      </c>
      <c r="BL55" s="119">
        <f>IF($BD55&lt;前期规划!$C$2,0,求节点(装备突破!$N$86:$N$121,装备突破!AR$86:AR$121,$BD55))</f>
        <v>0</v>
      </c>
      <c r="BM55" s="119">
        <f>IF($BD55&lt;前期规划!$C$2,0,求节点(装备突破!$N$86:$N$121,装备突破!AS$86:AS$121,$BD55))</f>
        <v>0</v>
      </c>
      <c r="BN55" s="119">
        <f>IF($BD55&lt;前期规划!$C$2,0,求节点(装备突破!$N$86:$N$121,装备突破!AT$86:AT$121,$BD55))</f>
        <v>0</v>
      </c>
      <c r="BO55" s="119">
        <f>IF($BD55&lt;前期规划!$C$2,0,求节点(装备突破!$N$86:$N$121,装备突破!AU$86:AU$121,$BD55))</f>
        <v>0</v>
      </c>
      <c r="BP55" s="119">
        <f>IF($BD55&lt;前期规划!$C$2,0,求节点(装备突破!$N$86:$N$121,装备突破!AV$86:AV$121,$BD55))</f>
        <v>0</v>
      </c>
      <c r="BQ55" s="80">
        <f t="shared" si="30"/>
        <v>0</v>
      </c>
      <c r="BR55" s="80">
        <f t="shared" si="6"/>
        <v>0</v>
      </c>
      <c r="BS55" s="80">
        <f t="shared" si="7"/>
        <v>0</v>
      </c>
      <c r="BT55" s="80">
        <f t="shared" si="8"/>
        <v>0</v>
      </c>
      <c r="BU55" s="80">
        <f t="shared" si="9"/>
        <v>0</v>
      </c>
      <c r="BV55" s="80">
        <f t="shared" si="10"/>
        <v>0</v>
      </c>
      <c r="BY55" s="80">
        <v>50</v>
      </c>
      <c r="BZ55" s="119">
        <f>[4]军团势力点战斗奖励设计!GT59+求节点(活动投放!$S$126:$S$161,活动投放!AN$126:AN$161,$BY55)</f>
        <v>0</v>
      </c>
      <c r="CA55" s="119">
        <f>[4]军团势力点战斗奖励设计!GU59+求节点(活动投放!$S$126:$S$161,活动投放!AO$126:AO$161,$BY55)</f>
        <v>0</v>
      </c>
      <c r="CB55" s="119">
        <f>[4]军团势力点战斗奖励设计!GV59+求节点(活动投放!$S$126:$S$161,活动投放!AP$126:AP$161,$BY55)</f>
        <v>0</v>
      </c>
      <c r="CC55" s="119">
        <f>[4]军团势力点战斗奖励设计!GW59+求节点(活动投放!$S$126:$S$161,活动投放!AQ$126:AQ$161,$BY55)</f>
        <v>0</v>
      </c>
      <c r="CD55" s="119">
        <f>[4]军团势力点战斗奖励设计!GX59+求节点(活动投放!$S$126:$S$161,活动投放!AR$126:AR$161,$BY55)</f>
        <v>0</v>
      </c>
      <c r="CE55" s="119">
        <f>[4]军团势力点战斗奖励设计!GY59+求节点(活动投放!$S$126:$S$161,活动投放!AS$126:AS$161,$BY55)</f>
        <v>0</v>
      </c>
      <c r="CF55" s="119">
        <f>IF($BY55&lt;前期规划!$C$2,0,求节点(装备突破!$N$126:$N$161,装备突破!AQ$126:AQ$161,$BY55))</f>
        <v>0</v>
      </c>
      <c r="CG55" s="119">
        <f>IF($BY55&lt;前期规划!$C$2,0,求节点(装备突破!$N$126:$N$161,装备突破!AR$126:AR$161,$BY55))</f>
        <v>0</v>
      </c>
      <c r="CH55" s="119">
        <f>IF($BY55&lt;前期规划!$C$2,0,求节点(装备突破!$N$126:$N$161,装备突破!AS$126:AS$161,$BY55))</f>
        <v>0</v>
      </c>
      <c r="CI55" s="119">
        <f>IF($BY55&lt;前期规划!$C$2,0,求节点(装备突破!$N$126:$N$161,装备突破!AT$126:AT$161,$BY55))</f>
        <v>0</v>
      </c>
      <c r="CJ55" s="119">
        <f>IF($BY55&lt;前期规划!$C$2,0,求节点(装备突破!$N$126:$N$161,装备突破!AU$126:AU$161,$BY55))</f>
        <v>0</v>
      </c>
      <c r="CK55" s="119">
        <f>IF($BY55&lt;前期规划!$C$2,0,求节点(装备突破!$N$126:$N$161,装备突破!AV$126:AV$161,$BY55))</f>
        <v>0</v>
      </c>
      <c r="CL55" s="80">
        <f t="shared" si="31"/>
        <v>0</v>
      </c>
      <c r="CM55" s="80">
        <f t="shared" si="11"/>
        <v>0</v>
      </c>
      <c r="CN55" s="80">
        <f t="shared" si="12"/>
        <v>0</v>
      </c>
      <c r="CO55" s="80">
        <f t="shared" si="13"/>
        <v>0</v>
      </c>
      <c r="CP55" s="80">
        <f t="shared" si="14"/>
        <v>0</v>
      </c>
      <c r="CQ55" s="80">
        <f t="shared" si="15"/>
        <v>0</v>
      </c>
      <c r="CT55" s="80">
        <v>50</v>
      </c>
      <c r="CU55" s="119">
        <f>[4]军团势力点战斗奖励设计!GZ59+求节点(活动投放!$S$166:$S$201,活动投放!AN$166:AN$201,$CT55)</f>
        <v>0</v>
      </c>
      <c r="CV55" s="119">
        <f>[4]军团势力点战斗奖励设计!HA59+求节点(活动投放!$S$166:$S$201,活动投放!AO$166:AO$201,$CT55)</f>
        <v>0</v>
      </c>
      <c r="CW55" s="119">
        <f>[4]军团势力点战斗奖励设计!HB59+求节点(活动投放!$S$166:$S$201,活动投放!AP$166:AP$201,$CT55)</f>
        <v>0</v>
      </c>
      <c r="CX55" s="119">
        <f>[4]军团势力点战斗奖励设计!HC59+求节点(活动投放!$S$166:$S$201,活动投放!AQ$166:AQ$201,$CT55)</f>
        <v>0</v>
      </c>
      <c r="CY55" s="119">
        <f>[4]军团势力点战斗奖励设计!HD59+求节点(活动投放!$S$166:$S$201,活动投放!AR$166:AR$201,$CT55)</f>
        <v>0</v>
      </c>
      <c r="CZ55" s="119">
        <f>[4]军团势力点战斗奖励设计!HE59+求节点(活动投放!$S$166:$S$201,活动投放!AS$166:AS$201,$CT55)</f>
        <v>0</v>
      </c>
      <c r="DA55" s="119">
        <f>IF($CT55&lt;前期规划!$C$2,0,求节点(装备突破!$N$166:$N$201,装备突破!AQ$166:AQ$201,$CT55))</f>
        <v>0</v>
      </c>
      <c r="DB55" s="119">
        <f>IF($CT55&lt;前期规划!$C$2,0,求节点(装备突破!$N$166:$N$201,装备突破!AR$166:AR$201,$CT55))</f>
        <v>0</v>
      </c>
      <c r="DC55" s="119">
        <f>IF($CT55&lt;前期规划!$C$2,0,求节点(装备突破!$N$166:$N$201,装备突破!AS$166:AS$201,$CT55))</f>
        <v>0</v>
      </c>
      <c r="DD55" s="119">
        <f>IF($CT55&lt;前期规划!$C$2,0,求节点(装备突破!$N$166:$N$201,装备突破!AT$166:AT$201,$CT55))</f>
        <v>0</v>
      </c>
      <c r="DE55" s="119">
        <f>IF($CT55&lt;前期规划!$C$2,0,求节点(装备突破!$N$166:$N$201,装备突破!AU$166:AU$201,$CT55))</f>
        <v>0</v>
      </c>
      <c r="DF55" s="119">
        <f>IF($CT55&lt;前期规划!$C$2,0,求节点(装备突破!$N$166:$N$201,装备突破!AV$166:AV$201,$CT55))</f>
        <v>0</v>
      </c>
      <c r="DG55" s="80">
        <f t="shared" si="32"/>
        <v>0</v>
      </c>
      <c r="DH55" s="80">
        <f t="shared" si="16"/>
        <v>0</v>
      </c>
      <c r="DI55" s="80">
        <f t="shared" si="17"/>
        <v>0</v>
      </c>
      <c r="DJ55" s="80">
        <f t="shared" si="18"/>
        <v>0</v>
      </c>
      <c r="DK55" s="80">
        <f t="shared" si="19"/>
        <v>0</v>
      </c>
      <c r="DL55" s="80">
        <f t="shared" si="20"/>
        <v>0</v>
      </c>
      <c r="DN55" s="128" t="e">
        <f>[4]军团势力点战斗奖励设计!HE59/CZ55</f>
        <v>#DIV/0!</v>
      </c>
      <c r="DO55" s="128" t="e">
        <f>求节点(活动投放!$S$166:$S$201,活动投放!AS$166:AS$201,$CT55)/CZ55</f>
        <v>#DIV/0!</v>
      </c>
      <c r="DU55" s="140">
        <v>50</v>
      </c>
      <c r="DV55" s="140">
        <f>[4]军团势力点战斗奖励设计!AA59+[4]军团势力点战斗奖励设计!AF59+求节点(活动投放!$S$6:$S$41,活动投放!$BC$6:$BC$41,$DU55)</f>
        <v>6.1127757054205984</v>
      </c>
      <c r="DW55" s="140">
        <f>[4]军团势力点战斗奖励设计!AB59+[4]军团势力点战斗奖励设计!AG59+求节点(活动投放!$S$46:$S$81,活动投放!$BC$46:$BC$81,$DU55)</f>
        <v>0</v>
      </c>
      <c r="DX55" s="140">
        <f>[4]军团势力点战斗奖励设计!AC59+[4]军团势力点战斗奖励设计!AH59+求节点(活动投放!$S$86:$S$121,活动投放!$BC$86:$BC$121,$DU55)</f>
        <v>0</v>
      </c>
      <c r="DY55" s="140">
        <f>[4]军团势力点战斗奖励设计!AD59+[4]军团势力点战斗奖励设计!AI59+求节点(活动投放!$S$126:$S$161,活动投放!$BC$126:$BC$161,$DU55)</f>
        <v>0</v>
      </c>
      <c r="DZ55" s="140">
        <f>[4]军团势力点战斗奖励设计!AE59+[4]军团势力点战斗奖励设计!AJ59+求节点(活动投放!$S$166:$S$201,活动投放!$BC$166:$BC$201,$DU55)</f>
        <v>0</v>
      </c>
      <c r="EA55" s="140">
        <f>[4]军团势力点战斗奖励设计!BI59+[4]军团势力点战斗奖励设计!BN59+求节点(活动投放!$S$6:$S$41,活动投放!$BE$6:$BE$41,$DU55)</f>
        <v>0.20375919018068661</v>
      </c>
      <c r="EB55" s="140">
        <f>[4]军团势力点战斗奖励设计!BJ59+[4]军团势力点战斗奖励设计!BO59+求节点(活动投放!$S$46:$S$81,活动投放!$BE$46:$BE$81,$DU55)</f>
        <v>0</v>
      </c>
      <c r="EC55" s="140">
        <f>[4]军团势力点战斗奖励设计!BK59+[4]军团势力点战斗奖励设计!BP59+求节点(活动投放!$S$86:$S$121,活动投放!$BE$86:$BE$121,$DU55)</f>
        <v>0</v>
      </c>
      <c r="ED55" s="140">
        <f>[4]军团势力点战斗奖励设计!BL59+[4]军团势力点战斗奖励设计!BQ59+求节点(活动投放!$S$126:$S$161,活动投放!$BE$126:$BE$161,$DU55)</f>
        <v>0</v>
      </c>
      <c r="EE55" s="140">
        <f>[4]军团势力点战斗奖励设计!BM59+[4]军团势力点战斗奖励设计!BR59+求节点(活动投放!$S$166:$S$201,活动投放!$BE$166:$BE$201,$DU55)</f>
        <v>0</v>
      </c>
      <c r="EF55" s="140">
        <f t="shared" si="33"/>
        <v>1</v>
      </c>
      <c r="EG55" s="140">
        <f t="shared" si="34"/>
        <v>0</v>
      </c>
      <c r="EH55" s="140">
        <f t="shared" si="35"/>
        <v>0</v>
      </c>
      <c r="EI55" s="140">
        <f t="shared" si="36"/>
        <v>0</v>
      </c>
      <c r="EJ55" s="140">
        <f t="shared" si="37"/>
        <v>0</v>
      </c>
      <c r="EM55" s="140">
        <v>50</v>
      </c>
      <c r="EN55" s="140">
        <f>[4]军团势力点战斗奖励设计!AK59+[4]军团势力点战斗奖励设计!AP59+求节点(活动投放!$S$6:$S$41,活动投放!$BD$6:$BD$41,$EM55)</f>
        <v>0</v>
      </c>
      <c r="EO55" s="140">
        <f>[4]军团势力点战斗奖励设计!AL59+[4]军团势力点战斗奖励设计!AQ59+求节点(活动投放!$S$46:$S$81,活动投放!$BD$46:$BD$81,$EM55)</f>
        <v>0</v>
      </c>
      <c r="EP55" s="140">
        <f>[4]军团势力点战斗奖励设计!AM59+[4]军团势力点战斗奖励设计!AR59+求节点(活动投放!$S$86:$S$121,活动投放!$BD$86:$BD$121,$EM55)</f>
        <v>0</v>
      </c>
      <c r="EQ55" s="140">
        <f>[4]军团势力点战斗奖励设计!AN59+[4]军团势力点战斗奖励设计!AS59+求节点(活动投放!$S$126:$S$161,活动投放!$BD$126:$BD$161,$EM55)</f>
        <v>0</v>
      </c>
      <c r="ER55" s="140">
        <f>[4]军团势力点战斗奖励设计!AO59+[4]军团势力点战斗奖励设计!AT59+求节点(活动投放!$S$166:$S$201,活动投放!$BD$166:$BD$201,$EM55)</f>
        <v>0</v>
      </c>
      <c r="ES55" s="140">
        <f>[4]军团势力点战斗奖励设计!BS59+[4]军团势力点战斗奖励设计!BX59+求节点(活动投放!$S$6:$S$41,活动投放!$BF$6:$BF$41,$EM55)</f>
        <v>0</v>
      </c>
      <c r="ET55" s="140">
        <f>[4]军团势力点战斗奖励设计!BT59+[4]军团势力点战斗奖励设计!BY59+求节点(活动投放!$S$46:$S$81,活动投放!$BF$46:$BF$81,$EM55)</f>
        <v>0</v>
      </c>
      <c r="EU55" s="140">
        <f>[4]军团势力点战斗奖励设计!BU59+[4]军团势力点战斗奖励设计!BZ59+求节点(活动投放!$S$86:$S$121,活动投放!$BF$86:$BF$121,$EM55)</f>
        <v>0</v>
      </c>
      <c r="EV55" s="140">
        <f>[4]军团势力点战斗奖励设计!BV59+[4]军团势力点战斗奖励设计!CA59+求节点(活动投放!$S$126:$S$161,活动投放!$BF$126:$BF$161,$EM55)</f>
        <v>0</v>
      </c>
      <c r="EW55" s="140">
        <f>[4]军团势力点战斗奖励设计!BW59+[4]军团势力点战斗奖励设计!CB59+求节点(活动投放!$S$166:$S$201,活动投放!$BF$166:$BF$201,$EM55)</f>
        <v>0</v>
      </c>
      <c r="EX55" s="140">
        <f t="shared" si="38"/>
        <v>0</v>
      </c>
      <c r="EY55" s="140">
        <f t="shared" si="39"/>
        <v>0</v>
      </c>
      <c r="EZ55" s="140">
        <f t="shared" si="40"/>
        <v>0</v>
      </c>
      <c r="FA55" s="140">
        <f t="shared" si="41"/>
        <v>0</v>
      </c>
      <c r="FB55" s="140">
        <f t="shared" si="42"/>
        <v>0</v>
      </c>
    </row>
    <row r="56" spans="2:158" x14ac:dyDescent="0.15">
      <c r="B56" s="80">
        <v>51</v>
      </c>
      <c r="C56" s="119">
        <f>[4]军团势力点战斗奖励设计!GB60+求节点(活动投放!$S$6:$S$41,活动投放!AN$6:AN$41,$B56)</f>
        <v>5.3366981617146175E-2</v>
      </c>
      <c r="D56" s="119">
        <f>[4]军团势力点战斗奖励设计!GC60+求节点(活动投放!$S$6:$S$41,活动投放!AO$6:AO$41,$B56)</f>
        <v>0.39135786519240529</v>
      </c>
      <c r="E56" s="119">
        <f>[4]军团势力点战斗奖励设计!GD60+求节点(活动投放!$S$6:$S$41,活动投放!AP$6:AP$41,$B56)</f>
        <v>0.2134679264685847</v>
      </c>
      <c r="F56" s="119">
        <f>[4]军团势力点战斗奖励设计!GE60+求节点(活动投放!$S$6:$S$41,活动投放!AQ$6:AQ$41,$B56)</f>
        <v>0.16010094485143855</v>
      </c>
      <c r="G56" s="119">
        <f>[4]军团势力点战斗奖励设计!GF60+求节点(活动投放!$S$6:$S$41,活动投放!AR$6:AR$41,$B56)</f>
        <v>0</v>
      </c>
      <c r="H56" s="119">
        <f>[4]军团势力点战斗奖励设计!GG60+求节点(活动投放!$S$6:$S$41,活动投放!AS$6:AS$41,$B56)</f>
        <v>0</v>
      </c>
      <c r="I56" s="119">
        <f>IF($B56&lt;前期规划!$C$2,0,求节点(装备突破!$N$6:$N$41,装备突破!AQ$6:AQ$41,$B56))</f>
        <v>0</v>
      </c>
      <c r="J56" s="119">
        <f>IF($B56&lt;前期规划!$C$2,0,求节点(装备突破!$N$6:$N$41,装备突破!AR$6:AR$41,$B56))</f>
        <v>0</v>
      </c>
      <c r="K56" s="119">
        <f>IF($B56&lt;前期规划!$C$2,0,求节点(装备突破!$N$6:$N$41,装备突破!AS$6:AS$41,$B56))</f>
        <v>0</v>
      </c>
      <c r="L56" s="119">
        <f>IF($B56&lt;前期规划!$C$2,0,求节点(装备突破!$N$6:$N$41,装备突破!AT$6:AT$41,$B56))</f>
        <v>0</v>
      </c>
      <c r="M56" s="119">
        <f>IF($B56&lt;前期规划!$C$2,0,求节点(装备突破!$N$6:$N$41,装备突破!AU$6:AU$41,$B56))</f>
        <v>0</v>
      </c>
      <c r="N56" s="119">
        <f>IF($B56&lt;前期规划!$C$2,0,求节点(装备突破!$N$6:$N$41,装备突破!AV$6:AV$41,$B56))</f>
        <v>0</v>
      </c>
      <c r="O56" s="80">
        <f t="shared" si="23"/>
        <v>0</v>
      </c>
      <c r="P56" s="80">
        <f t="shared" si="24"/>
        <v>0</v>
      </c>
      <c r="Q56" s="80">
        <f t="shared" si="25"/>
        <v>0</v>
      </c>
      <c r="R56" s="80">
        <f t="shared" si="26"/>
        <v>0</v>
      </c>
      <c r="S56" s="80">
        <f t="shared" si="27"/>
        <v>0</v>
      </c>
      <c r="T56" s="80">
        <f t="shared" si="28"/>
        <v>0</v>
      </c>
      <c r="V56" s="128">
        <f>[4]军团势力点战斗奖励设计!GD60/E56</f>
        <v>0</v>
      </c>
      <c r="W56" s="128">
        <f>求节点(活动投放!$S$6:$S$41,活动投放!AP$6:AP$41,$B56)/E56</f>
        <v>1</v>
      </c>
      <c r="Y56" s="128">
        <f>[4]军团势力点战斗奖励设计!GE60/F56</f>
        <v>0</v>
      </c>
      <c r="Z56" s="128">
        <f>求节点(活动投放!$S$6:$S$41,活动投放!AQ$6:AQ$41,$B56)/F56</f>
        <v>1</v>
      </c>
      <c r="AB56" s="128" t="e">
        <f>[4]军团势力点战斗奖励设计!GF60/G56</f>
        <v>#DIV/0!</v>
      </c>
      <c r="AC56" s="128" t="e">
        <f>求节点(活动投放!$S$6:$S$41,活动投放!AR$6:AR$41,$B56)/G56</f>
        <v>#DIV/0!</v>
      </c>
      <c r="AE56" s="128" t="e">
        <f>[4]军团势力点战斗奖励设计!GG60/H56</f>
        <v>#DIV/0!</v>
      </c>
      <c r="AF56" s="128" t="e">
        <f>求节点(活动投放!$S$6:$S$41,活动投放!AS$6:AS$41,$B56)/H56</f>
        <v>#DIV/0!</v>
      </c>
      <c r="AI56" s="80">
        <v>51</v>
      </c>
      <c r="AJ56" s="119">
        <f>[4]军团势力点战斗奖励设计!GH60+求节点(活动投放!$S$46:$S$81,活动投放!AN$46:AN$81,$AI56)</f>
        <v>0</v>
      </c>
      <c r="AK56" s="119">
        <f>[4]军团势力点战斗奖励设计!GI60+求节点(活动投放!$S$46:$S$81,活动投放!AO$46:AO$81,$AI56)</f>
        <v>0</v>
      </c>
      <c r="AL56" s="119">
        <f>[4]军团势力点战斗奖励设计!GJ60+求节点(活动投放!$S$46:$S$81,活动投放!AP$46:AP$81,$AI56)</f>
        <v>0</v>
      </c>
      <c r="AM56" s="119">
        <f>[4]军团势力点战斗奖励设计!GK60+求节点(活动投放!$S$46:$S$81,活动投放!AQ$46:AQ$81,$AI56)</f>
        <v>0</v>
      </c>
      <c r="AN56" s="119">
        <f>[4]军团势力点战斗奖励设计!GL60+求节点(活动投放!$S$46:$S$81,活动投放!AR$46:AR$81,$AI56)</f>
        <v>0</v>
      </c>
      <c r="AO56" s="119">
        <f>[4]军团势力点战斗奖励设计!GM60+求节点(活动投放!$S$46:$S$81,活动投放!AS$46:AS$81,$AI56)</f>
        <v>0</v>
      </c>
      <c r="AP56" s="119">
        <f>IF($AI56&lt;前期规划!$C$2,0,求节点(装备突破!$N$46:$N$81,装备突破!AQ$46:AQ$81,$AI56))</f>
        <v>0</v>
      </c>
      <c r="AQ56" s="119">
        <f>IF($AI56&lt;前期规划!$C$2,0,求节点(装备突破!$N$46:$N$81,装备突破!AR$46:AR$81,$AI56))</f>
        <v>0</v>
      </c>
      <c r="AR56" s="119">
        <f>IF($AI56&lt;前期规划!$C$2,0,求节点(装备突破!$N$46:$N$81,装备突破!AS$46:AS$81,$AI56))</f>
        <v>0</v>
      </c>
      <c r="AS56" s="119">
        <f>IF($AI56&lt;前期规划!$C$2,0,求节点(装备突破!$N$46:$N$81,装备突破!AT$46:AT$81,$AI56))</f>
        <v>0</v>
      </c>
      <c r="AT56" s="119">
        <f>IF($AI56&lt;前期规划!$C$2,0,求节点(装备突破!$N$46:$N$81,装备突破!AU$46:AU$81,$AI56))</f>
        <v>0</v>
      </c>
      <c r="AU56" s="119">
        <f>IF($AI56&lt;前期规划!$C$2,0,求节点(装备突破!$N$46:$N$81,装备突破!AV$46:AV$81,$AI56))</f>
        <v>0</v>
      </c>
      <c r="AV56" s="80">
        <f t="shared" si="29"/>
        <v>0</v>
      </c>
      <c r="AW56" s="80">
        <f t="shared" si="1"/>
        <v>0</v>
      </c>
      <c r="AX56" s="80">
        <f t="shared" si="2"/>
        <v>0</v>
      </c>
      <c r="AY56" s="80">
        <f t="shared" si="3"/>
        <v>0</v>
      </c>
      <c r="AZ56" s="80">
        <f t="shared" si="4"/>
        <v>0</v>
      </c>
      <c r="BA56" s="80">
        <f t="shared" si="5"/>
        <v>0</v>
      </c>
      <c r="BD56" s="80">
        <v>51</v>
      </c>
      <c r="BE56" s="119">
        <f>[4]军团势力点战斗奖励设计!GN60+求节点(活动投放!$S$86:$S$121,活动投放!AN$86:AN$121,$BD56)</f>
        <v>0</v>
      </c>
      <c r="BF56" s="119">
        <f>[4]军团势力点战斗奖励设计!GO60+求节点(活动投放!$S$86:$S$121,活动投放!AO$86:AO$121,$BD56)</f>
        <v>0</v>
      </c>
      <c r="BG56" s="119">
        <f>[4]军团势力点战斗奖励设计!GP60+求节点(活动投放!$S$86:$S$121,活动投放!AP$86:AP$121,$BD56)</f>
        <v>0</v>
      </c>
      <c r="BH56" s="119">
        <f>[4]军团势力点战斗奖励设计!GQ60+求节点(活动投放!$S$86:$S$121,活动投放!AQ$86:AQ$121,$BD56)</f>
        <v>0</v>
      </c>
      <c r="BI56" s="119">
        <f>[4]军团势力点战斗奖励设计!GR60+求节点(活动投放!$S$86:$S$121,活动投放!AR$86:AR$121,$BD56)</f>
        <v>0</v>
      </c>
      <c r="BJ56" s="119">
        <f>[4]军团势力点战斗奖励设计!GS60+求节点(活动投放!$S$86:$S$121,活动投放!AS$86:AS$121,$BD56)</f>
        <v>0</v>
      </c>
      <c r="BK56" s="119">
        <f>IF($BD56&lt;前期规划!$C$2,0,求节点(装备突破!$N$86:$N$121,装备突破!AQ$86:AQ$121,$BD56))</f>
        <v>0</v>
      </c>
      <c r="BL56" s="119">
        <f>IF($BD56&lt;前期规划!$C$2,0,求节点(装备突破!$N$86:$N$121,装备突破!AR$86:AR$121,$BD56))</f>
        <v>0</v>
      </c>
      <c r="BM56" s="119">
        <f>IF($BD56&lt;前期规划!$C$2,0,求节点(装备突破!$N$86:$N$121,装备突破!AS$86:AS$121,$BD56))</f>
        <v>0</v>
      </c>
      <c r="BN56" s="119">
        <f>IF($BD56&lt;前期规划!$C$2,0,求节点(装备突破!$N$86:$N$121,装备突破!AT$86:AT$121,$BD56))</f>
        <v>0</v>
      </c>
      <c r="BO56" s="119">
        <f>IF($BD56&lt;前期规划!$C$2,0,求节点(装备突破!$N$86:$N$121,装备突破!AU$86:AU$121,$BD56))</f>
        <v>0</v>
      </c>
      <c r="BP56" s="119">
        <f>IF($BD56&lt;前期规划!$C$2,0,求节点(装备突破!$N$86:$N$121,装备突破!AV$86:AV$121,$BD56))</f>
        <v>0</v>
      </c>
      <c r="BQ56" s="80">
        <f t="shared" si="30"/>
        <v>0</v>
      </c>
      <c r="BR56" s="80">
        <f t="shared" si="6"/>
        <v>0</v>
      </c>
      <c r="BS56" s="80">
        <f t="shared" si="7"/>
        <v>0</v>
      </c>
      <c r="BT56" s="80">
        <f t="shared" si="8"/>
        <v>0</v>
      </c>
      <c r="BU56" s="80">
        <f t="shared" si="9"/>
        <v>0</v>
      </c>
      <c r="BV56" s="80">
        <f t="shared" si="10"/>
        <v>0</v>
      </c>
      <c r="BY56" s="80">
        <v>51</v>
      </c>
      <c r="BZ56" s="119">
        <f>[4]军团势力点战斗奖励设计!GT60+求节点(活动投放!$S$126:$S$161,活动投放!AN$126:AN$161,$BY56)</f>
        <v>0</v>
      </c>
      <c r="CA56" s="119">
        <f>[4]军团势力点战斗奖励设计!GU60+求节点(活动投放!$S$126:$S$161,活动投放!AO$126:AO$161,$BY56)</f>
        <v>0</v>
      </c>
      <c r="CB56" s="119">
        <f>[4]军团势力点战斗奖励设计!GV60+求节点(活动投放!$S$126:$S$161,活动投放!AP$126:AP$161,$BY56)</f>
        <v>0</v>
      </c>
      <c r="CC56" s="119">
        <f>[4]军团势力点战斗奖励设计!GW60+求节点(活动投放!$S$126:$S$161,活动投放!AQ$126:AQ$161,$BY56)</f>
        <v>0</v>
      </c>
      <c r="CD56" s="119">
        <f>[4]军团势力点战斗奖励设计!GX60+求节点(活动投放!$S$126:$S$161,活动投放!AR$126:AR$161,$BY56)</f>
        <v>0</v>
      </c>
      <c r="CE56" s="119">
        <f>[4]军团势力点战斗奖励设计!GY60+求节点(活动投放!$S$126:$S$161,活动投放!AS$126:AS$161,$BY56)</f>
        <v>0</v>
      </c>
      <c r="CF56" s="119">
        <f>IF($BY56&lt;前期规划!$C$2,0,求节点(装备突破!$N$126:$N$161,装备突破!AQ$126:AQ$161,$BY56))</f>
        <v>0</v>
      </c>
      <c r="CG56" s="119">
        <f>IF($BY56&lt;前期规划!$C$2,0,求节点(装备突破!$N$126:$N$161,装备突破!AR$126:AR$161,$BY56))</f>
        <v>0</v>
      </c>
      <c r="CH56" s="119">
        <f>IF($BY56&lt;前期规划!$C$2,0,求节点(装备突破!$N$126:$N$161,装备突破!AS$126:AS$161,$BY56))</f>
        <v>0</v>
      </c>
      <c r="CI56" s="119">
        <f>IF($BY56&lt;前期规划!$C$2,0,求节点(装备突破!$N$126:$N$161,装备突破!AT$126:AT$161,$BY56))</f>
        <v>0</v>
      </c>
      <c r="CJ56" s="119">
        <f>IF($BY56&lt;前期规划!$C$2,0,求节点(装备突破!$N$126:$N$161,装备突破!AU$126:AU$161,$BY56))</f>
        <v>0</v>
      </c>
      <c r="CK56" s="119">
        <f>IF($BY56&lt;前期规划!$C$2,0,求节点(装备突破!$N$126:$N$161,装备突破!AV$126:AV$161,$BY56))</f>
        <v>0</v>
      </c>
      <c r="CL56" s="80">
        <f t="shared" si="31"/>
        <v>0</v>
      </c>
      <c r="CM56" s="80">
        <f t="shared" si="11"/>
        <v>0</v>
      </c>
      <c r="CN56" s="80">
        <f t="shared" si="12"/>
        <v>0</v>
      </c>
      <c r="CO56" s="80">
        <f t="shared" si="13"/>
        <v>0</v>
      </c>
      <c r="CP56" s="80">
        <f t="shared" si="14"/>
        <v>0</v>
      </c>
      <c r="CQ56" s="80">
        <f t="shared" si="15"/>
        <v>0</v>
      </c>
      <c r="CT56" s="80">
        <v>51</v>
      </c>
      <c r="CU56" s="119">
        <f>[4]军团势力点战斗奖励设计!GZ60+求节点(活动投放!$S$166:$S$201,活动投放!AN$166:AN$201,$CT56)</f>
        <v>1.9544445373309645</v>
      </c>
      <c r="CV56" s="119">
        <f>[4]军团势力点战斗奖励设计!HA60+求节点(活动投放!$S$166:$S$201,活动投放!AO$166:AO$201,$CT56)</f>
        <v>0.16258772959763404</v>
      </c>
      <c r="CW56" s="119">
        <f>[4]军团势力点战斗奖励设计!HB60+求节点(活动投放!$S$166:$S$201,活动投放!AP$166:AP$201,$CT56)</f>
        <v>0</v>
      </c>
      <c r="CX56" s="119">
        <f>[4]军团势力点战斗奖励设计!HC60+求节点(活动投放!$S$166:$S$201,活动投放!AQ$166:AQ$201,$CT56)</f>
        <v>0</v>
      </c>
      <c r="CY56" s="119">
        <f>[4]军团势力点战斗奖励设计!HD60+求节点(活动投放!$S$166:$S$201,活动投放!AR$166:AR$201,$CT56)</f>
        <v>0</v>
      </c>
      <c r="CZ56" s="119">
        <f>[4]军团势力点战斗奖励设计!HE60+求节点(活动投放!$S$166:$S$201,活动投放!AS$166:AS$201,$CT56)</f>
        <v>0</v>
      </c>
      <c r="DA56" s="119">
        <f>IF($CT56&lt;前期规划!$C$2,0,求节点(装备突破!$N$166:$N$201,装备突破!AQ$166:AQ$201,$CT56))</f>
        <v>0</v>
      </c>
      <c r="DB56" s="119">
        <f>IF($CT56&lt;前期规划!$C$2,0,求节点(装备突破!$N$166:$N$201,装备突破!AR$166:AR$201,$CT56))</f>
        <v>0</v>
      </c>
      <c r="DC56" s="119">
        <f>IF($CT56&lt;前期规划!$C$2,0,求节点(装备突破!$N$166:$N$201,装备突破!AS$166:AS$201,$CT56))</f>
        <v>0</v>
      </c>
      <c r="DD56" s="119">
        <f>IF($CT56&lt;前期规划!$C$2,0,求节点(装备突破!$N$166:$N$201,装备突破!AT$166:AT$201,$CT56))</f>
        <v>0</v>
      </c>
      <c r="DE56" s="119">
        <f>IF($CT56&lt;前期规划!$C$2,0,求节点(装备突破!$N$166:$N$201,装备突破!AU$166:AU$201,$CT56))</f>
        <v>0</v>
      </c>
      <c r="DF56" s="119">
        <f>IF($CT56&lt;前期规划!$C$2,0,求节点(装备突破!$N$166:$N$201,装备突破!AV$166:AV$201,$CT56))</f>
        <v>0</v>
      </c>
      <c r="DG56" s="80">
        <f t="shared" si="32"/>
        <v>0</v>
      </c>
      <c r="DH56" s="80">
        <f t="shared" si="16"/>
        <v>0</v>
      </c>
      <c r="DI56" s="80">
        <f t="shared" si="17"/>
        <v>0</v>
      </c>
      <c r="DJ56" s="80">
        <f t="shared" si="18"/>
        <v>0</v>
      </c>
      <c r="DK56" s="80">
        <f t="shared" si="19"/>
        <v>0</v>
      </c>
      <c r="DL56" s="80">
        <f t="shared" si="20"/>
        <v>0</v>
      </c>
      <c r="DN56" s="128" t="e">
        <f>[4]军团势力点战斗奖励设计!HE60/CZ56</f>
        <v>#DIV/0!</v>
      </c>
      <c r="DO56" s="128" t="e">
        <f>求节点(活动投放!$S$166:$S$201,活动投放!AS$166:AS$201,$CT56)/CZ56</f>
        <v>#DIV/0!</v>
      </c>
      <c r="DU56" s="140">
        <v>51</v>
      </c>
      <c r="DV56" s="140">
        <f>[4]军团势力点战斗奖励设计!AA60+[4]军团势力点战斗奖励设计!AF60+求节点(活动投放!$S$6:$S$41,活动投放!$BC$6:$BC$41,$DU56)</f>
        <v>19.212113382172625</v>
      </c>
      <c r="DW56" s="140">
        <f>[4]军团势力点战斗奖励设计!AB60+[4]军团势力点战斗奖励设计!AG60+求节点(活动投放!$S$46:$S$81,活动投放!$BC$46:$BC$81,$DU56)</f>
        <v>0</v>
      </c>
      <c r="DX56" s="140">
        <f>[4]军团势力点战斗奖励设计!AC60+[4]军团势力点战斗奖励设计!AH60+求节点(活动投放!$S$86:$S$121,活动投放!$BC$86:$BC$121,$DU56)</f>
        <v>0</v>
      </c>
      <c r="DY56" s="140">
        <f>[4]军团势力点战斗奖励设计!AD60+[4]军团势力点战斗奖励设计!AI60+求节点(活动投放!$S$126:$S$161,活动投放!$BC$126:$BC$161,$DU56)</f>
        <v>0</v>
      </c>
      <c r="DZ56" s="140">
        <f>[4]军团势力点战斗奖励设计!AE60+[4]军团势力点战斗奖励设计!AJ60+求节点(活动投放!$S$166:$S$201,活动投放!$BC$166:$BC$201,$DU56)</f>
        <v>0</v>
      </c>
      <c r="EA56" s="140">
        <f>[4]军团势力点战斗奖励设计!BI60+[4]军团势力点战斗奖励设计!BN60+求节点(活动投放!$S$6:$S$41,活动投放!$BE$6:$BE$41,$DU56)</f>
        <v>0.64040377940575421</v>
      </c>
      <c r="EB56" s="140">
        <f>[4]军团势力点战斗奖励设计!BJ60+[4]军团势力点战斗奖励设计!BO60+求节点(活动投放!$S$46:$S$81,活动投放!$BE$46:$BE$81,$DU56)</f>
        <v>0</v>
      </c>
      <c r="EC56" s="140">
        <f>[4]军团势力点战斗奖励设计!BK60+[4]军团势力点战斗奖励设计!BP60+求节点(活动投放!$S$86:$S$121,活动投放!$BE$86:$BE$121,$DU56)</f>
        <v>0</v>
      </c>
      <c r="ED56" s="140">
        <f>[4]军团势力点战斗奖励设计!BL60+[4]军团势力点战斗奖励设计!BQ60+求节点(活动投放!$S$126:$S$161,活动投放!$BE$126:$BE$161,$DU56)</f>
        <v>0</v>
      </c>
      <c r="EE56" s="140">
        <f>[4]军团势力点战斗奖励设计!BM60+[4]军团势力点战斗奖励设计!BR60+求节点(活动投放!$S$166:$S$201,活动投放!$BE$166:$BE$201,$DU56)</f>
        <v>0</v>
      </c>
      <c r="EF56" s="140">
        <f t="shared" si="33"/>
        <v>0.99999999999999978</v>
      </c>
      <c r="EG56" s="140">
        <f t="shared" si="34"/>
        <v>0</v>
      </c>
      <c r="EH56" s="140">
        <f t="shared" si="35"/>
        <v>0</v>
      </c>
      <c r="EI56" s="140">
        <f t="shared" si="36"/>
        <v>0</v>
      </c>
      <c r="EJ56" s="140">
        <f t="shared" si="37"/>
        <v>0</v>
      </c>
      <c r="EM56" s="140">
        <v>51</v>
      </c>
      <c r="EN56" s="140">
        <f>[4]军团势力点战斗奖励设计!AK60+[4]军团势力点战斗奖励设计!AP60+求节点(活动投放!$S$6:$S$41,活动投放!$BD$6:$BD$41,$EM56)</f>
        <v>0</v>
      </c>
      <c r="EO56" s="140">
        <f>[4]军团势力点战斗奖励设计!AL60+[4]军团势力点战斗奖励设计!AQ60+求节点(活动投放!$S$46:$S$81,活动投放!$BD$46:$BD$81,$EM56)</f>
        <v>0</v>
      </c>
      <c r="EP56" s="140">
        <f>[4]军团势力点战斗奖励设计!AM60+[4]军团势力点战斗奖励设计!AR60+求节点(活动投放!$S$86:$S$121,活动投放!$BD$86:$BD$121,$EM56)</f>
        <v>0</v>
      </c>
      <c r="EQ56" s="140">
        <f>[4]军团势力点战斗奖励设计!AN60+[4]军团势力点战斗奖励设计!AS60+求节点(活动投放!$S$126:$S$161,活动投放!$BD$126:$BD$161,$EM56)</f>
        <v>0</v>
      </c>
      <c r="ER56" s="140">
        <f>[4]军团势力点战斗奖励设计!AO60+[4]军团势力点战斗奖励设计!AT60+求节点(活动投放!$S$166:$S$201,活动投放!$BD$166:$BD$201,$EM56)</f>
        <v>0</v>
      </c>
      <c r="ES56" s="140">
        <f>[4]军团势力点战斗奖励设计!BS60+[4]军团势力点战斗奖励设计!BX60+求节点(活动投放!$S$6:$S$41,活动投放!$BF$6:$BF$41,$EM56)</f>
        <v>0</v>
      </c>
      <c r="ET56" s="140">
        <f>[4]军团势力点战斗奖励设计!BT60+[4]军团势力点战斗奖励设计!BY60+求节点(活动投放!$S$46:$S$81,活动投放!$BF$46:$BF$81,$EM56)</f>
        <v>0</v>
      </c>
      <c r="EU56" s="140">
        <f>[4]军团势力点战斗奖励设计!BU60+[4]军团势力点战斗奖励设计!BZ60+求节点(活动投放!$S$86:$S$121,活动投放!$BF$86:$BF$121,$EM56)</f>
        <v>0</v>
      </c>
      <c r="EV56" s="140">
        <f>[4]军团势力点战斗奖励设计!BV60+[4]军团势力点战斗奖励设计!CA60+求节点(活动投放!$S$126:$S$161,活动投放!$BF$126:$BF$161,$EM56)</f>
        <v>0</v>
      </c>
      <c r="EW56" s="140">
        <f>[4]军团势力点战斗奖励设计!BW60+[4]军团势力点战斗奖励设计!CB60+求节点(活动投放!$S$166:$S$201,活动投放!$BF$166:$BF$201,$EM56)</f>
        <v>0</v>
      </c>
      <c r="EX56" s="140">
        <f t="shared" si="38"/>
        <v>0</v>
      </c>
      <c r="EY56" s="140">
        <f t="shared" si="39"/>
        <v>0</v>
      </c>
      <c r="EZ56" s="140">
        <f t="shared" si="40"/>
        <v>0</v>
      </c>
      <c r="FA56" s="140">
        <f t="shared" si="41"/>
        <v>0</v>
      </c>
      <c r="FB56" s="140">
        <f t="shared" si="42"/>
        <v>0</v>
      </c>
    </row>
    <row r="57" spans="2:158" x14ac:dyDescent="0.15">
      <c r="B57" s="80">
        <v>52</v>
      </c>
      <c r="C57" s="119">
        <f>[4]军团势力点战斗奖励设计!GB61+求节点(活动投放!$S$6:$S$41,活动投放!AN$6:AN$41,$B57)</f>
        <v>8.9754030719235142E-2</v>
      </c>
      <c r="D57" s="119">
        <f>[4]军团势力点战斗奖励设计!GC61+求节点(活动投放!$S$6:$S$41,活动投放!AO$6:AO$41,$B57)</f>
        <v>0.65819622527439092</v>
      </c>
      <c r="E57" s="119">
        <f>[4]军团势力点战斗奖励设计!GD61+求节点(活动投放!$S$6:$S$41,活动投放!AP$6:AP$41,$B57)</f>
        <v>0.35901612287694057</v>
      </c>
      <c r="F57" s="119">
        <f>[4]军团势力点战斗奖励设计!GE61+求节点(活动投放!$S$6:$S$41,活动投放!AQ$6:AQ$41,$B57)</f>
        <v>0.26926209215770541</v>
      </c>
      <c r="G57" s="119">
        <f>[4]军团势力点战斗奖励设计!GF61+求节点(活动投放!$S$6:$S$41,活动投放!AR$6:AR$41,$B57)</f>
        <v>0</v>
      </c>
      <c r="H57" s="119">
        <f>[4]军团势力点战斗奖励设计!GG61+求节点(活动投放!$S$6:$S$41,活动投放!AS$6:AS$41,$B57)</f>
        <v>0</v>
      </c>
      <c r="I57" s="119">
        <f>IF($B57&lt;前期规划!$C$2,0,求节点(装备突破!$N$6:$N$41,装备突破!AQ$6:AQ$41,$B57))</f>
        <v>0</v>
      </c>
      <c r="J57" s="119">
        <f>IF($B57&lt;前期规划!$C$2,0,求节点(装备突破!$N$6:$N$41,装备突破!AR$6:AR$41,$B57))</f>
        <v>0</v>
      </c>
      <c r="K57" s="119">
        <f>IF($B57&lt;前期规划!$C$2,0,求节点(装备突破!$N$6:$N$41,装备突破!AS$6:AS$41,$B57))</f>
        <v>0</v>
      </c>
      <c r="L57" s="119">
        <f>IF($B57&lt;前期规划!$C$2,0,求节点(装备突破!$N$6:$N$41,装备突破!AT$6:AT$41,$B57))</f>
        <v>0</v>
      </c>
      <c r="M57" s="119">
        <f>IF($B57&lt;前期规划!$C$2,0,求节点(装备突破!$N$6:$N$41,装备突破!AU$6:AU$41,$B57))</f>
        <v>0</v>
      </c>
      <c r="N57" s="119">
        <f>IF($B57&lt;前期规划!$C$2,0,求节点(装备突破!$N$6:$N$41,装备突破!AV$6:AV$41,$B57))</f>
        <v>0</v>
      </c>
      <c r="O57" s="80">
        <f t="shared" si="23"/>
        <v>0</v>
      </c>
      <c r="P57" s="80">
        <f t="shared" si="24"/>
        <v>0</v>
      </c>
      <c r="Q57" s="80">
        <f t="shared" si="25"/>
        <v>0</v>
      </c>
      <c r="R57" s="80">
        <f t="shared" si="26"/>
        <v>0</v>
      </c>
      <c r="S57" s="80">
        <f t="shared" si="27"/>
        <v>0</v>
      </c>
      <c r="T57" s="80">
        <f t="shared" si="28"/>
        <v>0</v>
      </c>
      <c r="V57" s="128">
        <f>[4]军团势力点战斗奖励设计!GD61/E57</f>
        <v>0</v>
      </c>
      <c r="W57" s="128">
        <f>求节点(活动投放!$S$6:$S$41,活动投放!AP$6:AP$41,$B57)/E57</f>
        <v>1</v>
      </c>
      <c r="Y57" s="128">
        <f>[4]军团势力点战斗奖励设计!GE61/F57</f>
        <v>0</v>
      </c>
      <c r="Z57" s="128">
        <f>求节点(活动投放!$S$6:$S$41,活动投放!AQ$6:AQ$41,$B57)/F57</f>
        <v>1</v>
      </c>
      <c r="AB57" s="128" t="e">
        <f>[4]军团势力点战斗奖励设计!GF61/G57</f>
        <v>#DIV/0!</v>
      </c>
      <c r="AC57" s="128" t="e">
        <f>求节点(活动投放!$S$6:$S$41,活动投放!AR$6:AR$41,$B57)/G57</f>
        <v>#DIV/0!</v>
      </c>
      <c r="AE57" s="128" t="e">
        <f>[4]军团势力点战斗奖励设计!GG61/H57</f>
        <v>#DIV/0!</v>
      </c>
      <c r="AF57" s="128" t="e">
        <f>求节点(活动投放!$S$6:$S$41,活动投放!AS$6:AS$41,$B57)/H57</f>
        <v>#DIV/0!</v>
      </c>
      <c r="AI57" s="80">
        <v>52</v>
      </c>
      <c r="AJ57" s="119">
        <f>[4]军团势力点战斗奖励设计!GH61+求节点(活动投放!$S$46:$S$81,活动投放!AN$46:AN$81,$AI57)</f>
        <v>3.0128840431657256E-2</v>
      </c>
      <c r="AK57" s="119">
        <f>[4]军团势力点战斗奖励设计!GI61+求节点(活动投放!$S$46:$S$81,活动投放!AO$46:AO$81,$AI57)</f>
        <v>0.22094482983215316</v>
      </c>
      <c r="AL57" s="119">
        <f>[4]军团势力点战斗奖励设计!GJ61+求节点(活动投放!$S$46:$S$81,活动投放!AP$46:AP$81,$AI57)</f>
        <v>0.12051536172662899</v>
      </c>
      <c r="AM57" s="119">
        <f>[4]军团势力点战斗奖励设计!GK61+求节点(活动投放!$S$46:$S$81,活动投放!AQ$46:AQ$81,$AI57)</f>
        <v>9.0386521294971753E-2</v>
      </c>
      <c r="AN57" s="119">
        <f>[4]军团势力点战斗奖励设计!GL61+求节点(活动投放!$S$46:$S$81,活动投放!AR$46:AR$81,$AI57)</f>
        <v>0</v>
      </c>
      <c r="AO57" s="119">
        <f>[4]军团势力点战斗奖励设计!GM61+求节点(活动投放!$S$46:$S$81,活动投放!AS$46:AS$81,$AI57)</f>
        <v>0</v>
      </c>
      <c r="AP57" s="119">
        <f>IF($AI57&lt;前期规划!$C$2,0,求节点(装备突破!$N$46:$N$81,装备突破!AQ$46:AQ$81,$AI57))</f>
        <v>0</v>
      </c>
      <c r="AQ57" s="119">
        <f>IF($AI57&lt;前期规划!$C$2,0,求节点(装备突破!$N$46:$N$81,装备突破!AR$46:AR$81,$AI57))</f>
        <v>0</v>
      </c>
      <c r="AR57" s="119">
        <f>IF($AI57&lt;前期规划!$C$2,0,求节点(装备突破!$N$46:$N$81,装备突破!AS$46:AS$81,$AI57))</f>
        <v>0</v>
      </c>
      <c r="AS57" s="119">
        <f>IF($AI57&lt;前期规划!$C$2,0,求节点(装备突破!$N$46:$N$81,装备突破!AT$46:AT$81,$AI57))</f>
        <v>0</v>
      </c>
      <c r="AT57" s="119">
        <f>IF($AI57&lt;前期规划!$C$2,0,求节点(装备突破!$N$46:$N$81,装备突破!AU$46:AU$81,$AI57))</f>
        <v>0</v>
      </c>
      <c r="AU57" s="119">
        <f>IF($AI57&lt;前期规划!$C$2,0,求节点(装备突破!$N$46:$N$81,装备突破!AV$46:AV$81,$AI57))</f>
        <v>0</v>
      </c>
      <c r="AV57" s="80">
        <f t="shared" si="29"/>
        <v>0</v>
      </c>
      <c r="AW57" s="80">
        <f t="shared" si="1"/>
        <v>0</v>
      </c>
      <c r="AX57" s="80">
        <f t="shared" si="2"/>
        <v>0</v>
      </c>
      <c r="AY57" s="80">
        <f t="shared" si="3"/>
        <v>0</v>
      </c>
      <c r="AZ57" s="80">
        <f t="shared" si="4"/>
        <v>0</v>
      </c>
      <c r="BA57" s="80">
        <f t="shared" si="5"/>
        <v>0</v>
      </c>
      <c r="BD57" s="80">
        <v>52</v>
      </c>
      <c r="BE57" s="119">
        <f>[4]军团势力点战斗奖励设计!GN61+求节点(活动投放!$S$86:$S$121,活动投放!AN$86:AN$121,$BD57)</f>
        <v>0</v>
      </c>
      <c r="BF57" s="119">
        <f>[4]军团势力点战斗奖励设计!GO61+求节点(活动投放!$S$86:$S$121,活动投放!AO$86:AO$121,$BD57)</f>
        <v>0</v>
      </c>
      <c r="BG57" s="119">
        <f>[4]军团势力点战斗奖励设计!GP61+求节点(活动投放!$S$86:$S$121,活动投放!AP$86:AP$121,$BD57)</f>
        <v>0</v>
      </c>
      <c r="BH57" s="119">
        <f>[4]军团势力点战斗奖励设计!GQ61+求节点(活动投放!$S$86:$S$121,活动投放!AQ$86:AQ$121,$BD57)</f>
        <v>0</v>
      </c>
      <c r="BI57" s="119">
        <f>[4]军团势力点战斗奖励设计!GR61+求节点(活动投放!$S$86:$S$121,活动投放!AR$86:AR$121,$BD57)</f>
        <v>0</v>
      </c>
      <c r="BJ57" s="119">
        <f>[4]军团势力点战斗奖励设计!GS61+求节点(活动投放!$S$86:$S$121,活动投放!AS$86:AS$121,$BD57)</f>
        <v>0</v>
      </c>
      <c r="BK57" s="119">
        <f>IF($BD57&lt;前期规划!$C$2,0,求节点(装备突破!$N$86:$N$121,装备突破!AQ$86:AQ$121,$BD57))</f>
        <v>0</v>
      </c>
      <c r="BL57" s="119">
        <f>IF($BD57&lt;前期规划!$C$2,0,求节点(装备突破!$N$86:$N$121,装备突破!AR$86:AR$121,$BD57))</f>
        <v>0</v>
      </c>
      <c r="BM57" s="119">
        <f>IF($BD57&lt;前期规划!$C$2,0,求节点(装备突破!$N$86:$N$121,装备突破!AS$86:AS$121,$BD57))</f>
        <v>0</v>
      </c>
      <c r="BN57" s="119">
        <f>IF($BD57&lt;前期规划!$C$2,0,求节点(装备突破!$N$86:$N$121,装备突破!AT$86:AT$121,$BD57))</f>
        <v>0</v>
      </c>
      <c r="BO57" s="119">
        <f>IF($BD57&lt;前期规划!$C$2,0,求节点(装备突破!$N$86:$N$121,装备突破!AU$86:AU$121,$BD57))</f>
        <v>0</v>
      </c>
      <c r="BP57" s="119">
        <f>IF($BD57&lt;前期规划!$C$2,0,求节点(装备突破!$N$86:$N$121,装备突破!AV$86:AV$121,$BD57))</f>
        <v>0</v>
      </c>
      <c r="BQ57" s="80">
        <f t="shared" si="30"/>
        <v>0</v>
      </c>
      <c r="BR57" s="80">
        <f t="shared" si="6"/>
        <v>0</v>
      </c>
      <c r="BS57" s="80">
        <f t="shared" si="7"/>
        <v>0</v>
      </c>
      <c r="BT57" s="80">
        <f t="shared" si="8"/>
        <v>0</v>
      </c>
      <c r="BU57" s="80">
        <f t="shared" si="9"/>
        <v>0</v>
      </c>
      <c r="BV57" s="80">
        <f t="shared" si="10"/>
        <v>0</v>
      </c>
      <c r="BY57" s="80">
        <v>52</v>
      </c>
      <c r="BZ57" s="119">
        <f>[4]军团势力点战斗奖励设计!GT61+求节点(活动投放!$S$126:$S$161,活动投放!AN$126:AN$161,$BY57)</f>
        <v>3.9652100506789836</v>
      </c>
      <c r="CA57" s="119">
        <f>[4]军团势力点战斗奖励设计!GU61+求节点(活动投放!$S$126:$S$161,活动投放!AO$126:AO$161,$BY57)</f>
        <v>0.34093496696391024</v>
      </c>
      <c r="CB57" s="119">
        <f>[4]军团势力点战斗奖励设计!GV61+求节点(活动投放!$S$126:$S$161,活动投放!AP$126:AP$161,$BY57)</f>
        <v>0</v>
      </c>
      <c r="CC57" s="119">
        <f>[4]军团势力点战斗奖励设计!GW61+求节点(活动投放!$S$126:$S$161,活动投放!AQ$126:AQ$161,$BY57)</f>
        <v>0</v>
      </c>
      <c r="CD57" s="119">
        <f>[4]军团势力点战斗奖励设计!GX61+求节点(活动投放!$S$126:$S$161,活动投放!AR$126:AR$161,$BY57)</f>
        <v>0</v>
      </c>
      <c r="CE57" s="119">
        <f>[4]军团势力点战斗奖励设计!GY61+求节点(活动投放!$S$126:$S$161,活动投放!AS$126:AS$161,$BY57)</f>
        <v>0</v>
      </c>
      <c r="CF57" s="119">
        <f>IF($BY57&lt;前期规划!$C$2,0,求节点(装备突破!$N$126:$N$161,装备突破!AQ$126:AQ$161,$BY57))</f>
        <v>0</v>
      </c>
      <c r="CG57" s="119">
        <f>IF($BY57&lt;前期规划!$C$2,0,求节点(装备突破!$N$126:$N$161,装备突破!AR$126:AR$161,$BY57))</f>
        <v>0</v>
      </c>
      <c r="CH57" s="119">
        <f>IF($BY57&lt;前期规划!$C$2,0,求节点(装备突破!$N$126:$N$161,装备突破!AS$126:AS$161,$BY57))</f>
        <v>0</v>
      </c>
      <c r="CI57" s="119">
        <f>IF($BY57&lt;前期规划!$C$2,0,求节点(装备突破!$N$126:$N$161,装备突破!AT$126:AT$161,$BY57))</f>
        <v>0</v>
      </c>
      <c r="CJ57" s="119">
        <f>IF($BY57&lt;前期规划!$C$2,0,求节点(装备突破!$N$126:$N$161,装备突破!AU$126:AU$161,$BY57))</f>
        <v>0</v>
      </c>
      <c r="CK57" s="119">
        <f>IF($BY57&lt;前期规划!$C$2,0,求节点(装备突破!$N$126:$N$161,装备突破!AV$126:AV$161,$BY57))</f>
        <v>0</v>
      </c>
      <c r="CL57" s="80">
        <f t="shared" si="31"/>
        <v>0</v>
      </c>
      <c r="CM57" s="80">
        <f t="shared" si="11"/>
        <v>0</v>
      </c>
      <c r="CN57" s="80">
        <f t="shared" si="12"/>
        <v>0</v>
      </c>
      <c r="CO57" s="80">
        <f t="shared" si="13"/>
        <v>0</v>
      </c>
      <c r="CP57" s="80">
        <f t="shared" si="14"/>
        <v>0</v>
      </c>
      <c r="CQ57" s="80">
        <f t="shared" si="15"/>
        <v>0</v>
      </c>
      <c r="CT57" s="80">
        <v>52</v>
      </c>
      <c r="CU57" s="119">
        <f>[4]军团势力点战斗奖励设计!GZ61+求节点(活动投放!$S$166:$S$201,活动投放!AN$166:AN$201,$CT57)</f>
        <v>4.0071399253150535</v>
      </c>
      <c r="CV57" s="119">
        <f>[4]军团势力点战斗奖励设计!HA61+求节点(活动投放!$S$166:$S$201,活动投放!AO$166:AO$201,$CT57)</f>
        <v>0.37370076645356376</v>
      </c>
      <c r="CW57" s="119">
        <f>[4]军团势力点战斗奖励设计!HB61+求节点(活动投放!$S$166:$S$201,活动投放!AP$166:AP$201,$CT57)</f>
        <v>0</v>
      </c>
      <c r="CX57" s="119">
        <f>[4]军团势力点战斗奖励设计!HC61+求节点(活动投放!$S$166:$S$201,活动投放!AQ$166:AQ$201,$CT57)</f>
        <v>0</v>
      </c>
      <c r="CY57" s="119">
        <f>[4]军团势力点战斗奖励设计!HD61+求节点(活动投放!$S$166:$S$201,活动投放!AR$166:AR$201,$CT57)</f>
        <v>0</v>
      </c>
      <c r="CZ57" s="119">
        <f>[4]军团势力点战斗奖励设计!HE61+求节点(活动投放!$S$166:$S$201,活动投放!AS$166:AS$201,$CT57)</f>
        <v>0</v>
      </c>
      <c r="DA57" s="119">
        <f>IF($CT57&lt;前期规划!$C$2,0,求节点(装备突破!$N$166:$N$201,装备突破!AQ$166:AQ$201,$CT57))</f>
        <v>0</v>
      </c>
      <c r="DB57" s="119">
        <f>IF($CT57&lt;前期规划!$C$2,0,求节点(装备突破!$N$166:$N$201,装备突破!AR$166:AR$201,$CT57))</f>
        <v>0</v>
      </c>
      <c r="DC57" s="119">
        <f>IF($CT57&lt;前期规划!$C$2,0,求节点(装备突破!$N$166:$N$201,装备突破!AS$166:AS$201,$CT57))</f>
        <v>0</v>
      </c>
      <c r="DD57" s="119">
        <f>IF($CT57&lt;前期规划!$C$2,0,求节点(装备突破!$N$166:$N$201,装备突破!AT$166:AT$201,$CT57))</f>
        <v>0</v>
      </c>
      <c r="DE57" s="119">
        <f>IF($CT57&lt;前期规划!$C$2,0,求节点(装备突破!$N$166:$N$201,装备突破!AU$166:AU$201,$CT57))</f>
        <v>0</v>
      </c>
      <c r="DF57" s="119">
        <f>IF($CT57&lt;前期规划!$C$2,0,求节点(装备突破!$N$166:$N$201,装备突破!AV$166:AV$201,$CT57))</f>
        <v>0</v>
      </c>
      <c r="DG57" s="80">
        <f t="shared" si="32"/>
        <v>0</v>
      </c>
      <c r="DH57" s="80">
        <f t="shared" si="16"/>
        <v>0</v>
      </c>
      <c r="DI57" s="80">
        <f t="shared" si="17"/>
        <v>0</v>
      </c>
      <c r="DJ57" s="80">
        <f t="shared" si="18"/>
        <v>0</v>
      </c>
      <c r="DK57" s="80">
        <f t="shared" si="19"/>
        <v>0</v>
      </c>
      <c r="DL57" s="80">
        <f t="shared" si="20"/>
        <v>0</v>
      </c>
      <c r="DN57" s="128" t="e">
        <f>[4]军团势力点战斗奖励设计!HE61/CZ57</f>
        <v>#DIV/0!</v>
      </c>
      <c r="DO57" s="128" t="e">
        <f>求节点(活动投放!$S$166:$S$201,活动投放!AS$166:AS$201,$CT57)/CZ57</f>
        <v>#DIV/0!</v>
      </c>
      <c r="DU57" s="140">
        <v>52</v>
      </c>
      <c r="DV57" s="140">
        <f>[4]军团势力点战斗奖励设计!AA61+[4]军团势力点战斗奖励设计!AF61+求节点(活动投放!$S$6:$S$41,活动投放!$BC$6:$BC$41,$DU57)</f>
        <v>32.311451058924654</v>
      </c>
      <c r="DW57" s="140">
        <f>[4]军团势力点战斗奖励设计!AB61+[4]军团势力点战斗奖励设计!AG61+求节点(活动投放!$S$46:$S$81,活动投放!$BC$46:$BC$81,$DU57)</f>
        <v>10.846382555396612</v>
      </c>
      <c r="DX57" s="140">
        <f>[4]军团势力点战斗奖励设计!AC61+[4]军团势力点战斗奖励设计!AH61+求节点(活动投放!$S$86:$S$121,活动投放!$BC$86:$BC$121,$DU57)</f>
        <v>0</v>
      </c>
      <c r="DY57" s="140">
        <f>[4]军团势力点战斗奖励设计!AD61+[4]军团势力点战斗奖励设计!AI61+求节点(活动投放!$S$126:$S$161,活动投放!$BC$126:$BC$161,$DU57)</f>
        <v>0</v>
      </c>
      <c r="DZ57" s="140">
        <f>[4]军团势力点战斗奖励设计!AE61+[4]军团势力点战斗奖励设计!AJ61+求节点(活动投放!$S$166:$S$201,活动投放!$BC$166:$BC$201,$DU57)</f>
        <v>0</v>
      </c>
      <c r="EA57" s="140">
        <f>[4]军团势力点战斗奖励设计!BI61+[4]军团势力点战斗奖励设计!BN61+求节点(活动投放!$S$6:$S$41,活动投放!$BE$6:$BE$41,$DU57)</f>
        <v>1.0770483686308217</v>
      </c>
      <c r="EB57" s="140">
        <f>[4]军团势力点战斗奖励设计!BJ61+[4]军团势力点战斗奖励设计!BO61+求节点(活动投放!$S$46:$S$81,活动投放!$BE$46:$BE$81,$DU57)</f>
        <v>0.36154608517988696</v>
      </c>
      <c r="EC57" s="140">
        <f>[4]军团势力点战斗奖励设计!BK61+[4]军团势力点战斗奖励设计!BP61+求节点(活动投放!$S$86:$S$121,活动投放!$BE$86:$BE$121,$DU57)</f>
        <v>0</v>
      </c>
      <c r="ED57" s="140">
        <f>[4]军团势力点战斗奖励设计!BL61+[4]军团势力点战斗奖励设计!BQ61+求节点(活动投放!$S$126:$S$161,活动投放!$BE$126:$BE$161,$DU57)</f>
        <v>0</v>
      </c>
      <c r="EE57" s="140">
        <f>[4]军团势力点战斗奖励设计!BM61+[4]军团势力点战斗奖励设计!BR61+求节点(活动投放!$S$166:$S$201,活动投放!$BE$166:$BE$201,$DU57)</f>
        <v>0</v>
      </c>
      <c r="EF57" s="140">
        <f t="shared" si="33"/>
        <v>1.0000000000000002</v>
      </c>
      <c r="EG57" s="140">
        <f t="shared" si="34"/>
        <v>1.0000000000000002</v>
      </c>
      <c r="EH57" s="140">
        <f t="shared" si="35"/>
        <v>0</v>
      </c>
      <c r="EI57" s="140">
        <f t="shared" si="36"/>
        <v>0</v>
      </c>
      <c r="EJ57" s="140">
        <f t="shared" si="37"/>
        <v>0</v>
      </c>
      <c r="EM57" s="140">
        <v>52</v>
      </c>
      <c r="EN57" s="140">
        <f>[4]军团势力点战斗奖励设计!AK61+[4]军团势力点战斗奖励设计!AP61+求节点(活动投放!$S$6:$S$41,活动投放!$BD$6:$BD$41,$EM57)</f>
        <v>0</v>
      </c>
      <c r="EO57" s="140">
        <f>[4]军团势力点战斗奖励设计!AL61+[4]军团势力点战斗奖励设计!AQ61+求节点(活动投放!$S$46:$S$81,活动投放!$BD$46:$BD$81,$EM57)</f>
        <v>0</v>
      </c>
      <c r="EP57" s="140">
        <f>[4]军团势力点战斗奖励设计!AM61+[4]军团势力点战斗奖励设计!AR61+求节点(活动投放!$S$86:$S$121,活动投放!$BD$86:$BD$121,$EM57)</f>
        <v>0</v>
      </c>
      <c r="EQ57" s="140">
        <f>[4]军团势力点战斗奖励设计!AN61+[4]军团势力点战斗奖励设计!AS61+求节点(活动投放!$S$126:$S$161,活动投放!$BD$126:$BD$161,$EM57)</f>
        <v>0</v>
      </c>
      <c r="ER57" s="140">
        <f>[4]军团势力点战斗奖励设计!AO61+[4]军团势力点战斗奖励设计!AT61+求节点(活动投放!$S$166:$S$201,活动投放!$BD$166:$BD$201,$EM57)</f>
        <v>0</v>
      </c>
      <c r="ES57" s="140">
        <f>[4]军团势力点战斗奖励设计!BS61+[4]军团势力点战斗奖励设计!BX61+求节点(活动投放!$S$6:$S$41,活动投放!$BF$6:$BF$41,$EM57)</f>
        <v>0</v>
      </c>
      <c r="ET57" s="140">
        <f>[4]军团势力点战斗奖励设计!BT61+[4]军团势力点战斗奖励设计!BY61+求节点(活动投放!$S$46:$S$81,活动投放!$BF$46:$BF$81,$EM57)</f>
        <v>0</v>
      </c>
      <c r="EU57" s="140">
        <f>[4]军团势力点战斗奖励设计!BU61+[4]军团势力点战斗奖励设计!BZ61+求节点(活动投放!$S$86:$S$121,活动投放!$BF$86:$BF$121,$EM57)</f>
        <v>0</v>
      </c>
      <c r="EV57" s="140">
        <f>[4]军团势力点战斗奖励设计!BV61+[4]军团势力点战斗奖励设计!CA61+求节点(活动投放!$S$126:$S$161,活动投放!$BF$126:$BF$161,$EM57)</f>
        <v>0</v>
      </c>
      <c r="EW57" s="140">
        <f>[4]军团势力点战斗奖励设计!BW61+[4]军团势力点战斗奖励设计!CB61+求节点(活动投放!$S$166:$S$201,活动投放!$BF$166:$BF$201,$EM57)</f>
        <v>0</v>
      </c>
      <c r="EX57" s="140">
        <f t="shared" si="38"/>
        <v>0</v>
      </c>
      <c r="EY57" s="140">
        <f t="shared" si="39"/>
        <v>0</v>
      </c>
      <c r="EZ57" s="140">
        <f t="shared" si="40"/>
        <v>0</v>
      </c>
      <c r="FA57" s="140">
        <f t="shared" si="41"/>
        <v>0</v>
      </c>
      <c r="FB57" s="140">
        <f t="shared" si="42"/>
        <v>0</v>
      </c>
    </row>
    <row r="58" spans="2:158" x14ac:dyDescent="0.15">
      <c r="B58" s="80">
        <v>53</v>
      </c>
      <c r="C58" s="119">
        <f>[4]军团势力点战斗奖励设计!GB62+求节点(活动投放!$S$6:$S$41,活动投放!AN$6:AN$41,$B58)</f>
        <v>0.12614107982132411</v>
      </c>
      <c r="D58" s="119">
        <f>[4]军团势力点战斗奖励设计!GC62+求节点(活动投放!$S$6:$S$41,活动投放!AO$6:AO$41,$B58)</f>
        <v>0.92503458535637662</v>
      </c>
      <c r="E58" s="119">
        <f>[4]军团势力点战斗奖励设计!GD62+求节点(活动投放!$S$6:$S$41,活动投放!AP$6:AP$41,$B58)</f>
        <v>0.50456431928529644</v>
      </c>
      <c r="F58" s="119">
        <f>[4]军团势力点战斗奖励设计!GE62+求节点(活动投放!$S$6:$S$41,活动投放!AQ$6:AQ$41,$B58)</f>
        <v>0.37842323946397233</v>
      </c>
      <c r="G58" s="119">
        <f>[4]军团势力点战斗奖励设计!GF62+求节点(活动投放!$S$6:$S$41,活动投放!AR$6:AR$41,$B58)</f>
        <v>0</v>
      </c>
      <c r="H58" s="119">
        <f>[4]军团势力点战斗奖励设计!GG62+求节点(活动投放!$S$6:$S$41,活动投放!AS$6:AS$41,$B58)</f>
        <v>0</v>
      </c>
      <c r="I58" s="119">
        <f>IF($B58&lt;前期规划!$C$2,0,求节点(装备突破!$N$6:$N$41,装备突破!AQ$6:AQ$41,$B58))</f>
        <v>0</v>
      </c>
      <c r="J58" s="119">
        <f>IF($B58&lt;前期规划!$C$2,0,求节点(装备突破!$N$6:$N$41,装备突破!AR$6:AR$41,$B58))</f>
        <v>0</v>
      </c>
      <c r="K58" s="119">
        <f>IF($B58&lt;前期规划!$C$2,0,求节点(装备突破!$N$6:$N$41,装备突破!AS$6:AS$41,$B58))</f>
        <v>0</v>
      </c>
      <c r="L58" s="119">
        <f>IF($B58&lt;前期规划!$C$2,0,求节点(装备突破!$N$6:$N$41,装备突破!AT$6:AT$41,$B58))</f>
        <v>0</v>
      </c>
      <c r="M58" s="119">
        <f>IF($B58&lt;前期规划!$C$2,0,求节点(装备突破!$N$6:$N$41,装备突破!AU$6:AU$41,$B58))</f>
        <v>0</v>
      </c>
      <c r="N58" s="119">
        <f>IF($B58&lt;前期规划!$C$2,0,求节点(装备突破!$N$6:$N$41,装备突破!AV$6:AV$41,$B58))</f>
        <v>0</v>
      </c>
      <c r="O58" s="80">
        <f t="shared" si="23"/>
        <v>0</v>
      </c>
      <c r="P58" s="80">
        <f t="shared" si="24"/>
        <v>0</v>
      </c>
      <c r="Q58" s="80">
        <f t="shared" si="25"/>
        <v>0</v>
      </c>
      <c r="R58" s="80">
        <f t="shared" si="26"/>
        <v>0</v>
      </c>
      <c r="S58" s="80">
        <f t="shared" si="27"/>
        <v>0</v>
      </c>
      <c r="T58" s="80">
        <f t="shared" si="28"/>
        <v>0</v>
      </c>
      <c r="V58" s="128">
        <f>[4]军团势力点战斗奖励设计!GD62/E58</f>
        <v>0</v>
      </c>
      <c r="W58" s="128">
        <f>求节点(活动投放!$S$6:$S$41,活动投放!AP$6:AP$41,$B58)/E58</f>
        <v>1</v>
      </c>
      <c r="Y58" s="128">
        <f>[4]军团势力点战斗奖励设计!GE62/F58</f>
        <v>0</v>
      </c>
      <c r="Z58" s="128">
        <f>求节点(活动投放!$S$6:$S$41,活动投放!AQ$6:AQ$41,$B58)/F58</f>
        <v>1</v>
      </c>
      <c r="AB58" s="128" t="e">
        <f>[4]军团势力点战斗奖励设计!GF62/G58</f>
        <v>#DIV/0!</v>
      </c>
      <c r="AC58" s="128" t="e">
        <f>求节点(活动投放!$S$6:$S$41,活动投放!AR$6:AR$41,$B58)/G58</f>
        <v>#DIV/0!</v>
      </c>
      <c r="AE58" s="128" t="e">
        <f>[4]军团势力点战斗奖励设计!GG62/H58</f>
        <v>#DIV/0!</v>
      </c>
      <c r="AF58" s="128" t="e">
        <f>求节点(活动投放!$S$6:$S$41,活动投放!AS$6:AS$41,$B58)/H58</f>
        <v>#DIV/0!</v>
      </c>
      <c r="AI58" s="80">
        <v>53</v>
      </c>
      <c r="AJ58" s="119">
        <f>[4]军团势力点战斗奖励设计!GH62+求节点(活动投放!$S$46:$S$81,活动投放!AN$46:AN$81,$AI58)</f>
        <v>9.0125332035575559E-2</v>
      </c>
      <c r="AK58" s="119">
        <f>[4]军团势力点战斗奖励设计!GI62+求节点(活动投放!$S$46:$S$81,活动投放!AO$46:AO$81,$AI58)</f>
        <v>0.66091910159422051</v>
      </c>
      <c r="AL58" s="119">
        <f>[4]军团势力点战斗奖励设计!GJ62+求节点(活动投放!$S$46:$S$81,活动投放!AP$46:AP$81,$AI58)</f>
        <v>0.36050132814230212</v>
      </c>
      <c r="AM58" s="119">
        <f>[4]军团势力点战斗奖励设计!GK62+求节点(活动投放!$S$46:$S$81,活动投放!AQ$46:AQ$81,$AI58)</f>
        <v>0.27037599610672663</v>
      </c>
      <c r="AN58" s="119">
        <f>[4]军团势力点战斗奖励设计!GL62+求节点(活动投放!$S$46:$S$81,活动投放!AR$46:AR$81,$AI58)</f>
        <v>0</v>
      </c>
      <c r="AO58" s="119">
        <f>[4]军团势力点战斗奖励设计!GM62+求节点(活动投放!$S$46:$S$81,活动投放!AS$46:AS$81,$AI58)</f>
        <v>0</v>
      </c>
      <c r="AP58" s="119">
        <f>IF($AI58&lt;前期规划!$C$2,0,求节点(装备突破!$N$46:$N$81,装备突破!AQ$46:AQ$81,$AI58))</f>
        <v>0</v>
      </c>
      <c r="AQ58" s="119">
        <f>IF($AI58&lt;前期规划!$C$2,0,求节点(装备突破!$N$46:$N$81,装备突破!AR$46:AR$81,$AI58))</f>
        <v>0</v>
      </c>
      <c r="AR58" s="119">
        <f>IF($AI58&lt;前期规划!$C$2,0,求节点(装备突破!$N$46:$N$81,装备突破!AS$46:AS$81,$AI58))</f>
        <v>0</v>
      </c>
      <c r="AS58" s="119">
        <f>IF($AI58&lt;前期规划!$C$2,0,求节点(装备突破!$N$46:$N$81,装备突破!AT$46:AT$81,$AI58))</f>
        <v>0</v>
      </c>
      <c r="AT58" s="119">
        <f>IF($AI58&lt;前期规划!$C$2,0,求节点(装备突破!$N$46:$N$81,装备突破!AU$46:AU$81,$AI58))</f>
        <v>0</v>
      </c>
      <c r="AU58" s="119">
        <f>IF($AI58&lt;前期规划!$C$2,0,求节点(装备突破!$N$46:$N$81,装备突破!AV$46:AV$81,$AI58))</f>
        <v>0</v>
      </c>
      <c r="AV58" s="80">
        <f t="shared" si="29"/>
        <v>0</v>
      </c>
      <c r="AW58" s="80">
        <f t="shared" si="1"/>
        <v>0</v>
      </c>
      <c r="AX58" s="80">
        <f t="shared" si="2"/>
        <v>0</v>
      </c>
      <c r="AY58" s="80">
        <f t="shared" si="3"/>
        <v>0</v>
      </c>
      <c r="AZ58" s="80">
        <f t="shared" si="4"/>
        <v>0</v>
      </c>
      <c r="BA58" s="80">
        <f t="shared" si="5"/>
        <v>0</v>
      </c>
      <c r="BD58" s="80">
        <v>53</v>
      </c>
      <c r="BE58" s="119">
        <f>[4]军团势力点战斗奖励设计!GN62+求节点(活动投放!$S$86:$S$121,活动投放!AN$86:AN$121,$BD58)</f>
        <v>6.0911397403984617</v>
      </c>
      <c r="BF58" s="119">
        <f>[4]军团势力点战斗奖励设计!GO62+求节点(活动投放!$S$86:$S$121,活动投放!AO$86:AO$121,$BD58)</f>
        <v>0.41694134066922073</v>
      </c>
      <c r="BG58" s="119">
        <f>[4]军团势力点战斗奖励设计!GP62+求节点(活动投放!$S$86:$S$121,活动投放!AP$86:AP$121,$BD58)</f>
        <v>0</v>
      </c>
      <c r="BH58" s="119">
        <f>[4]军团势力点战斗奖励设计!GQ62+求节点(活动投放!$S$86:$S$121,活动投放!AQ$86:AQ$121,$BD58)</f>
        <v>0</v>
      </c>
      <c r="BI58" s="119">
        <f>[4]军团势力点战斗奖励设计!GR62+求节点(活动投放!$S$86:$S$121,活动投放!AR$86:AR$121,$BD58)</f>
        <v>0</v>
      </c>
      <c r="BJ58" s="119">
        <f>[4]军团势力点战斗奖励设计!GS62+求节点(活动投放!$S$86:$S$121,活动投放!AS$86:AS$121,$BD58)</f>
        <v>0</v>
      </c>
      <c r="BK58" s="119">
        <f>IF($BD58&lt;前期规划!$C$2,0,求节点(装备突破!$N$86:$N$121,装备突破!AQ$86:AQ$121,$BD58))</f>
        <v>0</v>
      </c>
      <c r="BL58" s="119">
        <f>IF($BD58&lt;前期规划!$C$2,0,求节点(装备突破!$N$86:$N$121,装备突破!AR$86:AR$121,$BD58))</f>
        <v>0</v>
      </c>
      <c r="BM58" s="119">
        <f>IF($BD58&lt;前期规划!$C$2,0,求节点(装备突破!$N$86:$N$121,装备突破!AS$86:AS$121,$BD58))</f>
        <v>0</v>
      </c>
      <c r="BN58" s="119">
        <f>IF($BD58&lt;前期规划!$C$2,0,求节点(装备突破!$N$86:$N$121,装备突破!AT$86:AT$121,$BD58))</f>
        <v>0</v>
      </c>
      <c r="BO58" s="119">
        <f>IF($BD58&lt;前期规划!$C$2,0,求节点(装备突破!$N$86:$N$121,装备突破!AU$86:AU$121,$BD58))</f>
        <v>0</v>
      </c>
      <c r="BP58" s="119">
        <f>IF($BD58&lt;前期规划!$C$2,0,求节点(装备突破!$N$86:$N$121,装备突破!AV$86:AV$121,$BD58))</f>
        <v>0</v>
      </c>
      <c r="BQ58" s="80">
        <f t="shared" si="30"/>
        <v>0</v>
      </c>
      <c r="BR58" s="80">
        <f t="shared" si="6"/>
        <v>0</v>
      </c>
      <c r="BS58" s="80">
        <f t="shared" si="7"/>
        <v>0</v>
      </c>
      <c r="BT58" s="80">
        <f t="shared" si="8"/>
        <v>0</v>
      </c>
      <c r="BU58" s="80">
        <f t="shared" si="9"/>
        <v>0</v>
      </c>
      <c r="BV58" s="80">
        <f t="shared" si="10"/>
        <v>0</v>
      </c>
      <c r="BY58" s="80">
        <v>53</v>
      </c>
      <c r="BZ58" s="119">
        <f>[4]军团势力点战斗奖励设计!GT62+求节点(活动投放!$S$126:$S$161,活动投放!AN$126:AN$161,$BY58)</f>
        <v>7.8712231526880583</v>
      </c>
      <c r="CA58" s="119">
        <f>[4]军团势力点战斗奖励设计!GU62+求节点(活动投放!$S$126:$S$161,活动投放!AO$126:AO$161,$BY58)</f>
        <v>0.75546943912589781</v>
      </c>
      <c r="CB58" s="119">
        <f>[4]军团势力点战斗奖励设计!GV62+求节点(活动投放!$S$126:$S$161,活动投放!AP$126:AP$161,$BY58)</f>
        <v>0</v>
      </c>
      <c r="CC58" s="119">
        <f>[4]军团势力点战斗奖励设计!GW62+求节点(活动投放!$S$126:$S$161,活动投放!AQ$126:AQ$161,$BY58)</f>
        <v>0</v>
      </c>
      <c r="CD58" s="119">
        <f>[4]军团势力点战斗奖励设计!GX62+求节点(活动投放!$S$126:$S$161,活动投放!AR$126:AR$161,$BY58)</f>
        <v>0</v>
      </c>
      <c r="CE58" s="119">
        <f>[4]军团势力点战斗奖励设计!GY62+求节点(活动投放!$S$126:$S$161,活动投放!AS$126:AS$161,$BY58)</f>
        <v>0</v>
      </c>
      <c r="CF58" s="119">
        <f>IF($BY58&lt;前期规划!$C$2,0,求节点(装备突破!$N$126:$N$161,装备突破!AQ$126:AQ$161,$BY58))</f>
        <v>0</v>
      </c>
      <c r="CG58" s="119">
        <f>IF($BY58&lt;前期规划!$C$2,0,求节点(装备突破!$N$126:$N$161,装备突破!AR$126:AR$161,$BY58))</f>
        <v>0</v>
      </c>
      <c r="CH58" s="119">
        <f>IF($BY58&lt;前期规划!$C$2,0,求节点(装备突破!$N$126:$N$161,装备突破!AS$126:AS$161,$BY58))</f>
        <v>0</v>
      </c>
      <c r="CI58" s="119">
        <f>IF($BY58&lt;前期规划!$C$2,0,求节点(装备突破!$N$126:$N$161,装备突破!AT$126:AT$161,$BY58))</f>
        <v>0</v>
      </c>
      <c r="CJ58" s="119">
        <f>IF($BY58&lt;前期规划!$C$2,0,求节点(装备突破!$N$126:$N$161,装备突破!AU$126:AU$161,$BY58))</f>
        <v>0</v>
      </c>
      <c r="CK58" s="119">
        <f>IF($BY58&lt;前期规划!$C$2,0,求节点(装备突破!$N$126:$N$161,装备突破!AV$126:AV$161,$BY58))</f>
        <v>0</v>
      </c>
      <c r="CL58" s="80">
        <f t="shared" si="31"/>
        <v>0</v>
      </c>
      <c r="CM58" s="80">
        <f t="shared" si="11"/>
        <v>0</v>
      </c>
      <c r="CN58" s="80">
        <f t="shared" si="12"/>
        <v>0</v>
      </c>
      <c r="CO58" s="80">
        <f t="shared" si="13"/>
        <v>0</v>
      </c>
      <c r="CP58" s="80">
        <f t="shared" si="14"/>
        <v>0</v>
      </c>
      <c r="CQ58" s="80">
        <f t="shared" si="15"/>
        <v>0</v>
      </c>
      <c r="CT58" s="80">
        <v>53</v>
      </c>
      <c r="CU58" s="119">
        <f>[4]军团势力点战斗奖励设计!GZ62+求节点(活动投放!$S$166:$S$201,活动投放!AN$166:AN$201,$CT58)</f>
        <v>6.077985721448008</v>
      </c>
      <c r="CV58" s="119">
        <f>[4]军团势力点战斗奖励设计!HA62+求节点(活动投放!$S$166:$S$201,活动投放!AO$166:AO$201,$CT58)</f>
        <v>0.63158222585895685</v>
      </c>
      <c r="CW58" s="119">
        <f>[4]军团势力点战斗奖励设计!HB62+求节点(活动投放!$S$166:$S$201,活动投放!AP$166:AP$201,$CT58)</f>
        <v>0</v>
      </c>
      <c r="CX58" s="119">
        <f>[4]军团势力点战斗奖励设计!HC62+求节点(活动投放!$S$166:$S$201,活动投放!AQ$166:AQ$201,$CT58)</f>
        <v>0</v>
      </c>
      <c r="CY58" s="119">
        <f>[4]军团势力点战斗奖励设计!HD62+求节点(活动投放!$S$166:$S$201,活动投放!AR$166:AR$201,$CT58)</f>
        <v>0</v>
      </c>
      <c r="CZ58" s="119">
        <f>[4]军团势力点战斗奖励设计!HE62+求节点(活动投放!$S$166:$S$201,活动投放!AS$166:AS$201,$CT58)</f>
        <v>0</v>
      </c>
      <c r="DA58" s="119">
        <f>IF($CT58&lt;前期规划!$C$2,0,求节点(装备突破!$N$166:$N$201,装备突破!AQ$166:AQ$201,$CT58))</f>
        <v>0</v>
      </c>
      <c r="DB58" s="119">
        <f>IF($CT58&lt;前期规划!$C$2,0,求节点(装备突破!$N$166:$N$201,装备突破!AR$166:AR$201,$CT58))</f>
        <v>0</v>
      </c>
      <c r="DC58" s="119">
        <f>IF($CT58&lt;前期规划!$C$2,0,求节点(装备突破!$N$166:$N$201,装备突破!AS$166:AS$201,$CT58))</f>
        <v>0</v>
      </c>
      <c r="DD58" s="119">
        <f>IF($CT58&lt;前期规划!$C$2,0,求节点(装备突破!$N$166:$N$201,装备突破!AT$166:AT$201,$CT58))</f>
        <v>0</v>
      </c>
      <c r="DE58" s="119">
        <f>IF($CT58&lt;前期规划!$C$2,0,求节点(装备突破!$N$166:$N$201,装备突破!AU$166:AU$201,$CT58))</f>
        <v>0</v>
      </c>
      <c r="DF58" s="119">
        <f>IF($CT58&lt;前期规划!$C$2,0,求节点(装备突破!$N$166:$N$201,装备突破!AV$166:AV$201,$CT58))</f>
        <v>0</v>
      </c>
      <c r="DG58" s="80">
        <f t="shared" si="32"/>
        <v>0</v>
      </c>
      <c r="DH58" s="80">
        <f t="shared" si="16"/>
        <v>0</v>
      </c>
      <c r="DI58" s="80">
        <f t="shared" si="17"/>
        <v>0</v>
      </c>
      <c r="DJ58" s="80">
        <f t="shared" si="18"/>
        <v>0</v>
      </c>
      <c r="DK58" s="80">
        <f t="shared" si="19"/>
        <v>0</v>
      </c>
      <c r="DL58" s="80">
        <f t="shared" si="20"/>
        <v>0</v>
      </c>
      <c r="DN58" s="128" t="e">
        <f>[4]军团势力点战斗奖励设计!HE62/CZ58</f>
        <v>#DIV/0!</v>
      </c>
      <c r="DO58" s="128" t="e">
        <f>求节点(活动投放!$S$166:$S$201,活动投放!AS$166:AS$201,$CT58)/CZ58</f>
        <v>#DIV/0!</v>
      </c>
      <c r="DU58" s="140">
        <v>53</v>
      </c>
      <c r="DV58" s="140">
        <f>[4]军团势力点战斗奖励设计!AA62+[4]军团势力点战斗奖励设计!AF62+求节点(活动投放!$S$6:$S$41,活动投放!$BC$6:$BC$41,$DU58)</f>
        <v>45.410788735676682</v>
      </c>
      <c r="DW58" s="140">
        <f>[4]军团势力点战斗奖励设计!AB62+[4]军团势力点战斗奖励设计!AG62+求节点(活动投放!$S$46:$S$81,活动投放!$BC$46:$BC$81,$DU58)</f>
        <v>32.445119532807198</v>
      </c>
      <c r="DX58" s="140">
        <f>[4]军团势力点战斗奖励设计!AC62+[4]军团势力点战斗奖励设计!AH62+求节点(活动投放!$S$86:$S$121,活动投放!$BC$86:$BC$121,$DU58)</f>
        <v>0</v>
      </c>
      <c r="DY58" s="140">
        <f>[4]军团势力点战斗奖励设计!AD62+[4]军团势力点战斗奖励设计!AI62+求节点(活动投放!$S$126:$S$161,活动投放!$BC$126:$BC$161,$DU58)</f>
        <v>0</v>
      </c>
      <c r="DZ58" s="140">
        <f>[4]军团势力点战斗奖励设计!AE62+[4]军团势力点战斗奖励设计!AJ62+求节点(活动投放!$S$166:$S$201,活动投放!$BC$166:$BC$201,$DU58)</f>
        <v>0</v>
      </c>
      <c r="EA58" s="140">
        <f>[4]军团势力点战斗奖励设计!BI62+[4]军团势力点战斗奖励设计!BN62+求节点(活动投放!$S$6:$S$41,活动投放!$BE$6:$BE$41,$DU58)</f>
        <v>1.5136929578558893</v>
      </c>
      <c r="EB58" s="140">
        <f>[4]军团势力点战斗奖励设计!BJ62+[4]军团势力点战斗奖励设计!BO62+求节点(活动投放!$S$46:$S$81,活动投放!$BE$46:$BE$81,$DU58)</f>
        <v>1.0815039844269063</v>
      </c>
      <c r="EC58" s="140">
        <f>[4]军团势力点战斗奖励设计!BK62+[4]军团势力点战斗奖励设计!BP62+求节点(活动投放!$S$86:$S$121,活动投放!$BE$86:$BE$121,$DU58)</f>
        <v>0</v>
      </c>
      <c r="ED58" s="140">
        <f>[4]军团势力点战斗奖励设计!BL62+[4]军团势力点战斗奖励设计!BQ62+求节点(活动投放!$S$126:$S$161,活动投放!$BE$126:$BE$161,$DU58)</f>
        <v>0</v>
      </c>
      <c r="EE58" s="140">
        <f>[4]军团势力点战斗奖励设计!BM62+[4]军团势力点战斗奖励设计!BR62+求节点(活动投放!$S$166:$S$201,活动投放!$BE$166:$BE$201,$DU58)</f>
        <v>0</v>
      </c>
      <c r="EF58" s="140">
        <f t="shared" si="33"/>
        <v>1</v>
      </c>
      <c r="EG58" s="140">
        <f t="shared" si="34"/>
        <v>1.0000000000000002</v>
      </c>
      <c r="EH58" s="140">
        <f t="shared" si="35"/>
        <v>0</v>
      </c>
      <c r="EI58" s="140">
        <f t="shared" si="36"/>
        <v>0</v>
      </c>
      <c r="EJ58" s="140">
        <f t="shared" si="37"/>
        <v>0</v>
      </c>
      <c r="EM58" s="140">
        <v>53</v>
      </c>
      <c r="EN58" s="140">
        <f>[4]军团势力点战斗奖励设计!AK62+[4]军团势力点战斗奖励设计!AP62+求节点(活动投放!$S$6:$S$41,活动投放!$BD$6:$BD$41,$EM58)</f>
        <v>0</v>
      </c>
      <c r="EO58" s="140">
        <f>[4]军团势力点战斗奖励设计!AL62+[4]军团势力点战斗奖励设计!AQ62+求节点(活动投放!$S$46:$S$81,活动投放!$BD$46:$BD$81,$EM58)</f>
        <v>0</v>
      </c>
      <c r="EP58" s="140">
        <f>[4]军团势力点战斗奖励设计!AM62+[4]军团势力点战斗奖励设计!AR62+求节点(活动投放!$S$86:$S$121,活动投放!$BD$86:$BD$121,$EM58)</f>
        <v>0</v>
      </c>
      <c r="EQ58" s="140">
        <f>[4]军团势力点战斗奖励设计!AN62+[4]军团势力点战斗奖励设计!AS62+求节点(活动投放!$S$126:$S$161,活动投放!$BD$126:$BD$161,$EM58)</f>
        <v>0</v>
      </c>
      <c r="ER58" s="140">
        <f>[4]军团势力点战斗奖励设计!AO62+[4]军团势力点战斗奖励设计!AT62+求节点(活动投放!$S$166:$S$201,活动投放!$BD$166:$BD$201,$EM58)</f>
        <v>0</v>
      </c>
      <c r="ES58" s="140">
        <f>[4]军团势力点战斗奖励设计!BS62+[4]军团势力点战斗奖励设计!BX62+求节点(活动投放!$S$6:$S$41,活动投放!$BF$6:$BF$41,$EM58)</f>
        <v>0</v>
      </c>
      <c r="ET58" s="140">
        <f>[4]军团势力点战斗奖励设计!BT62+[4]军团势力点战斗奖励设计!BY62+求节点(活动投放!$S$46:$S$81,活动投放!$BF$46:$BF$81,$EM58)</f>
        <v>0</v>
      </c>
      <c r="EU58" s="140">
        <f>[4]军团势力点战斗奖励设计!BU62+[4]军团势力点战斗奖励设计!BZ62+求节点(活动投放!$S$86:$S$121,活动投放!$BF$86:$BF$121,$EM58)</f>
        <v>0</v>
      </c>
      <c r="EV58" s="140">
        <f>[4]军团势力点战斗奖励设计!BV62+[4]军团势力点战斗奖励设计!CA62+求节点(活动投放!$S$126:$S$161,活动投放!$BF$126:$BF$161,$EM58)</f>
        <v>0</v>
      </c>
      <c r="EW58" s="140">
        <f>[4]军团势力点战斗奖励设计!BW62+[4]军团势力点战斗奖励设计!CB62+求节点(活动投放!$S$166:$S$201,活动投放!$BF$166:$BF$201,$EM58)</f>
        <v>0</v>
      </c>
      <c r="EX58" s="140">
        <f t="shared" si="38"/>
        <v>0</v>
      </c>
      <c r="EY58" s="140">
        <f t="shared" si="39"/>
        <v>0</v>
      </c>
      <c r="EZ58" s="140">
        <f t="shared" si="40"/>
        <v>0</v>
      </c>
      <c r="FA58" s="140">
        <f t="shared" si="41"/>
        <v>0</v>
      </c>
      <c r="FB58" s="140">
        <f t="shared" si="42"/>
        <v>0</v>
      </c>
    </row>
    <row r="59" spans="2:158" x14ac:dyDescent="0.15">
      <c r="B59" s="80">
        <v>54</v>
      </c>
      <c r="C59" s="119">
        <f>[4]军团势力点战斗奖励设计!GB63+求节点(活动投放!$S$6:$S$41,活动投放!AN$6:AN$41,$B59)</f>
        <v>0.16252812892341306</v>
      </c>
      <c r="D59" s="119">
        <f>[4]军团势力点战斗奖励设计!GC63+求节点(活动投放!$S$6:$S$41,活动投放!AO$6:AO$41,$B59)</f>
        <v>1.1918729454383623</v>
      </c>
      <c r="E59" s="119">
        <f>[4]军团势力点战斗奖励设计!GD63+求节点(活动投放!$S$6:$S$41,活动投放!AP$6:AP$41,$B59)</f>
        <v>0.65011251569365225</v>
      </c>
      <c r="F59" s="119">
        <f>[4]军团势力点战斗奖励设计!GE63+求节点(活动投放!$S$6:$S$41,活动投放!AQ$6:AQ$41,$B59)</f>
        <v>0.48758438677023919</v>
      </c>
      <c r="G59" s="119">
        <f>[4]军团势力点战斗奖励设计!GF63+求节点(活动投放!$S$6:$S$41,活动投放!AR$6:AR$41,$B59)</f>
        <v>0</v>
      </c>
      <c r="H59" s="119">
        <f>[4]军团势力点战斗奖励设计!GG63+求节点(活动投放!$S$6:$S$41,活动投放!AS$6:AS$41,$B59)</f>
        <v>0</v>
      </c>
      <c r="I59" s="119">
        <f>IF($B59&lt;前期规划!$C$2,0,求节点(装备突破!$N$6:$N$41,装备突破!AQ$6:AQ$41,$B59))</f>
        <v>0</v>
      </c>
      <c r="J59" s="119">
        <f>IF($B59&lt;前期规划!$C$2,0,求节点(装备突破!$N$6:$N$41,装备突破!AR$6:AR$41,$B59))</f>
        <v>0</v>
      </c>
      <c r="K59" s="119">
        <f>IF($B59&lt;前期规划!$C$2,0,求节点(装备突破!$N$6:$N$41,装备突破!AS$6:AS$41,$B59))</f>
        <v>0</v>
      </c>
      <c r="L59" s="119">
        <f>IF($B59&lt;前期规划!$C$2,0,求节点(装备突破!$N$6:$N$41,装备突破!AT$6:AT$41,$B59))</f>
        <v>0</v>
      </c>
      <c r="M59" s="119">
        <f>IF($B59&lt;前期规划!$C$2,0,求节点(装备突破!$N$6:$N$41,装备突破!AU$6:AU$41,$B59))</f>
        <v>0</v>
      </c>
      <c r="N59" s="119">
        <f>IF($B59&lt;前期规划!$C$2,0,求节点(装备突破!$N$6:$N$41,装备突破!AV$6:AV$41,$B59))</f>
        <v>0</v>
      </c>
      <c r="O59" s="80">
        <f t="shared" si="23"/>
        <v>0</v>
      </c>
      <c r="P59" s="80">
        <f t="shared" si="24"/>
        <v>0</v>
      </c>
      <c r="Q59" s="80">
        <f t="shared" si="25"/>
        <v>0</v>
      </c>
      <c r="R59" s="80">
        <f t="shared" si="26"/>
        <v>0</v>
      </c>
      <c r="S59" s="80">
        <f t="shared" si="27"/>
        <v>0</v>
      </c>
      <c r="T59" s="80">
        <f t="shared" si="28"/>
        <v>0</v>
      </c>
      <c r="V59" s="128">
        <f>[4]军团势力点战斗奖励设计!GD63/E59</f>
        <v>0</v>
      </c>
      <c r="W59" s="128">
        <f>求节点(活动投放!$S$6:$S$41,活动投放!AP$6:AP$41,$B59)/E59</f>
        <v>1</v>
      </c>
      <c r="Y59" s="128">
        <f>[4]军团势力点战斗奖励设计!GE63/F59</f>
        <v>0</v>
      </c>
      <c r="Z59" s="128">
        <f>求节点(活动投放!$S$6:$S$41,活动投放!AQ$6:AQ$41,$B59)/F59</f>
        <v>1</v>
      </c>
      <c r="AB59" s="128" t="e">
        <f>[4]军团势力点战斗奖励设计!GF63/G59</f>
        <v>#DIV/0!</v>
      </c>
      <c r="AC59" s="128" t="e">
        <f>求节点(活动投放!$S$6:$S$41,活动投放!AR$6:AR$41,$B59)/G59</f>
        <v>#DIV/0!</v>
      </c>
      <c r="AE59" s="128" t="e">
        <f>[4]军团势力点战斗奖励设计!GG63/H59</f>
        <v>#DIV/0!</v>
      </c>
      <c r="AF59" s="128" t="e">
        <f>求节点(活动投放!$S$6:$S$41,活动投放!AS$6:AS$41,$B59)/H59</f>
        <v>#DIV/0!</v>
      </c>
      <c r="AI59" s="80">
        <v>54</v>
      </c>
      <c r="AJ59" s="119">
        <f>[4]军团势力点战斗奖励设计!GH63+求节点(活动投放!$S$46:$S$81,活动投放!AN$46:AN$81,$AI59)</f>
        <v>0.15012182363949386</v>
      </c>
      <c r="AK59" s="119">
        <f>[4]军团势力点战斗奖励设计!GI63+求节点(活动投放!$S$46:$S$81,活动投放!AO$46:AO$81,$AI59)</f>
        <v>1.100893373356288</v>
      </c>
      <c r="AL59" s="119">
        <f>[4]军团势力点战斗奖励设计!GJ63+求节点(活动投放!$S$46:$S$81,活动投放!AP$46:AP$81,$AI59)</f>
        <v>0.60048729455797523</v>
      </c>
      <c r="AM59" s="119">
        <f>[4]军团势力点战斗奖励设计!GK63+求节点(活动投放!$S$46:$S$81,活动投放!AQ$46:AQ$81,$AI59)</f>
        <v>0.4503654709184815</v>
      </c>
      <c r="AN59" s="119">
        <f>[4]军团势力点战斗奖励设计!GL63+求节点(活动投放!$S$46:$S$81,活动投放!AR$46:AR$81,$AI59)</f>
        <v>0</v>
      </c>
      <c r="AO59" s="119">
        <f>[4]军团势力点战斗奖励设计!GM63+求节点(活动投放!$S$46:$S$81,活动投放!AS$46:AS$81,$AI59)</f>
        <v>0</v>
      </c>
      <c r="AP59" s="119">
        <f>IF($AI59&lt;前期规划!$C$2,0,求节点(装备突破!$N$46:$N$81,装备突破!AQ$46:AQ$81,$AI59))</f>
        <v>0</v>
      </c>
      <c r="AQ59" s="119">
        <f>IF($AI59&lt;前期规划!$C$2,0,求节点(装备突破!$N$46:$N$81,装备突破!AR$46:AR$81,$AI59))</f>
        <v>0</v>
      </c>
      <c r="AR59" s="119">
        <f>IF($AI59&lt;前期规划!$C$2,0,求节点(装备突破!$N$46:$N$81,装备突破!AS$46:AS$81,$AI59))</f>
        <v>0</v>
      </c>
      <c r="AS59" s="119">
        <f>IF($AI59&lt;前期规划!$C$2,0,求节点(装备突破!$N$46:$N$81,装备突破!AT$46:AT$81,$AI59))</f>
        <v>0</v>
      </c>
      <c r="AT59" s="119">
        <f>IF($AI59&lt;前期规划!$C$2,0,求节点(装备突破!$N$46:$N$81,装备突破!AU$46:AU$81,$AI59))</f>
        <v>0</v>
      </c>
      <c r="AU59" s="119">
        <f>IF($AI59&lt;前期规划!$C$2,0,求节点(装备突破!$N$46:$N$81,装备突破!AV$46:AV$81,$AI59))</f>
        <v>0</v>
      </c>
      <c r="AV59" s="80">
        <f t="shared" si="29"/>
        <v>0</v>
      </c>
      <c r="AW59" s="80">
        <f t="shared" si="1"/>
        <v>0</v>
      </c>
      <c r="AX59" s="80">
        <f t="shared" si="2"/>
        <v>0</v>
      </c>
      <c r="AY59" s="80">
        <f t="shared" si="3"/>
        <v>0</v>
      </c>
      <c r="AZ59" s="80">
        <f t="shared" si="4"/>
        <v>0</v>
      </c>
      <c r="BA59" s="80">
        <f t="shared" si="5"/>
        <v>0</v>
      </c>
      <c r="BD59" s="80">
        <v>54</v>
      </c>
      <c r="BE59" s="119">
        <f>[4]军团势力点战斗奖励设计!GN63+求节点(活动投放!$S$86:$S$121,活动投放!AN$86:AN$121,$BD59)</f>
        <v>11.91821935482607</v>
      </c>
      <c r="BF59" s="119">
        <f>[4]军团势力点战斗奖励设计!GO63+求节点(活动投放!$S$86:$S$121,活动投放!AO$86:AO$121,$BD59)</f>
        <v>0.91746459367158117</v>
      </c>
      <c r="BG59" s="119">
        <f>[4]军团势力点战斗奖励设计!GP63+求节点(活动投放!$S$86:$S$121,活动投放!AP$86:AP$121,$BD59)</f>
        <v>0</v>
      </c>
      <c r="BH59" s="119">
        <f>[4]军团势力点战斗奖励设计!GQ63+求节点(活动投放!$S$86:$S$121,活动投放!AQ$86:AQ$121,$BD59)</f>
        <v>0</v>
      </c>
      <c r="BI59" s="119">
        <f>[4]军团势力点战斗奖励设计!GR63+求节点(活动投放!$S$86:$S$121,活动投放!AR$86:AR$121,$BD59)</f>
        <v>0</v>
      </c>
      <c r="BJ59" s="119">
        <f>[4]军团势力点战斗奖励设计!GS63+求节点(活动投放!$S$86:$S$121,活动投放!AS$86:AS$121,$BD59)</f>
        <v>0</v>
      </c>
      <c r="BK59" s="119">
        <f>IF($BD59&lt;前期规划!$C$2,0,求节点(装备突破!$N$86:$N$121,装备突破!AQ$86:AQ$121,$BD59))</f>
        <v>0</v>
      </c>
      <c r="BL59" s="119">
        <f>IF($BD59&lt;前期规划!$C$2,0,求节点(装备突破!$N$86:$N$121,装备突破!AR$86:AR$121,$BD59))</f>
        <v>0</v>
      </c>
      <c r="BM59" s="119">
        <f>IF($BD59&lt;前期规划!$C$2,0,求节点(装备突破!$N$86:$N$121,装备突破!AS$86:AS$121,$BD59))</f>
        <v>0</v>
      </c>
      <c r="BN59" s="119">
        <f>IF($BD59&lt;前期规划!$C$2,0,求节点(装备突破!$N$86:$N$121,装备突破!AT$86:AT$121,$BD59))</f>
        <v>0</v>
      </c>
      <c r="BO59" s="119">
        <f>IF($BD59&lt;前期规划!$C$2,0,求节点(装备突破!$N$86:$N$121,装备突破!AU$86:AU$121,$BD59))</f>
        <v>0</v>
      </c>
      <c r="BP59" s="119">
        <f>IF($BD59&lt;前期规划!$C$2,0,求节点(装备突破!$N$86:$N$121,装备突破!AV$86:AV$121,$BD59))</f>
        <v>0</v>
      </c>
      <c r="BQ59" s="80">
        <f t="shared" si="30"/>
        <v>0</v>
      </c>
      <c r="BR59" s="80">
        <f t="shared" si="6"/>
        <v>0</v>
      </c>
      <c r="BS59" s="80">
        <f t="shared" si="7"/>
        <v>0</v>
      </c>
      <c r="BT59" s="80">
        <f t="shared" si="8"/>
        <v>0</v>
      </c>
      <c r="BU59" s="80">
        <f t="shared" si="9"/>
        <v>0</v>
      </c>
      <c r="BV59" s="80">
        <f t="shared" si="10"/>
        <v>0</v>
      </c>
      <c r="BY59" s="80">
        <v>54</v>
      </c>
      <c r="BZ59" s="119">
        <f>[4]军团势力点战斗奖励设计!GT63+求节点(活动投放!$S$126:$S$161,活动投放!AN$126:AN$161,$BY59)</f>
        <v>11.726202673234674</v>
      </c>
      <c r="CA59" s="119">
        <f>[4]军团势力点战斗奖励设计!GU63+求节点(活动投放!$S$126:$S$161,活动投放!AO$126:AO$161,$BY59)</f>
        <v>1.2503973710474456</v>
      </c>
      <c r="CB59" s="119">
        <f>[4]军团势力点战斗奖励设计!GV63+求节点(活动投放!$S$126:$S$161,活动投放!AP$126:AP$161,$BY59)</f>
        <v>0</v>
      </c>
      <c r="CC59" s="119">
        <f>[4]军团势力点战斗奖励设计!GW63+求节点(活动投放!$S$126:$S$161,活动投放!AQ$126:AQ$161,$BY59)</f>
        <v>0</v>
      </c>
      <c r="CD59" s="119">
        <f>[4]军团势力点战斗奖励设计!GX63+求节点(活动投放!$S$126:$S$161,活动投放!AR$126:AR$161,$BY59)</f>
        <v>0</v>
      </c>
      <c r="CE59" s="119">
        <f>[4]军团势力点战斗奖励设计!GY63+求节点(活动投放!$S$126:$S$161,活动投放!AS$126:AS$161,$BY59)</f>
        <v>0</v>
      </c>
      <c r="CF59" s="119">
        <f>IF($BY59&lt;前期规划!$C$2,0,求节点(装备突破!$N$126:$N$161,装备突破!AQ$126:AQ$161,$BY59))</f>
        <v>0</v>
      </c>
      <c r="CG59" s="119">
        <f>IF($BY59&lt;前期规划!$C$2,0,求节点(装备突破!$N$126:$N$161,装备突破!AR$126:AR$161,$BY59))</f>
        <v>0</v>
      </c>
      <c r="CH59" s="119">
        <f>IF($BY59&lt;前期规划!$C$2,0,求节点(装备突破!$N$126:$N$161,装备突破!AS$126:AS$161,$BY59))</f>
        <v>0</v>
      </c>
      <c r="CI59" s="119">
        <f>IF($BY59&lt;前期规划!$C$2,0,求节点(装备突破!$N$126:$N$161,装备突破!AT$126:AT$161,$BY59))</f>
        <v>0</v>
      </c>
      <c r="CJ59" s="119">
        <f>IF($BY59&lt;前期规划!$C$2,0,求节点(装备突破!$N$126:$N$161,装备突破!AU$126:AU$161,$BY59))</f>
        <v>0</v>
      </c>
      <c r="CK59" s="119">
        <f>IF($BY59&lt;前期规划!$C$2,0,求节点(装备突破!$N$126:$N$161,装备突破!AV$126:AV$161,$BY59))</f>
        <v>0</v>
      </c>
      <c r="CL59" s="80">
        <f t="shared" si="31"/>
        <v>0</v>
      </c>
      <c r="CM59" s="80">
        <f t="shared" si="11"/>
        <v>0</v>
      </c>
      <c r="CN59" s="80">
        <f t="shared" si="12"/>
        <v>0</v>
      </c>
      <c r="CO59" s="80">
        <f t="shared" si="13"/>
        <v>0</v>
      </c>
      <c r="CP59" s="80">
        <f t="shared" si="14"/>
        <v>0</v>
      </c>
      <c r="CQ59" s="80">
        <f t="shared" si="15"/>
        <v>0</v>
      </c>
      <c r="CT59" s="80">
        <v>54</v>
      </c>
      <c r="CU59" s="119">
        <f>[4]军团势力点战斗奖励设计!GZ63+求节点(活动投放!$S$166:$S$201,活动投放!AN$166:AN$201,$CT59)</f>
        <v>8.0544762991299681</v>
      </c>
      <c r="CV59" s="119">
        <f>[4]军团势力点战斗奖励设计!HA63+求节点(活动投放!$S$166:$S$201,活动投放!AO$166:AO$201,$CT59)</f>
        <v>0.92522328279792421</v>
      </c>
      <c r="CW59" s="119">
        <f>[4]军团势力点战斗奖励设计!HB63+求节点(活动投放!$S$166:$S$201,活动投放!AP$166:AP$201,$CT59)</f>
        <v>0</v>
      </c>
      <c r="CX59" s="119">
        <f>[4]军团势力点战斗奖励设计!HC63+求节点(活动投放!$S$166:$S$201,活动投放!AQ$166:AQ$201,$CT59)</f>
        <v>0</v>
      </c>
      <c r="CY59" s="119">
        <f>[4]军团势力点战斗奖励设计!HD63+求节点(活动投放!$S$166:$S$201,活动投放!AR$166:AR$201,$CT59)</f>
        <v>0</v>
      </c>
      <c r="CZ59" s="119">
        <f>[4]军团势力点战斗奖励设计!HE63+求节点(活动投放!$S$166:$S$201,活动投放!AS$166:AS$201,$CT59)</f>
        <v>0</v>
      </c>
      <c r="DA59" s="119">
        <f>IF($CT59&lt;前期规划!$C$2,0,求节点(装备突破!$N$166:$N$201,装备突破!AQ$166:AQ$201,$CT59))</f>
        <v>0</v>
      </c>
      <c r="DB59" s="119">
        <f>IF($CT59&lt;前期规划!$C$2,0,求节点(装备突破!$N$166:$N$201,装备突破!AR$166:AR$201,$CT59))</f>
        <v>0</v>
      </c>
      <c r="DC59" s="119">
        <f>IF($CT59&lt;前期规划!$C$2,0,求节点(装备突破!$N$166:$N$201,装备突破!AS$166:AS$201,$CT59))</f>
        <v>0</v>
      </c>
      <c r="DD59" s="119">
        <f>IF($CT59&lt;前期规划!$C$2,0,求节点(装备突破!$N$166:$N$201,装备突破!AT$166:AT$201,$CT59))</f>
        <v>0</v>
      </c>
      <c r="DE59" s="119">
        <f>IF($CT59&lt;前期规划!$C$2,0,求节点(装备突破!$N$166:$N$201,装备突破!AU$166:AU$201,$CT59))</f>
        <v>0</v>
      </c>
      <c r="DF59" s="119">
        <f>IF($CT59&lt;前期规划!$C$2,0,求节点(装备突破!$N$166:$N$201,装备突破!AV$166:AV$201,$CT59))</f>
        <v>0</v>
      </c>
      <c r="DG59" s="80">
        <f t="shared" si="32"/>
        <v>0</v>
      </c>
      <c r="DH59" s="80">
        <f t="shared" si="16"/>
        <v>0</v>
      </c>
      <c r="DI59" s="80">
        <f t="shared" si="17"/>
        <v>0</v>
      </c>
      <c r="DJ59" s="80">
        <f t="shared" si="18"/>
        <v>0</v>
      </c>
      <c r="DK59" s="80">
        <f t="shared" si="19"/>
        <v>0</v>
      </c>
      <c r="DL59" s="80">
        <f t="shared" si="20"/>
        <v>0</v>
      </c>
      <c r="DN59" s="128" t="e">
        <f>[4]军团势力点战斗奖励设计!HE63/CZ59</f>
        <v>#DIV/0!</v>
      </c>
      <c r="DO59" s="128" t="e">
        <f>求节点(活动投放!$S$166:$S$201,活动投放!AS$166:AS$201,$CT59)/CZ59</f>
        <v>#DIV/0!</v>
      </c>
      <c r="DU59" s="140">
        <v>54</v>
      </c>
      <c r="DV59" s="140">
        <f>[4]军团势力点战斗奖励设计!AA63+[4]军团势力点战斗奖励设计!AF63+求节点(活动投放!$S$6:$S$41,活动投放!$BC$6:$BC$41,$DU59)</f>
        <v>58.510126412428704</v>
      </c>
      <c r="DW59" s="140">
        <f>[4]军团势力点战斗奖励设计!AB63+[4]军团势力点战斗奖励设计!AG63+求节点(活动投放!$S$46:$S$81,活动投放!$BC$46:$BC$81,$DU59)</f>
        <v>54.043856510217779</v>
      </c>
      <c r="DX59" s="140">
        <f>[4]军团势力点战斗奖励设计!AC63+[4]军团势力点战斗奖励设计!AH63+求节点(活动投放!$S$86:$S$121,活动投放!$BC$86:$BC$121,$DU59)</f>
        <v>0</v>
      </c>
      <c r="DY59" s="140">
        <f>[4]军团势力点战斗奖励设计!AD63+[4]军团势力点战斗奖励设计!AI63+求节点(活动投放!$S$126:$S$161,活动投放!$BC$126:$BC$161,$DU59)</f>
        <v>0</v>
      </c>
      <c r="DZ59" s="140">
        <f>[4]军团势力点战斗奖励设计!AE63+[4]军团势力点战斗奖励设计!AJ63+求节点(活动投放!$S$166:$S$201,活动投放!$BC$166:$BC$201,$DU59)</f>
        <v>0</v>
      </c>
      <c r="EA59" s="140">
        <f>[4]军团势力点战斗奖励设计!BI63+[4]军团势力点战斗奖励设计!BN63+求节点(活动投放!$S$6:$S$41,活动投放!$BE$6:$BE$41,$DU59)</f>
        <v>1.9503375470809567</v>
      </c>
      <c r="EB59" s="140">
        <f>[4]军团势力点战斗奖励设计!BJ63+[4]军团势力点战斗奖励设计!BO63+求节点(活动投放!$S$46:$S$81,活动投放!$BE$46:$BE$81,$DU59)</f>
        <v>1.8014618836739258</v>
      </c>
      <c r="EC59" s="140">
        <f>[4]军团势力点战斗奖励设计!BK63+[4]军团势力点战斗奖励设计!BP63+求节点(活动投放!$S$86:$S$121,活动投放!$BE$86:$BE$121,$DU59)</f>
        <v>0</v>
      </c>
      <c r="ED59" s="140">
        <f>[4]军团势力点战斗奖励设计!BL63+[4]军团势力点战斗奖励设计!BQ63+求节点(活动投放!$S$126:$S$161,活动投放!$BE$126:$BE$161,$DU59)</f>
        <v>0</v>
      </c>
      <c r="EE59" s="140">
        <f>[4]军团势力点战斗奖励设计!BM63+[4]军团势力点战斗奖励设计!BR63+求节点(活动投放!$S$166:$S$201,活动投放!$BE$166:$BE$201,$DU59)</f>
        <v>0</v>
      </c>
      <c r="EF59" s="140">
        <f t="shared" si="33"/>
        <v>1</v>
      </c>
      <c r="EG59" s="140">
        <f t="shared" si="34"/>
        <v>1.0000000000000002</v>
      </c>
      <c r="EH59" s="140">
        <f t="shared" si="35"/>
        <v>0</v>
      </c>
      <c r="EI59" s="140">
        <f t="shared" si="36"/>
        <v>0</v>
      </c>
      <c r="EJ59" s="140">
        <f t="shared" si="37"/>
        <v>0</v>
      </c>
      <c r="EM59" s="140">
        <v>54</v>
      </c>
      <c r="EN59" s="140">
        <f>[4]军团势力点战斗奖励设计!AK63+[4]军团势力点战斗奖励设计!AP63+求节点(活动投放!$S$6:$S$41,活动投放!$BD$6:$BD$41,$EM59)</f>
        <v>0</v>
      </c>
      <c r="EO59" s="140">
        <f>[4]军团势力点战斗奖励设计!AL63+[4]军团势力点战斗奖励设计!AQ63+求节点(活动投放!$S$46:$S$81,活动投放!$BD$46:$BD$81,$EM59)</f>
        <v>0</v>
      </c>
      <c r="EP59" s="140">
        <f>[4]军团势力点战斗奖励设计!AM63+[4]军团势力点战斗奖励设计!AR63+求节点(活动投放!$S$86:$S$121,活动投放!$BD$86:$BD$121,$EM59)</f>
        <v>0</v>
      </c>
      <c r="EQ59" s="140">
        <f>[4]军团势力点战斗奖励设计!AN63+[4]军团势力点战斗奖励设计!AS63+求节点(活动投放!$S$126:$S$161,活动投放!$BD$126:$BD$161,$EM59)</f>
        <v>0</v>
      </c>
      <c r="ER59" s="140">
        <f>[4]军团势力点战斗奖励设计!AO63+[4]军团势力点战斗奖励设计!AT63+求节点(活动投放!$S$166:$S$201,活动投放!$BD$166:$BD$201,$EM59)</f>
        <v>0</v>
      </c>
      <c r="ES59" s="140">
        <f>[4]军团势力点战斗奖励设计!BS63+[4]军团势力点战斗奖励设计!BX63+求节点(活动投放!$S$6:$S$41,活动投放!$BF$6:$BF$41,$EM59)</f>
        <v>0</v>
      </c>
      <c r="ET59" s="140">
        <f>[4]军团势力点战斗奖励设计!BT63+[4]军团势力点战斗奖励设计!BY63+求节点(活动投放!$S$46:$S$81,活动投放!$BF$46:$BF$81,$EM59)</f>
        <v>0</v>
      </c>
      <c r="EU59" s="140">
        <f>[4]军团势力点战斗奖励设计!BU63+[4]军团势力点战斗奖励设计!BZ63+求节点(活动投放!$S$86:$S$121,活动投放!$BF$86:$BF$121,$EM59)</f>
        <v>0</v>
      </c>
      <c r="EV59" s="140">
        <f>[4]军团势力点战斗奖励设计!BV63+[4]军团势力点战斗奖励设计!CA63+求节点(活动投放!$S$126:$S$161,活动投放!$BF$126:$BF$161,$EM59)</f>
        <v>0</v>
      </c>
      <c r="EW59" s="140">
        <f>[4]军团势力点战斗奖励设计!BW63+[4]军团势力点战斗奖励设计!CB63+求节点(活动投放!$S$166:$S$201,活动投放!$BF$166:$BF$201,$EM59)</f>
        <v>0</v>
      </c>
      <c r="EX59" s="140">
        <f t="shared" si="38"/>
        <v>0</v>
      </c>
      <c r="EY59" s="140">
        <f t="shared" si="39"/>
        <v>0</v>
      </c>
      <c r="EZ59" s="140">
        <f t="shared" si="40"/>
        <v>0</v>
      </c>
      <c r="FA59" s="140">
        <f t="shared" si="41"/>
        <v>0</v>
      </c>
      <c r="FB59" s="140">
        <f t="shared" si="42"/>
        <v>0</v>
      </c>
    </row>
    <row r="60" spans="2:158" x14ac:dyDescent="0.15">
      <c r="B60" s="80">
        <v>55</v>
      </c>
      <c r="C60" s="119">
        <f>[4]军团势力点战斗奖励设计!GB64+求节点(活动投放!$S$6:$S$41,活动投放!AN$6:AN$41,$B60)</f>
        <v>9.5634100082533706</v>
      </c>
      <c r="D60" s="119">
        <f>[4]军团势力点战斗奖励设计!GC64+求节点(活动投放!$S$6:$S$41,活动投放!AO$6:AO$41,$B60)</f>
        <v>2.0951332842736985</v>
      </c>
      <c r="E60" s="119">
        <f>[4]军团势力点战斗奖励设计!GD64+求节点(活动投放!$S$6:$S$41,活动投放!AP$6:AP$41,$B60)</f>
        <v>0.79566071210200806</v>
      </c>
      <c r="F60" s="119">
        <f>[4]军团势力点战斗奖励设计!GE64+求节点(活动投放!$S$6:$S$41,活动投放!AQ$6:AQ$41,$B60)</f>
        <v>0.5967455340765061</v>
      </c>
      <c r="G60" s="119">
        <f>[4]军团势力点战斗奖励设计!GF64+求节点(活动投放!$S$6:$S$41,活动投放!AR$6:AR$41,$B60)</f>
        <v>0</v>
      </c>
      <c r="H60" s="119">
        <f>[4]军团势力点战斗奖励设计!GG64+求节点(活动投放!$S$6:$S$41,活动投放!AS$6:AS$41,$B60)</f>
        <v>0</v>
      </c>
      <c r="I60" s="119">
        <f>IF($B60&lt;前期规划!$C$2,0,求节点(装备突破!$N$6:$N$41,装备突破!AQ$6:AQ$41,$B60))</f>
        <v>0</v>
      </c>
      <c r="J60" s="119">
        <f>IF($B60&lt;前期规划!$C$2,0,求节点(装备突破!$N$6:$N$41,装备突破!AR$6:AR$41,$B60))</f>
        <v>0</v>
      </c>
      <c r="K60" s="119">
        <f>IF($B60&lt;前期规划!$C$2,0,求节点(装备突破!$N$6:$N$41,装备突破!AS$6:AS$41,$B60))</f>
        <v>0</v>
      </c>
      <c r="L60" s="119">
        <f>IF($B60&lt;前期规划!$C$2,0,求节点(装备突破!$N$6:$N$41,装备突破!AT$6:AT$41,$B60))</f>
        <v>0</v>
      </c>
      <c r="M60" s="119">
        <f>IF($B60&lt;前期规划!$C$2,0,求节点(装备突破!$N$6:$N$41,装备突破!AU$6:AU$41,$B60))</f>
        <v>0</v>
      </c>
      <c r="N60" s="119">
        <f>IF($B60&lt;前期规划!$C$2,0,求节点(装备突破!$N$6:$N$41,装备突破!AV$6:AV$41,$B60))</f>
        <v>0</v>
      </c>
      <c r="O60" s="80">
        <f t="shared" si="23"/>
        <v>0</v>
      </c>
      <c r="P60" s="80">
        <f t="shared" si="24"/>
        <v>0</v>
      </c>
      <c r="Q60" s="80">
        <f t="shared" si="25"/>
        <v>0</v>
      </c>
      <c r="R60" s="80">
        <f t="shared" si="26"/>
        <v>0</v>
      </c>
      <c r="S60" s="80">
        <f t="shared" si="27"/>
        <v>0</v>
      </c>
      <c r="T60" s="80">
        <f t="shared" si="28"/>
        <v>0</v>
      </c>
      <c r="V60" s="128">
        <f>[4]军团势力点战斗奖励设计!GD64/E60</f>
        <v>0</v>
      </c>
      <c r="W60" s="128">
        <f>求节点(活动投放!$S$6:$S$41,活动投放!AP$6:AP$41,$B60)/E60</f>
        <v>1</v>
      </c>
      <c r="Y60" s="128">
        <f>[4]军团势力点战斗奖励设计!GE64/F60</f>
        <v>0</v>
      </c>
      <c r="Z60" s="128">
        <f>求节点(活动投放!$S$6:$S$41,活动投放!AQ$6:AQ$41,$B60)/F60</f>
        <v>1</v>
      </c>
      <c r="AB60" s="128" t="e">
        <f>[4]军团势力点战斗奖励设计!GF64/G60</f>
        <v>#DIV/0!</v>
      </c>
      <c r="AC60" s="128" t="e">
        <f>求节点(活动投放!$S$6:$S$41,活动投放!AR$6:AR$41,$B60)/G60</f>
        <v>#DIV/0!</v>
      </c>
      <c r="AE60" s="128" t="e">
        <f>[4]军团势力点战斗奖励设计!GG64/H60</f>
        <v>#DIV/0!</v>
      </c>
      <c r="AF60" s="128" t="e">
        <f>求节点(活动投放!$S$6:$S$41,活动投放!AS$6:AS$41,$B60)/H60</f>
        <v>#DIV/0!</v>
      </c>
      <c r="AI60" s="80">
        <v>55</v>
      </c>
      <c r="AJ60" s="119">
        <f>[4]军团势力点战斗奖励设计!GH64+求节点(活动投放!$S$46:$S$81,活动投放!AN$46:AN$81,$AI60)</f>
        <v>8.0431772439976417</v>
      </c>
      <c r="AK60" s="119">
        <f>[4]军团势力点战斗奖励设计!GI64+求节点(活动投放!$S$46:$S$81,活动投放!AO$46:AO$81,$AI60)</f>
        <v>2.1330670529694564</v>
      </c>
      <c r="AL60" s="119">
        <f>[4]军团势力点战斗奖励设计!GJ64+求节点(活动投放!$S$46:$S$81,活动投放!AP$46:AP$81,$AI60)</f>
        <v>0.84047326097364838</v>
      </c>
      <c r="AM60" s="119">
        <f>[4]军团势力点战斗奖励设计!GK64+求节点(活动投放!$S$46:$S$81,活动投放!AQ$46:AQ$81,$AI60)</f>
        <v>0.63035494573023632</v>
      </c>
      <c r="AN60" s="119">
        <f>[4]军团势力点战斗奖励设计!GL64+求节点(活动投放!$S$46:$S$81,活动投放!AR$46:AR$81,$AI60)</f>
        <v>0</v>
      </c>
      <c r="AO60" s="119">
        <f>[4]军团势力点战斗奖励设计!GM64+求节点(活动投放!$S$46:$S$81,活动投放!AS$46:AS$81,$AI60)</f>
        <v>0</v>
      </c>
      <c r="AP60" s="119">
        <f>IF($AI60&lt;前期规划!$C$2,0,求节点(装备突破!$N$46:$N$81,装备突破!AQ$46:AQ$81,$AI60))</f>
        <v>0</v>
      </c>
      <c r="AQ60" s="119">
        <f>IF($AI60&lt;前期规划!$C$2,0,求节点(装备突破!$N$46:$N$81,装备突破!AR$46:AR$81,$AI60))</f>
        <v>0</v>
      </c>
      <c r="AR60" s="119">
        <f>IF($AI60&lt;前期规划!$C$2,0,求节点(装备突破!$N$46:$N$81,装备突破!AS$46:AS$81,$AI60))</f>
        <v>0</v>
      </c>
      <c r="AS60" s="119">
        <f>IF($AI60&lt;前期规划!$C$2,0,求节点(装备突破!$N$46:$N$81,装备突破!AT$46:AT$81,$AI60))</f>
        <v>0</v>
      </c>
      <c r="AT60" s="119">
        <f>IF($AI60&lt;前期规划!$C$2,0,求节点(装备突破!$N$46:$N$81,装备突破!AU$46:AU$81,$AI60))</f>
        <v>0</v>
      </c>
      <c r="AU60" s="119">
        <f>IF($AI60&lt;前期规划!$C$2,0,求节点(装备突破!$N$46:$N$81,装备突破!AV$46:AV$81,$AI60))</f>
        <v>0</v>
      </c>
      <c r="AV60" s="80">
        <f t="shared" si="29"/>
        <v>0</v>
      </c>
      <c r="AW60" s="80">
        <f t="shared" si="1"/>
        <v>0</v>
      </c>
      <c r="AX60" s="80">
        <f t="shared" si="2"/>
        <v>0</v>
      </c>
      <c r="AY60" s="80">
        <f t="shared" si="3"/>
        <v>0</v>
      </c>
      <c r="AZ60" s="80">
        <f t="shared" si="4"/>
        <v>0</v>
      </c>
      <c r="BA60" s="80">
        <f t="shared" si="5"/>
        <v>0</v>
      </c>
      <c r="BD60" s="80">
        <v>55</v>
      </c>
      <c r="BE60" s="119">
        <f>[4]军团势力点战斗奖励设计!GN64+求节点(活动投放!$S$86:$S$121,活动投放!AN$86:AN$121,$BD60)</f>
        <v>17.89665159570438</v>
      </c>
      <c r="BF60" s="119">
        <f>[4]军团势力点战斗奖励设计!GO64+求节点(活动投放!$S$86:$S$121,活动投放!AO$86:AO$121,$BD60)</f>
        <v>2.1925185051310172</v>
      </c>
      <c r="BG60" s="119">
        <f>[4]军团势力点战斗奖励设计!GP64+求节点(活动投放!$S$86:$S$121,活动投放!AP$86:AP$121,$BD60)</f>
        <v>0.3582429389172751</v>
      </c>
      <c r="BH60" s="119">
        <f>[4]军团势力点战斗奖励设计!GQ64+求节点(活动投放!$S$86:$S$121,活动投放!AQ$86:AQ$121,$BD60)</f>
        <v>0.26868220418795635</v>
      </c>
      <c r="BI60" s="119">
        <f>[4]军团势力点战斗奖励设计!GR64+求节点(活动投放!$S$86:$S$121,活动投放!AR$86:AR$121,$BD60)</f>
        <v>0</v>
      </c>
      <c r="BJ60" s="119">
        <f>[4]军团势力点战斗奖励设计!GS64+求节点(活动投放!$S$86:$S$121,活动投放!AS$86:AS$121,$BD60)</f>
        <v>0</v>
      </c>
      <c r="BK60" s="119">
        <f>IF($BD60&lt;前期规划!$C$2,0,求节点(装备突破!$N$86:$N$121,装备突破!AQ$86:AQ$121,$BD60))</f>
        <v>0</v>
      </c>
      <c r="BL60" s="119">
        <f>IF($BD60&lt;前期规划!$C$2,0,求节点(装备突破!$N$86:$N$121,装备突破!AR$86:AR$121,$BD60))</f>
        <v>0</v>
      </c>
      <c r="BM60" s="119">
        <f>IF($BD60&lt;前期规划!$C$2,0,求节点(装备突破!$N$86:$N$121,装备突破!AS$86:AS$121,$BD60))</f>
        <v>0</v>
      </c>
      <c r="BN60" s="119">
        <f>IF($BD60&lt;前期规划!$C$2,0,求节点(装备突破!$N$86:$N$121,装备突破!AT$86:AT$121,$BD60))</f>
        <v>0</v>
      </c>
      <c r="BO60" s="119">
        <f>IF($BD60&lt;前期规划!$C$2,0,求节点(装备突破!$N$86:$N$121,装备突破!AU$86:AU$121,$BD60))</f>
        <v>0</v>
      </c>
      <c r="BP60" s="119">
        <f>IF($BD60&lt;前期规划!$C$2,0,求节点(装备突破!$N$86:$N$121,装备突破!AV$86:AV$121,$BD60))</f>
        <v>0</v>
      </c>
      <c r="BQ60" s="80">
        <f t="shared" si="30"/>
        <v>0</v>
      </c>
      <c r="BR60" s="80">
        <f t="shared" si="6"/>
        <v>0</v>
      </c>
      <c r="BS60" s="80">
        <f t="shared" si="7"/>
        <v>0</v>
      </c>
      <c r="BT60" s="80">
        <f t="shared" si="8"/>
        <v>0</v>
      </c>
      <c r="BU60" s="80">
        <f t="shared" si="9"/>
        <v>0</v>
      </c>
      <c r="BV60" s="80">
        <f t="shared" si="10"/>
        <v>0</v>
      </c>
      <c r="BY60" s="80">
        <v>55</v>
      </c>
      <c r="BZ60" s="119">
        <f>[4]军团势力点战斗奖励设计!GT64+求节点(活动投放!$S$126:$S$161,活动投放!AN$126:AN$161,$BY60)</f>
        <v>15.574887864718836</v>
      </c>
      <c r="CA60" s="119">
        <f>[4]军团势力点战斗奖励设计!GU64+求节点(活动投放!$S$126:$S$161,活动投放!AO$126:AO$161,$BY60)</f>
        <v>1.8396727381515083</v>
      </c>
      <c r="CB60" s="119">
        <f>[4]军团势力点战斗奖励设计!GV64+求节点(活动投放!$S$126:$S$161,活动投放!AP$126:AP$161,$BY60)</f>
        <v>0</v>
      </c>
      <c r="CC60" s="119">
        <f>[4]军团势力点战斗奖励设计!GW64+求节点(活动投放!$S$126:$S$161,活动投放!AQ$126:AQ$161,$BY60)</f>
        <v>0</v>
      </c>
      <c r="CD60" s="119">
        <f>[4]军团势力点战斗奖励设计!GX64+求节点(活动投放!$S$126:$S$161,活动投放!AR$126:AR$161,$BY60)</f>
        <v>0</v>
      </c>
      <c r="CE60" s="119">
        <f>[4]军团势力点战斗奖励设计!GY64+求节点(活动投放!$S$126:$S$161,活动投放!AS$126:AS$161,$BY60)</f>
        <v>0</v>
      </c>
      <c r="CF60" s="119">
        <f>IF($BY60&lt;前期规划!$C$2,0,求节点(装备突破!$N$126:$N$161,装备突破!AQ$126:AQ$161,$BY60))</f>
        <v>0</v>
      </c>
      <c r="CG60" s="119">
        <f>IF($BY60&lt;前期规划!$C$2,0,求节点(装备突破!$N$126:$N$161,装备突破!AR$126:AR$161,$BY60))</f>
        <v>0</v>
      </c>
      <c r="CH60" s="119">
        <f>IF($BY60&lt;前期规划!$C$2,0,求节点(装备突破!$N$126:$N$161,装备突破!AS$126:AS$161,$BY60))</f>
        <v>0</v>
      </c>
      <c r="CI60" s="119">
        <f>IF($BY60&lt;前期规划!$C$2,0,求节点(装备突破!$N$126:$N$161,装备突破!AT$126:AT$161,$BY60))</f>
        <v>0</v>
      </c>
      <c r="CJ60" s="119">
        <f>IF($BY60&lt;前期规划!$C$2,0,求节点(装备突破!$N$126:$N$161,装备突破!AU$126:AU$161,$BY60))</f>
        <v>0</v>
      </c>
      <c r="CK60" s="119">
        <f>IF($BY60&lt;前期规划!$C$2,0,求节点(装备突破!$N$126:$N$161,装备突破!AV$126:AV$161,$BY60))</f>
        <v>0</v>
      </c>
      <c r="CL60" s="80">
        <f t="shared" si="31"/>
        <v>0</v>
      </c>
      <c r="CM60" s="80">
        <f t="shared" si="11"/>
        <v>0</v>
      </c>
      <c r="CN60" s="80">
        <f t="shared" si="12"/>
        <v>0</v>
      </c>
      <c r="CO60" s="80">
        <f t="shared" si="13"/>
        <v>0</v>
      </c>
      <c r="CP60" s="80">
        <f t="shared" si="14"/>
        <v>0</v>
      </c>
      <c r="CQ60" s="80">
        <f t="shared" si="15"/>
        <v>0</v>
      </c>
      <c r="CT60" s="80">
        <v>55</v>
      </c>
      <c r="CU60" s="119">
        <f>[4]军团势力点战斗奖励设计!GZ64+求节点(活动投放!$S$166:$S$201,活动投放!AN$166:AN$201,$CT60)</f>
        <v>10.067956571289958</v>
      </c>
      <c r="CV60" s="119">
        <f>[4]军团势力点战斗奖励设计!HA64+求节点(活动投放!$S$166:$S$201,活动投放!AO$166:AO$201,$CT60)</f>
        <v>1.2783159670927158</v>
      </c>
      <c r="CW60" s="119">
        <f>[4]军团势力点战斗奖励设计!HB64+求节点(活动投放!$S$166:$S$201,活动投放!AP$166:AP$201,$CT60)</f>
        <v>0</v>
      </c>
      <c r="CX60" s="119">
        <f>[4]军团势力点战斗奖励设计!HC64+求节点(活动投放!$S$166:$S$201,活动投放!AQ$166:AQ$201,$CT60)</f>
        <v>0</v>
      </c>
      <c r="CY60" s="119">
        <f>[4]军团势力点战斗奖励设计!HD64+求节点(活动投放!$S$166:$S$201,活动投放!AR$166:AR$201,$CT60)</f>
        <v>0</v>
      </c>
      <c r="CZ60" s="119">
        <f>[4]军团势力点战斗奖励设计!HE64+求节点(活动投放!$S$166:$S$201,活动投放!AS$166:AS$201,$CT60)</f>
        <v>0</v>
      </c>
      <c r="DA60" s="119">
        <f>IF($CT60&lt;前期规划!$C$2,0,求节点(装备突破!$N$166:$N$201,装备突破!AQ$166:AQ$201,$CT60))</f>
        <v>0</v>
      </c>
      <c r="DB60" s="119">
        <f>IF($CT60&lt;前期规划!$C$2,0,求节点(装备突破!$N$166:$N$201,装备突破!AR$166:AR$201,$CT60))</f>
        <v>0</v>
      </c>
      <c r="DC60" s="119">
        <f>IF($CT60&lt;前期规划!$C$2,0,求节点(装备突破!$N$166:$N$201,装备突破!AS$166:AS$201,$CT60))</f>
        <v>0</v>
      </c>
      <c r="DD60" s="119">
        <f>IF($CT60&lt;前期规划!$C$2,0,求节点(装备突破!$N$166:$N$201,装备突破!AT$166:AT$201,$CT60))</f>
        <v>0</v>
      </c>
      <c r="DE60" s="119">
        <f>IF($CT60&lt;前期规划!$C$2,0,求节点(装备突破!$N$166:$N$201,装备突破!AU$166:AU$201,$CT60))</f>
        <v>0</v>
      </c>
      <c r="DF60" s="119">
        <f>IF($CT60&lt;前期规划!$C$2,0,求节点(装备突破!$N$166:$N$201,装备突破!AV$166:AV$201,$CT60))</f>
        <v>0</v>
      </c>
      <c r="DG60" s="80">
        <f t="shared" si="32"/>
        <v>0</v>
      </c>
      <c r="DH60" s="80">
        <f t="shared" si="16"/>
        <v>0</v>
      </c>
      <c r="DI60" s="80">
        <f t="shared" si="17"/>
        <v>0</v>
      </c>
      <c r="DJ60" s="80">
        <f t="shared" si="18"/>
        <v>0</v>
      </c>
      <c r="DK60" s="80">
        <f t="shared" si="19"/>
        <v>0</v>
      </c>
      <c r="DL60" s="80">
        <f t="shared" si="20"/>
        <v>0</v>
      </c>
      <c r="DN60" s="128" t="e">
        <f>[4]军团势力点战斗奖励设计!HE64/CZ60</f>
        <v>#DIV/0!</v>
      </c>
      <c r="DO60" s="128" t="e">
        <f>求节点(活动投放!$S$166:$S$201,活动投放!AS$166:AS$201,$CT60)/CZ60</f>
        <v>#DIV/0!</v>
      </c>
      <c r="DU60" s="140">
        <v>55</v>
      </c>
      <c r="DV60" s="140">
        <f>[4]军团势力点战斗奖励设计!AA64+[4]军团势力点战斗奖励设计!AF64+求节点(活动投放!$S$6:$S$41,活动投放!$BC$6:$BC$41,$DU60)</f>
        <v>71.609464089180733</v>
      </c>
      <c r="DW60" s="140">
        <f>[4]军团势力点战斗奖励设计!AB64+[4]军团势力点战斗奖励设计!AG64+求节点(活动投放!$S$46:$S$81,活动投放!$BC$46:$BC$81,$DU60)</f>
        <v>75.642593487628361</v>
      </c>
      <c r="DX60" s="140">
        <f>[4]军团势力点战斗奖励设计!AC64+[4]军团势力点战斗奖励设计!AH64+求节点(活动投放!$S$86:$S$121,活动投放!$BC$86:$BC$121,$DU60)</f>
        <v>32.241864502554769</v>
      </c>
      <c r="DY60" s="140">
        <f>[4]军团势力点战斗奖励设计!AD64+[4]军团势力点战斗奖励设计!AI64+求节点(活动投放!$S$126:$S$161,活动投放!$BC$126:$BC$161,$DU60)</f>
        <v>0</v>
      </c>
      <c r="DZ60" s="140">
        <f>[4]军团势力点战斗奖励设计!AE64+[4]军团势力点战斗奖励设计!AJ64+求节点(活动投放!$S$166:$S$201,活动投放!$BC$166:$BC$201,$DU60)</f>
        <v>0</v>
      </c>
      <c r="EA60" s="140">
        <f>[4]军团势力点战斗奖励设计!BI64+[4]军团势力点战斗奖励设计!BN64+求节点(活动投放!$S$6:$S$41,活动投放!$BE$6:$BE$41,$DU60)</f>
        <v>2.3869821363060244</v>
      </c>
      <c r="EB60" s="140">
        <f>[4]军团势力点战斗奖励设计!BJ64+[4]军团势力点战斗奖励设计!BO64+求节点(活动投放!$S$46:$S$81,活动投放!$BE$46:$BE$81,$DU60)</f>
        <v>2.5214197829209453</v>
      </c>
      <c r="EC60" s="140">
        <f>[4]军团势力点战斗奖励设计!BK64+[4]军团势力点战斗奖励设计!BP64+求节点(活动投放!$S$86:$S$121,活动投放!$BE$86:$BE$121,$DU60)</f>
        <v>1.0747288167518254</v>
      </c>
      <c r="ED60" s="140">
        <f>[4]军团势力点战斗奖励设计!BL64+[4]军团势力点战斗奖励设计!BQ64+求节点(活动投放!$S$126:$S$161,活动投放!$BE$126:$BE$161,$DU60)</f>
        <v>0</v>
      </c>
      <c r="EE60" s="140">
        <f>[4]军团势力点战斗奖励设计!BM64+[4]军团势力点战斗奖励设计!BR64+求节点(活动投放!$S$166:$S$201,活动投放!$BE$166:$BE$201,$DU60)</f>
        <v>0</v>
      </c>
      <c r="EF60" s="140">
        <f t="shared" si="33"/>
        <v>1</v>
      </c>
      <c r="EG60" s="140">
        <f t="shared" si="34"/>
        <v>1</v>
      </c>
      <c r="EH60" s="140">
        <f t="shared" si="35"/>
        <v>1.0000000000000002</v>
      </c>
      <c r="EI60" s="140">
        <f t="shared" si="36"/>
        <v>0</v>
      </c>
      <c r="EJ60" s="140">
        <f t="shared" si="37"/>
        <v>0</v>
      </c>
      <c r="EM60" s="140">
        <v>55</v>
      </c>
      <c r="EN60" s="140">
        <f>[4]军团势力点战斗奖励设计!AK64+[4]军团势力点战斗奖励设计!AP64+求节点(活动投放!$S$6:$S$41,活动投放!$BD$6:$BD$41,$EM60)</f>
        <v>0</v>
      </c>
      <c r="EO60" s="140">
        <f>[4]军团势力点战斗奖励设计!AL64+[4]军团势力点战斗奖励设计!AQ64+求节点(活动投放!$S$46:$S$81,活动投放!$BD$46:$BD$81,$EM60)</f>
        <v>0</v>
      </c>
      <c r="EP60" s="140">
        <f>[4]军团势力点战斗奖励设计!AM64+[4]军团势力点战斗奖励设计!AR64+求节点(活动投放!$S$86:$S$121,活动投放!$BD$86:$BD$121,$EM60)</f>
        <v>0</v>
      </c>
      <c r="EQ60" s="140">
        <f>[4]军团势力点战斗奖励设计!AN64+[4]军团势力点战斗奖励设计!AS64+求节点(活动投放!$S$126:$S$161,活动投放!$BD$126:$BD$161,$EM60)</f>
        <v>0</v>
      </c>
      <c r="ER60" s="140">
        <f>[4]军团势力点战斗奖励设计!AO64+[4]军团势力点战斗奖励设计!AT64+求节点(活动投放!$S$166:$S$201,活动投放!$BD$166:$BD$201,$EM60)</f>
        <v>0</v>
      </c>
      <c r="ES60" s="140">
        <f>[4]军团势力点战斗奖励设计!BS64+[4]军团势力点战斗奖励设计!BX64+求节点(活动投放!$S$6:$S$41,活动投放!$BF$6:$BF$41,$EM60)</f>
        <v>0</v>
      </c>
      <c r="ET60" s="140">
        <f>[4]军团势力点战斗奖励设计!BT64+[4]军团势力点战斗奖励设计!BY64+求节点(活动投放!$S$46:$S$81,活动投放!$BF$46:$BF$81,$EM60)</f>
        <v>0</v>
      </c>
      <c r="EU60" s="140">
        <f>[4]军团势力点战斗奖励设计!BU64+[4]军团势力点战斗奖励设计!BZ64+求节点(活动投放!$S$86:$S$121,活动投放!$BF$86:$BF$121,$EM60)</f>
        <v>0</v>
      </c>
      <c r="EV60" s="140">
        <f>[4]军团势力点战斗奖励设计!BV64+[4]军团势力点战斗奖励设计!CA64+求节点(活动投放!$S$126:$S$161,活动投放!$BF$126:$BF$161,$EM60)</f>
        <v>0</v>
      </c>
      <c r="EW60" s="140">
        <f>[4]军团势力点战斗奖励设计!BW64+[4]军团势力点战斗奖励设计!CB64+求节点(活动投放!$S$166:$S$201,活动投放!$BF$166:$BF$201,$EM60)</f>
        <v>0</v>
      </c>
      <c r="EX60" s="140">
        <f t="shared" si="38"/>
        <v>0</v>
      </c>
      <c r="EY60" s="140">
        <f t="shared" si="39"/>
        <v>0</v>
      </c>
      <c r="EZ60" s="140">
        <f t="shared" si="40"/>
        <v>0</v>
      </c>
      <c r="FA60" s="140">
        <f t="shared" si="41"/>
        <v>0</v>
      </c>
      <c r="FB60" s="140">
        <f t="shared" si="42"/>
        <v>0</v>
      </c>
    </row>
    <row r="61" spans="2:158" x14ac:dyDescent="0.15">
      <c r="B61" s="80">
        <v>56</v>
      </c>
      <c r="C61" s="119">
        <f>[4]军团势力点战斗奖励设计!GB65+求节点(活动投放!$S$6:$S$41,活动投放!AN$6:AN$41,$B61)</f>
        <v>19.213905859471168</v>
      </c>
      <c r="D61" s="119">
        <f>[4]军团势力点战斗奖励设计!GC65+求节点(活动投放!$S$6:$S$41,活动投放!AO$6:AO$41,$B61)</f>
        <v>3.1785062743795041</v>
      </c>
      <c r="E61" s="119">
        <f>[4]军团势力点战斗奖励设计!GD65+求节点(活动投放!$S$6:$S$41,活动投放!AP$6:AP$41,$B61)</f>
        <v>0.94120890851036387</v>
      </c>
      <c r="F61" s="119">
        <f>[4]军团势力点战斗奖励设计!GE65+求节点(活动投放!$S$6:$S$41,活动投放!AQ$6:AQ$41,$B61)</f>
        <v>0.70590668138277302</v>
      </c>
      <c r="G61" s="119">
        <f>[4]军团势力点战斗奖励设计!GF65+求节点(活动投放!$S$6:$S$41,活动投放!AR$6:AR$41,$B61)</f>
        <v>0</v>
      </c>
      <c r="H61" s="119">
        <f>[4]军团势力点战斗奖励设计!GG65+求节点(活动投放!$S$6:$S$41,活动投放!AS$6:AS$41,$B61)</f>
        <v>0</v>
      </c>
      <c r="I61" s="119">
        <f>IF($B61&lt;前期规划!$C$2,0,求节点(装备突破!$N$6:$N$41,装备突破!AQ$6:AQ$41,$B61))</f>
        <v>0</v>
      </c>
      <c r="J61" s="119">
        <f>IF($B61&lt;前期规划!$C$2,0,求节点(装备突破!$N$6:$N$41,装备突破!AR$6:AR$41,$B61))</f>
        <v>0</v>
      </c>
      <c r="K61" s="119">
        <f>IF($B61&lt;前期规划!$C$2,0,求节点(装备突破!$N$6:$N$41,装备突破!AS$6:AS$41,$B61))</f>
        <v>0</v>
      </c>
      <c r="L61" s="119">
        <f>IF($B61&lt;前期规划!$C$2,0,求节点(装备突破!$N$6:$N$41,装备突破!AT$6:AT$41,$B61))</f>
        <v>0</v>
      </c>
      <c r="M61" s="119">
        <f>IF($B61&lt;前期规划!$C$2,0,求节点(装备突破!$N$6:$N$41,装备突破!AU$6:AU$41,$B61))</f>
        <v>0</v>
      </c>
      <c r="N61" s="119">
        <f>IF($B61&lt;前期规划!$C$2,0,求节点(装备突破!$N$6:$N$41,装备突破!AV$6:AV$41,$B61))</f>
        <v>0</v>
      </c>
      <c r="O61" s="80">
        <f t="shared" si="23"/>
        <v>0</v>
      </c>
      <c r="P61" s="80">
        <f t="shared" si="24"/>
        <v>0</v>
      </c>
      <c r="Q61" s="80">
        <f t="shared" si="25"/>
        <v>0</v>
      </c>
      <c r="R61" s="80">
        <f t="shared" si="26"/>
        <v>0</v>
      </c>
      <c r="S61" s="80">
        <f t="shared" si="27"/>
        <v>0</v>
      </c>
      <c r="T61" s="80">
        <f t="shared" si="28"/>
        <v>0</v>
      </c>
      <c r="V61" s="128">
        <f>[4]军团势力点战斗奖励设计!GD65/E61</f>
        <v>0</v>
      </c>
      <c r="W61" s="128">
        <f>求节点(活动投放!$S$6:$S$41,活动投放!AP$6:AP$41,$B61)/E61</f>
        <v>1</v>
      </c>
      <c r="Y61" s="128">
        <f>[4]军团势力点战斗奖励设计!GE65/F61</f>
        <v>0</v>
      </c>
      <c r="Z61" s="128">
        <f>求节点(活动投放!$S$6:$S$41,活动投放!AQ$6:AQ$41,$B61)/F61</f>
        <v>1</v>
      </c>
      <c r="AB61" s="128" t="e">
        <f>[4]军团势力点战斗奖励设计!GF65/G61</f>
        <v>#DIV/0!</v>
      </c>
      <c r="AC61" s="128" t="e">
        <f>求节点(活动投放!$S$6:$S$41,活动投放!AR$6:AR$41,$B61)/G61</f>
        <v>#DIV/0!</v>
      </c>
      <c r="AE61" s="128" t="e">
        <f>[4]军团势力点战斗奖励设计!GG65/H61</f>
        <v>#DIV/0!</v>
      </c>
      <c r="AF61" s="128" t="e">
        <f>求节点(活动投放!$S$6:$S$41,活动投放!AS$6:AS$41,$B61)/H61</f>
        <v>#DIV/0!</v>
      </c>
      <c r="AI61" s="80">
        <v>56</v>
      </c>
      <c r="AJ61" s="119">
        <f>[4]军团势力点战斗奖励设计!GH65+求节点(活动投放!$S$46:$S$81,活动投放!AN$46:AN$81,$AI61)</f>
        <v>16.059591228470385</v>
      </c>
      <c r="AK61" s="119">
        <f>[4]军团势力点战斗奖励设计!GI65+求节点(活动投放!$S$46:$S$81,活动投放!AO$46:AO$81,$AI61)</f>
        <v>3.3138887470646057</v>
      </c>
      <c r="AL61" s="119">
        <f>[4]军团势力点战斗奖励设计!GJ65+求节点(活动投放!$S$46:$S$81,活动投放!AP$46:AP$81,$AI61)</f>
        <v>1.0804592273893214</v>
      </c>
      <c r="AM61" s="119">
        <f>[4]军团势力点战斗奖励设计!GK65+求节点(活动投放!$S$46:$S$81,活动投放!AQ$46:AQ$81,$AI61)</f>
        <v>0.81034442054199118</v>
      </c>
      <c r="AN61" s="119">
        <f>[4]军团势力点战斗奖励设计!GL65+求节点(活动投放!$S$46:$S$81,活动投放!AR$46:AR$81,$AI61)</f>
        <v>0</v>
      </c>
      <c r="AO61" s="119">
        <f>[4]军团势力点战斗奖励设计!GM65+求节点(活动投放!$S$46:$S$81,活动投放!AS$46:AS$81,$AI61)</f>
        <v>0</v>
      </c>
      <c r="AP61" s="119">
        <f>IF($AI61&lt;前期规划!$C$2,0,求节点(装备突破!$N$46:$N$81,装备突破!AQ$46:AQ$81,$AI61))</f>
        <v>0</v>
      </c>
      <c r="AQ61" s="119">
        <f>IF($AI61&lt;前期规划!$C$2,0,求节点(装备突破!$N$46:$N$81,装备突破!AR$46:AR$81,$AI61))</f>
        <v>0</v>
      </c>
      <c r="AR61" s="119">
        <f>IF($AI61&lt;前期规划!$C$2,0,求节点(装备突破!$N$46:$N$81,装备突破!AS$46:AS$81,$AI61))</f>
        <v>0</v>
      </c>
      <c r="AS61" s="119">
        <f>IF($AI61&lt;前期规划!$C$2,0,求节点(装备突破!$N$46:$N$81,装备突破!AT$46:AT$81,$AI61))</f>
        <v>0</v>
      </c>
      <c r="AT61" s="119">
        <f>IF($AI61&lt;前期规划!$C$2,0,求节点(装备突破!$N$46:$N$81,装备突破!AU$46:AU$81,$AI61))</f>
        <v>0</v>
      </c>
      <c r="AU61" s="119">
        <f>IF($AI61&lt;前期规划!$C$2,0,求节点(装备突破!$N$46:$N$81,装备突破!AV$46:AV$81,$AI61))</f>
        <v>0</v>
      </c>
      <c r="AV61" s="80">
        <f t="shared" si="29"/>
        <v>0</v>
      </c>
      <c r="AW61" s="80">
        <f t="shared" si="1"/>
        <v>0</v>
      </c>
      <c r="AX61" s="80">
        <f t="shared" si="2"/>
        <v>0</v>
      </c>
      <c r="AY61" s="80">
        <f t="shared" si="3"/>
        <v>0</v>
      </c>
      <c r="AZ61" s="80">
        <f t="shared" si="4"/>
        <v>0</v>
      </c>
      <c r="BA61" s="80">
        <f t="shared" si="5"/>
        <v>0</v>
      </c>
      <c r="BD61" s="80">
        <v>56</v>
      </c>
      <c r="BE61" s="119">
        <f>[4]军团势力点战斗奖励设计!GN65+求节点(活动投放!$S$86:$S$121,活动投放!AN$86:AN$121,$BD61)</f>
        <v>24.045181946049276</v>
      </c>
      <c r="BF61" s="119">
        <f>[4]军团势力点战斗奖励设计!GO65+求节点(活动投放!$S$86:$S$121,活动投放!AO$86:AO$121,$BD61)</f>
        <v>3.7880378646670154</v>
      </c>
      <c r="BG61" s="119">
        <f>[4]军团势力点战斗奖励设计!GP65+求节点(活动投放!$S$86:$S$121,活动投放!AP$86:AP$121,$BD61)</f>
        <v>0.81385221755645787</v>
      </c>
      <c r="BH61" s="119">
        <f>[4]军团势力点战斗奖励设计!GQ65+求节点(活动投放!$S$86:$S$121,活动投放!AQ$86:AQ$121,$BD61)</f>
        <v>0.61038916316734348</v>
      </c>
      <c r="BI61" s="119">
        <f>[4]军团势力点战斗奖励设计!GR65+求节点(活动投放!$S$86:$S$121,活动投放!AR$86:AR$121,$BD61)</f>
        <v>0</v>
      </c>
      <c r="BJ61" s="119">
        <f>[4]军团势力点战斗奖励设计!GS65+求节点(活动投放!$S$86:$S$121,活动投放!AS$86:AS$121,$BD61)</f>
        <v>0</v>
      </c>
      <c r="BK61" s="119">
        <f>IF($BD61&lt;前期规划!$C$2,0,求节点(装备突破!$N$86:$N$121,装备突破!AQ$86:AQ$121,$BD61))</f>
        <v>0</v>
      </c>
      <c r="BL61" s="119">
        <f>IF($BD61&lt;前期规划!$C$2,0,求节点(装备突破!$N$86:$N$121,装备突破!AR$86:AR$121,$BD61))</f>
        <v>0</v>
      </c>
      <c r="BM61" s="119">
        <f>IF($BD61&lt;前期规划!$C$2,0,求节点(装备突破!$N$86:$N$121,装备突破!AS$86:AS$121,$BD61))</f>
        <v>0</v>
      </c>
      <c r="BN61" s="119">
        <f>IF($BD61&lt;前期规划!$C$2,0,求节点(装备突破!$N$86:$N$121,装备突破!AT$86:AT$121,$BD61))</f>
        <v>0</v>
      </c>
      <c r="BO61" s="119">
        <f>IF($BD61&lt;前期规划!$C$2,0,求节点(装备突破!$N$86:$N$121,装备突破!AU$86:AU$121,$BD61))</f>
        <v>0</v>
      </c>
      <c r="BP61" s="119">
        <f>IF($BD61&lt;前期规划!$C$2,0,求节点(装备突破!$N$86:$N$121,装备突破!AV$86:AV$121,$BD61))</f>
        <v>0</v>
      </c>
      <c r="BQ61" s="80">
        <f t="shared" si="30"/>
        <v>0</v>
      </c>
      <c r="BR61" s="80">
        <f t="shared" si="6"/>
        <v>0</v>
      </c>
      <c r="BS61" s="80">
        <f t="shared" si="7"/>
        <v>0</v>
      </c>
      <c r="BT61" s="80">
        <f t="shared" si="8"/>
        <v>0</v>
      </c>
      <c r="BU61" s="80">
        <f t="shared" si="9"/>
        <v>0</v>
      </c>
      <c r="BV61" s="80">
        <f t="shared" si="10"/>
        <v>0</v>
      </c>
      <c r="BY61" s="80">
        <v>56</v>
      </c>
      <c r="BZ61" s="119">
        <f>[4]军团势力点战斗奖励设计!GT65+求节点(活动投放!$S$126:$S$161,活动投放!AN$126:AN$161,$BY61)</f>
        <v>19.468500488905853</v>
      </c>
      <c r="CA61" s="119">
        <f>[4]军团势力点战斗奖励设计!GU65+求节点(活动投放!$S$126:$S$161,活动投放!AO$126:AO$161,$BY61)</f>
        <v>2.5433776006100213</v>
      </c>
      <c r="CB61" s="119">
        <f>[4]军团势力点战斗奖励设计!GV65+求节点(活动投放!$S$126:$S$161,活动投放!AP$126:AP$161,$BY61)</f>
        <v>0</v>
      </c>
      <c r="CC61" s="119">
        <f>[4]军团势力点战斗奖励设计!GW65+求节点(活动投放!$S$126:$S$161,活动投放!AQ$126:AQ$161,$BY61)</f>
        <v>0</v>
      </c>
      <c r="CD61" s="119">
        <f>[4]军团势力点战斗奖励设计!GX65+求节点(活动投放!$S$126:$S$161,活动投放!AR$126:AR$161,$BY61)</f>
        <v>0</v>
      </c>
      <c r="CE61" s="119">
        <f>[4]军团势力点战斗奖励设计!GY65+求节点(活动投放!$S$126:$S$161,活动投放!AS$126:AS$161,$BY61)</f>
        <v>0</v>
      </c>
      <c r="CF61" s="119">
        <f>IF($BY61&lt;前期规划!$C$2,0,求节点(装备突破!$N$126:$N$161,装备突破!AQ$126:AQ$161,$BY61))</f>
        <v>0</v>
      </c>
      <c r="CG61" s="119">
        <f>IF($BY61&lt;前期规划!$C$2,0,求节点(装备突破!$N$126:$N$161,装备突破!AR$126:AR$161,$BY61))</f>
        <v>0</v>
      </c>
      <c r="CH61" s="119">
        <f>IF($BY61&lt;前期规划!$C$2,0,求节点(装备突破!$N$126:$N$161,装备突破!AS$126:AS$161,$BY61))</f>
        <v>0</v>
      </c>
      <c r="CI61" s="119">
        <f>IF($BY61&lt;前期规划!$C$2,0,求节点(装备突破!$N$126:$N$161,装备突破!AT$126:AT$161,$BY61))</f>
        <v>0</v>
      </c>
      <c r="CJ61" s="119">
        <f>IF($BY61&lt;前期规划!$C$2,0,求节点(装备突破!$N$126:$N$161,装备突破!AU$126:AU$161,$BY61))</f>
        <v>0</v>
      </c>
      <c r="CK61" s="119">
        <f>IF($BY61&lt;前期规划!$C$2,0,求节点(装备突破!$N$126:$N$161,装备突破!AV$126:AV$161,$BY61))</f>
        <v>0</v>
      </c>
      <c r="CL61" s="80">
        <f t="shared" si="31"/>
        <v>0</v>
      </c>
      <c r="CM61" s="80">
        <f t="shared" si="11"/>
        <v>0</v>
      </c>
      <c r="CN61" s="80">
        <f t="shared" si="12"/>
        <v>0</v>
      </c>
      <c r="CO61" s="80">
        <f t="shared" si="13"/>
        <v>0</v>
      </c>
      <c r="CP61" s="80">
        <f t="shared" si="14"/>
        <v>0</v>
      </c>
      <c r="CQ61" s="80">
        <f t="shared" si="15"/>
        <v>0</v>
      </c>
      <c r="CT61" s="80">
        <v>56</v>
      </c>
      <c r="CU61" s="119">
        <f>[4]军团势力点战斗奖励设计!GZ65+求节点(活动投放!$S$166:$S$201,活动投放!AN$166:AN$201,$CT61)</f>
        <v>12.103044246111592</v>
      </c>
      <c r="CV61" s="119">
        <f>[4]军团势力点战斗奖励设计!HA65+求节点(活动投放!$S$166:$S$201,活动投放!AO$166:AO$201,$CT61)</f>
        <v>1.6963765168082303</v>
      </c>
      <c r="CW61" s="119">
        <f>[4]军团势力点战斗奖励设计!HB65+求节点(活动投放!$S$166:$S$201,活动投放!AP$166:AP$201,$CT61)</f>
        <v>0</v>
      </c>
      <c r="CX61" s="119">
        <f>[4]军团势力点战斗奖励设计!HC65+求节点(活动投放!$S$166:$S$201,活动投放!AQ$166:AQ$201,$CT61)</f>
        <v>0</v>
      </c>
      <c r="CY61" s="119">
        <f>[4]军团势力点战斗奖励设计!HD65+求节点(活动投放!$S$166:$S$201,活动投放!AR$166:AR$201,$CT61)</f>
        <v>0</v>
      </c>
      <c r="CZ61" s="119">
        <f>[4]军团势力点战斗奖励设计!HE65+求节点(活动投放!$S$166:$S$201,活动投放!AS$166:AS$201,$CT61)</f>
        <v>0</v>
      </c>
      <c r="DA61" s="119">
        <f>IF($CT61&lt;前期规划!$C$2,0,求节点(装备突破!$N$166:$N$201,装备突破!AQ$166:AQ$201,$CT61))</f>
        <v>0</v>
      </c>
      <c r="DB61" s="119">
        <f>IF($CT61&lt;前期规划!$C$2,0,求节点(装备突破!$N$166:$N$201,装备突破!AR$166:AR$201,$CT61))</f>
        <v>0</v>
      </c>
      <c r="DC61" s="119">
        <f>IF($CT61&lt;前期规划!$C$2,0,求节点(装备突破!$N$166:$N$201,装备突破!AS$166:AS$201,$CT61))</f>
        <v>0</v>
      </c>
      <c r="DD61" s="119">
        <f>IF($CT61&lt;前期规划!$C$2,0,求节点(装备突破!$N$166:$N$201,装备突破!AT$166:AT$201,$CT61))</f>
        <v>0</v>
      </c>
      <c r="DE61" s="119">
        <f>IF($CT61&lt;前期规划!$C$2,0,求节点(装备突破!$N$166:$N$201,装备突破!AU$166:AU$201,$CT61))</f>
        <v>0</v>
      </c>
      <c r="DF61" s="119">
        <f>IF($CT61&lt;前期规划!$C$2,0,求节点(装备突破!$N$166:$N$201,装备突破!AV$166:AV$201,$CT61))</f>
        <v>0</v>
      </c>
      <c r="DG61" s="80">
        <f t="shared" si="32"/>
        <v>0</v>
      </c>
      <c r="DH61" s="80">
        <f t="shared" si="16"/>
        <v>0</v>
      </c>
      <c r="DI61" s="80">
        <f t="shared" si="17"/>
        <v>0</v>
      </c>
      <c r="DJ61" s="80">
        <f t="shared" si="18"/>
        <v>0</v>
      </c>
      <c r="DK61" s="80">
        <f t="shared" si="19"/>
        <v>0</v>
      </c>
      <c r="DL61" s="80">
        <f t="shared" si="20"/>
        <v>0</v>
      </c>
      <c r="DN61" s="128" t="e">
        <f>[4]军团势力点战斗奖励设计!HE65/CZ61</f>
        <v>#DIV/0!</v>
      </c>
      <c r="DO61" s="128" t="e">
        <f>求节点(活动投放!$S$166:$S$201,活动投放!AS$166:AS$201,$CT61)/CZ61</f>
        <v>#DIV/0!</v>
      </c>
      <c r="DU61" s="140">
        <v>56</v>
      </c>
      <c r="DV61" s="140">
        <f>[4]军团势力点战斗奖励设计!AA65+[4]军团势力点战斗奖励设计!AF65+求节点(活动投放!$S$6:$S$41,活动投放!$BC$6:$BC$41,$DU61)</f>
        <v>84.708801765932762</v>
      </c>
      <c r="DW61" s="140">
        <f>[4]军团势力点战斗奖励设计!AB65+[4]军团势力点战斗奖励设计!AG65+求节点(活动投放!$S$46:$S$81,活动投放!$BC$46:$BC$81,$DU61)</f>
        <v>97.241330465038956</v>
      </c>
      <c r="DX61" s="140">
        <f>[4]军团势力点战斗奖励设计!AC65+[4]军团势力点战斗奖励设计!AH65+求节点(活动投放!$S$86:$S$121,活动投放!$BC$86:$BC$121,$DU61)</f>
        <v>73.246699580081227</v>
      </c>
      <c r="DY61" s="140">
        <f>[4]军团势力点战斗奖励设计!AD65+[4]军团势力点战斗奖励设计!AI65+求节点(活动投放!$S$126:$S$161,活动投放!$BC$126:$BC$161,$DU61)</f>
        <v>0</v>
      </c>
      <c r="DZ61" s="140">
        <f>[4]军团势力点战斗奖励设计!AE65+[4]军团势力点战斗奖励设计!AJ65+求节点(活动投放!$S$166:$S$201,活动投放!$BC$166:$BC$201,$DU61)</f>
        <v>0</v>
      </c>
      <c r="EA61" s="140">
        <f>[4]军团势力点战斗奖励设计!BI65+[4]军团势力点战斗奖励设计!BN65+求节点(活动投放!$S$6:$S$41,活动投放!$BE$6:$BE$41,$DU61)</f>
        <v>2.8236267255310921</v>
      </c>
      <c r="EB61" s="140">
        <f>[4]军团势力点战斗奖励设计!BJ65+[4]军团势力点战斗奖励设计!BO65+求节点(活动投放!$S$46:$S$81,活动投放!$BE$46:$BE$81,$DU61)</f>
        <v>3.2413776821679643</v>
      </c>
      <c r="EC61" s="140">
        <f>[4]军团势力点战斗奖励设计!BK65+[4]军团势力点战斗奖励设计!BP65+求节点(活动投放!$S$86:$S$121,活动投放!$BE$86:$BE$121,$DU61)</f>
        <v>2.4415566526693739</v>
      </c>
      <c r="ED61" s="140">
        <f>[4]军团势力点战斗奖励设计!BL65+[4]军团势力点战斗奖励设计!BQ65+求节点(活动投放!$S$126:$S$161,活动投放!$BE$126:$BE$161,$DU61)</f>
        <v>0</v>
      </c>
      <c r="EE61" s="140">
        <f>[4]军团势力点战斗奖励设计!BM65+[4]军团势力点战斗奖励设计!BR65+求节点(活动投放!$S$166:$S$201,活动投放!$BE$166:$BE$201,$DU61)</f>
        <v>0</v>
      </c>
      <c r="EF61" s="140">
        <f t="shared" si="33"/>
        <v>1</v>
      </c>
      <c r="EG61" s="140">
        <f t="shared" si="34"/>
        <v>1.0000000000000002</v>
      </c>
      <c r="EH61" s="140">
        <f t="shared" si="35"/>
        <v>1.0000000000000002</v>
      </c>
      <c r="EI61" s="140">
        <f t="shared" si="36"/>
        <v>0</v>
      </c>
      <c r="EJ61" s="140">
        <f t="shared" si="37"/>
        <v>0</v>
      </c>
      <c r="EM61" s="140">
        <v>56</v>
      </c>
      <c r="EN61" s="140">
        <f>[4]军团势力点战斗奖励设计!AK65+[4]军团势力点战斗奖励设计!AP65+求节点(活动投放!$S$6:$S$41,活动投放!$BD$6:$BD$41,$EM61)</f>
        <v>0</v>
      </c>
      <c r="EO61" s="140">
        <f>[4]军团势力点战斗奖励设计!AL65+[4]军团势力点战斗奖励设计!AQ65+求节点(活动投放!$S$46:$S$81,活动投放!$BD$46:$BD$81,$EM61)</f>
        <v>0</v>
      </c>
      <c r="EP61" s="140">
        <f>[4]军团势力点战斗奖励设计!AM65+[4]军团势力点战斗奖励设计!AR65+求节点(活动投放!$S$86:$S$121,活动投放!$BD$86:$BD$121,$EM61)</f>
        <v>0</v>
      </c>
      <c r="EQ61" s="140">
        <f>[4]军团势力点战斗奖励设计!AN65+[4]军团势力点战斗奖励设计!AS65+求节点(活动投放!$S$126:$S$161,活动投放!$BD$126:$BD$161,$EM61)</f>
        <v>0</v>
      </c>
      <c r="ER61" s="140">
        <f>[4]军团势力点战斗奖励设计!AO65+[4]军团势力点战斗奖励设计!AT65+求节点(活动投放!$S$166:$S$201,活动投放!$BD$166:$BD$201,$EM61)</f>
        <v>0</v>
      </c>
      <c r="ES61" s="140">
        <f>[4]军团势力点战斗奖励设计!BS65+[4]军团势力点战斗奖励设计!BX65+求节点(活动投放!$S$6:$S$41,活动投放!$BF$6:$BF$41,$EM61)</f>
        <v>0</v>
      </c>
      <c r="ET61" s="140">
        <f>[4]军团势力点战斗奖励设计!BT65+[4]军团势力点战斗奖励设计!BY65+求节点(活动投放!$S$46:$S$81,活动投放!$BF$46:$BF$81,$EM61)</f>
        <v>0</v>
      </c>
      <c r="EU61" s="140">
        <f>[4]军团势力点战斗奖励设计!BU65+[4]军团势力点战斗奖励设计!BZ65+求节点(活动投放!$S$86:$S$121,活动投放!$BF$86:$BF$121,$EM61)</f>
        <v>0</v>
      </c>
      <c r="EV61" s="140">
        <f>[4]军团势力点战斗奖励设计!BV65+[4]军团势力点战斗奖励设计!CA65+求节点(活动投放!$S$126:$S$161,活动投放!$BF$126:$BF$161,$EM61)</f>
        <v>0</v>
      </c>
      <c r="EW61" s="140">
        <f>[4]军团势力点战斗奖励设计!BW65+[4]军团势力点战斗奖励设计!CB65+求节点(活动投放!$S$166:$S$201,活动投放!$BF$166:$BF$201,$EM61)</f>
        <v>0</v>
      </c>
      <c r="EX61" s="140">
        <f t="shared" si="38"/>
        <v>0</v>
      </c>
      <c r="EY61" s="140">
        <f t="shared" si="39"/>
        <v>0</v>
      </c>
      <c r="EZ61" s="140">
        <f t="shared" si="40"/>
        <v>0</v>
      </c>
      <c r="FA61" s="140">
        <f t="shared" si="41"/>
        <v>0</v>
      </c>
      <c r="FB61" s="140">
        <f t="shared" si="42"/>
        <v>0</v>
      </c>
    </row>
    <row r="62" spans="2:158" x14ac:dyDescent="0.15">
      <c r="B62" s="80">
        <v>57</v>
      </c>
      <c r="C62" s="119">
        <f>[4]军团势力点战斗奖励设计!GB66+求节点(活动投放!$S$6:$S$41,活动投放!AN$6:AN$41,$B62)</f>
        <v>29.101606461800888</v>
      </c>
      <c r="D62" s="119">
        <f>[4]军团势力点战斗奖励设计!GC66+求节点(活动投放!$S$6:$S$41,活动投放!AO$6:AO$41,$B62)</f>
        <v>4.4645680497864184</v>
      </c>
      <c r="E62" s="119">
        <f>[4]军团势力点战斗奖励设计!GD66+求节点(活动投放!$S$6:$S$41,活动投放!AP$6:AP$41,$B62)</f>
        <v>1.0867571049187197</v>
      </c>
      <c r="F62" s="119">
        <f>[4]军团势力点战斗奖励设计!GE66+求节点(活动投放!$S$6:$S$41,活动投放!AQ$6:AQ$41,$B62)</f>
        <v>0.81506782868903982</v>
      </c>
      <c r="G62" s="119">
        <f>[4]军团势力点战斗奖励设计!GF66+求节点(活动投放!$S$6:$S$41,活动投放!AR$6:AR$41,$B62)</f>
        <v>0</v>
      </c>
      <c r="H62" s="119">
        <f>[4]军团势力点战斗奖励设计!GG66+求节点(活动投放!$S$6:$S$41,活动投放!AS$6:AS$41,$B62)</f>
        <v>0</v>
      </c>
      <c r="I62" s="119">
        <f>IF($B62&lt;前期规划!$C$2,0,求节点(装备突破!$N$6:$N$41,装备突破!AQ$6:AQ$41,$B62))</f>
        <v>0</v>
      </c>
      <c r="J62" s="119">
        <f>IF($B62&lt;前期规划!$C$2,0,求节点(装备突破!$N$6:$N$41,装备突破!AR$6:AR$41,$B62))</f>
        <v>0</v>
      </c>
      <c r="K62" s="119">
        <f>IF($B62&lt;前期规划!$C$2,0,求节点(装备突破!$N$6:$N$41,装备突破!AS$6:AS$41,$B62))</f>
        <v>0</v>
      </c>
      <c r="L62" s="119">
        <f>IF($B62&lt;前期规划!$C$2,0,求节点(装备突破!$N$6:$N$41,装备突破!AT$6:AT$41,$B62))</f>
        <v>0</v>
      </c>
      <c r="M62" s="119">
        <f>IF($B62&lt;前期规划!$C$2,0,求节点(装备突破!$N$6:$N$41,装备突破!AU$6:AU$41,$B62))</f>
        <v>0</v>
      </c>
      <c r="N62" s="119">
        <f>IF($B62&lt;前期规划!$C$2,0,求节点(装备突破!$N$6:$N$41,装备突破!AV$6:AV$41,$B62))</f>
        <v>0</v>
      </c>
      <c r="O62" s="80">
        <f t="shared" si="23"/>
        <v>0</v>
      </c>
      <c r="P62" s="80">
        <f t="shared" si="24"/>
        <v>0</v>
      </c>
      <c r="Q62" s="80">
        <f t="shared" si="25"/>
        <v>0</v>
      </c>
      <c r="R62" s="80">
        <f t="shared" si="26"/>
        <v>0</v>
      </c>
      <c r="S62" s="80">
        <f t="shared" si="27"/>
        <v>0</v>
      </c>
      <c r="T62" s="80">
        <f t="shared" si="28"/>
        <v>0</v>
      </c>
      <c r="V62" s="128">
        <f>[4]军团势力点战斗奖励设计!GD66/E62</f>
        <v>0</v>
      </c>
      <c r="W62" s="128">
        <f>求节点(活动投放!$S$6:$S$41,活动投放!AP$6:AP$41,$B62)/E62</f>
        <v>1</v>
      </c>
      <c r="Y62" s="128">
        <f>[4]军团势力点战斗奖励设计!GE66/F62</f>
        <v>0</v>
      </c>
      <c r="Z62" s="128">
        <f>求节点(活动投放!$S$6:$S$41,活动投放!AQ$6:AQ$41,$B62)/F62</f>
        <v>1</v>
      </c>
      <c r="AB62" s="128" t="e">
        <f>[4]军团势力点战斗奖励设计!GF66/G62</f>
        <v>#DIV/0!</v>
      </c>
      <c r="AC62" s="128" t="e">
        <f>求节点(活动投放!$S$6:$S$41,活动投放!AR$6:AR$41,$B62)/G62</f>
        <v>#DIV/0!</v>
      </c>
      <c r="AE62" s="128" t="e">
        <f>[4]军团势力点战斗奖励设计!GG66/H62</f>
        <v>#DIV/0!</v>
      </c>
      <c r="AF62" s="128" t="e">
        <f>求节点(活动投放!$S$6:$S$41,活动投放!AS$6:AS$41,$B62)/H62</f>
        <v>#DIV/0!</v>
      </c>
      <c r="AI62" s="80">
        <v>57</v>
      </c>
      <c r="AJ62" s="119">
        <f>[4]军团势力点战斗奖励设计!GH66+求节点(活动投放!$S$46:$S$81,活动投放!AN$46:AN$81,$AI62)</f>
        <v>24.532800436264367</v>
      </c>
      <c r="AK62" s="119">
        <f>[4]军团势力点战斗奖励设计!GI66+求节点(活动投放!$S$46:$S$81,活动投放!AO$46:AO$81,$AI62)</f>
        <v>4.6982763451589395</v>
      </c>
      <c r="AL62" s="119">
        <f>[4]军团势力点战斗奖励设计!GJ66+求节点(活动投放!$S$46:$S$81,活动投放!AP$46:AP$81,$AI62)</f>
        <v>1.3204451938049946</v>
      </c>
      <c r="AM62" s="119">
        <f>[4]军团势力点战斗奖励设计!GK66+求节点(活动投放!$S$46:$S$81,活动投放!AQ$46:AQ$81,$AI62)</f>
        <v>0.99033389535374605</v>
      </c>
      <c r="AN62" s="119">
        <f>[4]军团势力点战斗奖励设计!GL66+求节点(活动投放!$S$46:$S$81,活动投放!AR$46:AR$81,$AI62)</f>
        <v>0</v>
      </c>
      <c r="AO62" s="119">
        <f>[4]军团势力点战斗奖励设计!GM66+求节点(活动投放!$S$46:$S$81,活动投放!AS$46:AS$81,$AI62)</f>
        <v>0</v>
      </c>
      <c r="AP62" s="119">
        <f>IF($AI62&lt;前期规划!$C$2,0,求节点(装备突破!$N$46:$N$81,装备突破!AQ$46:AQ$81,$AI62))</f>
        <v>0</v>
      </c>
      <c r="AQ62" s="119">
        <f>IF($AI62&lt;前期规划!$C$2,0,求节点(装备突破!$N$46:$N$81,装备突破!AR$46:AR$81,$AI62))</f>
        <v>0</v>
      </c>
      <c r="AR62" s="119">
        <f>IF($AI62&lt;前期规划!$C$2,0,求节点(装备突破!$N$46:$N$81,装备突破!AS$46:AS$81,$AI62))</f>
        <v>0</v>
      </c>
      <c r="AS62" s="119">
        <f>IF($AI62&lt;前期规划!$C$2,0,求节点(装备突破!$N$46:$N$81,装备突破!AT$46:AT$81,$AI62))</f>
        <v>0</v>
      </c>
      <c r="AT62" s="119">
        <f>IF($AI62&lt;前期规划!$C$2,0,求节点(装备突破!$N$46:$N$81,装备突破!AU$46:AU$81,$AI62))</f>
        <v>0</v>
      </c>
      <c r="AU62" s="119">
        <f>IF($AI62&lt;前期规划!$C$2,0,求节点(装备突破!$N$46:$N$81,装备突破!AV$46:AV$81,$AI62))</f>
        <v>0</v>
      </c>
      <c r="AV62" s="80">
        <f t="shared" si="29"/>
        <v>0</v>
      </c>
      <c r="AW62" s="80">
        <f t="shared" si="1"/>
        <v>0</v>
      </c>
      <c r="AX62" s="80">
        <f t="shared" si="2"/>
        <v>0</v>
      </c>
      <c r="AY62" s="80">
        <f t="shared" si="3"/>
        <v>0</v>
      </c>
      <c r="AZ62" s="80">
        <f t="shared" si="4"/>
        <v>0</v>
      </c>
      <c r="BA62" s="80">
        <f t="shared" si="5"/>
        <v>0</v>
      </c>
      <c r="BD62" s="80">
        <v>57</v>
      </c>
      <c r="BE62" s="119">
        <f>[4]军团势力点战斗奖励设计!GN66+求节点(活动投放!$S$86:$S$121,活动投放!AN$86:AN$121,$BD62)</f>
        <v>30.356622274113597</v>
      </c>
      <c r="BF62" s="119">
        <f>[4]军团势力点战斗奖励设计!GO66+求节点(活动投放!$S$86:$S$121,活动投放!AO$86:AO$121,$BD62)</f>
        <v>5.5477335327927175</v>
      </c>
      <c r="BG62" s="119">
        <f>[4]军团势力点战斗奖励设计!GP66+求节点(活动投放!$S$86:$S$121,活动投放!AP$86:AP$121,$BD62)</f>
        <v>1.2694614961956405</v>
      </c>
      <c r="BH62" s="119">
        <f>[4]军团势力点战斗奖励设计!GQ66+求节点(活动投放!$S$86:$S$121,活动投放!AQ$86:AQ$121,$BD62)</f>
        <v>0.95209612214673056</v>
      </c>
      <c r="BI62" s="119">
        <f>[4]军团势力点战斗奖励设计!GR66+求节点(活动投放!$S$86:$S$121,活动投放!AR$86:AR$121,$BD62)</f>
        <v>0</v>
      </c>
      <c r="BJ62" s="119">
        <f>[4]军团势力点战斗奖励设计!GS66+求节点(活动投放!$S$86:$S$121,活动投放!AS$86:AS$121,$BD62)</f>
        <v>0</v>
      </c>
      <c r="BK62" s="119">
        <f>IF($BD62&lt;前期规划!$C$2,0,求节点(装备突破!$N$86:$N$121,装备突破!AQ$86:AQ$121,$BD62))</f>
        <v>0</v>
      </c>
      <c r="BL62" s="119">
        <f>IF($BD62&lt;前期规划!$C$2,0,求节点(装备突破!$N$86:$N$121,装备突破!AR$86:AR$121,$BD62))</f>
        <v>0</v>
      </c>
      <c r="BM62" s="119">
        <f>IF($BD62&lt;前期规划!$C$2,0,求节点(装备突破!$N$86:$N$121,装备突破!AS$86:AS$121,$BD62))</f>
        <v>0</v>
      </c>
      <c r="BN62" s="119">
        <f>IF($BD62&lt;前期规划!$C$2,0,求节点(装备突破!$N$86:$N$121,装备突破!AT$86:AT$121,$BD62))</f>
        <v>0</v>
      </c>
      <c r="BO62" s="119">
        <f>IF($BD62&lt;前期规划!$C$2,0,求节点(装备突破!$N$86:$N$121,装备突破!AU$86:AU$121,$BD62))</f>
        <v>0</v>
      </c>
      <c r="BP62" s="119">
        <f>IF($BD62&lt;前期规划!$C$2,0,求节点(装备突破!$N$86:$N$121,装备突破!AV$86:AV$121,$BD62))</f>
        <v>0</v>
      </c>
      <c r="BQ62" s="80">
        <f t="shared" si="30"/>
        <v>0</v>
      </c>
      <c r="BR62" s="80">
        <f t="shared" si="6"/>
        <v>0</v>
      </c>
      <c r="BS62" s="80">
        <f t="shared" si="7"/>
        <v>0</v>
      </c>
      <c r="BT62" s="80">
        <f t="shared" si="8"/>
        <v>0</v>
      </c>
      <c r="BU62" s="80">
        <f t="shared" si="9"/>
        <v>0</v>
      </c>
      <c r="BV62" s="80">
        <f t="shared" si="10"/>
        <v>0</v>
      </c>
      <c r="BY62" s="80">
        <v>57</v>
      </c>
      <c r="BZ62" s="119">
        <f>[4]军团势力点战斗奖励设计!GT66+求节点(活动投放!$S$126:$S$161,活动投放!AN$126:AN$161,$BY62)</f>
        <v>23.417825656094092</v>
      </c>
      <c r="CA62" s="119">
        <f>[4]军团势力点战斗奖励设计!GU66+求节点(活动投放!$S$126:$S$161,活动投放!AO$126:AO$161,$BY62)</f>
        <v>3.3798246316355272</v>
      </c>
      <c r="CB62" s="119">
        <f>[4]军团势力点战斗奖励设计!GV66+求节点(活动投放!$S$126:$S$161,活动投放!AP$126:AP$161,$BY62)</f>
        <v>0</v>
      </c>
      <c r="CC62" s="119">
        <f>[4]军团势力点战斗奖励设计!GW66+求节点(活动投放!$S$126:$S$161,活动投放!AQ$126:AQ$161,$BY62)</f>
        <v>0</v>
      </c>
      <c r="CD62" s="119">
        <f>[4]军团势力点战斗奖励设计!GX66+求节点(活动投放!$S$126:$S$161,活动投放!AR$126:AR$161,$BY62)</f>
        <v>0</v>
      </c>
      <c r="CE62" s="119">
        <f>[4]军团势力点战斗奖励设计!GY66+求节点(活动投放!$S$126:$S$161,活动投放!AS$126:AS$161,$BY62)</f>
        <v>0</v>
      </c>
      <c r="CF62" s="119">
        <f>IF($BY62&lt;前期规划!$C$2,0,求节点(装备突破!$N$126:$N$161,装备突破!AQ$126:AQ$161,$BY62))</f>
        <v>0</v>
      </c>
      <c r="CG62" s="119">
        <f>IF($BY62&lt;前期规划!$C$2,0,求节点(装备突破!$N$126:$N$161,装备突破!AR$126:AR$161,$BY62))</f>
        <v>0</v>
      </c>
      <c r="CH62" s="119">
        <f>IF($BY62&lt;前期规划!$C$2,0,求节点(装备突破!$N$126:$N$161,装备突破!AS$126:AS$161,$BY62))</f>
        <v>0</v>
      </c>
      <c r="CI62" s="119">
        <f>IF($BY62&lt;前期规划!$C$2,0,求节点(装备突破!$N$126:$N$161,装备突破!AT$126:AT$161,$BY62))</f>
        <v>0</v>
      </c>
      <c r="CJ62" s="119">
        <f>IF($BY62&lt;前期规划!$C$2,0,求节点(装备突破!$N$126:$N$161,装备突破!AU$126:AU$161,$BY62))</f>
        <v>0</v>
      </c>
      <c r="CK62" s="119">
        <f>IF($BY62&lt;前期规划!$C$2,0,求节点(装备突破!$N$126:$N$161,装备突破!AV$126:AV$161,$BY62))</f>
        <v>0</v>
      </c>
      <c r="CL62" s="80">
        <f t="shared" si="31"/>
        <v>0</v>
      </c>
      <c r="CM62" s="80">
        <f t="shared" si="11"/>
        <v>0</v>
      </c>
      <c r="CN62" s="80">
        <f t="shared" si="12"/>
        <v>0</v>
      </c>
      <c r="CO62" s="80">
        <f t="shared" si="13"/>
        <v>0</v>
      </c>
      <c r="CP62" s="80">
        <f t="shared" si="14"/>
        <v>0</v>
      </c>
      <c r="CQ62" s="80">
        <f t="shared" si="15"/>
        <v>0</v>
      </c>
      <c r="CT62" s="80">
        <v>57</v>
      </c>
      <c r="CU62" s="119">
        <f>[4]军团势力点战斗奖励设计!GZ66+求节点(活动投放!$S$166:$S$201,活动投放!AN$166:AN$201,$CT62)</f>
        <v>14.19677125128066</v>
      </c>
      <c r="CV62" s="119">
        <f>[4]军团势力点战斗奖励设计!HA66+求节点(活动投放!$S$166:$S$201,活动投放!AO$166:AO$201,$CT62)</f>
        <v>2.1975895073327489</v>
      </c>
      <c r="CW62" s="119">
        <f>[4]军团势力点战斗奖励设计!HB66+求节点(活动投放!$S$166:$S$201,活动投放!AP$166:AP$201,$CT62)</f>
        <v>0</v>
      </c>
      <c r="CX62" s="119">
        <f>[4]军团势力点战斗奖励设计!HC66+求节点(活动投放!$S$166:$S$201,活动投放!AQ$166:AQ$201,$CT62)</f>
        <v>0</v>
      </c>
      <c r="CY62" s="119">
        <f>[4]军团势力点战斗奖励设计!HD66+求节点(活动投放!$S$166:$S$201,活动投放!AR$166:AR$201,$CT62)</f>
        <v>0</v>
      </c>
      <c r="CZ62" s="119">
        <f>[4]军团势力点战斗奖励设计!HE66+求节点(活动投放!$S$166:$S$201,活动投放!AS$166:AS$201,$CT62)</f>
        <v>0</v>
      </c>
      <c r="DA62" s="119">
        <f>IF($CT62&lt;前期规划!$C$2,0,求节点(装备突破!$N$166:$N$201,装备突破!AQ$166:AQ$201,$CT62))</f>
        <v>0</v>
      </c>
      <c r="DB62" s="119">
        <f>IF($CT62&lt;前期规划!$C$2,0,求节点(装备突破!$N$166:$N$201,装备突破!AR$166:AR$201,$CT62))</f>
        <v>0</v>
      </c>
      <c r="DC62" s="119">
        <f>IF($CT62&lt;前期规划!$C$2,0,求节点(装备突破!$N$166:$N$201,装备突破!AS$166:AS$201,$CT62))</f>
        <v>0</v>
      </c>
      <c r="DD62" s="119">
        <f>IF($CT62&lt;前期规划!$C$2,0,求节点(装备突破!$N$166:$N$201,装备突破!AT$166:AT$201,$CT62))</f>
        <v>0</v>
      </c>
      <c r="DE62" s="119">
        <f>IF($CT62&lt;前期规划!$C$2,0,求节点(装备突破!$N$166:$N$201,装备突破!AU$166:AU$201,$CT62))</f>
        <v>0</v>
      </c>
      <c r="DF62" s="119">
        <f>IF($CT62&lt;前期规划!$C$2,0,求节点(装备突破!$N$166:$N$201,装备突破!AV$166:AV$201,$CT62))</f>
        <v>0</v>
      </c>
      <c r="DG62" s="80">
        <f t="shared" si="32"/>
        <v>0</v>
      </c>
      <c r="DH62" s="80">
        <f t="shared" si="16"/>
        <v>0</v>
      </c>
      <c r="DI62" s="80">
        <f t="shared" si="17"/>
        <v>0</v>
      </c>
      <c r="DJ62" s="80">
        <f t="shared" si="18"/>
        <v>0</v>
      </c>
      <c r="DK62" s="80">
        <f t="shared" si="19"/>
        <v>0</v>
      </c>
      <c r="DL62" s="80">
        <f t="shared" si="20"/>
        <v>0</v>
      </c>
      <c r="DN62" s="128" t="e">
        <f>[4]军团势力点战斗奖励设计!HE66/CZ62</f>
        <v>#DIV/0!</v>
      </c>
      <c r="DO62" s="128" t="e">
        <f>求节点(活动投放!$S$166:$S$201,活动投放!AS$166:AS$201,$CT62)/CZ62</f>
        <v>#DIV/0!</v>
      </c>
      <c r="DU62" s="140">
        <v>57</v>
      </c>
      <c r="DV62" s="140">
        <f>[4]军团势力点战斗奖励设计!AA66+[4]军团势力点战斗奖励设计!AF66+求节点(活动投放!$S$6:$S$41,活动投放!$BC$6:$BC$41,$DU62)</f>
        <v>97.808139442684791</v>
      </c>
      <c r="DW62" s="140">
        <f>[4]军团势力点战斗奖励设计!AB66+[4]军团势力点战斗奖励设计!AG66+求节点(活动投放!$S$46:$S$81,活动投放!$BC$46:$BC$81,$DU62)</f>
        <v>118.84006744244954</v>
      </c>
      <c r="DX62" s="140">
        <f>[4]军团势力点战斗奖励设计!AC66+[4]军团势力点战斗奖励设计!AH66+求节点(活动投放!$S$86:$S$121,活动投放!$BC$86:$BC$121,$DU62)</f>
        <v>114.25153465760769</v>
      </c>
      <c r="DY62" s="140">
        <f>[4]军团势力点战斗奖励设计!AD66+[4]军团势力点战斗奖励设计!AI66+求节点(活动投放!$S$126:$S$161,活动投放!$BC$126:$BC$161,$DU62)</f>
        <v>0</v>
      </c>
      <c r="DZ62" s="140">
        <f>[4]军团势力点战斗奖励设计!AE66+[4]军团势力点战斗奖励设计!AJ66+求节点(活动投放!$S$166:$S$201,活动投放!$BC$166:$BC$201,$DU62)</f>
        <v>0</v>
      </c>
      <c r="EA62" s="140">
        <f>[4]军团势力点战斗奖励设计!BI66+[4]军团势力点战斗奖励设计!BN66+求节点(活动投放!$S$6:$S$41,活动投放!$BE$6:$BE$41,$DU62)</f>
        <v>3.2602713147561593</v>
      </c>
      <c r="EB62" s="140">
        <f>[4]军团势力点战斗奖励设计!BJ66+[4]军团势力点战斗奖励设计!BO66+求节点(活动投放!$S$46:$S$81,活动投放!$BE$46:$BE$81,$DU62)</f>
        <v>3.9613355814149838</v>
      </c>
      <c r="EC62" s="140">
        <f>[4]军团势力点战斗奖励设计!BK66+[4]军团势力点战斗奖励设计!BP66+求节点(活动投放!$S$86:$S$121,活动投放!$BE$86:$BE$121,$DU62)</f>
        <v>3.8083844885869222</v>
      </c>
      <c r="ED62" s="140">
        <f>[4]军团势力点战斗奖励设计!BL66+[4]军团势力点战斗奖励设计!BQ66+求节点(活动投放!$S$126:$S$161,活动投放!$BE$126:$BE$161,$DU62)</f>
        <v>0</v>
      </c>
      <c r="EE62" s="140">
        <f>[4]军团势力点战斗奖励设计!BM66+[4]军团势力点战斗奖励设计!BR66+求节点(活动投放!$S$166:$S$201,活动投放!$BE$166:$BE$201,$DU62)</f>
        <v>0</v>
      </c>
      <c r="EF62" s="140">
        <f t="shared" si="33"/>
        <v>1.0000000000000002</v>
      </c>
      <c r="EG62" s="140">
        <f t="shared" si="34"/>
        <v>1.0000000000000002</v>
      </c>
      <c r="EH62" s="140">
        <f t="shared" si="35"/>
        <v>1.0000000000000002</v>
      </c>
      <c r="EI62" s="140">
        <f t="shared" si="36"/>
        <v>0</v>
      </c>
      <c r="EJ62" s="140">
        <f t="shared" si="37"/>
        <v>0</v>
      </c>
      <c r="EM62" s="140">
        <v>57</v>
      </c>
      <c r="EN62" s="140">
        <f>[4]军团势力点战斗奖励设计!AK66+[4]军团势力点战斗奖励设计!AP66+求节点(活动投放!$S$6:$S$41,活动投放!$BD$6:$BD$41,$EM62)</f>
        <v>0</v>
      </c>
      <c r="EO62" s="140">
        <f>[4]军团势力点战斗奖励设计!AL66+[4]军团势力点战斗奖励设计!AQ66+求节点(活动投放!$S$46:$S$81,活动投放!$BD$46:$BD$81,$EM62)</f>
        <v>0</v>
      </c>
      <c r="EP62" s="140">
        <f>[4]军团势力点战斗奖励设计!AM66+[4]军团势力点战斗奖励设计!AR66+求节点(活动投放!$S$86:$S$121,活动投放!$BD$86:$BD$121,$EM62)</f>
        <v>0</v>
      </c>
      <c r="EQ62" s="140">
        <f>[4]军团势力点战斗奖励设计!AN66+[4]军团势力点战斗奖励设计!AS66+求节点(活动投放!$S$126:$S$161,活动投放!$BD$126:$BD$161,$EM62)</f>
        <v>0</v>
      </c>
      <c r="ER62" s="140">
        <f>[4]军团势力点战斗奖励设计!AO66+[4]军团势力点战斗奖励设计!AT66+求节点(活动投放!$S$166:$S$201,活动投放!$BD$166:$BD$201,$EM62)</f>
        <v>0</v>
      </c>
      <c r="ES62" s="140">
        <f>[4]军团势力点战斗奖励设计!BS66+[4]军团势力点战斗奖励设计!BX66+求节点(活动投放!$S$6:$S$41,活动投放!$BF$6:$BF$41,$EM62)</f>
        <v>0</v>
      </c>
      <c r="ET62" s="140">
        <f>[4]军团势力点战斗奖励设计!BT66+[4]军团势力点战斗奖励设计!BY66+求节点(活动投放!$S$46:$S$81,活动投放!$BF$46:$BF$81,$EM62)</f>
        <v>0</v>
      </c>
      <c r="EU62" s="140">
        <f>[4]军团势力点战斗奖励设计!BU66+[4]军团势力点战斗奖励设计!BZ66+求节点(活动投放!$S$86:$S$121,活动投放!$BF$86:$BF$121,$EM62)</f>
        <v>0</v>
      </c>
      <c r="EV62" s="140">
        <f>[4]军团势力点战斗奖励设计!BV66+[4]军团势力点战斗奖励设计!CA66+求节点(活动投放!$S$126:$S$161,活动投放!$BF$126:$BF$161,$EM62)</f>
        <v>0</v>
      </c>
      <c r="EW62" s="140">
        <f>[4]军团势力点战斗奖励设计!BW66+[4]军团势力点战斗奖励设计!CB66+求节点(活动投放!$S$166:$S$201,活动投放!$BF$166:$BF$201,$EM62)</f>
        <v>0</v>
      </c>
      <c r="EX62" s="140">
        <f t="shared" si="38"/>
        <v>0</v>
      </c>
      <c r="EY62" s="140">
        <f t="shared" si="39"/>
        <v>0</v>
      </c>
      <c r="EZ62" s="140">
        <f t="shared" si="40"/>
        <v>0</v>
      </c>
      <c r="FA62" s="140">
        <f t="shared" si="41"/>
        <v>0</v>
      </c>
      <c r="FB62" s="140">
        <f t="shared" si="42"/>
        <v>0</v>
      </c>
    </row>
    <row r="63" spans="2:158" x14ac:dyDescent="0.15">
      <c r="B63" s="80">
        <v>58</v>
      </c>
      <c r="C63" s="119">
        <f>[4]军团势力点战斗奖励设计!GB67+求节点(活动投放!$S$6:$S$41,活动投放!AN$6:AN$41,$B63)</f>
        <v>39.211035420096863</v>
      </c>
      <c r="D63" s="119">
        <f>[4]军团势力点战斗奖励设计!GC67+求节点(活动投放!$S$6:$S$41,活动投放!AO$6:AO$41,$B63)</f>
        <v>5.9782076414436318</v>
      </c>
      <c r="E63" s="119">
        <f>[4]军团势力点战斗奖励设计!GD67+求节点(活动投放!$S$6:$S$41,活动投放!AP$6:AP$41,$B63)</f>
        <v>1.2323053013270755</v>
      </c>
      <c r="F63" s="119">
        <f>[4]军团势力点战斗奖励设计!GE67+求节点(活动投放!$S$6:$S$41,活动投放!AQ$6:AQ$41,$B63)</f>
        <v>0.92422897599530673</v>
      </c>
      <c r="G63" s="119">
        <f>[4]军团势力点战斗奖励设计!GF67+求节点(活动投放!$S$6:$S$41,活动投放!AR$6:AR$41,$B63)</f>
        <v>0</v>
      </c>
      <c r="H63" s="119">
        <f>[4]军团势力点战斗奖励设计!GG67+求节点(活动投放!$S$6:$S$41,活动投放!AS$6:AS$41,$B63)</f>
        <v>0</v>
      </c>
      <c r="I63" s="119">
        <f>IF($B63&lt;前期规划!$C$2,0,求节点(装备突破!$N$6:$N$41,装备突破!AQ$6:AQ$41,$B63))</f>
        <v>0</v>
      </c>
      <c r="J63" s="119">
        <f>IF($B63&lt;前期规划!$C$2,0,求节点(装备突破!$N$6:$N$41,装备突破!AR$6:AR$41,$B63))</f>
        <v>0</v>
      </c>
      <c r="K63" s="119">
        <f>IF($B63&lt;前期规划!$C$2,0,求节点(装备突破!$N$6:$N$41,装备突破!AS$6:AS$41,$B63))</f>
        <v>0</v>
      </c>
      <c r="L63" s="119">
        <f>IF($B63&lt;前期规划!$C$2,0,求节点(装备突破!$N$6:$N$41,装备突破!AT$6:AT$41,$B63))</f>
        <v>0</v>
      </c>
      <c r="M63" s="119">
        <f>IF($B63&lt;前期规划!$C$2,0,求节点(装备突破!$N$6:$N$41,装备突破!AU$6:AU$41,$B63))</f>
        <v>0</v>
      </c>
      <c r="N63" s="119">
        <f>IF($B63&lt;前期规划!$C$2,0,求节点(装备突破!$N$6:$N$41,装备突破!AV$6:AV$41,$B63))</f>
        <v>0</v>
      </c>
      <c r="O63" s="80">
        <f t="shared" si="23"/>
        <v>0</v>
      </c>
      <c r="P63" s="80">
        <f t="shared" si="24"/>
        <v>0</v>
      </c>
      <c r="Q63" s="80">
        <f t="shared" si="25"/>
        <v>0</v>
      </c>
      <c r="R63" s="80">
        <f t="shared" si="26"/>
        <v>0</v>
      </c>
      <c r="S63" s="80">
        <f t="shared" si="27"/>
        <v>0</v>
      </c>
      <c r="T63" s="80">
        <f t="shared" si="28"/>
        <v>0</v>
      </c>
      <c r="V63" s="128">
        <f>[4]军团势力点战斗奖励设计!GD67/E63</f>
        <v>0</v>
      </c>
      <c r="W63" s="128">
        <f>求节点(活动投放!$S$6:$S$41,活动投放!AP$6:AP$41,$B63)/E63</f>
        <v>1</v>
      </c>
      <c r="Y63" s="128">
        <f>[4]军团势力点战斗奖励设计!GE67/F63</f>
        <v>0</v>
      </c>
      <c r="Z63" s="128">
        <f>求节点(活动投放!$S$6:$S$41,活动投放!AQ$6:AQ$41,$B63)/F63</f>
        <v>1</v>
      </c>
      <c r="AB63" s="128" t="e">
        <f>[4]军团势力点战斗奖励设计!GF67/G63</f>
        <v>#DIV/0!</v>
      </c>
      <c r="AC63" s="128" t="e">
        <f>求节点(活动投放!$S$6:$S$41,活动投放!AR$6:AR$41,$B63)/G63</f>
        <v>#DIV/0!</v>
      </c>
      <c r="AE63" s="128" t="e">
        <f>[4]军团势力点战斗奖励设计!GG67/H63</f>
        <v>#DIV/0!</v>
      </c>
      <c r="AF63" s="128" t="e">
        <f>求节点(活动投放!$S$6:$S$41,活动投放!AS$6:AS$41,$B63)/H63</f>
        <v>#DIV/0!</v>
      </c>
      <c r="AI63" s="80">
        <v>58</v>
      </c>
      <c r="AJ63" s="119">
        <f>[4]军团势力点战斗奖励设计!GH67+求节点(活动投放!$S$46:$S$81,活动投放!AN$46:AN$81,$AI63)</f>
        <v>32.917472361346555</v>
      </c>
      <c r="AK63" s="119">
        <f>[4]军团势力点战斗奖励设计!GI67+求节点(活动投放!$S$46:$S$81,活动投放!AO$46:AO$81,$AI63)</f>
        <v>6.2476169136394537</v>
      </c>
      <c r="AL63" s="119">
        <f>[4]军团势力点战斗奖励设计!GJ67+求节点(活动投放!$S$46:$S$81,活动投放!AP$46:AP$81,$AI63)</f>
        <v>1.5604311602206677</v>
      </c>
      <c r="AM63" s="119">
        <f>[4]军团势力点战斗奖励设计!GK67+求节点(活动投放!$S$46:$S$81,活动投放!AQ$46:AQ$81,$AI63)</f>
        <v>1.1703233701655009</v>
      </c>
      <c r="AN63" s="119">
        <f>[4]军团势力点战斗奖励设计!GL67+求节点(活动投放!$S$46:$S$81,活动投放!AR$46:AR$81,$AI63)</f>
        <v>0</v>
      </c>
      <c r="AO63" s="119">
        <f>[4]军团势力点战斗奖励设计!GM67+求节点(活动投放!$S$46:$S$81,活动投放!AS$46:AS$81,$AI63)</f>
        <v>0</v>
      </c>
      <c r="AP63" s="119">
        <f>IF($AI63&lt;前期规划!$C$2,0,求节点(装备突破!$N$46:$N$81,装备突破!AQ$46:AQ$81,$AI63))</f>
        <v>0</v>
      </c>
      <c r="AQ63" s="119">
        <f>IF($AI63&lt;前期规划!$C$2,0,求节点(装备突破!$N$46:$N$81,装备突破!AR$46:AR$81,$AI63))</f>
        <v>0</v>
      </c>
      <c r="AR63" s="119">
        <f>IF($AI63&lt;前期规划!$C$2,0,求节点(装备突破!$N$46:$N$81,装备突破!AS$46:AS$81,$AI63))</f>
        <v>0</v>
      </c>
      <c r="AS63" s="119">
        <f>IF($AI63&lt;前期规划!$C$2,0,求节点(装备突破!$N$46:$N$81,装备突破!AT$46:AT$81,$AI63))</f>
        <v>0</v>
      </c>
      <c r="AT63" s="119">
        <f>IF($AI63&lt;前期规划!$C$2,0,求节点(装备突破!$N$46:$N$81,装备突破!AU$46:AU$81,$AI63))</f>
        <v>0</v>
      </c>
      <c r="AU63" s="119">
        <f>IF($AI63&lt;前期规划!$C$2,0,求节点(装备突破!$N$46:$N$81,装备突破!AV$46:AV$81,$AI63))</f>
        <v>0</v>
      </c>
      <c r="AV63" s="80">
        <f t="shared" si="29"/>
        <v>0</v>
      </c>
      <c r="AW63" s="80">
        <f t="shared" si="1"/>
        <v>0</v>
      </c>
      <c r="AX63" s="80">
        <f t="shared" si="2"/>
        <v>0</v>
      </c>
      <c r="AY63" s="80">
        <f t="shared" si="3"/>
        <v>0</v>
      </c>
      <c r="AZ63" s="80">
        <f t="shared" si="4"/>
        <v>0</v>
      </c>
      <c r="BA63" s="80">
        <f t="shared" si="5"/>
        <v>0</v>
      </c>
      <c r="BD63" s="80">
        <v>58</v>
      </c>
      <c r="BE63" s="119">
        <f>[4]军团势力点战斗奖励设计!GN67+求节点(活动投放!$S$86:$S$121,活动投放!AN$86:AN$121,$BD63)</f>
        <v>36.756119249880058</v>
      </c>
      <c r="BF63" s="119">
        <f>[4]军团势力点战斗奖励设计!GO67+求节点(活动投放!$S$86:$S$121,活动投放!AO$86:AO$121,$BD63)</f>
        <v>7.4823014198086355</v>
      </c>
      <c r="BG63" s="119">
        <f>[4]军团势力点战斗奖励设计!GP67+求节点(活动投放!$S$86:$S$121,活动投放!AP$86:AP$121,$BD63)</f>
        <v>1.7250707748348233</v>
      </c>
      <c r="BH63" s="119">
        <f>[4]军团势力点战斗奖励设计!GQ67+求节点(活动投放!$S$86:$S$121,活动投放!AQ$86:AQ$121,$BD63)</f>
        <v>1.2938030811261176</v>
      </c>
      <c r="BI63" s="119">
        <f>[4]军团势力点战斗奖励设计!GR67+求节点(活动投放!$S$86:$S$121,活动投放!AR$86:AR$121,$BD63)</f>
        <v>0</v>
      </c>
      <c r="BJ63" s="119">
        <f>[4]军团势力点战斗奖励设计!GS67+求节点(活动投放!$S$86:$S$121,活动投放!AS$86:AS$121,$BD63)</f>
        <v>0</v>
      </c>
      <c r="BK63" s="119">
        <f>IF($BD63&lt;前期规划!$C$2,0,求节点(装备突破!$N$86:$N$121,装备突破!AQ$86:AQ$121,$BD63))</f>
        <v>0</v>
      </c>
      <c r="BL63" s="119">
        <f>IF($BD63&lt;前期规划!$C$2,0,求节点(装备突破!$N$86:$N$121,装备突破!AR$86:AR$121,$BD63))</f>
        <v>0</v>
      </c>
      <c r="BM63" s="119">
        <f>IF($BD63&lt;前期规划!$C$2,0,求节点(装备突破!$N$86:$N$121,装备突破!AS$86:AS$121,$BD63))</f>
        <v>0</v>
      </c>
      <c r="BN63" s="119">
        <f>IF($BD63&lt;前期规划!$C$2,0,求节点(装备突破!$N$86:$N$121,装备突破!AT$86:AT$121,$BD63))</f>
        <v>0</v>
      </c>
      <c r="BO63" s="119">
        <f>IF($BD63&lt;前期规划!$C$2,0,求节点(装备突破!$N$86:$N$121,装备突破!AU$86:AU$121,$BD63))</f>
        <v>0</v>
      </c>
      <c r="BP63" s="119">
        <f>IF($BD63&lt;前期规划!$C$2,0,求节点(装备突破!$N$86:$N$121,装备突破!AV$86:AV$121,$BD63))</f>
        <v>0</v>
      </c>
      <c r="BQ63" s="80">
        <f t="shared" si="30"/>
        <v>0</v>
      </c>
      <c r="BR63" s="80">
        <f t="shared" si="6"/>
        <v>0</v>
      </c>
      <c r="BS63" s="80">
        <f t="shared" si="7"/>
        <v>0</v>
      </c>
      <c r="BT63" s="80">
        <f t="shared" si="8"/>
        <v>0</v>
      </c>
      <c r="BU63" s="80">
        <f t="shared" si="9"/>
        <v>0</v>
      </c>
      <c r="BV63" s="80">
        <f t="shared" si="10"/>
        <v>0</v>
      </c>
      <c r="BY63" s="80">
        <v>58</v>
      </c>
      <c r="BZ63" s="119">
        <f>[4]军团势力点战斗奖励设计!GT67+求节点(活动投放!$S$126:$S$161,活动投放!AN$126:AN$161,$BY63)</f>
        <v>27.445149546069931</v>
      </c>
      <c r="CA63" s="119">
        <f>[4]军团势力点战斗奖励设计!GU67+求节点(活动投放!$S$126:$S$161,活动投放!AO$126:AO$161,$BY63)</f>
        <v>4.3744980049610929</v>
      </c>
      <c r="CB63" s="119">
        <f>[4]军团势力点战斗奖励设计!GV67+求节点(活动投放!$S$126:$S$161,活动投放!AP$126:AP$161,$BY63)</f>
        <v>0</v>
      </c>
      <c r="CC63" s="119">
        <f>[4]军团势力点战斗奖励设计!GW67+求节点(活动投放!$S$126:$S$161,活动投放!AQ$126:AQ$161,$BY63)</f>
        <v>0</v>
      </c>
      <c r="CD63" s="119">
        <f>[4]军团势力点战斗奖励设计!GX67+求节点(活动投放!$S$126:$S$161,活动投放!AR$126:AR$161,$BY63)</f>
        <v>0</v>
      </c>
      <c r="CE63" s="119">
        <f>[4]军团势力点战斗奖励设计!GY67+求节点(活动投放!$S$126:$S$161,活动投放!AS$126:AS$161,$BY63)</f>
        <v>0</v>
      </c>
      <c r="CF63" s="119">
        <f>IF($BY63&lt;前期规划!$C$2,0,求节点(装备突破!$N$126:$N$161,装备突破!AQ$126:AQ$161,$BY63))</f>
        <v>0</v>
      </c>
      <c r="CG63" s="119">
        <f>IF($BY63&lt;前期规划!$C$2,0,求节点(装备突破!$N$126:$N$161,装备突破!AR$126:AR$161,$BY63))</f>
        <v>0</v>
      </c>
      <c r="CH63" s="119">
        <f>IF($BY63&lt;前期规划!$C$2,0,求节点(装备突破!$N$126:$N$161,装备突破!AS$126:AS$161,$BY63))</f>
        <v>0</v>
      </c>
      <c r="CI63" s="119">
        <f>IF($BY63&lt;前期规划!$C$2,0,求节点(装备突破!$N$126:$N$161,装备突破!AT$126:AT$161,$BY63))</f>
        <v>0</v>
      </c>
      <c r="CJ63" s="119">
        <f>IF($BY63&lt;前期规划!$C$2,0,求节点(装备突破!$N$126:$N$161,装备突破!AU$126:AU$161,$BY63))</f>
        <v>0</v>
      </c>
      <c r="CK63" s="119">
        <f>IF($BY63&lt;前期规划!$C$2,0,求节点(装备突破!$N$126:$N$161,装备突破!AV$126:AV$161,$BY63))</f>
        <v>0</v>
      </c>
      <c r="CL63" s="80">
        <f t="shared" si="31"/>
        <v>0</v>
      </c>
      <c r="CM63" s="80">
        <f t="shared" si="11"/>
        <v>0</v>
      </c>
      <c r="CN63" s="80">
        <f t="shared" si="12"/>
        <v>0</v>
      </c>
      <c r="CO63" s="80">
        <f t="shared" si="13"/>
        <v>0</v>
      </c>
      <c r="CP63" s="80">
        <f t="shared" si="14"/>
        <v>0</v>
      </c>
      <c r="CQ63" s="80">
        <f t="shared" si="15"/>
        <v>0</v>
      </c>
      <c r="CT63" s="80">
        <v>58</v>
      </c>
      <c r="CU63" s="119">
        <f>[4]军团势力点战斗奖励设计!GZ67+求节点(活动投放!$S$166:$S$201,活动投放!AN$166:AN$201,$CT63)</f>
        <v>16.278948095463647</v>
      </c>
      <c r="CV63" s="119">
        <f>[4]军团势力点战斗奖励设计!HA67+求节点(活动投放!$S$166:$S$201,活动投放!AO$166:AO$201,$CT63)</f>
        <v>2.7765610354708397</v>
      </c>
      <c r="CW63" s="119">
        <f>[4]军团势力点战斗奖励设计!HB67+求节点(活动投放!$S$166:$S$201,活动投放!AP$166:AP$201,$CT63)</f>
        <v>0</v>
      </c>
      <c r="CX63" s="119">
        <f>[4]军团势力点战斗奖励设计!HC67+求节点(活动投放!$S$166:$S$201,活动投放!AQ$166:AQ$201,$CT63)</f>
        <v>0</v>
      </c>
      <c r="CY63" s="119">
        <f>[4]军团势力点战斗奖励设计!HD67+求节点(活动投放!$S$166:$S$201,活动投放!AR$166:AR$201,$CT63)</f>
        <v>0</v>
      </c>
      <c r="CZ63" s="119">
        <f>[4]军团势力点战斗奖励设计!HE67+求节点(活动投放!$S$166:$S$201,活动投放!AS$166:AS$201,$CT63)</f>
        <v>0</v>
      </c>
      <c r="DA63" s="119">
        <f>IF($CT63&lt;前期规划!$C$2,0,求节点(装备突破!$N$166:$N$201,装备突破!AQ$166:AQ$201,$CT63))</f>
        <v>0</v>
      </c>
      <c r="DB63" s="119">
        <f>IF($CT63&lt;前期规划!$C$2,0,求节点(装备突破!$N$166:$N$201,装备突破!AR$166:AR$201,$CT63))</f>
        <v>0</v>
      </c>
      <c r="DC63" s="119">
        <f>IF($CT63&lt;前期规划!$C$2,0,求节点(装备突破!$N$166:$N$201,装备突破!AS$166:AS$201,$CT63))</f>
        <v>0</v>
      </c>
      <c r="DD63" s="119">
        <f>IF($CT63&lt;前期规划!$C$2,0,求节点(装备突破!$N$166:$N$201,装备突破!AT$166:AT$201,$CT63))</f>
        <v>0</v>
      </c>
      <c r="DE63" s="119">
        <f>IF($CT63&lt;前期规划!$C$2,0,求节点(装备突破!$N$166:$N$201,装备突破!AU$166:AU$201,$CT63))</f>
        <v>0</v>
      </c>
      <c r="DF63" s="119">
        <f>IF($CT63&lt;前期规划!$C$2,0,求节点(装备突破!$N$166:$N$201,装备突破!AV$166:AV$201,$CT63))</f>
        <v>0</v>
      </c>
      <c r="DG63" s="80">
        <f t="shared" si="32"/>
        <v>0</v>
      </c>
      <c r="DH63" s="80">
        <f t="shared" si="16"/>
        <v>0</v>
      </c>
      <c r="DI63" s="80">
        <f t="shared" si="17"/>
        <v>0</v>
      </c>
      <c r="DJ63" s="80">
        <f t="shared" si="18"/>
        <v>0</v>
      </c>
      <c r="DK63" s="80">
        <f t="shared" si="19"/>
        <v>0</v>
      </c>
      <c r="DL63" s="80">
        <f t="shared" si="20"/>
        <v>0</v>
      </c>
      <c r="DN63" s="128" t="e">
        <f>[4]军团势力点战斗奖励设计!HE67/CZ63</f>
        <v>#DIV/0!</v>
      </c>
      <c r="DO63" s="128" t="e">
        <f>求节点(活动投放!$S$166:$S$201,活动投放!AS$166:AS$201,$CT63)/CZ63</f>
        <v>#DIV/0!</v>
      </c>
      <c r="DU63" s="140">
        <v>58</v>
      </c>
      <c r="DV63" s="140">
        <f>[4]军团势力点战斗奖励设计!AA67+[4]军团势力点战斗奖励设计!AF67+求节点(活动投放!$S$6:$S$41,活动投放!$BC$6:$BC$41,$DU63)</f>
        <v>110.90747711943682</v>
      </c>
      <c r="DW63" s="140">
        <f>[4]军团势力点战斗奖励设计!AB67+[4]军团势力点战斗奖励设计!AG67+求节点(活动投放!$S$46:$S$81,活动投放!$BC$46:$BC$81,$DU63)</f>
        <v>140.43880441986013</v>
      </c>
      <c r="DX63" s="140">
        <f>[4]军团势力点战斗奖励设计!AC67+[4]军团势力点战斗奖励设计!AH67+求节点(活动投放!$S$86:$S$121,活动投放!$BC$86:$BC$121,$DU63)</f>
        <v>155.25636973513414</v>
      </c>
      <c r="DY63" s="140">
        <f>[4]军团势力点战斗奖励设计!AD67+[4]军团势力点战斗奖励设计!AI67+求节点(活动投放!$S$126:$S$161,活动投放!$BC$126:$BC$161,$DU63)</f>
        <v>0</v>
      </c>
      <c r="DZ63" s="140">
        <f>[4]军团势力点战斗奖励设计!AE67+[4]军团势力点战斗奖励设计!AJ67+求节点(活动投放!$S$166:$S$201,活动投放!$BC$166:$BC$201,$DU63)</f>
        <v>0</v>
      </c>
      <c r="EA63" s="140">
        <f>[4]军团势力点战斗奖励设计!BI67+[4]军团势力点战斗奖励设计!BN67+求节点(活动投放!$S$6:$S$41,活动投放!$BE$6:$BE$41,$DU63)</f>
        <v>3.6969159039812269</v>
      </c>
      <c r="EB63" s="140">
        <f>[4]军团势力点战斗奖励设计!BJ67+[4]军团势力点战斗奖励设计!BO67+求节点(活动投放!$S$46:$S$81,活动投放!$BE$46:$BE$81,$DU63)</f>
        <v>4.6812934806620028</v>
      </c>
      <c r="EC63" s="140">
        <f>[4]军团势力点战斗奖励设计!BK67+[4]军团势力点战斗奖励设计!BP67+求节点(活动投放!$S$86:$S$121,活动投放!$BE$86:$BE$121,$DU63)</f>
        <v>5.1752123245044706</v>
      </c>
      <c r="ED63" s="140">
        <f>[4]军团势力点战斗奖励设计!BL67+[4]军团势力点战斗奖励设计!BQ67+求节点(活动投放!$S$126:$S$161,活动投放!$BE$126:$BE$161,$DU63)</f>
        <v>0</v>
      </c>
      <c r="EE63" s="140">
        <f>[4]军团势力点战斗奖励设计!BM67+[4]军团势力点战斗奖励设计!BR67+求节点(活动投放!$S$166:$S$201,活动投放!$BE$166:$BE$201,$DU63)</f>
        <v>0</v>
      </c>
      <c r="EF63" s="140">
        <f t="shared" si="33"/>
        <v>1.0000000000000002</v>
      </c>
      <c r="EG63" s="140">
        <f t="shared" si="34"/>
        <v>1.0000000000000004</v>
      </c>
      <c r="EH63" s="140">
        <f t="shared" si="35"/>
        <v>1.0000000000000002</v>
      </c>
      <c r="EI63" s="140">
        <f t="shared" si="36"/>
        <v>0</v>
      </c>
      <c r="EJ63" s="140">
        <f t="shared" si="37"/>
        <v>0</v>
      </c>
      <c r="EM63" s="140">
        <v>58</v>
      </c>
      <c r="EN63" s="140">
        <f>[4]军团势力点战斗奖励设计!AK67+[4]军团势力点战斗奖励设计!AP67+求节点(活动投放!$S$6:$S$41,活动投放!$BD$6:$BD$41,$EM63)</f>
        <v>0</v>
      </c>
      <c r="EO63" s="140">
        <f>[4]军团势力点战斗奖励设计!AL67+[4]军团势力点战斗奖励设计!AQ67+求节点(活动投放!$S$46:$S$81,活动投放!$BD$46:$BD$81,$EM63)</f>
        <v>0</v>
      </c>
      <c r="EP63" s="140">
        <f>[4]军团势力点战斗奖励设计!AM67+[4]军团势力点战斗奖励设计!AR67+求节点(活动投放!$S$86:$S$121,活动投放!$BD$86:$BD$121,$EM63)</f>
        <v>0</v>
      </c>
      <c r="EQ63" s="140">
        <f>[4]军团势力点战斗奖励设计!AN67+[4]军团势力点战斗奖励设计!AS67+求节点(活动投放!$S$126:$S$161,活动投放!$BD$126:$BD$161,$EM63)</f>
        <v>0</v>
      </c>
      <c r="ER63" s="140">
        <f>[4]军团势力点战斗奖励设计!AO67+[4]军团势力点战斗奖励设计!AT67+求节点(活动投放!$S$166:$S$201,活动投放!$BD$166:$BD$201,$EM63)</f>
        <v>0</v>
      </c>
      <c r="ES63" s="140">
        <f>[4]军团势力点战斗奖励设计!BS67+[4]军团势力点战斗奖励设计!BX67+求节点(活动投放!$S$6:$S$41,活动投放!$BF$6:$BF$41,$EM63)</f>
        <v>0</v>
      </c>
      <c r="ET63" s="140">
        <f>[4]军团势力点战斗奖励设计!BT67+[4]军团势力点战斗奖励设计!BY67+求节点(活动投放!$S$46:$S$81,活动投放!$BF$46:$BF$81,$EM63)</f>
        <v>0</v>
      </c>
      <c r="EU63" s="140">
        <f>[4]军团势力点战斗奖励设计!BU67+[4]军团势力点战斗奖励设计!BZ67+求节点(活动投放!$S$86:$S$121,活动投放!$BF$86:$BF$121,$EM63)</f>
        <v>0</v>
      </c>
      <c r="EV63" s="140">
        <f>[4]军团势力点战斗奖励设计!BV67+[4]军团势力点战斗奖励设计!CA67+求节点(活动投放!$S$126:$S$161,活动投放!$BF$126:$BF$161,$EM63)</f>
        <v>0</v>
      </c>
      <c r="EW63" s="140">
        <f>[4]军团势力点战斗奖励设计!BW67+[4]军团势力点战斗奖励设计!CB67+求节点(活动投放!$S$166:$S$201,活动投放!$BF$166:$BF$201,$EM63)</f>
        <v>0</v>
      </c>
      <c r="EX63" s="140">
        <f t="shared" si="38"/>
        <v>0</v>
      </c>
      <c r="EY63" s="140">
        <f t="shared" si="39"/>
        <v>0</v>
      </c>
      <c r="EZ63" s="140">
        <f t="shared" si="40"/>
        <v>0</v>
      </c>
      <c r="FA63" s="140">
        <f t="shared" si="41"/>
        <v>0</v>
      </c>
      <c r="FB63" s="140">
        <f t="shared" si="42"/>
        <v>0</v>
      </c>
    </row>
    <row r="64" spans="2:158" x14ac:dyDescent="0.15">
      <c r="B64" s="80">
        <v>59</v>
      </c>
      <c r="C64" s="119">
        <f>[4]军团势力点战斗奖励设计!GB68+求节点(活动投放!$S$6:$S$41,活动投放!AN$6:AN$41,$B64)</f>
        <v>49.523272806626565</v>
      </c>
      <c r="D64" s="119">
        <f>[4]军团势力点战斗奖励设计!GC68+求节点(活动投放!$S$6:$S$41,活动投放!AO$6:AO$41,$B64)</f>
        <v>7.7468426870872502</v>
      </c>
      <c r="E64" s="119">
        <f>[4]军团势力点战斗奖励设计!GD68+求节点(活动投放!$S$6:$S$41,活动投放!AP$6:AP$41,$B64)</f>
        <v>1.3778534977354315</v>
      </c>
      <c r="F64" s="119">
        <f>[4]军团势力点战斗奖励设计!GE68+求节点(活动投放!$S$6:$S$41,活动投放!AQ$6:AQ$41,$B64)</f>
        <v>1.0333901233015736</v>
      </c>
      <c r="G64" s="119">
        <f>[4]军团势力点战斗奖励设计!GF68+求节点(活动投放!$S$6:$S$41,活动投放!AR$6:AR$41,$B64)</f>
        <v>0</v>
      </c>
      <c r="H64" s="119">
        <f>[4]军团势力点战斗奖励设计!GG68+求节点(活动投放!$S$6:$S$41,活动投放!AS$6:AS$41,$B64)</f>
        <v>0</v>
      </c>
      <c r="I64" s="119">
        <f>IF($B64&lt;前期规划!$C$2,0,求节点(装备突破!$N$6:$N$41,装备突破!AQ$6:AQ$41,$B64))</f>
        <v>0</v>
      </c>
      <c r="J64" s="119">
        <f>IF($B64&lt;前期规划!$C$2,0,求节点(装备突破!$N$6:$N$41,装备突破!AR$6:AR$41,$B64))</f>
        <v>0</v>
      </c>
      <c r="K64" s="119">
        <f>IF($B64&lt;前期规划!$C$2,0,求节点(装备突破!$N$6:$N$41,装备突破!AS$6:AS$41,$B64))</f>
        <v>0</v>
      </c>
      <c r="L64" s="119">
        <f>IF($B64&lt;前期规划!$C$2,0,求节点(装备突破!$N$6:$N$41,装备突破!AT$6:AT$41,$B64))</f>
        <v>0</v>
      </c>
      <c r="M64" s="119">
        <f>IF($B64&lt;前期规划!$C$2,0,求节点(装备突破!$N$6:$N$41,装备突破!AU$6:AU$41,$B64))</f>
        <v>0</v>
      </c>
      <c r="N64" s="119">
        <f>IF($B64&lt;前期规划!$C$2,0,求节点(装备突破!$N$6:$N$41,装备突破!AV$6:AV$41,$B64))</f>
        <v>0</v>
      </c>
      <c r="O64" s="80">
        <f t="shared" si="23"/>
        <v>0</v>
      </c>
      <c r="P64" s="80">
        <f t="shared" si="24"/>
        <v>0</v>
      </c>
      <c r="Q64" s="80">
        <f t="shared" si="25"/>
        <v>0</v>
      </c>
      <c r="R64" s="80">
        <f t="shared" si="26"/>
        <v>0</v>
      </c>
      <c r="S64" s="80">
        <f t="shared" si="27"/>
        <v>0</v>
      </c>
      <c r="T64" s="80">
        <f t="shared" si="28"/>
        <v>0</v>
      </c>
      <c r="V64" s="128">
        <f>[4]军团势力点战斗奖励设计!GD68/E64</f>
        <v>0</v>
      </c>
      <c r="W64" s="128">
        <f>求节点(活动投放!$S$6:$S$41,活动投放!AP$6:AP$41,$B64)/E64</f>
        <v>1</v>
      </c>
      <c r="Y64" s="128">
        <f>[4]军团势力点战斗奖励设计!GE68/F64</f>
        <v>0</v>
      </c>
      <c r="Z64" s="128">
        <f>求节点(活动投放!$S$6:$S$41,活动投放!AQ$6:AQ$41,$B64)/F64</f>
        <v>1</v>
      </c>
      <c r="AB64" s="128" t="e">
        <f>[4]军团势力点战斗奖励设计!GF68/G64</f>
        <v>#DIV/0!</v>
      </c>
      <c r="AC64" s="128" t="e">
        <f>求节点(活动投放!$S$6:$S$41,活动投放!AR$6:AR$41,$B64)/G64</f>
        <v>#DIV/0!</v>
      </c>
      <c r="AE64" s="128" t="e">
        <f>[4]军团势力点战斗奖励设计!GG68/H64</f>
        <v>#DIV/0!</v>
      </c>
      <c r="AF64" s="128" t="e">
        <f>求节点(活动投放!$S$6:$S$41,活动投放!AS$6:AS$41,$B64)/H64</f>
        <v>#DIV/0!</v>
      </c>
      <c r="AI64" s="80">
        <v>59</v>
      </c>
      <c r="AJ64" s="119">
        <f>[4]军团势力点战斗奖励设计!GH68+求节点(活动投放!$S$46:$S$81,活动投放!AN$46:AN$81,$AI64)</f>
        <v>41.727219234336751</v>
      </c>
      <c r="AK64" s="119">
        <f>[4]军团势力点战斗奖励设计!GI68+求节点(活动投放!$S$46:$S$81,活动投放!AO$46:AO$81,$AI64)</f>
        <v>8.0562907438324789</v>
      </c>
      <c r="AL64" s="119">
        <f>[4]军团势力点战斗奖励设计!GJ68+求节点(活动投放!$S$46:$S$81,活动投放!AP$46:AP$81,$AI64)</f>
        <v>1.8004171266363409</v>
      </c>
      <c r="AM64" s="119">
        <f>[4]军团势力点战斗奖励设计!GK68+求节点(活动投放!$S$46:$S$81,活动投放!AQ$46:AQ$81,$AI64)</f>
        <v>1.3503128449772559</v>
      </c>
      <c r="AN64" s="119">
        <f>[4]军团势力点战斗奖励设计!GL68+求节点(活动投放!$S$46:$S$81,活动投放!AR$46:AR$81,$AI64)</f>
        <v>0</v>
      </c>
      <c r="AO64" s="119">
        <f>[4]军团势力点战斗奖励设计!GM68+求节点(活动投放!$S$46:$S$81,活动投放!AS$46:AS$81,$AI64)</f>
        <v>0</v>
      </c>
      <c r="AP64" s="119">
        <f>IF($AI64&lt;前期规划!$C$2,0,求节点(装备突破!$N$46:$N$81,装备突破!AQ$46:AQ$81,$AI64))</f>
        <v>0</v>
      </c>
      <c r="AQ64" s="119">
        <f>IF($AI64&lt;前期规划!$C$2,0,求节点(装备突破!$N$46:$N$81,装备突破!AR$46:AR$81,$AI64))</f>
        <v>0</v>
      </c>
      <c r="AR64" s="119">
        <f>IF($AI64&lt;前期规划!$C$2,0,求节点(装备突破!$N$46:$N$81,装备突破!AS$46:AS$81,$AI64))</f>
        <v>0</v>
      </c>
      <c r="AS64" s="119">
        <f>IF($AI64&lt;前期规划!$C$2,0,求节点(装备突破!$N$46:$N$81,装备突破!AT$46:AT$81,$AI64))</f>
        <v>0</v>
      </c>
      <c r="AT64" s="119">
        <f>IF($AI64&lt;前期规划!$C$2,0,求节点(装备突破!$N$46:$N$81,装备突破!AU$46:AU$81,$AI64))</f>
        <v>0</v>
      </c>
      <c r="AU64" s="119">
        <f>IF($AI64&lt;前期规划!$C$2,0,求节点(装备突破!$N$46:$N$81,装备突破!AV$46:AV$81,$AI64))</f>
        <v>0</v>
      </c>
      <c r="AV64" s="80">
        <f t="shared" si="29"/>
        <v>0</v>
      </c>
      <c r="AW64" s="80">
        <f t="shared" si="1"/>
        <v>0</v>
      </c>
      <c r="AX64" s="80">
        <f t="shared" si="2"/>
        <v>0</v>
      </c>
      <c r="AY64" s="80">
        <f t="shared" si="3"/>
        <v>0</v>
      </c>
      <c r="AZ64" s="80">
        <f t="shared" si="4"/>
        <v>0</v>
      </c>
      <c r="BA64" s="80">
        <f t="shared" si="5"/>
        <v>0</v>
      </c>
      <c r="BD64" s="80">
        <v>59</v>
      </c>
      <c r="BE64" s="119">
        <f>[4]军团势力点战斗奖励设计!GN68+求节点(活动投放!$S$86:$S$121,活动投放!AN$86:AN$121,$BD64)</f>
        <v>43.306150110774169</v>
      </c>
      <c r="BF64" s="119">
        <f>[4]军团势力点战斗奖励设计!GO68+求节点(活动投放!$S$86:$S$121,活动投放!AO$86:AO$121,$BD64)</f>
        <v>9.6281070281906178</v>
      </c>
      <c r="BG64" s="119">
        <f>[4]军团势力点战斗奖励设计!GP68+求节点(活动投放!$S$86:$S$121,活动投放!AP$86:AP$121,$BD64)</f>
        <v>2.1806800534740058</v>
      </c>
      <c r="BH64" s="119">
        <f>[4]军团势力点战斗奖励设计!GQ68+求节点(活动投放!$S$86:$S$121,活动投放!AQ$86:AQ$121,$BD64)</f>
        <v>1.6355100401055047</v>
      </c>
      <c r="BI64" s="119">
        <f>[4]军团势力点战斗奖励设计!GR68+求节点(活动投放!$S$86:$S$121,活动投放!AR$86:AR$121,$BD64)</f>
        <v>0</v>
      </c>
      <c r="BJ64" s="119">
        <f>[4]军团势力点战斗奖励设计!GS68+求节点(活动投放!$S$86:$S$121,活动投放!AS$86:AS$121,$BD64)</f>
        <v>0</v>
      </c>
      <c r="BK64" s="119">
        <f>IF($BD64&lt;前期规划!$C$2,0,求节点(装备突破!$N$86:$N$121,装备突破!AQ$86:AQ$121,$BD64))</f>
        <v>0</v>
      </c>
      <c r="BL64" s="119">
        <f>IF($BD64&lt;前期规划!$C$2,0,求节点(装备突破!$N$86:$N$121,装备突破!AR$86:AR$121,$BD64))</f>
        <v>0</v>
      </c>
      <c r="BM64" s="119">
        <f>IF($BD64&lt;前期规划!$C$2,0,求节点(装备突破!$N$86:$N$121,装备突破!AS$86:AS$121,$BD64))</f>
        <v>0</v>
      </c>
      <c r="BN64" s="119">
        <f>IF($BD64&lt;前期规划!$C$2,0,求节点(装备突破!$N$86:$N$121,装备突破!AT$86:AT$121,$BD64))</f>
        <v>0</v>
      </c>
      <c r="BO64" s="119">
        <f>IF($BD64&lt;前期规划!$C$2,0,求节点(装备突破!$N$86:$N$121,装备突破!AU$86:AU$121,$BD64))</f>
        <v>0</v>
      </c>
      <c r="BP64" s="119">
        <f>IF($BD64&lt;前期规划!$C$2,0,求节点(装备突破!$N$86:$N$121,装备突破!AV$86:AV$121,$BD64))</f>
        <v>0</v>
      </c>
      <c r="BQ64" s="80">
        <f t="shared" si="30"/>
        <v>0</v>
      </c>
      <c r="BR64" s="80">
        <f t="shared" si="6"/>
        <v>0</v>
      </c>
      <c r="BS64" s="80">
        <f t="shared" si="7"/>
        <v>0</v>
      </c>
      <c r="BT64" s="80">
        <f t="shared" si="8"/>
        <v>0</v>
      </c>
      <c r="BU64" s="80">
        <f t="shared" si="9"/>
        <v>0</v>
      </c>
      <c r="BV64" s="80">
        <f t="shared" si="10"/>
        <v>0</v>
      </c>
      <c r="BY64" s="80">
        <v>59</v>
      </c>
      <c r="BZ64" s="119">
        <f>[4]军团势力点战斗奖励设计!GT68+求节点(活动投放!$S$126:$S$161,活动投放!AN$126:AN$161,$BY64)</f>
        <v>31.570041259885965</v>
      </c>
      <c r="CA64" s="119">
        <f>[4]军团势力点战斗奖励设计!GU68+求节点(活动投放!$S$126:$S$161,活动投放!AO$126:AO$161,$BY64)</f>
        <v>6.3558178757864932</v>
      </c>
      <c r="CB64" s="119">
        <f>[4]军团势力点战斗奖励设计!GV68+求节点(活动投放!$S$126:$S$161,活动投放!AP$126:AP$161,$BY64)</f>
        <v>0.45231245161747852</v>
      </c>
      <c r="CC64" s="119">
        <f>[4]军团势力点战斗奖励设计!GW68+求节点(活动投放!$S$126:$S$161,活动投放!AQ$126:AQ$161,$BY64)</f>
        <v>0.33923433871310887</v>
      </c>
      <c r="CD64" s="119">
        <f>[4]军团势力点战斗奖励设计!GX68+求节点(活动投放!$S$126:$S$161,活动投放!AR$126:AR$161,$BY64)</f>
        <v>0</v>
      </c>
      <c r="CE64" s="119">
        <f>[4]军团势力点战斗奖励设计!GY68+求节点(活动投放!$S$126:$S$161,活动投放!AS$126:AS$161,$BY64)</f>
        <v>0</v>
      </c>
      <c r="CF64" s="119">
        <f>IF($BY64&lt;前期规划!$C$2,0,求节点(装备突破!$N$126:$N$161,装备突破!AQ$126:AQ$161,$BY64))</f>
        <v>0</v>
      </c>
      <c r="CG64" s="119">
        <f>IF($BY64&lt;前期规划!$C$2,0,求节点(装备突破!$N$126:$N$161,装备突破!AR$126:AR$161,$BY64))</f>
        <v>0</v>
      </c>
      <c r="CH64" s="119">
        <f>IF($BY64&lt;前期规划!$C$2,0,求节点(装备突破!$N$126:$N$161,装备突破!AS$126:AS$161,$BY64))</f>
        <v>0</v>
      </c>
      <c r="CI64" s="119">
        <f>IF($BY64&lt;前期规划!$C$2,0,求节点(装备突破!$N$126:$N$161,装备突破!AT$126:AT$161,$BY64))</f>
        <v>0</v>
      </c>
      <c r="CJ64" s="119">
        <f>IF($BY64&lt;前期规划!$C$2,0,求节点(装备突破!$N$126:$N$161,装备突破!AU$126:AU$161,$BY64))</f>
        <v>0</v>
      </c>
      <c r="CK64" s="119">
        <f>IF($BY64&lt;前期规划!$C$2,0,求节点(装备突破!$N$126:$N$161,装备突破!AV$126:AV$161,$BY64))</f>
        <v>0</v>
      </c>
      <c r="CL64" s="80">
        <f t="shared" si="31"/>
        <v>0</v>
      </c>
      <c r="CM64" s="80">
        <f t="shared" si="11"/>
        <v>0</v>
      </c>
      <c r="CN64" s="80">
        <f t="shared" si="12"/>
        <v>0</v>
      </c>
      <c r="CO64" s="80">
        <f t="shared" si="13"/>
        <v>0</v>
      </c>
      <c r="CP64" s="80">
        <f t="shared" si="14"/>
        <v>0</v>
      </c>
      <c r="CQ64" s="80">
        <f t="shared" si="15"/>
        <v>0</v>
      </c>
      <c r="CT64" s="80">
        <v>59</v>
      </c>
      <c r="CU64" s="119">
        <f>[4]军团势力点战斗奖励设计!GZ68+求节点(活动投放!$S$166:$S$201,活动投放!AN$166:AN$201,$CT64)</f>
        <v>18.41532938942623</v>
      </c>
      <c r="CV64" s="119">
        <f>[4]军团势力点战斗奖励设计!HA68+求节点(活动投放!$S$166:$S$201,活动投放!AO$166:AO$201,$CT64)</f>
        <v>3.4655395263834778</v>
      </c>
      <c r="CW64" s="119">
        <f>[4]军团势力点战斗奖励设计!HB68+求节点(活动投放!$S$166:$S$201,活动投放!AP$166:AP$201,$CT64)</f>
        <v>0</v>
      </c>
      <c r="CX64" s="119">
        <f>[4]军团势力点战斗奖励设计!HC68+求节点(活动投放!$S$166:$S$201,活动投放!AQ$166:AQ$201,$CT64)</f>
        <v>0</v>
      </c>
      <c r="CY64" s="119">
        <f>[4]军团势力点战斗奖励设计!HD68+求节点(活动投放!$S$166:$S$201,活动投放!AR$166:AR$201,$CT64)</f>
        <v>0</v>
      </c>
      <c r="CZ64" s="119">
        <f>[4]军团势力点战斗奖励设计!HE68+求节点(活动投放!$S$166:$S$201,活动投放!AS$166:AS$201,$CT64)</f>
        <v>0</v>
      </c>
      <c r="DA64" s="119">
        <f>IF($CT64&lt;前期规划!$C$2,0,求节点(装备突破!$N$166:$N$201,装备突破!AQ$166:AQ$201,$CT64))</f>
        <v>0</v>
      </c>
      <c r="DB64" s="119">
        <f>IF($CT64&lt;前期规划!$C$2,0,求节点(装备突破!$N$166:$N$201,装备突破!AR$166:AR$201,$CT64))</f>
        <v>0</v>
      </c>
      <c r="DC64" s="119">
        <f>IF($CT64&lt;前期规划!$C$2,0,求节点(装备突破!$N$166:$N$201,装备突破!AS$166:AS$201,$CT64))</f>
        <v>0</v>
      </c>
      <c r="DD64" s="119">
        <f>IF($CT64&lt;前期规划!$C$2,0,求节点(装备突破!$N$166:$N$201,装备突破!AT$166:AT$201,$CT64))</f>
        <v>0</v>
      </c>
      <c r="DE64" s="119">
        <f>IF($CT64&lt;前期规划!$C$2,0,求节点(装备突破!$N$166:$N$201,装备突破!AU$166:AU$201,$CT64))</f>
        <v>0</v>
      </c>
      <c r="DF64" s="119">
        <f>IF($CT64&lt;前期规划!$C$2,0,求节点(装备突破!$N$166:$N$201,装备突破!AV$166:AV$201,$CT64))</f>
        <v>0</v>
      </c>
      <c r="DG64" s="80">
        <f t="shared" si="32"/>
        <v>0</v>
      </c>
      <c r="DH64" s="80">
        <f t="shared" si="16"/>
        <v>0</v>
      </c>
      <c r="DI64" s="80">
        <f t="shared" si="17"/>
        <v>0</v>
      </c>
      <c r="DJ64" s="80">
        <f t="shared" si="18"/>
        <v>0</v>
      </c>
      <c r="DK64" s="80">
        <f t="shared" si="19"/>
        <v>0</v>
      </c>
      <c r="DL64" s="80">
        <f t="shared" si="20"/>
        <v>0</v>
      </c>
      <c r="DN64" s="128" t="e">
        <f>[4]军团势力点战斗奖励设计!HE68/CZ64</f>
        <v>#DIV/0!</v>
      </c>
      <c r="DO64" s="128" t="e">
        <f>求节点(活动投放!$S$166:$S$201,活动投放!AS$166:AS$201,$CT64)/CZ64</f>
        <v>#DIV/0!</v>
      </c>
      <c r="DU64" s="140">
        <v>59</v>
      </c>
      <c r="DV64" s="140">
        <f>[4]军团势力点战斗奖励设计!AA68+[4]军团势力点战斗奖励设计!AF68+求节点(活动投放!$S$6:$S$41,活动投放!$BC$6:$BC$41,$DU64)</f>
        <v>124.00681479618885</v>
      </c>
      <c r="DW64" s="140">
        <f>[4]军团势力点战斗奖励设计!AB68+[4]军团势力点战斗奖励设计!AG68+求节点(活动投放!$S$46:$S$81,活动投放!$BC$46:$BC$81,$DU64)</f>
        <v>162.0375413972707</v>
      </c>
      <c r="DX64" s="140">
        <f>[4]军团势力点战斗奖励设计!AC68+[4]军团势力点战斗奖励设计!AH68+求节点(活动投放!$S$86:$S$121,活动投放!$BC$86:$BC$121,$DU64)</f>
        <v>196.26120481266059</v>
      </c>
      <c r="DY64" s="140">
        <f>[4]军团势力点战斗奖励设计!AD68+[4]军团势力点战斗奖励设计!AI68+求节点(活动投放!$S$126:$S$161,活动投放!$BC$126:$BC$161,$DU64)</f>
        <v>40.708120645573068</v>
      </c>
      <c r="DZ64" s="140">
        <f>[4]军团势力点战斗奖励设计!AE68+[4]军团势力点战斗奖励设计!AJ68+求节点(活动投放!$S$166:$S$201,活动投放!$BC$166:$BC$201,$DU64)</f>
        <v>0</v>
      </c>
      <c r="EA64" s="140">
        <f>[4]军团势力点战斗奖励设计!BI68+[4]军团势力点战斗奖励设计!BN68+求节点(活动投放!$S$6:$S$41,活动投放!$BE$6:$BE$41,$DU64)</f>
        <v>4.1335604932062946</v>
      </c>
      <c r="EB64" s="140">
        <f>[4]军团势力点战斗奖励设计!BJ68+[4]军团势力点战斗奖励设计!BO68+求节点(活动投放!$S$46:$S$81,活动投放!$BE$46:$BE$81,$DU64)</f>
        <v>5.4012513799090227</v>
      </c>
      <c r="EC64" s="140">
        <f>[4]军团势力点战斗奖励设计!BK68+[4]军团势力点战斗奖励设计!BP68+求节点(活动投放!$S$86:$S$121,活动投放!$BE$86:$BE$121,$DU64)</f>
        <v>6.5420401604220189</v>
      </c>
      <c r="ED64" s="140">
        <f>[4]军团势力点战斗奖励设计!BL68+[4]军团势力点战斗奖励设计!BQ68+求节点(活动投放!$S$126:$S$161,活动投放!$BE$126:$BE$161,$DU64)</f>
        <v>1.3569373548524355</v>
      </c>
      <c r="EE64" s="140">
        <f>[4]军团势力点战斗奖励设计!BM68+[4]军团势力点战斗奖励设计!BR68+求节点(活动投放!$S$166:$S$201,活动投放!$BE$166:$BE$201,$DU64)</f>
        <v>0</v>
      </c>
      <c r="EF64" s="140">
        <f t="shared" si="33"/>
        <v>1</v>
      </c>
      <c r="EG64" s="140">
        <f t="shared" si="34"/>
        <v>1.0000000000000002</v>
      </c>
      <c r="EH64" s="140">
        <f t="shared" si="35"/>
        <v>1.0000000000000002</v>
      </c>
      <c r="EI64" s="140">
        <f t="shared" si="36"/>
        <v>1</v>
      </c>
      <c r="EJ64" s="140">
        <f t="shared" si="37"/>
        <v>0</v>
      </c>
      <c r="EM64" s="140">
        <v>59</v>
      </c>
      <c r="EN64" s="140">
        <f>[4]军团势力点战斗奖励设计!AK68+[4]军团势力点战斗奖励设计!AP68+求节点(活动投放!$S$6:$S$41,活动投放!$BD$6:$BD$41,$EM64)</f>
        <v>0</v>
      </c>
      <c r="EO64" s="140">
        <f>[4]军团势力点战斗奖励设计!AL68+[4]军团势力点战斗奖励设计!AQ68+求节点(活动投放!$S$46:$S$81,活动投放!$BD$46:$BD$81,$EM64)</f>
        <v>0</v>
      </c>
      <c r="EP64" s="140">
        <f>[4]军团势力点战斗奖励设计!AM68+[4]军团势力点战斗奖励设计!AR68+求节点(活动投放!$S$86:$S$121,活动投放!$BD$86:$BD$121,$EM64)</f>
        <v>0</v>
      </c>
      <c r="EQ64" s="140">
        <f>[4]军团势力点战斗奖励设计!AN68+[4]军团势力点战斗奖励设计!AS68+求节点(活动投放!$S$126:$S$161,活动投放!$BD$126:$BD$161,$EM64)</f>
        <v>0</v>
      </c>
      <c r="ER64" s="140">
        <f>[4]军团势力点战斗奖励设计!AO68+[4]军团势力点战斗奖励设计!AT68+求节点(活动投放!$S$166:$S$201,活动投放!$BD$166:$BD$201,$EM64)</f>
        <v>0</v>
      </c>
      <c r="ES64" s="140">
        <f>[4]军团势力点战斗奖励设计!BS68+[4]军团势力点战斗奖励设计!BX68+求节点(活动投放!$S$6:$S$41,活动投放!$BF$6:$BF$41,$EM64)</f>
        <v>0</v>
      </c>
      <c r="ET64" s="140">
        <f>[4]军团势力点战斗奖励设计!BT68+[4]军团势力点战斗奖励设计!BY68+求节点(活动投放!$S$46:$S$81,活动投放!$BF$46:$BF$81,$EM64)</f>
        <v>0</v>
      </c>
      <c r="EU64" s="140">
        <f>[4]军团势力点战斗奖励设计!BU68+[4]军团势力点战斗奖励设计!BZ68+求节点(活动投放!$S$86:$S$121,活动投放!$BF$86:$BF$121,$EM64)</f>
        <v>0</v>
      </c>
      <c r="EV64" s="140">
        <f>[4]军团势力点战斗奖励设计!BV68+[4]军团势力点战斗奖励设计!CA68+求节点(活动投放!$S$126:$S$161,活动投放!$BF$126:$BF$161,$EM64)</f>
        <v>0</v>
      </c>
      <c r="EW64" s="140">
        <f>[4]军团势力点战斗奖励设计!BW68+[4]军团势力点战斗奖励设计!CB68+求节点(活动投放!$S$166:$S$201,活动投放!$BF$166:$BF$201,$EM64)</f>
        <v>0</v>
      </c>
      <c r="EX64" s="140">
        <f t="shared" si="38"/>
        <v>0</v>
      </c>
      <c r="EY64" s="140">
        <f t="shared" si="39"/>
        <v>0</v>
      </c>
      <c r="EZ64" s="140">
        <f t="shared" si="40"/>
        <v>0</v>
      </c>
      <c r="FA64" s="140">
        <f t="shared" si="41"/>
        <v>0</v>
      </c>
      <c r="FB64" s="140">
        <f t="shared" si="42"/>
        <v>0</v>
      </c>
    </row>
    <row r="65" spans="2:158" x14ac:dyDescent="0.15">
      <c r="B65" s="80">
        <v>60</v>
      </c>
      <c r="C65" s="119">
        <f>[4]军团势力点战斗奖励设计!GB69+求节点(活动投放!$S$6:$S$41,活动投放!AN$6:AN$41,$B65)</f>
        <v>59.990070679347504</v>
      </c>
      <c r="D65" s="119">
        <f>[4]军团势力点战斗奖励设计!GC69+求节点(活动投放!$S$6:$S$41,活动投放!AO$6:AO$41,$B65)</f>
        <v>9.6556094412992657</v>
      </c>
      <c r="E65" s="119">
        <f>[4]军团势力点战斗奖励设计!GD69+求节点(活动投放!$S$6:$S$41,活动投放!AP$6:AP$41,$B65)</f>
        <v>1.5319706327662628</v>
      </c>
      <c r="F65" s="119">
        <f>[4]军团势力点战斗奖励设计!GE69+求节点(活动投放!$S$6:$S$41,活动投放!AQ$6:AQ$41,$B65)</f>
        <v>1.1189066760513151</v>
      </c>
      <c r="G65" s="119">
        <f>[4]军团势力点战斗奖励设计!GF69+求节点(活动投放!$S$6:$S$41,活动投放!AR$6:AR$41,$B65)</f>
        <v>0.12811174328406585</v>
      </c>
      <c r="H65" s="119">
        <f>[4]军团势力点战斗奖励设计!GG69+求节点(活动投放!$S$6:$S$41,活动投放!AS$6:AS$41,$B65)</f>
        <v>1.4234638142673985E-2</v>
      </c>
      <c r="I65" s="119">
        <f>IF($B65&lt;前期规划!$C$2,0,求节点(装备突破!$N$6:$N$41,装备突破!AQ$6:AQ$41,$B65))</f>
        <v>1.8179657784716399</v>
      </c>
      <c r="J65" s="119">
        <f>IF($B65&lt;前期规划!$C$2,0,求节点(装备突破!$N$6:$N$41,装备突破!AR$6:AR$41,$B65))</f>
        <v>1.8179657784716399</v>
      </c>
      <c r="K65" s="119">
        <f>IF($B65&lt;前期规划!$C$2,0,求节点(装备突破!$N$6:$N$41,装备突破!AS$6:AS$41,$B65))</f>
        <v>0</v>
      </c>
      <c r="L65" s="119">
        <f>IF($B65&lt;前期规划!$C$2,0,求节点(装备突破!$N$6:$N$41,装备突破!AT$6:AT$41,$B65))</f>
        <v>0</v>
      </c>
      <c r="M65" s="119">
        <f>IF($B65&lt;前期规划!$C$2,0,求节点(装备突破!$N$6:$N$41,装备突破!AU$6:AU$41,$B65))</f>
        <v>0</v>
      </c>
      <c r="N65" s="119">
        <f>IF($B65&lt;前期规划!$C$2,0,求节点(装备突破!$N$6:$N$41,装备突破!AV$6:AV$41,$B65))</f>
        <v>0</v>
      </c>
      <c r="O65" s="80">
        <f t="shared" si="23"/>
        <v>32.998459811372818</v>
      </c>
      <c r="P65" s="80">
        <f t="shared" si="24"/>
        <v>5.3112162812089441</v>
      </c>
      <c r="Q65" s="80">
        <f t="shared" si="25"/>
        <v>0</v>
      </c>
      <c r="R65" s="80">
        <f t="shared" si="26"/>
        <v>0</v>
      </c>
      <c r="S65" s="80">
        <f t="shared" si="27"/>
        <v>0</v>
      </c>
      <c r="T65" s="80">
        <f t="shared" si="28"/>
        <v>0</v>
      </c>
      <c r="V65" s="128">
        <f>[4]军团势力点战斗奖励设计!GD69/E65</f>
        <v>6.7140414220222232E-3</v>
      </c>
      <c r="W65" s="128">
        <f>求节点(活动投放!$S$6:$S$41,活动投放!AP$6:AP$41,$B65)/E65</f>
        <v>0.99328595857797786</v>
      </c>
      <c r="Y65" s="128">
        <f>[4]军团势力点战斗奖励设计!GE69/F65</f>
        <v>6.1284314446510418E-3</v>
      </c>
      <c r="Z65" s="128">
        <f>求节点(活动投放!$S$6:$S$41,活动投放!AQ$6:AQ$41,$B65)/F65</f>
        <v>0.99387156855534897</v>
      </c>
      <c r="AB65" s="128">
        <f>[4]军团势力点战斗奖励设计!GF69/G65</f>
        <v>0.12043057906378818</v>
      </c>
      <c r="AC65" s="128">
        <f>求节点(活动投放!$S$6:$S$41,活动投放!AR$6:AR$41,$B65)/G65</f>
        <v>0.87956942093621193</v>
      </c>
      <c r="AE65" s="128">
        <f>[4]军团势力点战斗奖励设计!GG69/H65</f>
        <v>0.12043057906378818</v>
      </c>
      <c r="AF65" s="128">
        <f>求节点(活动投放!$S$6:$S$41,活动投放!AS$6:AS$41,$B65)/H65</f>
        <v>0.87956942093621171</v>
      </c>
      <c r="AI65" s="80">
        <v>60</v>
      </c>
      <c r="AJ65" s="119">
        <f>[4]军团势力点战斗奖励设计!GH69+求节点(活动投放!$S$46:$S$81,活动投放!AN$46:AN$81,$AI65)</f>
        <v>50.490512270402064</v>
      </c>
      <c r="AK65" s="119">
        <f>[4]军团势力点战斗奖励设计!GI69+求节点(活动投放!$S$46:$S$81,活动投放!AO$46:AO$81,$AI65)</f>
        <v>10.08111809652401</v>
      </c>
      <c r="AL65" s="119">
        <f>[4]军团势力点战斗奖励设计!GJ69+求节点(活动投放!$S$46:$S$81,活动投放!AP$46:AP$81,$AI65)</f>
        <v>2.0404030930520141</v>
      </c>
      <c r="AM65" s="119">
        <f>[4]军团势力点战斗奖励设计!GK69+求节点(活动投放!$S$46:$S$81,活动投放!AQ$46:AQ$81,$AI65)</f>
        <v>1.5303023197890107</v>
      </c>
      <c r="AN65" s="119">
        <f>[4]军团势力点战斗奖励设计!GL69+求节点(活动投放!$S$46:$S$81,活动投放!AR$46:AR$81,$AI65)</f>
        <v>0</v>
      </c>
      <c r="AO65" s="119">
        <f>[4]军团势力点战斗奖励设计!GM69+求节点(活动投放!$S$46:$S$81,活动投放!AS$46:AS$81,$AI65)</f>
        <v>0</v>
      </c>
      <c r="AP65" s="119">
        <f>IF($AI65&lt;前期规划!$C$2,0,求节点(装备突破!$N$46:$N$81,装备突破!AQ$46:AQ$81,$AI65))</f>
        <v>25.940677526906573</v>
      </c>
      <c r="AQ65" s="119">
        <f>IF($AI65&lt;前期规划!$C$2,0,求节点(装备突破!$N$46:$N$81,装备突破!AR$46:AR$81,$AI65))</f>
        <v>8.6468925089688575</v>
      </c>
      <c r="AR65" s="119">
        <f>IF($AI65&lt;前期规划!$C$2,0,求节点(装备突破!$N$46:$N$81,装备突破!AS$46:AS$81,$AI65))</f>
        <v>0</v>
      </c>
      <c r="AS65" s="119">
        <f>IF($AI65&lt;前期规划!$C$2,0,求节点(装备突破!$N$46:$N$81,装备突破!AT$46:AT$81,$AI65))</f>
        <v>0</v>
      </c>
      <c r="AT65" s="119">
        <f>IF($AI65&lt;前期规划!$C$2,0,求节点(装备突破!$N$46:$N$81,装备突破!AU$46:AU$81,$AI65))</f>
        <v>0</v>
      </c>
      <c r="AU65" s="119">
        <f>IF($AI65&lt;前期规划!$C$2,0,求节点(装备突破!$N$46:$N$81,装备突破!AV$46:AV$81,$AI65))</f>
        <v>0</v>
      </c>
      <c r="AV65" s="80">
        <f t="shared" si="29"/>
        <v>1.946383714073449</v>
      </c>
      <c r="AW65" s="80">
        <f t="shared" si="1"/>
        <v>1.165866013260547</v>
      </c>
      <c r="AX65" s="80">
        <f t="shared" si="2"/>
        <v>0</v>
      </c>
      <c r="AY65" s="80">
        <f t="shared" si="3"/>
        <v>0</v>
      </c>
      <c r="AZ65" s="80">
        <f t="shared" si="4"/>
        <v>0</v>
      </c>
      <c r="BA65" s="80">
        <f t="shared" si="5"/>
        <v>0</v>
      </c>
      <c r="BD65" s="80">
        <v>60</v>
      </c>
      <c r="BE65" s="119">
        <f>[4]军团势力点战斗奖励设计!GN69+求节点(活动投放!$S$86:$S$121,活动投放!AN$86:AN$121,$BD65)</f>
        <v>49.857231010692757</v>
      </c>
      <c r="BF65" s="119">
        <f>[4]军团势力点战斗奖励设计!GO69+求节点(活动投放!$S$86:$S$121,活动投放!AO$86:AO$121,$BD65)</f>
        <v>11.981953243652008</v>
      </c>
      <c r="BG65" s="119">
        <f>[4]军团势力点战斗奖励设计!GP69+求节点(活动投放!$S$86:$S$121,活动投放!AP$86:AP$121,$BD65)</f>
        <v>2.6362893321131886</v>
      </c>
      <c r="BH65" s="119">
        <f>[4]军团势力点战斗奖励设计!GQ69+求节点(活动投放!$S$86:$S$121,活动投放!AQ$86:AQ$121,$BD65)</f>
        <v>1.9772169990848918</v>
      </c>
      <c r="BI65" s="119">
        <f>[4]军团势力点战斗奖励设计!GR69+求节点(活动投放!$S$86:$S$121,活动投放!AR$86:AR$121,$BD65)</f>
        <v>0</v>
      </c>
      <c r="BJ65" s="119">
        <f>[4]军团势力点战斗奖励设计!GS69+求节点(活动投放!$S$86:$S$121,活动投放!AS$86:AS$121,$BD65)</f>
        <v>0</v>
      </c>
      <c r="BK65" s="119">
        <f>IF($BD65&lt;前期规划!$C$2,0,求节点(装备突破!$N$86:$N$121,装备突破!AQ$86:AQ$121,$BD65))</f>
        <v>9.7124504552449533</v>
      </c>
      <c r="BL65" s="119">
        <f>IF($BD65&lt;前期规划!$C$2,0,求节点(装备突破!$N$86:$N$121,装备突破!AR$86:AR$121,$BD65))</f>
        <v>19.42490091048991</v>
      </c>
      <c r="BM65" s="119">
        <f>IF($BD65&lt;前期规划!$C$2,0,求节点(装备突破!$N$86:$N$121,装备突破!AS$86:AS$121,$BD65))</f>
        <v>0</v>
      </c>
      <c r="BN65" s="119">
        <f>IF($BD65&lt;前期规划!$C$2,0,求节点(装备突破!$N$86:$N$121,装备突破!AT$86:AT$121,$BD65))</f>
        <v>0</v>
      </c>
      <c r="BO65" s="119">
        <f>IF($BD65&lt;前期规划!$C$2,0,求节点(装备突破!$N$86:$N$121,装备突破!AU$86:AU$121,$BD65))</f>
        <v>0</v>
      </c>
      <c r="BP65" s="119">
        <f>IF($BD65&lt;前期规划!$C$2,0,求节点(装备突破!$N$86:$N$121,装备突破!AV$86:AV$121,$BD65))</f>
        <v>0</v>
      </c>
      <c r="BQ65" s="80">
        <f t="shared" si="30"/>
        <v>5.1333318239753458</v>
      </c>
      <c r="BR65" s="80">
        <f t="shared" si="6"/>
        <v>0.61683471637075205</v>
      </c>
      <c r="BS65" s="80">
        <f t="shared" si="7"/>
        <v>0</v>
      </c>
      <c r="BT65" s="80">
        <f t="shared" si="8"/>
        <v>0</v>
      </c>
      <c r="BU65" s="80">
        <f t="shared" si="9"/>
        <v>0</v>
      </c>
      <c r="BV65" s="80">
        <f t="shared" si="10"/>
        <v>0</v>
      </c>
      <c r="BY65" s="80">
        <v>60</v>
      </c>
      <c r="BZ65" s="119">
        <f>[4]军团势力点战斗奖励设计!GT69+求节点(活动投放!$S$126:$S$161,活动投放!AN$126:AN$161,$BY65)</f>
        <v>35.981737103061285</v>
      </c>
      <c r="CA65" s="119">
        <f>[4]军团势力点战斗奖励设计!GU69+求节点(活动投放!$S$126:$S$161,活动投放!AO$126:AO$161,$BY65)</f>
        <v>10.478397214569281</v>
      </c>
      <c r="CB65" s="119">
        <f>[4]军团势力点战斗奖励设计!GV69+求节点(活动投放!$S$126:$S$161,活动投放!AP$126:AP$161,$BY65)</f>
        <v>1.9673268709961775</v>
      </c>
      <c r="CC65" s="119">
        <f>[4]军团势力点战斗奖励设计!GW69+求节点(活动投放!$S$126:$S$161,活动投放!AQ$126:AQ$161,$BY65)</f>
        <v>1.4754951532471332</v>
      </c>
      <c r="CD65" s="119">
        <f>[4]军团势力点战斗奖励设计!GX69+求节点(活动投放!$S$126:$S$161,活动投放!AR$126:AR$161,$BY65)</f>
        <v>0</v>
      </c>
      <c r="CE65" s="119">
        <f>[4]军团势力点战斗奖励设计!GY69+求节点(活动投放!$S$126:$S$161,活动投放!AS$126:AS$161,$BY65)</f>
        <v>0</v>
      </c>
      <c r="CF65" s="119">
        <f>IF($BY65&lt;前期规划!$C$2,0,求节点(装备突破!$N$126:$N$161,装备突破!AQ$126:AQ$161,$BY65))</f>
        <v>39.11302493566739</v>
      </c>
      <c r="CG65" s="119">
        <f>IF($BY65&lt;前期规划!$C$2,0,求节点(装备突破!$N$126:$N$161,装备突破!AR$126:AR$161,$BY65))</f>
        <v>23.503408426258211</v>
      </c>
      <c r="CH65" s="119">
        <f>IF($BY65&lt;前期规划!$C$2,0,求节点(装备突破!$N$126:$N$161,装备突破!AS$126:AS$161,$BY65))</f>
        <v>5.2328667238512088</v>
      </c>
      <c r="CI65" s="119">
        <f>IF($BY65&lt;前期规划!$C$2,0,求节点(装备突破!$N$126:$N$161,装备突破!AT$126:AT$161,$BY65))</f>
        <v>0</v>
      </c>
      <c r="CJ65" s="119">
        <f>IF($BY65&lt;前期规划!$C$2,0,求节点(装备突破!$N$126:$N$161,装备突破!AU$126:AU$161,$BY65))</f>
        <v>0</v>
      </c>
      <c r="CK65" s="119">
        <f>IF($BY65&lt;前期规划!$C$2,0,求节点(装备突破!$N$126:$N$161,装备突破!AV$126:AV$161,$BY65))</f>
        <v>0</v>
      </c>
      <c r="CL65" s="80">
        <f t="shared" si="31"/>
        <v>0.91994258082169789</v>
      </c>
      <c r="CM65" s="80">
        <f t="shared" si="11"/>
        <v>0.44582458103662637</v>
      </c>
      <c r="CN65" s="80">
        <f t="shared" si="12"/>
        <v>0.37595585265513759</v>
      </c>
      <c r="CO65" s="80">
        <f t="shared" si="13"/>
        <v>0</v>
      </c>
      <c r="CP65" s="80">
        <f t="shared" si="14"/>
        <v>0</v>
      </c>
      <c r="CQ65" s="80">
        <f t="shared" si="15"/>
        <v>0</v>
      </c>
      <c r="CT65" s="80">
        <v>60</v>
      </c>
      <c r="CU65" s="119">
        <f>[4]军团势力点战斗奖励设计!GZ69+求节点(活动投放!$S$166:$S$201,活动投放!AN$166:AN$201,$CT65)</f>
        <v>20.608903640292098</v>
      </c>
      <c r="CV65" s="119">
        <f>[4]军团势力点战斗奖励设计!HA69+求节点(活动投放!$S$166:$S$201,活动投放!AO$166:AO$201,$CT65)</f>
        <v>4.2861386144525175</v>
      </c>
      <c r="CW65" s="119">
        <f>[4]军团势力点战斗奖励设计!HB69+求节点(活动投放!$S$166:$S$201,活动投放!AP$166:AP$201,$CT65)</f>
        <v>0</v>
      </c>
      <c r="CX65" s="119">
        <f>[4]军团势力点战斗奖励设计!HC69+求节点(活动投放!$S$166:$S$201,活动投放!AQ$166:AQ$201,$CT65)</f>
        <v>0</v>
      </c>
      <c r="CY65" s="119">
        <f>[4]军团势力点战斗奖励设计!HD69+求节点(活动投放!$S$166:$S$201,活动投放!AR$166:AR$201,$CT65)</f>
        <v>0</v>
      </c>
      <c r="CZ65" s="119">
        <f>[4]军团势力点战斗奖励设计!HE69+求节点(活动投放!$S$166:$S$201,活动投放!AS$166:AS$201,$CT65)</f>
        <v>0</v>
      </c>
      <c r="DA65" s="119">
        <f>IF($CT65&lt;前期规划!$C$2,0,求节点(装备突破!$N$166:$N$201,装备突破!AQ$166:AQ$201,$CT65))</f>
        <v>0</v>
      </c>
      <c r="DB65" s="119">
        <f>IF($CT65&lt;前期规划!$C$2,0,求节点(装备突破!$N$166:$N$201,装备突破!AR$166:AR$201,$CT65))</f>
        <v>95.383510368189775</v>
      </c>
      <c r="DC65" s="119">
        <f>IF($CT65&lt;前期规划!$C$2,0,求节点(装备突破!$N$166:$N$201,装备突破!AS$166:AS$201,$CT65))</f>
        <v>47.691755184094895</v>
      </c>
      <c r="DD65" s="119">
        <f>IF($CT65&lt;前期规划!$C$2,0,求节点(装备突破!$N$166:$N$201,装备突破!AT$166:AT$201,$CT65))</f>
        <v>0</v>
      </c>
      <c r="DE65" s="119">
        <f>IF($CT65&lt;前期规划!$C$2,0,求节点(装备突破!$N$166:$N$201,装备突破!AU$166:AU$201,$CT65))</f>
        <v>0</v>
      </c>
      <c r="DF65" s="119">
        <f>IF($CT65&lt;前期规划!$C$2,0,求节点(装备突破!$N$166:$N$201,装备突破!AV$166:AV$201,$CT65))</f>
        <v>0</v>
      </c>
      <c r="DG65" s="80">
        <f t="shared" si="32"/>
        <v>0</v>
      </c>
      <c r="DH65" s="80">
        <f t="shared" si="16"/>
        <v>4.4935844758780624E-2</v>
      </c>
      <c r="DI65" s="80">
        <f t="shared" si="17"/>
        <v>0</v>
      </c>
      <c r="DJ65" s="80">
        <f t="shared" si="18"/>
        <v>0</v>
      </c>
      <c r="DK65" s="80">
        <f t="shared" si="19"/>
        <v>0</v>
      </c>
      <c r="DL65" s="80">
        <f t="shared" si="20"/>
        <v>0</v>
      </c>
      <c r="DN65" s="128" t="e">
        <f>[4]军团势力点战斗奖励设计!HE69/CZ65</f>
        <v>#DIV/0!</v>
      </c>
      <c r="DO65" s="128" t="e">
        <f>求节点(活动投放!$S$166:$S$201,活动投放!AS$166:AS$201,$CT65)/CZ65</f>
        <v>#DIV/0!</v>
      </c>
      <c r="DU65" s="140">
        <v>60</v>
      </c>
      <c r="DV65" s="140">
        <f>[4]军团势力点战斗奖励设计!AA69+[4]军团势力点战斗奖励设计!AF69+求节点(活动投放!$S$6:$S$41,活动投放!$BC$6:$BC$41,$DU65)</f>
        <v>130.44105940048749</v>
      </c>
      <c r="DW65" s="140">
        <f>[4]军团势力点战斗奖励设计!AB69+[4]军团势力点战斗奖励设计!AG69+求节点(活动投放!$S$46:$S$81,活动投放!$BC$46:$BC$81,$DU65)</f>
        <v>183.6362783746813</v>
      </c>
      <c r="DX65" s="140">
        <f>[4]军团势力点战斗奖励设计!AC69+[4]军团势力点战斗奖励设计!AH69+求节点(活动投放!$S$86:$S$121,活动投放!$BC$86:$BC$121,$DU65)</f>
        <v>237.26603989018707</v>
      </c>
      <c r="DY65" s="140">
        <f>[4]军团势力点战斗奖励设计!AD69+[4]军团势力点战斗奖励设计!AI69+求节点(活动投放!$S$126:$S$161,活动投放!$BC$126:$BC$161,$DU65)</f>
        <v>177.059418389656</v>
      </c>
      <c r="DZ65" s="140">
        <f>[4]军团势力点战斗奖励设计!AE69+[4]军团势力点战斗奖励设计!AJ69+求节点(活动投放!$S$166:$S$201,活动投放!$BC$166:$BC$201,$DU65)</f>
        <v>0</v>
      </c>
      <c r="EA65" s="140">
        <f>[4]军团势力点战斗奖励设计!BI69+[4]军团势力点战斗奖励设计!BN69+求节点(活动投放!$S$6:$S$41,活动投放!$BE$6:$BE$41,$DU65)</f>
        <v>4.348035313349583</v>
      </c>
      <c r="EB65" s="140">
        <f>[4]军团势力点战斗奖励设计!BJ69+[4]军团势力点战斗奖励设计!BO69+求节点(活动投放!$S$46:$S$81,活动投放!$BE$46:$BE$81,$DU65)</f>
        <v>6.1212092791560417</v>
      </c>
      <c r="EC65" s="140">
        <f>[4]军团势力点战斗奖励设计!BK69+[4]军团势力点战斗奖励设计!BP69+求节点(活动投放!$S$86:$S$121,活动投放!$BE$86:$BE$121,$DU65)</f>
        <v>7.9088679963395672</v>
      </c>
      <c r="ED65" s="140">
        <f>[4]军团势力点战斗奖励设计!BL69+[4]军团势力点战斗奖励设计!BQ69+求节点(活动投放!$S$126:$S$161,活动投放!$BE$126:$BE$161,$DU65)</f>
        <v>5.9019806129885328</v>
      </c>
      <c r="EE65" s="140">
        <f>[4]军团势力点战斗奖励设计!BM69+[4]军团势力点战斗奖励设计!BR69+求节点(活动投放!$S$166:$S$201,活动投放!$BE$166:$BE$201,$DU65)</f>
        <v>0</v>
      </c>
      <c r="EF65" s="140">
        <f t="shared" si="33"/>
        <v>1</v>
      </c>
      <c r="EG65" s="140">
        <f t="shared" si="34"/>
        <v>1.0000000000000002</v>
      </c>
      <c r="EH65" s="140">
        <f t="shared" si="35"/>
        <v>1.0000000000000002</v>
      </c>
      <c r="EI65" s="140">
        <f t="shared" si="36"/>
        <v>1.0000000000000002</v>
      </c>
      <c r="EJ65" s="140">
        <f t="shared" si="37"/>
        <v>0</v>
      </c>
      <c r="EM65" s="140">
        <v>60</v>
      </c>
      <c r="EN65" s="140">
        <f>[4]军团势力点战斗奖励设计!AK69+[4]军团势力点战斗奖励设计!AP69+求节点(活动投放!$S$6:$S$41,活动投放!$BD$6:$BD$41,$EM65)</f>
        <v>13.191275440308296</v>
      </c>
      <c r="EO65" s="140">
        <f>[4]军团势力点战斗奖励设计!AL69+[4]军团势力点战斗奖励设计!AQ69+求节点(活动投放!$S$46:$S$81,活动投放!$BD$46:$BD$81,$EM65)</f>
        <v>0</v>
      </c>
      <c r="EP65" s="140">
        <f>[4]军团势力点战斗奖励设计!AM69+[4]军团势力点战斗奖励设计!AR69+求节点(活动投放!$S$86:$S$121,活动投放!$BD$86:$BD$121,$EM65)</f>
        <v>0</v>
      </c>
      <c r="EQ65" s="140">
        <f>[4]军团势力点战斗奖励设计!AN69+[4]军团势力点战斗奖励设计!AS69+求节点(活动投放!$S$126:$S$161,活动投放!$BD$126:$BD$161,$EM65)</f>
        <v>0</v>
      </c>
      <c r="ER65" s="140">
        <f>[4]军团势力点战斗奖励设计!AO69+[4]军团势力点战斗奖励设计!AT69+求节点(活动投放!$S$166:$S$201,活动投放!$BD$166:$BD$201,$EM65)</f>
        <v>0</v>
      </c>
      <c r="ES65" s="140">
        <f>[4]军团势力点战斗奖励设计!BS69+[4]军团势力点战斗奖励设计!BX69+求节点(活动投放!$S$6:$S$41,活动投放!$BF$6:$BF$41,$EM65)</f>
        <v>0.2638255088061659</v>
      </c>
      <c r="ET65" s="140">
        <f>[4]军团势力点战斗奖励设计!BT69+[4]军团势力点战斗奖励设计!BY69+求节点(活动投放!$S$46:$S$81,活动投放!$BF$46:$BF$81,$EM65)</f>
        <v>0</v>
      </c>
      <c r="EU65" s="140">
        <f>[4]军团势力点战斗奖励设计!BU69+[4]军团势力点战斗奖励设计!BZ69+求节点(活动投放!$S$86:$S$121,活动投放!$BF$86:$BF$121,$EM65)</f>
        <v>0</v>
      </c>
      <c r="EV65" s="140">
        <f>[4]军团势力点战斗奖励设计!BV69+[4]军团势力点战斗奖励设计!CA69+求节点(活动投放!$S$126:$S$161,活动投放!$BF$126:$BF$161,$EM65)</f>
        <v>0</v>
      </c>
      <c r="EW65" s="140">
        <f>[4]军团势力点战斗奖励设计!BW69+[4]军团势力点战斗奖励设计!CB69+求节点(活动投放!$S$166:$S$201,活动投放!$BF$166:$BF$201,$EM65)</f>
        <v>0</v>
      </c>
      <c r="EX65" s="140">
        <f t="shared" si="38"/>
        <v>1</v>
      </c>
      <c r="EY65" s="140">
        <f t="shared" si="39"/>
        <v>0</v>
      </c>
      <c r="EZ65" s="140">
        <f t="shared" si="40"/>
        <v>0</v>
      </c>
      <c r="FA65" s="140">
        <f t="shared" si="41"/>
        <v>0</v>
      </c>
      <c r="FB65" s="140">
        <f t="shared" si="42"/>
        <v>0</v>
      </c>
    </row>
    <row r="66" spans="2:158" x14ac:dyDescent="0.15">
      <c r="B66" s="80">
        <v>61</v>
      </c>
      <c r="C66" s="119">
        <f>[4]军团势力点战斗奖励设计!GB70+求节点(活动投放!$S$6:$S$41,活动投放!AN$6:AN$41,$B66)</f>
        <v>70.598889271956793</v>
      </c>
      <c r="D66" s="119">
        <f>[4]军团势力点战斗奖励设计!GC70+求节点(活动投放!$S$6:$S$41,活动投放!AO$6:AO$41,$B66)</f>
        <v>11.820581996433607</v>
      </c>
      <c r="E66" s="119">
        <f>[4]军团势力点战斗奖励设计!GD70+求节点(活动投放!$S$6:$S$41,活动投放!AP$6:AP$41,$B66)</f>
        <v>1.690815341144223</v>
      </c>
      <c r="F66" s="119">
        <f>[4]军团势力点战斗奖励设计!GE70+求节点(活动投放!$S$6:$S$41,活动投放!AQ$6:AQ$41,$B66)</f>
        <v>1.1949915732976346</v>
      </c>
      <c r="G66" s="119">
        <f>[4]军团势力点战斗奖励设计!GF70+求节点(活动投放!$S$6:$S$41,活动投放!AR$6:AR$41,$B66)</f>
        <v>0.31271797084082925</v>
      </c>
      <c r="H66" s="119">
        <f>[4]军团势力点战斗奖励设计!GG70+求节点(活动投放!$S$6:$S$41,活动投放!AS$6:AS$41,$B66)</f>
        <v>3.4746441204536578E-2</v>
      </c>
      <c r="I66" s="119">
        <f>IF($B66&lt;前期规划!$C$2,0,求节点(装备突破!$N$6:$N$41,装备突破!AQ$6:AQ$41,$B66))</f>
        <v>4.415165344822646</v>
      </c>
      <c r="J66" s="119">
        <f>IF($B66&lt;前期规划!$C$2,0,求节点(装备突破!$N$6:$N$41,装备突破!AR$6:AR$41,$B66))</f>
        <v>4.415165344822646</v>
      </c>
      <c r="K66" s="119">
        <f>IF($B66&lt;前期规划!$C$2,0,求节点(装备突破!$N$6:$N$41,装备突破!AS$6:AS$41,$B66))</f>
        <v>0</v>
      </c>
      <c r="L66" s="119">
        <f>IF($B66&lt;前期规划!$C$2,0,求节点(装备突破!$N$6:$N$41,装备突破!AT$6:AT$41,$B66))</f>
        <v>0</v>
      </c>
      <c r="M66" s="119">
        <f>IF($B66&lt;前期规划!$C$2,0,求节点(装备突破!$N$6:$N$41,装备突破!AU$6:AU$41,$B66))</f>
        <v>0</v>
      </c>
      <c r="N66" s="119">
        <f>IF($B66&lt;前期规划!$C$2,0,求节点(装备突破!$N$6:$N$41,装备突破!AV$6:AV$41,$B66))</f>
        <v>0</v>
      </c>
      <c r="O66" s="80">
        <f t="shared" si="23"/>
        <v>15.990089556836903</v>
      </c>
      <c r="P66" s="80">
        <f t="shared" si="24"/>
        <v>2.6772682500542753</v>
      </c>
      <c r="Q66" s="80">
        <f t="shared" si="25"/>
        <v>0</v>
      </c>
      <c r="R66" s="80">
        <f t="shared" si="26"/>
        <v>0</v>
      </c>
      <c r="S66" s="80">
        <f t="shared" si="27"/>
        <v>0</v>
      </c>
      <c r="T66" s="80">
        <f t="shared" si="28"/>
        <v>0</v>
      </c>
      <c r="V66" s="128">
        <f>[4]军团势力点战斗奖励设计!GD70/E66</f>
        <v>1.5397815481681485E-2</v>
      </c>
      <c r="W66" s="128">
        <f>求节点(活动投放!$S$6:$S$41,活动投放!AP$6:AP$41,$B66)/E66</f>
        <v>0.9846021845183186</v>
      </c>
      <c r="Y66" s="128">
        <f>[4]军团势力点战斗奖励设计!GE70/F66</f>
        <v>1.4524433041085902E-2</v>
      </c>
      <c r="Z66" s="128">
        <f>求节点(活动投放!$S$6:$S$41,活动投放!AQ$6:AQ$41,$B66)/F66</f>
        <v>0.98547556695891414</v>
      </c>
      <c r="AB66" s="128">
        <f>[4]军团势力点战斗奖励设计!GF70/G66</f>
        <v>0.1248802358553289</v>
      </c>
      <c r="AC66" s="128">
        <f>求节点(活动投放!$S$6:$S$41,活动投放!AR$6:AR$41,$B66)/G66</f>
        <v>0.87511976414467108</v>
      </c>
      <c r="AE66" s="128">
        <f>[4]军团势力点战斗奖励设计!GG70/H66</f>
        <v>0.12488023585532892</v>
      </c>
      <c r="AF66" s="128">
        <f>求节点(活动投放!$S$6:$S$41,活动投放!AS$6:AS$41,$B66)/H66</f>
        <v>0.87511976414467108</v>
      </c>
      <c r="AI66" s="80">
        <v>61</v>
      </c>
      <c r="AJ66" s="119">
        <f>[4]军团势力点战斗奖励设计!GH70+求节点(活动投放!$S$46:$S$81,活动投放!AN$46:AN$81,$AI66)</f>
        <v>59.591099975006181</v>
      </c>
      <c r="AK66" s="119">
        <f>[4]军团势力点战斗奖励设计!GI70+求节点(活动投放!$S$46:$S$81,活动投放!AO$46:AO$81,$AI66)</f>
        <v>12.425985920974936</v>
      </c>
      <c r="AL66" s="119">
        <f>[4]军团势力点战斗奖励设计!GJ70+求节点(活动投放!$S$46:$S$81,活动投放!AP$46:AP$81,$AI66)</f>
        <v>2.2803890594676872</v>
      </c>
      <c r="AM66" s="119">
        <f>[4]军团势力点战斗奖励设计!GK70+求节点(活动投放!$S$46:$S$81,活动投放!AQ$46:AQ$81,$AI66)</f>
        <v>1.7102917946007656</v>
      </c>
      <c r="AN66" s="119">
        <f>[4]军团势力点战斗奖励设计!GL70+求节点(活动投放!$S$46:$S$81,活动投放!AR$46:AR$81,$AI66)</f>
        <v>0</v>
      </c>
      <c r="AO66" s="119">
        <f>[4]军团势力点战斗奖励设计!GM70+求节点(活动投放!$S$46:$S$81,活动投放!AS$46:AS$81,$AI66)</f>
        <v>0</v>
      </c>
      <c r="AP66" s="119">
        <f>IF($AI66&lt;前期规划!$C$2,0,求节点(装备突破!$N$46:$N$81,装备突破!AQ$46:AQ$81,$AI66))</f>
        <v>28.991740616827748</v>
      </c>
      <c r="AQ66" s="119">
        <f>IF($AI66&lt;前期规划!$C$2,0,求节点(装备突破!$N$46:$N$81,装备突破!AR$46:AR$81,$AI66))</f>
        <v>9.6639135389425839</v>
      </c>
      <c r="AR66" s="119">
        <f>IF($AI66&lt;前期规划!$C$2,0,求节点(装备突破!$N$46:$N$81,装备突破!AS$46:AS$81,$AI66))</f>
        <v>0</v>
      </c>
      <c r="AS66" s="119">
        <f>IF($AI66&lt;前期规划!$C$2,0,求节点(装备突破!$N$46:$N$81,装备突破!AT$46:AT$81,$AI66))</f>
        <v>0</v>
      </c>
      <c r="AT66" s="119">
        <f>IF($AI66&lt;前期规划!$C$2,0,求节点(装备突破!$N$46:$N$81,装备突破!AU$46:AU$81,$AI66))</f>
        <v>0</v>
      </c>
      <c r="AU66" s="119">
        <f>IF($AI66&lt;前期规划!$C$2,0,求节点(装备突破!$N$46:$N$81,装备突破!AV$46:AV$81,$AI66))</f>
        <v>0</v>
      </c>
      <c r="AV66" s="80">
        <f t="shared" si="29"/>
        <v>2.0554509217848609</v>
      </c>
      <c r="AW66" s="80">
        <f t="shared" si="1"/>
        <v>1.2858130270828743</v>
      </c>
      <c r="AX66" s="80">
        <f t="shared" si="2"/>
        <v>0</v>
      </c>
      <c r="AY66" s="80">
        <f t="shared" si="3"/>
        <v>0</v>
      </c>
      <c r="AZ66" s="80">
        <f t="shared" si="4"/>
        <v>0</v>
      </c>
      <c r="BA66" s="80">
        <f t="shared" si="5"/>
        <v>0</v>
      </c>
      <c r="BD66" s="80">
        <v>61</v>
      </c>
      <c r="BE66" s="119">
        <f>[4]军团势力点战斗奖励设计!GN70+求节点(活动投放!$S$86:$S$121,活动投放!AN$86:AN$121,$BD66)</f>
        <v>56.557870731870302</v>
      </c>
      <c r="BF66" s="119">
        <f>[4]军团势力点战斗奖励设计!GO70+求节点(活动投放!$S$86:$S$121,活动投放!AO$86:AO$121,$BD66)</f>
        <v>14.611787303850518</v>
      </c>
      <c r="BG66" s="119">
        <f>[4]军团势力点战斗奖励设计!GP70+求节点(活动投放!$S$86:$S$121,活动投放!AP$86:AP$121,$BD66)</f>
        <v>3.0918986107523714</v>
      </c>
      <c r="BH66" s="119">
        <f>[4]军团势力点战斗奖励设计!GQ70+求节点(活动投放!$S$86:$S$121,活动投放!AQ$86:AQ$121,$BD66)</f>
        <v>2.3189239580642789</v>
      </c>
      <c r="BI66" s="119">
        <f>[4]军团势力点战斗奖励设计!GR70+求节点(活动投放!$S$86:$S$121,活动投放!AR$86:AR$121,$BD66)</f>
        <v>0</v>
      </c>
      <c r="BJ66" s="119">
        <f>[4]军团势力点战斗奖励设计!GS70+求节点(活动投放!$S$86:$S$121,活动投放!AS$86:AS$121,$BD66)</f>
        <v>0</v>
      </c>
      <c r="BK66" s="119">
        <f>IF($BD66&lt;前期规划!$C$2,0,求节点(装备突破!$N$86:$N$121,装备突破!AQ$86:AQ$121,$BD66))</f>
        <v>11.390977349781947</v>
      </c>
      <c r="BL66" s="119">
        <f>IF($BD66&lt;前期规划!$C$2,0,求节点(装备突破!$N$86:$N$121,装备突破!AR$86:AR$121,$BD66))</f>
        <v>22.781954699563897</v>
      </c>
      <c r="BM66" s="119">
        <f>IF($BD66&lt;前期规划!$C$2,0,求节点(装备突破!$N$86:$N$121,装备突破!AS$86:AS$121,$BD66))</f>
        <v>0</v>
      </c>
      <c r="BN66" s="119">
        <f>IF($BD66&lt;前期规划!$C$2,0,求节点(装备突破!$N$86:$N$121,装备突破!AT$86:AT$121,$BD66))</f>
        <v>0</v>
      </c>
      <c r="BO66" s="119">
        <f>IF($BD66&lt;前期规划!$C$2,0,求节点(装备突破!$N$86:$N$121,装备突破!AU$86:AU$121,$BD66))</f>
        <v>0</v>
      </c>
      <c r="BP66" s="119">
        <f>IF($BD66&lt;前期规划!$C$2,0,求节点(装备突破!$N$86:$N$121,装备突破!AV$86:AV$121,$BD66))</f>
        <v>0</v>
      </c>
      <c r="BQ66" s="80">
        <f t="shared" si="30"/>
        <v>4.9651464483820584</v>
      </c>
      <c r="BR66" s="80">
        <f t="shared" si="6"/>
        <v>0.64137548759721763</v>
      </c>
      <c r="BS66" s="80">
        <f t="shared" si="7"/>
        <v>0</v>
      </c>
      <c r="BT66" s="80">
        <f t="shared" si="8"/>
        <v>0</v>
      </c>
      <c r="BU66" s="80">
        <f t="shared" si="9"/>
        <v>0</v>
      </c>
      <c r="BV66" s="80">
        <f t="shared" si="10"/>
        <v>0</v>
      </c>
      <c r="BY66" s="80">
        <v>61</v>
      </c>
      <c r="BZ66" s="119">
        <f>[4]军团势力点战斗奖励设计!GT70+求节点(活动投放!$S$126:$S$161,活动投放!AN$126:AN$161,$BY66)</f>
        <v>40.450886813705324</v>
      </c>
      <c r="CA66" s="119">
        <f>[4]军团势力点战斗奖励设计!GU70+求节点(活动投放!$S$126:$S$161,活动投放!AO$126:AO$161,$BY66)</f>
        <v>14.841138169714299</v>
      </c>
      <c r="CB66" s="119">
        <f>[4]军团势力点战斗奖励设计!GV70+求节点(活动投放!$S$126:$S$161,活动投放!AP$126:AP$161,$BY66)</f>
        <v>3.4823412903748765</v>
      </c>
      <c r="CC66" s="119">
        <f>[4]军团势力点战斗奖励设计!GW70+求节点(活动投放!$S$126:$S$161,活动投放!AQ$126:AQ$161,$BY66)</f>
        <v>2.6117559677811575</v>
      </c>
      <c r="CD66" s="119">
        <f>[4]军团势力点战斗奖励设计!GX70+求节点(活动投放!$S$126:$S$161,活动投放!AR$126:AR$161,$BY66)</f>
        <v>0</v>
      </c>
      <c r="CE66" s="119">
        <f>[4]军团势力点战斗奖励设计!GY70+求节点(活动投放!$S$126:$S$161,活动投放!AS$126:AS$161,$BY66)</f>
        <v>0</v>
      </c>
      <c r="CF66" s="119">
        <f>IF($BY66&lt;前期规划!$C$2,0,求节点(装备突破!$N$126:$N$161,装备突破!AQ$126:AQ$161,$BY66))</f>
        <v>34.579537267463792</v>
      </c>
      <c r="CG66" s="119">
        <f>IF($BY66&lt;前期规划!$C$2,0,求节点(装备突破!$N$126:$N$161,装备突破!AR$126:AR$161,$BY66))</f>
        <v>30.051779502552304</v>
      </c>
      <c r="CH66" s="119">
        <f>IF($BY66&lt;前期规划!$C$2,0,求节点(装备突破!$N$126:$N$161,装备突破!AS$126:AS$161,$BY66))</f>
        <v>9.2626335400321889</v>
      </c>
      <c r="CI66" s="119">
        <f>IF($BY66&lt;前期规划!$C$2,0,求节点(装备突破!$N$126:$N$161,装备突破!AT$126:AT$161,$BY66))</f>
        <v>0</v>
      </c>
      <c r="CJ66" s="119">
        <f>IF($BY66&lt;前期规划!$C$2,0,求节点(装备突破!$N$126:$N$161,装备突破!AU$126:AU$161,$BY66))</f>
        <v>0</v>
      </c>
      <c r="CK66" s="119">
        <f>IF($BY66&lt;前期规划!$C$2,0,求节点(装备突破!$N$126:$N$161,装备突破!AV$126:AV$161,$BY66))</f>
        <v>0</v>
      </c>
      <c r="CL66" s="80">
        <f t="shared" si="31"/>
        <v>1.1697926001967047</v>
      </c>
      <c r="CM66" s="80">
        <f t="shared" si="11"/>
        <v>0.49385222490581093</v>
      </c>
      <c r="CN66" s="80">
        <f t="shared" si="12"/>
        <v>0.37595585265513753</v>
      </c>
      <c r="CO66" s="80">
        <f t="shared" si="13"/>
        <v>0</v>
      </c>
      <c r="CP66" s="80">
        <f t="shared" si="14"/>
        <v>0</v>
      </c>
      <c r="CQ66" s="80">
        <f t="shared" si="15"/>
        <v>0</v>
      </c>
      <c r="CT66" s="80">
        <v>61</v>
      </c>
      <c r="CU66" s="119">
        <f>[4]军团势力点战斗奖励设计!GZ70+求节点(活动投放!$S$166:$S$201,活动投放!AN$166:AN$201,$CT66)</f>
        <v>22.710014326221764</v>
      </c>
      <c r="CV66" s="119">
        <f>[4]军团势力点战斗奖励设计!HA70+求节点(活动投放!$S$166:$S$201,活动投放!AO$166:AO$201,$CT66)</f>
        <v>5.1995423029149741</v>
      </c>
      <c r="CW66" s="119">
        <f>[4]军团势力点战斗奖励设计!HB70+求节点(活动投放!$S$166:$S$201,活动投放!AP$166:AP$201,$CT66)</f>
        <v>0</v>
      </c>
      <c r="CX66" s="119">
        <f>[4]军团势力点战斗奖励设计!HC70+求节点(活动投放!$S$166:$S$201,活动投放!AQ$166:AQ$201,$CT66)</f>
        <v>0</v>
      </c>
      <c r="CY66" s="119">
        <f>[4]军团势力点战斗奖励设计!HD70+求节点(活动投放!$S$166:$S$201,活动投放!AR$166:AR$201,$CT66)</f>
        <v>0</v>
      </c>
      <c r="CZ66" s="119">
        <f>[4]军团势力点战斗奖励设计!HE70+求节点(活动投放!$S$166:$S$201,活动投放!AS$166:AS$201,$CT66)</f>
        <v>0</v>
      </c>
      <c r="DA66" s="119">
        <f>IF($CT66&lt;前期规划!$C$2,0,求节点(装备突破!$N$166:$N$201,装备突破!AQ$166:AQ$201,$CT66))</f>
        <v>0</v>
      </c>
      <c r="DB66" s="119">
        <f>IF($CT66&lt;前期规划!$C$2,0,求节点(装备突破!$N$166:$N$201,装备突破!AR$166:AR$201,$CT66))</f>
        <v>96.973235540992931</v>
      </c>
      <c r="DC66" s="119">
        <f>IF($CT66&lt;前期规划!$C$2,0,求节点(装备突破!$N$166:$N$201,装备突破!AS$166:AS$201,$CT66))</f>
        <v>48.486617770496473</v>
      </c>
      <c r="DD66" s="119">
        <f>IF($CT66&lt;前期规划!$C$2,0,求节点(装备突破!$N$166:$N$201,装备突破!AT$166:AT$201,$CT66))</f>
        <v>0</v>
      </c>
      <c r="DE66" s="119">
        <f>IF($CT66&lt;前期规划!$C$2,0,求节点(装备突破!$N$166:$N$201,装备突破!AU$166:AU$201,$CT66))</f>
        <v>0</v>
      </c>
      <c r="DF66" s="119">
        <f>IF($CT66&lt;前期规划!$C$2,0,求节点(装备突破!$N$166:$N$201,装备突破!AV$166:AV$201,$CT66))</f>
        <v>0</v>
      </c>
      <c r="DG66" s="80">
        <f t="shared" si="32"/>
        <v>0</v>
      </c>
      <c r="DH66" s="80">
        <f t="shared" si="16"/>
        <v>5.3618323384878729E-2</v>
      </c>
      <c r="DI66" s="80">
        <f t="shared" si="17"/>
        <v>0</v>
      </c>
      <c r="DJ66" s="80">
        <f t="shared" si="18"/>
        <v>0</v>
      </c>
      <c r="DK66" s="80">
        <f t="shared" si="19"/>
        <v>0</v>
      </c>
      <c r="DL66" s="80">
        <f t="shared" si="20"/>
        <v>0</v>
      </c>
      <c r="DN66" s="128" t="e">
        <f>[4]军团势力点战斗奖励设计!HE70/CZ66</f>
        <v>#DIV/0!</v>
      </c>
      <c r="DO66" s="128" t="e">
        <f>求节点(活动投放!$S$166:$S$201,活动投放!AS$166:AS$201,$CT66)/CZ66</f>
        <v>#DIV/0!</v>
      </c>
      <c r="DU66" s="140">
        <v>61</v>
      </c>
      <c r="DV66" s="140">
        <f>[4]军团势力点战斗奖励设计!AA70+[4]军团势力点战斗奖励设计!AF70+求节点(活动投放!$S$6:$S$41,活动投放!$BC$6:$BC$41,$DU66)</f>
        <v>134.01844840116598</v>
      </c>
      <c r="DW66" s="140">
        <f>[4]军团势力点战斗奖励设计!AB70+[4]军团势力点战斗奖励设计!AG70+求节点(活动投放!$S$46:$S$81,活动投放!$BC$46:$BC$81,$DU66)</f>
        <v>205.23501535209186</v>
      </c>
      <c r="DX66" s="140">
        <f>[4]军团势力点战斗奖励设计!AC70+[4]军团势力点战斗奖励设计!AH70+求节点(活动投放!$S$86:$S$121,活动投放!$BC$86:$BC$121,$DU66)</f>
        <v>278.2708749677135</v>
      </c>
      <c r="DY66" s="140">
        <f>[4]军团势力点战斗奖励设计!AD70+[4]军团势力点战斗奖励设计!AI70+求节点(活动投放!$S$126:$S$161,活动投放!$BC$126:$BC$161,$DU66)</f>
        <v>313.4107161337389</v>
      </c>
      <c r="DZ66" s="140">
        <f>[4]军团势力点战斗奖励设计!AE70+[4]军团势力点战斗奖励设计!AJ70+求节点(活动投放!$S$166:$S$201,活动投放!$BC$166:$BC$201,$DU66)</f>
        <v>0</v>
      </c>
      <c r="EA66" s="140">
        <f>[4]军团势力点战斗奖励设计!BI70+[4]军团势力点战斗奖励设计!BN70+求节点(活动投放!$S$6:$S$41,活动投放!$BE$6:$BE$41,$DU66)</f>
        <v>4.4672816133721991</v>
      </c>
      <c r="EB66" s="140">
        <f>[4]军团势力点战斗奖励设计!BJ70+[4]军团势力点战斗奖励设计!BO70+求节点(活动投放!$S$46:$S$81,活动投放!$BE$46:$BE$81,$DU66)</f>
        <v>6.8411671784030617</v>
      </c>
      <c r="EC66" s="140">
        <f>[4]军团势力点战斗奖励设计!BK70+[4]军团势力点战斗奖励设计!BP70+求节点(活动投放!$S$86:$S$121,活动投放!$BE$86:$BE$121,$DU66)</f>
        <v>9.2756958322571155</v>
      </c>
      <c r="ED66" s="140">
        <f>[4]军团势力点战斗奖励设计!BL70+[4]军团势力点战斗奖励设计!BQ70+求节点(活动投放!$S$126:$S$161,活动投放!$BE$126:$BE$161,$DU66)</f>
        <v>10.44702387112463</v>
      </c>
      <c r="EE66" s="140">
        <f>[4]军团势力点战斗奖励设计!BM70+[4]军团势力点战斗奖励设计!BR70+求节点(活动投放!$S$166:$S$201,活动投放!$BE$166:$BE$201,$DU66)</f>
        <v>0</v>
      </c>
      <c r="EF66" s="140">
        <f t="shared" si="33"/>
        <v>1</v>
      </c>
      <c r="EG66" s="140">
        <f t="shared" si="34"/>
        <v>1.0000000000000002</v>
      </c>
      <c r="EH66" s="140">
        <f t="shared" si="35"/>
        <v>1.0000000000000002</v>
      </c>
      <c r="EI66" s="140">
        <f t="shared" si="36"/>
        <v>1</v>
      </c>
      <c r="EJ66" s="140">
        <f t="shared" si="37"/>
        <v>0</v>
      </c>
      <c r="EM66" s="140">
        <v>61</v>
      </c>
      <c r="EN66" s="140">
        <f>[4]军团势力点战斗奖励设计!AK70+[4]军团势力点战斗奖励设计!AP70+求节点(活动投放!$S$6:$S$41,活动投放!$BD$6:$BD$41,$EM66)</f>
        <v>32.212499751888188</v>
      </c>
      <c r="EO66" s="140">
        <f>[4]军团势力点战斗奖励设计!AL70+[4]军团势力点战斗奖励设计!AQ70+求节点(活动投放!$S$46:$S$81,活动投放!$BD$46:$BD$81,$EM66)</f>
        <v>0</v>
      </c>
      <c r="EP66" s="140">
        <f>[4]军团势力点战斗奖励设计!AM70+[4]军团势力点战斗奖励设计!AR70+求节点(活动投放!$S$86:$S$121,活动投放!$BD$86:$BD$121,$EM66)</f>
        <v>0</v>
      </c>
      <c r="EQ66" s="140">
        <f>[4]军团势力点战斗奖励设计!AN70+[4]军团势力点战斗奖励设计!AS70+求节点(活动投放!$S$126:$S$161,活动投放!$BD$126:$BD$161,$EM66)</f>
        <v>0</v>
      </c>
      <c r="ER66" s="140">
        <f>[4]军团势力点战斗奖励设计!AO70+[4]军团势力点战斗奖励设计!AT70+求节点(活动投放!$S$166:$S$201,活动投放!$BD$166:$BD$201,$EM66)</f>
        <v>0</v>
      </c>
      <c r="ES66" s="140">
        <f>[4]军团势力点战斗奖励设计!BS70+[4]军团势力点战斗奖励设计!BX70+求节点(活动投放!$S$6:$S$41,活动投放!$BF$6:$BF$41,$EM66)</f>
        <v>0.6442499950377637</v>
      </c>
      <c r="ET66" s="140">
        <f>[4]军团势力点战斗奖励设计!BT70+[4]军团势力点战斗奖励设计!BY70+求节点(活动投放!$S$46:$S$81,活动投放!$BF$46:$BF$81,$EM66)</f>
        <v>0</v>
      </c>
      <c r="EU66" s="140">
        <f>[4]军团势力点战斗奖励设计!BU70+[4]军团势力点战斗奖励设计!BZ70+求节点(活动投放!$S$86:$S$121,活动投放!$BF$86:$BF$121,$EM66)</f>
        <v>0</v>
      </c>
      <c r="EV66" s="140">
        <f>[4]军团势力点战斗奖励设计!BV70+[4]军团势力点战斗奖励设计!CA70+求节点(活动投放!$S$126:$S$161,活动投放!$BF$126:$BF$161,$EM66)</f>
        <v>0</v>
      </c>
      <c r="EW66" s="140">
        <f>[4]军团势力点战斗奖励设计!BW70+[4]军团势力点战斗奖励设计!CB70+求节点(活动投放!$S$166:$S$201,活动投放!$BF$166:$BF$201,$EM66)</f>
        <v>0</v>
      </c>
      <c r="EX66" s="140">
        <f t="shared" si="38"/>
        <v>1.0000000000000002</v>
      </c>
      <c r="EY66" s="140">
        <f t="shared" si="39"/>
        <v>0</v>
      </c>
      <c r="EZ66" s="140">
        <f t="shared" si="40"/>
        <v>0</v>
      </c>
      <c r="FA66" s="140">
        <f t="shared" si="41"/>
        <v>0</v>
      </c>
      <c r="FB66" s="140">
        <f t="shared" si="42"/>
        <v>0</v>
      </c>
    </row>
    <row r="67" spans="2:158" x14ac:dyDescent="0.15">
      <c r="B67" s="80">
        <v>62</v>
      </c>
      <c r="C67" s="119">
        <f>[4]军团势力点战斗奖励设计!GB71+求节点(活动投放!$S$6:$S$41,活动投放!AN$6:AN$41,$B67)</f>
        <v>81.328736758941147</v>
      </c>
      <c r="D67" s="119">
        <f>[4]军团势力点战斗奖励设计!GC71+求节点(活动投放!$S$6:$S$41,活动投放!AO$6:AO$41,$B67)</f>
        <v>14.340427279406551</v>
      </c>
      <c r="E67" s="119">
        <f>[4]军团势力点战斗奖励设计!GD71+求节点(活动投放!$S$6:$S$41,活动投放!AP$6:AP$41,$B67)</f>
        <v>1.8507904204313199</v>
      </c>
      <c r="F67" s="119">
        <f>[4]军团势力点战斗奖励设计!GE71+求节点(活动投放!$S$6:$S$41,活动投放!AQ$6:AQ$41,$B67)</f>
        <v>1.2718300511500451</v>
      </c>
      <c r="G67" s="119">
        <f>[4]军团势力点战斗奖励设计!GF71+求节点(活动投放!$S$6:$S$41,活动投放!AR$6:AR$41,$B67)</f>
        <v>0.49901975476129701</v>
      </c>
      <c r="H67" s="119">
        <f>[4]军团势力点战斗奖励设计!GG71+求节点(活动投放!$S$6:$S$41,活动投放!AS$6:AS$41,$B67)</f>
        <v>5.5446639417921884E-2</v>
      </c>
      <c r="I67" s="119">
        <f>IF($B67&lt;前期规划!$C$2,0,求节点(装备突破!$N$6:$N$41,装备突破!AQ$6:AQ$41,$B67))</f>
        <v>7.0123649111736528</v>
      </c>
      <c r="J67" s="119">
        <f>IF($B67&lt;前期规划!$C$2,0,求节点(装备突破!$N$6:$N$41,装备突破!AR$6:AR$41,$B67))</f>
        <v>7.0123649111736528</v>
      </c>
      <c r="K67" s="119">
        <f>IF($B67&lt;前期规划!$C$2,0,求节点(装备突破!$N$6:$N$41,装备突破!AS$6:AS$41,$B67))</f>
        <v>0</v>
      </c>
      <c r="L67" s="119">
        <f>IF($B67&lt;前期规划!$C$2,0,求节点(装备突破!$N$6:$N$41,装备突破!AT$6:AT$41,$B67))</f>
        <v>0</v>
      </c>
      <c r="M67" s="119">
        <f>IF($B67&lt;前期规划!$C$2,0,求节点(装备突破!$N$6:$N$41,装备突破!AU$6:AU$41,$B67))</f>
        <v>0</v>
      </c>
      <c r="N67" s="119">
        <f>IF($B67&lt;前期规划!$C$2,0,求节点(装备突破!$N$6:$N$41,装备突破!AV$6:AV$41,$B67))</f>
        <v>0</v>
      </c>
      <c r="O67" s="80">
        <f t="shared" si="23"/>
        <v>11.597904243310298</v>
      </c>
      <c r="P67" s="80">
        <f t="shared" si="24"/>
        <v>2.0450201124810556</v>
      </c>
      <c r="Q67" s="80">
        <f t="shared" si="25"/>
        <v>0</v>
      </c>
      <c r="R67" s="80">
        <f t="shared" si="26"/>
        <v>0</v>
      </c>
      <c r="S67" s="80">
        <f t="shared" si="27"/>
        <v>0</v>
      </c>
      <c r="T67" s="80">
        <f t="shared" si="28"/>
        <v>0</v>
      </c>
      <c r="V67" s="128">
        <f>[4]军团势力点战斗奖励设计!GD71/E67</f>
        <v>2.3187056418030916E-2</v>
      </c>
      <c r="W67" s="128">
        <f>求节点(活动投放!$S$6:$S$41,活动投放!AP$6:AP$41,$B67)/E67</f>
        <v>0.97681294358196913</v>
      </c>
      <c r="Y67" s="128">
        <f>[4]军团势力点战斗奖励设计!GE71/F67</f>
        <v>2.2494819889752354E-2</v>
      </c>
      <c r="Z67" s="128">
        <f>求节点(活动投放!$S$6:$S$41,活动投放!AQ$6:AQ$41,$B67)/F67</f>
        <v>0.97750518011024756</v>
      </c>
      <c r="AB67" s="128">
        <f>[4]军团势力点战斗奖励设计!GF71/G67</f>
        <v>0.12899604119987196</v>
      </c>
      <c r="AC67" s="128">
        <f>求节点(活动投放!$S$6:$S$41,活动投放!AR$6:AR$41,$B67)/G67</f>
        <v>0.87100395880012804</v>
      </c>
      <c r="AE67" s="128">
        <f>[4]军团势力点战斗奖励设计!GG71/H67</f>
        <v>0.12899604119987199</v>
      </c>
      <c r="AF67" s="128">
        <f>求节点(活动投放!$S$6:$S$41,活动投放!AS$6:AS$41,$B67)/H67</f>
        <v>0.87100395880012804</v>
      </c>
      <c r="AI67" s="80">
        <v>62</v>
      </c>
      <c r="AJ67" s="119">
        <f>[4]军团势力点战斗奖励设计!GH71+求节点(活动投放!$S$46:$S$81,活动投放!AN$46:AN$81,$AI67)</f>
        <v>68.642617115596025</v>
      </c>
      <c r="AK67" s="119">
        <f>[4]军团势力点战斗奖励设计!GI71+求节点(活动投放!$S$46:$S$81,活动投放!AO$46:AO$81,$AI67)</f>
        <v>14.827503922287772</v>
      </c>
      <c r="AL67" s="119">
        <f>[4]军团势力点战斗奖励设计!GJ71+求节点(活动投放!$S$46:$S$81,活动投放!AP$46:AP$81,$AI67)</f>
        <v>2.5313519693421975</v>
      </c>
      <c r="AM67" s="119">
        <f>[4]军团势力点战斗奖励设计!GK71+求节点(活动投放!$S$46:$S$81,活动投放!AQ$46:AQ$81,$AI67)</f>
        <v>1.8525088077761083</v>
      </c>
      <c r="AN67" s="119">
        <f>[4]军团势力点战斗奖励设计!GL71+求节点(活动投放!$S$46:$S$81,活动投放!AR$46:AR$81,$AI67)</f>
        <v>0.20042433003408774</v>
      </c>
      <c r="AO67" s="119">
        <f>[4]军团势力点战斗奖励设计!GM71+求节点(活动投放!$S$46:$S$81,活动投放!AS$46:AS$81,$AI67)</f>
        <v>2.2269370003787529E-2</v>
      </c>
      <c r="AP67" s="119">
        <f>IF($AI67&lt;前期规划!$C$2,0,求节点(装备突破!$N$46:$N$81,装备突破!AQ$46:AQ$81,$AI67))</f>
        <v>27.090467583929701</v>
      </c>
      <c r="AQ67" s="119">
        <f>IF($AI67&lt;前期规划!$C$2,0,求节点(装备突破!$N$46:$N$81,装备突破!AR$46:AR$81,$AI67))</f>
        <v>14.946205107319511</v>
      </c>
      <c r="AR67" s="119">
        <f>IF($AI67&lt;前期规划!$C$2,0,求节点(装备突破!$N$46:$N$81,装备突破!AS$46:AS$81,$AI67))</f>
        <v>0</v>
      </c>
      <c r="AS67" s="119">
        <f>IF($AI67&lt;前期规划!$C$2,0,求节点(装备突破!$N$46:$N$81,装备突破!AT$46:AT$81,$AI67))</f>
        <v>0</v>
      </c>
      <c r="AT67" s="119">
        <f>IF($AI67&lt;前期规划!$C$2,0,求节点(装备突破!$N$46:$N$81,装备突破!AU$46:AU$81,$AI67))</f>
        <v>0</v>
      </c>
      <c r="AU67" s="119">
        <f>IF($AI67&lt;前期规划!$C$2,0,求节点(装备突破!$N$46:$N$81,装备突破!AV$46:AV$81,$AI67))</f>
        <v>0</v>
      </c>
      <c r="AV67" s="80">
        <f t="shared" si="29"/>
        <v>2.5338291745217205</v>
      </c>
      <c r="AW67" s="80">
        <f t="shared" si="1"/>
        <v>0.99205810544018236</v>
      </c>
      <c r="AX67" s="80">
        <f t="shared" si="2"/>
        <v>0</v>
      </c>
      <c r="AY67" s="80">
        <f t="shared" si="3"/>
        <v>0</v>
      </c>
      <c r="AZ67" s="80">
        <f t="shared" si="4"/>
        <v>0</v>
      </c>
      <c r="BA67" s="80">
        <f t="shared" si="5"/>
        <v>0</v>
      </c>
      <c r="BD67" s="80">
        <v>62</v>
      </c>
      <c r="BE67" s="119">
        <f>[4]军团势力点战斗奖励设计!GN71+求节点(活动投放!$S$86:$S$121,活动投放!AN$86:AN$121,$BD67)</f>
        <v>63.334081449143945</v>
      </c>
      <c r="BF67" s="119">
        <f>[4]军团势力点战斗奖励设计!GO71+求节点(活动投放!$S$86:$S$121,活动投放!AO$86:AO$121,$BD67)</f>
        <v>17.540061335819637</v>
      </c>
      <c r="BG67" s="119">
        <f>[4]军团势力点战斗奖励设计!GP71+求节点(活动投放!$S$86:$S$121,活动投放!AP$86:AP$121,$BD67)</f>
        <v>3.5475078893915541</v>
      </c>
      <c r="BH67" s="119">
        <f>[4]军团势力点战斗奖励设计!GQ71+求节点(活动投放!$S$86:$S$121,活动投放!AQ$86:AQ$121,$BD67)</f>
        <v>2.6606309170436657</v>
      </c>
      <c r="BI67" s="119">
        <f>[4]军团势力点战斗奖励设计!GR71+求节点(活动投放!$S$86:$S$121,活动投放!AR$86:AR$121,$BD67)</f>
        <v>0</v>
      </c>
      <c r="BJ67" s="119">
        <f>[4]军团势力点战斗奖励设计!GS71+求节点(活动投放!$S$86:$S$121,活动投放!AS$86:AS$121,$BD67)</f>
        <v>0</v>
      </c>
      <c r="BK67" s="119">
        <f>IF($BD67&lt;前期规划!$C$2,0,求节点(装备突破!$N$86:$N$121,装备突破!AQ$86:AQ$121,$BD67))</f>
        <v>13.06950424431894</v>
      </c>
      <c r="BL67" s="119">
        <f>IF($BD67&lt;前期规划!$C$2,0,求节点(装备突破!$N$86:$N$121,装备突破!AR$86:AR$121,$BD67))</f>
        <v>26.139008488637888</v>
      </c>
      <c r="BM67" s="119">
        <f>IF($BD67&lt;前期规划!$C$2,0,求节点(装备突破!$N$86:$N$121,装备突破!AS$86:AS$121,$BD67))</f>
        <v>0</v>
      </c>
      <c r="BN67" s="119">
        <f>IF($BD67&lt;前期规划!$C$2,0,求节点(装备突破!$N$86:$N$121,装备突破!AT$86:AT$121,$BD67))</f>
        <v>0</v>
      </c>
      <c r="BO67" s="119">
        <f>IF($BD67&lt;前期规划!$C$2,0,求节点(装备突破!$N$86:$N$121,装备突破!AU$86:AU$121,$BD67))</f>
        <v>0</v>
      </c>
      <c r="BP67" s="119">
        <f>IF($BD67&lt;前期规划!$C$2,0,求节点(装备突破!$N$86:$N$121,装备突破!AV$86:AV$121,$BD67))</f>
        <v>0</v>
      </c>
      <c r="BQ67" s="80">
        <f t="shared" si="30"/>
        <v>4.845943676606864</v>
      </c>
      <c r="BR67" s="80">
        <f t="shared" si="6"/>
        <v>0.67103009448288586</v>
      </c>
      <c r="BS67" s="80">
        <f t="shared" si="7"/>
        <v>0</v>
      </c>
      <c r="BT67" s="80">
        <f t="shared" si="8"/>
        <v>0</v>
      </c>
      <c r="BU67" s="80">
        <f t="shared" si="9"/>
        <v>0</v>
      </c>
      <c r="BV67" s="80">
        <f t="shared" si="10"/>
        <v>0</v>
      </c>
      <c r="BY67" s="80">
        <v>62</v>
      </c>
      <c r="BZ67" s="119">
        <f>[4]军团势力点战斗奖励设计!GT71+求节点(活动投放!$S$126:$S$161,活动投放!AN$126:AN$161,$BY67)</f>
        <v>44.886995476933663</v>
      </c>
      <c r="CA67" s="119">
        <f>[4]军团势力点战斗奖励设计!GU71+求节点(活动投放!$S$126:$S$161,活动投放!AO$126:AO$161,$BY67)</f>
        <v>19.449922582228091</v>
      </c>
      <c r="CB67" s="119">
        <f>[4]军团势力点战斗奖励设计!GV71+求节点(活动投放!$S$126:$S$161,活动投放!AP$126:AP$161,$BY67)</f>
        <v>4.9973557097535757</v>
      </c>
      <c r="CC67" s="119">
        <f>[4]军团势力点战斗奖励设计!GW71+求节点(活动投放!$S$126:$S$161,活动投放!AQ$126:AQ$161,$BY67)</f>
        <v>3.7480167823151818</v>
      </c>
      <c r="CD67" s="119">
        <f>[4]军团势力点战斗奖励设计!GX71+求节点(活动投放!$S$126:$S$161,活动投放!AR$126:AR$161,$BY67)</f>
        <v>0</v>
      </c>
      <c r="CE67" s="119">
        <f>[4]军团势力点战斗奖励设计!GY71+求节点(活动投放!$S$126:$S$161,活动投放!AS$126:AS$161,$BY67)</f>
        <v>0</v>
      </c>
      <c r="CF67" s="119">
        <f>IF($BY67&lt;前期规划!$C$2,0,求节点(装备突破!$N$126:$N$161,装备突破!AQ$126:AQ$161,$BY67))</f>
        <v>30.046049599260186</v>
      </c>
      <c r="CG67" s="119">
        <f>IF($BY67&lt;前期规划!$C$2,0,求节点(装备突破!$N$126:$N$161,装备突破!AR$126:AR$161,$BY67))</f>
        <v>36.600150578846396</v>
      </c>
      <c r="CH67" s="119">
        <f>IF($BY67&lt;前期规划!$C$2,0,求节点(装备突破!$N$126:$N$161,装备突破!AS$126:AS$161,$BY67))</f>
        <v>13.292400356213168</v>
      </c>
      <c r="CI67" s="119">
        <f>IF($BY67&lt;前期规划!$C$2,0,求节点(装备突破!$N$126:$N$161,装备突破!AT$126:AT$161,$BY67))</f>
        <v>0</v>
      </c>
      <c r="CJ67" s="119">
        <f>IF($BY67&lt;前期规划!$C$2,0,求节点(装备突破!$N$126:$N$161,装备突破!AU$126:AU$161,$BY67))</f>
        <v>0</v>
      </c>
      <c r="CK67" s="119">
        <f>IF($BY67&lt;前期规划!$C$2,0,求节点(装备突破!$N$126:$N$161,装备突破!AV$126:AV$161,$BY67))</f>
        <v>0</v>
      </c>
      <c r="CL67" s="80">
        <f t="shared" si="31"/>
        <v>1.4939400046134153</v>
      </c>
      <c r="CM67" s="80">
        <f t="shared" si="11"/>
        <v>0.53141646344672322</v>
      </c>
      <c r="CN67" s="80">
        <f t="shared" si="12"/>
        <v>0.37595585265513753</v>
      </c>
      <c r="CO67" s="80">
        <f t="shared" si="13"/>
        <v>0</v>
      </c>
      <c r="CP67" s="80">
        <f t="shared" si="14"/>
        <v>0</v>
      </c>
      <c r="CQ67" s="80">
        <f t="shared" si="15"/>
        <v>0</v>
      </c>
      <c r="CT67" s="80">
        <v>62</v>
      </c>
      <c r="CU67" s="119">
        <f>[4]军团势力点战斗奖励设计!GZ71+求节点(活动投放!$S$166:$S$201,活动投放!AN$166:AN$201,$CT67)</f>
        <v>24.910775141872072</v>
      </c>
      <c r="CV67" s="119">
        <f>[4]军团势力点战斗奖励设计!HA71+求节点(活动投放!$S$166:$S$201,活动投放!AO$166:AO$201,$CT67)</f>
        <v>6.3153202167620135</v>
      </c>
      <c r="CW67" s="119">
        <f>[4]军团势力点战斗奖励设计!HB71+求节点(活动投放!$S$166:$S$201,活动投放!AP$166:AP$201,$CT67)</f>
        <v>0</v>
      </c>
      <c r="CX67" s="119">
        <f>[4]军团势力点战斗奖励设计!HC71+求节点(活动投放!$S$166:$S$201,活动投放!AQ$166:AQ$201,$CT67)</f>
        <v>0</v>
      </c>
      <c r="CY67" s="119">
        <f>[4]军团势力点战斗奖励设计!HD71+求节点(活动投放!$S$166:$S$201,活动投放!AR$166:AR$201,$CT67)</f>
        <v>0</v>
      </c>
      <c r="CZ67" s="119">
        <f>[4]军团势力点战斗奖励设计!HE71+求节点(活动投放!$S$166:$S$201,活动投放!AS$166:AS$201,$CT67)</f>
        <v>0</v>
      </c>
      <c r="DA67" s="119">
        <f>IF($CT67&lt;前期规划!$C$2,0,求节点(装备突破!$N$166:$N$201,装备突破!AQ$166:AQ$201,$CT67))</f>
        <v>0</v>
      </c>
      <c r="DB67" s="119">
        <f>IF($CT67&lt;前期规划!$C$2,0,求节点(装备突破!$N$166:$N$201,装备突破!AR$166:AR$201,$CT67))</f>
        <v>98.562960713796102</v>
      </c>
      <c r="DC67" s="119">
        <f>IF($CT67&lt;前期规划!$C$2,0,求节点(装备突破!$N$166:$N$201,装备突破!AS$166:AS$201,$CT67))</f>
        <v>49.281480356898058</v>
      </c>
      <c r="DD67" s="119">
        <f>IF($CT67&lt;前期规划!$C$2,0,求节点(装备突破!$N$166:$N$201,装备突破!AT$166:AT$201,$CT67))</f>
        <v>0</v>
      </c>
      <c r="DE67" s="119">
        <f>IF($CT67&lt;前期规划!$C$2,0,求节点(装备突破!$N$166:$N$201,装备突破!AU$166:AU$201,$CT67))</f>
        <v>0</v>
      </c>
      <c r="DF67" s="119">
        <f>IF($CT67&lt;前期规划!$C$2,0,求节点(装备突破!$N$166:$N$201,装备突破!AV$166:AV$201,$CT67))</f>
        <v>0</v>
      </c>
      <c r="DG67" s="80">
        <f t="shared" si="32"/>
        <v>0</v>
      </c>
      <c r="DH67" s="80">
        <f t="shared" si="16"/>
        <v>6.4073970292960594E-2</v>
      </c>
      <c r="DI67" s="80">
        <f t="shared" si="17"/>
        <v>0</v>
      </c>
      <c r="DJ67" s="80">
        <f t="shared" si="18"/>
        <v>0</v>
      </c>
      <c r="DK67" s="80">
        <f t="shared" si="19"/>
        <v>0</v>
      </c>
      <c r="DL67" s="80">
        <f t="shared" si="20"/>
        <v>0</v>
      </c>
      <c r="DN67" s="128" t="e">
        <f>[4]军团势力点战斗奖励设计!HE71/CZ67</f>
        <v>#DIV/0!</v>
      </c>
      <c r="DO67" s="128" t="e">
        <f>求节点(活动投放!$S$166:$S$201,活动投放!AS$166:AS$201,$CT67)/CZ67</f>
        <v>#DIV/0!</v>
      </c>
      <c r="DU67" s="140">
        <v>62</v>
      </c>
      <c r="DV67" s="140">
        <f>[4]军团势力点战斗奖励设计!AA71+[4]军团势力点战斗奖励设计!AF71+求节点(活动投放!$S$6:$S$41,活动投放!$BC$6:$BC$41,$DU67)</f>
        <v>137.59583740184448</v>
      </c>
      <c r="DW67" s="140">
        <f>[4]军团势力点战斗奖励设计!AB71+[4]军团势力点战斗奖励设计!AG71+求节点(活动投放!$S$46:$S$81,活动投放!$BC$46:$BC$81,$DU67)</f>
        <v>216.17662272124682</v>
      </c>
      <c r="DX67" s="140">
        <f>[4]军团势力点战斗奖励设计!AC71+[4]军团势力点战斗奖励设计!AH71+求节点(活动投放!$S$86:$S$121,活动投放!$BC$86:$BC$121,$DU67)</f>
        <v>319.27571004523998</v>
      </c>
      <c r="DY67" s="140">
        <f>[4]军团势力点战斗奖励设计!AD71+[4]军团势力点战斗奖励设计!AI71+求节点(活动投放!$S$126:$S$161,活动投放!$BC$126:$BC$161,$DU67)</f>
        <v>449.76201387782186</v>
      </c>
      <c r="DZ67" s="140">
        <f>[4]军团势力点战斗奖励设计!AE71+[4]军团势力点战斗奖励设计!AJ71+求节点(活动投放!$S$166:$S$201,活动投放!$BC$166:$BC$201,$DU67)</f>
        <v>0</v>
      </c>
      <c r="EA67" s="140">
        <f>[4]军团势力点战斗奖励设计!BI71+[4]军团势力点战斗奖励设计!BN71+求节点(活动投放!$S$6:$S$41,活动投放!$BE$6:$BE$41,$DU67)</f>
        <v>4.586527913394816</v>
      </c>
      <c r="EB67" s="140">
        <f>[4]军团势力点战斗奖励设计!BJ71+[4]军团势力点战斗奖励设计!BO71+求节点(活动投放!$S$46:$S$81,活动投放!$BE$46:$BE$81,$DU67)</f>
        <v>7.2058874240415598</v>
      </c>
      <c r="EC67" s="140">
        <f>[4]军团势力点战斗奖励设计!BK71+[4]军团势力点战斗奖励设计!BP71+求节点(活动投放!$S$86:$S$121,活动投放!$BE$86:$BE$121,$DU67)</f>
        <v>10.642523668174663</v>
      </c>
      <c r="ED67" s="140">
        <f>[4]军团势力点战斗奖励设计!BL71+[4]军团势力点战斗奖励设计!BQ71+求节点(活动投放!$S$126:$S$161,活动投放!$BE$126:$BE$161,$DU67)</f>
        <v>14.992067129260727</v>
      </c>
      <c r="EE67" s="140">
        <f>[4]军团势力点战斗奖励设计!BM71+[4]军团势力点战斗奖励设计!BR71+求节点(活动投放!$S$166:$S$201,活动投放!$BE$166:$BE$201,$DU67)</f>
        <v>0</v>
      </c>
      <c r="EF67" s="140">
        <f t="shared" si="33"/>
        <v>1</v>
      </c>
      <c r="EG67" s="140">
        <f t="shared" si="34"/>
        <v>1.0000000000000002</v>
      </c>
      <c r="EH67" s="140">
        <f t="shared" si="35"/>
        <v>1.0000000000000004</v>
      </c>
      <c r="EI67" s="140">
        <f t="shared" si="36"/>
        <v>1.0000000000000002</v>
      </c>
      <c r="EJ67" s="140">
        <f t="shared" si="37"/>
        <v>0</v>
      </c>
      <c r="EM67" s="140">
        <v>62</v>
      </c>
      <c r="EN67" s="140">
        <f>[4]军团势力点战斗奖励设计!AK71+[4]军团势力点战斗奖励设计!AP71+求节点(活动投放!$S$6:$S$41,活动投放!$BD$6:$BD$41,$EM67)</f>
        <v>51.422119214990794</v>
      </c>
      <c r="EO67" s="140">
        <f>[4]军团势力点战斗奖励设计!AL71+[4]军团势力点战斗奖励设计!AQ71+求节点(活动投放!$S$46:$S$81,活动投放!$BD$46:$BD$81,$EM67)</f>
        <v>20.684347993394521</v>
      </c>
      <c r="EP67" s="140">
        <f>[4]军团势力点战斗奖励设计!AM71+[4]军团势力点战斗奖励设计!AR71+求节点(活动投放!$S$86:$S$121,活动投放!$BD$86:$BD$121,$EM67)</f>
        <v>0</v>
      </c>
      <c r="EQ67" s="140">
        <f>[4]军团势力点战斗奖励设计!AN71+[4]军团势力点战斗奖励设计!AS71+求节点(活动投放!$S$126:$S$161,活动投放!$BD$126:$BD$161,$EM67)</f>
        <v>0</v>
      </c>
      <c r="ER67" s="140">
        <f>[4]军团势力点战斗奖励设计!AO71+[4]军团势力点战斗奖励设计!AT71+求节点(活动投放!$S$166:$S$201,活动投放!$BD$166:$BD$201,$EM67)</f>
        <v>0</v>
      </c>
      <c r="ES67" s="140">
        <f>[4]军团势力点战斗奖励设计!BS71+[4]军团势力点战斗奖励设计!BX71+求节点(活动投放!$S$6:$S$41,活动投放!$BF$6:$BF$41,$EM67)</f>
        <v>1.0284423842998158</v>
      </c>
      <c r="ET67" s="140">
        <f>[4]军团势力点战斗奖励设计!BT71+[4]军团势力点战斗奖励设计!BY71+求节点(活动投放!$S$46:$S$81,活动投放!$BF$46:$BF$81,$EM67)</f>
        <v>0.41368695986789045</v>
      </c>
      <c r="EU67" s="140">
        <f>[4]军团势力点战斗奖励设计!BU71+[4]军团势力点战斗奖励设计!BZ71+求节点(活动投放!$S$86:$S$121,活动投放!$BF$86:$BF$121,$EM67)</f>
        <v>0</v>
      </c>
      <c r="EV67" s="140">
        <f>[4]军团势力点战斗奖励设计!BV71+[4]军团势力点战斗奖励设计!CA71+求节点(活动投放!$S$126:$S$161,活动投放!$BF$126:$BF$161,$EM67)</f>
        <v>0</v>
      </c>
      <c r="EW67" s="140">
        <f>[4]军团势力点战斗奖励设计!BW71+[4]军团势力点战斗奖励设计!CB71+求节点(活动投放!$S$166:$S$201,活动投放!$BF$166:$BF$201,$EM67)</f>
        <v>0</v>
      </c>
      <c r="EX67" s="140">
        <f t="shared" si="38"/>
        <v>1</v>
      </c>
      <c r="EY67" s="140">
        <f t="shared" si="39"/>
        <v>1</v>
      </c>
      <c r="EZ67" s="140">
        <f t="shared" si="40"/>
        <v>0</v>
      </c>
      <c r="FA67" s="140">
        <f t="shared" si="41"/>
        <v>0</v>
      </c>
      <c r="FB67" s="140">
        <f t="shared" si="42"/>
        <v>0</v>
      </c>
    </row>
    <row r="68" spans="2:158" x14ac:dyDescent="0.15">
      <c r="B68" s="80">
        <v>63</v>
      </c>
      <c r="C68" s="119">
        <f>[4]军团势力点战斗奖励设计!GB72+求节点(活动投放!$S$6:$S$41,活动投放!AN$6:AN$41,$B68)</f>
        <v>92.142335880371903</v>
      </c>
      <c r="D68" s="119">
        <f>[4]军团势力点战斗奖励设计!GC72+求节点(活动投放!$S$6:$S$41,活动投放!AO$6:AO$41,$B68)</f>
        <v>17.255240619164454</v>
      </c>
      <c r="E68" s="119">
        <f>[4]军团势力点战斗奖励设计!GD72+求节点(活动投放!$S$6:$S$41,活动投放!AP$6:AP$41,$B68)</f>
        <v>2.011977001261652</v>
      </c>
      <c r="F68" s="119">
        <f>[4]军团势力点战斗奖励设计!GE72+求节点(活动投放!$S$6:$S$41,活动投放!AQ$6:AQ$41,$B68)</f>
        <v>1.3494761966979456</v>
      </c>
      <c r="G68" s="119">
        <f>[4]军团势力点战斗奖励设计!GF72+求节点(活动投放!$S$6:$S$41,活动投放!AR$6:AR$41,$B68)</f>
        <v>0.68713879099661745</v>
      </c>
      <c r="H68" s="119">
        <f>[4]军团势力点战斗奖励设计!GG72+求节点(活动投放!$S$6:$S$41,活动投放!AS$6:AS$41,$B68)</f>
        <v>7.6348754555179726E-2</v>
      </c>
      <c r="I68" s="119">
        <f>IF($B68&lt;前期规划!$C$2,0,求节点(装备突破!$N$6:$N$41,装备突破!AQ$6:AQ$41,$B68))</f>
        <v>9.6095644775246587</v>
      </c>
      <c r="J68" s="119">
        <f>IF($B68&lt;前期规划!$C$2,0,求节点(装备突破!$N$6:$N$41,装备突破!AR$6:AR$41,$B68))</f>
        <v>9.6095644775246587</v>
      </c>
      <c r="K68" s="119">
        <f>IF($B68&lt;前期规划!$C$2,0,求节点(装备突破!$N$6:$N$41,装备突破!AS$6:AS$41,$B68))</f>
        <v>0</v>
      </c>
      <c r="L68" s="119">
        <f>IF($B68&lt;前期规划!$C$2,0,求节点(装备突破!$N$6:$N$41,装备突破!AT$6:AT$41,$B68))</f>
        <v>0</v>
      </c>
      <c r="M68" s="119">
        <f>IF($B68&lt;前期规划!$C$2,0,求节点(装备突破!$N$6:$N$41,装备突破!AU$6:AU$41,$B68))</f>
        <v>0</v>
      </c>
      <c r="N68" s="119">
        <f>IF($B68&lt;前期规划!$C$2,0,求节点(装备突破!$N$6:$N$41,装备突破!AV$6:AV$41,$B68))</f>
        <v>0</v>
      </c>
      <c r="O68" s="80">
        <f t="shared" si="23"/>
        <v>9.5886068609955331</v>
      </c>
      <c r="P68" s="80">
        <f t="shared" si="24"/>
        <v>1.7956319102204781</v>
      </c>
      <c r="Q68" s="80">
        <f t="shared" si="25"/>
        <v>0</v>
      </c>
      <c r="R68" s="80">
        <f t="shared" si="26"/>
        <v>0</v>
      </c>
      <c r="S68" s="80">
        <f t="shared" si="27"/>
        <v>0</v>
      </c>
      <c r="T68" s="80">
        <f t="shared" si="28"/>
        <v>0</v>
      </c>
      <c r="V68" s="128">
        <f>[4]军团势力点战斗奖励设计!GD72/E68</f>
        <v>3.0321123283929031E-2</v>
      </c>
      <c r="W68" s="128">
        <f>求节点(活动投放!$S$6:$S$41,活动投放!AP$6:AP$41,$B68)/E68</f>
        <v>0.96967887671607089</v>
      </c>
      <c r="Y68" s="128">
        <f>[4]军团势力点战斗奖励设计!GE72/F68</f>
        <v>3.0137818337198523E-2</v>
      </c>
      <c r="Z68" s="128">
        <f>求节点(活动投放!$S$6:$S$41,活动投放!AQ$6:AQ$41,$B68)/F68</f>
        <v>0.96986218166280158</v>
      </c>
      <c r="AB68" s="128">
        <f>[4]军团势力点战斗奖励设计!GF72/G68</f>
        <v>0.1331726650402088</v>
      </c>
      <c r="AC68" s="128">
        <f>求节点(活动投放!$S$6:$S$41,活动投放!AR$6:AR$41,$B68)/G68</f>
        <v>0.86682733495979114</v>
      </c>
      <c r="AE68" s="128">
        <f>[4]军团势力点战斗奖励设计!GG72/H68</f>
        <v>0.1331726650402088</v>
      </c>
      <c r="AF68" s="128">
        <f>求节点(活动投放!$S$6:$S$41,活动投放!AS$6:AS$41,$B68)/H68</f>
        <v>0.86682733495979114</v>
      </c>
      <c r="AI68" s="80">
        <v>63</v>
      </c>
      <c r="AJ68" s="119">
        <f>[4]军团势力点战斗奖励设计!GH72+求节点(活动投放!$S$46:$S$81,活动投放!AN$46:AN$81,$AI68)</f>
        <v>77.887692518702465</v>
      </c>
      <c r="AK68" s="119">
        <f>[4]军团势力点战斗奖励设计!GI72+求节点(活动投放!$S$46:$S$81,活动投放!AO$46:AO$81,$AI68)</f>
        <v>17.501567805216844</v>
      </c>
      <c r="AL68" s="119">
        <f>[4]军团势力点战斗奖励设计!GJ72+求节点(活动投放!$S$46:$S$81,活动投放!AP$46:AP$81,$AI68)</f>
        <v>2.7903449618105678</v>
      </c>
      <c r="AM68" s="119">
        <f>[4]军团势力点战斗奖励设计!GK72+求节点(活动投放!$S$46:$S$81,活动投放!AQ$46:AQ$81,$AI68)</f>
        <v>1.9778240886615848</v>
      </c>
      <c r="AN68" s="119">
        <f>[4]军团势力点战斗奖励设计!GL72+求节点(活动投放!$S$46:$S$81,活动投放!AR$46:AR$81,$AI68)</f>
        <v>0.50368973336845668</v>
      </c>
      <c r="AO68" s="119">
        <f>[4]军团势力点战斗奖励设计!GM72+求节点(活动投放!$S$46:$S$81,活动投放!AS$46:AS$81,$AI68)</f>
        <v>5.5965525929828522E-2</v>
      </c>
      <c r="AP68" s="119">
        <f>IF($AI68&lt;前期规划!$C$2,0,求节点(装备突破!$N$46:$N$81,装备突破!AQ$46:AQ$81,$AI68))</f>
        <v>22.744887568447414</v>
      </c>
      <c r="AQ68" s="119">
        <f>IF($AI68&lt;前期规划!$C$2,0,求节点(装备突破!$N$46:$N$81,装备突破!AR$46:AR$81,$AI68))</f>
        <v>22.333691133639398</v>
      </c>
      <c r="AR68" s="119">
        <f>IF($AI68&lt;前期规划!$C$2,0,求节点(装备突破!$N$46:$N$81,装备突破!AS$46:AS$81,$AI68))</f>
        <v>0</v>
      </c>
      <c r="AS68" s="119">
        <f>IF($AI68&lt;前期规划!$C$2,0,求节点(装备突破!$N$46:$N$81,装备突破!AT$46:AT$81,$AI68))</f>
        <v>0</v>
      </c>
      <c r="AT68" s="119">
        <f>IF($AI68&lt;前期规划!$C$2,0,求节点(装备突破!$N$46:$N$81,装备突破!AU$46:AU$81,$AI68))</f>
        <v>0</v>
      </c>
      <c r="AU68" s="119">
        <f>IF($AI68&lt;前期规划!$C$2,0,求节点(装备突破!$N$46:$N$81,装备突破!AV$46:AV$81,$AI68))</f>
        <v>0</v>
      </c>
      <c r="AV68" s="80">
        <f t="shared" si="29"/>
        <v>3.4244043758981371</v>
      </c>
      <c r="AW68" s="80">
        <f t="shared" si="1"/>
        <v>0.78363973516476526</v>
      </c>
      <c r="AX68" s="80">
        <f t="shared" si="2"/>
        <v>0</v>
      </c>
      <c r="AY68" s="80">
        <f t="shared" si="3"/>
        <v>0</v>
      </c>
      <c r="AZ68" s="80">
        <f t="shared" si="4"/>
        <v>0</v>
      </c>
      <c r="BA68" s="80">
        <f t="shared" si="5"/>
        <v>0</v>
      </c>
      <c r="BD68" s="80">
        <v>63</v>
      </c>
      <c r="BE68" s="119">
        <f>[4]军团势力点战斗奖励设计!GN72+求节点(活动投放!$S$86:$S$121,活动投放!AN$86:AN$121,$BD68)</f>
        <v>70.061678685449408</v>
      </c>
      <c r="BF68" s="119">
        <f>[4]军团势力点战斗奖励设计!GO72+求节点(活动投放!$S$86:$S$121,活动投放!AO$86:AO$121,$BD68)</f>
        <v>20.770798130532356</v>
      </c>
      <c r="BG68" s="119">
        <f>[4]军团势力点战斗奖励设计!GP72+求节点(活动投放!$S$86:$S$121,活动投放!AP$86:AP$121,$BD68)</f>
        <v>4.0031171680307365</v>
      </c>
      <c r="BH68" s="119">
        <f>[4]军团势力点战斗奖励设计!GQ72+求节点(活动投放!$S$86:$S$121,活动投放!AQ$86:AQ$121,$BD68)</f>
        <v>3.002337876023053</v>
      </c>
      <c r="BI68" s="119">
        <f>[4]军团势力点战斗奖励设计!GR72+求节点(活动投放!$S$86:$S$121,活动投放!AR$86:AR$121,$BD68)</f>
        <v>0</v>
      </c>
      <c r="BJ68" s="119">
        <f>[4]军团势力点战斗奖励设计!GS72+求节点(活动投放!$S$86:$S$121,活动投放!AS$86:AS$121,$BD68)</f>
        <v>0</v>
      </c>
      <c r="BK68" s="119">
        <f>IF($BD68&lt;前期规划!$C$2,0,求节点(装备突破!$N$86:$N$121,装备突破!AQ$86:AQ$121,$BD68))</f>
        <v>14.748031138855932</v>
      </c>
      <c r="BL68" s="119">
        <f>IF($BD68&lt;前期规划!$C$2,0,求节点(装备突破!$N$86:$N$121,装备突破!AR$86:AR$121,$BD68))</f>
        <v>29.496062277711875</v>
      </c>
      <c r="BM68" s="119">
        <f>IF($BD68&lt;前期规划!$C$2,0,求节点(装备突破!$N$86:$N$121,装备突破!AS$86:AS$121,$BD68))</f>
        <v>0</v>
      </c>
      <c r="BN68" s="119">
        <f>IF($BD68&lt;前期规划!$C$2,0,求节点(装备突破!$N$86:$N$121,装备突破!AT$86:AT$121,$BD68))</f>
        <v>0</v>
      </c>
      <c r="BO68" s="119">
        <f>IF($BD68&lt;前期规划!$C$2,0,求节点(装备突破!$N$86:$N$121,装备突破!AU$86:AU$121,$BD68))</f>
        <v>0</v>
      </c>
      <c r="BP68" s="119">
        <f>IF($BD68&lt;前期规划!$C$2,0,求节点(装备突破!$N$86:$N$121,装备突破!AV$86:AV$121,$BD68))</f>
        <v>0</v>
      </c>
      <c r="BQ68" s="80">
        <f t="shared" si="30"/>
        <v>4.7505784348977445</v>
      </c>
      <c r="BR68" s="80">
        <f t="shared" si="6"/>
        <v>0.70418884849681795</v>
      </c>
      <c r="BS68" s="80">
        <f t="shared" si="7"/>
        <v>0</v>
      </c>
      <c r="BT68" s="80">
        <f t="shared" si="8"/>
        <v>0</v>
      </c>
      <c r="BU68" s="80">
        <f t="shared" si="9"/>
        <v>0</v>
      </c>
      <c r="BV68" s="80">
        <f t="shared" si="10"/>
        <v>0</v>
      </c>
      <c r="BY68" s="80">
        <v>63</v>
      </c>
      <c r="BZ68" s="119">
        <f>[4]军团势力点战斗奖励设计!GT72+求节点(活动投放!$S$126:$S$161,活动投放!AN$126:AN$161,$BY68)</f>
        <v>49.259402409863796</v>
      </c>
      <c r="CA68" s="119">
        <f>[4]军团势力点战斗奖励设计!GU72+求节点(活动投放!$S$126:$S$161,活动投放!AO$126:AO$161,$BY68)</f>
        <v>24.335382822700097</v>
      </c>
      <c r="CB68" s="119">
        <f>[4]军团势力点战斗奖励设计!GV72+求节点(活动投放!$S$126:$S$161,活动投放!AP$126:AP$161,$BY68)</f>
        <v>6.5123701291322744</v>
      </c>
      <c r="CC68" s="119">
        <f>[4]军团势力点战斗奖励设计!GW72+求节点(活动投放!$S$126:$S$161,活动投放!AQ$126:AQ$161,$BY68)</f>
        <v>4.8842775968492056</v>
      </c>
      <c r="CD68" s="119">
        <f>[4]军团势力点战斗奖励设计!GX72+求节点(活动投放!$S$126:$S$161,活动投放!AR$126:AR$161,$BY68)</f>
        <v>0</v>
      </c>
      <c r="CE68" s="119">
        <f>[4]军团势力点战斗奖励设计!GY72+求节点(活动投放!$S$126:$S$161,活动投放!AS$126:AS$161,$BY68)</f>
        <v>0</v>
      </c>
      <c r="CF68" s="119">
        <f>IF($BY68&lt;前期规划!$C$2,0,求节点(装备突破!$N$126:$N$161,装备突破!AQ$126:AQ$161,$BY68))</f>
        <v>25.512561931056588</v>
      </c>
      <c r="CG68" s="119">
        <f>IF($BY68&lt;前期规划!$C$2,0,求节点(装备突破!$N$126:$N$161,装备突破!AR$126:AR$161,$BY68))</f>
        <v>43.148521655140485</v>
      </c>
      <c r="CH68" s="119">
        <f>IF($BY68&lt;前期规划!$C$2,0,求节点(装备突破!$N$126:$N$161,装备突破!AS$126:AS$161,$BY68))</f>
        <v>17.322167172394145</v>
      </c>
      <c r="CI68" s="119">
        <f>IF($BY68&lt;前期规划!$C$2,0,求节点(装备突破!$N$126:$N$161,装备突破!AT$126:AT$161,$BY68))</f>
        <v>0</v>
      </c>
      <c r="CJ68" s="119">
        <f>IF($BY68&lt;前期规划!$C$2,0,求节点(装备突破!$N$126:$N$161,装备突破!AU$126:AU$161,$BY68))</f>
        <v>0</v>
      </c>
      <c r="CK68" s="119">
        <f>IF($BY68&lt;前期规划!$C$2,0,求节点(装备突破!$N$126:$N$161,装备突破!AV$126:AV$161,$BY68))</f>
        <v>0</v>
      </c>
      <c r="CL68" s="80">
        <f t="shared" si="31"/>
        <v>1.9307901159820426</v>
      </c>
      <c r="CM68" s="80">
        <f t="shared" si="11"/>
        <v>0.56399111462491813</v>
      </c>
      <c r="CN68" s="80">
        <f t="shared" si="12"/>
        <v>0.37595585265513759</v>
      </c>
      <c r="CO68" s="80">
        <f t="shared" si="13"/>
        <v>0</v>
      </c>
      <c r="CP68" s="80">
        <f t="shared" si="14"/>
        <v>0</v>
      </c>
      <c r="CQ68" s="80">
        <f t="shared" si="15"/>
        <v>0</v>
      </c>
      <c r="CT68" s="80">
        <v>63</v>
      </c>
      <c r="CU68" s="119">
        <f>[4]军团势力点战斗奖励设计!GZ72+求节点(活动投放!$S$166:$S$201,活动投放!AN$166:AN$201,$CT68)</f>
        <v>26.97081387765834</v>
      </c>
      <c r="CV68" s="119">
        <f>[4]军团势力点战斗奖励设计!HA72+求节点(活动投放!$S$166:$S$201,活动投放!AO$166:AO$201,$CT68)</f>
        <v>7.5402541701813508</v>
      </c>
      <c r="CW68" s="119">
        <f>[4]军团势力点战斗奖励设计!HB72+求节点(活动投放!$S$166:$S$201,活动投放!AP$166:AP$201,$CT68)</f>
        <v>0</v>
      </c>
      <c r="CX68" s="119">
        <f>[4]军团势力点战斗奖励设计!HC72+求节点(活动投放!$S$166:$S$201,活动投放!AQ$166:AQ$201,$CT68)</f>
        <v>0</v>
      </c>
      <c r="CY68" s="119">
        <f>[4]军团势力点战斗奖励设计!HD72+求节点(活动投放!$S$166:$S$201,活动投放!AR$166:AR$201,$CT68)</f>
        <v>0</v>
      </c>
      <c r="CZ68" s="119">
        <f>[4]军团势力点战斗奖励设计!HE72+求节点(活动投放!$S$166:$S$201,活动投放!AS$166:AS$201,$CT68)</f>
        <v>0</v>
      </c>
      <c r="DA68" s="119">
        <f>IF($CT68&lt;前期规划!$C$2,0,求节点(装备突破!$N$166:$N$201,装备突破!AQ$166:AQ$201,$CT68))</f>
        <v>0</v>
      </c>
      <c r="DB68" s="119">
        <f>IF($CT68&lt;前期规划!$C$2,0,求节点(装备突破!$N$166:$N$201,装备突破!AR$166:AR$201,$CT68))</f>
        <v>100.15268588659926</v>
      </c>
      <c r="DC68" s="119">
        <f>IF($CT68&lt;前期规划!$C$2,0,求节点(装备突破!$N$166:$N$201,装备突破!AS$166:AS$201,$CT68))</f>
        <v>50.076342943299636</v>
      </c>
      <c r="DD68" s="119">
        <f>IF($CT68&lt;前期规划!$C$2,0,求节点(装备突破!$N$166:$N$201,装备突破!AT$166:AT$201,$CT68))</f>
        <v>0</v>
      </c>
      <c r="DE68" s="119">
        <f>IF($CT68&lt;前期规划!$C$2,0,求节点(装备突破!$N$166:$N$201,装备突破!AU$166:AU$201,$CT68))</f>
        <v>0</v>
      </c>
      <c r="DF68" s="119">
        <f>IF($CT68&lt;前期规划!$C$2,0,求节点(装备突破!$N$166:$N$201,装备突破!AV$166:AV$201,$CT68))</f>
        <v>0</v>
      </c>
      <c r="DG68" s="80">
        <f t="shared" si="32"/>
        <v>0</v>
      </c>
      <c r="DH68" s="80">
        <f t="shared" si="16"/>
        <v>7.5287588180301221E-2</v>
      </c>
      <c r="DI68" s="80">
        <f t="shared" si="17"/>
        <v>0</v>
      </c>
      <c r="DJ68" s="80">
        <f t="shared" si="18"/>
        <v>0</v>
      </c>
      <c r="DK68" s="80">
        <f t="shared" si="19"/>
        <v>0</v>
      </c>
      <c r="DL68" s="80">
        <f t="shared" si="20"/>
        <v>0</v>
      </c>
      <c r="DN68" s="128" t="e">
        <f>[4]军团势力点战斗奖励设计!HE72/CZ68</f>
        <v>#DIV/0!</v>
      </c>
      <c r="DO68" s="128" t="e">
        <f>求节点(活动投放!$S$166:$S$201,活动投放!AS$166:AS$201,$CT68)/CZ68</f>
        <v>#DIV/0!</v>
      </c>
      <c r="DU68" s="140">
        <v>63</v>
      </c>
      <c r="DV68" s="140">
        <f>[4]军团势力点战斗奖励设计!AA72+[4]军团势力点战斗奖励设计!AF72+求节点(活动投放!$S$6:$S$41,活动投放!$BC$6:$BC$41,$DU68)</f>
        <v>141.17322640252297</v>
      </c>
      <c r="DW68" s="140">
        <f>[4]军团势力点战斗奖励设计!AB72+[4]军团势力点战斗奖励设计!AG72+求节点(活动投放!$S$46:$S$81,活动投放!$BC$46:$BC$81,$DU68)</f>
        <v>221.85822841245928</v>
      </c>
      <c r="DX68" s="140">
        <f>[4]军团势力点战斗奖励设计!AC72+[4]军团势力点战斗奖励设计!AH72+求节点(活动投放!$S$86:$S$121,活动投放!$BC$86:$BC$121,$DU68)</f>
        <v>360.28054512276645</v>
      </c>
      <c r="DY68" s="140">
        <f>[4]军团势力点战斗奖励设计!AD72+[4]军团势力点战斗奖励设计!AI72+求节点(活动投放!$S$126:$S$161,活动投放!$BC$126:$BC$161,$DU68)</f>
        <v>586.11331162190481</v>
      </c>
      <c r="DZ68" s="140">
        <f>[4]军团势力点战斗奖励设计!AE72+[4]军团势力点战斗奖励设计!AJ72+求节点(活动投放!$S$166:$S$201,活动投放!$BC$166:$BC$201,$DU68)</f>
        <v>0</v>
      </c>
      <c r="EA68" s="140">
        <f>[4]军团势力点战斗奖励设计!BI72+[4]军团势力点战斗奖励设计!BN72+求节点(活动投放!$S$6:$S$41,活动投放!$BE$6:$BE$41,$DU68)</f>
        <v>4.7057742134174321</v>
      </c>
      <c r="EB68" s="140">
        <f>[4]军团势力点战斗奖励设计!BJ72+[4]军团势力点战斗奖励设计!BO72+求节点(活动投放!$S$46:$S$81,活动投放!$BE$46:$BE$81,$DU68)</f>
        <v>7.3952742804153084</v>
      </c>
      <c r="EC68" s="140">
        <f>[4]军团势力点战斗奖励设计!BK72+[4]军团势力点战斗奖励设计!BP72+求节点(活动投放!$S$86:$S$121,活动投放!$BE$86:$BE$121,$DU68)</f>
        <v>12.009351504092212</v>
      </c>
      <c r="ED68" s="140">
        <f>[4]军团势力点战斗奖励设计!BL72+[4]军团势力点战斗奖励设计!BQ72+求节点(活动投放!$S$126:$S$161,活动投放!$BE$126:$BE$161,$DU68)</f>
        <v>19.537110387396822</v>
      </c>
      <c r="EE68" s="140">
        <f>[4]军团势力点战斗奖励设计!BM72+[4]军团势力点战斗奖励设计!BR72+求节点(活动投放!$S$166:$S$201,活动投放!$BE$166:$BE$201,$DU68)</f>
        <v>0</v>
      </c>
      <c r="EF68" s="140">
        <f t="shared" si="33"/>
        <v>1</v>
      </c>
      <c r="EG68" s="140">
        <f t="shared" si="34"/>
        <v>1.0000000000000002</v>
      </c>
      <c r="EH68" s="140">
        <f t="shared" si="35"/>
        <v>1.0000000000000002</v>
      </c>
      <c r="EI68" s="140">
        <f t="shared" si="36"/>
        <v>1.0000000000000002</v>
      </c>
      <c r="EJ68" s="140">
        <f t="shared" si="37"/>
        <v>0</v>
      </c>
      <c r="EM68" s="140">
        <v>63</v>
      </c>
      <c r="EN68" s="140">
        <f>[4]军团势力点战斗奖励设计!AK72+[4]军团势力点战斗奖励设计!AP72+求节点(活动投放!$S$6:$S$41,活动投放!$BD$6:$BD$41,$EM68)</f>
        <v>70.83365560196593</v>
      </c>
      <c r="EO68" s="140">
        <f>[4]军团势力点战斗奖励设计!AL72+[4]军团势力点战斗奖励设计!AQ72+求节点(活动投放!$S$46:$S$81,活动投放!$BD$46:$BD$81,$EM68)</f>
        <v>52.013168214763652</v>
      </c>
      <c r="EP68" s="140">
        <f>[4]军团势力点战斗奖励设计!AM72+[4]军团势力点战斗奖励设计!AR72+求节点(活动投放!$S$86:$S$121,活动投放!$BD$86:$BD$121,$EM68)</f>
        <v>0</v>
      </c>
      <c r="EQ68" s="140">
        <f>[4]军团势力点战斗奖励设计!AN72+[4]军团势力点战斗奖励设计!AS72+求节点(活动投放!$S$126:$S$161,活动投放!$BD$126:$BD$161,$EM68)</f>
        <v>0</v>
      </c>
      <c r="ER68" s="140">
        <f>[4]军团势力点战斗奖励设计!AO72+[4]军团势力点战斗奖励设计!AT72+求节点(活动投放!$S$166:$S$201,活动投放!$BD$166:$BD$201,$EM68)</f>
        <v>0</v>
      </c>
      <c r="ES68" s="140">
        <f>[4]军团势力点战斗奖励设计!BS72+[4]军团势力点战斗奖励设计!BX72+求节点(活动投放!$S$6:$S$41,活动投放!$BF$6:$BF$41,$EM68)</f>
        <v>1.4166731120393183</v>
      </c>
      <c r="ET68" s="140">
        <f>[4]军团势力点战斗奖励设计!BT72+[4]军团势力点战斗奖励设计!BY72+求节点(活动投放!$S$46:$S$81,活动投放!$BF$46:$BF$81,$EM68)</f>
        <v>1.040263364295273</v>
      </c>
      <c r="EU68" s="140">
        <f>[4]军团势力点战斗奖励设计!BU72+[4]军团势力点战斗奖励设计!BZ72+求节点(活动投放!$S$86:$S$121,活动投放!$BF$86:$BF$121,$EM68)</f>
        <v>0</v>
      </c>
      <c r="EV68" s="140">
        <f>[4]军团势力点战斗奖励设计!BV72+[4]军团势力点战斗奖励设计!CA72+求节点(活动投放!$S$126:$S$161,活动投放!$BF$126:$BF$161,$EM68)</f>
        <v>0</v>
      </c>
      <c r="EW68" s="140">
        <f>[4]军团势力点战斗奖励设计!BW72+[4]军团势力点战斗奖励设计!CB72+求节点(活动投放!$S$166:$S$201,活动投放!$BF$166:$BF$201,$EM68)</f>
        <v>0</v>
      </c>
      <c r="EX68" s="140">
        <f t="shared" si="38"/>
        <v>1.0000000000000002</v>
      </c>
      <c r="EY68" s="140">
        <f t="shared" si="39"/>
        <v>1</v>
      </c>
      <c r="EZ68" s="140">
        <f t="shared" si="40"/>
        <v>0</v>
      </c>
      <c r="FA68" s="140">
        <f t="shared" si="41"/>
        <v>0</v>
      </c>
      <c r="FB68" s="140">
        <f t="shared" si="42"/>
        <v>0</v>
      </c>
    </row>
    <row r="69" spans="2:158" x14ac:dyDescent="0.15">
      <c r="B69" s="80">
        <v>64</v>
      </c>
      <c r="C69" s="119">
        <f>[4]军团势力点战斗奖励设计!GB73+求节点(活动投放!$S$6:$S$41,活动投放!AN$6:AN$41,$B69)</f>
        <v>102.99643486841445</v>
      </c>
      <c r="D69" s="119">
        <f>[4]军团势力点战斗奖励设计!GC73+求节点(活动投放!$S$6:$S$41,活动投放!AO$6:AO$41,$B69)</f>
        <v>20.609044803844171</v>
      </c>
      <c r="E69" s="119">
        <f>[4]军团势力点战斗奖励设计!GD73+求节点(活动投放!$S$6:$S$41,活动投放!AP$6:AP$41,$B69)</f>
        <v>2.1744620372958448</v>
      </c>
      <c r="F69" s="119">
        <f>[4]军团势力点战斗奖励设计!GE73+求节点(活动投放!$S$6:$S$41,活动投放!AQ$6:AQ$41,$B69)</f>
        <v>1.4279879790484205</v>
      </c>
      <c r="G69" s="119">
        <f>[4]军团势力点战斗奖励设计!GF73+求节点(活动投放!$S$6:$S$41,活动投放!AR$6:AR$41,$B69)</f>
        <v>0.87720551003772984</v>
      </c>
      <c r="H69" s="119">
        <f>[4]军团势力点战斗奖励设计!GG73+求节点(活动投放!$S$6:$S$41,活动投放!AS$6:AS$41,$B69)</f>
        <v>9.7467278893081086E-2</v>
      </c>
      <c r="I69" s="119">
        <f>IF($B69&lt;前期规划!$C$2,0,求节点(装备突破!$N$6:$N$41,装备突破!AQ$6:AQ$41,$B69))</f>
        <v>12.206764043875665</v>
      </c>
      <c r="J69" s="119">
        <f>IF($B69&lt;前期规划!$C$2,0,求节点(装备突破!$N$6:$N$41,装备突破!AR$6:AR$41,$B69))</f>
        <v>12.206764043875665</v>
      </c>
      <c r="K69" s="119">
        <f>IF($B69&lt;前期规划!$C$2,0,求节点(装备突破!$N$6:$N$41,装备突破!AS$6:AS$41,$B69))</f>
        <v>0</v>
      </c>
      <c r="L69" s="119">
        <f>IF($B69&lt;前期规划!$C$2,0,求节点(装备突破!$N$6:$N$41,装备突破!AT$6:AT$41,$B69))</f>
        <v>0</v>
      </c>
      <c r="M69" s="119">
        <f>IF($B69&lt;前期规划!$C$2,0,求节点(装备突破!$N$6:$N$41,装备突破!AU$6:AU$41,$B69))</f>
        <v>0</v>
      </c>
      <c r="N69" s="119">
        <f>IF($B69&lt;前期规划!$C$2,0,求节点(装备突破!$N$6:$N$41,装备突破!AV$6:AV$41,$B69))</f>
        <v>0</v>
      </c>
      <c r="O69" s="80">
        <f t="shared" si="23"/>
        <v>8.4376526406348837</v>
      </c>
      <c r="P69" s="80">
        <f t="shared" si="24"/>
        <v>1.6883299070718147</v>
      </c>
      <c r="Q69" s="80">
        <f t="shared" si="25"/>
        <v>0</v>
      </c>
      <c r="R69" s="80">
        <f t="shared" si="26"/>
        <v>0</v>
      </c>
      <c r="S69" s="80">
        <f t="shared" si="27"/>
        <v>0</v>
      </c>
      <c r="T69" s="80">
        <f t="shared" si="28"/>
        <v>0</v>
      </c>
      <c r="V69" s="128">
        <f>[4]军团势力点战斗奖励设计!GD73/E69</f>
        <v>3.6972307323753832E-2</v>
      </c>
      <c r="W69" s="128">
        <f>求节点(活动投放!$S$6:$S$41,活动投放!AP$6:AP$41,$B69)/E69</f>
        <v>0.96302769267624622</v>
      </c>
      <c r="Y69" s="128">
        <f>[4]军团势力点战斗奖励设计!GE73/F69</f>
        <v>3.7532939065920895E-2</v>
      </c>
      <c r="Z69" s="128">
        <f>求节点(活动投放!$S$6:$S$41,活动投放!AQ$6:AQ$41,$B69)/F69</f>
        <v>0.96246706093407908</v>
      </c>
      <c r="AB69" s="128">
        <f>[4]军团势力点战斗奖励设计!GF73/G69</f>
        <v>0.1374732792717181</v>
      </c>
      <c r="AC69" s="128">
        <f>求节点(活动投放!$S$6:$S$41,活动投放!AR$6:AR$41,$B69)/G69</f>
        <v>0.86252672072828196</v>
      </c>
      <c r="AE69" s="128">
        <f>[4]军团势力点战斗奖励设计!GG73/H69</f>
        <v>0.13747327927171812</v>
      </c>
      <c r="AF69" s="128">
        <f>求节点(活动投放!$S$6:$S$41,活动投放!AS$6:AS$41,$B69)/H69</f>
        <v>0.86252672072828185</v>
      </c>
      <c r="AI69" s="80">
        <v>64</v>
      </c>
      <c r="AJ69" s="119">
        <f>[4]军团势力点战斗奖励设计!GH73+求节点(活动投放!$S$46:$S$81,活动投放!AN$46:AN$81,$AI69)</f>
        <v>87.101676657219997</v>
      </c>
      <c r="AK69" s="119">
        <f>[4]军团势力点战斗奖励设计!GI73+求节点(活动投放!$S$46:$S$81,活动投放!AO$46:AO$81,$AI69)</f>
        <v>20.546740280394907</v>
      </c>
      <c r="AL69" s="119">
        <f>[4]军团势力点战斗奖励设计!GJ73+求节点(活动投放!$S$46:$S$81,活动投放!AP$46:AP$81,$AI69)</f>
        <v>3.0514138400395536</v>
      </c>
      <c r="AM69" s="119">
        <f>[4]军团势力点战斗奖励设计!GK73+求节点(活动投放!$S$46:$S$81,活动投放!AQ$46:AQ$81,$AI69)</f>
        <v>2.104523293387472</v>
      </c>
      <c r="AN69" s="119">
        <f>[4]军团势力点战斗奖励设计!GL73+求节点(活动投放!$S$46:$S$81,活动投放!AR$46:AR$81,$AI69)</f>
        <v>0.8100689653437485</v>
      </c>
      <c r="AO69" s="119">
        <f>[4]军团势力点战斗奖励设计!GM73+求节点(活动投放!$S$46:$S$81,活动投放!AS$46:AS$81,$AI69)</f>
        <v>9.0007662815972056E-2</v>
      </c>
      <c r="AP69" s="119">
        <f>IF($AI69&lt;前期规划!$C$2,0,求节点(装备突破!$N$46:$N$81,装备突破!AQ$46:AQ$81,$AI69))</f>
        <v>18.399307552965126</v>
      </c>
      <c r="AQ69" s="119">
        <f>IF($AI69&lt;前期规划!$C$2,0,求节点(装备突破!$N$46:$N$81,装备突破!AR$46:AR$81,$AI69))</f>
        <v>29.721177159959282</v>
      </c>
      <c r="AR69" s="119">
        <f>IF($AI69&lt;前期规划!$C$2,0,求节点(装备突破!$N$46:$N$81,装备突破!AS$46:AS$81,$AI69))</f>
        <v>0</v>
      </c>
      <c r="AS69" s="119">
        <f>IF($AI69&lt;前期规划!$C$2,0,求节点(装备突破!$N$46:$N$81,装备突破!AT$46:AT$81,$AI69))</f>
        <v>0</v>
      </c>
      <c r="AT69" s="119">
        <f>IF($AI69&lt;前期规划!$C$2,0,求节点(装备突破!$N$46:$N$81,装备突破!AU$46:AU$81,$AI69))</f>
        <v>0</v>
      </c>
      <c r="AU69" s="119">
        <f>IF($AI69&lt;前期规划!$C$2,0,求节点(装备突破!$N$46:$N$81,装备突破!AV$46:AV$81,$AI69))</f>
        <v>0</v>
      </c>
      <c r="AV69" s="80">
        <f t="shared" si="29"/>
        <v>4.7339649281085689</v>
      </c>
      <c r="AW69" s="80">
        <f t="shared" si="1"/>
        <v>0.69131650371088649</v>
      </c>
      <c r="AX69" s="80">
        <f t="shared" si="2"/>
        <v>0</v>
      </c>
      <c r="AY69" s="80">
        <f t="shared" si="3"/>
        <v>0</v>
      </c>
      <c r="AZ69" s="80">
        <f t="shared" si="4"/>
        <v>0</v>
      </c>
      <c r="BA69" s="80">
        <f t="shared" si="5"/>
        <v>0</v>
      </c>
      <c r="BD69" s="80">
        <v>64</v>
      </c>
      <c r="BE69" s="119">
        <f>[4]军团势力点战斗奖励设计!GN73+求节点(活动投放!$S$86:$S$121,活动投放!AN$86:AN$121,$BD69)</f>
        <v>76.795817889129054</v>
      </c>
      <c r="BF69" s="119">
        <f>[4]军团势力点战斗奖励设计!GO73+求节点(活动投放!$S$86:$S$121,活动投放!AO$86:AO$121,$BD69)</f>
        <v>24.374255016284767</v>
      </c>
      <c r="BG69" s="119">
        <f>[4]军团势力点战斗奖励设计!GP73+求节点(活动投放!$S$86:$S$121,活动投放!AP$86:AP$121,$BD69)</f>
        <v>4.4587264466699192</v>
      </c>
      <c r="BH69" s="119">
        <f>[4]军团势力点战斗奖励设计!GQ73+求节点(活动投放!$S$86:$S$121,活动投放!AQ$86:AQ$121,$BD69)</f>
        <v>3.3440448350024399</v>
      </c>
      <c r="BI69" s="119">
        <f>[4]军团势力点战斗奖励设计!GR73+求节点(活动投放!$S$86:$S$121,活动投放!AR$86:AR$121,$BD69)</f>
        <v>0</v>
      </c>
      <c r="BJ69" s="119">
        <f>[4]军团势力点战斗奖励设计!GS73+求节点(活动投放!$S$86:$S$121,活动投放!AS$86:AS$121,$BD69)</f>
        <v>0</v>
      </c>
      <c r="BK69" s="119">
        <f>IF($BD69&lt;前期规划!$C$2,0,求节点(装备突破!$N$86:$N$121,装备突破!AQ$86:AQ$121,$BD69))</f>
        <v>16.426558033392926</v>
      </c>
      <c r="BL69" s="119">
        <f>IF($BD69&lt;前期规划!$C$2,0,求节点(装备突破!$N$86:$N$121,装备突破!AR$86:AR$121,$BD69))</f>
        <v>32.853116066785859</v>
      </c>
      <c r="BM69" s="119">
        <f>IF($BD69&lt;前期规划!$C$2,0,求节点(装备突破!$N$86:$N$121,装备突破!AS$86:AS$121,$BD69))</f>
        <v>0</v>
      </c>
      <c r="BN69" s="119">
        <f>IF($BD69&lt;前期规划!$C$2,0,求节点(装备突破!$N$86:$N$121,装备突破!AT$86:AT$121,$BD69))</f>
        <v>0</v>
      </c>
      <c r="BO69" s="119">
        <f>IF($BD69&lt;前期规划!$C$2,0,求节点(装备突破!$N$86:$N$121,装备突破!AU$86:AU$121,$BD69))</f>
        <v>0</v>
      </c>
      <c r="BP69" s="119">
        <f>IF($BD69&lt;前期规划!$C$2,0,求节点(装备突破!$N$86:$N$121,装备突破!AV$86:AV$121,$BD69))</f>
        <v>0</v>
      </c>
      <c r="BQ69" s="80">
        <f t="shared" si="30"/>
        <v>4.6751010000399207</v>
      </c>
      <c r="BR69" s="80">
        <f t="shared" si="6"/>
        <v>0.74191607781542745</v>
      </c>
      <c r="BS69" s="80">
        <f t="shared" si="7"/>
        <v>0</v>
      </c>
      <c r="BT69" s="80">
        <f t="shared" si="8"/>
        <v>0</v>
      </c>
      <c r="BU69" s="80">
        <f t="shared" si="9"/>
        <v>0</v>
      </c>
      <c r="BV69" s="80">
        <f t="shared" si="10"/>
        <v>0</v>
      </c>
      <c r="BY69" s="80">
        <v>64</v>
      </c>
      <c r="BZ69" s="119">
        <f>[4]军团势力点战斗奖励设计!GT73+求节点(活动投放!$S$126:$S$161,活动投放!AN$126:AN$161,$BY69)</f>
        <v>53.500331373831415</v>
      </c>
      <c r="CA69" s="119">
        <f>[4]军团势力点战斗奖励设计!GU73+求节点(活动投放!$S$126:$S$161,活动投放!AO$126:AO$161,$BY69)</f>
        <v>29.512007171354465</v>
      </c>
      <c r="CB69" s="119">
        <f>[4]军团势力点战斗奖励设计!GV73+求节点(活动投放!$S$126:$S$161,活动投放!AP$126:AP$161,$BY69)</f>
        <v>8.0273845485109732</v>
      </c>
      <c r="CC69" s="119">
        <f>[4]军团势力点战斗奖励设计!GW73+求节点(活动投放!$S$126:$S$161,活动投放!AQ$126:AQ$161,$BY69)</f>
        <v>6.0205384113832299</v>
      </c>
      <c r="CD69" s="119">
        <f>[4]军团势力点战斗奖励设计!GX73+求节点(活动投放!$S$126:$S$161,活动投放!AR$126:AR$161,$BY69)</f>
        <v>0</v>
      </c>
      <c r="CE69" s="119">
        <f>[4]军团势力点战斗奖励设计!GY73+求节点(活动投放!$S$126:$S$161,活动投放!AS$126:AS$161,$BY69)</f>
        <v>0</v>
      </c>
      <c r="CF69" s="119">
        <f>IF($BY69&lt;前期规划!$C$2,0,求节点(装备突破!$N$126:$N$161,装备突破!AQ$126:AQ$161,$BY69))</f>
        <v>20.979074262852986</v>
      </c>
      <c r="CG69" s="119">
        <f>IF($BY69&lt;前期规划!$C$2,0,求节点(装备突破!$N$126:$N$161,装备突破!AR$126:AR$161,$BY69))</f>
        <v>49.696892731434573</v>
      </c>
      <c r="CH69" s="119">
        <f>IF($BY69&lt;前期规划!$C$2,0,求节点(装备突破!$N$126:$N$161,装备突破!AS$126:AS$161,$BY69))</f>
        <v>21.351933988575126</v>
      </c>
      <c r="CI69" s="119">
        <f>IF($BY69&lt;前期规划!$C$2,0,求节点(装备突破!$N$126:$N$161,装备突破!AT$126:AT$161,$BY69))</f>
        <v>0</v>
      </c>
      <c r="CJ69" s="119">
        <f>IF($BY69&lt;前期规划!$C$2,0,求节点(装备突破!$N$126:$N$161,装备突破!AU$126:AU$161,$BY69))</f>
        <v>0</v>
      </c>
      <c r="CK69" s="119">
        <f>IF($BY69&lt;前期规划!$C$2,0,求节点(装备突破!$N$126:$N$161,装备突破!AV$126:AV$161,$BY69))</f>
        <v>0</v>
      </c>
      <c r="CL69" s="80">
        <f t="shared" si="31"/>
        <v>2.5501759850558723</v>
      </c>
      <c r="CM69" s="80">
        <f t="shared" si="11"/>
        <v>0.59384008837009961</v>
      </c>
      <c r="CN69" s="80">
        <f t="shared" si="12"/>
        <v>0.37595585265513753</v>
      </c>
      <c r="CO69" s="80">
        <f t="shared" si="13"/>
        <v>0</v>
      </c>
      <c r="CP69" s="80">
        <f t="shared" si="14"/>
        <v>0</v>
      </c>
      <c r="CQ69" s="80">
        <f t="shared" si="15"/>
        <v>0</v>
      </c>
      <c r="CT69" s="80">
        <v>64</v>
      </c>
      <c r="CU69" s="119">
        <f>[4]军团势力点战斗奖励设计!GZ73+求节点(活动投放!$S$166:$S$201,活动投放!AN$166:AN$201,$CT69)</f>
        <v>28.889112700891843</v>
      </c>
      <c r="CV69" s="119">
        <f>[4]军团势力点战斗奖励设计!HA73+求节点(活动投放!$S$166:$S$201,活动投放!AO$166:AO$201,$CT69)</f>
        <v>8.8889252188853813</v>
      </c>
      <c r="CW69" s="119">
        <f>[4]军团势力点战斗奖励设计!HB73+求节点(活动投放!$S$166:$S$201,活动投放!AP$166:AP$201,$CT69)</f>
        <v>0</v>
      </c>
      <c r="CX69" s="119">
        <f>[4]军团势力点战斗奖励设计!HC73+求节点(活动投放!$S$166:$S$201,活动投放!AQ$166:AQ$201,$CT69)</f>
        <v>0</v>
      </c>
      <c r="CY69" s="119">
        <f>[4]军团势力点战斗奖励设计!HD73+求节点(活动投放!$S$166:$S$201,活动投放!AR$166:AR$201,$CT69)</f>
        <v>0</v>
      </c>
      <c r="CZ69" s="119">
        <f>[4]军团势力点战斗奖励设计!HE73+求节点(活动投放!$S$166:$S$201,活动投放!AS$166:AS$201,$CT69)</f>
        <v>0</v>
      </c>
      <c r="DA69" s="119">
        <f>IF($CT69&lt;前期规划!$C$2,0,求节点(装备突破!$N$166:$N$201,装备突破!AQ$166:AQ$201,$CT69))</f>
        <v>0</v>
      </c>
      <c r="DB69" s="119">
        <f>IF($CT69&lt;前期规划!$C$2,0,求节点(装备突破!$N$166:$N$201,装备突破!AR$166:AR$201,$CT69))</f>
        <v>101.74241105940243</v>
      </c>
      <c r="DC69" s="119">
        <f>IF($CT69&lt;前期规划!$C$2,0,求节点(装备突破!$N$166:$N$201,装备突破!AS$166:AS$201,$CT69))</f>
        <v>50.871205529701221</v>
      </c>
      <c r="DD69" s="119">
        <f>IF($CT69&lt;前期规划!$C$2,0,求节点(装备突破!$N$166:$N$201,装备突破!AT$166:AT$201,$CT69))</f>
        <v>0</v>
      </c>
      <c r="DE69" s="119">
        <f>IF($CT69&lt;前期规划!$C$2,0,求节点(装备突破!$N$166:$N$201,装备突破!AU$166:AU$201,$CT69))</f>
        <v>0</v>
      </c>
      <c r="DF69" s="119">
        <f>IF($CT69&lt;前期规划!$C$2,0,求节点(装备突破!$N$166:$N$201,装备突破!AV$166:AV$201,$CT69))</f>
        <v>0</v>
      </c>
      <c r="DG69" s="80">
        <f t="shared" si="32"/>
        <v>0</v>
      </c>
      <c r="DH69" s="80">
        <f t="shared" si="16"/>
        <v>8.7366960605008384E-2</v>
      </c>
      <c r="DI69" s="80">
        <f t="shared" si="17"/>
        <v>0</v>
      </c>
      <c r="DJ69" s="80">
        <f t="shared" si="18"/>
        <v>0</v>
      </c>
      <c r="DK69" s="80">
        <f t="shared" si="19"/>
        <v>0</v>
      </c>
      <c r="DL69" s="80">
        <f t="shared" si="20"/>
        <v>0</v>
      </c>
      <c r="DN69" s="128" t="e">
        <f>[4]军团势力点战斗奖励设计!HE73/CZ69</f>
        <v>#DIV/0!</v>
      </c>
      <c r="DO69" s="128" t="e">
        <f>求节点(活动投放!$S$166:$S$201,活动投放!AS$166:AS$201,$CT69)/CZ69</f>
        <v>#DIV/0!</v>
      </c>
      <c r="DU69" s="140">
        <v>64</v>
      </c>
      <c r="DV69" s="140">
        <f>[4]军团势力点战斗奖励设计!AA73+[4]军团势力点战斗奖励设计!AF73+求节点(活动投放!$S$6:$S$41,活动投放!$BC$6:$BC$41,$DU69)</f>
        <v>144.75061540320144</v>
      </c>
      <c r="DW69" s="140">
        <f>[4]军团势力点战斗奖励设计!AB73+[4]军团势力点战斗奖励设计!AG73+求节点(活动投放!$S$46:$S$81,活动投放!$BC$46:$BC$81,$DU69)</f>
        <v>227.53983410367172</v>
      </c>
      <c r="DX69" s="140">
        <f>[4]军团势力点战斗奖励设计!AC73+[4]军团势力点战斗奖励设计!AH73+求节点(活动投放!$S$86:$S$121,活动投放!$BC$86:$BC$121,$DU69)</f>
        <v>401.28538020029288</v>
      </c>
      <c r="DY69" s="140">
        <f>[4]军团势力点战斗奖励设计!AD73+[4]军团势力点战斗奖励设计!AI73+求节点(活动投放!$S$126:$S$161,活动投放!$BC$126:$BC$161,$DU69)</f>
        <v>722.46460936598771</v>
      </c>
      <c r="DZ69" s="140">
        <f>[4]军团势力点战斗奖励设计!AE73+[4]军团势力点战斗奖励设计!AJ73+求节点(活动投放!$S$166:$S$201,活动投放!$BC$166:$BC$201,$DU69)</f>
        <v>0</v>
      </c>
      <c r="EA69" s="140">
        <f>[4]军团势力点战斗奖励设计!BI73+[4]军团势力点战斗奖励设计!BN73+求节点(活动投放!$S$6:$S$41,活动投放!$BE$6:$BE$41,$DU69)</f>
        <v>4.825020513440049</v>
      </c>
      <c r="EB69" s="140">
        <f>[4]军团势力点战斗奖励设计!BJ73+[4]军团势力点战斗奖励设计!BO73+求节点(活动投放!$S$46:$S$81,活动投放!$BE$46:$BE$81,$DU69)</f>
        <v>7.5846611367890571</v>
      </c>
      <c r="EC69" s="140">
        <f>[4]军团势力点战斗奖励设计!BK73+[4]军团势力点战斗奖励设计!BP73+求节点(活动投放!$S$86:$S$121,活动投放!$BE$86:$BE$121,$DU69)</f>
        <v>13.376179340009759</v>
      </c>
      <c r="ED69" s="140">
        <f>[4]军团势力点战斗奖励设计!BL73+[4]军团势力点战斗奖励设计!BQ73+求节点(活动投放!$S$126:$S$161,活动投放!$BE$126:$BE$161,$DU69)</f>
        <v>24.082153645532919</v>
      </c>
      <c r="EE69" s="140">
        <f>[4]军团势力点战斗奖励设计!BM73+[4]军团势力点战斗奖励设计!BR73+求节点(活动投放!$S$166:$S$201,活动投放!$BE$166:$BE$201,$DU69)</f>
        <v>0</v>
      </c>
      <c r="EF69" s="140">
        <f t="shared" si="33"/>
        <v>0.99999999999999978</v>
      </c>
      <c r="EG69" s="140">
        <f t="shared" si="34"/>
        <v>1</v>
      </c>
      <c r="EH69" s="140">
        <f t="shared" si="35"/>
        <v>1.0000000000000002</v>
      </c>
      <c r="EI69" s="140">
        <f t="shared" si="36"/>
        <v>1.0000000000000002</v>
      </c>
      <c r="EJ69" s="140">
        <f t="shared" si="37"/>
        <v>0</v>
      </c>
      <c r="EM69" s="140">
        <v>64</v>
      </c>
      <c r="EN69" s="140">
        <f>[4]军团势力点战斗奖励设计!AK73+[4]军团势力点战斗奖励设计!AP73+求节点(活动投放!$S$6:$S$41,活动投放!$BD$6:$BD$41,$EM69)</f>
        <v>90.461601189584584</v>
      </c>
      <c r="EO69" s="140">
        <f>[4]军团势力点战斗奖励设计!AL73+[4]军团势力点战斗奖励设计!AQ73+求节点(活动投放!$S$46:$S$81,活动投放!$BD$46:$BD$81,$EM69)</f>
        <v>83.687969396235346</v>
      </c>
      <c r="EP69" s="140">
        <f>[4]军团势力点战斗奖励设计!AM73+[4]军团势力点战斗奖励设计!AR73+求节点(活动投放!$S$86:$S$121,活动投放!$BD$86:$BD$121,$EM69)</f>
        <v>0</v>
      </c>
      <c r="EQ69" s="140">
        <f>[4]军团势力点战斗奖励设计!AN73+[4]军团势力点战斗奖励设计!AS73+求节点(活动投放!$S$126:$S$161,活动投放!$BD$126:$BD$161,$EM69)</f>
        <v>0</v>
      </c>
      <c r="ER69" s="140">
        <f>[4]军团势力点战斗奖励设计!AO73+[4]军团势力点战斗奖励设计!AT73+求节点(活动投放!$S$166:$S$201,活动投放!$BD$166:$BD$201,$EM69)</f>
        <v>0</v>
      </c>
      <c r="ES69" s="140">
        <f>[4]军团势力点战斗奖励设计!BS73+[4]军团势力点战斗奖励设计!BX73+求节点(活动投放!$S$6:$S$41,活动投放!$BF$6:$BF$41,$EM69)</f>
        <v>1.8092320237916915</v>
      </c>
      <c r="ET69" s="140">
        <f>[4]军团势力点战斗奖励设计!BT73+[4]军团势力点战斗奖励设计!BY73+求节点(活动投放!$S$46:$S$81,活动投放!$BF$46:$BF$81,$EM69)</f>
        <v>1.6737593879247066</v>
      </c>
      <c r="EU69" s="140">
        <f>[4]军团势力点战斗奖励设计!BU73+[4]军团势力点战斗奖励设计!BZ73+求节点(活动投放!$S$86:$S$121,活动投放!$BF$86:$BF$121,$EM69)</f>
        <v>0</v>
      </c>
      <c r="EV69" s="140">
        <f>[4]军团势力点战斗奖励设计!BV73+[4]军团势力点战斗奖励设计!CA73+求节点(活动投放!$S$126:$S$161,活动投放!$BF$126:$BF$161,$EM69)</f>
        <v>0</v>
      </c>
      <c r="EW69" s="140">
        <f>[4]军团势力点战斗奖励设计!BW73+[4]军团势力点战斗奖励设计!CB73+求节点(活动投放!$S$166:$S$201,活动投放!$BF$166:$BF$201,$EM69)</f>
        <v>0</v>
      </c>
      <c r="EX69" s="140">
        <f t="shared" si="38"/>
        <v>1.0000000000000002</v>
      </c>
      <c r="EY69" s="140">
        <f t="shared" si="39"/>
        <v>1.0000000000000002</v>
      </c>
      <c r="EZ69" s="140">
        <f t="shared" si="40"/>
        <v>0</v>
      </c>
      <c r="FA69" s="140">
        <f t="shared" si="41"/>
        <v>0</v>
      </c>
      <c r="FB69" s="140">
        <f t="shared" si="42"/>
        <v>0</v>
      </c>
    </row>
    <row r="70" spans="2:158" x14ac:dyDescent="0.15">
      <c r="B70" s="80">
        <v>65</v>
      </c>
      <c r="C70" s="119">
        <f>[4]军团势力点战斗奖励设计!GB74+求节点(活动投放!$S$6:$S$41,活动投放!AN$6:AN$41,$B70)</f>
        <v>113.84114185628168</v>
      </c>
      <c r="D70" s="119">
        <f>[4]军团势力点战斗奖励设计!GC74+求节点(活动投放!$S$6:$S$41,活动投放!AO$6:AO$41,$B70)</f>
        <v>24.450147307185794</v>
      </c>
      <c r="E70" s="119">
        <f>[4]军团势力点战斗奖励设计!GD74+求节点(活动投放!$S$6:$S$41,活动投放!AP$6:AP$41,$B70)</f>
        <v>2.3383387231598292</v>
      </c>
      <c r="F70" s="119">
        <f>[4]军团势力点战斗奖励设计!GE74+求节点(活动投放!$S$6:$S$41,活动投放!AQ$6:AQ$41,$B70)</f>
        <v>1.5074275279520888</v>
      </c>
      <c r="G70" s="119">
        <f>[4]军团势力点战斗奖励设计!GF74+求节点(活动投放!$S$6:$S$41,活动投放!AR$6:AR$41,$B70)</f>
        <v>1.0693597038235281</v>
      </c>
      <c r="H70" s="119">
        <f>[4]军团势力点战斗奖励设计!GG74+求节点(活动投放!$S$6:$S$41,活动投放!AS$6:AS$41,$B70)</f>
        <v>0.1188177448692809</v>
      </c>
      <c r="I70" s="119">
        <f>IF($B70&lt;前期规划!$C$2,0,求节点(装备突破!$N$6:$N$41,装备突破!AQ$6:AQ$41,$B70))</f>
        <v>14.803963610226672</v>
      </c>
      <c r="J70" s="119">
        <f>IF($B70&lt;前期规划!$C$2,0,求节点(装备突破!$N$6:$N$41,装备突破!AR$6:AR$41,$B70))</f>
        <v>14.803963610226672</v>
      </c>
      <c r="K70" s="119">
        <f>IF($B70&lt;前期规划!$C$2,0,求节点(装备突破!$N$6:$N$41,装备突破!AS$6:AS$41,$B70))</f>
        <v>0</v>
      </c>
      <c r="L70" s="119">
        <f>IF($B70&lt;前期规划!$C$2,0,求节点(装备突破!$N$6:$N$41,装备突破!AT$6:AT$41,$B70))</f>
        <v>0</v>
      </c>
      <c r="M70" s="119">
        <f>IF($B70&lt;前期规划!$C$2,0,求节点(装备突破!$N$6:$N$41,装备突破!AU$6:AU$41,$B70))</f>
        <v>0</v>
      </c>
      <c r="N70" s="119">
        <f>IF($B70&lt;前期规划!$C$2,0,求节点(装备突破!$N$6:$N$41,装备突破!AV$6:AV$41,$B70))</f>
        <v>0</v>
      </c>
      <c r="O70" s="80">
        <f t="shared" si="23"/>
        <v>7.6899095981051655</v>
      </c>
      <c r="P70" s="80">
        <f t="shared" si="24"/>
        <v>1.6515946641678771</v>
      </c>
      <c r="Q70" s="80">
        <f t="shared" si="25"/>
        <v>0</v>
      </c>
      <c r="R70" s="80">
        <f t="shared" si="26"/>
        <v>0</v>
      </c>
      <c r="S70" s="80">
        <f t="shared" si="27"/>
        <v>0</v>
      </c>
      <c r="T70" s="80">
        <f t="shared" si="28"/>
        <v>0</v>
      </c>
      <c r="V70" s="128">
        <f>[4]军团势力点战斗奖励设计!GD74/E70</f>
        <v>4.3268327014172443E-2</v>
      </c>
      <c r="W70" s="128">
        <f>求节点(活动投放!$S$6:$S$41,活动投放!AP$6:AP$41,$B70)/E70</f>
        <v>0.95673167298582751</v>
      </c>
      <c r="Y70" s="128">
        <f>[4]军团势力点战斗奖励设计!GE74/F70</f>
        <v>4.4745547261801834E-2</v>
      </c>
      <c r="Z70" s="128">
        <f>求节点(活动投放!$S$6:$S$41,活动投放!AQ$6:AQ$41,$B70)/F70</f>
        <v>0.95525445273819809</v>
      </c>
      <c r="AB70" s="128">
        <f>[4]军团势力点战斗奖励设计!GF74/G70</f>
        <v>0.14192044666797907</v>
      </c>
      <c r="AC70" s="128">
        <f>求节点(活动投放!$S$6:$S$41,活动投放!AR$6:AR$41,$B70)/G70</f>
        <v>0.85807955333202102</v>
      </c>
      <c r="AE70" s="128">
        <f>[4]军团势力点战斗奖励设计!GG74/H70</f>
        <v>0.14192044666797907</v>
      </c>
      <c r="AF70" s="128">
        <f>求节点(活动投放!$S$6:$S$41,活动投放!AS$6:AS$41,$B70)/H70</f>
        <v>0.85807955333202102</v>
      </c>
      <c r="AI70" s="80">
        <v>65</v>
      </c>
      <c r="AJ70" s="119">
        <f>[4]军团势力点战斗奖励设计!GH74+求节点(活动投放!$S$46:$S$81,活动投放!AN$46:AN$81,$AI70)</f>
        <v>96.236277891383224</v>
      </c>
      <c r="AK70" s="119">
        <f>[4]军团势力点战斗奖励设计!GI74+求节点(活动投放!$S$46:$S$81,活动投放!AO$46:AO$81,$AI70)</f>
        <v>23.99883169376271</v>
      </c>
      <c r="AL70" s="119">
        <f>[4]军团势力点战斗奖励设计!GJ74+求节点(活动投放!$S$46:$S$81,活动投放!AP$46:AP$81,$AI70)</f>
        <v>3.3146760991820923</v>
      </c>
      <c r="AM70" s="119">
        <f>[4]军团势力点战斗奖励设计!GK74+求节点(活动投放!$S$46:$S$81,活动投放!AQ$46:AQ$81,$AI70)</f>
        <v>2.2326847520557269</v>
      </c>
      <c r="AN70" s="119">
        <f>[4]军团势力点战斗奖励设计!GL74+求节点(活动投放!$S$46:$S$81,活动投放!AR$46:AR$81,$AI70)</f>
        <v>1.1197382686893695</v>
      </c>
      <c r="AO70" s="119">
        <f>[4]军团势力点战斗奖励设计!GM74+求节点(活动投放!$S$46:$S$81,活动投放!AS$46:AS$81,$AI70)</f>
        <v>0.12441536318770774</v>
      </c>
      <c r="AP70" s="119">
        <f>IF($AI70&lt;前期规划!$C$2,0,求节点(装备突破!$N$46:$N$81,装备突破!AQ$46:AQ$81,$AI70))</f>
        <v>14.053727537482843</v>
      </c>
      <c r="AQ70" s="119">
        <f>IF($AI70&lt;前期规划!$C$2,0,求节点(装备突破!$N$46:$N$81,装备突破!AR$46:AR$81,$AI70))</f>
        <v>37.108663186279173</v>
      </c>
      <c r="AR70" s="119">
        <f>IF($AI70&lt;前期规划!$C$2,0,求节点(装备突破!$N$46:$N$81,装备突破!AS$46:AS$81,$AI70))</f>
        <v>0</v>
      </c>
      <c r="AS70" s="119">
        <f>IF($AI70&lt;前期规划!$C$2,0,求节点(装备突破!$N$46:$N$81,装备突破!AT$46:AT$81,$AI70))</f>
        <v>0</v>
      </c>
      <c r="AT70" s="119">
        <f>IF($AI70&lt;前期规划!$C$2,0,求节点(装备突破!$N$46:$N$81,装备突破!AU$46:AU$81,$AI70))</f>
        <v>0</v>
      </c>
      <c r="AU70" s="119">
        <f>IF($AI70&lt;前期规划!$C$2,0,求节点(装备突破!$N$46:$N$81,装备突破!AV$46:AV$81,$AI70))</f>
        <v>0</v>
      </c>
      <c r="AV70" s="80">
        <f t="shared" si="29"/>
        <v>6.8477404044379293</v>
      </c>
      <c r="AW70" s="80">
        <f t="shared" ref="AW70:AW133" si="43">IF(AQ70=0,0,AK70/AQ70)</f>
        <v>0.646717764347712</v>
      </c>
      <c r="AX70" s="80">
        <f t="shared" ref="AX70:AX133" si="44">IF(AR70=0,0,AL70/AR70)</f>
        <v>0</v>
      </c>
      <c r="AY70" s="80">
        <f t="shared" ref="AY70:AY133" si="45">IF(AS70=0,0,AM70/AS70)</f>
        <v>0</v>
      </c>
      <c r="AZ70" s="80">
        <f t="shared" ref="AZ70:AZ133" si="46">IF(AT70=0,0,AN70/AT70)</f>
        <v>0</v>
      </c>
      <c r="BA70" s="80">
        <f t="shared" ref="BA70:BA133" si="47">IF(AU70=0,0,AO70/AU70)</f>
        <v>0</v>
      </c>
      <c r="BD70" s="80">
        <v>65</v>
      </c>
      <c r="BE70" s="119">
        <f>[4]军团势力点战斗奖励设计!GN74+求节点(活动投放!$S$86:$S$121,活动投放!AN$86:AN$121,$BD70)</f>
        <v>83.411275722737699</v>
      </c>
      <c r="BF70" s="119">
        <f>[4]军团势力点战斗奖励设计!GO74+求节点(活动投放!$S$86:$S$121,活动投放!AO$86:AO$121,$BD70)</f>
        <v>27.853081938738661</v>
      </c>
      <c r="BG70" s="119">
        <f>[4]军团势力点战斗奖励设计!GP74+求节点(活动投放!$S$86:$S$121,活动投放!AP$86:AP$121,$BD70)</f>
        <v>4.9581980034861495</v>
      </c>
      <c r="BH70" s="119">
        <f>[4]军团势力点战斗奖励设计!GQ74+求节点(活动投放!$S$86:$S$121,活动投放!AQ$86:AQ$121,$BD70)</f>
        <v>3.6001264749861761</v>
      </c>
      <c r="BI70" s="119">
        <f>[4]军团势力点战斗奖励设计!GR74+求节点(活动投放!$S$86:$S$121,活动投放!AR$86:AR$121,$BD70)</f>
        <v>0.50325189960149419</v>
      </c>
      <c r="BJ70" s="119">
        <f>[4]军团势力点战斗奖励设计!GS74+求节点(活动投放!$S$86:$S$121,活动投放!AS$86:AS$121,$BD70)</f>
        <v>5.5916877733499355E-2</v>
      </c>
      <c r="BK70" s="119">
        <f>IF($BD70&lt;前期规划!$C$2,0,求节点(装备突破!$N$86:$N$121,装备突破!AQ$86:AQ$121,$BD70))</f>
        <v>14.220944969599593</v>
      </c>
      <c r="BL70" s="119">
        <f>IF($BD70&lt;前期规划!$C$2,0,求节点(装备突破!$N$86:$N$121,装备突破!AR$86:AR$121,$BD70))</f>
        <v>38.224776727467479</v>
      </c>
      <c r="BM70" s="119">
        <f>IF($BD70&lt;前期规划!$C$2,0,求节点(装备突破!$N$86:$N$121,装备突破!AS$86:AS$121,$BD70))</f>
        <v>4.8914433941341411</v>
      </c>
      <c r="BN70" s="119">
        <f>IF($BD70&lt;前期规划!$C$2,0,求节点(装备突破!$N$86:$N$121,装备突破!AT$86:AT$121,$BD70))</f>
        <v>0</v>
      </c>
      <c r="BO70" s="119">
        <f>IF($BD70&lt;前期规划!$C$2,0,求节点(装备突破!$N$86:$N$121,装备突破!AU$86:AU$121,$BD70))</f>
        <v>0</v>
      </c>
      <c r="BP70" s="119">
        <f>IF($BD70&lt;前期规划!$C$2,0,求节点(装备突破!$N$86:$N$121,装备突破!AV$86:AV$121,$BD70))</f>
        <v>0</v>
      </c>
      <c r="BQ70" s="80">
        <f t="shared" si="30"/>
        <v>5.8653820755967834</v>
      </c>
      <c r="BR70" s="80">
        <f t="shared" ref="BR70:BR133" si="48">IF(BL70=0,0,BF70/BL70)</f>
        <v>0.72866565414688356</v>
      </c>
      <c r="BS70" s="80">
        <f t="shared" ref="BS70:BS133" si="49">IF(BM70=0,0,BG70/BM70)</f>
        <v>1.0136472210701777</v>
      </c>
      <c r="BT70" s="80">
        <f t="shared" ref="BT70:BT133" si="50">IF(BN70=0,0,BH70/BN70)</f>
        <v>0</v>
      </c>
      <c r="BU70" s="80">
        <f t="shared" ref="BU70:BU133" si="51">IF(BO70=0,0,BI70/BO70)</f>
        <v>0</v>
      </c>
      <c r="BV70" s="80">
        <f t="shared" ref="BV70:BV133" si="52">IF(BP70=0,0,BJ70/BP70)</f>
        <v>0</v>
      </c>
      <c r="BY70" s="80">
        <v>65</v>
      </c>
      <c r="BZ70" s="119">
        <f>[4]军团势力点战斗奖励设计!GT74+求节点(活动投放!$S$126:$S$161,活动投放!AN$126:AN$161,$BY70)</f>
        <v>57.507919866346015</v>
      </c>
      <c r="CA70" s="119">
        <f>[4]军团势力点战斗奖励设计!GU74+求节点(活动投放!$S$126:$S$161,活动投放!AO$126:AO$161,$BY70)</f>
        <v>34.966505241765958</v>
      </c>
      <c r="CB70" s="119">
        <f>[4]军团势力点战斗奖励设计!GV74+求节点(活动投放!$S$126:$S$161,活动投放!AP$126:AP$161,$BY70)</f>
        <v>9.5423989678896728</v>
      </c>
      <c r="CC70" s="119">
        <f>[4]军团势力点战斗奖励设计!GW74+求节点(活动投放!$S$126:$S$161,活动投放!AQ$126:AQ$161,$BY70)</f>
        <v>7.1567992259172541</v>
      </c>
      <c r="CD70" s="119">
        <f>[4]军团势力点战斗奖励设计!GX74+求节点(活动投放!$S$126:$S$161,活动投放!AR$126:AR$161,$BY70)</f>
        <v>0</v>
      </c>
      <c r="CE70" s="119">
        <f>[4]军团势力点战斗奖励设计!GY74+求节点(活动投放!$S$126:$S$161,活动投放!AS$126:AS$161,$BY70)</f>
        <v>0</v>
      </c>
      <c r="CF70" s="119">
        <f>IF($BY70&lt;前期规划!$C$2,0,求节点(装备突破!$N$126:$N$161,装备突破!AQ$126:AQ$161,$BY70))</f>
        <v>16.445586594649384</v>
      </c>
      <c r="CG70" s="119">
        <f>IF($BY70&lt;前期规划!$C$2,0,求节点(装备突破!$N$126:$N$161,装备突破!AR$126:AR$161,$BY70))</f>
        <v>56.245263807728669</v>
      </c>
      <c r="CH70" s="119">
        <f>IF($BY70&lt;前期规划!$C$2,0,求节点(装备突破!$N$126:$N$161,装备突破!AS$126:AS$161,$BY70))</f>
        <v>25.381700804756104</v>
      </c>
      <c r="CI70" s="119">
        <f>IF($BY70&lt;前期规划!$C$2,0,求节点(装备突破!$N$126:$N$161,装备突破!AT$126:AT$161,$BY70))</f>
        <v>0</v>
      </c>
      <c r="CJ70" s="119">
        <f>IF($BY70&lt;前期规划!$C$2,0,求节点(装备突破!$N$126:$N$161,装备突破!AU$126:AU$161,$BY70))</f>
        <v>0</v>
      </c>
      <c r="CK70" s="119">
        <f>IF($BY70&lt;前期规划!$C$2,0,求节点(装备突破!$N$126:$N$161,装备突破!AV$126:AV$161,$BY70))</f>
        <v>0</v>
      </c>
      <c r="CL70" s="80">
        <f t="shared" si="31"/>
        <v>3.4968603603994501</v>
      </c>
      <c r="CM70" s="80">
        <f t="shared" ref="CM70:CM133" si="53">IF(CG70=0,0,CA70/CG70)</f>
        <v>0.62167910459620257</v>
      </c>
      <c r="CN70" s="80">
        <f t="shared" ref="CN70:CN133" si="54">IF(CH70=0,0,CB70/CH70)</f>
        <v>0.37595585265513759</v>
      </c>
      <c r="CO70" s="80">
        <f t="shared" ref="CO70:CO133" si="55">IF(CI70=0,0,CC70/CI70)</f>
        <v>0</v>
      </c>
      <c r="CP70" s="80">
        <f t="shared" ref="CP70:CP133" si="56">IF(CJ70=0,0,CD70/CJ70)</f>
        <v>0</v>
      </c>
      <c r="CQ70" s="80">
        <f t="shared" ref="CQ70:CQ133" si="57">IF(CK70=0,0,CE70/CK70)</f>
        <v>0</v>
      </c>
      <c r="CT70" s="80">
        <v>65</v>
      </c>
      <c r="CU70" s="119">
        <f>[4]军团势力点战斗奖励设计!GZ74+求节点(活动投放!$S$166:$S$201,活动投放!AN$166:AN$201,$CT70)</f>
        <v>30.589628595588906</v>
      </c>
      <c r="CV70" s="119">
        <f>[4]军团势力点战斗奖励设计!HA74+求节点(活动投放!$S$166:$S$201,活动投放!AO$166:AO$201,$CT70)</f>
        <v>10.318604496952913</v>
      </c>
      <c r="CW70" s="119">
        <f>[4]军团势力点战斗奖励设计!HB74+求节点(活动投放!$S$166:$S$201,活动投放!AP$166:AP$201,$CT70)</f>
        <v>0</v>
      </c>
      <c r="CX70" s="119">
        <f>[4]军团势力点战斗奖励设计!HC74+求节点(活动投放!$S$166:$S$201,活动投放!AQ$166:AQ$201,$CT70)</f>
        <v>0</v>
      </c>
      <c r="CY70" s="119">
        <f>[4]军团势力点战斗奖励设计!HD74+求节点(活动投放!$S$166:$S$201,活动投放!AR$166:AR$201,$CT70)</f>
        <v>0</v>
      </c>
      <c r="CZ70" s="119">
        <f>[4]军团势力点战斗奖励设计!HE74+求节点(活动投放!$S$166:$S$201,活动投放!AS$166:AS$201,$CT70)</f>
        <v>0</v>
      </c>
      <c r="DA70" s="119">
        <f>IF($CT70&lt;前期规划!$C$2,0,求节点(装备突破!$N$166:$N$201,装备突破!AQ$166:AQ$201,$CT70))</f>
        <v>0</v>
      </c>
      <c r="DB70" s="119">
        <f>IF($CT70&lt;前期规划!$C$2,0,求节点(装备突破!$N$166:$N$201,装备突破!AR$166:AR$201,$CT70))</f>
        <v>103.33213623220558</v>
      </c>
      <c r="DC70" s="119">
        <f>IF($CT70&lt;前期规划!$C$2,0,求节点(装备突破!$N$166:$N$201,装备突破!AS$166:AS$201,$CT70))</f>
        <v>51.666068116102799</v>
      </c>
      <c r="DD70" s="119">
        <f>IF($CT70&lt;前期规划!$C$2,0,求节点(装备突破!$N$166:$N$201,装备突破!AT$166:AT$201,$CT70))</f>
        <v>0</v>
      </c>
      <c r="DE70" s="119">
        <f>IF($CT70&lt;前期规划!$C$2,0,求节点(装备突破!$N$166:$N$201,装备突破!AU$166:AU$201,$CT70))</f>
        <v>0</v>
      </c>
      <c r="DF70" s="119">
        <f>IF($CT70&lt;前期规划!$C$2,0,求节点(装备突破!$N$166:$N$201,装备突破!AV$166:AV$201,$CT70))</f>
        <v>0</v>
      </c>
      <c r="DG70" s="80">
        <f t="shared" si="32"/>
        <v>0</v>
      </c>
      <c r="DH70" s="80">
        <f t="shared" ref="DH70:DH133" si="58">IF(DB70=0,0,CV70/DB70)</f>
        <v>9.9858619720830932E-2</v>
      </c>
      <c r="DI70" s="80">
        <f t="shared" ref="DI70:DI133" si="59">IF(DC70=0,0,CW70/DC70)</f>
        <v>0</v>
      </c>
      <c r="DJ70" s="80">
        <f t="shared" ref="DJ70:DJ133" si="60">IF(DD70=0,0,CX70/DD70)</f>
        <v>0</v>
      </c>
      <c r="DK70" s="80">
        <f t="shared" ref="DK70:DK133" si="61">IF(DE70=0,0,CY70/DE70)</f>
        <v>0</v>
      </c>
      <c r="DL70" s="80">
        <f t="shared" ref="DL70:DL133" si="62">IF(DF70=0,0,CZ70/DF70)</f>
        <v>0</v>
      </c>
      <c r="DN70" s="128" t="e">
        <f>[4]军团势力点战斗奖励设计!HE74/CZ70</f>
        <v>#DIV/0!</v>
      </c>
      <c r="DO70" s="128" t="e">
        <f>求节点(活动投放!$S$166:$S$201,活动投放!AS$166:AS$201,$CT70)/CZ70</f>
        <v>#DIV/0!</v>
      </c>
      <c r="DU70" s="140">
        <v>65</v>
      </c>
      <c r="DV70" s="140">
        <f>[4]军团势力点战斗奖励设计!AA74+[4]军团势力点战斗奖励设计!AF74+求节点(活动投放!$S$6:$S$41,活动投放!$BC$6:$BC$41,$DU70)</f>
        <v>148.32800440387993</v>
      </c>
      <c r="DW70" s="140">
        <f>[4]军团势力点战斗奖励设计!AB74+[4]军团势力点战斗奖励设计!AG74+求节点(活动投放!$S$46:$S$81,活动投放!$BC$46:$BC$81,$DU70)</f>
        <v>233.22143979488419</v>
      </c>
      <c r="DX70" s="140">
        <f>[4]军团势力点战斗奖励设计!AC74+[4]军团势力点战斗奖励设计!AH74+求节点(活动投放!$S$86:$S$121,活动投放!$BC$86:$BC$121,$DU70)</f>
        <v>417.03067276051866</v>
      </c>
      <c r="DY70" s="140">
        <f>[4]军团势力点战斗奖励设计!AD74+[4]军团势力点战斗奖励设计!AI74+求节点(活动投放!$S$126:$S$161,活动投放!$BC$126:$BC$161,$DU70)</f>
        <v>858.81590711007061</v>
      </c>
      <c r="DZ70" s="140">
        <f>[4]军团势力点战斗奖励设计!AE74+[4]军团势力点战斗奖励设计!AJ74+求节点(活动投放!$S$166:$S$201,活动投放!$BC$166:$BC$201,$DU70)</f>
        <v>0</v>
      </c>
      <c r="EA70" s="140">
        <f>[4]军团势力点战斗奖励设计!BI74+[4]军团势力点战斗奖励设计!BN74+求节点(活动投放!$S$6:$S$41,活动投放!$BE$6:$BE$41,$DU70)</f>
        <v>4.9442668134626651</v>
      </c>
      <c r="EB70" s="140">
        <f>[4]军团势力点战斗奖励设计!BJ74+[4]军团势力点战斗奖励设计!BO74+求节点(活动投放!$S$46:$S$81,活动投放!$BE$46:$BE$81,$DU70)</f>
        <v>7.7740479931628057</v>
      </c>
      <c r="EC70" s="140">
        <f>[4]军团势力点战斗奖励设计!BK74+[4]军团势力点战斗奖励设计!BP74+求节点(活动投放!$S$86:$S$121,活动投放!$BE$86:$BE$121,$DU70)</f>
        <v>13.90102242535062</v>
      </c>
      <c r="ED70" s="140">
        <f>[4]军团势力点战斗奖励设计!BL74+[4]军团势力点战斗奖励设计!BQ74+求节点(活动投放!$S$126:$S$161,活动投放!$BE$126:$BE$161,$DU70)</f>
        <v>28.627196903669017</v>
      </c>
      <c r="EE70" s="140">
        <f>[4]军团势力点战斗奖励设计!BM74+[4]军团势力点战斗奖励设计!BR74+求节点(活动投放!$S$166:$S$201,活动投放!$BE$166:$BE$201,$DU70)</f>
        <v>0</v>
      </c>
      <c r="EF70" s="140">
        <f t="shared" si="33"/>
        <v>0.99999999999999978</v>
      </c>
      <c r="EG70" s="140">
        <f t="shared" si="34"/>
        <v>1.0000000000000002</v>
      </c>
      <c r="EH70" s="140">
        <f t="shared" si="35"/>
        <v>1.0000000000000002</v>
      </c>
      <c r="EI70" s="140">
        <f t="shared" si="36"/>
        <v>1.0000000000000002</v>
      </c>
      <c r="EJ70" s="140">
        <f t="shared" si="37"/>
        <v>0</v>
      </c>
      <c r="EM70" s="140">
        <v>65</v>
      </c>
      <c r="EN70" s="140">
        <f>[4]军团势力点战斗奖励设计!AK74+[4]军团势力点战斗奖励设计!AP74+求节点(活动投放!$S$6:$S$41,活动投放!$BD$6:$BD$41,$EM70)</f>
        <v>110.3214884155017</v>
      </c>
      <c r="EO70" s="140">
        <f>[4]军团势力点战斗奖励设计!AL74+[4]军团势力点战斗奖励设计!AQ74+求节点(活动投放!$S$46:$S$81,活动投放!$BD$46:$BD$81,$EM70)</f>
        <v>115.72833406329916</v>
      </c>
      <c r="EP70" s="140">
        <f>[4]军团势力点战斗奖励设计!AM74+[4]军团势力点战斗奖励设计!AR74+求节点(活动投放!$S$86:$S$121,活动投放!$BD$86:$BD$121,$EM70)</f>
        <v>51.800350971604502</v>
      </c>
      <c r="EQ70" s="140">
        <f>[4]军团势力点战斗奖励设计!AN74+[4]军团势力点战斗奖励设计!AS74+求节点(活动投放!$S$126:$S$161,活动投放!$BD$126:$BD$161,$EM70)</f>
        <v>0</v>
      </c>
      <c r="ER70" s="140">
        <f>[4]军团势力点战斗奖励设计!AO74+[4]军团势力点战斗奖励设计!AT74+求节点(活动投放!$S$166:$S$201,活动投放!$BD$166:$BD$201,$EM70)</f>
        <v>0</v>
      </c>
      <c r="ES70" s="140">
        <f>[4]军团势力点战斗奖励设计!BS74+[4]军团势力点战斗奖励设计!BX74+求节点(活动投放!$S$6:$S$41,活动投放!$BF$6:$BF$41,$EM70)</f>
        <v>2.2064297683100338</v>
      </c>
      <c r="ET70" s="140">
        <f>[4]军团势力点战斗奖励设计!BT74+[4]军团势力点战斗奖励设计!BY74+求节点(活动投放!$S$46:$S$81,活动投放!$BF$46:$BF$81,$EM70)</f>
        <v>2.3145666812659829</v>
      </c>
      <c r="EU70" s="140">
        <f>[4]军团势力点战斗奖励设计!BU74+[4]军团势力点战斗奖励设计!BZ74+求节点(活动投放!$S$86:$S$121,活动投放!$BF$86:$BF$121,$EM70)</f>
        <v>1.0360070194320898</v>
      </c>
      <c r="EV70" s="140">
        <f>[4]军团势力点战斗奖励设计!BV74+[4]军团势力点战斗奖励设计!CA74+求节点(活动投放!$S$126:$S$161,活动投放!$BF$126:$BF$161,$EM70)</f>
        <v>0</v>
      </c>
      <c r="EW70" s="140">
        <f>[4]军团势力点战斗奖励设计!BW74+[4]军团势力点战斗奖励设计!CB74+求节点(活动投放!$S$166:$S$201,活动投放!$BF$166:$BF$201,$EM70)</f>
        <v>0</v>
      </c>
      <c r="EX70" s="140">
        <f t="shared" si="38"/>
        <v>1.0000000000000002</v>
      </c>
      <c r="EY70" s="140">
        <f t="shared" si="39"/>
        <v>1.0000000000000002</v>
      </c>
      <c r="EZ70" s="140">
        <f t="shared" si="40"/>
        <v>1.0000000000000002</v>
      </c>
      <c r="FA70" s="140">
        <f t="shared" si="41"/>
        <v>0</v>
      </c>
      <c r="FB70" s="140">
        <f t="shared" si="42"/>
        <v>0</v>
      </c>
    </row>
    <row r="71" spans="2:158" x14ac:dyDescent="0.15">
      <c r="B71" s="80">
        <v>66</v>
      </c>
      <c r="C71" s="119">
        <f>[4]军团势力点战斗奖励设计!GB75+求节点(活动投放!$S$6:$S$41,活动投放!AN$6:AN$41,$B71)</f>
        <v>124.61919452089813</v>
      </c>
      <c r="D71" s="119">
        <f>[4]军团势力点战斗奖励设计!GC75+求节点(活动投放!$S$6:$S$41,活动投放!AO$6:AO$41,$B71)</f>
        <v>28.833610913199529</v>
      </c>
      <c r="E71" s="119">
        <f>[4]军团势力点战斗奖励设计!GD75+求节点(活动投放!$S$6:$S$41,活动投放!AP$6:AP$41,$B71)</f>
        <v>2.5087045860568495</v>
      </c>
      <c r="F71" s="119">
        <f>[4]军团势力点战斗奖励设计!GE75+求节点(活动投放!$S$6:$S$41,活动投放!AQ$6:AQ$41,$B71)</f>
        <v>1.590152019111881</v>
      </c>
      <c r="G71" s="119">
        <f>[4]军团势力点战斗奖励设计!GF75+求节点(活动投放!$S$6:$S$41,活动投放!AR$6:AR$41,$B71)</f>
        <v>1.2693735467802603</v>
      </c>
      <c r="H71" s="119">
        <f>[4]军团势力点战斗奖励设计!GG75+求节点(活动投放!$S$6:$S$41,活动投放!AS$6:AS$41,$B71)</f>
        <v>0.1410415051978067</v>
      </c>
      <c r="I71" s="119">
        <f>IF($B71&lt;前期规划!$C$2,0,求节点(装备突破!$N$6:$N$41,装备突破!AQ$6:AQ$41,$B71))</f>
        <v>11.624103193037499</v>
      </c>
      <c r="J71" s="119">
        <f>IF($B71&lt;前期规划!$C$2,0,求节点(装备突破!$N$6:$N$41,装备突破!AR$6:AR$41,$B71))</f>
        <v>21.751793613925003</v>
      </c>
      <c r="K71" s="119">
        <f>IF($B71&lt;前期规划!$C$2,0,求节点(装备突破!$N$6:$N$41,装备突破!AS$6:AS$41,$B71))</f>
        <v>0</v>
      </c>
      <c r="L71" s="119">
        <f>IF($B71&lt;前期规划!$C$2,0,求节点(装备突破!$N$6:$N$41,装备突破!AT$6:AT$41,$B71))</f>
        <v>0</v>
      </c>
      <c r="M71" s="119">
        <f>IF($B71&lt;前期规划!$C$2,0,求节点(装备突破!$N$6:$N$41,装备突破!AU$6:AU$41,$B71))</f>
        <v>0</v>
      </c>
      <c r="N71" s="119">
        <f>IF($B71&lt;前期规划!$C$2,0,求节点(装备突破!$N$6:$N$41,装备突破!AV$6:AV$41,$B71))</f>
        <v>0</v>
      </c>
      <c r="O71" s="80">
        <f t="shared" ref="O71:O134" si="63">IF(I71=0,0,C71/I71)</f>
        <v>10.720757760954964</v>
      </c>
      <c r="P71" s="80">
        <f t="shared" ref="P71:P134" si="64">IF(J71=0,0,D71/J71)</f>
        <v>1.3255739469107921</v>
      </c>
      <c r="Q71" s="80">
        <f t="shared" ref="Q71:Q134" si="65">IF(K71=0,0,E71/K71)</f>
        <v>0</v>
      </c>
      <c r="R71" s="80">
        <f t="shared" ref="R71:R134" si="66">IF(L71=0,0,F71/L71)</f>
        <v>0</v>
      </c>
      <c r="S71" s="80">
        <f t="shared" ref="S71:S134" si="67">IF(M71=0,0,G71/M71)</f>
        <v>0</v>
      </c>
      <c r="T71" s="80">
        <f t="shared" ref="T71:T134" si="68">IF(N71=0,0,H71/N71)</f>
        <v>0</v>
      </c>
      <c r="V71" s="128">
        <f>[4]军团势力点战斗奖励设计!GD75/E71</f>
        <v>4.9208130930702247E-2</v>
      </c>
      <c r="W71" s="128">
        <f>求节点(活动投放!$S$6:$S$41,活动投放!AP$6:AP$41,$B71)/E71</f>
        <v>0.95079186906929769</v>
      </c>
      <c r="Y71" s="128">
        <f>[4]军团势力点战斗奖励设计!GE75/F71</f>
        <v>5.1755497693898138E-2</v>
      </c>
      <c r="Z71" s="128">
        <f>求节点(活动投放!$S$6:$S$41,活动投放!AQ$6:AQ$41,$B71)/F71</f>
        <v>0.9482445023061018</v>
      </c>
      <c r="AB71" s="128">
        <f>[4]军团势力点战斗奖励设计!GF75/G71</f>
        <v>0.14587746536501839</v>
      </c>
      <c r="AC71" s="128">
        <f>求节点(活动投放!$S$6:$S$41,活动投放!AR$6:AR$41,$B71)/G71</f>
        <v>0.85412253463498156</v>
      </c>
      <c r="AE71" s="128">
        <f>[4]军团势力点战斗奖励设计!GG75/H71</f>
        <v>0.14587746536501839</v>
      </c>
      <c r="AF71" s="128">
        <f>求节点(活动投放!$S$6:$S$41,活动投放!AS$6:AS$41,$B71)/H71</f>
        <v>0.85412253463498156</v>
      </c>
      <c r="AI71" s="80">
        <v>66</v>
      </c>
      <c r="AJ71" s="119">
        <f>[4]军团势力点战斗奖励设计!GH75+求节点(活动投放!$S$46:$S$81,活动投放!AN$46:AN$81,$AI71)</f>
        <v>105.42334696923677</v>
      </c>
      <c r="AK71" s="119">
        <f>[4]军团势力点战斗奖励设计!GI75+求节点(活动投放!$S$46:$S$81,活动投放!AO$46:AO$81,$AI71)</f>
        <v>27.974666138628972</v>
      </c>
      <c r="AL71" s="119">
        <f>[4]军团势力点战斗奖励设计!GJ75+求节点(活动投放!$S$46:$S$81,活动投放!AP$46:AP$81,$AI71)</f>
        <v>3.5810442186606437</v>
      </c>
      <c r="AM71" s="119">
        <f>[4]军团势力点战斗奖励设计!GK75+求节点(活动投放!$S$46:$S$81,活动投放!AQ$46:AQ$81,$AI71)</f>
        <v>2.3629167842813241</v>
      </c>
      <c r="AN71" s="119">
        <f>[4]军团势力点战斗奖励设计!GL75+求节点(活动投放!$S$46:$S$81,活动投放!AR$46:AR$81,$AI71)</f>
        <v>1.4340663625390095</v>
      </c>
      <c r="AO71" s="119">
        <f>[4]军团势力点战斗奖励设计!GM75+求节点(活动投放!$S$46:$S$81,活动投放!AS$46:AS$81,$AI71)</f>
        <v>0.15934070694877883</v>
      </c>
      <c r="AP71" s="119">
        <f>IF($AI71&lt;前期规划!$C$2,0,求节点(装备突破!$N$46:$N$81,装备突破!AQ$46:AQ$81,$AI71))</f>
        <v>9.7081475220005551</v>
      </c>
      <c r="AQ71" s="119">
        <f>IF($AI71&lt;前期规划!$C$2,0,求节点(装备突破!$N$46:$N$81,装备突破!AR$46:AR$81,$AI71))</f>
        <v>44.496149212599057</v>
      </c>
      <c r="AR71" s="119">
        <f>IF($AI71&lt;前期规划!$C$2,0,求节点(装备突破!$N$46:$N$81,装备突破!AS$46:AS$81,$AI71))</f>
        <v>0</v>
      </c>
      <c r="AS71" s="119">
        <f>IF($AI71&lt;前期规划!$C$2,0,求节点(装备突破!$N$46:$N$81,装备突破!AT$46:AT$81,$AI71))</f>
        <v>0</v>
      </c>
      <c r="AT71" s="119">
        <f>IF($AI71&lt;前期规划!$C$2,0,求节点(装备突破!$N$46:$N$81,装备突破!AU$46:AU$81,$AI71))</f>
        <v>0</v>
      </c>
      <c r="AU71" s="119">
        <f>IF($AI71&lt;前期规划!$C$2,0,求节点(装备突破!$N$46:$N$81,装备突破!AV$46:AV$81,$AI71))</f>
        <v>0</v>
      </c>
      <c r="AV71" s="80">
        <f t="shared" ref="AV71:AV134" si="69">IF(AP71=0,0,AJ71/AP71)</f>
        <v>10.859265037982469</v>
      </c>
      <c r="AW71" s="80">
        <f t="shared" si="43"/>
        <v>0.62869858703880743</v>
      </c>
      <c r="AX71" s="80">
        <f t="shared" si="44"/>
        <v>0</v>
      </c>
      <c r="AY71" s="80">
        <f t="shared" si="45"/>
        <v>0</v>
      </c>
      <c r="AZ71" s="80">
        <f t="shared" si="46"/>
        <v>0</v>
      </c>
      <c r="BA71" s="80">
        <f t="shared" si="47"/>
        <v>0</v>
      </c>
      <c r="BD71" s="80">
        <v>66</v>
      </c>
      <c r="BE71" s="119">
        <f>[4]军团势力点战斗奖励设计!GN75+求节点(活动投放!$S$86:$S$121,活动投放!AN$86:AN$121,$BD71)</f>
        <v>89.758900488384114</v>
      </c>
      <c r="BF71" s="119">
        <f>[4]军团势力点战斗奖励设计!GO75+求节点(活动投放!$S$86:$S$121,活动投放!AO$86:AO$121,$BD71)</f>
        <v>31.619273334800702</v>
      </c>
      <c r="BG71" s="119">
        <f>[4]军团势力点战斗奖励设计!GP75+求节点(活动投放!$S$86:$S$121,活动投放!AP$86:AP$121,$BD71)</f>
        <v>5.4675716211140157</v>
      </c>
      <c r="BH71" s="119">
        <f>[4]军团势力点战斗奖励设计!GQ75+求节点(活动投放!$S$86:$S$121,活动投放!AQ$86:AQ$121,$BD71)</f>
        <v>3.8436352888423886</v>
      </c>
      <c r="BI71" s="119">
        <f>[4]军团势力点战斗奖励设计!GR75+求节点(活动投放!$S$86:$S$121,活动投放!AR$86:AR$121,$BD71)</f>
        <v>1.0943798498310373</v>
      </c>
      <c r="BJ71" s="119">
        <f>[4]军团势力点战斗奖励设计!GS75+求节点(活动投放!$S$86:$S$121,活动投放!AS$86:AS$121,$BD71)</f>
        <v>0.12159776109233748</v>
      </c>
      <c r="BK71" s="119">
        <f>IF($BD71&lt;前期规划!$C$2,0,求节点(装备突破!$N$86:$N$121,装备突破!AQ$86:AQ$121,$BD71))</f>
        <v>11.366970047538722</v>
      </c>
      <c r="BL71" s="119">
        <f>IF($BD71&lt;前期规划!$C$2,0,求节点(装备突破!$N$86:$N$121,装备突破!AR$86:AR$121,$BD71))</f>
        <v>43.932726571589228</v>
      </c>
      <c r="BM71" s="119">
        <f>IF($BD71&lt;前期规划!$C$2,0,求节点(装备突破!$N$86:$N$121,装备突破!AS$86:AS$121,$BD71))</f>
        <v>10.599393238255885</v>
      </c>
      <c r="BN71" s="119">
        <f>IF($BD71&lt;前期规划!$C$2,0,求节点(装备突破!$N$86:$N$121,装备突破!AT$86:AT$121,$BD71))</f>
        <v>0</v>
      </c>
      <c r="BO71" s="119">
        <f>IF($BD71&lt;前期规划!$C$2,0,求节点(装备突破!$N$86:$N$121,装备突破!AU$86:AU$121,$BD71))</f>
        <v>0</v>
      </c>
      <c r="BP71" s="119">
        <f>IF($BD71&lt;前期规划!$C$2,0,求节点(装备突破!$N$86:$N$121,装备突破!AV$86:AV$121,$BD71))</f>
        <v>0</v>
      </c>
      <c r="BQ71" s="80">
        <f t="shared" ref="BQ71:BQ134" si="70">IF(BK71=0,0,BE71/BK71)</f>
        <v>7.8964667024718267</v>
      </c>
      <c r="BR71" s="80">
        <f t="shared" si="48"/>
        <v>0.71972025872959389</v>
      </c>
      <c r="BS71" s="80">
        <f t="shared" si="49"/>
        <v>0.51583817094172613</v>
      </c>
      <c r="BT71" s="80">
        <f t="shared" si="50"/>
        <v>0</v>
      </c>
      <c r="BU71" s="80">
        <f t="shared" si="51"/>
        <v>0</v>
      </c>
      <c r="BV71" s="80">
        <f t="shared" si="52"/>
        <v>0</v>
      </c>
      <c r="BY71" s="80">
        <v>66</v>
      </c>
      <c r="BZ71" s="119">
        <f>[4]军团势力点战斗奖励设计!GT75+求节点(活动投放!$S$126:$S$161,活动投放!AN$126:AN$161,$BY71)</f>
        <v>61.087068388741841</v>
      </c>
      <c r="CA71" s="119">
        <f>[4]军团势力点战斗奖励设计!GU75+求节点(活动投放!$S$126:$S$161,活动投放!AO$126:AO$161,$BY71)</f>
        <v>40.583451713486753</v>
      </c>
      <c r="CB71" s="119">
        <f>[4]军团势力点战斗奖励设计!GV75+求节点(活动投放!$S$126:$S$161,活动投放!AP$126:AP$161,$BY71)</f>
        <v>11.057413387268371</v>
      </c>
      <c r="CC71" s="119">
        <f>[4]军团势力点战斗奖励设计!GW75+求节点(活动投放!$S$126:$S$161,活动投放!AQ$126:AQ$161,$BY71)</f>
        <v>8.2930600404512784</v>
      </c>
      <c r="CD71" s="119">
        <f>[4]军团势力点战斗奖励设计!GX75+求节点(活动投放!$S$126:$S$161,活动投放!AR$126:AR$161,$BY71)</f>
        <v>0</v>
      </c>
      <c r="CE71" s="119">
        <f>[4]军团势力点战斗奖励设计!GY75+求节点(活动投放!$S$126:$S$161,活动投放!AS$126:AS$161,$BY71)</f>
        <v>0</v>
      </c>
      <c r="CF71" s="119">
        <f>IF($BY71&lt;前期规划!$C$2,0,求节点(装备突破!$N$126:$N$161,装备突破!AQ$126:AQ$161,$BY71))</f>
        <v>11.912098926445786</v>
      </c>
      <c r="CG71" s="119">
        <f>IF($BY71&lt;前期规划!$C$2,0,求节点(装备突破!$N$126:$N$161,装备突破!AR$126:AR$161,$BY71))</f>
        <v>62.793634884022758</v>
      </c>
      <c r="CH71" s="119">
        <f>IF($BY71&lt;前期规划!$C$2,0,求节点(装备突破!$N$126:$N$161,装备突破!AS$126:AS$161,$BY71))</f>
        <v>29.411467620937085</v>
      </c>
      <c r="CI71" s="119">
        <f>IF($BY71&lt;前期规划!$C$2,0,求节点(装备突破!$N$126:$N$161,装备突破!AT$126:AT$161,$BY71))</f>
        <v>0</v>
      </c>
      <c r="CJ71" s="119">
        <f>IF($BY71&lt;前期规划!$C$2,0,求节点(装备突破!$N$126:$N$161,装备突破!AU$126:AU$161,$BY71))</f>
        <v>0</v>
      </c>
      <c r="CK71" s="119">
        <f>IF($BY71&lt;前期规划!$C$2,0,求节点(装备突破!$N$126:$N$161,装备突破!AV$126:AV$161,$BY71))</f>
        <v>0</v>
      </c>
      <c r="CL71" s="80">
        <f t="shared" ref="CL71:CL134" si="71">IF(CF71=0,0,BZ71/CF71)</f>
        <v>5.1281532134629773</v>
      </c>
      <c r="CM71" s="80">
        <f t="shared" si="53"/>
        <v>0.64629881338200446</v>
      </c>
      <c r="CN71" s="80">
        <f t="shared" si="54"/>
        <v>0.37595585265513753</v>
      </c>
      <c r="CO71" s="80">
        <f t="shared" si="55"/>
        <v>0</v>
      </c>
      <c r="CP71" s="80">
        <f t="shared" si="56"/>
        <v>0</v>
      </c>
      <c r="CQ71" s="80">
        <f t="shared" si="57"/>
        <v>0</v>
      </c>
      <c r="CT71" s="80">
        <v>66</v>
      </c>
      <c r="CU71" s="119">
        <f>[4]军团势力点战斗奖励设计!GZ75+求节点(活动投放!$S$166:$S$201,活动投放!AN$166:AN$201,$CT71)</f>
        <v>32.244402422495774</v>
      </c>
      <c r="CV71" s="119">
        <f>[4]军团势力点战斗奖励设计!HA75+求节点(活动投放!$S$166:$S$201,活动投放!AO$166:AO$201,$CT71)</f>
        <v>12.008650437707685</v>
      </c>
      <c r="CW71" s="119">
        <f>[4]军团势力点战斗奖励设计!HB75+求节点(活动投放!$S$166:$S$201,活动投放!AP$166:AP$201,$CT71)</f>
        <v>0</v>
      </c>
      <c r="CX71" s="119">
        <f>[4]军团势力点战斗奖励设计!HC75+求节点(活动投放!$S$166:$S$201,活动投放!AQ$166:AQ$201,$CT71)</f>
        <v>0</v>
      </c>
      <c r="CY71" s="119">
        <f>[4]军团势力点战斗奖励设计!HD75+求节点(活动投放!$S$166:$S$201,活动投放!AR$166:AR$201,$CT71)</f>
        <v>0</v>
      </c>
      <c r="CZ71" s="119">
        <f>[4]军团势力点战斗奖励设计!HE75+求节点(活动投放!$S$166:$S$201,活动投放!AS$166:AS$201,$CT71)</f>
        <v>0</v>
      </c>
      <c r="DA71" s="119">
        <f>IF($CT71&lt;前期规划!$C$2,0,求节点(装备突破!$N$166:$N$201,装备突破!AQ$166:AQ$201,$CT71))</f>
        <v>0</v>
      </c>
      <c r="DB71" s="119">
        <f>IF($CT71&lt;前期规划!$C$2,0,求节点(装备突破!$N$166:$N$201,装备突破!AR$166:AR$201,$CT71))</f>
        <v>104.92186140500876</v>
      </c>
      <c r="DC71" s="119">
        <f>IF($CT71&lt;前期规划!$C$2,0,求节点(装备突破!$N$166:$N$201,装备突破!AS$166:AS$201,$CT71))</f>
        <v>52.460930702504385</v>
      </c>
      <c r="DD71" s="119">
        <f>IF($CT71&lt;前期规划!$C$2,0,求节点(装备突破!$N$166:$N$201,装备突破!AT$166:AT$201,$CT71))</f>
        <v>0</v>
      </c>
      <c r="DE71" s="119">
        <f>IF($CT71&lt;前期规划!$C$2,0,求节点(装备突破!$N$166:$N$201,装备突破!AU$166:AU$201,$CT71))</f>
        <v>0</v>
      </c>
      <c r="DF71" s="119">
        <f>IF($CT71&lt;前期规划!$C$2,0,求节点(装备突破!$N$166:$N$201,装备突破!AV$166:AV$201,$CT71))</f>
        <v>0</v>
      </c>
      <c r="DG71" s="80">
        <f t="shared" ref="DG71:DG134" si="72">IF(DA71=0,0,CU71/DA71)</f>
        <v>0</v>
      </c>
      <c r="DH71" s="80">
        <f t="shared" si="58"/>
        <v>0.11445327291090564</v>
      </c>
      <c r="DI71" s="80">
        <f t="shared" si="59"/>
        <v>0</v>
      </c>
      <c r="DJ71" s="80">
        <f t="shared" si="60"/>
        <v>0</v>
      </c>
      <c r="DK71" s="80">
        <f t="shared" si="61"/>
        <v>0</v>
      </c>
      <c r="DL71" s="80">
        <f t="shared" si="62"/>
        <v>0</v>
      </c>
      <c r="DN71" s="128" t="e">
        <f>[4]军团势力点战斗奖励设计!HE75/CZ71</f>
        <v>#DIV/0!</v>
      </c>
      <c r="DO71" s="128" t="e">
        <f>求节点(活动投放!$S$166:$S$201,活动投放!AS$166:AS$201,$CT71)/CZ71</f>
        <v>#DIV/0!</v>
      </c>
      <c r="DU71" s="140">
        <v>66</v>
      </c>
      <c r="DV71" s="140">
        <f>[4]军团势力点战斗奖励设计!AA75+[4]军团势力点战斗奖励设计!AF75+求节点(活动投放!$S$6:$S$41,活动投放!$BC$6:$BC$41,$DU71)</f>
        <v>152.03033449646654</v>
      </c>
      <c r="DW71" s="140">
        <f>[4]军团势力点战斗奖励设计!AB75+[4]军团势力点战斗奖励设计!AG75+求节点(活动投放!$S$46:$S$81,活动投放!$BC$46:$BC$81,$DU71)</f>
        <v>238.90304548609663</v>
      </c>
      <c r="DX71" s="140">
        <f>[4]军团势力点战斗奖励设计!AC75+[4]军团势力点战斗奖励设计!AH75+求节点(活动投放!$S$86:$S$121,活动投放!$BC$86:$BC$121,$DU71)</f>
        <v>428.55950450800248</v>
      </c>
      <c r="DY71" s="140">
        <f>[4]军团势力点战斗奖励设计!AD75+[4]军团势力点战斗奖励设计!AI75+求节点(活动投放!$S$126:$S$161,活动投放!$BC$126:$BC$161,$DU71)</f>
        <v>995.16720485415351</v>
      </c>
      <c r="DZ71" s="140">
        <f>[4]军团势力点战斗奖励设计!AE75+[4]军团势力点战斗奖励设计!AJ75+求节点(活动投放!$S$166:$S$201,活动投放!$BC$166:$BC$201,$DU71)</f>
        <v>0</v>
      </c>
      <c r="EA71" s="140">
        <f>[4]军团势力点战斗奖励设计!BI75+[4]军团势力点战斗奖励设计!BN75+求节点(活动投放!$S$6:$S$41,活动投放!$BE$6:$BE$41,$DU71)</f>
        <v>5.0676778165488852</v>
      </c>
      <c r="EB71" s="140">
        <f>[4]军团势力点战斗奖励设计!BJ75+[4]军团势力点战斗奖励设计!BO75+求节点(活动投放!$S$46:$S$81,活动投放!$BE$46:$BE$81,$DU71)</f>
        <v>7.9634348495365543</v>
      </c>
      <c r="EC71" s="140">
        <f>[4]军团势力点战斗奖励设计!BK75+[4]军团势力点战斗奖励设计!BP75+求节点(活动投放!$S$86:$S$121,活动投放!$BE$86:$BE$121,$DU71)</f>
        <v>14.285316816933413</v>
      </c>
      <c r="ED71" s="140">
        <f>[4]军团势力点战斗奖励设计!BL75+[4]军团势力点战斗奖励设计!BQ75+求节点(活动投放!$S$126:$S$161,活动投放!$BE$126:$BE$161,$DU71)</f>
        <v>33.172240161805114</v>
      </c>
      <c r="EE71" s="140">
        <f>[4]军团势力点战斗奖励设计!BM75+[4]军团势力点战斗奖励设计!BR75+求节点(活动投放!$S$166:$S$201,活动投放!$BE$166:$BE$201,$DU71)</f>
        <v>0</v>
      </c>
      <c r="EF71" s="140">
        <f t="shared" ref="EF71:EF134" si="73">IF(EA71=0,0,DV71/30/EA71)</f>
        <v>0.99999999999999978</v>
      </c>
      <c r="EG71" s="140">
        <f t="shared" ref="EG71:EG134" si="74">IF(EB71=0,0,DW71/30/EB71)</f>
        <v>1</v>
      </c>
      <c r="EH71" s="140">
        <f t="shared" ref="EH71:EH134" si="75">IF(EC71=0,0,DX71/30/EC71)</f>
        <v>1.0000000000000002</v>
      </c>
      <c r="EI71" s="140">
        <f t="shared" ref="EI71:EI134" si="76">IF(ED71=0,0,DY71/30/ED71)</f>
        <v>1</v>
      </c>
      <c r="EJ71" s="140">
        <f t="shared" ref="EJ71:EJ134" si="77">IF(EE71=0,0,DZ71/30/EE71)</f>
        <v>0</v>
      </c>
      <c r="EM71" s="140">
        <v>66</v>
      </c>
      <c r="EN71" s="140">
        <f>[4]军团势力点战斗奖励设计!AK75+[4]军团势力点战斗奖励设计!AP75+求节点(活动投放!$S$6:$S$41,活动投放!$BD$6:$BD$41,$EM71)</f>
        <v>131.00261120544974</v>
      </c>
      <c r="EO71" s="140">
        <f>[4]军团势力点战斗奖励设计!AL75+[4]军团势力点战斗奖励设计!AQ75+求节点(活动投放!$S$46:$S$81,活动投放!$BD$46:$BD$81,$EM71)</f>
        <v>148.28634211969839</v>
      </c>
      <c r="EP71" s="140">
        <f>[4]军团势力点战斗奖励设计!AM75+[4]军团势力点战斗奖励设计!AR75+求节点(活动投放!$S$86:$S$121,活动投放!$BD$86:$BD$121,$EM71)</f>
        <v>112.6775544356577</v>
      </c>
      <c r="EQ71" s="140">
        <f>[4]军团势力点战斗奖励设计!AN75+[4]军团势力点战斗奖励设计!AS75+求节点(活动投放!$S$126:$S$161,活动投放!$BD$126:$BD$161,$EM71)</f>
        <v>0</v>
      </c>
      <c r="ER71" s="140">
        <f>[4]军团势力点战斗奖励设计!AO75+[4]军团势力点战斗奖励设计!AT75+求节点(活动投放!$S$166:$S$201,活动投放!$BD$166:$BD$201,$EM71)</f>
        <v>0</v>
      </c>
      <c r="ES71" s="140">
        <f>[4]军团势力点战斗奖励设计!BS75+[4]军团势力点战斗奖励设计!BX75+求节点(活动投放!$S$6:$S$41,活动投放!$BF$6:$BF$41,$EM71)</f>
        <v>2.6200522241089943</v>
      </c>
      <c r="ET71" s="140">
        <f>[4]军团势力点战斗奖励设计!BT75+[4]军团势力点战斗奖励设计!BY75+求节点(活动投放!$S$46:$S$81,活动投放!$BF$46:$BF$81,$EM71)</f>
        <v>2.965726842393968</v>
      </c>
      <c r="EU71" s="140">
        <f>[4]军团势力点战斗奖励设计!BU75+[4]军团势力点战斗奖励设计!BZ75+求节点(活动投放!$S$86:$S$121,活动投放!$BF$86:$BF$121,$EM71)</f>
        <v>2.2535510887131536</v>
      </c>
      <c r="EV71" s="140">
        <f>[4]军团势力点战斗奖励设计!BV75+[4]军团势力点战斗奖励设计!CA75+求节点(活动投放!$S$126:$S$161,活动投放!$BF$126:$BF$161,$EM71)</f>
        <v>0</v>
      </c>
      <c r="EW71" s="140">
        <f>[4]军团势力点战斗奖励设计!BW75+[4]军团势力点战斗奖励设计!CB75+求节点(活动投放!$S$166:$S$201,活动投放!$BF$166:$BF$201,$EM71)</f>
        <v>0</v>
      </c>
      <c r="EX71" s="140">
        <f t="shared" ref="EX71:EX134" si="78">IF(ES71=0,0,EN71/50/ES71)</f>
        <v>1.0000000000000002</v>
      </c>
      <c r="EY71" s="140">
        <f t="shared" ref="EY71:EY134" si="79">IF(ET71=0,0,EO71/50/ET71)</f>
        <v>1</v>
      </c>
      <c r="EZ71" s="140">
        <f t="shared" ref="EZ71:EZ134" si="80">IF(EU71=0,0,EP71/50/EU71)</f>
        <v>1.0000000000000002</v>
      </c>
      <c r="FA71" s="140">
        <f t="shared" ref="FA71:FA134" si="81">IF(EV71=0,0,EQ71/50/EV71)</f>
        <v>0</v>
      </c>
      <c r="FB71" s="140">
        <f t="shared" ref="FB71:FB134" si="82">IF(EW71=0,0,ER71/50/EW71)</f>
        <v>0</v>
      </c>
    </row>
    <row r="72" spans="2:158" x14ac:dyDescent="0.15">
      <c r="B72" s="80">
        <v>67</v>
      </c>
      <c r="C72" s="119">
        <f>[4]军团势力点战斗奖励设计!GB76+求节点(活动投放!$S$6:$S$41,活动投放!AN$6:AN$41,$B72)</f>
        <v>135.26515909101923</v>
      </c>
      <c r="D72" s="119">
        <f>[4]军团势力点战斗奖励设计!GC76+求节点(活动投放!$S$6:$S$41,活动投放!AO$6:AO$41,$B72)</f>
        <v>33.815598605748797</v>
      </c>
      <c r="E72" s="119">
        <f>[4]军团势力点战斗奖励设计!GD76+求节点(活动投放!$S$6:$S$41,活动投放!AP$6:AP$41,$B72)</f>
        <v>2.6810770537514248</v>
      </c>
      <c r="F72" s="119">
        <f>[4]军团势力点战斗奖励设计!GE76+求节点(活动投放!$S$6:$S$41,活动投放!AQ$6:AQ$41,$B72)</f>
        <v>1.6741292428601797</v>
      </c>
      <c r="G72" s="119">
        <f>[4]军团势力点战斗奖励设计!GF76+求节点(活动投放!$S$6:$S$41,活动投放!AR$6:AR$41,$B72)</f>
        <v>1.4722442898355705</v>
      </c>
      <c r="H72" s="119">
        <f>[4]军团势力点战斗奖励设计!GG76+求节点(活动投放!$S$6:$S$41,活动投放!AS$6:AS$41,$B72)</f>
        <v>0.16358269887061896</v>
      </c>
      <c r="I72" s="119">
        <f>IF($B72&lt;前期规划!$C$2,0,求节点(装备突破!$N$6:$N$41,装备突破!AQ$6:AQ$41,$B72))</f>
        <v>7.9725905392471779</v>
      </c>
      <c r="J72" s="119">
        <f>IF($B72&lt;前期规划!$C$2,0,求节点(装备突破!$N$6:$N$41,装备突破!AR$6:AR$41,$B72))</f>
        <v>29.054818921505642</v>
      </c>
      <c r="K72" s="119">
        <f>IF($B72&lt;前期规划!$C$2,0,求节点(装备突破!$N$6:$N$41,装备突破!AS$6:AS$41,$B72))</f>
        <v>0</v>
      </c>
      <c r="L72" s="119">
        <f>IF($B72&lt;前期规划!$C$2,0,求节点(装备突破!$N$6:$N$41,装备突破!AT$6:AT$41,$B72))</f>
        <v>0</v>
      </c>
      <c r="M72" s="119">
        <f>IF($B72&lt;前期规划!$C$2,0,求节点(装备突破!$N$6:$N$41,装备突破!AU$6:AU$41,$B72))</f>
        <v>0</v>
      </c>
      <c r="N72" s="119">
        <f>IF($B72&lt;前期规划!$C$2,0,求节点(装备突破!$N$6:$N$41,装备突破!AV$6:AV$41,$B72))</f>
        <v>0</v>
      </c>
      <c r="O72" s="80">
        <f t="shared" si="63"/>
        <v>16.966274440552393</v>
      </c>
      <c r="P72" s="80">
        <f t="shared" si="64"/>
        <v>1.163855080188414</v>
      </c>
      <c r="Q72" s="80">
        <f t="shared" si="65"/>
        <v>0</v>
      </c>
      <c r="R72" s="80">
        <f t="shared" si="66"/>
        <v>0</v>
      </c>
      <c r="S72" s="80">
        <f t="shared" si="67"/>
        <v>0</v>
      </c>
      <c r="T72" s="80">
        <f t="shared" si="68"/>
        <v>0</v>
      </c>
      <c r="V72" s="128">
        <f>[4]军团势力点战斗奖励设计!GD76/E72</f>
        <v>5.4948032394210519E-2</v>
      </c>
      <c r="W72" s="128">
        <f>求节点(活动投放!$S$6:$S$41,活动投放!AP$6:AP$41,$B72)/E72</f>
        <v>0.94505196760578947</v>
      </c>
      <c r="Y72" s="128">
        <f>[4]军团势力点战斗奖励设计!GE76/F72</f>
        <v>5.8665287015801287E-2</v>
      </c>
      <c r="Z72" s="128">
        <f>求节点(活动投放!$S$6:$S$41,活动投放!AQ$6:AQ$41,$B72)/F72</f>
        <v>0.94133471298419868</v>
      </c>
      <c r="AB72" s="128">
        <f>[4]军团势力点战斗奖励设计!GF76/G72</f>
        <v>0.15009727986517926</v>
      </c>
      <c r="AC72" s="128">
        <f>求节点(活动投放!$S$6:$S$41,活动投放!AR$6:AR$41,$B72)/G72</f>
        <v>0.84990272013482071</v>
      </c>
      <c r="AE72" s="128">
        <f>[4]军团势力点战斗奖励设计!GG76/H72</f>
        <v>0.15009727986517923</v>
      </c>
      <c r="AF72" s="128">
        <f>求节点(活动投放!$S$6:$S$41,活动投放!AS$6:AS$41,$B72)/H72</f>
        <v>0.84990272013482082</v>
      </c>
      <c r="AI72" s="80">
        <v>67</v>
      </c>
      <c r="AJ72" s="119">
        <f>[4]军团势力点战斗奖励设计!GH76+求节点(活动投放!$S$46:$S$81,活动投放!AN$46:AN$81,$AI72)</f>
        <v>114.48864791575748</v>
      </c>
      <c r="AK72" s="119">
        <f>[4]军团势力点战斗奖励设计!GI76+求节点(活动投放!$S$46:$S$81,活动投放!AO$46:AO$81,$AI72)</f>
        <v>32.48348828642947</v>
      </c>
      <c r="AL72" s="119">
        <f>[4]军团势力点战斗奖励设计!GJ76+求节点(活动投放!$S$46:$S$81,活动投放!AP$46:AP$81,$AI72)</f>
        <v>3.8502527241101916</v>
      </c>
      <c r="AM72" s="119">
        <f>[4]军团势力点战斗奖励设计!GK76+求节点(活动投放!$S$46:$S$81,活动投放!AQ$46:AQ$81,$AI72)</f>
        <v>2.4950424071542523</v>
      </c>
      <c r="AN72" s="119">
        <f>[4]军团势力点战斗奖励设计!GL76+求节点(活动投放!$S$46:$S$81,活动投放!AR$46:AR$81,$AI72)</f>
        <v>1.7526550353451451</v>
      </c>
      <c r="AO72" s="119">
        <f>[4]军团势力点战斗奖励设计!GM76+求节点(活动投放!$S$46:$S$81,活动投放!AS$46:AS$81,$AI72)</f>
        <v>0.19473944837168281</v>
      </c>
      <c r="AP72" s="119">
        <f>IF($AI72&lt;前期规划!$C$2,0,求节点(装备突破!$N$46:$N$81,装备突破!AQ$46:AQ$81,$AI72))</f>
        <v>5.3625675065182712</v>
      </c>
      <c r="AQ72" s="119">
        <f>IF($AI72&lt;前期规划!$C$2,0,求节点(装备突破!$N$46:$N$81,装备突破!AR$46:AR$81,$AI72))</f>
        <v>51.883635238918941</v>
      </c>
      <c r="AR72" s="119">
        <f>IF($AI72&lt;前期规划!$C$2,0,求节点(装备突破!$N$46:$N$81,装备突破!AS$46:AS$81,$AI72))</f>
        <v>0</v>
      </c>
      <c r="AS72" s="119">
        <f>IF($AI72&lt;前期规划!$C$2,0,求节点(装备突破!$N$46:$N$81,装备突破!AT$46:AT$81,$AI72))</f>
        <v>0</v>
      </c>
      <c r="AT72" s="119">
        <f>IF($AI72&lt;前期规划!$C$2,0,求节点(装备突破!$N$46:$N$81,装备突破!AU$46:AU$81,$AI72))</f>
        <v>0</v>
      </c>
      <c r="AU72" s="119">
        <f>IF($AI72&lt;前期规划!$C$2,0,求节点(装备突破!$N$46:$N$81,装备突破!AV$46:AV$81,$AI72))</f>
        <v>0</v>
      </c>
      <c r="AV72" s="80">
        <f t="shared" si="69"/>
        <v>21.349595651074793</v>
      </c>
      <c r="AW72" s="80">
        <f t="shared" si="43"/>
        <v>0.62608350661718792</v>
      </c>
      <c r="AX72" s="80">
        <f t="shared" si="44"/>
        <v>0</v>
      </c>
      <c r="AY72" s="80">
        <f t="shared" si="45"/>
        <v>0</v>
      </c>
      <c r="AZ72" s="80">
        <f t="shared" si="46"/>
        <v>0</v>
      </c>
      <c r="BA72" s="80">
        <f t="shared" si="47"/>
        <v>0</v>
      </c>
      <c r="BD72" s="80">
        <v>67</v>
      </c>
      <c r="BE72" s="119">
        <f>[4]军团势力点战斗奖励设计!GN76+求节点(活动投放!$S$86:$S$121,活动投放!AN$86:AN$121,$BD72)</f>
        <v>95.621265505644189</v>
      </c>
      <c r="BF72" s="119">
        <f>[4]军团势力点战斗奖励设计!GO76+求节点(活动投放!$S$86:$S$121,活动投放!AO$86:AO$121,$BD72)</f>
        <v>35.676091919604247</v>
      </c>
      <c r="BG72" s="119">
        <f>[4]军团势力点战斗奖励设计!GP76+求节点(活动投放!$S$86:$S$121,活动投放!AP$86:AP$121,$BD72)</f>
        <v>5.9781195655651738</v>
      </c>
      <c r="BH72" s="119">
        <f>[4]军团势力点战斗奖励设计!GQ76+求节点(活动投放!$S$86:$S$121,活动投放!AQ$86:AQ$121,$BD72)</f>
        <v>4.0879269872474628</v>
      </c>
      <c r="BI72" s="119">
        <f>[4]军团势力点战斗奖励设计!GR76+求节点(活动投放!$S$86:$S$121,活动投放!AR$86:AR$121,$BD72)</f>
        <v>1.6872692902955178</v>
      </c>
      <c r="BJ72" s="119">
        <f>[4]军团势力点战斗奖励设计!GS76+求节点(活动投放!$S$86:$S$121,活动投放!AS$86:AS$121,$BD72)</f>
        <v>0.18747436558839087</v>
      </c>
      <c r="BK72" s="119">
        <f>IF($BD72&lt;前期规划!$C$2,0,求节点(装备突破!$N$86:$N$121,装备突破!AQ$86:AQ$121,$BD72))</f>
        <v>8.5129951254778486</v>
      </c>
      <c r="BL72" s="119">
        <f>IF($BD72&lt;前期规划!$C$2,0,求节点(装备突破!$N$86:$N$121,装备突破!AR$86:AR$121,$BD72))</f>
        <v>49.640676415710971</v>
      </c>
      <c r="BM72" s="119">
        <f>IF($BD72&lt;前期规划!$C$2,0,求节点(装备突破!$N$86:$N$121,装备突破!AS$86:AS$121,$BD72))</f>
        <v>16.307343082377631</v>
      </c>
      <c r="BN72" s="119">
        <f>IF($BD72&lt;前期规划!$C$2,0,求节点(装备突破!$N$86:$N$121,装备突破!AT$86:AT$121,$BD72))</f>
        <v>0</v>
      </c>
      <c r="BO72" s="119">
        <f>IF($BD72&lt;前期规划!$C$2,0,求节点(装备突破!$N$86:$N$121,装备突破!AU$86:AU$121,$BD72))</f>
        <v>0</v>
      </c>
      <c r="BP72" s="119">
        <f>IF($BD72&lt;前期规划!$C$2,0,求节点(装备突破!$N$86:$N$121,装备突破!AV$86:AV$121,$BD72))</f>
        <v>0</v>
      </c>
      <c r="BQ72" s="80">
        <f t="shared" si="70"/>
        <v>11.232388142625279</v>
      </c>
      <c r="BR72" s="80">
        <f t="shared" si="48"/>
        <v>0.7186866597231335</v>
      </c>
      <c r="BS72" s="80">
        <f t="shared" si="49"/>
        <v>0.36659065399963098</v>
      </c>
      <c r="BT72" s="80">
        <f t="shared" si="50"/>
        <v>0</v>
      </c>
      <c r="BU72" s="80">
        <f t="shared" si="51"/>
        <v>0</v>
      </c>
      <c r="BV72" s="80">
        <f t="shared" si="52"/>
        <v>0</v>
      </c>
      <c r="BY72" s="80">
        <v>67</v>
      </c>
      <c r="BZ72" s="119">
        <f>[4]军团势力点战斗奖励设计!GT76+求节点(活动投放!$S$126:$S$161,活动投放!AN$126:AN$161,$BY72)</f>
        <v>64.408200447040898</v>
      </c>
      <c r="CA72" s="119">
        <f>[4]军团势力点战斗奖励设计!GU76+求节点(活动投放!$S$126:$S$161,活动投放!AO$126:AO$161,$BY72)</f>
        <v>46.556555198924023</v>
      </c>
      <c r="CB72" s="119">
        <f>[4]军团势力点战斗奖励设计!GV76+求节点(活动投放!$S$126:$S$161,活动投放!AP$126:AP$161,$BY72)</f>
        <v>12.57242780664707</v>
      </c>
      <c r="CC72" s="119">
        <f>[4]军团势力点战斗奖励设计!GW76+求节点(活动投放!$S$126:$S$161,活动投放!AQ$126:AQ$161,$BY72)</f>
        <v>9.4293208549853027</v>
      </c>
      <c r="CD72" s="119">
        <f>[4]军团势力点战斗奖励设计!GX76+求节点(活动投放!$S$126:$S$161,活动投放!AR$126:AR$161,$BY72)</f>
        <v>0</v>
      </c>
      <c r="CE72" s="119">
        <f>[4]军团势力点战斗奖励设计!GY76+求节点(活动投放!$S$126:$S$161,活动投放!AS$126:AS$161,$BY72)</f>
        <v>0</v>
      </c>
      <c r="CF72" s="119">
        <f>IF($BY72&lt;前期规划!$C$2,0,求节点(装备突破!$N$126:$N$161,装备突破!AQ$126:AQ$161,$BY72))</f>
        <v>7.3786112582421808</v>
      </c>
      <c r="CG72" s="119">
        <f>IF($BY72&lt;前期规划!$C$2,0,求节点(装备突破!$N$126:$N$161,装备突破!AR$126:AR$161,$BY72))</f>
        <v>69.34200596031684</v>
      </c>
      <c r="CH72" s="119">
        <f>IF($BY72&lt;前期规划!$C$2,0,求节点(装备突破!$N$126:$N$161,装备突破!AS$126:AS$161,$BY72))</f>
        <v>33.441234437118062</v>
      </c>
      <c r="CI72" s="119">
        <f>IF($BY72&lt;前期规划!$C$2,0,求节点(装备突破!$N$126:$N$161,装备突破!AT$126:AT$161,$BY72))</f>
        <v>0</v>
      </c>
      <c r="CJ72" s="119">
        <f>IF($BY72&lt;前期规划!$C$2,0,求节点(装备突破!$N$126:$N$161,装备突破!AU$126:AU$161,$BY72))</f>
        <v>0</v>
      </c>
      <c r="CK72" s="119">
        <f>IF($BY72&lt;前期规划!$C$2,0,求节点(装备突破!$N$126:$N$161,装备突破!AV$126:AV$161,$BY72))</f>
        <v>0</v>
      </c>
      <c r="CL72" s="80">
        <f t="shared" si="71"/>
        <v>8.7290410339878743</v>
      </c>
      <c r="CM72" s="80">
        <f t="shared" si="53"/>
        <v>0.67140479359030203</v>
      </c>
      <c r="CN72" s="80">
        <f t="shared" si="54"/>
        <v>0.37595585265513753</v>
      </c>
      <c r="CO72" s="80">
        <f t="shared" si="55"/>
        <v>0</v>
      </c>
      <c r="CP72" s="80">
        <f t="shared" si="56"/>
        <v>0</v>
      </c>
      <c r="CQ72" s="80">
        <f t="shared" si="57"/>
        <v>0</v>
      </c>
      <c r="CT72" s="80">
        <v>67</v>
      </c>
      <c r="CU72" s="119">
        <f>[4]军团势力点战斗奖励设计!GZ76+求节点(活动投放!$S$166:$S$201,活动投放!AN$166:AN$201,$CT72)</f>
        <v>33.709032284231242</v>
      </c>
      <c r="CV72" s="119">
        <f>[4]军团势力点战斗奖励设计!HA76+求节点(活动投放!$S$166:$S$201,活动投放!AO$166:AO$201,$CT72)</f>
        <v>13.866625372220122</v>
      </c>
      <c r="CW72" s="119">
        <f>[4]军团势力点战斗奖励设计!HB76+求节点(活动投放!$S$166:$S$201,活动投放!AP$166:AP$201,$CT72)</f>
        <v>0</v>
      </c>
      <c r="CX72" s="119">
        <f>[4]军团势力点战斗奖励设计!HC76+求节点(活动投放!$S$166:$S$201,活动投放!AQ$166:AQ$201,$CT72)</f>
        <v>0</v>
      </c>
      <c r="CY72" s="119">
        <f>[4]军团势力点战斗奖励设计!HD76+求节点(活动投放!$S$166:$S$201,活动投放!AR$166:AR$201,$CT72)</f>
        <v>0</v>
      </c>
      <c r="CZ72" s="119">
        <f>[4]军团势力点战斗奖励设计!HE76+求节点(活动投放!$S$166:$S$201,活动投放!AS$166:AS$201,$CT72)</f>
        <v>0</v>
      </c>
      <c r="DA72" s="119">
        <f>IF($CT72&lt;前期规划!$C$2,0,求节点(装备突破!$N$166:$N$201,装备突破!AQ$166:AQ$201,$CT72))</f>
        <v>0</v>
      </c>
      <c r="DB72" s="119">
        <f>IF($CT72&lt;前期规划!$C$2,0,求节点(装备突破!$N$166:$N$201,装备突破!AR$166:AR$201,$CT72))</f>
        <v>106.51158657781191</v>
      </c>
      <c r="DC72" s="119">
        <f>IF($CT72&lt;前期规划!$C$2,0,求节点(装备突破!$N$166:$N$201,装备突破!AS$166:AS$201,$CT72))</f>
        <v>53.255793288905963</v>
      </c>
      <c r="DD72" s="119">
        <f>IF($CT72&lt;前期规划!$C$2,0,求节点(装备突破!$N$166:$N$201,装备突破!AT$166:AT$201,$CT72))</f>
        <v>0</v>
      </c>
      <c r="DE72" s="119">
        <f>IF($CT72&lt;前期规划!$C$2,0,求节点(装备突破!$N$166:$N$201,装备突破!AU$166:AU$201,$CT72))</f>
        <v>0</v>
      </c>
      <c r="DF72" s="119">
        <f>IF($CT72&lt;前期规划!$C$2,0,求节点(装备突破!$N$166:$N$201,装备突破!AV$166:AV$201,$CT72))</f>
        <v>0</v>
      </c>
      <c r="DG72" s="80">
        <f t="shared" si="72"/>
        <v>0</v>
      </c>
      <c r="DH72" s="80">
        <f t="shared" si="58"/>
        <v>0.13018889134742045</v>
      </c>
      <c r="DI72" s="80">
        <f t="shared" si="59"/>
        <v>0</v>
      </c>
      <c r="DJ72" s="80">
        <f t="shared" si="60"/>
        <v>0</v>
      </c>
      <c r="DK72" s="80">
        <f t="shared" si="61"/>
        <v>0</v>
      </c>
      <c r="DL72" s="80">
        <f t="shared" si="62"/>
        <v>0</v>
      </c>
      <c r="DN72" s="128" t="e">
        <f>[4]军团势力点战斗奖励设计!HE76/CZ72</f>
        <v>#DIV/0!</v>
      </c>
      <c r="DO72" s="128" t="e">
        <f>求节点(活动投放!$S$166:$S$201,活动投放!AS$166:AS$201,$CT72)/CZ72</f>
        <v>#DIV/0!</v>
      </c>
      <c r="DU72" s="140">
        <v>67</v>
      </c>
      <c r="DV72" s="140">
        <f>[4]军团势力点战斗奖励设计!AA76+[4]军团势力点战斗奖励设计!AF76+求节点(活动投放!$S$6:$S$41,活动投放!$BC$6:$BC$41,$DU72)</f>
        <v>155.74286506223669</v>
      </c>
      <c r="DW72" s="140">
        <f>[4]军团势力点战斗奖励设计!AB76+[4]军团势力点战斗奖励设计!AG76+求节点(活动投放!$S$46:$S$81,活动投放!$BC$46:$BC$81,$DU72)</f>
        <v>244.5846511773091</v>
      </c>
      <c r="DX72" s="140">
        <f>[4]军团势力点战斗奖励设计!AC76+[4]军团势力点战斗奖励设计!AH76+求节点(活动投放!$S$86:$S$121,活动投放!$BC$86:$BC$121,$DU72)</f>
        <v>440.0883362554863</v>
      </c>
      <c r="DY72" s="140">
        <f>[4]军团势力点战斗奖励设计!AD76+[4]军团势力点战斗奖励设计!AI76+求节点(活动投放!$S$126:$S$161,活动投放!$BC$126:$BC$161,$DU72)</f>
        <v>1131.5185025982364</v>
      </c>
      <c r="DZ72" s="140">
        <f>[4]军团势力点战斗奖励设计!AE76+[4]军团势力点战斗奖励设计!AJ76+求节点(活动投放!$S$166:$S$201,活动投放!$BC$166:$BC$201,$DU72)</f>
        <v>0</v>
      </c>
      <c r="EA72" s="140">
        <f>[4]军团势力点战斗奖励设计!BI76+[4]军团势力点战斗奖励设计!BN76+求节点(活动投放!$S$6:$S$41,活动投放!$BE$6:$BE$41,$DU72)</f>
        <v>5.1914288354078906</v>
      </c>
      <c r="EB72" s="140">
        <f>[4]军团势力点战斗奖励设计!BJ76+[4]军团势力点战斗奖励设计!BO76+求节点(活动投放!$S$46:$S$81,活动投放!$BE$46:$BE$81,$DU72)</f>
        <v>8.1528217059103021</v>
      </c>
      <c r="EC72" s="140">
        <f>[4]军团势力点战斗奖励设计!BK76+[4]军团势力点战斗奖励设计!BP76+求节点(活动投放!$S$86:$S$121,活动投放!$BE$86:$BE$121,$DU72)</f>
        <v>14.669611208516207</v>
      </c>
      <c r="ED72" s="140">
        <f>[4]军团势力点战斗奖励设计!BL76+[4]军团势力点战斗奖励设计!BQ76+求节点(活动投放!$S$126:$S$161,活动投放!$BE$126:$BE$161,$DU72)</f>
        <v>37.717283419941211</v>
      </c>
      <c r="EE72" s="140">
        <f>[4]军团势力点战斗奖励设计!BM76+[4]军团势力点战斗奖励设计!BR76+求节点(活动投放!$S$166:$S$201,活动投放!$BE$166:$BE$201,$DU72)</f>
        <v>0</v>
      </c>
      <c r="EF72" s="140">
        <f t="shared" si="73"/>
        <v>0.99999999999999978</v>
      </c>
      <c r="EG72" s="140">
        <f t="shared" si="74"/>
        <v>1.0000000000000002</v>
      </c>
      <c r="EH72" s="140">
        <f t="shared" si="75"/>
        <v>1.0000000000000002</v>
      </c>
      <c r="EI72" s="140">
        <f t="shared" si="76"/>
        <v>1</v>
      </c>
      <c r="EJ72" s="140">
        <f t="shared" si="77"/>
        <v>0</v>
      </c>
      <c r="EM72" s="140">
        <v>67</v>
      </c>
      <c r="EN72" s="140">
        <f>[4]军团势力点战斗奖励设计!AK76+[4]军团势力点战斗奖励设计!AP76+求节点(活动投放!$S$6:$S$41,活动投放!$BD$6:$BD$41,$EM72)</f>
        <v>151.99691714252444</v>
      </c>
      <c r="EO72" s="140">
        <f>[4]军团势力点战斗奖励设计!AL76+[4]军团势力点战斗奖励设计!AQ76+求节点(活动投放!$S$46:$S$81,活动投放!$BD$46:$BD$81,$EM72)</f>
        <v>181.31774783793048</v>
      </c>
      <c r="EP72" s="140">
        <f>[4]军团势力点战斗奖励设计!AM76+[4]军团势力点战斗奖励设计!AR76+求节点(活动投放!$S$86:$S$121,活动投放!$BD$86:$BD$121,$EM72)</f>
        <v>173.75047903692615</v>
      </c>
      <c r="EQ72" s="140">
        <f>[4]军团势力点战斗奖励设计!AN76+[4]军团势力点战斗奖励设计!AS76+求节点(活动投放!$S$126:$S$161,活动投放!$BD$126:$BD$161,$EM72)</f>
        <v>0</v>
      </c>
      <c r="ER72" s="140">
        <f>[4]军团势力点战斗奖励设计!AO76+[4]军团势力点战斗奖励设计!AT76+求节点(活动投放!$S$166:$S$201,活动投放!$BD$166:$BD$201,$EM72)</f>
        <v>0</v>
      </c>
      <c r="ES72" s="140">
        <f>[4]军团势力点战斗奖励设计!BS76+[4]军团势力点战斗奖励设计!BX76+求节点(活动投放!$S$6:$S$41,活动投放!$BF$6:$BF$41,$EM72)</f>
        <v>3.0399383428504883</v>
      </c>
      <c r="ET72" s="140">
        <f>[4]军团势力点战斗奖励设计!BT76+[4]军团势力点战斗奖励设计!BY76+求节点(活动投放!$S$46:$S$81,活动投放!$BF$46:$BF$81,$EM72)</f>
        <v>3.6263549567586097</v>
      </c>
      <c r="EU72" s="140">
        <f>[4]军团势力点战斗奖励设计!BU76+[4]军团势力点战斗奖励设计!BZ76+求节点(活动投放!$S$86:$S$121,活动投放!$BF$86:$BF$121,$EM72)</f>
        <v>3.4750095807385231</v>
      </c>
      <c r="EV72" s="140">
        <f>[4]军团势力点战斗奖励设计!BV76+[4]军团势力点战斗奖励设计!CA76+求节点(活动投放!$S$126:$S$161,活动投放!$BF$126:$BF$161,$EM72)</f>
        <v>0</v>
      </c>
      <c r="EW72" s="140">
        <f>[4]军团势力点战斗奖励设计!BW76+[4]军团势力点战斗奖励设计!CB76+求节点(活动投放!$S$166:$S$201,活动投放!$BF$166:$BF$201,$EM72)</f>
        <v>0</v>
      </c>
      <c r="EX72" s="140">
        <f t="shared" si="78"/>
        <v>1.0000000000000002</v>
      </c>
      <c r="EY72" s="140">
        <f t="shared" si="79"/>
        <v>1</v>
      </c>
      <c r="EZ72" s="140">
        <f t="shared" si="80"/>
        <v>1</v>
      </c>
      <c r="FA72" s="140">
        <f t="shared" si="81"/>
        <v>0</v>
      </c>
      <c r="FB72" s="140">
        <f t="shared" si="82"/>
        <v>0</v>
      </c>
    </row>
    <row r="73" spans="2:158" x14ac:dyDescent="0.15">
      <c r="B73" s="80">
        <v>68</v>
      </c>
      <c r="C73" s="119">
        <f>[4]军团势力点战斗奖励设计!GB77+求节点(活动投放!$S$6:$S$41,活动投放!AN$6:AN$41,$B73)</f>
        <v>145.70455234381768</v>
      </c>
      <c r="D73" s="119">
        <f>[4]军团势力点战斗奖励设计!GC77+求节点(活动投放!$S$6:$S$41,活动投放!AO$6:AO$41,$B73)</f>
        <v>39.459569031016329</v>
      </c>
      <c r="E73" s="119">
        <f>[4]军团势力点战斗奖励设计!GD77+求节点(活动投放!$S$6:$S$41,活动投放!AP$6:AP$41,$B73)</f>
        <v>2.8551628433592788</v>
      </c>
      <c r="F73" s="119">
        <f>[4]军团势力点战斗奖励设计!GE77+求节点(活动投放!$S$6:$S$41,活动投放!AQ$6:AQ$41,$B73)</f>
        <v>1.7592486812173314</v>
      </c>
      <c r="G73" s="119">
        <f>[4]军团势力点战斗奖励设计!GF77+求节点(活动投放!$S$6:$S$41,活动投放!AR$6:AR$41,$B73)</f>
        <v>1.6776850157607996</v>
      </c>
      <c r="H73" s="119">
        <f>[4]军团势力点战斗奖励设计!GG77+求节点(活动投放!$S$6:$S$41,活动投放!AS$6:AS$41,$B73)</f>
        <v>0.1864094461956444</v>
      </c>
      <c r="I73" s="119">
        <f>IF($B73&lt;前期规划!$C$2,0,求节点(装备突破!$N$6:$N$41,装备突破!AQ$6:AQ$41,$B73))</f>
        <v>4.321077885456857</v>
      </c>
      <c r="J73" s="119">
        <f>IF($B73&lt;前期规划!$C$2,0,求节点(装备突破!$N$6:$N$41,装备突破!AR$6:AR$41,$B73))</f>
        <v>36.357844229086282</v>
      </c>
      <c r="K73" s="119">
        <f>IF($B73&lt;前期规划!$C$2,0,求节点(装备突破!$N$6:$N$41,装备突破!AS$6:AS$41,$B73))</f>
        <v>0</v>
      </c>
      <c r="L73" s="119">
        <f>IF($B73&lt;前期规划!$C$2,0,求节点(装备突破!$N$6:$N$41,装备突破!AT$6:AT$41,$B73))</f>
        <v>0</v>
      </c>
      <c r="M73" s="119">
        <f>IF($B73&lt;前期规划!$C$2,0,求节点(装备突破!$N$6:$N$41,装备突破!AU$6:AU$41,$B73))</f>
        <v>0</v>
      </c>
      <c r="N73" s="119">
        <f>IF($B73&lt;前期规划!$C$2,0,求节点(装备突破!$N$6:$N$41,装备突破!AV$6:AV$41,$B73))</f>
        <v>0</v>
      </c>
      <c r="O73" s="80">
        <f t="shared" si="63"/>
        <v>33.719492267011681</v>
      </c>
      <c r="P73" s="80">
        <f t="shared" si="64"/>
        <v>1.0853110207081162</v>
      </c>
      <c r="Q73" s="80">
        <f t="shared" si="65"/>
        <v>0</v>
      </c>
      <c r="R73" s="80">
        <f t="shared" si="66"/>
        <v>0</v>
      </c>
      <c r="S73" s="80">
        <f t="shared" si="67"/>
        <v>0</v>
      </c>
      <c r="T73" s="80">
        <f t="shared" si="68"/>
        <v>0</v>
      </c>
      <c r="V73" s="128">
        <f>[4]军团势力点战斗奖励设计!GD77/E73</f>
        <v>6.0558533878412014E-2</v>
      </c>
      <c r="W73" s="128">
        <f>求节点(活动投放!$S$6:$S$41,活动投放!AP$6:AP$41,$B73)/E73</f>
        <v>0.93944146612158796</v>
      </c>
      <c r="Y73" s="128">
        <f>[4]军团势力点战斗奖励设计!GE77/F73</f>
        <v>6.5522090054303914E-2</v>
      </c>
      <c r="Z73" s="128">
        <f>求节点(活动投放!$S$6:$S$41,活动投放!AQ$6:AQ$41,$B73)/F73</f>
        <v>0.93447790994569602</v>
      </c>
      <c r="AB73" s="128">
        <f>[4]军团势力点战斗奖励设计!GF77/G73</f>
        <v>0.15459201890130764</v>
      </c>
      <c r="AC73" s="128">
        <f>求节点(活动投放!$S$6:$S$41,活动投放!AR$6:AR$41,$B73)/G73</f>
        <v>0.84540798109869242</v>
      </c>
      <c r="AE73" s="128">
        <f>[4]军团势力点战斗奖励设计!GG77/H73</f>
        <v>0.15459201890130764</v>
      </c>
      <c r="AF73" s="128">
        <f>求节点(活动投放!$S$6:$S$41,活动投放!AS$6:AS$41,$B73)/H73</f>
        <v>0.84540798109869242</v>
      </c>
      <c r="AI73" s="80">
        <v>68</v>
      </c>
      <c r="AJ73" s="119">
        <f>[4]军团势力点战斗奖励设计!GH77+求节点(活动投放!$S$46:$S$81,活动投放!AN$46:AN$81,$AI73)</f>
        <v>123.09706324671721</v>
      </c>
      <c r="AK73" s="119">
        <f>[4]军团势力点战斗奖励设计!GI77+求节点(活动投放!$S$46:$S$81,活动投放!AO$46:AO$81,$AI73)</f>
        <v>37.439265171815066</v>
      </c>
      <c r="AL73" s="119">
        <f>[4]军团势力点战斗奖励设计!GJ77+求节点(活动投放!$S$46:$S$81,活动投放!AP$46:AP$81,$AI73)</f>
        <v>4.1418384891608069</v>
      </c>
      <c r="AM73" s="119">
        <f>[4]军团势力点战斗奖励设计!GK77+求节点(活动投放!$S$46:$S$81,活动投放!AQ$46:AQ$81,$AI73)</f>
        <v>2.637775028472749</v>
      </c>
      <c r="AN73" s="119">
        <f>[4]军团势力点战斗奖励设计!GL77+求节点(活动投放!$S$46:$S$81,活动投放!AR$46:AR$81,$AI73)</f>
        <v>2.0970494832336244</v>
      </c>
      <c r="AO73" s="119">
        <f>[4]军团势力点战斗奖励设计!GM77+求节点(活动投放!$S$46:$S$81,活动投放!AS$46:AS$81,$AI73)</f>
        <v>0.23300549813706939</v>
      </c>
      <c r="AP73" s="119">
        <f>IF($AI73&lt;前期规划!$C$2,0,求节点(装备突破!$N$46:$N$81,装备突破!AQ$46:AQ$81,$AI73))</f>
        <v>3.8948067289408064</v>
      </c>
      <c r="AQ73" s="119">
        <f>IF($AI73&lt;前期规划!$C$2,0,求节点(装备突破!$N$46:$N$81,装备突破!AR$46:AR$81,$AI73))</f>
        <v>52.684198878509868</v>
      </c>
      <c r="AR73" s="119">
        <f>IF($AI73&lt;前期规划!$C$2,0,求节点(装备突破!$N$46:$N$81,装备突破!AS$46:AS$81,$AI73))</f>
        <v>5.8943641123156985</v>
      </c>
      <c r="AS73" s="119">
        <f>IF($AI73&lt;前期规划!$C$2,0,求节点(装备突破!$N$46:$N$81,装备突破!AT$46:AT$81,$AI73))</f>
        <v>0</v>
      </c>
      <c r="AT73" s="119">
        <f>IF($AI73&lt;前期规划!$C$2,0,求节点(装备突破!$N$46:$N$81,装备突破!AU$46:AU$81,$AI73))</f>
        <v>0</v>
      </c>
      <c r="AU73" s="119">
        <f>IF($AI73&lt;前期规划!$C$2,0,求节点(装备突破!$N$46:$N$81,装备突破!AV$46:AV$81,$AI73))</f>
        <v>0</v>
      </c>
      <c r="AV73" s="80">
        <f t="shared" si="69"/>
        <v>31.605435600187917</v>
      </c>
      <c r="AW73" s="80">
        <f t="shared" si="43"/>
        <v>0.7106355599740688</v>
      </c>
      <c r="AX73" s="80">
        <f t="shared" si="44"/>
        <v>0.70267774610442535</v>
      </c>
      <c r="AY73" s="80">
        <f t="shared" si="45"/>
        <v>0</v>
      </c>
      <c r="AZ73" s="80">
        <f t="shared" si="46"/>
        <v>0</v>
      </c>
      <c r="BA73" s="80">
        <f t="shared" si="47"/>
        <v>0</v>
      </c>
      <c r="BD73" s="80">
        <v>68</v>
      </c>
      <c r="BE73" s="119">
        <f>[4]军团势力点战斗奖励设计!GN77+求节点(活动投放!$S$86:$S$121,活动投放!AN$86:AN$121,$BD73)</f>
        <v>101.01336267332552</v>
      </c>
      <c r="BF73" s="119">
        <f>[4]军团势力点战斗奖励设计!GO77+求节点(活动投放!$S$86:$S$121,活动投放!AO$86:AO$121,$BD73)</f>
        <v>40.068596139719361</v>
      </c>
      <c r="BG73" s="119">
        <f>[4]军团势力点战斗奖励设计!GP77+求节点(活动投放!$S$86:$S$121,活动投放!AP$86:AP$121,$BD73)</f>
        <v>6.4902713796769893</v>
      </c>
      <c r="BH73" s="119">
        <f>[4]军团势力点战斗奖励设计!GQ77+求节点(活动投放!$S$86:$S$121,活动投放!AQ$86:AQ$121,$BD73)</f>
        <v>4.3332879320929756</v>
      </c>
      <c r="BI73" s="119">
        <f>[4]军团势力点战斗奖励设计!GR77+求节点(活动投放!$S$86:$S$121,活动投放!AR$86:AR$121,$BD73)</f>
        <v>2.2825645352509847</v>
      </c>
      <c r="BJ73" s="119">
        <f>[4]军团势力点战斗奖励设计!GS77+求节点(活动投放!$S$86:$S$121,活动投放!AS$86:AS$121,$BD73)</f>
        <v>0.25361828169455386</v>
      </c>
      <c r="BK73" s="119">
        <f>IF($BD73&lt;前期规划!$C$2,0,求节点(装备突破!$N$86:$N$121,装备突破!AQ$86:AQ$121,$BD73))</f>
        <v>5.6590202034169756</v>
      </c>
      <c r="BL73" s="119">
        <f>IF($BD73&lt;前期规划!$C$2,0,求节点(装备突破!$N$86:$N$121,装备突破!AR$86:AR$121,$BD73))</f>
        <v>55.34862625983272</v>
      </c>
      <c r="BM73" s="119">
        <f>IF($BD73&lt;前期规划!$C$2,0,求节点(装备突破!$N$86:$N$121,装备突破!AS$86:AS$121,$BD73))</f>
        <v>22.015292926499377</v>
      </c>
      <c r="BN73" s="119">
        <f>IF($BD73&lt;前期规划!$C$2,0,求节点(装备突破!$N$86:$N$121,装备突破!AT$86:AT$121,$BD73))</f>
        <v>0</v>
      </c>
      <c r="BO73" s="119">
        <f>IF($BD73&lt;前期规划!$C$2,0,求节点(装备突破!$N$86:$N$121,装备突破!AU$86:AU$121,$BD73))</f>
        <v>0</v>
      </c>
      <c r="BP73" s="119">
        <f>IF($BD73&lt;前期规划!$C$2,0,求节点(装备突破!$N$86:$N$121,装备突破!AV$86:AV$121,$BD73))</f>
        <v>0</v>
      </c>
      <c r="BQ73" s="80">
        <f t="shared" si="70"/>
        <v>17.849973854543336</v>
      </c>
      <c r="BR73" s="80">
        <f t="shared" si="48"/>
        <v>0.7239311767489649</v>
      </c>
      <c r="BS73" s="80">
        <f t="shared" si="49"/>
        <v>0.29480740507725778</v>
      </c>
      <c r="BT73" s="80">
        <f t="shared" si="50"/>
        <v>0</v>
      </c>
      <c r="BU73" s="80">
        <f t="shared" si="51"/>
        <v>0</v>
      </c>
      <c r="BV73" s="80">
        <f t="shared" si="52"/>
        <v>0</v>
      </c>
      <c r="BY73" s="80">
        <v>68</v>
      </c>
      <c r="BZ73" s="119">
        <f>[4]军团势力点战斗奖励设计!GT77+求节点(活动投放!$S$126:$S$161,活动投放!AN$126:AN$161,$BY73)</f>
        <v>67.473896674427266</v>
      </c>
      <c r="CA73" s="119">
        <f>[4]军团势力点战斗奖励设计!GU77+求节点(活动投放!$S$126:$S$161,活动投放!AO$126:AO$161,$BY73)</f>
        <v>52.997615474856559</v>
      </c>
      <c r="CB73" s="119">
        <f>[4]军团势力点战斗奖励设计!GV77+求节点(活动投放!$S$126:$S$161,活动投放!AP$126:AP$161,$BY73)</f>
        <v>14.08744222602577</v>
      </c>
      <c r="CC73" s="119">
        <f>[4]军团势力点战斗奖励设计!GW77+求节点(活动投放!$S$126:$S$161,活动投放!AQ$126:AQ$161,$BY73)</f>
        <v>10.565581669519327</v>
      </c>
      <c r="CD73" s="119">
        <f>[4]军团势力点战斗奖励设计!GX77+求节点(活动投放!$S$126:$S$161,活动投放!AR$126:AR$161,$BY73)</f>
        <v>0</v>
      </c>
      <c r="CE73" s="119">
        <f>[4]军团势力点战斗奖励设计!GY77+求节点(活动投放!$S$126:$S$161,活动投放!AS$126:AS$161,$BY73)</f>
        <v>0</v>
      </c>
      <c r="CF73" s="119">
        <f>IF($BY73&lt;前期规划!$C$2,0,求节点(装备突破!$N$126:$N$161,装备突破!AQ$126:AQ$161,$BY73))</f>
        <v>2.8451235900385825</v>
      </c>
      <c r="CG73" s="119">
        <f>IF($BY73&lt;前期规划!$C$2,0,求节点(装备突破!$N$126:$N$161,装备突破!AR$126:AR$161,$BY73))</f>
        <v>75.890377036610943</v>
      </c>
      <c r="CH73" s="119">
        <f>IF($BY73&lt;前期规划!$C$2,0,求节点(装备突破!$N$126:$N$161,装备突破!AS$126:AS$161,$BY73))</f>
        <v>37.471001253299043</v>
      </c>
      <c r="CI73" s="119">
        <f>IF($BY73&lt;前期规划!$C$2,0,求节点(装备突破!$N$126:$N$161,装备突破!AT$126:AT$161,$BY73))</f>
        <v>0</v>
      </c>
      <c r="CJ73" s="119">
        <f>IF($BY73&lt;前期规划!$C$2,0,求节点(装备突破!$N$126:$N$161,装备突破!AU$126:AU$161,$BY73))</f>
        <v>0</v>
      </c>
      <c r="CK73" s="119">
        <f>IF($BY73&lt;前期规划!$C$2,0,求节点(装备突破!$N$126:$N$161,装备突破!AV$126:AV$161,$BY73))</f>
        <v>0</v>
      </c>
      <c r="CL73" s="80">
        <f t="shared" si="71"/>
        <v>23.71562940557962</v>
      </c>
      <c r="CM73" s="80">
        <f t="shared" si="53"/>
        <v>0.69834434277865709</v>
      </c>
      <c r="CN73" s="80">
        <f t="shared" si="54"/>
        <v>0.37595585265513753</v>
      </c>
      <c r="CO73" s="80">
        <f t="shared" si="55"/>
        <v>0</v>
      </c>
      <c r="CP73" s="80">
        <f t="shared" si="56"/>
        <v>0</v>
      </c>
      <c r="CQ73" s="80">
        <f t="shared" si="57"/>
        <v>0</v>
      </c>
      <c r="CT73" s="80">
        <v>68</v>
      </c>
      <c r="CU73" s="119">
        <f>[4]军团势力点战斗奖励设计!GZ77+求节点(活动投放!$S$166:$S$201,活动投放!AN$166:AN$201,$CT73)</f>
        <v>36.038170302719969</v>
      </c>
      <c r="CV73" s="119">
        <f>[4]军团势力点战斗奖励设计!HA77+求节点(活动投放!$S$166:$S$201,活动投放!AO$166:AO$201,$CT73)</f>
        <v>23.739519920828865</v>
      </c>
      <c r="CW73" s="119">
        <f>[4]军团势力点战斗奖励设计!HB77+求节点(活动投放!$S$166:$S$201,活动投放!AP$166:AP$201,$CT73)</f>
        <v>4.2636442298743154</v>
      </c>
      <c r="CX73" s="119">
        <f>[4]军团势力点战斗奖励设计!HC77+求节点(活动投放!$S$166:$S$201,活动投放!AQ$166:AQ$201,$CT73)</f>
        <v>3.1977331724057372</v>
      </c>
      <c r="CY73" s="119">
        <f>[4]军团势力点战斗奖励设计!HD77+求节点(活动投放!$S$166:$S$201,活动投放!AR$166:AR$201,$CT73)</f>
        <v>0</v>
      </c>
      <c r="CZ73" s="119">
        <f>[4]军团势力点战斗奖励设计!HE77+求节点(活动投放!$S$166:$S$201,活动投放!AS$166:AS$201,$CT73)</f>
        <v>0</v>
      </c>
      <c r="DA73" s="119">
        <f>IF($CT73&lt;前期规划!$C$2,0,求节点(装备突破!$N$166:$N$201,装备突破!AQ$166:AQ$201,$CT73))</f>
        <v>0</v>
      </c>
      <c r="DB73" s="119">
        <f>IF($CT73&lt;前期规划!$C$2,0,求节点(装备突破!$N$166:$N$201,装备突破!AR$166:AR$201,$CT73))</f>
        <v>97.055211118418882</v>
      </c>
      <c r="DC73" s="119">
        <f>IF($CT73&lt;前期规划!$C$2,0,求节点(装备突破!$N$166:$N$201,装备突破!AS$166:AS$201,$CT73))</f>
        <v>66.549084712174022</v>
      </c>
      <c r="DD73" s="119">
        <f>IF($CT73&lt;前期规划!$C$2,0,求节点(装备突破!$N$166:$N$201,装备突破!AT$166:AT$201,$CT73))</f>
        <v>3.6042958305929145</v>
      </c>
      <c r="DE73" s="119">
        <f>IF($CT73&lt;前期规划!$C$2,0,求节点(装备突破!$N$166:$N$201,装备突破!AU$166:AU$201,$CT73))</f>
        <v>0</v>
      </c>
      <c r="DF73" s="119">
        <f>IF($CT73&lt;前期规划!$C$2,0,求节点(装备突破!$N$166:$N$201,装备突破!AV$166:AV$201,$CT73))</f>
        <v>0</v>
      </c>
      <c r="DG73" s="80">
        <f t="shared" si="72"/>
        <v>0</v>
      </c>
      <c r="DH73" s="80">
        <f t="shared" si="58"/>
        <v>0.24459809676642538</v>
      </c>
      <c r="DI73" s="80">
        <f t="shared" si="59"/>
        <v>6.4067661460929973E-2</v>
      </c>
      <c r="DJ73" s="80">
        <f t="shared" si="60"/>
        <v>0.88720053034040303</v>
      </c>
      <c r="DK73" s="80">
        <f t="shared" si="61"/>
        <v>0</v>
      </c>
      <c r="DL73" s="80">
        <f t="shared" si="62"/>
        <v>0</v>
      </c>
      <c r="DN73" s="128" t="e">
        <f>[4]军团势力点战斗奖励设计!HE77/CZ73</f>
        <v>#DIV/0!</v>
      </c>
      <c r="DO73" s="128" t="e">
        <f>求节点(活动投放!$S$166:$S$201,活动投放!AS$166:AS$201,$CT73)/CZ73</f>
        <v>#DIV/0!</v>
      </c>
      <c r="DU73" s="140">
        <v>68</v>
      </c>
      <c r="DV73" s="140">
        <f>[4]军团势力点战斗奖励设计!AA77+[4]军团势力点战斗奖励设计!AF77+求节点(活动投放!$S$6:$S$41,活动投放!$BC$6:$BC$41,$DU73)</f>
        <v>159.45539562800684</v>
      </c>
      <c r="DW73" s="140">
        <f>[4]军团势力点战斗奖励设计!AB77+[4]军团势力点战斗奖励设计!AG77+求节点(活动投放!$S$46:$S$81,活动投放!$BC$46:$BC$81,$DU73)</f>
        <v>250.78359782313868</v>
      </c>
      <c r="DX73" s="140">
        <f>[4]军团势力点战斗奖励设计!AC77+[4]军团势力点战斗奖励设计!AH77+求节点(活动投放!$S$86:$S$121,活动投放!$BC$86:$BC$121,$DU73)</f>
        <v>451.61716800297006</v>
      </c>
      <c r="DY73" s="140">
        <f>[4]军团势力点战斗奖励设计!AD77+[4]军团势力点战斗奖励设计!AI77+求节点(活动投放!$S$126:$S$161,活动投放!$BC$126:$BC$161,$DU73)</f>
        <v>1267.8698003423194</v>
      </c>
      <c r="DZ73" s="140">
        <f>[4]军团势力点战斗奖励设计!AE77+[4]军团势力点战斗奖励设计!AJ77+求节点(活动投放!$S$166:$S$201,活动投放!$BC$166:$BC$201,$DU73)</f>
        <v>383.72798068868849</v>
      </c>
      <c r="EA73" s="140">
        <f>[4]军团势力点战斗奖励设计!BI77+[4]军团势力点战斗奖励设计!BN77+求节点(活动投放!$S$6:$S$41,活动投放!$BE$6:$BE$41,$DU73)</f>
        <v>5.3151798542668951</v>
      </c>
      <c r="EB73" s="140">
        <f>[4]军团势力点战斗奖励设计!BJ77+[4]军团势力点战斗奖励设计!BO77+求节点(活动投放!$S$46:$S$81,活动投放!$BE$46:$BE$81,$DU73)</f>
        <v>8.3594532607712893</v>
      </c>
      <c r="EC73" s="140">
        <f>[4]军团势力点战斗奖励设计!BK77+[4]军团势力点战斗奖励设计!BP77+求节点(活动投放!$S$86:$S$121,活动投放!$BE$86:$BE$121,$DU73)</f>
        <v>15.053905600099</v>
      </c>
      <c r="ED73" s="140">
        <f>[4]军团势力点战斗奖励设计!BL77+[4]军团势力点战斗奖励设计!BQ77+求节点(活动投放!$S$126:$S$161,活动投放!$BE$126:$BE$161,$DU73)</f>
        <v>42.262326678077308</v>
      </c>
      <c r="EE73" s="140">
        <f>[4]军团势力点战斗奖励设计!BM77+[4]军团势力点战斗奖励设计!BR77+求节点(活动投放!$S$166:$S$201,活动投放!$BE$166:$BE$201,$DU73)</f>
        <v>12.790932689622949</v>
      </c>
      <c r="EF73" s="140">
        <f t="shared" si="73"/>
        <v>1</v>
      </c>
      <c r="EG73" s="140">
        <f t="shared" si="74"/>
        <v>1</v>
      </c>
      <c r="EH73" s="140">
        <f t="shared" si="75"/>
        <v>1.0000000000000002</v>
      </c>
      <c r="EI73" s="140">
        <f t="shared" si="76"/>
        <v>1.0000000000000002</v>
      </c>
      <c r="EJ73" s="140">
        <f t="shared" si="77"/>
        <v>1.0000000000000002</v>
      </c>
      <c r="EM73" s="140">
        <v>68</v>
      </c>
      <c r="EN73" s="140">
        <f>[4]军团势力点战斗奖励设计!AK77+[4]军团势力点战斗奖励设计!AP77+求节点(活动投放!$S$6:$S$41,活动投放!$BD$6:$BD$41,$EM73)</f>
        <v>173.2767767318123</v>
      </c>
      <c r="EO73" s="140">
        <f>[4]军团势力点战斗奖励设计!AL77+[4]军团势力点战斗奖励设计!AQ77+求节点(活动投放!$S$46:$S$81,活动投放!$BD$46:$BD$81,$EM73)</f>
        <v>217.00090316755478</v>
      </c>
      <c r="EP73" s="140">
        <f>[4]军团势力点战斗奖励设计!AM77+[4]军团势力点战斗奖励设计!AR77+求节点(活动投放!$S$86:$S$121,活动投放!$BD$86:$BD$121,$EM73)</f>
        <v>235.09071524830421</v>
      </c>
      <c r="EQ73" s="140">
        <f>[4]军团势力点战斗奖励设计!AN77+[4]军团势力点战斗奖励设计!AS77+求节点(活动投放!$S$126:$S$161,活动投放!$BD$126:$BD$161,$EM73)</f>
        <v>0</v>
      </c>
      <c r="ER73" s="140">
        <f>[4]军团势力点战斗奖励设计!AO77+[4]军团势力点战斗奖励设计!AT77+求节点(活动投放!$S$166:$S$201,活动投放!$BD$166:$BD$201,$EM73)</f>
        <v>0</v>
      </c>
      <c r="ES73" s="140">
        <f>[4]军团势力点战斗奖励设计!BS77+[4]军团势力点战斗奖励设计!BX77+求节点(活动投放!$S$6:$S$41,活动投放!$BF$6:$BF$41,$EM73)</f>
        <v>3.4655355346362464</v>
      </c>
      <c r="ET73" s="140">
        <f>[4]军团势力点战斗奖励设计!BT77+[4]军团势力点战斗奖励设计!BY77+求节点(活动投放!$S$46:$S$81,活动投放!$BF$46:$BF$81,$EM73)</f>
        <v>4.3400180633510947</v>
      </c>
      <c r="EU73" s="140">
        <f>[4]军团势力点战斗奖励设计!BU77+[4]军团势力点战斗奖励设计!BZ77+求节点(活动投放!$S$86:$S$121,活动投放!$BF$86:$BF$121,$EM73)</f>
        <v>4.7018143049660841</v>
      </c>
      <c r="EV73" s="140">
        <f>[4]军团势力点战斗奖励设计!BV77+[4]军团势力点战斗奖励设计!CA77+求节点(活动投放!$S$126:$S$161,活动投放!$BF$126:$BF$161,$EM73)</f>
        <v>0</v>
      </c>
      <c r="EW73" s="140">
        <f>[4]军团势力点战斗奖励设计!BW77+[4]军团势力点战斗奖励设计!CB77+求节点(活动投放!$S$166:$S$201,活动投放!$BF$166:$BF$201,$EM73)</f>
        <v>0</v>
      </c>
      <c r="EX73" s="140">
        <f t="shared" si="78"/>
        <v>0.99999999999999989</v>
      </c>
      <c r="EY73" s="140">
        <f t="shared" si="79"/>
        <v>1.0000000000000002</v>
      </c>
      <c r="EZ73" s="140">
        <f t="shared" si="80"/>
        <v>1</v>
      </c>
      <c r="FA73" s="140">
        <f t="shared" si="81"/>
        <v>0</v>
      </c>
      <c r="FB73" s="140">
        <f t="shared" si="82"/>
        <v>0</v>
      </c>
    </row>
    <row r="74" spans="2:158" x14ac:dyDescent="0.15">
      <c r="B74" s="80">
        <v>69</v>
      </c>
      <c r="C74" s="119">
        <f>[4]军团势力点战斗奖励设计!GB78+求节点(活动投放!$S$6:$S$41,活动投放!AN$6:AN$41,$B74)</f>
        <v>155.85287966142246</v>
      </c>
      <c r="D74" s="119">
        <f>[4]军团势力点战斗奖励设计!GC78+求节点(活动投放!$S$6:$S$41,活动投放!AO$6:AO$41,$B74)</f>
        <v>45.835202161603206</v>
      </c>
      <c r="E74" s="119">
        <f>[4]军团势力点战斗奖励设计!GD78+求节点(活动投放!$S$6:$S$41,活动投放!AP$6:AP$41,$B74)</f>
        <v>3.0310849259265673</v>
      </c>
      <c r="F74" s="119">
        <f>[4]军团势力点战斗奖励设计!GE78+求节点(活动投放!$S$6:$S$41,活动投放!AQ$6:AQ$41,$B74)</f>
        <v>1.8455923148807725</v>
      </c>
      <c r="G74" s="119">
        <f>[4]军团势力点战斗奖励设计!GF78+求节点(活动投放!$S$6:$S$41,活动投放!AR$6:AR$41,$B74)</f>
        <v>1.8858801811251802</v>
      </c>
      <c r="H74" s="119">
        <f>[4]军团势力点战斗奖励设计!GG78+求节点(活动投放!$S$6:$S$41,活动投放!AS$6:AS$41,$B74)</f>
        <v>0.20954224234724225</v>
      </c>
      <c r="I74" s="119">
        <f>IF($B74&lt;前期规划!$C$2,0,求节点(装备突破!$N$6:$N$41,装备突破!AQ$6:AQ$41,$B74))</f>
        <v>0.66956523166653703</v>
      </c>
      <c r="J74" s="119">
        <f>IF($B74&lt;前期规划!$C$2,0,求节点(装备突破!$N$6:$N$41,装备突破!AR$6:AR$41,$B74))</f>
        <v>43.660869536666922</v>
      </c>
      <c r="K74" s="119">
        <f>IF($B74&lt;前期规划!$C$2,0,求节点(装备突破!$N$6:$N$41,装备突破!AS$6:AS$41,$B74))</f>
        <v>0</v>
      </c>
      <c r="L74" s="119">
        <f>IF($B74&lt;前期规划!$C$2,0,求节点(装备突破!$N$6:$N$41,装备突破!AT$6:AT$41,$B74))</f>
        <v>0</v>
      </c>
      <c r="M74" s="119">
        <f>IF($B74&lt;前期规划!$C$2,0,求节点(装备突破!$N$6:$N$41,装备突破!AU$6:AU$41,$B74))</f>
        <v>0</v>
      </c>
      <c r="N74" s="119">
        <f>IF($B74&lt;前期规划!$C$2,0,求节点(装备突破!$N$6:$N$41,装备突破!AV$6:AV$41,$B74))</f>
        <v>0</v>
      </c>
      <c r="O74" s="80">
        <f t="shared" si="63"/>
        <v>232.76728284338654</v>
      </c>
      <c r="P74" s="80">
        <f t="shared" si="64"/>
        <v>1.0498004883551451</v>
      </c>
      <c r="Q74" s="80">
        <f t="shared" si="65"/>
        <v>0</v>
      </c>
      <c r="R74" s="80">
        <f t="shared" si="66"/>
        <v>0</v>
      </c>
      <c r="S74" s="80">
        <f t="shared" si="67"/>
        <v>0</v>
      </c>
      <c r="T74" s="80">
        <f t="shared" si="68"/>
        <v>0</v>
      </c>
      <c r="V74" s="128">
        <f>[4]军团势力点战斗奖励设计!GD78/E74</f>
        <v>6.609030779736455E-2</v>
      </c>
      <c r="W74" s="128">
        <f>求节点(活动投放!$S$6:$S$41,活动投放!AP$6:AP$41,$B74)/E74</f>
        <v>0.93390969220263542</v>
      </c>
      <c r="Y74" s="128">
        <f>[4]军团势力点战斗奖励设计!GE78/F74</f>
        <v>7.2361714303222691E-2</v>
      </c>
      <c r="Z74" s="128">
        <f>求节点(活动投放!$S$6:$S$41,活动投放!AQ$6:AQ$41,$B74)/F74</f>
        <v>0.92763828569677731</v>
      </c>
      <c r="AB74" s="128">
        <f>[4]军团势力点战斗奖励设计!GF78/G74</f>
        <v>0.15933568133282827</v>
      </c>
      <c r="AC74" s="128">
        <f>求节点(活动投放!$S$6:$S$41,活动投放!AR$6:AR$41,$B74)/G74</f>
        <v>0.84066431866717173</v>
      </c>
      <c r="AE74" s="128">
        <f>[4]军团势力点战斗奖励设计!GG78/H74</f>
        <v>0.15933568133282827</v>
      </c>
      <c r="AF74" s="128">
        <f>求节点(活动投放!$S$6:$S$41,活动投放!AS$6:AS$41,$B74)/H74</f>
        <v>0.84066431866717173</v>
      </c>
      <c r="AI74" s="80">
        <v>69</v>
      </c>
      <c r="AJ74" s="119">
        <f>[4]军团势力点战斗奖励设计!GH78+求节点(活动投放!$S$46:$S$81,活动投放!AN$46:AN$81,$AI74)</f>
        <v>131.27334518519075</v>
      </c>
      <c r="AK74" s="119">
        <f>[4]军团势力点战斗奖励设计!GI78+求节点(活动投放!$S$46:$S$81,活动投放!AO$46:AO$81,$AI74)</f>
        <v>42.912164041210218</v>
      </c>
      <c r="AL74" s="119">
        <f>[4]军团势力点战斗奖励设计!GJ78+求节点(活动投放!$S$46:$S$81,活动投放!AP$46:AP$81,$AI74)</f>
        <v>4.4374851352418263</v>
      </c>
      <c r="AM74" s="119">
        <f>[4]军团势力点战斗奖励设计!GK78+求节点(活动投放!$S$46:$S$81,活动投放!AQ$46:AQ$81,$AI74)</f>
        <v>2.7828224642122734</v>
      </c>
      <c r="AN74" s="119">
        <f>[4]军团势力点战斗奖励设计!GL78+求节点(活动投放!$S$46:$S$81,活动投放!AR$46:AR$81,$AI74)</f>
        <v>2.4468288613890739</v>
      </c>
      <c r="AO74" s="119">
        <f>[4]军团势力点战斗奖励设计!GM78+求节点(活动投放!$S$46:$S$81,活动投放!AS$46:AS$81,$AI74)</f>
        <v>0.27186987348767488</v>
      </c>
      <c r="AP74" s="119">
        <f>IF($AI74&lt;前期规划!$C$2,0,求节点(装备突破!$N$46:$N$81,装备突破!AQ$46:AQ$81,$AI74))</f>
        <v>2.6890094131775388</v>
      </c>
      <c r="AQ74" s="119">
        <f>IF($AI74&lt;前期规划!$C$2,0,求节点(装备突破!$N$46:$N$81,装备突破!AR$46:AR$81,$AI74))</f>
        <v>52.885165097803743</v>
      </c>
      <c r="AR74" s="119">
        <f>IF($AI74&lt;前期规划!$C$2,0,求节点(装备突破!$N$46:$N$81,装备突破!AS$46:AS$81,$AI74))</f>
        <v>12.325283129719793</v>
      </c>
      <c r="AS74" s="119">
        <f>IF($AI74&lt;前期规划!$C$2,0,求节点(装备突破!$N$46:$N$81,装备突破!AT$46:AT$81,$AI74))</f>
        <v>0</v>
      </c>
      <c r="AT74" s="119">
        <f>IF($AI74&lt;前期规划!$C$2,0,求节点(装备突破!$N$46:$N$81,装备突破!AU$46:AU$81,$AI74))</f>
        <v>0</v>
      </c>
      <c r="AU74" s="119">
        <f>IF($AI74&lt;前期规划!$C$2,0,求节点(装备突破!$N$46:$N$81,装备突破!AV$46:AV$81,$AI74))</f>
        <v>0</v>
      </c>
      <c r="AV74" s="80">
        <f t="shared" si="69"/>
        <v>48.818477370098954</v>
      </c>
      <c r="AW74" s="80">
        <f t="shared" si="43"/>
        <v>0.81142157657729064</v>
      </c>
      <c r="AX74" s="80">
        <f t="shared" si="44"/>
        <v>0.36003109125678234</v>
      </c>
      <c r="AY74" s="80">
        <f t="shared" si="45"/>
        <v>0</v>
      </c>
      <c r="AZ74" s="80">
        <f t="shared" si="46"/>
        <v>0</v>
      </c>
      <c r="BA74" s="80">
        <f t="shared" si="47"/>
        <v>0</v>
      </c>
      <c r="BD74" s="80">
        <v>69</v>
      </c>
      <c r="BE74" s="119">
        <f>[4]军团势力点战斗奖励设计!GN78+求节点(活动投放!$S$86:$S$121,活动投放!AN$86:AN$121,$BD74)</f>
        <v>106.39882978372674</v>
      </c>
      <c r="BF74" s="119">
        <f>[4]军团势力点战斗奖励设计!GO78+求节点(活动投放!$S$86:$S$121,活动投放!AO$86:AO$121,$BD74)</f>
        <v>45.280931768483867</v>
      </c>
      <c r="BG74" s="119">
        <f>[4]军团势力点战斗奖励设计!GP78+求节点(活动投放!$S$86:$S$121,活动投放!AP$86:AP$121,$BD74)</f>
        <v>7.0094722898564603</v>
      </c>
      <c r="BH74" s="119">
        <f>[4]军团势力点战斗奖励设计!GQ78+求节点(活动投放!$S$86:$S$121,活动投放!AQ$86:AQ$121,$BD74)</f>
        <v>4.5833482743169238</v>
      </c>
      <c r="BI74" s="119">
        <f>[4]军团势力点战斗奖励设计!GR78+求节点(活动投放!$S$86:$S$121,活动投放!AR$86:AR$121,$BD74)</f>
        <v>2.8884334243079328</v>
      </c>
      <c r="BJ74" s="119">
        <f>[4]军团势力点战斗奖励设计!GS78+求节点(活动投放!$S$86:$S$121,活动投放!AS$86:AS$121,$BD74)</f>
        <v>0.32093704714532589</v>
      </c>
      <c r="BK74" s="119">
        <f>IF($BD74&lt;前期规划!$C$2,0,求节点(装备突破!$N$86:$N$121,装备突破!AQ$86:AQ$121,$BD74))</f>
        <v>2.8050452813561044</v>
      </c>
      <c r="BL74" s="119">
        <f>IF($BD74&lt;前期规划!$C$2,0,求节点(装备突破!$N$86:$N$121,装备突破!AR$86:AR$121,$BD74))</f>
        <v>61.05657610395447</v>
      </c>
      <c r="BM74" s="119">
        <f>IF($BD74&lt;前期规划!$C$2,0,求节点(装备突破!$N$86:$N$121,装备突破!AS$86:AS$121,$BD74))</f>
        <v>27.72324277062112</v>
      </c>
      <c r="BN74" s="119">
        <f>IF($BD74&lt;前期规划!$C$2,0,求节点(装备突破!$N$86:$N$121,装备突破!AT$86:AT$121,$BD74))</f>
        <v>0</v>
      </c>
      <c r="BO74" s="119">
        <f>IF($BD74&lt;前期规划!$C$2,0,求节点(装备突破!$N$86:$N$121,装备突破!AU$86:AU$121,$BD74))</f>
        <v>0</v>
      </c>
      <c r="BP74" s="119">
        <f>IF($BD74&lt;前期规划!$C$2,0,求节点(装备突破!$N$86:$N$121,装备突破!AV$86:AV$121,$BD74))</f>
        <v>0</v>
      </c>
      <c r="BQ74" s="80">
        <f t="shared" si="70"/>
        <v>37.931234298038859</v>
      </c>
      <c r="BR74" s="80">
        <f t="shared" si="48"/>
        <v>0.74162251894683529</v>
      </c>
      <c r="BS74" s="80">
        <f t="shared" si="49"/>
        <v>0.25283738803039807</v>
      </c>
      <c r="BT74" s="80">
        <f t="shared" si="50"/>
        <v>0</v>
      </c>
      <c r="BU74" s="80">
        <f t="shared" si="51"/>
        <v>0</v>
      </c>
      <c r="BV74" s="80">
        <f t="shared" si="52"/>
        <v>0</v>
      </c>
      <c r="BY74" s="80">
        <v>69</v>
      </c>
      <c r="BZ74" s="119">
        <f>[4]军团势力点战斗奖励设计!GT78+求节点(活动投放!$S$126:$S$161,活动投放!AN$126:AN$161,$BY74)</f>
        <v>70.058808893396446</v>
      </c>
      <c r="CA74" s="119">
        <f>[4]军团势力点战斗奖励设计!GU78+求节点(活动投放!$S$126:$S$161,活动投放!AO$126:AO$161,$BY74)</f>
        <v>59.133269817241555</v>
      </c>
      <c r="CB74" s="119">
        <f>[4]军团势力点战斗奖励设计!GV78+求节点(活动投放!$S$126:$S$161,活动投放!AP$126:AP$161,$BY74)</f>
        <v>15.813163798369501</v>
      </c>
      <c r="CC74" s="119">
        <f>[4]军团势力点战斗奖励设计!GW78+求节点(活动投放!$S$126:$S$161,活动投放!AQ$126:AQ$161,$BY74)</f>
        <v>11.685054302378767</v>
      </c>
      <c r="CD74" s="119">
        <f>[4]军团势力点战斗奖励设计!GX78+求节点(活动投放!$S$126:$S$161,活动投放!AR$126:AR$161,$BY74)</f>
        <v>0.96396060855354915</v>
      </c>
      <c r="CE74" s="119">
        <f>[4]军团势力点战斗奖励设计!GY78+求节点(活动投放!$S$126:$S$161,活动投放!AS$126:AS$161,$BY74)</f>
        <v>0.10710673428372768</v>
      </c>
      <c r="CF74" s="119">
        <f>IF($BY74&lt;前期规划!$C$2,0,求节点(装备突破!$N$126:$N$161,装备突破!AQ$126:AQ$161,$BY74))</f>
        <v>0</v>
      </c>
      <c r="CG74" s="119">
        <f>IF($BY74&lt;前期规划!$C$2,0,求节点(装备突破!$N$126:$N$161,装备突破!AR$126:AR$161,$BY74))</f>
        <v>74.920792524616701</v>
      </c>
      <c r="CH74" s="119">
        <f>IF($BY74&lt;前期规划!$C$2,0,求节点(装备突破!$N$126:$N$161,装备突破!AS$126:AS$161,$BY74))</f>
        <v>46.666459811440582</v>
      </c>
      <c r="CI74" s="119">
        <f>IF($BY74&lt;前期规划!$C$2,0,求节点(装备突破!$N$126:$N$161,装备突破!AT$126:AT$161,$BY74))</f>
        <v>0.3174504672114562</v>
      </c>
      <c r="CJ74" s="119">
        <f>IF($BY74&lt;前期规划!$C$2,0,求节点(装备突破!$N$126:$N$161,装备突破!AU$126:AU$161,$BY74))</f>
        <v>0</v>
      </c>
      <c r="CK74" s="119">
        <f>IF($BY74&lt;前期规划!$C$2,0,求节点(装备突破!$N$126:$N$161,装备突破!AV$126:AV$161,$BY74))</f>
        <v>0</v>
      </c>
      <c r="CL74" s="80">
        <f t="shared" si="71"/>
        <v>0</v>
      </c>
      <c r="CM74" s="80">
        <f t="shared" si="53"/>
        <v>0.78927715290534539</v>
      </c>
      <c r="CN74" s="80">
        <f t="shared" si="54"/>
        <v>0.3388550119778489</v>
      </c>
      <c r="CO74" s="80">
        <f t="shared" si="55"/>
        <v>36.809063174555867</v>
      </c>
      <c r="CP74" s="80">
        <f t="shared" si="56"/>
        <v>0</v>
      </c>
      <c r="CQ74" s="80">
        <f t="shared" si="57"/>
        <v>0</v>
      </c>
      <c r="CT74" s="80">
        <v>69</v>
      </c>
      <c r="CU74" s="119">
        <f>[4]军团势力点战斗奖励设计!GZ78+求节点(活动投放!$S$166:$S$201,活动投放!AN$166:AN$201,$CT74)</f>
        <v>38.263276211223342</v>
      </c>
      <c r="CV74" s="119">
        <f>[4]军团势力点战斗奖励设计!HA78+求节点(活动投放!$S$166:$S$201,活动投放!AO$166:AO$201,$CT74)</f>
        <v>34.694896956340941</v>
      </c>
      <c r="CW74" s="119">
        <f>[4]军团势力点战斗奖励设计!HB78+求节点(活动投放!$S$166:$S$201,活动投放!AP$166:AP$201,$CT74)</f>
        <v>8.988173408515296</v>
      </c>
      <c r="CX74" s="119">
        <f>[4]军团势力点战斗奖励设计!HC78+求节点(活动投放!$S$166:$S$201,活动投放!AQ$166:AQ$201,$CT74)</f>
        <v>6.7411300563864724</v>
      </c>
      <c r="CY74" s="119">
        <f>[4]军团势力点战斗奖励设计!HD78+求节点(活动投放!$S$166:$S$201,活动投放!AR$166:AR$201,$CT74)</f>
        <v>0</v>
      </c>
      <c r="CZ74" s="119">
        <f>[4]军团势力点战斗奖励设计!HE78+求节点(活动投放!$S$166:$S$201,活动投放!AS$166:AS$201,$CT74)</f>
        <v>0</v>
      </c>
      <c r="DA74" s="119">
        <f>IF($CT74&lt;前期规划!$C$2,0,求节点(装备突破!$N$166:$N$201,装备突破!AQ$166:AQ$201,$CT74))</f>
        <v>0</v>
      </c>
      <c r="DB74" s="119">
        <f>IF($CT74&lt;前期规划!$C$2,0,求节点(装备突破!$N$166:$N$201,装备突破!AR$166:AR$201,$CT74))</f>
        <v>86.404791022686382</v>
      </c>
      <c r="DC74" s="119">
        <f>IF($CT74&lt;前期规划!$C$2,0,求节点(装备突破!$N$166:$N$201,装备突破!AS$166:AS$201,$CT74))</f>
        <v>81.193412343806216</v>
      </c>
      <c r="DD74" s="119">
        <f>IF($CT74&lt;前期规划!$C$2,0,求节点(装备突破!$N$166:$N$201,装备突破!AT$166:AT$201,$CT74))</f>
        <v>7.5982033664926023</v>
      </c>
      <c r="DE74" s="119">
        <f>IF($CT74&lt;前期规划!$C$2,0,求节点(装备突破!$N$166:$N$201,装备突破!AU$166:AU$201,$CT74))</f>
        <v>0</v>
      </c>
      <c r="DF74" s="119">
        <f>IF($CT74&lt;前期规划!$C$2,0,求节点(装备突破!$N$166:$N$201,装备突破!AV$166:AV$201,$CT74))</f>
        <v>0</v>
      </c>
      <c r="DG74" s="80">
        <f t="shared" si="72"/>
        <v>0</v>
      </c>
      <c r="DH74" s="80">
        <f t="shared" si="58"/>
        <v>0.4015390413620869</v>
      </c>
      <c r="DI74" s="80">
        <f t="shared" si="59"/>
        <v>0.11070077176280857</v>
      </c>
      <c r="DJ74" s="80">
        <f t="shared" si="60"/>
        <v>0.88720053034040303</v>
      </c>
      <c r="DK74" s="80">
        <f t="shared" si="61"/>
        <v>0</v>
      </c>
      <c r="DL74" s="80">
        <f t="shared" si="62"/>
        <v>0</v>
      </c>
      <c r="DN74" s="128" t="e">
        <f>[4]军团势力点战斗奖励设计!HE78/CZ74</f>
        <v>#DIV/0!</v>
      </c>
      <c r="DO74" s="128" t="e">
        <f>求节点(活动投放!$S$166:$S$201,活动投放!AS$166:AS$201,$CT74)/CZ74</f>
        <v>#DIV/0!</v>
      </c>
      <c r="DU74" s="140">
        <v>69</v>
      </c>
      <c r="DV74" s="140">
        <f>[4]军团势力点战斗奖励设计!AA78+[4]军团势力点战斗奖励设计!AF78+求节点(活动投放!$S$6:$S$41,活动投放!$BC$6:$BC$41,$DU74)</f>
        <v>163.16792619377699</v>
      </c>
      <c r="DW74" s="140">
        <f>[4]军团势力点战斗奖励设计!AB78+[4]军团势力点战斗奖励设计!AG78+求节点(活动投放!$S$46:$S$81,活动投放!$BC$46:$BC$81,$DU74)</f>
        <v>257.02963722087736</v>
      </c>
      <c r="DX74" s="140">
        <f>[4]军团势力点战斗奖励设计!AC78+[4]军团势力点战斗奖励设计!AH78+求节点(活动投放!$S$86:$S$121,活动投放!$BC$86:$BC$121,$DU74)</f>
        <v>463.14599975045388</v>
      </c>
      <c r="DY74" s="140">
        <f>[4]军团势力点战斗奖励设计!AD78+[4]军团势力点战斗奖励设计!AI78+求节点(活动投放!$S$126:$S$161,活动投放!$BC$126:$BC$161,$DU74)</f>
        <v>1366.6699982046587</v>
      </c>
      <c r="DZ74" s="140">
        <f>[4]军团势力点战斗奖励设计!AE78+[4]军团势力点战斗奖励设计!AJ78+求节点(活动投放!$S$166:$S$201,活动投放!$BC$166:$BC$201,$DU74)</f>
        <v>808.93560676637685</v>
      </c>
      <c r="EA74" s="140">
        <f>[4]军团势力点战斗奖励设计!BI78+[4]军团势力点战斗奖励设计!BN78+求节点(活动投放!$S$6:$S$41,活动投放!$BE$6:$BE$41,$DU74)</f>
        <v>5.4389308731259005</v>
      </c>
      <c r="EB74" s="140">
        <f>[4]军团势力点战斗奖励设计!BJ78+[4]军团势力点战斗奖励设计!BO78+求节点(活动投放!$S$46:$S$81,活动投放!$BE$46:$BE$81,$DU74)</f>
        <v>8.5676545740292447</v>
      </c>
      <c r="EC74" s="140">
        <f>[4]军团势力点战斗奖励设计!BK78+[4]军团势力点战斗奖励设计!BP78+求节点(活动投放!$S$86:$S$121,活动投放!$BE$86:$BE$121,$DU74)</f>
        <v>15.438199991681795</v>
      </c>
      <c r="ED74" s="140">
        <f>[4]军团势力点战斗奖励设计!BL78+[4]军团势力点战斗奖励设计!BQ78+求节点(活动投放!$S$126:$S$161,活动投放!$BE$126:$BE$161,$DU74)</f>
        <v>45.555666606821951</v>
      </c>
      <c r="EE74" s="140">
        <f>[4]军团势力点战斗奖励设计!BM78+[4]军团势力点战斗奖励设计!BR78+求节点(活动投放!$S$166:$S$201,活动投放!$BE$166:$BE$201,$DU74)</f>
        <v>26.96452022554589</v>
      </c>
      <c r="EF74" s="140">
        <f t="shared" si="73"/>
        <v>0.99999999999999989</v>
      </c>
      <c r="EG74" s="140">
        <f t="shared" si="74"/>
        <v>1</v>
      </c>
      <c r="EH74" s="140">
        <f t="shared" si="75"/>
        <v>1</v>
      </c>
      <c r="EI74" s="140">
        <f t="shared" si="76"/>
        <v>1.0000000000000002</v>
      </c>
      <c r="EJ74" s="140">
        <f t="shared" si="77"/>
        <v>1.0000000000000002</v>
      </c>
      <c r="EM74" s="140">
        <v>69</v>
      </c>
      <c r="EN74" s="140">
        <f>[4]军团势力点战斗奖励设计!AK78+[4]军团势力点战斗奖励设计!AP78+求节点(活动投放!$S$6:$S$41,活动投放!$BD$6:$BD$41,$EM74)</f>
        <v>194.86268514767264</v>
      </c>
      <c r="EO74" s="140">
        <f>[4]军团势力点战斗奖励设计!AL78+[4]军团势力点战斗奖励设计!AQ78+求节点(活动投放!$S$46:$S$81,活动投放!$BD$46:$BD$81,$EM74)</f>
        <v>253.26276210243577</v>
      </c>
      <c r="EP74" s="140">
        <f>[4]军团势力点战斗奖励设计!AM78+[4]军团势力点战斗奖励设计!AR78+求节点(活动投放!$S$86:$S$121,活动投放!$BD$86:$BD$121,$EM74)</f>
        <v>297.60580080429133</v>
      </c>
      <c r="EQ74" s="140">
        <f>[4]军团势力点战斗奖励设计!AN78+[4]军团势力点战斗奖励设计!AS78+求节点(活动投放!$S$126:$S$161,活动投放!$BD$126:$BD$161,$EM74)</f>
        <v>101.59468068115966</v>
      </c>
      <c r="ER74" s="140">
        <f>[4]军团势力点战斗奖励设计!AO78+[4]军团势力点战斗奖励设计!AT78+求节点(活动投放!$S$166:$S$201,活动投放!$BD$166:$BD$201,$EM74)</f>
        <v>0</v>
      </c>
      <c r="ES74" s="140">
        <f>[4]军团势力点战斗奖励设计!BS78+[4]军团势力点战斗奖励设计!BX78+求节点(活动投放!$S$6:$S$41,活动投放!$BF$6:$BF$41,$EM74)</f>
        <v>3.897253702953452</v>
      </c>
      <c r="ET74" s="140">
        <f>[4]军团势力点战斗奖励设计!BT78+[4]军团势力点战斗奖励设计!BY78+求节点(活动投放!$S$46:$S$81,活动投放!$BF$46:$BF$81,$EM74)</f>
        <v>5.0652552420487158</v>
      </c>
      <c r="EU74" s="140">
        <f>[4]军团势力点战斗奖励设计!BU78+[4]军团势力点战斗奖励设计!BZ78+求节点(活动投放!$S$86:$S$121,活动投放!$BF$86:$BF$121,$EM74)</f>
        <v>5.9521160160858253</v>
      </c>
      <c r="EV74" s="140">
        <f>[4]军团势力点战斗奖励设计!BV78+[4]军团势力点战斗奖励设计!CA78+求节点(活动投放!$S$126:$S$161,活动投放!$BF$126:$BF$161,$EM74)</f>
        <v>2.0318936136231933</v>
      </c>
      <c r="EW74" s="140">
        <f>[4]军团势力点战斗奖励设计!BW78+[4]军团势力点战斗奖励设计!CB78+求节点(活动投放!$S$166:$S$201,活动投放!$BF$166:$BF$201,$EM74)</f>
        <v>0</v>
      </c>
      <c r="EX74" s="140">
        <f t="shared" si="78"/>
        <v>1.0000000000000002</v>
      </c>
      <c r="EY74" s="140">
        <f t="shared" si="79"/>
        <v>1</v>
      </c>
      <c r="EZ74" s="140">
        <f t="shared" si="80"/>
        <v>1.0000000000000002</v>
      </c>
      <c r="FA74" s="140">
        <f t="shared" si="81"/>
        <v>1</v>
      </c>
      <c r="FB74" s="140">
        <f t="shared" si="82"/>
        <v>0</v>
      </c>
    </row>
    <row r="75" spans="2:158" x14ac:dyDescent="0.15">
      <c r="B75" s="80">
        <v>70</v>
      </c>
      <c r="C75" s="119">
        <f>[4]军团势力点战斗奖励设计!GB79+求节点(活动投放!$S$6:$S$41,活动投放!AN$6:AN$41,$B75)</f>
        <v>165.61458162104768</v>
      </c>
      <c r="D75" s="119">
        <f>[4]军团势力点战斗奖励设计!GC79+求节点(活动投放!$S$6:$S$41,活动投放!AO$6:AO$41,$B75)</f>
        <v>53.042135943769104</v>
      </c>
      <c r="E75" s="119">
        <f>[4]军团势力点战斗奖励设计!GD79+求节点(活动投放!$S$6:$S$41,活动投放!AP$6:AP$41,$B75)</f>
        <v>3.2650529837844071</v>
      </c>
      <c r="F75" s="119">
        <f>[4]军团势力点战斗奖励设计!GE79+求节点(活动投放!$S$6:$S$41,活动投放!AQ$6:AQ$41,$B75)</f>
        <v>1.9589503726489172</v>
      </c>
      <c r="G75" s="119">
        <f>[4]军团势力点战斗奖励设计!GF79+求节点(活动投放!$S$6:$S$41,活动投放!AR$6:AR$41,$B75)</f>
        <v>2.1342517135061918</v>
      </c>
      <c r="H75" s="119">
        <f>[4]军团势力点战斗奖励设计!GG79+求节点(活动投放!$S$6:$S$41,活动投放!AS$6:AS$41,$B75)</f>
        <v>0.26587617812180009</v>
      </c>
      <c r="I75" s="119">
        <f>IF($B75&lt;前期规划!$C$2,0,求节点(装备突破!$N$6:$N$41,装备突破!AQ$6:AQ$41,$B75))</f>
        <v>0</v>
      </c>
      <c r="J75" s="119">
        <f>IF($B75&lt;前期规划!$C$2,0,求节点(装备突破!$N$6:$N$41,装备突破!AR$6:AR$41,$B75))</f>
        <v>43.721014679991129</v>
      </c>
      <c r="K75" s="119">
        <f>IF($B75&lt;前期规划!$C$2,0,求节点(装备突破!$N$6:$N$41,装备突破!AS$6:AS$41,$B75))</f>
        <v>5.1159412800354822</v>
      </c>
      <c r="L75" s="119">
        <f>IF($B75&lt;前期规划!$C$2,0,求节点(装备突破!$N$6:$N$41,装备突破!AT$6:AT$41,$B75))</f>
        <v>0</v>
      </c>
      <c r="M75" s="119">
        <f>IF($B75&lt;前期规划!$C$2,0,求节点(装备突破!$N$6:$N$41,装备突破!AU$6:AU$41,$B75))</f>
        <v>0</v>
      </c>
      <c r="N75" s="119">
        <f>IF($B75&lt;前期规划!$C$2,0,求节点(装备突破!$N$6:$N$41,装备突破!AV$6:AV$41,$B75))</f>
        <v>0</v>
      </c>
      <c r="O75" s="80">
        <f t="shared" si="63"/>
        <v>0</v>
      </c>
      <c r="P75" s="80">
        <f t="shared" si="64"/>
        <v>1.2131954469035637</v>
      </c>
      <c r="Q75" s="80">
        <f t="shared" si="65"/>
        <v>0.63821158317942261</v>
      </c>
      <c r="R75" s="80">
        <f t="shared" si="66"/>
        <v>0</v>
      </c>
      <c r="S75" s="80">
        <f t="shared" si="67"/>
        <v>0</v>
      </c>
      <c r="T75" s="80">
        <f t="shared" si="68"/>
        <v>0</v>
      </c>
      <c r="V75" s="128">
        <f>[4]军团势力点战斗奖励设计!GD79/E75</f>
        <v>7.0355454216253471E-2</v>
      </c>
      <c r="W75" s="128">
        <f>求节点(活动投放!$S$6:$S$41,活动投放!AP$6:AP$41,$B75)/E75</f>
        <v>0.92964454578374656</v>
      </c>
      <c r="Y75" s="128">
        <f>[4]军团势力点战斗奖励设计!GE79/F75</f>
        <v>7.8175975910903472E-2</v>
      </c>
      <c r="Z75" s="128">
        <f>求节点(活动投放!$S$6:$S$41,活动投放!AQ$6:AQ$41,$B75)/F75</f>
        <v>0.92182402408909647</v>
      </c>
      <c r="AB75" s="128">
        <f>[4]军团势力点战斗奖励设计!GF79/G75</f>
        <v>0.16144835512647177</v>
      </c>
      <c r="AC75" s="128">
        <f>求节点(活动投放!$S$6:$S$41,活动投放!AR$6:AR$41,$B75)/G75</f>
        <v>0.83855164487352818</v>
      </c>
      <c r="AE75" s="128">
        <f>[4]军团势力点战斗奖励设计!GG79/H75</f>
        <v>0.14399828730867073</v>
      </c>
      <c r="AF75" s="128">
        <f>求节点(活动投放!$S$6:$S$41,活动投放!AS$6:AS$41,$B75)/H75</f>
        <v>0.85600171269132941</v>
      </c>
      <c r="AI75" s="80">
        <v>70</v>
      </c>
      <c r="AJ75" s="119">
        <f>[4]军团势力点战斗奖励设计!GH79+求节点(活动投放!$S$46:$S$81,活动投放!AN$46:AN$81,$AI75)</f>
        <v>139.43974085987699</v>
      </c>
      <c r="AK75" s="119">
        <f>[4]军团势力点战斗奖励设计!GI79+求节点(活动投放!$S$46:$S$81,活动投放!AO$46:AO$81,$AI75)</f>
        <v>49.31641352346108</v>
      </c>
      <c r="AL75" s="119">
        <f>[4]军团势力点战斗奖励设计!GJ79+求节点(活动投放!$S$46:$S$81,活动投放!AP$46:AP$81,$AI75)</f>
        <v>4.7384661185339656</v>
      </c>
      <c r="AM75" s="119">
        <f>[4]军团势力点战斗奖励设计!GK79+求节点(活动投放!$S$46:$S$81,活动投放!AQ$46:AQ$81,$AI75)</f>
        <v>2.9314261247592097</v>
      </c>
      <c r="AN75" s="119">
        <f>[4]军团势力点战斗奖励设计!GL79+求节点(活动投放!$S$46:$S$81,活动投放!AR$46:AR$81,$AI75)</f>
        <v>2.8046097453612013</v>
      </c>
      <c r="AO75" s="119">
        <f>[4]军团势力点战斗奖励设计!GM79+求节点(活动投放!$S$46:$S$81,活动投放!AS$46:AS$81,$AI75)</f>
        <v>0.31162330504013352</v>
      </c>
      <c r="AP75" s="119">
        <f>IF($AI75&lt;前期规划!$C$2,0,求节点(装备突破!$N$46:$N$81,装备突破!AQ$46:AQ$81,$AI75))</f>
        <v>1.4832120974142713</v>
      </c>
      <c r="AQ75" s="119">
        <f>IF($AI75&lt;前期规划!$C$2,0,求节点(装备突破!$N$46:$N$81,装备突破!AR$46:AR$81,$AI75))</f>
        <v>53.086131317097617</v>
      </c>
      <c r="AR75" s="119">
        <f>IF($AI75&lt;前期规划!$C$2,0,求节点(装备突破!$N$46:$N$81,装备突破!AS$46:AS$81,$AI75))</f>
        <v>18.756202147123886</v>
      </c>
      <c r="AS75" s="119">
        <f>IF($AI75&lt;前期规划!$C$2,0,求节点(装备突破!$N$46:$N$81,装备突破!AT$46:AT$81,$AI75))</f>
        <v>0</v>
      </c>
      <c r="AT75" s="119">
        <f>IF($AI75&lt;前期规划!$C$2,0,求节点(装备突破!$N$46:$N$81,装备突破!AU$46:AU$81,$AI75))</f>
        <v>0</v>
      </c>
      <c r="AU75" s="119">
        <f>IF($AI75&lt;前期规划!$C$2,0,求节点(装备突破!$N$46:$N$81,装备突破!AV$46:AV$81,$AI75))</f>
        <v>0</v>
      </c>
      <c r="AV75" s="80">
        <f t="shared" si="69"/>
        <v>94.012003477430184</v>
      </c>
      <c r="AW75" s="80">
        <f t="shared" si="43"/>
        <v>0.9289886510825397</v>
      </c>
      <c r="AX75" s="80">
        <f t="shared" si="44"/>
        <v>0.25263462620872701</v>
      </c>
      <c r="AY75" s="80">
        <f t="shared" si="45"/>
        <v>0</v>
      </c>
      <c r="AZ75" s="80">
        <f t="shared" si="46"/>
        <v>0</v>
      </c>
      <c r="BA75" s="80">
        <f t="shared" si="47"/>
        <v>0</v>
      </c>
      <c r="BD75" s="80">
        <v>70</v>
      </c>
      <c r="BE75" s="119">
        <f>[4]军团势力点战斗奖励设计!GN79+求节点(活动投放!$S$86:$S$121,活动投放!AN$86:AN$121,$BD75)</f>
        <v>111.49906141723525</v>
      </c>
      <c r="BF75" s="119">
        <f>[4]军团势力点战斗奖励设计!GO79+求节点(活动投放!$S$86:$S$121,活动投放!AO$86:AO$121,$BD75)</f>
        <v>51.262926252499362</v>
      </c>
      <c r="BG75" s="119">
        <f>[4]军团势力点战斗奖励设计!GP79+求节点(活动投放!$S$86:$S$121,活动投放!AP$86:AP$121,$BD75)</f>
        <v>7.5361187094752387</v>
      </c>
      <c r="BH75" s="119">
        <f>[4]军团势力点战斗奖励设计!GQ79+求节点(活动投放!$S$86:$S$121,活动投放!AQ$86:AQ$121,$BD75)</f>
        <v>4.8380391980641528</v>
      </c>
      <c r="BI75" s="119">
        <f>[4]军团势力点战斗奖励设计!GR79+求节点(活动投放!$S$86:$S$121,活动投放!AR$86:AR$121,$BD75)</f>
        <v>3.5048710129385787</v>
      </c>
      <c r="BJ75" s="119">
        <f>[4]军团势力点战斗奖励设计!GS79+求节点(活动投放!$S$86:$S$121,活动投放!AS$86:AS$121,$BD75)</f>
        <v>0.389430112548731</v>
      </c>
      <c r="BK75" s="119">
        <f>IF($BD75&lt;前期规划!$C$2,0,求节点(装备突破!$N$86:$N$121,装备突破!AQ$86:AQ$121,$BD75))</f>
        <v>0</v>
      </c>
      <c r="BL75" s="119">
        <f>IF($BD75&lt;前期规划!$C$2,0,求节点(装备突破!$N$86:$N$121,装备突破!AR$86:AR$121,$BD75))</f>
        <v>66.438069726399476</v>
      </c>
      <c r="BM75" s="119">
        <f>IF($BD75&lt;前期规划!$C$2,0,求节点(装备突破!$N$86:$N$121,装备突破!AS$86:AS$121,$BD75))</f>
        <v>33.653369049707401</v>
      </c>
      <c r="BN75" s="119">
        <f>IF($BD75&lt;前期规划!$C$2,0,求节点(装备突破!$N$86:$N$121,装备突破!AT$86:AT$121,$BD75))</f>
        <v>0</v>
      </c>
      <c r="BO75" s="119">
        <f>IF($BD75&lt;前期规划!$C$2,0,求节点(装备突破!$N$86:$N$121,装备突破!AU$86:AU$121,$BD75))</f>
        <v>0</v>
      </c>
      <c r="BP75" s="119">
        <f>IF($BD75&lt;前期规划!$C$2,0,求节点(装备突破!$N$86:$N$121,装备突破!AV$86:AV$121,$BD75))</f>
        <v>0</v>
      </c>
      <c r="BQ75" s="80">
        <f t="shared" si="70"/>
        <v>0</v>
      </c>
      <c r="BR75" s="80">
        <f t="shared" si="48"/>
        <v>0.77158963924759838</v>
      </c>
      <c r="BS75" s="80">
        <f t="shared" si="49"/>
        <v>0.22393355917335003</v>
      </c>
      <c r="BT75" s="80">
        <f t="shared" si="50"/>
        <v>0</v>
      </c>
      <c r="BU75" s="80">
        <f t="shared" si="51"/>
        <v>0</v>
      </c>
      <c r="BV75" s="80">
        <f t="shared" si="52"/>
        <v>0</v>
      </c>
      <c r="BY75" s="80">
        <v>70</v>
      </c>
      <c r="BZ75" s="119">
        <f>[4]军团势力点战斗奖励设计!GT79+求节点(活动投放!$S$126:$S$161,活动投放!AN$126:AN$161,$BY75)</f>
        <v>72.016605827151494</v>
      </c>
      <c r="CA75" s="119">
        <f>[4]军团势力点战斗奖励设计!GU79+求节点(活动投放!$S$126:$S$161,活动投放!AO$126:AO$161,$BY75)</f>
        <v>64.303421150480503</v>
      </c>
      <c r="CB75" s="119">
        <f>[4]军团势力点战斗奖励设计!GV79+求节点(活动投放!$S$126:$S$161,活动投放!AP$126:AP$161,$BY75)</f>
        <v>17.306857660057194</v>
      </c>
      <c r="CC75" s="119">
        <f>[4]军团势力点战斗奖励设计!GW79+求节点(活动投放!$S$126:$S$161,活动投放!AQ$126:AQ$161,$BY75)</f>
        <v>12.379870966265303</v>
      </c>
      <c r="CD75" s="119">
        <f>[4]军团势力点战斗奖励设计!GX79+求节点(活动投放!$S$126:$S$161,活动投放!AR$126:AR$161,$BY75)</f>
        <v>2.6582685160907413</v>
      </c>
      <c r="CE75" s="119">
        <f>[4]军团势力点战斗奖励设计!GY79+求节点(活动投放!$S$126:$S$161,活动投放!AS$126:AS$161,$BY75)</f>
        <v>0.29536316845452681</v>
      </c>
      <c r="CF75" s="119">
        <f>IF($BY75&lt;前期规划!$C$2,0,求节点(装备突破!$N$126:$N$161,装备突破!AQ$126:AQ$161,$BY75))</f>
        <v>0</v>
      </c>
      <c r="CG75" s="119">
        <f>IF($BY75&lt;前期规划!$C$2,0,求节点(装备突破!$N$126:$N$161,装备突破!AR$126:AR$161,$BY75))</f>
        <v>61.282428174361257</v>
      </c>
      <c r="CH75" s="119">
        <f>IF($BY75&lt;前期规划!$C$2,0,求节点(装备突破!$N$126:$N$161,装备突破!AS$126:AS$161,$BY75))</f>
        <v>64.566813021150864</v>
      </c>
      <c r="CI75" s="119">
        <f>IF($BY75&lt;前期规划!$C$2,0,求节点(装备突破!$N$126:$N$161,装备突破!AT$126:AT$161,$BY75))</f>
        <v>1.1698482391024216</v>
      </c>
      <c r="CJ75" s="119">
        <f>IF($BY75&lt;前期规划!$C$2,0,求节点(装备突破!$N$126:$N$161,装备突破!AU$126:AU$161,$BY75))</f>
        <v>0</v>
      </c>
      <c r="CK75" s="119">
        <f>IF($BY75&lt;前期规划!$C$2,0,求节点(装备突破!$N$126:$N$161,装备突破!AV$126:AV$161,$BY75))</f>
        <v>0</v>
      </c>
      <c r="CL75" s="80">
        <f t="shared" si="71"/>
        <v>0</v>
      </c>
      <c r="CM75" s="80">
        <f t="shared" si="53"/>
        <v>1.0492962349260035</v>
      </c>
      <c r="CN75" s="80">
        <f t="shared" si="54"/>
        <v>0.26804571652603937</v>
      </c>
      <c r="CO75" s="80">
        <f t="shared" si="55"/>
        <v>10.582458948490522</v>
      </c>
      <c r="CP75" s="80">
        <f t="shared" si="56"/>
        <v>0</v>
      </c>
      <c r="CQ75" s="80">
        <f t="shared" si="57"/>
        <v>0</v>
      </c>
      <c r="CT75" s="80">
        <v>70</v>
      </c>
      <c r="CU75" s="119">
        <f>[4]军团势力点战斗奖励设计!GZ79+求节点(活动投放!$S$166:$S$201,活动投放!AN$166:AN$201,$CT75)</f>
        <v>40.490603505272972</v>
      </c>
      <c r="CV75" s="119">
        <f>[4]军团势力点战斗奖励设计!HA79+求节点(活动投放!$S$166:$S$201,活动投放!AO$166:AO$201,$CT75)</f>
        <v>45.826396777274553</v>
      </c>
      <c r="CW75" s="119">
        <f>[4]军团势力点战斗奖励设计!HB79+求节点(活动投放!$S$166:$S$201,活动投放!AP$166:AP$201,$CT75)</f>
        <v>13.738569782521195</v>
      </c>
      <c r="CX75" s="119">
        <f>[4]军团势力点战斗奖励设计!HC79+求节点(活动投放!$S$166:$S$201,活动投放!AQ$166:AQ$201,$CT75)</f>
        <v>10.287401073185531</v>
      </c>
      <c r="CY75" s="119">
        <f>[4]军团势力点战斗奖励设计!HD79+求节点(活动投放!$S$166:$S$201,活动投放!AR$166:AR$201,$CT75)</f>
        <v>0</v>
      </c>
      <c r="CZ75" s="119">
        <f>[4]军团势力点战斗奖励设计!HE79+求节点(活动投放!$S$166:$S$201,活动投放!AS$166:AS$201,$CT75)</f>
        <v>0</v>
      </c>
      <c r="DA75" s="119">
        <f>IF($CT75&lt;前期规划!$C$2,0,求节点(装备突破!$N$166:$N$201,装备突破!AQ$166:AQ$201,$CT75))</f>
        <v>0</v>
      </c>
      <c r="DB75" s="119">
        <f>IF($CT75&lt;前期规划!$C$2,0,求节点(装备突破!$N$166:$N$201,装备突破!AR$166:AR$201,$CT75))</f>
        <v>75.754370926953882</v>
      </c>
      <c r="DC75" s="119">
        <f>IF($CT75&lt;前期规划!$C$2,0,求节点(装备突破!$N$166:$N$201,装备突破!AS$166:AS$201,$CT75))</f>
        <v>95.83773997543841</v>
      </c>
      <c r="DD75" s="119">
        <f>IF($CT75&lt;前期规划!$C$2,0,求节点(装备突破!$N$166:$N$201,装备突破!AT$166:AT$201,$CT75))</f>
        <v>11.592110902392291</v>
      </c>
      <c r="DE75" s="119">
        <f>IF($CT75&lt;前期规划!$C$2,0,求节点(装备突破!$N$166:$N$201,装备突破!AU$166:AU$201,$CT75))</f>
        <v>0</v>
      </c>
      <c r="DF75" s="119">
        <f>IF($CT75&lt;前期规划!$C$2,0,求节点(装备突破!$N$166:$N$201,装备突破!AV$166:AV$201,$CT75))</f>
        <v>0</v>
      </c>
      <c r="DG75" s="80">
        <f t="shared" si="72"/>
        <v>0</v>
      </c>
      <c r="DH75" s="80">
        <f t="shared" si="58"/>
        <v>0.60493402844652533</v>
      </c>
      <c r="DI75" s="80">
        <f t="shared" si="59"/>
        <v>0.1433523973545511</v>
      </c>
      <c r="DJ75" s="80">
        <f t="shared" si="60"/>
        <v>0.88744846903271923</v>
      </c>
      <c r="DK75" s="80">
        <f t="shared" si="61"/>
        <v>0</v>
      </c>
      <c r="DL75" s="80">
        <f t="shared" si="62"/>
        <v>0</v>
      </c>
      <c r="DN75" s="128" t="e">
        <f>[4]军团势力点战斗奖励设计!HE79/CZ75</f>
        <v>#DIV/0!</v>
      </c>
      <c r="DO75" s="128" t="e">
        <f>求节点(活动投放!$S$166:$S$201,活动投放!AS$166:AS$201,$CT75)/CZ75</f>
        <v>#DIV/0!</v>
      </c>
      <c r="DU75" s="140">
        <v>70</v>
      </c>
      <c r="DV75" s="140">
        <f>[4]军团势力点战斗奖励设计!AA79+[4]军团势力点战斗奖励设计!AF79+求节点(活动投放!$S$6:$S$41,活动投放!$BC$6:$BC$41,$DU75)</f>
        <v>168.28240389022682</v>
      </c>
      <c r="DW75" s="140">
        <f>[4]军团势力点战斗奖励设计!AB79+[4]军团势力点战斗奖励设计!AG79+求节点(活动投放!$S$46:$S$81,活动投放!$BC$46:$BC$81,$DU75)</f>
        <v>263.27567661861599</v>
      </c>
      <c r="DX75" s="140">
        <f>[4]军团势力点战斗奖励设计!AC79+[4]军团势力点战斗奖励设计!AH79+求节点(活动投放!$S$86:$S$121,活动投放!$BC$86:$BC$121,$DU75)</f>
        <v>474.71480247028865</v>
      </c>
      <c r="DY75" s="140">
        <f>[4]军团势力点战斗奖励设计!AD79+[4]军团势力点战斗奖励设计!AI79+求节点(活动投放!$S$126:$S$161,活动投放!$BC$126:$BC$161,$DU75)</f>
        <v>1402.7875074732895</v>
      </c>
      <c r="DZ75" s="140">
        <f>[4]军团势力点战斗奖励设计!AE79+[4]军团势力点战斗奖励设计!AJ79+求节点(活动投放!$S$166:$S$201,活动投放!$BC$166:$BC$201,$DU75)</f>
        <v>1235.8677125350596</v>
      </c>
      <c r="EA75" s="140">
        <f>[4]军团势力点战斗奖励设计!BI79+[4]军团势力点战斗奖励设计!BN79+求节点(活动投放!$S$6:$S$41,活动投放!$BE$6:$BE$41,$DU75)</f>
        <v>5.6094134630075612</v>
      </c>
      <c r="EB75" s="140">
        <f>[4]军团势力点战斗奖励设计!BJ79+[4]军团势力点战斗奖励设计!BO79+求节点(活动投放!$S$46:$S$81,活动投放!$BE$46:$BE$81,$DU75)</f>
        <v>8.7758558872872001</v>
      </c>
      <c r="EC75" s="140">
        <f>[4]军团势力点战斗奖励设计!BK79+[4]军团势力点战斗奖励设计!BP79+求节点(活动投放!$S$86:$S$121,活动投放!$BE$86:$BE$121,$DU75)</f>
        <v>15.823826749009619</v>
      </c>
      <c r="ED75" s="140">
        <f>[4]军团势力点战斗奖励设计!BL79+[4]军团势力点战斗奖励设计!BQ79+求节点(活动投放!$S$126:$S$161,活动投放!$BE$126:$BE$161,$DU75)</f>
        <v>46.759583582442978</v>
      </c>
      <c r="EE75" s="140">
        <f>[4]军团势力点战斗奖励设计!BM79+[4]军团势力点战斗奖励设计!BR79+求节点(活动投放!$S$166:$S$201,活动投放!$BE$166:$BE$201,$DU75)</f>
        <v>41.195590417835312</v>
      </c>
      <c r="EF75" s="140">
        <f t="shared" si="73"/>
        <v>0.99999999999999989</v>
      </c>
      <c r="EG75" s="140">
        <f t="shared" si="74"/>
        <v>1</v>
      </c>
      <c r="EH75" s="140">
        <f t="shared" si="75"/>
        <v>1.0000000000000002</v>
      </c>
      <c r="EI75" s="140">
        <f t="shared" si="76"/>
        <v>1</v>
      </c>
      <c r="EJ75" s="140">
        <f t="shared" si="77"/>
        <v>1.0000000000000002</v>
      </c>
      <c r="EM75" s="140">
        <v>70</v>
      </c>
      <c r="EN75" s="140">
        <f>[4]军团势力点战斗奖励设计!AK79+[4]军团势力点战斗奖励设计!AP79+求节点(活动投放!$S$6:$S$41,活动投放!$BD$6:$BD$41,$EM75)</f>
        <v>223.20219958970878</v>
      </c>
      <c r="EO75" s="140">
        <f>[4]军团势力点战斗奖励设计!AL79+[4]军团势力点战斗奖励设计!AQ79+求节点(活动投放!$S$46:$S$81,活动投放!$BD$46:$BD$81,$EM75)</f>
        <v>290.41367723917</v>
      </c>
      <c r="EP75" s="140">
        <f>[4]军团势力点战斗奖励设计!AM79+[4]军团势力点战斗奖励设计!AR79+求节点(活动投放!$S$86:$S$121,活动投放!$BD$86:$BD$121,$EM75)</f>
        <v>361.27853174109862</v>
      </c>
      <c r="EQ75" s="140">
        <f>[4]军团势力点战斗奖励设计!AN79+[4]军团势力点战斗奖励设计!AS79+求节点(活动投放!$S$126:$S$161,活动投放!$BD$126:$BD$161,$EM75)</f>
        <v>275.05049965474484</v>
      </c>
      <c r="ER75" s="140">
        <f>[4]军团势力点战斗奖励设计!AO79+[4]军团势力点战斗奖励设计!AT79+求节点(活动投放!$S$166:$S$201,活动投放!$BD$166:$BD$201,$EM75)</f>
        <v>0</v>
      </c>
      <c r="ES75" s="140">
        <f>[4]军团势力点战斗奖励设计!BS79+[4]军团势力点战斗奖励设计!BX79+求节点(活动投放!$S$6:$S$41,活动投放!$BF$6:$BF$41,$EM75)</f>
        <v>4.4640439917941759</v>
      </c>
      <c r="ET75" s="140">
        <f>[4]军团势力点战斗奖励设计!BT79+[4]军团势力点战斗奖励设计!BY79+求节点(活动投放!$S$46:$S$81,活动投放!$BF$46:$BF$81,$EM75)</f>
        <v>5.8082735447834004</v>
      </c>
      <c r="EU75" s="140">
        <f>[4]军团势力点战斗奖励设计!BU79+[4]军团势力点战斗奖励设计!BZ79+求节点(活动投放!$S$86:$S$121,活动投放!$BF$86:$BF$121,$EM75)</f>
        <v>7.2255706348219721</v>
      </c>
      <c r="EV75" s="140">
        <f>[4]军团势力点战斗奖励设计!BV79+[4]军团势力点战斗奖励设计!CA79+求节点(活动投放!$S$126:$S$161,活动投放!$BF$126:$BF$161,$EM75)</f>
        <v>5.5010099930948959</v>
      </c>
      <c r="EW75" s="140">
        <f>[4]军团势力点战斗奖励设计!BW79+[4]军团势力点战斗奖励设计!CB79+求节点(活动投放!$S$166:$S$201,活动投放!$BF$166:$BF$201,$EM75)</f>
        <v>0</v>
      </c>
      <c r="EX75" s="140">
        <f t="shared" si="78"/>
        <v>1</v>
      </c>
      <c r="EY75" s="140">
        <f t="shared" si="79"/>
        <v>1</v>
      </c>
      <c r="EZ75" s="140">
        <f t="shared" si="80"/>
        <v>1</v>
      </c>
      <c r="FA75" s="140">
        <f t="shared" si="81"/>
        <v>1.0000000000000002</v>
      </c>
      <c r="FB75" s="140">
        <f t="shared" si="82"/>
        <v>0</v>
      </c>
    </row>
    <row r="76" spans="2:158" x14ac:dyDescent="0.15">
      <c r="B76" s="80">
        <v>71</v>
      </c>
      <c r="C76" s="119">
        <f>[4]军团势力点战斗奖励设计!GB80+求节点(活动投放!$S$6:$S$41,活动投放!AN$6:AN$41,$B76)</f>
        <v>174.88188094437308</v>
      </c>
      <c r="D76" s="119">
        <f>[4]军团势力点战斗奖励设计!GC80+求节点(活动投放!$S$6:$S$41,活动投放!AO$6:AO$41,$B76)</f>
        <v>61.145702821483042</v>
      </c>
      <c r="E76" s="119">
        <f>[4]军团势力点战斗奖励设计!GD80+求节点(活动投放!$S$6:$S$41,活动投放!AP$6:AP$41,$B76)</f>
        <v>3.5137220933268107</v>
      </c>
      <c r="F76" s="119">
        <f>[4]军团势力点战斗奖励设计!GE80+求节点(活动投放!$S$6:$S$41,活动投放!AQ$6:AQ$41,$B76)</f>
        <v>2.0794858596686945</v>
      </c>
      <c r="G76" s="119">
        <f>[4]军团势力点战斗奖励设计!GF80+求节点(活动投放!$S$6:$S$41,活动投放!AR$6:AR$41,$B76)</f>
        <v>2.3941455794652335</v>
      </c>
      <c r="H76" s="119">
        <f>[4]军团势力点战斗奖励设计!GG80+求节点(活动投放!$S$6:$S$41,活动投放!AS$6:AS$41,$B76)</f>
        <v>0.32994298938311339</v>
      </c>
      <c r="I76" s="119">
        <f>IF($B76&lt;前期规划!$C$2,0,求节点(装备突破!$N$6:$N$41,装备突破!AQ$6:AQ$41,$B76))</f>
        <v>0</v>
      </c>
      <c r="J76" s="119">
        <f>IF($B76&lt;前期规划!$C$2,0,求节点(装备突破!$N$6:$N$41,装备突破!AR$6:AR$41,$B76))</f>
        <v>42.154846529146184</v>
      </c>
      <c r="K76" s="119">
        <f>IF($B76&lt;前期规划!$C$2,0,求节点(装备突破!$N$6:$N$41,装备突破!AS$6:AS$41,$B76))</f>
        <v>11.380613883415258</v>
      </c>
      <c r="L76" s="119">
        <f>IF($B76&lt;前期规划!$C$2,0,求节点(装备突破!$N$6:$N$41,装备突破!AT$6:AT$41,$B76))</f>
        <v>0</v>
      </c>
      <c r="M76" s="119">
        <f>IF($B76&lt;前期规划!$C$2,0,求节点(装备突破!$N$6:$N$41,装备突破!AU$6:AU$41,$B76))</f>
        <v>0</v>
      </c>
      <c r="N76" s="119">
        <f>IF($B76&lt;前期规划!$C$2,0,求节点(装备突破!$N$6:$N$41,装备突破!AV$6:AV$41,$B76))</f>
        <v>0</v>
      </c>
      <c r="O76" s="80">
        <f t="shared" si="63"/>
        <v>0</v>
      </c>
      <c r="P76" s="80">
        <f t="shared" si="64"/>
        <v>1.4505023231244938</v>
      </c>
      <c r="Q76" s="80">
        <f t="shared" si="65"/>
        <v>0.30874627057221299</v>
      </c>
      <c r="R76" s="80">
        <f t="shared" si="66"/>
        <v>0</v>
      </c>
      <c r="S76" s="80">
        <f t="shared" si="67"/>
        <v>0</v>
      </c>
      <c r="T76" s="80">
        <f t="shared" si="68"/>
        <v>0</v>
      </c>
      <c r="V76" s="128">
        <f>[4]军团势力点战斗奖励设计!GD80/E76</f>
        <v>7.4340706372885035E-2</v>
      </c>
      <c r="W76" s="128">
        <f>求节点(活动投放!$S$6:$S$41,活动投放!AP$6:AP$41,$B76)/E76</f>
        <v>0.92565929362711497</v>
      </c>
      <c r="Y76" s="128">
        <f>[4]军团势力点战斗奖励设计!GE80/F76</f>
        <v>8.3742681298329527E-2</v>
      </c>
      <c r="Z76" s="128">
        <f>求节点(活动投放!$S$6:$S$41,活动投放!AQ$6:AQ$41,$B76)/F76</f>
        <v>0.91625731870167038</v>
      </c>
      <c r="AB76" s="128">
        <f>[4]军团势力点战斗奖励设计!GF80/G76</f>
        <v>0.16365707957968431</v>
      </c>
      <c r="AC76" s="128">
        <f>求节点(活动投放!$S$6:$S$41,活动投放!AR$6:AR$41,$B76)/G76</f>
        <v>0.83634292042031566</v>
      </c>
      <c r="AE76" s="128">
        <f>[4]军团势力点战斗奖励设计!GG80/H76</f>
        <v>0.13194834199705754</v>
      </c>
      <c r="AF76" s="128">
        <f>求节点(活动投放!$S$6:$S$41,活动投放!AS$6:AS$41,$B76)/H76</f>
        <v>0.86805165800294248</v>
      </c>
      <c r="AI76" s="80">
        <v>71</v>
      </c>
      <c r="AJ76" s="119">
        <f>[4]军团势力点战斗奖励设计!GH80+求节点(活动投放!$S$46:$S$81,活动投放!AN$46:AN$81,$AI76)</f>
        <v>147.22960326373041</v>
      </c>
      <c r="AK76" s="119">
        <f>[4]军团势力点战斗奖励设计!GI80+求节点(活动投放!$S$46:$S$81,活动投放!AO$46:AO$81,$AI76)</f>
        <v>56.563710757658924</v>
      </c>
      <c r="AL76" s="119">
        <f>[4]军团势力点战斗奖励设计!GJ80+求节点(活动投放!$S$46:$S$81,活动投放!AP$46:AP$81,$AI76)</f>
        <v>5.043603527660423</v>
      </c>
      <c r="AM76" s="119">
        <f>[4]军团势力点战斗奖励设计!GK80+求节点(活动投放!$S$46:$S$81,活动投放!AQ$46:AQ$81,$AI76)</f>
        <v>3.0828007358623601</v>
      </c>
      <c r="AN76" s="119">
        <f>[4]军团势力点战斗奖励设计!GL80+求节点(活动投放!$S$46:$S$81,活动投放!AR$46:AR$81,$AI76)</f>
        <v>3.1686252680848077</v>
      </c>
      <c r="AO76" s="119">
        <f>[4]军团势力点战斗奖励设计!GM80+求节点(活动投放!$S$46:$S$81,活动投放!AS$46:AS$81,$AI76)</f>
        <v>0.35206947423164536</v>
      </c>
      <c r="AP76" s="119">
        <f>IF($AI76&lt;前期规划!$C$2,0,求节点(装备突破!$N$46:$N$81,装备突破!AQ$46:AQ$81,$AI76))</f>
        <v>0.27741478165100375</v>
      </c>
      <c r="AQ76" s="119">
        <f>IF($AI76&lt;前期规划!$C$2,0,求节点(装备突破!$N$46:$N$81,装备突破!AR$46:AR$81,$AI76))</f>
        <v>53.287097536391492</v>
      </c>
      <c r="AR76" s="119">
        <f>IF($AI76&lt;前期规划!$C$2,0,求节点(装备突破!$N$46:$N$81,装备突破!AS$46:AS$81,$AI76))</f>
        <v>25.18712116452798</v>
      </c>
      <c r="AS76" s="119">
        <f>IF($AI76&lt;前期规划!$C$2,0,求节点(装备突破!$N$46:$N$81,装备突破!AT$46:AT$81,$AI76))</f>
        <v>0</v>
      </c>
      <c r="AT76" s="119">
        <f>IF($AI76&lt;前期规划!$C$2,0,求节点(装备突破!$N$46:$N$81,装备突破!AU$46:AU$81,$AI76))</f>
        <v>0</v>
      </c>
      <c r="AU76" s="119">
        <f>IF($AI76&lt;前期规划!$C$2,0,求节点(装备突破!$N$46:$N$81,装备突破!AV$46:AV$81,$AI76))</f>
        <v>0</v>
      </c>
      <c r="AV76" s="80">
        <f t="shared" si="69"/>
        <v>530.72010938822189</v>
      </c>
      <c r="AW76" s="80">
        <f t="shared" si="43"/>
        <v>1.061489804713603</v>
      </c>
      <c r="AX76" s="80">
        <f t="shared" si="44"/>
        <v>0.20024533549167697</v>
      </c>
      <c r="AY76" s="80">
        <f t="shared" si="45"/>
        <v>0</v>
      </c>
      <c r="AZ76" s="80">
        <f t="shared" si="46"/>
        <v>0</v>
      </c>
      <c r="BA76" s="80">
        <f t="shared" si="47"/>
        <v>0</v>
      </c>
      <c r="BD76" s="80">
        <v>71</v>
      </c>
      <c r="BE76" s="119">
        <f>[4]军团势力点战斗奖励设计!GN80+求节点(活动投放!$S$86:$S$121,活动投放!AN$86:AN$121,$BD76)</f>
        <v>115.95414771654502</v>
      </c>
      <c r="BF76" s="119">
        <f>[4]军团势力点战斗奖励设计!GO80+求节点(活动投放!$S$86:$S$121,活动投放!AO$86:AO$121,$BD76)</f>
        <v>57.80502684072556</v>
      </c>
      <c r="BG76" s="119">
        <f>[4]军团势力点战斗奖励设计!GP80+求节点(活动投放!$S$86:$S$121,活动投放!AP$86:AP$121,$BD76)</f>
        <v>8.1571531682082803</v>
      </c>
      <c r="BH76" s="119">
        <f>[4]军团势力点战斗奖励设计!GQ80+求节点(活动投放!$S$86:$S$121,活动投放!AQ$86:AQ$121,$BD76)</f>
        <v>5.1365599688059902</v>
      </c>
      <c r="BI76" s="119">
        <f>[4]军团势力点战斗奖励设计!GR80+求节点(活动投放!$S$86:$S$121,活动投放!AR$86:AR$121,$BD76)</f>
        <v>4.2285187378937996</v>
      </c>
      <c r="BJ76" s="119">
        <f>[4]军团势力点战斗奖励设计!GS80+求节点(活动投放!$S$86:$S$121,活动投放!AS$86:AS$121,$BD76)</f>
        <v>0.46983541532153333</v>
      </c>
      <c r="BK76" s="119">
        <f>IF($BD76&lt;前期规划!$C$2,0,求节点(装备突破!$N$86:$N$121,装备突破!AQ$86:AQ$121,$BD76))</f>
        <v>0</v>
      </c>
      <c r="BL76" s="119">
        <f>IF($BD76&lt;前期规划!$C$2,0,求节点(装备突破!$N$86:$N$121,装备突破!AR$86:AR$121,$BD76))</f>
        <v>53.104435442859256</v>
      </c>
      <c r="BM76" s="119">
        <f>IF($BD76&lt;前期规划!$C$2,0,求节点(装备突破!$N$86:$N$121,装备突破!AS$86:AS$121,$BD76))</f>
        <v>52.320457046663719</v>
      </c>
      <c r="BN76" s="119">
        <f>IF($BD76&lt;前期规划!$C$2,0,求节点(装备突破!$N$86:$N$121,装备突破!AT$86:AT$121,$BD76))</f>
        <v>0</v>
      </c>
      <c r="BO76" s="119">
        <f>IF($BD76&lt;前期规划!$C$2,0,求节点(装备突破!$N$86:$N$121,装备突破!AU$86:AU$121,$BD76))</f>
        <v>0</v>
      </c>
      <c r="BP76" s="119">
        <f>IF($BD76&lt;前期规划!$C$2,0,求节点(装备突破!$N$86:$N$121,装备突破!AV$86:AV$121,$BD76))</f>
        <v>0</v>
      </c>
      <c r="BQ76" s="80">
        <f t="shared" si="70"/>
        <v>0</v>
      </c>
      <c r="BR76" s="80">
        <f t="shared" si="48"/>
        <v>1.0885159847509192</v>
      </c>
      <c r="BS76" s="80">
        <f t="shared" si="49"/>
        <v>0.15590752888364592</v>
      </c>
      <c r="BT76" s="80">
        <f t="shared" si="50"/>
        <v>0</v>
      </c>
      <c r="BU76" s="80">
        <f t="shared" si="51"/>
        <v>0</v>
      </c>
      <c r="BV76" s="80">
        <f t="shared" si="52"/>
        <v>0</v>
      </c>
      <c r="BY76" s="80">
        <v>71</v>
      </c>
      <c r="BZ76" s="119">
        <f>[4]军团势力点战斗奖励设计!GT80+求节点(活动投放!$S$126:$S$161,活动投放!AN$126:AN$161,$BY76)</f>
        <v>73.978149539755236</v>
      </c>
      <c r="CA76" s="119">
        <f>[4]军团势力点战斗奖励设计!GU80+求节点(活动投放!$S$126:$S$161,活动投放!AO$126:AO$161,$BY76)</f>
        <v>69.554449871177894</v>
      </c>
      <c r="CB76" s="119">
        <f>[4]军团势力点战斗奖励设计!GV80+求节点(活动投放!$S$126:$S$161,活动投放!AP$126:AP$161,$BY76)</f>
        <v>18.868202514397939</v>
      </c>
      <c r="CC76" s="119">
        <f>[4]军团势力点战斗奖励设计!GW80+求节点(活动投放!$S$126:$S$161,活动投放!AQ$126:AQ$161,$BY76)</f>
        <v>13.083720840181478</v>
      </c>
      <c r="CD76" s="119">
        <f>[4]军团势力点战斗奖励设计!GX80+求节点(活动投放!$S$126:$S$161,活动投放!AR$126:AR$161,$BY76)</f>
        <v>4.3566707929120403</v>
      </c>
      <c r="CE76" s="119">
        <f>[4]军团势力点战斗奖励设计!GY80+求节点(活动投放!$S$126:$S$161,活动投放!AS$126:AS$161,$BY76)</f>
        <v>0.48407453254578231</v>
      </c>
      <c r="CF76" s="119">
        <f>IF($BY76&lt;前期规划!$C$2,0,求节点(装备突破!$N$126:$N$161,装备突破!AQ$126:AQ$161,$BY76))</f>
        <v>0</v>
      </c>
      <c r="CG76" s="119">
        <f>IF($BY76&lt;前期规划!$C$2,0,求节点(装备突破!$N$126:$N$161,装备突破!AR$126:AR$161,$BY76))</f>
        <v>47.644063824105807</v>
      </c>
      <c r="CH76" s="119">
        <f>IF($BY76&lt;前期规划!$C$2,0,求节点(装备突破!$N$126:$N$161,装备突破!AS$126:AS$161,$BY76))</f>
        <v>82.467166230861125</v>
      </c>
      <c r="CI76" s="119">
        <f>IF($BY76&lt;前期规划!$C$2,0,求节点(装备突破!$N$126:$N$161,装备突破!AT$126:AT$161,$BY76))</f>
        <v>2.0222460109933871</v>
      </c>
      <c r="CJ76" s="119">
        <f>IF($BY76&lt;前期规划!$C$2,0,求节点(装备突破!$N$126:$N$161,装备突破!AU$126:AU$161,$BY76))</f>
        <v>0</v>
      </c>
      <c r="CK76" s="119">
        <f>IF($BY76&lt;前期规划!$C$2,0,求节点(装备突破!$N$126:$N$161,装备突破!AV$126:AV$161,$BY76))</f>
        <v>0</v>
      </c>
      <c r="CL76" s="80">
        <f t="shared" si="71"/>
        <v>0</v>
      </c>
      <c r="CM76" s="80">
        <f t="shared" si="53"/>
        <v>1.4598765153191318</v>
      </c>
      <c r="CN76" s="80">
        <f t="shared" si="54"/>
        <v>0.22879654263343682</v>
      </c>
      <c r="CO76" s="80">
        <f t="shared" si="55"/>
        <v>6.4698957342753598</v>
      </c>
      <c r="CP76" s="80">
        <f t="shared" si="56"/>
        <v>0</v>
      </c>
      <c r="CQ76" s="80">
        <f t="shared" si="57"/>
        <v>0</v>
      </c>
      <c r="CT76" s="80">
        <v>71</v>
      </c>
      <c r="CU76" s="119">
        <f>[4]军团势力点战斗奖励设计!GZ80+求节点(活动投放!$S$166:$S$201,活动投放!AN$166:AN$201,$CT76)</f>
        <v>42.730507650739114</v>
      </c>
      <c r="CV76" s="119">
        <f>[4]军团势力点战斗奖励设计!HA80+求节点(活动投放!$S$166:$S$201,活动投放!AO$166:AO$201,$CT76)</f>
        <v>57.02697617805606</v>
      </c>
      <c r="CW76" s="119">
        <f>[4]军团势力点战斗奖励设计!HB80+求节点(活动投放!$S$166:$S$201,活动投放!AP$166:AP$201,$CT76)</f>
        <v>18.524726390415516</v>
      </c>
      <c r="CX76" s="119">
        <f>[4]军团势力点战斗奖励设计!HC80+求节点(活动投放!$S$166:$S$201,活动投放!AQ$166:AQ$201,$CT76)</f>
        <v>13.837645449305528</v>
      </c>
      <c r="CY76" s="119">
        <f>[4]军团势力点战斗奖励设计!HD80+求节点(活动投放!$S$166:$S$201,活动投放!AR$166:AR$201,$CT76)</f>
        <v>0</v>
      </c>
      <c r="CZ76" s="119">
        <f>[4]军团势力点战斗奖励设计!HE80+求节点(活动投放!$S$166:$S$201,活动投放!AS$166:AS$201,$CT76)</f>
        <v>0</v>
      </c>
      <c r="DA76" s="119">
        <f>IF($CT76&lt;前期规划!$C$2,0,求节点(装备突破!$N$166:$N$201,装备突破!AQ$166:AQ$201,$CT76))</f>
        <v>0</v>
      </c>
      <c r="DB76" s="119">
        <f>IF($CT76&lt;前期规划!$C$2,0,求节点(装备突破!$N$166:$N$201,装备突破!AR$166:AR$201,$CT76))</f>
        <v>65.103950831221397</v>
      </c>
      <c r="DC76" s="119">
        <f>IF($CT76&lt;前期规划!$C$2,0,求节点(装备突破!$N$166:$N$201,装备突破!AS$166:AS$201,$CT76))</f>
        <v>110.48206760707059</v>
      </c>
      <c r="DD76" s="119">
        <f>IF($CT76&lt;前期规划!$C$2,0,求节点(装备突破!$N$166:$N$201,装备突破!AT$166:AT$201,$CT76))</f>
        <v>15.586018438291978</v>
      </c>
      <c r="DE76" s="119">
        <f>IF($CT76&lt;前期规划!$C$2,0,求节点(装备突破!$N$166:$N$201,装备突破!AU$166:AU$201,$CT76))</f>
        <v>0</v>
      </c>
      <c r="DF76" s="119">
        <f>IF($CT76&lt;前期规划!$C$2,0,求节点(装备突破!$N$166:$N$201,装备突破!AV$166:AV$201,$CT76))</f>
        <v>0</v>
      </c>
      <c r="DG76" s="80">
        <f t="shared" si="72"/>
        <v>0</v>
      </c>
      <c r="DH76" s="80">
        <f t="shared" si="58"/>
        <v>0.87593725803055378</v>
      </c>
      <c r="DI76" s="80">
        <f t="shared" si="59"/>
        <v>0.16767179318456182</v>
      </c>
      <c r="DJ76" s="80">
        <f t="shared" si="60"/>
        <v>0.88782427045697443</v>
      </c>
      <c r="DK76" s="80">
        <f t="shared" si="61"/>
        <v>0</v>
      </c>
      <c r="DL76" s="80">
        <f t="shared" si="62"/>
        <v>0</v>
      </c>
      <c r="DN76" s="128" t="e">
        <f>[4]军团势力点战斗奖励设计!HE80/CZ76</f>
        <v>#DIV/0!</v>
      </c>
      <c r="DO76" s="128" t="e">
        <f>求节点(活动投放!$S$166:$S$201,活动投放!AS$166:AS$201,$CT76)/CZ76</f>
        <v>#DIV/0!</v>
      </c>
      <c r="DU76" s="140">
        <v>71</v>
      </c>
      <c r="DV76" s="140">
        <f>[4]军团势力点战斗奖励设计!AA80+[4]军团势力点战斗奖励设计!AF80+求节点(活动投放!$S$6:$S$41,活动投放!$BC$6:$BC$41,$DU76)</f>
        <v>173.71167421124585</v>
      </c>
      <c r="DW76" s="140">
        <f>[4]军团势力点战斗奖励设计!AB80+[4]军团势力点战斗奖励设计!AG80+求节点(活动投放!$S$46:$S$81,活动投放!$BC$46:$BC$81,$DU76)</f>
        <v>269.52171601635467</v>
      </c>
      <c r="DX76" s="140">
        <f>[4]军团势力点战斗奖励设计!AC80+[4]军团势力点战斗奖励设计!AH80+求节点(活动投放!$S$86:$S$121,活动投放!$BC$86:$BC$121,$DU76)</f>
        <v>488.57506667991152</v>
      </c>
      <c r="DY76" s="140">
        <f>[4]军团势力点战斗奖励设计!AD80+[4]军团势力点战斗奖励设计!AI80+求节点(活动投放!$S$126:$S$161,活动投放!$BC$126:$BC$161,$DU76)</f>
        <v>1443.2331109506085</v>
      </c>
      <c r="DZ76" s="140">
        <f>[4]军团势力点战斗奖励设计!AE80+[4]军团势力点战斗奖励设计!AJ80+求节点(活动投放!$S$166:$S$201,活动投放!$BC$166:$BC$201,$DU76)</f>
        <v>1665.1838338963043</v>
      </c>
      <c r="EA76" s="140">
        <f>[4]军团势力点战斗奖励设计!BI80+[4]军团势力点战斗奖励设计!BN80+求节点(活动投放!$S$6:$S$41,活动投放!$BE$6:$BE$41,$DU76)</f>
        <v>5.7903891403748622</v>
      </c>
      <c r="EB76" s="140">
        <f>[4]军团势力点战斗奖励设计!BJ80+[4]军团势力点战斗奖励设计!BO80+求节点(活动投放!$S$46:$S$81,活动投放!$BE$46:$BE$81,$DU76)</f>
        <v>8.9840572005451556</v>
      </c>
      <c r="EC76" s="140">
        <f>[4]军团势力点战斗奖励设计!BK80+[4]军团势力点战斗奖励设计!BP80+求节点(活动投放!$S$86:$S$121,活动投放!$BE$86:$BE$121,$DU76)</f>
        <v>16.28583555599705</v>
      </c>
      <c r="ED76" s="140">
        <f>[4]军团势力点战斗奖励设计!BL80+[4]军团势力点战斗奖励设计!BQ80+求节点(活动投放!$S$126:$S$161,活动投放!$BE$126:$BE$161,$DU76)</f>
        <v>48.107770365020279</v>
      </c>
      <c r="EE76" s="140">
        <f>[4]军团势力点战斗奖励设计!BM80+[4]军团势力点战斗奖励设计!BR80+求节点(活动投放!$S$166:$S$201,活动投放!$BE$166:$BE$201,$DU76)</f>
        <v>55.506127796543467</v>
      </c>
      <c r="EF76" s="140">
        <f t="shared" si="73"/>
        <v>0.99999999999999989</v>
      </c>
      <c r="EG76" s="140">
        <f t="shared" si="74"/>
        <v>1</v>
      </c>
      <c r="EH76" s="140">
        <f t="shared" si="75"/>
        <v>1</v>
      </c>
      <c r="EI76" s="140">
        <f t="shared" si="76"/>
        <v>1.0000000000000002</v>
      </c>
      <c r="EJ76" s="140">
        <f t="shared" si="77"/>
        <v>1.0000000000000002</v>
      </c>
      <c r="EM76" s="140">
        <v>71</v>
      </c>
      <c r="EN76" s="140">
        <f>[4]军团势力点战斗奖励设计!AK80+[4]军团势力点战斗奖励设计!AP80+求节点(活动投放!$S$6:$S$41,活动投放!$BD$6:$BD$41,$EM76)</f>
        <v>253.33607134465305</v>
      </c>
      <c r="EO76" s="140">
        <f>[4]军团势力点战斗奖励设计!AL80+[4]军团势力点战斗奖励设计!AQ80+求节点(活动投放!$S$46:$S$81,活动投放!$BD$46:$BD$81,$EM76)</f>
        <v>328.2573300149574</v>
      </c>
      <c r="EP76" s="140">
        <f>[4]军团势力点战斗奖励设计!AM80+[4]军团势力点战斗奖励设计!AR80+求节点(活动投放!$S$86:$S$121,活动投放!$BD$86:$BD$121,$EM76)</f>
        <v>435.90872442655808</v>
      </c>
      <c r="EQ76" s="140">
        <f>[4]军团势力点战斗奖励设计!AN80+[4]军团势力点战斗奖励设计!AS80+求节点(活动投放!$S$126:$S$161,活动投放!$BD$126:$BD$161,$EM76)</f>
        <v>448.96124854878639</v>
      </c>
      <c r="ER76" s="140">
        <f>[4]军团势力点战斗奖励设计!AO80+[4]军团势力点战斗奖励设计!AT80+求节点(活动投放!$S$166:$S$201,活动投放!$BD$166:$BD$201,$EM76)</f>
        <v>0</v>
      </c>
      <c r="ES76" s="140">
        <f>[4]军团势力点战斗奖励设计!BS80+[4]军团势力点战斗奖励设计!BX80+求节点(活动投放!$S$6:$S$41,活动投放!$BF$6:$BF$41,$EM76)</f>
        <v>5.0667214268930598</v>
      </c>
      <c r="ET76" s="140">
        <f>[4]军团势力点战斗奖励设计!BT80+[4]军团势力点战斗奖励设计!BY80+求节点(活动投放!$S$46:$S$81,活动投放!$BF$46:$BF$81,$EM76)</f>
        <v>6.5651466002991485</v>
      </c>
      <c r="EU76" s="140">
        <f>[4]军团势力点战斗奖励设计!BU80+[4]军团势力点战斗奖励设计!BZ80+求节点(活动投放!$S$86:$S$121,活动投放!$BF$86:$BF$121,$EM76)</f>
        <v>8.7181744885311616</v>
      </c>
      <c r="EV76" s="140">
        <f>[4]军团势力点战斗奖励设计!BV80+[4]军团势力点战斗奖励设计!CA80+求节点(活动投放!$S$126:$S$161,活动投放!$BF$126:$BF$161,$EM76)</f>
        <v>8.9792249709757268</v>
      </c>
      <c r="EW76" s="140">
        <f>[4]军团势力点战斗奖励设计!BW80+[4]军团势力点战斗奖励设计!CB80+求节点(活动投放!$S$166:$S$201,活动投放!$BF$166:$BF$201,$EM76)</f>
        <v>0</v>
      </c>
      <c r="EX76" s="140">
        <f t="shared" si="78"/>
        <v>1.0000000000000002</v>
      </c>
      <c r="EY76" s="140">
        <f t="shared" si="79"/>
        <v>0.99999999999999989</v>
      </c>
      <c r="EZ76" s="140">
        <f t="shared" si="80"/>
        <v>1</v>
      </c>
      <c r="FA76" s="140">
        <f t="shared" si="81"/>
        <v>1.0000000000000002</v>
      </c>
      <c r="FB76" s="140">
        <f t="shared" si="82"/>
        <v>0</v>
      </c>
    </row>
    <row r="77" spans="2:158" x14ac:dyDescent="0.15">
      <c r="B77" s="80">
        <v>72</v>
      </c>
      <c r="C77" s="119">
        <f>[4]军团势力点战斗奖励设计!GB81+求节点(活动投放!$S$6:$S$41,活动投放!AN$6:AN$41,$B77)</f>
        <v>183.53352092962183</v>
      </c>
      <c r="D77" s="119">
        <f>[4]军团势力点战斗奖励设计!GC81+求节点(活动投放!$S$6:$S$41,活动投放!AO$6:AO$41,$B77)</f>
        <v>70.231925149773559</v>
      </c>
      <c r="E77" s="119">
        <f>[4]军团势力点战斗奖励设计!GD81+求节点(活动投放!$S$6:$S$41,活动投放!AP$6:AP$41,$B77)</f>
        <v>3.7646519446874862</v>
      </c>
      <c r="F77" s="119">
        <f>[4]军团势力点战斗奖励设计!GE81+求节点(活动投放!$S$6:$S$41,活动投放!AQ$6:AQ$41,$B77)</f>
        <v>2.2015285079006528</v>
      </c>
      <c r="G77" s="119">
        <f>[4]军团势力点战斗奖励设计!GF81+求节点(活动投放!$S$6:$S$41,活动投放!AR$6:AR$41,$B77)</f>
        <v>2.6574305581516837</v>
      </c>
      <c r="H77" s="119">
        <f>[4]军团势力点战斗奖励设计!GG81+求节点(活动投放!$S$6:$S$41,活动投放!AS$6:AS$41,$B77)</f>
        <v>0.39438659094747208</v>
      </c>
      <c r="I77" s="119">
        <f>IF($B77&lt;前期规划!$C$2,0,求节点(装备突破!$N$6:$N$41,装备突破!AQ$6:AQ$41,$B77))</f>
        <v>0</v>
      </c>
      <c r="J77" s="119">
        <f>IF($B77&lt;前期规划!$C$2,0,求节点(装备突破!$N$6:$N$41,装备突破!AR$6:AR$41,$B77))</f>
        <v>40.588678378301239</v>
      </c>
      <c r="K77" s="119">
        <f>IF($B77&lt;前期规划!$C$2,0,求节点(装备突破!$N$6:$N$41,装备突破!AS$6:AS$41,$B77))</f>
        <v>17.645286486795033</v>
      </c>
      <c r="L77" s="119">
        <f>IF($B77&lt;前期规划!$C$2,0,求节点(装备突破!$N$6:$N$41,装备突破!AT$6:AT$41,$B77))</f>
        <v>0</v>
      </c>
      <c r="M77" s="119">
        <f>IF($B77&lt;前期规划!$C$2,0,求节点(装备突破!$N$6:$N$41,装备突破!AU$6:AU$41,$B77))</f>
        <v>0</v>
      </c>
      <c r="N77" s="119">
        <f>IF($B77&lt;前期规划!$C$2,0,求节点(装备突破!$N$6:$N$41,装备突破!AV$6:AV$41,$B77))</f>
        <v>0</v>
      </c>
      <c r="O77" s="80">
        <f t="shared" si="63"/>
        <v>0</v>
      </c>
      <c r="P77" s="80">
        <f t="shared" si="64"/>
        <v>1.7303328897577419</v>
      </c>
      <c r="Q77" s="80">
        <f t="shared" si="65"/>
        <v>0.21335170429251962</v>
      </c>
      <c r="R77" s="80">
        <f t="shared" si="66"/>
        <v>0</v>
      </c>
      <c r="S77" s="80">
        <f t="shared" si="67"/>
        <v>0</v>
      </c>
      <c r="T77" s="80">
        <f t="shared" si="68"/>
        <v>0</v>
      </c>
      <c r="V77" s="128">
        <f>[4]军团势力点战斗奖励设计!GD81/E77</f>
        <v>7.8352959389006119E-2</v>
      </c>
      <c r="W77" s="128">
        <f>求节点(活动投放!$S$6:$S$41,活动投放!AP$6:AP$41,$B77)/E77</f>
        <v>0.9216470406109939</v>
      </c>
      <c r="Y77" s="128">
        <f>[4]军团势力点战斗奖励设计!GE81/F77</f>
        <v>8.9323279977910258E-2</v>
      </c>
      <c r="Z77" s="128">
        <f>求节点(活动投放!$S$6:$S$41,活动投放!AQ$6:AQ$41,$B77)/F77</f>
        <v>0.91067672002208977</v>
      </c>
      <c r="AB77" s="128">
        <f>[4]军团势力点战斗奖励设计!GF81/G77</f>
        <v>0.16649821010243204</v>
      </c>
      <c r="AC77" s="128">
        <f>求节点(活动投放!$S$6:$S$41,活动投放!AR$6:AR$41,$B77)/G77</f>
        <v>0.83350178989756796</v>
      </c>
      <c r="AE77" s="128">
        <f>[4]军团势力点战斗奖励设计!GG81/H77</f>
        <v>0.12465417930293701</v>
      </c>
      <c r="AF77" s="128">
        <f>求节点(活动投放!$S$6:$S$41,活动投放!AS$6:AS$41,$B77)/H77</f>
        <v>0.87534582069706302</v>
      </c>
      <c r="AI77" s="80">
        <v>72</v>
      </c>
      <c r="AJ77" s="119">
        <f>[4]军团势力点战斗奖励设计!GH81+求节点(活动投放!$S$46:$S$81,活动投放!AN$46:AN$81,$AI77)</f>
        <v>154.38471876124703</v>
      </c>
      <c r="AK77" s="119">
        <f>[4]军团势力点战斗奖励设计!GI81+求节点(活动投放!$S$46:$S$81,活动投放!AO$46:AO$81,$AI77)</f>
        <v>64.633968338417461</v>
      </c>
      <c r="AL77" s="119">
        <f>[4]军团势力点战斗奖励设计!GJ81+求节点(活动投放!$S$46:$S$81,活动投放!AP$46:AP$81,$AI77)</f>
        <v>5.4550472380364798</v>
      </c>
      <c r="AM77" s="119">
        <f>[4]军团势力点战斗奖励设计!GK81+求节点(活动投放!$S$46:$S$81,活动投放!AQ$46:AQ$81,$AI77)</f>
        <v>3.2835911978163335</v>
      </c>
      <c r="AN77" s="119">
        <f>[4]军团势力点战斗奖励设计!GL81+求节点(活动投放!$S$46:$S$81,活动投放!AR$46:AR$81,$AI77)</f>
        <v>3.6104100337099148</v>
      </c>
      <c r="AO77" s="119">
        <f>[4]军团势力点战斗奖励设计!GM81+求节点(活动投放!$S$46:$S$81,活动投放!AS$46:AS$81,$AI77)</f>
        <v>0.44901353597317212</v>
      </c>
      <c r="AP77" s="119">
        <f>IF($AI77&lt;前期规划!$C$2,0,求节点(装备突破!$N$46:$N$81,装备突破!AQ$46:AQ$81,$AI77))</f>
        <v>0</v>
      </c>
      <c r="AQ77" s="119">
        <f>IF($AI77&lt;前期规划!$C$2,0,求节点(装备突破!$N$46:$N$81,装备突破!AR$46:AR$81,$AI77))</f>
        <v>45.379461365800367</v>
      </c>
      <c r="AR77" s="119">
        <f>IF($AI77&lt;前期规划!$C$2,0,求节点(装备突破!$N$46:$N$81,装备突破!AS$46:AS$81,$AI77))</f>
        <v>38.199781019589466</v>
      </c>
      <c r="AS77" s="119">
        <f>IF($AI77&lt;前期规划!$C$2,0,求节点(装备突破!$N$46:$N$81,装备突破!AT$46:AT$81,$AI77))</f>
        <v>0</v>
      </c>
      <c r="AT77" s="119">
        <f>IF($AI77&lt;前期规划!$C$2,0,求节点(装备突破!$N$46:$N$81,装备突破!AU$46:AU$81,$AI77))</f>
        <v>0</v>
      </c>
      <c r="AU77" s="119">
        <f>IF($AI77&lt;前期规划!$C$2,0,求节点(装备突破!$N$46:$N$81,装备突破!AV$46:AV$81,$AI77))</f>
        <v>0</v>
      </c>
      <c r="AV77" s="80">
        <f t="shared" si="69"/>
        <v>0</v>
      </c>
      <c r="AW77" s="80">
        <f t="shared" si="43"/>
        <v>1.4243000333875271</v>
      </c>
      <c r="AX77" s="80">
        <f t="shared" si="44"/>
        <v>0.14280310233294383</v>
      </c>
      <c r="AY77" s="80">
        <f t="shared" si="45"/>
        <v>0</v>
      </c>
      <c r="AZ77" s="80">
        <f t="shared" si="46"/>
        <v>0</v>
      </c>
      <c r="BA77" s="80">
        <f t="shared" si="47"/>
        <v>0</v>
      </c>
      <c r="BD77" s="80">
        <v>72</v>
      </c>
      <c r="BE77" s="119">
        <f>[4]军团势力点战斗奖励设计!GN81+求节点(活动投放!$S$86:$S$121,活动投放!AN$86:AN$121,$BD77)</f>
        <v>119.68899220299367</v>
      </c>
      <c r="BF77" s="119">
        <f>[4]军团势力点战斗奖励设计!GO81+求节点(活动投放!$S$86:$S$121,活动投放!AO$86:AO$121,$BD77)</f>
        <v>64.883512968515973</v>
      </c>
      <c r="BG77" s="119">
        <f>[4]军团势力点战斗奖励设计!GP81+求节点(活动投放!$S$86:$S$121,活动投放!AP$86:AP$121,$BD77)</f>
        <v>8.780835968824249</v>
      </c>
      <c r="BH77" s="119">
        <f>[4]军团势力点战斗奖励设计!GQ81+求节点(活动投放!$S$86:$S$121,活动投放!AQ$86:AQ$121,$BD77)</f>
        <v>5.4368463008031132</v>
      </c>
      <c r="BI77" s="119">
        <f>[4]军团势力点战斗奖励设计!GR81+求节点(活动投放!$S$86:$S$121,活动投放!AR$86:AR$121,$BD77)</f>
        <v>4.9561389756734107</v>
      </c>
      <c r="BJ77" s="119">
        <f>[4]军团势力点战斗奖励设计!GS81+求节点(活动投放!$S$86:$S$121,活动投放!AS$86:AS$121,$BD77)</f>
        <v>0.55068210840815668</v>
      </c>
      <c r="BK77" s="119">
        <f>IF($BD77&lt;前期规划!$C$2,0,求节点(装备突破!$N$86:$N$121,装备突破!AQ$86:AQ$121,$BD77))</f>
        <v>0</v>
      </c>
      <c r="BL77" s="119">
        <f>IF($BD77&lt;前期规划!$C$2,0,求节点(装备突破!$N$86:$N$121,装备突破!AR$86:AR$121,$BD77))</f>
        <v>39.770801159319028</v>
      </c>
      <c r="BM77" s="119">
        <f>IF($BD77&lt;前期规划!$C$2,0,求节点(装备突破!$N$86:$N$121,装备突破!AS$86:AS$121,$BD77))</f>
        <v>70.987545043620031</v>
      </c>
      <c r="BN77" s="119">
        <f>IF($BD77&lt;前期规划!$C$2,0,求节点(装备突破!$N$86:$N$121,装备突破!AT$86:AT$121,$BD77))</f>
        <v>0</v>
      </c>
      <c r="BO77" s="119">
        <f>IF($BD77&lt;前期规划!$C$2,0,求节点(装备突破!$N$86:$N$121,装备突破!AU$86:AU$121,$BD77))</f>
        <v>0</v>
      </c>
      <c r="BP77" s="119">
        <f>IF($BD77&lt;前期规划!$C$2,0,求节点(装备突破!$N$86:$N$121,装备突破!AV$86:AV$121,$BD77))</f>
        <v>0</v>
      </c>
      <c r="BQ77" s="80">
        <f t="shared" si="70"/>
        <v>0</v>
      </c>
      <c r="BR77" s="80">
        <f t="shared" si="48"/>
        <v>1.6314359046627498</v>
      </c>
      <c r="BS77" s="80">
        <f t="shared" si="49"/>
        <v>0.12369544493232791</v>
      </c>
      <c r="BT77" s="80">
        <f t="shared" si="50"/>
        <v>0</v>
      </c>
      <c r="BU77" s="80">
        <f t="shared" si="51"/>
        <v>0</v>
      </c>
      <c r="BV77" s="80">
        <f t="shared" si="52"/>
        <v>0</v>
      </c>
      <c r="BY77" s="80">
        <v>72</v>
      </c>
      <c r="BZ77" s="119">
        <f>[4]军团势力点战斗奖励设计!GT81+求节点(活动投放!$S$126:$S$161,活动投放!AN$126:AN$161,$BY77)</f>
        <v>75.923155236936338</v>
      </c>
      <c r="CA77" s="119">
        <f>[4]军团势力点战斗奖励设计!GU81+求节点(活动投放!$S$126:$S$161,活动投放!AO$126:AO$161,$BY77)</f>
        <v>74.847742688250904</v>
      </c>
      <c r="CB77" s="119">
        <f>[4]军团势力点战斗奖励设计!GV81+求节点(活动投放!$S$126:$S$161,活动投放!AP$126:AP$161,$BY77)</f>
        <v>20.504963229747222</v>
      </c>
      <c r="CC77" s="119">
        <f>[4]军团势力点战斗奖励设计!GW81+求节点(活动投放!$S$126:$S$161,活动投放!AQ$126:AQ$161,$BY77)</f>
        <v>13.797421555255781</v>
      </c>
      <c r="CD77" s="119">
        <f>[4]军团势力点战斗奖励设计!GX81+求节点(活动投放!$S$126:$S$161,活动投放!AR$126:AR$161,$BY77)</f>
        <v>6.0590455825577303</v>
      </c>
      <c r="CE77" s="119">
        <f>[4]军团势力点战斗奖励设计!GY81+求节点(活动投放!$S$126:$S$161,活动投放!AS$126:AS$161,$BY77)</f>
        <v>0.67322728695085887</v>
      </c>
      <c r="CF77" s="119">
        <f>IF($BY77&lt;前期规划!$C$2,0,求节点(装备突破!$N$126:$N$161,装备突破!AQ$126:AQ$161,$BY77))</f>
        <v>0</v>
      </c>
      <c r="CG77" s="119">
        <f>IF($BY77&lt;前期规划!$C$2,0,求节点(装备突破!$N$126:$N$161,装备突破!AR$126:AR$161,$BY77))</f>
        <v>34.005699473850356</v>
      </c>
      <c r="CH77" s="119">
        <f>IF($BY77&lt;前期规划!$C$2,0,求节点(装备突破!$N$126:$N$161,装备突破!AS$126:AS$161,$BY77))</f>
        <v>100.36751944057141</v>
      </c>
      <c r="CI77" s="119">
        <f>IF($BY77&lt;前期规划!$C$2,0,求节点(装备突破!$N$126:$N$161,装备突破!AT$126:AT$161,$BY77))</f>
        <v>2.8746437828843527</v>
      </c>
      <c r="CJ77" s="119">
        <f>IF($BY77&lt;前期规划!$C$2,0,求节点(装备突破!$N$126:$N$161,装备突破!AU$126:AU$161,$BY77))</f>
        <v>0</v>
      </c>
      <c r="CK77" s="119">
        <f>IF($BY77&lt;前期规划!$C$2,0,求节点(装备突破!$N$126:$N$161,装备突破!AV$126:AV$161,$BY77))</f>
        <v>0</v>
      </c>
      <c r="CL77" s="80">
        <f t="shared" si="71"/>
        <v>0</v>
      </c>
      <c r="CM77" s="80">
        <f t="shared" si="53"/>
        <v>2.201035233690964</v>
      </c>
      <c r="CN77" s="80">
        <f t="shared" si="54"/>
        <v>0.20429879451079203</v>
      </c>
      <c r="CO77" s="80">
        <f t="shared" si="55"/>
        <v>4.7996978399221897</v>
      </c>
      <c r="CP77" s="80">
        <f t="shared" si="56"/>
        <v>0</v>
      </c>
      <c r="CQ77" s="80">
        <f t="shared" si="57"/>
        <v>0</v>
      </c>
      <c r="CT77" s="80">
        <v>72</v>
      </c>
      <c r="CU77" s="119">
        <f>[4]军团势力点战斗奖励设计!GZ81+求节点(活动投放!$S$166:$S$201,活动投放!AN$166:AN$201,$CT77)</f>
        <v>44.957090559680211</v>
      </c>
      <c r="CV77" s="119">
        <f>[4]军团势力点战斗奖励设计!HA81+求节点(活动投放!$S$166:$S$201,活动投放!AO$166:AO$201,$CT77)</f>
        <v>68.239805227780266</v>
      </c>
      <c r="CW77" s="119">
        <f>[4]军团势力点战斗奖励设计!HB81+求节点(活动投放!$S$166:$S$201,活动投放!AP$166:AP$201,$CT77)</f>
        <v>23.349882279060875</v>
      </c>
      <c r="CX77" s="119">
        <f>[4]军团势力点战斗奖励设计!HC81+求节点(活动投放!$S$166:$S$201,活动投放!AQ$166:AQ$201,$CT77)</f>
        <v>17.392223078842306</v>
      </c>
      <c r="CY77" s="119">
        <f>[4]军团势力点战斗奖励设计!HD81+求节点(活动投放!$S$166:$S$201,活动投放!AR$166:AR$201,$CT77)</f>
        <v>0</v>
      </c>
      <c r="CZ77" s="119">
        <f>[4]军团势力点战斗奖励设计!HE81+求节点(活动投放!$S$166:$S$201,活动投放!AS$166:AS$201,$CT77)</f>
        <v>0</v>
      </c>
      <c r="DA77" s="119">
        <f>IF($CT77&lt;前期规划!$C$2,0,求节点(装备突破!$N$166:$N$201,装备突破!AQ$166:AQ$201,$CT77))</f>
        <v>0</v>
      </c>
      <c r="DB77" s="119">
        <f>IF($CT77&lt;前期规划!$C$2,0,求节点(装备突破!$N$166:$N$201,装备突破!AR$166:AR$201,$CT77))</f>
        <v>54.45353073548889</v>
      </c>
      <c r="DC77" s="119">
        <f>IF($CT77&lt;前期规划!$C$2,0,求节点(装备突破!$N$166:$N$201,装备突破!AS$166:AS$201,$CT77))</f>
        <v>125.12639523870277</v>
      </c>
      <c r="DD77" s="119">
        <f>IF($CT77&lt;前期规划!$C$2,0,求节点(装备突破!$N$166:$N$201,装备突破!AT$166:AT$201,$CT77))</f>
        <v>19.579925974191667</v>
      </c>
      <c r="DE77" s="119">
        <f>IF($CT77&lt;前期规划!$C$2,0,求节点(装备突破!$N$166:$N$201,装备突破!AU$166:AU$201,$CT77))</f>
        <v>0</v>
      </c>
      <c r="DF77" s="119">
        <f>IF($CT77&lt;前期规划!$C$2,0,求节点(装备突破!$N$166:$N$201,装备突破!AV$166:AV$201,$CT77))</f>
        <v>0</v>
      </c>
      <c r="DG77" s="80">
        <f t="shared" si="72"/>
        <v>0</v>
      </c>
      <c r="DH77" s="80">
        <f t="shared" si="58"/>
        <v>1.2531750339433265</v>
      </c>
      <c r="DI77" s="80">
        <f t="shared" si="59"/>
        <v>0.18661036493951946</v>
      </c>
      <c r="DJ77" s="80">
        <f t="shared" si="60"/>
        <v>0.88826807117488715</v>
      </c>
      <c r="DK77" s="80">
        <f t="shared" si="61"/>
        <v>0</v>
      </c>
      <c r="DL77" s="80">
        <f t="shared" si="62"/>
        <v>0</v>
      </c>
      <c r="DN77" s="128" t="e">
        <f>[4]军团势力点战斗奖励设计!HE81/CZ77</f>
        <v>#DIV/0!</v>
      </c>
      <c r="DO77" s="128" t="e">
        <f>求节点(活动投放!$S$166:$S$201,活动投放!AS$166:AS$201,$CT77)/CZ77</f>
        <v>#DIV/0!</v>
      </c>
      <c r="DU77" s="140">
        <v>72</v>
      </c>
      <c r="DV77" s="140">
        <f>[4]军团势力点战斗奖励设计!AA81+[4]军团势力点战斗奖励设计!AF81+求节点(活动投放!$S$6:$S$41,活动投放!$BC$6:$BC$41,$DU77)</f>
        <v>179.14094453226491</v>
      </c>
      <c r="DW77" s="140">
        <f>[4]军团势力点战斗奖励设计!AB81+[4]军团势力点战斗奖励设计!AG81+求节点(活动投放!$S$46:$S$81,活动投放!$BC$46:$BC$81,$DU77)</f>
        <v>278.34235741196238</v>
      </c>
      <c r="DX77" s="140">
        <f>[4]军团势力点战斗奖励设计!AC81+[4]军团势力点战斗奖励设计!AH81+求节点(活动投放!$S$86:$S$121,活动投放!$BC$86:$BC$121,$DU77)</f>
        <v>502.43533088953444</v>
      </c>
      <c r="DY77" s="140">
        <f>[4]军团势力点战斗奖励设计!AD81+[4]军团势力点战斗奖励设计!AI81+求节点(活动投放!$S$126:$S$161,活动投放!$BC$126:$BC$161,$DU77)</f>
        <v>1488.5298823696344</v>
      </c>
      <c r="DZ77" s="140">
        <f>[4]军团势力点战斗奖励设计!AE81+[4]军团势力点战斗奖励设计!AJ81+求节点(活动投放!$S$166:$S$201,活动投放!$BC$166:$BC$201,$DU77)</f>
        <v>2097.0999073076177</v>
      </c>
      <c r="EA77" s="140">
        <f>[4]军团势力点战斗奖励设计!BI81+[4]军团势力点战斗奖励设计!BN81+求节点(活动投放!$S$6:$S$41,活动投放!$BE$6:$BE$41,$DU77)</f>
        <v>5.9713648177421641</v>
      </c>
      <c r="EB77" s="140">
        <f>[4]军团势力点战斗奖励设计!BJ81+[4]军团势力点战斗奖励设计!BO81+求节点(活动投放!$S$46:$S$81,活动投放!$BE$46:$BE$81,$DU77)</f>
        <v>9.2780785803987449</v>
      </c>
      <c r="EC77" s="140">
        <f>[4]军团势力点战斗奖励设计!BK81+[4]军团势力点战斗奖励设计!BP81+求节点(活动投放!$S$86:$S$121,活动投放!$BE$86:$BE$121,$DU77)</f>
        <v>16.74784436298448</v>
      </c>
      <c r="ED77" s="140">
        <f>[4]军团势力点战斗奖励设计!BL81+[4]军团势力点战斗奖励设计!BQ81+求节点(活动投放!$S$126:$S$161,活动投放!$BE$126:$BE$161,$DU77)</f>
        <v>49.617662745654478</v>
      </c>
      <c r="EE77" s="140">
        <f>[4]军团势力点战斗奖励设计!BM81+[4]军团势力点战斗奖励设计!BR81+求节点(活动投放!$S$166:$S$201,活动投放!$BE$166:$BE$201,$DU77)</f>
        <v>69.903330243587249</v>
      </c>
      <c r="EF77" s="140">
        <f t="shared" si="73"/>
        <v>1</v>
      </c>
      <c r="EG77" s="140">
        <f t="shared" si="74"/>
        <v>1.0000000000000002</v>
      </c>
      <c r="EH77" s="140">
        <f t="shared" si="75"/>
        <v>1</v>
      </c>
      <c r="EI77" s="140">
        <f t="shared" si="76"/>
        <v>1</v>
      </c>
      <c r="EJ77" s="140">
        <f t="shared" si="77"/>
        <v>1.0000000000000002</v>
      </c>
      <c r="EM77" s="140">
        <v>72</v>
      </c>
      <c r="EN77" s="140">
        <f>[4]军团势力点战斗奖励设计!AK81+[4]军团势力点战斗奖励设计!AP81+求节点(活动投放!$S$6:$S$41,活动投放!$BD$6:$BD$41,$EM77)</f>
        <v>283.84673340264266</v>
      </c>
      <c r="EO77" s="140">
        <f>[4]军团势力点战斗奖励设计!AL81+[4]军团势力点战斗奖励设计!AQ81+求节点(活动投放!$S$46:$S$81,活动投放!$BD$46:$BD$81,$EM77)</f>
        <v>378.45494550345086</v>
      </c>
      <c r="EP77" s="140">
        <f>[4]军团势力点战斗奖励设计!AM81+[4]军团势力点战斗奖励设计!AR81+求节点(活动投放!$S$86:$S$121,活动投放!$BD$86:$BD$121,$EM77)</f>
        <v>510.98030742583865</v>
      </c>
      <c r="EQ77" s="140">
        <f>[4]军团势力点战斗奖励设计!AN81+[4]军团势力点战斗奖励设计!AS81+求节点(活动投放!$S$126:$S$161,活动投放!$BD$126:$BD$161,$EM77)</f>
        <v>623.31338775664904</v>
      </c>
      <c r="ER77" s="140">
        <f>[4]军团势力点战斗奖励设计!AO81+[4]军团势力点战斗奖励设计!AT81+求节点(活动投放!$S$166:$S$201,活动投放!$BD$166:$BD$201,$EM77)</f>
        <v>0</v>
      </c>
      <c r="ES77" s="140">
        <f>[4]军团势力点战斗奖励设计!BS81+[4]军团势力点战斗奖励设计!BX81+求节点(活动投放!$S$6:$S$41,活动投放!$BF$6:$BF$41,$EM77)</f>
        <v>5.6769346680528541</v>
      </c>
      <c r="ET77" s="140">
        <f>[4]军团势力点战斗奖励设计!BT81+[4]军团势力点战斗奖励设计!BY81+求节点(活动投放!$S$46:$S$81,活动投放!$BF$46:$BF$81,$EM77)</f>
        <v>7.5690989100690169</v>
      </c>
      <c r="EU77" s="140">
        <f>[4]军团势力点战斗奖励设计!BU81+[4]军团势力点战斗奖励设计!BZ81+求节点(活动投放!$S$86:$S$121,活动投放!$BF$86:$BF$121,$EM77)</f>
        <v>10.219606148516771</v>
      </c>
      <c r="EV77" s="140">
        <f>[4]军团势力点战斗奖励设计!BV81+[4]军团势力点战斗奖励设计!CA81+求节点(活动投放!$S$126:$S$161,活动投放!$BF$126:$BF$161,$EM77)</f>
        <v>12.466267755132979</v>
      </c>
      <c r="EW77" s="140">
        <f>[4]军团势力点战斗奖励设计!BW81+[4]军团势力点战斗奖励设计!CB81+求节点(活动投放!$S$166:$S$201,活动投放!$BF$166:$BF$201,$EM77)</f>
        <v>0</v>
      </c>
      <c r="EX77" s="140">
        <f t="shared" si="78"/>
        <v>0.99999999999999989</v>
      </c>
      <c r="EY77" s="140">
        <f t="shared" si="79"/>
        <v>1</v>
      </c>
      <c r="EZ77" s="140">
        <f t="shared" si="80"/>
        <v>1.0000000000000002</v>
      </c>
      <c r="FA77" s="140">
        <f t="shared" si="81"/>
        <v>1.0000000000000002</v>
      </c>
      <c r="FB77" s="140">
        <f t="shared" si="82"/>
        <v>0</v>
      </c>
    </row>
    <row r="78" spans="2:158" x14ac:dyDescent="0.15">
      <c r="B78" s="80">
        <v>73</v>
      </c>
      <c r="C78" s="119">
        <f>[4]军团势力点战斗奖励设计!GB82+求节点(活动投放!$S$6:$S$41,活动投放!AN$6:AN$41,$B78)</f>
        <v>191.43338572886779</v>
      </c>
      <c r="D78" s="119">
        <f>[4]军团势力点战斗奖励设计!GC82+求节点(活动投放!$S$6:$S$41,活动投放!AO$6:AO$41,$B78)</f>
        <v>80.412864639326614</v>
      </c>
      <c r="E78" s="119">
        <f>[4]军团势力点战斗奖励设计!GD82+求节点(活动投放!$S$6:$S$41,活动投放!AP$6:AP$41,$B78)</f>
        <v>4.0474848571310291</v>
      </c>
      <c r="F78" s="119">
        <f>[4]军团势力点战斗奖励设计!GE82+求节点(活动投放!$S$6:$S$41,活动投放!AQ$6:AQ$41,$B78)</f>
        <v>2.3386981847719399</v>
      </c>
      <c r="G78" s="119">
        <f>[4]军团势力点战斗奖励设计!GF82+求节点(活动投放!$S$6:$S$41,活动投放!AR$6:AR$41,$B78)</f>
        <v>2.9532159315893116</v>
      </c>
      <c r="H78" s="119">
        <f>[4]军团势力点战斗奖励设计!GG82+求节点(活动投放!$S$6:$S$41,活动投放!AS$6:AS$41,$B78)</f>
        <v>0.46721820873359987</v>
      </c>
      <c r="I78" s="119">
        <f>IF($B78&lt;前期规划!$C$2,0,求节点(装备突破!$N$6:$N$41,装备突破!AQ$6:AQ$41,$B78))</f>
        <v>0</v>
      </c>
      <c r="J78" s="119">
        <f>IF($B78&lt;前期规划!$C$2,0,求节点(装备突破!$N$6:$N$41,装备突破!AR$6:AR$41,$B78))</f>
        <v>35.240264274184767</v>
      </c>
      <c r="K78" s="119">
        <f>IF($B78&lt;前期规划!$C$2,0,求节点(装备突破!$N$6:$N$41,装备突破!AS$6:AS$41,$B78))</f>
        <v>27.139603588722846</v>
      </c>
      <c r="L78" s="119">
        <f>IF($B78&lt;前期规划!$C$2,0,求节点(装备突破!$N$6:$N$41,装备突破!AT$6:AT$41,$B78))</f>
        <v>0</v>
      </c>
      <c r="M78" s="119">
        <f>IF($B78&lt;前期规划!$C$2,0,求节点(装备突破!$N$6:$N$41,装备突破!AU$6:AU$41,$B78))</f>
        <v>0</v>
      </c>
      <c r="N78" s="119">
        <f>IF($B78&lt;前期规划!$C$2,0,求节点(装备突破!$N$6:$N$41,装备突破!AV$6:AV$41,$B78))</f>
        <v>0</v>
      </c>
      <c r="O78" s="80">
        <f t="shared" si="63"/>
        <v>0</v>
      </c>
      <c r="P78" s="80">
        <f t="shared" si="64"/>
        <v>2.2818462430837387</v>
      </c>
      <c r="Q78" s="80">
        <f t="shared" si="65"/>
        <v>0.14913573972807972</v>
      </c>
      <c r="R78" s="80">
        <f t="shared" si="66"/>
        <v>0</v>
      </c>
      <c r="S78" s="80">
        <f t="shared" si="67"/>
        <v>0</v>
      </c>
      <c r="T78" s="80">
        <f t="shared" si="68"/>
        <v>0</v>
      </c>
      <c r="V78" s="128">
        <f>[4]军团势力点战斗奖励设计!GD82/E78</f>
        <v>8.1817146754430872E-2</v>
      </c>
      <c r="W78" s="128">
        <f>求节点(活动投放!$S$6:$S$41,活动投放!AP$6:AP$41,$B78)/E78</f>
        <v>0.91818285324556914</v>
      </c>
      <c r="Y78" s="128">
        <f>[4]军团势力点战斗奖励设计!GE82/F78</f>
        <v>9.4398289526620785E-2</v>
      </c>
      <c r="Z78" s="128">
        <f>求节点(活动投放!$S$6:$S$41,活动投放!AQ$6:AQ$41,$B78)/F78</f>
        <v>0.90560171047337923</v>
      </c>
      <c r="AB78" s="128">
        <f>[4]军团势力点战斗奖励设计!GF82/G78</f>
        <v>0.16819985579111282</v>
      </c>
      <c r="AC78" s="128">
        <f>求节点(活动投放!$S$6:$S$41,活动投放!AR$6:AR$41,$B78)/G78</f>
        <v>0.83180014420888726</v>
      </c>
      <c r="AE78" s="128">
        <f>[4]军团势力点战斗奖励设计!GG82/H78</f>
        <v>0.1181295507295623</v>
      </c>
      <c r="AF78" s="128">
        <f>求节点(活动投放!$S$6:$S$41,活动投放!AS$6:AS$41,$B78)/H78</f>
        <v>0.88187044927043778</v>
      </c>
      <c r="AI78" s="80">
        <v>73</v>
      </c>
      <c r="AJ78" s="119">
        <f>[4]军团势力点战斗奖励设计!GH82+求节点(活动投放!$S$46:$S$81,活动投放!AN$46:AN$81,$AI78)</f>
        <v>160.63940179635907</v>
      </c>
      <c r="AK78" s="119">
        <f>[4]军团势力点战斗奖励设计!GI82+求节点(活动投放!$S$46:$S$81,活动投放!AO$46:AO$81,$AI78)</f>
        <v>73.344541471627537</v>
      </c>
      <c r="AL78" s="119">
        <f>[4]军团势力点战斗奖励设计!GJ82+求节点(活动投放!$S$46:$S$81,活动投放!AP$46:AP$81,$AI78)</f>
        <v>5.8992238143992042</v>
      </c>
      <c r="AM78" s="119">
        <f>[4]军团势力点战斗奖励设计!GK82+求节点(活动投放!$S$46:$S$81,活动投放!AQ$46:AQ$81,$AI78)</f>
        <v>3.4997924860525411</v>
      </c>
      <c r="AN78" s="119">
        <f>[4]军团势力点战斗奖励设计!GL82+求节点(活动投放!$S$46:$S$81,活动投放!AR$46:AR$81,$AI78)</f>
        <v>4.0768838249066457</v>
      </c>
      <c r="AO78" s="119">
        <f>[4]军团势力点战斗奖励设计!GM82+求节点(活动投放!$S$46:$S$81,活动投放!AS$46:AS$81,$AI78)</f>
        <v>0.56300118003643063</v>
      </c>
      <c r="AP78" s="119">
        <f>IF($AI78&lt;前期规划!$C$2,0,求节点(装备突破!$N$46:$N$81,装备突破!AQ$46:AQ$81,$AI78))</f>
        <v>0</v>
      </c>
      <c r="AQ78" s="119">
        <f>IF($AI78&lt;前期规划!$C$2,0,求节点(装备突破!$N$46:$N$81,装备突破!AR$46:AR$81,$AI78))</f>
        <v>35.048851820730874</v>
      </c>
      <c r="AR78" s="119">
        <f>IF($AI78&lt;前期规划!$C$2,0,求节点(装备突破!$N$46:$N$81,装备突破!AS$46:AS$81,$AI78))</f>
        <v>53.179164859940229</v>
      </c>
      <c r="AS78" s="119">
        <f>IF($AI78&lt;前期规划!$C$2,0,求节点(装备突破!$N$46:$N$81,装备突破!AT$46:AT$81,$AI78))</f>
        <v>0</v>
      </c>
      <c r="AT78" s="119">
        <f>IF($AI78&lt;前期规划!$C$2,0,求节点(装备突破!$N$46:$N$81,装备突破!AU$46:AU$81,$AI78))</f>
        <v>0</v>
      </c>
      <c r="AU78" s="119">
        <f>IF($AI78&lt;前期规划!$C$2,0,求节点(装备突破!$N$46:$N$81,装备突破!AV$46:AV$81,$AI78))</f>
        <v>0</v>
      </c>
      <c r="AV78" s="80">
        <f t="shared" si="69"/>
        <v>0</v>
      </c>
      <c r="AW78" s="80">
        <f t="shared" si="43"/>
        <v>2.09263749485355</v>
      </c>
      <c r="AX78" s="80">
        <f t="shared" si="44"/>
        <v>0.11093111051924547</v>
      </c>
      <c r="AY78" s="80">
        <f t="shared" si="45"/>
        <v>0</v>
      </c>
      <c r="AZ78" s="80">
        <f t="shared" si="46"/>
        <v>0</v>
      </c>
      <c r="BA78" s="80">
        <f t="shared" si="47"/>
        <v>0</v>
      </c>
      <c r="BD78" s="80">
        <v>73</v>
      </c>
      <c r="BE78" s="119">
        <f>[4]军团势力点战斗奖励设计!GN82+求节点(活动投放!$S$86:$S$121,活动投放!AN$86:AN$121,$BD78)</f>
        <v>122.91636687854104</v>
      </c>
      <c r="BF78" s="119">
        <f>[4]军团势力点战斗奖励设计!GO82+求节点(活动投放!$S$86:$S$121,活动投放!AO$86:AO$121,$BD78)</f>
        <v>72.667760504161436</v>
      </c>
      <c r="BG78" s="119">
        <f>[4]军团势力点战斗奖励设计!GP82+求节点(活动投放!$S$86:$S$121,活动投放!AP$86:AP$121,$BD78)</f>
        <v>9.4303811358076377</v>
      </c>
      <c r="BH78" s="119">
        <f>[4]军团势力点战斗奖励设计!GQ82+求节点(活动投放!$S$86:$S$121,活动投放!AQ$86:AQ$121,$BD78)</f>
        <v>5.7430230991078908</v>
      </c>
      <c r="BI78" s="119">
        <f>[4]军团势力点战斗奖励设计!GR82+求节点(活动投放!$S$86:$S$121,活动投放!AR$86:AR$121,$BD78)</f>
        <v>5.6919047625734667</v>
      </c>
      <c r="BJ78" s="119">
        <f>[4]军团势力点战斗奖励设计!GS82+求节点(活动投放!$S$86:$S$121,活动投放!AS$86:AS$121,$BD78)</f>
        <v>0.63243386250816302</v>
      </c>
      <c r="BK78" s="119">
        <f>IF($BD78&lt;前期规划!$C$2,0,求节点(装备突破!$N$86:$N$121,装备突破!AQ$86:AQ$121,$BD78))</f>
        <v>0</v>
      </c>
      <c r="BL78" s="119">
        <f>IF($BD78&lt;前期规划!$C$2,0,求节点(装备突破!$N$86:$N$121,装备突破!AR$86:AR$121,$BD78))</f>
        <v>26.437166875778807</v>
      </c>
      <c r="BM78" s="119">
        <f>IF($BD78&lt;前期规划!$C$2,0,求节点(装备突破!$N$86:$N$121,装备突破!AS$86:AS$121,$BD78))</f>
        <v>89.654633040576357</v>
      </c>
      <c r="BN78" s="119">
        <f>IF($BD78&lt;前期规划!$C$2,0,求节点(装备突破!$N$86:$N$121,装备突破!AT$86:AT$121,$BD78))</f>
        <v>0</v>
      </c>
      <c r="BO78" s="119">
        <f>IF($BD78&lt;前期规划!$C$2,0,求节点(装备突破!$N$86:$N$121,装备突破!AU$86:AU$121,$BD78))</f>
        <v>0</v>
      </c>
      <c r="BP78" s="119">
        <f>IF($BD78&lt;前期规划!$C$2,0,求节点(装备突破!$N$86:$N$121,装备突破!AV$86:AV$121,$BD78))</f>
        <v>0</v>
      </c>
      <c r="BQ78" s="80">
        <f t="shared" si="70"/>
        <v>0</v>
      </c>
      <c r="BR78" s="80">
        <f t="shared" si="48"/>
        <v>2.7486969706552844</v>
      </c>
      <c r="BS78" s="80">
        <f t="shared" si="49"/>
        <v>0.10518565316685405</v>
      </c>
      <c r="BT78" s="80">
        <f t="shared" si="50"/>
        <v>0</v>
      </c>
      <c r="BU78" s="80">
        <f t="shared" si="51"/>
        <v>0</v>
      </c>
      <c r="BV78" s="80">
        <f t="shared" si="52"/>
        <v>0</v>
      </c>
      <c r="BY78" s="80">
        <v>73</v>
      </c>
      <c r="BZ78" s="119">
        <f>[4]军团势力点战斗奖励设计!GT82+求节点(活动投放!$S$126:$S$161,活动投放!AN$126:AN$161,$BY78)</f>
        <v>77.875066424334833</v>
      </c>
      <c r="CA78" s="119">
        <f>[4]军团势力点战斗奖励设计!GU82+求节点(活动投放!$S$126:$S$161,活动投放!AO$126:AO$161,$BY78)</f>
        <v>80.251914210183756</v>
      </c>
      <c r="CB78" s="119">
        <f>[4]军团势力点战斗奖励设计!GV82+求节点(活动投放!$S$126:$S$161,活动投放!AP$126:AP$161,$BY78)</f>
        <v>22.232443616094137</v>
      </c>
      <c r="CC78" s="119">
        <f>[4]军团势力点战斗奖励设计!GW82+求节点(活动投放!$S$126:$S$161,活动投放!AQ$126:AQ$161,$BY78)</f>
        <v>14.524219103818877</v>
      </c>
      <c r="CD78" s="119">
        <f>[4]军团势力点战斗奖励设计!GX82+求节点(活动投放!$S$126:$S$161,活动投放!AR$126:AR$161,$BY78)</f>
        <v>7.7695659213238644</v>
      </c>
      <c r="CE78" s="119">
        <f>[4]军团势力点战斗奖励设计!GY82+求节点(活动投放!$S$126:$S$161,活动投放!AS$126:AS$161,$BY78)</f>
        <v>0.86328510236931832</v>
      </c>
      <c r="CF78" s="119">
        <f>IF($BY78&lt;前期规划!$C$2,0,求节点(装备突破!$N$126:$N$161,装备突破!AQ$126:AQ$161,$BY78))</f>
        <v>0</v>
      </c>
      <c r="CG78" s="119">
        <f>IF($BY78&lt;前期规划!$C$2,0,求节点(装备突破!$N$126:$N$161,装备突破!AR$126:AR$161,$BY78))</f>
        <v>20.367335123594913</v>
      </c>
      <c r="CH78" s="119">
        <f>IF($BY78&lt;前期规划!$C$2,0,求节点(装备突破!$N$126:$N$161,装备突破!AS$126:AS$161,$BY78))</f>
        <v>118.26787265028167</v>
      </c>
      <c r="CI78" s="119">
        <f>IF($BY78&lt;前期规划!$C$2,0,求节点(装备突破!$N$126:$N$161,装备突破!AT$126:AT$161,$BY78))</f>
        <v>3.727041554775318</v>
      </c>
      <c r="CJ78" s="119">
        <f>IF($BY78&lt;前期规划!$C$2,0,求节点(装备突破!$N$126:$N$161,装备突破!AU$126:AU$161,$BY78))</f>
        <v>0</v>
      </c>
      <c r="CK78" s="119">
        <f>IF($BY78&lt;前期规划!$C$2,0,求节点(装备突破!$N$126:$N$161,装备突破!AV$126:AV$161,$BY78))</f>
        <v>0</v>
      </c>
      <c r="CL78" s="80">
        <f t="shared" si="71"/>
        <v>0</v>
      </c>
      <c r="CM78" s="80">
        <f t="shared" si="53"/>
        <v>3.9402265305299786</v>
      </c>
      <c r="CN78" s="80">
        <f t="shared" si="54"/>
        <v>0.18798379575014015</v>
      </c>
      <c r="CO78" s="80">
        <f t="shared" si="55"/>
        <v>3.8969834090552444</v>
      </c>
      <c r="CP78" s="80">
        <f t="shared" si="56"/>
        <v>0</v>
      </c>
      <c r="CQ78" s="80">
        <f t="shared" si="57"/>
        <v>0</v>
      </c>
      <c r="CT78" s="80">
        <v>73</v>
      </c>
      <c r="CU78" s="119">
        <f>[4]军团势力点战斗奖励设计!GZ82+求节点(活动投放!$S$166:$S$201,活动投放!AN$166:AN$201,$CT78)</f>
        <v>47.186352249018249</v>
      </c>
      <c r="CV78" s="119">
        <f>[4]军团势力点战斗奖励设计!HA82+求节点(活动投放!$S$166:$S$201,活动投放!AO$166:AO$201,$CT78)</f>
        <v>79.509959987494696</v>
      </c>
      <c r="CW78" s="119">
        <f>[4]军团势力点战斗奖励设计!HB82+求节点(活动投放!$S$166:$S$201,活动投放!AP$166:AP$201,$CT78)</f>
        <v>28.221005867863866</v>
      </c>
      <c r="CX78" s="119">
        <f>[4]军团势力点战斗奖励设计!HC82+求节点(活动投放!$S$166:$S$201,活动投放!AQ$166:AQ$201,$CT78)</f>
        <v>20.951908230618816</v>
      </c>
      <c r="CY78" s="119">
        <f>[4]军团势力点战斗奖励设计!HD82+求节点(活动投放!$S$166:$S$201,活动投放!AR$166:AR$201,$CT78)</f>
        <v>0</v>
      </c>
      <c r="CZ78" s="119">
        <f>[4]军团势力点战斗奖励设计!HE82+求节点(活动投放!$S$166:$S$201,活动投放!AS$166:AS$201,$CT78)</f>
        <v>0</v>
      </c>
      <c r="DA78" s="119">
        <f>IF($CT78&lt;前期规划!$C$2,0,求节点(装备突破!$N$166:$N$201,装备突破!AQ$166:AQ$201,$CT78))</f>
        <v>0</v>
      </c>
      <c r="DB78" s="119">
        <f>IF($CT78&lt;前期规划!$C$2,0,求节点(装备突破!$N$166:$N$201,装备突破!AR$166:AR$201,$CT78))</f>
        <v>43.80311063975639</v>
      </c>
      <c r="DC78" s="119">
        <f>IF($CT78&lt;前期规划!$C$2,0,求节点(装备突破!$N$166:$N$201,装备突破!AS$166:AS$201,$CT78))</f>
        <v>139.77072287033496</v>
      </c>
      <c r="DD78" s="119">
        <f>IF($CT78&lt;前期规划!$C$2,0,求节点(装备突破!$N$166:$N$201,装备突破!AT$166:AT$201,$CT78))</f>
        <v>23.573833510091355</v>
      </c>
      <c r="DE78" s="119">
        <f>IF($CT78&lt;前期规划!$C$2,0,求节点(装备突破!$N$166:$N$201,装备突破!AU$166:AU$201,$CT78))</f>
        <v>0</v>
      </c>
      <c r="DF78" s="119">
        <f>IF($CT78&lt;前期规划!$C$2,0,求节点(装备突破!$N$166:$N$201,装备突破!AV$166:AV$201,$CT78))</f>
        <v>0</v>
      </c>
      <c r="DG78" s="80">
        <f t="shared" si="72"/>
        <v>0</v>
      </c>
      <c r="DH78" s="80">
        <f t="shared" si="58"/>
        <v>1.8151669784686526</v>
      </c>
      <c r="DI78" s="80">
        <f t="shared" si="59"/>
        <v>0.20190927891275515</v>
      </c>
      <c r="DJ78" s="80">
        <f t="shared" si="60"/>
        <v>0.88877815403463512</v>
      </c>
      <c r="DK78" s="80">
        <f t="shared" si="61"/>
        <v>0</v>
      </c>
      <c r="DL78" s="80">
        <f t="shared" si="62"/>
        <v>0</v>
      </c>
      <c r="DN78" s="128" t="e">
        <f>[4]军团势力点战斗奖励设计!HE82/CZ78</f>
        <v>#DIV/0!</v>
      </c>
      <c r="DO78" s="128" t="e">
        <f>求节点(活动投放!$S$166:$S$201,活动投放!AS$166:AS$201,$CT78)/CZ78</f>
        <v>#DIV/0!</v>
      </c>
      <c r="DU78" s="140">
        <v>73</v>
      </c>
      <c r="DV78" s="140">
        <f>[4]军团势力点战斗奖励设计!AA82+[4]军团势力点战斗奖励设计!AF82+求节点(活动投放!$S$6:$S$41,活动投放!$BC$6:$BC$41,$DU78)</f>
        <v>185.30721630319385</v>
      </c>
      <c r="DW78" s="140">
        <f>[4]军团势力点战斗奖励设计!AB82+[4]军团势力点战斗奖励设计!AG82+求节点(活动投放!$S$46:$S$81,活动投放!$BC$46:$BC$81,$DU78)</f>
        <v>287.93232893263541</v>
      </c>
      <c r="DX78" s="140">
        <f>[4]军团势力点战斗奖励设计!AC82+[4]军团势力点战斗奖励设计!AH82+求节点(活动投放!$S$86:$S$121,活动投放!$BC$86:$BC$121,$DU78)</f>
        <v>517.65772845163201</v>
      </c>
      <c r="DY78" s="140">
        <f>[4]军团势力点战斗奖励设计!AD82+[4]军团势力点战斗奖励设计!AI82+求节点(活动投放!$S$126:$S$161,活动投放!$BC$126:$BC$161,$DU78)</f>
        <v>1539.5126074498162</v>
      </c>
      <c r="DZ78" s="140">
        <f>[4]军团势力点战斗奖励设计!AE82+[4]军团势力点战斗奖励设计!AJ82+求节点(活动投放!$S$166:$S$201,活动投放!$BC$166:$BC$201,$DU78)</f>
        <v>2532.0804940627736</v>
      </c>
      <c r="EA78" s="140">
        <f>[4]军团势力点战斗奖励设计!BI82+[4]军团势力点战斗奖励设计!BN82+求节点(活动投放!$S$6:$S$41,活动投放!$BE$6:$BE$41,$DU78)</f>
        <v>6.1769072101064628</v>
      </c>
      <c r="EB78" s="140">
        <f>[4]军团势力点战斗奖励设计!BJ82+[4]军团势力点战斗奖励设计!BO82+求节点(活动投放!$S$46:$S$81,活动投放!$BE$46:$BE$81,$DU78)</f>
        <v>9.5977442977545131</v>
      </c>
      <c r="EC78" s="140">
        <f>[4]军团势力点战斗奖励设计!BK82+[4]军团势力点战斗奖励设计!BP82+求节点(活动投放!$S$86:$S$121,活动投放!$BE$86:$BE$121,$DU78)</f>
        <v>17.255257615054397</v>
      </c>
      <c r="ED78" s="140">
        <f>[4]军团势力点战斗奖励设计!BL82+[4]军团势力点战斗奖励设计!BQ82+求节点(活动投放!$S$126:$S$161,活动投放!$BE$126:$BE$161,$DU78)</f>
        <v>51.317086914993872</v>
      </c>
      <c r="EE78" s="140">
        <f>[4]军团势力点战斗奖励设计!BM82+[4]军团势力点战斗奖励设计!BR82+求节点(活动投放!$S$166:$S$201,活动投放!$BE$166:$BE$201,$DU78)</f>
        <v>84.402683135425761</v>
      </c>
      <c r="EF78" s="140">
        <f t="shared" si="73"/>
        <v>0.99999999999999989</v>
      </c>
      <c r="EG78" s="140">
        <f t="shared" si="74"/>
        <v>1</v>
      </c>
      <c r="EH78" s="140">
        <f t="shared" si="75"/>
        <v>1.0000000000000002</v>
      </c>
      <c r="EI78" s="140">
        <f t="shared" si="76"/>
        <v>1</v>
      </c>
      <c r="EJ78" s="140">
        <f t="shared" si="77"/>
        <v>1.0000000000000004</v>
      </c>
      <c r="EM78" s="140">
        <v>73</v>
      </c>
      <c r="EN78" s="140">
        <f>[4]军团势力点战斗奖励设计!AK82+[4]军团势力点战斗奖励设计!AP82+求节点(活动投放!$S$6:$S$41,活动投放!$BD$6:$BD$41,$EM78)</f>
        <v>318.13915262046447</v>
      </c>
      <c r="EO78" s="140">
        <f>[4]军团势力点战斗奖励设计!AL82+[4]军团势力点战斗奖励设计!AQ82+求节点(活动投放!$S$46:$S$81,活动投放!$BD$46:$BD$81,$EM78)</f>
        <v>432.50526756250281</v>
      </c>
      <c r="EP78" s="140">
        <f>[4]军团势力点战斗奖励设计!AM82+[4]军团势力点战斗奖励设计!AR82+求节点(活动投放!$S$86:$S$121,活动投放!$BD$86:$BD$121,$EM78)</f>
        <v>586.95695143850207</v>
      </c>
      <c r="EQ78" s="140">
        <f>[4]军团势力点战斗奖励设计!AN82+[4]军团势力点战斗奖励设计!AS82+求节点(活动投放!$S$126:$S$161,活动投放!$BD$126:$BD$161,$EM78)</f>
        <v>798.57058797789455</v>
      </c>
      <c r="ER78" s="140">
        <f>[4]军团势力点战斗奖励设计!AO82+[4]军团势力点战斗奖励设计!AT82+求节点(活动投放!$S$166:$S$201,活动投放!$BD$166:$BD$201,$EM78)</f>
        <v>0</v>
      </c>
      <c r="ES78" s="140">
        <f>[4]军团势力点战斗奖励设计!BS82+[4]军团势力点战斗奖励设计!BX82+求节点(活动投放!$S$6:$S$41,活动投放!$BF$6:$BF$41,$EM78)</f>
        <v>6.3627830524092897</v>
      </c>
      <c r="ET78" s="140">
        <f>[4]军团势力点战斗奖励设计!BT82+[4]军团势力点战斗奖励设计!BY82+求节点(活动投放!$S$46:$S$81,活动投放!$BF$46:$BF$81,$EM78)</f>
        <v>8.6501053512500548</v>
      </c>
      <c r="EU78" s="140">
        <f>[4]军团势力点战斗奖励设计!BU82+[4]军团势力点战斗奖励设计!BZ82+求节点(活动投放!$S$86:$S$121,活动投放!$BF$86:$BF$121,$EM78)</f>
        <v>11.739139028770039</v>
      </c>
      <c r="EV78" s="140">
        <f>[4]军团势力点战斗奖励设计!BV82+[4]军团势力点战斗奖励设计!CA82+求节点(活动投放!$S$126:$S$161,活动投放!$BF$126:$BF$161,$EM78)</f>
        <v>15.971411759557888</v>
      </c>
      <c r="EW78" s="140">
        <f>[4]军团势力点战斗奖励设计!BW82+[4]军团势力点战斗奖励设计!CB82+求节点(活动投放!$S$166:$S$201,活动投放!$BF$166:$BF$201,$EM78)</f>
        <v>0</v>
      </c>
      <c r="EX78" s="140">
        <f t="shared" si="78"/>
        <v>1</v>
      </c>
      <c r="EY78" s="140">
        <f t="shared" si="79"/>
        <v>1.0000000000000002</v>
      </c>
      <c r="EZ78" s="140">
        <f t="shared" si="80"/>
        <v>1.0000000000000002</v>
      </c>
      <c r="FA78" s="140">
        <f t="shared" si="81"/>
        <v>1.0000000000000002</v>
      </c>
      <c r="FB78" s="140">
        <f t="shared" si="82"/>
        <v>0</v>
      </c>
    </row>
    <row r="79" spans="2:158" x14ac:dyDescent="0.15">
      <c r="B79" s="80">
        <v>74</v>
      </c>
      <c r="C79" s="119">
        <f>[4]军团势力点战斗奖励设计!GB83+求节点(活动投放!$S$6:$S$41,活动投放!AN$6:AN$41,$B79)</f>
        <v>198.4289920086988</v>
      </c>
      <c r="D79" s="119">
        <f>[4]军团势力点战斗奖励设计!GC83+求节点(活动投放!$S$6:$S$41,活动投放!AO$6:AO$41,$B79)</f>
        <v>91.792674546532112</v>
      </c>
      <c r="E79" s="119">
        <f>[4]军团势力点战斗奖励设计!GD83+求节点(活动投放!$S$6:$S$41,活动投放!AP$6:AP$41,$B79)</f>
        <v>4.3506685974359618</v>
      </c>
      <c r="F79" s="119">
        <f>[4]军团势力点战斗奖励设计!GE83+求节点(活动投放!$S$6:$S$41,活动投放!AQ$6:AQ$41,$B79)</f>
        <v>2.4857363474146399</v>
      </c>
      <c r="G79" s="119">
        <f>[4]军团势力点战斗奖励设计!GF83+求节点(活动投放!$S$6:$S$41,活动投放!AR$6:AR$41,$B79)</f>
        <v>3.2702807148119057</v>
      </c>
      <c r="H79" s="119">
        <f>[4]军团势力点战斗奖励设计!GG83+求节点(活动投放!$S$6:$S$41,活动投放!AS$6:AS$41,$B79)</f>
        <v>0.54529099756471633</v>
      </c>
      <c r="I79" s="119">
        <f>IF($B79&lt;前期规划!$C$2,0,求节点(装备突破!$N$6:$N$41,装备突破!AQ$6:AQ$41,$B79))</f>
        <v>0</v>
      </c>
      <c r="J79" s="119">
        <f>IF($B79&lt;前期规划!$C$2,0,求节点(装备突破!$N$6:$N$41,装备突破!AR$6:AR$41,$B79))</f>
        <v>27.614049955019219</v>
      </c>
      <c r="K79" s="119">
        <f>IF($B79&lt;前期规划!$C$2,0,求节点(装备突破!$N$6:$N$41,装备突破!AS$6:AS$41,$B79))</f>
        <v>38.578925067471168</v>
      </c>
      <c r="L79" s="119">
        <f>IF($B79&lt;前期规划!$C$2,0,求节点(装备突破!$N$6:$N$41,装备突破!AT$6:AT$41,$B79))</f>
        <v>0</v>
      </c>
      <c r="M79" s="119">
        <f>IF($B79&lt;前期规划!$C$2,0,求节点(装备突破!$N$6:$N$41,装备突破!AU$6:AU$41,$B79))</f>
        <v>0</v>
      </c>
      <c r="N79" s="119">
        <f>IF($B79&lt;前期规划!$C$2,0,求节点(装备突破!$N$6:$N$41,装备突破!AV$6:AV$41,$B79))</f>
        <v>0</v>
      </c>
      <c r="O79" s="80">
        <f t="shared" si="63"/>
        <v>0</v>
      </c>
      <c r="P79" s="80">
        <f t="shared" si="64"/>
        <v>3.3241293724047738</v>
      </c>
      <c r="Q79" s="80">
        <f t="shared" si="65"/>
        <v>0.11277319390903252</v>
      </c>
      <c r="R79" s="80">
        <f t="shared" si="66"/>
        <v>0</v>
      </c>
      <c r="S79" s="80">
        <f t="shared" si="67"/>
        <v>0</v>
      </c>
      <c r="T79" s="80">
        <f t="shared" si="68"/>
        <v>0</v>
      </c>
      <c r="V79" s="128">
        <f>[4]军团势力点战斗奖励设计!GD83/E79</f>
        <v>8.5028911366485216E-2</v>
      </c>
      <c r="W79" s="128">
        <f>求节点(活动投放!$S$6:$S$41,活动投放!AP$6:AP$41,$B79)/E79</f>
        <v>0.91497108863351484</v>
      </c>
      <c r="Y79" s="128">
        <f>[4]军团势力点战斗奖励设计!GE83/F79</f>
        <v>9.9214763180359489E-2</v>
      </c>
      <c r="Z79" s="128">
        <f>求节点(活动投放!$S$6:$S$41,活动投放!AQ$6:AQ$41,$B79)/F79</f>
        <v>0.90078523681964051</v>
      </c>
      <c r="AB79" s="128">
        <f>[4]军团势力点战斗奖励设计!GF83/G79</f>
        <v>0.16967929368302412</v>
      </c>
      <c r="AC79" s="128">
        <f>求节点(活动投放!$S$6:$S$41,活动投放!AR$6:AR$41,$B79)/G79</f>
        <v>0.83032070631697585</v>
      </c>
      <c r="AE79" s="128">
        <f>[4]军团势力点战斗奖励设计!GG83/H79</f>
        <v>0.11306886787924905</v>
      </c>
      <c r="AF79" s="128">
        <f>求节点(活动投放!$S$6:$S$41,活动投放!AS$6:AS$41,$B79)/H79</f>
        <v>0.88693113212075103</v>
      </c>
      <c r="AI79" s="80">
        <v>74</v>
      </c>
      <c r="AJ79" s="119">
        <f>[4]军团势力点战斗奖励设计!GH83+求节点(活动投放!$S$46:$S$81,活动投放!AN$46:AN$81,$AI79)</f>
        <v>166.28337639525861</v>
      </c>
      <c r="AK79" s="119">
        <f>[4]军团势力点战斗奖励设计!GI83+求节点(活动投放!$S$46:$S$81,活动投放!AO$46:AO$81,$AI79)</f>
        <v>83.339420109672105</v>
      </c>
      <c r="AL79" s="119">
        <f>[4]军团势力点战斗奖励设计!GJ83+求节点(活动投放!$S$46:$S$81,活动投放!AP$46:AP$81,$AI79)</f>
        <v>6.3496644918696177</v>
      </c>
      <c r="AM79" s="119">
        <f>[4]军团势力点战斗奖励设计!GK83+求节点(活动投放!$S$46:$S$81,活动投放!AQ$46:AQ$81,$AI79)</f>
        <v>3.7201698416938749</v>
      </c>
      <c r="AN79" s="119">
        <f>[4]军团势力点战斗奖励设计!GL83+求节点(活动投放!$S$46:$S$81,活动投放!AR$46:AR$81,$AI79)</f>
        <v>4.5527537677649104</v>
      </c>
      <c r="AO79" s="119">
        <f>[4]军团势力点战斗奖励设计!GM83+求节点(活动投放!$S$46:$S$81,活动投放!AS$46:AS$81,$AI79)</f>
        <v>0.67803284095097061</v>
      </c>
      <c r="AP79" s="119">
        <f>IF($AI79&lt;前期规划!$C$2,0,求节点(装备突破!$N$46:$N$81,装备突破!AQ$46:AQ$81,$AI79))</f>
        <v>0</v>
      </c>
      <c r="AQ79" s="119">
        <f>IF($AI79&lt;前期规划!$C$2,0,求节点(装备突破!$N$46:$N$81,装备突破!AR$46:AR$81,$AI79))</f>
        <v>24.718242275661385</v>
      </c>
      <c r="AR79" s="119">
        <f>IF($AI79&lt;前期规划!$C$2,0,求节点(装备突破!$N$46:$N$81,装备突破!AS$46:AS$81,$AI79))</f>
        <v>68.158548700290993</v>
      </c>
      <c r="AS79" s="119">
        <f>IF($AI79&lt;前期规划!$C$2,0,求节点(装备突破!$N$46:$N$81,装备突破!AT$46:AT$81,$AI79))</f>
        <v>0</v>
      </c>
      <c r="AT79" s="119">
        <f>IF($AI79&lt;前期规划!$C$2,0,求节点(装备突破!$N$46:$N$81,装备突破!AU$46:AU$81,$AI79))</f>
        <v>0</v>
      </c>
      <c r="AU79" s="119">
        <f>IF($AI79&lt;前期规划!$C$2,0,求节点(装备突破!$N$46:$N$81,装备突破!AV$46:AV$81,$AI79))</f>
        <v>0</v>
      </c>
      <c r="AV79" s="80">
        <f t="shared" si="69"/>
        <v>0</v>
      </c>
      <c r="AW79" s="80">
        <f t="shared" si="43"/>
        <v>3.3715755020223095</v>
      </c>
      <c r="AX79" s="80">
        <f t="shared" si="44"/>
        <v>9.31602067965175E-2</v>
      </c>
      <c r="AY79" s="80">
        <f t="shared" si="45"/>
        <v>0</v>
      </c>
      <c r="AZ79" s="80">
        <f t="shared" si="46"/>
        <v>0</v>
      </c>
      <c r="BA79" s="80">
        <f t="shared" si="47"/>
        <v>0</v>
      </c>
      <c r="BD79" s="80">
        <v>74</v>
      </c>
      <c r="BE79" s="119">
        <f>[4]军团势力点战斗奖励设计!GN83+求节点(活动投放!$S$86:$S$121,活动投放!AN$86:AN$121,$BD79)</f>
        <v>126.31318381863788</v>
      </c>
      <c r="BF79" s="119">
        <f>[4]军团势力点战斗奖励设计!GO83+求节点(活动投放!$S$86:$S$121,活动投放!AO$86:AO$121,$BD79)</f>
        <v>80.968003641730633</v>
      </c>
      <c r="BG79" s="119">
        <f>[4]军团势力点战斗奖励设计!GP83+求节点(活动投放!$S$86:$S$121,活动投放!AP$86:AP$121,$BD79)</f>
        <v>10.197329630954847</v>
      </c>
      <c r="BH79" s="119">
        <f>[4]军团势力点战斗奖励设计!GQ83+求节点(活动投放!$S$86:$S$121,活动投放!AQ$86:AQ$121,$BD79)</f>
        <v>6.0671536238677515</v>
      </c>
      <c r="BI79" s="119">
        <f>[4]军团势力点战斗奖励设计!GR83+求节点(活动投放!$S$86:$S$121,活动投放!AR$86:AR$121,$BD79)</f>
        <v>6.4409246124531014</v>
      </c>
      <c r="BJ79" s="119">
        <f>[4]军团势力点战斗奖励设计!GS83+求节点(活动投放!$S$86:$S$121,活动投放!AS$86:AS$121,$BD79)</f>
        <v>0.71565829027256678</v>
      </c>
      <c r="BK79" s="119">
        <f>IF($BD79&lt;前期规划!$C$2,0,求节点(装备突破!$N$86:$N$121,装备突破!AQ$86:AQ$121,$BD79))</f>
        <v>0</v>
      </c>
      <c r="BL79" s="119">
        <f>IF($BD79&lt;前期规划!$C$2,0,求节点(装备突破!$N$86:$N$121,装备突破!AR$86:AR$121,$BD79))</f>
        <v>13.103532592238579</v>
      </c>
      <c r="BM79" s="119">
        <f>IF($BD79&lt;前期规划!$C$2,0,求节点(装备突破!$N$86:$N$121,装备突破!AS$86:AS$121,$BD79))</f>
        <v>108.32172103753267</v>
      </c>
      <c r="BN79" s="119">
        <f>IF($BD79&lt;前期规划!$C$2,0,求节点(装备突破!$N$86:$N$121,装备突破!AT$86:AT$121,$BD79))</f>
        <v>0</v>
      </c>
      <c r="BO79" s="119">
        <f>IF($BD79&lt;前期规划!$C$2,0,求节点(装备突破!$N$86:$N$121,装备突破!AU$86:AU$121,$BD79))</f>
        <v>0</v>
      </c>
      <c r="BP79" s="119">
        <f>IF($BD79&lt;前期规划!$C$2,0,求节点(装备突破!$N$86:$N$121,装备突破!AV$86:AV$121,$BD79))</f>
        <v>0</v>
      </c>
      <c r="BQ79" s="80">
        <f t="shared" si="70"/>
        <v>0</v>
      </c>
      <c r="BR79" s="80">
        <f t="shared" si="48"/>
        <v>6.1790973595692211</v>
      </c>
      <c r="BS79" s="80">
        <f t="shared" si="49"/>
        <v>9.4139287423448056E-2</v>
      </c>
      <c r="BT79" s="80">
        <f t="shared" si="50"/>
        <v>0</v>
      </c>
      <c r="BU79" s="80">
        <f t="shared" si="51"/>
        <v>0</v>
      </c>
      <c r="BV79" s="80">
        <f t="shared" si="52"/>
        <v>0</v>
      </c>
      <c r="BY79" s="80">
        <v>74</v>
      </c>
      <c r="BZ79" s="119">
        <f>[4]军团势力点战斗奖励设计!GT83+求节点(活动投放!$S$126:$S$161,活动投放!AN$126:AN$161,$BY79)</f>
        <v>79.86331807186572</v>
      </c>
      <c r="CA79" s="119">
        <f>[4]军团势力点战斗奖励设计!GU83+求节点(活动投放!$S$126:$S$161,活动投放!AO$126:AO$161,$BY79)</f>
        <v>85.857283816389113</v>
      </c>
      <c r="CB79" s="119">
        <f>[4]军团势力点战斗奖励设计!GV83+求节点(活动投放!$S$126:$S$161,活动投放!AP$126:AP$161,$BY79)</f>
        <v>24.073523353994695</v>
      </c>
      <c r="CC79" s="119">
        <f>[4]军团势力点战斗奖励设计!GW83+求节点(活动投放!$S$126:$S$161,活动投放!AQ$126:AQ$161,$BY79)</f>
        <v>15.268547714769257</v>
      </c>
      <c r="CD79" s="119">
        <f>[4]军团势力点战斗奖励设计!GX83+求节点(活动投放!$S$126:$S$161,活动投放!AR$126:AR$161,$BY79)</f>
        <v>9.4933403230695781</v>
      </c>
      <c r="CE79" s="119">
        <f>[4]军团势力点战斗奖励设计!GY83+求节点(活动投放!$S$126:$S$161,活动投放!AS$126:AS$161,$BY79)</f>
        <v>1.0548155914521753</v>
      </c>
      <c r="CF79" s="119">
        <f>IF($BY79&lt;前期规划!$C$2,0,求节点(装备突破!$N$126:$N$161,装备突破!AQ$126:AQ$161,$BY79))</f>
        <v>0</v>
      </c>
      <c r="CG79" s="119">
        <f>IF($BY79&lt;前期规划!$C$2,0,求节点(装备突破!$N$126:$N$161,装备突破!AR$126:AR$161,$BY79))</f>
        <v>6.7289707733394692</v>
      </c>
      <c r="CH79" s="119">
        <f>IF($BY79&lt;前期规划!$C$2,0,求节点(装备突破!$N$126:$N$161,装备突破!AS$126:AS$161,$BY79))</f>
        <v>136.16822585999194</v>
      </c>
      <c r="CI79" s="119">
        <f>IF($BY79&lt;前期规划!$C$2,0,求节点(装备突破!$N$126:$N$161,装备突破!AT$126:AT$161,$BY79))</f>
        <v>4.5794393266662832</v>
      </c>
      <c r="CJ79" s="119">
        <f>IF($BY79&lt;前期规划!$C$2,0,求节点(装备突破!$N$126:$N$161,装备突破!AU$126:AU$161,$BY79))</f>
        <v>0</v>
      </c>
      <c r="CK79" s="119">
        <f>IF($BY79&lt;前期规划!$C$2,0,求节点(装备突破!$N$126:$N$161,装备突破!AV$126:AV$161,$BY79))</f>
        <v>0</v>
      </c>
      <c r="CL79" s="80">
        <f t="shared" si="71"/>
        <v>0</v>
      </c>
      <c r="CM79" s="80">
        <f t="shared" si="53"/>
        <v>12.759348600020692</v>
      </c>
      <c r="CN79" s="80">
        <f t="shared" si="54"/>
        <v>0.17679251677074118</v>
      </c>
      <c r="CO79" s="80">
        <f t="shared" si="55"/>
        <v>3.3341522019649457</v>
      </c>
      <c r="CP79" s="80">
        <f t="shared" si="56"/>
        <v>0</v>
      </c>
      <c r="CQ79" s="80">
        <f t="shared" si="57"/>
        <v>0</v>
      </c>
      <c r="CT79" s="80">
        <v>74</v>
      </c>
      <c r="CU79" s="119">
        <f>[4]军团势力点战斗奖励设计!GZ83+求节点(活动投放!$S$166:$S$201,活动投放!AN$166:AN$201,$CT79)</f>
        <v>49.440397060648678</v>
      </c>
      <c r="CV79" s="119">
        <f>[4]军团势力点战斗奖励设计!HA83+求节点(活动投放!$S$166:$S$201,活动投放!AO$166:AO$201,$CT79)</f>
        <v>90.901988428727279</v>
      </c>
      <c r="CW79" s="119">
        <f>[4]军团势力点战斗奖励设计!HB83+求节点(活动投放!$S$166:$S$201,活动投放!AP$166:AP$201,$CT79)</f>
        <v>33.149771213219154</v>
      </c>
      <c r="CX79" s="119">
        <f>[4]军团势力点战斗奖励设计!HC83+求节点(活动投放!$S$166:$S$201,活动投放!AQ$166:AQ$201,$CT79)</f>
        <v>24.517998022012254</v>
      </c>
      <c r="CY79" s="119">
        <f>[4]军团势力点战斗奖励设计!HD83+求节点(活动投放!$S$166:$S$201,活动投放!AR$166:AR$201,$CT79)</f>
        <v>0</v>
      </c>
      <c r="CZ79" s="119">
        <f>[4]军团势力点战斗奖励设计!HE83+求节点(活动投放!$S$166:$S$201,活动投放!AS$166:AS$201,$CT79)</f>
        <v>0</v>
      </c>
      <c r="DA79" s="119">
        <f>IF($CT79&lt;前期规划!$C$2,0,求节点(装备突破!$N$166:$N$201,装备突破!AQ$166:AQ$201,$CT79))</f>
        <v>0</v>
      </c>
      <c r="DB79" s="119">
        <f>IF($CT79&lt;前期规划!$C$2,0,求节点(装备突破!$N$166:$N$201,装备突破!AR$166:AR$201,$CT79))</f>
        <v>33.152690544023883</v>
      </c>
      <c r="DC79" s="119">
        <f>IF($CT79&lt;前期规划!$C$2,0,求节点(装备突破!$N$166:$N$201,装备突破!AS$166:AS$201,$CT79))</f>
        <v>154.41505050196716</v>
      </c>
      <c r="DD79" s="119">
        <f>IF($CT79&lt;前期规划!$C$2,0,求节点(装备突破!$N$166:$N$201,装备突破!AT$166:AT$201,$CT79))</f>
        <v>27.567741045991042</v>
      </c>
      <c r="DE79" s="119">
        <f>IF($CT79&lt;前期规划!$C$2,0,求节点(装备突破!$N$166:$N$201,装备突破!AU$166:AU$201,$CT79))</f>
        <v>0</v>
      </c>
      <c r="DF79" s="119">
        <f>IF($CT79&lt;前期规划!$C$2,0,求节点(装备突破!$N$166:$N$201,装备突破!AV$166:AV$201,$CT79))</f>
        <v>0</v>
      </c>
      <c r="DG79" s="80">
        <f t="shared" si="72"/>
        <v>0</v>
      </c>
      <c r="DH79" s="80">
        <f t="shared" si="58"/>
        <v>2.7419188891476955</v>
      </c>
      <c r="DI79" s="80">
        <f t="shared" si="59"/>
        <v>0.21467966435562474</v>
      </c>
      <c r="DJ79" s="80">
        <f t="shared" si="60"/>
        <v>0.88937276293727052</v>
      </c>
      <c r="DK79" s="80">
        <f t="shared" si="61"/>
        <v>0</v>
      </c>
      <c r="DL79" s="80">
        <f t="shared" si="62"/>
        <v>0</v>
      </c>
      <c r="DN79" s="128" t="e">
        <f>[4]军团势力点战斗奖励设计!HE83/CZ79</f>
        <v>#DIV/0!</v>
      </c>
      <c r="DO79" s="128" t="e">
        <f>求节点(活动投放!$S$166:$S$201,活动投放!AS$166:AS$201,$CT79)/CZ79</f>
        <v>#DIV/0!</v>
      </c>
      <c r="DU79" s="140">
        <v>74</v>
      </c>
      <c r="DV79" s="140">
        <f>[4]军团势力点战斗奖励设计!AA83+[4]军团势力点战斗奖励设计!AF83+求节点(活动投放!$S$6:$S$41,活动投放!$BC$6:$BC$41,$DU79)</f>
        <v>191.91733601046451</v>
      </c>
      <c r="DW79" s="140">
        <f>[4]军团势力点战斗奖励设计!AB83+[4]军团势力点战斗奖励设计!AG83+求节点(活动投放!$S$46:$S$81,活动投放!$BC$46:$BC$81,$DU79)</f>
        <v>297.52230045330845</v>
      </c>
      <c r="DX79" s="140">
        <f>[4]军团势力点战斗奖励设计!AC83+[4]军团势力点战斗奖励设计!AH83+求节点(活动投放!$S$86:$S$121,活动投放!$BC$86:$BC$121,$DU79)</f>
        <v>540.11794509222557</v>
      </c>
      <c r="DY79" s="140">
        <f>[4]军团势力点战斗奖励设计!AD83+[4]军团势力点战斗奖励设计!AI83+求节点(活动投放!$S$126:$S$161,活动投放!$BC$126:$BC$161,$DU79)</f>
        <v>1597.4795531678151</v>
      </c>
      <c r="DZ79" s="140">
        <f>[4]军团势力点战斗奖励设计!AE83+[4]军团势力点战斗奖励设计!AJ83+求节点(活动投放!$S$166:$S$201,活动投放!$BC$166:$BC$201,$DU79)</f>
        <v>2970.9038645880823</v>
      </c>
      <c r="EA79" s="140">
        <f>[4]军团势力点战斗奖励设计!BI83+[4]军团势力点战斗奖励设计!BN83+求节点(活动投放!$S$6:$S$41,活动投放!$BE$6:$BE$41,$DU79)</f>
        <v>6.3972445336821506</v>
      </c>
      <c r="EB79" s="140">
        <f>[4]军团势力点战斗奖励设计!BJ83+[4]军团势力点战斗奖励设计!BO83+求节点(活动投放!$S$46:$S$81,活动投放!$BE$46:$BE$81,$DU79)</f>
        <v>9.9174100151102813</v>
      </c>
      <c r="EC79" s="140">
        <f>[4]军团势力点战斗奖励设计!BK83+[4]军团势力点战斗奖励设计!BP83+求节点(活动投放!$S$86:$S$121,活动投放!$BE$86:$BE$121,$DU79)</f>
        <v>18.003931503074181</v>
      </c>
      <c r="ED79" s="140">
        <f>[4]军团势力点战斗奖励设计!BL83+[4]军团势力点战斗奖励设计!BQ83+求节点(活动投放!$S$126:$S$161,活动投放!$BE$126:$BE$161,$DU79)</f>
        <v>53.249318438927169</v>
      </c>
      <c r="EE79" s="140">
        <f>[4]军团势力点战斗奖励设计!BM83+[4]军团势力点战斗奖励设计!BR83+求节点(活动投放!$S$166:$S$201,活动投放!$BE$166:$BE$201,$DU79)</f>
        <v>99.030128819602723</v>
      </c>
      <c r="EF79" s="140">
        <f t="shared" si="73"/>
        <v>1</v>
      </c>
      <c r="EG79" s="140">
        <f t="shared" si="74"/>
        <v>1</v>
      </c>
      <c r="EH79" s="140">
        <f t="shared" si="75"/>
        <v>1.0000000000000002</v>
      </c>
      <c r="EI79" s="140">
        <f t="shared" si="76"/>
        <v>1</v>
      </c>
      <c r="EJ79" s="140">
        <f t="shared" si="77"/>
        <v>1.0000000000000002</v>
      </c>
      <c r="EM79" s="140">
        <v>74</v>
      </c>
      <c r="EN79" s="140">
        <f>[4]军团势力点战斗奖励设计!AK83+[4]军团势力点战斗奖励设计!AP83+求节点(活动投放!$S$6:$S$41,活动投放!$BD$6:$BD$41,$EM79)</f>
        <v>354.8986932811394</v>
      </c>
      <c r="EO79" s="140">
        <f>[4]军团势力点战斗奖励设计!AL83+[4]军团势力点战斗奖励设计!AQ83+求节点(活动投放!$S$46:$S$81,活动投放!$BD$46:$BD$81,$EM79)</f>
        <v>487.59960647283611</v>
      </c>
      <c r="EP79" s="140">
        <f>[4]军团势力点战斗奖励设计!AM83+[4]军团势力点战斗奖励设计!AR83+求节点(活动投放!$S$86:$S$121,活动投放!$BD$86:$BD$121,$EM79)</f>
        <v>664.40626911556296</v>
      </c>
      <c r="EQ79" s="140">
        <f>[4]军团势力点战斗奖励设计!AN83+[4]军团势力点战斗奖励设计!AS83+求节点(活动投放!$S$126:$S$161,活动投放!$BD$126:$BD$161,$EM79)</f>
        <v>975.30046186353752</v>
      </c>
      <c r="ER79" s="140">
        <f>[4]军团势力点战斗奖励设计!AO83+[4]军团势力点战斗奖励设计!AT83+求节点(活动投放!$S$166:$S$201,活动投放!$BD$166:$BD$201,$EM79)</f>
        <v>0</v>
      </c>
      <c r="ES79" s="140">
        <f>[4]军团势力点战斗奖励设计!BS83+[4]军团势力点战斗奖励设计!BX83+求节点(活动投放!$S$6:$S$41,活动投放!$BF$6:$BF$41,$EM79)</f>
        <v>7.0979738656227882</v>
      </c>
      <c r="ET79" s="140">
        <f>[4]军团势力点战斗奖励设计!BT83+[4]军团势力点战斗奖励设计!BY83+求节点(活动投放!$S$46:$S$81,活动投放!$BF$46:$BF$81,$EM79)</f>
        <v>9.7519921294567222</v>
      </c>
      <c r="EU79" s="140">
        <f>[4]军团势力点战斗奖励设计!BU83+[4]军团势力点战斗奖励设计!BZ83+求节点(活动投放!$S$86:$S$121,活动投放!$BF$86:$BF$121,$EM79)</f>
        <v>13.288125382311257</v>
      </c>
      <c r="EV79" s="140">
        <f>[4]军团势力点战斗奖励设计!BV83+[4]军团势力点战斗奖励设计!CA83+求节点(活动投放!$S$126:$S$161,活动投放!$BF$126:$BF$161,$EM79)</f>
        <v>19.506009237270749</v>
      </c>
      <c r="EW79" s="140">
        <f>[4]军团势力点战斗奖励设计!BW83+[4]军团势力点战斗奖励设计!CB83+求节点(活动投放!$S$166:$S$201,活动投放!$BF$166:$BF$201,$EM79)</f>
        <v>0</v>
      </c>
      <c r="EX79" s="140">
        <f t="shared" si="78"/>
        <v>1</v>
      </c>
      <c r="EY79" s="140">
        <f t="shared" si="79"/>
        <v>1</v>
      </c>
      <c r="EZ79" s="140">
        <f t="shared" si="80"/>
        <v>1.0000000000000002</v>
      </c>
      <c r="FA79" s="140">
        <f t="shared" si="81"/>
        <v>1</v>
      </c>
      <c r="FB79" s="140">
        <f t="shared" si="82"/>
        <v>0</v>
      </c>
    </row>
    <row r="80" spans="2:158" x14ac:dyDescent="0.15">
      <c r="B80" s="80">
        <v>75</v>
      </c>
      <c r="C80" s="119">
        <f>[4]军团势力点战斗奖励设计!GB84+求节点(活动投放!$S$6:$S$41,活动投放!AN$6:AN$41,$B80)</f>
        <v>204.34984063925617</v>
      </c>
      <c r="D80" s="119">
        <f>[4]军团势力点战斗奖励设计!GC84+求节点(活动投放!$S$6:$S$41,活动投放!AO$6:AO$41,$B80)</f>
        <v>104.48314851336342</v>
      </c>
      <c r="E80" s="119">
        <f>[4]军团势力点战斗奖励设计!GD84+求节点(活动投放!$S$6:$S$41,活动投放!AP$6:AP$41,$B80)</f>
        <v>4.6568175735659691</v>
      </c>
      <c r="F80" s="119">
        <f>[4]军团势力点战斗奖励设计!GE84+求节点(活动投放!$S$6:$S$41,活动投放!AQ$6:AQ$41,$B80)</f>
        <v>2.6347134305729112</v>
      </c>
      <c r="G80" s="119">
        <f>[4]军团势力点战斗奖励设计!GF84+求节点(活动投放!$S$6:$S$41,活动投放!AR$6:AR$41,$B80)</f>
        <v>3.5916985933525827</v>
      </c>
      <c r="H80" s="119">
        <f>[4]军团势力点战斗奖励设计!GG84+求节点(活动投放!$S$6:$S$41,活动投放!AS$6:AS$41,$B80)</f>
        <v>0.62387694405058391</v>
      </c>
      <c r="I80" s="119">
        <f>IF($B80&lt;前期规划!$C$2,0,求节点(装备突破!$N$6:$N$41,装备突破!AQ$6:AQ$41,$B80))</f>
        <v>0</v>
      </c>
      <c r="J80" s="119">
        <f>IF($B80&lt;前期规划!$C$2,0,求节点(装备突破!$N$6:$N$41,装备突破!AR$6:AR$41,$B80))</f>
        <v>19.985544392554356</v>
      </c>
      <c r="K80" s="119">
        <f>IF($B80&lt;前期规划!$C$2,0,求节点(装备突破!$N$6:$N$41,装备突破!AS$6:AS$41,$B80))</f>
        <v>50.018069509307054</v>
      </c>
      <c r="L80" s="119">
        <f>IF($B80&lt;前期规划!$C$2,0,求节点(装备突破!$N$6:$N$41,装备突破!AT$6:AT$41,$B80))</f>
        <v>0</v>
      </c>
      <c r="M80" s="119">
        <f>IF($B80&lt;前期规划!$C$2,0,求节点(装备突破!$N$6:$N$41,装备突破!AU$6:AU$41,$B80))</f>
        <v>0</v>
      </c>
      <c r="N80" s="119">
        <f>IF($B80&lt;前期规划!$C$2,0,求节点(装备突破!$N$6:$N$41,装备突破!AV$6:AV$41,$B80))</f>
        <v>0</v>
      </c>
      <c r="O80" s="80">
        <f t="shared" si="63"/>
        <v>0</v>
      </c>
      <c r="P80" s="80">
        <f t="shared" si="64"/>
        <v>5.2279360752509083</v>
      </c>
      <c r="Q80" s="80">
        <f t="shared" si="65"/>
        <v>9.310270506740484E-2</v>
      </c>
      <c r="R80" s="80">
        <f t="shared" si="66"/>
        <v>0</v>
      </c>
      <c r="S80" s="80">
        <f t="shared" si="67"/>
        <v>0</v>
      </c>
      <c r="T80" s="80">
        <f t="shared" si="68"/>
        <v>0</v>
      </c>
      <c r="V80" s="128">
        <f>[4]军团势力点战斗奖励设计!GD84/E80</f>
        <v>8.8363965246531617E-2</v>
      </c>
      <c r="W80" s="128">
        <f>求节点(活动投放!$S$6:$S$41,活动投放!AP$6:AP$41,$B80)/E80</f>
        <v>0.91163603475346833</v>
      </c>
      <c r="Y80" s="128">
        <f>[4]军团势力点战斗奖励设计!GE84/F80</f>
        <v>0.10412134679875289</v>
      </c>
      <c r="Z80" s="128">
        <f>求节点(活动投放!$S$6:$S$41,活动投放!AQ$6:AQ$41,$B80)/F80</f>
        <v>0.89587865320124715</v>
      </c>
      <c r="AB80" s="128">
        <f>[4]军团势力点战斗奖励设计!GF84/G80</f>
        <v>0.17185247684407778</v>
      </c>
      <c r="AC80" s="128">
        <f>求节点(活动投放!$S$6:$S$41,活动投放!AR$6:AR$41,$B80)/G80</f>
        <v>0.82814752315592222</v>
      </c>
      <c r="AE80" s="128">
        <f>[4]军团势力点战斗奖励设计!GG84/H80</f>
        <v>0.10992949548628109</v>
      </c>
      <c r="AF80" s="128">
        <f>求节点(活动投放!$S$6:$S$41,活动投放!AS$6:AS$41,$B80)/H80</f>
        <v>0.89007050451371894</v>
      </c>
      <c r="AI80" s="80">
        <v>75</v>
      </c>
      <c r="AJ80" s="119">
        <f>[4]军团势力点战斗奖励设计!GH84+求节点(活动投放!$S$46:$S$81,活动投放!AN$46:AN$81,$AI80)</f>
        <v>171.04841398308974</v>
      </c>
      <c r="AK80" s="119">
        <f>[4]军团势力点战斗奖励设计!GI84+求节点(活动投放!$S$46:$S$81,活动投放!AO$46:AO$81,$AI80)</f>
        <v>94.638588436273068</v>
      </c>
      <c r="AL80" s="119">
        <f>[4]军团势力点战斗奖励设计!GJ84+求节点(活动投放!$S$46:$S$81,活动投放!AP$46:AP$81,$AI80)</f>
        <v>6.8560680804340466</v>
      </c>
      <c r="AM80" s="119">
        <f>[4]军团势力点战斗奖励设计!GK84+求节点(活动投放!$S$46:$S$81,活动投放!AQ$46:AQ$81,$AI80)</f>
        <v>3.9673985899060034</v>
      </c>
      <c r="AN80" s="119">
        <f>[4]军团势力点战斗奖励设计!GL84+求节点(活动投放!$S$46:$S$81,活动投放!AR$46:AR$81,$AI80)</f>
        <v>5.0864250402011617</v>
      </c>
      <c r="AO80" s="119">
        <f>[4]军团势力点战斗奖励设计!GM84+求节点(活动投放!$S$46:$S$81,活动投放!AS$46:AS$81,$AI80)</f>
        <v>0.80762026112712082</v>
      </c>
      <c r="AP80" s="119">
        <f>IF($AI80&lt;前期规划!$C$2,0,求节点(装备突破!$N$46:$N$81,装备突破!AQ$46:AQ$81,$AI80))</f>
        <v>0</v>
      </c>
      <c r="AQ80" s="119">
        <f>IF($AI80&lt;前期规划!$C$2,0,求节点(装备突破!$N$46:$N$81,装备突破!AR$46:AR$81,$AI80))</f>
        <v>15.838658445647946</v>
      </c>
      <c r="AR80" s="119">
        <f>IF($AI80&lt;前期规划!$C$2,0,求节点(装备突破!$N$46:$N$81,装备突破!AS$46:AS$81,$AI80))</f>
        <v>79.508120017214722</v>
      </c>
      <c r="AS80" s="119">
        <f>IF($AI80&lt;前期规划!$C$2,0,求节点(装备突破!$N$46:$N$81,装备突破!AT$46:AT$81,$AI80))</f>
        <v>0.69355692572534255</v>
      </c>
      <c r="AT80" s="119">
        <f>IF($AI80&lt;前期规划!$C$2,0,求节点(装备突破!$N$46:$N$81,装备突破!AU$46:AU$81,$AI80))</f>
        <v>0</v>
      </c>
      <c r="AU80" s="119">
        <f>IF($AI80&lt;前期规划!$C$2,0,求节点(装备突破!$N$46:$N$81,装备突破!AV$46:AV$81,$AI80))</f>
        <v>0</v>
      </c>
      <c r="AV80" s="80">
        <f t="shared" si="69"/>
        <v>0</v>
      </c>
      <c r="AW80" s="80">
        <f t="shared" si="43"/>
        <v>5.9751644219764906</v>
      </c>
      <c r="AX80" s="80">
        <f t="shared" si="44"/>
        <v>8.6231042552001022E-2</v>
      </c>
      <c r="AY80" s="80">
        <f t="shared" si="45"/>
        <v>5.7203647498102326</v>
      </c>
      <c r="AZ80" s="80">
        <f t="shared" si="46"/>
        <v>0</v>
      </c>
      <c r="BA80" s="80">
        <f t="shared" si="47"/>
        <v>0</v>
      </c>
      <c r="BD80" s="80">
        <v>75</v>
      </c>
      <c r="BE80" s="119">
        <f>[4]军团势力点战斗奖励设计!GN84+求节点(活动投放!$S$86:$S$121,活动投放!AN$86:AN$121,$BD80)</f>
        <v>129.71597151019745</v>
      </c>
      <c r="BF80" s="119">
        <f>[4]军团势力点战斗奖励设计!GO84+求节点(活动投放!$S$86:$S$121,活动投放!AO$86:AO$121,$BD80)</f>
        <v>89.510199425369478</v>
      </c>
      <c r="BG80" s="119">
        <f>[4]军团势力点战斗奖励设计!GP84+求节点(活动投放!$S$86:$S$121,活动投放!AP$86:AP$121,$BD80)</f>
        <v>11.313474017560225</v>
      </c>
      <c r="BH80" s="119">
        <f>[4]军团势力点战斗奖励设计!GQ84+求节点(活动投放!$S$86:$S$121,活动投放!AQ$86:AQ$121,$BD80)</f>
        <v>6.5100709632713798</v>
      </c>
      <c r="BI80" s="119">
        <f>[4]军团势力点战斗奖励设计!GR84+求节点(活动投放!$S$86:$S$121,活动投放!AR$86:AR$121,$BD80)</f>
        <v>7.3463568043188605</v>
      </c>
      <c r="BJ80" s="119">
        <f>[4]军团势力点战斗奖励设计!GS84+求节点(活动投放!$S$86:$S$121,活动投放!AS$86:AS$121,$BD80)</f>
        <v>0.92851592819325401</v>
      </c>
      <c r="BK80" s="119">
        <f>IF($BD80&lt;前期规划!$C$2,0,求节点(装备突破!$N$86:$N$121,装备突破!AQ$86:AQ$121,$BD80))</f>
        <v>0</v>
      </c>
      <c r="BL80" s="119">
        <f>IF($BD80&lt;前期规划!$C$2,0,求节点(装备突破!$N$86:$N$121,装备突破!AR$86:AR$121,$BD80))</f>
        <v>8.1341723783928011</v>
      </c>
      <c r="BM80" s="119">
        <f>IF($BD80&lt;前期规划!$C$2,0,求节点(装备突破!$N$86:$N$121,装备突破!AS$86:AS$121,$BD80))</f>
        <v>111.85534579429068</v>
      </c>
      <c r="BN80" s="119">
        <f>IF($BD80&lt;前期规划!$C$2,0,求节点(装备突破!$N$86:$N$121,装备突破!AT$86:AT$121,$BD80))</f>
        <v>2.9769387327183119</v>
      </c>
      <c r="BO80" s="119">
        <f>IF($BD80&lt;前期规划!$C$2,0,求节点(装备突破!$N$86:$N$121,装备突破!AU$86:AU$121,$BD80))</f>
        <v>0</v>
      </c>
      <c r="BP80" s="119">
        <f>IF($BD80&lt;前期规划!$C$2,0,求节点(装备突破!$N$86:$N$121,装备突破!AV$86:AV$121,$BD80))</f>
        <v>0</v>
      </c>
      <c r="BQ80" s="80">
        <f t="shared" si="70"/>
        <v>0</v>
      </c>
      <c r="BR80" s="80">
        <f t="shared" si="48"/>
        <v>11.004217179259662</v>
      </c>
      <c r="BS80" s="80">
        <f t="shared" si="49"/>
        <v>0.10114379368480471</v>
      </c>
      <c r="BT80" s="80">
        <f t="shared" si="50"/>
        <v>2.1868340425423813</v>
      </c>
      <c r="BU80" s="80">
        <f t="shared" si="51"/>
        <v>0</v>
      </c>
      <c r="BV80" s="80">
        <f t="shared" si="52"/>
        <v>0</v>
      </c>
      <c r="BY80" s="80">
        <v>75</v>
      </c>
      <c r="BZ80" s="119">
        <f>[4]军团势力点战斗奖励设计!GT84+求节点(活动投放!$S$126:$S$161,活动投放!AN$126:AN$161,$BY80)</f>
        <v>81.821810282831791</v>
      </c>
      <c r="CA80" s="119">
        <f>[4]军团势力点战斗奖励设计!GU84+求节点(活动投放!$S$126:$S$161,活动投放!AO$126:AO$161,$BY80)</f>
        <v>91.621379810495327</v>
      </c>
      <c r="CB80" s="119">
        <f>[4]军团势力点战斗奖励设计!GV84+求节点(活动投放!$S$126:$S$161,活动投放!AP$126:AP$161,$BY80)</f>
        <v>26.282102014165829</v>
      </c>
      <c r="CC80" s="119">
        <f>[4]军团势力点战斗奖励设计!GW84+求节点(活动投放!$S$126:$S$161,活动投放!AQ$126:AQ$161,$BY80)</f>
        <v>16.143793070623996</v>
      </c>
      <c r="CD80" s="119">
        <f>[4]军团势力点战斗奖励设计!GX84+求节点(活动投放!$S$126:$S$161,活动投放!AR$126:AR$161,$BY80)</f>
        <v>11.507267604695299</v>
      </c>
      <c r="CE80" s="119">
        <f>[4]军团势力点战斗奖励设计!GY84+求节点(活动投放!$S$126:$S$161,活动投放!AS$126:AS$161,$BY80)</f>
        <v>1.2785852894105887</v>
      </c>
      <c r="CF80" s="119">
        <f>IF($BY80&lt;前期规划!$C$2,0,求节点(装备突破!$N$126:$N$161,装备突破!AQ$126:AQ$161,$BY80))</f>
        <v>0</v>
      </c>
      <c r="CG80" s="119">
        <f>IF($BY80&lt;前期规划!$C$2,0,求节点(装备突破!$N$126:$N$161,装备突破!AR$126:AR$161,$BY80))</f>
        <v>0</v>
      </c>
      <c r="CH80" s="119">
        <f>IF($BY80&lt;前期规划!$C$2,0,求节点(装备突破!$N$126:$N$161,装备突破!AS$126:AS$161,$BY80))</f>
        <v>145.61561831758092</v>
      </c>
      <c r="CI80" s="119">
        <f>IF($BY80&lt;前期规划!$C$2,0,求节点(装备突破!$N$126:$N$161,装备突破!AT$126:AT$161,$BY80))</f>
        <v>8.0780915879046287</v>
      </c>
      <c r="CJ80" s="119">
        <f>IF($BY80&lt;前期规划!$C$2,0,求节点(装备突破!$N$126:$N$161,装备突破!AU$126:AU$161,$BY80))</f>
        <v>0</v>
      </c>
      <c r="CK80" s="119">
        <f>IF($BY80&lt;前期规划!$C$2,0,求节点(装备突破!$N$126:$N$161,装备突破!AV$126:AV$161,$BY80))</f>
        <v>0</v>
      </c>
      <c r="CL80" s="80">
        <f t="shared" si="71"/>
        <v>0</v>
      </c>
      <c r="CM80" s="80">
        <f t="shared" si="53"/>
        <v>0</v>
      </c>
      <c r="CN80" s="80">
        <f t="shared" si="54"/>
        <v>0.18048958152858152</v>
      </c>
      <c r="CO80" s="80">
        <f t="shared" si="55"/>
        <v>1.9984662088749015</v>
      </c>
      <c r="CP80" s="80">
        <f t="shared" si="56"/>
        <v>0</v>
      </c>
      <c r="CQ80" s="80">
        <f t="shared" si="57"/>
        <v>0</v>
      </c>
      <c r="CT80" s="80">
        <v>75</v>
      </c>
      <c r="CU80" s="119">
        <f>[4]军团势力点战斗奖励设计!GZ84+求节点(活动投放!$S$166:$S$201,活动投放!AN$166:AN$201,$CT80)</f>
        <v>51.69801494967318</v>
      </c>
      <c r="CV80" s="119">
        <f>[4]军团势力点战斗奖励设计!HA84+求节点(活动投放!$S$166:$S$201,活动投放!AO$166:AO$201,$CT80)</f>
        <v>102.37385397060311</v>
      </c>
      <c r="CW80" s="119">
        <f>[4]军团势力点战斗奖励设计!HB84+求节点(活动投放!$S$166:$S$201,活动投放!AP$166:AP$201,$CT80)</f>
        <v>38.142886486625827</v>
      </c>
      <c r="CX80" s="119">
        <f>[4]军团势力点战斗奖励设计!HC84+求节点(活动投放!$S$166:$S$201,活动投放!AQ$166:AQ$201,$CT80)</f>
        <v>28.091237805411399</v>
      </c>
      <c r="CY80" s="119">
        <f>[4]军团势力点战斗奖励设计!HD84+求节点(活动投放!$S$166:$S$201,活动投放!AR$166:AR$201,$CT80)</f>
        <v>0</v>
      </c>
      <c r="CZ80" s="119">
        <f>[4]军团势力点战斗奖励设计!HE84+求节点(活动投放!$S$166:$S$201,活动投放!AS$166:AS$201,$CT80)</f>
        <v>0</v>
      </c>
      <c r="DA80" s="119">
        <f>IF($CT80&lt;前期规划!$C$2,0,求节点(装备突破!$N$166:$N$201,装备突破!AQ$166:AQ$201,$CT80))</f>
        <v>0</v>
      </c>
      <c r="DB80" s="119">
        <f>IF($CT80&lt;前期规划!$C$2,0,求节点(装备突破!$N$166:$N$201,装备突破!AR$166:AR$201,$CT80))</f>
        <v>22.502270448291384</v>
      </c>
      <c r="DC80" s="119">
        <f>IF($CT80&lt;前期规划!$C$2,0,求节点(装备突破!$N$166:$N$201,装备突破!AS$166:AS$201,$CT80))</f>
        <v>169.05937813359935</v>
      </c>
      <c r="DD80" s="119">
        <f>IF($CT80&lt;前期规划!$C$2,0,求节点(装备突破!$N$166:$N$201,装备突破!AT$166:AT$201,$CT80))</f>
        <v>31.561648581890729</v>
      </c>
      <c r="DE80" s="119">
        <f>IF($CT80&lt;前期规划!$C$2,0,求节点(装备突破!$N$166:$N$201,装备突破!AU$166:AU$201,$CT80))</f>
        <v>0</v>
      </c>
      <c r="DF80" s="119">
        <f>IF($CT80&lt;前期规划!$C$2,0,求节点(装备突破!$N$166:$N$201,装备突破!AV$166:AV$201,$CT80))</f>
        <v>0</v>
      </c>
      <c r="DG80" s="80">
        <f t="shared" si="72"/>
        <v>0</v>
      </c>
      <c r="DH80" s="80">
        <f t="shared" si="58"/>
        <v>4.5494899817265528</v>
      </c>
      <c r="DI80" s="80">
        <f t="shared" si="59"/>
        <v>0.22561828221374014</v>
      </c>
      <c r="DJ80" s="80">
        <f t="shared" si="60"/>
        <v>0.89004342509311873</v>
      </c>
      <c r="DK80" s="80">
        <f t="shared" si="61"/>
        <v>0</v>
      </c>
      <c r="DL80" s="80">
        <f t="shared" si="62"/>
        <v>0</v>
      </c>
      <c r="DN80" s="128" t="e">
        <f>[4]军团势力点战斗奖励设计!HE84/CZ80</f>
        <v>#DIV/0!</v>
      </c>
      <c r="DO80" s="128" t="e">
        <f>求节点(活动投放!$S$166:$S$201,活动投放!AS$166:AS$201,$CT80)/CZ80</f>
        <v>#DIV/0!</v>
      </c>
      <c r="DU80" s="140">
        <v>75</v>
      </c>
      <c r="DV80" s="140">
        <f>[4]军团势力点战斗奖励设计!AA84+[4]军团势力点战斗奖励设计!AF84+求节点(活动投放!$S$6:$S$41,活动投放!$BC$6:$BC$41,$DU80)</f>
        <v>198.53200412187246</v>
      </c>
      <c r="DW80" s="140">
        <f>[4]军团势力点战斗奖励设计!AB84+[4]军团势力点战斗奖励设计!AG84+求节点(活动投放!$S$46:$S$81,活动投放!$BC$46:$BC$81,$DU80)</f>
        <v>308.36713775300734</v>
      </c>
      <c r="DX80" s="140">
        <f>[4]军团势力点战斗奖励设计!AC84+[4]军团势力点战斗奖励设计!AH84+求节点(活动投放!$S$86:$S$121,活动投放!$BC$86:$BC$121,$DU80)</f>
        <v>576.25941529222018</v>
      </c>
      <c r="DY80" s="140">
        <f>[4]军团势力点战斗奖励设计!AD84+[4]军团势力点战斗奖励设计!AI84+求节点(活动投放!$S$126:$S$161,活动投放!$BC$126:$BC$161,$DU80)</f>
        <v>1669.1364032789375</v>
      </c>
      <c r="DZ80" s="140">
        <f>[4]军团势力点战斗奖励设计!AE84+[4]军团势力点战斗奖励设计!AJ84+求节点(活动投放!$S$166:$S$201,活动投放!$BC$166:$BC$201,$DU80)</f>
        <v>3414.0172303168165</v>
      </c>
      <c r="EA80" s="140">
        <f>[4]军团势力点战斗奖励设计!BI84+[4]军团势力点战斗奖励设计!BN84+求节点(活动投放!$S$6:$S$41,活动投放!$BE$6:$BE$41,$DU80)</f>
        <v>6.6177334707290827</v>
      </c>
      <c r="EB80" s="140">
        <f>[4]军团势力点战斗奖励设计!BJ84+[4]军团势力点战斗奖励设计!BO84+求节点(活动投放!$S$46:$S$81,活动投放!$BE$46:$BE$81,$DU80)</f>
        <v>10.27890459176691</v>
      </c>
      <c r="EC80" s="140">
        <f>[4]军团势力点战斗奖励设计!BK84+[4]军团势力点战斗奖励设计!BP84+求节点(活动投放!$S$86:$S$121,活动投放!$BE$86:$BE$121,$DU80)</f>
        <v>19.208647176407336</v>
      </c>
      <c r="ED80" s="140">
        <f>[4]军团势力点战斗奖励设计!BL84+[4]军团势力点战斗奖励设计!BQ84+求节点(活动投放!$S$126:$S$161,活动投放!$BE$126:$BE$161,$DU80)</f>
        <v>55.63788010929791</v>
      </c>
      <c r="EE80" s="140">
        <f>[4]军团势力点战斗奖励设计!BM84+[4]军团势力点战斗奖励设计!BR84+求节点(活动投放!$S$166:$S$201,活动投放!$BE$166:$BE$201,$DU80)</f>
        <v>113.80057434389387</v>
      </c>
      <c r="EF80" s="140">
        <f t="shared" si="73"/>
        <v>0.99999999999999989</v>
      </c>
      <c r="EG80" s="140">
        <f t="shared" si="74"/>
        <v>1.0000000000000002</v>
      </c>
      <c r="EH80" s="140">
        <f t="shared" si="75"/>
        <v>1.0000000000000002</v>
      </c>
      <c r="EI80" s="140">
        <f t="shared" si="76"/>
        <v>1.0000000000000002</v>
      </c>
      <c r="EJ80" s="140">
        <f t="shared" si="77"/>
        <v>1.0000000000000002</v>
      </c>
      <c r="EM80" s="140">
        <v>75</v>
      </c>
      <c r="EN80" s="140">
        <f>[4]军团势力点战斗奖励设计!AK84+[4]军团势力点战斗奖励设计!AP84+求节点(活动投放!$S$6:$S$41,活动投放!$BD$6:$BD$41,$EM80)</f>
        <v>392.14296407070719</v>
      </c>
      <c r="EO80" s="140">
        <f>[4]军团势力点战斗奖励设计!AL84+[4]军团势力点战斗奖励设计!AQ84+求节点(活动投放!$S$46:$S$81,活动投放!$BD$46:$BD$81,$EM80)</f>
        <v>549.40679352586835</v>
      </c>
      <c r="EP80" s="140">
        <f>[4]军团势力点战斗奖励设计!AM84+[4]军团势力点战斗奖励设计!AR84+求节点(活动投放!$S$86:$S$121,活动投放!$BD$86:$BD$121,$EM80)</f>
        <v>768.15595507200658</v>
      </c>
      <c r="EQ80" s="140">
        <f>[4]军团势力点战斗奖励设计!AN84+[4]军团势力点战斗奖励设计!AS84+求节点(活动投放!$S$126:$S$161,活动投放!$BD$126:$BD$161,$EM80)</f>
        <v>1181.6624698847693</v>
      </c>
      <c r="ER80" s="140">
        <f>[4]军团势力点战斗奖励设计!AO84+[4]军团势力点战斗奖励设计!AT84+求节点(活动投放!$S$166:$S$201,活动投放!$BD$166:$BD$201,$EM80)</f>
        <v>0</v>
      </c>
      <c r="ES80" s="140">
        <f>[4]军团势力点战斗奖励设计!BS84+[4]军团势力点战斗奖励设计!BX84+求节点(活动投放!$S$6:$S$41,活动投放!$BF$6:$BF$41,$EM80)</f>
        <v>7.8428592814141442</v>
      </c>
      <c r="ET80" s="140">
        <f>[4]军团势力点战斗奖励设计!BT84+[4]军团势力点战斗奖励设计!BY84+求节点(活动投放!$S$46:$S$81,活动投放!$BF$46:$BF$81,$EM80)</f>
        <v>10.988135870517368</v>
      </c>
      <c r="EU80" s="140">
        <f>[4]军团势力点战斗奖励设计!BU84+[4]军团势力点战斗奖励设计!BZ84+求节点(活动投放!$S$86:$S$121,活动投放!$BF$86:$BF$121,$EM80)</f>
        <v>15.36311910144013</v>
      </c>
      <c r="EV80" s="140">
        <f>[4]军团势力点战斗奖励设计!BV84+[4]军团势力点战斗奖励设计!CA84+求节点(活动投放!$S$126:$S$161,活动投放!$BF$126:$BF$161,$EM80)</f>
        <v>23.633249397695383</v>
      </c>
      <c r="EW80" s="140">
        <f>[4]军团势力点战斗奖励设计!BW84+[4]军团势力点战斗奖励设计!CB84+求节点(活动投放!$S$166:$S$201,活动投放!$BF$166:$BF$201,$EM80)</f>
        <v>0</v>
      </c>
      <c r="EX80" s="140">
        <f t="shared" si="78"/>
        <v>1</v>
      </c>
      <c r="EY80" s="140">
        <f t="shared" si="79"/>
        <v>0.99999999999999989</v>
      </c>
      <c r="EZ80" s="140">
        <f t="shared" si="80"/>
        <v>1.0000000000000002</v>
      </c>
      <c r="FA80" s="140">
        <f t="shared" si="81"/>
        <v>1.0000000000000002</v>
      </c>
      <c r="FB80" s="140">
        <f t="shared" si="82"/>
        <v>0</v>
      </c>
    </row>
    <row r="81" spans="2:158" x14ac:dyDescent="0.15">
      <c r="B81" s="80">
        <v>76</v>
      </c>
      <c r="C81" s="119">
        <f>[4]军团势力点战斗奖励设计!GB85+求节点(活动投放!$S$6:$S$41,活动投放!AN$6:AN$41,$B81)</f>
        <v>209.981859587321</v>
      </c>
      <c r="D81" s="119">
        <f>[4]军团势力点战斗奖励设计!GC85+求节点(活动投放!$S$6:$S$41,活动投放!AO$6:AO$41,$B81)</f>
        <v>117.90141701343474</v>
      </c>
      <c r="E81" s="119">
        <f>[4]军团势力点战斗奖励设计!GD85+求节点(活动投放!$S$6:$S$41,活动投放!AP$6:AP$41,$B81)</f>
        <v>5.1871061077580691</v>
      </c>
      <c r="F81" s="119">
        <f>[4]军团势力点战斗奖励设计!GE85+求节点(活动投放!$S$6:$S$41,活动投放!AQ$6:AQ$41,$B81)</f>
        <v>2.8497936427409387</v>
      </c>
      <c r="G81" s="119">
        <f>[4]军团势力点战斗奖励设计!GF85+求节点(活动投放!$S$6:$S$41,活动投放!AR$6:AR$41,$B81)</f>
        <v>4.0290980297270877</v>
      </c>
      <c r="H81" s="119">
        <f>[4]军团势力点战斗奖励设计!GG85+求节点(活动投放!$S$6:$S$41,活动投放!AS$6:AS$41,$B81)</f>
        <v>0.73380241834176618</v>
      </c>
      <c r="I81" s="119">
        <f>IF($B81&lt;前期规划!$C$2,0,求节点(装备突破!$N$6:$N$41,装备突破!AQ$6:AQ$41,$B81))</f>
        <v>0</v>
      </c>
      <c r="J81" s="119">
        <f>IF($B81&lt;前期规划!$C$2,0,求节点(装备突破!$N$6:$N$41,装备突破!AR$6:AR$41,$B81))</f>
        <v>10.922879121432549</v>
      </c>
      <c r="K81" s="119">
        <f>IF($B81&lt;前期规划!$C$2,0,求节点(装备突破!$N$6:$N$41,装备突破!AS$6:AS$41,$B81))</f>
        <v>61.346401098209313</v>
      </c>
      <c r="L81" s="119">
        <f>IF($B81&lt;前期规划!$C$2,0,求节点(装备突破!$N$6:$N$41,装备突破!AT$6:AT$41,$B81))</f>
        <v>0</v>
      </c>
      <c r="M81" s="119">
        <f>IF($B81&lt;前期规划!$C$2,0,求节点(装备突破!$N$6:$N$41,装备突破!AU$6:AU$41,$B81))</f>
        <v>0</v>
      </c>
      <c r="N81" s="119">
        <f>IF($B81&lt;前期规划!$C$2,0,求节点(装备突破!$N$6:$N$41,装备突破!AV$6:AV$41,$B81))</f>
        <v>0</v>
      </c>
      <c r="O81" s="80">
        <f t="shared" si="63"/>
        <v>0</v>
      </c>
      <c r="P81" s="80">
        <f t="shared" si="64"/>
        <v>10.793987162422413</v>
      </c>
      <c r="Q81" s="80">
        <f t="shared" si="65"/>
        <v>8.4554366921281057E-2</v>
      </c>
      <c r="R81" s="80">
        <f t="shared" si="66"/>
        <v>0</v>
      </c>
      <c r="S81" s="80">
        <f t="shared" si="67"/>
        <v>0</v>
      </c>
      <c r="T81" s="80">
        <f t="shared" si="68"/>
        <v>0</v>
      </c>
      <c r="V81" s="128">
        <f>[4]军团势力点战斗奖励设计!GD85/E81</f>
        <v>0.10859951927656432</v>
      </c>
      <c r="W81" s="128">
        <f>求节点(活动投放!$S$6:$S$41,活动投放!AP$6:AP$41,$B81)/E81</f>
        <v>0.8914004807234357</v>
      </c>
      <c r="Y81" s="128">
        <f>[4]军团势力点战斗奖励设计!GE85/F81</f>
        <v>0.11086643491880764</v>
      </c>
      <c r="Z81" s="128">
        <f>求节点(活动投放!$S$6:$S$41,活动投放!AQ$6:AQ$41,$B81)/F81</f>
        <v>0.88913356508119235</v>
      </c>
      <c r="AB81" s="128">
        <f>[4]军团势力点战斗奖励设计!GF85/G81</f>
        <v>0.16978000333539586</v>
      </c>
      <c r="AC81" s="128">
        <f>求节点(活动投放!$S$6:$S$41,活动投放!AR$6:AR$41,$B81)/G81</f>
        <v>0.83021999666460411</v>
      </c>
      <c r="AE81" s="128">
        <f>[4]军团势力点战斗奖励设计!GG85/H81</f>
        <v>0.10357924086424748</v>
      </c>
      <c r="AF81" s="128">
        <f>求节点(活动投放!$S$6:$S$41,活动投放!AS$6:AS$41,$B81)/H81</f>
        <v>0.89642075913575259</v>
      </c>
      <c r="AI81" s="80">
        <v>76</v>
      </c>
      <c r="AJ81" s="119">
        <f>[4]军团势力点战斗奖励设计!GH85+求节点(活动投放!$S$46:$S$81,活动投放!AN$46:AN$81,$AI81)</f>
        <v>175.81362378205949</v>
      </c>
      <c r="AK81" s="119">
        <f>[4]军团势力点战斗奖励设计!GI85+求节点(活动投放!$S$46:$S$81,活动投放!AO$46:AO$81,$AI81)</f>
        <v>106.11382977433171</v>
      </c>
      <c r="AL81" s="119">
        <f>[4]军团势力点战斗奖励设计!GJ85+求节点(活动投放!$S$46:$S$81,活动投放!AP$46:AP$81,$AI81)</f>
        <v>7.5512882302938946</v>
      </c>
      <c r="AM81" s="119">
        <f>[4]军团势力点战斗奖励设计!GK85+求节点(活动投放!$S$46:$S$81,活动投放!AQ$46:AQ$81,$AI81)</f>
        <v>4.2526694529146498</v>
      </c>
      <c r="AN81" s="119">
        <f>[4]军团势力点战斗奖励设计!GL85+求节点(活动投放!$S$46:$S$81,活动投放!AR$46:AR$81,$AI81)</f>
        <v>5.6679233023932589</v>
      </c>
      <c r="AO81" s="119">
        <f>[4]军团势力点战斗奖励设计!GM85+求节点(活动投放!$S$46:$S$81,活动投放!AS$46:AS$81,$AI81)</f>
        <v>0.94935942314121269</v>
      </c>
      <c r="AP81" s="119">
        <f>IF($AI81&lt;前期规划!$C$2,0,求节点(装备突破!$N$46:$N$81,装备突破!AQ$46:AQ$81,$AI81))</f>
        <v>0</v>
      </c>
      <c r="AQ81" s="119">
        <f>IF($AI81&lt;前期规划!$C$2,0,求节点(装备突破!$N$46:$N$81,装备突破!AR$46:AR$81,$AI81))</f>
        <v>8.1789325727512825</v>
      </c>
      <c r="AR81" s="119">
        <f>IF($AI81&lt;前期规划!$C$2,0,求节点(装备突破!$N$46:$N$81,装备突破!AS$46:AS$81,$AI81))</f>
        <v>87.80615637951945</v>
      </c>
      <c r="AS81" s="119">
        <f>IF($AI81&lt;前期规划!$C$2,0,求节点(装备突破!$N$46:$N$81,装备突破!AT$46:AT$81,$AI81))</f>
        <v>1.9701779045414531</v>
      </c>
      <c r="AT81" s="119">
        <f>IF($AI81&lt;前期规划!$C$2,0,求节点(装备突破!$N$46:$N$81,装备突破!AU$46:AU$81,$AI81))</f>
        <v>0</v>
      </c>
      <c r="AU81" s="119">
        <f>IF($AI81&lt;前期规划!$C$2,0,求节点(装备突破!$N$46:$N$81,装备突破!AV$46:AV$81,$AI81))</f>
        <v>0</v>
      </c>
      <c r="AV81" s="80">
        <f t="shared" si="69"/>
        <v>0</v>
      </c>
      <c r="AW81" s="80">
        <f t="shared" si="43"/>
        <v>12.974043841351348</v>
      </c>
      <c r="AX81" s="80">
        <f t="shared" si="44"/>
        <v>8.5999530575685379E-2</v>
      </c>
      <c r="AY81" s="80">
        <f t="shared" si="45"/>
        <v>2.1585205290912208</v>
      </c>
      <c r="AZ81" s="80">
        <f t="shared" si="46"/>
        <v>0</v>
      </c>
      <c r="BA81" s="80">
        <f t="shared" si="47"/>
        <v>0</v>
      </c>
      <c r="BD81" s="80">
        <v>76</v>
      </c>
      <c r="BE81" s="119">
        <f>[4]军团势力点战斗奖励设计!GN85+求节点(活动投放!$S$86:$S$121,活动投放!AN$86:AN$121,$BD81)</f>
        <v>133.05915290701563</v>
      </c>
      <c r="BF81" s="119">
        <f>[4]军团势力点战斗奖励设计!GO85+求节点(活动投放!$S$86:$S$121,活动投放!AO$86:AO$121,$BD81)</f>
        <v>98.07687380464796</v>
      </c>
      <c r="BG81" s="119">
        <f>[4]军团势力点战斗奖励设计!GP85+求节点(活动投放!$S$86:$S$121,活动投放!AP$86:AP$121,$BD81)</f>
        <v>12.605811009479108</v>
      </c>
      <c r="BH81" s="119">
        <f>[4]军团势力点战斗奖励设计!GQ85+求节点(活动投放!$S$86:$S$121,活动投放!AQ$86:AQ$121,$BD81)</f>
        <v>6.9886700645326272</v>
      </c>
      <c r="BI81" s="119">
        <f>[4]军团势力点战斗奖励设计!GR85+求节点(活动投放!$S$86:$S$121,活动投放!AR$86:AR$121,$BD81)</f>
        <v>8.284809664217736</v>
      </c>
      <c r="BJ81" s="119">
        <f>[4]军团势力点战斗奖励设计!GS85+求节点(活动投放!$S$86:$S$121,活动投放!AS$86:AS$121,$BD81)</f>
        <v>1.1647632951176925</v>
      </c>
      <c r="BK81" s="119">
        <f>IF($BD81&lt;前期规划!$C$2,0,求节点(装备突破!$N$86:$N$121,装备突破!AQ$86:AQ$121,$BD81))</f>
        <v>0</v>
      </c>
      <c r="BL81" s="119">
        <f>IF($BD81&lt;前期规划!$C$2,0,求节点(装备突破!$N$86:$N$121,装备突破!AR$86:AR$121,$BD81))</f>
        <v>4.6342457798788201</v>
      </c>
      <c r="BM81" s="119">
        <f>IF($BD81&lt;前期规划!$C$2,0,求节点(装备突破!$N$86:$N$121,装备突破!AS$86:AS$121,$BD81))</f>
        <v>112.73032744391918</v>
      </c>
      <c r="BN81" s="119">
        <f>IF($BD81&lt;前期规划!$C$2,0,求节点(装备突破!$N$86:$N$121,装备突破!AT$86:AT$121,$BD81))</f>
        <v>6.4768653312322915</v>
      </c>
      <c r="BO81" s="119">
        <f>IF($BD81&lt;前期规划!$C$2,0,求节点(装备突破!$N$86:$N$121,装备突破!AU$86:AU$121,$BD81))</f>
        <v>0</v>
      </c>
      <c r="BP81" s="119">
        <f>IF($BD81&lt;前期规划!$C$2,0,求节点(装备突破!$N$86:$N$121,装备突破!AV$86:AV$121,$BD81))</f>
        <v>0</v>
      </c>
      <c r="BQ81" s="80">
        <f t="shared" si="70"/>
        <v>0</v>
      </c>
      <c r="BR81" s="80">
        <f t="shared" si="48"/>
        <v>21.163502857462287</v>
      </c>
      <c r="BS81" s="80">
        <f t="shared" si="49"/>
        <v>0.11182271262141252</v>
      </c>
      <c r="BT81" s="80">
        <f t="shared" si="50"/>
        <v>1.0790204376849317</v>
      </c>
      <c r="BU81" s="80">
        <f t="shared" si="51"/>
        <v>0</v>
      </c>
      <c r="BV81" s="80">
        <f t="shared" si="52"/>
        <v>0</v>
      </c>
      <c r="BY81" s="80">
        <v>76</v>
      </c>
      <c r="BZ81" s="119">
        <f>[4]军团势力点战斗奖励设计!GT85+求节点(活动投放!$S$126:$S$161,活动投放!AN$126:AN$161,$BY81)</f>
        <v>83.741170126464169</v>
      </c>
      <c r="CA81" s="119">
        <f>[4]军团势力点战斗奖励设计!GU85+求节点(活动投放!$S$126:$S$161,活动投放!AO$126:AO$161,$BY81)</f>
        <v>97.537433208927268</v>
      </c>
      <c r="CB81" s="119">
        <f>[4]军团势力点战斗奖励设计!GV85+求节点(活动投放!$S$126:$S$161,活动投放!AP$126:AP$161,$BY81)</f>
        <v>28.866660841643931</v>
      </c>
      <c r="CC81" s="119">
        <f>[4]军团势力点战斗奖励设计!GW85+求节点(活动投放!$S$126:$S$161,活动投放!AQ$126:AQ$161,$BY81)</f>
        <v>17.1480587406312</v>
      </c>
      <c r="CD81" s="119">
        <f>[4]军团势力点战斗奖励设计!GX85+求节点(活动投放!$S$126:$S$161,活动投放!AR$126:AR$161,$BY81)</f>
        <v>13.802457630771867</v>
      </c>
      <c r="CE81" s="119">
        <f>[4]军团势力点战斗奖励设计!GY85+求节点(活动投放!$S$126:$S$161,活动投放!AS$126:AS$161,$BY81)</f>
        <v>1.5336064034190962</v>
      </c>
      <c r="CF81" s="119">
        <f>IF($BY81&lt;前期规划!$C$2,0,求节点(装备突破!$N$126:$N$161,装备突破!AQ$126:AQ$161,$BY81))</f>
        <v>0</v>
      </c>
      <c r="CG81" s="119">
        <f>IF($BY81&lt;前期规划!$C$2,0,求节点(装备突破!$N$126:$N$161,装备突破!AR$126:AR$161,$BY81))</f>
        <v>0</v>
      </c>
      <c r="CH81" s="119">
        <f>IF($BY81&lt;前期规划!$C$2,0,求节点(装备突破!$N$126:$N$161,装备突破!AS$126:AS$161,$BY81))</f>
        <v>146.83077950682201</v>
      </c>
      <c r="CI81" s="119">
        <f>IF($BY81&lt;前期规划!$C$2,0,求节点(装备突破!$N$126:$N$161,装备突破!AT$126:AT$161,$BY81))</f>
        <v>14.153897534110051</v>
      </c>
      <c r="CJ81" s="119">
        <f>IF($BY81&lt;前期规划!$C$2,0,求节点(装备突破!$N$126:$N$161,装备突破!AU$126:AU$161,$BY81))</f>
        <v>0</v>
      </c>
      <c r="CK81" s="119">
        <f>IF($BY81&lt;前期规划!$C$2,0,求节点(装备突破!$N$126:$N$161,装备突破!AV$126:AV$161,$BY81))</f>
        <v>0</v>
      </c>
      <c r="CL81" s="80">
        <f t="shared" si="71"/>
        <v>0</v>
      </c>
      <c r="CM81" s="80">
        <f t="shared" si="53"/>
        <v>0</v>
      </c>
      <c r="CN81" s="80">
        <f t="shared" si="54"/>
        <v>0.19659815836026898</v>
      </c>
      <c r="CO81" s="80">
        <f t="shared" si="55"/>
        <v>1.2115432303579561</v>
      </c>
      <c r="CP81" s="80">
        <f t="shared" si="56"/>
        <v>0</v>
      </c>
      <c r="CQ81" s="80">
        <f t="shared" si="57"/>
        <v>0</v>
      </c>
      <c r="CT81" s="80">
        <v>76</v>
      </c>
      <c r="CU81" s="119">
        <f>[4]军团势力点战斗奖励设计!GZ85+求节点(活动投放!$S$166:$S$201,活动投放!AN$166:AN$201,$CT81)</f>
        <v>53.952093966145256</v>
      </c>
      <c r="CV81" s="119">
        <f>[4]军团势力点战斗奖励设计!HA85+求节点(活动投放!$S$166:$S$201,活动投放!AO$166:AO$201,$CT81)</f>
        <v>113.92020691206685</v>
      </c>
      <c r="CW81" s="119">
        <f>[4]军团势力点战斗奖励设计!HB85+求节点(活动投放!$S$166:$S$201,活动投放!AP$166:AP$201,$CT81)</f>
        <v>43.210472052021707</v>
      </c>
      <c r="CX81" s="119">
        <f>[4]军团势力点战斗奖励设计!HC85+求节点(活动投放!$S$166:$S$201,活动投放!AQ$166:AQ$201,$CT81)</f>
        <v>31.672752065698237</v>
      </c>
      <c r="CY81" s="119">
        <f>[4]军团势力点战斗奖励设计!HD85+求节点(活动投放!$S$166:$S$201,活动投放!AR$166:AR$201,$CT81)</f>
        <v>0</v>
      </c>
      <c r="CZ81" s="119">
        <f>[4]军团势力点战斗奖励设计!HE85+求节点(活动投放!$S$166:$S$201,活动投放!AS$166:AS$201,$CT81)</f>
        <v>0</v>
      </c>
      <c r="DA81" s="119">
        <f>IF($CT81&lt;前期规划!$C$2,0,求节点(装备突破!$N$166:$N$201,装备突破!AQ$166:AQ$201,$CT81))</f>
        <v>0</v>
      </c>
      <c r="DB81" s="119">
        <f>IF($CT81&lt;前期规划!$C$2,0,求节点(装备突破!$N$166:$N$201,装备突破!AR$166:AR$201,$CT81))</f>
        <v>11.851850352558884</v>
      </c>
      <c r="DC81" s="119">
        <f>IF($CT81&lt;前期规划!$C$2,0,求节点(装备突破!$N$166:$N$201,装备突破!AS$166:AS$201,$CT81))</f>
        <v>183.70370576523155</v>
      </c>
      <c r="DD81" s="119">
        <f>IF($CT81&lt;前期规划!$C$2,0,求节点(装备突破!$N$166:$N$201,装备突破!AT$166:AT$201,$CT81))</f>
        <v>35.555556117790417</v>
      </c>
      <c r="DE81" s="119">
        <f>IF($CT81&lt;前期规划!$C$2,0,求节点(装备突破!$N$166:$N$201,装备突破!AU$166:AU$201,$CT81))</f>
        <v>0</v>
      </c>
      <c r="DF81" s="119">
        <f>IF($CT81&lt;前期规划!$C$2,0,求节点(装备突破!$N$166:$N$201,装备突破!AV$166:AV$201,$CT81))</f>
        <v>0</v>
      </c>
      <c r="DG81" s="80">
        <f t="shared" si="72"/>
        <v>0</v>
      </c>
      <c r="DH81" s="80">
        <f t="shared" si="58"/>
        <v>9.6120186741533402</v>
      </c>
      <c r="DI81" s="80">
        <f t="shared" si="59"/>
        <v>0.23521829280484707</v>
      </c>
      <c r="DJ81" s="80">
        <f t="shared" si="60"/>
        <v>0.89079613776173239</v>
      </c>
      <c r="DK81" s="80">
        <f t="shared" si="61"/>
        <v>0</v>
      </c>
      <c r="DL81" s="80">
        <f t="shared" si="62"/>
        <v>0</v>
      </c>
      <c r="DN81" s="128" t="e">
        <f>[4]军团势力点战斗奖励设计!HE85/CZ81</f>
        <v>#DIV/0!</v>
      </c>
      <c r="DO81" s="128" t="e">
        <f>求节点(活动投放!$S$166:$S$201,活动投放!AS$166:AS$201,$CT81)/CZ81</f>
        <v>#DIV/0!</v>
      </c>
      <c r="DU81" s="140">
        <v>76</v>
      </c>
      <c r="DV81" s="140">
        <f>[4]军团势力点战斗奖励设计!AA85+[4]军团势力点战斗奖励设计!AF85+求节点(活动投放!$S$6:$S$41,活动投放!$BC$6:$BC$41,$DU81)</f>
        <v>215.14546139707724</v>
      </c>
      <c r="DW81" s="140">
        <f>[4]军团势力点战斗奖励设计!AB85+[4]军团势力点战斗奖励设计!AG85+求节点(活动投放!$S$46:$S$81,活动投放!$BC$46:$BC$81,$DU81)</f>
        <v>329.7522461807576</v>
      </c>
      <c r="DX81" s="140">
        <f>[4]军团势力点战斗奖励设计!AC85+[4]军团势力点战斗奖励设计!AH85+求节点(活动投放!$S$86:$S$121,活动投放!$BC$86:$BC$121,$DU81)</f>
        <v>622.21448249438129</v>
      </c>
      <c r="DY81" s="140">
        <f>[4]军团势力点战斗奖励设计!AD85+[4]军团势力点战斗奖励设计!AI85+求节点(活动投放!$S$126:$S$161,活动投放!$BC$126:$BC$161,$DU81)</f>
        <v>1755.3892290763208</v>
      </c>
      <c r="DZ81" s="140">
        <f>[4]军团势力点战斗奖励设计!AE85+[4]军团势力点战斗奖励设计!AJ85+求节点(活动投放!$S$166:$S$201,活动投放!$BC$166:$BC$201,$DU81)</f>
        <v>3862.0952821781652</v>
      </c>
      <c r="EA81" s="140">
        <f>[4]军团势力点战斗奖励设计!BI85+[4]军团势力点战斗奖励设计!BN85+求节点(活动投放!$S$6:$S$41,活动投放!$BE$6:$BE$41,$DU81)</f>
        <v>7.1715153799025755</v>
      </c>
      <c r="EB81" s="140">
        <f>[4]军团势力点战斗奖励设计!BJ85+[4]军团势力点战斗奖励设计!BO85+求节点(活动投放!$S$46:$S$81,活动投放!$BE$46:$BE$81,$DU81)</f>
        <v>10.991741539358586</v>
      </c>
      <c r="EC81" s="140">
        <f>[4]军团势力点战斗奖励设计!BK85+[4]军团势力点战斗奖励设计!BP85+求节点(活动投放!$S$86:$S$121,活动投放!$BE$86:$BE$121,$DU81)</f>
        <v>20.74048274981271</v>
      </c>
      <c r="ED81" s="140">
        <f>[4]军团势力点战斗奖励设计!BL85+[4]军团势力点战斗奖励设计!BQ85+求节点(活动投放!$S$126:$S$161,活动投放!$BE$126:$BE$161,$DU81)</f>
        <v>58.512974302544031</v>
      </c>
      <c r="EE81" s="140">
        <f>[4]军团势力点战斗奖励设计!BM85+[4]军团势力点战斗奖励设计!BR85+求节点(活动投放!$S$166:$S$201,活动投放!$BE$166:$BE$201,$DU81)</f>
        <v>128.73650940593882</v>
      </c>
      <c r="EF81" s="140">
        <f t="shared" si="73"/>
        <v>0.99999999999999989</v>
      </c>
      <c r="EG81" s="140">
        <f t="shared" si="74"/>
        <v>1.0000000000000002</v>
      </c>
      <c r="EH81" s="140">
        <f t="shared" si="75"/>
        <v>1</v>
      </c>
      <c r="EI81" s="140">
        <f t="shared" si="76"/>
        <v>1</v>
      </c>
      <c r="EJ81" s="140">
        <f t="shared" si="77"/>
        <v>1.0000000000000002</v>
      </c>
      <c r="EM81" s="140">
        <v>76</v>
      </c>
      <c r="EN81" s="140">
        <f>[4]军团势力点战斗奖励设计!AK85+[4]军团势力点战斗奖励设计!AP85+求节点(活动投放!$S$6:$S$41,活动投放!$BD$6:$BD$41,$EM81)</f>
        <v>442.93309919266068</v>
      </c>
      <c r="EO81" s="140">
        <f>[4]军团势力点战斗奖励设计!AL85+[4]军团势力点战斗奖励设计!AQ85+求节点(活动投放!$S$46:$S$81,活动投放!$BD$46:$BD$81,$EM81)</f>
        <v>616.77229168981069</v>
      </c>
      <c r="EP81" s="140">
        <f>[4]军团势力点战斗奖励设计!AM85+[4]军团势力点战斗奖励设计!AR85+求节点(活动投放!$S$86:$S$121,活动投放!$BD$86:$BD$121,$EM81)</f>
        <v>877.14188173704474</v>
      </c>
      <c r="EQ81" s="140">
        <f>[4]军团势力点战斗奖励设计!AN85+[4]军团势力点战斗奖励设计!AS85+求节点(活动投放!$S$126:$S$161,活动投放!$BD$126:$BD$161,$EM81)</f>
        <v>1416.7368969321353</v>
      </c>
      <c r="ER81" s="140">
        <f>[4]军团势力点战斗奖励设计!AO85+[4]军团势力点战斗奖励设计!AT85+求节点(活动投放!$S$166:$S$201,活动投放!$BD$166:$BD$201,$EM81)</f>
        <v>0</v>
      </c>
      <c r="ES81" s="140">
        <f>[4]军团势力点战斗奖励设计!BS85+[4]军团势力点战斗奖励设计!BX85+求节点(活动投放!$S$6:$S$41,活动投放!$BF$6:$BF$41,$EM81)</f>
        <v>8.8586619838532137</v>
      </c>
      <c r="ET81" s="140">
        <f>[4]军团势力点战斗奖励设计!BT85+[4]军团势力点战斗奖励设计!BY85+求节点(活动投放!$S$46:$S$81,活动投放!$BF$46:$BF$81,$EM81)</f>
        <v>12.335445833796213</v>
      </c>
      <c r="EU81" s="140">
        <f>[4]军团势力点战斗奖励设计!BU85+[4]军团势力点战斗奖励设计!BZ85+求节点(活动投放!$S$86:$S$121,活动投放!$BF$86:$BF$121,$EM81)</f>
        <v>17.542837634740891</v>
      </c>
      <c r="EV81" s="140">
        <f>[4]军团势力点战斗奖励设计!BV85+[4]军团势力点战斗奖励设计!CA85+求节点(活动投放!$S$126:$S$161,活动投放!$BF$126:$BF$161,$EM81)</f>
        <v>28.334737938642704</v>
      </c>
      <c r="EW81" s="140">
        <f>[4]军团势力点战斗奖励设计!BW85+[4]军团势力点战斗奖励设计!CB85+求节点(活动投放!$S$166:$S$201,活动投放!$BF$166:$BF$201,$EM81)</f>
        <v>0</v>
      </c>
      <c r="EX81" s="140">
        <f t="shared" si="78"/>
        <v>1</v>
      </c>
      <c r="EY81" s="140">
        <f t="shared" si="79"/>
        <v>1.0000000000000002</v>
      </c>
      <c r="EZ81" s="140">
        <f t="shared" si="80"/>
        <v>1.0000000000000002</v>
      </c>
      <c r="FA81" s="140">
        <f t="shared" si="81"/>
        <v>1.0000000000000002</v>
      </c>
      <c r="FB81" s="140">
        <f t="shared" si="82"/>
        <v>0</v>
      </c>
    </row>
    <row r="82" spans="2:158" x14ac:dyDescent="0.15">
      <c r="B82" s="80">
        <v>77</v>
      </c>
      <c r="C82" s="119">
        <f>[4]军团势力点战斗奖励设计!GB86+求节点(活动投放!$S$6:$S$41,活动投放!AN$6:AN$41,$B82)</f>
        <v>215.69174795464326</v>
      </c>
      <c r="D82" s="119">
        <f>[4]军团势力点战斗奖励设计!GC86+求节点(活动投放!$S$6:$S$41,活动投放!AO$6:AO$41,$B82)</f>
        <v>131.69124714270305</v>
      </c>
      <c r="E82" s="119">
        <f>[4]军团势力点战斗奖励设计!GD86+求节点(活动投放!$S$6:$S$41,活动投放!AP$6:AP$41,$B82)</f>
        <v>5.891471499527241</v>
      </c>
      <c r="F82" s="119">
        <f>[4]军团势力点战斗奖励设计!GE86+求节点(活动投放!$S$6:$S$41,活动投放!AQ$6:AQ$41,$B82)</f>
        <v>3.0859919344955431</v>
      </c>
      <c r="G82" s="119">
        <f>[4]军团势力点战斗奖励设计!GF86+求节点(活动投放!$S$6:$S$41,活动投放!AR$6:AR$41,$B82)</f>
        <v>4.4712932237122294</v>
      </c>
      <c r="H82" s="119">
        <f>[4]军团势力点战斗奖励设计!GG86+求节点(活动投放!$S$6:$S$41,活动投放!AS$6:AS$41,$B82)</f>
        <v>0.84426075458968608</v>
      </c>
      <c r="I82" s="119">
        <f>IF($B82&lt;前期规划!$C$2,0,求节点(装备突破!$N$6:$N$41,装备突破!AQ$6:AQ$41,$B82))</f>
        <v>0</v>
      </c>
      <c r="J82" s="119">
        <f>IF($B82&lt;前期规划!$C$2,0,求节点(装备突破!$N$6:$N$41,装备突破!AR$6:AR$41,$B82))</f>
        <v>1.860213850310739</v>
      </c>
      <c r="K82" s="119">
        <f>IF($B82&lt;前期规划!$C$2,0,求节点(装备突破!$N$6:$N$41,装备突破!AS$6:AS$41,$B82))</f>
        <v>72.674732687111572</v>
      </c>
      <c r="L82" s="119">
        <f>IF($B82&lt;前期规划!$C$2,0,求节点(装备突破!$N$6:$N$41,装备突破!AT$6:AT$41,$B82))</f>
        <v>0</v>
      </c>
      <c r="M82" s="119">
        <f>IF($B82&lt;前期规划!$C$2,0,求节点(装备突破!$N$6:$N$41,装备突破!AU$6:AU$41,$B82))</f>
        <v>0</v>
      </c>
      <c r="N82" s="119">
        <f>IF($B82&lt;前期规划!$C$2,0,求节点(装备突破!$N$6:$N$41,装备突破!AV$6:AV$41,$B82))</f>
        <v>0</v>
      </c>
      <c r="O82" s="80">
        <f t="shared" si="63"/>
        <v>0</v>
      </c>
      <c r="P82" s="80">
        <f t="shared" si="64"/>
        <v>70.793606402137428</v>
      </c>
      <c r="Q82" s="80">
        <f t="shared" si="65"/>
        <v>8.1066297483224983E-2</v>
      </c>
      <c r="R82" s="80">
        <f t="shared" si="66"/>
        <v>0</v>
      </c>
      <c r="S82" s="80">
        <f t="shared" si="67"/>
        <v>0</v>
      </c>
      <c r="T82" s="80">
        <f t="shared" si="68"/>
        <v>0</v>
      </c>
      <c r="V82" s="128">
        <f>[4]军团势力点战斗奖励设计!GD86/E82</f>
        <v>0.15093282737538796</v>
      </c>
      <c r="W82" s="128">
        <f>求节点(活动投放!$S$6:$S$41,活动投放!AP$6:AP$41,$B82)/E82</f>
        <v>0.84906717262461207</v>
      </c>
      <c r="Y82" s="128">
        <f>[4]军团势力点战斗奖励设计!GE86/F82</f>
        <v>0.12270968286843716</v>
      </c>
      <c r="Z82" s="128">
        <f>求节点(活动投放!$S$6:$S$41,活动投放!AQ$6:AQ$41,$B82)/F82</f>
        <v>0.8772903171315628</v>
      </c>
      <c r="AB82" s="128">
        <f>[4]军团势力点战斗奖励设计!GF86/G82</f>
        <v>0.16900569350037417</v>
      </c>
      <c r="AC82" s="128">
        <f>求节点(活动投放!$S$6:$S$41,活动投放!AR$6:AR$41,$B82)/G82</f>
        <v>0.8309943064996258</v>
      </c>
      <c r="AE82" s="128">
        <f>[4]军团势力点战斗奖励设计!GG86/H82</f>
        <v>9.9452424701322095E-2</v>
      </c>
      <c r="AF82" s="128">
        <f>求节点(活动投放!$S$6:$S$41,活动投放!AS$6:AS$41,$B82)/H82</f>
        <v>0.9005475752986779</v>
      </c>
      <c r="AI82" s="80">
        <v>77</v>
      </c>
      <c r="AJ82" s="119">
        <f>[4]军团势力点战斗奖励设计!GH86+求节点(活动投放!$S$46:$S$81,活动投放!AN$46:AN$81,$AI82)</f>
        <v>180.66488272180732</v>
      </c>
      <c r="AK82" s="119">
        <f>[4]军团势力点战斗奖励设计!GI86+求节点(活动投放!$S$46:$S$81,活动投放!AO$46:AO$81,$AI82)</f>
        <v>117.97409318220883</v>
      </c>
      <c r="AL82" s="119">
        <f>[4]军团势力点战斗奖励设计!GJ86+求节点(活动投放!$S$46:$S$81,活动投放!AP$46:AP$81,$AI82)</f>
        <v>8.4186897326926378</v>
      </c>
      <c r="AM82" s="119">
        <f>[4]军团势力点战斗奖励设计!GK86+求节点(活动投放!$S$46:$S$81,活动投放!AQ$46:AQ$81,$AI82)</f>
        <v>4.5606075136143573</v>
      </c>
      <c r="AN82" s="119">
        <f>[4]军团势力点战斗奖励设计!GL86+求节点(活动投放!$S$46:$S$81,活动投放!AR$46:AR$81,$AI82)</f>
        <v>6.2589685925895528</v>
      </c>
      <c r="AO82" s="119">
        <f>[4]军团势力点战斗奖励设计!GM86+求节点(活动投放!$S$46:$S$81,活动投放!AS$46:AS$81,$AI82)</f>
        <v>1.0921593660446598</v>
      </c>
      <c r="AP82" s="119">
        <f>IF($AI82&lt;前期规划!$C$2,0,求节点(装备突破!$N$46:$N$81,装备突破!AQ$46:AQ$81,$AI82))</f>
        <v>0</v>
      </c>
      <c r="AQ82" s="119">
        <f>IF($AI82&lt;前期规划!$C$2,0,求节点(装备突破!$N$46:$N$81,装备突破!AR$46:AR$81,$AI82))</f>
        <v>0.51920669985461743</v>
      </c>
      <c r="AR82" s="119">
        <f>IF($AI82&lt;前期规划!$C$2,0,求节点(装备突破!$N$46:$N$81,装备突破!AS$46:AS$81,$AI82))</f>
        <v>96.104192741824164</v>
      </c>
      <c r="AS82" s="119">
        <f>IF($AI82&lt;前期规划!$C$2,0,求节点(装备突破!$N$46:$N$81,装备突破!AT$46:AT$81,$AI82))</f>
        <v>3.2467988833575641</v>
      </c>
      <c r="AT82" s="119">
        <f>IF($AI82&lt;前期规划!$C$2,0,求节点(装备突破!$N$46:$N$81,装备突破!AU$46:AU$81,$AI82))</f>
        <v>0</v>
      </c>
      <c r="AU82" s="119">
        <f>IF($AI82&lt;前期规划!$C$2,0,求节点(装备突破!$N$46:$N$81,装备突破!AV$46:AV$81,$AI82))</f>
        <v>0</v>
      </c>
      <c r="AV82" s="80">
        <f t="shared" si="69"/>
        <v>0</v>
      </c>
      <c r="AW82" s="80">
        <f t="shared" si="43"/>
        <v>227.21989761542494</v>
      </c>
      <c r="AX82" s="80">
        <f t="shared" si="44"/>
        <v>8.7599609262716982E-2</v>
      </c>
      <c r="AY82" s="80">
        <f t="shared" si="45"/>
        <v>1.4046473703656581</v>
      </c>
      <c r="AZ82" s="80">
        <f t="shared" si="46"/>
        <v>0</v>
      </c>
      <c r="BA82" s="80">
        <f t="shared" si="47"/>
        <v>0</v>
      </c>
      <c r="BD82" s="80">
        <v>77</v>
      </c>
      <c r="BE82" s="119">
        <f>[4]军团势力点战斗奖励设计!GN86+求节点(活动投放!$S$86:$S$121,活动投放!AN$86:AN$121,$BD82)</f>
        <v>136.46227323224235</v>
      </c>
      <c r="BF82" s="119">
        <f>[4]军团势力点战斗奖励设计!GO86+求节点(活动投放!$S$86:$S$121,活动投放!AO$86:AO$121,$BD82)</f>
        <v>106.96988585389227</v>
      </c>
      <c r="BG82" s="119">
        <f>[4]军团势力点战斗奖励设计!GP86+求节点(活动投放!$S$86:$S$121,活动投放!AP$86:AP$121,$BD82)</f>
        <v>14.075022514367252</v>
      </c>
      <c r="BH82" s="119">
        <f>[4]军团势力点战斗奖励设计!GQ86+求节点(活动投放!$S$86:$S$121,活动投放!AQ$86:AQ$121,$BD82)</f>
        <v>7.4919454226003808</v>
      </c>
      <c r="BI82" s="119">
        <f>[4]军团势力点战斗奖励设计!GR86+求节点(活动投放!$S$86:$S$121,活动投放!AR$86:AR$121,$BD82)</f>
        <v>9.2368260636033988</v>
      </c>
      <c r="BJ82" s="119">
        <f>[4]军团势力点战斗奖励设计!GS86+求节点(活动投放!$S$86:$S$121,活动投放!AS$86:AS$121,$BD82)</f>
        <v>1.4025177219851075</v>
      </c>
      <c r="BK82" s="119">
        <f>IF($BD82&lt;前期规划!$C$2,0,求节点(装备突破!$N$86:$N$121,装备突破!AQ$86:AQ$121,$BD82))</f>
        <v>0</v>
      </c>
      <c r="BL82" s="119">
        <f>IF($BD82&lt;前期规划!$C$2,0,求节点(装备突破!$N$86:$N$121,装备突破!AR$86:AR$121,$BD82))</f>
        <v>1.1343191813648392</v>
      </c>
      <c r="BM82" s="119">
        <f>IF($BD82&lt;前期规划!$C$2,0,求节点(装备突破!$N$86:$N$121,装备突破!AS$86:AS$121,$BD82))</f>
        <v>113.60530909354767</v>
      </c>
      <c r="BN82" s="119">
        <f>IF($BD82&lt;前期规划!$C$2,0,求节点(装备突破!$N$86:$N$121,装备突破!AT$86:AT$121,$BD82))</f>
        <v>9.9767919297462715</v>
      </c>
      <c r="BO82" s="119">
        <f>IF($BD82&lt;前期规划!$C$2,0,求节点(装备突破!$N$86:$N$121,装备突破!AU$86:AU$121,$BD82))</f>
        <v>0</v>
      </c>
      <c r="BP82" s="119">
        <f>IF($BD82&lt;前期规划!$C$2,0,求节点(装备突破!$N$86:$N$121,装备突破!AV$86:AV$121,$BD82))</f>
        <v>0</v>
      </c>
      <c r="BQ82" s="80">
        <f t="shared" si="70"/>
        <v>0</v>
      </c>
      <c r="BR82" s="80">
        <f t="shared" si="48"/>
        <v>94.303162294393729</v>
      </c>
      <c r="BS82" s="80">
        <f t="shared" si="49"/>
        <v>0.12389405589114899</v>
      </c>
      <c r="BT82" s="80">
        <f t="shared" si="50"/>
        <v>0.75093732287458004</v>
      </c>
      <c r="BU82" s="80">
        <f t="shared" si="51"/>
        <v>0</v>
      </c>
      <c r="BV82" s="80">
        <f t="shared" si="52"/>
        <v>0</v>
      </c>
      <c r="BY82" s="80">
        <v>77</v>
      </c>
      <c r="BZ82" s="119">
        <f>[4]军团势力点战斗奖励设计!GT86+求节点(活动投放!$S$126:$S$161,活动投放!AN$126:AN$161,$BY82)</f>
        <v>85.615110101817848</v>
      </c>
      <c r="CA82" s="119">
        <f>[4]军团势力点战斗奖励设计!GU86+求节点(活动投放!$S$126:$S$161,活动投放!AO$126:AO$161,$BY82)</f>
        <v>103.51245485963668</v>
      </c>
      <c r="CB82" s="119">
        <f>[4]军团势力点战斗奖励设计!GV86+求节点(活动投放!$S$126:$S$161,活动投放!AP$126:AP$161,$BY82)</f>
        <v>31.608715179214879</v>
      </c>
      <c r="CC82" s="119">
        <f>[4]军团势力点战斗奖励设计!GW86+求节点(活动投放!$S$126:$S$161,活动投放!AQ$126:AQ$161,$BY82)</f>
        <v>18.174847444903087</v>
      </c>
      <c r="CD82" s="119">
        <f>[4]军团势力点战斗奖励设计!GX86+求节点(活动投放!$S$126:$S$161,活动投放!AR$126:AR$161,$BY82)</f>
        <v>16.111211196335219</v>
      </c>
      <c r="CE82" s="119">
        <f>[4]军团势力点战斗奖励设计!GY86+求节点(活动投放!$S$126:$S$161,活动投放!AS$126:AS$161,$BY82)</f>
        <v>1.7901345773705801</v>
      </c>
      <c r="CF82" s="119">
        <f>IF($BY82&lt;前期规划!$C$2,0,求节点(装备突破!$N$126:$N$161,装备突破!AQ$126:AQ$161,$BY82))</f>
        <v>0</v>
      </c>
      <c r="CG82" s="119">
        <f>IF($BY82&lt;前期规划!$C$2,0,求节点(装备突破!$N$126:$N$161,装备突破!AR$126:AR$161,$BY82))</f>
        <v>0</v>
      </c>
      <c r="CH82" s="119">
        <f>IF($BY82&lt;前期规划!$C$2,0,求节点(装备突破!$N$126:$N$161,装备突破!AS$126:AS$161,$BY82))</f>
        <v>148.0459406960631</v>
      </c>
      <c r="CI82" s="119">
        <f>IF($BY82&lt;前期规划!$C$2,0,求节点(装备突破!$N$126:$N$161,装备突破!AT$126:AT$161,$BY82))</f>
        <v>20.229703480315472</v>
      </c>
      <c r="CJ82" s="119">
        <f>IF($BY82&lt;前期规划!$C$2,0,求节点(装备突破!$N$126:$N$161,装备突破!AU$126:AU$161,$BY82))</f>
        <v>0</v>
      </c>
      <c r="CK82" s="119">
        <f>IF($BY82&lt;前期规划!$C$2,0,求节点(装备突破!$N$126:$N$161,装备突破!AV$126:AV$161,$BY82))</f>
        <v>0</v>
      </c>
      <c r="CL82" s="80">
        <f t="shared" si="71"/>
        <v>0</v>
      </c>
      <c r="CM82" s="80">
        <f t="shared" si="53"/>
        <v>0</v>
      </c>
      <c r="CN82" s="80">
        <f t="shared" si="54"/>
        <v>0.2135061254000018</v>
      </c>
      <c r="CO82" s="80">
        <f t="shared" si="55"/>
        <v>0.89842381835147189</v>
      </c>
      <c r="CP82" s="80">
        <f t="shared" si="56"/>
        <v>0</v>
      </c>
      <c r="CQ82" s="80">
        <f t="shared" si="57"/>
        <v>0</v>
      </c>
      <c r="CT82" s="80">
        <v>77</v>
      </c>
      <c r="CU82" s="119">
        <f>[4]军团势力点战斗奖励设计!GZ86+求节点(活动投放!$S$166:$S$201,活动投放!AN$166:AN$201,$CT82)</f>
        <v>56.096197955638438</v>
      </c>
      <c r="CV82" s="119">
        <f>[4]军团势力点战斗奖励设计!HA86+求节点(活动投放!$S$166:$S$201,活动投放!AO$166:AO$201,$CT82)</f>
        <v>125.26156429389525</v>
      </c>
      <c r="CW82" s="119">
        <f>[4]军团势力点战斗奖励设计!HB86+求节点(活动投放!$S$166:$S$201,活动投放!AP$166:AP$201,$CT82)</f>
        <v>48.324509170401456</v>
      </c>
      <c r="CX82" s="119">
        <f>[4]军团势力点战斗奖励设计!HC86+求节点(活动投放!$S$166:$S$201,活动投放!AQ$166:AQ$201,$CT82)</f>
        <v>35.259427609649947</v>
      </c>
      <c r="CY82" s="119">
        <f>[4]军团势力点战斗奖励设计!HD86+求节点(活动投放!$S$166:$S$201,活动投放!AR$166:AR$201,$CT82)</f>
        <v>0</v>
      </c>
      <c r="CZ82" s="119">
        <f>[4]军团势力点战斗奖励设计!HE86+求节点(活动投放!$S$166:$S$201,活动投放!AS$166:AS$201,$CT82)</f>
        <v>0</v>
      </c>
      <c r="DA82" s="119">
        <f>IF($CT82&lt;前期规划!$C$2,0,求节点(装备突破!$N$166:$N$201,装备突破!AQ$166:AQ$201,$CT82))</f>
        <v>0</v>
      </c>
      <c r="DB82" s="119">
        <f>IF($CT82&lt;前期规划!$C$2,0,求节点(装备突破!$N$166:$N$201,装备突破!AR$166:AR$201,$CT82))</f>
        <v>1.2014302568263844</v>
      </c>
      <c r="DC82" s="119">
        <f>IF($CT82&lt;前期规划!$C$2,0,求节点(装备突破!$N$166:$N$201,装备突破!AS$166:AS$201,$CT82))</f>
        <v>198.34803339686374</v>
      </c>
      <c r="DD82" s="119">
        <f>IF($CT82&lt;前期规划!$C$2,0,求节点(装备突破!$N$166:$N$201,装备突破!AT$166:AT$201,$CT82))</f>
        <v>39.549463653690104</v>
      </c>
      <c r="DE82" s="119">
        <f>IF($CT82&lt;前期规划!$C$2,0,求节点(装备突破!$N$166:$N$201,装备突破!AU$166:AU$201,$CT82))</f>
        <v>0</v>
      </c>
      <c r="DF82" s="119">
        <f>IF($CT82&lt;前期规划!$C$2,0,求节点(装备突破!$N$166:$N$201,装备突破!AV$166:AV$201,$CT82))</f>
        <v>0</v>
      </c>
      <c r="DG82" s="80">
        <f t="shared" si="72"/>
        <v>0</v>
      </c>
      <c r="DH82" s="80">
        <f t="shared" si="58"/>
        <v>104.26037098880595</v>
      </c>
      <c r="DI82" s="80">
        <f t="shared" si="59"/>
        <v>0.24363492968801756</v>
      </c>
      <c r="DJ82" s="80">
        <f t="shared" si="60"/>
        <v>0.89152732685314473</v>
      </c>
      <c r="DK82" s="80">
        <f t="shared" si="61"/>
        <v>0</v>
      </c>
      <c r="DL82" s="80">
        <f t="shared" si="62"/>
        <v>0</v>
      </c>
      <c r="DN82" s="128" t="e">
        <f>[4]军团势力点战斗奖励设计!HE86/CZ82</f>
        <v>#DIV/0!</v>
      </c>
      <c r="DO82" s="128" t="e">
        <f>求节点(活动投放!$S$166:$S$201,活动投放!AS$166:AS$201,$CT82)/CZ82</f>
        <v>#DIV/0!</v>
      </c>
      <c r="DU82" s="140">
        <v>77</v>
      </c>
      <c r="DV82" s="140">
        <f>[4]军团势力点战斗奖励设计!AA86+[4]军团势力点战斗奖励设计!AF86+求节点(活动投放!$S$6:$S$41,活动投放!$BC$6:$BC$41,$DU82)</f>
        <v>243.1508977280584</v>
      </c>
      <c r="DW82" s="140">
        <f>[4]军团势力点战斗奖励设计!AB86+[4]军团势力点战斗奖励设计!AG86+求节点(活动投放!$S$46:$S$81,活动投放!$BC$46:$BC$81,$DU82)</f>
        <v>362.19179908869222</v>
      </c>
      <c r="DX82" s="140">
        <f>[4]军团势力点战斗奖励设计!AC86+[4]军团势力点战斗奖励设计!AH86+求节点(活动投放!$S$86:$S$121,活动投放!$BC$86:$BC$121,$DU82)</f>
        <v>679.35835991730232</v>
      </c>
      <c r="DY82" s="140">
        <f>[4]军团势力点战斗奖励设计!AD86+[4]军团势力点战斗奖励设计!AI86+求节点(活动投放!$S$126:$S$161,活动投放!$BC$126:$BC$161,$DU82)</f>
        <v>1851.5389315693706</v>
      </c>
      <c r="DZ82" s="140">
        <f>[4]军团势力点战斗奖励设计!AE86+[4]军团势力点战斗奖励设计!AJ86+求节点(活动投放!$S$166:$S$201,活动投放!$BC$166:$BC$201,$DU82)</f>
        <v>4313.2701042384388</v>
      </c>
      <c r="EA82" s="140">
        <f>[4]军团势力点战斗奖励设计!BI86+[4]军团势力点战斗奖励设计!BN86+求节点(活动投放!$S$6:$S$41,活动投放!$BE$6:$BE$41,$DU82)</f>
        <v>8.1050299242686137</v>
      </c>
      <c r="EB82" s="140">
        <f>[4]军团势力点战斗奖励设计!BJ86+[4]军团势力点战斗奖励设计!BO86+求节点(活动投放!$S$46:$S$81,活动投放!$BE$46:$BE$81,$DU82)</f>
        <v>12.07305996962307</v>
      </c>
      <c r="EC82" s="140">
        <f>[4]军团势力点战斗奖励设计!BK86+[4]军团势力点战斗奖励设计!BP86+求节点(活动投放!$S$86:$S$121,活动投放!$BE$86:$BE$121,$DU82)</f>
        <v>22.64527866391008</v>
      </c>
      <c r="ED82" s="140">
        <f>[4]军团势力点战斗奖励设计!BL86+[4]军团势力点战斗奖励设计!BQ86+求节点(活动投放!$S$126:$S$161,活动投放!$BE$126:$BE$161,$DU82)</f>
        <v>61.717964385645686</v>
      </c>
      <c r="EE82" s="140">
        <f>[4]军团势力点战斗奖励设计!BM86+[4]军团势力点战斗奖励设计!BR86+求节点(活动投放!$S$166:$S$201,活动投放!$BE$166:$BE$201,$DU82)</f>
        <v>143.77567014128127</v>
      </c>
      <c r="EF82" s="140">
        <f t="shared" si="73"/>
        <v>1</v>
      </c>
      <c r="EG82" s="140">
        <f t="shared" si="74"/>
        <v>1.0000000000000002</v>
      </c>
      <c r="EH82" s="140">
        <f t="shared" si="75"/>
        <v>0.99999999999999989</v>
      </c>
      <c r="EI82" s="140">
        <f t="shared" si="76"/>
        <v>1</v>
      </c>
      <c r="EJ82" s="140">
        <f t="shared" si="77"/>
        <v>1.0000000000000002</v>
      </c>
      <c r="EM82" s="140">
        <v>77</v>
      </c>
      <c r="EN82" s="140">
        <f>[4]军团势力点战斗奖励设计!AK86+[4]军团势力点战斗奖励设计!AP86+求节点(活动投放!$S$6:$S$41,活动投放!$BD$6:$BD$41,$EM82)</f>
        <v>494.25609627135162</v>
      </c>
      <c r="EO82" s="140">
        <f>[4]军团势力点战斗奖励设计!AL86+[4]军团势力点战斗奖励设计!AQ86+求节点(活动投放!$S$46:$S$81,活动投放!$BD$46:$BD$81,$EM82)</f>
        <v>685.19857074310812</v>
      </c>
      <c r="EP82" s="140">
        <f>[4]军团势力点战斗奖励设计!AM86+[4]军团势力点战斗奖励设计!AR86+求节点(活动投放!$S$86:$S$121,活动投放!$BD$86:$BD$121,$EM82)</f>
        <v>987.63486834505909</v>
      </c>
      <c r="EQ82" s="140">
        <f>[4]军团势力点战斗奖励设计!AN86+[4]军团势力点战斗奖励设计!AS86+求节点(活动投放!$S$126:$S$161,活动投放!$BD$126:$BD$161,$EM82)</f>
        <v>1653.318383922478</v>
      </c>
      <c r="ER82" s="140">
        <f>[4]军团势力点战斗奖励设计!AO86+[4]军团势力点战斗奖励设计!AT86+求节点(活动投放!$S$166:$S$201,活动投放!$BD$166:$BD$201,$EM82)</f>
        <v>0</v>
      </c>
      <c r="ES82" s="140">
        <f>[4]军团势力点战斗奖励设计!BS86+[4]军团势力点战斗奖励设计!BX86+求节点(活动投放!$S$6:$S$41,活动投放!$BF$6:$BF$41,$EM82)</f>
        <v>9.8851219254270308</v>
      </c>
      <c r="ET82" s="140">
        <f>[4]军团势力点战斗奖励设计!BT86+[4]军团势力点战斗奖励设计!BY86+求节点(活动投放!$S$46:$S$81,活动投放!$BF$46:$BF$81,$EM82)</f>
        <v>13.70397141486216</v>
      </c>
      <c r="EU82" s="140">
        <f>[4]军团势力点战斗奖励设计!BU86+[4]军团势力点战斗奖励设计!BZ86+求节点(活动投放!$S$86:$S$121,活动投放!$BF$86:$BF$121,$EM82)</f>
        <v>19.752697366901184</v>
      </c>
      <c r="EV82" s="140">
        <f>[4]军团势力点战斗奖励设计!BV86+[4]军团势力点战斗奖励设计!CA86+求节点(活动投放!$S$126:$S$161,活动投放!$BF$126:$BF$161,$EM82)</f>
        <v>33.066367678449552</v>
      </c>
      <c r="EW82" s="140">
        <f>[4]军团势力点战斗奖励设计!BW86+[4]军团势力点战斗奖励设计!CB86+求节点(活动投放!$S$166:$S$201,活动投放!$BF$166:$BF$201,$EM82)</f>
        <v>0</v>
      </c>
      <c r="EX82" s="140">
        <f t="shared" si="78"/>
        <v>1.0000000000000002</v>
      </c>
      <c r="EY82" s="140">
        <f t="shared" si="79"/>
        <v>1.0000000000000002</v>
      </c>
      <c r="EZ82" s="140">
        <f t="shared" si="80"/>
        <v>0.99999999999999978</v>
      </c>
      <c r="FA82" s="140">
        <f t="shared" si="81"/>
        <v>1.0000000000000002</v>
      </c>
      <c r="FB82" s="140">
        <f t="shared" si="82"/>
        <v>0</v>
      </c>
    </row>
    <row r="83" spans="2:158" x14ac:dyDescent="0.15">
      <c r="B83" s="80">
        <v>78</v>
      </c>
      <c r="C83" s="119">
        <f>[4]军团势力点战斗奖励设计!GB87+求节点(活动投放!$S$6:$S$41,活动投放!AN$6:AN$41,$B83)</f>
        <v>221.46167070597045</v>
      </c>
      <c r="D83" s="119">
        <f>[4]军团势力点战斗奖励设计!GC87+求节点(活动投放!$S$6:$S$41,活动投放!AO$6:AO$41,$B83)</f>
        <v>145.85642140984032</v>
      </c>
      <c r="E83" s="119">
        <f>[4]军团势力点战斗奖励设计!GD87+求节点(活动投放!$S$6:$S$41,活动投放!AP$6:AP$41,$B83)</f>
        <v>6.8391364003885062</v>
      </c>
      <c r="F83" s="119">
        <f>[4]军团势力点战斗奖励设计!GE87+求节点(活动投放!$S$6:$S$41,活动投放!AQ$6:AQ$41,$B83)</f>
        <v>3.3667579447161482</v>
      </c>
      <c r="G83" s="119">
        <f>[4]军团势力点战斗奖励设计!GF87+求节点(活动投放!$S$6:$S$41,活动投放!AR$6:AR$41,$B83)</f>
        <v>4.9627070946675325</v>
      </c>
      <c r="H83" s="119">
        <f>[4]军团势力点战斗奖励设计!GG87+求节点(活动投放!$S$6:$S$41,活动投放!AS$6:AS$41,$B83)</f>
        <v>0.96748218209935577</v>
      </c>
      <c r="I83" s="119">
        <f>IF($B83&lt;前期规划!$C$2,0,求节点(装备突破!$N$6:$N$41,装备突破!AQ$6:AQ$41,$B83))</f>
        <v>0</v>
      </c>
      <c r="J83" s="119">
        <f>IF($B83&lt;前期规划!$C$2,0,求节点(装备突破!$N$6:$N$41,装备突破!AR$6:AR$41,$B83))</f>
        <v>0</v>
      </c>
      <c r="K83" s="119">
        <f>IF($B83&lt;前期规划!$C$2,0,求节点(装备突破!$N$6:$N$41,装备突破!AS$6:AS$41,$B83))</f>
        <v>72.930124522663519</v>
      </c>
      <c r="L83" s="119">
        <f>IF($B83&lt;前期规划!$C$2,0,求节点(装备突破!$N$6:$N$41,装备突破!AT$6:AT$41,$B83))</f>
        <v>2.0698754773364763</v>
      </c>
      <c r="M83" s="119">
        <f>IF($B83&lt;前期规划!$C$2,0,求节点(装备突破!$N$6:$N$41,装备突破!AU$6:AU$41,$B83))</f>
        <v>0</v>
      </c>
      <c r="N83" s="119">
        <f>IF($B83&lt;前期规划!$C$2,0,求节点(装备突破!$N$6:$N$41,装备突破!AV$6:AV$41,$B83))</f>
        <v>0</v>
      </c>
      <c r="O83" s="80">
        <f t="shared" si="63"/>
        <v>0</v>
      </c>
      <c r="P83" s="80">
        <f t="shared" si="64"/>
        <v>0</v>
      </c>
      <c r="Q83" s="80">
        <f t="shared" si="65"/>
        <v>9.3776562773634081E-2</v>
      </c>
      <c r="R83" s="80">
        <f t="shared" si="66"/>
        <v>1.6265509599874604</v>
      </c>
      <c r="S83" s="80">
        <f t="shared" si="67"/>
        <v>0</v>
      </c>
      <c r="T83" s="80">
        <f t="shared" si="68"/>
        <v>0</v>
      </c>
      <c r="V83" s="128">
        <f>[4]军团势力点战斗奖励设计!GD87/E83</f>
        <v>0.20666331859866929</v>
      </c>
      <c r="W83" s="128">
        <f>求节点(活动投放!$S$6:$S$41,活动投放!AP$6:AP$41,$B83)/E83</f>
        <v>0.79333668140133062</v>
      </c>
      <c r="Y83" s="128">
        <f>[4]军团势力点战斗奖励设计!GE87/F83</f>
        <v>0.13821927791657729</v>
      </c>
      <c r="Z83" s="128">
        <f>求节点(活动投放!$S$6:$S$41,活动投放!AQ$6:AQ$41,$B83)/F83</f>
        <v>0.86178072208342271</v>
      </c>
      <c r="AB83" s="128">
        <f>[4]军团势力点战斗奖励设计!GF87/G83</f>
        <v>0.16773661978612517</v>
      </c>
      <c r="AC83" s="128">
        <f>求节点(活动投放!$S$6:$S$41,活动投放!AR$6:AR$41,$B83)/G83</f>
        <v>0.8322633802138748</v>
      </c>
      <c r="AE83" s="128">
        <f>[4]军团势力点战斗奖励设计!GG87/H83</f>
        <v>9.5600694077653883E-2</v>
      </c>
      <c r="AF83" s="128">
        <f>求节点(活动投放!$S$6:$S$41,活动投放!AS$6:AS$41,$B83)/H83</f>
        <v>0.90439930592234608</v>
      </c>
      <c r="AI83" s="80">
        <v>78</v>
      </c>
      <c r="AJ83" s="119">
        <f>[4]军团势力点战斗奖励设计!GH87+求节点(活动投放!$S$46:$S$81,活动投放!AN$46:AN$81,$AI83)</f>
        <v>185.49544757668272</v>
      </c>
      <c r="AK83" s="119">
        <f>[4]军团势力点战斗奖励设计!GI87+求节点(活动投放!$S$46:$S$81,活动投放!AO$46:AO$81,$AI83)</f>
        <v>130.05629583910024</v>
      </c>
      <c r="AL83" s="119">
        <f>[4]军团势力点战斗奖励设计!GJ87+求节点(活动投放!$S$46:$S$81,活动投放!AP$46:AP$81,$AI83)</f>
        <v>9.6344298819230616</v>
      </c>
      <c r="AM83" s="119">
        <f>[4]军团势力点战斗奖励设计!GK87+求节点(活动投放!$S$46:$S$81,活动投放!AQ$46:AQ$81,$AI83)</f>
        <v>4.9656586153435969</v>
      </c>
      <c r="AN83" s="119">
        <f>[4]军团势力点战斗奖励设计!GL87+求节点(活动投放!$S$46:$S$81,活动投放!AR$46:AR$81,$AI83)</f>
        <v>7.0143751857270544</v>
      </c>
      <c r="AO83" s="119">
        <f>[4]军团势力点战斗奖励设计!GM87+求节点(活动投放!$S$46:$S$81,活动投放!AS$46:AS$81,$AI83)</f>
        <v>1.2791126778731416</v>
      </c>
      <c r="AP83" s="119">
        <f>IF($AI83&lt;前期规划!$C$2,0,求节点(装备突破!$N$46:$N$81,装备突破!AQ$46:AQ$81,$AI83))</f>
        <v>0</v>
      </c>
      <c r="AQ83" s="119">
        <f>IF($AI83&lt;前期规划!$C$2,0,求节点(装备突破!$N$46:$N$81,装备突破!AR$46:AR$81,$AI83))</f>
        <v>0</v>
      </c>
      <c r="AR83" s="119">
        <f>IF($AI83&lt;前期规划!$C$2,0,求节点(装备突破!$N$46:$N$81,装备突破!AS$46:AS$81,$AI83))</f>
        <v>93.125114108792843</v>
      </c>
      <c r="AS83" s="119">
        <f>IF($AI83&lt;前期规划!$C$2,0,求节点(装备突破!$N$46:$N$81,装备突破!AT$46:AT$81,$AI83))</f>
        <v>6.8748858912071515</v>
      </c>
      <c r="AT83" s="119">
        <f>IF($AI83&lt;前期规划!$C$2,0,求节点(装备突破!$N$46:$N$81,装备突破!AU$46:AU$81,$AI83))</f>
        <v>0</v>
      </c>
      <c r="AU83" s="119">
        <f>IF($AI83&lt;前期规划!$C$2,0,求节点(装备突破!$N$46:$N$81,装备突破!AV$46:AV$81,$AI83))</f>
        <v>0</v>
      </c>
      <c r="AV83" s="80">
        <f t="shared" si="69"/>
        <v>0</v>
      </c>
      <c r="AW83" s="80">
        <f t="shared" si="43"/>
        <v>0</v>
      </c>
      <c r="AX83" s="80">
        <f t="shared" si="44"/>
        <v>0.10345683840631538</v>
      </c>
      <c r="AY83" s="80">
        <f t="shared" si="45"/>
        <v>0.72228960508196649</v>
      </c>
      <c r="AZ83" s="80">
        <f t="shared" si="46"/>
        <v>0</v>
      </c>
      <c r="BA83" s="80">
        <f t="shared" si="47"/>
        <v>0</v>
      </c>
      <c r="BD83" s="80">
        <v>78</v>
      </c>
      <c r="BE83" s="119">
        <f>[4]军团势力点战斗奖励设计!GN87+求节点(活动投放!$S$86:$S$121,活动投放!AN$86:AN$121,$BD83)</f>
        <v>139.81892471479381</v>
      </c>
      <c r="BF83" s="119">
        <f>[4]军团势力点战斗奖励设计!GO87+求节点(活动投放!$S$86:$S$121,活动投放!AO$86:AO$121,$BD83)</f>
        <v>115.99789906986732</v>
      </c>
      <c r="BG83" s="119">
        <f>[4]军团势力点战斗奖励设计!GP87+求节点(活动投放!$S$86:$S$121,活动投放!AP$86:AP$121,$BD83)</f>
        <v>15.839395104021865</v>
      </c>
      <c r="BH83" s="119">
        <f>[4]军团势力点战斗奖励设计!GQ87+求节点(活动投放!$S$86:$S$121,活动投放!AQ$86:AQ$121,$BD83)</f>
        <v>8.0702806040259691</v>
      </c>
      <c r="BI83" s="119">
        <f>[4]军团势力点战斗奖励设计!GR87+求节点(活动投放!$S$86:$S$121,活动投放!AR$86:AR$121,$BD83)</f>
        <v>10.307556677783206</v>
      </c>
      <c r="BJ83" s="119">
        <f>[4]军团势力点战斗奖励设计!GS87+求节点(活动投放!$S$86:$S$121,活动投放!AS$86:AS$121,$BD83)</f>
        <v>1.6713554616660318</v>
      </c>
      <c r="BK83" s="119">
        <f>IF($BD83&lt;前期规划!$C$2,0,求节点(装备突破!$N$86:$N$121,装备突破!AQ$86:AQ$121,$BD83))</f>
        <v>0</v>
      </c>
      <c r="BL83" s="119">
        <f>IF($BD83&lt;前期规划!$C$2,0,求节点(装备突破!$N$86:$N$121,装备突破!AR$86:AR$121,$BD83))</f>
        <v>0</v>
      </c>
      <c r="BM83" s="119">
        <f>IF($BD83&lt;前期规划!$C$2,0,求节点(装备突破!$N$86:$N$121,装备突破!AS$86:AS$121,$BD83))</f>
        <v>116.72613784652053</v>
      </c>
      <c r="BN83" s="119">
        <f>IF($BD83&lt;前期规划!$C$2,0,求节点(装备突破!$N$86:$N$121,装备突破!AT$86:AT$121,$BD83))</f>
        <v>14.657672308150669</v>
      </c>
      <c r="BO83" s="119">
        <f>IF($BD83&lt;前期规划!$C$2,0,求节点(装备突破!$N$86:$N$121,装备突破!AU$86:AU$121,$BD83))</f>
        <v>0</v>
      </c>
      <c r="BP83" s="119">
        <f>IF($BD83&lt;前期规划!$C$2,0,求节点(装备突破!$N$86:$N$121,装备突破!AV$86:AV$121,$BD83))</f>
        <v>0</v>
      </c>
      <c r="BQ83" s="80">
        <f t="shared" si="70"/>
        <v>0</v>
      </c>
      <c r="BR83" s="80">
        <f t="shared" si="48"/>
        <v>0</v>
      </c>
      <c r="BS83" s="80">
        <f t="shared" si="49"/>
        <v>0.13569707176338328</v>
      </c>
      <c r="BT83" s="80">
        <f t="shared" si="50"/>
        <v>0.55058405143484757</v>
      </c>
      <c r="BU83" s="80">
        <f t="shared" si="51"/>
        <v>0</v>
      </c>
      <c r="BV83" s="80">
        <f t="shared" si="52"/>
        <v>0</v>
      </c>
      <c r="BY83" s="80">
        <v>78</v>
      </c>
      <c r="BZ83" s="119">
        <f>[4]军团势力点战斗奖励设计!GT87+求节点(活动投放!$S$126:$S$161,活动投放!AN$126:AN$161,$BY83)</f>
        <v>87.368934327429159</v>
      </c>
      <c r="CA83" s="119">
        <f>[4]军团势力点战斗奖励设计!GU87+求节点(活动投放!$S$126:$S$161,活动投放!AO$126:AO$161,$BY83)</f>
        <v>109.36503709384621</v>
      </c>
      <c r="CB83" s="119">
        <f>[4]军团势力点战斗奖励设计!GV87+求节点(活动投放!$S$126:$S$161,活动投放!AP$126:AP$161,$BY83)</f>
        <v>34.499877324116802</v>
      </c>
      <c r="CC83" s="119">
        <f>[4]军团势力点战斗奖励设计!GW87+求节点(活动投放!$S$126:$S$161,活动投放!AQ$126:AQ$161,$BY83)</f>
        <v>19.222126020946138</v>
      </c>
      <c r="CD83" s="119">
        <f>[4]军团势力点战斗奖励设计!GX87+求节点(活动投放!$S$126:$S$161,活动投放!AR$126:AR$161,$BY83)</f>
        <v>18.430555073481436</v>
      </c>
      <c r="CE83" s="119">
        <f>[4]军团势力点战斗奖励设计!GY87+求节点(活动投放!$S$126:$S$161,活动投放!AS$126:AS$161,$BY83)</f>
        <v>2.0478394526090482</v>
      </c>
      <c r="CF83" s="119">
        <f>IF($BY83&lt;前期规划!$C$2,0,求节点(装备突破!$N$126:$N$161,装备突破!AQ$126:AQ$161,$BY83))</f>
        <v>0</v>
      </c>
      <c r="CG83" s="119">
        <f>IF($BY83&lt;前期规划!$C$2,0,求节点(装备突破!$N$126:$N$161,装备突破!AR$126:AR$161,$BY83))</f>
        <v>0</v>
      </c>
      <c r="CH83" s="119">
        <f>IF($BY83&lt;前期规划!$C$2,0,求节点(装备突破!$N$126:$N$161,装备突破!AS$126:AS$161,$BY83))</f>
        <v>149.26110188530419</v>
      </c>
      <c r="CI83" s="119">
        <f>IF($BY83&lt;前期规划!$C$2,0,求节点(装备突破!$N$126:$N$161,装备突破!AT$126:AT$161,$BY83))</f>
        <v>26.305509426520896</v>
      </c>
      <c r="CJ83" s="119">
        <f>IF($BY83&lt;前期规划!$C$2,0,求节点(装备突破!$N$126:$N$161,装备突破!AU$126:AU$161,$BY83))</f>
        <v>0</v>
      </c>
      <c r="CK83" s="119">
        <f>IF($BY83&lt;前期规划!$C$2,0,求节点(装备突破!$N$126:$N$161,装备突破!AV$126:AV$161,$BY83))</f>
        <v>0</v>
      </c>
      <c r="CL83" s="80">
        <f t="shared" si="71"/>
        <v>0</v>
      </c>
      <c r="CM83" s="80">
        <f t="shared" si="53"/>
        <v>0</v>
      </c>
      <c r="CN83" s="80">
        <f t="shared" si="54"/>
        <v>0.23113776388055435</v>
      </c>
      <c r="CO83" s="80">
        <f t="shared" si="55"/>
        <v>0.73072624100435113</v>
      </c>
      <c r="CP83" s="80">
        <f t="shared" si="56"/>
        <v>0</v>
      </c>
      <c r="CQ83" s="80">
        <f t="shared" si="57"/>
        <v>0</v>
      </c>
      <c r="CT83" s="80">
        <v>78</v>
      </c>
      <c r="CU83" s="119">
        <f>[4]军团势力点战斗奖励设计!GZ87+求节点(活动投放!$S$166:$S$201,活动投放!AN$166:AN$201,$CT83)</f>
        <v>57.147526600641058</v>
      </c>
      <c r="CV83" s="119">
        <f>[4]军团势力点战斗奖励设计!HA87+求节点(活动投放!$S$166:$S$201,活动投放!AO$166:AO$201,$CT83)</f>
        <v>130.51570618138868</v>
      </c>
      <c r="CW83" s="119">
        <f>[4]军团势力点战斗奖励设计!HB87+求节点(活动投放!$S$166:$S$201,活动投放!AP$166:AP$201,$CT83)</f>
        <v>54.202693562680331</v>
      </c>
      <c r="CX83" s="119">
        <f>[4]军团势力点战斗奖励设计!HC87+求节点(活动投放!$S$166:$S$201,活动投放!AQ$166:AQ$201,$CT83)</f>
        <v>38.155205982787969</v>
      </c>
      <c r="CY83" s="119">
        <f>[4]军团势力点战斗奖励设计!HD87+求节点(活动投放!$S$166:$S$201,活动投放!AR$166:AR$201,$CT83)</f>
        <v>5.8629263542309893</v>
      </c>
      <c r="CZ83" s="119">
        <f>[4]军团势力点战斗奖励设计!HE87+求节点(活动投放!$S$166:$S$201,活动投放!AS$166:AS$201,$CT83)</f>
        <v>0.65143626158122114</v>
      </c>
      <c r="DA83" s="119">
        <f>IF($CT83&lt;前期规划!$C$2,0,求节点(装备突破!$N$166:$N$201,装备突破!AQ$166:AQ$201,$CT83))</f>
        <v>0</v>
      </c>
      <c r="DB83" s="119">
        <f>IF($CT83&lt;前期规划!$C$2,0,求节点(装备突破!$N$166:$N$201,装备突破!AR$166:AR$201,$CT83))</f>
        <v>0</v>
      </c>
      <c r="DC83" s="119">
        <f>IF($CT83&lt;前期规划!$C$2,0,求节点(装备突破!$N$166:$N$201,装备突破!AS$166:AS$201,$CT83))</f>
        <v>197.04863268357451</v>
      </c>
      <c r="DD83" s="119">
        <f>IF($CT83&lt;前期规划!$C$2,0,求节点(装备突破!$N$166:$N$201,装备突破!AT$166:AT$201,$CT83))</f>
        <v>38.524316341787255</v>
      </c>
      <c r="DE83" s="119">
        <f>IF($CT83&lt;前期规划!$C$2,0,求节点(装备突破!$N$166:$N$201,装备突破!AU$166:AU$201,$CT83))</f>
        <v>10.329785607489224</v>
      </c>
      <c r="DF83" s="119">
        <f>IF($CT83&lt;前期规划!$C$2,0,求节点(装备突破!$N$166:$N$201,装备突破!AV$166:AV$201,$CT83))</f>
        <v>0</v>
      </c>
      <c r="DG83" s="80">
        <f t="shared" si="72"/>
        <v>0</v>
      </c>
      <c r="DH83" s="80">
        <f t="shared" si="58"/>
        <v>0</v>
      </c>
      <c r="DI83" s="80">
        <f t="shared" si="59"/>
        <v>0.27507267025658755</v>
      </c>
      <c r="DJ83" s="80">
        <f t="shared" si="60"/>
        <v>0.9904187693890647</v>
      </c>
      <c r="DK83" s="80">
        <f t="shared" si="61"/>
        <v>0.56757483427151612</v>
      </c>
      <c r="DL83" s="80">
        <f t="shared" si="62"/>
        <v>0</v>
      </c>
      <c r="DN83" s="128">
        <f>[4]军团势力点战斗奖励设计!HE87/CZ83</f>
        <v>0.25587290350330139</v>
      </c>
      <c r="DO83" s="128">
        <f>求节点(活动投放!$S$166:$S$201,活动投放!AS$166:AS$201,$CT83)/CZ83</f>
        <v>0.74412709649669861</v>
      </c>
      <c r="DU83" s="140">
        <v>78</v>
      </c>
      <c r="DV83" s="140">
        <f>[4]军团势力点战斗奖励设计!AA87+[4]军团势力点战斗奖励设计!AF87+求节点(活动投放!$S$6:$S$41,活动投放!$BC$6:$BC$41,$DU83)</f>
        <v>285.27216857048711</v>
      </c>
      <c r="DW83" s="140">
        <f>[4]军团势力点战斗奖励设计!AB87+[4]军团势力点战斗奖励设计!AG87+求节点(活动投放!$S$46:$S$81,活动投放!$BC$46:$BC$81,$DU83)</f>
        <v>410.84487881961741</v>
      </c>
      <c r="DX83" s="140">
        <f>[4]军团势力点战斗奖励设计!AC87+[4]军团势力点战斗奖励设计!AH87+求节点(活动投放!$S$86:$S$121,活动投放!$BC$86:$BC$121,$DU83)</f>
        <v>751.10794531860074</v>
      </c>
      <c r="DY83" s="140">
        <f>[4]军团势力点战斗奖励设计!AD87+[4]军团势力点战斗奖励设计!AI87+求节点(活动投放!$S$126:$S$161,活动投放!$BC$126:$BC$161,$DU83)</f>
        <v>1957.1584740363578</v>
      </c>
      <c r="DZ83" s="140">
        <f>[4]军团势力点战斗奖励设计!AE87+[4]军团势力点战斗奖励设计!AJ87+求节点(活动投放!$S$166:$S$201,活动投放!$BC$166:$BC$201,$DU83)</f>
        <v>4489.3269288953534</v>
      </c>
      <c r="EA83" s="140">
        <f>[4]军团势力点战斗奖励设计!BI87+[4]军团势力点战斗奖励设计!BN87+求节点(活动投放!$S$6:$S$41,活动投放!$BE$6:$BE$41,$DU83)</f>
        <v>9.5090722856829046</v>
      </c>
      <c r="EB83" s="140">
        <f>[4]军团势力点战斗奖励设计!BJ87+[4]军团势力点战斗奖励设计!BO87+求节点(活动投放!$S$46:$S$81,活动投放!$BE$46:$BE$81,$DU83)</f>
        <v>13.694829293987246</v>
      </c>
      <c r="EC83" s="140">
        <f>[4]军团势力点战斗奖励设计!BK87+[4]军团势力点战斗奖励设计!BP87+求节点(活动投放!$S$86:$S$121,活动投放!$BE$86:$BE$121,$DU83)</f>
        <v>25.036931510620025</v>
      </c>
      <c r="ED83" s="140">
        <f>[4]军团势力点战斗奖励设计!BL87+[4]军团势力点战斗奖励设计!BQ87+求节点(活动投放!$S$126:$S$161,活动投放!$BE$126:$BE$161,$DU83)</f>
        <v>65.238615801211921</v>
      </c>
      <c r="EE83" s="140">
        <f>[4]军团势力点战斗奖励设计!BM87+[4]军团势力点战斗奖励设计!BR87+求节点(活动投放!$S$166:$S$201,活动投放!$BE$166:$BE$201,$DU83)</f>
        <v>149.64423096317844</v>
      </c>
      <c r="EF83" s="140">
        <f t="shared" si="73"/>
        <v>0.99999999999999978</v>
      </c>
      <c r="EG83" s="140">
        <f t="shared" si="74"/>
        <v>1.0000000000000002</v>
      </c>
      <c r="EH83" s="140">
        <f t="shared" si="75"/>
        <v>1</v>
      </c>
      <c r="EI83" s="140">
        <f t="shared" si="76"/>
        <v>1</v>
      </c>
      <c r="EJ83" s="140">
        <f t="shared" si="77"/>
        <v>1</v>
      </c>
      <c r="EM83" s="140">
        <v>78</v>
      </c>
      <c r="EN83" s="140">
        <f>[4]军团势力点战斗奖励设计!AK87+[4]军团势力点战斗奖励设计!AP87+求节点(活动投放!$S$6:$S$41,活动投放!$BD$6:$BD$41,$EM83)</f>
        <v>551.3083477133365</v>
      </c>
      <c r="EO83" s="140">
        <f>[4]军团势力点战斗奖励设计!AL87+[4]军团势力点战斗奖励设计!AQ87+求节点(活动投放!$S$46:$S$81,活动投放!$BD$46:$BD$81,$EM83)</f>
        <v>772.81189543028609</v>
      </c>
      <c r="EP83" s="140">
        <f>[4]军团势力点战斗奖励设计!AM87+[4]军团势力点战斗奖励设计!AR87+求节点(活动投放!$S$86:$S$121,活动投放!$BD$86:$BD$121,$EM83)</f>
        <v>1111.9573534243571</v>
      </c>
      <c r="EQ83" s="140">
        <f>[4]军团势力点战斗奖励设计!AN87+[4]军团势力点战斗奖励设计!AS87+求节点(活动投放!$S$126:$S$161,活动投放!$BD$126:$BD$161,$EM83)</f>
        <v>1891.0765721998048</v>
      </c>
      <c r="ER83" s="140">
        <f>[4]军团势力点战斗奖励设计!AO87+[4]军团势力点战斗奖励设计!AT87+求节点(活动投放!$S$166:$S$201,活动投放!$BD$166:$BD$201,$EM83)</f>
        <v>611.04031375762963</v>
      </c>
      <c r="ES83" s="140">
        <f>[4]军团势力点战斗奖励设计!BS87+[4]军团势力点战斗奖励设计!BX87+求节点(活动投放!$S$6:$S$41,活动投放!$BF$6:$BF$41,$EM83)</f>
        <v>11.02616695426673</v>
      </c>
      <c r="ET83" s="140">
        <f>[4]军团势力点战斗奖励设计!BT87+[4]军团势力点战斗奖励设计!BY87+求节点(活动投放!$S$46:$S$81,活动投放!$BF$46:$BF$81,$EM83)</f>
        <v>15.456237908605722</v>
      </c>
      <c r="EU83" s="140">
        <f>[4]军团势力点战斗奖励设计!BU87+[4]军团势力点战斗奖励设计!BZ87+求节点(活动投放!$S$86:$S$121,活动投放!$BF$86:$BF$121,$EM83)</f>
        <v>22.239147068487139</v>
      </c>
      <c r="EV83" s="140">
        <f>[4]军团势力点战斗奖励设计!BV87+[4]军团势力点战斗奖励设计!CA87+求节点(活动投放!$S$126:$S$161,活动投放!$BF$126:$BF$161,$EM83)</f>
        <v>37.821531443996086</v>
      </c>
      <c r="EW83" s="140">
        <f>[4]军团势力点战斗奖励设计!BW87+[4]军团势力点战斗奖励设计!CB87+求节点(活动投放!$S$166:$S$201,活动投放!$BF$166:$BF$201,$EM83)</f>
        <v>12.22080627515259</v>
      </c>
      <c r="EX83" s="140">
        <f t="shared" si="78"/>
        <v>1</v>
      </c>
      <c r="EY83" s="140">
        <f t="shared" si="79"/>
        <v>1</v>
      </c>
      <c r="EZ83" s="140">
        <f t="shared" si="80"/>
        <v>1.0000000000000002</v>
      </c>
      <c r="FA83" s="140">
        <f t="shared" si="81"/>
        <v>1.0000000000000002</v>
      </c>
      <c r="FB83" s="140">
        <f t="shared" si="82"/>
        <v>1.0000000000000002</v>
      </c>
    </row>
    <row r="84" spans="2:158" x14ac:dyDescent="0.15">
      <c r="B84" s="80">
        <v>79</v>
      </c>
      <c r="C84" s="119">
        <f>[4]军团势力点战斗奖励设计!GB88+求节点(活动投放!$S$6:$S$41,活动投放!AN$6:AN$41,$B84)</f>
        <v>227.27083150272443</v>
      </c>
      <c r="D84" s="119">
        <f>[4]军团势力点战斗奖励设计!GC88+求节点(活动投放!$S$6:$S$41,活动投放!AO$6:AO$41,$B84)</f>
        <v>160.36398936521277</v>
      </c>
      <c r="E84" s="119">
        <f>[4]军团势力点战斗奖励设计!GD88+求节点(活动投放!$S$6:$S$41,活动投放!AP$6:AP$41,$B84)</f>
        <v>8.0234949708558201</v>
      </c>
      <c r="F84" s="119">
        <f>[4]军团势力点战斗奖励设计!GE88+求节点(活动投放!$S$6:$S$41,活动投放!AQ$6:AQ$41,$B84)</f>
        <v>3.6799006102211012</v>
      </c>
      <c r="G84" s="119">
        <f>[4]军团势力点战斗奖励设计!GF88+求节点(活动投放!$S$6:$S$41,活动投放!AR$6:AR$41,$B84)</f>
        <v>5.4710142779868773</v>
      </c>
      <c r="H84" s="119">
        <f>[4]军团势力点战斗奖励设计!GG88+求节点(活动投放!$S$6:$S$41,活动投放!AS$6:AS$41,$B84)</f>
        <v>1.0944645931199279</v>
      </c>
      <c r="I84" s="119">
        <f>IF($B84&lt;前期规划!$C$2,0,求节点(装备突破!$N$6:$N$41,装备突破!AQ$6:AQ$41,$B84))</f>
        <v>0</v>
      </c>
      <c r="J84" s="119">
        <f>IF($B84&lt;前期规划!$C$2,0,求节点(装备突破!$N$6:$N$41,装备突破!AR$6:AR$41,$B84))</f>
        <v>0</v>
      </c>
      <c r="K84" s="119">
        <f>IF($B84&lt;前期规划!$C$2,0,求节点(装备突破!$N$6:$N$41,装备突破!AS$6:AS$41,$B84))</f>
        <v>70.325651752489449</v>
      </c>
      <c r="L84" s="119">
        <f>IF($B84&lt;前期规划!$C$2,0,求节点(装备突破!$N$6:$N$41,装备突破!AT$6:AT$41,$B84))</f>
        <v>4.6743482475105456</v>
      </c>
      <c r="M84" s="119">
        <f>IF($B84&lt;前期规划!$C$2,0,求节点(装备突破!$N$6:$N$41,装备突破!AU$6:AU$41,$B84))</f>
        <v>0</v>
      </c>
      <c r="N84" s="119">
        <f>IF($B84&lt;前期规划!$C$2,0,求节点(装备突破!$N$6:$N$41,装备突破!AV$6:AV$41,$B84))</f>
        <v>0</v>
      </c>
      <c r="O84" s="80">
        <f t="shared" si="63"/>
        <v>0</v>
      </c>
      <c r="P84" s="80">
        <f t="shared" si="64"/>
        <v>0</v>
      </c>
      <c r="Q84" s="80">
        <f t="shared" si="65"/>
        <v>0.114090588155435</v>
      </c>
      <c r="R84" s="80">
        <f t="shared" si="66"/>
        <v>0.7872542684813727</v>
      </c>
      <c r="S84" s="80">
        <f t="shared" si="67"/>
        <v>0</v>
      </c>
      <c r="T84" s="80">
        <f t="shared" si="68"/>
        <v>0</v>
      </c>
      <c r="V84" s="128">
        <f>[4]军团势力点战斗奖励设计!GD88/E84</f>
        <v>0.26953937415902718</v>
      </c>
      <c r="W84" s="128">
        <f>求节点(活动投放!$S$6:$S$41,活动投放!AP$6:AP$41,$B84)/E84</f>
        <v>0.73046062584097282</v>
      </c>
      <c r="Y84" s="128">
        <f>[4]军团势力点战斗奖励设计!GE88/F84</f>
        <v>0.15735978911422346</v>
      </c>
      <c r="Z84" s="128">
        <f>求节点(活动投放!$S$6:$S$41,活动投放!AQ$6:AQ$41,$B84)/F84</f>
        <v>0.84264021088577656</v>
      </c>
      <c r="AB84" s="128">
        <f>[4]军团势力点战斗奖励设计!GF88/G84</f>
        <v>0.16718843095291144</v>
      </c>
      <c r="AC84" s="128">
        <f>求节点(活动投放!$S$6:$S$41,活动投放!AR$6:AR$41,$B84)/G84</f>
        <v>0.83281156904708864</v>
      </c>
      <c r="AE84" s="128">
        <f>[4]军团势力点战斗奖励设计!GG88/H84</f>
        <v>9.2860249112525856E-2</v>
      </c>
      <c r="AF84" s="128">
        <f>求节点(活动投放!$S$6:$S$41,活动投放!AS$6:AS$41,$B84)/H84</f>
        <v>0.90713975088747423</v>
      </c>
      <c r="AI84" s="80">
        <v>79</v>
      </c>
      <c r="AJ84" s="119">
        <f>[4]军团势力点战斗奖励设计!GH88+求节点(活动投放!$S$46:$S$81,活动投放!AN$46:AN$81,$AI84)</f>
        <v>190.38794728638891</v>
      </c>
      <c r="AK84" s="119">
        <f>[4]军团势力点战斗奖励设计!GI88+求节点(活动投放!$S$46:$S$81,活动投放!AO$46:AO$81,$AI84)</f>
        <v>142.53281856092408</v>
      </c>
      <c r="AL84" s="119">
        <f>[4]军团势力点战斗奖励设计!GJ88+求节点(活动投放!$S$46:$S$81,活动投放!AP$46:AP$81,$AI84)</f>
        <v>11.089919166591445</v>
      </c>
      <c r="AM84" s="119">
        <f>[4]军团势力点战斗奖励设计!GK88+求节点(活动投放!$S$46:$S$81,活动投放!AQ$46:AQ$81,$AI84)</f>
        <v>5.4056397722011384</v>
      </c>
      <c r="AN84" s="119">
        <f>[4]军团势力点战斗奖励设计!GL88+求节点(活动投放!$S$46:$S$81,活动投放!AR$46:AR$81,$AI84)</f>
        <v>7.7926522856727658</v>
      </c>
      <c r="AO84" s="119">
        <f>[4]军团势力点战斗奖励设计!GM88+求节点(活动投放!$S$46:$S$81,活动投放!AS$46:AS$81,$AI84)</f>
        <v>1.4704897627649147</v>
      </c>
      <c r="AP84" s="119">
        <f>IF($AI84&lt;前期规划!$C$2,0,求节点(装备突破!$N$46:$N$81,装备突破!AQ$46:AQ$81,$AI84))</f>
        <v>0</v>
      </c>
      <c r="AQ84" s="119">
        <f>IF($AI84&lt;前期规划!$C$2,0,求节点(装备突破!$N$46:$N$81,装备突破!AR$46:AR$81,$AI84))</f>
        <v>0</v>
      </c>
      <c r="AR84" s="119">
        <f>IF($AI84&lt;前期规划!$C$2,0,求节点(装备突破!$N$46:$N$81,装备突破!AS$46:AS$81,$AI84))</f>
        <v>89.32604556764467</v>
      </c>
      <c r="AS84" s="119">
        <f>IF($AI84&lt;前期规划!$C$2,0,求节点(装备突破!$N$46:$N$81,装备突破!AT$46:AT$81,$AI84))</f>
        <v>10.673954432355329</v>
      </c>
      <c r="AT84" s="119">
        <f>IF($AI84&lt;前期规划!$C$2,0,求节点(装备突破!$N$46:$N$81,装备突破!AU$46:AU$81,$AI84))</f>
        <v>0</v>
      </c>
      <c r="AU84" s="119">
        <f>IF($AI84&lt;前期规划!$C$2,0,求节点(装备突破!$N$46:$N$81,装备突破!AV$46:AV$81,$AI84))</f>
        <v>0</v>
      </c>
      <c r="AV84" s="80">
        <f t="shared" si="69"/>
        <v>0</v>
      </c>
      <c r="AW84" s="80">
        <f t="shared" si="43"/>
        <v>0</v>
      </c>
      <c r="AX84" s="80">
        <f t="shared" si="44"/>
        <v>0.12415101436672567</v>
      </c>
      <c r="AY84" s="80">
        <f t="shared" si="45"/>
        <v>0.50643271961283076</v>
      </c>
      <c r="AZ84" s="80">
        <f t="shared" si="46"/>
        <v>0</v>
      </c>
      <c r="BA84" s="80">
        <f t="shared" si="47"/>
        <v>0</v>
      </c>
      <c r="BD84" s="80">
        <v>79</v>
      </c>
      <c r="BE84" s="119">
        <f>[4]军团势力点战斗奖励设计!GN88+求节点(活动投放!$S$86:$S$121,活动投放!AN$86:AN$121,$BD84)</f>
        <v>143.12630837213641</v>
      </c>
      <c r="BF84" s="119">
        <f>[4]军团势力点战斗奖励设计!GO88+求节点(活动投放!$S$86:$S$121,活动投放!AO$86:AO$121,$BD84)</f>
        <v>125.16075621002679</v>
      </c>
      <c r="BG84" s="119">
        <f>[4]军团势力点战斗奖励设计!GP88+求节点(活动投放!$S$86:$S$121,活动投放!AP$86:AP$121,$BD84)</f>
        <v>17.869926535231556</v>
      </c>
      <c r="BH84" s="119">
        <f>[4]军团势力点战斗奖励设计!GQ88+求节点(活动投放!$S$86:$S$121,活动投放!AQ$86:AQ$121,$BD84)</f>
        <v>8.7011539216524163</v>
      </c>
      <c r="BI84" s="119">
        <f>[4]军团势力点战斗奖励设计!GR88+求节点(活动投放!$S$86:$S$121,活动投放!AR$86:AR$121,$BD84)</f>
        <v>11.442498815241956</v>
      </c>
      <c r="BJ84" s="119">
        <f>[4]军团势力点战斗奖励设计!GS88+求节点(活动投放!$S$86:$S$121,活动投放!AS$86:AS$121,$BD84)</f>
        <v>1.9559075128346439</v>
      </c>
      <c r="BK84" s="119">
        <f>IF($BD84&lt;前期规划!$C$2,0,求节点(装备突破!$N$86:$N$121,装备突破!AQ$86:AQ$121,$BD84))</f>
        <v>0</v>
      </c>
      <c r="BL84" s="119">
        <f>IF($BD84&lt;前期规划!$C$2,0,求节点(装备突破!$N$86:$N$121,装备突破!AR$86:AR$121,$BD84))</f>
        <v>0</v>
      </c>
      <c r="BM84" s="119">
        <f>IF($BD84&lt;前期规划!$C$2,0,求节点(装备突破!$N$86:$N$121,装备突破!AS$86:AS$121,$BD84))</f>
        <v>120.92386018262488</v>
      </c>
      <c r="BN84" s="119">
        <f>IF($BD84&lt;前期规划!$C$2,0,求节点(装备突破!$N$86:$N$121,装备突破!AT$86:AT$121,$BD84))</f>
        <v>19.904825228281101</v>
      </c>
      <c r="BO84" s="119">
        <f>IF($BD84&lt;前期规划!$C$2,0,求节点(装备突破!$N$86:$N$121,装备突破!AU$86:AU$121,$BD84))</f>
        <v>0</v>
      </c>
      <c r="BP84" s="119">
        <f>IF($BD84&lt;前期规划!$C$2,0,求节点(装备突破!$N$86:$N$121,装备突破!AV$86:AV$121,$BD84))</f>
        <v>0</v>
      </c>
      <c r="BQ84" s="80">
        <f t="shared" si="70"/>
        <v>0</v>
      </c>
      <c r="BR84" s="80">
        <f t="shared" si="48"/>
        <v>0</v>
      </c>
      <c r="BS84" s="80">
        <f t="shared" si="49"/>
        <v>0.14777833347565614</v>
      </c>
      <c r="BT84" s="80">
        <f t="shared" si="50"/>
        <v>0.43713792117549843</v>
      </c>
      <c r="BU84" s="80">
        <f t="shared" si="51"/>
        <v>0</v>
      </c>
      <c r="BV84" s="80">
        <f t="shared" si="52"/>
        <v>0</v>
      </c>
      <c r="BY84" s="80">
        <v>79</v>
      </c>
      <c r="BZ84" s="119">
        <f>[4]军团势力点战斗奖励设计!GT88+求节点(活动投放!$S$126:$S$161,活动投放!AN$126:AN$161,$BY84)</f>
        <v>88.949789894081178</v>
      </c>
      <c r="CA84" s="119">
        <f>[4]军团势力点战斗奖励设计!GU88+求节点(活动投放!$S$126:$S$161,活动投放!AO$126:AO$161,$BY84)</f>
        <v>115.06031377972654</v>
      </c>
      <c r="CB84" s="119">
        <f>[4]军团势力点战斗奖励设计!GV88+求节点(活动投放!$S$126:$S$161,活动投放!AP$126:AP$161,$BY84)</f>
        <v>37.771511297693301</v>
      </c>
      <c r="CC84" s="119">
        <f>[4]军团势力点战斗奖励设计!GW88+求节点(活动投放!$S$126:$S$161,活动投放!AQ$126:AQ$161,$BY84)</f>
        <v>20.399908488150992</v>
      </c>
      <c r="CD84" s="119">
        <f>[4]军团势力点战斗奖励设计!GX88+求节点(活动投放!$S$126:$S$161,活动投放!AR$126:AR$161,$BY84)</f>
        <v>20.888706825841819</v>
      </c>
      <c r="CE84" s="119">
        <f>[4]军团势力点战斗奖励设计!GY88+求节点(活动投放!$S$126:$S$161,活动投放!AS$126:AS$161,$BY84)</f>
        <v>2.4816138104115608</v>
      </c>
      <c r="CF84" s="119">
        <f>IF($BY84&lt;前期规划!$C$2,0,求节点(装备突破!$N$126:$N$161,装备突破!AQ$126:AQ$161,$BY84))</f>
        <v>0</v>
      </c>
      <c r="CG84" s="119">
        <f>IF($BY84&lt;前期规划!$C$2,0,求节点(装备突破!$N$126:$N$161,装备突破!AR$126:AR$161,$BY84))</f>
        <v>0</v>
      </c>
      <c r="CH84" s="119">
        <f>IF($BY84&lt;前期规划!$C$2,0,求节点(装备突破!$N$126:$N$161,装备突破!AS$126:AS$161,$BY84))</f>
        <v>147.78059193960888</v>
      </c>
      <c r="CI84" s="119">
        <f>IF($BY84&lt;前期规划!$C$2,0,求节点(装备突破!$N$126:$N$161,装备突破!AT$126:AT$161,$BY84))</f>
        <v>29.556118387921778</v>
      </c>
      <c r="CJ84" s="119">
        <f>IF($BY84&lt;前期规划!$C$2,0,求节点(装备突破!$N$126:$N$161,装备突破!AU$126:AU$161,$BY84))</f>
        <v>2.6632896724693356</v>
      </c>
      <c r="CK84" s="119">
        <f>IF($BY84&lt;前期规划!$C$2,0,求节点(装备突破!$N$126:$N$161,装备突破!AV$126:AV$161,$BY84))</f>
        <v>0</v>
      </c>
      <c r="CL84" s="80">
        <f t="shared" si="71"/>
        <v>0</v>
      </c>
      <c r="CM84" s="80">
        <f t="shared" si="53"/>
        <v>0</v>
      </c>
      <c r="CN84" s="80">
        <f t="shared" si="54"/>
        <v>0.25559182570556205</v>
      </c>
      <c r="CO84" s="80">
        <f t="shared" si="55"/>
        <v>0.69020932384976141</v>
      </c>
      <c r="CP84" s="80">
        <f t="shared" si="56"/>
        <v>7.8431974718222568</v>
      </c>
      <c r="CQ84" s="80">
        <f t="shared" si="57"/>
        <v>0</v>
      </c>
      <c r="CT84" s="80">
        <v>79</v>
      </c>
      <c r="CU84" s="119">
        <f>[4]军团势力点战斗奖励设计!GZ88+求节点(活动投放!$S$166:$S$201,活动投放!AN$166:AN$201,$CT84)</f>
        <v>58.029589271566905</v>
      </c>
      <c r="CV84" s="119">
        <f>[4]军团势力点战斗奖励设计!HA88+求节点(活动投放!$S$166:$S$201,活动投放!AO$166:AO$201,$CT84)</f>
        <v>135.02265309353729</v>
      </c>
      <c r="CW84" s="119">
        <f>[4]军团势力点战斗奖励设计!HB88+求节点(活动投放!$S$166:$S$201,活动投放!AP$166:AP$201,$CT84)</f>
        <v>59.256861019473277</v>
      </c>
      <c r="CX84" s="119">
        <f>[4]军团势力点战斗奖励设计!HC88+求节点(活动投放!$S$166:$S$201,活动投放!AQ$166:AQ$201,$CT84)</f>
        <v>40.300250613989121</v>
      </c>
      <c r="CY84" s="119">
        <f>[4]军团势力点战斗奖励设计!HD88+求节点(活动投放!$S$166:$S$201,活动投放!AR$166:AR$201,$CT84)</f>
        <v>10.957877210767666</v>
      </c>
      <c r="CZ84" s="119">
        <f>[4]军团势力点战斗奖励设计!HE88+求节点(活动投放!$S$166:$S$201,活动投放!AS$166:AS$201,$CT84)</f>
        <v>1.2175419123075186</v>
      </c>
      <c r="DA84" s="119">
        <f>IF($CT84&lt;前期规划!$C$2,0,求节点(装备突破!$N$166:$N$201,装备突破!AQ$166:AQ$201,$CT84))</f>
        <v>0</v>
      </c>
      <c r="DB84" s="119">
        <f>IF($CT84&lt;前期规划!$C$2,0,求节点(装备突破!$N$166:$N$201,装备突破!AR$166:AR$201,$CT84))</f>
        <v>0</v>
      </c>
      <c r="DC84" s="119">
        <f>IF($CT84&lt;前期规划!$C$2,0,求节点(装备突破!$N$166:$N$201,装备突破!AS$166:AS$201,$CT84))</f>
        <v>193.7220017618944</v>
      </c>
      <c r="DD84" s="119">
        <f>IF($CT84&lt;前期规划!$C$2,0,求节点(装备突破!$N$166:$N$201,装备突破!AT$166:AT$201,$CT84))</f>
        <v>36.861000880947202</v>
      </c>
      <c r="DE84" s="119">
        <f>IF($CT84&lt;前期规划!$C$2,0,求节点(装备突破!$N$166:$N$201,装备突破!AU$166:AU$201,$CT84))</f>
        <v>21.972993833369582</v>
      </c>
      <c r="DF84" s="119">
        <f>IF($CT84&lt;前期规划!$C$2,0,求节点(装备突破!$N$166:$N$201,装备突破!AV$166:AV$201,$CT84))</f>
        <v>0</v>
      </c>
      <c r="DG84" s="80">
        <f t="shared" si="72"/>
        <v>0</v>
      </c>
      <c r="DH84" s="80">
        <f t="shared" si="58"/>
        <v>0</v>
      </c>
      <c r="DI84" s="80">
        <f t="shared" si="59"/>
        <v>0.30588606601487867</v>
      </c>
      <c r="DJ84" s="80">
        <f t="shared" si="60"/>
        <v>1.0933032107334775</v>
      </c>
      <c r="DK84" s="80">
        <f t="shared" si="61"/>
        <v>0.4986975053952975</v>
      </c>
      <c r="DL84" s="80">
        <f t="shared" si="62"/>
        <v>0</v>
      </c>
      <c r="DN84" s="128">
        <f>[4]军团势力点战斗奖励设计!HE88/CZ84</f>
        <v>0.15309820301531279</v>
      </c>
      <c r="DO84" s="128">
        <f>求节点(活动投放!$S$166:$S$201,活动投放!AS$166:AS$201,$CT84)/CZ84</f>
        <v>0.84690179698468715</v>
      </c>
      <c r="DU84" s="140">
        <v>79</v>
      </c>
      <c r="DV84" s="140">
        <f>[4]军团势力点战斗奖励设计!AA88+[4]军团势力点战斗奖励设计!AF88+求节点(活动投放!$S$6:$S$41,活动投放!$BC$6:$BC$41,$DU84)</f>
        <v>342.44373434727783</v>
      </c>
      <c r="DW84" s="140">
        <f>[4]军团势力点战斗奖励设计!AB88+[4]军团势力点战斗奖励设计!AG88+求节点(活动投放!$S$46:$S$81,活动投放!$BC$46:$BC$81,$DU84)</f>
        <v>474.48628277018315</v>
      </c>
      <c r="DX84" s="140">
        <f>[4]军团势力点战斗奖励设计!AC88+[4]军团势力点战斗奖励设计!AH88+求节点(活动投放!$S$86:$S$121,活动投放!$BC$86:$BC$121,$DU84)</f>
        <v>837.84566170020253</v>
      </c>
      <c r="DY84" s="140">
        <f>[4]军团势力点战斗奖励设计!AD88+[4]军团势力点战斗奖励设计!AI88+求节点(活动投放!$S$126:$S$161,活动投放!$BC$126:$BC$161,$DU84)</f>
        <v>2077.5552958578955</v>
      </c>
      <c r="DZ84" s="140">
        <f>[4]军团势力点战斗奖励设计!AE88+[4]军团势力点战斗奖励设计!AJ88+求节点(活动投放!$S$166:$S$201,活动投放!$BC$166:$BC$201,$DU84)</f>
        <v>4636.2549696946517</v>
      </c>
      <c r="EA84" s="140">
        <f>[4]军团势力点战斗奖励设计!BI88+[4]军团势力点战斗奖励设计!BN88+求节点(活动投放!$S$6:$S$41,活动投放!$BE$6:$BE$41,$DU84)</f>
        <v>11.414791144909262</v>
      </c>
      <c r="EB84" s="140">
        <f>[4]军团势力点战斗奖励设计!BJ88+[4]军团势力点战斗奖励设计!BO88+求节点(活动投放!$S$46:$S$81,活动投放!$BE$46:$BE$81,$DU84)</f>
        <v>15.816209425672769</v>
      </c>
      <c r="EC84" s="140">
        <f>[4]军团势力点战斗奖励设计!BK88+[4]军团势力点战斗奖励设计!BP88+求节点(活动投放!$S$86:$S$121,活动投放!$BE$86:$BE$121,$DU84)</f>
        <v>27.928188723340082</v>
      </c>
      <c r="ED84" s="140">
        <f>[4]军团势力点战斗奖励设计!BL88+[4]军团势力点战斗奖励设计!BQ88+求节点(活动投放!$S$126:$S$161,活动投放!$BE$126:$BE$161,$DU84)</f>
        <v>69.251843195263177</v>
      </c>
      <c r="EE84" s="140">
        <f>[4]军团势力点战斗奖励设计!BM88+[4]军团势力点战斗奖励设计!BR88+求节点(活动投放!$S$166:$S$201,活动投放!$BE$166:$BE$201,$DU84)</f>
        <v>154.54183232315506</v>
      </c>
      <c r="EF84" s="140">
        <f t="shared" si="73"/>
        <v>0.99999999999999989</v>
      </c>
      <c r="EG84" s="140">
        <f t="shared" si="74"/>
        <v>1.0000000000000002</v>
      </c>
      <c r="EH84" s="140">
        <f t="shared" si="75"/>
        <v>1.0000000000000002</v>
      </c>
      <c r="EI84" s="140">
        <f t="shared" si="76"/>
        <v>1.0000000000000002</v>
      </c>
      <c r="EJ84" s="140">
        <f t="shared" si="77"/>
        <v>1</v>
      </c>
      <c r="EM84" s="140">
        <v>79</v>
      </c>
      <c r="EN84" s="140">
        <f>[4]军团势力点战斗奖励设计!AK88+[4]军团势力点战斗奖励设计!AP88+求节点(活动投放!$S$6:$S$41,活动投放!$BD$6:$BD$41,$EM84)</f>
        <v>610.30491774828681</v>
      </c>
      <c r="EO84" s="140">
        <f>[4]军团势力点战斗奖励设计!AL88+[4]军团势力点战斗奖励设计!AQ88+求节点(活动投放!$S$46:$S$81,活动投放!$BD$46:$BD$81,$EM84)</f>
        <v>863.03362345631854</v>
      </c>
      <c r="EP84" s="140">
        <f>[4]军团势力点战斗奖励设计!AM88+[4]军团势力点战斗奖励设计!AR88+求节点(活动投放!$S$86:$S$121,活动投放!$BD$86:$BD$121,$EM84)</f>
        <v>1243.7208699795308</v>
      </c>
      <c r="EQ84" s="140">
        <f>[4]军团势力点战斗奖励设计!AN88+[4]军团势力点战斗奖励设计!AS88+求节点(活动投放!$S$126:$S$161,活动投放!$BD$126:$BD$161,$EM84)</f>
        <v>2157.8130148957357</v>
      </c>
      <c r="ER84" s="140">
        <f>[4]军团势力点战斗奖励设计!AO88+[4]军团势力点战斗奖励设计!AT88+求节点(活动投放!$S$166:$S$201,活动投放!$BD$166:$BD$201,$EM84)</f>
        <v>1131.6137095210677</v>
      </c>
      <c r="ES84" s="140">
        <f>[4]军团势力点战斗奖励设计!BS88+[4]军团势力点战斗奖励设计!BX88+求节点(活动投放!$S$6:$S$41,活动投放!$BF$6:$BF$41,$EM84)</f>
        <v>12.206098354965736</v>
      </c>
      <c r="ET84" s="140">
        <f>[4]军团势力点战斗奖励设计!BT88+[4]军团势力点战斗奖励设计!BY88+求节点(活动投放!$S$46:$S$81,活动投放!$BF$46:$BF$81,$EM84)</f>
        <v>17.260672469126369</v>
      </c>
      <c r="EU84" s="140">
        <f>[4]军团势力点战斗奖励设计!BU88+[4]军团势力点战斗奖励设计!BZ88+求节点(活动投放!$S$86:$S$121,活动投放!$BF$86:$BF$121,$EM84)</f>
        <v>24.874417399590612</v>
      </c>
      <c r="EV84" s="140">
        <f>[4]军团势力点战斗奖励设计!BV88+[4]军团势力点战斗奖励设计!CA88+求节点(活动投放!$S$126:$S$161,活动投放!$BF$126:$BF$161,$EM84)</f>
        <v>43.156260297914713</v>
      </c>
      <c r="EW84" s="140">
        <f>[4]军团势力点战斗奖励设计!BW88+[4]军团势力点战斗奖励设计!CB88+求节点(活动投放!$S$166:$S$201,活动投放!$BF$166:$BF$201,$EM84)</f>
        <v>22.632274190421352</v>
      </c>
      <c r="EX84" s="140">
        <f t="shared" si="78"/>
        <v>1</v>
      </c>
      <c r="EY84" s="140">
        <f t="shared" si="79"/>
        <v>1</v>
      </c>
      <c r="EZ84" s="140">
        <f t="shared" si="80"/>
        <v>1.0000000000000002</v>
      </c>
      <c r="FA84" s="140">
        <f t="shared" si="81"/>
        <v>1</v>
      </c>
      <c r="FB84" s="140">
        <f t="shared" si="82"/>
        <v>1</v>
      </c>
    </row>
    <row r="85" spans="2:158" x14ac:dyDescent="0.15">
      <c r="B85" s="80">
        <v>80</v>
      </c>
      <c r="C85" s="119">
        <f>[4]军团势力点战斗奖励设计!GB89+求节点(活动投放!$S$6:$S$41,活动投放!AN$6:AN$41,$B85)</f>
        <v>233.09513949294913</v>
      </c>
      <c r="D85" s="119">
        <f>[4]军团势力点战斗奖励设计!GC89+求节点(活动投放!$S$6:$S$41,活动投放!AO$6:AO$41,$B85)</f>
        <v>175.20692369142711</v>
      </c>
      <c r="E85" s="119">
        <f>[4]军团势力点战斗奖励设计!GD89+求节点(活动投放!$S$6:$S$41,活动投放!AP$6:AP$41,$B85)</f>
        <v>9.5139476878990781</v>
      </c>
      <c r="F85" s="119">
        <f>[4]军团势力点战斗奖励设计!GE89+求节点(活动投放!$S$6:$S$41,活动投放!AQ$6:AQ$41,$B85)</f>
        <v>4.0470945804049077</v>
      </c>
      <c r="G85" s="119">
        <f>[4]军团势力点战斗奖励设计!GF89+求节点(活动投放!$S$6:$S$41,活动投放!AR$6:AR$41,$B85)</f>
        <v>6.0355742292316776</v>
      </c>
      <c r="H85" s="119">
        <f>[4]军团势力点战斗奖励设计!GG89+求节点(活动投放!$S$6:$S$41,活动投放!AS$6:AS$41,$B85)</f>
        <v>1.2360292143862963</v>
      </c>
      <c r="I85" s="119">
        <f>IF($B85&lt;前期规划!$C$2,0,求节点(装备突破!$N$6:$N$41,装备突破!AQ$6:AQ$41,$B85))</f>
        <v>0</v>
      </c>
      <c r="J85" s="119">
        <f>IF($B85&lt;前期规划!$C$2,0,求节点(装备突破!$N$6:$N$41,装备突破!AR$6:AR$41,$B85))</f>
        <v>0</v>
      </c>
      <c r="K85" s="119">
        <f>IF($B85&lt;前期规划!$C$2,0,求节点(装备突破!$N$6:$N$41,装备突破!AS$6:AS$41,$B85))</f>
        <v>67.413391275839075</v>
      </c>
      <c r="L85" s="119">
        <f>IF($B85&lt;前期规划!$C$2,0,求节点(装备突破!$N$6:$N$41,装备突破!AT$6:AT$41,$B85))</f>
        <v>7.5866087241609268</v>
      </c>
      <c r="M85" s="119">
        <f>IF($B85&lt;前期规划!$C$2,0,求节点(装备突破!$N$6:$N$41,装备突破!AU$6:AU$41,$B85))</f>
        <v>0</v>
      </c>
      <c r="N85" s="119">
        <f>IF($B85&lt;前期规划!$C$2,0,求节点(装备突破!$N$6:$N$41,装备突破!AV$6:AV$41,$B85))</f>
        <v>0</v>
      </c>
      <c r="O85" s="80">
        <f t="shared" si="63"/>
        <v>0</v>
      </c>
      <c r="P85" s="80">
        <f t="shared" si="64"/>
        <v>0</v>
      </c>
      <c r="Q85" s="80">
        <f t="shared" si="65"/>
        <v>0.14112845397393428</v>
      </c>
      <c r="R85" s="80">
        <f t="shared" si="66"/>
        <v>0.53345239323021942</v>
      </c>
      <c r="S85" s="80">
        <f t="shared" si="67"/>
        <v>0</v>
      </c>
      <c r="T85" s="80">
        <f t="shared" si="68"/>
        <v>0</v>
      </c>
      <c r="V85" s="128">
        <f>[4]军团势力点战斗奖励设计!GD89/E85</f>
        <v>0.33283464543403313</v>
      </c>
      <c r="W85" s="128">
        <f>求节点(活动投放!$S$6:$S$41,活动投放!AP$6:AP$41,$B85)/E85</f>
        <v>0.66716535456596693</v>
      </c>
      <c r="Y85" s="128">
        <f>[4]军团势力点战斗奖励设计!GE89/F85</f>
        <v>0.17871335209088057</v>
      </c>
      <c r="Z85" s="128">
        <f>求节点(活动投放!$S$6:$S$41,活动投放!AQ$6:AQ$41,$B85)/F85</f>
        <v>0.82128664790911943</v>
      </c>
      <c r="AB85" s="128">
        <f>[4]军团势力点战斗奖励设计!GF89/G85</f>
        <v>0.16615770178089673</v>
      </c>
      <c r="AC85" s="128">
        <f>求节点(活动投放!$S$6:$S$41,活动投放!AR$6:AR$41,$B85)/G85</f>
        <v>0.83384229821910327</v>
      </c>
      <c r="AE85" s="128">
        <f>[4]军团势力点战斗奖励设计!GG89/H85</f>
        <v>9.0150435063864623E-2</v>
      </c>
      <c r="AF85" s="128">
        <f>求节点(活动投放!$S$6:$S$41,活动投放!AS$6:AS$41,$B85)/H85</f>
        <v>0.90984956493613534</v>
      </c>
      <c r="AI85" s="80">
        <v>80</v>
      </c>
      <c r="AJ85" s="119">
        <f>[4]军团势力点战斗奖励设计!GH89+求节点(活动投放!$S$46:$S$81,活动投放!AN$46:AN$81,$AI85)</f>
        <v>195.23809624947717</v>
      </c>
      <c r="AK85" s="119">
        <f>[4]军团势力点战斗奖励设计!GI89+求节点(活动投放!$S$46:$S$81,活动投放!AO$46:AO$81,$AI85)</f>
        <v>155.20165166221258</v>
      </c>
      <c r="AL85" s="119">
        <f>[4]军团势力点战斗奖励设计!GJ89+求节点(活动投放!$S$46:$S$81,活动投放!AP$46:AP$81,$AI85)</f>
        <v>12.851658958218918</v>
      </c>
      <c r="AM85" s="119">
        <f>[4]军团势力点战斗奖励设计!GK89+求节点(活动投放!$S$46:$S$81,活动投放!AQ$46:AQ$81,$AI85)</f>
        <v>5.9042235395781342</v>
      </c>
      <c r="AN85" s="119">
        <f>[4]军团势力点战斗奖励设计!GL89+求节点(活动投放!$S$46:$S$81,活动投放!AR$46:AR$81,$AI85)</f>
        <v>8.639786742434179</v>
      </c>
      <c r="AO85" s="119">
        <f>[4]军团势力点战斗奖励设计!GM89+求节点(活动投放!$S$46:$S$81,活动投放!AS$46:AS$81,$AI85)</f>
        <v>1.6792611225841609</v>
      </c>
      <c r="AP85" s="119">
        <f>IF($AI85&lt;前期规划!$C$2,0,求节点(装备突破!$N$46:$N$81,装备突破!AQ$46:AQ$81,$AI85))</f>
        <v>0</v>
      </c>
      <c r="AQ85" s="119">
        <f>IF($AI85&lt;前期规划!$C$2,0,求节点(装备突破!$N$46:$N$81,装备突破!AR$46:AR$81,$AI85))</f>
        <v>0</v>
      </c>
      <c r="AR85" s="119">
        <f>IF($AI85&lt;前期规划!$C$2,0,求节点(装备突破!$N$46:$N$81,装备突破!AS$46:AS$81,$AI85))</f>
        <v>92.740413834390978</v>
      </c>
      <c r="AS85" s="119">
        <f>IF($AI85&lt;前期规划!$C$2,0,求节点(装备突破!$N$46:$N$81,装备突破!AT$46:AT$81,$AI85))</f>
        <v>14.814581310279276</v>
      </c>
      <c r="AT85" s="119">
        <f>IF($AI85&lt;前期规划!$C$2,0,求节点(装备突破!$N$46:$N$81,装备突破!AU$46:AU$81,$AI85))</f>
        <v>0</v>
      </c>
      <c r="AU85" s="119">
        <f>IF($AI85&lt;前期规划!$C$2,0,求节点(装备突破!$N$46:$N$81,装备突破!AV$46:AV$81,$AI85))</f>
        <v>0</v>
      </c>
      <c r="AV85" s="80">
        <f t="shared" si="69"/>
        <v>0</v>
      </c>
      <c r="AW85" s="80">
        <f t="shared" si="43"/>
        <v>0</v>
      </c>
      <c r="AX85" s="80">
        <f t="shared" si="44"/>
        <v>0.13857668331271916</v>
      </c>
      <c r="AY85" s="80">
        <f t="shared" si="45"/>
        <v>0.39854137055371369</v>
      </c>
      <c r="AZ85" s="80">
        <f t="shared" si="46"/>
        <v>0</v>
      </c>
      <c r="BA85" s="80">
        <f t="shared" si="47"/>
        <v>0</v>
      </c>
      <c r="BD85" s="80">
        <v>80</v>
      </c>
      <c r="BE85" s="119">
        <f>[4]军团势力点战斗奖励设计!GN89+求节点(活动投放!$S$86:$S$121,活动投放!AN$86:AN$121,$BD85)</f>
        <v>146.15867049815273</v>
      </c>
      <c r="BF85" s="119">
        <f>[4]军团势力点战斗奖励设计!GO89+求节点(活动投放!$S$86:$S$121,活动投放!AO$86:AO$121,$BD85)</f>
        <v>133.86244382845592</v>
      </c>
      <c r="BG85" s="119">
        <f>[4]军团势力点战斗奖励设计!GP89+求节点(活动投放!$S$86:$S$121,活动投放!AP$86:AP$121,$BD85)</f>
        <v>20.068799196018396</v>
      </c>
      <c r="BH85" s="119">
        <f>[4]军团势力点战斗奖励设计!GQ89+求节点(活动投放!$S$86:$S$121,活动投放!AQ$86:AQ$121,$BD85)</f>
        <v>9.3539810333147688</v>
      </c>
      <c r="BI85" s="119">
        <f>[4]军团势力点战斗奖励设计!GR89+求节点(活动投放!$S$86:$S$121,活动投放!AR$86:AR$121,$BD85)</f>
        <v>12.586536447012238</v>
      </c>
      <c r="BJ85" s="119">
        <f>[4]军团势力点战斗奖励设计!GS89+求节点(活动投放!$S$86:$S$121,活动投放!AS$86:AS$121,$BD85)</f>
        <v>2.2427248050457349</v>
      </c>
      <c r="BK85" s="119">
        <f>IF($BD85&lt;前期规划!$C$2,0,求节点(装备突破!$N$86:$N$121,装备突破!AQ$86:AQ$121,$BD85))</f>
        <v>0</v>
      </c>
      <c r="BL85" s="119">
        <f>IF($BD85&lt;前期规划!$C$2,0,求节点(装备突破!$N$86:$N$121,装备突破!AR$86:AR$121,$BD85))</f>
        <v>0</v>
      </c>
      <c r="BM85" s="119">
        <f>IF($BD85&lt;前期规划!$C$2,0,求节点(装备突破!$N$86:$N$121,装备突破!AS$86:AS$121,$BD85))</f>
        <v>124.86695066670291</v>
      </c>
      <c r="BN85" s="119">
        <f>IF($BD85&lt;前期规划!$C$2,0,求节点(装备突破!$N$86:$N$121,装备突破!AT$86:AT$121,$BD85))</f>
        <v>24.973390133340583</v>
      </c>
      <c r="BO85" s="119">
        <f>IF($BD85&lt;前期规划!$C$2,0,求节点(装备突破!$N$86:$N$121,装备突破!AU$86:AU$121,$BD85))</f>
        <v>0.15965919995650557</v>
      </c>
      <c r="BP85" s="119">
        <f>IF($BD85&lt;前期规划!$C$2,0,求节点(装备突破!$N$86:$N$121,装备突破!AV$86:AV$121,$BD85))</f>
        <v>0</v>
      </c>
      <c r="BQ85" s="80">
        <f t="shared" si="70"/>
        <v>0</v>
      </c>
      <c r="BR85" s="80">
        <f t="shared" si="48"/>
        <v>0</v>
      </c>
      <c r="BS85" s="80">
        <f t="shared" si="49"/>
        <v>0.16072146463787998</v>
      </c>
      <c r="BT85" s="80">
        <f t="shared" si="50"/>
        <v>0.37455791878359318</v>
      </c>
      <c r="BU85" s="80">
        <f t="shared" si="51"/>
        <v>78.833768742678572</v>
      </c>
      <c r="BV85" s="80">
        <f t="shared" si="52"/>
        <v>0</v>
      </c>
      <c r="BY85" s="80">
        <v>80</v>
      </c>
      <c r="BZ85" s="119">
        <f>[4]军团势力点战斗奖励设计!GT89+求节点(活动投放!$S$126:$S$161,活动投放!AN$126:AN$161,$BY85)</f>
        <v>90.401577765450227</v>
      </c>
      <c r="CA85" s="119">
        <f>[4]军团势力点战斗奖励设计!GU89+求节点(活动投放!$S$126:$S$161,活动投放!AO$126:AO$161,$BY85)</f>
        <v>120.81162598269141</v>
      </c>
      <c r="CB85" s="119">
        <f>[4]军团势力点战斗奖励设计!GV89+求节点(活动投放!$S$126:$S$161,活动投放!AP$126:AP$161,$BY85)</f>
        <v>41.599228708615549</v>
      </c>
      <c r="CC85" s="119">
        <f>[4]军团势力点战斗奖励设计!GW89+求节点(活动投放!$S$126:$S$161,活动投放!AQ$126:AQ$161,$BY85)</f>
        <v>21.769816510547283</v>
      </c>
      <c r="CD85" s="119">
        <f>[4]军团势力点战斗奖励设计!GX89+求节点(活动投放!$S$126:$S$161,活动投放!AR$126:AR$161,$BY85)</f>
        <v>23.544541270839389</v>
      </c>
      <c r="CE85" s="119">
        <f>[4]军团势力点战斗奖励设计!GY89+求节点(活动投放!$S$126:$S$161,活动投放!AS$126:AS$161,$BY85)</f>
        <v>3.1865876679833911</v>
      </c>
      <c r="CF85" s="119">
        <f>IF($BY85&lt;前期规划!$C$2,0,求节点(装备突破!$N$126:$N$161,装备突破!AQ$126:AQ$161,$BY85))</f>
        <v>0</v>
      </c>
      <c r="CG85" s="119">
        <f>IF($BY85&lt;前期规划!$C$2,0,求节点(装备突破!$N$126:$N$161,装备突破!AR$126:AR$161,$BY85))</f>
        <v>0</v>
      </c>
      <c r="CH85" s="119">
        <f>IF($BY85&lt;前期规划!$C$2,0,求节点(装备突破!$N$126:$N$161,装备突破!AS$126:AS$161,$BY85))</f>
        <v>142.1178843264874</v>
      </c>
      <c r="CI85" s="119">
        <f>IF($BY85&lt;前期规划!$C$2,0,求节点(装备突破!$N$126:$N$161,装备突破!AT$126:AT$161,$BY85))</f>
        <v>28.423576865297477</v>
      </c>
      <c r="CJ85" s="119">
        <f>IF($BY85&lt;前期规划!$C$2,0,求节点(装备突破!$N$126:$N$161,装备突破!AU$126:AU$161,$BY85))</f>
        <v>9.4585388082151312</v>
      </c>
      <c r="CK85" s="119">
        <f>IF($BY85&lt;前期规划!$C$2,0,求节点(装备突破!$N$126:$N$161,装备突破!AV$126:AV$161,$BY85))</f>
        <v>0</v>
      </c>
      <c r="CL85" s="80">
        <f t="shared" si="71"/>
        <v>0</v>
      </c>
      <c r="CM85" s="80">
        <f t="shared" si="53"/>
        <v>0</v>
      </c>
      <c r="CN85" s="80">
        <f t="shared" si="54"/>
        <v>0.292709315972152</v>
      </c>
      <c r="CO85" s="80">
        <f t="shared" si="55"/>
        <v>0.76590700085766439</v>
      </c>
      <c r="CP85" s="80">
        <f t="shared" si="56"/>
        <v>2.4892366303334277</v>
      </c>
      <c r="CQ85" s="80">
        <f t="shared" si="57"/>
        <v>0</v>
      </c>
      <c r="CT85" s="80">
        <v>80</v>
      </c>
      <c r="CU85" s="119">
        <f>[4]军团势力点战斗奖励设计!GZ89+求节点(活动投放!$S$166:$S$201,活动投放!AN$166:AN$201,$CT85)</f>
        <v>58.828382100061901</v>
      </c>
      <c r="CV85" s="119">
        <f>[4]军团势力点战斗奖励设计!HA89+求节点(活动投放!$S$166:$S$201,活动投放!AO$166:AO$201,$CT85)</f>
        <v>139.42774790992524</v>
      </c>
      <c r="CW85" s="119">
        <f>[4]军团势力点战斗奖励设计!HB89+求节点(活动投放!$S$166:$S$201,活动投放!AP$166:AP$201,$CT85)</f>
        <v>64.395237553219587</v>
      </c>
      <c r="CX85" s="119">
        <f>[4]军团势力点战斗奖励设计!HC89+求节点(活动投放!$S$166:$S$201,活动投放!AQ$166:AQ$201,$CT85)</f>
        <v>42.455212528203504</v>
      </c>
      <c r="CY85" s="119">
        <f>[4]军团势力点战斗奖励设计!HD89+求节点(活动投放!$S$166:$S$201,活动投放!AR$166:AR$201,$CT85)</f>
        <v>16.054342008354066</v>
      </c>
      <c r="CZ85" s="119">
        <f>[4]军团势力点战斗奖励设计!HE89+求节点(活动投放!$S$166:$S$201,活动投放!AS$166:AS$201,$CT85)</f>
        <v>1.7838157787060078</v>
      </c>
      <c r="DA85" s="119">
        <f>IF($CT85&lt;前期规划!$C$2,0,求节点(装备突破!$N$166:$N$201,装备突破!AQ$166:AQ$201,$CT85))</f>
        <v>0</v>
      </c>
      <c r="DB85" s="119">
        <f>IF($CT85&lt;前期规划!$C$2,0,求节点(装备突破!$N$166:$N$201,装备突破!AR$166:AR$201,$CT85))</f>
        <v>0</v>
      </c>
      <c r="DC85" s="119">
        <f>IF($CT85&lt;前期规划!$C$2,0,求节点(装备突破!$N$166:$N$201,装备突破!AS$166:AS$201,$CT85))</f>
        <v>190.3953708402143</v>
      </c>
      <c r="DD85" s="119">
        <f>IF($CT85&lt;前期规划!$C$2,0,求节点(装备突破!$N$166:$N$201,装备突破!AT$166:AT$201,$CT85))</f>
        <v>35.197685420107149</v>
      </c>
      <c r="DE85" s="119">
        <f>IF($CT85&lt;前期规划!$C$2,0,求节点(装备突破!$N$166:$N$201,装备突破!AU$166:AU$201,$CT85))</f>
        <v>33.616202059249936</v>
      </c>
      <c r="DF85" s="119">
        <f>IF($CT85&lt;前期规划!$C$2,0,求节点(装备突破!$N$166:$N$201,装备突破!AV$166:AV$201,$CT85))</f>
        <v>0</v>
      </c>
      <c r="DG85" s="80">
        <f t="shared" si="72"/>
        <v>0</v>
      </c>
      <c r="DH85" s="80">
        <f t="shared" si="58"/>
        <v>0</v>
      </c>
      <c r="DI85" s="80">
        <f t="shared" si="59"/>
        <v>0.33821850431049644</v>
      </c>
      <c r="DJ85" s="80">
        <f t="shared" si="60"/>
        <v>1.2061933056527177</v>
      </c>
      <c r="DK85" s="80">
        <f t="shared" si="61"/>
        <v>0.47757750801407101</v>
      </c>
      <c r="DL85" s="80">
        <f t="shared" si="62"/>
        <v>0</v>
      </c>
      <c r="DN85" s="128">
        <f>[4]军团势力点战斗奖励设计!HE89/CZ85</f>
        <v>0.11564551013442102</v>
      </c>
      <c r="DO85" s="128">
        <f>求节点(活动投放!$S$166:$S$201,活动投放!AS$166:AS$201,$CT85)/CZ85</f>
        <v>0.88435448986557896</v>
      </c>
      <c r="DU85" s="140">
        <v>80</v>
      </c>
      <c r="DV85" s="140">
        <f>[4]军团势力点战斗奖励设计!AA89+[4]军团势力点战斗奖励设计!AF89+求节点(活动投放!$S$6:$S$41,活动投放!$BC$6:$BC$41,$DU85)</f>
        <v>417.61667528868173</v>
      </c>
      <c r="DW85" s="140">
        <f>[4]军团势力点战斗奖励设计!AB89+[4]军团势力点战斗奖励设计!AG89+求节点(活动投放!$S$46:$S$81,活动投放!$BC$46:$BC$81,$DU85)</f>
        <v>555.59541401514139</v>
      </c>
      <c r="DX85" s="140">
        <f>[4]军团势力点战斗奖励设计!AC89+[4]军团势力点战斗奖励设计!AH89+求节点(活动投放!$S$86:$S$121,活动投放!$BC$86:$BC$121,$DU85)</f>
        <v>935.41622116366739</v>
      </c>
      <c r="DY85" s="140">
        <f>[4]军团势力点战斗奖励设计!AD89+[4]军团势力点战斗奖励设计!AI89+求节点(活动投放!$S$126:$S$161,活动投放!$BC$126:$BC$161,$DU85)</f>
        <v>2219.3837260441201</v>
      </c>
      <c r="DZ85" s="140">
        <f>[4]军团势力点战斗奖励设计!AE89+[4]军团势力点战斗奖励设计!AJ89+求节点(活动投放!$S$166:$S$201,活动投放!$BC$166:$BC$201,$DU85)</f>
        <v>4788.7296626886309</v>
      </c>
      <c r="EA85" s="140">
        <f>[4]军团势力点战斗奖励设计!BI89+[4]军团势力点战斗奖励设计!BN89+求节点(活动投放!$S$6:$S$41,活动投放!$BE$6:$BE$41,$DU85)</f>
        <v>13.920555842956059</v>
      </c>
      <c r="EB85" s="140">
        <f>[4]军团势力点战斗奖励设计!BJ89+[4]军团势力点战斗奖励设计!BO89+求节点(活动投放!$S$46:$S$81,活动投放!$BE$46:$BE$81,$DU85)</f>
        <v>18.519847133838041</v>
      </c>
      <c r="EC85" s="140">
        <f>[4]军团势力点战斗奖励设计!BK89+[4]军团势力点战斗奖励设计!BP89+求节点(活动投放!$S$86:$S$121,活动投放!$BE$86:$BE$121,$DU85)</f>
        <v>31.180540705455581</v>
      </c>
      <c r="ED85" s="140">
        <f>[4]军团势力点战斗奖励设计!BL89+[4]军团势力点战斗奖励设计!BQ89+求节点(活动投放!$S$126:$S$161,活动投放!$BE$126:$BE$161,$DU85)</f>
        <v>73.979457534803984</v>
      </c>
      <c r="EE85" s="140">
        <f>[4]军团势力点战斗奖励设计!BM89+[4]军团势力点战斗奖励设计!BR89+求节点(活动投放!$S$166:$S$201,活动投放!$BE$166:$BE$201,$DU85)</f>
        <v>159.62432208962105</v>
      </c>
      <c r="EF85" s="140">
        <f t="shared" si="73"/>
        <v>0.99999999999999989</v>
      </c>
      <c r="EG85" s="140">
        <f t="shared" si="74"/>
        <v>1.0000000000000002</v>
      </c>
      <c r="EH85" s="140">
        <f t="shared" si="75"/>
        <v>1</v>
      </c>
      <c r="EI85" s="140">
        <f t="shared" si="76"/>
        <v>1.0000000000000002</v>
      </c>
      <c r="EJ85" s="140">
        <f t="shared" si="77"/>
        <v>0.99999999999999978</v>
      </c>
      <c r="EM85" s="140">
        <v>80</v>
      </c>
      <c r="EN85" s="140">
        <f>[4]军团势力点战斗奖励设计!AK89+[4]军团势力点战斗奖励设计!AP89+求节点(活动投放!$S$6:$S$41,活动投放!$BD$6:$BD$41,$EM85)</f>
        <v>675.84936328402864</v>
      </c>
      <c r="EO85" s="140">
        <f>[4]军团势力点战斗奖励设计!AL89+[4]军团势力点战斗奖励设计!AQ89+求节点(活动投放!$S$46:$S$81,活动投放!$BD$46:$BD$81,$EM85)</f>
        <v>961.25414953144309</v>
      </c>
      <c r="EP85" s="140">
        <f>[4]军团势力点战斗奖励设计!AM89+[4]军团势力点战斗奖励设计!AR89+求节点(活动投放!$S$86:$S$121,活动投放!$BD$86:$BD$121,$EM85)</f>
        <v>1376.5398052481714</v>
      </c>
      <c r="EQ85" s="140">
        <f>[4]军团势力点战斗奖励设计!AN89+[4]军团势力点战斗奖励设计!AS89+求节点(活动投放!$S$126:$S$161,活动投放!$BD$126:$BD$161,$EM85)</f>
        <v>2467.5443432016123</v>
      </c>
      <c r="ER85" s="140">
        <f>[4]军团势力点战斗奖励设计!AO89+[4]军团势力点战斗奖励设计!AT89+求节点(活动投放!$S$166:$S$201,活动投放!$BD$166:$BD$201,$EM85)</f>
        <v>1652.3553209566974</v>
      </c>
      <c r="ES85" s="140">
        <f>[4]军团势力点战斗奖励设计!BS89+[4]军团势力点战斗奖励设计!BX89+求节点(活动投放!$S$6:$S$41,活动投放!$BF$6:$BF$41,$EM85)</f>
        <v>13.516987265680569</v>
      </c>
      <c r="ET85" s="140">
        <f>[4]军团势力点战斗奖励设计!BT89+[4]军团势力点战斗奖励设计!BY89+求节点(活动投放!$S$46:$S$81,活动投放!$BF$46:$BF$81,$EM85)</f>
        <v>19.225082990628863</v>
      </c>
      <c r="EU85" s="140">
        <f>[4]军团势力点战斗奖励设计!BU89+[4]军团势力点战斗奖励设计!BZ89+求节点(活动投放!$S$86:$S$121,活动投放!$BF$86:$BF$121,$EM85)</f>
        <v>27.530796104963425</v>
      </c>
      <c r="EV85" s="140">
        <f>[4]军团势力点战斗奖励设计!BV89+[4]军团势力点战斗奖励设计!CA89+求节点(活动投放!$S$126:$S$161,活动投放!$BF$126:$BF$161,$EM85)</f>
        <v>49.350886864032248</v>
      </c>
      <c r="EW85" s="140">
        <f>[4]军团势力点战斗奖励设计!BW89+[4]军团势力点战斗奖励设计!CB89+求节点(活动投放!$S$166:$S$201,活动投放!$BF$166:$BF$201,$EM85)</f>
        <v>33.047106419133947</v>
      </c>
      <c r="EX85" s="140">
        <f t="shared" si="78"/>
        <v>1.0000000000000002</v>
      </c>
      <c r="EY85" s="140">
        <f t="shared" si="79"/>
        <v>1</v>
      </c>
      <c r="EZ85" s="140">
        <f t="shared" si="80"/>
        <v>1.0000000000000002</v>
      </c>
      <c r="FA85" s="140">
        <f t="shared" si="81"/>
        <v>1</v>
      </c>
      <c r="FB85" s="140">
        <f t="shared" si="82"/>
        <v>1</v>
      </c>
    </row>
    <row r="86" spans="2:158" x14ac:dyDescent="0.15">
      <c r="B86" s="80">
        <v>81</v>
      </c>
      <c r="C86" s="119">
        <f>[4]军团势力点战斗奖励设计!GB90+求节点(活动投放!$S$6:$S$41,活动投放!AN$6:AN$41,$B86)</f>
        <v>238.90684352492636</v>
      </c>
      <c r="D86" s="119">
        <f>[4]军团势力点战斗奖励设计!GC90+求节点(活动投放!$S$6:$S$41,活动投放!AO$6:AO$41,$B86)</f>
        <v>190.34260424762334</v>
      </c>
      <c r="E86" s="119">
        <f>[4]军团势力点战斗奖励设计!GD90+求节点(活动投放!$S$6:$S$41,活动投放!AP$6:AP$41,$B86)</f>
        <v>11.309869326931059</v>
      </c>
      <c r="F86" s="119">
        <f>[4]军团势力点战斗奖励设计!GE90+求节点(活动投放!$S$6:$S$41,活动投放!AQ$6:AQ$41,$B86)</f>
        <v>4.4568567656348828</v>
      </c>
      <c r="G86" s="119">
        <f>[4]军团势力点战斗奖励设计!GF90+求节点(活动投放!$S$6:$S$41,活动投放!AR$6:AR$41,$B86)</f>
        <v>6.624181705123303</v>
      </c>
      <c r="H86" s="119">
        <f>[4]军团势力点战斗奖励设计!GG90+求节点(活动投放!$S$6:$S$41,活动投放!AS$6:AS$41,$B86)</f>
        <v>1.3831980852420303</v>
      </c>
      <c r="I86" s="119">
        <f>IF($B86&lt;前期规划!$C$2,0,求节点(装备突破!$N$6:$N$41,装备突破!AQ$6:AQ$41,$B86))</f>
        <v>0</v>
      </c>
      <c r="J86" s="119">
        <f>IF($B86&lt;前期规划!$C$2,0,求节点(装备突破!$N$6:$N$41,装备突破!AR$6:AR$41,$B86))</f>
        <v>0</v>
      </c>
      <c r="K86" s="119">
        <f>IF($B86&lt;前期规划!$C$2,0,求节点(装备突破!$N$6:$N$41,装备突破!AS$6:AS$41,$B86))</f>
        <v>66.214381985930487</v>
      </c>
      <c r="L86" s="119">
        <f>IF($B86&lt;前期规划!$C$2,0,求节点(装备突破!$N$6:$N$41,装备突破!AT$6:AT$41,$B86))</f>
        <v>10.60719099296524</v>
      </c>
      <c r="M86" s="119">
        <f>IF($B86&lt;前期规划!$C$2,0,求节点(装备突破!$N$6:$N$41,装备突破!AU$6:AU$41,$B86))</f>
        <v>0</v>
      </c>
      <c r="N86" s="119">
        <f>IF($B86&lt;前期规划!$C$2,0,求节点(装备突破!$N$6:$N$41,装备突破!AV$6:AV$41,$B86))</f>
        <v>0</v>
      </c>
      <c r="O86" s="80">
        <f t="shared" si="63"/>
        <v>0</v>
      </c>
      <c r="P86" s="80">
        <f t="shared" si="64"/>
        <v>0</v>
      </c>
      <c r="Q86" s="80">
        <f t="shared" si="65"/>
        <v>0.17080683965810067</v>
      </c>
      <c r="R86" s="80">
        <f t="shared" si="66"/>
        <v>0.42017314184223703</v>
      </c>
      <c r="S86" s="80">
        <f t="shared" si="67"/>
        <v>0</v>
      </c>
      <c r="T86" s="80">
        <f t="shared" si="68"/>
        <v>0</v>
      </c>
      <c r="V86" s="128">
        <f>[4]军团势力点战斗奖励设计!GD90/E86</f>
        <v>0.39415728829597468</v>
      </c>
      <c r="W86" s="128">
        <f>求节点(活动投放!$S$6:$S$41,活动投放!AP$6:AP$41,$B86)/E86</f>
        <v>0.60584271170402537</v>
      </c>
      <c r="Y86" s="128">
        <f>[4]军团势力点战斗奖励设计!GE90/F86</f>
        <v>0.20232763336548057</v>
      </c>
      <c r="Z86" s="128">
        <f>求节点(活动投放!$S$6:$S$41,活动投放!AQ$6:AQ$41,$B86)/F86</f>
        <v>0.79767236663451946</v>
      </c>
      <c r="AB86" s="128">
        <f>[4]军团势力点战斗奖励设计!GF90/G86</f>
        <v>0.16565850422148731</v>
      </c>
      <c r="AC86" s="128">
        <f>求节点(活动投放!$S$6:$S$41,活动投放!AR$6:AR$41,$B86)/G86</f>
        <v>0.83434149577851269</v>
      </c>
      <c r="AE86" s="128">
        <f>[4]军团势力点战斗奖励设计!GG90/H86</f>
        <v>8.8149343874429353E-2</v>
      </c>
      <c r="AF86" s="128">
        <f>求节点(活动投放!$S$6:$S$41,活动投放!AS$6:AS$41,$B86)/H86</f>
        <v>0.9118506561255707</v>
      </c>
      <c r="AI86" s="80">
        <v>81</v>
      </c>
      <c r="AJ86" s="119">
        <f>[4]军团势力点战斗奖励设计!GH90+求节点(活动投放!$S$46:$S$81,活动投放!AN$46:AN$81,$AI86)</f>
        <v>199.7875408301565</v>
      </c>
      <c r="AK86" s="119">
        <f>[4]军团势力点战斗奖励设计!GI90+求节点(活动投放!$S$46:$S$81,活动投放!AO$46:AO$81,$AI86)</f>
        <v>167.41175959002192</v>
      </c>
      <c r="AL86" s="119">
        <f>[4]军团势力点战斗奖励设计!GJ90+求节点(活动投放!$S$46:$S$81,活动投放!AP$46:AP$81,$AI86)</f>
        <v>14.847157060221811</v>
      </c>
      <c r="AM86" s="119">
        <f>[4]军团势力点战斗奖励设计!GK90+求节点(活动投放!$S$46:$S$81,活动投放!AQ$46:AQ$81,$AI86)</f>
        <v>6.4371869878012911</v>
      </c>
      <c r="AN86" s="119">
        <f>[4]军团势力点战斗奖励设计!GL90+求节点(活动投放!$S$46:$S$81,活动投放!AR$46:AR$81,$AI86)</f>
        <v>9.510505118603616</v>
      </c>
      <c r="AO86" s="119">
        <f>[4]军团势力点战斗奖励设计!GM90+求节点(活动投放!$S$46:$S$81,活动投放!AS$46:AS$81,$AI86)</f>
        <v>1.8940995399221361</v>
      </c>
      <c r="AP86" s="119">
        <f>IF($AI86&lt;前期规划!$C$2,0,求节点(装备突破!$N$46:$N$81,装备突破!AQ$46:AQ$81,$AI86))</f>
        <v>0</v>
      </c>
      <c r="AQ86" s="119">
        <f>IF($AI86&lt;前期规划!$C$2,0,求节点(装备突破!$N$46:$N$81,装备突破!AR$46:AR$81,$AI86))</f>
        <v>0</v>
      </c>
      <c r="AR86" s="119">
        <f>IF($AI86&lt;前期规划!$C$2,0,求节点(装备突破!$N$46:$N$81,装备突破!AS$46:AS$81,$AI86))</f>
        <v>98.706442042956979</v>
      </c>
      <c r="AS86" s="119">
        <f>IF($AI86&lt;前期规划!$C$2,0,求节点(装备突破!$N$46:$N$81,装备突破!AT$46:AT$81,$AI86))</f>
        <v>19.076030030683558</v>
      </c>
      <c r="AT86" s="119">
        <f>IF($AI86&lt;前期规划!$C$2,0,求节点(装备突破!$N$46:$N$81,装备突破!AU$46:AU$81,$AI86))</f>
        <v>0</v>
      </c>
      <c r="AU86" s="119">
        <f>IF($AI86&lt;前期规划!$C$2,0,求节点(装备突破!$N$46:$N$81,装备突破!AV$46:AV$81,$AI86))</f>
        <v>0</v>
      </c>
      <c r="AV86" s="80">
        <f t="shared" si="69"/>
        <v>0</v>
      </c>
      <c r="AW86" s="80">
        <f t="shared" si="43"/>
        <v>0</v>
      </c>
      <c r="AX86" s="80">
        <f t="shared" si="44"/>
        <v>0.15041730562793801</v>
      </c>
      <c r="AY86" s="80">
        <f t="shared" si="45"/>
        <v>0.33744898584491406</v>
      </c>
      <c r="AZ86" s="80">
        <f t="shared" si="46"/>
        <v>0</v>
      </c>
      <c r="BA86" s="80">
        <f t="shared" si="47"/>
        <v>0</v>
      </c>
      <c r="BD86" s="80">
        <v>81</v>
      </c>
      <c r="BE86" s="119">
        <f>[4]军团势力点战斗奖励设计!GN90+求节点(活动投放!$S$86:$S$121,活动投放!AN$86:AN$121,$BD86)</f>
        <v>149.06126574378632</v>
      </c>
      <c r="BF86" s="119">
        <f>[4]军团势力点战斗奖励设计!GO90+求节点(活动投放!$S$86:$S$121,活动投放!AO$86:AO$121,$BD86)</f>
        <v>142.62593576348351</v>
      </c>
      <c r="BG86" s="119">
        <f>[4]军团势力点战斗奖励设计!GP90+求节点(活动投放!$S$86:$S$121,活动投放!AP$86:AP$121,$BD86)</f>
        <v>22.765631081871177</v>
      </c>
      <c r="BH86" s="119">
        <f>[4]军团势力点战斗奖励设计!GQ90+求节点(活动投放!$S$86:$S$121,活动投放!AQ$86:AQ$121,$BD86)</f>
        <v>10.156484109608707</v>
      </c>
      <c r="BI86" s="119">
        <f>[4]军团势力点战斗奖励设计!GR90+求节点(活动投放!$S$86:$S$121,活动投放!AR$86:AR$121,$BD86)</f>
        <v>13.996127455264006</v>
      </c>
      <c r="BJ86" s="119">
        <f>[4]军团势力点战斗奖励设计!GS90+求节点(活动投放!$S$86:$S$121,活动投放!AS$86:AS$121,$BD86)</f>
        <v>2.6011104037946873</v>
      </c>
      <c r="BK86" s="119">
        <f>IF($BD86&lt;前期规划!$C$2,0,求节点(装备突破!$N$86:$N$121,装备突破!AQ$86:AQ$121,$BD86))</f>
        <v>0</v>
      </c>
      <c r="BL86" s="119">
        <f>IF($BD86&lt;前期规划!$C$2,0,求节点(装备突破!$N$86:$N$121,装备突破!AR$86:AR$121,$BD86))</f>
        <v>0</v>
      </c>
      <c r="BM86" s="119">
        <f>IF($BD86&lt;前期规划!$C$2,0,求节点(装备突破!$N$86:$N$121,装备突破!AS$86:AS$121,$BD86))</f>
        <v>120.27332845832605</v>
      </c>
      <c r="BN86" s="119">
        <f>IF($BD86&lt;前期规划!$C$2,0,求节点(装备突破!$N$86:$N$121,装备突破!AT$86:AT$121,$BD86))</f>
        <v>24.05466569166521</v>
      </c>
      <c r="BO86" s="119">
        <f>IF($BD86&lt;前期规划!$C$2,0,求节点(装备突破!$N$86:$N$121,装备突破!AU$86:AU$121,$BD86))</f>
        <v>5.6720058500087429</v>
      </c>
      <c r="BP86" s="119">
        <f>IF($BD86&lt;前期规划!$C$2,0,求节点(装备突破!$N$86:$N$121,装备突破!AV$86:AV$121,$BD86))</f>
        <v>0</v>
      </c>
      <c r="BQ86" s="80">
        <f t="shared" si="70"/>
        <v>0</v>
      </c>
      <c r="BR86" s="80">
        <f t="shared" si="48"/>
        <v>0</v>
      </c>
      <c r="BS86" s="80">
        <f t="shared" si="49"/>
        <v>0.189282456665023</v>
      </c>
      <c r="BT86" s="80">
        <f t="shared" si="50"/>
        <v>0.42222512005759716</v>
      </c>
      <c r="BU86" s="80">
        <f t="shared" si="51"/>
        <v>2.4675798695169595</v>
      </c>
      <c r="BV86" s="80">
        <f t="shared" si="52"/>
        <v>0</v>
      </c>
      <c r="BY86" s="80">
        <v>81</v>
      </c>
      <c r="BZ86" s="119">
        <f>[4]军团势力点战斗奖励设计!GT90+求节点(活动投放!$S$126:$S$161,活动投放!AN$126:AN$161,$BY86)</f>
        <v>91.724008420511225</v>
      </c>
      <c r="CA86" s="119">
        <f>[4]军团势力点战斗奖励设计!GU90+求节点(活动投放!$S$126:$S$161,活动投放!AO$126:AO$161,$BY86)</f>
        <v>126.5116628669895</v>
      </c>
      <c r="CB86" s="119">
        <f>[4]军团势力点战斗奖励设计!GV90+求节点(活动投放!$S$126:$S$161,活动投放!AP$126:AP$161,$BY86)</f>
        <v>45.66003278586858</v>
      </c>
      <c r="CC86" s="119">
        <f>[4]军团势力点战斗奖励设计!GW90+求节点(活动投放!$S$126:$S$161,活动投放!AQ$126:AQ$161,$BY86)</f>
        <v>23.169836550804767</v>
      </c>
      <c r="CD86" s="119">
        <f>[4]军团势力点战斗奖励设计!GX90+求节点(活动投放!$S$126:$S$161,活动投放!AR$126:AR$161,$BY86)</f>
        <v>26.211752164162935</v>
      </c>
      <c r="CE86" s="119">
        <f>[4]军团势力点战斗奖励设计!GY90+求节点(活动投放!$S$126:$S$161,活动投放!AS$126:AS$161,$BY86)</f>
        <v>3.8928255753692187</v>
      </c>
      <c r="CF86" s="119">
        <f>IF($BY86&lt;前期规划!$C$2,0,求节点(装备突破!$N$126:$N$161,装备突破!AQ$126:AQ$161,$BY86))</f>
        <v>0</v>
      </c>
      <c r="CG86" s="119">
        <f>IF($BY86&lt;前期规划!$C$2,0,求节点(装备突破!$N$126:$N$161,装备突破!AR$126:AR$161,$BY86))</f>
        <v>0</v>
      </c>
      <c r="CH86" s="119">
        <f>IF($BY86&lt;前期规划!$C$2,0,求节点(装备突破!$N$126:$N$161,装备突破!AS$126:AS$161,$BY86))</f>
        <v>136.45517671336589</v>
      </c>
      <c r="CI86" s="119">
        <f>IF($BY86&lt;前期规划!$C$2,0,求节点(装备突破!$N$126:$N$161,装备突破!AT$126:AT$161,$BY86))</f>
        <v>27.29103534267318</v>
      </c>
      <c r="CJ86" s="119">
        <f>IF($BY86&lt;前期规划!$C$2,0,求节点(装备突破!$N$126:$N$161,装备突破!AU$126:AU$161,$BY86))</f>
        <v>16.253787943960926</v>
      </c>
      <c r="CK86" s="119">
        <f>IF($BY86&lt;前期规划!$C$2,0,求节点(装备突破!$N$126:$N$161,装备突破!AV$126:AV$161,$BY86))</f>
        <v>0</v>
      </c>
      <c r="CL86" s="80">
        <f t="shared" si="71"/>
        <v>0</v>
      </c>
      <c r="CM86" s="80">
        <f t="shared" si="53"/>
        <v>0</v>
      </c>
      <c r="CN86" s="80">
        <f t="shared" si="54"/>
        <v>0.33461561434038395</v>
      </c>
      <c r="CO86" s="80">
        <f t="shared" si="55"/>
        <v>0.84899074952190001</v>
      </c>
      <c r="CP86" s="80">
        <f t="shared" si="56"/>
        <v>1.6126549856891592</v>
      </c>
      <c r="CQ86" s="80">
        <f t="shared" si="57"/>
        <v>0</v>
      </c>
      <c r="CT86" s="80">
        <v>81</v>
      </c>
      <c r="CU86" s="119">
        <f>[4]军团势力点战斗奖励设计!GZ90+求节点(活动投放!$S$166:$S$201,活动投放!AN$166:AN$201,$CT86)</f>
        <v>59.569453944232393</v>
      </c>
      <c r="CV86" s="119">
        <f>[4]军团势力点战斗奖励设计!HA90+求节点(活动投放!$S$166:$S$201,活动投放!AO$166:AO$201,$CT86)</f>
        <v>143.83647842108422</v>
      </c>
      <c r="CW86" s="119">
        <f>[4]军团势力点战斗奖励设计!HB90+求节点(活动投放!$S$166:$S$201,活动投放!AP$166:AP$201,$CT86)</f>
        <v>69.665684578225253</v>
      </c>
      <c r="CX86" s="119">
        <f>[4]军团势力点战斗奖励设计!HC90+求节点(活动投放!$S$166:$S$201,活动投放!AQ$166:AQ$201,$CT86)</f>
        <v>44.629062440826686</v>
      </c>
      <c r="CY86" s="119">
        <f>[4]军团势力点战斗奖励设计!HD90+求节点(活动投放!$S$166:$S$201,活动投放!AR$166:AR$201,$CT86)</f>
        <v>21.162183254266438</v>
      </c>
      <c r="CZ86" s="119">
        <f>[4]军团势力点战斗奖励设计!HE90+求节点(活动投放!$S$166:$S$201,活动投放!AS$166:AS$201,$CT86)</f>
        <v>2.3513536949184939</v>
      </c>
      <c r="DA86" s="119">
        <f>IF($CT86&lt;前期规划!$C$2,0,求节点(装备突破!$N$166:$N$201,装备突破!AQ$166:AQ$201,$CT86))</f>
        <v>0</v>
      </c>
      <c r="DB86" s="119">
        <f>IF($CT86&lt;前期规划!$C$2,0,求节点(装备突破!$N$166:$N$201,装备突破!AR$166:AR$201,$CT86))</f>
        <v>0</v>
      </c>
      <c r="DC86" s="119">
        <f>IF($CT86&lt;前期规划!$C$2,0,求节点(装备突破!$N$166:$N$201,装备突破!AS$166:AS$201,$CT86))</f>
        <v>187.06873991853419</v>
      </c>
      <c r="DD86" s="119">
        <f>IF($CT86&lt;前期规划!$C$2,0,求节点(装备突破!$N$166:$N$201,装备突破!AT$166:AT$201,$CT86))</f>
        <v>33.534369959267103</v>
      </c>
      <c r="DE86" s="119">
        <f>IF($CT86&lt;前期规划!$C$2,0,求节点(装备突破!$N$166:$N$201,装备突破!AU$166:AU$201,$CT86))</f>
        <v>45.259410285130294</v>
      </c>
      <c r="DF86" s="119">
        <f>IF($CT86&lt;前期规划!$C$2,0,求节点(装备突破!$N$166:$N$201,装备突破!AV$166:AV$201,$CT86))</f>
        <v>0</v>
      </c>
      <c r="DG86" s="80">
        <f t="shared" si="72"/>
        <v>0</v>
      </c>
      <c r="DH86" s="80">
        <f t="shared" si="58"/>
        <v>0</v>
      </c>
      <c r="DI86" s="80">
        <f t="shared" si="59"/>
        <v>0.37240687358328112</v>
      </c>
      <c r="DJ86" s="80">
        <f t="shared" si="60"/>
        <v>1.3308454130802481</v>
      </c>
      <c r="DK86" s="80">
        <f t="shared" si="61"/>
        <v>0.46757532015875924</v>
      </c>
      <c r="DL86" s="80">
        <f t="shared" si="62"/>
        <v>0</v>
      </c>
      <c r="DN86" s="128">
        <f>[4]军团势力点战斗奖励设计!HE90/CZ86</f>
        <v>9.6727745750876434E-2</v>
      </c>
      <c r="DO86" s="128">
        <f>求节点(活动投放!$S$166:$S$201,活动投放!AS$166:AS$201,$CT86)/CZ86</f>
        <v>0.90327225424912361</v>
      </c>
      <c r="DU86" s="140">
        <v>81</v>
      </c>
      <c r="DV86" s="140">
        <f>[4]军团势力点战斗奖励设计!AA90+[4]军团势力点战斗奖励设计!AF90+求节点(活动投放!$S$6:$S$41,活动投放!$BC$6:$BC$41,$DU86)</f>
        <v>512.11894418364318</v>
      </c>
      <c r="DW86" s="140">
        <f>[4]军团势力点战斗奖励设计!AB90+[4]军团势力点战斗奖励设计!AG90+求节点(活动投放!$S$46:$S$81,活动投放!$BC$46:$BC$81,$DU86)</f>
        <v>651.27964838859407</v>
      </c>
      <c r="DX86" s="140">
        <f>[4]军团势力点战斗奖励设计!AC90+[4]军团势力点战斗奖励设计!AH90+求节点(活动投放!$S$86:$S$121,活动投放!$BC$86:$BC$121,$DU86)</f>
        <v>1054.8624028766176</v>
      </c>
      <c r="DY86" s="140">
        <f>[4]军团势力点战斗奖励设计!AD90+[4]军团势力点战斗奖励设计!AI90+求节点(活动投放!$S$126:$S$161,活动投放!$BC$126:$BC$161,$DU86)</f>
        <v>2376.2456473934649</v>
      </c>
      <c r="DZ86" s="140">
        <f>[4]军团势力点战斗奖励设计!AE90+[4]军团势力点战斗奖励设计!AJ90+求节点(活动投放!$S$166:$S$201,活动投放!$BC$166:$BC$201,$DU86)</f>
        <v>4949.5034351743016</v>
      </c>
      <c r="EA86" s="140">
        <f>[4]军团势力点战斗奖励设计!BI90+[4]军团势力点战斗奖励设计!BN90+求节点(活动投放!$S$6:$S$41,活动投放!$BE$6:$BE$41,$DU86)</f>
        <v>17.070631472788104</v>
      </c>
      <c r="EB86" s="140">
        <f>[4]军团势力点战斗奖励设计!BJ90+[4]军团势力点战斗奖励设计!BO90+求节点(活动投放!$S$46:$S$81,活动投放!$BE$46:$BE$81,$DU86)</f>
        <v>21.709321612953133</v>
      </c>
      <c r="EC86" s="140">
        <f>[4]军团势力点战斗奖励设计!BK90+[4]军团势力点战斗奖励设计!BP90+求节点(活动投放!$S$86:$S$121,活动投放!$BE$86:$BE$121,$DU86)</f>
        <v>35.162080095887248</v>
      </c>
      <c r="ED86" s="140">
        <f>[4]军团势力点战斗奖励设计!BL90+[4]军团势力点战斗奖励设计!BQ90+求节点(活动投放!$S$126:$S$161,活动投放!$BE$126:$BE$161,$DU86)</f>
        <v>79.208188246448827</v>
      </c>
      <c r="EE86" s="140">
        <f>[4]军团势力点战斗奖励设计!BM90+[4]军团势力点战斗奖励设计!BR90+求节点(活动投放!$S$166:$S$201,活动投放!$BE$166:$BE$201,$DU86)</f>
        <v>164.98344783914337</v>
      </c>
      <c r="EF86" s="140">
        <f t="shared" si="73"/>
        <v>1</v>
      </c>
      <c r="EG86" s="140">
        <f t="shared" si="74"/>
        <v>1.0000000000000002</v>
      </c>
      <c r="EH86" s="140">
        <f t="shared" si="75"/>
        <v>1.0000000000000002</v>
      </c>
      <c r="EI86" s="140">
        <f t="shared" si="76"/>
        <v>1</v>
      </c>
      <c r="EJ86" s="140">
        <f t="shared" si="77"/>
        <v>1.0000000000000002</v>
      </c>
      <c r="EM86" s="140">
        <v>81</v>
      </c>
      <c r="EN86" s="140">
        <f>[4]军团势力点战斗奖励设计!AK90+[4]军团势力点战斗奖励设计!AP90+求节点(活动投放!$S$6:$S$41,活动投放!$BD$6:$BD$41,$EM86)</f>
        <v>744.17048108869324</v>
      </c>
      <c r="EO86" s="140">
        <f>[4]军团势力点战斗奖励设计!AL90+[4]军团势力点战斗奖励设计!AQ90+求节点(活动投放!$S$46:$S$81,活动投放!$BD$46:$BD$81,$EM86)</f>
        <v>1062.2182047402389</v>
      </c>
      <c r="EP86" s="140">
        <f>[4]军团势力点战斗奖励设计!AM90+[4]军团势力点战斗奖励设计!AR90+求节点(活动投放!$S$86:$S$121,活动投放!$BD$86:$BD$121,$EM86)</f>
        <v>1540.3668989447519</v>
      </c>
      <c r="EQ86" s="140">
        <f>[4]军团势力点战斗奖励设计!AN90+[4]军团势力点战斗奖励设计!AS90+求节点(活动投放!$S$126:$S$161,活动投放!$BD$126:$BD$161,$EM86)</f>
        <v>2778.539721321486</v>
      </c>
      <c r="ER86" s="140">
        <f>[4]军团势力点战斗奖励设计!AO90+[4]军团势力点战斗奖励设计!AT90+求节点(活动投放!$S$166:$S$201,活动投放!$BD$166:$BD$201,$EM86)</f>
        <v>2174.360982206324</v>
      </c>
      <c r="ES86" s="140">
        <f>[4]军团势力点战斗奖励设计!BS90+[4]军团势力点战斗奖励设计!BX90+求节点(活动投放!$S$6:$S$41,活动投放!$BF$6:$BF$41,$EM86)</f>
        <v>14.883409621773861</v>
      </c>
      <c r="ET86" s="140">
        <f>[4]军团势力点战斗奖励设计!BT90+[4]军团势力点战斗奖励设计!BY90+求节点(活动投放!$S$46:$S$81,活动投放!$BF$46:$BF$81,$EM86)</f>
        <v>21.24436409480478</v>
      </c>
      <c r="EU86" s="140">
        <f>[4]军团势力点战斗奖励设计!BU90+[4]军团势力点战斗奖励设计!BZ90+求节点(活动投放!$S$86:$S$121,活动投放!$BF$86:$BF$121,$EM86)</f>
        <v>30.807337978895035</v>
      </c>
      <c r="EV86" s="140">
        <f>[4]军团势力点战斗奖励设计!BV90+[4]军团势力点战斗奖励设计!CA90+求节点(活动投放!$S$126:$S$161,活动投放!$BF$126:$BF$161,$EM86)</f>
        <v>55.570794426429714</v>
      </c>
      <c r="EW86" s="140">
        <f>[4]军团势力点战斗奖励设计!BW90+[4]军团势力点战斗奖励设计!CB90+求节点(活动投放!$S$166:$S$201,活动投放!$BF$166:$BF$201,$EM86)</f>
        <v>43.487219644126483</v>
      </c>
      <c r="EX86" s="140">
        <f t="shared" si="78"/>
        <v>1.0000000000000002</v>
      </c>
      <c r="EY86" s="140">
        <f t="shared" si="79"/>
        <v>0.99999999999999978</v>
      </c>
      <c r="EZ86" s="140">
        <f t="shared" si="80"/>
        <v>1.0000000000000002</v>
      </c>
      <c r="FA86" s="140">
        <f t="shared" si="81"/>
        <v>1.0000000000000002</v>
      </c>
      <c r="FB86" s="140">
        <f t="shared" si="82"/>
        <v>1</v>
      </c>
    </row>
    <row r="87" spans="2:158" x14ac:dyDescent="0.15">
      <c r="B87" s="80">
        <v>82</v>
      </c>
      <c r="C87" s="119">
        <f>[4]军团势力点战斗奖励设计!GB91+求节点(活动投放!$S$6:$S$41,活动投放!AN$6:AN$41,$B87)</f>
        <v>244.67413082473593</v>
      </c>
      <c r="D87" s="119">
        <f>[4]军团势力点战斗奖励设计!GC91+求节点(活动投放!$S$6:$S$41,活动投放!AO$6:AO$41,$B87)</f>
        <v>205.7489235973969</v>
      </c>
      <c r="E87" s="119">
        <f>[4]军团势力点战斗奖励设计!GD91+求节点(活动投放!$S$6:$S$41,活动投放!AP$6:AP$41,$B87)</f>
        <v>13.477028038104043</v>
      </c>
      <c r="F87" s="119">
        <f>[4]军团势力点战斗奖励设计!GE91+求节点(活动投放!$S$6:$S$41,活动投放!AQ$6:AQ$41,$B87)</f>
        <v>4.9269714146412493</v>
      </c>
      <c r="G87" s="119">
        <f>[4]军团势力点战斗奖励设计!GF91+求节点(活动投放!$S$6:$S$41,活动投放!AR$6:AR$41,$B87)</f>
        <v>7.2663607473510661</v>
      </c>
      <c r="H87" s="119">
        <f>[4]军团势力点战斗奖励设计!GG91+求节点(活动投放!$S$6:$S$41,活动投放!AS$6:AS$41,$B87)</f>
        <v>1.5440622692880501</v>
      </c>
      <c r="I87" s="119">
        <f>IF($B87&lt;前期规划!$C$2,0,求节点(装备突破!$N$6:$N$41,装备突破!AQ$6:AQ$41,$B87))</f>
        <v>0</v>
      </c>
      <c r="J87" s="119">
        <f>IF($B87&lt;前期规划!$C$2,0,求节点(装备突破!$N$6:$N$41,装备突破!AR$6:AR$41,$B87))</f>
        <v>0</v>
      </c>
      <c r="K87" s="119">
        <f>IF($B87&lt;前期规划!$C$2,0,求节点(装备突破!$N$6:$N$41,装备突破!AS$6:AS$41,$B87))</f>
        <v>72.827606647084167</v>
      </c>
      <c r="L87" s="119">
        <f>IF($B87&lt;前期规划!$C$2,0,求节点(装备突破!$N$6:$N$41,装备突破!AT$6:AT$41,$B87))</f>
        <v>13.913803323542083</v>
      </c>
      <c r="M87" s="119">
        <f>IF($B87&lt;前期规划!$C$2,0,求节点(装备突破!$N$6:$N$41,装备突破!AU$6:AU$41,$B87))</f>
        <v>0</v>
      </c>
      <c r="N87" s="119">
        <f>IF($B87&lt;前期规划!$C$2,0,求节点(装备突破!$N$6:$N$41,装备突破!AV$6:AV$41,$B87))</f>
        <v>0</v>
      </c>
      <c r="O87" s="80">
        <f t="shared" si="63"/>
        <v>0</v>
      </c>
      <c r="P87" s="80">
        <f t="shared" si="64"/>
        <v>0</v>
      </c>
      <c r="Q87" s="80">
        <f t="shared" si="65"/>
        <v>0.18505383684256538</v>
      </c>
      <c r="R87" s="80">
        <f t="shared" si="66"/>
        <v>0.35410673128495634</v>
      </c>
      <c r="S87" s="80">
        <f t="shared" si="67"/>
        <v>0</v>
      </c>
      <c r="T87" s="80">
        <f t="shared" si="68"/>
        <v>0</v>
      </c>
      <c r="V87" s="128">
        <f>[4]军团势力点战斗奖励设计!GD91/E87</f>
        <v>0.45059011828048356</v>
      </c>
      <c r="W87" s="128">
        <f>求节点(活动投放!$S$6:$S$41,活动投放!AP$6:AP$41,$B87)/E87</f>
        <v>0.54940988171951644</v>
      </c>
      <c r="Y87" s="128">
        <f>[4]军团势力点战斗奖励设计!GE91/F87</f>
        <v>0.22705059571377642</v>
      </c>
      <c r="Z87" s="128">
        <f>求节点(活动投放!$S$6:$S$41,活动投放!AQ$6:AQ$41,$B87)/F87</f>
        <v>0.77294940428622361</v>
      </c>
      <c r="AB87" s="128">
        <f>[4]军团势力点战斗奖励设计!GF91/G87</f>
        <v>0.16495590986984315</v>
      </c>
      <c r="AC87" s="128">
        <f>求节点(活动投放!$S$6:$S$41,活动投放!AR$6:AR$41,$B87)/G87</f>
        <v>0.8350440901301569</v>
      </c>
      <c r="AE87" s="128">
        <f>[4]军团势力点战斗奖励设计!GG91/H87</f>
        <v>8.6253656443422741E-2</v>
      </c>
      <c r="AF87" s="128">
        <f>求节点(活动投放!$S$6:$S$41,活动投放!AS$6:AS$41,$B87)/H87</f>
        <v>0.91374634355657725</v>
      </c>
      <c r="AI87" s="80">
        <v>82</v>
      </c>
      <c r="AJ87" s="119">
        <f>[4]军团势力点战斗奖励设计!GH91+求节点(活动投放!$S$46:$S$81,活动投放!AN$46:AN$81,$AI87)</f>
        <v>204.36324239364797</v>
      </c>
      <c r="AK87" s="119">
        <f>[4]军团势力点战斗奖励设计!GI91+求节点(活动投放!$S$46:$S$81,活动投放!AO$46:AO$81,$AI87)</f>
        <v>180.0838192101497</v>
      </c>
      <c r="AL87" s="119">
        <f>[4]军团势力点战斗奖励设计!GJ91+求节点(活动投放!$S$46:$S$81,活动投放!AP$46:AP$81,$AI87)</f>
        <v>17.267431487015148</v>
      </c>
      <c r="AM87" s="119">
        <f>[4]军团势力点战斗奖励设计!GK91+求节点(活动投放!$S$46:$S$81,活动投放!AQ$46:AQ$81,$AI87)</f>
        <v>7.0529919530063498</v>
      </c>
      <c r="AN87" s="119">
        <f>[4]军团势力点战斗奖励设计!GL91+求节点(活动投放!$S$46:$S$81,活动投放!AR$46:AR$81,$AI87)</f>
        <v>10.481046161539856</v>
      </c>
      <c r="AO87" s="119">
        <f>[4]军团势力点战斗奖励设计!GM91+求节点(活动投放!$S$46:$S$81,活动投放!AS$46:AS$81,$AI87)</f>
        <v>2.1339650749395385</v>
      </c>
      <c r="AP87" s="119">
        <f>IF($AI87&lt;前期规划!$C$2,0,求节点(装备突破!$N$46:$N$81,装备突破!AQ$46:AQ$81,$AI87))</f>
        <v>0</v>
      </c>
      <c r="AQ87" s="119">
        <f>IF($AI87&lt;前期规划!$C$2,0,求节点(装备突破!$N$46:$N$81,装备突破!AR$46:AR$81,$AI87))</f>
        <v>0</v>
      </c>
      <c r="AR87" s="119">
        <f>IF($AI87&lt;前期规划!$C$2,0,求节点(装备突破!$N$46:$N$81,装备突破!AS$46:AS$81,$AI87))</f>
        <v>97.119729384826258</v>
      </c>
      <c r="AS87" s="119">
        <f>IF($AI87&lt;前期规划!$C$2,0,求节点(装备突破!$N$46:$N$81,装备突破!AT$46:AT$81,$AI87))</f>
        <v>19.423945876965252</v>
      </c>
      <c r="AT87" s="119">
        <f>IF($AI87&lt;前期规划!$C$2,0,求节点(装备突破!$N$46:$N$81,装备突破!AU$46:AU$81,$AI87))</f>
        <v>3.4563247382084938</v>
      </c>
      <c r="AU87" s="119">
        <f>IF($AI87&lt;前期规划!$C$2,0,求节点(装备突破!$N$46:$N$81,装备突破!AV$46:AV$81,$AI87))</f>
        <v>0</v>
      </c>
      <c r="AV87" s="80">
        <f t="shared" si="69"/>
        <v>0</v>
      </c>
      <c r="AW87" s="80">
        <f t="shared" si="43"/>
        <v>0</v>
      </c>
      <c r="AX87" s="80">
        <f t="shared" si="44"/>
        <v>0.1777953006705244</v>
      </c>
      <c r="AY87" s="80">
        <f t="shared" si="45"/>
        <v>0.36310809336482208</v>
      </c>
      <c r="AZ87" s="80">
        <f t="shared" si="46"/>
        <v>3.0324251785937406</v>
      </c>
      <c r="BA87" s="80">
        <f t="shared" si="47"/>
        <v>0</v>
      </c>
      <c r="BD87" s="80">
        <v>82</v>
      </c>
      <c r="BE87" s="119">
        <f>[4]军团势力点战斗奖励设计!GN91+求节点(活动投放!$S$86:$S$121,活动投放!AN$86:AN$121,$BD87)</f>
        <v>151.92692598034412</v>
      </c>
      <c r="BF87" s="119">
        <f>[4]军团势力点战斗奖励设计!GO91+求节点(活动投放!$S$86:$S$121,活动投放!AO$86:AO$121,$BD87)</f>
        <v>151.66517202321026</v>
      </c>
      <c r="BG87" s="119">
        <f>[4]军团势力点战斗奖励设计!GP91+求节点(活动投放!$S$86:$S$121,活动投放!AP$86:AP$121,$BD87)</f>
        <v>25.802242820463881</v>
      </c>
      <c r="BH87" s="119">
        <f>[4]军团势力点战斗奖励设计!GQ91+求节点(活动投放!$S$86:$S$121,活动投放!AQ$86:AQ$121,$BD87)</f>
        <v>11.004544081457889</v>
      </c>
      <c r="BI87" s="119">
        <f>[4]军团势力点战斗奖励设计!GR91+求节点(活动投放!$S$86:$S$121,活动投放!AR$86:AR$121,$BD87)</f>
        <v>15.426788125692951</v>
      </c>
      <c r="BJ87" s="119">
        <f>[4]军团势力点战斗奖励设计!GS91+求节点(活动投放!$S$86:$S$121,活动投放!AS$86:AS$121,$BD87)</f>
        <v>2.9618370761188824</v>
      </c>
      <c r="BK87" s="119">
        <f>IF($BD87&lt;前期规划!$C$2,0,求节点(装备突破!$N$86:$N$121,装备突破!AQ$86:AQ$121,$BD87))</f>
        <v>0</v>
      </c>
      <c r="BL87" s="119">
        <f>IF($BD87&lt;前期规划!$C$2,0,求节点(装备突破!$N$86:$N$121,装备突破!AR$86:AR$121,$BD87))</f>
        <v>0</v>
      </c>
      <c r="BM87" s="119">
        <f>IF($BD87&lt;前期规划!$C$2,0,求节点(装备突破!$N$86:$N$121,装备突破!AS$86:AS$121,$BD87))</f>
        <v>115.67970624994919</v>
      </c>
      <c r="BN87" s="119">
        <f>IF($BD87&lt;前期规划!$C$2,0,求节点(装备突破!$N$86:$N$121,装备突破!AT$86:AT$121,$BD87))</f>
        <v>23.135941249989838</v>
      </c>
      <c r="BO87" s="119">
        <f>IF($BD87&lt;前期规划!$C$2,0,求节点(装备突破!$N$86:$N$121,装备突破!AU$86:AU$121,$BD87))</f>
        <v>11.18435250006098</v>
      </c>
      <c r="BP87" s="119">
        <f>IF($BD87&lt;前期规划!$C$2,0,求节点(装备突破!$N$86:$N$121,装备突破!AV$86:AV$121,$BD87))</f>
        <v>0</v>
      </c>
      <c r="BQ87" s="80">
        <f t="shared" si="70"/>
        <v>0</v>
      </c>
      <c r="BR87" s="80">
        <f t="shared" si="48"/>
        <v>0</v>
      </c>
      <c r="BS87" s="80">
        <f t="shared" si="49"/>
        <v>0.22304900018256413</v>
      </c>
      <c r="BT87" s="80">
        <f t="shared" si="50"/>
        <v>0.47564713112602336</v>
      </c>
      <c r="BU87" s="80">
        <f t="shared" si="51"/>
        <v>1.3793188408187993</v>
      </c>
      <c r="BV87" s="80">
        <f t="shared" si="52"/>
        <v>0</v>
      </c>
      <c r="BY87" s="80">
        <v>82</v>
      </c>
      <c r="BZ87" s="119">
        <f>[4]军团势力点战斗奖励设计!GT91+求节点(活动投放!$S$126:$S$161,活动投放!AN$126:AN$161,$BY87)</f>
        <v>92.896139328947399</v>
      </c>
      <c r="CA87" s="119">
        <f>[4]军团势力点战斗奖励设计!GU91+求节点(活动投放!$S$126:$S$161,活动投放!AO$126:AO$161,$BY87)</f>
        <v>132.1845206798906</v>
      </c>
      <c r="CB87" s="119">
        <f>[4]军团势力点战斗奖励设计!GV91+求节点(活动投放!$S$126:$S$161,活动投放!AP$126:AP$161,$BY87)</f>
        <v>50.059227596351903</v>
      </c>
      <c r="CC87" s="119">
        <f>[4]军团势力点战斗奖励设计!GW91+求节点(活动投放!$S$126:$S$161,活动投放!AQ$126:AQ$161,$BY87)</f>
        <v>24.633690244518611</v>
      </c>
      <c r="CD87" s="119">
        <f>[4]军团势力点战斗奖励设计!GX91+求节点(活动投放!$S$126:$S$161,活动投放!AR$126:AR$161,$BY87)</f>
        <v>28.952008434391175</v>
      </c>
      <c r="CE87" s="119">
        <f>[4]军团势力点战斗奖励设计!GY91+求节点(活动投放!$S$126:$S$161,活动投放!AS$126:AS$161,$BY87)</f>
        <v>4.6157808178506645</v>
      </c>
      <c r="CF87" s="119">
        <f>IF($BY87&lt;前期规划!$C$2,0,求节点(装备突破!$N$126:$N$161,装备突破!AQ$126:AQ$161,$BY87))</f>
        <v>0</v>
      </c>
      <c r="CG87" s="119">
        <f>IF($BY87&lt;前期规划!$C$2,0,求节点(装备突破!$N$126:$N$161,装备突破!AR$126:AR$161,$BY87))</f>
        <v>0</v>
      </c>
      <c r="CH87" s="119">
        <f>IF($BY87&lt;前期规划!$C$2,0,求节点(装备突破!$N$126:$N$161,装备突破!AS$126:AS$161,$BY87))</f>
        <v>131.36484261545536</v>
      </c>
      <c r="CI87" s="119">
        <f>IF($BY87&lt;前期规划!$C$2,0,求节点(装备突破!$N$126:$N$161,装备突破!AT$126:AT$161,$BY87))</f>
        <v>26.13515738454463</v>
      </c>
      <c r="CJ87" s="119">
        <f>IF($BY87&lt;前期规划!$C$2,0,求节点(装备突破!$N$126:$N$161,装备突破!AU$126:AU$161,$BY87))</f>
        <v>23.418740923642954</v>
      </c>
      <c r="CK87" s="119">
        <f>IF($BY87&lt;前期规划!$C$2,0,求节点(装备突破!$N$126:$N$161,装备突破!AV$126:AV$161,$BY87))</f>
        <v>0</v>
      </c>
      <c r="CL87" s="80">
        <f t="shared" si="71"/>
        <v>0</v>
      </c>
      <c r="CM87" s="80">
        <f t="shared" si="53"/>
        <v>0</v>
      </c>
      <c r="CN87" s="80">
        <f t="shared" si="54"/>
        <v>0.381070205693394</v>
      </c>
      <c r="CO87" s="80">
        <f t="shared" si="55"/>
        <v>0.94254991014846801</v>
      </c>
      <c r="CP87" s="80">
        <f t="shared" si="56"/>
        <v>1.236275192111715</v>
      </c>
      <c r="CQ87" s="80">
        <f t="shared" si="57"/>
        <v>0</v>
      </c>
      <c r="CT87" s="80">
        <v>82</v>
      </c>
      <c r="CU87" s="119">
        <f>[4]军团势力点战斗奖励设计!GZ91+求节点(活动投放!$S$166:$S$201,活动投放!AN$166:AN$201,$CT87)</f>
        <v>60.215217154841469</v>
      </c>
      <c r="CV87" s="119">
        <f>[4]军团势力点战斗奖励设计!HA91+求节点(活动投放!$S$166:$S$201,活动投放!AO$166:AO$201,$CT87)</f>
        <v>148.14930414921045</v>
      </c>
      <c r="CW87" s="119">
        <f>[4]军团势力点战斗奖励设计!HB91+求节点(活动投放!$S$166:$S$201,活动投放!AP$166:AP$201,$CT87)</f>
        <v>75.064011870431798</v>
      </c>
      <c r="CX87" s="119">
        <f>[4]军团势力点战斗奖励设计!HC91+求节点(活动投放!$S$166:$S$201,活动投放!AQ$166:AQ$201,$CT87)</f>
        <v>46.824924850611893</v>
      </c>
      <c r="CY87" s="119">
        <f>[4]军团势力点战斗奖励设计!HD91+求节点(活动投放!$S$166:$S$201,活动投放!AR$166:AR$201,$CT87)</f>
        <v>26.291094162355996</v>
      </c>
      <c r="CZ87" s="119">
        <f>[4]军团势力点战斗奖励设计!HE91+求节点(活动投放!$S$166:$S$201,活动投放!AS$166:AS$201,$CT87)</f>
        <v>2.9212326847062222</v>
      </c>
      <c r="DA87" s="119">
        <f>IF($CT87&lt;前期规划!$C$2,0,求节点(装备突破!$N$166:$N$201,装备突破!AQ$166:AQ$201,$CT87))</f>
        <v>0</v>
      </c>
      <c r="DB87" s="119">
        <f>IF($CT87&lt;前期规划!$C$2,0,求节点(装备突破!$N$166:$N$201,装备突破!AR$166:AR$201,$CT87))</f>
        <v>0</v>
      </c>
      <c r="DC87" s="119">
        <f>IF($CT87&lt;前期规划!$C$2,0,求节点(装备突破!$N$166:$N$201,装备突破!AS$166:AS$201,$CT87))</f>
        <v>183.74210899685411</v>
      </c>
      <c r="DD87" s="119">
        <f>IF($CT87&lt;前期规划!$C$2,0,求节点(装备突破!$N$166:$N$201,装备突破!AT$166:AT$201,$CT87))</f>
        <v>31.87105449842705</v>
      </c>
      <c r="DE87" s="119">
        <f>IF($CT87&lt;前期规划!$C$2,0,求节点(装备突破!$N$166:$N$201,装备突破!AU$166:AU$201,$CT87))</f>
        <v>56.902618511010651</v>
      </c>
      <c r="DF87" s="119">
        <f>IF($CT87&lt;前期规划!$C$2,0,求节点(装备突破!$N$166:$N$201,装备突破!AV$166:AV$201,$CT87))</f>
        <v>0</v>
      </c>
      <c r="DG87" s="80">
        <f t="shared" si="72"/>
        <v>0</v>
      </c>
      <c r="DH87" s="80">
        <f t="shared" si="58"/>
        <v>0</v>
      </c>
      <c r="DI87" s="80">
        <f t="shared" si="59"/>
        <v>0.40852917319957932</v>
      </c>
      <c r="DJ87" s="80">
        <f t="shared" si="60"/>
        <v>1.4691991083295619</v>
      </c>
      <c r="DK87" s="80">
        <f t="shared" si="61"/>
        <v>0.46203663118365407</v>
      </c>
      <c r="DL87" s="80">
        <f t="shared" si="62"/>
        <v>0</v>
      </c>
      <c r="DN87" s="128">
        <f>[4]军团势力点战斗奖励设计!HE91/CZ87</f>
        <v>8.5899721004631918E-2</v>
      </c>
      <c r="DO87" s="128">
        <f>求节点(活动投放!$S$166:$S$201,活动投放!AS$166:AS$201,$CT87)/CZ87</f>
        <v>0.91410027899536817</v>
      </c>
      <c r="DU87" s="140">
        <v>82</v>
      </c>
      <c r="DV87" s="140">
        <f>[4]军团势力点战斗奖励设计!AA91+[4]军团势力点战斗奖励设计!AF91+求节点(活动投放!$S$6:$S$41,活动投放!$BC$6:$BC$41,$DU87)</f>
        <v>629.07788319671795</v>
      </c>
      <c r="DW87" s="140">
        <f>[4]军团势力点战斗奖励设计!AB91+[4]军团势力点战斗奖励设计!AG91+求节点(活动投放!$S$46:$S$81,活动投放!$BC$46:$BC$81,$DU87)</f>
        <v>771.00500670745396</v>
      </c>
      <c r="DX87" s="140">
        <f>[4]军团势力点战斗奖励设计!AC91+[4]军团势力点战斗奖励设计!AH91+求节点(活动投放!$S$86:$S$121,活动投放!$BC$86:$BC$121,$DU87)</f>
        <v>1196.024145342132</v>
      </c>
      <c r="DY87" s="140">
        <f>[4]军团势力点战斗奖励设计!AD91+[4]军团势力点战斗奖励设计!AI91+求节点(活动投放!$S$126:$S$161,活动投放!$BC$126:$BC$161,$DU87)</f>
        <v>2552.5187889864692</v>
      </c>
      <c r="DZ87" s="140">
        <f>[4]军团势力点战斗奖励设计!AE91+[4]军团势力点战斗奖励设计!AJ91+求节点(活动投放!$S$166:$S$201,活动投放!$BC$166:$BC$201,$DU87)</f>
        <v>5117.8661293766008</v>
      </c>
      <c r="EA87" s="140">
        <f>[4]军团势力点战斗奖励设计!BI91+[4]军团势力点战斗奖励设计!BN91+求节点(活动投放!$S$6:$S$41,活动投放!$BE$6:$BE$41,$DU87)</f>
        <v>20.969262773223932</v>
      </c>
      <c r="EB87" s="140">
        <f>[4]军团势力点战斗奖励设计!BJ91+[4]军团势力点战斗奖励设计!BO91+求节点(活动投放!$S$46:$S$81,活动投放!$BE$46:$BE$81,$DU87)</f>
        <v>25.700166890248461</v>
      </c>
      <c r="EC87" s="140">
        <f>[4]军团势力点战斗奖励设计!BK91+[4]军团势力点战斗奖励设计!BP91+求节点(活动投放!$S$86:$S$121,活动投放!$BE$86:$BE$121,$DU87)</f>
        <v>39.867471511404396</v>
      </c>
      <c r="ED87" s="140">
        <f>[4]军团势力点战斗奖励设计!BL91+[4]军团势力点战斗奖励设计!BQ91+求节点(活动投放!$S$126:$S$161,活动投放!$BE$126:$BE$161,$DU87)</f>
        <v>85.083959632882298</v>
      </c>
      <c r="EE87" s="140">
        <f>[4]军团势力点战斗奖励设计!BM91+[4]军团势力点战斗奖励设计!BR91+求节点(活动投放!$S$166:$S$201,活动投放!$BE$166:$BE$201,$DU87)</f>
        <v>170.59553764588671</v>
      </c>
      <c r="EF87" s="140">
        <f t="shared" si="73"/>
        <v>1</v>
      </c>
      <c r="EG87" s="140">
        <f t="shared" si="74"/>
        <v>1.0000000000000002</v>
      </c>
      <c r="EH87" s="140">
        <f t="shared" si="75"/>
        <v>1</v>
      </c>
      <c r="EI87" s="140">
        <f t="shared" si="76"/>
        <v>1.0000000000000002</v>
      </c>
      <c r="EJ87" s="140">
        <f t="shared" si="77"/>
        <v>1</v>
      </c>
      <c r="EM87" s="140">
        <v>82</v>
      </c>
      <c r="EN87" s="140">
        <f>[4]军团势力点战斗奖励设计!AK91+[4]军团势力点战斗奖励设计!AP91+求节点(活动投放!$S$6:$S$41,活动投放!$BD$6:$BD$41,$EM87)</f>
        <v>818.72052790045416</v>
      </c>
      <c r="EO87" s="140">
        <f>[4]军团势力点战斗奖励设计!AL91+[4]军团势力点战斗奖励设计!AQ91+求节点(活动投放!$S$46:$S$81,活动投放!$BD$46:$BD$81,$EM87)</f>
        <v>1174.7713713054575</v>
      </c>
      <c r="EP87" s="140">
        <f>[4]军团势力点战斗奖励设计!AM91+[4]军团势力点战斗奖励设计!AR91+求节点(活动投放!$S$86:$S$121,活动投放!$BD$86:$BD$121,$EM87)</f>
        <v>1706.5350662165747</v>
      </c>
      <c r="EQ87" s="140">
        <f>[4]军团势力点战斗奖励设计!AN91+[4]军团势力点战斗奖励设计!AS91+求节点(活动投放!$S$126:$S$161,活动投放!$BD$126:$BD$161,$EM87)</f>
        <v>3097.9584375059917</v>
      </c>
      <c r="ER87" s="140">
        <f>[4]军团势力点战斗奖励设计!AO91+[4]军团势力点战斗奖励设计!AT91+求节点(活动投放!$S$166:$S$201,活动投放!$BD$166:$BD$201,$EM87)</f>
        <v>2698.7077170311932</v>
      </c>
      <c r="ES87" s="140">
        <f>[4]军团势力点战斗奖励设计!BS91+[4]军团势力点战斗奖励设计!BX91+求节点(活动投放!$S$6:$S$41,活动投放!$BF$6:$BF$41,$EM87)</f>
        <v>16.374410558009082</v>
      </c>
      <c r="ET87" s="140">
        <f>[4]军团势力点战斗奖励设计!BT91+[4]军团势力点战斗奖励设计!BY91+求节点(活动投放!$S$46:$S$81,活动投放!$BF$46:$BF$81,$EM87)</f>
        <v>23.495427426109153</v>
      </c>
      <c r="EU87" s="140">
        <f>[4]军团势力点战斗奖励设计!BU91+[4]军团势力点战斗奖励设计!BZ91+求节点(活动投放!$S$86:$S$121,活动投放!$BF$86:$BF$121,$EM87)</f>
        <v>34.13070132433149</v>
      </c>
      <c r="EV87" s="140">
        <f>[4]军团势力点战斗奖励设计!BV91+[4]军团势力点战斗奖励设计!CA91+求节点(活动投放!$S$126:$S$161,活动投放!$BF$126:$BF$161,$EM87)</f>
        <v>61.959168750119829</v>
      </c>
      <c r="EW87" s="140">
        <f>[4]军团势力点战斗奖励设计!BW91+[4]军团势力点战斗奖励设计!CB91+求节点(活动投放!$S$166:$S$201,活动投放!$BF$166:$BF$201,$EM87)</f>
        <v>53.974154340623862</v>
      </c>
      <c r="EX87" s="140">
        <f t="shared" si="78"/>
        <v>1</v>
      </c>
      <c r="EY87" s="140">
        <f t="shared" si="79"/>
        <v>0.99999999999999989</v>
      </c>
      <c r="EZ87" s="140">
        <f t="shared" si="80"/>
        <v>1.0000000000000002</v>
      </c>
      <c r="FA87" s="140">
        <f t="shared" si="81"/>
        <v>1.0000000000000002</v>
      </c>
      <c r="FB87" s="140">
        <f t="shared" si="82"/>
        <v>1</v>
      </c>
    </row>
    <row r="88" spans="2:158" x14ac:dyDescent="0.15">
      <c r="B88" s="80">
        <v>83</v>
      </c>
      <c r="C88" s="119">
        <f>[4]军团势力点战斗奖励设计!GB92+求节点(活动投放!$S$6:$S$41,活动投放!AN$6:AN$41,$B88)</f>
        <v>250.36068692099124</v>
      </c>
      <c r="D88" s="119">
        <f>[4]军团势力点战斗奖励设计!GC92+求节点(活动投放!$S$6:$S$41,活动投放!AO$6:AO$41,$B88)</f>
        <v>221.38096421538506</v>
      </c>
      <c r="E88" s="119">
        <f>[4]军团势力点战斗奖励设计!GD92+求节点(活动投放!$S$6:$S$41,活动投放!AP$6:AP$41,$B88)</f>
        <v>16.045550610941284</v>
      </c>
      <c r="F88" s="119">
        <f>[4]军团势力点战斗奖励设计!GE92+求节点(活动投放!$S$6:$S$41,活动投放!AQ$6:AQ$41,$B88)</f>
        <v>5.45761493316986</v>
      </c>
      <c r="G88" s="119">
        <f>[4]军团势力点战斗奖励设计!GF92+求节点(活动投放!$S$6:$S$41,活动投放!AR$6:AR$41,$B88)</f>
        <v>7.9531474578985613</v>
      </c>
      <c r="H88" s="119">
        <f>[4]军团势力点战斗奖励设计!GG92+求节点(活动投放!$S$6:$S$41,活动投放!AS$6:AS$41,$B88)</f>
        <v>1.716061835237733</v>
      </c>
      <c r="I88" s="119">
        <f>IF($B88&lt;前期规划!$C$2,0,求节点(装备突破!$N$6:$N$41,装备突破!AQ$6:AQ$41,$B88))</f>
        <v>0</v>
      </c>
      <c r="J88" s="119">
        <f>IF($B88&lt;前期规划!$C$2,0,求节点(装备突破!$N$6:$N$41,装备突破!AR$6:AR$41,$B88))</f>
        <v>0</v>
      </c>
      <c r="K88" s="119">
        <f>IF($B88&lt;前期规划!$C$2,0,求节点(装备突破!$N$6:$N$41,装备突破!AS$6:AS$41,$B88))</f>
        <v>73.163495759852793</v>
      </c>
      <c r="L88" s="119">
        <f>IF($B88&lt;前期规划!$C$2,0,求节点(装备突破!$N$6:$N$41,装备突破!AT$6:AT$41,$B88))</f>
        <v>14.632699151970558</v>
      </c>
      <c r="M88" s="119">
        <f>IF($B88&lt;前期规划!$C$2,0,求节点(装备突破!$N$6:$N$41,装备突破!AU$6:AU$41,$B88))</f>
        <v>2.2038050881766527</v>
      </c>
      <c r="N88" s="119">
        <f>IF($B88&lt;前期规划!$C$2,0,求节点(装备突破!$N$6:$N$41,装备突破!AV$6:AV$41,$B88))</f>
        <v>0</v>
      </c>
      <c r="O88" s="80">
        <f t="shared" si="63"/>
        <v>0</v>
      </c>
      <c r="P88" s="80">
        <f t="shared" si="64"/>
        <v>0</v>
      </c>
      <c r="Q88" s="80">
        <f t="shared" si="65"/>
        <v>0.21931087961690868</v>
      </c>
      <c r="R88" s="80">
        <f t="shared" si="66"/>
        <v>0.37297390430082705</v>
      </c>
      <c r="S88" s="80">
        <f t="shared" si="67"/>
        <v>3.608825254359814</v>
      </c>
      <c r="T88" s="80">
        <f t="shared" si="68"/>
        <v>0</v>
      </c>
      <c r="V88" s="128">
        <f>[4]军团势力点战斗奖励设计!GD92/E88</f>
        <v>0.5017337733609637</v>
      </c>
      <c r="W88" s="128">
        <f>求节点(活动投放!$S$6:$S$41,活动投放!AP$6:AP$41,$B88)/E88</f>
        <v>0.49826622663903625</v>
      </c>
      <c r="Y88" s="128">
        <f>[4]军团势力点战斗奖励设计!GE92/F88</f>
        <v>0.25261025632699036</v>
      </c>
      <c r="Z88" s="128">
        <f>求节点(活动投放!$S$6:$S$41,活动投放!AQ$6:AQ$41,$B88)/F88</f>
        <v>0.7473897436730097</v>
      </c>
      <c r="AB88" s="128">
        <f>[4]军团势力点战斗奖励设计!GF92/G88</f>
        <v>0.16435949166801395</v>
      </c>
      <c r="AC88" s="128">
        <f>求节点(活动投放!$S$6:$S$41,活动投放!AR$6:AR$41,$B88)/G88</f>
        <v>0.835640508331986</v>
      </c>
      <c r="AE88" s="128">
        <f>[4]军团势力点战斗奖励设计!GG92/H88</f>
        <v>8.4636633747969856E-2</v>
      </c>
      <c r="AF88" s="128">
        <f>求节点(活动投放!$S$6:$S$41,活动投放!AS$6:AS$41,$B88)/H88</f>
        <v>0.91536336625203019</v>
      </c>
      <c r="AI88" s="80">
        <v>83</v>
      </c>
      <c r="AJ88" s="119">
        <f>[4]军团势力点战斗奖励设计!GH92+求节点(活动投放!$S$46:$S$81,活动投放!AN$46:AN$81,$AI88)</f>
        <v>208.90773690659421</v>
      </c>
      <c r="AK88" s="119">
        <f>[4]军团势力点战斗奖励设计!GI92+求节点(活动投放!$S$46:$S$81,活动投放!AO$46:AO$81,$AI88)</f>
        <v>193.11314547290317</v>
      </c>
      <c r="AL88" s="119">
        <f>[4]军团势力点战斗奖励设计!GJ92+求节点(活动投放!$S$46:$S$81,活动投放!AP$46:AP$81,$AI88)</f>
        <v>20.106087029412272</v>
      </c>
      <c r="AM88" s="119">
        <f>[4]军团势力点战斗奖励设计!GK92+求节点(活动投放!$S$46:$S$81,活动投放!AQ$46:AQ$81,$AI88)</f>
        <v>7.7326761149983163</v>
      </c>
      <c r="AN88" s="119">
        <f>[4]军团势力点战斗奖励设计!GL92+求节点(活动投放!$S$46:$S$81,活动投放!AR$46:AR$81,$AI88)</f>
        <v>11.499903871431014</v>
      </c>
      <c r="AO88" s="119">
        <f>[4]军团势力点战斗奖励设计!GM92+求节点(活动投放!$S$46:$S$81,活动投放!AS$46:AS$81,$AI88)</f>
        <v>2.3844770130518351</v>
      </c>
      <c r="AP88" s="119">
        <f>IF($AI88&lt;前期规划!$C$2,0,求节点(装备突破!$N$46:$N$81,装备突破!AQ$46:AQ$81,$AI88))</f>
        <v>0</v>
      </c>
      <c r="AQ88" s="119">
        <f>IF($AI88&lt;前期规划!$C$2,0,求节点(装备突破!$N$46:$N$81,装备突破!AR$46:AR$81,$AI88))</f>
        <v>0</v>
      </c>
      <c r="AR88" s="119">
        <f>IF($AI88&lt;前期规划!$C$2,0,求节点(装备突破!$N$46:$N$81,装备突破!AS$46:AS$81,$AI88))</f>
        <v>93.403638546367645</v>
      </c>
      <c r="AS88" s="119">
        <f>IF($AI88&lt;前期规划!$C$2,0,求节点(装备突破!$N$46:$N$81,装备突破!AT$46:AT$81,$AI88))</f>
        <v>18.68072770927353</v>
      </c>
      <c r="AT88" s="119">
        <f>IF($AI88&lt;前期规划!$C$2,0,求节点(装备突破!$N$46:$N$81,装备突破!AU$46:AU$81,$AI88))</f>
        <v>7.9156337443588294</v>
      </c>
      <c r="AU88" s="119">
        <f>IF($AI88&lt;前期规划!$C$2,0,求节点(装备突破!$N$46:$N$81,装备突破!AV$46:AV$81,$AI88))</f>
        <v>0</v>
      </c>
      <c r="AV88" s="80">
        <f t="shared" si="69"/>
        <v>0</v>
      </c>
      <c r="AW88" s="80">
        <f t="shared" si="43"/>
        <v>0</v>
      </c>
      <c r="AX88" s="80">
        <f t="shared" si="44"/>
        <v>0.21526021193950773</v>
      </c>
      <c r="AY88" s="80">
        <f t="shared" si="45"/>
        <v>0.41393869849939752</v>
      </c>
      <c r="AZ88" s="80">
        <f t="shared" si="46"/>
        <v>1.4528089907679922</v>
      </c>
      <c r="BA88" s="80">
        <f t="shared" si="47"/>
        <v>0</v>
      </c>
      <c r="BD88" s="80">
        <v>83</v>
      </c>
      <c r="BE88" s="119">
        <f>[4]军团势力点战斗奖励设计!GN92+求节点(活动投放!$S$86:$S$121,活动投放!AN$86:AN$121,$BD88)</f>
        <v>154.70400064112363</v>
      </c>
      <c r="BF88" s="119">
        <f>[4]军团势力点战斗奖励设计!GO92+求节点(活动投放!$S$86:$S$121,活动投放!AO$86:AO$121,$BD88)</f>
        <v>160.98598464061806</v>
      </c>
      <c r="BG88" s="119">
        <f>[4]军团势力点战斗奖励设计!GP92+求节点(活动投放!$S$86:$S$121,活动投放!AP$86:AP$121,$BD88)</f>
        <v>29.39947950607468</v>
      </c>
      <c r="BH88" s="119">
        <f>[4]军团势力点战斗奖励设计!GQ92+求节点(活动投放!$S$86:$S$121,活动投放!AQ$86:AQ$121,$BD88)</f>
        <v>11.982216000737276</v>
      </c>
      <c r="BI88" s="119">
        <f>[4]军团势力点战斗奖励设计!GR92+求节点(活动投放!$S$86:$S$121,活动投放!AR$86:AR$121,$BD88)</f>
        <v>17.046281586196169</v>
      </c>
      <c r="BJ88" s="119">
        <f>[4]军团势力点战斗奖励设计!GS92+求节点(活动投放!$S$86:$S$121,活动投放!AS$86:AS$121,$BD88)</f>
        <v>3.3710318989107693</v>
      </c>
      <c r="BK88" s="119">
        <f>IF($BD88&lt;前期规划!$C$2,0,求节点(装备突破!$N$86:$N$121,装备突破!AQ$86:AQ$121,$BD88))</f>
        <v>0</v>
      </c>
      <c r="BL88" s="119">
        <f>IF($BD88&lt;前期规划!$C$2,0,求节点(装备突破!$N$86:$N$121,装备突破!AR$86:AR$121,$BD88))</f>
        <v>0</v>
      </c>
      <c r="BM88" s="119">
        <f>IF($BD88&lt;前期规划!$C$2,0,求节点(装备突破!$N$86:$N$121,装备突破!AS$86:AS$121,$BD88))</f>
        <v>110.46410282613456</v>
      </c>
      <c r="BN88" s="119">
        <f>IF($BD88&lt;前期规划!$C$2,0,求节点(装备突破!$N$86:$N$121,装备突破!AT$86:AT$121,$BD88))</f>
        <v>22.092820565226912</v>
      </c>
      <c r="BO88" s="119">
        <f>IF($BD88&lt;前期规划!$C$2,0,求节点(装备突破!$N$86:$N$121,装备突破!AU$86:AU$121,$BD88))</f>
        <v>17.443076608638542</v>
      </c>
      <c r="BP88" s="119">
        <f>IF($BD88&lt;前期规划!$C$2,0,求节点(装备突破!$N$86:$N$121,装备突破!AV$86:AV$121,$BD88))</f>
        <v>0</v>
      </c>
      <c r="BQ88" s="80">
        <f t="shared" si="70"/>
        <v>0</v>
      </c>
      <c r="BR88" s="80">
        <f t="shared" si="48"/>
        <v>0</v>
      </c>
      <c r="BS88" s="80">
        <f t="shared" si="49"/>
        <v>0.26614509830716782</v>
      </c>
      <c r="BT88" s="80">
        <f t="shared" si="50"/>
        <v>0.54235791058733063</v>
      </c>
      <c r="BU88" s="80">
        <f t="shared" si="51"/>
        <v>0.97725200483005026</v>
      </c>
      <c r="BV88" s="80">
        <f t="shared" si="52"/>
        <v>0</v>
      </c>
      <c r="BY88" s="80">
        <v>83</v>
      </c>
      <c r="BZ88" s="119">
        <f>[4]军团势力点战斗奖励设计!GT92+求节点(活动投放!$S$126:$S$161,活动投放!AN$126:AN$161,$BY88)</f>
        <v>93.856175769945011</v>
      </c>
      <c r="CA88" s="119">
        <f>[4]军团势力点战斗奖励设计!GU92+求节点(活动投放!$S$126:$S$161,活动投放!AO$126:AO$161,$BY88)</f>
        <v>137.91071947270683</v>
      </c>
      <c r="CB88" s="119">
        <f>[4]军团势力点战斗奖励设计!GV92+求节点(活动投放!$S$126:$S$161,活动投放!AP$126:AP$161,$BY88)</f>
        <v>55.344416115646808</v>
      </c>
      <c r="CC88" s="119">
        <f>[4]军团势力点战斗奖励设计!GW92+求节点(活动投放!$S$126:$S$161,活动投放!AQ$126:AQ$161,$BY88)</f>
        <v>26.414092375471004</v>
      </c>
      <c r="CD88" s="119">
        <f>[4]军团势力点战斗奖励设计!GX92+求节点(活动投放!$S$126:$S$161,活动投放!AR$126:AR$161,$BY88)</f>
        <v>32.306309517257901</v>
      </c>
      <c r="CE88" s="119">
        <f>[4]军团势力点战斗奖励设计!GY92+求节点(活动投放!$S$126:$S$161,活动投放!AS$126:AS$161,$BY88)</f>
        <v>5.5048160468282044</v>
      </c>
      <c r="CF88" s="119">
        <f>IF($BY88&lt;前期规划!$C$2,0,求节点(装备突破!$N$126:$N$161,装备突破!AQ$126:AQ$161,$BY88))</f>
        <v>0</v>
      </c>
      <c r="CG88" s="119">
        <f>IF($BY88&lt;前期规划!$C$2,0,求节点(装备突破!$N$126:$N$161,装备突破!AR$126:AR$161,$BY88))</f>
        <v>0</v>
      </c>
      <c r="CH88" s="119">
        <f>IF($BY88&lt;前期规划!$C$2,0,求节点(装备突破!$N$126:$N$161,装备突破!AS$126:AS$161,$BY88))</f>
        <v>132.78621143053931</v>
      </c>
      <c r="CI88" s="119">
        <f>IF($BY88&lt;前期规划!$C$2,0,求节点(装备突破!$N$126:$N$161,装备突破!AT$126:AT$161,$BY88))</f>
        <v>24.7137885694607</v>
      </c>
      <c r="CJ88" s="119">
        <f>IF($BY88&lt;前期规划!$C$2,0,求节点(装备突破!$N$126:$N$161,装备突破!AU$126:AU$161,$BY88))</f>
        <v>34.789691444314386</v>
      </c>
      <c r="CK88" s="119">
        <f>IF($BY88&lt;前期规划!$C$2,0,求节点(装备突破!$N$126:$N$161,装备突破!AV$126:AV$161,$BY88))</f>
        <v>0</v>
      </c>
      <c r="CL88" s="80">
        <f t="shared" si="71"/>
        <v>0</v>
      </c>
      <c r="CM88" s="80">
        <f t="shared" si="53"/>
        <v>0</v>
      </c>
      <c r="CN88" s="80">
        <f t="shared" si="54"/>
        <v>0.41679339683998412</v>
      </c>
      <c r="CO88" s="80">
        <f t="shared" si="55"/>
        <v>1.0687998038516604</v>
      </c>
      <c r="CP88" s="80">
        <f t="shared" si="56"/>
        <v>0.92861730518560437</v>
      </c>
      <c r="CQ88" s="80">
        <f t="shared" si="57"/>
        <v>0</v>
      </c>
      <c r="CT88" s="80">
        <v>83</v>
      </c>
      <c r="CU88" s="119">
        <f>[4]军团势力点战斗奖励设计!GZ92+求节点(活动投放!$S$166:$S$201,活动投放!AN$166:AN$201,$CT88)</f>
        <v>60.778361520539661</v>
      </c>
      <c r="CV88" s="119">
        <f>[4]军团势力点战斗奖励设计!HA92+求节点(活动投放!$S$166:$S$201,活动投放!AO$166:AO$201,$CT88)</f>
        <v>152.46242511902955</v>
      </c>
      <c r="CW88" s="119">
        <f>[4]军团势力点战斗奖励设计!HB92+求节点(活动投放!$S$166:$S$201,活动投放!AP$166:AP$201,$CT88)</f>
        <v>80.651260728673478</v>
      </c>
      <c r="CX88" s="119">
        <f>[4]军团势力点战斗奖励设计!HC92+求节点(活动投放!$S$166:$S$201,活动投放!AQ$166:AQ$201,$CT88)</f>
        <v>49.050198697844678</v>
      </c>
      <c r="CY88" s="119">
        <f>[4]军团势力点战斗奖励设计!HD92+求节点(活动投放!$S$166:$S$201,活动投放!AR$166:AR$201,$CT88)</f>
        <v>31.442739481743491</v>
      </c>
      <c r="CZ88" s="119">
        <f>[4]军团势力点战斗奖励设计!HE92+求节点(活动投放!$S$166:$S$201,活动投放!AS$166:AS$201,$CT88)</f>
        <v>3.4936377201937217</v>
      </c>
      <c r="DA88" s="119">
        <f>IF($CT88&lt;前期规划!$C$2,0,求节点(装备突破!$N$166:$N$201,装备突破!AQ$166:AQ$201,$CT88))</f>
        <v>0</v>
      </c>
      <c r="DB88" s="119">
        <f>IF($CT88&lt;前期规划!$C$2,0,求节点(装备突破!$N$166:$N$201,装备突破!AR$166:AR$201,$CT88))</f>
        <v>0</v>
      </c>
      <c r="DC88" s="119">
        <f>IF($CT88&lt;前期规划!$C$2,0,求节点(装备突破!$N$166:$N$201,装备突破!AS$166:AS$201,$CT88))</f>
        <v>180.41547807517401</v>
      </c>
      <c r="DD88" s="119">
        <f>IF($CT88&lt;前期规划!$C$2,0,求节点(装备突破!$N$166:$N$201,装备突破!AT$166:AT$201,$CT88))</f>
        <v>30.207739037587</v>
      </c>
      <c r="DE88" s="119">
        <f>IF($CT88&lt;前期规划!$C$2,0,求节点(装备突破!$N$166:$N$201,装备突破!AU$166:AU$201,$CT88))</f>
        <v>68.545826736891001</v>
      </c>
      <c r="DF88" s="119">
        <f>IF($CT88&lt;前期规划!$C$2,0,求节点(装备突破!$N$166:$N$201,装备突破!AV$166:AV$201,$CT88))</f>
        <v>0</v>
      </c>
      <c r="DG88" s="80">
        <f t="shared" si="72"/>
        <v>0</v>
      </c>
      <c r="DH88" s="80">
        <f t="shared" si="58"/>
        <v>0</v>
      </c>
      <c r="DI88" s="80">
        <f t="shared" si="59"/>
        <v>0.44703071814641304</v>
      </c>
      <c r="DJ88" s="80">
        <f t="shared" si="60"/>
        <v>1.6237626601849384</v>
      </c>
      <c r="DK88" s="80">
        <f t="shared" si="61"/>
        <v>0.45871121523465663</v>
      </c>
      <c r="DL88" s="80">
        <f t="shared" si="62"/>
        <v>0</v>
      </c>
      <c r="DN88" s="128">
        <f>[4]军团势力点战斗奖励设计!HE92/CZ88</f>
        <v>7.9272972964039012E-2</v>
      </c>
      <c r="DO88" s="128">
        <f>求节点(活动投放!$S$166:$S$201,活动投放!AS$166:AS$201,$CT88)/CZ88</f>
        <v>0.92072702703596099</v>
      </c>
      <c r="DU88" s="140">
        <v>83</v>
      </c>
      <c r="DV88" s="140">
        <f>[4]军团势力点战斗奖励设计!AA92+[4]军团势力点战斗奖励设计!AF92+求节点(活动投放!$S$6:$S$41,活动投放!$BC$6:$BC$41,$DU88)</f>
        <v>770.88246680026384</v>
      </c>
      <c r="DW88" s="140">
        <f>[4]军团势力点战斗奖励设计!AB92+[4]军团势力点战斗奖励设计!AG92+求节点(活动投放!$S$46:$S$81,活动投放!$BC$46:$BC$81,$DU88)</f>
        <v>916.53535066018799</v>
      </c>
      <c r="DX88" s="140">
        <f>[4]军团势力点战斗奖励设计!AC92+[4]军团势力点战斗奖励设计!AH92+求节点(活动投放!$S$86:$S$121,活动投放!$BC$86:$BC$121,$DU88)</f>
        <v>1366.4824498774692</v>
      </c>
      <c r="DY88" s="140">
        <f>[4]军团势力点战斗奖励设计!AD92+[4]军团势力点战斗奖励设计!AI92+求节点(活动投放!$S$126:$S$161,活动投放!$BC$126:$BC$161,$DU88)</f>
        <v>2761.6856148157749</v>
      </c>
      <c r="DZ88" s="140">
        <f>[4]军团势力点战斗奖励设计!AE92+[4]军团势力点战斗奖励设计!AJ92+求节点(活动投放!$S$166:$S$201,活动投放!$BC$166:$BC$201,$DU88)</f>
        <v>5297.8131763680012</v>
      </c>
      <c r="EA88" s="140">
        <f>[4]军团势力点战斗奖励设计!BI92+[4]军团势力点战斗奖励设计!BN92+求节点(活动投放!$S$6:$S$41,活动投放!$BE$6:$BE$41,$DU88)</f>
        <v>25.696082226675461</v>
      </c>
      <c r="EB88" s="140">
        <f>[4]军团势力点战斗奖励设计!BJ92+[4]军团势力点战斗奖励设计!BO92+求节点(活动投放!$S$46:$S$81,活动投放!$BE$46:$BE$81,$DU88)</f>
        <v>30.551178355339594</v>
      </c>
      <c r="EC88" s="140">
        <f>[4]军团势力点战斗奖励设计!BK92+[4]军团势力点战斗奖励设计!BP92+求节点(活动投放!$S$86:$S$121,活动投放!$BE$86:$BE$121,$DU88)</f>
        <v>45.54941499591564</v>
      </c>
      <c r="ED88" s="140">
        <f>[4]军团势力点战斗奖励设计!BL92+[4]军团势力点战斗奖励设计!BQ92+求节点(活动投放!$S$126:$S$161,活动投放!$BE$126:$BE$161,$DU88)</f>
        <v>92.056187160525809</v>
      </c>
      <c r="EE88" s="140">
        <f>[4]军团势力点战斗奖励设计!BM92+[4]军团势力点战斗奖励设计!BR92+求节点(活动投放!$S$166:$S$201,活动投放!$BE$166:$BE$201,$DU88)</f>
        <v>176.59377254560002</v>
      </c>
      <c r="EF88" s="140">
        <f t="shared" si="73"/>
        <v>1</v>
      </c>
      <c r="EG88" s="140">
        <f t="shared" si="74"/>
        <v>1.0000000000000002</v>
      </c>
      <c r="EH88" s="140">
        <f t="shared" si="75"/>
        <v>1</v>
      </c>
      <c r="EI88" s="140">
        <f t="shared" si="76"/>
        <v>1.0000000000000002</v>
      </c>
      <c r="EJ88" s="140">
        <f t="shared" si="77"/>
        <v>1.0000000000000002</v>
      </c>
      <c r="EM88" s="140">
        <v>83</v>
      </c>
      <c r="EN88" s="140">
        <f>[4]军团势力点战斗奖励设计!AK92+[4]军团势力点战斗奖励设计!AP92+求节点(活动投放!$S$6:$S$41,活动投放!$BD$6:$BD$41,$EM88)</f>
        <v>898.44765995731723</v>
      </c>
      <c r="EO88" s="140">
        <f>[4]军团势力点战斗奖励设计!AL92+[4]军团势力点战斗奖励设计!AQ92+求节点(活动投放!$S$46:$S$81,活动投放!$BD$46:$BD$81,$EM88)</f>
        <v>1292.8815522978066</v>
      </c>
      <c r="EP88" s="140">
        <f>[4]军团势力点战斗奖励设计!AM92+[4]军团势力点战斗奖励设计!AR92+求节点(活动投放!$S$86:$S$121,活动投放!$BD$86:$BD$121,$EM88)</f>
        <v>1894.6663235130582</v>
      </c>
      <c r="EQ88" s="140">
        <f>[4]军团势力点战斗奖励设计!AN92+[4]军团势力点战斗奖励设计!AS92+求节点(活动投放!$S$126:$S$161,活动投放!$BD$126:$BD$161,$EM88)</f>
        <v>3489.099097419482</v>
      </c>
      <c r="ER88" s="140">
        <f>[4]军团势力点战斗奖励设计!AO92+[4]军团势力点战斗奖励设计!AT92+求节点(活动投放!$S$166:$S$201,活动投放!$BD$166:$BD$201,$EM88)</f>
        <v>3225.5804975558331</v>
      </c>
      <c r="ES88" s="140">
        <f>[4]军团势力点战斗奖励设计!BS92+[4]军团势力点战斗奖励设计!BX92+求节点(活动投放!$S$6:$S$41,活动投放!$BF$6:$BF$41,$EM88)</f>
        <v>17.968953199146345</v>
      </c>
      <c r="ET88" s="140">
        <f>[4]军团势力点战斗奖励设计!BT92+[4]军团势力点战斗奖励设计!BY92+求节点(活动投放!$S$46:$S$81,活动投放!$BF$46:$BF$81,$EM88)</f>
        <v>25.857631045956136</v>
      </c>
      <c r="EU88" s="140">
        <f>[4]军团势力点战斗奖励设计!BU92+[4]军团势力点战斗奖励设计!BZ92+求节点(活动投放!$S$86:$S$121,活动投放!$BF$86:$BF$121,$EM88)</f>
        <v>37.893326470261151</v>
      </c>
      <c r="EV88" s="140">
        <f>[4]军团势力点战斗奖励设计!BV92+[4]军团势力点战斗奖励设计!CA92+求节点(活动投放!$S$126:$S$161,活动投放!$BF$126:$BF$161,$EM88)</f>
        <v>69.781981948389642</v>
      </c>
      <c r="EW88" s="140">
        <f>[4]军团势力点战斗奖励设计!BW92+[4]军团势力点战斗奖励设计!CB92+求节点(活动投放!$S$166:$S$201,活动投放!$BF$166:$BF$201,$EM88)</f>
        <v>64.511609951116668</v>
      </c>
      <c r="EX88" s="140">
        <f t="shared" si="78"/>
        <v>1</v>
      </c>
      <c r="EY88" s="140">
        <f t="shared" si="79"/>
        <v>0.99999999999999989</v>
      </c>
      <c r="EZ88" s="140">
        <f t="shared" si="80"/>
        <v>1.0000000000000004</v>
      </c>
      <c r="FA88" s="140">
        <f t="shared" si="81"/>
        <v>1</v>
      </c>
      <c r="FB88" s="140">
        <f t="shared" si="82"/>
        <v>1</v>
      </c>
    </row>
    <row r="89" spans="2:158" x14ac:dyDescent="0.15">
      <c r="B89" s="80">
        <v>84</v>
      </c>
      <c r="C89" s="119">
        <f>[4]军团势力点战斗奖励设计!GB93+求节点(活动投放!$S$6:$S$41,活动投放!AN$6:AN$41,$B89)</f>
        <v>255.92521332128513</v>
      </c>
      <c r="D89" s="119">
        <f>[4]军团势力点战斗奖励设计!GC93+求节点(活动投放!$S$6:$S$41,活动投放!AO$6:AO$41,$B89)</f>
        <v>237.18513685560464</v>
      </c>
      <c r="E89" s="119">
        <f>[4]军团势力点战斗奖励设计!GD93+求节点(活动投放!$S$6:$S$41,活动投放!AP$6:AP$41,$B89)</f>
        <v>19.045984590343103</v>
      </c>
      <c r="F89" s="119">
        <f>[4]军团势力点战斗奖励设计!GE93+求节点(活动投放!$S$6:$S$41,活动投放!AQ$6:AQ$41,$B89)</f>
        <v>6.047765399670836</v>
      </c>
      <c r="G89" s="119">
        <f>[4]军团势力点战斗奖励设计!GF93+求节点(活动投放!$S$6:$S$41,活动投放!AR$6:AR$41,$B89)</f>
        <v>8.6720652662835302</v>
      </c>
      <c r="H89" s="119">
        <f>[4]军团势力点战斗奖励设计!GG93+求节点(活动投放!$S$6:$S$41,活动投放!AS$6:AS$41,$B89)</f>
        <v>1.8956594798194799</v>
      </c>
      <c r="I89" s="119">
        <f>IF($B89&lt;前期规划!$C$2,0,求节点(装备突破!$N$6:$N$41,装备突破!AQ$6:AQ$41,$B89))</f>
        <v>0</v>
      </c>
      <c r="J89" s="119">
        <f>IF($B89&lt;前期规划!$C$2,0,求节点(装备突破!$N$6:$N$41,装备突破!AR$6:AR$41,$B89))</f>
        <v>0</v>
      </c>
      <c r="K89" s="119">
        <f>IF($B89&lt;前期规划!$C$2,0,求节点(装备突破!$N$6:$N$41,装备突破!AS$6:AS$41,$B89))</f>
        <v>70.354351211656564</v>
      </c>
      <c r="L89" s="119">
        <f>IF($B89&lt;前期规划!$C$2,0,求节点(装备突破!$N$6:$N$41,装备突破!AT$6:AT$41,$B89))</f>
        <v>14.070870242331312</v>
      </c>
      <c r="M89" s="119">
        <f>IF($B89&lt;前期规划!$C$2,0,求节点(装备突破!$N$6:$N$41,装备突破!AU$6:AU$41,$B89))</f>
        <v>5.5747785460121273</v>
      </c>
      <c r="N89" s="119">
        <f>IF($B89&lt;前期规划!$C$2,0,求节点(装备突破!$N$6:$N$41,装备突破!AV$6:AV$41,$B89))</f>
        <v>0</v>
      </c>
      <c r="O89" s="80">
        <f t="shared" si="63"/>
        <v>0</v>
      </c>
      <c r="P89" s="80">
        <f t="shared" si="64"/>
        <v>0</v>
      </c>
      <c r="Q89" s="80">
        <f t="shared" si="65"/>
        <v>0.27071509099763391</v>
      </c>
      <c r="R89" s="80">
        <f t="shared" si="66"/>
        <v>0.42980748848614364</v>
      </c>
      <c r="S89" s="80">
        <f t="shared" si="67"/>
        <v>1.5555891942088036</v>
      </c>
      <c r="T89" s="80">
        <f t="shared" si="68"/>
        <v>0</v>
      </c>
      <c r="V89" s="128">
        <f>[4]军团势力点战斗奖励设计!GD93/E89</f>
        <v>0.54791742374430996</v>
      </c>
      <c r="W89" s="128">
        <f>求节点(活动投放!$S$6:$S$41,活动投放!AP$6:AP$41,$B89)/E89</f>
        <v>0.45208257625569015</v>
      </c>
      <c r="Y89" s="128">
        <f>[4]军团势力点战斗奖励设计!GE93/F89</f>
        <v>0.27890314736963245</v>
      </c>
      <c r="Z89" s="128">
        <f>求节点(活动投放!$S$6:$S$41,活动投放!AQ$6:AQ$41,$B89)/F89</f>
        <v>0.7210968526303676</v>
      </c>
      <c r="AB89" s="128">
        <f>[4]军团势力点战斗奖励设计!GF93/G89</f>
        <v>0.16414914852149623</v>
      </c>
      <c r="AC89" s="128">
        <f>求节点(活动投放!$S$6:$S$41,活动投放!AR$6:AR$41,$B89)/G89</f>
        <v>0.8358508514785038</v>
      </c>
      <c r="AE89" s="128">
        <f>[4]军团势力点战斗奖励设计!GG93/H89</f>
        <v>8.3436933721336107E-2</v>
      </c>
      <c r="AF89" s="128">
        <f>求节点(活动投放!$S$6:$S$41,活动投放!AS$6:AS$41,$B89)/H89</f>
        <v>0.91656306627866391</v>
      </c>
      <c r="AI89" s="80">
        <v>84</v>
      </c>
      <c r="AJ89" s="119">
        <f>[4]军团势力点战斗奖励设计!GH93+求节点(活动投放!$S$46:$S$81,活动投放!AN$46:AN$81,$AI89)</f>
        <v>213.28115637683106</v>
      </c>
      <c r="AK89" s="119">
        <f>[4]军团势力点战斗奖励设计!GI93+求节点(活动投放!$S$46:$S$81,活动投放!AO$46:AO$81,$AI89)</f>
        <v>206.21108134234899</v>
      </c>
      <c r="AL89" s="119">
        <f>[4]军团势力点战斗奖励设计!GJ93+求节点(活动投放!$S$46:$S$81,活动投放!AP$46:AP$81,$AI89)</f>
        <v>23.434805944119226</v>
      </c>
      <c r="AM89" s="119">
        <f>[4]军团势力点战斗奖励设计!GK93+求节点(活动投放!$S$46:$S$81,活动投放!AQ$46:AQ$81,$AI89)</f>
        <v>8.5051768386897049</v>
      </c>
      <c r="AN89" s="119">
        <f>[4]军团势力点战斗奖励设计!GL93+求节点(活动投放!$S$46:$S$81,活动投放!AR$46:AR$81,$AI89)</f>
        <v>12.626342564614211</v>
      </c>
      <c r="AO89" s="119">
        <f>[4]军团势力点战斗奖励设计!GM93+求节点(活动投放!$S$46:$S$81,活动投放!AS$46:AS$81,$AI89)</f>
        <v>2.6624795875164793</v>
      </c>
      <c r="AP89" s="119">
        <f>IF($AI89&lt;前期规划!$C$2,0,求节点(装备突破!$N$46:$N$81,装备突破!AQ$46:AQ$81,$AI89))</f>
        <v>0</v>
      </c>
      <c r="AQ89" s="119">
        <f>IF($AI89&lt;前期规划!$C$2,0,求节点(装备突破!$N$46:$N$81,装备突破!AR$46:AR$81,$AI89))</f>
        <v>0</v>
      </c>
      <c r="AR89" s="119">
        <f>IF($AI89&lt;前期规划!$C$2,0,求节点(装备突破!$N$46:$N$81,装备突破!AS$46:AS$81,$AI89))</f>
        <v>89.267042975680226</v>
      </c>
      <c r="AS89" s="119">
        <f>IF($AI89&lt;前期规划!$C$2,0,求节点(装备突破!$N$46:$N$81,装备突破!AT$46:AT$81,$AI89))</f>
        <v>17.853408595136045</v>
      </c>
      <c r="AT89" s="119">
        <f>IF($AI89&lt;前期规划!$C$2,0,求节点(装备突破!$N$46:$N$81,装备突破!AU$46:AU$81,$AI89))</f>
        <v>12.879548429183732</v>
      </c>
      <c r="AU89" s="119">
        <f>IF($AI89&lt;前期规划!$C$2,0,求节点(装备突破!$N$46:$N$81,装备突破!AV$46:AV$81,$AI89))</f>
        <v>0</v>
      </c>
      <c r="AV89" s="80">
        <f t="shared" si="69"/>
        <v>0</v>
      </c>
      <c r="AW89" s="80">
        <f t="shared" si="43"/>
        <v>0</v>
      </c>
      <c r="AX89" s="80">
        <f t="shared" si="44"/>
        <v>0.26252472539617749</v>
      </c>
      <c r="AY89" s="80">
        <f t="shared" si="45"/>
        <v>0.47638952491160941</v>
      </c>
      <c r="AZ89" s="80">
        <f t="shared" si="46"/>
        <v>0.98034047032302918</v>
      </c>
      <c r="BA89" s="80">
        <f t="shared" si="47"/>
        <v>0</v>
      </c>
      <c r="BD89" s="80">
        <v>84</v>
      </c>
      <c r="BE89" s="119">
        <f>[4]军团势力点战斗奖励设计!GN93+求节点(活动投放!$S$86:$S$121,活动投放!AN$86:AN$121,$BD89)</f>
        <v>157.16895798169554</v>
      </c>
      <c r="BF89" s="119">
        <f>[4]军团势力点战斗奖励设计!GO93+求节点(活动投放!$S$86:$S$121,活动投放!AO$86:AO$121,$BD89)</f>
        <v>169.90894490019838</v>
      </c>
      <c r="BG89" s="119">
        <f>[4]军团势力点战斗奖励设计!GP93+求节点(活动投放!$S$86:$S$121,活动投放!AP$86:AP$121,$BD89)</f>
        <v>33.332881070316859</v>
      </c>
      <c r="BH89" s="119">
        <f>[4]军团势力点战斗奖励设计!GQ93+求节点(活动投放!$S$86:$S$121,活动投放!AQ$86:AQ$121,$BD89)</f>
        <v>13.018787144442452</v>
      </c>
      <c r="BI89" s="119">
        <f>[4]军团势力点战斗奖励设计!GR93+求节点(活动投放!$S$86:$S$121,活动投放!AR$86:AR$121,$BD89)</f>
        <v>18.726169282330147</v>
      </c>
      <c r="BJ89" s="119">
        <f>[4]军团势力点战斗奖励设计!GS93+求节点(活动投放!$S$86:$S$121,活动投放!AS$86:AS$121,$BD89)</f>
        <v>3.7955541661582299</v>
      </c>
      <c r="BK89" s="119">
        <f>IF($BD89&lt;前期规划!$C$2,0,求节点(装备突破!$N$86:$N$121,装备突破!AQ$86:AQ$121,$BD89))</f>
        <v>0</v>
      </c>
      <c r="BL89" s="119">
        <f>IF($BD89&lt;前期规划!$C$2,0,求节点(装备突破!$N$86:$N$121,装备突破!AR$86:AR$121,$BD89))</f>
        <v>0</v>
      </c>
      <c r="BM89" s="119">
        <f>IF($BD89&lt;前期规划!$C$2,0,求节点(装备突破!$N$86:$N$121,装备突破!AS$86:AS$121,$BD89))</f>
        <v>105.053510912121</v>
      </c>
      <c r="BN89" s="119">
        <f>IF($BD89&lt;前期规划!$C$2,0,求节点(装备突破!$N$86:$N$121,装备突破!AT$86:AT$121,$BD89))</f>
        <v>21.010702182424197</v>
      </c>
      <c r="BO89" s="119">
        <f>IF($BD89&lt;前期规划!$C$2,0,求节点(装备突破!$N$86:$N$121,装备突破!AU$86:AU$121,$BD89))</f>
        <v>23.93578690545483</v>
      </c>
      <c r="BP89" s="119">
        <f>IF($BD89&lt;前期规划!$C$2,0,求节点(装备突破!$N$86:$N$121,装备突破!AV$86:AV$121,$BD89))</f>
        <v>0</v>
      </c>
      <c r="BQ89" s="80">
        <f t="shared" si="70"/>
        <v>0</v>
      </c>
      <c r="BR89" s="80">
        <f t="shared" si="48"/>
        <v>0</v>
      </c>
      <c r="BS89" s="80">
        <f t="shared" si="49"/>
        <v>0.31729430821403354</v>
      </c>
      <c r="BT89" s="80">
        <f t="shared" si="50"/>
        <v>0.61962646614128325</v>
      </c>
      <c r="BU89" s="80">
        <f t="shared" si="51"/>
        <v>0.78235026725035561</v>
      </c>
      <c r="BV89" s="80">
        <f t="shared" si="52"/>
        <v>0</v>
      </c>
      <c r="BY89" s="80">
        <v>84</v>
      </c>
      <c r="BZ89" s="119">
        <f>[4]军团势力点战斗奖励设计!GT93+求节点(活动投放!$S$126:$S$161,活动投放!AN$126:AN$161,$BY89)</f>
        <v>94.559692952143209</v>
      </c>
      <c r="CA89" s="119">
        <f>[4]军团势力点战斗奖励设计!GU93+求节点(活动投放!$S$126:$S$161,活动投放!AO$126:AO$161,$BY89)</f>
        <v>143.33869877247977</v>
      </c>
      <c r="CB89" s="119">
        <f>[4]军团势力点战斗奖励设计!GV93+求节点(活动投放!$S$126:$S$161,活动投放!AP$126:AP$161,$BY89)</f>
        <v>60.905446263863432</v>
      </c>
      <c r="CC89" s="119">
        <f>[4]军团势力点战斗奖励设计!GW93+求节点(活动投放!$S$126:$S$161,活动投放!AQ$126:AQ$161,$BY89)</f>
        <v>28.228226203626821</v>
      </c>
      <c r="CD89" s="119">
        <f>[4]军团势力点战斗奖励设计!GX93+求节点(活动投放!$S$126:$S$161,活动投放!AR$126:AR$161,$BY89)</f>
        <v>35.668933693897372</v>
      </c>
      <c r="CE89" s="119">
        <f>[4]军团势力点战斗奖励设计!GY93+求节点(活动投放!$S$126:$S$161,活动投放!AS$126:AS$161,$BY89)</f>
        <v>6.3947760640027154</v>
      </c>
      <c r="CF89" s="119">
        <f>IF($BY89&lt;前期规划!$C$2,0,求节点(装备突破!$N$126:$N$161,装备突破!AQ$126:AQ$161,$BY89))</f>
        <v>0</v>
      </c>
      <c r="CG89" s="119">
        <f>IF($BY89&lt;前期规划!$C$2,0,求节点(装备突破!$N$126:$N$161,装备突破!AR$126:AR$161,$BY89))</f>
        <v>0</v>
      </c>
      <c r="CH89" s="119">
        <f>IF($BY89&lt;前期规划!$C$2,0,求节点(装备突破!$N$126:$N$161,装备突破!AS$126:AS$161,$BY89))</f>
        <v>134.20758024562323</v>
      </c>
      <c r="CI89" s="119">
        <f>IF($BY89&lt;前期规划!$C$2,0,求节点(装备突破!$N$126:$N$161,装备突破!AT$126:AT$161,$BY89))</f>
        <v>23.292419754376773</v>
      </c>
      <c r="CJ89" s="119">
        <f>IF($BY89&lt;前期规划!$C$2,0,求节点(装备突破!$N$126:$N$161,装备突破!AU$126:AU$161,$BY89))</f>
        <v>46.160641964985821</v>
      </c>
      <c r="CK89" s="119">
        <f>IF($BY89&lt;前期规划!$C$2,0,求节点(装备突破!$N$126:$N$161,装备突破!AV$126:AV$161,$BY89))</f>
        <v>0</v>
      </c>
      <c r="CL89" s="80">
        <f t="shared" si="71"/>
        <v>0</v>
      </c>
      <c r="CM89" s="80">
        <f t="shared" si="53"/>
        <v>0</v>
      </c>
      <c r="CN89" s="80">
        <f t="shared" si="54"/>
        <v>0.45381524763650355</v>
      </c>
      <c r="CO89" s="80">
        <f t="shared" si="55"/>
        <v>1.2119061265982287</v>
      </c>
      <c r="CP89" s="80">
        <f t="shared" si="56"/>
        <v>0.77271312043175844</v>
      </c>
      <c r="CQ89" s="80">
        <f t="shared" si="57"/>
        <v>0</v>
      </c>
      <c r="CT89" s="80">
        <v>84</v>
      </c>
      <c r="CU89" s="119">
        <f>[4]军团势力点战斗奖励设计!GZ93+求节点(活动投放!$S$166:$S$201,活动投放!AN$166:AN$201,$CT89)</f>
        <v>61.222032817547415</v>
      </c>
      <c r="CV89" s="119">
        <f>[4]军团势力点战斗奖励设计!HA93+求节点(活动投放!$S$166:$S$201,活动投放!AO$166:AO$201,$CT89)</f>
        <v>157.18922026093605</v>
      </c>
      <c r="CW89" s="119">
        <f>[4]军团势力点战斗奖励设计!HB93+求节点(活动投放!$S$166:$S$201,活动投放!AP$166:AP$201,$CT89)</f>
        <v>87.621468591381941</v>
      </c>
      <c r="CX89" s="119">
        <f>[4]军团势力点战斗奖励设计!HC93+求节点(活动投放!$S$166:$S$201,活动投放!AQ$166:AQ$201,$CT89)</f>
        <v>51.851222881872779</v>
      </c>
      <c r="CY89" s="119">
        <f>[4]军团势力点战斗奖励设计!HD93+求节点(活动投放!$S$166:$S$201,活动投放!AR$166:AR$201,$CT89)</f>
        <v>37.960286031985213</v>
      </c>
      <c r="CZ89" s="119">
        <f>[4]军团势力点战斗奖励设计!HE93+求节点(活动投放!$S$166:$S$201,活动投放!AS$166:AS$201,$CT89)</f>
        <v>4.2178095591094689</v>
      </c>
      <c r="DA89" s="119">
        <f>IF($CT89&lt;前期规划!$C$2,0,求节点(装备突破!$N$166:$N$201,装备突破!AQ$166:AQ$201,$CT89))</f>
        <v>0</v>
      </c>
      <c r="DB89" s="119">
        <f>IF($CT89&lt;前期规划!$C$2,0,求节点(装备突破!$N$166:$N$201,装备突破!AR$166:AR$201,$CT89))</f>
        <v>0</v>
      </c>
      <c r="DC89" s="119">
        <f>IF($CT89&lt;前期规划!$C$2,0,求节点(装备突破!$N$166:$N$201,装备突破!AS$166:AS$201,$CT89))</f>
        <v>168.19159028779561</v>
      </c>
      <c r="DD89" s="119">
        <f>IF($CT89&lt;前期规划!$C$2,0,求节点(装备突破!$N$166:$N$201,装备突破!AT$166:AT$201,$CT89))</f>
        <v>28.031931714632599</v>
      </c>
      <c r="DE89" s="119">
        <f>IF($CT89&lt;前期规划!$C$2,0,求节点(装备突破!$N$166:$N$201,装备突破!AU$166:AU$201,$CT89))</f>
        <v>83.776477997571803</v>
      </c>
      <c r="DF89" s="119">
        <f>IF($CT89&lt;前期规划!$C$2,0,求节点(装备突破!$N$166:$N$201,装备突破!AV$166:AV$201,$CT89))</f>
        <v>0</v>
      </c>
      <c r="DG89" s="80">
        <f t="shared" si="72"/>
        <v>0</v>
      </c>
      <c r="DH89" s="80">
        <f t="shared" si="58"/>
        <v>0</v>
      </c>
      <c r="DI89" s="80">
        <f t="shared" si="59"/>
        <v>0.52096224574279426</v>
      </c>
      <c r="DJ89" s="80">
        <f t="shared" si="60"/>
        <v>1.8497199340281845</v>
      </c>
      <c r="DK89" s="80">
        <f t="shared" si="61"/>
        <v>0.45311389233963095</v>
      </c>
      <c r="DL89" s="80">
        <f t="shared" si="62"/>
        <v>0</v>
      </c>
      <c r="DN89" s="128">
        <f>[4]军团势力点战斗奖励设计!HE93/CZ89</f>
        <v>7.2050150299670018E-2</v>
      </c>
      <c r="DO89" s="128">
        <f>求节点(活动投放!$S$166:$S$201,活动投放!AS$166:AS$201,$CT89)/CZ89</f>
        <v>0.9279498497003299</v>
      </c>
      <c r="DU89" s="140">
        <v>84</v>
      </c>
      <c r="DV89" s="140">
        <f>[4]军团势力点战斗奖励设计!AA93+[4]军团势力点战斗奖励设计!AF93+求节点(活动投放!$S$6:$S$41,活动投放!$BC$6:$BC$41,$DU89)</f>
        <v>940.09912917229246</v>
      </c>
      <c r="DW89" s="140">
        <f>[4]军团势力点战斗奖励设计!AB93+[4]军团势力点战斗奖励设计!AG93+求节点(活动投放!$S$46:$S$81,活动投放!$BC$46:$BC$81,$DU89)</f>
        <v>1090.1327769937775</v>
      </c>
      <c r="DX89" s="140">
        <f>[4]军团势力点战斗奖励设计!AC93+[4]军团势力点战斗奖励设计!AH93+求节点(活动投放!$S$86:$S$121,活动投放!$BC$86:$BC$121,$DU89)</f>
        <v>1556.7660377722225</v>
      </c>
      <c r="DY89" s="140">
        <f>[4]军团势力点战斗奖励设计!AD93+[4]军团势力点战斗奖励设计!AI93+求节点(活动投放!$S$126:$S$161,活动投放!$BC$126:$BC$161,$DU89)</f>
        <v>2988.8719672944062</v>
      </c>
      <c r="DZ89" s="140">
        <f>[4]军团势力点战斗奖励设计!AE93+[4]军团势力点战斗奖励设计!AJ93+求节点(活动投放!$S$166:$S$201,活动投放!$BC$166:$BC$201,$DU89)</f>
        <v>5519.3069033013053</v>
      </c>
      <c r="EA89" s="140">
        <f>[4]军团势力点战斗奖励设计!BI93+[4]军团势力点战斗奖励设计!BN93+求节点(活动投放!$S$6:$S$41,活动投放!$BE$6:$BE$41,$DU89)</f>
        <v>31.336637639076415</v>
      </c>
      <c r="EB89" s="140">
        <f>[4]军团势力点战斗奖励设计!BJ93+[4]军团势力点战斗奖励设计!BO93+求节点(活动投放!$S$46:$S$81,活动投放!$BE$46:$BE$81,$DU89)</f>
        <v>36.337759233125908</v>
      </c>
      <c r="EC89" s="140">
        <f>[4]军团势力点战斗奖励设计!BK93+[4]军团势力点战斗奖励设计!BP93+求节点(活动投放!$S$86:$S$121,活动投放!$BE$86:$BE$121,$DU89)</f>
        <v>51.892201259074078</v>
      </c>
      <c r="ED89" s="140">
        <f>[4]军团势力点战斗奖励设计!BL93+[4]军团势力点战斗奖励设计!BQ93+求节点(活动投放!$S$126:$S$161,活动投放!$BE$126:$BE$161,$DU89)</f>
        <v>99.629065576480187</v>
      </c>
      <c r="EE89" s="140">
        <f>[4]军团势力点战斗奖励设计!BM93+[4]军团势力点战斗奖励设计!BR93+求节点(活动投放!$S$166:$S$201,活动投放!$BE$166:$BE$201,$DU89)</f>
        <v>183.97689677671016</v>
      </c>
      <c r="EF89" s="140">
        <f t="shared" si="73"/>
        <v>1</v>
      </c>
      <c r="EG89" s="140">
        <f t="shared" si="74"/>
        <v>1.0000000000000002</v>
      </c>
      <c r="EH89" s="140">
        <f t="shared" si="75"/>
        <v>1.0000000000000002</v>
      </c>
      <c r="EI89" s="140">
        <f t="shared" si="76"/>
        <v>1.0000000000000002</v>
      </c>
      <c r="EJ89" s="140">
        <f t="shared" si="77"/>
        <v>1</v>
      </c>
      <c r="EM89" s="140">
        <v>84</v>
      </c>
      <c r="EN89" s="140">
        <f>[4]军团势力点战斗奖励设计!AK93+[4]军团势力点战斗奖励设计!AP93+求节点(活动投放!$S$6:$S$41,活动投放!$BD$6:$BD$41,$EM89)</f>
        <v>981.88876959076913</v>
      </c>
      <c r="EO89" s="140">
        <f>[4]军团势力点战斗奖励设计!AL93+[4]军团势力点战斗奖励设计!AQ93+求节点(活动投放!$S$46:$S$81,活动投放!$BD$46:$BD$81,$EM89)</f>
        <v>1423.5000756554575</v>
      </c>
      <c r="EP89" s="140">
        <f>[4]军团势力点战斗奖励设计!AM93+[4]军团势力点战斗奖励设计!AR93+求节点(活动投放!$S$86:$S$121,活动投放!$BD$86:$BD$121,$EM89)</f>
        <v>2089.8158005005366</v>
      </c>
      <c r="EQ89" s="140">
        <f>[4]军团势力点战斗奖励设计!AN93+[4]军团势力点战斗奖励设计!AS93+求节点(活动投放!$S$126:$S$161,活动投放!$BD$126:$BD$161,$EM89)</f>
        <v>3881.164545529944</v>
      </c>
      <c r="ER89" s="140">
        <f>[4]军团势力点战斗奖励设计!AO93+[4]军团势力点战斗奖励设计!AT93+求节点(活动投放!$S$166:$S$201,活动投放!$BD$166:$BD$201,$EM89)</f>
        <v>3891.6499135727813</v>
      </c>
      <c r="ES89" s="140">
        <f>[4]军团势力点战斗奖励设计!BS93+[4]军团势力点战斗奖励设计!BX93+求节点(活动投放!$S$6:$S$41,活动投放!$BF$6:$BF$41,$EM89)</f>
        <v>19.637775391815381</v>
      </c>
      <c r="ET89" s="140">
        <f>[4]军团势力点战斗奖励设计!BT93+[4]军团势力点战斗奖励设计!BY93+求节点(活动投放!$S$46:$S$81,活动投放!$BF$46:$BF$81,$EM89)</f>
        <v>28.470001513109157</v>
      </c>
      <c r="EU89" s="140">
        <f>[4]军团势力点战斗奖励设计!BU93+[4]军团势力点战斗奖励设计!BZ93+求节点(活动投放!$S$86:$S$121,活动投放!$BF$86:$BF$121,$EM89)</f>
        <v>41.796316010010727</v>
      </c>
      <c r="EV89" s="140">
        <f>[4]军团势力点战斗奖励设计!BV93+[4]军团势力点战斗奖励设计!CA93+求节点(活动投放!$S$126:$S$161,活动投放!$BF$126:$BF$161,$EM89)</f>
        <v>77.623290910598868</v>
      </c>
      <c r="EW89" s="140">
        <f>[4]军团势力点战斗奖励设计!BW93+[4]军团势力点战斗奖励设计!CB93+求节点(活动投放!$S$166:$S$201,活动投放!$BF$166:$BF$201,$EM89)</f>
        <v>77.832998271455622</v>
      </c>
      <c r="EX89" s="140">
        <f t="shared" si="78"/>
        <v>1</v>
      </c>
      <c r="EY89" s="140">
        <f t="shared" si="79"/>
        <v>0.99999999999999978</v>
      </c>
      <c r="EZ89" s="140">
        <f t="shared" si="80"/>
        <v>1.0000000000000002</v>
      </c>
      <c r="FA89" s="140">
        <f t="shared" si="81"/>
        <v>1.0000000000000002</v>
      </c>
      <c r="FB89" s="140">
        <f t="shared" si="82"/>
        <v>1</v>
      </c>
    </row>
    <row r="90" spans="2:158" x14ac:dyDescent="0.15">
      <c r="B90" s="80">
        <v>85</v>
      </c>
      <c r="C90" s="119">
        <f>[4]军团势力点战斗奖励设计!GB94+求节点(活动投放!$S$6:$S$41,活动投放!AN$6:AN$41,$B90)</f>
        <v>261.32089914275377</v>
      </c>
      <c r="D90" s="119">
        <f>[4]军团势力点战斗奖励设计!GC94+求节点(活动投放!$S$6:$S$41,活动投放!AO$6:AO$41,$B90)</f>
        <v>253.10106828363607</v>
      </c>
      <c r="E90" s="119">
        <f>[4]军团势力点战斗奖励设计!GD94+求节点(活动投放!$S$6:$S$41,活动投放!AP$6:AP$41,$B90)</f>
        <v>22.516166218346036</v>
      </c>
      <c r="F90" s="119">
        <f>[4]军团势力点战斗奖励设计!GE94+求节点(活动投放!$S$6:$S$41,活动投放!AQ$6:AQ$41,$B90)</f>
        <v>6.6982208960371743</v>
      </c>
      <c r="G90" s="119">
        <f>[4]军团势力点战斗奖励设计!GF94+求节点(活动投放!$S$6:$S$41,活动投放!AR$6:AR$41,$B90)</f>
        <v>9.4134845557058604</v>
      </c>
      <c r="H90" s="119">
        <f>[4]军团势力点战斗奖励设计!GG94+求节点(活动投放!$S$6:$S$41,活动投放!AS$6:AS$41,$B90)</f>
        <v>2.0800991583323367</v>
      </c>
      <c r="I90" s="119">
        <f>IF($B90&lt;前期规划!$C$2,0,求节点(装备突破!$N$6:$N$41,装备突破!AQ$6:AQ$41,$B90))</f>
        <v>0</v>
      </c>
      <c r="J90" s="119">
        <f>IF($B90&lt;前期规划!$C$2,0,求节点(装备突破!$N$6:$N$41,装备突破!AR$6:AR$41,$B90))</f>
        <v>0</v>
      </c>
      <c r="K90" s="119">
        <f>IF($B90&lt;前期规划!$C$2,0,求节点(装备突破!$N$6:$N$41,装备突破!AS$6:AS$41,$B90))</f>
        <v>67.360266158903755</v>
      </c>
      <c r="L90" s="119">
        <f>IF($B90&lt;前期规划!$C$2,0,求节点(装备突破!$N$6:$N$41,装备突破!AT$6:AT$41,$B90))</f>
        <v>13.47205323178075</v>
      </c>
      <c r="M90" s="119">
        <f>IF($B90&lt;前期规划!$C$2,0,求节点(装备突破!$N$6:$N$41,装备突破!AU$6:AU$41,$B90))</f>
        <v>9.1676806093154983</v>
      </c>
      <c r="N90" s="119">
        <f>IF($B90&lt;前期规划!$C$2,0,求节点(装备突破!$N$6:$N$41,装备突破!AV$6:AV$41,$B90))</f>
        <v>0</v>
      </c>
      <c r="O90" s="80">
        <f t="shared" si="63"/>
        <v>0</v>
      </c>
      <c r="P90" s="80">
        <f t="shared" si="64"/>
        <v>0</v>
      </c>
      <c r="Q90" s="80">
        <f t="shared" si="65"/>
        <v>0.33426480479204318</v>
      </c>
      <c r="R90" s="80">
        <f t="shared" si="66"/>
        <v>0.49719376703737955</v>
      </c>
      <c r="S90" s="80">
        <f t="shared" si="67"/>
        <v>1.026812010241783</v>
      </c>
      <c r="T90" s="80">
        <f t="shared" si="68"/>
        <v>0</v>
      </c>
      <c r="V90" s="128">
        <f>[4]军团势力点战斗奖励设计!GD94/E90</f>
        <v>0.5896187568282415</v>
      </c>
      <c r="W90" s="128">
        <f>求节点(活动投放!$S$6:$S$41,活动投放!AP$6:AP$41,$B90)/E90</f>
        <v>0.41038124317175856</v>
      </c>
      <c r="Y90" s="128">
        <f>[4]军团势力点战斗奖励设计!GE94/F90</f>
        <v>0.30582941630434812</v>
      </c>
      <c r="Z90" s="128">
        <f>求节点(活动投放!$S$6:$S$41,活动投放!AQ$6:AQ$41,$B90)/F90</f>
        <v>0.69417058369565188</v>
      </c>
      <c r="AB90" s="128">
        <f>[4]军团势力点战斗奖励设计!GF94/G90</f>
        <v>0.16446607791648499</v>
      </c>
      <c r="AC90" s="128">
        <f>求节点(活动投放!$S$6:$S$41,活动投放!AR$6:AR$41,$B90)/G90</f>
        <v>0.83553392208351507</v>
      </c>
      <c r="AE90" s="128">
        <f>[4]军团势力点战斗奖励设计!GG94/H90</f>
        <v>8.2698989410227866E-2</v>
      </c>
      <c r="AF90" s="128">
        <f>求节点(活动投放!$S$6:$S$41,活动投放!AS$6:AS$41,$B90)/H90</f>
        <v>0.91730101058977209</v>
      </c>
      <c r="AI90" s="80">
        <v>85</v>
      </c>
      <c r="AJ90" s="119">
        <f>[4]军团势力点战斗奖励设计!GH94+求节点(活动投放!$S$46:$S$81,活动投放!AN$46:AN$81,$AI90)</f>
        <v>217.30017642389095</v>
      </c>
      <c r="AK90" s="119">
        <f>[4]军团势力点战斗奖励设计!GI94+求节点(活动投放!$S$46:$S$81,活动投放!AO$46:AO$81,$AI90)</f>
        <v>218.88337224428545</v>
      </c>
      <c r="AL90" s="119">
        <f>[4]军团势力点战斗奖励设计!GJ94+求节点(活动投放!$S$46:$S$81,活动投放!AP$46:AP$81,$AI90)</f>
        <v>27.158287729932916</v>
      </c>
      <c r="AM90" s="119">
        <f>[4]军团势力点战斗奖励设计!GK94+求节点(活动投放!$S$46:$S$81,活动投放!AQ$46:AQ$81,$AI90)</f>
        <v>9.3402092998338251</v>
      </c>
      <c r="AN90" s="119">
        <f>[4]军团势力点战斗奖励设计!GL94+求节点(活动投放!$S$46:$S$81,活动投放!AR$46:AR$81,$AI90)</f>
        <v>13.805089400836424</v>
      </c>
      <c r="AO90" s="119">
        <f>[4]军团势力点战斗奖励设计!GM94+求节点(活动投放!$S$46:$S$81,活动投放!AS$46:AS$81,$AI90)</f>
        <v>2.9536881738413774</v>
      </c>
      <c r="AP90" s="119">
        <f>IF($AI90&lt;前期规划!$C$2,0,求节点(装备突破!$N$46:$N$81,装备突破!AQ$46:AQ$81,$AI90))</f>
        <v>0</v>
      </c>
      <c r="AQ90" s="119">
        <f>IF($AI90&lt;前期规划!$C$2,0,求节点(装备突破!$N$46:$N$81,装备突破!AR$46:AR$81,$AI90))</f>
        <v>0</v>
      </c>
      <c r="AR90" s="119">
        <f>IF($AI90&lt;前期规划!$C$2,0,求节点(装备突破!$N$46:$N$81,装备突破!AS$46:AS$81,$AI90))</f>
        <v>91.611466583034868</v>
      </c>
      <c r="AS90" s="119">
        <f>IF($AI90&lt;前期规划!$C$2,0,求节点(装备突破!$N$46:$N$81,装备突破!AT$46:AT$81,$AI90))</f>
        <v>16.98606667712064</v>
      </c>
      <c r="AT90" s="119">
        <f>IF($AI90&lt;前期规划!$C$2,0,求节点(装备突破!$N$46:$N$81,装备突破!AU$46:AU$81,$AI90))</f>
        <v>19.625399905914225</v>
      </c>
      <c r="AU90" s="119">
        <f>IF($AI90&lt;前期规划!$C$2,0,求节点(装备突破!$N$46:$N$81,装备突破!AV$46:AV$81,$AI90))</f>
        <v>0</v>
      </c>
      <c r="AV90" s="80">
        <f t="shared" si="69"/>
        <v>0</v>
      </c>
      <c r="AW90" s="80">
        <f t="shared" si="43"/>
        <v>0</v>
      </c>
      <c r="AX90" s="80">
        <f t="shared" si="44"/>
        <v>0.29645074730156368</v>
      </c>
      <c r="AY90" s="80">
        <f t="shared" si="45"/>
        <v>0.54987475778689887</v>
      </c>
      <c r="AZ90" s="80">
        <f t="shared" si="46"/>
        <v>0.70342971185398273</v>
      </c>
      <c r="BA90" s="80">
        <f t="shared" si="47"/>
        <v>0</v>
      </c>
      <c r="BD90" s="80">
        <v>85</v>
      </c>
      <c r="BE90" s="119">
        <f>[4]军团势力点战斗奖励设计!GN94+求节点(活动投放!$S$86:$S$121,活动投放!AN$86:AN$121,$BD90)</f>
        <v>159.34470299375144</v>
      </c>
      <c r="BF90" s="119">
        <f>[4]军团势力点战斗奖励设计!GO94+求节点(活动投放!$S$86:$S$121,活动投放!AO$86:AO$121,$BD90)</f>
        <v>178.6133328654609</v>
      </c>
      <c r="BG90" s="119">
        <f>[4]军团势力点战斗奖励设计!GP94+求节点(活动投放!$S$86:$S$121,活动投放!AP$86:AP$121,$BD90)</f>
        <v>37.780923125247817</v>
      </c>
      <c r="BH90" s="119">
        <f>[4]军团势力点战斗奖励设计!GQ94+求节点(活动投放!$S$86:$S$121,活动投放!AQ$86:AQ$121,$BD90)</f>
        <v>14.170323712497069</v>
      </c>
      <c r="BI90" s="119">
        <f>[4]军团势力点战斗奖励设计!GR94+求节点(活动投放!$S$86:$S$121,活动投放!AR$86:AR$121,$BD90)</f>
        <v>20.568367401094232</v>
      </c>
      <c r="BJ90" s="119">
        <f>[4]军团势力点战斗奖励设计!GS94+求节点(活动投放!$S$86:$S$121,活动投放!AS$86:AS$121,$BD90)</f>
        <v>4.2625950740605383</v>
      </c>
      <c r="BK90" s="119">
        <f>IF($BD90&lt;前期规划!$C$2,0,求节点(装备突破!$N$86:$N$121,装备突破!AQ$86:AQ$121,$BD90))</f>
        <v>0</v>
      </c>
      <c r="BL90" s="119">
        <f>IF($BD90&lt;前期规划!$C$2,0,求节点(装备突破!$N$86:$N$121,装备突破!AR$86:AR$121,$BD90))</f>
        <v>0</v>
      </c>
      <c r="BM90" s="119">
        <f>IF($BD90&lt;前期规划!$C$2,0,求节点(装备突破!$N$86:$N$121,装备突破!AS$86:AS$121,$BD90))</f>
        <v>108.231201640712</v>
      </c>
      <c r="BN90" s="119">
        <f>IF($BD90&lt;前期规划!$C$2,0,求节点(装备突破!$N$86:$N$121,装备突破!AT$86:AT$121,$BD90))</f>
        <v>19.817199589822003</v>
      </c>
      <c r="BO90" s="119">
        <f>IF($BD90&lt;前期规划!$C$2,0,求节点(装备突破!$N$86:$N$121,装备突破!AU$86:AU$121,$BD90))</f>
        <v>34.145203691601978</v>
      </c>
      <c r="BP90" s="119">
        <f>IF($BD90&lt;前期规划!$C$2,0,求节点(装备突破!$N$86:$N$121,装备突破!AV$86:AV$121,$BD90))</f>
        <v>0</v>
      </c>
      <c r="BQ90" s="80">
        <f t="shared" si="70"/>
        <v>0</v>
      </c>
      <c r="BR90" s="80">
        <f t="shared" si="48"/>
        <v>0</v>
      </c>
      <c r="BS90" s="80">
        <f t="shared" si="49"/>
        <v>0.34907607559109122</v>
      </c>
      <c r="BT90" s="80">
        <f t="shared" si="50"/>
        <v>0.71505177349956472</v>
      </c>
      <c r="BU90" s="80">
        <f t="shared" si="51"/>
        <v>0.60237940259097145</v>
      </c>
      <c r="BV90" s="80">
        <f t="shared" si="52"/>
        <v>0</v>
      </c>
      <c r="BY90" s="80">
        <v>85</v>
      </c>
      <c r="BZ90" s="119">
        <f>[4]军团势力点战斗奖励设计!GT94+求节点(活动投放!$S$126:$S$161,活动投放!AN$126:AN$161,$BY90)</f>
        <v>94.991477437587193</v>
      </c>
      <c r="CA90" s="119">
        <f>[4]军团势力点战斗奖励设计!GU94+求节点(活动投放!$S$126:$S$161,活动投放!AO$126:AO$161,$BY90)</f>
        <v>148.70520897186108</v>
      </c>
      <c r="CB90" s="119">
        <f>[4]军团势力点战斗奖励设计!GV94+求节点(活动投放!$S$126:$S$161,活动投放!AP$126:AP$161,$BY90)</f>
        <v>67.17445064116842</v>
      </c>
      <c r="CC90" s="119">
        <f>[4]军团势力点战斗奖励设计!GW94+求节点(活动投放!$S$126:$S$161,活动投放!AQ$126:AQ$161,$BY90)</f>
        <v>30.228055921824151</v>
      </c>
      <c r="CD90" s="119">
        <f>[4]军团势力点战斗奖励设计!GX94+求节点(活动投放!$S$126:$S$161,活动投放!AR$126:AR$161,$BY90)</f>
        <v>39.332750301720047</v>
      </c>
      <c r="CE90" s="119">
        <f>[4]军团势力点战斗奖励设计!GY94+求节点(活动投放!$S$126:$S$161,活动投放!AS$126:AS$161,$BY90)</f>
        <v>7.3656688944105904</v>
      </c>
      <c r="CF90" s="119">
        <f>IF($BY90&lt;前期规划!$C$2,0,求节点(装备突破!$N$126:$N$161,装备突破!AQ$126:AQ$161,$BY90))</f>
        <v>0</v>
      </c>
      <c r="CG90" s="119">
        <f>IF($BY90&lt;前期规划!$C$2,0,求节点(装备突破!$N$126:$N$161,装备突破!AR$126:AR$161,$BY90))</f>
        <v>0</v>
      </c>
      <c r="CH90" s="119">
        <f>IF($BY90&lt;前期规划!$C$2,0,求节点(装备突破!$N$126:$N$161,装备突破!AS$126:AS$161,$BY90))</f>
        <v>130.56867084139969</v>
      </c>
      <c r="CI90" s="119">
        <f>IF($BY90&lt;前期规划!$C$2,0,求节点(装备突破!$N$126:$N$161,装备突破!AT$126:AT$161,$BY90))</f>
        <v>21.761445140233281</v>
      </c>
      <c r="CJ90" s="119">
        <f>IF($BY90&lt;前期规划!$C$2,0,求节点(装备突破!$N$126:$N$161,装备突破!AU$126:AU$161,$BY90))</f>
        <v>57.669884018367021</v>
      </c>
      <c r="CK90" s="119">
        <f>IF($BY90&lt;前期规划!$C$2,0,求节点(装备突破!$N$126:$N$161,装备突破!AV$126:AV$161,$BY90))</f>
        <v>0</v>
      </c>
      <c r="CL90" s="80">
        <f t="shared" si="71"/>
        <v>0</v>
      </c>
      <c r="CM90" s="80">
        <f t="shared" si="53"/>
        <v>0</v>
      </c>
      <c r="CN90" s="80">
        <f t="shared" si="54"/>
        <v>0.51447602405912884</v>
      </c>
      <c r="CO90" s="80">
        <f t="shared" si="55"/>
        <v>1.3890647301698507</v>
      </c>
      <c r="CP90" s="80">
        <f t="shared" si="56"/>
        <v>0.6820327623546657</v>
      </c>
      <c r="CQ90" s="80">
        <f t="shared" si="57"/>
        <v>0</v>
      </c>
      <c r="CT90" s="80">
        <v>85</v>
      </c>
      <c r="CU90" s="119">
        <f>[4]军团势力点战斗奖励设计!GZ94+求节点(活动投放!$S$166:$S$201,活动投放!AN$166:AN$201,$CT90)</f>
        <v>61.518143458317027</v>
      </c>
      <c r="CV90" s="119">
        <f>[4]军团势力点战斗奖励设计!HA94+求节点(活动投放!$S$166:$S$201,活动投放!AO$166:AO$201,$CT90)</f>
        <v>161.83286630545786</v>
      </c>
      <c r="CW90" s="119">
        <f>[4]军团势力点战斗奖励设计!HB94+求节点(活动投放!$S$166:$S$201,活动投放!AP$166:AP$201,$CT90)</f>
        <v>94.943930881078117</v>
      </c>
      <c r="CX90" s="119">
        <f>[4]军团势力点战斗奖励设计!HC94+求节点(活动投放!$S$166:$S$201,活动投放!AQ$166:AQ$201,$CT90)</f>
        <v>54.756503800307215</v>
      </c>
      <c r="CY90" s="119">
        <f>[4]军团势力点战斗奖励设计!HD94+求节点(活动投放!$S$166:$S$201,活动投放!AR$166:AR$201,$CT90)</f>
        <v>44.68594156670008</v>
      </c>
      <c r="CZ90" s="119">
        <f>[4]军团势力点战斗奖励设计!HE94+求节点(活动投放!$S$166:$S$201,活动投放!AS$166:AS$201,$CT90)</f>
        <v>4.9651046185222318</v>
      </c>
      <c r="DA90" s="119">
        <f>IF($CT90&lt;前期规划!$C$2,0,求节点(装备突破!$N$166:$N$201,装备突破!AQ$166:AQ$201,$CT90))</f>
        <v>0</v>
      </c>
      <c r="DB90" s="119">
        <f>IF($CT90&lt;前期规划!$C$2,0,求节点(装备突破!$N$166:$N$201,装备突破!AR$166:AR$201,$CT90))</f>
        <v>0</v>
      </c>
      <c r="DC90" s="119">
        <f>IF($CT90&lt;前期规划!$C$2,0,求节点(装备突破!$N$166:$N$201,装备突破!AS$166:AS$201,$CT90))</f>
        <v>154.6978910711322</v>
      </c>
      <c r="DD90" s="119">
        <f>IF($CT90&lt;前期规划!$C$2,0,求节点(装备突破!$N$166:$N$201,装备突破!AT$166:AT$201,$CT90))</f>
        <v>25.782981845188701</v>
      </c>
      <c r="DE90" s="119">
        <f>IF($CT90&lt;前期规划!$C$2,0,求节点(装备突破!$N$166:$N$201,装备突破!AU$166:AU$201,$CT90))</f>
        <v>99.519127083679095</v>
      </c>
      <c r="DF90" s="119">
        <f>IF($CT90&lt;前期规划!$C$2,0,求节点(装备突破!$N$166:$N$201,装备突破!AV$166:AV$201,$CT90))</f>
        <v>0</v>
      </c>
      <c r="DG90" s="80">
        <f t="shared" si="72"/>
        <v>0</v>
      </c>
      <c r="DH90" s="80">
        <f t="shared" si="58"/>
        <v>0</v>
      </c>
      <c r="DI90" s="80">
        <f t="shared" si="59"/>
        <v>0.61373771952341349</v>
      </c>
      <c r="DJ90" s="80">
        <f t="shared" si="60"/>
        <v>2.1237459704655999</v>
      </c>
      <c r="DK90" s="80">
        <f t="shared" si="61"/>
        <v>0.44901862462204484</v>
      </c>
      <c r="DL90" s="80">
        <f t="shared" si="62"/>
        <v>0</v>
      </c>
      <c r="DN90" s="128">
        <f>[4]军团势力点战斗奖励设计!HE94/CZ90</f>
        <v>6.6953616567919788E-2</v>
      </c>
      <c r="DO90" s="128">
        <f>求节点(活动投放!$S$166:$S$201,活动投放!AS$166:AS$201,$CT90)/CZ90</f>
        <v>0.93304638343208013</v>
      </c>
      <c r="DU90" s="140">
        <v>85</v>
      </c>
      <c r="DV90" s="140">
        <f>[4]军团势力点战斗奖励设计!AA94+[4]军团势力点战斗奖励设计!AF94+求节点(活动投放!$S$6:$S$41,活动投放!$BC$6:$BC$41,$DU90)</f>
        <v>1139.6589998485665</v>
      </c>
      <c r="DW90" s="140">
        <f>[4]军团势力点战斗奖励设计!AB94+[4]军团势力点战斗奖励设计!AG94+求节点(活动投放!$S$46:$S$81,活动投放!$BC$46:$BC$81,$DU90)</f>
        <v>1287.8074245215785</v>
      </c>
      <c r="DX90" s="140">
        <f>[4]军团势力点战斗奖励设计!AC94+[4]军团势力点战斗奖励设计!AH94+求节点(活动投放!$S$86:$S$121,活动投放!$BC$86:$BC$121,$DU90)</f>
        <v>1774.425014000145</v>
      </c>
      <c r="DY90" s="140">
        <f>[4]军团势力点战斗奖励设计!AD94+[4]军团势力点战斗奖励设计!AI94+求节点(活动投放!$S$126:$S$161,活动投放!$BC$126:$BC$161,$DU90)</f>
        <v>3250.4127512951263</v>
      </c>
      <c r="DZ90" s="140">
        <f>[4]军团势力点战斗奖励设计!AE94+[4]军团势力点战斗奖励设计!AJ94+求节点(活动投放!$S$166:$S$201,活动投放!$BC$166:$BC$201,$DU90)</f>
        <v>5756.4701762648683</v>
      </c>
      <c r="EA90" s="140">
        <f>[4]军团势力点战斗奖励设计!BI94+[4]军团势力点战斗奖励设计!BN94+求节点(活动投放!$S$6:$S$41,活动投放!$BE$6:$BE$41,$DU90)</f>
        <v>37.988633328285545</v>
      </c>
      <c r="EB90" s="140">
        <f>[4]军团势力点战斗奖励设计!BJ94+[4]军团势力点战斗奖励设计!BO94+求节点(活动投放!$S$46:$S$81,活动投放!$BE$46:$BE$81,$DU90)</f>
        <v>42.926914150719277</v>
      </c>
      <c r="EC90" s="140">
        <f>[4]军团势力点战斗奖励设计!BK94+[4]军团势力点战斗奖励设计!BP94+求节点(活动投放!$S$86:$S$121,活动投放!$BE$86:$BE$121,$DU90)</f>
        <v>59.147500466671488</v>
      </c>
      <c r="ED90" s="140">
        <f>[4]军团势力点战斗奖励设计!BL94+[4]军团势力点战斗奖励设计!BQ94+求节点(活动投放!$S$126:$S$161,活动投放!$BE$126:$BE$161,$DU90)</f>
        <v>108.34709170983753</v>
      </c>
      <c r="EE90" s="140">
        <f>[4]军团势力点战斗奖励设计!BM94+[4]军团势力点战斗奖励设计!BR94+求节点(活动投放!$S$166:$S$201,活动投放!$BE$166:$BE$201,$DU90)</f>
        <v>191.88233920882891</v>
      </c>
      <c r="EF90" s="140">
        <f t="shared" si="73"/>
        <v>1.0000000000000002</v>
      </c>
      <c r="EG90" s="140">
        <f t="shared" si="74"/>
        <v>1.0000000000000002</v>
      </c>
      <c r="EH90" s="140">
        <f t="shared" si="75"/>
        <v>1.0000000000000002</v>
      </c>
      <c r="EI90" s="140">
        <f t="shared" si="76"/>
        <v>1.0000000000000002</v>
      </c>
      <c r="EJ90" s="140">
        <f t="shared" si="77"/>
        <v>1.0000000000000002</v>
      </c>
      <c r="EM90" s="140">
        <v>85</v>
      </c>
      <c r="EN90" s="140">
        <f>[4]军团势力点战斗奖励设计!AK94+[4]军团势力点战斗奖励设计!AP94+求节点(活动投放!$S$6:$S$41,活动投放!$BD$6:$BD$41,$EM90)</f>
        <v>1067.9136819757639</v>
      </c>
      <c r="EO90" s="140">
        <f>[4]军团势力点战斗奖励设计!AL94+[4]军团势力点战斗奖励设计!AQ94+求节点(活动投放!$S$46:$S$81,活动投放!$BD$46:$BD$81,$EM90)</f>
        <v>1560.1946861908696</v>
      </c>
      <c r="EP90" s="140">
        <f>[4]军团势力点战斗奖励设计!AM94+[4]军团势力点战斗奖励设计!AR94+求节点(活动投放!$S$86:$S$121,活动投放!$BD$86:$BD$121,$EM90)</f>
        <v>2303.8742027931994</v>
      </c>
      <c r="EQ90" s="140">
        <f>[4]军团势力点战斗奖励设计!AN94+[4]军团势力点战斗奖励设计!AS94+求节点(活动投放!$S$126:$S$161,活动投放!$BD$126:$BD$161,$EM90)</f>
        <v>4308.3910688826545</v>
      </c>
      <c r="ER90" s="140">
        <f>[4]军团势力点战斗奖励设计!AO94+[4]军团势力点战斗奖励设计!AT94+求节点(活动投放!$S$166:$S$201,活动投放!$BD$166:$BD$201,$EM90)</f>
        <v>4579.0485428827251</v>
      </c>
      <c r="ES90" s="140">
        <f>[4]军团势力点战斗奖励设计!BS94+[4]军团势力点战斗奖励设计!BX94+求节点(活动投放!$S$6:$S$41,活动投放!$BF$6:$BF$41,$EM90)</f>
        <v>21.358273639515275</v>
      </c>
      <c r="ET90" s="140">
        <f>[4]军团势力点战斗奖励设计!BT94+[4]军团势力点战斗奖励设计!BY94+求节点(活动投放!$S$46:$S$81,活动投放!$BF$46:$BF$81,$EM90)</f>
        <v>31.203893723817394</v>
      </c>
      <c r="EU90" s="140">
        <f>[4]军团势力点战斗奖励设计!BU94+[4]军团势力点战斗奖励设计!BZ94+求节点(活动投放!$S$86:$S$121,活动投放!$BF$86:$BF$121,$EM90)</f>
        <v>46.077484055863984</v>
      </c>
      <c r="EV90" s="140">
        <f>[4]军团势力点战斗奖励设计!BV94+[4]军团势力点战斗奖励设计!CA94+求节点(活动投放!$S$126:$S$161,活动投放!$BF$126:$BF$161,$EM90)</f>
        <v>86.167821377653084</v>
      </c>
      <c r="EW90" s="140">
        <f>[4]军团势力点战斗奖励设计!BW94+[4]军团势力点战斗奖励设计!CB94+求节点(活动投放!$S$166:$S$201,活动投放!$BF$166:$BF$201,$EM90)</f>
        <v>91.580970857654478</v>
      </c>
      <c r="EX90" s="140">
        <f t="shared" si="78"/>
        <v>1.0000000000000002</v>
      </c>
      <c r="EY90" s="140">
        <f t="shared" si="79"/>
        <v>0.99999999999999989</v>
      </c>
      <c r="EZ90" s="140">
        <f t="shared" si="80"/>
        <v>1.0000000000000002</v>
      </c>
      <c r="FA90" s="140">
        <f t="shared" si="81"/>
        <v>1</v>
      </c>
      <c r="FB90" s="140">
        <f t="shared" si="82"/>
        <v>1.0000000000000002</v>
      </c>
    </row>
    <row r="91" spans="2:158" x14ac:dyDescent="0.15">
      <c r="B91" s="80">
        <v>86</v>
      </c>
      <c r="C91" s="119">
        <f>[4]军团势力点战斗奖励设计!GB95+求节点(活动投放!$S$6:$S$41,活动投放!AN$6:AN$41,$B91)</f>
        <v>266.49484257166546</v>
      </c>
      <c r="D91" s="119">
        <f>[4]军团势力点战斗奖励设计!GC95+求节点(活动投放!$S$6:$S$41,活动投放!AO$6:AO$41,$B91)</f>
        <v>269.05782157616289</v>
      </c>
      <c r="E91" s="119">
        <f>[4]军团势力点战斗奖励设计!GD95+求节点(活动投放!$S$6:$S$41,活动投放!AP$6:AP$41,$B91)</f>
        <v>26.494712682191413</v>
      </c>
      <c r="F91" s="119">
        <f>[4]军团势力点战斗奖励设计!GE95+求节点(活动投放!$S$6:$S$41,活动投放!AQ$6:AQ$41,$B91)</f>
        <v>7.4084758927342573</v>
      </c>
      <c r="G91" s="119">
        <f>[4]军团势力点战斗奖励设计!GF95+求节点(活动投放!$S$6:$S$41,活动投放!AR$6:AR$41,$B91)</f>
        <v>10.163853045268469</v>
      </c>
      <c r="H91" s="119">
        <f>[4]军团势力点战斗奖励设计!GG95+求节点(活动投放!$S$6:$S$41,活动投放!AS$6:AS$41,$B91)</f>
        <v>2.2655331924163349</v>
      </c>
      <c r="I91" s="119">
        <f>IF($B91&lt;前期规划!$C$2,0,求节点(装备突破!$N$6:$N$41,装备突破!AQ$6:AQ$41,$B91))</f>
        <v>0</v>
      </c>
      <c r="J91" s="119">
        <f>IF($B91&lt;前期规划!$C$2,0,求节点(装备突破!$N$6:$N$41,装备突破!AR$6:AR$41,$B91))</f>
        <v>0</v>
      </c>
      <c r="K91" s="119">
        <f>IF($B91&lt;前期规划!$C$2,0,求节点(装备突破!$N$6:$N$41,装备突破!AS$6:AS$41,$B91))</f>
        <v>64.098603448540004</v>
      </c>
      <c r="L91" s="119">
        <f>IF($B91&lt;前期规划!$C$2,0,求节点(装备突破!$N$6:$N$41,装备突破!AT$6:AT$41,$B91))</f>
        <v>12.819720689708001</v>
      </c>
      <c r="M91" s="119">
        <f>IF($B91&lt;前期规划!$C$2,0,求节点(装备突破!$N$6:$N$41,装备突破!AU$6:AU$41,$B91))</f>
        <v>13.081675861751997</v>
      </c>
      <c r="N91" s="119">
        <f>IF($B91&lt;前期规划!$C$2,0,求节点(装备突破!$N$6:$N$41,装备突破!AV$6:AV$41,$B91))</f>
        <v>0</v>
      </c>
      <c r="O91" s="80">
        <f t="shared" si="63"/>
        <v>0</v>
      </c>
      <c r="P91" s="80">
        <f t="shared" si="64"/>
        <v>0</v>
      </c>
      <c r="Q91" s="80">
        <f t="shared" si="65"/>
        <v>0.4133430567401058</v>
      </c>
      <c r="R91" s="80">
        <f t="shared" si="66"/>
        <v>0.57789682568372736</v>
      </c>
      <c r="S91" s="80">
        <f t="shared" si="67"/>
        <v>0.77695343873986267</v>
      </c>
      <c r="T91" s="80">
        <f t="shared" si="68"/>
        <v>0</v>
      </c>
      <c r="V91" s="128">
        <f>[4]军团势力点战斗奖励设计!GD95/E91</f>
        <v>0.62747032188051066</v>
      </c>
      <c r="W91" s="128">
        <f>求节点(活动投放!$S$6:$S$41,活动投放!AP$6:AP$41,$B91)/E91</f>
        <v>0.37252967811948923</v>
      </c>
      <c r="Y91" s="128">
        <f>[4]军团势力点战斗奖励设计!GE95/F91</f>
        <v>0.33341333702079717</v>
      </c>
      <c r="Z91" s="128">
        <f>求节点(活动投放!$S$6:$S$41,活动投放!AQ$6:AQ$41,$B91)/F91</f>
        <v>0.66658666297920288</v>
      </c>
      <c r="AB91" s="128">
        <f>[4]军团势力点战斗奖励设计!GF95/G91</f>
        <v>0.16547217202718467</v>
      </c>
      <c r="AC91" s="128">
        <f>求节点(活动投放!$S$6:$S$41,活动投放!AR$6:AR$41,$B91)/G91</f>
        <v>0.83452782797281544</v>
      </c>
      <c r="AE91" s="128">
        <f>[4]军团势力点战斗奖励设计!GG95/H91</f>
        <v>8.2484131486156562E-2</v>
      </c>
      <c r="AF91" s="128">
        <f>求节点(活动投放!$S$6:$S$41,活动投放!AS$6:AS$41,$B91)/H91</f>
        <v>0.91751586851384348</v>
      </c>
      <c r="AI91" s="80">
        <v>86</v>
      </c>
      <c r="AJ91" s="119">
        <f>[4]军团势力点战斗奖励设计!GH95+求节点(活动投放!$S$46:$S$81,活动投放!AN$46:AN$81,$AI91)</f>
        <v>221.11152300310664</v>
      </c>
      <c r="AK91" s="119">
        <f>[4]军团势力点战斗奖励设计!GI95+求节点(活动投放!$S$46:$S$81,活动投放!AO$46:AO$81,$AI91)</f>
        <v>231.66417617954096</v>
      </c>
      <c r="AL91" s="119">
        <f>[4]军团势力点战斗奖励设计!GJ95+求节点(活动投放!$S$46:$S$81,活动投放!AP$46:AP$81,$AI91)</f>
        <v>31.462413555884602</v>
      </c>
      <c r="AM91" s="119">
        <f>[4]军团势力点战斗奖励设计!GK95+求节点(活动投放!$S$46:$S$81,活动投放!AQ$46:AQ$81,$AI91)</f>
        <v>10.265795558592162</v>
      </c>
      <c r="AN91" s="119">
        <f>[4]军团势力点战斗奖励设计!GL95+求节点(活动投放!$S$46:$S$81,活动投放!AR$46:AR$81,$AI91)</f>
        <v>15.0564312142986</v>
      </c>
      <c r="AO91" s="119">
        <f>[4]军团势力点战斗奖励设计!GM95+求节点(活动投放!$S$46:$S$81,活动投放!AS$46:AS$81,$AI91)</f>
        <v>3.2618798410045171</v>
      </c>
      <c r="AP91" s="119">
        <f>IF($AI91&lt;前期规划!$C$2,0,求节点(装备突破!$N$46:$N$81,装备突破!AQ$46:AQ$81,$AI91))</f>
        <v>0</v>
      </c>
      <c r="AQ91" s="119">
        <f>IF($AI91&lt;前期规划!$C$2,0,求节点(装备突破!$N$46:$N$81,装备突破!AR$46:AR$81,$AI91))</f>
        <v>0</v>
      </c>
      <c r="AR91" s="119">
        <f>IF($AI91&lt;前期规划!$C$2,0,求节点(装备突破!$N$46:$N$81,装备突破!AS$46:AS$81,$AI91))</f>
        <v>96.417596003675982</v>
      </c>
      <c r="AS91" s="119">
        <f>IF($AI91&lt;前期规划!$C$2,0,求节点(装备突破!$N$46:$N$81,装备突破!AT$46:AT$81,$AI91))</f>
        <v>16.069599333945998</v>
      </c>
      <c r="AT91" s="119">
        <f>IF($AI91&lt;前期规划!$C$2,0,求节点(装备突破!$N$46:$N$81,装备突破!AU$46:AU$81,$AI91))</f>
        <v>27.51280466237802</v>
      </c>
      <c r="AU91" s="119">
        <f>IF($AI91&lt;前期规划!$C$2,0,求节点(装备突破!$N$46:$N$81,装备突破!AV$46:AV$81,$AI91))</f>
        <v>0</v>
      </c>
      <c r="AV91" s="80">
        <f t="shared" si="69"/>
        <v>0</v>
      </c>
      <c r="AW91" s="80">
        <f t="shared" si="43"/>
        <v>0</v>
      </c>
      <c r="AX91" s="80">
        <f t="shared" si="44"/>
        <v>0.32631402212812977</v>
      </c>
      <c r="AY91" s="80">
        <f t="shared" si="45"/>
        <v>0.63883332404600324</v>
      </c>
      <c r="AZ91" s="80">
        <f t="shared" si="46"/>
        <v>0.54725177600258601</v>
      </c>
      <c r="BA91" s="80">
        <f t="shared" si="47"/>
        <v>0</v>
      </c>
      <c r="BD91" s="80">
        <v>86</v>
      </c>
      <c r="BE91" s="119">
        <f>[4]军团势力点战斗奖励设计!GN95+求节点(活动投放!$S$86:$S$121,活动投放!AN$86:AN$121,$BD91)</f>
        <v>161.25956483812138</v>
      </c>
      <c r="BF91" s="119">
        <f>[4]军团势力点战斗奖励设计!GO95+求节点(活动投放!$S$86:$S$121,活动投放!AO$86:AO$121,$BD91)</f>
        <v>187.29538483335571</v>
      </c>
      <c r="BG91" s="119">
        <f>[4]军团势力点战斗奖励设计!GP95+求节点(活动投放!$S$86:$S$121,活动投放!AP$86:AP$121,$BD91)</f>
        <v>42.811038730373056</v>
      </c>
      <c r="BH91" s="119">
        <f>[4]军团势力点战斗奖励设计!GQ95+求节点(活动投放!$S$86:$S$121,活动投放!AQ$86:AQ$121,$BD91)</f>
        <v>15.416713617064723</v>
      </c>
      <c r="BI91" s="119">
        <f>[4]军团势力点战斗奖励设计!GR95+求节点(活动投放!$S$86:$S$121,活动投放!AR$86:AR$121,$BD91)</f>
        <v>22.494526014650202</v>
      </c>
      <c r="BJ91" s="119">
        <f>[4]军团势力点战斗奖励设计!GS95+求节点(活动投放!$S$86:$S$121,活动投放!AS$86:AS$121,$BD91)</f>
        <v>4.7486037363035019</v>
      </c>
      <c r="BK91" s="119">
        <f>IF($BD91&lt;前期规划!$C$2,0,求节点(装备突破!$N$86:$N$121,装备突破!AQ$86:AQ$121,$BD91))</f>
        <v>0</v>
      </c>
      <c r="BL91" s="119">
        <f>IF($BD91&lt;前期规划!$C$2,0,求节点(装备突破!$N$86:$N$121,装备突破!AR$86:AR$121,$BD91))</f>
        <v>0</v>
      </c>
      <c r="BM91" s="119">
        <f>IF($BD91&lt;前期规划!$C$2,0,求节点(装备突破!$N$86:$N$121,装备突破!AS$86:AS$121,$BD91))</f>
        <v>111.47908655522183</v>
      </c>
      <c r="BN91" s="119">
        <f>IF($BD91&lt;前期规划!$C$2,0,求节点(装备突破!$N$86:$N$121,装备突破!AT$86:AT$121,$BD91))</f>
        <v>18.579847759203638</v>
      </c>
      <c r="BO91" s="119">
        <f>IF($BD91&lt;前期规划!$C$2,0,求节点(装备突破!$N$86:$N$121,装备突破!AU$86:AU$121,$BD91))</f>
        <v>44.941065685574543</v>
      </c>
      <c r="BP91" s="119">
        <f>IF($BD91&lt;前期规划!$C$2,0,求节点(装备突破!$N$86:$N$121,装备突破!AV$86:AV$121,$BD91))</f>
        <v>0</v>
      </c>
      <c r="BQ91" s="80">
        <f t="shared" si="70"/>
        <v>0</v>
      </c>
      <c r="BR91" s="80">
        <f t="shared" si="48"/>
        <v>0</v>
      </c>
      <c r="BS91" s="80">
        <f t="shared" si="49"/>
        <v>0.38402753425115621</v>
      </c>
      <c r="BT91" s="80">
        <f t="shared" si="50"/>
        <v>0.82975457155874499</v>
      </c>
      <c r="BU91" s="80">
        <f t="shared" si="51"/>
        <v>0.50053388079470118</v>
      </c>
      <c r="BV91" s="80">
        <f t="shared" si="52"/>
        <v>0</v>
      </c>
      <c r="BY91" s="80">
        <v>86</v>
      </c>
      <c r="BZ91" s="119">
        <f>[4]军团势力点战斗奖励设计!GT95+求节点(活动投放!$S$126:$S$161,活动投放!AN$126:AN$161,$BY91)</f>
        <v>95.085940621119036</v>
      </c>
      <c r="CA91" s="119">
        <f>[4]军团势力点战斗奖励设计!GU95+求节点(活动投放!$S$126:$S$161,活动投放!AO$126:AO$161,$BY91)</f>
        <v>153.93185235545423</v>
      </c>
      <c r="CB91" s="119">
        <f>[4]军团势力点战斗奖励设计!GV95+求节点(活动投放!$S$126:$S$161,活动投放!AP$126:AP$161,$BY91)</f>
        <v>74.273765884794045</v>
      </c>
      <c r="CC91" s="119">
        <f>[4]军团势力点战斗奖励设计!GW95+求节点(活动投放!$S$126:$S$161,活动投放!AQ$126:AQ$161,$BY91)</f>
        <v>32.457818106565135</v>
      </c>
      <c r="CD91" s="119">
        <f>[4]军团势力点战斗奖励设计!GX95+求节点(活动投放!$S$126:$S$161,活动投放!AR$126:AR$161,$BY91)</f>
        <v>43.383669525301364</v>
      </c>
      <c r="CE91" s="119">
        <f>[4]军团势力点战斗奖励设计!GY95+求节点(活动投放!$S$126:$S$161,活动投放!AS$126:AS$161,$BY91)</f>
        <v>8.4393772998520546</v>
      </c>
      <c r="CF91" s="119">
        <f>IF($BY91&lt;前期规划!$C$2,0,求节点(装备突破!$N$126:$N$161,装备突破!AQ$126:AQ$161,$BY91))</f>
        <v>0</v>
      </c>
      <c r="CG91" s="119">
        <f>IF($BY91&lt;前期规划!$C$2,0,求节点(装备突破!$N$126:$N$161,装备突破!AR$126:AR$161,$BY91))</f>
        <v>0</v>
      </c>
      <c r="CH91" s="119">
        <f>IF($BY91&lt;前期规划!$C$2,0,求节点(装备突破!$N$126:$N$161,装备突破!AS$126:AS$161,$BY91))</f>
        <v>120.55426193469934</v>
      </c>
      <c r="CI91" s="119">
        <f>IF($BY91&lt;前期规划!$C$2,0,求节点(装备突破!$N$126:$N$161,装备突破!AT$126:AT$161,$BY91))</f>
        <v>20.092376989116556</v>
      </c>
      <c r="CJ91" s="119">
        <f>IF($BY91&lt;前期规划!$C$2,0,求节点(装备突破!$N$126:$N$161,装备突破!AU$126:AU$161,$BY91))</f>
        <v>69.3533610761841</v>
      </c>
      <c r="CK91" s="119">
        <f>IF($BY91&lt;前期规划!$C$2,0,求节点(装备突破!$N$126:$N$161,装备突破!AV$126:AV$161,$BY91))</f>
        <v>0</v>
      </c>
      <c r="CL91" s="80">
        <f t="shared" si="71"/>
        <v>0</v>
      </c>
      <c r="CM91" s="80">
        <f t="shared" si="53"/>
        <v>0</v>
      </c>
      <c r="CN91" s="80">
        <f t="shared" si="54"/>
        <v>0.61610236496678927</v>
      </c>
      <c r="CO91" s="80">
        <f t="shared" si="55"/>
        <v>1.6154294797547633</v>
      </c>
      <c r="CP91" s="80">
        <f t="shared" si="56"/>
        <v>0.62554530670322894</v>
      </c>
      <c r="CQ91" s="80">
        <f t="shared" si="57"/>
        <v>0</v>
      </c>
      <c r="CT91" s="80">
        <v>86</v>
      </c>
      <c r="CU91" s="119">
        <f>[4]军团势力点战斗奖励设计!GZ95+求节点(活动投放!$S$166:$S$201,活动投放!AN$166:AN$201,$CT91)</f>
        <v>61.628981302607144</v>
      </c>
      <c r="CV91" s="119">
        <f>[4]军团势力点战斗奖励设计!HA95+求节点(活动投放!$S$166:$S$201,活动投放!AO$166:AO$201,$CT91)</f>
        <v>166.02879751864435</v>
      </c>
      <c r="CW91" s="119">
        <f>[4]军团势力点战斗奖励设计!HB95+求节点(活动投放!$S$166:$S$201,活动投放!AP$166:AP$201,$CT91)</f>
        <v>102.26966572188952</v>
      </c>
      <c r="CX91" s="119">
        <f>[4]军团势力点战斗奖励设计!HC95+求节点(活动投放!$S$166:$S$201,活动投放!AQ$166:AQ$201,$CT91)</f>
        <v>57.671672239260019</v>
      </c>
      <c r="CY91" s="119">
        <f>[4]军团势力点战斗奖励设计!HD95+求节点(活动投放!$S$166:$S$201,活动投放!AR$166:AR$201,$CT91)</f>
        <v>51.437311641480008</v>
      </c>
      <c r="CZ91" s="119">
        <f>[4]军团势力点战斗奖励设计!HE95+求节点(活动投放!$S$166:$S$201,活动投放!AS$166:AS$201,$CT91)</f>
        <v>5.7152568490533335</v>
      </c>
      <c r="DA91" s="119">
        <f>IF($CT91&lt;前期规划!$C$2,0,求节点(装备突破!$N$166:$N$201,装备突破!AQ$166:AQ$201,$CT91))</f>
        <v>0</v>
      </c>
      <c r="DB91" s="119">
        <f>IF($CT91&lt;前期规划!$C$2,0,求节点(装备突破!$N$166:$N$201,装备突破!AR$166:AR$201,$CT91))</f>
        <v>0</v>
      </c>
      <c r="DC91" s="119">
        <f>IF($CT91&lt;前期规划!$C$2,0,求节点(装备突破!$N$166:$N$201,装备突破!AS$166:AS$201,$CT91))</f>
        <v>141.20419185446883</v>
      </c>
      <c r="DD91" s="119">
        <f>IF($CT91&lt;前期规划!$C$2,0,求节点(装备突破!$N$166:$N$201,装备突破!AT$166:AT$201,$CT91))</f>
        <v>23.534031975744803</v>
      </c>
      <c r="DE91" s="119">
        <f>IF($CT91&lt;前期规划!$C$2,0,求节点(装备突破!$N$166:$N$201,装备突破!AU$166:AU$201,$CT91))</f>
        <v>115.26177616978637</v>
      </c>
      <c r="DF91" s="119">
        <f>IF($CT91&lt;前期规划!$C$2,0,求节点(装备突破!$N$166:$N$201,装备突破!AV$166:AV$201,$CT91))</f>
        <v>0</v>
      </c>
      <c r="DG91" s="80">
        <f t="shared" si="72"/>
        <v>0</v>
      </c>
      <c r="DH91" s="80">
        <f t="shared" si="58"/>
        <v>0</v>
      </c>
      <c r="DI91" s="80">
        <f t="shared" si="59"/>
        <v>0.72426791569540006</v>
      </c>
      <c r="DJ91" s="80">
        <f t="shared" si="60"/>
        <v>2.4505648797749129</v>
      </c>
      <c r="DK91" s="80">
        <f t="shared" si="61"/>
        <v>0.44626513099807058</v>
      </c>
      <c r="DL91" s="80">
        <f t="shared" si="62"/>
        <v>0</v>
      </c>
      <c r="DN91" s="128">
        <f>[4]军团势力点战斗奖励设计!HE95/CZ91</f>
        <v>6.3658867790984855E-2</v>
      </c>
      <c r="DO91" s="128">
        <f>求节点(活动投放!$S$166:$S$201,活动投放!AS$166:AS$201,$CT91)/CZ91</f>
        <v>0.93634113220901516</v>
      </c>
      <c r="DU91" s="140">
        <v>86</v>
      </c>
      <c r="DV91" s="140">
        <f>[4]军团势力点战斗奖励设计!AA95+[4]军团势力点战斗奖励设计!AF95+求节点(活动投放!$S$6:$S$41,活动投放!$BC$6:$BC$41,$DU91)</f>
        <v>1372.7121173525463</v>
      </c>
      <c r="DW91" s="140">
        <f>[4]军团势力点战斗奖励设计!AB95+[4]军团势力点战斗奖励设计!AG95+求节点(活动投放!$S$46:$S$81,活动投放!$BC$46:$BC$81,$DU91)</f>
        <v>1521.067139546713</v>
      </c>
      <c r="DX91" s="140">
        <f>[4]军团势力点战斗奖励设计!AC95+[4]军团势力点战斗奖励设计!AH95+求节点(活动投放!$S$86:$S$121,活动投放!$BC$86:$BC$121,$DU91)</f>
        <v>2027.267473862046</v>
      </c>
      <c r="DY91" s="140">
        <f>[4]军团势力点战斗奖励设计!AD95+[4]军团势力点战斗奖励设计!AI95+求节点(活动投放!$S$126:$S$161,活动投放!$BC$126:$BC$161,$DU91)</f>
        <v>3550.7865086162574</v>
      </c>
      <c r="DZ91" s="140">
        <f>[4]军团势力点战斗奖励设计!AE95+[4]军团势力点战斗奖励设计!AJ95+求节点(活动投放!$S$166:$S$201,活动投放!$BC$166:$BC$201,$DU91)</f>
        <v>5992.7087508554432</v>
      </c>
      <c r="EA91" s="140">
        <f>[4]军团势力点战斗奖励设计!BI95+[4]军团势力点战斗奖励设计!BN95+求节点(活动投放!$S$6:$S$41,活动投放!$BE$6:$BE$41,$DU91)</f>
        <v>45.757070578418208</v>
      </c>
      <c r="EB91" s="140">
        <f>[4]军团势力点战斗奖励设计!BJ95+[4]军团势力点战斗奖励设计!BO95+求节点(活动投放!$S$46:$S$81,活动投放!$BE$46:$BE$81,$DU91)</f>
        <v>50.702237984890417</v>
      </c>
      <c r="EC91" s="140">
        <f>[4]军团势力点战斗奖励设计!BK95+[4]军团势力点战斗奖励设计!BP95+求节点(活动投放!$S$86:$S$121,活动投放!$BE$86:$BE$121,$DU91)</f>
        <v>67.575582462068184</v>
      </c>
      <c r="ED91" s="140">
        <f>[4]军团势力点战斗奖励设计!BL95+[4]军团势力点战斗奖励设计!BQ95+求节点(活动投放!$S$126:$S$161,活动投放!$BE$126:$BE$161,$DU91)</f>
        <v>118.35955028720858</v>
      </c>
      <c r="EE91" s="140">
        <f>[4]军团势力点战斗奖励设计!BM95+[4]军团势力点战斗奖励设计!BR95+求节点(活动投放!$S$166:$S$201,活动投放!$BE$166:$BE$201,$DU91)</f>
        <v>199.75695836184809</v>
      </c>
      <c r="EF91" s="140">
        <f t="shared" si="73"/>
        <v>1</v>
      </c>
      <c r="EG91" s="140">
        <f t="shared" si="74"/>
        <v>1.0000000000000002</v>
      </c>
      <c r="EH91" s="140">
        <f t="shared" si="75"/>
        <v>1.0000000000000002</v>
      </c>
      <c r="EI91" s="140">
        <f t="shared" si="76"/>
        <v>1</v>
      </c>
      <c r="EJ91" s="140">
        <f t="shared" si="77"/>
        <v>1.0000000000000002</v>
      </c>
      <c r="EM91" s="140">
        <v>86</v>
      </c>
      <c r="EN91" s="140">
        <f>[4]军团势力点战斗奖励设计!AK95+[4]军团势力点战斗奖励设计!AP95+求节点(活动投放!$S$6:$S$41,活动投放!$BD$6:$BD$41,$EM91)</f>
        <v>1154.9329499319003</v>
      </c>
      <c r="EO91" s="140">
        <f>[4]军团势力点战斗奖励设计!AL95+[4]军团势力点战斗奖励设计!AQ95+求节点(活动投放!$S$46:$S$81,活动投放!$BD$46:$BD$81,$EM91)</f>
        <v>1705.2738686033576</v>
      </c>
      <c r="EP91" s="140">
        <f>[4]军团势力点战斗奖励设计!AM95+[4]军团势力点战斗奖励设计!AR95+求节点(活动投放!$S$86:$S$121,活动投放!$BD$86:$BD$121,$EM91)</f>
        <v>2527.6057921828733</v>
      </c>
      <c r="EQ91" s="140">
        <f>[4]军团势力点战斗奖励设计!AN95+[4]军团势力点战斗奖励设计!AS95+求节点(活动投放!$S$126:$S$161,活动投放!$BD$126:$BD$161,$EM91)</f>
        <v>4780.7648573178476</v>
      </c>
      <c r="ER91" s="140">
        <f>[4]军团势力点战斗奖励设计!AO95+[4]军团势力点战斗奖励设计!AT95+求节点(活动投放!$S$166:$S$201,活动投放!$BD$166:$BD$201,$EM91)</f>
        <v>5269.3043433110061</v>
      </c>
      <c r="ES91" s="140">
        <f>[4]军团势力点战斗奖励设计!BS95+[4]军团势力点战斗奖励设计!BX95+求节点(活动投放!$S$6:$S$41,活动投放!$BF$6:$BF$41,$EM91)</f>
        <v>23.098658998638005</v>
      </c>
      <c r="ET91" s="140">
        <f>[4]军团势力点战斗奖励设计!BT95+[4]军团势力点战斗奖励设计!BY95+求节点(活动投放!$S$46:$S$81,活动投放!$BF$46:$BF$81,$EM91)</f>
        <v>34.105477372067156</v>
      </c>
      <c r="EU91" s="140">
        <f>[4]军团势力点战斗奖励设计!BU95+[4]军团势力点战斗奖励设计!BZ95+求节点(活动投放!$S$86:$S$121,活动投放!$BF$86:$BF$121,$EM91)</f>
        <v>50.552115843657461</v>
      </c>
      <c r="EV91" s="140">
        <f>[4]军团势力点战斗奖励设计!BV95+[4]军团势力点战斗奖励设计!CA95+求节点(活动投放!$S$126:$S$161,活动投放!$BF$126:$BF$161,$EM91)</f>
        <v>95.615297146356937</v>
      </c>
      <c r="EW91" s="140">
        <f>[4]军团势力点战斗奖励设计!BW95+[4]军团势力点战斗奖励设计!CB95+求节点(活动投放!$S$166:$S$201,活动投放!$BF$166:$BF$201,$EM91)</f>
        <v>105.38608686622011</v>
      </c>
      <c r="EX91" s="140">
        <f t="shared" si="78"/>
        <v>1.0000000000000002</v>
      </c>
      <c r="EY91" s="140">
        <f t="shared" si="79"/>
        <v>1</v>
      </c>
      <c r="EZ91" s="140">
        <f t="shared" si="80"/>
        <v>1.0000000000000002</v>
      </c>
      <c r="FA91" s="140">
        <f t="shared" si="81"/>
        <v>1.0000000000000002</v>
      </c>
      <c r="FB91" s="140">
        <f t="shared" si="82"/>
        <v>1.0000000000000002</v>
      </c>
    </row>
    <row r="92" spans="2:158" x14ac:dyDescent="0.15">
      <c r="B92" s="80">
        <v>87</v>
      </c>
      <c r="C92" s="119">
        <f>[4]军团势力点战斗奖励设计!GB96+求节点(活动投放!$S$6:$S$41,活动投放!AN$6:AN$41,$B92)</f>
        <v>271.38741767200662</v>
      </c>
      <c r="D92" s="119">
        <f>[4]军团势力点战斗奖励设计!GC96+求节点(活动投放!$S$6:$S$41,活动投放!AO$6:AO$41,$B92)</f>
        <v>284.98061871893185</v>
      </c>
      <c r="E92" s="119">
        <f>[4]军团势力点战斗奖励设计!GD96+求节点(活动投放!$S$6:$S$41,活动投放!AP$6:AP$41,$B92)</f>
        <v>31.039966444733544</v>
      </c>
      <c r="F92" s="119">
        <f>[4]军团势力点战斗奖励设计!GE96+求节点(活动投放!$S$6:$S$41,活动投放!AQ$6:AQ$41,$B92)</f>
        <v>8.1852507801092287</v>
      </c>
      <c r="G92" s="119">
        <f>[4]军团势力点战斗奖励设计!GF96+求节点(活动投放!$S$6:$S$41,活动投放!AR$6:AR$41,$B92)</f>
        <v>10.923813050052351</v>
      </c>
      <c r="H92" s="119">
        <f>[4]军团势力点战斗奖励设计!GG96+求节点(活动投放!$S$6:$S$41,活动投放!AS$6:AS$41,$B92)</f>
        <v>2.4520329504138081</v>
      </c>
      <c r="I92" s="119">
        <f>IF($B92&lt;前期规划!$C$2,0,求节点(装备突破!$N$6:$N$41,装备突破!AQ$6:AQ$41,$B92))</f>
        <v>0</v>
      </c>
      <c r="J92" s="119">
        <f>IF($B92&lt;前期规划!$C$2,0,求节点(装备突破!$N$6:$N$41,装备突破!AR$6:AR$41,$B92))</f>
        <v>0</v>
      </c>
      <c r="K92" s="119">
        <f>IF($B92&lt;前期规划!$C$2,0,求节点(装备突破!$N$6:$N$41,装备突破!AS$6:AS$41,$B92))</f>
        <v>70.669323215547948</v>
      </c>
      <c r="L92" s="119">
        <f>IF($B92&lt;前期规划!$C$2,0,求节点(装备突破!$N$6:$N$41,装备突破!AT$6:AT$41,$B92))</f>
        <v>12.120970616768368</v>
      </c>
      <c r="M92" s="119">
        <f>IF($B92&lt;前期规划!$C$2,0,求节点(装备突破!$N$6:$N$41,装备突破!AU$6:AU$41,$B92))</f>
        <v>19.790293832316319</v>
      </c>
      <c r="N92" s="119">
        <f>IF($B92&lt;前期规划!$C$2,0,求节点(装备突破!$N$6:$N$41,装备突破!AV$6:AV$41,$B92))</f>
        <v>0</v>
      </c>
      <c r="O92" s="80">
        <f t="shared" si="63"/>
        <v>0</v>
      </c>
      <c r="P92" s="80">
        <f t="shared" si="64"/>
        <v>0</v>
      </c>
      <c r="Q92" s="80">
        <f t="shared" si="65"/>
        <v>0.43922829641453881</v>
      </c>
      <c r="R92" s="80">
        <f t="shared" si="66"/>
        <v>0.67529664404809353</v>
      </c>
      <c r="S92" s="80">
        <f t="shared" si="67"/>
        <v>0.5519783153605553</v>
      </c>
      <c r="T92" s="80">
        <f t="shared" si="68"/>
        <v>0</v>
      </c>
      <c r="V92" s="128">
        <f>[4]军团势力点战斗奖励设计!GD96/E92</f>
        <v>0.66172897418305943</v>
      </c>
      <c r="W92" s="128">
        <f>求节点(活动投放!$S$6:$S$41,活动投放!AP$6:AP$41,$B92)/E92</f>
        <v>0.33827102581694063</v>
      </c>
      <c r="Y92" s="128">
        <f>[4]军团势力点战斗奖励设计!GE96/F92</f>
        <v>0.36140325110418836</v>
      </c>
      <c r="Z92" s="128">
        <f>求节点(活动投放!$S$6:$S$41,活动投放!AQ$6:AQ$41,$B92)/F92</f>
        <v>0.63859674889581175</v>
      </c>
      <c r="AB92" s="128">
        <f>[4]军团势力点战斗奖励设计!GF96/G92</f>
        <v>0.16707190992613663</v>
      </c>
      <c r="AC92" s="128">
        <f>求节点(活动投放!$S$6:$S$41,活动投放!AR$6:AR$41,$B92)/G92</f>
        <v>0.83292809007386337</v>
      </c>
      <c r="AE92" s="128">
        <f>[4]军团势力点战斗奖励设计!GG96/H92</f>
        <v>8.2700642775271324E-2</v>
      </c>
      <c r="AF92" s="128">
        <f>求节点(活动投放!$S$6:$S$41,活动投放!AS$6:AS$41,$B92)/H92</f>
        <v>0.91729935722472866</v>
      </c>
      <c r="AI92" s="80">
        <v>87</v>
      </c>
      <c r="AJ92" s="119">
        <f>[4]军团势力点战斗奖励设计!GH96+求节点(活动投放!$S$46:$S$81,活动投放!AN$46:AN$81,$AI92)</f>
        <v>224.64970715495539</v>
      </c>
      <c r="AK92" s="119">
        <f>[4]军团势力点战斗奖励设计!GI96+求节点(活动投放!$S$46:$S$81,活动投放!AO$46:AO$81,$AI92)</f>
        <v>244.5000470411446</v>
      </c>
      <c r="AL92" s="119">
        <f>[4]军团势力点战斗奖励设计!GJ96+求节点(活动投放!$S$46:$S$81,活动投放!AP$46:AP$81,$AI92)</f>
        <v>36.463439709049283</v>
      </c>
      <c r="AM92" s="119">
        <f>[4]军团势力点战斗奖励设计!GK96+求节点(活动投放!$S$46:$S$81,活动投放!AQ$46:AQ$81,$AI92)</f>
        <v>11.309759073723663</v>
      </c>
      <c r="AN92" s="119">
        <f>[4]军团势力点战斗奖励设计!GL96+求节点(活动投放!$S$46:$S$81,活动投放!AR$46:AR$81,$AI92)</f>
        <v>16.422319200117091</v>
      </c>
      <c r="AO92" s="119">
        <f>[4]军团势力点战斗奖励设计!GM96+求节点(活动投放!$S$46:$S$81,活动投放!AS$46:AS$81,$AI92)</f>
        <v>3.598345387423195</v>
      </c>
      <c r="AP92" s="119">
        <f>IF($AI92&lt;前期规划!$C$2,0,求节点(装备突破!$N$46:$N$81,装备突破!AQ$46:AQ$81,$AI92))</f>
        <v>0</v>
      </c>
      <c r="AQ92" s="119">
        <f>IF($AI92&lt;前期规划!$C$2,0,求节点(装备突破!$N$46:$N$81,装备突破!AR$46:AR$81,$AI92))</f>
        <v>0</v>
      </c>
      <c r="AR92" s="119">
        <f>IF($AI92&lt;前期规划!$C$2,0,求节点(装备突破!$N$46:$N$81,装备突破!AS$46:AS$81,$AI92))</f>
        <v>90.390339405407147</v>
      </c>
      <c r="AS92" s="119">
        <f>IF($AI92&lt;前期规划!$C$2,0,求节点(装备突破!$N$46:$N$81,装备突破!AT$46:AT$81,$AI92))</f>
        <v>15.065056567567858</v>
      </c>
      <c r="AT92" s="119">
        <f>IF($AI92&lt;前期规划!$C$2,0,求节点(装备突破!$N$46:$N$81,装备突破!AU$46:AU$81,$AI92))</f>
        <v>34.544604027025002</v>
      </c>
      <c r="AU92" s="119">
        <f>IF($AI92&lt;前期规划!$C$2,0,求节点(装备突破!$N$46:$N$81,装备突破!AV$46:AV$81,$AI92))</f>
        <v>0</v>
      </c>
      <c r="AV92" s="80">
        <f t="shared" si="69"/>
        <v>0</v>
      </c>
      <c r="AW92" s="80">
        <f t="shared" si="43"/>
        <v>0</v>
      </c>
      <c r="AX92" s="80">
        <f t="shared" si="44"/>
        <v>0.40339974325694411</v>
      </c>
      <c r="AY92" s="80">
        <f t="shared" si="45"/>
        <v>0.75072795266307724</v>
      </c>
      <c r="AZ92" s="80">
        <f t="shared" si="46"/>
        <v>0.47539462855818376</v>
      </c>
      <c r="BA92" s="80">
        <f t="shared" si="47"/>
        <v>0</v>
      </c>
      <c r="BD92" s="80">
        <v>87</v>
      </c>
      <c r="BE92" s="119">
        <f>[4]军团势力点战斗奖励设计!GN96+求节点(活动投放!$S$86:$S$121,活动投放!AN$86:AN$121,$BD92)</f>
        <v>162.84130142342508</v>
      </c>
      <c r="BF92" s="119">
        <f>[4]军团势力点战斗奖励设计!GO96+求节点(活动投放!$S$86:$S$121,活动投放!AO$86:AO$121,$BD92)</f>
        <v>195.93899590277115</v>
      </c>
      <c r="BG92" s="119">
        <f>[4]军团势力点战斗奖励设计!GP96+求节点(活动投放!$S$86:$S$121,活动投放!AP$86:AP$121,$BD92)</f>
        <v>48.65967509820576</v>
      </c>
      <c r="BH92" s="119">
        <f>[4]军团势力点战斗奖励设计!GQ96+求节点(活动投放!$S$86:$S$121,活动投放!AQ$86:AQ$121,$BD92)</f>
        <v>16.83935834376647</v>
      </c>
      <c r="BI92" s="119">
        <f>[4]军团势力点战斗奖励设计!GR96+求节点(活动投放!$S$86:$S$121,活动投放!AR$86:AR$121,$BD92)</f>
        <v>24.659980310041416</v>
      </c>
      <c r="BJ92" s="119">
        <f>[4]军团势力点战斗奖励设计!GS96+求节点(活动投放!$S$86:$S$121,活动投放!AS$86:AS$121,$BD92)</f>
        <v>5.2960603833048028</v>
      </c>
      <c r="BK92" s="119">
        <f>IF($BD92&lt;前期规划!$C$2,0,求节点(装备突破!$N$86:$N$121,装备突破!AQ$86:AQ$121,$BD92))</f>
        <v>0</v>
      </c>
      <c r="BL92" s="119">
        <f>IF($BD92&lt;前期规划!$C$2,0,求节点(装备突破!$N$86:$N$121,装备突破!AR$86:AR$121,$BD92))</f>
        <v>0</v>
      </c>
      <c r="BM92" s="119">
        <f>IF($BD92&lt;前期规划!$C$2,0,求节点(装备突破!$N$86:$N$121,装备突破!AS$86:AS$121,$BD92))</f>
        <v>103.10346863952073</v>
      </c>
      <c r="BN92" s="119">
        <f>IF($BD92&lt;前期规划!$C$2,0,求节点(装备突破!$N$86:$N$121,装备突破!AT$86:AT$121,$BD92))</f>
        <v>17.183911439920124</v>
      </c>
      <c r="BO92" s="119">
        <f>IF($BD92&lt;前期规划!$C$2,0,求节点(装备突破!$N$86:$N$121,装备突破!AU$86:AU$121,$BD92))</f>
        <v>54.712619920559142</v>
      </c>
      <c r="BP92" s="119">
        <f>IF($BD92&lt;前期规划!$C$2,0,求节点(装备突破!$N$86:$N$121,装备突破!AV$86:AV$121,$BD92))</f>
        <v>0</v>
      </c>
      <c r="BQ92" s="80">
        <f t="shared" si="70"/>
        <v>0</v>
      </c>
      <c r="BR92" s="80">
        <f t="shared" si="48"/>
        <v>0</v>
      </c>
      <c r="BS92" s="80">
        <f t="shared" si="49"/>
        <v>0.47194993282266701</v>
      </c>
      <c r="BT92" s="80">
        <f t="shared" si="50"/>
        <v>0.97994908799673985</v>
      </c>
      <c r="BU92" s="80">
        <f t="shared" si="51"/>
        <v>0.45071832322866034</v>
      </c>
      <c r="BV92" s="80">
        <f t="shared" si="52"/>
        <v>0</v>
      </c>
      <c r="BY92" s="80">
        <v>87</v>
      </c>
      <c r="BZ92" s="119">
        <f>[4]军团势力点战斗奖励设计!GT96+求节点(活动投放!$S$126:$S$161,活动投放!AN$126:AN$161,$BY92)</f>
        <v>95.085940621119036</v>
      </c>
      <c r="CA92" s="119">
        <f>[4]军团势力点战斗奖励设计!GU96+求节点(活动投放!$S$126:$S$161,活动投放!AO$126:AO$161,$BY92)</f>
        <v>159.0237641823841</v>
      </c>
      <c r="CB92" s="119">
        <f>[4]军团势力点战斗奖励设计!GV96+求节点(活动投放!$S$126:$S$161,活动投放!AP$126:AP$161,$BY92)</f>
        <v>81.378795283096906</v>
      </c>
      <c r="CC92" s="119">
        <f>[4]军团势力点战斗奖励设计!GW96+求节点(活动投放!$S$126:$S$161,活动投放!AQ$126:AQ$161,$BY92)</f>
        <v>34.828578847701429</v>
      </c>
      <c r="CD92" s="119">
        <f>[4]军团势力点战斗奖励设计!GX96+求节点(活动投放!$S$126:$S$161,活动投放!AR$126:AR$161,$BY92)</f>
        <v>47.490684033739946</v>
      </c>
      <c r="CE92" s="119">
        <f>[4]军团势力点战斗奖励设计!GY96+求节点(活动投放!$S$126:$S$161,活动投放!AS$126:AS$161,$BY92)</f>
        <v>9.5238612398239013</v>
      </c>
      <c r="CF92" s="119">
        <f>IF($BY92&lt;前期规划!$C$2,0,求节点(装备突破!$N$126:$N$161,装备突破!AQ$126:AQ$161,$BY92))</f>
        <v>0</v>
      </c>
      <c r="CG92" s="119">
        <f>IF($BY92&lt;前期规划!$C$2,0,求节点(装备突破!$N$126:$N$161,装备突破!AR$126:AR$161,$BY92))</f>
        <v>0</v>
      </c>
      <c r="CH92" s="119">
        <f>IF($BY92&lt;前期规划!$C$2,0,求节点(装备突破!$N$126:$N$161,装备突破!AS$126:AS$161,$BY92))</f>
        <v>110.47424011920047</v>
      </c>
      <c r="CI92" s="119">
        <f>IF($BY92&lt;前期规划!$C$2,0,求节点(装备突破!$N$126:$N$161,装备突破!AT$126:AT$161,$BY92))</f>
        <v>18.412373353200081</v>
      </c>
      <c r="CJ92" s="119">
        <f>IF($BY92&lt;前期规划!$C$2,0,求节点(装备突破!$N$126:$N$161,装备突破!AU$126:AU$161,$BY92))</f>
        <v>81.113386527599445</v>
      </c>
      <c r="CK92" s="119">
        <f>IF($BY92&lt;前期规划!$C$2,0,求节点(装备突破!$N$126:$N$161,装备突破!AV$126:AV$161,$BY92))</f>
        <v>0</v>
      </c>
      <c r="CL92" s="80">
        <f t="shared" si="71"/>
        <v>0</v>
      </c>
      <c r="CM92" s="80">
        <f t="shared" si="53"/>
        <v>0</v>
      </c>
      <c r="CN92" s="80">
        <f t="shared" si="54"/>
        <v>0.73663141013950484</v>
      </c>
      <c r="CO92" s="80">
        <f t="shared" si="55"/>
        <v>1.8915855213009898</v>
      </c>
      <c r="CP92" s="80">
        <f t="shared" si="56"/>
        <v>0.58548515931560663</v>
      </c>
      <c r="CQ92" s="80">
        <f t="shared" si="57"/>
        <v>0</v>
      </c>
      <c r="CT92" s="80">
        <v>87</v>
      </c>
      <c r="CU92" s="119">
        <f>[4]军团势力点战斗奖励设计!GZ96+求节点(活动投放!$S$166:$S$201,活动投放!AN$166:AN$201,$CT92)</f>
        <v>61.628981302607144</v>
      </c>
      <c r="CV92" s="119">
        <f>[4]军团势力点战斗奖励设计!HA96+求节点(活动投放!$S$166:$S$201,活动投放!AO$166:AO$201,$CT92)</f>
        <v>170.17082349102836</v>
      </c>
      <c r="CW92" s="119">
        <f>[4]军团势力点战斗奖励设计!HB96+求节点(活动投放!$S$166:$S$201,活动投放!AP$166:AP$201,$CT92)</f>
        <v>109.77141997189725</v>
      </c>
      <c r="CX92" s="119">
        <f>[4]军团势力点战斗奖励设计!HC96+求节点(活动投放!$S$166:$S$201,活动投放!AQ$166:AQ$201,$CT92)</f>
        <v>60.647364604921826</v>
      </c>
      <c r="CY92" s="119">
        <f>[4]军团势力点战斗奖励设计!HD96+求节点(活动投放!$S$166:$S$201,活动投放!AR$166:AR$201,$CT92)</f>
        <v>58.217325962287745</v>
      </c>
      <c r="CZ92" s="119">
        <f>[4]军团势力点战斗奖励设计!HE96+求节点(活动投放!$S$166:$S$201,活动投放!AS$166:AS$201,$CT92)</f>
        <v>6.4685917735875273</v>
      </c>
      <c r="DA92" s="119">
        <f>IF($CT92&lt;前期规划!$C$2,0,求节点(装备突破!$N$166:$N$201,装备突破!AQ$166:AQ$201,$CT92))</f>
        <v>0</v>
      </c>
      <c r="DB92" s="119">
        <f>IF($CT92&lt;前期规划!$C$2,0,求节点(装备突破!$N$166:$N$201,装备突破!AR$166:AR$201,$CT92))</f>
        <v>0</v>
      </c>
      <c r="DC92" s="119">
        <f>IF($CT92&lt;前期规划!$C$2,0,求节点(装备突破!$N$166:$N$201,装备突破!AS$166:AS$201,$CT92))</f>
        <v>127.71049263780543</v>
      </c>
      <c r="DD92" s="119">
        <f>IF($CT92&lt;前期规划!$C$2,0,求节点(装备突破!$N$166:$N$201,装备突破!AT$166:AT$201,$CT92))</f>
        <v>21.285082106300905</v>
      </c>
      <c r="DE92" s="119">
        <f>IF($CT92&lt;前期规划!$C$2,0,求节点(装备突破!$N$166:$N$201,装备突破!AU$166:AU$201,$CT92))</f>
        <v>131.00442525589366</v>
      </c>
      <c r="DF92" s="119">
        <f>IF($CT92&lt;前期规划!$C$2,0,求节点(装备突破!$N$166:$N$201,装备突破!AV$166:AV$201,$CT92))</f>
        <v>0</v>
      </c>
      <c r="DG92" s="80">
        <f t="shared" si="72"/>
        <v>0</v>
      </c>
      <c r="DH92" s="80">
        <f t="shared" si="58"/>
        <v>0</v>
      </c>
      <c r="DI92" s="80">
        <f t="shared" si="59"/>
        <v>0.85953329052778404</v>
      </c>
      <c r="DJ92" s="80">
        <f t="shared" si="60"/>
        <v>2.849289671613187</v>
      </c>
      <c r="DK92" s="80">
        <f t="shared" si="61"/>
        <v>0.44439205659328401</v>
      </c>
      <c r="DL92" s="80">
        <f t="shared" si="62"/>
        <v>0</v>
      </c>
      <c r="DN92" s="128">
        <f>[4]军团势力点战斗奖励设计!HE96/CZ92</f>
        <v>6.1590614679460809E-2</v>
      </c>
      <c r="DO92" s="128">
        <f>求节点(活动投放!$S$166:$S$201,活动投放!AS$166:AS$201,$CT92)/CZ92</f>
        <v>0.93840938532053919</v>
      </c>
      <c r="DU92" s="140">
        <v>87</v>
      </c>
      <c r="DV92" s="140">
        <f>[4]军团势力点战斗奖励设计!AA96+[4]军团势力点战斗奖励设计!AF96+求节点(活动投放!$S$6:$S$41,活动投放!$BC$6:$BC$41,$DU92)</f>
        <v>1643.1194318709206</v>
      </c>
      <c r="DW92" s="140">
        <f>[4]军团势力点战斗奖励设计!AB96+[4]军团势力点战斗奖励设计!AG96+求节点(活动投放!$S$46:$S$81,活动投放!$BC$46:$BC$81,$DU92)</f>
        <v>1795.8736099841074</v>
      </c>
      <c r="DX92" s="140">
        <f>[4]军团势力点战斗奖励设计!AC96+[4]军团势力点战斗奖励设计!AH96+求节点(活动投放!$S$86:$S$121,活动投放!$BC$86:$BC$121,$DU92)</f>
        <v>2324.4410160844523</v>
      </c>
      <c r="DY92" s="140">
        <f>[4]军团势力点战斗奖励设计!AD96+[4]军团势力点战斗奖励设计!AI96+求节点(活动投放!$S$126:$S$161,活动投放!$BC$126:$BC$161,$DU92)</f>
        <v>3856.3012182320499</v>
      </c>
      <c r="DZ92" s="140">
        <f>[4]军团势力点战斗奖励设计!AE96+[4]军团势力点战斗奖励设计!AJ96+求节点(活动投放!$S$166:$S$201,活动投放!$BC$166:$BC$201,$DU92)</f>
        <v>6241.2303091984832</v>
      </c>
      <c r="EA92" s="140">
        <f>[4]军团势力点战斗奖励设计!BI96+[4]军团势力点战斗奖励设计!BN96+求节点(活动投放!$S$6:$S$41,活动投放!$BE$6:$BE$41,$DU92)</f>
        <v>54.770647729030678</v>
      </c>
      <c r="EB92" s="140">
        <f>[4]军团势力点战斗奖励设计!BJ96+[4]军团势力点战斗奖励设计!BO96+求节点(活动投放!$S$46:$S$81,活动投放!$BE$46:$BE$81,$DU92)</f>
        <v>59.862453666136901</v>
      </c>
      <c r="EC92" s="140">
        <f>[4]军团势力点战斗奖励设计!BK96+[4]军团势力点战斗奖励设计!BP96+求节点(活动投放!$S$86:$S$121,活动投放!$BE$86:$BE$121,$DU92)</f>
        <v>77.481367202815051</v>
      </c>
      <c r="ED92" s="140">
        <f>[4]军团势力点战斗奖励设计!BL96+[4]军团势力点战斗奖励设计!BQ96+求节点(活动投放!$S$126:$S$161,活动投放!$BE$126:$BE$161,$DU92)</f>
        <v>128.5433739410683</v>
      </c>
      <c r="EE92" s="140">
        <f>[4]军团势力点战斗奖励设计!BM96+[4]军团势力点战斗奖励设计!BR96+求节点(活动投放!$S$166:$S$201,活动投放!$BE$166:$BE$201,$DU92)</f>
        <v>208.04101030661607</v>
      </c>
      <c r="EF92" s="140">
        <f t="shared" si="73"/>
        <v>1.0000000000000002</v>
      </c>
      <c r="EG92" s="140">
        <f t="shared" si="74"/>
        <v>1.0000000000000002</v>
      </c>
      <c r="EH92" s="140">
        <f t="shared" si="75"/>
        <v>1.0000000000000004</v>
      </c>
      <c r="EI92" s="140">
        <f t="shared" si="76"/>
        <v>1.0000000000000002</v>
      </c>
      <c r="EJ92" s="140">
        <f t="shared" si="77"/>
        <v>1.0000000000000002</v>
      </c>
      <c r="EM92" s="140">
        <v>87</v>
      </c>
      <c r="EN92" s="140">
        <f>[4]军团势力点战斗奖励设计!AK96+[4]军团势力点战斗奖励设计!AP96+求节点(活动投放!$S$6:$S$41,活动投放!$BD$6:$BD$41,$EM92)</f>
        <v>1243.0179418015116</v>
      </c>
      <c r="EO92" s="140">
        <f>[4]军团势力点战斗奖励设计!AL96+[4]军团势力点战斗奖励设计!AQ96+求节点(活动投放!$S$46:$S$81,活动投放!$BD$46:$BD$81,$EM92)</f>
        <v>1863.6356365988634</v>
      </c>
      <c r="EP92" s="140">
        <f>[4]军团势力点战斗奖励设计!AM96+[4]军团势力点战斗奖励设计!AR96+求节点(活动投放!$S$86:$S$121,活动投放!$BD$86:$BD$121,$EM92)</f>
        <v>2779.1707755105499</v>
      </c>
      <c r="EQ92" s="140">
        <f>[4]军团势力点战斗奖励设计!AN96+[4]军团势力点战斗奖励设计!AS96+求节点(活动投放!$S$126:$S$161,活动投放!$BD$126:$BD$161,$EM92)</f>
        <v>5259.5336953638325</v>
      </c>
      <c r="ER92" s="140">
        <f>[4]军团势力点战斗奖励设计!AO96+[4]军团势力点战斗奖励设计!AT96+求节点(活动投放!$S$166:$S$201,活动投放!$BD$166:$BD$201,$EM92)</f>
        <v>5962.7428377423794</v>
      </c>
      <c r="ES92" s="140">
        <f>[4]军团势力点战斗奖励设计!BS96+[4]军团势力点战斗奖励设计!BX96+求节点(活动投放!$S$6:$S$41,活动投放!$BF$6:$BF$41,$EM92)</f>
        <v>24.860358836030226</v>
      </c>
      <c r="ET92" s="140">
        <f>[4]军团势力点战斗奖励设计!BT96+[4]军团势力点战斗奖励设计!BY96+求节点(活动投放!$S$46:$S$81,活动投放!$BF$46:$BF$81,$EM92)</f>
        <v>37.272712731977272</v>
      </c>
      <c r="EU92" s="140">
        <f>[4]军团势力点战斗奖励设计!BU96+[4]军团势力点战斗奖励设计!BZ96+求节点(活动投放!$S$86:$S$121,活动投放!$BF$86:$BF$121,$EM92)</f>
        <v>55.583415510210997</v>
      </c>
      <c r="EV92" s="140">
        <f>[4]军团势力点战斗奖励设计!BV96+[4]军团势力点战斗奖励设计!CA96+求节点(活动投放!$S$126:$S$161,活动投放!$BF$126:$BF$161,$EM92)</f>
        <v>105.19067390727665</v>
      </c>
      <c r="EW92" s="140">
        <f>[4]军团势力点战斗奖励设计!BW96+[4]军团势力点战斗奖励设计!CB96+求节点(活动投放!$S$166:$S$201,活动投放!$BF$166:$BF$201,$EM92)</f>
        <v>119.25485675484757</v>
      </c>
      <c r="EX92" s="140">
        <f t="shared" si="78"/>
        <v>1.0000000000000002</v>
      </c>
      <c r="EY92" s="140">
        <f t="shared" si="79"/>
        <v>0.99999999999999978</v>
      </c>
      <c r="EZ92" s="140">
        <f t="shared" si="80"/>
        <v>1</v>
      </c>
      <c r="FA92" s="140">
        <f t="shared" si="81"/>
        <v>1</v>
      </c>
      <c r="FB92" s="140">
        <f t="shared" si="82"/>
        <v>1.0000000000000002</v>
      </c>
    </row>
    <row r="93" spans="2:158" x14ac:dyDescent="0.15">
      <c r="B93" s="80">
        <v>88</v>
      </c>
      <c r="C93" s="119">
        <f>[4]军团势力点战斗奖励设计!GB97+求节点(活动投放!$S$6:$S$41,活动投放!AN$6:AN$41,$B93)</f>
        <v>275.93158167839118</v>
      </c>
      <c r="D93" s="119">
        <f>[4]军团势力点战斗奖励设计!GC97+求节点(活动投放!$S$6:$S$41,活动投放!AO$6:AO$41,$B93)</f>
        <v>300.78373725270689</v>
      </c>
      <c r="E93" s="119">
        <f>[4]军团势力点战斗奖励设计!GD97+求节点(活动投放!$S$6:$S$41,活动投放!AP$6:AP$41,$B93)</f>
        <v>36.216026044142993</v>
      </c>
      <c r="F93" s="119">
        <f>[4]军团势力点战斗奖励设计!GE97+求节点(活动投放!$S$6:$S$41,活动投放!AQ$6:AQ$41,$B93)</f>
        <v>9.0359225869434141</v>
      </c>
      <c r="G93" s="119">
        <f>[4]军团势力点战斗奖励设计!GF97+求节点(活动投放!$S$6:$S$41,活动投放!AR$6:AR$41,$B93)</f>
        <v>11.694052986315912</v>
      </c>
      <c r="H93" s="119">
        <f>[4]军团势力点战斗奖励设计!GG97+求节点(活动投放!$S$6:$S$41,活动投放!AS$6:AS$41,$B93)</f>
        <v>2.639674923020134</v>
      </c>
      <c r="I93" s="119">
        <f>IF($B93&lt;前期规划!$C$2,0,求节点(装备突破!$N$6:$N$41,装备突破!AQ$6:AQ$41,$B93))</f>
        <v>0</v>
      </c>
      <c r="J93" s="119">
        <f>IF($B93&lt;前期规划!$C$2,0,求节点(装备突破!$N$6:$N$41,装备突破!AR$6:AR$41,$B93))</f>
        <v>0</v>
      </c>
      <c r="K93" s="119">
        <f>IF($B93&lt;前期规划!$C$2,0,求节点(装备突破!$N$6:$N$41,装备突破!AS$6:AS$41,$B93))</f>
        <v>68.247504923966815</v>
      </c>
      <c r="L93" s="119">
        <f>IF($B93&lt;前期规划!$C$2,0,求节点(装备突破!$N$6:$N$41,装备突破!AT$6:AT$41,$B93))</f>
        <v>11.374584153994469</v>
      </c>
      <c r="M93" s="119">
        <f>IF($B93&lt;前期规划!$C$2,0,求节点(装备突破!$N$6:$N$41,装备突破!AU$6:AU$41,$B93))</f>
        <v>25.377910922038716</v>
      </c>
      <c r="N93" s="119">
        <f>IF($B93&lt;前期规划!$C$2,0,求节点(装备突破!$N$6:$N$41,装备突破!AV$6:AV$41,$B93))</f>
        <v>0</v>
      </c>
      <c r="O93" s="80">
        <f t="shared" si="63"/>
        <v>0</v>
      </c>
      <c r="P93" s="80">
        <f t="shared" si="64"/>
        <v>0</v>
      </c>
      <c r="Q93" s="80">
        <f t="shared" si="65"/>
        <v>0.53065714394233965</v>
      </c>
      <c r="R93" s="80">
        <f t="shared" si="66"/>
        <v>0.79439586226721304</v>
      </c>
      <c r="S93" s="80">
        <f t="shared" si="67"/>
        <v>0.46079651797345339</v>
      </c>
      <c r="T93" s="80">
        <f t="shared" si="68"/>
        <v>0</v>
      </c>
      <c r="V93" s="128">
        <f>[4]军团势力点战斗奖励设计!GD97/E93</f>
        <v>0.69268368152165882</v>
      </c>
      <c r="W93" s="128">
        <f>求节点(活动投放!$S$6:$S$41,活动投放!AP$6:AP$41,$B93)/E93</f>
        <v>0.30731631847834123</v>
      </c>
      <c r="Y93" s="128">
        <f>[4]军团势力点战斗奖励设计!GE97/F93</f>
        <v>0.38957446813236363</v>
      </c>
      <c r="Z93" s="128">
        <f>求节点(活动投放!$S$6:$S$41,活动投放!AQ$6:AQ$41,$B93)/F93</f>
        <v>0.61042553186763637</v>
      </c>
      <c r="AB93" s="128">
        <f>[4]军团势力点战斗奖励设计!GF97/G93</f>
        <v>0.16919452255995984</v>
      </c>
      <c r="AC93" s="128">
        <f>求节点(活动投放!$S$6:$S$41,活动投放!AR$6:AR$41,$B93)/G93</f>
        <v>0.83080547744004019</v>
      </c>
      <c r="AE93" s="128">
        <f>[4]军团势力点战斗奖励设计!GG97/H93</f>
        <v>8.3283391137624979E-2</v>
      </c>
      <c r="AF93" s="128">
        <f>求节点(活动投放!$S$6:$S$41,活动投放!AS$6:AS$41,$B93)/H93</f>
        <v>0.91671660886237505</v>
      </c>
      <c r="AI93" s="80">
        <v>88</v>
      </c>
      <c r="AJ93" s="119">
        <f>[4]军团势力点战斗奖励设计!GH97+求节点(活动投放!$S$46:$S$81,活动投放!AN$46:AN$81,$AI93)</f>
        <v>227.83754931637336</v>
      </c>
      <c r="AK93" s="119">
        <f>[4]军团势力点战斗奖励设计!GI97+求节点(活动投放!$S$46:$S$81,活动投放!AO$46:AO$81,$AI93)</f>
        <v>257.26983114995596</v>
      </c>
      <c r="AL93" s="119">
        <f>[4]军团势力点战斗奖励设计!GJ97+求节点(活动投放!$S$46:$S$81,活动投放!AP$46:AP$81,$AI93)</f>
        <v>42.1638563403869</v>
      </c>
      <c r="AM93" s="119">
        <f>[4]军团势力点战斗奖励设计!GK97+求节点(活动投放!$S$46:$S$81,活动投放!AQ$46:AQ$81,$AI93)</f>
        <v>12.444293961864004</v>
      </c>
      <c r="AN93" s="119">
        <f>[4]军团势力点战斗奖励设计!GL97+求节点(活动投放!$S$46:$S$81,活动投放!AR$46:AR$81,$AI93)</f>
        <v>17.823467847469477</v>
      </c>
      <c r="AO93" s="119">
        <f>[4]军团势力点战斗奖励设计!GM97+求节点(活动投放!$S$46:$S$81,活动投放!AS$46:AS$81,$AI93)</f>
        <v>3.9408097212530411</v>
      </c>
      <c r="AP93" s="119">
        <f>IF($AI93&lt;前期规划!$C$2,0,求节点(装备突破!$N$46:$N$81,装备突破!AQ$46:AQ$81,$AI93))</f>
        <v>0</v>
      </c>
      <c r="AQ93" s="119">
        <f>IF($AI93&lt;前期规划!$C$2,0,求节点(装备突破!$N$46:$N$81,装备突破!AR$46:AR$81,$AI93))</f>
        <v>0</v>
      </c>
      <c r="AR93" s="119">
        <f>IF($AI93&lt;前期规划!$C$2,0,求节点(装备突破!$N$46:$N$81,装备突破!AS$46:AS$81,$AI93))</f>
        <v>83.785718481839666</v>
      </c>
      <c r="AS93" s="119">
        <f>IF($AI93&lt;前期规划!$C$2,0,求节点(装备突破!$N$46:$N$81,装备突破!AT$46:AT$81,$AI93))</f>
        <v>13.964286413639943</v>
      </c>
      <c r="AT93" s="119">
        <f>IF($AI93&lt;前期规划!$C$2,0,求节点(装备突破!$N$46:$N$81,装备突破!AU$46:AU$81,$AI93))</f>
        <v>42.249995104520394</v>
      </c>
      <c r="AU93" s="119">
        <f>IF($AI93&lt;前期规划!$C$2,0,求节点(装备突破!$N$46:$N$81,装备突破!AV$46:AV$81,$AI93))</f>
        <v>0</v>
      </c>
      <c r="AV93" s="80">
        <f t="shared" si="69"/>
        <v>0</v>
      </c>
      <c r="AW93" s="80">
        <f t="shared" si="43"/>
        <v>0</v>
      </c>
      <c r="AX93" s="80">
        <f t="shared" si="44"/>
        <v>0.50323440682227727</v>
      </c>
      <c r="AY93" s="80">
        <f t="shared" si="45"/>
        <v>0.89115144112976286</v>
      </c>
      <c r="AZ93" s="80">
        <f t="shared" si="46"/>
        <v>0.4218572760393649</v>
      </c>
      <c r="BA93" s="80">
        <f t="shared" si="47"/>
        <v>0</v>
      </c>
      <c r="BD93" s="80">
        <v>88</v>
      </c>
      <c r="BE93" s="119">
        <f>[4]军团势力点战斗奖励设计!GN97+求节点(活动投放!$S$86:$S$121,活动投放!AN$86:AN$121,$BD93)</f>
        <v>163.9132175886852</v>
      </c>
      <c r="BF93" s="119">
        <f>[4]军团势力点战斗奖励设计!GO97+求节点(活动投放!$S$86:$S$121,活动投放!AO$86:AO$121,$BD93)</f>
        <v>203.75796104040739</v>
      </c>
      <c r="BG93" s="119">
        <f>[4]军团势力点战斗奖励设计!GP97+求节点(活动投放!$S$86:$S$121,活动投放!AP$86:AP$121,$BD93)</f>
        <v>54.837742891464799</v>
      </c>
      <c r="BH93" s="119">
        <f>[4]军团势力点战斗奖励设计!GQ97+求节点(活动投放!$S$86:$S$121,活动投放!AQ$86:AQ$121,$BD93)</f>
        <v>18.299156496591188</v>
      </c>
      <c r="BI93" s="119">
        <f>[4]军团势力点战斗奖励设计!GR97+求节点(活动投放!$S$86:$S$121,活动投放!AR$86:AR$121,$BD93)</f>
        <v>26.826756866124072</v>
      </c>
      <c r="BJ93" s="119">
        <f>[4]军团势力点战斗奖励设计!GS97+求节点(活动投放!$S$86:$S$121,活动投放!AS$86:AS$121,$BD93)</f>
        <v>5.8430317617781187</v>
      </c>
      <c r="BK93" s="119">
        <f>IF($BD93&lt;前期规划!$C$2,0,求节点(装备突破!$N$86:$N$121,装备突破!AQ$86:AQ$121,$BD93))</f>
        <v>0</v>
      </c>
      <c r="BL93" s="119">
        <f>IF($BD93&lt;前期规划!$C$2,0,求节点(装备突破!$N$86:$N$121,装备突破!AR$86:AR$121,$BD93))</f>
        <v>0</v>
      </c>
      <c r="BM93" s="119">
        <f>IF($BD93&lt;前期规划!$C$2,0,求节点(装备突破!$N$86:$N$121,装备突破!AS$86:AS$121,$BD93))</f>
        <v>94.745106519791335</v>
      </c>
      <c r="BN93" s="119">
        <f>IF($BD93&lt;前期规划!$C$2,0,求节点(装备突破!$N$86:$N$121,装备突破!AT$86:AT$121,$BD93))</f>
        <v>15.790851086631891</v>
      </c>
      <c r="BO93" s="119">
        <f>IF($BD93&lt;前期规划!$C$2,0,求节点(装备突破!$N$86:$N$121,装备突破!AU$86:AU$121,$BD93))</f>
        <v>64.464042393576776</v>
      </c>
      <c r="BP93" s="119">
        <f>IF($BD93&lt;前期规划!$C$2,0,求节点(装备突破!$N$86:$N$121,装备突破!AV$86:AV$121,$BD93))</f>
        <v>0</v>
      </c>
      <c r="BQ93" s="80">
        <f t="shared" si="70"/>
        <v>0</v>
      </c>
      <c r="BR93" s="80">
        <f t="shared" si="48"/>
        <v>0</v>
      </c>
      <c r="BS93" s="80">
        <f t="shared" si="49"/>
        <v>0.57879235039975097</v>
      </c>
      <c r="BT93" s="80">
        <f t="shared" si="50"/>
        <v>1.1588454856675052</v>
      </c>
      <c r="BU93" s="80">
        <f t="shared" si="51"/>
        <v>0.41615070774396706</v>
      </c>
      <c r="BV93" s="80">
        <f t="shared" si="52"/>
        <v>0</v>
      </c>
      <c r="BY93" s="80">
        <v>88</v>
      </c>
      <c r="BZ93" s="119">
        <f>[4]军团势力点战斗奖励设计!GT97+求节点(活动投放!$S$126:$S$161,活动投放!AN$126:AN$161,$BY93)</f>
        <v>95.085940621119036</v>
      </c>
      <c r="CA93" s="119">
        <f>[4]军团势力点战斗奖励设计!GU97+求节点(活动投放!$S$126:$S$161,活动投放!AO$126:AO$161,$BY93)</f>
        <v>164.47107001047445</v>
      </c>
      <c r="CB93" s="119">
        <f>[4]军团势力点战斗奖励设计!GV97+求节点(活动投放!$S$126:$S$161,活动投放!AP$126:AP$161,$BY93)</f>
        <v>88.730676764165878</v>
      </c>
      <c r="CC93" s="119">
        <f>[4]军团势力点战斗奖励设计!GW97+求节点(活动投放!$S$126:$S$161,活动投放!AQ$126:AQ$161,$BY93)</f>
        <v>37.433591717910865</v>
      </c>
      <c r="CD93" s="119">
        <f>[4]军团势力点战斗奖励设计!GX97+求节点(活动投放!$S$126:$S$161,活动投放!AR$126:AR$161,$BY93)</f>
        <v>51.715637585874873</v>
      </c>
      <c r="CE93" s="119">
        <f>[4]军团势力点战斗奖励设计!GY97+求节点(活动投放!$S$126:$S$161,活动投放!AS$126:AS$161,$BY93)</f>
        <v>10.640115617205293</v>
      </c>
      <c r="CF93" s="119">
        <f>IF($BY93&lt;前期规划!$C$2,0,求节点(装备突破!$N$126:$N$161,装备突破!AQ$126:AQ$161,$BY93))</f>
        <v>0</v>
      </c>
      <c r="CG93" s="119">
        <f>IF($BY93&lt;前期规划!$C$2,0,求节点(装备突破!$N$126:$N$161,装备突破!AR$126:AR$161,$BY93))</f>
        <v>0</v>
      </c>
      <c r="CH93" s="119">
        <f>IF($BY93&lt;前期规划!$C$2,0,求节点(装备突破!$N$126:$N$161,装备突破!AS$126:AS$161,$BY93))</f>
        <v>100.12461425803093</v>
      </c>
      <c r="CI93" s="119">
        <f>IF($BY93&lt;前期规划!$C$2,0,求节点(装备突破!$N$126:$N$161,装备突破!AT$126:AT$161,$BY93))</f>
        <v>16.687435709671821</v>
      </c>
      <c r="CJ93" s="119">
        <f>IF($BY93&lt;前期规划!$C$2,0,求节点(装备突破!$N$126:$N$161,装备突破!AU$126:AU$161,$BY93))</f>
        <v>93.187950032297252</v>
      </c>
      <c r="CK93" s="119">
        <f>IF($BY93&lt;前期规划!$C$2,0,求节点(装备突破!$N$126:$N$161,装备突破!AV$126:AV$161,$BY93))</f>
        <v>0</v>
      </c>
      <c r="CL93" s="80">
        <f t="shared" si="71"/>
        <v>0</v>
      </c>
      <c r="CM93" s="80">
        <f t="shared" si="53"/>
        <v>0</v>
      </c>
      <c r="CN93" s="80">
        <f t="shared" si="54"/>
        <v>0.88620243305505519</v>
      </c>
      <c r="CO93" s="80">
        <f t="shared" si="55"/>
        <v>2.2432201309524653</v>
      </c>
      <c r="CP93" s="80">
        <f t="shared" si="56"/>
        <v>0.55496056698265361</v>
      </c>
      <c r="CQ93" s="80">
        <f t="shared" si="57"/>
        <v>0</v>
      </c>
      <c r="CT93" s="80">
        <v>88</v>
      </c>
      <c r="CU93" s="119">
        <f>[4]军团势力点战斗奖励设计!GZ97+求节点(活动投放!$S$166:$S$201,活动投放!AN$166:AN$201,$CT93)</f>
        <v>61.628981302607144</v>
      </c>
      <c r="CV93" s="119">
        <f>[4]军团势力点战斗奖励设计!HA97+求节点(活动投放!$S$166:$S$201,活动投放!AO$166:AO$201,$CT93)</f>
        <v>174.85293226178806</v>
      </c>
      <c r="CW93" s="119">
        <f>[4]军团势力点战斗奖励设计!HB97+求节点(活动投放!$S$166:$S$201,活动投放!AP$166:AP$201,$CT93)</f>
        <v>118.0065634553593</v>
      </c>
      <c r="CX93" s="119">
        <f>[4]军团势力点战斗奖励设计!HC97+求节点(活动投放!$S$166:$S$201,活动投放!AQ$166:AQ$201,$CT93)</f>
        <v>63.998042861354349</v>
      </c>
      <c r="CY93" s="119">
        <f>[4]军团势力点战斗奖励设计!HD97+求节点(活动投放!$S$166:$S$201,活动投放!AR$166:AR$201,$CT93)</f>
        <v>65.171915963741981</v>
      </c>
      <c r="CZ93" s="119">
        <f>[4]军团势力点战斗奖励设计!HE97+求节点(活动投放!$S$166:$S$201,活动投放!AS$166:AS$201,$CT93)</f>
        <v>7.7281590367857822</v>
      </c>
      <c r="DA93" s="119">
        <f>IF($CT93&lt;前期规划!$C$2,0,求节点(装备突破!$N$166:$N$201,装备突破!AQ$166:AQ$201,$CT93))</f>
        <v>0</v>
      </c>
      <c r="DB93" s="119">
        <f>IF($CT93&lt;前期规划!$C$2,0,求节点(装备突破!$N$166:$N$201,装备突破!AR$166:AR$201,$CT93))</f>
        <v>0</v>
      </c>
      <c r="DC93" s="119">
        <f>IF($CT93&lt;前期规划!$C$2,0,求节点(装备突破!$N$166:$N$201,装备突破!AS$166:AS$201,$CT93))</f>
        <v>114.12045659795601</v>
      </c>
      <c r="DD93" s="119">
        <f>IF($CT93&lt;前期规划!$C$2,0,求节点(装备突破!$N$166:$N$201,装备突破!AT$166:AT$201,$CT93))</f>
        <v>18.824091319591201</v>
      </c>
      <c r="DE93" s="119">
        <f>IF($CT93&lt;前期规划!$C$2,0,求节点(装备突破!$N$166:$N$201,装备突破!AU$166:AU$201,$CT93))</f>
        <v>151.75908680408799</v>
      </c>
      <c r="DF93" s="119">
        <f>IF($CT93&lt;前期规划!$C$2,0,求节点(装备突破!$N$166:$N$201,装备突破!AV$166:AV$201,$CT93))</f>
        <v>0</v>
      </c>
      <c r="DG93" s="80">
        <f t="shared" si="72"/>
        <v>0</v>
      </c>
      <c r="DH93" s="80">
        <f t="shared" si="58"/>
        <v>0</v>
      </c>
      <c r="DI93" s="80">
        <f t="shared" si="59"/>
        <v>1.0340526753331698</v>
      </c>
      <c r="DJ93" s="80">
        <f t="shared" si="60"/>
        <v>3.3997945385415917</v>
      </c>
      <c r="DK93" s="80">
        <f t="shared" si="61"/>
        <v>0.4294432533577055</v>
      </c>
      <c r="DL93" s="80">
        <f t="shared" si="62"/>
        <v>0</v>
      </c>
      <c r="DN93" s="128">
        <f>[4]军团势力点战斗奖励设计!HE97/CZ93</f>
        <v>5.6100513788180713E-2</v>
      </c>
      <c r="DO93" s="128">
        <f>求节点(活动投放!$S$166:$S$201,活动投放!AS$166:AS$201,$CT93)/CZ93</f>
        <v>0.94389948621181929</v>
      </c>
      <c r="DU93" s="140">
        <v>88</v>
      </c>
      <c r="DV93" s="140">
        <f>[4]军团势力点战斗奖励设计!AA97+[4]军团势力点战斗奖励设计!AF97+求节点(活动投放!$S$6:$S$41,活动投放!$BC$6:$BC$41,$DU93)</f>
        <v>1955.1235830035744</v>
      </c>
      <c r="DW93" s="140">
        <f>[4]军团势力点战斗奖励设计!AB97+[4]军团势力点战斗奖励设计!AG97+求节点(活动投放!$S$46:$S$81,活动投放!$BC$46:$BC$81,$DU93)</f>
        <v>2115.7627539142759</v>
      </c>
      <c r="DX93" s="140">
        <f>[4]军团势力点战斗奖励设计!AC97+[4]军团势力点战斗奖励设计!AH97+求节点(活动投放!$S$86:$S$121,活动投放!$BC$86:$BC$121,$DU93)</f>
        <v>2643.5106612062091</v>
      </c>
      <c r="DY93" s="140">
        <f>[4]军团势力点战斗奖励设计!AD97+[4]军团势力点战斗奖励设计!AI97+求节点(活动投放!$S$126:$S$161,活动投放!$BC$126:$BC$161,$DU93)</f>
        <v>4183.1395679174693</v>
      </c>
      <c r="DZ93" s="140">
        <f>[4]军团势力点战斗奖励设计!AE97+[4]军团势力点战斗奖励设计!AJ97+求节点(活动投放!$S$166:$S$201,活动投放!$BC$166:$BC$201,$DU93)</f>
        <v>6522.1568354440642</v>
      </c>
      <c r="EA93" s="140">
        <f>[4]军团势力点战斗奖励设计!BI97+[4]军团势力点战斗奖励设计!BN97+求节点(活动投放!$S$6:$S$41,活动投放!$BE$6:$BE$41,$DU93)</f>
        <v>65.170786100119145</v>
      </c>
      <c r="EB93" s="140">
        <f>[4]军团势力点战斗奖励设计!BJ97+[4]军团势力点战斗奖励设计!BO97+求节点(活动投放!$S$46:$S$81,活动投放!$BE$46:$BE$81,$DU93)</f>
        <v>70.525425130475838</v>
      </c>
      <c r="EC93" s="140">
        <f>[4]军团势力点战斗奖励设计!BK97+[4]军团势力点战斗奖励设计!BP97+求节点(活动投放!$S$86:$S$121,活动投放!$BE$86:$BE$121,$DU93)</f>
        <v>88.117022040206948</v>
      </c>
      <c r="ED93" s="140">
        <f>[4]军团势力点战斗奖励设计!BL97+[4]军团势力点战斗奖励设计!BQ97+求节点(活动投放!$S$126:$S$161,活动投放!$BE$126:$BE$161,$DU93)</f>
        <v>139.43798559724897</v>
      </c>
      <c r="EE93" s="140">
        <f>[4]军团势力点战斗奖励设计!BM97+[4]军团势力点战斗奖励设计!BR97+求节点(活动投放!$S$166:$S$201,活动投放!$BE$166:$BE$201,$DU93)</f>
        <v>217.40522784813547</v>
      </c>
      <c r="EF93" s="140">
        <f t="shared" si="73"/>
        <v>1</v>
      </c>
      <c r="EG93" s="140">
        <f t="shared" si="74"/>
        <v>1.0000000000000004</v>
      </c>
      <c r="EH93" s="140">
        <f t="shared" si="75"/>
        <v>1.0000000000000002</v>
      </c>
      <c r="EI93" s="140">
        <f t="shared" si="76"/>
        <v>1</v>
      </c>
      <c r="EJ93" s="140">
        <f t="shared" si="77"/>
        <v>1</v>
      </c>
      <c r="EM93" s="140">
        <v>88</v>
      </c>
      <c r="EN93" s="140">
        <f>[4]军团势力点战斗奖励设计!AK97+[4]军团势力点战斗奖励设计!AP97+求节点(活动投放!$S$6:$S$41,活动投放!$BD$6:$BD$41,$EM93)</f>
        <v>1332.2451482799763</v>
      </c>
      <c r="EO93" s="140">
        <f>[4]军团势力点战斗奖励设计!AL97+[4]军团势力点战斗奖励设计!AQ97+求节点(活动投放!$S$46:$S$81,活动投放!$BD$46:$BD$81,$EM93)</f>
        <v>2025.9895750233991</v>
      </c>
      <c r="EP93" s="140">
        <f>[4]军团势力点战斗奖励设计!AM97+[4]军团势力点战斗奖励设计!AR97+求节点(活动投放!$S$86:$S$121,活动投放!$BD$86:$BD$121,$EM93)</f>
        <v>3030.860098607739</v>
      </c>
      <c r="EQ93" s="140">
        <f>[4]军团势力点战斗奖励设计!AN97+[4]军团势力点战斗奖励设计!AS97+求节点(活动投放!$S$126:$S$161,活动投放!$BD$126:$BD$161,$EM93)</f>
        <v>5752.0735179990534</v>
      </c>
      <c r="ER93" s="140">
        <f>[4]军团势力点战斗奖励设计!AO97+[4]军团势力点战斗奖励设计!AT97+求节点(活动投放!$S$166:$S$201,活动投放!$BD$166:$BD$201,$EM93)</f>
        <v>6718.6363494317502</v>
      </c>
      <c r="ES93" s="140">
        <f>[4]军团势力点战斗奖励设计!BS97+[4]军团势力点战斗奖励设计!BX97+求节点(活动投放!$S$6:$S$41,活动投放!$BF$6:$BF$41,$EM93)</f>
        <v>26.64490296559952</v>
      </c>
      <c r="ET93" s="140">
        <f>[4]军团势力点战斗奖励设计!BT97+[4]军团势力点战斗奖励设计!BY97+求节点(活动投放!$S$46:$S$81,活动投放!$BF$46:$BF$81,$EM93)</f>
        <v>40.519791500467988</v>
      </c>
      <c r="EU93" s="140">
        <f>[4]军团势力点战斗奖励设计!BU97+[4]军团势力点战斗奖励设计!BZ97+求节点(活动投放!$S$86:$S$121,活动投放!$BF$86:$BF$121,$EM93)</f>
        <v>60.61720197215476</v>
      </c>
      <c r="EV93" s="140">
        <f>[4]军团势力点战斗奖励设计!BV97+[4]军团势力点战斗奖励设计!CA97+求节点(活动投放!$S$126:$S$161,活动投放!$BF$126:$BF$161,$EM93)</f>
        <v>115.04147035998106</v>
      </c>
      <c r="EW93" s="140">
        <f>[4]军团势力点战斗奖励设计!BW97+[4]军团势力点战斗奖励设计!CB97+求节点(活动投放!$S$166:$S$201,活动投放!$BF$166:$BF$201,$EM93)</f>
        <v>134.37272698863498</v>
      </c>
      <c r="EX93" s="140">
        <f t="shared" si="78"/>
        <v>1.0000000000000002</v>
      </c>
      <c r="EY93" s="140">
        <f t="shared" si="79"/>
        <v>0.99999999999999978</v>
      </c>
      <c r="EZ93" s="140">
        <f t="shared" si="80"/>
        <v>1.0000000000000004</v>
      </c>
      <c r="FA93" s="140">
        <f t="shared" si="81"/>
        <v>1</v>
      </c>
      <c r="FB93" s="140">
        <f t="shared" si="82"/>
        <v>1.0000000000000002</v>
      </c>
    </row>
    <row r="94" spans="2:158" x14ac:dyDescent="0.15">
      <c r="B94" s="80">
        <v>89</v>
      </c>
      <c r="C94" s="119">
        <f>[4]军团势力点战斗奖励设计!GB98+求节点(活动投放!$S$6:$S$41,活动投放!AN$6:AN$41,$B94)</f>
        <v>280.05211749184099</v>
      </c>
      <c r="D94" s="119">
        <f>[4]军团势力点战斗奖励设计!GC98+求节点(活动投放!$S$6:$S$41,活动投放!AO$6:AO$41,$B94)</f>
        <v>316.36932444554373</v>
      </c>
      <c r="E94" s="119">
        <f>[4]军团势力点战斗奖励设计!GD98+求节点(活动投放!$S$6:$S$41,活动投放!AP$6:AP$41,$B94)</f>
        <v>42.093271813709066</v>
      </c>
      <c r="F94" s="119">
        <f>[4]军团势力点战斗奖励设计!GE98+求节点(活动投放!$S$6:$S$41,活动投放!AQ$6:AQ$41,$B94)</f>
        <v>9.9685846192604117</v>
      </c>
      <c r="G94" s="119">
        <f>[4]军团势力点战斗奖励设计!GF98+求节点(活动投放!$S$6:$S$41,活动投放!AR$6:AR$41,$B94)</f>
        <v>12.475310680336074</v>
      </c>
      <c r="H94" s="119">
        <f>[4]军团势力点战斗奖励设计!GG98+求节点(活动投放!$S$6:$S$41,活动投放!AS$6:AS$41,$B94)</f>
        <v>2.8285410909327497</v>
      </c>
      <c r="I94" s="119">
        <f>IF($B94&lt;前期规划!$C$2,0,求节点(装备突破!$N$6:$N$41,装备突破!AQ$6:AQ$41,$B94))</f>
        <v>0</v>
      </c>
      <c r="J94" s="119">
        <f>IF($B94&lt;前期规划!$C$2,0,求节点(装备突破!$N$6:$N$41,装备突破!AR$6:AR$41,$B94))</f>
        <v>0</v>
      </c>
      <c r="K94" s="119">
        <f>IF($B94&lt;前期规划!$C$2,0,求节点(装备突破!$N$6:$N$41,装备突破!AS$6:AS$41,$B94))</f>
        <v>63.463447668942983</v>
      </c>
      <c r="L94" s="119">
        <f>IF($B94&lt;前期规划!$C$2,0,求节点(装备突破!$N$6:$N$41,装备突破!AT$6:AT$41,$B94))</f>
        <v>10.577241278157164</v>
      </c>
      <c r="M94" s="119">
        <f>IF($B94&lt;前期规划!$C$2,0,求节点(装备突破!$N$6:$N$41,装备突破!AU$6:AU$41,$B94))</f>
        <v>30.959311052899849</v>
      </c>
      <c r="N94" s="119">
        <f>IF($B94&lt;前期规划!$C$2,0,求节点(装备突破!$N$6:$N$41,装备突破!AV$6:AV$41,$B94))</f>
        <v>0</v>
      </c>
      <c r="O94" s="80">
        <f t="shared" si="63"/>
        <v>0</v>
      </c>
      <c r="P94" s="80">
        <f t="shared" si="64"/>
        <v>0</v>
      </c>
      <c r="Q94" s="80">
        <f t="shared" si="65"/>
        <v>0.66326796541670063</v>
      </c>
      <c r="R94" s="80">
        <f t="shared" si="66"/>
        <v>0.94245601070350205</v>
      </c>
      <c r="S94" s="80">
        <f t="shared" si="67"/>
        <v>0.40295827833570463</v>
      </c>
      <c r="T94" s="80">
        <f t="shared" si="68"/>
        <v>0</v>
      </c>
      <c r="V94" s="128">
        <f>[4]军团势力点战斗奖励设计!GD98/E94</f>
        <v>0.72062921720449047</v>
      </c>
      <c r="W94" s="128">
        <f>求节点(活动投放!$S$6:$S$41,活动投放!AP$6:AP$41,$B94)/E94</f>
        <v>0.27937078279550964</v>
      </c>
      <c r="Y94" s="128">
        <f>[4]军团势力点战斗奖励设计!GE98/F94</f>
        <v>0.41772664959778139</v>
      </c>
      <c r="Z94" s="128">
        <f>求节点(活动投放!$S$6:$S$41,活动投放!AQ$6:AQ$41,$B94)/F94</f>
        <v>0.5822733504022185</v>
      </c>
      <c r="AB94" s="128">
        <f>[4]军团势力点战斗奖励设计!GF98/G94</f>
        <v>0.1717868938372408</v>
      </c>
      <c r="AC94" s="128">
        <f>求节点(活动投放!$S$6:$S$41,活动投放!AR$6:AR$41,$B94)/G94</f>
        <v>0.82821310616275912</v>
      </c>
      <c r="AE94" s="128">
        <f>[4]军团势力点战斗奖励设计!GG98/H94</f>
        <v>8.4185325482590251E-2</v>
      </c>
      <c r="AF94" s="128">
        <f>求节点(活动投放!$S$6:$S$41,活动投放!AS$6:AS$41,$B94)/H94</f>
        <v>0.91581467451740972</v>
      </c>
      <c r="AI94" s="80">
        <v>89</v>
      </c>
      <c r="AJ94" s="119">
        <f>[4]军团势力点战斗奖励设计!GH98+求节点(活动投放!$S$46:$S$81,活动投放!AN$46:AN$81,$AI94)</f>
        <v>230.40330618402092</v>
      </c>
      <c r="AK94" s="119">
        <f>[4]军团势力点战斗奖励设计!GI98+求节点(活动投放!$S$46:$S$81,活动投放!AO$46:AO$81,$AI94)</f>
        <v>269.06464611210316</v>
      </c>
      <c r="AL94" s="119">
        <f>[4]军团势力点战斗奖励设计!GJ98+求节点(活动投放!$S$46:$S$81,活动投放!AP$46:AP$81,$AI94)</f>
        <v>48.297317554797729</v>
      </c>
      <c r="AM94" s="119">
        <f>[4]军团势力点战斗奖励设计!GK98+求节点(活动投放!$S$46:$S$81,活动投放!AQ$46:AQ$81,$AI94)</f>
        <v>13.629243635986459</v>
      </c>
      <c r="AN94" s="119">
        <f>[4]军团势力点战斗奖励设计!GL98+求节点(活动投放!$S$46:$S$81,活动投放!AR$46:AR$81,$AI94)</f>
        <v>19.230860095954316</v>
      </c>
      <c r="AO94" s="119">
        <f>[4]军团势力点战斗奖励设计!GM98+求节点(活动投放!$S$46:$S$81,活动投放!AS$46:AS$81,$AI94)</f>
        <v>4.2841118870525889</v>
      </c>
      <c r="AP94" s="119">
        <f>IF($AI94&lt;前期规划!$C$2,0,求节点(装备突破!$N$46:$N$81,装备突破!AQ$46:AQ$81,$AI94))</f>
        <v>0</v>
      </c>
      <c r="AQ94" s="119">
        <f>IF($AI94&lt;前期规划!$C$2,0,求节点(装备突破!$N$46:$N$81,装备突破!AR$46:AR$81,$AI94))</f>
        <v>0</v>
      </c>
      <c r="AR94" s="119">
        <f>IF($AI94&lt;前期规划!$C$2,0,求节点(装备突破!$N$46:$N$81,装备突破!AS$46:AS$81,$AI94))</f>
        <v>77.091203488175353</v>
      </c>
      <c r="AS94" s="119">
        <f>IF($AI94&lt;前期规划!$C$2,0,求节点(装备突破!$N$46:$N$81,装备突破!AT$46:AT$81,$AI94))</f>
        <v>12.848533914695892</v>
      </c>
      <c r="AT94" s="119">
        <f>IF($AI94&lt;前期规划!$C$2,0,求节点(装备突破!$N$46:$N$81,装备突破!AU$46:AU$81,$AI94))</f>
        <v>50.060262597128755</v>
      </c>
      <c r="AU94" s="119">
        <f>IF($AI94&lt;前期规划!$C$2,0,求节点(装备突破!$N$46:$N$81,装备突破!AV$46:AV$81,$AI94))</f>
        <v>0</v>
      </c>
      <c r="AV94" s="80">
        <f t="shared" si="69"/>
        <v>0</v>
      </c>
      <c r="AW94" s="80">
        <f t="shared" si="43"/>
        <v>0</v>
      </c>
      <c r="AX94" s="80">
        <f t="shared" si="44"/>
        <v>0.62649583051593971</v>
      </c>
      <c r="AY94" s="80">
        <f t="shared" si="45"/>
        <v>1.0607625528697564</v>
      </c>
      <c r="AZ94" s="80">
        <f t="shared" si="46"/>
        <v>0.38415419932410255</v>
      </c>
      <c r="BA94" s="80">
        <f t="shared" si="47"/>
        <v>0</v>
      </c>
      <c r="BD94" s="80">
        <v>89</v>
      </c>
      <c r="BE94" s="119">
        <f>[4]军团势力点战斗奖励设计!GN98+求节点(活动投放!$S$86:$S$121,活动投放!AN$86:AN$121,$BD94)</f>
        <v>164.42807037471789</v>
      </c>
      <c r="BF94" s="119">
        <f>[4]军团势力点战斗奖励设计!GO98+求节点(活动投放!$S$86:$S$121,活动投放!AO$86:AO$121,$BD94)</f>
        <v>210.39057360059081</v>
      </c>
      <c r="BG94" s="119">
        <f>[4]军团势力点战斗奖励设计!GP98+求节点(活动投放!$S$86:$S$121,活动投放!AP$86:AP$121,$BD94)</f>
        <v>61.118372627623415</v>
      </c>
      <c r="BH94" s="119">
        <f>[4]军团势力点战斗奖励设计!GQ98+求节点(活动投放!$S$86:$S$121,活动投放!AQ$86:AQ$121,$BD94)</f>
        <v>19.770598290976672</v>
      </c>
      <c r="BI94" s="119">
        <f>[4]军团势力点战斗奖励设计!GR98+求节点(活动投放!$S$86:$S$121,活动投放!AR$86:AR$121,$BD94)</f>
        <v>28.99478606614306</v>
      </c>
      <c r="BJ94" s="119">
        <f>[4]军团势力点战斗奖励设计!GS98+求节点(活动投放!$S$86:$S$121,活动投放!AS$86:AS$121,$BD94)</f>
        <v>6.3924110796581974</v>
      </c>
      <c r="BK94" s="119">
        <f>IF($BD94&lt;前期规划!$C$2,0,求节点(装备突破!$N$86:$N$121,装备突破!AQ$86:AQ$121,$BD94))</f>
        <v>0</v>
      </c>
      <c r="BL94" s="119">
        <f>IF($BD94&lt;前期规划!$C$2,0,求节点(装备突破!$N$86:$N$121,装备突破!AR$86:AR$121,$BD94))</f>
        <v>0</v>
      </c>
      <c r="BM94" s="119">
        <f>IF($BD94&lt;前期规划!$C$2,0,求节点(装备突破!$N$86:$N$121,装备突破!AS$86:AS$121,$BD94))</f>
        <v>86.297739026868456</v>
      </c>
      <c r="BN94" s="119">
        <f>IF($BD94&lt;前期规划!$C$2,0,求节点(装备突破!$N$86:$N$121,装备突破!AT$86:AT$121,$BD94))</f>
        <v>14.382956504478075</v>
      </c>
      <c r="BO94" s="119">
        <f>IF($BD94&lt;前期规划!$C$2,0,求节点(装备突破!$N$86:$N$121,装备突破!AU$86:AU$121,$BD94))</f>
        <v>74.319304468653471</v>
      </c>
      <c r="BP94" s="119">
        <f>IF($BD94&lt;前期规划!$C$2,0,求节点(装备突破!$N$86:$N$121,装备突破!AV$86:AV$121,$BD94))</f>
        <v>0</v>
      </c>
      <c r="BQ94" s="80">
        <f t="shared" si="70"/>
        <v>0</v>
      </c>
      <c r="BR94" s="80">
        <f t="shared" si="48"/>
        <v>0</v>
      </c>
      <c r="BS94" s="80">
        <f t="shared" si="49"/>
        <v>0.70822681239185714</v>
      </c>
      <c r="BT94" s="80">
        <f t="shared" si="50"/>
        <v>1.3745851407407912</v>
      </c>
      <c r="BU94" s="80">
        <f t="shared" si="51"/>
        <v>0.39013801694514694</v>
      </c>
      <c r="BV94" s="80">
        <f t="shared" si="52"/>
        <v>0</v>
      </c>
      <c r="BY94" s="80">
        <v>89</v>
      </c>
      <c r="BZ94" s="119">
        <f>[4]军团势力点战斗奖励设计!GT98+求节点(活动投放!$S$126:$S$161,活动投放!AN$126:AN$161,$BY94)</f>
        <v>95.085940621119036</v>
      </c>
      <c r="CA94" s="119">
        <f>[4]军团势力点战斗奖励设计!GU98+求节点(活动投放!$S$126:$S$161,活动投放!AO$126:AO$161,$BY94)</f>
        <v>170.43127882155443</v>
      </c>
      <c r="CB94" s="119">
        <f>[4]军团势力点战斗奖励设计!GV98+求节点(活动投放!$S$126:$S$161,活动投放!AP$126:AP$161,$BY94)</f>
        <v>96.37176996221379</v>
      </c>
      <c r="CC94" s="119">
        <f>[4]军团势力点战斗奖励设计!GW98+求节点(活动投放!$S$126:$S$161,活动投放!AQ$126:AQ$161,$BY94)</f>
        <v>40.262910737559856</v>
      </c>
      <c r="CD94" s="119">
        <f>[4]军团势力点战斗奖励设计!GX98+求节点(活动投放!$S$126:$S$161,活动投放!AR$126:AR$161,$BY94)</f>
        <v>55.94172277860973</v>
      </c>
      <c r="CE94" s="119">
        <f>[4]军团势力点战斗奖励设计!GY98+求节点(活动投放!$S$126:$S$161,活动投放!AS$126:AS$161,$BY94)</f>
        <v>11.758744464985508</v>
      </c>
      <c r="CF94" s="119">
        <f>IF($BY94&lt;前期规划!$C$2,0,求节点(装备突破!$N$126:$N$161,装备突破!AQ$126:AQ$161,$BY94))</f>
        <v>0</v>
      </c>
      <c r="CG94" s="119">
        <f>IF($BY94&lt;前期规划!$C$2,0,求节点(装备突破!$N$126:$N$161,装备突破!AR$126:AR$161,$BY94))</f>
        <v>0</v>
      </c>
      <c r="CH94" s="119">
        <f>IF($BY94&lt;前期规划!$C$2,0,求节点(装备突破!$N$126:$N$161,装备突破!AS$126:AS$161,$BY94))</f>
        <v>89.869503322195413</v>
      </c>
      <c r="CI94" s="119">
        <f>IF($BY94&lt;前期规划!$C$2,0,求节点(装备突破!$N$126:$N$161,装备突破!AT$126:AT$161,$BY94))</f>
        <v>14.956501107398472</v>
      </c>
      <c r="CJ94" s="119">
        <f>IF($BY94&lt;前期规划!$C$2,0,求节点(装备突破!$N$126:$N$161,装备突破!AU$126:AU$161,$BY94))</f>
        <v>105.52198671121833</v>
      </c>
      <c r="CK94" s="119">
        <f>IF($BY94&lt;前期规划!$C$2,0,求节点(装备突破!$N$126:$N$161,装备突破!AV$126:AV$161,$BY94))</f>
        <v>0</v>
      </c>
      <c r="CL94" s="80">
        <f t="shared" si="71"/>
        <v>0</v>
      </c>
      <c r="CM94" s="80">
        <f t="shared" si="53"/>
        <v>0</v>
      </c>
      <c r="CN94" s="80">
        <f t="shared" si="54"/>
        <v>1.0723523152977357</v>
      </c>
      <c r="CO94" s="80">
        <f t="shared" si="55"/>
        <v>2.6920006523212283</v>
      </c>
      <c r="CP94" s="80">
        <f t="shared" si="56"/>
        <v>0.53014281214876346</v>
      </c>
      <c r="CQ94" s="80">
        <f t="shared" si="57"/>
        <v>0</v>
      </c>
      <c r="CT94" s="80">
        <v>89</v>
      </c>
      <c r="CU94" s="119">
        <f>[4]军团势力点战斗奖励设计!GZ98+求节点(活动投放!$S$166:$S$201,活动投放!AN$166:AN$201,$CT94)</f>
        <v>61.628981302607144</v>
      </c>
      <c r="CV94" s="119">
        <f>[4]军团势力点战斗奖励设计!HA98+求节点(活动投放!$S$166:$S$201,活动投放!AO$166:AO$201,$CT94)</f>
        <v>179.98483869570893</v>
      </c>
      <c r="CW94" s="119">
        <f>[4]军团势力点战斗奖励设计!HB98+求节点(活动投放!$S$166:$S$201,活动投放!AP$166:AP$201,$CT94)</f>
        <v>126.99734810900011</v>
      </c>
      <c r="CX94" s="119">
        <f>[4]军团势力点战斗奖励设计!HC98+求节点(活动投放!$S$166:$S$201,活动投放!AQ$166:AQ$201,$CT94)</f>
        <v>67.779097256162885</v>
      </c>
      <c r="CY94" s="119">
        <f>[4]军团势力点战斗奖励设计!HD98+求节点(活动投放!$S$166:$S$201,活动投放!AR$166:AR$201,$CT94)</f>
        <v>72.339946611913675</v>
      </c>
      <c r="CZ94" s="119">
        <f>[4]军团势力点战斗奖励设计!HE98+求节点(活动投放!$S$166:$S$201,活动投放!AS$166:AS$201,$CT94)</f>
        <v>9.6605174786229959</v>
      </c>
      <c r="DA94" s="119">
        <f>IF($CT94&lt;前期规划!$C$2,0,求节点(装备突破!$N$166:$N$201,装备突破!AQ$166:AQ$201,$CT94))</f>
        <v>0</v>
      </c>
      <c r="DB94" s="119">
        <f>IF($CT94&lt;前期规划!$C$2,0,求节点(装备突破!$N$166:$N$201,装备突破!AR$166:AR$201,$CT94))</f>
        <v>0</v>
      </c>
      <c r="DC94" s="119">
        <f>IF($CT94&lt;前期规划!$C$2,0,求节点(装备突破!$N$166:$N$201,装备突破!AS$166:AS$201,$CT94))</f>
        <v>100.4019789477652</v>
      </c>
      <c r="DD94" s="119">
        <f>IF($CT94&lt;前期规划!$C$2,0,求节点(装备突破!$N$166:$N$201,装备突破!AT$166:AT$201,$CT94))</f>
        <v>16.080395789553041</v>
      </c>
      <c r="DE94" s="119">
        <f>IF($CT94&lt;前期规划!$C$2,0,求节点(装备突破!$N$166:$N$201,装备突破!AU$166:AU$201,$CT94))</f>
        <v>179.1960421044696</v>
      </c>
      <c r="DF94" s="119">
        <f>IF($CT94&lt;前期规划!$C$2,0,求节点(装备突破!$N$166:$N$201,装备突破!AV$166:AV$201,$CT94))</f>
        <v>0</v>
      </c>
      <c r="DG94" s="80">
        <f t="shared" si="72"/>
        <v>0</v>
      </c>
      <c r="DH94" s="80">
        <f t="shared" si="58"/>
        <v>0</v>
      </c>
      <c r="DI94" s="80">
        <f t="shared" si="59"/>
        <v>1.2648888940234069</v>
      </c>
      <c r="DJ94" s="80">
        <f t="shared" si="60"/>
        <v>4.2150142411418114</v>
      </c>
      <c r="DK94" s="80">
        <f t="shared" si="61"/>
        <v>0.40369165391353995</v>
      </c>
      <c r="DL94" s="80">
        <f t="shared" si="62"/>
        <v>0</v>
      </c>
      <c r="DN94" s="128">
        <f>[4]军团势力点战斗奖励设计!HE98/CZ94</f>
        <v>4.8374087345441255E-2</v>
      </c>
      <c r="DO94" s="128">
        <f>求节点(活动投放!$S$166:$S$201,活动投放!AS$166:AS$201,$CT94)/CZ94</f>
        <v>0.95162591265455865</v>
      </c>
      <c r="DU94" s="140">
        <v>89</v>
      </c>
      <c r="DV94" s="140">
        <f>[4]军团势力点战斗奖励设计!AA98+[4]军团势力点战斗奖励设计!AF98+求节点(活动投放!$S$6:$S$41,活动投放!$BC$6:$BC$41,$DU94)</f>
        <v>2313.3838006908213</v>
      </c>
      <c r="DW94" s="140">
        <f>[4]军团势力点战斗奖励设计!AB98+[4]军团势力点战斗奖励设计!AG98+求节点(活动投放!$S$46:$S$81,活动投放!$BC$46:$BC$81,$DU94)</f>
        <v>2464.2456901724481</v>
      </c>
      <c r="DX94" s="140">
        <f>[4]军团势力点战斗奖励设计!AC98+[4]军团势力点战斗奖励设计!AH98+求节点(活动投放!$S$86:$S$121,活动投放!$BC$86:$BC$121,$DU94)</f>
        <v>2969.3880247726406</v>
      </c>
      <c r="DY94" s="140">
        <f>[4]军团势力点战斗奖励设计!AD98+[4]军团势力点战斗奖励设计!AI98+求节点(活动投放!$S$126:$S$161,活动投放!$BC$126:$BC$161,$DU94)</f>
        <v>4540.7520965822687</v>
      </c>
      <c r="DZ94" s="140">
        <f>[4]军团势力点战斗奖励设计!AE98+[4]军团势力点战斗奖励设计!AJ98+求节点(活动投放!$S$166:$S$201,活动投放!$BC$166:$BC$201,$DU94)</f>
        <v>6830.0712214793166</v>
      </c>
      <c r="EA94" s="140">
        <f>[4]军团势力点战斗奖励设计!BI98+[4]军团势力点战斗奖励设计!BN98+求节点(活动投放!$S$6:$S$41,活动投放!$BE$6:$BE$41,$DU94)</f>
        <v>77.112793356360697</v>
      </c>
      <c r="EB94" s="140">
        <f>[4]军团势力点战斗奖励设计!BJ98+[4]军团势力点战斗奖励设计!BO98+求节点(活动投放!$S$46:$S$81,活动投放!$BE$46:$BE$81,$DU94)</f>
        <v>82.14152300574824</v>
      </c>
      <c r="EC94" s="140">
        <f>[4]军团势力点战斗奖励设计!BK98+[4]军团势力点战斗奖励设计!BP98+求节点(活动投放!$S$86:$S$121,活动投放!$BE$86:$BE$121,$DU94)</f>
        <v>98.979600825754659</v>
      </c>
      <c r="ED94" s="140">
        <f>[4]军团势力点战斗奖励设计!BL98+[4]军团势力点战斗奖励设计!BQ98+求节点(活动投放!$S$126:$S$161,活动投放!$BE$126:$BE$161,$DU94)</f>
        <v>151.35840321940893</v>
      </c>
      <c r="EE94" s="140">
        <f>[4]军团势力点战斗奖励设计!BM98+[4]军团势力点战斗奖励设计!BR98+求节点(活动投放!$S$166:$S$201,活动投放!$BE$166:$BE$201,$DU94)</f>
        <v>227.66904071597722</v>
      </c>
      <c r="EF94" s="140">
        <f t="shared" si="73"/>
        <v>1.0000000000000002</v>
      </c>
      <c r="EG94" s="140">
        <f t="shared" si="74"/>
        <v>1.0000000000000004</v>
      </c>
      <c r="EH94" s="140">
        <f t="shared" si="75"/>
        <v>1.0000000000000002</v>
      </c>
      <c r="EI94" s="140">
        <f t="shared" si="76"/>
        <v>1.0000000000000002</v>
      </c>
      <c r="EJ94" s="140">
        <f t="shared" si="77"/>
        <v>1</v>
      </c>
      <c r="EM94" s="140">
        <v>89</v>
      </c>
      <c r="EN94" s="140">
        <f>[4]军团势力点战斗奖励设计!AK98+[4]军团势力点战斗奖励设计!AP98+求节点(活动投放!$S$6:$S$41,活动投放!$BD$6:$BD$41,$EM94)</f>
        <v>1422.69655006473</v>
      </c>
      <c r="EO94" s="140">
        <f>[4]军团势力点战斗奖励设计!AL98+[4]军团势力点战斗奖励设计!AQ98+求节点(活动投放!$S$46:$S$81,活动投放!$BD$46:$BD$81,$EM94)</f>
        <v>2189.0423932824729</v>
      </c>
      <c r="EP94" s="140">
        <f>[4]军团势力点战斗奖励设计!AM98+[4]军团势力点战斗奖励设计!AR98+求节点(活动投放!$S$86:$S$121,活动投放!$BD$86:$BD$121,$EM94)</f>
        <v>3282.7696313912047</v>
      </c>
      <c r="EQ94" s="140">
        <f>[4]军团势力点战斗奖励设计!AN98+[4]军团势力点战斗奖励设计!AS98+求节点(活动投放!$S$126:$S$161,活动投放!$BD$126:$BD$161,$EM94)</f>
        <v>6244.8193903556521</v>
      </c>
      <c r="ER94" s="140">
        <f>[4]军团势力点战斗奖励设计!AO98+[4]军团势力点战斗奖励设计!AT98+求节点(活动投放!$S$166:$S$201,活动投放!$BD$166:$BD$201,$EM94)</f>
        <v>7555.6524346586184</v>
      </c>
      <c r="ES94" s="140">
        <f>[4]军团势力点战斗奖励设计!BS98+[4]军团势力点战斗奖励设计!BX98+求节点(活动投放!$S$6:$S$41,活动投放!$BF$6:$BF$41,$EM94)</f>
        <v>28.453931001294592</v>
      </c>
      <c r="ET94" s="140">
        <f>[4]军团势力点战斗奖励设计!BT98+[4]军团势力点战斗奖励设计!BY98+求节点(活动投放!$S$46:$S$81,活动投放!$BF$46:$BF$81,$EM94)</f>
        <v>43.780847865649463</v>
      </c>
      <c r="EU94" s="140">
        <f>[4]军团势力点战斗奖励设计!BU98+[4]军团势力点战斗奖励设计!BZ98+求节点(活动投放!$S$86:$S$121,活动投放!$BF$86:$BF$121,$EM94)</f>
        <v>65.655392627824085</v>
      </c>
      <c r="EV94" s="140">
        <f>[4]军团势力点战斗奖励设计!BV98+[4]军团势力点战斗奖励设计!CA98+求节点(活动投放!$S$126:$S$161,活动投放!$BF$126:$BF$161,$EM94)</f>
        <v>124.89638780711304</v>
      </c>
      <c r="EW94" s="140">
        <f>[4]军团势力点战斗奖励设计!BW98+[4]军团势力点战斗奖励设计!CB98+求节点(活动投放!$S$166:$S$201,活动投放!$BF$166:$BF$201,$EM94)</f>
        <v>151.11304869317235</v>
      </c>
      <c r="EX94" s="140">
        <f t="shared" si="78"/>
        <v>1.0000000000000002</v>
      </c>
      <c r="EY94" s="140">
        <f t="shared" si="79"/>
        <v>0.99999999999999989</v>
      </c>
      <c r="EZ94" s="140">
        <f t="shared" si="80"/>
        <v>1.0000000000000002</v>
      </c>
      <c r="FA94" s="140">
        <f t="shared" si="81"/>
        <v>1</v>
      </c>
      <c r="FB94" s="140">
        <f t="shared" si="82"/>
        <v>1.0000000000000002</v>
      </c>
    </row>
    <row r="95" spans="2:158" x14ac:dyDescent="0.15">
      <c r="B95" s="80">
        <v>90</v>
      </c>
      <c r="C95" s="119">
        <f>[4]军团势力点战斗奖励设计!GB99+求节点(活动投放!$S$6:$S$41,活动投放!AN$6:AN$41,$B95)</f>
        <v>283.66480564544196</v>
      </c>
      <c r="D95" s="119">
        <f>[4]军团势力点战斗奖励设计!GC99+求节点(活动投放!$S$6:$S$41,活动投放!AO$6:AO$41,$B95)</f>
        <v>331.62609762268625</v>
      </c>
      <c r="E95" s="119">
        <f>[4]军团势力点战斗奖励设计!GD99+求节点(活动投放!$S$6:$S$41,活动投放!AP$6:AP$41,$B95)</f>
        <v>48.748937415086061</v>
      </c>
      <c r="F95" s="119">
        <f>[4]军团势力点战斗奖励设计!GE99+求节点(活动投放!$S$6:$S$41,活动投放!AQ$6:AQ$41,$B95)</f>
        <v>10.992111277474983</v>
      </c>
      <c r="G95" s="119">
        <f>[4]军团势力点战斗奖励设计!GF99+求节点(活动投放!$S$6:$S$41,活动投放!AR$6:AR$41,$B95)</f>
        <v>13.268376914736422</v>
      </c>
      <c r="H95" s="119">
        <f>[4]军团势力点战斗奖励设计!GG99+求节点(活动投放!$S$6:$S$41,活动投放!AS$6:AS$41,$B95)</f>
        <v>3.0187193188876078</v>
      </c>
      <c r="I95" s="119">
        <f>IF($B95&lt;前期规划!$C$2,0,求节点(装备突破!$N$6:$N$41,装备突破!AQ$6:AQ$41,$B95))</f>
        <v>0</v>
      </c>
      <c r="J95" s="119">
        <f>IF($B95&lt;前期规划!$C$2,0,求节点(装备突破!$N$6:$N$41,装备突破!AR$6:AR$41,$B95))</f>
        <v>0</v>
      </c>
      <c r="K95" s="119">
        <f>IF($B95&lt;前期规划!$C$2,0,求节点(装备突破!$N$6:$N$41,装备突破!AS$6:AS$41,$B95))</f>
        <v>58.339617687083816</v>
      </c>
      <c r="L95" s="119">
        <f>IF($B95&lt;前期规划!$C$2,0,求节点(装备突破!$N$6:$N$41,装备突破!AT$6:AT$41,$B95))</f>
        <v>9.7232696145139688</v>
      </c>
      <c r="M95" s="119">
        <f>IF($B95&lt;前期规划!$C$2,0,求节点(装备突破!$N$6:$N$41,装备突破!AU$6:AU$41,$B95))</f>
        <v>36.937112698402217</v>
      </c>
      <c r="N95" s="119">
        <f>IF($B95&lt;前期规划!$C$2,0,求节点(装备突破!$N$6:$N$41,装备突破!AV$6:AV$41,$B95))</f>
        <v>0</v>
      </c>
      <c r="O95" s="80">
        <f t="shared" si="63"/>
        <v>0</v>
      </c>
      <c r="P95" s="80">
        <f t="shared" si="64"/>
        <v>0</v>
      </c>
      <c r="Q95" s="80">
        <f t="shared" si="65"/>
        <v>0.8356060486470912</v>
      </c>
      <c r="R95" s="80">
        <f t="shared" si="66"/>
        <v>1.1304953696920024</v>
      </c>
      <c r="S95" s="80">
        <f t="shared" si="67"/>
        <v>0.35921532424786329</v>
      </c>
      <c r="T95" s="80">
        <f t="shared" si="68"/>
        <v>0</v>
      </c>
      <c r="V95" s="128">
        <f>[4]军团势力点战斗奖励设计!GD99/E95</f>
        <v>0.74585118246281457</v>
      </c>
      <c r="W95" s="128">
        <f>求节点(活动投放!$S$6:$S$41,活动投放!AP$6:AP$41,$B95)/E95</f>
        <v>0.25414881753718538</v>
      </c>
      <c r="Y95" s="128">
        <f>[4]军团势力点战斗奖励设计!GE99/F95</f>
        <v>0.44568206005284311</v>
      </c>
      <c r="Z95" s="128">
        <f>求节点(活动投放!$S$6:$S$41,活动投放!AQ$6:AQ$41,$B95)/F95</f>
        <v>0.55431793994715695</v>
      </c>
      <c r="AB95" s="128">
        <f>[4]军团势力点战斗奖励设计!GF99/G95</f>
        <v>0.17480876420178532</v>
      </c>
      <c r="AC95" s="128">
        <f>求节点(活动投放!$S$6:$S$41,活动投放!AR$6:AR$41,$B95)/G95</f>
        <v>0.82519123579821474</v>
      </c>
      <c r="AE95" s="128">
        <f>[4]军团势力点战斗奖励设计!GG99/H95</f>
        <v>8.5372059635293582E-2</v>
      </c>
      <c r="AF95" s="128">
        <f>求节点(活动投放!$S$6:$S$41,活动投放!AS$6:AS$41,$B95)/H95</f>
        <v>0.9146279403647064</v>
      </c>
      <c r="AI95" s="80">
        <v>90</v>
      </c>
      <c r="AJ95" s="119">
        <f>[4]军团势力点战斗奖励设计!GH99+求节点(活动投放!$S$46:$S$81,活动投放!AN$46:AN$81,$AI95)</f>
        <v>232.23785014331696</v>
      </c>
      <c r="AK95" s="119">
        <f>[4]军团势力点战斗奖励设计!GI99+求节点(活动投放!$S$46:$S$81,活动投放!AO$46:AO$81,$AI95)</f>
        <v>279.39342356661547</v>
      </c>
      <c r="AL95" s="119">
        <f>[4]军团势力点战斗奖励设计!GJ99+求节点(活动投放!$S$46:$S$81,活动投放!AP$46:AP$81,$AI95)</f>
        <v>54.642336139577957</v>
      </c>
      <c r="AM95" s="119">
        <f>[4]军团势力点战斗奖励设计!GK99+求节点(活动投放!$S$46:$S$81,活动投放!AQ$46:AQ$81,$AI95)</f>
        <v>14.835168584429173</v>
      </c>
      <c r="AN95" s="119">
        <f>[4]军团势力点战斗奖励设计!GL99+求节点(活动投放!$S$46:$S$81,活动投放!AR$46:AR$81,$AI95)</f>
        <v>20.631418373993032</v>
      </c>
      <c r="AO95" s="119">
        <f>[4]军团势力点战斗奖励设计!GM99+求节点(活动投放!$S$46:$S$81,活动投放!AS$46:AS$81,$AI95)</f>
        <v>4.6266547228025683</v>
      </c>
      <c r="AP95" s="119">
        <f>IF($AI95&lt;前期规划!$C$2,0,求节点(装备突破!$N$46:$N$81,装备突破!AQ$46:AQ$81,$AI95))</f>
        <v>0</v>
      </c>
      <c r="AQ95" s="119">
        <f>IF($AI95&lt;前期规划!$C$2,0,求节点(装备突破!$N$46:$N$81,装备突破!AR$46:AR$81,$AI95))</f>
        <v>0</v>
      </c>
      <c r="AR95" s="119">
        <f>IF($AI95&lt;前期规划!$C$2,0,求节点(装备突破!$N$46:$N$81,装备突破!AS$46:AS$81,$AI95))</f>
        <v>70.153057360003956</v>
      </c>
      <c r="AS95" s="119">
        <f>IF($AI95&lt;前期规划!$C$2,0,求节点(装备突破!$N$46:$N$81,装备突破!AT$46:AT$81,$AI95))</f>
        <v>11.692176226667325</v>
      </c>
      <c r="AT95" s="119">
        <f>IF($AI95&lt;前期规划!$C$2,0,求节点(装备突破!$N$46:$N$81,装备突破!AU$46:AU$81,$AI95))</f>
        <v>58.154766413328723</v>
      </c>
      <c r="AU95" s="119">
        <f>IF($AI95&lt;前期规划!$C$2,0,求节点(装备突破!$N$46:$N$81,装备突破!AV$46:AV$81,$AI95))</f>
        <v>0</v>
      </c>
      <c r="AV95" s="80">
        <f t="shared" si="69"/>
        <v>0</v>
      </c>
      <c r="AW95" s="80">
        <f t="shared" si="43"/>
        <v>0</v>
      </c>
      <c r="AX95" s="80">
        <f t="shared" si="44"/>
        <v>0.77890170715112617</v>
      </c>
      <c r="AY95" s="80">
        <f t="shared" si="45"/>
        <v>1.2688115793699177</v>
      </c>
      <c r="AZ95" s="80">
        <f t="shared" si="46"/>
        <v>0.3547674532360332</v>
      </c>
      <c r="BA95" s="80">
        <f t="shared" si="47"/>
        <v>0</v>
      </c>
      <c r="BD95" s="80">
        <v>90</v>
      </c>
      <c r="BE95" s="119">
        <f>[4]军团势力点战斗奖励设计!GN99+求节点(活动投放!$S$86:$S$121,活动投放!AN$86:AN$121,$BD95)</f>
        <v>164.42807037471789</v>
      </c>
      <c r="BF95" s="119">
        <f>[4]军团势力点战斗奖励设计!GO99+求节点(活动投放!$S$86:$S$121,活动投放!AO$86:AO$121,$BD95)</f>
        <v>216.60853244187948</v>
      </c>
      <c r="BG95" s="119">
        <f>[4]军团势力点战斗奖励设计!GP99+求节点(活动投放!$S$86:$S$121,活动投放!AP$86:AP$121,$BD95)</f>
        <v>68.192670885179211</v>
      </c>
      <c r="BH95" s="119">
        <f>[4]军团势力点战斗奖励设计!GQ99+求节点(活动投放!$S$86:$S$121,活动投放!AQ$86:AQ$121,$BD95)</f>
        <v>21.37781770870286</v>
      </c>
      <c r="BI95" s="119">
        <f>[4]军团势力点战斗奖励设计!GR99+求节点(活动投放!$S$86:$S$121,活动投放!AR$86:AR$121,$BD95)</f>
        <v>31.295774513764847</v>
      </c>
      <c r="BJ95" s="119">
        <f>[4]军团势力点战斗奖励设计!GS99+求节点(活动投放!$S$86:$S$121,活动投放!AS$86:AS$121,$BD95)</f>
        <v>6.9739089511687968</v>
      </c>
      <c r="BK95" s="119">
        <f>IF($BD95&lt;前期规划!$C$2,0,求节点(装备突破!$N$86:$N$121,装备突破!AQ$86:AQ$121,$BD95))</f>
        <v>0</v>
      </c>
      <c r="BL95" s="119">
        <f>IF($BD95&lt;前期规划!$C$2,0,求节点(装备突破!$N$86:$N$121,装备突破!AR$86:AR$121,$BD95))</f>
        <v>0</v>
      </c>
      <c r="BM95" s="119">
        <f>IF($BD95&lt;前期规划!$C$2,0,求节点(装备突破!$N$86:$N$121,装备突破!AS$86:AS$121,$BD95))</f>
        <v>77.199072229708975</v>
      </c>
      <c r="BN95" s="119">
        <f>IF($BD95&lt;前期规划!$C$2,0,求节点(装备突破!$N$86:$N$121,装备突破!AT$86:AT$121,$BD95))</f>
        <v>12.866512038284828</v>
      </c>
      <c r="BO95" s="119">
        <f>IF($BD95&lt;前期规划!$C$2,0,求节点(装备突破!$N$86:$N$121,装备突破!AU$86:AU$121,$BD95))</f>
        <v>84.934415732006215</v>
      </c>
      <c r="BP95" s="119">
        <f>IF($BD95&lt;前期规划!$C$2,0,求节点(装备突破!$N$86:$N$121,装备突破!AV$86:AV$121,$BD95))</f>
        <v>0</v>
      </c>
      <c r="BQ95" s="80">
        <f t="shared" si="70"/>
        <v>0</v>
      </c>
      <c r="BR95" s="80">
        <f t="shared" si="48"/>
        <v>0</v>
      </c>
      <c r="BS95" s="80">
        <f t="shared" si="49"/>
        <v>0.8833353681022118</v>
      </c>
      <c r="BT95" s="80">
        <f t="shared" si="50"/>
        <v>1.6615083905484485</v>
      </c>
      <c r="BU95" s="80">
        <f t="shared" si="51"/>
        <v>0.36846988637106171</v>
      </c>
      <c r="BV95" s="80">
        <f t="shared" si="52"/>
        <v>0</v>
      </c>
      <c r="BY95" s="80">
        <v>90</v>
      </c>
      <c r="BZ95" s="119">
        <f>[4]军团势力点战斗奖励设计!GT99+求节点(活动投放!$S$126:$S$161,活动投放!AN$126:AN$161,$BY95)</f>
        <v>95.085940621119036</v>
      </c>
      <c r="CA95" s="119">
        <f>[4]军团势力点战斗奖励设计!GU99+求节点(活动投放!$S$126:$S$161,活动投放!AO$126:AO$161,$BY95)</f>
        <v>176.99843336413517</v>
      </c>
      <c r="CB95" s="119">
        <f>[4]军团势力点战斗奖励设计!GV99+求节点(活动投放!$S$126:$S$161,活动投放!AP$126:AP$161,$BY95)</f>
        <v>104.80098154411587</v>
      </c>
      <c r="CC95" s="119">
        <f>[4]军团势力点战斗奖励设计!GW99+求节点(活动投放!$S$126:$S$161,活动投放!AQ$126:AQ$161,$BY95)</f>
        <v>43.592796151224057</v>
      </c>
      <c r="CD95" s="119">
        <f>[4]军团势力点战斗奖励设计!GX99+求节点(活动投放!$S$126:$S$161,活动投放!AR$126:AR$161,$BY95)</f>
        <v>60.807391828084221</v>
      </c>
      <c r="CE95" s="119">
        <f>[4]军团势力点战斗奖励设计!GY99+求节点(活动投放!$S$126:$S$161,活动投放!AS$126:AS$161,$BY95)</f>
        <v>13.049622077434089</v>
      </c>
      <c r="CF95" s="119">
        <f>IF($BY95&lt;前期规划!$C$2,0,求节点(装备突破!$N$126:$N$161,装备突破!AQ$126:AQ$161,$BY95))</f>
        <v>0</v>
      </c>
      <c r="CG95" s="119">
        <f>IF($BY95&lt;前期规划!$C$2,0,求节点(装备突破!$N$126:$N$161,装备突破!AR$126:AR$161,$BY95))</f>
        <v>0</v>
      </c>
      <c r="CH95" s="119">
        <f>IF($BY95&lt;前期规划!$C$2,0,求节点(装备突破!$N$126:$N$161,装备突破!AS$126:AS$161,$BY95))</f>
        <v>83.867182674886749</v>
      </c>
      <c r="CI95" s="119">
        <f>IF($BY95&lt;前期规划!$C$2,0,求节点(装备突破!$N$126:$N$161,装备突破!AT$126:AT$161,$BY95))</f>
        <v>12.955727558295582</v>
      </c>
      <c r="CJ95" s="119">
        <f>IF($BY95&lt;前期规划!$C$2,0,求节点(装备突破!$N$126:$N$161,装备突破!AU$126:AU$161,$BY95))</f>
        <v>129.531269300453</v>
      </c>
      <c r="CK95" s="119">
        <f>IF($BY95&lt;前期规划!$C$2,0,求节点(装备突破!$N$126:$N$161,装备突破!AV$126:AV$161,$BY95))</f>
        <v>0</v>
      </c>
      <c r="CL95" s="80">
        <f t="shared" si="71"/>
        <v>0</v>
      </c>
      <c r="CM95" s="80">
        <f t="shared" si="53"/>
        <v>0</v>
      </c>
      <c r="CN95" s="80">
        <f t="shared" si="54"/>
        <v>1.2496065588655758</v>
      </c>
      <c r="CO95" s="80">
        <f t="shared" si="55"/>
        <v>3.3647509146108505</v>
      </c>
      <c r="CP95" s="80">
        <f t="shared" si="56"/>
        <v>0.46944179699991223</v>
      </c>
      <c r="CQ95" s="80">
        <f t="shared" si="57"/>
        <v>0</v>
      </c>
      <c r="CT95" s="80">
        <v>90</v>
      </c>
      <c r="CU95" s="119">
        <f>[4]军团势力点战斗奖励设计!GZ99+求节点(活动投放!$S$166:$S$201,活动投放!AN$166:AN$201,$CT95)</f>
        <v>61.628981302607144</v>
      </c>
      <c r="CV95" s="119">
        <f>[4]军团势力点战斗奖励设计!HA99+求节点(活动投放!$S$166:$S$201,活动投放!AO$166:AO$201,$CT95)</f>
        <v>185.40525526078548</v>
      </c>
      <c r="CW95" s="119">
        <f>[4]军团势力点战斗奖励设计!HB99+求节点(活动投放!$S$166:$S$201,活动投放!AP$166:AP$201,$CT95)</f>
        <v>136.15799327301238</v>
      </c>
      <c r="CX95" s="119">
        <f>[4]军团势力点战斗奖励设计!HC99+求节点(活动投放!$S$166:$S$201,活动投放!AQ$166:AQ$201,$CT95)</f>
        <v>71.710072442927327</v>
      </c>
      <c r="CY95" s="119">
        <f>[4]军团势力点战斗奖励设计!HD99+求节点(活动投放!$S$166:$S$201,活动投放!AR$166:AR$201,$CT95)</f>
        <v>79.536121314139919</v>
      </c>
      <c r="CZ95" s="119">
        <f>[4]军团势力点战斗奖励设计!HE99+求节点(活动投放!$S$166:$S$201,活动投放!AS$166:AS$201,$CT95)</f>
        <v>11.596003037577377</v>
      </c>
      <c r="DA95" s="119">
        <f>IF($CT95&lt;前期规划!$C$2,0,求节点(装备突破!$N$166:$N$201,装备突破!AQ$166:AQ$201,$CT95))</f>
        <v>0</v>
      </c>
      <c r="DB95" s="119">
        <f>IF($CT95&lt;前期规划!$C$2,0,求节点(装备突破!$N$166:$N$201,装备突破!AR$166:AR$201,$CT95))</f>
        <v>0</v>
      </c>
      <c r="DC95" s="119">
        <f>IF($CT95&lt;前期规划!$C$2,0,求节点(装备突破!$N$166:$N$201,装备突破!AS$166:AS$201,$CT95))</f>
        <v>86.683501297574395</v>
      </c>
      <c r="DD95" s="119">
        <f>IF($CT95&lt;前期规划!$C$2,0,求节点(装备突破!$N$166:$N$201,装备突破!AT$166:AT$201,$CT95))</f>
        <v>13.336700259514881</v>
      </c>
      <c r="DE95" s="119">
        <f>IF($CT95&lt;前期规划!$C$2,0,求节点(装备突破!$N$166:$N$201,装备突破!AU$166:AU$201,$CT95))</f>
        <v>206.63299740485121</v>
      </c>
      <c r="DF95" s="119">
        <f>IF($CT95&lt;前期规划!$C$2,0,求节点(装备突破!$N$166:$N$201,装备突破!AV$166:AV$201,$CT95))</f>
        <v>0</v>
      </c>
      <c r="DG95" s="80">
        <f t="shared" si="72"/>
        <v>0</v>
      </c>
      <c r="DH95" s="80">
        <f t="shared" si="58"/>
        <v>0</v>
      </c>
      <c r="DI95" s="80">
        <f t="shared" si="59"/>
        <v>1.5707486572975149</v>
      </c>
      <c r="DJ95" s="80">
        <f t="shared" si="60"/>
        <v>5.376897661906046</v>
      </c>
      <c r="DK95" s="80">
        <f t="shared" si="61"/>
        <v>0.38491490862084654</v>
      </c>
      <c r="DL95" s="80">
        <f t="shared" si="62"/>
        <v>0</v>
      </c>
      <c r="DN95" s="128">
        <f>[4]军团势力点战斗奖励设计!HE99/CZ95</f>
        <v>4.3481435414335336E-2</v>
      </c>
      <c r="DO95" s="128">
        <f>求节点(活动投放!$S$166:$S$201,活动投放!AS$166:AS$201,$CT95)/CZ95</f>
        <v>0.95651856458566464</v>
      </c>
      <c r="DU95" s="140">
        <v>90</v>
      </c>
      <c r="DV95" s="140">
        <f>[4]军团势力点战斗奖励设计!AA99+[4]军团势力点战斗奖励设计!AF99+求节点(活动投放!$S$6:$S$41,活动投放!$BC$6:$BC$41,$DU95)</f>
        <v>2723.0138498152319</v>
      </c>
      <c r="DW95" s="140">
        <f>[4]军团势力点战斗奖励设计!AB99+[4]军团势力点战斗奖励设计!AG99+求节点(活动投放!$S$46:$S$81,活动投放!$BC$46:$BC$81,$DU95)</f>
        <v>2827.1361831417407</v>
      </c>
      <c r="DX95" s="140">
        <f>[4]军团势力点战斗奖励设计!AC99+[4]军团势力点战斗奖励设计!AH99+求节点(活动投放!$S$86:$S$121,活动投放!$BC$86:$BC$121,$DU95)</f>
        <v>3342.4655552499612</v>
      </c>
      <c r="DY95" s="140">
        <f>[4]军团势力点战斗奖励设计!AD99+[4]军团势力点战斗奖励设计!AI99+求节点(活动投放!$S$126:$S$161,活动投放!$BC$126:$BC$161,$DU95)</f>
        <v>4934.7813691371121</v>
      </c>
      <c r="DZ95" s="140">
        <f>[4]军团势力点战斗奖励设计!AE99+[4]军团势力点战斗奖励设计!AJ99+求节点(活动投放!$S$166:$S$201,活动投放!$BC$166:$BC$201,$DU95)</f>
        <v>7155.2962153839098</v>
      </c>
      <c r="EA95" s="140">
        <f>[4]军团势力点战斗奖励设计!BI99+[4]军团势力点战斗奖励设计!BN99+求节点(活动投放!$S$6:$S$41,活动投放!$BE$6:$BE$41,$DU95)</f>
        <v>90.767128327174376</v>
      </c>
      <c r="EB95" s="140">
        <f>[4]军团势力点战斗奖励设计!BJ99+[4]军团势力点战斗奖励设计!BO99+求节点(活动投放!$S$46:$S$81,活动投放!$BE$46:$BE$81,$DU95)</f>
        <v>94.237872771391324</v>
      </c>
      <c r="EC95" s="140">
        <f>[4]军团势力点战斗奖励设计!BK99+[4]军团势力点战斗奖励设计!BP99+求节点(活动投放!$S$86:$S$121,活动投放!$BE$86:$BE$121,$DU95)</f>
        <v>111.41551850833203</v>
      </c>
      <c r="ED95" s="140">
        <f>[4]军团势力点战斗奖励设计!BL99+[4]军团势力点战斗奖励设计!BQ99+求节点(活动投放!$S$126:$S$161,活动投放!$BE$126:$BE$161,$DU95)</f>
        <v>164.49271230457038</v>
      </c>
      <c r="EE95" s="140">
        <f>[4]军团势力点战斗奖励设计!BM99+[4]军团势力点战斗奖励设计!BR99+求节点(活动投放!$S$166:$S$201,活动投放!$BE$166:$BE$201,$DU95)</f>
        <v>238.50987384613032</v>
      </c>
      <c r="EF95" s="140">
        <f t="shared" si="73"/>
        <v>1.0000000000000002</v>
      </c>
      <c r="EG95" s="140">
        <f t="shared" si="74"/>
        <v>1.0000000000000002</v>
      </c>
      <c r="EH95" s="140">
        <f t="shared" si="75"/>
        <v>1.0000000000000002</v>
      </c>
      <c r="EI95" s="140">
        <f t="shared" si="76"/>
        <v>1.0000000000000002</v>
      </c>
      <c r="EJ95" s="140">
        <f t="shared" si="77"/>
        <v>1</v>
      </c>
      <c r="EM95" s="140">
        <v>90</v>
      </c>
      <c r="EN95" s="140">
        <f>[4]军团势力点战斗奖励设计!AK99+[4]军团势力点战斗奖励设计!AP99+求节点(活动投放!$S$6:$S$41,活动投放!$BD$6:$BD$41,$EM95)</f>
        <v>1514.4600118917265</v>
      </c>
      <c r="EO95" s="140">
        <f>[4]军团势力点战斗奖励设计!AL99+[4]军团势力点战斗奖励设计!AQ99+求节点(活动投放!$S$46:$S$81,活动投放!$BD$46:$BD$81,$EM95)</f>
        <v>2351.3358814919779</v>
      </c>
      <c r="EP95" s="140">
        <f>[4]军团势力点战斗奖励设计!AM99+[4]军团势力点战斗奖励设计!AR99+求节点(活动投放!$S$86:$S$121,活动投放!$BD$86:$BD$121,$EM95)</f>
        <v>3550.0718890474891</v>
      </c>
      <c r="EQ95" s="140">
        <f>[4]军团势力点战斗奖励设计!AN99+[4]军团势力点战斗奖励设计!AS99+求节点(活动投放!$S$126:$S$161,活动投放!$BD$126:$BD$161,$EM95)</f>
        <v>6812.2438461010834</v>
      </c>
      <c r="ER95" s="140">
        <f>[4]军团势力点战斗奖励设计!AO99+[4]军团势力点战斗奖励设计!AT99+求节点(活动投放!$S$166:$S$201,活动投放!$BD$166:$BD$201,$EM95)</f>
        <v>8395.7956370026586</v>
      </c>
      <c r="ES95" s="140">
        <f>[4]军团势力点战斗奖励设计!BS99+[4]军团势力点战斗奖励设计!BX99+求节点(活动投放!$S$6:$S$41,活动投放!$BF$6:$BF$41,$EM95)</f>
        <v>30.289200237834521</v>
      </c>
      <c r="ET95" s="140">
        <f>[4]军团势力点战斗奖励设计!BT99+[4]军团势力点战斗奖励设计!BY99+求节点(活动投放!$S$46:$S$81,活动投放!$BF$46:$BF$81,$EM95)</f>
        <v>47.02671762983956</v>
      </c>
      <c r="EU95" s="140">
        <f>[4]军团势力点战斗奖励设计!BU99+[4]军团势力点战斗奖励设计!BZ99+求节点(活动投放!$S$86:$S$121,活动投放!$BF$86:$BF$121,$EM95)</f>
        <v>71.001437780949772</v>
      </c>
      <c r="EV95" s="140">
        <f>[4]军团势力点战斗奖励设计!BV99+[4]军团势力点战斗奖励设计!CA99+求节点(活动投放!$S$126:$S$161,活动投放!$BF$126:$BF$161,$EM95)</f>
        <v>136.24487692202166</v>
      </c>
      <c r="EW95" s="140">
        <f>[4]军团势力点战斗奖励设计!BW99+[4]军团势力点战斗奖励设计!CB99+求节点(活动投放!$S$166:$S$201,活动投放!$BF$166:$BF$201,$EM95)</f>
        <v>167.91591274005313</v>
      </c>
      <c r="EX95" s="140">
        <f t="shared" si="78"/>
        <v>1.0000000000000002</v>
      </c>
      <c r="EY95" s="140">
        <f t="shared" si="79"/>
        <v>1</v>
      </c>
      <c r="EZ95" s="140">
        <f t="shared" si="80"/>
        <v>1.0000000000000002</v>
      </c>
      <c r="FA95" s="140">
        <f t="shared" si="81"/>
        <v>1</v>
      </c>
      <c r="FB95" s="140">
        <f t="shared" si="82"/>
        <v>1.0000000000000002</v>
      </c>
    </row>
    <row r="96" spans="2:158" x14ac:dyDescent="0.15">
      <c r="B96" s="80">
        <v>91</v>
      </c>
      <c r="C96" s="119">
        <f>[4]军团势力点战斗奖励设计!GB100+求节点(活动投放!$S$6:$S$41,活动投放!AN$6:AN$41,$B96)</f>
        <v>286.6755195177235</v>
      </c>
      <c r="D96" s="119">
        <f>[4]军团势力点战斗奖励设计!GC100+求节点(活动投放!$S$6:$S$41,活动投放!AO$6:AO$41,$B96)</f>
        <v>346.42792042106214</v>
      </c>
      <c r="E96" s="119">
        <f>[4]军团势力点战斗奖励设计!GD100+求节点(活动投放!$S$6:$S$41,活动投放!AP$6:AP$41,$B96)</f>
        <v>56.267731053151167</v>
      </c>
      <c r="F96" s="119">
        <f>[4]军团势力点战斗奖励设计!GE100+求节点(活动投放!$S$6:$S$41,活动投放!AQ$6:AQ$41,$B96)</f>
        <v>12.116228487992226</v>
      </c>
      <c r="G96" s="119">
        <f>[4]军团势力点战斗奖励设计!GF100+求节点(活动投放!$S$6:$S$41,活动投放!AR$6:AR$41,$B96)</f>
        <v>14.07409922934754</v>
      </c>
      <c r="H96" s="119">
        <f>[4]军团势力点战斗奖励设计!GG100+求节点(活动投放!$S$6:$S$41,活动投放!AS$6:AS$41,$B96)</f>
        <v>3.2103037779769967</v>
      </c>
      <c r="I96" s="119">
        <f>IF($B96&lt;前期规划!$C$2,0,求节点(装备突破!$N$6:$N$41,装备突破!AQ$6:AQ$41,$B96))</f>
        <v>0</v>
      </c>
      <c r="J96" s="119">
        <f>IF($B96&lt;前期规划!$C$2,0,求节点(装备突破!$N$6:$N$41,装备突破!AR$6:AR$41,$B96))</f>
        <v>0</v>
      </c>
      <c r="K96" s="119">
        <f>IF($B96&lt;前期规划!$C$2,0,求节点(装备突破!$N$6:$N$41,装备突破!AS$6:AS$41,$B96))</f>
        <v>52.777052265176025</v>
      </c>
      <c r="L96" s="119">
        <f>IF($B96&lt;前期规划!$C$2,0,求节点(装备突破!$N$6:$N$41,装备突破!AT$6:AT$41,$B96))</f>
        <v>8.7961753775293374</v>
      </c>
      <c r="M96" s="119">
        <f>IF($B96&lt;前期规划!$C$2,0,求节点(装备突破!$N$6:$N$41,装备突破!AU$6:AU$41,$B96))</f>
        <v>43.426772357294638</v>
      </c>
      <c r="N96" s="119">
        <f>IF($B96&lt;前期规划!$C$2,0,求节点(装备突破!$N$6:$N$41,装备突破!AV$6:AV$41,$B96))</f>
        <v>0</v>
      </c>
      <c r="O96" s="80">
        <f t="shared" si="63"/>
        <v>0</v>
      </c>
      <c r="P96" s="80">
        <f t="shared" si="64"/>
        <v>0</v>
      </c>
      <c r="Q96" s="80">
        <f t="shared" si="65"/>
        <v>1.0661400862336226</v>
      </c>
      <c r="R96" s="80">
        <f t="shared" si="66"/>
        <v>1.3774428053065289</v>
      </c>
      <c r="S96" s="80">
        <f t="shared" si="67"/>
        <v>0.32408807897470732</v>
      </c>
      <c r="T96" s="80">
        <f t="shared" si="68"/>
        <v>0</v>
      </c>
      <c r="V96" s="128">
        <f>[4]军团势力点战斗奖励设计!GD100/E96</f>
        <v>0.76861801498342852</v>
      </c>
      <c r="W96" s="128">
        <f>求节点(活动投放!$S$6:$S$41,活动投放!AP$6:AP$41,$B96)/E96</f>
        <v>0.23138198501657148</v>
      </c>
      <c r="Y96" s="128">
        <f>[4]军团势力点战斗奖励设计!GE100/F96</f>
        <v>0.47328429805532385</v>
      </c>
      <c r="Z96" s="128">
        <f>求节点(活动投放!$S$6:$S$41,活动投放!AQ$6:AQ$41,$B96)/F96</f>
        <v>0.5267157019446761</v>
      </c>
      <c r="AB96" s="128">
        <f>[4]军团势力点战斗奖励设计!GF100/G96</f>
        <v>0.17822940642679477</v>
      </c>
      <c r="AC96" s="128">
        <f>求节点(活动投放!$S$6:$S$41,活动投放!AR$6:AR$41,$B96)/G96</f>
        <v>0.82177059357320525</v>
      </c>
      <c r="AE96" s="128">
        <f>[4]军团势力点战斗奖励设计!GG100/H96</f>
        <v>8.6818310495737752E-2</v>
      </c>
      <c r="AF96" s="128">
        <f>求节点(活动投放!$S$6:$S$41,活动投放!AS$6:AS$41,$B96)/H96</f>
        <v>0.91318168950426215</v>
      </c>
      <c r="AI96" s="80">
        <v>91</v>
      </c>
      <c r="AJ96" s="119">
        <f>[4]军团势力点战斗奖励设计!GH100+求节点(活动投放!$S$46:$S$81,活动投放!AN$46:AN$81,$AI96)</f>
        <v>233.6327814725006</v>
      </c>
      <c r="AK96" s="119">
        <f>[4]军团势力点战斗奖励设计!GI100+求节点(活动投放!$S$46:$S$81,活动投放!AO$46:AO$81,$AI96)</f>
        <v>290.23090295960179</v>
      </c>
      <c r="AL96" s="119">
        <f>[4]军团势力点战斗奖励设计!GJ100+求节点(活动投放!$S$46:$S$81,活动投放!AP$46:AP$81,$AI96)</f>
        <v>62.403762308877845</v>
      </c>
      <c r="AM96" s="119">
        <f>[4]军团势力点战斗奖励设计!GK100+求节点(活动投放!$S$46:$S$81,活动投放!AQ$46:AQ$81,$AI96)</f>
        <v>16.21813288485016</v>
      </c>
      <c r="AN96" s="119">
        <f>[4]军团势力点战斗奖励设计!GL100+求节点(活动投放!$S$46:$S$81,活动投放!AR$46:AR$81,$AI96)</f>
        <v>22.085060627017189</v>
      </c>
      <c r="AO96" s="119">
        <f>[4]军团势力点战斗奖励设计!GM100+求节点(活动投放!$S$46:$S$81,活动投放!AS$46:AS$81,$AI96)</f>
        <v>4.9750957779953726</v>
      </c>
      <c r="AP96" s="119">
        <f>IF($AI96&lt;前期规划!$C$2,0,求节点(装备突破!$N$46:$N$81,装备突破!AQ$46:AQ$81,$AI96))</f>
        <v>0</v>
      </c>
      <c r="AQ96" s="119">
        <f>IF($AI96&lt;前期规划!$C$2,0,求节点(装备突破!$N$46:$N$81,装备突破!AR$46:AR$81,$AI96))</f>
        <v>0</v>
      </c>
      <c r="AR96" s="119">
        <f>IF($AI96&lt;前期规划!$C$2,0,求节点(装备突破!$N$46:$N$81,装备突破!AS$46:AS$81,$AI96))</f>
        <v>62.529980368224841</v>
      </c>
      <c r="AS96" s="119">
        <f>IF($AI96&lt;前期规划!$C$2,0,求节点(装备突破!$N$46:$N$81,装备突破!AT$46:AT$81,$AI96))</f>
        <v>10.42166339470414</v>
      </c>
      <c r="AT96" s="119">
        <f>IF($AI96&lt;前期规划!$C$2,0,求节点(装备突破!$N$46:$N$81,装备突破!AU$46:AU$81,$AI96))</f>
        <v>67.048356237071019</v>
      </c>
      <c r="AU96" s="119">
        <f>IF($AI96&lt;前期规划!$C$2,0,求节点(装备突破!$N$46:$N$81,装备突破!AV$46:AV$81,$AI96))</f>
        <v>0</v>
      </c>
      <c r="AV96" s="80">
        <f t="shared" si="69"/>
        <v>0</v>
      </c>
      <c r="AW96" s="80">
        <f t="shared" si="43"/>
        <v>0</v>
      </c>
      <c r="AX96" s="80">
        <f t="shared" si="44"/>
        <v>0.99798147930634673</v>
      </c>
      <c r="AY96" s="80">
        <f t="shared" si="45"/>
        <v>1.5561942725085083</v>
      </c>
      <c r="AZ96" s="80">
        <f t="shared" si="46"/>
        <v>0.32939003827220398</v>
      </c>
      <c r="BA96" s="80">
        <f t="shared" si="47"/>
        <v>0</v>
      </c>
      <c r="BD96" s="80">
        <v>91</v>
      </c>
      <c r="BE96" s="119">
        <f>[4]军团势力点战斗奖励设计!GN100+求节点(活动投放!$S$86:$S$121,活动投放!AN$86:AN$121,$BD96)</f>
        <v>164.42807037471789</v>
      </c>
      <c r="BF96" s="119">
        <f>[4]军团势力点战斗奖励设计!GO100+求节点(活动投放!$S$86:$S$121,活动投放!AO$86:AO$121,$BD96)</f>
        <v>224.05086117242593</v>
      </c>
      <c r="BG96" s="119">
        <f>[4]军团势力点战斗奖励设计!GP100+求节点(活动投放!$S$86:$S$121,活动投放!AP$86:AP$121,$BD96)</f>
        <v>76.093355736307814</v>
      </c>
      <c r="BH96" s="119">
        <f>[4]军团势力点战斗奖励设计!GQ100+求节点(活动投放!$S$86:$S$121,活动投放!AQ$86:AQ$121,$BD96)</f>
        <v>23.44400243910702</v>
      </c>
      <c r="BI96" s="119">
        <f>[4]军团势力点战斗奖励设计!GR100+求节点(活动投放!$S$86:$S$121,活动投放!AR$86:AR$121,$BD96)</f>
        <v>33.652169015139037</v>
      </c>
      <c r="BJ96" s="119">
        <f>[4]军团势力点战斗奖励设计!GS100+求节点(活动投放!$S$86:$S$121,活动投放!AS$86:AS$121,$BD96)</f>
        <v>7.5635939782135093</v>
      </c>
      <c r="BK96" s="119">
        <f>IF($BD96&lt;前期规划!$C$2,0,求节点(装备突破!$N$86:$N$121,装备突破!AQ$86:AQ$121,$BD96))</f>
        <v>0</v>
      </c>
      <c r="BL96" s="119">
        <f>IF($BD96&lt;前期规划!$C$2,0,求节点(装备突破!$N$86:$N$121,装备突破!AR$86:AR$121,$BD96))</f>
        <v>0</v>
      </c>
      <c r="BM96" s="119">
        <f>IF($BD96&lt;前期规划!$C$2,0,求节点(装备突破!$N$86:$N$121,装备突破!AS$86:AS$121,$BD96))</f>
        <v>73.674185023833175</v>
      </c>
      <c r="BN96" s="119">
        <f>IF($BD96&lt;前期规划!$C$2,0,求节点(装备突破!$N$86:$N$121,装备突破!AT$86:AT$121,$BD96))</f>
        <v>11.174185023833175</v>
      </c>
      <c r="BO96" s="119">
        <f>IF($BD96&lt;前期规划!$C$2,0,求节点(装备突破!$N$86:$N$121,装备突破!AU$86:AU$121,$BD96))</f>
        <v>106.06140966633555</v>
      </c>
      <c r="BP96" s="119">
        <f>IF($BD96&lt;前期规划!$C$2,0,求节点(装备突破!$N$86:$N$121,装备突破!AV$86:AV$121,$BD96))</f>
        <v>0</v>
      </c>
      <c r="BQ96" s="80">
        <f t="shared" si="70"/>
        <v>0</v>
      </c>
      <c r="BR96" s="80">
        <f t="shared" si="48"/>
        <v>0</v>
      </c>
      <c r="BS96" s="80">
        <f t="shared" si="49"/>
        <v>1.0328360702149886</v>
      </c>
      <c r="BT96" s="80">
        <f t="shared" si="50"/>
        <v>2.0980503176834659</v>
      </c>
      <c r="BU96" s="80">
        <f t="shared" si="51"/>
        <v>0.31728947522956047</v>
      </c>
      <c r="BV96" s="80">
        <f t="shared" si="52"/>
        <v>0</v>
      </c>
      <c r="BY96" s="80">
        <v>91</v>
      </c>
      <c r="BZ96" s="119">
        <f>[4]军团势力点战斗奖励设计!GT100+求节点(活动投放!$S$126:$S$161,活动投放!AN$126:AN$161,$BY96)</f>
        <v>95.085940621119036</v>
      </c>
      <c r="CA96" s="119">
        <f>[4]军团势力点战斗奖励设计!GU100+求节点(活动投放!$S$126:$S$161,活动投放!AO$126:AO$161,$BY96)</f>
        <v>184.94585193111118</v>
      </c>
      <c r="CB96" s="119">
        <f>[4]军团势力点战斗奖励设计!GV100+求节点(活动投放!$S$126:$S$161,活动投放!AP$126:AP$161,$BY96)</f>
        <v>114.26160418257101</v>
      </c>
      <c r="CC96" s="119">
        <f>[4]军团势力点战斗奖励设计!GW100+求节点(活动投放!$S$126:$S$161,活动投放!AQ$126:AQ$161,$BY96)</f>
        <v>47.457368940112431</v>
      </c>
      <c r="CD96" s="119">
        <f>[4]军团势力点战斗奖励设计!GX100+求节点(活动投放!$S$126:$S$161,活动投放!AR$126:AR$161,$BY96)</f>
        <v>65.845828178276719</v>
      </c>
      <c r="CE96" s="119">
        <f>[4]军团势力点战斗奖励设计!GY100+求节点(活动投放!$S$126:$S$161,活动投放!AS$126:AS$161,$BY96)</f>
        <v>14.381148466917907</v>
      </c>
      <c r="CF96" s="119">
        <f>IF($BY96&lt;前期规划!$C$2,0,求节点(装备突破!$N$126:$N$161,装备突破!AQ$126:AQ$161,$BY96))</f>
        <v>0</v>
      </c>
      <c r="CG96" s="119">
        <f>IF($BY96&lt;前期规划!$C$2,0,求节点(装备突破!$N$126:$N$161,装备突破!AR$126:AR$161,$BY96))</f>
        <v>0</v>
      </c>
      <c r="CH96" s="119">
        <f>IF($BY96&lt;前期规划!$C$2,0,求节点(装备突破!$N$126:$N$161,装备突破!AS$126:AS$161,$BY96))</f>
        <v>76.284210461104294</v>
      </c>
      <c r="CI96" s="119">
        <f>IF($BY96&lt;前期规划!$C$2,0,求节点(装备突破!$N$126:$N$161,装备突破!AT$126:AT$161,$BY96))</f>
        <v>10.897744351586327</v>
      </c>
      <c r="CJ96" s="119">
        <f>IF($BY96&lt;前期规划!$C$2,0,求节点(装备突破!$N$126:$N$161,装备突破!AU$126:AU$161,$BY96))</f>
        <v>152.81804518730937</v>
      </c>
      <c r="CK96" s="119">
        <f>IF($BY96&lt;前期规划!$C$2,0,求节点(装备突破!$N$126:$N$161,装备突破!AV$126:AV$161,$BY96))</f>
        <v>0</v>
      </c>
      <c r="CL96" s="80">
        <f t="shared" si="71"/>
        <v>0</v>
      </c>
      <c r="CM96" s="80">
        <f t="shared" si="53"/>
        <v>0</v>
      </c>
      <c r="CN96" s="80">
        <f t="shared" si="54"/>
        <v>1.4978408178037128</v>
      </c>
      <c r="CO96" s="80">
        <f t="shared" si="55"/>
        <v>4.3547882395685225</v>
      </c>
      <c r="CP96" s="80">
        <f t="shared" si="56"/>
        <v>0.43087730966306603</v>
      </c>
      <c r="CQ96" s="80">
        <f t="shared" si="57"/>
        <v>0</v>
      </c>
      <c r="CT96" s="80">
        <v>91</v>
      </c>
      <c r="CU96" s="119">
        <f>[4]军团势力点战斗奖励设计!GZ100+求节点(活动投放!$S$166:$S$201,活动投放!AN$166:AN$201,$CT96)</f>
        <v>61.628981302607144</v>
      </c>
      <c r="CV96" s="119">
        <f>[4]军团势力点战斗奖励设计!HA100+求节点(活动投放!$S$166:$S$201,活动投放!AO$166:AO$201,$CT96)</f>
        <v>191.51036214889666</v>
      </c>
      <c r="CW96" s="119">
        <f>[4]军团势力点战斗奖励设计!HB100+求节点(活动投放!$S$166:$S$201,活动投放!AP$166:AP$201,$CT96)</f>
        <v>145.78519553391021</v>
      </c>
      <c r="CX96" s="119">
        <f>[4]军团势力点战斗奖励设计!HC100+求节点(活动投放!$S$166:$S$201,活动投放!AQ$166:AQ$201,$CT96)</f>
        <v>75.907106911366242</v>
      </c>
      <c r="CY96" s="119">
        <f>[4]军团势力点战斗奖励设计!HD100+求节点(活动投放!$S$166:$S$201,活动投放!AR$166:AR$201,$CT96)</f>
        <v>86.775429466339034</v>
      </c>
      <c r="CZ96" s="119">
        <f>[4]军团势力点战斗奖励设计!HE100+求节点(活动投放!$S$166:$S$201,活动投放!AS$166:AS$201,$CT96)</f>
        <v>13.536281202084302</v>
      </c>
      <c r="DA96" s="119">
        <f>IF($CT96&lt;前期规划!$C$2,0,求节点(装备突破!$N$166:$N$201,装备突破!AQ$166:AQ$201,$CT96))</f>
        <v>0</v>
      </c>
      <c r="DB96" s="119">
        <f>IF($CT96&lt;前期规划!$C$2,0,求节点(装备突破!$N$166:$N$201,装备突破!AR$166:AR$201,$CT96))</f>
        <v>0</v>
      </c>
      <c r="DC96" s="119">
        <f>IF($CT96&lt;前期规划!$C$2,0,求节点(装备突破!$N$166:$N$201,装备突破!AS$166:AS$201,$CT96))</f>
        <v>72.965023647383603</v>
      </c>
      <c r="DD96" s="119">
        <f>IF($CT96&lt;前期规划!$C$2,0,求节点(装备突破!$N$166:$N$201,装备突破!AT$166:AT$201,$CT96))</f>
        <v>10.593004729476721</v>
      </c>
      <c r="DE96" s="119">
        <f>IF($CT96&lt;前期规划!$C$2,0,求节点(装备突破!$N$166:$N$201,装备突破!AU$166:AU$201,$CT96))</f>
        <v>234.06995270523279</v>
      </c>
      <c r="DF96" s="119">
        <f>IF($CT96&lt;前期规划!$C$2,0,求节点(装备突破!$N$166:$N$201,装备突破!AV$166:AV$201,$CT96))</f>
        <v>0</v>
      </c>
      <c r="DG96" s="80">
        <f t="shared" si="72"/>
        <v>0</v>
      </c>
      <c r="DH96" s="80">
        <f t="shared" si="58"/>
        <v>0</v>
      </c>
      <c r="DI96" s="80">
        <f t="shared" si="59"/>
        <v>1.9980147781277093</v>
      </c>
      <c r="DJ96" s="80">
        <f t="shared" si="60"/>
        <v>7.1657767413378606</v>
      </c>
      <c r="DK96" s="80">
        <f t="shared" si="61"/>
        <v>0.37072434314376274</v>
      </c>
      <c r="DL96" s="80">
        <f t="shared" si="62"/>
        <v>0</v>
      </c>
      <c r="DN96" s="128">
        <f>[4]军团势力点战斗奖励设计!HE100/CZ96</f>
        <v>4.0328329130834659E-2</v>
      </c>
      <c r="DO96" s="128">
        <f>求节点(活动投放!$S$166:$S$201,活动投放!AS$166:AS$201,$CT96)/CZ96</f>
        <v>0.95967167086916538</v>
      </c>
      <c r="DU96" s="140">
        <v>91</v>
      </c>
      <c r="DV96" s="140">
        <f>[4]军团势力点战斗奖励设计!AA100+[4]军团势力点战斗奖励设计!AF100+求节点(活动投放!$S$6:$S$41,活动投放!$BC$6:$BC$41,$DU96)</f>
        <v>3189.6232755983706</v>
      </c>
      <c r="DW96" s="140">
        <f>[4]军团势力点战斗奖励设计!AB100+[4]军团势力点战斗奖励设计!AG100+求节点(活动投放!$S$46:$S$81,活动投放!$BC$46:$BC$81,$DU96)</f>
        <v>3282.0945606352134</v>
      </c>
      <c r="DX96" s="140">
        <f>[4]军团势力点战斗奖励设计!AC100+[4]军团势力点战斗奖励设计!AH100+求节点(活动投放!$S$86:$S$121,活动投放!$BC$86:$BC$121,$DU96)</f>
        <v>3789.0052790827485</v>
      </c>
      <c r="DY96" s="140">
        <f>[4]军团势力点战斗奖励设计!AD100+[4]军团势力点战斗奖励设计!AI100+求节点(活动投放!$S$126:$S$161,活动投放!$BC$126:$BC$161,$DU96)</f>
        <v>5411.6264831556746</v>
      </c>
      <c r="DZ96" s="140">
        <f>[4]军团势力点战斗奖励设计!AE100+[4]军团势力点战斗奖励设计!AJ100+求节点(活动投放!$S$166:$S$201,活动投放!$BC$166:$BC$201,$DU96)</f>
        <v>7521.6026286705783</v>
      </c>
      <c r="EA96" s="140">
        <f>[4]军团势力点战斗奖励设计!BI100+[4]军团势力点战斗奖励设计!BN100+求节点(活动投放!$S$6:$S$41,活动投放!$BE$6:$BE$41,$DU96)</f>
        <v>106.320775853279</v>
      </c>
      <c r="EB96" s="140">
        <f>[4]军团势力点战斗奖励设计!BJ100+[4]军团势力点战斗奖励设计!BO100+求节点(活动投放!$S$46:$S$81,活动投放!$BE$46:$BE$81,$DU96)</f>
        <v>109.40315202117375</v>
      </c>
      <c r="EC96" s="140">
        <f>[4]军团势力点战斗奖励设计!BK100+[4]军团势力点战斗奖励设计!BP100+求节点(活动投放!$S$86:$S$121,活动投放!$BE$86:$BE$121,$DU96)</f>
        <v>126.30017596942494</v>
      </c>
      <c r="ED96" s="140">
        <f>[4]军团势力点战斗奖励设计!BL100+[4]军团势力点战斗奖励设计!BQ100+求节点(活动投放!$S$126:$S$161,活动投放!$BE$126:$BE$161,$DU96)</f>
        <v>180.38754943852246</v>
      </c>
      <c r="EE96" s="140">
        <f>[4]军团势力点战斗奖励设计!BM100+[4]军团势力点战斗奖励设计!BR100+求节点(活动投放!$S$166:$S$201,活动投放!$BE$166:$BE$201,$DU96)</f>
        <v>250.72008762235265</v>
      </c>
      <c r="EF96" s="140">
        <f t="shared" si="73"/>
        <v>1.0000000000000002</v>
      </c>
      <c r="EG96" s="140">
        <f t="shared" si="74"/>
        <v>1.0000000000000002</v>
      </c>
      <c r="EH96" s="140">
        <f t="shared" si="75"/>
        <v>1.0000000000000002</v>
      </c>
      <c r="EI96" s="140">
        <f t="shared" si="76"/>
        <v>1.0000000000000002</v>
      </c>
      <c r="EJ96" s="140">
        <f t="shared" si="77"/>
        <v>0.99999999999999989</v>
      </c>
      <c r="EM96" s="140">
        <v>91</v>
      </c>
      <c r="EN96" s="140">
        <f>[4]军团势力点战斗奖励设计!AK100+[4]军团势力点战斗奖励设计!AP100+求节点(活动投放!$S$6:$S$41,活动投放!$BD$6:$BD$41,$EM96)</f>
        <v>1607.6297048532529</v>
      </c>
      <c r="EO96" s="140">
        <f>[4]军团势力点战斗奖励设计!AL100+[4]军团势力点战斗奖励设计!AQ100+求节点(活动投放!$S$46:$S$81,活动投放!$BD$46:$BD$81,$EM96)</f>
        <v>2519.5275891443084</v>
      </c>
      <c r="EP96" s="140">
        <f>[4]军团势力点战斗奖励设计!AM100+[4]军团势力点战斗奖励设计!AR100+求节点(活动投放!$S$86:$S$121,活动投放!$BD$86:$BD$121,$EM96)</f>
        <v>3823.6029080177491</v>
      </c>
      <c r="EQ96" s="140">
        <f>[4]军团势力点战斗奖励设计!AN100+[4]军团势力点战斗奖励设计!AS100+求节点(活动投放!$S$126:$S$161,活动投放!$BD$126:$BD$161,$EM96)</f>
        <v>7399.6308261032727</v>
      </c>
      <c r="ER96" s="140">
        <f>[4]军团势力点战斗奖励设计!AO100+[4]军团势力点战斗奖励设计!AT100+求节点(活动投放!$S$166:$S$201,活动投放!$BD$166:$BD$201,$EM96)</f>
        <v>9240.7314448992402</v>
      </c>
      <c r="ES96" s="140">
        <f>[4]军团势力点战斗奖励设计!BS100+[4]军团势力点战斗奖励设计!BX100+求节点(活动投放!$S$6:$S$41,活动投放!$BF$6:$BF$41,$EM96)</f>
        <v>32.152594097065055</v>
      </c>
      <c r="ET96" s="140">
        <f>[4]军团势力点战斗奖励设计!BT100+[4]军团势力点战斗奖励设计!BY100+求节点(活动投放!$S$46:$S$81,活动投放!$BF$46:$BF$81,$EM96)</f>
        <v>50.390551782886185</v>
      </c>
      <c r="EU96" s="140">
        <f>[4]军团势力点战斗奖励设计!BU100+[4]军团势力点战斗奖励设计!BZ100+求节点(活动投放!$S$86:$S$121,活动投放!$BF$86:$BF$121,$EM96)</f>
        <v>76.472058160354976</v>
      </c>
      <c r="EV96" s="140">
        <f>[4]军团势力点战斗奖励设计!BV100+[4]军团势力点战斗奖励设计!CA100+求节点(活动投放!$S$126:$S$161,活动投放!$BF$126:$BF$161,$EM96)</f>
        <v>147.99261652206545</v>
      </c>
      <c r="EW96" s="140">
        <f>[4]军团势力点战斗奖励设计!BW100+[4]军团势力点战斗奖励设计!CB100+求节点(活动投放!$S$166:$S$201,活动投放!$BF$166:$BF$201,$EM96)</f>
        <v>184.81462889798476</v>
      </c>
      <c r="EX96" s="140">
        <f t="shared" si="78"/>
        <v>1</v>
      </c>
      <c r="EY96" s="140">
        <f t="shared" si="79"/>
        <v>0.99999999999999967</v>
      </c>
      <c r="EZ96" s="140">
        <f t="shared" si="80"/>
        <v>1</v>
      </c>
      <c r="FA96" s="140">
        <f t="shared" si="81"/>
        <v>1</v>
      </c>
      <c r="FB96" s="140">
        <f t="shared" si="82"/>
        <v>1.0000000000000002</v>
      </c>
    </row>
    <row r="97" spans="2:158" x14ac:dyDescent="0.15">
      <c r="B97" s="80">
        <v>92</v>
      </c>
      <c r="C97" s="119">
        <f>[4]军团势力点战斗奖励设计!GB101+求节点(活动投放!$S$6:$S$41,活动投放!AN$6:AN$41,$B97)</f>
        <v>288.97923704176713</v>
      </c>
      <c r="D97" s="119">
        <f>[4]军团势力点战斗奖励设计!GC101+求节点(活动投放!$S$6:$S$41,活动投放!AO$6:AO$41,$B97)</f>
        <v>360.63224385289993</v>
      </c>
      <c r="E97" s="119">
        <f>[4]军团势力点战斗奖励设计!GD101+求节点(活动投放!$S$6:$S$41,活动投放!AP$6:AP$41,$B97)</f>
        <v>64.742510559904673</v>
      </c>
      <c r="F97" s="119">
        <f>[4]军团势力点战斗奖励设计!GE101+求节点(活动投放!$S$6:$S$41,活动投放!AQ$6:AQ$41,$B97)</f>
        <v>13.351590221293229</v>
      </c>
      <c r="G97" s="119">
        <f>[4]军团势力点战斗奖励设计!GF101+求节点(活动投放!$S$6:$S$41,活动投放!AR$6:AR$41,$B97)</f>
        <v>14.893385994868289</v>
      </c>
      <c r="H97" s="119">
        <f>[4]军团势力点战斗奖励设计!GG101+求节点(活动投放!$S$6:$S$41,活动投放!AS$6:AS$41,$B97)</f>
        <v>3.4033953982785663</v>
      </c>
      <c r="I97" s="119">
        <f>IF($B97&lt;前期规划!$C$2,0,求节点(装备突破!$N$6:$N$41,装备突破!AQ$6:AQ$41,$B97))</f>
        <v>0</v>
      </c>
      <c r="J97" s="119">
        <f>IF($B97&lt;前期规划!$C$2,0,求节点(装备突破!$N$6:$N$41,装备突破!AR$6:AR$41,$B97))</f>
        <v>0</v>
      </c>
      <c r="K97" s="119">
        <f>IF($B97&lt;前期规划!$C$2,0,求节点(装备突破!$N$6:$N$41,装备突破!AS$6:AS$41,$B97))</f>
        <v>46.853969959106706</v>
      </c>
      <c r="L97" s="119">
        <f>IF($B97&lt;前期规划!$C$2,0,求节点(装备突破!$N$6:$N$41,装备突破!AT$6:AT$41,$B97))</f>
        <v>7.8089949931844505</v>
      </c>
      <c r="M97" s="119">
        <f>IF($B97&lt;前期规划!$C$2,0,求节点(装备突破!$N$6:$N$41,装备突破!AU$6:AU$41,$B97))</f>
        <v>50.337035047708845</v>
      </c>
      <c r="N97" s="119">
        <f>IF($B97&lt;前期规划!$C$2,0,求节点(装备突破!$N$6:$N$41,装备突破!AV$6:AV$41,$B97))</f>
        <v>0</v>
      </c>
      <c r="O97" s="80">
        <f t="shared" si="63"/>
        <v>0</v>
      </c>
      <c r="P97" s="80">
        <f t="shared" si="64"/>
        <v>0</v>
      </c>
      <c r="Q97" s="80">
        <f t="shared" si="65"/>
        <v>1.3817934876470608</v>
      </c>
      <c r="R97" s="80">
        <f t="shared" si="66"/>
        <v>1.7097706213086645</v>
      </c>
      <c r="S97" s="80">
        <f t="shared" si="67"/>
        <v>0.29587332628456392</v>
      </c>
      <c r="T97" s="80">
        <f t="shared" si="68"/>
        <v>0</v>
      </c>
      <c r="V97" s="128">
        <f>[4]军团势力点战斗奖励设计!GD101/E97</f>
        <v>0.78917725481087508</v>
      </c>
      <c r="W97" s="128">
        <f>求节点(活动投放!$S$6:$S$41,活动投放!AP$6:AP$41,$B97)/E97</f>
        <v>0.21082274518912492</v>
      </c>
      <c r="Y97" s="128">
        <f>[4]军团势力点战斗奖励设计!GE101/F97</f>
        <v>0.50039725632742893</v>
      </c>
      <c r="Z97" s="128">
        <f>求节点(活动投放!$S$6:$S$41,活动投放!AQ$6:AQ$41,$B97)/F97</f>
        <v>0.49960274367257113</v>
      </c>
      <c r="AB97" s="128">
        <f>[4]军团势力点战斗奖励设计!GF101/G97</f>
        <v>0.18202526837698324</v>
      </c>
      <c r="AC97" s="128">
        <f>求节点(活动投放!$S$6:$S$41,活动投放!AR$6:AR$41,$B97)/G97</f>
        <v>0.8179747316230167</v>
      </c>
      <c r="AE97" s="128">
        <f>[4]军团势力点战斗奖励设计!GG101/H97</f>
        <v>8.8505489551506611E-2</v>
      </c>
      <c r="AF97" s="128">
        <f>求节点(活动投放!$S$6:$S$41,活动投放!AS$6:AS$41,$B97)/H97</f>
        <v>0.91149451044849328</v>
      </c>
      <c r="AI97" s="80">
        <v>92</v>
      </c>
      <c r="AJ97" s="119">
        <f>[4]军团势力点战斗奖励设计!GH101+求节点(活动投放!$S$46:$S$81,活动投放!AN$46:AN$81,$AI97)</f>
        <v>234.2504143508647</v>
      </c>
      <c r="AK97" s="119">
        <f>[4]军团势力点战斗奖励设计!GI101+求节点(活动投放!$S$46:$S$81,活动投放!AO$46:AO$81,$AI97)</f>
        <v>299.97298501028916</v>
      </c>
      <c r="AL97" s="119">
        <f>[4]军团势力点战斗奖励设计!GJ101+求节点(活动投放!$S$46:$S$81,活动投放!AP$46:AP$81,$AI97)</f>
        <v>70.819514985614148</v>
      </c>
      <c r="AM97" s="119">
        <f>[4]军团势力点战斗奖励设计!GK101+求节点(活动投放!$S$46:$S$81,活动投放!AQ$46:AQ$81,$AI97)</f>
        <v>17.67816533542215</v>
      </c>
      <c r="AN97" s="119">
        <f>[4]军团势力点战斗奖励设计!GL101+求节点(活动投放!$S$46:$S$81,活动投放!AR$46:AR$81,$AI97)</f>
        <v>23.550488933218126</v>
      </c>
      <c r="AO97" s="119">
        <f>[4]军团势力点战斗奖励设计!GM101+求节点(活动投放!$S$46:$S$81,活动投放!AS$46:AS$81,$AI97)</f>
        <v>5.3248463946522646</v>
      </c>
      <c r="AP97" s="119">
        <f>IF($AI97&lt;前期规划!$C$2,0,求节点(装备突破!$N$46:$N$81,装备突破!AQ$46:AQ$81,$AI97))</f>
        <v>0</v>
      </c>
      <c r="AQ97" s="119">
        <f>IF($AI97&lt;前期规划!$C$2,0,求节点(装备突破!$N$46:$N$81,装备突破!AR$46:AR$81,$AI97))</f>
        <v>0</v>
      </c>
      <c r="AR97" s="119">
        <f>IF($AI97&lt;前期规划!$C$2,0,求节点(装备突破!$N$46:$N$81,装备突破!AS$46:AS$81,$AI97))</f>
        <v>60.951903463408904</v>
      </c>
      <c r="AS97" s="119">
        <f>IF($AI97&lt;前期规划!$C$2,0,求节点(装备突破!$N$46:$N$81,装备突破!AT$46:AT$81,$AI97))</f>
        <v>9.0480965365910961</v>
      </c>
      <c r="AT97" s="119">
        <f>IF($AI97&lt;前期规划!$C$2,0,求节点(装备突破!$N$46:$N$81,装备突破!AU$46:AU$81,$AI97))</f>
        <v>85.230455414542448</v>
      </c>
      <c r="AU97" s="119">
        <f>IF($AI97&lt;前期规划!$C$2,0,求节点(装备突破!$N$46:$N$81,装备突破!AV$46:AV$81,$AI97))</f>
        <v>0</v>
      </c>
      <c r="AV97" s="80">
        <f t="shared" si="69"/>
        <v>0</v>
      </c>
      <c r="AW97" s="80">
        <f t="shared" si="43"/>
        <v>0</v>
      </c>
      <c r="AX97" s="80">
        <f t="shared" si="44"/>
        <v>1.1618917697644839</v>
      </c>
      <c r="AY97" s="80">
        <f t="shared" si="45"/>
        <v>1.9537993724901686</v>
      </c>
      <c r="AZ97" s="80">
        <f t="shared" si="46"/>
        <v>0.27631541822314165</v>
      </c>
      <c r="BA97" s="80">
        <f t="shared" si="47"/>
        <v>0</v>
      </c>
      <c r="BD97" s="80">
        <v>92</v>
      </c>
      <c r="BE97" s="119">
        <f>[4]军团势力点战斗奖励设计!GN101+求节点(活动投放!$S$86:$S$121,活动投放!AN$86:AN$121,$BD97)</f>
        <v>164.42807037471789</v>
      </c>
      <c r="BF97" s="119">
        <f>[4]军团势力点战斗奖励设计!GO101+求节点(活动投放!$S$86:$S$121,活动投放!AO$86:AO$121,$BD97)</f>
        <v>232.70809643843234</v>
      </c>
      <c r="BG97" s="119">
        <f>[4]军团势力点战斗奖励设计!GP101+求节点(活动投放!$S$86:$S$121,活动投放!AP$86:AP$121,$BD97)</f>
        <v>84.741396396056871</v>
      </c>
      <c r="BH97" s="119">
        <f>[4]军团势力点战斗奖励设计!GQ101+求节点(活动投放!$S$86:$S$121,活动投放!AQ$86:AQ$121,$BD97)</f>
        <v>26.022475454095634</v>
      </c>
      <c r="BI97" s="119">
        <f>[4]军团势力点战斗奖励设计!GR101+求节点(活动投放!$S$86:$S$121,活动投放!AR$86:AR$121,$BD97)</f>
        <v>36.048993768857102</v>
      </c>
      <c r="BJ97" s="119">
        <f>[4]军团势力点战斗奖励设计!GS101+求节点(活动投放!$S$86:$S$121,活动投放!AS$86:AS$121,$BD97)</f>
        <v>8.1584185625261831</v>
      </c>
      <c r="BK97" s="119">
        <f>IF($BD97&lt;前期规划!$C$2,0,求节点(装备突破!$N$86:$N$121,装备突破!AQ$86:AQ$121,$BD97))</f>
        <v>0</v>
      </c>
      <c r="BL97" s="119">
        <f>IF($BD97&lt;前期规划!$C$2,0,求节点(装备突破!$N$86:$N$121,装备突破!AR$86:AR$121,$BD97))</f>
        <v>0</v>
      </c>
      <c r="BM97" s="119">
        <f>IF($BD97&lt;前期规划!$C$2,0,求节点(装备突破!$N$86:$N$121,装备突破!AS$86:AS$121,$BD97))</f>
        <v>65.317944397345059</v>
      </c>
      <c r="BN97" s="119">
        <f>IF($BD97&lt;前期规划!$C$2,0,求节点(装备突破!$N$86:$N$121,装备突破!AT$86:AT$121,$BD97))</f>
        <v>9.3311349139064355</v>
      </c>
      <c r="BO97" s="119">
        <f>IF($BD97&lt;前期规划!$C$2,0,求节点(装备突破!$N$86:$N$121,装备突破!AU$86:AU$121,$BD97))</f>
        <v>125.35092068874852</v>
      </c>
      <c r="BP97" s="119">
        <f>IF($BD97&lt;前期规划!$C$2,0,求节点(装备突破!$N$86:$N$121,装备突破!AV$86:AV$121,$BD97))</f>
        <v>0</v>
      </c>
      <c r="BQ97" s="80">
        <f t="shared" si="70"/>
        <v>0</v>
      </c>
      <c r="BR97" s="80">
        <f t="shared" si="48"/>
        <v>0</v>
      </c>
      <c r="BS97" s="80">
        <f t="shared" si="49"/>
        <v>1.297367778149205</v>
      </c>
      <c r="BT97" s="80">
        <f t="shared" si="50"/>
        <v>2.7887792529195625</v>
      </c>
      <c r="BU97" s="80">
        <f t="shared" si="51"/>
        <v>0.2875845950774325</v>
      </c>
      <c r="BV97" s="80">
        <f t="shared" si="52"/>
        <v>0</v>
      </c>
      <c r="BY97" s="80">
        <v>92</v>
      </c>
      <c r="BZ97" s="119">
        <f>[4]军团势力点战斗奖励设计!GT101+求节点(活动投放!$S$126:$S$161,活动投放!AN$126:AN$161,$BY97)</f>
        <v>95.085940621119036</v>
      </c>
      <c r="CA97" s="119">
        <f>[4]军团势力点战斗奖励设计!GU101+求节点(活动投放!$S$126:$S$161,活动投放!AO$126:AO$161,$BY97)</f>
        <v>193.97020814661141</v>
      </c>
      <c r="CB97" s="119">
        <f>[4]军团势力点战斗奖励设计!GV101+求节点(活动投放!$S$126:$S$161,活动投放!AP$126:AP$161,$BY97)</f>
        <v>124.92371147356818</v>
      </c>
      <c r="CC97" s="119">
        <f>[4]军团势力点战斗奖励设计!GW101+求节点(活动投放!$S$126:$S$161,活动投放!AQ$126:AQ$161,$BY97)</f>
        <v>52.035250375121741</v>
      </c>
      <c r="CD97" s="119">
        <f>[4]军团势力点战斗奖励设计!GX101+求节点(活动投放!$S$126:$S$161,活动投放!AR$126:AR$161,$BY97)</f>
        <v>71.670225787663256</v>
      </c>
      <c r="CE97" s="119">
        <f>[4]军团势力点战斗奖励设计!GY101+求节点(活动投放!$S$126:$S$161,活动投放!AS$126:AS$161,$BY97)</f>
        <v>15.924025117692072</v>
      </c>
      <c r="CF97" s="119">
        <f>IF($BY97&lt;前期规划!$C$2,0,求节点(装备突破!$N$126:$N$161,装备突破!AQ$126:AQ$161,$BY97))</f>
        <v>0</v>
      </c>
      <c r="CG97" s="119">
        <f>IF($BY97&lt;前期规划!$C$2,0,求节点(装备突破!$N$126:$N$161,装备突破!AR$126:AR$161,$BY97))</f>
        <v>0</v>
      </c>
      <c r="CH97" s="119">
        <f>IF($BY97&lt;前期规划!$C$2,0,求节点(装备突破!$N$126:$N$161,装备突破!AS$126:AS$161,$BY97))</f>
        <v>59.563134287257419</v>
      </c>
      <c r="CI97" s="119">
        <f>IF($BY97&lt;前期规划!$C$2,0,求节点(装备突破!$N$126:$N$161,装备突破!AT$126:AT$161,$BY97))</f>
        <v>8.5090191838939173</v>
      </c>
      <c r="CJ97" s="119">
        <f>IF($BY97&lt;前期规划!$C$2,0,求节点(装备突破!$N$126:$N$161,装备突破!AU$126:AU$161,$BY97))</f>
        <v>171.92784652884865</v>
      </c>
      <c r="CK97" s="119">
        <f>IF($BY97&lt;前期规划!$C$2,0,求节点(装备突破!$N$126:$N$161,装备突破!AV$126:AV$161,$BY97))</f>
        <v>0</v>
      </c>
      <c r="CL97" s="80">
        <f t="shared" si="71"/>
        <v>0</v>
      </c>
      <c r="CM97" s="80">
        <f t="shared" si="53"/>
        <v>0</v>
      </c>
      <c r="CN97" s="80">
        <f t="shared" si="54"/>
        <v>2.0973327372447157</v>
      </c>
      <c r="CO97" s="80">
        <f t="shared" si="55"/>
        <v>6.1153053307971561</v>
      </c>
      <c r="CP97" s="80">
        <f t="shared" si="56"/>
        <v>0.41686223165505271</v>
      </c>
      <c r="CQ97" s="80">
        <f t="shared" si="57"/>
        <v>0</v>
      </c>
      <c r="CT97" s="80">
        <v>92</v>
      </c>
      <c r="CU97" s="119">
        <f>[4]军团势力点战斗奖励设计!GZ101+求节点(活动投放!$S$166:$S$201,活动投放!AN$166:AN$201,$CT97)</f>
        <v>61.628981302607144</v>
      </c>
      <c r="CV97" s="119">
        <f>[4]军团势力点战斗奖励设计!HA101+求节点(活动投放!$S$166:$S$201,活动投放!AO$166:AO$201,$CT97)</f>
        <v>198.61015442229737</v>
      </c>
      <c r="CW97" s="119">
        <f>[4]军团势力点战斗奖励设计!HB101+求节点(活动投放!$S$166:$S$201,活动投放!AP$166:AP$201,$CT97)</f>
        <v>157.21392358147054</v>
      </c>
      <c r="CX97" s="119">
        <f>[4]军团势力点战斗奖励设计!HC101+求节点(活动投放!$S$166:$S$201,活动投放!AQ$166:AQ$201,$CT97)</f>
        <v>81.037174171618616</v>
      </c>
      <c r="CY97" s="119">
        <f>[4]军团势力点战斗奖励设计!HD101+求节点(活动投放!$S$166:$S$201,活动投放!AR$166:AR$201,$CT97)</f>
        <v>95.648595368196908</v>
      </c>
      <c r="CZ97" s="119">
        <f>[4]军团势力点战斗奖励设计!HE101+求节点(活动投放!$S$166:$S$201,活动投放!AS$166:AS$201,$CT97)</f>
        <v>15.922434189073945</v>
      </c>
      <c r="DA97" s="119">
        <f>IF($CT97&lt;前期规划!$C$2,0,求节点(装备突破!$N$166:$N$201,装备突破!AQ$166:AQ$201,$CT97))</f>
        <v>0</v>
      </c>
      <c r="DB97" s="119">
        <f>IF($CT97&lt;前期规划!$C$2,0,求节点(装备突破!$N$166:$N$201,装备突破!AR$166:AR$201,$CT97))</f>
        <v>0</v>
      </c>
      <c r="DC97" s="119">
        <f>IF($CT97&lt;前期规划!$C$2,0,求节点(装备突破!$N$166:$N$201,装备突破!AS$166:AS$201,$CT97))</f>
        <v>50.479491997459036</v>
      </c>
      <c r="DD97" s="119">
        <f>IF($CT97&lt;前期规划!$C$2,0,求节点(装备突破!$N$166:$N$201,装备突破!AT$166:AT$201,$CT97))</f>
        <v>7.2113559996370045</v>
      </c>
      <c r="DE97" s="119">
        <f>IF($CT97&lt;前期规划!$C$2,0,求节点(装备突破!$N$166:$N$201,装备突破!AU$166:AU$201,$CT97))</f>
        <v>262.30915200290394</v>
      </c>
      <c r="DF97" s="119">
        <f>IF($CT97&lt;前期规划!$C$2,0,求节点(装备突破!$N$166:$N$201,装备突破!AV$166:AV$201,$CT97))</f>
        <v>0</v>
      </c>
      <c r="DG97" s="80">
        <f t="shared" si="72"/>
        <v>0</v>
      </c>
      <c r="DH97" s="80">
        <f t="shared" si="58"/>
        <v>0</v>
      </c>
      <c r="DI97" s="80">
        <f t="shared" si="59"/>
        <v>3.1144117613026721</v>
      </c>
      <c r="DJ97" s="80">
        <f t="shared" si="60"/>
        <v>11.237439141223614</v>
      </c>
      <c r="DK97" s="80">
        <f t="shared" si="61"/>
        <v>0.36464070978025964</v>
      </c>
      <c r="DL97" s="80">
        <f t="shared" si="62"/>
        <v>0</v>
      </c>
      <c r="DN97" s="128">
        <f>[4]军团势力点战斗奖励设计!HE101/CZ97</f>
        <v>3.7157508250502846E-2</v>
      </c>
      <c r="DO97" s="128">
        <f>求节点(活动投放!$S$166:$S$201,活动投放!AS$166:AS$201,$CT97)/CZ97</f>
        <v>0.9628424917494971</v>
      </c>
      <c r="DU97" s="140">
        <v>92</v>
      </c>
      <c r="DV97" s="140">
        <f>[4]军团势力点战斗奖励设计!AA101+[4]军团势力点战斗奖励设计!AF101+求节点(活动投放!$S$6:$S$41,活动投放!$BC$6:$BC$41,$DU97)</f>
        <v>3719.3622281425314</v>
      </c>
      <c r="DW97" s="140">
        <f>[4]军团势力点战斗奖励设计!AB101+[4]军团势力点战斗奖励设计!AG101+求节点(活动投放!$S$46:$S$81,活动投放!$BC$46:$BC$81,$DU97)</f>
        <v>3780.1508807054797</v>
      </c>
      <c r="DX97" s="140">
        <f>[4]军团势力点战斗奖励设计!AC101+[4]军团势力点战斗奖励设计!AH101+求节点(活动投放!$S$86:$S$121,活动投放!$BC$86:$BC$121,$DU97)</f>
        <v>4308.4393950431304</v>
      </c>
      <c r="DY97" s="140">
        <f>[4]军团势力点战斗奖励设计!AD101+[4]军团势力点战斗奖励设计!AI101+求节点(活动投放!$S$126:$S$161,活动投放!$BC$126:$BC$161,$DU97)</f>
        <v>5953.0878560856872</v>
      </c>
      <c r="DZ97" s="140">
        <f>[4]军团势力点战斗奖励设计!AE101+[4]军团势力点战斗奖励设计!AJ101+求节点(活动投放!$S$166:$S$201,活动投放!$BC$166:$BC$201,$DU97)</f>
        <v>7947.5901650746237</v>
      </c>
      <c r="EA97" s="140">
        <f>[4]军团势力点战斗奖励设计!BI101+[4]军团势力点战斗奖励设计!BN101+求节点(活动投放!$S$6:$S$41,活动投放!$BE$6:$BE$41,$DU97)</f>
        <v>123.97874093808436</v>
      </c>
      <c r="EB97" s="140">
        <f>[4]军团势力点战斗奖励设计!BJ101+[4]军团势力点战斗奖励设计!BO101+求节点(活动投放!$S$46:$S$81,活动投放!$BE$46:$BE$81,$DU97)</f>
        <v>126.00502935684929</v>
      </c>
      <c r="EC97" s="140">
        <f>[4]军团势力点战斗奖励设计!BK101+[4]军团势力点战斗奖励设计!BP101+求节点(活动投放!$S$86:$S$121,活动投放!$BE$86:$BE$121,$DU97)</f>
        <v>143.61464650143768</v>
      </c>
      <c r="ED97" s="140">
        <f>[4]军团势力点战斗奖励设计!BL101+[4]军团势力点战斗奖励设计!BQ101+求节点(活动投放!$S$126:$S$161,活动投放!$BE$126:$BE$161,$DU97)</f>
        <v>198.43626186952289</v>
      </c>
      <c r="EE97" s="140">
        <f>[4]军团势力点战斗奖励设计!BM101+[4]军团势力点战斗奖励设计!BR101+求节点(活动投放!$S$166:$S$201,活动投放!$BE$166:$BE$201,$DU97)</f>
        <v>264.91967216915413</v>
      </c>
      <c r="EF97" s="140">
        <f t="shared" si="73"/>
        <v>1.0000000000000002</v>
      </c>
      <c r="EG97" s="140">
        <f t="shared" si="74"/>
        <v>1.0000000000000002</v>
      </c>
      <c r="EH97" s="140">
        <f t="shared" si="75"/>
        <v>1</v>
      </c>
      <c r="EI97" s="140">
        <f t="shared" si="76"/>
        <v>1</v>
      </c>
      <c r="EJ97" s="140">
        <f t="shared" si="77"/>
        <v>1</v>
      </c>
      <c r="EM97" s="140">
        <v>92</v>
      </c>
      <c r="EN97" s="140">
        <f>[4]军团势力点战斗奖励设计!AK101+[4]军团势力点战斗奖励设计!AP101+求节点(活动投放!$S$6:$S$41,活动投放!$BD$6:$BD$41,$EM97)</f>
        <v>1702.3065590269607</v>
      </c>
      <c r="EO97" s="140">
        <f>[4]军团势力点战斗奖励设计!AL101+[4]军团势力点战斗奖励设计!AQ101+求节点(活动投放!$S$46:$S$81,活动投放!$BD$46:$BD$81,$EM97)</f>
        <v>2689.0288582607268</v>
      </c>
      <c r="EP97" s="140">
        <f>[4]军团势力点战斗奖励设计!AM101+[4]军团势力点战斗奖励设计!AR101+求节点(活动投放!$S$86:$S$121,活动投放!$BD$86:$BD$121,$EM97)</f>
        <v>4101.6492953558518</v>
      </c>
      <c r="EQ97" s="140">
        <f>[4]军团势力点战斗奖励设计!AN101+[4]军团势力点战斗奖励设计!AS101+求节点(活动投放!$S$126:$S$161,活动投放!$BD$126:$BD$161,$EM97)</f>
        <v>8078.7761646366207</v>
      </c>
      <c r="ER97" s="140">
        <f>[4]军团势力点战斗奖励设计!AO101+[4]军团势力点战斗奖励设计!AT101+求节点(活动投放!$S$166:$S$201,活动投放!$BD$166:$BD$201,$EM97)</f>
        <v>10276.647541062213</v>
      </c>
      <c r="ES97" s="140">
        <f>[4]军团势力点战斗奖励设计!BS101+[4]军团势力点战斗奖励设计!BX101+求节点(活动投放!$S$6:$S$41,活动投放!$BF$6:$BF$41,$EM97)</f>
        <v>34.046131180539206</v>
      </c>
      <c r="ET97" s="140">
        <f>[4]军团势力点战斗奖励设计!BT101+[4]军团势力点战斗奖励设计!BY101+求节点(活动投放!$S$46:$S$81,活动投放!$BF$46:$BF$81,$EM97)</f>
        <v>53.780577165214552</v>
      </c>
      <c r="EU97" s="140">
        <f>[4]军团势力点战斗奖励设计!BU101+[4]军团势力点战斗奖励设计!BZ101+求节点(活动投放!$S$86:$S$121,活动投放!$BF$86:$BF$121,$EM97)</f>
        <v>82.032985907117023</v>
      </c>
      <c r="EV97" s="140">
        <f>[4]军团势力点战斗奖励设计!BV101+[4]军团势力点战斗奖励设计!CA101+求节点(活动投放!$S$126:$S$161,活动投放!$BF$126:$BF$161,$EM97)</f>
        <v>161.57552329273241</v>
      </c>
      <c r="EW97" s="140">
        <f>[4]军团势力点战斗奖励设计!BW101+[4]军团势力点战斗奖励设计!CB101+求节点(活动投放!$S$166:$S$201,活动投放!$BF$166:$BF$201,$EM97)</f>
        <v>205.53295082124424</v>
      </c>
      <c r="EX97" s="140">
        <f t="shared" si="78"/>
        <v>1.0000000000000002</v>
      </c>
      <c r="EY97" s="140">
        <f t="shared" si="79"/>
        <v>0.99999999999999978</v>
      </c>
      <c r="EZ97" s="140">
        <f t="shared" si="80"/>
        <v>1.0000000000000002</v>
      </c>
      <c r="FA97" s="140">
        <f t="shared" si="81"/>
        <v>1</v>
      </c>
      <c r="FB97" s="140">
        <f t="shared" si="82"/>
        <v>1.0000000000000002</v>
      </c>
    </row>
    <row r="98" spans="2:158" x14ac:dyDescent="0.15">
      <c r="B98" s="80">
        <v>93</v>
      </c>
      <c r="C98" s="119">
        <f>[4]军团势力点战斗奖励设计!GB102+求节点(活动投放!$S$6:$S$41,活动投放!AN$6:AN$41,$B98)</f>
        <v>290.45896158421021</v>
      </c>
      <c r="D98" s="119">
        <f>[4]军团势力点战斗奖励设计!GC102+求节点(活动投放!$S$6:$S$41,活动投放!AO$6:AO$41,$B98)</f>
        <v>374.07840010655752</v>
      </c>
      <c r="E98" s="119">
        <f>[4]军团势力点战斗奖励设计!GD102+求节点(活动投放!$S$6:$S$41,活动投放!AP$6:AP$41,$B98)</f>
        <v>74.275016880003008</v>
      </c>
      <c r="F98" s="119">
        <f>[4]军团势力点战斗奖励设计!GE102+求节点(活动投放!$S$6:$S$41,活动投放!AQ$6:AQ$41,$B98)</f>
        <v>14.709861607380258</v>
      </c>
      <c r="G98" s="119">
        <f>[4]军团势力点战斗奖励设计!GF102+求节点(活动投放!$S$6:$S$41,活动投放!AR$6:AR$41,$B98)</f>
        <v>15.727210778907866</v>
      </c>
      <c r="H98" s="119">
        <f>[4]军团势力点战斗奖励设计!GG102+求节点(活动投放!$S$6:$S$41,活动投放!AS$6:AS$41,$B98)</f>
        <v>3.5981023539711163</v>
      </c>
      <c r="I98" s="119">
        <f>IF($B98&lt;前期规划!$C$2,0,求节点(装备突破!$N$6:$N$41,装备突破!AQ$6:AQ$41,$B98))</f>
        <v>0</v>
      </c>
      <c r="J98" s="119">
        <f>IF($B98&lt;前期规划!$C$2,0,求节点(装备突破!$N$6:$N$41,装备突破!AR$6:AR$41,$B98))</f>
        <v>0</v>
      </c>
      <c r="K98" s="119">
        <f>IF($B98&lt;前期规划!$C$2,0,求节点(装备突破!$N$6:$N$41,装备突破!AS$6:AS$41,$B98))</f>
        <v>47.204163585529344</v>
      </c>
      <c r="L98" s="119">
        <f>IF($B98&lt;前期规划!$C$2,0,求节点(装备突破!$N$6:$N$41,装备突破!AT$6:AT$41,$B98))</f>
        <v>6.765278804823553</v>
      </c>
      <c r="M98" s="119">
        <f>IF($B98&lt;前期规划!$C$2,0,求节点(装备突破!$N$6:$N$41,装备突破!AU$6:AU$41,$B98))</f>
        <v>65.724981513176047</v>
      </c>
      <c r="N98" s="119">
        <f>IF($B98&lt;前期规划!$C$2,0,求节点(装备突破!$N$6:$N$41,装备突破!AV$6:AV$41,$B98))</f>
        <v>0</v>
      </c>
      <c r="O98" s="80">
        <f t="shared" si="63"/>
        <v>0</v>
      </c>
      <c r="P98" s="80">
        <f t="shared" si="64"/>
        <v>0</v>
      </c>
      <c r="Q98" s="80">
        <f t="shared" si="65"/>
        <v>1.5734844394694956</v>
      </c>
      <c r="R98" s="80">
        <f t="shared" si="66"/>
        <v>2.1743171318959278</v>
      </c>
      <c r="S98" s="80">
        <f t="shared" si="67"/>
        <v>0.23928817348932982</v>
      </c>
      <c r="T98" s="80">
        <f t="shared" si="68"/>
        <v>0</v>
      </c>
      <c r="V98" s="128">
        <f>[4]军团势力点战斗奖励设计!GD102/E98</f>
        <v>0.8077543579295009</v>
      </c>
      <c r="W98" s="128">
        <f>求节点(活动投放!$S$6:$S$41,活动投放!AP$6:AP$41,$B98)/E98</f>
        <v>0.19224564207049899</v>
      </c>
      <c r="Y98" s="128">
        <f>[4]军团势力点战斗奖励设计!GE102/F98</f>
        <v>0.52690415405176483</v>
      </c>
      <c r="Z98" s="128">
        <f>求节点(活动投放!$S$6:$S$41,活动投放!AQ$6:AQ$41,$B98)/F98</f>
        <v>0.47309584594823512</v>
      </c>
      <c r="AB98" s="128">
        <f>[4]军团势力点战斗奖励设计!GF102/G98</f>
        <v>0.18617826603577475</v>
      </c>
      <c r="AC98" s="128">
        <f>求节点(活动投放!$S$6:$S$41,活动投放!AR$6:AR$41,$B98)/G98</f>
        <v>0.81382173396422519</v>
      </c>
      <c r="AE98" s="128">
        <f>[4]军团势力点战斗奖励设计!GG102/H98</f>
        <v>9.0420033930898064E-2</v>
      </c>
      <c r="AF98" s="128">
        <f>求节点(活动投放!$S$6:$S$41,活动投放!AS$6:AS$41,$B98)/H98</f>
        <v>0.90957996606910196</v>
      </c>
      <c r="AI98" s="80">
        <v>93</v>
      </c>
      <c r="AJ98" s="119">
        <f>[4]军团势力点战斗奖励设计!GH102+求节点(活动投放!$S$46:$S$81,活动投放!AN$46:AN$81,$AI98)</f>
        <v>234.2504143508647</v>
      </c>
      <c r="AK98" s="119">
        <f>[4]军团势力点战斗奖励设计!GI102+求节点(活动投放!$S$46:$S$81,活动投放!AO$46:AO$81,$AI98)</f>
        <v>309.64863763460579</v>
      </c>
      <c r="AL98" s="119">
        <f>[4]军团势力点战斗奖励设计!GJ102+求节点(活动投放!$S$46:$S$81,活动投放!AP$46:AP$81,$AI98)</f>
        <v>80.386269175289868</v>
      </c>
      <c r="AM98" s="119">
        <f>[4]军团势力点战斗奖励设计!GK102+求节点(活动投放!$S$46:$S$81,活动投放!AQ$46:AQ$81,$AI98)</f>
        <v>19.400723322420671</v>
      </c>
      <c r="AN98" s="119">
        <f>[4]军团势力点战斗奖励设计!GL102+求节点(活动投放!$S$46:$S$81,活动投放!AR$46:AR$81,$AI98)</f>
        <v>25.050849023017385</v>
      </c>
      <c r="AO98" s="119">
        <f>[4]军团势力点战斗奖励设计!GM102+求节点(活动投放!$S$46:$S$81,活动投放!AS$46:AS$81,$AI98)</f>
        <v>5.6784783205978595</v>
      </c>
      <c r="AP98" s="119">
        <f>IF($AI98&lt;前期规划!$C$2,0,求节点(装备突破!$N$46:$N$81,装备突破!AQ$46:AQ$81,$AI98))</f>
        <v>0</v>
      </c>
      <c r="AQ98" s="119">
        <f>IF($AI98&lt;前期规划!$C$2,0,求节点(装备突破!$N$46:$N$81,装备突破!AR$46:AR$81,$AI98))</f>
        <v>0</v>
      </c>
      <c r="AR98" s="119">
        <f>IF($AI98&lt;前期规划!$C$2,0,求节点(装备突破!$N$46:$N$81,装备突破!AS$46:AS$81,$AI98))</f>
        <v>52.960407433566445</v>
      </c>
      <c r="AS98" s="119">
        <f>IF($AI98&lt;前期规划!$C$2,0,求节点(装备突破!$N$46:$N$81,装备突破!AT$46:AT$81,$AI98))</f>
        <v>7.5657724905094916</v>
      </c>
      <c r="AT98" s="119">
        <f>IF($AI98&lt;前期规划!$C$2,0,求节点(装备突破!$N$46:$N$81,装备突破!AU$46:AU$81,$AI98))</f>
        <v>99.473820075924067</v>
      </c>
      <c r="AU98" s="119">
        <f>IF($AI98&lt;前期规划!$C$2,0,求节点(装备突破!$N$46:$N$81,装备突破!AV$46:AV$81,$AI98))</f>
        <v>0</v>
      </c>
      <c r="AV98" s="80">
        <f t="shared" si="69"/>
        <v>0</v>
      </c>
      <c r="AW98" s="80">
        <f t="shared" si="43"/>
        <v>0</v>
      </c>
      <c r="AX98" s="80">
        <f t="shared" si="44"/>
        <v>1.5178559431614349</v>
      </c>
      <c r="AY98" s="80">
        <f t="shared" si="45"/>
        <v>2.5642752735106624</v>
      </c>
      <c r="AZ98" s="80">
        <f t="shared" si="46"/>
        <v>0.25183358801237504</v>
      </c>
      <c r="BA98" s="80">
        <f t="shared" si="47"/>
        <v>0</v>
      </c>
      <c r="BD98" s="80">
        <v>93</v>
      </c>
      <c r="BE98" s="119">
        <f>[4]军团势力点战斗奖励设计!GN102+求节点(活动投放!$S$86:$S$121,活动投放!AN$86:AN$121,$BD98)</f>
        <v>164.42807037471789</v>
      </c>
      <c r="BF98" s="119">
        <f>[4]军团势力点战斗奖励设计!GO102+求节点(活动投放!$S$86:$S$121,活动投放!AO$86:AO$121,$BD98)</f>
        <v>242.52594301444447</v>
      </c>
      <c r="BG98" s="119">
        <f>[4]军团势力点战斗奖励设计!GP102+求节点(活动投放!$S$86:$S$121,活动投放!AP$86:AP$121,$BD98)</f>
        <v>94.038489453269818</v>
      </c>
      <c r="BH98" s="119">
        <f>[4]军团势力点战斗奖励设计!GQ102+求节点(活动投放!$S$86:$S$121,活动投放!AQ$86:AQ$121,$BD98)</f>
        <v>29.144685884777168</v>
      </c>
      <c r="BI98" s="119">
        <f>[4]军团势力点战斗奖励设计!GR102+求节点(活动投放!$S$86:$S$121,活动投放!AR$86:AR$121,$BD98)</f>
        <v>38.474779175411101</v>
      </c>
      <c r="BJ98" s="119">
        <f>[4]军团势力点战斗奖励设计!GS102+求节点(活动投放!$S$86:$S$121,活动投放!AS$86:AS$121,$BD98)</f>
        <v>8.7564609971539564</v>
      </c>
      <c r="BK98" s="119">
        <f>IF($BD98&lt;前期规划!$C$2,0,求节点(装备突破!$N$86:$N$121,装备突破!AQ$86:AQ$121,$BD98))</f>
        <v>0</v>
      </c>
      <c r="BL98" s="119">
        <f>IF($BD98&lt;前期规划!$C$2,0,求节点(装备突破!$N$86:$N$121,装备突破!AR$86:AR$121,$BD98))</f>
        <v>0</v>
      </c>
      <c r="BM98" s="119">
        <f>IF($BD98&lt;前期规划!$C$2,0,求节点(装备突破!$N$86:$N$121,装备突破!AS$86:AS$121,$BD98))</f>
        <v>51.459785269777804</v>
      </c>
      <c r="BN98" s="119">
        <f>IF($BD98&lt;前期规划!$C$2,0,求节点(装备突破!$N$86:$N$121,装备突破!AT$86:AT$121,$BD98))</f>
        <v>7.3513978956825428</v>
      </c>
      <c r="BO98" s="119">
        <f>IF($BD98&lt;前期规划!$C$2,0,求节点(装备突破!$N$86:$N$121,装备突破!AU$86:AU$121,$BD98))</f>
        <v>141.18881683453967</v>
      </c>
      <c r="BP98" s="119">
        <f>IF($BD98&lt;前期规划!$C$2,0,求节点(装备突破!$N$86:$N$121,装备突破!AV$86:AV$121,$BD98))</f>
        <v>0</v>
      </c>
      <c r="BQ98" s="80">
        <f t="shared" si="70"/>
        <v>0</v>
      </c>
      <c r="BR98" s="80">
        <f t="shared" si="48"/>
        <v>0</v>
      </c>
      <c r="BS98" s="80">
        <f t="shared" si="49"/>
        <v>1.8274170589766991</v>
      </c>
      <c r="BT98" s="80">
        <f t="shared" si="50"/>
        <v>3.9645093760866579</v>
      </c>
      <c r="BU98" s="80">
        <f t="shared" si="51"/>
        <v>0.27250585448633663</v>
      </c>
      <c r="BV98" s="80">
        <f t="shared" si="52"/>
        <v>0</v>
      </c>
      <c r="BY98" s="80">
        <v>93</v>
      </c>
      <c r="BZ98" s="119">
        <f>[4]军团势力点战斗奖励设计!GT102+求节点(活动投放!$S$126:$S$161,活动投放!AN$126:AN$161,$BY98)</f>
        <v>95.085940621119036</v>
      </c>
      <c r="CA98" s="119">
        <f>[4]军团势力点战斗奖励设计!GU102+求节点(活动投放!$S$126:$S$161,活动投放!AO$126:AO$161,$BY98)</f>
        <v>203.82189404290742</v>
      </c>
      <c r="CB98" s="119">
        <f>[4]军团势力点战斗奖励设计!GV102+求节点(活动投放!$S$126:$S$161,活动投放!AP$126:AP$161,$BY98)</f>
        <v>136.23462812783575</v>
      </c>
      <c r="CC98" s="119">
        <f>[4]军团势力点战斗奖励设计!GW102+求节点(活动投放!$S$126:$S$161,活动投放!AQ$126:AQ$161,$BY98)</f>
        <v>57.099303103793233</v>
      </c>
      <c r="CD98" s="119">
        <f>[4]军团势力点战斗奖励设计!GX102+求节点(活动投放!$S$126:$S$161,活动投放!AR$126:AR$161,$BY98)</f>
        <v>77.782528174492342</v>
      </c>
      <c r="CE98" s="119">
        <f>[4]军团势力点战斗奖励设计!GY102+求节点(活动投放!$S$126:$S$161,活动投放!AS$126:AS$161,$BY98)</f>
        <v>17.541742461757632</v>
      </c>
      <c r="CF98" s="119">
        <f>IF($BY98&lt;前期规划!$C$2,0,求节点(装备突破!$N$126:$N$161,装备突破!AQ$126:AQ$161,$BY98))</f>
        <v>0</v>
      </c>
      <c r="CG98" s="119">
        <f>IF($BY98&lt;前期规划!$C$2,0,求节点(装备突破!$N$126:$N$161,装备突破!AR$126:AR$161,$BY98))</f>
        <v>0</v>
      </c>
      <c r="CH98" s="119">
        <f>IF($BY98&lt;前期规划!$C$2,0,求节点(装备突破!$N$126:$N$161,装备突破!AS$126:AS$161,$BY98))</f>
        <v>42.042122507398446</v>
      </c>
      <c r="CI98" s="119">
        <f>IF($BY98&lt;前期规划!$C$2,0,求节点(装备突破!$N$126:$N$161,装备突破!AT$126:AT$161,$BY98))</f>
        <v>6.0060175010569203</v>
      </c>
      <c r="CJ98" s="119">
        <f>IF($BY98&lt;前期规划!$C$2,0,求节点(装备突破!$N$126:$N$161,装备突破!AU$126:AU$161,$BY98))</f>
        <v>191.95185999154464</v>
      </c>
      <c r="CK98" s="119">
        <f>IF($BY98&lt;前期规划!$C$2,0,求节点(装备突破!$N$126:$N$161,装备突破!AV$126:AV$161,$BY98))</f>
        <v>0</v>
      </c>
      <c r="CL98" s="80">
        <f t="shared" si="71"/>
        <v>0</v>
      </c>
      <c r="CM98" s="80">
        <f t="shared" si="53"/>
        <v>0</v>
      </c>
      <c r="CN98" s="80">
        <f t="shared" si="54"/>
        <v>3.2404317385227541</v>
      </c>
      <c r="CO98" s="80">
        <f t="shared" si="55"/>
        <v>9.507015771057123</v>
      </c>
      <c r="CP98" s="80">
        <f t="shared" si="56"/>
        <v>0.40521893446574891</v>
      </c>
      <c r="CQ98" s="80">
        <f t="shared" si="57"/>
        <v>0</v>
      </c>
      <c r="CT98" s="80">
        <v>93</v>
      </c>
      <c r="CU98" s="119">
        <f>[4]军团势力点战斗奖励设计!GZ102+求节点(活动投放!$S$166:$S$201,活动投放!AN$166:AN$201,$CT98)</f>
        <v>61.628981302607144</v>
      </c>
      <c r="CV98" s="119">
        <f>[4]军团势力点战斗奖励设计!HA102+求节点(活动投放!$S$166:$S$201,活动投放!AO$166:AO$201,$CT98)</f>
        <v>206.45717270935944</v>
      </c>
      <c r="CW98" s="119">
        <f>[4]军团势力点战斗奖励设计!HB102+求节点(活动投放!$S$166:$S$201,活动投放!AP$166:AP$201,$CT98)</f>
        <v>169.42239491496238</v>
      </c>
      <c r="CX98" s="119">
        <f>[4]军团势力点战斗奖励设计!HC102+求节点(活动投放!$S$166:$S$201,活动投放!AQ$166:AQ$201,$CT98)</f>
        <v>86.635445651415694</v>
      </c>
      <c r="CY98" s="119">
        <f>[4]军团势力点战斗奖励设计!HD102+求节点(活动投放!$S$166:$S$201,活动投放!AR$166:AR$201,$CT98)</f>
        <v>104.99115233223478</v>
      </c>
      <c r="CZ98" s="119">
        <f>[4]军团势力点战斗奖励设计!HE102+求节点(活动投放!$S$166:$S$201,活动投放!AS$166:AS$201,$CT98)</f>
        <v>18.433626203431295</v>
      </c>
      <c r="DA98" s="119">
        <f>IF($CT98&lt;前期规划!$C$2,0,求节点(装备突破!$N$166:$N$201,装备突破!AQ$166:AQ$201,$CT98))</f>
        <v>0</v>
      </c>
      <c r="DB98" s="119">
        <f>IF($CT98&lt;前期规划!$C$2,0,求节点(装备突破!$N$166:$N$201,装备突破!AR$166:AR$201,$CT98))</f>
        <v>0</v>
      </c>
      <c r="DC98" s="119">
        <f>IF($CT98&lt;前期规划!$C$2,0,求节点(装备突破!$N$166:$N$201,装备突破!AS$166:AS$201,$CT98))</f>
        <v>25.576641928697697</v>
      </c>
      <c r="DD98" s="119">
        <f>IF($CT98&lt;前期规划!$C$2,0,求节点(装备突破!$N$166:$N$201,装备突破!AT$166:AT$201,$CT98))</f>
        <v>3.6538059898139572</v>
      </c>
      <c r="DE98" s="119">
        <f>IF($CT98&lt;前期规划!$C$2,0,求节点(装备突破!$N$166:$N$201,装备突破!AU$166:AU$201,$CT98))</f>
        <v>290.76955208148831</v>
      </c>
      <c r="DF98" s="119">
        <f>IF($CT98&lt;前期规划!$C$2,0,求节点(装备突破!$N$166:$N$201,装备突破!AV$166:AV$201,$CT98))</f>
        <v>0</v>
      </c>
      <c r="DG98" s="80">
        <f t="shared" si="72"/>
        <v>0</v>
      </c>
      <c r="DH98" s="80">
        <f t="shared" si="58"/>
        <v>0</v>
      </c>
      <c r="DI98" s="80">
        <f t="shared" si="59"/>
        <v>6.6241062993052964</v>
      </c>
      <c r="DJ98" s="80">
        <f t="shared" si="60"/>
        <v>23.711014184370242</v>
      </c>
      <c r="DK98" s="80">
        <f t="shared" si="61"/>
        <v>0.36108028361515293</v>
      </c>
      <c r="DL98" s="80">
        <f t="shared" si="62"/>
        <v>0</v>
      </c>
      <c r="DN98" s="128">
        <f>[4]军团势力点战斗奖励设计!HE102/CZ98</f>
        <v>3.4751610953675599E-2</v>
      </c>
      <c r="DO98" s="128">
        <f>求节点(活动投放!$S$166:$S$201,活动投放!AS$166:AS$201,$CT98)/CZ98</f>
        <v>0.96524838904632448</v>
      </c>
      <c r="DU98" s="140">
        <v>93</v>
      </c>
      <c r="DV98" s="140">
        <f>[4]军团势力点战斗奖励设计!AA102+[4]军团势力点战斗奖励设计!AF102+求节点(活动投放!$S$6:$S$41,活动投放!$BC$6:$BC$41,$DU98)</f>
        <v>4318.9701674199541</v>
      </c>
      <c r="DW98" s="140">
        <f>[4]军团势力点战斗奖励设计!AB102+[4]军团势力点战斗奖励设计!AG102+求节点(活动投放!$S$46:$S$81,活动投放!$BC$46:$BC$81,$DU98)</f>
        <v>4360.69003816448</v>
      </c>
      <c r="DX98" s="140">
        <f>[4]军团势力点战斗奖励设计!AC102+[4]军团势力点战斗奖励设计!AH102+求节点(活动投放!$S$86:$S$121,活动投放!$BC$86:$BC$121,$DU98)</f>
        <v>4897.5101896038586</v>
      </c>
      <c r="DY98" s="140">
        <f>[4]军团势力点战斗奖励设计!AD102+[4]军团势力点战斗奖励设计!AI102+求节点(活动投放!$S$126:$S$161,活动投放!$BC$126:$BC$161,$DU98)</f>
        <v>6544.1890098634467</v>
      </c>
      <c r="DZ98" s="140">
        <f>[4]军团势力点战斗奖励设计!AE102+[4]军团势力点战斗奖励设计!AJ102+求节点(活动投放!$S$166:$S$201,活动投放!$BC$166:$BC$201,$DU98)</f>
        <v>8418.4112622983466</v>
      </c>
      <c r="EA98" s="140">
        <f>[4]军团势力点战斗奖励设计!BI102+[4]军团势力点战斗奖励设计!BN102+求节点(活动投放!$S$6:$S$41,活动投放!$BE$6:$BE$41,$DU98)</f>
        <v>143.96567224733178</v>
      </c>
      <c r="EB98" s="140">
        <f>[4]军团势力点战斗奖励设计!BJ102+[4]军团势力点战斗奖励设计!BO102+求节点(活动投放!$S$46:$S$81,活动投放!$BE$46:$BE$81,$DU98)</f>
        <v>145.35633460548263</v>
      </c>
      <c r="EC98" s="140">
        <f>[4]军团势力点战斗奖励设计!BK102+[4]军团势力点战斗奖励设计!BP102+求节点(活动投放!$S$86:$S$121,活动投放!$BE$86:$BE$121,$DU98)</f>
        <v>163.25033965346194</v>
      </c>
      <c r="ED98" s="140">
        <f>[4]军团势力点战斗奖励设计!BL102+[4]军团势力点战斗奖励设计!BQ102+求节点(活动投放!$S$126:$S$161,活动投放!$BE$126:$BE$161,$DU98)</f>
        <v>218.13963366211487</v>
      </c>
      <c r="EE98" s="140">
        <f>[4]军团势力点战斗奖励设计!BM102+[4]军团势力点战斗奖励设计!BR102+求节点(活动投放!$S$166:$S$201,活动投放!$BE$166:$BE$201,$DU98)</f>
        <v>280.61370874327821</v>
      </c>
      <c r="EF98" s="140">
        <f t="shared" si="73"/>
        <v>1.0000000000000002</v>
      </c>
      <c r="EG98" s="140">
        <f t="shared" si="74"/>
        <v>1.0000000000000002</v>
      </c>
      <c r="EH98" s="140">
        <f t="shared" si="75"/>
        <v>1.0000000000000002</v>
      </c>
      <c r="EI98" s="140">
        <f t="shared" si="76"/>
        <v>1.0000000000000002</v>
      </c>
      <c r="EJ98" s="140">
        <f t="shared" si="77"/>
        <v>1</v>
      </c>
      <c r="EM98" s="140">
        <v>93</v>
      </c>
      <c r="EN98" s="140">
        <f>[4]军团势力点战斗奖励设计!AK102+[4]军团势力点战斗奖励设计!AP102+求节点(活动投放!$S$6:$S$41,活动投放!$BD$6:$BD$41,$EM98)</f>
        <v>1798.5987485916494</v>
      </c>
      <c r="EO98" s="140">
        <f>[4]军团势力点战斗奖励设计!AL102+[4]军团势力点战斗奖励设计!AQ102+求节点(活动投放!$S$46:$S$81,活动投放!$BD$46:$BD$81,$EM98)</f>
        <v>2862.4114366658468</v>
      </c>
      <c r="EP98" s="140">
        <f>[4]军团势力点战斗奖励设计!AM102+[4]军团势力点战斗奖励设计!AR102+求节点(活动投放!$S$86:$S$121,活动投放!$BD$86:$BD$121,$EM98)</f>
        <v>4382.9135330090576</v>
      </c>
      <c r="EQ98" s="140">
        <f>[4]军团势力点战斗奖励设计!AN102+[4]军团势力点战斗奖励设计!AS102+求节点(活动投放!$S$126:$S$161,活动投放!$BD$126:$BD$161,$EM98)</f>
        <v>8791.4413255135078</v>
      </c>
      <c r="ER98" s="140">
        <f>[4]军团势力点战斗奖励设计!AO102+[4]军团势力点战斗奖励设计!AT102+求节点(活动投放!$S$166:$S$201,活动投放!$BD$166:$BD$201,$EM98)</f>
        <v>11367.321216293318</v>
      </c>
      <c r="ES98" s="140">
        <f>[4]军团势力点战斗奖励设计!BS102+[4]军团势力点战斗奖励设计!BX102+求节点(活动投放!$S$6:$S$41,活动投放!$BF$6:$BF$41,$EM98)</f>
        <v>35.971974971832978</v>
      </c>
      <c r="ET98" s="140">
        <f>[4]军团势力点战斗奖励设计!BT102+[4]军团势力点战斗奖励设计!BY102+求节点(活动投放!$S$46:$S$81,活动投放!$BF$46:$BF$81,$EM98)</f>
        <v>57.248228733316957</v>
      </c>
      <c r="EU98" s="140">
        <f>[4]军团势力点战斗奖励设计!BU102+[4]军团势力点战斗奖励设计!BZ102+求节点(活动投放!$S$86:$S$121,活动投放!$BF$86:$BF$121,$EM98)</f>
        <v>87.658270660181131</v>
      </c>
      <c r="EV98" s="140">
        <f>[4]军团势力点战斗奖励设计!BV102+[4]军团势力点战斗奖励设计!CA102+求节点(活动投放!$S$126:$S$161,活动投放!$BF$126:$BF$161,$EM98)</f>
        <v>175.82882651027015</v>
      </c>
      <c r="EW98" s="140">
        <f>[4]军团势力点战斗奖励设计!BW102+[4]军团势力点战斗奖励设计!CB102+求节点(活动投放!$S$166:$S$201,活动投放!$BF$166:$BF$201,$EM98)</f>
        <v>227.34642432586634</v>
      </c>
      <c r="EX98" s="140">
        <f t="shared" si="78"/>
        <v>1.0000000000000002</v>
      </c>
      <c r="EY98" s="140">
        <f t="shared" si="79"/>
        <v>0.99999999999999967</v>
      </c>
      <c r="EZ98" s="140">
        <f t="shared" si="80"/>
        <v>1.0000000000000002</v>
      </c>
      <c r="FA98" s="140">
        <f t="shared" si="81"/>
        <v>1</v>
      </c>
      <c r="FB98" s="140">
        <f t="shared" si="82"/>
        <v>1.0000000000000002</v>
      </c>
    </row>
    <row r="99" spans="2:158" x14ac:dyDescent="0.15">
      <c r="B99" s="80">
        <v>94</v>
      </c>
      <c r="C99" s="119">
        <f>[4]军团势力点战斗奖励设计!GB103+求节点(活动投放!$S$6:$S$41,活动投放!AN$6:AN$41,$B99)</f>
        <v>290.98454404687169</v>
      </c>
      <c r="D99" s="119">
        <f>[4]军团势力点战斗奖励设计!GC103+求节点(活动投放!$S$6:$S$41,活动投放!AO$6:AO$41,$B99)</f>
        <v>386.58573597618897</v>
      </c>
      <c r="E99" s="119">
        <f>[4]军团势力点战斗奖励设计!GD103+求节点(活动投放!$S$6:$S$41,活动投放!AP$6:AP$41,$B99)</f>
        <v>84.976670863650071</v>
      </c>
      <c r="F99" s="119">
        <f>[4]军团势力点战斗奖励设计!GE103+求节点(活动投放!$S$6:$S$41,活动投放!AQ$6:AQ$41,$B99)</f>
        <v>16.203809201434307</v>
      </c>
      <c r="G99" s="119">
        <f>[4]军团势力点战斗奖励设计!GF103+求节点(活动投放!$S$6:$S$41,活动投放!AR$6:AR$41,$B99)</f>
        <v>16.576617025393773</v>
      </c>
      <c r="H99" s="119">
        <f>[4]军团势力点战斗奖励设计!GG103+求节点(活动投放!$S$6:$S$41,活动投放!AS$6:AS$41,$B99)</f>
        <v>3.7945405832688146</v>
      </c>
      <c r="I99" s="119">
        <f>IF($B99&lt;前期规划!$C$2,0,求节点(装备突破!$N$6:$N$41,装备突破!AQ$6:AQ$41,$B99))</f>
        <v>0</v>
      </c>
      <c r="J99" s="119">
        <f>IF($B99&lt;前期规划!$C$2,0,求节点(装备突破!$N$6:$N$41,装备突破!AR$6:AR$41,$B99))</f>
        <v>0</v>
      </c>
      <c r="K99" s="119">
        <f>IF($B99&lt;前期规划!$C$2,0,求节点(装备突破!$N$6:$N$41,装备突破!AS$6:AS$41,$B99))</f>
        <v>39.356134084876885</v>
      </c>
      <c r="L99" s="119">
        <f>IF($B99&lt;前期规划!$C$2,0,求节点(装备突破!$N$6:$N$41,装备突破!AT$6:AT$41,$B99))</f>
        <v>5.6223048692681266</v>
      </c>
      <c r="M99" s="119">
        <f>IF($B99&lt;前期规划!$C$2,0,求节点(装备突破!$N$6:$N$41,装备突破!AU$6:AU$41,$B99))</f>
        <v>75.02156104585498</v>
      </c>
      <c r="N99" s="119">
        <f>IF($B99&lt;前期规划!$C$2,0,求节点(装备突破!$N$6:$N$41,装备突破!AV$6:AV$41,$B99))</f>
        <v>0</v>
      </c>
      <c r="O99" s="80">
        <f t="shared" si="63"/>
        <v>0</v>
      </c>
      <c r="P99" s="80">
        <f t="shared" si="64"/>
        <v>0</v>
      </c>
      <c r="Q99" s="80">
        <f t="shared" si="65"/>
        <v>2.1591722063042642</v>
      </c>
      <c r="R99" s="80">
        <f t="shared" si="66"/>
        <v>2.8820580843997541</v>
      </c>
      <c r="S99" s="80">
        <f t="shared" si="67"/>
        <v>0.22095803918638465</v>
      </c>
      <c r="T99" s="80">
        <f t="shared" si="68"/>
        <v>0</v>
      </c>
      <c r="V99" s="128">
        <f>[4]军团势力点战斗奖励设计!GD103/E99</f>
        <v>0.82455299011379457</v>
      </c>
      <c r="W99" s="128">
        <f>求节点(活动投放!$S$6:$S$41,活动投放!AP$6:AP$41,$B99)/E99</f>
        <v>0.17544700988620548</v>
      </c>
      <c r="Y99" s="128">
        <f>[4]军团势力点战斗奖励设计!GE103/F99</f>
        <v>0.55270654913299444</v>
      </c>
      <c r="Z99" s="128">
        <f>求节点(活动投放!$S$6:$S$41,活动投放!AQ$6:AQ$41,$B99)/F99</f>
        <v>0.44729345086700562</v>
      </c>
      <c r="AB99" s="128">
        <f>[4]军团势力点战斗奖励设计!GF103/G99</f>
        <v>0.19067452301268165</v>
      </c>
      <c r="AC99" s="128">
        <f>求节点(活动投放!$S$6:$S$41,活动投放!AR$6:AR$41,$B99)/G99</f>
        <v>0.80932547698731849</v>
      </c>
      <c r="AE99" s="128">
        <f>[4]军团势力点战斗奖励设计!GG103/H99</f>
        <v>9.2552224413540968E-2</v>
      </c>
      <c r="AF99" s="128">
        <f>求节点(活动投放!$S$6:$S$41,活动投放!AS$6:AS$41,$B99)/H99</f>
        <v>0.90744777558645906</v>
      </c>
      <c r="AI99" s="80">
        <v>94</v>
      </c>
      <c r="AJ99" s="119">
        <f>[4]军团势力点战斗奖励设计!GH103+求节点(活动投放!$S$46:$S$81,活动投放!AN$46:AN$81,$AI99)</f>
        <v>234.2504143508647</v>
      </c>
      <c r="AK99" s="119">
        <f>[4]军团势力点战斗奖励设计!GI103+求节点(活动投放!$S$46:$S$81,活动投放!AO$46:AO$81,$AI99)</f>
        <v>320.56748925332721</v>
      </c>
      <c r="AL99" s="119">
        <f>[4]军团势力点战斗奖励设计!GJ103+求节点(活动投放!$S$46:$S$81,活动投放!AP$46:AP$81,$AI99)</f>
        <v>90.625313003711682</v>
      </c>
      <c r="AM99" s="119">
        <f>[4]军团势力点战斗奖励设计!GK103+求节点(活动投放!$S$46:$S$81,活动投放!AQ$46:AQ$81,$AI99)</f>
        <v>21.715999768205236</v>
      </c>
      <c r="AN99" s="119">
        <f>[4]军团势力点战斗奖励设计!GL103+求节点(活动投放!$S$46:$S$81,活动投放!AR$46:AR$81,$AI99)</f>
        <v>26.570837305631379</v>
      </c>
      <c r="AO99" s="119">
        <f>[4]军团势力点战斗奖励设计!GM103+求节点(活动投放!$S$46:$S$81,活动投放!AS$46:AS$81,$AI99)</f>
        <v>6.0342911568562032</v>
      </c>
      <c r="AP99" s="119">
        <f>IF($AI99&lt;前期规划!$C$2,0,求节点(装备突破!$N$46:$N$81,装备突破!AQ$46:AQ$81,$AI99))</f>
        <v>0</v>
      </c>
      <c r="AQ99" s="119">
        <f>IF($AI99&lt;前期规划!$C$2,0,求节点(装备突破!$N$46:$N$81,装备突破!AR$46:AR$81,$AI99))</f>
        <v>0</v>
      </c>
      <c r="AR99" s="119">
        <f>IF($AI99&lt;前期规划!$C$2,0,求节点(装备突破!$N$46:$N$81,装备突破!AS$46:AS$81,$AI99))</f>
        <v>41.76631964725361</v>
      </c>
      <c r="AS99" s="119">
        <f>IF($AI99&lt;前期规划!$C$2,0,求节点(装备突破!$N$46:$N$81,装备突破!AT$46:AT$81,$AI99))</f>
        <v>5.9666170924648014</v>
      </c>
      <c r="AT99" s="119">
        <f>IF($AI99&lt;前期规划!$C$2,0,求节点(装备突破!$N$46:$N$81,装备突破!AU$46:AU$81,$AI99))</f>
        <v>112.26706326028159</v>
      </c>
      <c r="AU99" s="119">
        <f>IF($AI99&lt;前期规划!$C$2,0,求节点(装备突破!$N$46:$N$81,装备突破!AV$46:AV$81,$AI99))</f>
        <v>0</v>
      </c>
      <c r="AV99" s="80">
        <f t="shared" si="69"/>
        <v>0</v>
      </c>
      <c r="AW99" s="80">
        <f t="shared" si="43"/>
        <v>0</v>
      </c>
      <c r="AX99" s="80">
        <f t="shared" si="44"/>
        <v>2.169818020096268</v>
      </c>
      <c r="AY99" s="80">
        <f t="shared" si="45"/>
        <v>3.6395832733476761</v>
      </c>
      <c r="AZ99" s="80">
        <f t="shared" si="46"/>
        <v>0.23667526818644186</v>
      </c>
      <c r="BA99" s="80">
        <f t="shared" si="47"/>
        <v>0</v>
      </c>
      <c r="BD99" s="80">
        <v>94</v>
      </c>
      <c r="BE99" s="119">
        <f>[4]军团势力点战斗奖励设计!GN103+求节点(活动投放!$S$86:$S$121,活动投放!AN$86:AN$121,$BD99)</f>
        <v>164.42807037471789</v>
      </c>
      <c r="BF99" s="119">
        <f>[4]军团势力点战斗奖励设计!GO103+求节点(活动投放!$S$86:$S$121,活动投放!AO$86:AO$121,$BD99)</f>
        <v>253.56110099814646</v>
      </c>
      <c r="BG99" s="119">
        <f>[4]军团势力点战斗奖励设计!GP103+求节点(活动投放!$S$86:$S$121,活动投放!AP$86:AP$121,$BD99)</f>
        <v>103.99036423920208</v>
      </c>
      <c r="BH99" s="119">
        <f>[4]军团势力点战斗奖励设计!GQ103+求节点(活动投放!$S$86:$S$121,活动投放!AQ$86:AQ$121,$BD99)</f>
        <v>32.860398005810232</v>
      </c>
      <c r="BI99" s="119">
        <f>[4]军团势力点战斗奖励设计!GR103+求节点(活动投放!$S$86:$S$121,活动投放!AR$86:AR$121,$BD99)</f>
        <v>40.928439392207991</v>
      </c>
      <c r="BJ99" s="119">
        <f>[4]军团势力点战斗奖励设计!GS103+求节点(活动投放!$S$86:$S$121,活动投放!AS$86:AS$121,$BD99)</f>
        <v>9.3576006329198318</v>
      </c>
      <c r="BK99" s="119">
        <f>IF($BD99&lt;前期规划!$C$2,0,求节点(装备突破!$N$86:$N$121,装备突破!AQ$86:AQ$121,$BD99))</f>
        <v>0</v>
      </c>
      <c r="BL99" s="119">
        <f>IF($BD99&lt;前期规划!$C$2,0,求节点(装备突破!$N$86:$N$121,装备突破!AR$86:AR$121,$BD99))</f>
        <v>0</v>
      </c>
      <c r="BM99" s="119">
        <f>IF($BD99&lt;前期规划!$C$2,0,求节点(装备突破!$N$86:$N$121,装备突破!AS$86:AS$121,$BD99))</f>
        <v>36.74037055564024</v>
      </c>
      <c r="BN99" s="119">
        <f>IF($BD99&lt;前期规划!$C$2,0,求节点(装备突破!$N$86:$N$121,装备突破!AT$86:AT$121,$BD99))</f>
        <v>5.2486243650914624</v>
      </c>
      <c r="BO99" s="119">
        <f>IF($BD99&lt;前期规划!$C$2,0,求节点(装备突破!$N$86:$N$121,装备突破!AU$86:AU$121,$BD99))</f>
        <v>158.0110050792683</v>
      </c>
      <c r="BP99" s="119">
        <f>IF($BD99&lt;前期规划!$C$2,0,求节点(装备突破!$N$86:$N$121,装备突破!AV$86:AV$121,$BD99))</f>
        <v>0</v>
      </c>
      <c r="BQ99" s="80">
        <f t="shared" si="70"/>
        <v>0</v>
      </c>
      <c r="BR99" s="80">
        <f t="shared" si="48"/>
        <v>0</v>
      </c>
      <c r="BS99" s="80">
        <f t="shared" si="49"/>
        <v>2.8304114157400049</v>
      </c>
      <c r="BT99" s="80">
        <f t="shared" si="50"/>
        <v>6.2607639107047452</v>
      </c>
      <c r="BU99" s="80">
        <f t="shared" si="51"/>
        <v>0.25902271409308297</v>
      </c>
      <c r="BV99" s="80">
        <f t="shared" si="52"/>
        <v>0</v>
      </c>
      <c r="BY99" s="80">
        <v>94</v>
      </c>
      <c r="BZ99" s="119">
        <f>[4]军团势力点战斗奖励设计!GT103+求节点(活动投放!$S$126:$S$161,活动投放!AN$126:AN$161,$BY99)</f>
        <v>95.085940621119036</v>
      </c>
      <c r="CA99" s="119">
        <f>[4]军团势力点战斗奖励设计!GU103+求节点(活动投放!$S$126:$S$161,活动投放!AO$126:AO$161,$BY99)</f>
        <v>214.62423114408458</v>
      </c>
      <c r="CB99" s="119">
        <f>[4]军团势力点战斗奖励设计!GV103+求节点(活动投放!$S$126:$S$161,活动投放!AP$126:AP$161,$BY99)</f>
        <v>148.26200130870905</v>
      </c>
      <c r="CC99" s="119">
        <f>[4]军团势力点战斗奖励设计!GW103+求节点(活动投放!$S$126:$S$161,活动投放!AQ$126:AQ$161,$BY99)</f>
        <v>62.701078848272402</v>
      </c>
      <c r="CD99" s="119">
        <f>[4]军团势力点战斗奖励设计!GX103+求节点(活动投放!$S$126:$S$161,活动投放!AR$126:AR$161,$BY99)</f>
        <v>84.178908318146469</v>
      </c>
      <c r="CE99" s="119">
        <f>[4]军团势力点战斗奖励设计!GY103+求节点(活动投放!$S$126:$S$161,活动投放!AS$126:AS$161,$BY99)</f>
        <v>19.233421651760619</v>
      </c>
      <c r="CF99" s="119">
        <f>IF($BY99&lt;前期规划!$C$2,0,求节点(装备突破!$N$126:$N$161,装备突破!AQ$126:AQ$161,$BY99))</f>
        <v>0</v>
      </c>
      <c r="CG99" s="119">
        <f>IF($BY99&lt;前期规划!$C$2,0,求节点(装备突破!$N$126:$N$161,装备突破!AR$126:AR$161,$BY99))</f>
        <v>0</v>
      </c>
      <c r="CH99" s="119">
        <f>IF($BY99&lt;前期规划!$C$2,0,求节点(装备突破!$N$126:$N$161,装备突破!AS$126:AS$161,$BY99))</f>
        <v>23.688851030579471</v>
      </c>
      <c r="CI99" s="119">
        <f>IF($BY99&lt;前期规划!$C$2,0,求节点(装备突破!$N$126:$N$161,装备突破!AT$126:AT$161,$BY99))</f>
        <v>3.3841215757970668</v>
      </c>
      <c r="CJ99" s="119">
        <f>IF($BY99&lt;前期规划!$C$2,0,求节点(装备突破!$N$126:$N$161,装备突破!AU$126:AU$161,$BY99))</f>
        <v>212.92702739362346</v>
      </c>
      <c r="CK99" s="119">
        <f>IF($BY99&lt;前期规划!$C$2,0,求节点(装备突破!$N$126:$N$161,装备突破!AV$126:AV$161,$BY99))</f>
        <v>0</v>
      </c>
      <c r="CL99" s="80">
        <f t="shared" si="71"/>
        <v>0</v>
      </c>
      <c r="CM99" s="80">
        <f t="shared" si="53"/>
        <v>0</v>
      </c>
      <c r="CN99" s="80">
        <f t="shared" si="54"/>
        <v>6.2587248793671142</v>
      </c>
      <c r="CO99" s="80">
        <f t="shared" si="55"/>
        <v>18.528021953083741</v>
      </c>
      <c r="CP99" s="80">
        <f t="shared" si="56"/>
        <v>0.39534158415000437</v>
      </c>
      <c r="CQ99" s="80">
        <f t="shared" si="57"/>
        <v>0</v>
      </c>
      <c r="CT99" s="80">
        <v>94</v>
      </c>
      <c r="CU99" s="119">
        <f>[4]军团势力点战斗奖励设计!GZ103+求节点(活动投放!$S$166:$S$201,活动投放!AN$166:AN$201,$CT99)</f>
        <v>61.628981302607144</v>
      </c>
      <c r="CV99" s="119">
        <f>[4]军团势力点战斗奖励设计!HA103+求节点(活动投放!$S$166:$S$201,活动投放!AO$166:AO$201,$CT99)</f>
        <v>214.75770646008428</v>
      </c>
      <c r="CW99" s="119">
        <f>[4]军团势力点战斗奖励设计!HB103+求节点(活动投放!$S$166:$S$201,活动投放!AP$166:AP$201,$CT99)</f>
        <v>181.87371614745012</v>
      </c>
      <c r="CX99" s="119">
        <f>[4]军团势力点战斗奖励设计!HC103+求节点(活动投放!$S$166:$S$201,活动投放!AQ$166:AQ$201,$CT99)</f>
        <v>92.475354707260692</v>
      </c>
      <c r="CY99" s="119">
        <f>[4]军团势力点战斗奖励设计!HD103+求节点(活动投放!$S$166:$S$201,活动投放!AR$166:AR$201,$CT99)</f>
        <v>114.36158410651552</v>
      </c>
      <c r="CZ99" s="119">
        <f>[4]军团势力点战斗奖励设计!HE103+求节点(活动投放!$S$166:$S$201,活动投放!AS$166:AS$201,$CT99)</f>
        <v>20.947915418926755</v>
      </c>
      <c r="DA99" s="119">
        <f>IF($CT99&lt;前期规划!$C$2,0,求节点(装备突破!$N$166:$N$201,装备突破!AQ$166:AQ$201,$CT99))</f>
        <v>0</v>
      </c>
      <c r="DB99" s="119">
        <f>IF($CT99&lt;前期规划!$C$2,0,求节点(装备突破!$N$166:$N$201,装备突破!AR$166:AR$201,$CT99))</f>
        <v>0</v>
      </c>
      <c r="DC99" s="119">
        <f>IF($CT99&lt;前期规划!$C$2,0,求节点(装备突破!$N$166:$N$201,装备突破!AS$166:AS$201,$CT99))</f>
        <v>0.67379185993635815</v>
      </c>
      <c r="DD99" s="119">
        <f>IF($CT99&lt;前期规划!$C$2,0,求节点(装备突破!$N$166:$N$201,装备突破!AT$166:AT$201,$CT99))</f>
        <v>9.6255979990909069E-2</v>
      </c>
      <c r="DE99" s="119">
        <f>IF($CT99&lt;前期规划!$C$2,0,求节点(装备突破!$N$166:$N$201,装备突破!AU$166:AU$201,$CT99))</f>
        <v>319.22995216007274</v>
      </c>
      <c r="DF99" s="119">
        <f>IF($CT99&lt;前期规划!$C$2,0,求节点(装备突破!$N$166:$N$201,装备突破!AV$166:AV$201,$CT99))</f>
        <v>0</v>
      </c>
      <c r="DG99" s="80">
        <f t="shared" si="72"/>
        <v>0</v>
      </c>
      <c r="DH99" s="80">
        <f t="shared" si="58"/>
        <v>0</v>
      </c>
      <c r="DI99" s="80">
        <f t="shared" si="59"/>
        <v>269.92566541933098</v>
      </c>
      <c r="DJ99" s="80">
        <f t="shared" si="60"/>
        <v>960.72321653152937</v>
      </c>
      <c r="DK99" s="80">
        <f t="shared" si="61"/>
        <v>0.35824202375963377</v>
      </c>
      <c r="DL99" s="80">
        <f t="shared" si="62"/>
        <v>0</v>
      </c>
      <c r="DN99" s="128">
        <f>[4]军团势力点战斗奖励设计!HE103/CZ99</f>
        <v>3.3065611547100339E-2</v>
      </c>
      <c r="DO99" s="128">
        <f>求节点(活动投放!$S$166:$S$201,活动投放!AS$166:AS$201,$CT99)/CZ99</f>
        <v>0.9669343884528997</v>
      </c>
      <c r="DU99" s="140">
        <v>94</v>
      </c>
      <c r="DV99" s="140">
        <f>[4]军团势力点战斗奖励设计!AA103+[4]军团势力点战斗奖励设计!AF103+求节点(活动投放!$S$6:$S$41,活动投放!$BC$6:$BC$41,$DU99)</f>
        <v>4995.8287748252351</v>
      </c>
      <c r="DW99" s="140">
        <f>[4]军团势力点战斗奖励设计!AB103+[4]军团势力点战斗奖励设计!AG103+求节点(活动投放!$S$46:$S$81,活动投放!$BC$46:$BC$81,$DU99)</f>
        <v>5015.8211352877606</v>
      </c>
      <c r="DX99" s="140">
        <f>[4]军团势力点战斗奖励设计!AC103+[4]军团势力点战斗奖励设计!AH103+求节点(活动投放!$S$86:$S$121,活动投放!$BC$86:$BC$121,$DU99)</f>
        <v>5559.6196686259782</v>
      </c>
      <c r="DY99" s="140">
        <f>[4]军团势力点战斗奖励设计!AD103+[4]军团势力点战斗奖励设计!AI103+求节点(活动投放!$S$126:$S$161,活动投放!$BC$126:$BC$161,$DU99)</f>
        <v>7192.3292359340767</v>
      </c>
      <c r="DZ99" s="140">
        <f>[4]军团势力点战斗奖励设计!AE103+[4]军团势力点战斗奖励设计!AJ103+求节点(活动投放!$S$166:$S$201,活动投放!$BC$166:$BC$201,$DU99)</f>
        <v>8916.4432873418373</v>
      </c>
      <c r="EA99" s="140">
        <f>[4]军团势力点战斗奖励设计!BI103+[4]军团势力点战斗奖励设计!BN103+求节点(活动投放!$S$6:$S$41,活动投放!$BE$6:$BE$41,$DU99)</f>
        <v>166.52762582750779</v>
      </c>
      <c r="EB99" s="140">
        <f>[4]军团势力点战斗奖励设计!BJ103+[4]军团势力点战斗奖励设计!BO103+求节点(活动投放!$S$46:$S$81,活动投放!$BE$46:$BE$81,$DU99)</f>
        <v>167.19403784292533</v>
      </c>
      <c r="EC99" s="140">
        <f>[4]军团势力点战斗奖励设计!BK103+[4]军团势力点战斗奖励设计!BP103+求节点(活动投放!$S$86:$S$121,活动投放!$BE$86:$BE$121,$DU99)</f>
        <v>185.32065562086595</v>
      </c>
      <c r="ED99" s="140">
        <f>[4]军团势力点战斗奖励设计!BL103+[4]军团势力点战斗奖励设计!BQ103+求节点(活动投放!$S$126:$S$161,活动投放!$BE$126:$BE$161,$DU99)</f>
        <v>239.74430786446919</v>
      </c>
      <c r="EE99" s="140">
        <f>[4]军团势力点战斗奖励设计!BM103+[4]军团势力点战斗奖励设计!BR103+求节点(活动投放!$S$166:$S$201,活动投放!$BE$166:$BE$201,$DU99)</f>
        <v>297.21477624472789</v>
      </c>
      <c r="EF99" s="140">
        <f t="shared" si="73"/>
        <v>1.0000000000000004</v>
      </c>
      <c r="EG99" s="140">
        <f t="shared" si="74"/>
        <v>1.0000000000000002</v>
      </c>
      <c r="EH99" s="140">
        <f t="shared" si="75"/>
        <v>1</v>
      </c>
      <c r="EI99" s="140">
        <f t="shared" si="76"/>
        <v>1.0000000000000002</v>
      </c>
      <c r="EJ99" s="140">
        <f t="shared" si="77"/>
        <v>1</v>
      </c>
      <c r="EM99" s="140">
        <v>94</v>
      </c>
      <c r="EN99" s="140">
        <f>[4]军团势力点战斗奖励设计!AK103+[4]军团势力点战斗奖励设计!AP103+求节点(活动投放!$S$6:$S$41,活动投放!$BD$6:$BD$41,$EM99)</f>
        <v>1896.6222117614859</v>
      </c>
      <c r="EO99" s="140">
        <f>[4]军团势力点战斗奖励设计!AL103+[4]军团势力点战斗奖励设计!AQ103+求节点(活动投放!$S$46:$S$81,活动投放!$BD$46:$BD$81,$EM99)</f>
        <v>3037.9749253837163</v>
      </c>
      <c r="EP99" s="140">
        <f>[4]军团势力点战斗奖励设计!AM103+[4]军团势力点战斗奖励设计!AR103+求节点(活动投放!$S$86:$S$121,活动投放!$BD$86:$BD$121,$EM99)</f>
        <v>4667.2749718003633</v>
      </c>
      <c r="EQ99" s="140">
        <f>[4]军团势力点战斗奖励设计!AN103+[4]军团势力点战斗奖励设计!AS103+求节点(活动投放!$S$126:$S$161,活动投放!$BD$126:$BD$161,$EM99)</f>
        <v>9537.1848834051307</v>
      </c>
      <c r="ER99" s="140">
        <f>[4]军团势力点战斗奖励设计!AO103+[4]军团势力点战斗奖励设计!AT103+求节点(活动投放!$S$166:$S$201,活动投放!$BD$166:$BD$201,$EM99)</f>
        <v>12461.092092662522</v>
      </c>
      <c r="ES99" s="140">
        <f>[4]军团势力点战斗奖励设计!BS103+[4]军团势力点战斗奖励设计!BX103+求节点(活动投放!$S$6:$S$41,活动投放!$BF$6:$BF$41,$EM99)</f>
        <v>37.932444235229717</v>
      </c>
      <c r="ET99" s="140">
        <f>[4]军团势力点战斗奖励设计!BT103+[4]军团势力点战斗奖励设计!BY103+求节点(活动投放!$S$46:$S$81,活动投放!$BF$46:$BF$81,$EM99)</f>
        <v>60.759498507674344</v>
      </c>
      <c r="EU99" s="140">
        <f>[4]军团势力点战斗奖励设计!BU103+[4]军团势力点战斗奖励设计!BZ103+求节点(活动投放!$S$86:$S$121,活动投放!$BF$86:$BF$121,$EM99)</f>
        <v>93.345499436007245</v>
      </c>
      <c r="EV99" s="140">
        <f>[4]军团势力点战斗奖励设计!BV103+[4]军团势力点战斗奖励设计!CA103+求节点(活动投放!$S$126:$S$161,活动投放!$BF$126:$BF$161,$EM99)</f>
        <v>190.74369766810258</v>
      </c>
      <c r="EW99" s="140">
        <f>[4]军团势力点战斗奖励设计!BW103+[4]军团势力点战斗奖励设计!CB103+求节点(活动投放!$S$166:$S$201,活动投放!$BF$166:$BF$201,$EM99)</f>
        <v>249.22184185325042</v>
      </c>
      <c r="EX99" s="140">
        <f t="shared" si="78"/>
        <v>1</v>
      </c>
      <c r="EY99" s="140">
        <f t="shared" si="79"/>
        <v>0.99999999999999967</v>
      </c>
      <c r="EZ99" s="140">
        <f t="shared" si="80"/>
        <v>1.0000000000000002</v>
      </c>
      <c r="FA99" s="140">
        <f t="shared" si="81"/>
        <v>1.0000000000000002</v>
      </c>
      <c r="FB99" s="140">
        <f t="shared" si="82"/>
        <v>1.0000000000000002</v>
      </c>
    </row>
    <row r="100" spans="2:158" x14ac:dyDescent="0.15">
      <c r="B100" s="80">
        <v>95</v>
      </c>
      <c r="C100" s="119">
        <f>[4]军团势力点战斗奖励设计!GB104+求节点(活动投放!$S$6:$S$41,活动投放!AN$6:AN$41,$B100)</f>
        <v>290.98454404687169</v>
      </c>
      <c r="D100" s="119">
        <f>[4]军团势力点战斗奖励设计!GC104+求节点(活动投放!$S$6:$S$41,活动投放!AO$6:AO$41,$B100)</f>
        <v>399.43095782153733</v>
      </c>
      <c r="E100" s="119">
        <f>[4]军团势力点战斗奖励设计!GD104+求节点(活动投放!$S$6:$S$41,活动投放!AP$6:AP$41,$B100)</f>
        <v>96.821003157160789</v>
      </c>
      <c r="F100" s="119">
        <f>[4]军团势力点战斗奖励设计!GE104+求节点(活动投放!$S$6:$S$41,活动投放!AQ$6:AQ$41,$B100)</f>
        <v>18.137878871948967</v>
      </c>
      <c r="G100" s="119">
        <f>[4]军团势力点战斗奖励设计!GF104+求节点(活动投放!$S$6:$S$41,活动投放!AR$6:AR$41,$B100)</f>
        <v>17.442723069837175</v>
      </c>
      <c r="H100" s="119">
        <f>[4]军团势力点战斗奖励设计!GG104+求节点(活动投放!$S$6:$S$41,活动投放!AS$6:AS$41,$B100)</f>
        <v>3.9928343456729012</v>
      </c>
      <c r="I100" s="119">
        <f>IF($B100&lt;前期规划!$C$2,0,求节点(装备突破!$N$6:$N$41,装备突破!AQ$6:AQ$41,$B100))</f>
        <v>0</v>
      </c>
      <c r="J100" s="119">
        <f>IF($B100&lt;前期规划!$C$2,0,求节点(装备突破!$N$6:$N$41,装备突破!AR$6:AR$41,$B100))</f>
        <v>0</v>
      </c>
      <c r="K100" s="119">
        <f>IF($B100&lt;前期规划!$C$2,0,求节点(装备突破!$N$6:$N$41,装备突破!AS$6:AS$41,$B100))</f>
        <v>30.927030698298328</v>
      </c>
      <c r="L100" s="119">
        <f>IF($B100&lt;前期规划!$C$2,0,求节点(装备突破!$N$6:$N$41,装备突破!AT$6:AT$41,$B100))</f>
        <v>4.4181472426140465</v>
      </c>
      <c r="M100" s="119">
        <f>IF($B100&lt;前期规划!$C$2,0,求节点(装备突破!$N$6:$N$41,装备突破!AU$6:AU$41,$B100))</f>
        <v>84.654822059087621</v>
      </c>
      <c r="N100" s="119">
        <f>IF($B100&lt;前期规划!$C$2,0,求节点(装备突破!$N$6:$N$41,装备突破!AV$6:AV$41,$B100))</f>
        <v>0</v>
      </c>
      <c r="O100" s="80">
        <f t="shared" si="63"/>
        <v>0</v>
      </c>
      <c r="P100" s="80">
        <f t="shared" si="64"/>
        <v>0</v>
      </c>
      <c r="Q100" s="80">
        <f t="shared" si="65"/>
        <v>3.1306271882896306</v>
      </c>
      <c r="R100" s="80">
        <f t="shared" si="66"/>
        <v>4.1053133532999881</v>
      </c>
      <c r="S100" s="80">
        <f t="shared" si="67"/>
        <v>0.20604523930913768</v>
      </c>
      <c r="T100" s="80">
        <f t="shared" si="68"/>
        <v>0</v>
      </c>
      <c r="V100" s="128">
        <f>[4]军团势力点战斗奖励设计!GD104/E100</f>
        <v>0.83951046973653742</v>
      </c>
      <c r="W100" s="128">
        <f>求节点(活动投放!$S$6:$S$41,活动投放!AP$6:AP$41,$B100)/E100</f>
        <v>0.16048953026346255</v>
      </c>
      <c r="Y100" s="128">
        <f>[4]军团势力点战斗奖励设计!GE104/F100</f>
        <v>0.58448608560669435</v>
      </c>
      <c r="Z100" s="128">
        <f>求节点(活动投放!$S$6:$S$41,活动投放!AQ$6:AQ$41,$B100)/F100</f>
        <v>0.41551391439330571</v>
      </c>
      <c r="AB100" s="128">
        <f>[4]军团势力点战斗奖励设计!GF104/G100</f>
        <v>0.19550342230794912</v>
      </c>
      <c r="AC100" s="128">
        <f>求节点(活动投放!$S$6:$S$41,活动投放!AR$6:AR$41,$B100)/G100</f>
        <v>0.80449657769205085</v>
      </c>
      <c r="AE100" s="128">
        <f>[4]军团势力点战斗奖励设计!GG104/H100</f>
        <v>9.4895331633796459E-2</v>
      </c>
      <c r="AF100" s="128">
        <f>求节点(活动投放!$S$6:$S$41,活动投放!AS$6:AS$41,$B100)/H100</f>
        <v>0.90510466836620351</v>
      </c>
      <c r="AI100" s="80">
        <v>95</v>
      </c>
      <c r="AJ100" s="119">
        <f>[4]军团势力点战斗奖励设计!GH104+求节点(活动投放!$S$46:$S$81,活动投放!AN$46:AN$81,$AI100)</f>
        <v>234.2504143508647</v>
      </c>
      <c r="AK100" s="119">
        <f>[4]军团势力点战斗奖励设计!GI104+求节点(活动投放!$S$46:$S$81,活动投放!AO$46:AO$81,$AI100)</f>
        <v>333.39305418990955</v>
      </c>
      <c r="AL100" s="119">
        <f>[4]军团势力点战斗奖励设计!GJ104+求节点(活动投放!$S$46:$S$81,活动投放!AP$46:AP$81,$AI100)</f>
        <v>102.04814432233789</v>
      </c>
      <c r="AM100" s="119">
        <f>[4]军团势力点战斗奖励设计!GK104+求节点(活动投放!$S$46:$S$81,活动投放!AQ$46:AQ$81,$AI100)</f>
        <v>24.798775702473108</v>
      </c>
      <c r="AN100" s="119">
        <f>[4]军团势力点战斗奖励设计!GL104+求节点(活动投放!$S$46:$S$81,活动投放!AR$46:AR$81,$AI100)</f>
        <v>28.130941882989376</v>
      </c>
      <c r="AO100" s="119">
        <f>[4]军团势力点战斗奖励设计!GM104+求节点(活动投放!$S$46:$S$81,活动投放!AS$46:AS$81,$AI100)</f>
        <v>6.3945613591972137</v>
      </c>
      <c r="AP100" s="119">
        <f>IF($AI100&lt;前期规划!$C$2,0,求节点(装备突破!$N$46:$N$81,装备突破!AQ$46:AQ$81,$AI100))</f>
        <v>0</v>
      </c>
      <c r="AQ100" s="119">
        <f>IF($AI100&lt;前期规划!$C$2,0,求节点(装备突破!$N$46:$N$81,装备突破!AR$46:AR$81,$AI100))</f>
        <v>0</v>
      </c>
      <c r="AR100" s="119">
        <f>IF($AI100&lt;前期规划!$C$2,0,求节点(装备突破!$N$46:$N$81,装备突破!AS$46:AS$81,$AI100))</f>
        <v>29.65345648550198</v>
      </c>
      <c r="AS100" s="119">
        <f>IF($AI100&lt;前期规划!$C$2,0,求节点(装备突破!$N$46:$N$81,装备突破!AT$46:AT$81,$AI100))</f>
        <v>4.236208069357426</v>
      </c>
      <c r="AT100" s="119">
        <f>IF($AI100&lt;前期规划!$C$2,0,求节点(装备突破!$N$46:$N$81,装备突破!AU$46:AU$81,$AI100))</f>
        <v>126.11033544514059</v>
      </c>
      <c r="AU100" s="119">
        <f>IF($AI100&lt;前期规划!$C$2,0,求节点(装备突破!$N$46:$N$81,装备突破!AV$46:AV$81,$AI100))</f>
        <v>0</v>
      </c>
      <c r="AV100" s="80">
        <f t="shared" si="69"/>
        <v>0</v>
      </c>
      <c r="AW100" s="80">
        <f t="shared" si="43"/>
        <v>0</v>
      </c>
      <c r="AX100" s="80">
        <f t="shared" si="44"/>
        <v>3.4413574812848804</v>
      </c>
      <c r="AY100" s="80">
        <f t="shared" si="45"/>
        <v>5.8540032256335177</v>
      </c>
      <c r="AZ100" s="80">
        <f t="shared" si="46"/>
        <v>0.22306610940089561</v>
      </c>
      <c r="BA100" s="80">
        <f t="shared" si="47"/>
        <v>0</v>
      </c>
      <c r="BD100" s="80">
        <v>95</v>
      </c>
      <c r="BE100" s="119">
        <f>[4]军团势力点战斗奖励设计!GN104+求节点(活动投放!$S$86:$S$121,活动投放!AN$86:AN$121,$BD100)</f>
        <v>164.42807037471789</v>
      </c>
      <c r="BF100" s="119">
        <f>[4]军团势力点战斗奖励设计!GO104+求节点(活动投放!$S$86:$S$121,活动投放!AO$86:AO$121,$BD100)</f>
        <v>265.79667069100424</v>
      </c>
      <c r="BG100" s="119">
        <f>[4]军团势力点战斗奖励设计!GP104+求节点(活动投放!$S$86:$S$121,活动投放!AP$86:AP$121,$BD100)</f>
        <v>114.54965095022784</v>
      </c>
      <c r="BH100" s="119">
        <f>[4]军团势力点战斗奖励设计!GQ104+求节点(活动投放!$S$86:$S$121,活动投放!AQ$86:AQ$121,$BD100)</f>
        <v>37.195557869445366</v>
      </c>
      <c r="BI100" s="119">
        <f>[4]军团势力点战斗奖励设计!GR104+求节点(活动投放!$S$86:$S$121,活动投放!AR$86:AR$121,$BD100)</f>
        <v>43.405902771690677</v>
      </c>
      <c r="BJ100" s="119">
        <f>[4]军团势力点战斗奖励设计!GS104+求节点(活动投放!$S$86:$S$121,活动投放!AS$86:AS$121,$BD100)</f>
        <v>9.9613850645396838</v>
      </c>
      <c r="BK100" s="119">
        <f>IF($BD100&lt;前期规划!$C$2,0,求节点(装备突破!$N$86:$N$121,装备突破!AQ$86:AQ$121,$BD100))</f>
        <v>0</v>
      </c>
      <c r="BL100" s="119">
        <f>IF($BD100&lt;前期规划!$C$2,0,求节点(装备突破!$N$86:$N$121,装备突破!AR$86:AR$121,$BD100))</f>
        <v>0</v>
      </c>
      <c r="BM100" s="119">
        <f>IF($BD100&lt;前期规划!$C$2,0,求节点(装备突破!$N$86:$N$121,装备突破!AS$86:AS$121,$BD100))</f>
        <v>21.177146638710919</v>
      </c>
      <c r="BN100" s="119">
        <f>IF($BD100&lt;前期规划!$C$2,0,求节点(装备突破!$N$86:$N$121,装备突破!AT$86:AT$121,$BD100))</f>
        <v>3.0253066626729881</v>
      </c>
      <c r="BO100" s="119">
        <f>IF($BD100&lt;前期规划!$C$2,0,求节点(装备突破!$N$86:$N$121,装备突破!AU$86:AU$121,$BD100))</f>
        <v>175.79754669861609</v>
      </c>
      <c r="BP100" s="119">
        <f>IF($BD100&lt;前期规划!$C$2,0,求节点(装备突破!$N$86:$N$121,装备突破!AV$86:AV$121,$BD100))</f>
        <v>0</v>
      </c>
      <c r="BQ100" s="80">
        <f t="shared" si="70"/>
        <v>0</v>
      </c>
      <c r="BR100" s="80">
        <f t="shared" si="48"/>
        <v>0</v>
      </c>
      <c r="BS100" s="80">
        <f t="shared" si="49"/>
        <v>5.4091163887412472</v>
      </c>
      <c r="BT100" s="80">
        <f t="shared" si="50"/>
        <v>12.294805788905213</v>
      </c>
      <c r="BU100" s="80">
        <f t="shared" si="51"/>
        <v>0.24690846707949182</v>
      </c>
      <c r="BV100" s="80">
        <f t="shared" si="52"/>
        <v>0</v>
      </c>
      <c r="BY100" s="80">
        <v>95</v>
      </c>
      <c r="BZ100" s="119">
        <f>[4]军团势力点战斗奖励设计!GT104+求节点(活动投放!$S$126:$S$161,活动投放!AN$126:AN$161,$BY100)</f>
        <v>95.085940621119036</v>
      </c>
      <c r="CA100" s="119">
        <f>[4]军团势力点战斗奖励设计!GU104+求节点(活动投放!$S$126:$S$161,活动投放!AO$126:AO$161,$BY100)</f>
        <v>226.6214629212466</v>
      </c>
      <c r="CB100" s="119">
        <f>[4]军团势力点战斗奖励设计!GV104+求节点(活动投放!$S$126:$S$161,活动投放!AP$126:AP$161,$BY100)</f>
        <v>161.29705889686039</v>
      </c>
      <c r="CC100" s="119">
        <f>[4]军团势力点战斗奖励设计!GW104+求节点(活动投放!$S$126:$S$161,活动投放!AQ$126:AQ$161,$BY100)</f>
        <v>69.001729432787386</v>
      </c>
      <c r="CD100" s="119">
        <f>[4]军团势力点战斗奖励设计!GX104+求节点(活动投放!$S$126:$S$161,活动投放!AR$126:AR$161,$BY100)</f>
        <v>91.055195240508226</v>
      </c>
      <c r="CE100" s="119">
        <f>[4]军团势力点战斗奖励设计!GY104+求节点(活动投放!$S$126:$S$161,活动投放!AS$126:AS$161,$BY100)</f>
        <v>21.053901956942774</v>
      </c>
      <c r="CF100" s="119">
        <f>IF($BY100&lt;前期规划!$C$2,0,求节点(装备突破!$N$126:$N$161,装备突破!AQ$126:AQ$161,$BY100))</f>
        <v>0</v>
      </c>
      <c r="CG100" s="119">
        <f>IF($BY100&lt;前期规划!$C$2,0,求节点(装备突破!$N$126:$N$161,装备突破!AR$126:AR$161,$BY100))</f>
        <v>0</v>
      </c>
      <c r="CH100" s="119">
        <f>IF($BY100&lt;前期规划!$C$2,0,求节点(装备突破!$N$126:$N$161,装备突破!AS$126:AS$161,$BY100))</f>
        <v>3.6481729683128741</v>
      </c>
      <c r="CI100" s="119">
        <f>IF($BY100&lt;前期规划!$C$2,0,求节点(装备突破!$N$126:$N$161,装备突破!AT$126:AT$161,$BY100))</f>
        <v>0.52116756690183896</v>
      </c>
      <c r="CJ100" s="119">
        <f>IF($BY100&lt;前期规划!$C$2,0,求节点(装备突破!$N$126:$N$161,装备突破!AU$126:AU$161,$BY100))</f>
        <v>235.8306594647853</v>
      </c>
      <c r="CK100" s="119">
        <f>IF($BY100&lt;前期规划!$C$2,0,求节点(装备突破!$N$126:$N$161,装备突破!AV$126:AV$161,$BY100))</f>
        <v>0</v>
      </c>
      <c r="CL100" s="80">
        <f t="shared" si="71"/>
        <v>0</v>
      </c>
      <c r="CM100" s="80">
        <f t="shared" si="53"/>
        <v>0</v>
      </c>
      <c r="CN100" s="80">
        <f t="shared" si="54"/>
        <v>44.213106203528902</v>
      </c>
      <c r="CO100" s="80">
        <f t="shared" si="55"/>
        <v>132.39835671850958</v>
      </c>
      <c r="CP100" s="80">
        <f t="shared" si="56"/>
        <v>0.38610414543705573</v>
      </c>
      <c r="CQ100" s="80">
        <f t="shared" si="57"/>
        <v>0</v>
      </c>
      <c r="CT100" s="80">
        <v>95</v>
      </c>
      <c r="CU100" s="119">
        <f>[4]军团势力点战斗奖励设计!GZ104+求节点(活动投放!$S$166:$S$201,活动投放!AN$166:AN$201,$CT100)</f>
        <v>61.628981302607144</v>
      </c>
      <c r="CV100" s="119">
        <f>[4]军团势力点战斗奖励设计!HA104+求节点(活动投放!$S$166:$S$201,活动投放!AO$166:AO$201,$CT100)</f>
        <v>225.26876141865995</v>
      </c>
      <c r="CW100" s="119">
        <f>[4]军团势力点战斗奖励设计!HB104+求节点(活动投放!$S$166:$S$201,活动投放!AP$166:AP$201,$CT100)</f>
        <v>197.76451390689323</v>
      </c>
      <c r="CX100" s="119">
        <f>[4]军团势力点战斗奖励设计!HC104+求节点(活动投放!$S$166:$S$201,活动投放!AQ$166:AQ$201,$CT100)</f>
        <v>100.05808468506551</v>
      </c>
      <c r="CY100" s="119">
        <f>[4]军团势力点战斗奖励设计!HD104+求节点(活动投放!$S$166:$S$201,活动投放!AR$166:AR$201,$CT100)</f>
        <v>126.52442762905518</v>
      </c>
      <c r="CZ100" s="119">
        <f>[4]军团势力点战斗奖励设计!HE104+求节点(活动投放!$S$166:$S$201,活动投放!AS$166:AS$201,$CT100)</f>
        <v>24.23063478373258</v>
      </c>
      <c r="DA100" s="119">
        <f>IF($CT100&lt;前期规划!$C$2,0,求节点(装备突破!$N$166:$N$201,装备突破!AQ$166:AQ$201,$CT100))</f>
        <v>0</v>
      </c>
      <c r="DB100" s="119">
        <f>IF($CT100&lt;前期规划!$C$2,0,求节点(装备突破!$N$166:$N$201,装备突破!AR$166:AR$201,$CT100))</f>
        <v>0</v>
      </c>
      <c r="DC100" s="119">
        <f>IF($CT100&lt;前期规划!$C$2,0,求节点(装备突破!$N$166:$N$201,装备突破!AS$166:AS$201,$CT100))</f>
        <v>0</v>
      </c>
      <c r="DD100" s="119">
        <f>IF($CT100&lt;前期规划!$C$2,0,求节点(装备突破!$N$166:$N$201,装备突破!AT$166:AT$201,$CT100))</f>
        <v>0</v>
      </c>
      <c r="DE100" s="119">
        <f>IF($CT100&lt;前期规划!$C$2,0,求节点(装备突破!$N$166:$N$201,装备突破!AU$166:AU$201,$CT100))</f>
        <v>317.54748519486225</v>
      </c>
      <c r="DF100" s="119">
        <f>IF($CT100&lt;前期规划!$C$2,0,求节点(装备突破!$N$166:$N$201,装备突破!AV$166:AV$201,$CT100))</f>
        <v>2.4525148051377852</v>
      </c>
      <c r="DG100" s="80">
        <f t="shared" si="72"/>
        <v>0</v>
      </c>
      <c r="DH100" s="80">
        <f t="shared" si="58"/>
        <v>0</v>
      </c>
      <c r="DI100" s="80">
        <f t="shared" si="59"/>
        <v>0</v>
      </c>
      <c r="DJ100" s="80">
        <f t="shared" si="60"/>
        <v>0</v>
      </c>
      <c r="DK100" s="80">
        <f t="shared" si="61"/>
        <v>0.39844254332990159</v>
      </c>
      <c r="DL100" s="80">
        <f t="shared" si="62"/>
        <v>9.8799137656464726</v>
      </c>
      <c r="DN100" s="128">
        <f>[4]军团势力点战斗奖励设计!HE104/CZ100</f>
        <v>3.0843511289109404E-2</v>
      </c>
      <c r="DO100" s="128">
        <f>求节点(活动投放!$S$166:$S$201,活动投放!AS$166:AS$201,$CT100)/CZ100</f>
        <v>0.96915648871089055</v>
      </c>
      <c r="DU100" s="140">
        <v>95</v>
      </c>
      <c r="DV100" s="140">
        <f>[4]军团势力点战斗奖励设计!AA104+[4]军团势力点战斗奖励设计!AF104+求节点(活动投放!$S$6:$S$41,活动投放!$BC$6:$BC$41,$DU100)</f>
        <v>5766.5420855461371</v>
      </c>
      <c r="DW100" s="140">
        <f>[4]军团势力点战斗奖励设计!AB104+[4]军团势力点战斗奖励设计!AG104+求节点(活动投放!$S$46:$S$81,活动投放!$BC$46:$BC$81,$DU100)</f>
        <v>5785.3550314827025</v>
      </c>
      <c r="DX100" s="140">
        <f>[4]军团势力点战斗奖励设计!AC104+[4]军团势力点战斗奖励设计!AH104+求节点(活动投放!$S$86:$S$121,活动投放!$BC$86:$BC$121,$DU100)</f>
        <v>6293.7538501974459</v>
      </c>
      <c r="DY100" s="140">
        <f>[4]军团势力点战斗奖励设计!AD104+[4]军团势力点战斗奖励设计!AI104+求节点(活动投放!$S$126:$S$161,活动投放!$BC$126:$BC$161,$DU100)</f>
        <v>7912.1631425638006</v>
      </c>
      <c r="DZ100" s="140">
        <f>[4]军团势力点战斗奖励设计!AE104+[4]军团势力点战斗奖励设计!AJ104+求节点(活动投放!$S$166:$S$201,活动投放!$BC$166:$BC$201,$DU100)</f>
        <v>9547.1065848563812</v>
      </c>
      <c r="EA100" s="140">
        <f>[4]军团势力点战斗奖励设计!BI104+[4]军团势力点战斗奖励设计!BN104+求节点(活动投放!$S$6:$S$41,活动投放!$BE$6:$BE$41,$DU100)</f>
        <v>192.21806951820452</v>
      </c>
      <c r="EB100" s="140">
        <f>[4]军团势力点战斗奖励设计!BJ104+[4]军团势力点战斗奖励设计!BO104+求节点(活动投放!$S$46:$S$81,活动投放!$BE$46:$BE$81,$DU100)</f>
        <v>192.84516771609006</v>
      </c>
      <c r="EC100" s="140">
        <f>[4]军团势力点战斗奖励设计!BK104+[4]军团势力点战斗奖励设计!BP104+求节点(活动投放!$S$86:$S$121,活动投放!$BE$86:$BE$121,$DU100)</f>
        <v>209.79179500658151</v>
      </c>
      <c r="ED100" s="140">
        <f>[4]军团势力点战斗奖励设计!BL104+[4]军团势力点战斗奖励设计!BQ104+求节点(活动投放!$S$126:$S$161,活动投放!$BE$126:$BE$161,$DU100)</f>
        <v>263.73877141879325</v>
      </c>
      <c r="EE100" s="140">
        <f>[4]军团势力点战斗奖励设计!BM104+[4]军团势力点战斗奖励设计!BR104+求节点(活动投放!$S$166:$S$201,活动投放!$BE$166:$BE$201,$DU100)</f>
        <v>318.23688616187934</v>
      </c>
      <c r="EF100" s="140">
        <f t="shared" si="73"/>
        <v>1.0000000000000002</v>
      </c>
      <c r="EG100" s="140">
        <f t="shared" si="74"/>
        <v>1.0000000000000002</v>
      </c>
      <c r="EH100" s="140">
        <f t="shared" si="75"/>
        <v>1.0000000000000002</v>
      </c>
      <c r="EI100" s="140">
        <f t="shared" si="76"/>
        <v>1.0000000000000004</v>
      </c>
      <c r="EJ100" s="140">
        <f t="shared" si="77"/>
        <v>1.0000000000000002</v>
      </c>
      <c r="EM100" s="140">
        <v>95</v>
      </c>
      <c r="EN100" s="140">
        <f>[4]军团势力点战斗奖励设计!AK104+[4]军团势力点战斗奖励设计!AP104+求节点(活动投放!$S$6:$S$41,活动投放!$BD$6:$BD$41,$EM100)</f>
        <v>1996.5012080377101</v>
      </c>
      <c r="EO100" s="140">
        <f>[4]军团势力点战斗奖励设计!AL104+[4]军团势力点战斗奖励设计!AQ104+求节点(活动投放!$S$46:$S$81,活动投放!$BD$46:$BD$81,$EM100)</f>
        <v>3217.995780184252</v>
      </c>
      <c r="EP100" s="140">
        <f>[4]军团势力点战斗奖励设计!AM104+[4]军团势力点战斗奖励设计!AR104+求节点(活动投放!$S$86:$S$121,活动投放!$BD$86:$BD$121,$EM100)</f>
        <v>4954.2812064456457</v>
      </c>
      <c r="EQ100" s="140">
        <f>[4]军团势力点战斗奖励设计!AN104+[4]军团势力点战斗奖励设计!AS104+求节点(活动投放!$S$126:$S$161,活动投放!$BD$126:$BD$161,$EM100)</f>
        <v>10338.947064557538</v>
      </c>
      <c r="ER100" s="140">
        <f>[4]军团势力点战斗奖励设计!AO104+[4]军团势力点战斗奖励设计!AT104+求节点(活动投放!$S$166:$S$201,活动投放!$BD$166:$BD$201,$EM100)</f>
        <v>13881.493875963408</v>
      </c>
      <c r="ES100" s="140">
        <f>[4]军团势力点战斗奖励设计!BS104+[4]军团势力点战斗奖励设计!BX104+求节点(活动投放!$S$6:$S$41,活动投放!$BF$6:$BF$41,$EM100)</f>
        <v>39.930024160754201</v>
      </c>
      <c r="ET100" s="140">
        <f>[4]军团势力点战斗奖励设计!BT104+[4]军团势力点战斗奖励设计!BY104+求节点(活动投放!$S$46:$S$81,活动投放!$BF$46:$BF$81,$EM100)</f>
        <v>64.359915603685067</v>
      </c>
      <c r="EU100" s="140">
        <f>[4]军团势力点战斗奖励设计!BU104+[4]军团势力点战斗奖励设计!BZ104+求节点(活动投放!$S$86:$S$121,活动投放!$BF$86:$BF$121,$EM100)</f>
        <v>99.085624128912883</v>
      </c>
      <c r="EV100" s="140">
        <f>[4]军团势力点战斗奖励设计!BV104+[4]军团势力点战斗奖励设计!CA104+求节点(活动投放!$S$126:$S$161,活动投放!$BF$126:$BF$161,$EM100)</f>
        <v>206.77894129115074</v>
      </c>
      <c r="EW100" s="140">
        <f>[4]军团势力点战斗奖励设计!BW104+[4]军团势力点战斗奖励设计!CB104+求节点(活动投放!$S$166:$S$201,活动投放!$BF$166:$BF$201,$EM100)</f>
        <v>277.62987751926812</v>
      </c>
      <c r="EX100" s="140">
        <f t="shared" si="78"/>
        <v>1</v>
      </c>
      <c r="EY100" s="140">
        <f t="shared" si="79"/>
        <v>0.99999999999999956</v>
      </c>
      <c r="EZ100" s="140">
        <f t="shared" si="80"/>
        <v>1.0000000000000002</v>
      </c>
      <c r="FA100" s="140">
        <f t="shared" si="81"/>
        <v>1.0000000000000002</v>
      </c>
      <c r="FB100" s="140">
        <f t="shared" si="82"/>
        <v>1.0000000000000002</v>
      </c>
    </row>
    <row r="101" spans="2:158" x14ac:dyDescent="0.15">
      <c r="B101" s="80">
        <v>96</v>
      </c>
      <c r="C101" s="119">
        <f>[4]军团势力点战斗奖励设计!GB105+求节点(活动投放!$S$6:$S$41,活动投放!AN$6:AN$41,$B101)</f>
        <v>290.98454404687169</v>
      </c>
      <c r="D101" s="119">
        <f>[4]军团势力点战斗奖励设计!GC105+求节点(活动投放!$S$6:$S$41,活动投放!AO$6:AO$41,$B101)</f>
        <v>414.15783142986112</v>
      </c>
      <c r="E101" s="119">
        <f>[4]军团势力点战斗奖励设计!GD105+求节点(活动投放!$S$6:$S$41,活动投放!AP$6:AP$41,$B101)</f>
        <v>109.76379992126728</v>
      </c>
      <c r="F101" s="119">
        <f>[4]军团势力点战斗奖励设计!GE105+求节点(活动投放!$S$6:$S$41,活动投放!AQ$6:AQ$41,$B101)</f>
        <v>20.875022946266085</v>
      </c>
      <c r="G101" s="119">
        <f>[4]军团势力点战斗奖励设计!GF105+求节点(活动投放!$S$6:$S$41,活动投放!AR$6:AR$41,$B101)</f>
        <v>18.326727514561121</v>
      </c>
      <c r="H101" s="119">
        <f>[4]军团势力点战斗奖励设计!GG105+求节点(活动投放!$S$6:$S$41,活动投放!AS$6:AS$41,$B101)</f>
        <v>4.19311681921927</v>
      </c>
      <c r="I101" s="119">
        <f>IF($B101&lt;前期规划!$C$2,0,求节点(装备突破!$N$6:$N$41,装备突破!AQ$6:AQ$41,$B101))</f>
        <v>0</v>
      </c>
      <c r="J101" s="119">
        <f>IF($B101&lt;前期规划!$C$2,0,求节点(装备突破!$N$6:$N$41,装备突破!AR$6:AR$41,$B101))</f>
        <v>0</v>
      </c>
      <c r="K101" s="119">
        <f>IF($B101&lt;前期规划!$C$2,0,求节点(装备突破!$N$6:$N$41,装备突破!AS$6:AS$41,$B101))</f>
        <v>21.817790847566872</v>
      </c>
      <c r="L101" s="119">
        <f>IF($B101&lt;前期规划!$C$2,0,求节点(装备突破!$N$6:$N$41,装备突破!AT$6:AT$41,$B101))</f>
        <v>3.1168272639381245</v>
      </c>
      <c r="M101" s="119">
        <f>IF($B101&lt;前期规划!$C$2,0,求节点(装备突破!$N$6:$N$41,装备突破!AU$6:AU$41,$B101))</f>
        <v>95.065381888494997</v>
      </c>
      <c r="N101" s="119">
        <f>IF($B101&lt;前期规划!$C$2,0,求节点(装备突破!$N$6:$N$41,装备突破!AV$6:AV$41,$B101))</f>
        <v>0</v>
      </c>
      <c r="O101" s="80">
        <f t="shared" si="63"/>
        <v>0</v>
      </c>
      <c r="P101" s="80">
        <f t="shared" si="64"/>
        <v>0</v>
      </c>
      <c r="Q101" s="80">
        <f t="shared" si="65"/>
        <v>5.030930981424647</v>
      </c>
      <c r="R101" s="80">
        <f t="shared" si="66"/>
        <v>6.6975232114372627</v>
      </c>
      <c r="S101" s="80">
        <f t="shared" si="67"/>
        <v>0.19278024398047527</v>
      </c>
      <c r="T101" s="80">
        <f t="shared" si="68"/>
        <v>0</v>
      </c>
      <c r="V101" s="128">
        <f>[4]军团势力点战斗奖励设计!GD105/E101</f>
        <v>0.8526963185390275</v>
      </c>
      <c r="W101" s="128">
        <f>求节点(活动投放!$S$6:$S$41,活动投放!AP$6:AP$41,$B101)/E101</f>
        <v>0.1473036814609725</v>
      </c>
      <c r="Y101" s="128">
        <f>[4]军团势力点战斗奖励设计!GE105/F101</f>
        <v>0.62513936473301401</v>
      </c>
      <c r="Z101" s="128">
        <f>求节点(活动投放!$S$6:$S$41,活动投放!AQ$6:AQ$41,$B101)/F101</f>
        <v>0.37486063526698588</v>
      </c>
      <c r="AB101" s="128">
        <f>[4]军团势力点战斗奖励设计!GF105/G101</f>
        <v>0.20065688006349613</v>
      </c>
      <c r="AC101" s="128">
        <f>求节点(活动投放!$S$6:$S$41,活动投放!AR$6:AR$41,$B101)/G101</f>
        <v>0.79934311993650398</v>
      </c>
      <c r="AE101" s="128">
        <f>[4]军团势力点战斗奖励设计!GG105/H101</f>
        <v>9.7444988044063915E-2</v>
      </c>
      <c r="AF101" s="128">
        <f>求节点(活动投放!$S$6:$S$41,活动投放!AS$6:AS$41,$B101)/H101</f>
        <v>0.90255501195593613</v>
      </c>
      <c r="AI101" s="80">
        <v>96</v>
      </c>
      <c r="AJ101" s="119">
        <f>[4]军团势力点战斗奖励设计!GH105+求节点(活动投放!$S$46:$S$81,活动投放!AN$46:AN$81,$AI101)</f>
        <v>234.2504143508647</v>
      </c>
      <c r="AK101" s="119">
        <f>[4]军团势力点战斗奖励设计!GI105+求节点(活动投放!$S$46:$S$81,活动投放!AO$46:AO$81,$AI101)</f>
        <v>347.37408525581026</v>
      </c>
      <c r="AL101" s="119">
        <f>[4]军团势力点战斗奖励设计!GJ105+求节点(活动投放!$S$46:$S$81,活动投放!AP$46:AP$81,$AI101)</f>
        <v>113.97767477144953</v>
      </c>
      <c r="AM101" s="119">
        <f>[4]军团势力点战斗奖励设计!GK105+求节点(活动投放!$S$46:$S$81,活动投放!AQ$46:AQ$81,$AI101)</f>
        <v>28.541980514749824</v>
      </c>
      <c r="AN101" s="119">
        <f>[4]军团势力点战斗奖励设计!GL105+求节点(活动投放!$S$46:$S$81,活动投放!AR$46:AR$81,$AI101)</f>
        <v>29.701542151605729</v>
      </c>
      <c r="AO101" s="119">
        <f>[4]军团势力点战斗奖励设计!GM105+求节点(活动投放!$S$46:$S$81,活动投放!AS$46:AS$81,$AI101)</f>
        <v>6.7559977494558172</v>
      </c>
      <c r="AP101" s="119">
        <f>IF($AI101&lt;前期规划!$C$2,0,求节点(装备突破!$N$46:$N$81,装备突破!AQ$46:AQ$81,$AI101))</f>
        <v>0</v>
      </c>
      <c r="AQ101" s="119">
        <f>IF($AI101&lt;前期规划!$C$2,0,求节点(装备突破!$N$46:$N$81,装备突破!AR$46:AR$81,$AI101))</f>
        <v>0</v>
      </c>
      <c r="AR101" s="119">
        <f>IF($AI101&lt;前期规划!$C$2,0,求节点(装备突破!$N$46:$N$81,装备突破!AS$46:AS$81,$AI101))</f>
        <v>17.171611432501535</v>
      </c>
      <c r="AS101" s="119">
        <f>IF($AI101&lt;前期规划!$C$2,0,求节点(装备突破!$N$46:$N$81,装备突破!AT$46:AT$81,$AI101))</f>
        <v>2.4530873475002193</v>
      </c>
      <c r="AT101" s="119">
        <f>IF($AI101&lt;前期规划!$C$2,0,求节点(装备突破!$N$46:$N$81,装备突破!AU$46:AU$81,$AI101))</f>
        <v>140.37530121999825</v>
      </c>
      <c r="AU101" s="119">
        <f>IF($AI101&lt;前期规划!$C$2,0,求节点(装备突破!$N$46:$N$81,装备突破!AV$46:AV$81,$AI101))</f>
        <v>0</v>
      </c>
      <c r="AV101" s="80">
        <f t="shared" si="69"/>
        <v>0</v>
      </c>
      <c r="AW101" s="80">
        <f t="shared" si="43"/>
        <v>0</v>
      </c>
      <c r="AX101" s="80">
        <f t="shared" si="44"/>
        <v>6.6375642856510542</v>
      </c>
      <c r="AY101" s="80">
        <f t="shared" si="45"/>
        <v>11.635126056084015</v>
      </c>
      <c r="AZ101" s="80">
        <f t="shared" si="46"/>
        <v>0.21158666726603872</v>
      </c>
      <c r="BA101" s="80">
        <f t="shared" si="47"/>
        <v>0</v>
      </c>
      <c r="BD101" s="80">
        <v>96</v>
      </c>
      <c r="BE101" s="119">
        <f>[4]军团势力点战斗奖励设计!GN105+求节点(活动投放!$S$86:$S$121,活动投放!AN$86:AN$121,$BD101)</f>
        <v>164.42807037471789</v>
      </c>
      <c r="BF101" s="119">
        <f>[4]军团势力点战斗奖励设计!GO105+求节点(活动投放!$S$86:$S$121,活动投放!AO$86:AO$121,$BD101)</f>
        <v>279.51277576084738</v>
      </c>
      <c r="BG101" s="119">
        <f>[4]军团势力点战斗奖励设计!GP105+求节点(活动投放!$S$86:$S$121,活动投放!AP$86:AP$121,$BD101)</f>
        <v>125.89108912962109</v>
      </c>
      <c r="BH101" s="119">
        <f>[4]军团势力点战斗奖励设计!GQ105+求节点(活动投放!$S$86:$S$121,活动投放!AQ$86:AQ$121,$BD101)</f>
        <v>42.265250396272904</v>
      </c>
      <c r="BI101" s="119">
        <f>[4]军团势力点战斗奖励设计!GR105+求节点(活动投放!$S$86:$S$121,活动投放!AR$86:AR$121,$BD101)</f>
        <v>45.915900030290437</v>
      </c>
      <c r="BJ101" s="119">
        <f>[4]军团势力点战斗奖励设计!GS105+求节点(活动投放!$S$86:$S$121,活动投放!AS$86:AS$121,$BD101)</f>
        <v>10.568784371616989</v>
      </c>
      <c r="BK101" s="119">
        <f>IF($BD101&lt;前期规划!$C$2,0,求节点(装备突破!$N$86:$N$121,装备突破!AQ$86:AQ$121,$BD101))</f>
        <v>0</v>
      </c>
      <c r="BL101" s="119">
        <f>IF($BD101&lt;前期规划!$C$2,0,求节点(装备突破!$N$86:$N$121,装备突破!AR$86:AR$121,$BD101))</f>
        <v>0</v>
      </c>
      <c r="BM101" s="119">
        <f>IF($BD101&lt;前期规划!$C$2,0,求节点(装备突破!$N$86:$N$121,装备突破!AS$86:AS$121,$BD101))</f>
        <v>4.4131077671299348</v>
      </c>
      <c r="BN101" s="119">
        <f>IF($BD101&lt;前期规划!$C$2,0,求节点(装备突破!$N$86:$N$121,装备突破!AT$86:AT$121,$BD101))</f>
        <v>0.63044396673284764</v>
      </c>
      <c r="BO101" s="119">
        <f>IF($BD101&lt;前期规划!$C$2,0,求节点(装备突破!$N$86:$N$121,装备突破!AU$86:AU$121,$BD101))</f>
        <v>194.95644826613722</v>
      </c>
      <c r="BP101" s="119">
        <f>IF($BD101&lt;前期规划!$C$2,0,求节点(装备突破!$N$86:$N$121,装备突破!AV$86:AV$121,$BD101))</f>
        <v>0</v>
      </c>
      <c r="BQ101" s="80">
        <f t="shared" si="70"/>
        <v>0</v>
      </c>
      <c r="BR101" s="80">
        <f t="shared" si="48"/>
        <v>0</v>
      </c>
      <c r="BS101" s="80">
        <f t="shared" si="49"/>
        <v>28.526629253718493</v>
      </c>
      <c r="BT101" s="80">
        <f t="shared" si="50"/>
        <v>67.040455022996383</v>
      </c>
      <c r="BU101" s="80">
        <f t="shared" si="51"/>
        <v>0.2355187552843091</v>
      </c>
      <c r="BV101" s="80">
        <f t="shared" si="52"/>
        <v>0</v>
      </c>
      <c r="BY101" s="80">
        <v>96</v>
      </c>
      <c r="BZ101" s="119">
        <f>[4]军团势力点战斗奖励设计!GT105+求节点(活动投放!$S$126:$S$161,活动投放!AN$126:AN$161,$BY101)</f>
        <v>95.085940621119036</v>
      </c>
      <c r="CA101" s="119">
        <f>[4]军团势力点战斗奖励设计!GU105+求节点(活动投放!$S$126:$S$161,活动投放!AO$126:AO$161,$BY101)</f>
        <v>240.16714061182074</v>
      </c>
      <c r="CB101" s="119">
        <f>[4]军团势力点战斗奖励设计!GV105+求节点(活动投放!$S$126:$S$161,活动投放!AP$126:AP$161,$BY101)</f>
        <v>175.24246626938873</v>
      </c>
      <c r="CC101" s="119">
        <f>[4]军团势力点战斗奖励设计!GW105+求节点(活动投放!$S$126:$S$161,活动投放!AQ$126:AQ$161,$BY101)</f>
        <v>76.012818816128672</v>
      </c>
      <c r="CD101" s="119">
        <f>[4]军团势力点战斗奖励设计!GX105+求节点(活动投放!$S$126:$S$161,活动投放!AR$126:AR$161,$BY101)</f>
        <v>97.998038322290753</v>
      </c>
      <c r="CE101" s="119">
        <f>[4]军团势力点战斗奖励设计!GY105+求节点(活动投放!$S$126:$S$161,活动投放!AS$126:AS$161,$BY101)</f>
        <v>22.887407555538715</v>
      </c>
      <c r="CF101" s="119">
        <f>IF($BY101&lt;前期规划!$C$2,0,求节点(装备突破!$N$126:$N$161,装备突破!AQ$126:AQ$161,$BY101))</f>
        <v>0</v>
      </c>
      <c r="CG101" s="119">
        <f>IF($BY101&lt;前期规划!$C$2,0,求节点(装备突破!$N$126:$N$161,装备突破!AR$126:AR$161,$BY101))</f>
        <v>0</v>
      </c>
      <c r="CH101" s="119">
        <f>IF($BY101&lt;前期规划!$C$2,0,求节点(装备突破!$N$126:$N$161,装备突破!AS$126:AS$161,$BY101))</f>
        <v>0</v>
      </c>
      <c r="CI101" s="119">
        <f>IF($BY101&lt;前期规划!$C$2,0,求节点(装备突破!$N$126:$N$161,装备突破!AT$126:AT$161,$BY101))</f>
        <v>0</v>
      </c>
      <c r="CJ101" s="119">
        <f>IF($BY101&lt;前期规划!$C$2,0,求节点(装备突破!$N$126:$N$161,装备突破!AU$126:AU$161,$BY101))</f>
        <v>238.52900947753926</v>
      </c>
      <c r="CK101" s="119">
        <f>IF($BY101&lt;前期规划!$C$2,0,求节点(装备突破!$N$126:$N$161,装备突破!AV$126:AV$161,$BY101))</f>
        <v>1.4709905224607247</v>
      </c>
      <c r="CL101" s="80">
        <f t="shared" si="71"/>
        <v>0</v>
      </c>
      <c r="CM101" s="80">
        <f t="shared" si="53"/>
        <v>0</v>
      </c>
      <c r="CN101" s="80">
        <f t="shared" si="54"/>
        <v>0</v>
      </c>
      <c r="CO101" s="80">
        <f t="shared" si="55"/>
        <v>0</v>
      </c>
      <c r="CP101" s="80">
        <f t="shared" si="56"/>
        <v>0.41084327032984469</v>
      </c>
      <c r="CQ101" s="80">
        <f t="shared" si="57"/>
        <v>15.559180841798936</v>
      </c>
      <c r="CT101" s="80">
        <v>96</v>
      </c>
      <c r="CU101" s="119">
        <f>[4]军团势力点战斗奖励设计!GZ105+求节点(活动投放!$S$166:$S$201,活动投放!AN$166:AN$201,$CT101)</f>
        <v>61.628981302607144</v>
      </c>
      <c r="CV101" s="119">
        <f>[4]军团势力点战斗奖励设计!HA105+求节点(活动投放!$S$166:$S$201,活动投放!AO$166:AO$201,$CT101)</f>
        <v>236.44029864839945</v>
      </c>
      <c r="CW101" s="119">
        <f>[4]军团势力点战斗奖励设计!HB105+求节点(活动投放!$S$166:$S$201,活动投放!AP$166:AP$201,$CT101)</f>
        <v>214.06595108844098</v>
      </c>
      <c r="CX101" s="119">
        <f>[4]军团势力点战斗奖励设计!HC105+求节点(活动投放!$S$166:$S$201,活动投放!AQ$166:AQ$201,$CT101)</f>
        <v>108.00871362767757</v>
      </c>
      <c r="CY101" s="119">
        <f>[4]军团势力点战斗奖励设计!HD105+求节点(活动投放!$S$166:$S$201,活动投放!AR$166:AR$201,$CT101)</f>
        <v>138.79679795021505</v>
      </c>
      <c r="CZ101" s="119">
        <f>[4]军团势力点战斗奖励设计!HE105+求节点(活动投放!$S$166:$S$201,活动投放!AS$166:AS$201,$CT101)</f>
        <v>27.53826493790098</v>
      </c>
      <c r="DA101" s="119">
        <f>IF($CT101&lt;前期规划!$C$2,0,求节点(装备突破!$N$166:$N$201,装备突破!AQ$166:AQ$201,$CT101))</f>
        <v>0</v>
      </c>
      <c r="DB101" s="119">
        <f>IF($CT101&lt;前期规划!$C$2,0,求节点(装备突破!$N$166:$N$201,装备突破!AR$166:AR$201,$CT101))</f>
        <v>0</v>
      </c>
      <c r="DC101" s="119">
        <f>IF($CT101&lt;前期规划!$C$2,0,求节点(装备突破!$N$166:$N$201,装备突破!AS$166:AS$201,$CT101))</f>
        <v>0</v>
      </c>
      <c r="DD101" s="119">
        <f>IF($CT101&lt;前期规划!$C$2,0,求节点(装备突破!$N$166:$N$201,装备突破!AT$166:AT$201,$CT101))</f>
        <v>0</v>
      </c>
      <c r="DE101" s="119">
        <f>IF($CT101&lt;前期规划!$C$2,0,求节点(装备突破!$N$166:$N$201,装备突破!AU$166:AU$201,$CT101))</f>
        <v>315.02676780017958</v>
      </c>
      <c r="DF101" s="119">
        <f>IF($CT101&lt;前期规划!$C$2,0,求节点(装备突破!$N$166:$N$201,装备突破!AV$166:AV$201,$CT101))</f>
        <v>4.9732321998204405</v>
      </c>
      <c r="DG101" s="80">
        <f t="shared" si="72"/>
        <v>0</v>
      </c>
      <c r="DH101" s="80">
        <f t="shared" si="58"/>
        <v>0</v>
      </c>
      <c r="DI101" s="80">
        <f t="shared" si="59"/>
        <v>0</v>
      </c>
      <c r="DJ101" s="80">
        <f t="shared" si="60"/>
        <v>0</v>
      </c>
      <c r="DK101" s="80">
        <f t="shared" si="61"/>
        <v>0.44058731554600272</v>
      </c>
      <c r="DL101" s="80">
        <f t="shared" si="62"/>
        <v>5.5372972407954837</v>
      </c>
      <c r="DN101" s="128">
        <f>[4]军团势力点战斗奖励设计!HE105/CZ101</f>
        <v>2.9256562034652402E-2</v>
      </c>
      <c r="DO101" s="128">
        <f>求节点(活动投放!$S$166:$S$201,活动投放!AS$166:AS$201,$CT101)/CZ101</f>
        <v>0.97074343796534768</v>
      </c>
      <c r="DU101" s="140">
        <v>96</v>
      </c>
      <c r="DV101" s="140">
        <f>[4]军团势力点战斗奖励设计!AA105+[4]军团势力点战斗奖励设计!AF105+求节点(活动投放!$S$6:$S$41,活动投放!$BC$6:$BC$41,$DU101)</f>
        <v>6650.1545020455633</v>
      </c>
      <c r="DW101" s="140">
        <f>[4]军团势力点战斗奖励设计!AB105+[4]军团势力点战斗奖励设计!AG105+求节点(活动投放!$S$46:$S$81,活动投放!$BC$46:$BC$81,$DU101)</f>
        <v>6624.2168954367444</v>
      </c>
      <c r="DX101" s="140">
        <f>[4]军团势力点战斗奖励设计!AC105+[4]军团势力点战斗奖励设计!AH105+求节点(活动投放!$S$86:$S$121,活动投放!$BC$86:$BC$121,$DU101)</f>
        <v>7116.7201543880356</v>
      </c>
      <c r="DY101" s="140">
        <f>[4]军团势力点战斗奖励设计!AD105+[4]军团势力点战斗奖励设计!AI105+求节点(活动投放!$S$126:$S$161,活动投放!$BC$126:$BC$161,$DU101)</f>
        <v>8724.9038039982497</v>
      </c>
      <c r="DZ101" s="140">
        <f>[4]军团势力点战斗奖励设计!AE105+[4]军团势力点战斗奖励设计!AJ105+求节点(活动投放!$S$166:$S$201,活动投放!$BC$166:$BC$201,$DU101)</f>
        <v>10217.39881864075</v>
      </c>
      <c r="EA101" s="140">
        <f>[4]军团势力点战斗奖励设计!BI105+[4]军团势力点战斗奖励设计!BN105+求节点(活动投放!$S$6:$S$41,活动投放!$BE$6:$BE$41,$DU101)</f>
        <v>221.67181673485203</v>
      </c>
      <c r="EB101" s="140">
        <f>[4]军团势力点战斗奖励设计!BJ105+[4]军团势力点战斗奖励设计!BO105+求节点(活动投放!$S$46:$S$81,活动投放!$BE$46:$BE$81,$DU101)</f>
        <v>220.80722984789148</v>
      </c>
      <c r="EC101" s="140">
        <f>[4]军团势力点战斗奖励设计!BK105+[4]军团势力点战斗奖励设计!BP105+求节点(活动投放!$S$86:$S$121,活动投放!$BE$86:$BE$121,$DU101)</f>
        <v>237.22400514626781</v>
      </c>
      <c r="ED101" s="140">
        <f>[4]军团势力点战斗奖励设计!BL105+[4]军团势力点战斗奖励设计!BQ105+求节点(活动投放!$S$126:$S$161,活动投放!$BE$126:$BE$161,$DU101)</f>
        <v>290.83012679994158</v>
      </c>
      <c r="EE101" s="140">
        <f>[4]军团势力点战斗奖励设计!BM105+[4]军团势力点战斗奖励设计!BR105+求节点(活动投放!$S$166:$S$201,活动投放!$BE$166:$BE$201,$DU101)</f>
        <v>340.57996062135828</v>
      </c>
      <c r="EF101" s="140">
        <f t="shared" si="73"/>
        <v>1.0000000000000004</v>
      </c>
      <c r="EG101" s="140">
        <f t="shared" si="74"/>
        <v>1</v>
      </c>
      <c r="EH101" s="140">
        <f t="shared" si="75"/>
        <v>1.0000000000000002</v>
      </c>
      <c r="EI101" s="140">
        <f t="shared" si="76"/>
        <v>1.0000000000000002</v>
      </c>
      <c r="EJ101" s="140">
        <f t="shared" si="77"/>
        <v>1.0000000000000002</v>
      </c>
      <c r="EM101" s="140">
        <v>96</v>
      </c>
      <c r="EN101" s="140">
        <f>[4]军团势力点战斗奖励设计!AK105+[4]军团势力点战斗奖励设计!AP105+求节点(活动投放!$S$6:$S$41,活动投放!$BD$6:$BD$41,$EM101)</f>
        <v>2098.368915456218</v>
      </c>
      <c r="EO101" s="140">
        <f>[4]军团势力点战斗奖励设计!AL105+[4]军团势力点战斗奖励设计!AQ105+求节点(活动投放!$S$46:$S$81,活动投放!$BD$46:$BD$81,$EM101)</f>
        <v>3399.1828229023827</v>
      </c>
      <c r="EP101" s="140">
        <f>[4]军团势力点战斗奖励设计!AM105+[4]军团势力点战斗奖励设计!AR105+求节点(活动投放!$S$86:$S$121,活动投放!$BD$86:$BD$121,$EM101)</f>
        <v>5244.9023165483804</v>
      </c>
      <c r="EQ101" s="140">
        <f>[4]军团势力点战斗奖励设计!AN105+[4]军团势力点战斗奖励设计!AS105+求节点(活动投放!$S$126:$S$161,活动投放!$BD$126:$BD$161,$EM101)</f>
        <v>11148.305451841235</v>
      </c>
      <c r="ER101" s="140">
        <f>[4]军团势力点战斗奖励设计!AO105+[4]军团势力点战斗奖励设计!AT105+求节点(活动投放!$S$166:$S$201,活动投放!$BD$166:$BD$201,$EM101)</f>
        <v>15314.520344450839</v>
      </c>
      <c r="ES101" s="140">
        <f>[4]军团势力点战斗奖励设计!BS105+[4]军团势力点战斗奖励设计!BX105+求节点(活动投放!$S$6:$S$41,活动投放!$BF$6:$BF$41,$EM101)</f>
        <v>41.967378309124356</v>
      </c>
      <c r="ET101" s="140">
        <f>[4]军团势力点战斗奖励设计!BT105+[4]军团势力点战斗奖励设计!BY105+求节点(活动投放!$S$46:$S$81,活动投放!$BF$46:$BF$81,$EM101)</f>
        <v>67.983656458047676</v>
      </c>
      <c r="EU101" s="140">
        <f>[4]军团势力点战斗奖励设计!BU105+[4]军团势力点战斗奖励设计!BZ105+求节点(活动投放!$S$86:$S$121,活动投放!$BF$86:$BF$121,$EM101)</f>
        <v>104.89804633096759</v>
      </c>
      <c r="EV101" s="140">
        <f>[4]军团势力点战斗奖励设计!BV105+[4]军团势力点战斗奖励设计!CA105+求节点(活动投放!$S$126:$S$161,活动投放!$BF$126:$BF$161,$EM101)</f>
        <v>222.96610903682469</v>
      </c>
      <c r="EW101" s="140">
        <f>[4]军团势力点战斗奖励设计!BW105+[4]军团势力点战斗奖励设计!CB105+求节点(活动投放!$S$166:$S$201,活动投放!$BF$166:$BF$201,$EM101)</f>
        <v>306.29040688901682</v>
      </c>
      <c r="EX101" s="140">
        <f t="shared" si="78"/>
        <v>1.0000000000000002</v>
      </c>
      <c r="EY101" s="140">
        <f t="shared" si="79"/>
        <v>0.99999999999999956</v>
      </c>
      <c r="EZ101" s="140">
        <f t="shared" si="80"/>
        <v>1.0000000000000002</v>
      </c>
      <c r="FA101" s="140">
        <f t="shared" si="81"/>
        <v>1.0000000000000002</v>
      </c>
      <c r="FB101" s="140">
        <f t="shared" si="82"/>
        <v>0.99999999999999978</v>
      </c>
    </row>
    <row r="102" spans="2:158" x14ac:dyDescent="0.15">
      <c r="B102" s="80">
        <v>97</v>
      </c>
      <c r="C102" s="119">
        <f>[4]军团势力点战斗奖励设计!GB106+求节点(活动投放!$S$6:$S$41,活动投放!AN$6:AN$41,$B102)</f>
        <v>290.98454404687169</v>
      </c>
      <c r="D102" s="119">
        <f>[4]军团势力点战斗奖励设计!GC106+求节点(活动投放!$S$6:$S$41,活动投放!AO$6:AO$41,$B102)</f>
        <v>430.97164280364893</v>
      </c>
      <c r="E102" s="119">
        <f>[4]军团势力点战斗奖励设计!GD106+求节点(活动投放!$S$6:$S$41,活动投放!AP$6:AP$41,$B102)</f>
        <v>123.90497175654889</v>
      </c>
      <c r="F102" s="119">
        <f>[4]军团势力点战斗奖励设计!GE106+求节点(活动投放!$S$6:$S$41,活动投放!AQ$6:AQ$41,$B102)</f>
        <v>24.5220441931416</v>
      </c>
      <c r="G102" s="119">
        <f>[4]军团势力点战斗奖励设计!GF106+求节点(活动投放!$S$6:$S$41,活动投放!AR$6:AR$41,$B102)</f>
        <v>19.229914989727614</v>
      </c>
      <c r="H102" s="119">
        <f>[4]军团势力点战斗奖励设计!GG106+求节点(活动投放!$S$6:$S$41,活动投放!AS$6:AS$41,$B102)</f>
        <v>4.3955307405925899</v>
      </c>
      <c r="I102" s="119">
        <f>IF($B102&lt;前期规划!$C$2,0,求节点(装备突破!$N$6:$N$41,装备突破!AQ$6:AQ$41,$B102))</f>
        <v>0</v>
      </c>
      <c r="J102" s="119">
        <f>IF($B102&lt;前期规划!$C$2,0,求节点(装备突破!$N$6:$N$41,装备突破!AR$6:AR$41,$B102))</f>
        <v>0</v>
      </c>
      <c r="K102" s="119">
        <f>IF($B102&lt;前期规划!$C$2,0,求节点(装备突破!$N$6:$N$41,装备突破!AS$6:AS$41,$B102))</f>
        <v>12.042794246440577</v>
      </c>
      <c r="L102" s="119">
        <f>IF($B102&lt;前期规划!$C$2,0,求节点(装备突破!$N$6:$N$41,装备突破!AT$6:AT$41,$B102))</f>
        <v>1.7203991780629395</v>
      </c>
      <c r="M102" s="119">
        <f>IF($B102&lt;前期规划!$C$2,0,求节点(装备突破!$N$6:$N$41,装备突破!AU$6:AU$41,$B102))</f>
        <v>106.23680657549649</v>
      </c>
      <c r="N102" s="119">
        <f>IF($B102&lt;前期规划!$C$2,0,求节点(装备突破!$N$6:$N$41,装备突破!AV$6:AV$41,$B102))</f>
        <v>0</v>
      </c>
      <c r="O102" s="80">
        <f t="shared" si="63"/>
        <v>0</v>
      </c>
      <c r="P102" s="80">
        <f t="shared" si="64"/>
        <v>0</v>
      </c>
      <c r="Q102" s="80">
        <f t="shared" si="65"/>
        <v>10.288722801452064</v>
      </c>
      <c r="R102" s="80">
        <f t="shared" si="66"/>
        <v>14.253694436631775</v>
      </c>
      <c r="S102" s="80">
        <f t="shared" si="67"/>
        <v>0.18100991181490383</v>
      </c>
      <c r="T102" s="80">
        <f t="shared" si="68"/>
        <v>0</v>
      </c>
      <c r="V102" s="128">
        <f>[4]军团势力点战斗奖励设计!GD106/E102</f>
        <v>0.86442459826573737</v>
      </c>
      <c r="W102" s="128">
        <f>求节点(活动投放!$S$6:$S$41,活动投放!AP$6:AP$41,$B102)/E102</f>
        <v>0.13557540173426275</v>
      </c>
      <c r="Y102" s="128">
        <f>[4]军团势力点战斗奖励设计!GE106/F102</f>
        <v>0.66911781037020568</v>
      </c>
      <c r="Z102" s="128">
        <f>求节点(活动投放!$S$6:$S$41,活动投放!AQ$6:AQ$41,$B102)/F102</f>
        <v>0.33088218962979427</v>
      </c>
      <c r="AB102" s="128">
        <f>[4]军团势力点战斗奖励设计!GF106/G102</f>
        <v>0.2061287794422558</v>
      </c>
      <c r="AC102" s="128">
        <f>求节点(活动投放!$S$6:$S$41,活动投放!AR$6:AR$41,$B102)/G102</f>
        <v>0.79387122055774417</v>
      </c>
      <c r="AE102" s="128">
        <f>[4]军团势力点战斗奖励设计!GG106/H102</f>
        <v>0.1001987179842815</v>
      </c>
      <c r="AF102" s="128">
        <f>求节点(活动投放!$S$6:$S$41,活动投放!AS$6:AS$41,$B102)/H102</f>
        <v>0.89980128201571852</v>
      </c>
      <c r="AI102" s="80">
        <v>97</v>
      </c>
      <c r="AJ102" s="119">
        <f>[4]军团势力点战斗奖励设计!GH106+求节点(活动投放!$S$46:$S$81,活动投放!AN$46:AN$81,$AI102)</f>
        <v>234.2504143508647</v>
      </c>
      <c r="AK102" s="119">
        <f>[4]军团势力点战斗奖励设计!GI106+求节点(活动投放!$S$46:$S$81,活动投放!AO$46:AO$81,$AI102)</f>
        <v>363.48071495522845</v>
      </c>
      <c r="AL102" s="119">
        <f>[4]军团势力点战斗奖励设计!GJ106+求节点(活动投放!$S$46:$S$81,活动投放!AP$46:AP$81,$AI102)</f>
        <v>127.14043279115828</v>
      </c>
      <c r="AM102" s="119">
        <f>[4]军团势力点战斗奖励设计!GK106+求节点(活动投放!$S$46:$S$81,活动投放!AQ$46:AQ$81,$AI102)</f>
        <v>33.220947863939088</v>
      </c>
      <c r="AN102" s="119">
        <f>[4]军团势力点战斗奖励设计!GL106+求节点(活动投放!$S$46:$S$81,活动投放!AR$46:AR$81,$AI102)</f>
        <v>31.311194746814998</v>
      </c>
      <c r="AO102" s="119">
        <f>[4]军团势力点战斗奖励设计!GM106+求节点(活动投放!$S$46:$S$81,活动投放!AS$46:AS$81,$AI102)</f>
        <v>7.1217732871136361</v>
      </c>
      <c r="AP102" s="119">
        <f>IF($AI102&lt;前期规划!$C$2,0,求节点(装备突破!$N$46:$N$81,装备突破!AQ$46:AQ$81,$AI102))</f>
        <v>0</v>
      </c>
      <c r="AQ102" s="119">
        <f>IF($AI102&lt;前期规划!$C$2,0,求节点(装备突破!$N$46:$N$81,装备突破!AR$46:AR$81,$AI102))</f>
        <v>0</v>
      </c>
      <c r="AR102" s="119">
        <f>IF($AI102&lt;前期规划!$C$2,0,求节点(装备突破!$N$46:$N$81,装备突破!AS$46:AS$81,$AI102))</f>
        <v>3.3324288626997758</v>
      </c>
      <c r="AS102" s="119">
        <f>IF($AI102&lt;前期规划!$C$2,0,求节点(装备突破!$N$46:$N$81,装备突破!AT$46:AT$81,$AI102))</f>
        <v>0.47606126609996802</v>
      </c>
      <c r="AT102" s="119">
        <f>IF($AI102&lt;前期规划!$C$2,0,求节点(装备突破!$N$46:$N$81,装备突破!AU$46:AU$81,$AI102))</f>
        <v>156.19150987120025</v>
      </c>
      <c r="AU102" s="119">
        <f>IF($AI102&lt;前期规划!$C$2,0,求节点(装备突破!$N$46:$N$81,装备突破!AV$46:AV$81,$AI102))</f>
        <v>0</v>
      </c>
      <c r="AV102" s="80">
        <f t="shared" si="69"/>
        <v>0</v>
      </c>
      <c r="AW102" s="80">
        <f t="shared" si="43"/>
        <v>0</v>
      </c>
      <c r="AX102" s="80">
        <f t="shared" si="44"/>
        <v>38.152482177265483</v>
      </c>
      <c r="AY102" s="80">
        <f t="shared" si="45"/>
        <v>69.782925496322619</v>
      </c>
      <c r="AZ102" s="80">
        <f t="shared" si="46"/>
        <v>0.20046668844314941</v>
      </c>
      <c r="BA102" s="80">
        <f t="shared" si="47"/>
        <v>0</v>
      </c>
      <c r="BD102" s="80">
        <v>97</v>
      </c>
      <c r="BE102" s="119">
        <f>[4]军团势力点战斗奖励设计!GN106+求节点(活动投放!$S$86:$S$121,活动投放!AN$86:AN$121,$BD102)</f>
        <v>164.42807037471789</v>
      </c>
      <c r="BF102" s="119">
        <f>[4]军团势力点战斗奖励设计!GO106+求节点(活动投放!$S$86:$S$121,活动投放!AO$86:AO$121,$BD102)</f>
        <v>296.08147490528813</v>
      </c>
      <c r="BG102" s="119">
        <f>[4]军团势力点战斗奖励设计!GP106+求节点(活动投放!$S$86:$S$121,活动投放!AP$86:AP$121,$BD102)</f>
        <v>138.94025281723626</v>
      </c>
      <c r="BH102" s="119">
        <f>[4]军团势力点战斗奖励设计!GQ106+求节点(活动投放!$S$86:$S$121,活动投放!AQ$86:AQ$121,$BD102)</f>
        <v>48.570928846250695</v>
      </c>
      <c r="BI102" s="119">
        <f>[4]军团势力点战斗奖励设计!GR106+求节点(活动投放!$S$86:$S$121,活动投放!AR$86:AR$121,$BD102)</f>
        <v>48.507902909987351</v>
      </c>
      <c r="BJ102" s="119">
        <f>[4]军团势力点战斗奖励设计!GS106+求节点(活动投放!$S$86:$S$121,活动投放!AS$86:AS$121,$BD102)</f>
        <v>11.185295414371755</v>
      </c>
      <c r="BK102" s="119">
        <f>IF($BD102&lt;前期规划!$C$2,0,求节点(装备突破!$N$86:$N$121,装备突破!AQ$86:AQ$121,$BD102))</f>
        <v>0</v>
      </c>
      <c r="BL102" s="119">
        <f>IF($BD102&lt;前期规划!$C$2,0,求节点(装备突破!$N$86:$N$121,装备突破!AR$86:AR$121,$BD102))</f>
        <v>0</v>
      </c>
      <c r="BM102" s="119">
        <f>IF($BD102&lt;前期规划!$C$2,0,求节点(装备突破!$N$86:$N$121,装备突破!AS$86:AS$121,$BD102))</f>
        <v>0</v>
      </c>
      <c r="BN102" s="119">
        <f>IF($BD102&lt;前期规划!$C$2,0,求节点(装备突破!$N$86:$N$121,装备突破!AT$86:AT$121,$BD102))</f>
        <v>0</v>
      </c>
      <c r="BO102" s="119">
        <f>IF($BD102&lt;前期规划!$C$2,0,求节点(装备突破!$N$86:$N$121,装备突破!AU$86:AU$121,$BD102))</f>
        <v>198.88721205018817</v>
      </c>
      <c r="BP102" s="119">
        <f>IF($BD102&lt;前期规划!$C$2,0,求节点(装备突破!$N$86:$N$121,装备突破!AV$86:AV$121,$BD102))</f>
        <v>1.1127879498118485</v>
      </c>
      <c r="BQ102" s="80">
        <f t="shared" si="70"/>
        <v>0</v>
      </c>
      <c r="BR102" s="80">
        <f t="shared" si="48"/>
        <v>0</v>
      </c>
      <c r="BS102" s="80">
        <f t="shared" si="49"/>
        <v>0</v>
      </c>
      <c r="BT102" s="80">
        <f t="shared" si="50"/>
        <v>0</v>
      </c>
      <c r="BU102" s="80">
        <f t="shared" si="51"/>
        <v>0.24389654020463936</v>
      </c>
      <c r="BV102" s="80">
        <f t="shared" si="52"/>
        <v>10.051596457584735</v>
      </c>
      <c r="BY102" s="80">
        <v>97</v>
      </c>
      <c r="BZ102" s="119">
        <f>[4]军团势力点战斗奖励设计!GT106+求节点(活动投放!$S$126:$S$161,活动投放!AN$126:AN$161,$BY102)</f>
        <v>95.085940621119036</v>
      </c>
      <c r="CA102" s="119">
        <f>[4]军团势力点战斗奖励设计!GU106+求节点(活动投放!$S$126:$S$161,活动投放!AO$126:AO$161,$BY102)</f>
        <v>255.86612758285781</v>
      </c>
      <c r="CB102" s="119">
        <f>[4]军团势力点战斗奖励设计!GV106+求节点(活动投放!$S$126:$S$161,活动投放!AP$126:AP$161,$BY102)</f>
        <v>190.46435553814524</v>
      </c>
      <c r="CC102" s="119">
        <f>[4]军团势力点战斗奖励设计!GW106+求节点(活动投放!$S$126:$S$161,活动投放!AQ$126:AQ$161,$BY102)</f>
        <v>83.999907942588734</v>
      </c>
      <c r="CD102" s="119">
        <f>[4]军团势力点战斗奖励设计!GX106+求节点(活动投放!$S$126:$S$161,活动投放!AR$126:AR$161,$BY102)</f>
        <v>105.03045872715332</v>
      </c>
      <c r="CE102" s="119">
        <f>[4]军团势力点战斗奖励设计!GY106+求节点(活动投放!$S$126:$S$161,活动投放!AS$126:AS$161,$BY102)</f>
        <v>24.732119190360574</v>
      </c>
      <c r="CF102" s="119">
        <f>IF($BY102&lt;前期规划!$C$2,0,求节点(装备突破!$N$126:$N$161,装备突破!AQ$126:AQ$161,$BY102))</f>
        <v>0</v>
      </c>
      <c r="CG102" s="119">
        <f>IF($BY102&lt;前期规划!$C$2,0,求节点(装备突破!$N$126:$N$161,装备突破!AR$126:AR$161,$BY102))</f>
        <v>0</v>
      </c>
      <c r="CH102" s="119">
        <f>IF($BY102&lt;前期规划!$C$2,0,求节点(装备突破!$N$126:$N$161,装备突破!AS$126:AS$161,$BY102))</f>
        <v>0</v>
      </c>
      <c r="CI102" s="119">
        <f>IF($BY102&lt;前期规划!$C$2,0,求节点(装备突破!$N$126:$N$161,装备突破!AT$126:AT$161,$BY102))</f>
        <v>0</v>
      </c>
      <c r="CJ102" s="119">
        <f>IF($BY102&lt;前期规划!$C$2,0,求节点(装备突破!$N$126:$N$161,装备突破!AU$126:AU$161,$BY102))</f>
        <v>236.55955139960926</v>
      </c>
      <c r="CK102" s="119">
        <f>IF($BY102&lt;前期规划!$C$2,0,求节点(装备突破!$N$126:$N$161,装备突破!AV$126:AV$161,$BY102))</f>
        <v>3.4404486003907238</v>
      </c>
      <c r="CL102" s="80">
        <f t="shared" si="71"/>
        <v>0</v>
      </c>
      <c r="CM102" s="80">
        <f t="shared" si="53"/>
        <v>0</v>
      </c>
      <c r="CN102" s="80">
        <f t="shared" si="54"/>
        <v>0</v>
      </c>
      <c r="CO102" s="80">
        <f t="shared" si="55"/>
        <v>0</v>
      </c>
      <c r="CP102" s="80">
        <f t="shared" si="56"/>
        <v>0.4439916211615153</v>
      </c>
      <c r="CQ102" s="80">
        <f t="shared" si="57"/>
        <v>7.1886320834881259</v>
      </c>
      <c r="CT102" s="80">
        <v>97</v>
      </c>
      <c r="CU102" s="119">
        <f>[4]军团势力点战斗奖励设计!GZ106+求节点(活动投放!$S$166:$S$201,活动投放!AN$166:AN$201,$CT102)</f>
        <v>61.628981302607144</v>
      </c>
      <c r="CV102" s="119">
        <f>[4]军团势力点战斗奖励设计!HA106+求节点(活动投放!$S$166:$S$201,活动投放!AO$166:AO$201,$CT102)</f>
        <v>249.93342463333661</v>
      </c>
      <c r="CW102" s="119">
        <f>[4]军团势力点战斗奖励设计!HB106+求节点(活动投放!$S$166:$S$201,活动投放!AP$166:AP$201,$CT102)</f>
        <v>233.40645266696754</v>
      </c>
      <c r="CX102" s="119">
        <f>[4]军团势力点战斗奖励设计!HC106+求节点(活动投放!$S$166:$S$201,活动投放!AQ$166:AQ$201,$CT102)</f>
        <v>117.62288314034778</v>
      </c>
      <c r="CY102" s="119">
        <f>[4]军团势力点战斗奖励设计!HD106+求节点(活动投放!$S$166:$S$201,活动投放!AR$166:AR$201,$CT102)</f>
        <v>153.30367881623289</v>
      </c>
      <c r="CZ102" s="119">
        <f>[4]军团势力点战斗奖励设计!HE106+求节点(活动投放!$S$166:$S$201,活动投放!AS$166:AS$201,$CT102)</f>
        <v>31.450380530063661</v>
      </c>
      <c r="DA102" s="119">
        <f>IF($CT102&lt;前期规划!$C$2,0,求节点(装备突破!$N$166:$N$201,装备突破!AQ$166:AQ$201,$CT102))</f>
        <v>0</v>
      </c>
      <c r="DB102" s="119">
        <f>IF($CT102&lt;前期规划!$C$2,0,求节点(装备突破!$N$166:$N$201,装备突破!AR$166:AR$201,$CT102))</f>
        <v>0</v>
      </c>
      <c r="DC102" s="119">
        <f>IF($CT102&lt;前期规划!$C$2,0,求节点(装备突破!$N$166:$N$201,装备突破!AS$166:AS$201,$CT102))</f>
        <v>0</v>
      </c>
      <c r="DD102" s="119">
        <f>IF($CT102&lt;前期规划!$C$2,0,求节点(装备突破!$N$166:$N$201,装备突破!AT$166:AT$201,$CT102))</f>
        <v>0</v>
      </c>
      <c r="DE102" s="119">
        <f>IF($CT102&lt;前期规划!$C$2,0,求节点(装备突破!$N$166:$N$201,装备突破!AU$166:AU$201,$CT102))</f>
        <v>312.044641736382</v>
      </c>
      <c r="DF102" s="119">
        <f>IF($CT102&lt;前期规划!$C$2,0,求节点(装备突破!$N$166:$N$201,装备突破!AV$166:AV$201,$CT102))</f>
        <v>7.9553582636180096</v>
      </c>
      <c r="DG102" s="80">
        <f t="shared" si="72"/>
        <v>0</v>
      </c>
      <c r="DH102" s="80">
        <f t="shared" si="58"/>
        <v>0</v>
      </c>
      <c r="DI102" s="80">
        <f t="shared" si="59"/>
        <v>0</v>
      </c>
      <c r="DJ102" s="80">
        <f t="shared" si="60"/>
        <v>0</v>
      </c>
      <c r="DK102" s="80">
        <f t="shared" si="61"/>
        <v>0.49128765026430143</v>
      </c>
      <c r="DL102" s="80">
        <f t="shared" si="62"/>
        <v>3.9533581628742858</v>
      </c>
      <c r="DN102" s="128">
        <f>[4]军团势力点战斗奖励设计!HE106/CZ102</f>
        <v>2.7761310878680744E-2</v>
      </c>
      <c r="DO102" s="128">
        <f>求节点(活动投放!$S$166:$S$201,活动投放!AS$166:AS$201,$CT102)/CZ102</f>
        <v>0.97223868912131928</v>
      </c>
      <c r="DU102" s="140">
        <v>97</v>
      </c>
      <c r="DV102" s="140">
        <f>[4]军团势力点战斗奖励设计!AA106+[4]军团势力点战斗奖励设计!AF106+求节点(活动投放!$S$6:$S$41,活动投放!$BC$6:$BC$41,$DU102)</f>
        <v>7658.9831844728315</v>
      </c>
      <c r="DW102" s="140">
        <f>[4]军团势力点战斗奖励设计!AB106+[4]军团势力点战斗奖励设计!AG106+求节点(活动投放!$S$46:$S$81,活动投放!$BC$46:$BC$81,$DU102)</f>
        <v>7590.614677401838</v>
      </c>
      <c r="DX102" s="140">
        <f>[4]军团势力点战斗奖励设计!AC106+[4]军团势力点战斗奖励设计!AH106+求节点(活动投放!$S$86:$S$121,活动投放!$BC$86:$BC$121,$DU102)</f>
        <v>8110.8421030544787</v>
      </c>
      <c r="DY102" s="140">
        <f>[4]军团势力点战斗奖励设计!AD106+[4]军团势力点战斗奖励设计!AI106+求节点(活动投放!$S$126:$S$161,活动投放!$BC$126:$BC$161,$DU102)</f>
        <v>9666.8430222604711</v>
      </c>
      <c r="DZ102" s="140">
        <f>[4]军团势力点战斗奖励设计!AE106+[4]军团势力点战斗奖励设计!AJ106+求节点(活动投放!$S$166:$S$201,活动投放!$BC$166:$BC$201,$DU102)</f>
        <v>11026.986377736979</v>
      </c>
      <c r="EA102" s="140">
        <f>[4]军团势力点战斗奖励设计!BI106+[4]军团势力点战斗奖励设计!BN106+求节点(活动投放!$S$6:$S$41,活动投放!$BE$6:$BE$41,$DU102)</f>
        <v>255.29943948242766</v>
      </c>
      <c r="EB102" s="140">
        <f>[4]军团势力点战斗奖励设计!BJ106+[4]军团势力点战斗奖励设计!BO106+求节点(活动投放!$S$46:$S$81,活动投放!$BE$46:$BE$81,$DU102)</f>
        <v>253.02048924672792</v>
      </c>
      <c r="EC102" s="140">
        <f>[4]军团势力点战斗奖励设计!BK106+[4]军团势力点战斗奖励设计!BP106+求节点(活动投放!$S$86:$S$121,活动投放!$BE$86:$BE$121,$DU102)</f>
        <v>270.36140343514921</v>
      </c>
      <c r="ED102" s="140">
        <f>[4]军团势力点战斗奖励设计!BL106+[4]军团势力点战斗奖励设计!BQ106+求节点(活动投放!$S$126:$S$161,活动投放!$BE$126:$BE$161,$DU102)</f>
        <v>322.22810074201567</v>
      </c>
      <c r="EE102" s="140">
        <f>[4]军团势力点战斗奖励设计!BM106+[4]军团势力点战斗奖励设计!BR106+求节点(活动投放!$S$166:$S$201,活动投放!$BE$166:$BE$201,$DU102)</f>
        <v>367.56621259123256</v>
      </c>
      <c r="EF102" s="140">
        <f t="shared" si="73"/>
        <v>1.0000000000000002</v>
      </c>
      <c r="EG102" s="140">
        <f t="shared" si="74"/>
        <v>1</v>
      </c>
      <c r="EH102" s="140">
        <f t="shared" si="75"/>
        <v>1.0000000000000002</v>
      </c>
      <c r="EI102" s="140">
        <f t="shared" si="76"/>
        <v>1.0000000000000002</v>
      </c>
      <c r="EJ102" s="140">
        <f t="shared" si="77"/>
        <v>1.0000000000000002</v>
      </c>
      <c r="EM102" s="140">
        <v>97</v>
      </c>
      <c r="EN102" s="140">
        <f>[4]军团势力点战斗奖励设计!AK106+[4]军团势力点战斗奖励设计!AP106+求节点(活动投放!$S$6:$S$41,活动投放!$BD$6:$BD$41,$EM102)</f>
        <v>2202.3680707016752</v>
      </c>
      <c r="EO102" s="140">
        <f>[4]军团势力点战斗奖励设计!AL106+[4]军团势力点战斗奖励设计!AQ106+求节点(活动投放!$S$46:$S$81,活动投放!$BD$46:$BD$81,$EM102)</f>
        <v>3584.7090130197266</v>
      </c>
      <c r="EP102" s="140">
        <f>[4]军团势力点战斗奖励设计!AM106+[4]军团势力点战斗奖励设计!AR106+求节点(活动投放!$S$86:$S$121,活动投放!$BD$86:$BD$121,$EM102)</f>
        <v>5544.6351623285773</v>
      </c>
      <c r="EQ102" s="140">
        <f>[4]军团势力点战斗奖励设计!AN106+[4]军团势力点战斗奖励设计!AS106+求节点(活动投放!$S$126:$S$161,活动投放!$BD$126:$BD$161,$EM102)</f>
        <v>11967.661625034432</v>
      </c>
      <c r="ER102" s="140">
        <f>[4]军团势力点战斗奖励设计!AO106+[4]军团势力点战斗奖励设计!AT106+求节点(活动投放!$S$166:$S$201,活动投放!$BD$166:$BD$201,$EM102)</f>
        <v>17008.547422672847</v>
      </c>
      <c r="ES102" s="140">
        <f>[4]军团势力点战斗奖励设计!BS106+[4]军团势力点战斗奖励设计!BX106+求节点(活动投放!$S$6:$S$41,活动投放!$BF$6:$BF$41,$EM102)</f>
        <v>44.047361414033496</v>
      </c>
      <c r="ET102" s="140">
        <f>[4]军团势力点战斗奖励设计!BT106+[4]军团势力点战斗奖励设计!BY106+求节点(活动投放!$S$46:$S$81,活动投放!$BF$46:$BF$81,$EM102)</f>
        <v>71.694180260394546</v>
      </c>
      <c r="EU102" s="140">
        <f>[4]军团势力点战斗奖励设计!BU106+[4]军团势力点战斗奖励设计!BZ106+求节点(活动投放!$S$86:$S$121,活动投放!$BF$86:$BF$121,$EM102)</f>
        <v>110.89270324657151</v>
      </c>
      <c r="EV102" s="140">
        <f>[4]军团势力点战斗奖励设计!BV106+[4]军团势力点战斗奖励设计!CA106+求节点(活动投放!$S$126:$S$161,活动投放!$BF$126:$BF$161,$EM102)</f>
        <v>239.35323250068865</v>
      </c>
      <c r="EW102" s="140">
        <f>[4]军团势力点战斗奖励设计!BW106+[4]军团势力点战斗奖励设计!CB106+求节点(活动投放!$S$166:$S$201,活动投放!$BF$166:$BF$201,$EM102)</f>
        <v>340.1709484534569</v>
      </c>
      <c r="EX102" s="140">
        <f t="shared" si="78"/>
        <v>1.0000000000000002</v>
      </c>
      <c r="EY102" s="140">
        <f t="shared" si="79"/>
        <v>0.99999999999999978</v>
      </c>
      <c r="EZ102" s="140">
        <f t="shared" si="80"/>
        <v>1.0000000000000002</v>
      </c>
      <c r="FA102" s="140">
        <f t="shared" si="81"/>
        <v>1</v>
      </c>
      <c r="FB102" s="140">
        <f t="shared" si="82"/>
        <v>1.0000000000000002</v>
      </c>
    </row>
    <row r="103" spans="2:158" x14ac:dyDescent="0.15">
      <c r="B103" s="80">
        <v>98</v>
      </c>
      <c r="C103" s="119">
        <f>[4]军团势力点战斗奖励设计!GB107+求节点(活动投放!$S$6:$S$41,活动投放!AN$6:AN$41,$B103)</f>
        <v>290.98454404687169</v>
      </c>
      <c r="D103" s="119">
        <f>[4]军团势力点战斗奖励设计!GC107+求节点(活动投放!$S$6:$S$41,活动投放!AO$6:AO$41,$B103)</f>
        <v>450.09745292260874</v>
      </c>
      <c r="E103" s="119">
        <f>[4]军团势力点战斗奖励设计!GD107+求节点(活动投放!$S$6:$S$41,活动投放!AP$6:AP$41,$B103)</f>
        <v>139.35311246033626</v>
      </c>
      <c r="F103" s="119">
        <f>[4]军团势力点战斗奖励设计!GE107+求节点(活动投放!$S$6:$S$41,活动投放!AQ$6:AQ$41,$B103)</f>
        <v>29.19693960886049</v>
      </c>
      <c r="G103" s="119">
        <f>[4]军团势力点战斗奖励设计!GF107+求节点(活动投放!$S$6:$S$41,活动投放!AR$6:AR$41,$B103)</f>
        <v>20.153662327853464</v>
      </c>
      <c r="H103" s="119">
        <f>[4]军团势力点战斗奖励设计!GG107+求节点(活动投放!$S$6:$S$41,活动投放!AS$6:AS$41,$B103)</f>
        <v>4.600229091183615</v>
      </c>
      <c r="I103" s="119">
        <f>IF($B103&lt;前期规划!$C$2,0,求节点(装备突破!$N$6:$N$41,装备突破!AQ$6:AQ$41,$B103))</f>
        <v>0</v>
      </c>
      <c r="J103" s="119">
        <f>IF($B103&lt;前期规划!$C$2,0,求节点(装备突破!$N$6:$N$41,装备突破!AR$6:AR$41,$B103))</f>
        <v>0</v>
      </c>
      <c r="K103" s="119">
        <f>IF($B103&lt;前期规划!$C$2,0,求节点(装备突破!$N$6:$N$41,装备突破!AS$6:AS$41,$B103))</f>
        <v>1.5943579143296764</v>
      </c>
      <c r="L103" s="119">
        <f>IF($B103&lt;前期规划!$C$2,0,求节点(装备突破!$N$6:$N$41,装备突破!AT$6:AT$41,$B103))</f>
        <v>0.22776541633281089</v>
      </c>
      <c r="M103" s="119">
        <f>IF($B103&lt;前期规划!$C$2,0,求节点(装备突破!$N$6:$N$41,装备突破!AU$6:AU$41,$B103))</f>
        <v>118.17787666933751</v>
      </c>
      <c r="N103" s="119">
        <f>IF($B103&lt;前期规划!$C$2,0,求节点(装备突破!$N$6:$N$41,装备突破!AV$6:AV$41,$B103))</f>
        <v>0</v>
      </c>
      <c r="O103" s="80">
        <f t="shared" si="63"/>
        <v>0</v>
      </c>
      <c r="P103" s="80">
        <f t="shared" si="64"/>
        <v>0</v>
      </c>
      <c r="Q103" s="80">
        <f t="shared" si="65"/>
        <v>87.403907998239632</v>
      </c>
      <c r="R103" s="80">
        <f t="shared" si="66"/>
        <v>128.1886428543564</v>
      </c>
      <c r="S103" s="80">
        <f t="shared" si="67"/>
        <v>0.17053667654093624</v>
      </c>
      <c r="T103" s="80">
        <f t="shared" si="68"/>
        <v>0</v>
      </c>
      <c r="V103" s="128">
        <f>[4]军团势力点战斗奖励设计!GD107/E103</f>
        <v>0.87493411149359523</v>
      </c>
      <c r="W103" s="128">
        <f>求节点(活动投放!$S$6:$S$41,活动投放!AP$6:AP$41,$B103)/E103</f>
        <v>0.12506588850640482</v>
      </c>
      <c r="Y103" s="128">
        <f>[4]军团势力点战斗奖励设计!GE107/F103</f>
        <v>0.71220987187813434</v>
      </c>
      <c r="Z103" s="128">
        <f>求节点(活动投放!$S$6:$S$41,活动投放!AQ$6:AQ$41,$B103)/F103</f>
        <v>0.28779012812186566</v>
      </c>
      <c r="AB103" s="128">
        <f>[4]军团势力点战斗奖励设计!GF107/G103</f>
        <v>0.21191452153254156</v>
      </c>
      <c r="AC103" s="128">
        <f>求节点(活动投放!$S$6:$S$41,活动投放!AR$6:AR$41,$B103)/G103</f>
        <v>0.78808547846745847</v>
      </c>
      <c r="AE103" s="128">
        <f>[4]军团势力点战斗奖励设计!GG107/H103</f>
        <v>0.10315558021811007</v>
      </c>
      <c r="AF103" s="128">
        <f>求节点(活动投放!$S$6:$S$41,活动投放!AS$6:AS$41,$B103)/H103</f>
        <v>0.89684441978188989</v>
      </c>
      <c r="AI103" s="80">
        <v>98</v>
      </c>
      <c r="AJ103" s="119">
        <f>[4]军团势力点战斗奖励设计!GH107+求节点(活动投放!$S$46:$S$81,活动投放!AN$46:AN$81,$AI103)</f>
        <v>234.2504143508647</v>
      </c>
      <c r="AK103" s="119">
        <f>[4]军团势力点战斗奖励设计!GI107+求节点(活动投放!$S$46:$S$81,活动投放!AO$46:AO$81,$AI103)</f>
        <v>382.6321686759448</v>
      </c>
      <c r="AL103" s="119">
        <f>[4]军团势力点战斗奖励设计!GJ107+求节点(活动投放!$S$46:$S$81,活动投放!AP$46:AP$81,$AI103)</f>
        <v>142.15176048144781</v>
      </c>
      <c r="AM103" s="119">
        <f>[4]军团势力点战斗奖励设计!GK107+求节点(活动投放!$S$46:$S$81,活动投放!AQ$46:AQ$81,$AI103)</f>
        <v>39.164302348121893</v>
      </c>
      <c r="AN103" s="119">
        <f>[4]军团势力点战斗奖励设计!GL107+求节点(活动投放!$S$46:$S$81,活动投放!AR$46:AR$81,$AI103)</f>
        <v>32.982166847872875</v>
      </c>
      <c r="AO103" s="119">
        <f>[4]军团势力点战斗奖励设计!GM107+求节点(活动投放!$S$46:$S$81,活动投放!AS$46:AS$81,$AI103)</f>
        <v>7.4943621031990775</v>
      </c>
      <c r="AP103" s="119">
        <f>IF($AI103&lt;前期规划!$C$2,0,求节点(装备突破!$N$46:$N$81,装备突破!AQ$46:AQ$81,$AI103))</f>
        <v>0</v>
      </c>
      <c r="AQ103" s="119">
        <f>IF($AI103&lt;前期规划!$C$2,0,求节点(装备突破!$N$46:$N$81,装备突破!AR$46:AR$81,$AI103))</f>
        <v>0</v>
      </c>
      <c r="AR103" s="119">
        <f>IF($AI103&lt;前期规划!$C$2,0,求节点(装备突破!$N$46:$N$81,装备突破!AS$46:AS$81,$AI103))</f>
        <v>0</v>
      </c>
      <c r="AS103" s="119">
        <f>IF($AI103&lt;前期规划!$C$2,0,求节点(装备突破!$N$46:$N$81,装备突破!AT$46:AT$81,$AI103))</f>
        <v>0</v>
      </c>
      <c r="AT103" s="119">
        <f>IF($AI103&lt;前期规划!$C$2,0,求节点(装备突破!$N$46:$N$81,装备突破!AU$46:AU$81,$AI103))</f>
        <v>159.07287290328856</v>
      </c>
      <c r="AU103" s="119">
        <f>IF($AI103&lt;前期规划!$C$2,0,求节点(装备突破!$N$46:$N$81,装备突破!AV$46:AV$81,$AI103))</f>
        <v>0.92712709671144844</v>
      </c>
      <c r="AV103" s="80">
        <f t="shared" si="69"/>
        <v>0</v>
      </c>
      <c r="AW103" s="80">
        <f t="shared" si="43"/>
        <v>0</v>
      </c>
      <c r="AX103" s="80">
        <f t="shared" si="44"/>
        <v>0</v>
      </c>
      <c r="AY103" s="80">
        <f t="shared" si="45"/>
        <v>0</v>
      </c>
      <c r="AZ103" s="80">
        <f t="shared" si="46"/>
        <v>0.20733998353022154</v>
      </c>
      <c r="BA103" s="80">
        <f t="shared" si="47"/>
        <v>8.0834247319292434</v>
      </c>
      <c r="BD103" s="80">
        <v>98</v>
      </c>
      <c r="BE103" s="119">
        <f>[4]军团势力点战斗奖励设计!GN107+求节点(活动投放!$S$86:$S$121,活动投放!AN$86:AN$121,$BD103)</f>
        <v>164.42807037471789</v>
      </c>
      <c r="BF103" s="119">
        <f>[4]军团势力点战斗奖励设计!GO107+求节点(活动投放!$S$86:$S$121,活动投放!AO$86:AO$121,$BD103)</f>
        <v>315.31842824844108</v>
      </c>
      <c r="BG103" s="119">
        <f>[4]军团势力点战斗奖励设计!GP107+求节点(活动投放!$S$86:$S$121,活动投放!AP$86:AP$121,$BD103)</f>
        <v>153.48512631757873</v>
      </c>
      <c r="BH103" s="119">
        <f>[4]军团势力点战斗奖励设计!GQ107+求节点(活动投放!$S$86:$S$121,活动投放!AQ$86:AQ$121,$BD103)</f>
        <v>56.123508211958224</v>
      </c>
      <c r="BI103" s="119">
        <f>[4]军团势力点战斗奖励设计!GR107+求节点(活动投放!$S$86:$S$121,活动投放!AR$86:AR$121,$BD103)</f>
        <v>51.166826666454561</v>
      </c>
      <c r="BJ103" s="119">
        <f>[4]军团势力点战斗奖励设计!GS107+求节点(活动投放!$S$86:$S$121,活动投放!AS$86:AS$121,$BD103)</f>
        <v>11.809242110101</v>
      </c>
      <c r="BK103" s="119">
        <f>IF($BD103&lt;前期规划!$C$2,0,求节点(装备突破!$N$86:$N$121,装备突破!AQ$86:AQ$121,$BD103))</f>
        <v>0</v>
      </c>
      <c r="BL103" s="119">
        <f>IF($BD103&lt;前期规划!$C$2,0,求节点(装备突破!$N$86:$N$121,装备突破!AR$86:AR$121,$BD103))</f>
        <v>0</v>
      </c>
      <c r="BM103" s="119">
        <f>IF($BD103&lt;前期规划!$C$2,0,求节点(装备突破!$N$86:$N$121,装备突破!AS$86:AS$121,$BD103))</f>
        <v>0</v>
      </c>
      <c r="BN103" s="119">
        <f>IF($BD103&lt;前期规划!$C$2,0,求节点(装备突破!$N$86:$N$121,装备突破!AT$86:AT$121,$BD103))</f>
        <v>0</v>
      </c>
      <c r="BO103" s="119">
        <f>IF($BD103&lt;前期规划!$C$2,0,求节点(装备突破!$N$86:$N$121,装备突破!AU$86:AU$121,$BD103))</f>
        <v>197.22304245529364</v>
      </c>
      <c r="BP103" s="119">
        <f>IF($BD103&lt;前期规划!$C$2,0,求节点(装备突破!$N$86:$N$121,装备突破!AV$86:AV$121,$BD103))</f>
        <v>2.7769575447063533</v>
      </c>
      <c r="BQ103" s="80">
        <f t="shared" si="70"/>
        <v>0</v>
      </c>
      <c r="BR103" s="80">
        <f t="shared" si="48"/>
        <v>0</v>
      </c>
      <c r="BS103" s="80">
        <f t="shared" si="49"/>
        <v>0</v>
      </c>
      <c r="BT103" s="80">
        <f t="shared" si="50"/>
        <v>0</v>
      </c>
      <c r="BU103" s="80">
        <f t="shared" si="51"/>
        <v>0.25943635200766674</v>
      </c>
      <c r="BV103" s="80">
        <f t="shared" si="52"/>
        <v>4.2525828789182141</v>
      </c>
      <c r="BY103" s="80">
        <v>98</v>
      </c>
      <c r="BZ103" s="119">
        <f>[4]军团势力点战斗奖励设计!GT107+求节点(活动投放!$S$126:$S$161,活动投放!AN$126:AN$161,$BY103)</f>
        <v>95.085940621119036</v>
      </c>
      <c r="CA103" s="119">
        <f>[4]军团势力点战斗奖励设计!GU107+求节点(活动投放!$S$126:$S$161,活动投放!AO$126:AO$161,$BY103)</f>
        <v>273.49249847357419</v>
      </c>
      <c r="CB103" s="119">
        <f>[4]军团势力点战斗奖励设计!GV107+求节点(活动投放!$S$126:$S$161,活动投放!AP$126:AP$161,$BY103)</f>
        <v>206.7614474273098</v>
      </c>
      <c r="CC103" s="119">
        <f>[4]军团势力点战斗奖励设计!GW107+求节点(活动投放!$S$126:$S$161,活动投放!AQ$126:AQ$161,$BY103)</f>
        <v>92.91353489806491</v>
      </c>
      <c r="CD103" s="119">
        <f>[4]军团势力点战斗奖励设计!GX107+求节点(活动投放!$S$126:$S$161,活动投放!AR$126:AR$161,$BY103)</f>
        <v>112.12980000878616</v>
      </c>
      <c r="CE103" s="119">
        <f>[4]军团势力点战斗奖励设计!GY107+求节点(活动投放!$S$126:$S$161,活动投放!AS$126:AS$161,$BY103)</f>
        <v>26.584266478156913</v>
      </c>
      <c r="CF103" s="119">
        <f>IF($BY103&lt;前期规划!$C$2,0,求节点(装备突破!$N$126:$N$161,装备突破!AQ$126:AQ$161,$BY103))</f>
        <v>0</v>
      </c>
      <c r="CG103" s="119">
        <f>IF($BY103&lt;前期规划!$C$2,0,求节点(装备突破!$N$126:$N$161,装备突破!AR$126:AR$161,$BY103))</f>
        <v>0</v>
      </c>
      <c r="CH103" s="119">
        <f>IF($BY103&lt;前期规划!$C$2,0,求节点(装备突破!$N$126:$N$161,装备突破!AS$126:AS$161,$BY103))</f>
        <v>0</v>
      </c>
      <c r="CI103" s="119">
        <f>IF($BY103&lt;前期规划!$C$2,0,求节点(装备突破!$N$126:$N$161,装备突破!AT$126:AT$161,$BY103))</f>
        <v>0</v>
      </c>
      <c r="CJ103" s="119">
        <f>IF($BY103&lt;前期规划!$C$2,0,求节点(装备突破!$N$126:$N$161,装备突破!AU$126:AU$161,$BY103))</f>
        <v>234.39762048235696</v>
      </c>
      <c r="CK103" s="119">
        <f>IF($BY103&lt;前期规划!$C$2,0,求节点(装备突破!$N$126:$N$161,装备突破!AV$126:AV$161,$BY103))</f>
        <v>5.6023795176430369</v>
      </c>
      <c r="CL103" s="80">
        <f t="shared" si="71"/>
        <v>0</v>
      </c>
      <c r="CM103" s="80">
        <f t="shared" si="53"/>
        <v>0</v>
      </c>
      <c r="CN103" s="80">
        <f t="shared" si="54"/>
        <v>0</v>
      </c>
      <c r="CO103" s="80">
        <f t="shared" si="55"/>
        <v>0</v>
      </c>
      <c r="CP103" s="80">
        <f t="shared" si="56"/>
        <v>0.47837431019154114</v>
      </c>
      <c r="CQ103" s="80">
        <f t="shared" si="57"/>
        <v>4.7451741522397102</v>
      </c>
      <c r="CT103" s="80">
        <v>98</v>
      </c>
      <c r="CU103" s="119">
        <f>[4]军团势力点战斗奖励设计!GZ107+求节点(活动投放!$S$166:$S$201,活动投放!AN$166:AN$201,$CT103)</f>
        <v>61.628981302607144</v>
      </c>
      <c r="CV103" s="119">
        <f>[4]军团势力点战斗奖励设计!HA107+求节点(活动投放!$S$166:$S$201,活动投放!AO$166:AO$201,$CT103)</f>
        <v>264.47227208913915</v>
      </c>
      <c r="CW103" s="119">
        <f>[4]军团势力点战斗奖励设计!HB107+求节点(活动投放!$S$166:$S$201,活动投放!AP$166:AP$201,$CT103)</f>
        <v>253.71272260058231</v>
      </c>
      <c r="CX103" s="119">
        <f>[4]军团势力点战斗奖励设计!HC107+求节点(活动投放!$S$166:$S$201,活动投放!AQ$166:AQ$201,$CT103)</f>
        <v>127.93116054298031</v>
      </c>
      <c r="CY103" s="119">
        <f>[4]军团势力点战斗奖励设计!HD107+求节点(活动投放!$S$166:$S$201,活动投放!AR$166:AR$201,$CT103)</f>
        <v>168.38489090879497</v>
      </c>
      <c r="CZ103" s="119">
        <f>[4]军团势力点战斗奖励设计!HE107+求节点(活动投放!$S$166:$S$201,活动投放!AS$166:AS$201,$CT103)</f>
        <v>35.510279318755323</v>
      </c>
      <c r="DA103" s="119">
        <f>IF($CT103&lt;前期规划!$C$2,0,求节点(装备突破!$N$166:$N$201,装备突破!AQ$166:AQ$201,$CT103))</f>
        <v>0</v>
      </c>
      <c r="DB103" s="119">
        <f>IF($CT103&lt;前期规划!$C$2,0,求节点(装备突破!$N$166:$N$201,装备突破!AR$166:AR$201,$CT103))</f>
        <v>0</v>
      </c>
      <c r="DC103" s="119">
        <f>IF($CT103&lt;前期规划!$C$2,0,求节点(装备突破!$N$166:$N$201,装备突破!AS$166:AS$201,$CT103))</f>
        <v>0</v>
      </c>
      <c r="DD103" s="119">
        <f>IF($CT103&lt;前期规划!$C$2,0,求节点(装备突破!$N$166:$N$201,装备突破!AT$166:AT$201,$CT103))</f>
        <v>0</v>
      </c>
      <c r="DE103" s="119">
        <f>IF($CT103&lt;前期规划!$C$2,0,求节点(装备突破!$N$166:$N$201,装备突破!AU$166:AU$201,$CT103))</f>
        <v>308.95374783362047</v>
      </c>
      <c r="DF103" s="119">
        <f>IF($CT103&lt;前期规划!$C$2,0,求节点(装备突破!$N$166:$N$201,装备突破!AV$166:AV$201,$CT103))</f>
        <v>11.046252166379567</v>
      </c>
      <c r="DG103" s="80">
        <f t="shared" si="72"/>
        <v>0</v>
      </c>
      <c r="DH103" s="80">
        <f t="shared" si="58"/>
        <v>0</v>
      </c>
      <c r="DI103" s="80">
        <f t="shared" si="59"/>
        <v>0</v>
      </c>
      <c r="DJ103" s="80">
        <f t="shared" si="60"/>
        <v>0</v>
      </c>
      <c r="DK103" s="80">
        <f t="shared" si="61"/>
        <v>0.54501650195055917</v>
      </c>
      <c r="DL103" s="80">
        <f t="shared" si="62"/>
        <v>3.2146902663361789</v>
      </c>
      <c r="DN103" s="128">
        <f>[4]军团势力点战斗奖励设计!HE107/CZ103</f>
        <v>2.6695601864421551E-2</v>
      </c>
      <c r="DO103" s="128">
        <f>求节点(活动投放!$S$166:$S$201,活动投放!AS$166:AS$201,$CT103)/CZ103</f>
        <v>0.97330439813557834</v>
      </c>
      <c r="DU103" s="140">
        <v>98</v>
      </c>
      <c r="DV103" s="140">
        <f>[4]军团势力点战斗奖励设计!AA107+[4]军团势力点战斗奖励设计!AF107+求节点(活动投放!$S$6:$S$41,活动投放!$BC$6:$BC$41,$DU103)</f>
        <v>8806.5317916104214</v>
      </c>
      <c r="DW103" s="140">
        <f>[4]军团势力点战斗奖励设计!AB107+[4]军团势力点战斗奖励设计!AG107+求节点(活动投放!$S$46:$S$81,活动投放!$BC$46:$BC$81,$DU103)</f>
        <v>8739.7019006448172</v>
      </c>
      <c r="DX103" s="140">
        <f>[4]军团势力点战斗奖励设计!AC107+[4]军团势力点战斗奖励设计!AH107+求节点(活动投放!$S$86:$S$121,活动投放!$BC$86:$BC$121,$DU103)</f>
        <v>9265.0593036436567</v>
      </c>
      <c r="DY103" s="140">
        <f>[4]军团势力点战斗奖励设计!AD107+[4]军团势力点战斗奖励设计!AI107+求节点(活动投放!$S$126:$S$161,活动投放!$BC$126:$BC$161,$DU103)</f>
        <v>10724.425275703456</v>
      </c>
      <c r="DZ103" s="140">
        <f>[4]军团势力点战斗奖励设计!AE107+[4]军团势力点战斗奖励设计!AJ107+求节点(活动投放!$S$166:$S$201,活动投放!$BC$166:$BC$201,$DU103)</f>
        <v>11899.317225085131</v>
      </c>
      <c r="EA103" s="140">
        <f>[4]军团势力点战斗奖励设计!BI107+[4]军团势力点战斗奖励设计!BN107+求节点(活动投放!$S$6:$S$41,活动投放!$BE$6:$BE$41,$DU103)</f>
        <v>293.55105972034744</v>
      </c>
      <c r="EB103" s="140">
        <f>[4]军团势力点战斗奖励设计!BJ107+[4]军团势力点战斗奖励设计!BO107+求节点(活动投放!$S$46:$S$81,活动投放!$BE$46:$BE$81,$DU103)</f>
        <v>291.32339668816059</v>
      </c>
      <c r="EC103" s="140">
        <f>[4]军团势力点战斗奖励设计!BK107+[4]军团势力点战斗奖励设计!BP107+求节点(活动投放!$S$86:$S$121,活动投放!$BE$86:$BE$121,$DU103)</f>
        <v>308.83531012145517</v>
      </c>
      <c r="ED103" s="140">
        <f>[4]军团势力点战斗奖励设计!BL107+[4]军团势力点战斗奖励设计!BQ107+求节点(活动投放!$S$126:$S$161,活动投放!$BE$126:$BE$161,$DU103)</f>
        <v>357.48084252344847</v>
      </c>
      <c r="EE103" s="140">
        <f>[4]军团势力点战斗奖励设计!BM107+[4]军团势力点战斗奖励设计!BR107+求节点(活动投放!$S$166:$S$201,活动投放!$BE$166:$BE$201,$DU103)</f>
        <v>396.64390750283769</v>
      </c>
      <c r="EF103" s="140">
        <f t="shared" si="73"/>
        <v>0.99999999999999978</v>
      </c>
      <c r="EG103" s="140">
        <f t="shared" si="74"/>
        <v>1</v>
      </c>
      <c r="EH103" s="140">
        <f t="shared" si="75"/>
        <v>1.0000000000000002</v>
      </c>
      <c r="EI103" s="140">
        <f t="shared" si="76"/>
        <v>1.0000000000000002</v>
      </c>
      <c r="EJ103" s="140">
        <f t="shared" si="77"/>
        <v>1</v>
      </c>
      <c r="EM103" s="140">
        <v>98</v>
      </c>
      <c r="EN103" s="140">
        <f>[4]军团势力点战斗奖励设计!AK107+[4]军团势力点战斗奖励设计!AP107+求节点(活动投放!$S$6:$S$41,活动投放!$BD$6:$BD$41,$EM103)</f>
        <v>2308.6516551648383</v>
      </c>
      <c r="EO103" s="140">
        <f>[4]军团势力点战斗奖励设计!AL107+[4]军团势力点战斗奖励设计!AQ107+求节点(活动投放!$S$46:$S$81,活动投放!$BD$46:$BD$81,$EM103)</f>
        <v>3777.0484815646937</v>
      </c>
      <c r="EP103" s="140">
        <f>[4]军团势力点战斗奖励设计!AM107+[4]军团势力点战斗奖励设计!AR107+求节点(活动投放!$S$86:$S$121,活动投放!$BD$86:$BD$121,$EM103)</f>
        <v>5851.8036610832514</v>
      </c>
      <c r="EQ103" s="140">
        <f>[4]军团势力点战斗奖励设计!AN107+[4]军团势力点战斗奖励设计!AS107+求节点(活动投放!$S$126:$S$161,活动投放!$BD$126:$BD$161,$EM103)</f>
        <v>12794.453451202109</v>
      </c>
      <c r="ER103" s="140">
        <f>[4]军团势力点战斗奖励设计!AO107+[4]军团势力点战斗奖励设计!AT107+求节点(活动投放!$S$166:$S$201,活动投放!$BD$166:$BD$201,$EM103)</f>
        <v>18769.387960757769</v>
      </c>
      <c r="ES103" s="140">
        <f>[4]军团势力点战斗奖励设计!BS107+[4]军团势力点战斗奖励设计!BX107+求节点(活动投放!$S$6:$S$41,活动投放!$BF$6:$BF$41,$EM103)</f>
        <v>46.173033103296774</v>
      </c>
      <c r="ET103" s="140">
        <f>[4]军团势力点战斗奖励设计!BT107+[4]军团势力点战斗奖励设计!BY107+求节点(活动投放!$S$46:$S$81,活动投放!$BF$46:$BF$81,$EM103)</f>
        <v>75.540969631293891</v>
      </c>
      <c r="EU103" s="140">
        <f>[4]军团势力点战斗奖励设计!BU107+[4]军团势力点战斗奖励设计!BZ107+求节点(活动投放!$S$86:$S$121,活动投放!$BF$86:$BF$121,$EM103)</f>
        <v>117.03607322166501</v>
      </c>
      <c r="EV103" s="140">
        <f>[4]军团势力点战斗奖励设计!BV107+[4]军团势力点战斗奖励设计!CA107+求节点(活动投放!$S$126:$S$161,活动投放!$BF$126:$BF$161,$EM103)</f>
        <v>255.88906902404216</v>
      </c>
      <c r="EW103" s="140">
        <f>[4]军团势力点战斗奖励设计!BW107+[4]军团势力点战斗奖励设计!CB107+求节点(活动投放!$S$166:$S$201,活动投放!$BF$166:$BF$201,$EM103)</f>
        <v>375.38775921515537</v>
      </c>
      <c r="EX103" s="140">
        <f t="shared" si="78"/>
        <v>0.99999999999999989</v>
      </c>
      <c r="EY103" s="140">
        <f t="shared" si="79"/>
        <v>0.99999999999999978</v>
      </c>
      <c r="EZ103" s="140">
        <f t="shared" si="80"/>
        <v>1.0000000000000002</v>
      </c>
      <c r="FA103" s="140">
        <f t="shared" si="81"/>
        <v>1.0000000000000002</v>
      </c>
      <c r="FB103" s="140">
        <f t="shared" si="82"/>
        <v>1</v>
      </c>
    </row>
    <row r="104" spans="2:158" x14ac:dyDescent="0.15">
      <c r="B104" s="80">
        <v>99</v>
      </c>
      <c r="C104" s="119">
        <f>[4]军团势力点战斗奖励设计!GB108+求节点(活动投放!$S$6:$S$41,活动投放!AN$6:AN$41,$B104)</f>
        <v>290.98454404687169</v>
      </c>
      <c r="D104" s="119">
        <f>[4]军团势力点战斗奖励设计!GC108+求节点(活动投放!$S$6:$S$41,活动投放!AO$6:AO$41,$B104)</f>
        <v>471.7818788643828</v>
      </c>
      <c r="E104" s="119">
        <f>[4]军团势力点战斗奖励设计!GD108+求节点(活动投放!$S$6:$S$41,活动投放!AP$6:AP$41,$B104)</f>
        <v>156.2262307904453</v>
      </c>
      <c r="F104" s="119">
        <f>[4]军团势力点战斗奖励设计!GE108+求节点(活动投放!$S$6:$S$41,活动投放!AQ$6:AQ$41,$B104)</f>
        <v>35.02995712719764</v>
      </c>
      <c r="G104" s="119">
        <f>[4]军团势力点战斗奖励设计!GF108+求节点(活动投放!$S$6:$S$41,活动投放!AR$6:AR$41,$B104)</f>
        <v>21.099445181492527</v>
      </c>
      <c r="H104" s="119">
        <f>[4]军团势力点战斗奖励设计!GG108+求节点(活动投放!$S$6:$S$41,活动投放!AS$6:AS$41,$B104)</f>
        <v>4.8073758323872191</v>
      </c>
      <c r="I104" s="119">
        <f>IF($B104&lt;前期规划!$C$2,0,求节点(装备突破!$N$6:$N$41,装备突破!AQ$6:AQ$41,$B104))</f>
        <v>0</v>
      </c>
      <c r="J104" s="119">
        <f>IF($B104&lt;前期规划!$C$2,0,求节点(装备突破!$N$6:$N$41,装备突破!AR$6:AR$41,$B104))</f>
        <v>0</v>
      </c>
      <c r="K104" s="119">
        <f>IF($B104&lt;前期规划!$C$2,0,求节点(装备突破!$N$6:$N$41,装备突破!AS$6:AS$41,$B104))</f>
        <v>0</v>
      </c>
      <c r="L104" s="119">
        <f>IF($B104&lt;前期规划!$C$2,0,求节点(装备突破!$N$6:$N$41,装备突破!AT$6:AT$41,$B104))</f>
        <v>0</v>
      </c>
      <c r="M104" s="119">
        <f>IF($B104&lt;前期规划!$C$2,0,求节点(装备突破!$N$6:$N$41,装备突破!AU$6:AU$41,$B104))</f>
        <v>119.25363352295037</v>
      </c>
      <c r="N104" s="119">
        <f>IF($B104&lt;前期规划!$C$2,0,求节点(装备突破!$N$6:$N$41,装备突破!AV$6:AV$41,$B104))</f>
        <v>0.74636647704964387</v>
      </c>
      <c r="O104" s="80">
        <f t="shared" si="63"/>
        <v>0</v>
      </c>
      <c r="P104" s="80">
        <f t="shared" si="64"/>
        <v>0</v>
      </c>
      <c r="Q104" s="80">
        <f t="shared" si="65"/>
        <v>0</v>
      </c>
      <c r="R104" s="80">
        <f t="shared" si="66"/>
        <v>0</v>
      </c>
      <c r="S104" s="80">
        <f t="shared" si="67"/>
        <v>0.17692915979312226</v>
      </c>
      <c r="T104" s="80">
        <f t="shared" si="68"/>
        <v>6.4410393288168288</v>
      </c>
      <c r="V104" s="128">
        <f>[4]军团势力点战斗奖励设计!GD108/E104</f>
        <v>0.88441009401663406</v>
      </c>
      <c r="W104" s="128">
        <f>求节点(活动投放!$S$6:$S$41,活动投放!AP$6:AP$41,$B104)/E104</f>
        <v>0.11558990598336606</v>
      </c>
      <c r="Y104" s="128">
        <f>[4]军团势力点战斗奖励设计!GE108/F104</f>
        <v>0.75189023859731208</v>
      </c>
      <c r="Z104" s="128">
        <f>求节点(活动投放!$S$6:$S$41,活动投放!AQ$6:AQ$41,$B104)/F104</f>
        <v>0.24810976140268792</v>
      </c>
      <c r="AB104" s="128">
        <f>[4]军团势力点战斗奖励设计!GF108/G104</f>
        <v>0.21801066279259765</v>
      </c>
      <c r="AC104" s="128">
        <f>求节点(活动投放!$S$6:$S$41,活动投放!AR$6:AR$41,$B104)/G104</f>
        <v>0.78198933720740238</v>
      </c>
      <c r="AE104" s="128">
        <f>[4]军团势力点战斗奖励设计!GG108/H104</f>
        <v>0.10631589154648069</v>
      </c>
      <c r="AF104" s="128">
        <f>求节点(活动投放!$S$6:$S$41,活动投放!AS$6:AS$41,$B104)/H104</f>
        <v>0.89368410845351931</v>
      </c>
      <c r="AI104" s="80">
        <v>99</v>
      </c>
      <c r="AJ104" s="119">
        <f>[4]军团势力点战斗奖励设计!GH108+求节点(活动投放!$S$46:$S$81,活动投放!AN$46:AN$81,$AI104)</f>
        <v>234.2504143508647</v>
      </c>
      <c r="AK104" s="119">
        <f>[4]军团势力点战斗奖励设计!GI108+求节点(活动投放!$S$46:$S$81,活动投放!AO$46:AO$81,$AI104)</f>
        <v>404.15294565476114</v>
      </c>
      <c r="AL104" s="119">
        <f>[4]军团势力点战斗奖励设计!GJ108+求节点(活动投放!$S$46:$S$81,活动投放!AP$46:AP$81,$AI104)</f>
        <v>158.42669358534116</v>
      </c>
      <c r="AM104" s="119">
        <f>[4]军团势力点战斗奖励设计!GK108+求节点(活动投放!$S$46:$S$81,活动投放!AQ$46:AQ$81,$AI104)</f>
        <v>46.25365215848938</v>
      </c>
      <c r="AN104" s="119">
        <f>[4]军团势力点战斗奖励设计!GL108+求节点(活动投放!$S$46:$S$81,活动投放!AR$46:AR$81,$AI104)</f>
        <v>34.68938868245035</v>
      </c>
      <c r="AO104" s="119">
        <f>[4]军团势力点战斗奖励设计!GM108+求节点(活动投放!$S$46:$S$81,活动投放!AS$46:AS$81,$AI104)</f>
        <v>7.8709786674533646</v>
      </c>
      <c r="AP104" s="119">
        <f>IF($AI104&lt;前期规划!$C$2,0,求节点(装备突破!$N$46:$N$81,装备突破!AQ$46:AQ$81,$AI104))</f>
        <v>0</v>
      </c>
      <c r="AQ104" s="119">
        <f>IF($AI104&lt;前期规划!$C$2,0,求节点(装备突破!$N$46:$N$81,装备突破!AR$46:AR$81,$AI104))</f>
        <v>0</v>
      </c>
      <c r="AR104" s="119">
        <f>IF($AI104&lt;前期规划!$C$2,0,求节点(装备突破!$N$46:$N$81,装备突破!AS$46:AS$81,$AI104))</f>
        <v>0</v>
      </c>
      <c r="AS104" s="119">
        <f>IF($AI104&lt;前期规划!$C$2,0,求节点(装备突破!$N$46:$N$81,装备突破!AT$46:AT$81,$AI104))</f>
        <v>0</v>
      </c>
      <c r="AT104" s="119">
        <f>IF($AI104&lt;前期规划!$C$2,0,求节点(装备突破!$N$46:$N$81,装备突破!AU$46:AU$81,$AI104))</f>
        <v>157.80103233960727</v>
      </c>
      <c r="AU104" s="119">
        <f>IF($AI104&lt;前期规划!$C$2,0,求节点(装备突破!$N$46:$N$81,装备突破!AV$46:AV$81,$AI104))</f>
        <v>2.1989676603927091</v>
      </c>
      <c r="AV104" s="80">
        <f t="shared" si="69"/>
        <v>0</v>
      </c>
      <c r="AW104" s="80">
        <f t="shared" si="43"/>
        <v>0</v>
      </c>
      <c r="AX104" s="80">
        <f t="shared" si="44"/>
        <v>0</v>
      </c>
      <c r="AY104" s="80">
        <f t="shared" si="45"/>
        <v>0</v>
      </c>
      <c r="AZ104" s="80">
        <f t="shared" si="46"/>
        <v>0.21982992232772286</v>
      </c>
      <c r="BA104" s="80">
        <f t="shared" si="47"/>
        <v>3.5793971913382769</v>
      </c>
      <c r="BD104" s="80">
        <v>99</v>
      </c>
      <c r="BE104" s="119">
        <f>[4]军团势力点战斗奖励设计!GN108+求节点(活动投放!$S$86:$S$121,活动投放!AN$86:AN$121,$BD104)</f>
        <v>164.42807037471789</v>
      </c>
      <c r="BF104" s="119">
        <f>[4]军团势力点战斗奖励设计!GO108+求节点(活动投放!$S$86:$S$121,活动投放!AO$86:AO$121,$BD104)</f>
        <v>336.37336576195662</v>
      </c>
      <c r="BG104" s="119">
        <f>[4]军团势力点战斗奖励设计!GP108+求节点(活动投放!$S$86:$S$121,活动投放!AP$86:AP$121,$BD104)</f>
        <v>168.89545133861813</v>
      </c>
      <c r="BH104" s="119">
        <f>[4]军团势力点战斗奖励设计!GQ108+求节点(活动投放!$S$86:$S$121,活动投放!AQ$86:AQ$121,$BD104)</f>
        <v>64.662850844399685</v>
      </c>
      <c r="BI104" s="119">
        <f>[4]军团势力点战斗奖励设计!GR108+求节点(活动投放!$S$86:$S$121,活动投放!AR$86:AR$121,$BD104)</f>
        <v>53.856557978283192</v>
      </c>
      <c r="BJ104" s="119">
        <f>[4]军团势力点战斗奖励设计!GS108+求节点(活动投放!$S$86:$S$121,活动投放!AS$86:AS$121,$BD104)</f>
        <v>12.436611867537067</v>
      </c>
      <c r="BK104" s="119">
        <f>IF($BD104&lt;前期规划!$C$2,0,求节点(装备突破!$N$86:$N$121,装备突破!AQ$86:AQ$121,$BD104))</f>
        <v>0</v>
      </c>
      <c r="BL104" s="119">
        <f>IF($BD104&lt;前期规划!$C$2,0,求节点(装备突破!$N$86:$N$121,装备突破!AR$86:AR$121,$BD104))</f>
        <v>0</v>
      </c>
      <c r="BM104" s="119">
        <f>IF($BD104&lt;前期规划!$C$2,0,求节点(装备突破!$N$86:$N$121,装备突破!AS$86:AS$121,$BD104))</f>
        <v>0</v>
      </c>
      <c r="BN104" s="119">
        <f>IF($BD104&lt;前期规划!$C$2,0,求节点(装备突破!$N$86:$N$121,装备突破!AT$86:AT$121,$BD104))</f>
        <v>0</v>
      </c>
      <c r="BO104" s="119">
        <f>IF($BD104&lt;前期规划!$C$2,0,求节点(装备突破!$N$86:$N$121,装备突破!AU$86:AU$121,$BD104))</f>
        <v>195.50329346328414</v>
      </c>
      <c r="BP104" s="119">
        <f>IF($BD104&lt;前期规划!$C$2,0,求节点(装备突破!$N$86:$N$121,装备突破!AV$86:AV$121,$BD104))</f>
        <v>4.496706536715843</v>
      </c>
      <c r="BQ104" s="80">
        <f t="shared" si="70"/>
        <v>0</v>
      </c>
      <c r="BR104" s="80">
        <f t="shared" si="48"/>
        <v>0</v>
      </c>
      <c r="BS104" s="80">
        <f t="shared" si="49"/>
        <v>0</v>
      </c>
      <c r="BT104" s="80">
        <f t="shared" si="50"/>
        <v>0</v>
      </c>
      <c r="BU104" s="80">
        <f t="shared" si="51"/>
        <v>0.27547647420270976</v>
      </c>
      <c r="BV104" s="80">
        <f t="shared" si="52"/>
        <v>2.7657157001444244</v>
      </c>
      <c r="BY104" s="80">
        <v>99</v>
      </c>
      <c r="BZ104" s="119">
        <f>[4]军团势力点战斗奖励设计!GT108+求节点(活动投放!$S$126:$S$161,活动投放!AN$126:AN$161,$BY104)</f>
        <v>95.085940621119036</v>
      </c>
      <c r="CA104" s="119">
        <f>[4]军团势力点战斗奖励设计!GU108+求节点(活动投放!$S$126:$S$161,活动投放!AO$126:AO$161,$BY104)</f>
        <v>292.35435342043149</v>
      </c>
      <c r="CB104" s="119">
        <f>[4]军团势力点战斗奖励设计!GV108+求节点(活动投放!$S$126:$S$161,活动投放!AP$126:AP$161,$BY104)</f>
        <v>223.65255522933518</v>
      </c>
      <c r="CC104" s="119">
        <f>[4]军团势力点战斗奖励设计!GW108+求节点(活动投放!$S$126:$S$161,活动投放!AQ$126:AQ$161,$BY104)</f>
        <v>102.50286061388937</v>
      </c>
      <c r="CD104" s="119">
        <f>[4]军团势力点战斗奖励设计!GX108+求节点(活动投放!$S$126:$S$161,活动投放!AR$126:AR$161,$BY104)</f>
        <v>119.25994884578044</v>
      </c>
      <c r="CE104" s="119">
        <f>[4]军团势力点战斗奖励设计!GY108+求节点(活动投放!$S$126:$S$161,活动投放!AS$126:AS$161,$BY104)</f>
        <v>28.439836827660081</v>
      </c>
      <c r="CF104" s="119">
        <f>IF($BY104&lt;前期规划!$C$2,0,求节点(装备突破!$N$126:$N$161,装备突破!AQ$126:AQ$161,$BY104))</f>
        <v>0</v>
      </c>
      <c r="CG104" s="119">
        <f>IF($BY104&lt;前期规划!$C$2,0,求节点(装备突破!$N$126:$N$161,装备突破!AR$126:AR$161,$BY104))</f>
        <v>0</v>
      </c>
      <c r="CH104" s="119">
        <f>IF($BY104&lt;前期规划!$C$2,0,求节点(装备突破!$N$126:$N$161,装备突破!AS$126:AS$161,$BY104))</f>
        <v>0</v>
      </c>
      <c r="CI104" s="119">
        <f>IF($BY104&lt;前期规划!$C$2,0,求节点(装备突破!$N$126:$N$161,装备突破!AT$126:AT$161,$BY104))</f>
        <v>0</v>
      </c>
      <c r="CJ104" s="119">
        <f>IF($BY104&lt;前期规划!$C$2,0,求节点(装备突破!$N$126:$N$161,装备突破!AU$126:AU$161,$BY104))</f>
        <v>232.13705839592004</v>
      </c>
      <c r="CK104" s="119">
        <f>IF($BY104&lt;前期规划!$C$2,0,求节点(装备突破!$N$126:$N$161,装备突破!AV$126:AV$161,$BY104))</f>
        <v>7.8629416040799498</v>
      </c>
      <c r="CL104" s="80">
        <f t="shared" si="71"/>
        <v>0</v>
      </c>
      <c r="CM104" s="80">
        <f t="shared" si="53"/>
        <v>0</v>
      </c>
      <c r="CN104" s="80">
        <f t="shared" si="54"/>
        <v>0</v>
      </c>
      <c r="CO104" s="80">
        <f t="shared" si="55"/>
        <v>0</v>
      </c>
      <c r="CP104" s="80">
        <f t="shared" si="56"/>
        <v>0.51374799728174947</v>
      </c>
      <c r="CQ104" s="80">
        <f t="shared" si="57"/>
        <v>3.6169462091519442</v>
      </c>
      <c r="CT104" s="80">
        <v>99</v>
      </c>
      <c r="CU104" s="119">
        <f>[4]军团势力点战斗奖励设计!GZ108+求节点(活动投放!$S$166:$S$201,活动投放!AN$166:AN$201,$CT104)</f>
        <v>61.628981302607144</v>
      </c>
      <c r="CV104" s="119">
        <f>[4]军团势力点战斗奖励设计!HA108+求节点(活动投放!$S$166:$S$201,活动投放!AO$166:AO$201,$CT104)</f>
        <v>278.9476641948487</v>
      </c>
      <c r="CW104" s="119">
        <f>[4]军团势力点战斗奖励设计!HB108+求节点(活动投放!$S$166:$S$201,活动投放!AP$166:AP$201,$CT104)</f>
        <v>273.90446302975403</v>
      </c>
      <c r="CX104" s="119">
        <f>[4]军团势力点战斗奖励设计!HC108+求节点(活动投放!$S$166:$S$201,活动投放!AQ$166:AQ$201,$CT104)</f>
        <v>138.32963560224891</v>
      </c>
      <c r="CY104" s="119">
        <f>[4]军团势力点战斗奖励设计!HD108+求节点(活动投放!$S$166:$S$201,活动投放!AR$166:AR$201,$CT104)</f>
        <v>183.50076899862188</v>
      </c>
      <c r="CZ104" s="119">
        <f>[4]军团势力点战斗奖励设计!HE108+求节点(活动投放!$S$166:$S$201,活动投放!AS$166:AS$201,$CT104)</f>
        <v>39.571909838505093</v>
      </c>
      <c r="DA104" s="119">
        <f>IF($CT104&lt;前期规划!$C$2,0,求节点(装备突破!$N$166:$N$201,装备突破!AQ$166:AQ$201,$CT104))</f>
        <v>0</v>
      </c>
      <c r="DB104" s="119">
        <f>IF($CT104&lt;前期规划!$C$2,0,求节点(装备突破!$N$166:$N$201,装备突破!AR$166:AR$201,$CT104))</f>
        <v>0</v>
      </c>
      <c r="DC104" s="119">
        <f>IF($CT104&lt;前期规划!$C$2,0,求节点(装备突破!$N$166:$N$201,装备突破!AS$166:AS$201,$CT104))</f>
        <v>0</v>
      </c>
      <c r="DD104" s="119">
        <f>IF($CT104&lt;前期规划!$C$2,0,求节点(装备突破!$N$166:$N$201,装备突破!AT$166:AT$201,$CT104))</f>
        <v>0</v>
      </c>
      <c r="DE104" s="119">
        <f>IF($CT104&lt;前期规划!$C$2,0,求节点(装备突破!$N$166:$N$201,装备突破!AU$166:AU$201,$CT104))</f>
        <v>305.86560236430574</v>
      </c>
      <c r="DF104" s="119">
        <f>IF($CT104&lt;前期规划!$C$2,0,求节点(装备突破!$N$166:$N$201,装备突破!AV$166:AV$201,$CT104))</f>
        <v>14.134397635694281</v>
      </c>
      <c r="DG104" s="80">
        <f t="shared" si="72"/>
        <v>0</v>
      </c>
      <c r="DH104" s="80">
        <f t="shared" si="58"/>
        <v>0</v>
      </c>
      <c r="DI104" s="80">
        <f t="shared" si="59"/>
        <v>0</v>
      </c>
      <c r="DJ104" s="80">
        <f t="shared" si="60"/>
        <v>0</v>
      </c>
      <c r="DK104" s="80">
        <f t="shared" si="61"/>
        <v>0.59993921375984138</v>
      </c>
      <c r="DL104" s="80">
        <f t="shared" si="62"/>
        <v>2.7996884521327052</v>
      </c>
      <c r="DN104" s="128">
        <f>[4]军团势力点战斗奖励设计!HE108/CZ104</f>
        <v>2.5980752706498217E-2</v>
      </c>
      <c r="DO104" s="128">
        <f>求节点(活动投放!$S$166:$S$201,活动投放!AS$166:AS$201,$CT104)/CZ104</f>
        <v>0.97401924729350176</v>
      </c>
      <c r="DU104" s="140">
        <v>99</v>
      </c>
      <c r="DV104" s="140">
        <f>[4]军团势力点战斗奖励设计!AA108+[4]军团势力点战斗奖励设计!AF108+求节点(活动投放!$S$6:$S$41,活动投放!$BC$6:$BC$41,$DU104)</f>
        <v>10107.597348116864</v>
      </c>
      <c r="DW104" s="140">
        <f>[4]军团势力点战斗奖励设计!AB108+[4]军团势力点战斗奖励设计!AG108+求节点(活动投放!$S$46:$S$81,活动投放!$BC$46:$BC$81,$DU104)</f>
        <v>10030.948519373798</v>
      </c>
      <c r="DX104" s="140">
        <f>[4]军团势力点战斗奖励设计!AC108+[4]军团势力点战斗奖励设计!AH108+求节点(活动投放!$S$86:$S$121,活动投放!$BC$86:$BC$121,$DU104)</f>
        <v>10528.355554454592</v>
      </c>
      <c r="DY104" s="140">
        <f>[4]军团势力点战斗奖励设计!AD108+[4]军团势力点战斗奖励设计!AI108+求节点(活动投放!$S$126:$S$161,活动投放!$BC$126:$BC$161,$DU104)</f>
        <v>11856.136572514893</v>
      </c>
      <c r="DZ104" s="140">
        <f>[4]军团势力点战斗奖励设计!AE108+[4]军团势力点战斗奖励设计!AJ108+求节点(活动投放!$S$166:$S$201,活动投放!$BC$166:$BC$201,$DU104)</f>
        <v>12769.692926931039</v>
      </c>
      <c r="EA104" s="140">
        <f>[4]军团势力点战斗奖励设计!BI108+[4]军团势力点战斗奖励设计!BN108+求节点(活动投放!$S$6:$S$41,活动投放!$BE$6:$BE$41,$DU104)</f>
        <v>336.9199116038954</v>
      </c>
      <c r="EB104" s="140">
        <f>[4]军团势力点战斗奖励设计!BJ108+[4]军团势力点战斗奖励设计!BO108+求节点(活动投放!$S$46:$S$81,活动投放!$BE$46:$BE$81,$DU104)</f>
        <v>334.36495064579327</v>
      </c>
      <c r="EC104" s="140">
        <f>[4]军团势力点战斗奖励设计!BK108+[4]军团势力点战斗奖励设计!BP108+求节点(活动投放!$S$86:$S$121,活动投放!$BE$86:$BE$121,$DU104)</f>
        <v>350.9451851484863</v>
      </c>
      <c r="ED104" s="140">
        <f>[4]军团势力点战斗奖励设计!BL108+[4]军团势力点战斗奖励设计!BQ108+求节点(活动投放!$S$126:$S$161,活动投放!$BE$126:$BE$161,$DU104)</f>
        <v>395.20455241716309</v>
      </c>
      <c r="EE104" s="140">
        <f>[4]军团势力点战斗奖励设计!BM108+[4]军团势力点战斗奖励设计!BR108+求节点(活动投放!$S$166:$S$201,活动投放!$BE$166:$BE$201,$DU104)</f>
        <v>425.59469171425667</v>
      </c>
      <c r="EF104" s="140">
        <f t="shared" si="73"/>
        <v>1.0000000000000002</v>
      </c>
      <c r="EG104" s="140">
        <f t="shared" si="74"/>
        <v>1</v>
      </c>
      <c r="EH104" s="140">
        <f t="shared" si="75"/>
        <v>1.0000000000000002</v>
      </c>
      <c r="EI104" s="140">
        <f t="shared" si="76"/>
        <v>1.0000000000000002</v>
      </c>
      <c r="EJ104" s="140">
        <f t="shared" si="77"/>
        <v>1.0001450656802038</v>
      </c>
      <c r="EM104" s="140">
        <v>99</v>
      </c>
      <c r="EN104" s="140">
        <f>[4]军团势力点战斗奖励设计!AK108+[4]军团势力点战斗奖励设计!AP108+求节点(活动投放!$S$6:$S$41,活动投放!$BD$6:$BD$41,$EM104)</f>
        <v>2417.3836302405807</v>
      </c>
      <c r="EO104" s="140">
        <f>[4]军团势力点战斗奖励设计!AL108+[4]军团势力点战斗奖励设计!AQ108+求节点(活动投放!$S$46:$S$81,活动投放!$BD$46:$BD$81,$EM104)</f>
        <v>3973.4156982785044</v>
      </c>
      <c r="EP104" s="140">
        <f>[4]军团势力点战斗奖励设计!AM108+[4]军团势力点战斗奖励设计!AR108+求节点(活动投放!$S$86:$S$121,活动投放!$BD$86:$BD$121,$EM104)</f>
        <v>6162.3952215447498</v>
      </c>
      <c r="EQ104" s="140">
        <f>[4]军团势力点战斗奖励设计!AN108+[4]军团势力点战斗奖励设计!AS108+求节点(活动投放!$S$126:$S$161,活动投放!$BD$126:$BD$161,$EM104)</f>
        <v>13624.668339076608</v>
      </c>
      <c r="ER104" s="140">
        <f>[4]军团势力点战斗奖励设计!AO108+[4]军团势力点战斗奖励设计!AT108+求节点(活动投放!$S$166:$S$201,活动投放!$BD$166:$BD$201,$EM104)</f>
        <v>20534.004560373145</v>
      </c>
      <c r="ES104" s="140">
        <f>[4]军团势力点战斗奖励设计!BS108+[4]军团势力点战斗奖励设计!BX108+求节点(活动投放!$S$6:$S$41,活动投放!$BF$6:$BF$41,$EM104)</f>
        <v>48.347672604811621</v>
      </c>
      <c r="ET104" s="140">
        <f>[4]军团势力点战斗奖励设计!BT108+[4]军团势力点战斗奖励设计!BY108+求节点(活动投放!$S$46:$S$81,活动投放!$BF$46:$BF$81,$EM104)</f>
        <v>79.468313965570118</v>
      </c>
      <c r="EU104" s="140">
        <f>[4]军团势力点战斗奖励设计!BU108+[4]军团势力点战斗奖励设计!BZ108+求节点(活动投放!$S$86:$S$121,活动投放!$BF$86:$BF$121,$EM104)</f>
        <v>123.24790443089498</v>
      </c>
      <c r="EV104" s="140">
        <f>[4]军团势力点战斗奖励设计!BV108+[4]军团势力点战斗奖励设计!CA108+求节点(活动投放!$S$126:$S$161,活动投放!$BF$126:$BF$161,$EM104)</f>
        <v>272.49336678153219</v>
      </c>
      <c r="EW104" s="140">
        <f>[4]军团势力点战斗奖励设计!BW108+[4]军团势力点战斗奖励设计!CB108+求节点(活动投放!$S$166:$S$201,活动投放!$BF$166:$BF$201,$EM104)</f>
        <v>410.68009120746285</v>
      </c>
      <c r="EX104" s="140">
        <f t="shared" si="78"/>
        <v>0.99999999999999989</v>
      </c>
      <c r="EY104" s="140">
        <f t="shared" si="79"/>
        <v>0.99999999999999967</v>
      </c>
      <c r="EZ104" s="140">
        <f t="shared" si="80"/>
        <v>1.0000000000000002</v>
      </c>
      <c r="FA104" s="140">
        <f t="shared" si="81"/>
        <v>1</v>
      </c>
      <c r="FB104" s="140">
        <f t="shared" si="82"/>
        <v>1.0000000000000002</v>
      </c>
    </row>
    <row r="105" spans="2:158" x14ac:dyDescent="0.15">
      <c r="B105" s="80">
        <v>100</v>
      </c>
      <c r="C105" s="119">
        <f>[4]军团势力点战斗奖励设计!GB109+求节点(活动投放!$S$6:$S$41,活动投放!AN$6:AN$41,$B105)</f>
        <v>290.98454404687169</v>
      </c>
      <c r="D105" s="119">
        <f>[4]军团势力点战斗奖励设计!GC109+求节点(活动投放!$S$6:$S$41,活动投放!AO$6:AO$41,$B105)</f>
        <v>496.29502873025882</v>
      </c>
      <c r="E105" s="119">
        <f>[4]军团势力点战斗奖励设计!GD109+求节点(活动投放!$S$6:$S$41,活动投放!AP$6:AP$41,$B105)</f>
        <v>174.65254254046926</v>
      </c>
      <c r="F105" s="119">
        <f>[4]军团势力点战斗奖励设计!GE109+求节点(活动投放!$S$6:$S$41,活动投放!AQ$6:AQ$41,$B105)</f>
        <v>42.164746350566666</v>
      </c>
      <c r="G105" s="119">
        <f>[4]军团势力点战斗奖励设计!GF109+求节点(活动投放!$S$6:$S$41,活动投放!AR$6:AR$41,$B105)</f>
        <v>22.068845115891961</v>
      </c>
      <c r="H105" s="119">
        <f>[4]军团势力点战斗奖励设计!GG109+求节点(活动投放!$S$6:$S$41,活动投放!AS$6:AS$41,$B105)</f>
        <v>5.0171466936753086</v>
      </c>
      <c r="I105" s="119">
        <f>IF($B105&lt;前期规划!$C$2,0,求节点(装备突破!$N$6:$N$41,装备突破!AQ$6:AQ$41,$B105))</f>
        <v>0</v>
      </c>
      <c r="J105" s="119">
        <f>IF($B105&lt;前期规划!$C$2,0,求节点(装备突破!$N$6:$N$41,装备突破!AR$6:AR$41,$B105))</f>
        <v>0</v>
      </c>
      <c r="K105" s="119">
        <f>IF($B105&lt;前期规划!$C$2,0,求节点(装备突破!$N$6:$N$41,装备突破!AS$6:AS$41,$B105))</f>
        <v>0</v>
      </c>
      <c r="L105" s="119">
        <f>IF($B105&lt;前期规划!$C$2,0,求节点(装备突破!$N$6:$N$41,装备突破!AT$6:AT$41,$B105))</f>
        <v>0</v>
      </c>
      <c r="M105" s="119">
        <f>IF($B105&lt;前期规划!$C$2,0,求节点(装备突破!$N$6:$N$41,装备突破!AU$6:AU$41,$B105))</f>
        <v>118.32010353580228</v>
      </c>
      <c r="N105" s="119">
        <f>IF($B105&lt;前期规划!$C$2,0,求节点(装备突破!$N$6:$N$41,装备突破!AV$6:AV$41,$B105))</f>
        <v>1.6798964641977239</v>
      </c>
      <c r="O105" s="80">
        <f t="shared" si="63"/>
        <v>0</v>
      </c>
      <c r="P105" s="80">
        <f t="shared" si="64"/>
        <v>0</v>
      </c>
      <c r="Q105" s="80">
        <f t="shared" si="65"/>
        <v>0</v>
      </c>
      <c r="R105" s="80">
        <f t="shared" si="66"/>
        <v>0</v>
      </c>
      <c r="S105" s="80">
        <f t="shared" si="67"/>
        <v>0.18651813560333969</v>
      </c>
      <c r="T105" s="80">
        <f t="shared" si="68"/>
        <v>2.9865808998362118</v>
      </c>
      <c r="V105" s="128">
        <f>[4]军团势力点战斗奖励设计!GD109/E105</f>
        <v>0.89299881032026041</v>
      </c>
      <c r="W105" s="128">
        <f>求节点(活动投放!$S$6:$S$41,活动投放!AP$6:AP$41,$B105)/E105</f>
        <v>0.10700118967973958</v>
      </c>
      <c r="Y105" s="128">
        <f>[4]军团势力点战斗奖励设计!GE109/F105</f>
        <v>0.78702687918269032</v>
      </c>
      <c r="Z105" s="128">
        <f>求节点(活动投放!$S$6:$S$41,活动投放!AQ$6:AQ$41,$B105)/F105</f>
        <v>0.21297312081730976</v>
      </c>
      <c r="AB105" s="128">
        <f>[4]军团势力点战斗奖励设计!GF109/G105</f>
        <v>0.22441461719286079</v>
      </c>
      <c r="AC105" s="128">
        <f>求节点(活动投放!$S$6:$S$41,活动投放!AR$6:AR$41,$B105)/G105</f>
        <v>0.77558538280713918</v>
      </c>
      <c r="AE105" s="128">
        <f>[4]军团势力点战斗奖励设计!GG109/H105</f>
        <v>0.10968100952268606</v>
      </c>
      <c r="AF105" s="128">
        <f>求节点(活动投放!$S$6:$S$41,活动投放!AS$6:AS$41,$B105)/H105</f>
        <v>0.89031899047731389</v>
      </c>
      <c r="AI105" s="80">
        <v>100</v>
      </c>
      <c r="AJ105" s="119">
        <f>[4]军团势力点战斗奖励设计!GH109+求节点(活动投放!$S$46:$S$81,活动投放!AN$46:AN$81,$AI105)</f>
        <v>234.2504143508647</v>
      </c>
      <c r="AK105" s="119">
        <f>[4]军团势力点战斗奖励设计!GI109+求节点(活动投放!$S$46:$S$81,活动投放!AO$46:AO$81,$AI105)</f>
        <v>427.86164707835701</v>
      </c>
      <c r="AL105" s="119">
        <f>[4]军团势力点战斗奖励设计!GJ109+求节点(活动投放!$S$46:$S$81,活动投放!AP$46:AP$81,$AI105)</f>
        <v>175.7828556313772</v>
      </c>
      <c r="AM105" s="119">
        <f>[4]军团势力点战斗奖励设计!GK109+求节点(活动投放!$S$46:$S$81,活动投放!AQ$46:AQ$81,$AI105)</f>
        <v>54.480652051363123</v>
      </c>
      <c r="AN105" s="119">
        <f>[4]军团势力点战斗奖励设计!GL109+求节点(活动投放!$S$46:$S$81,活动投放!AR$46:AR$81,$AI105)</f>
        <v>36.424469638910367</v>
      </c>
      <c r="AO105" s="119">
        <f>[4]军团势力点战斗奖励设计!GM109+求节点(活动投放!$S$46:$S$81,活动投放!AS$46:AS$81,$AI105)</f>
        <v>8.2506906896945988</v>
      </c>
      <c r="AP105" s="119">
        <f>IF($AI105&lt;前期规划!$C$2,0,求节点(装备突破!$N$46:$N$81,装备突破!AQ$46:AQ$81,$AI105))</f>
        <v>0</v>
      </c>
      <c r="AQ105" s="119">
        <f>IF($AI105&lt;前期规划!$C$2,0,求节点(装备突破!$N$46:$N$81,装备突破!AR$46:AR$81,$AI105))</f>
        <v>0</v>
      </c>
      <c r="AR105" s="119">
        <f>IF($AI105&lt;前期规划!$C$2,0,求节点(装备突破!$N$46:$N$81,装备突破!AS$46:AS$81,$AI105))</f>
        <v>0</v>
      </c>
      <c r="AS105" s="119">
        <f>IF($AI105&lt;前期规划!$C$2,0,求节点(装备突破!$N$46:$N$81,装备突破!AT$46:AT$81,$AI105))</f>
        <v>0</v>
      </c>
      <c r="AT105" s="119">
        <f>IF($AI105&lt;前期规划!$C$2,0,求节点(装备突破!$N$46:$N$81,装备突破!AU$46:AU$81,$AI105))</f>
        <v>156.46038420484746</v>
      </c>
      <c r="AU105" s="119">
        <f>IF($AI105&lt;前期规划!$C$2,0,求节点(装备突破!$N$46:$N$81,装备突破!AV$46:AV$81,$AI105))</f>
        <v>3.5396157951525327</v>
      </c>
      <c r="AV105" s="80">
        <f t="shared" si="69"/>
        <v>0</v>
      </c>
      <c r="AW105" s="80">
        <f t="shared" si="43"/>
        <v>0</v>
      </c>
      <c r="AX105" s="80">
        <f t="shared" si="44"/>
        <v>0</v>
      </c>
      <c r="AY105" s="80">
        <f t="shared" si="45"/>
        <v>0</v>
      </c>
      <c r="AZ105" s="80">
        <f t="shared" si="46"/>
        <v>0.23280314581882425</v>
      </c>
      <c r="BA105" s="80">
        <f t="shared" si="47"/>
        <v>2.3309565690699636</v>
      </c>
      <c r="BD105" s="80">
        <v>100</v>
      </c>
      <c r="BE105" s="119">
        <f>[4]军团势力点战斗奖励设计!GN109+求节点(活动投放!$S$86:$S$121,活动投放!AN$86:AN$121,$BD105)</f>
        <v>164.42807037471789</v>
      </c>
      <c r="BF105" s="119">
        <f>[4]军团势力点战斗奖励设计!GO109+求节点(活动投放!$S$86:$S$121,活动投放!AO$86:AO$121,$BD105)</f>
        <v>359.50554045634669</v>
      </c>
      <c r="BG105" s="119">
        <f>[4]军团势力点战斗奖励设计!GP109+求节点(活动投放!$S$86:$S$121,活动投放!AP$86:AP$121,$BD105)</f>
        <v>185.30905383368321</v>
      </c>
      <c r="BH105" s="119">
        <f>[4]军团势力点战斗奖励设计!GQ109+求节点(活动投放!$S$86:$S$121,活动投放!AQ$86:AQ$121,$BD105)</f>
        <v>74.316806266017579</v>
      </c>
      <c r="BI105" s="119">
        <f>[4]军团势力点战斗奖励设计!GR109+求节点(活动投放!$S$86:$S$121,活动投放!AR$86:AR$121,$BD105)</f>
        <v>56.582877064206691</v>
      </c>
      <c r="BJ105" s="119">
        <f>[4]军团势力点战斗奖励设计!GS109+求节点(活动投放!$S$86:$S$121,活动投放!AS$86:AS$121,$BD105)</f>
        <v>13.068046933205899</v>
      </c>
      <c r="BK105" s="119">
        <f>IF($BD105&lt;前期规划!$C$2,0,求节点(装备突破!$N$86:$N$121,装备突破!AQ$86:AQ$121,$BD105))</f>
        <v>0</v>
      </c>
      <c r="BL105" s="119">
        <f>IF($BD105&lt;前期规划!$C$2,0,求节点(装备突破!$N$86:$N$121,装备突破!AR$86:AR$121,$BD105))</f>
        <v>0</v>
      </c>
      <c r="BM105" s="119">
        <f>IF($BD105&lt;前期规划!$C$2,0,求节点(装备突破!$N$86:$N$121,装备突破!AS$86:AS$121,$BD105))</f>
        <v>0</v>
      </c>
      <c r="BN105" s="119">
        <f>IF($BD105&lt;前期规划!$C$2,0,求节点(装备突破!$N$86:$N$121,装备突破!AT$86:AT$121,$BD105))</f>
        <v>0</v>
      </c>
      <c r="BO105" s="119">
        <f>IF($BD105&lt;前期规划!$C$2,0,求节点(装备突破!$N$86:$N$121,装备突破!AU$86:AU$121,$BD105))</f>
        <v>193.67729159796835</v>
      </c>
      <c r="BP105" s="119">
        <f>IF($BD105&lt;前期规划!$C$2,0,求节点(装备突破!$N$86:$N$121,装备突破!AV$86:AV$121,$BD105))</f>
        <v>6.3227084020316227</v>
      </c>
      <c r="BQ105" s="80">
        <f t="shared" si="70"/>
        <v>0</v>
      </c>
      <c r="BR105" s="80">
        <f t="shared" si="48"/>
        <v>0</v>
      </c>
      <c r="BS105" s="80">
        <f t="shared" si="49"/>
        <v>0</v>
      </c>
      <c r="BT105" s="80">
        <f t="shared" si="50"/>
        <v>0</v>
      </c>
      <c r="BU105" s="80">
        <f t="shared" si="51"/>
        <v>0.29215029081292793</v>
      </c>
      <c r="BV105" s="80">
        <f t="shared" si="52"/>
        <v>2.0668432105783738</v>
      </c>
      <c r="BY105" s="80">
        <v>100</v>
      </c>
      <c r="BZ105" s="119">
        <f>[4]军团势力点战斗奖励设计!GT109+求节点(活动投放!$S$126:$S$161,活动投放!AN$126:AN$161,$BY105)</f>
        <v>95.085940621119036</v>
      </c>
      <c r="CA105" s="119">
        <f>[4]军团势力点战斗奖励设计!GU109+求节点(活动投放!$S$126:$S$161,活动投放!AO$126:AO$161,$BY105)</f>
        <v>311.50209331218559</v>
      </c>
      <c r="CB105" s="119">
        <f>[4]军团势力点战斗奖励设计!GV109+求节点(活动投放!$S$126:$S$161,活动投放!AP$126:AP$161,$BY105)</f>
        <v>240.55702252568267</v>
      </c>
      <c r="CC105" s="119">
        <f>[4]军团势力点战斗奖励设计!GW109+求节点(活动投放!$S$126:$S$161,活动投放!AQ$126:AQ$161,$BY105)</f>
        <v>112.40536486261614</v>
      </c>
      <c r="CD105" s="119">
        <f>[4]军团势力点战斗奖励设计!GX109+求节点(活动投放!$S$126:$S$161,活动投放!AR$126:AR$161,$BY105)</f>
        <v>126.42668545686961</v>
      </c>
      <c r="CE105" s="119">
        <f>[4]军团势力点战斗奖励设计!GY109+求节点(活动投放!$S$126:$S$161,活动投放!AS$126:AS$161,$BY105)</f>
        <v>30.299472485396009</v>
      </c>
      <c r="CF105" s="119">
        <f>IF($BY105&lt;前期规划!$C$2,0,求节点(装备突破!$N$126:$N$161,装备突破!AQ$126:AQ$161,$BY105))</f>
        <v>0</v>
      </c>
      <c r="CG105" s="119">
        <f>IF($BY105&lt;前期规划!$C$2,0,求节点(装备突破!$N$126:$N$161,装备突破!AR$126:AR$161,$BY105))</f>
        <v>0</v>
      </c>
      <c r="CH105" s="119">
        <f>IF($BY105&lt;前期规划!$C$2,0,求节点(装备突破!$N$126:$N$161,装备突破!AS$126:AS$161,$BY105))</f>
        <v>0</v>
      </c>
      <c r="CI105" s="119">
        <f>IF($BY105&lt;前期规划!$C$2,0,求节点(装备突破!$N$126:$N$161,装备突破!AT$126:AT$161,$BY105))</f>
        <v>0</v>
      </c>
      <c r="CJ105" s="119">
        <f>IF($BY105&lt;前期规划!$C$2,0,求节点(装备突破!$N$126:$N$161,装备突破!AU$126:AU$161,$BY105))</f>
        <v>229.89046664232998</v>
      </c>
      <c r="CK105" s="119">
        <f>IF($BY105&lt;前期规划!$C$2,0,求节点(装备突破!$N$126:$N$161,装备突破!AV$126:AV$161,$BY105))</f>
        <v>10.109533357670035</v>
      </c>
      <c r="CL105" s="80">
        <f t="shared" si="71"/>
        <v>0</v>
      </c>
      <c r="CM105" s="80">
        <f t="shared" si="53"/>
        <v>0</v>
      </c>
      <c r="CN105" s="80">
        <f t="shared" si="54"/>
        <v>0</v>
      </c>
      <c r="CO105" s="80">
        <f t="shared" si="55"/>
        <v>0</v>
      </c>
      <c r="CP105" s="80">
        <f t="shared" si="56"/>
        <v>0.54994314163347968</v>
      </c>
      <c r="CQ105" s="80">
        <f t="shared" si="57"/>
        <v>2.9971187999897149</v>
      </c>
      <c r="CT105" s="80">
        <v>100</v>
      </c>
      <c r="CU105" s="119">
        <f>[4]军团势力点战斗奖励设计!GZ109+求节点(活动投放!$S$166:$S$201,活动投放!AN$166:AN$201,$CT105)</f>
        <v>61.628981302607144</v>
      </c>
      <c r="CV105" s="119">
        <f>[4]军团势力点战斗奖励设计!HA109+求节点(活动投放!$S$166:$S$201,活动投放!AO$166:AO$201,$CT105)</f>
        <v>292.99553100785124</v>
      </c>
      <c r="CW105" s="119">
        <f>[4]军团势力点战斗奖励设计!HB109+求节点(活动投放!$S$166:$S$201,活动投放!AP$166:AP$201,$CT105)</f>
        <v>294.31252680468492</v>
      </c>
      <c r="CX105" s="119">
        <f>[4]军团势力点战斗奖励设计!HC109+求节点(活动投放!$S$166:$S$201,活动投放!AQ$166:AQ$201,$CT105)</f>
        <v>148.78657779792229</v>
      </c>
      <c r="CY105" s="119">
        <f>[4]军团势力点战斗奖励设计!HD109+求节点(活动投放!$S$166:$S$201,活动投放!AR$166:AR$201,$CT105)</f>
        <v>199.26588097131952</v>
      </c>
      <c r="CZ105" s="119">
        <f>[4]军团势力点战斗奖励设计!HE109+求节点(活动投放!$S$166:$S$201,活动投放!AS$166:AS$201,$CT105)</f>
        <v>43.772370677689722</v>
      </c>
      <c r="DA105" s="119">
        <f>IF($CT105&lt;前期规划!$C$2,0,求节点(装备突破!$N$166:$N$201,装备突破!AQ$166:AQ$201,$CT105))</f>
        <v>0</v>
      </c>
      <c r="DB105" s="119">
        <f>IF($CT105&lt;前期规划!$C$2,0,求节点(装备突破!$N$166:$N$201,装备突破!AR$166:AR$201,$CT105))</f>
        <v>0</v>
      </c>
      <c r="DC105" s="119">
        <f>IF($CT105&lt;前期规划!$C$2,0,求节点(装备突破!$N$166:$N$201,装备突破!AS$166:AS$201,$CT105))</f>
        <v>0</v>
      </c>
      <c r="DD105" s="119">
        <f>IF($CT105&lt;前期规划!$C$2,0,求节点(装备突破!$N$166:$N$201,装备突破!AT$166:AT$201,$CT105))</f>
        <v>0</v>
      </c>
      <c r="DE105" s="119">
        <f>IF($CT105&lt;前期规划!$C$2,0,求节点(装备突破!$N$166:$N$201,装备突破!AU$166:AU$201,$CT105))</f>
        <v>302.69099563695437</v>
      </c>
      <c r="DF105" s="119">
        <f>IF($CT105&lt;前期规划!$C$2,0,求节点(装备突破!$N$166:$N$201,装备突破!AV$166:AV$201,$CT105))</f>
        <v>17.309004363045645</v>
      </c>
      <c r="DG105" s="80">
        <f t="shared" si="72"/>
        <v>0</v>
      </c>
      <c r="DH105" s="80">
        <f t="shared" si="58"/>
        <v>0</v>
      </c>
      <c r="DI105" s="80">
        <f t="shared" si="59"/>
        <v>0</v>
      </c>
      <c r="DJ105" s="80">
        <f t="shared" si="60"/>
        <v>0</v>
      </c>
      <c r="DK105" s="80">
        <f t="shared" si="61"/>
        <v>0.65831453146468133</v>
      </c>
      <c r="DL105" s="80">
        <f t="shared" si="62"/>
        <v>2.5288785974970809</v>
      </c>
      <c r="DN105" s="128">
        <f>[4]军团势力点战斗奖励设计!HE109/CZ105</f>
        <v>2.5943422178793203E-2</v>
      </c>
      <c r="DO105" s="128">
        <f>求节点(活动投放!$S$166:$S$201,活动投放!AS$166:AS$201,$CT105)/CZ105</f>
        <v>0.9740565778212068</v>
      </c>
      <c r="DU105" s="140">
        <v>100</v>
      </c>
      <c r="DV105" s="140">
        <f>[4]军团势力点战斗奖励设计!AA109+[4]军团势力点战斗奖励设计!AF109+求节点(活动投放!$S$6:$S$41,活动投放!$BC$6:$BC$41,$DU105)</f>
        <v>11578.386340069421</v>
      </c>
      <c r="DW105" s="140">
        <f>[4]军团势力点战斗奖励设计!AB109+[4]军团势力点战斗奖励设计!AG109+求节点(活动投放!$S$46:$S$81,活动投放!$BC$46:$BC$81,$DU105)</f>
        <v>11453.470604789547</v>
      </c>
      <c r="DX105" s="140">
        <f>[4]军团势力点战斗奖励设计!AC109+[4]军团势力点战斗奖励设计!AH109+求节点(活动投放!$S$86:$S$121,活动投放!$BC$86:$BC$121,$DU105)</f>
        <v>11916.286036117994</v>
      </c>
      <c r="DY105" s="140">
        <f>[4]军团势力点战斗奖励设计!AD109+[4]军团势力点战斗奖励设计!AI109+求节点(活动投放!$S$126:$S$161,活动投放!$BC$126:$BC$161,$DU105)</f>
        <v>13005.000966020141</v>
      </c>
      <c r="DZ105" s="140">
        <f>[4]军团势力点战斗奖励设计!AE109+[4]军团势力点战斗奖励设计!AJ109+求节点(活动投放!$S$166:$S$201,活动投放!$BC$166:$BC$201,$DU105)</f>
        <v>13637.709166751501</v>
      </c>
      <c r="EA105" s="140">
        <f>[4]军团势力点战斗奖励设计!BI109+[4]军团势力点战斗奖励设计!BN109+求节点(活动投放!$S$6:$S$41,活动投放!$BE$6:$BE$41,$DU105)</f>
        <v>385.94621133564732</v>
      </c>
      <c r="EB105" s="140">
        <f>[4]军团势力点战斗奖励设计!BJ109+[4]军团势力点战斗奖励设计!BO109+求节点(活动投放!$S$46:$S$81,活动投放!$BE$46:$BE$81,$DU105)</f>
        <v>381.7823534929849</v>
      </c>
      <c r="EC105" s="140">
        <f>[4]军团势力点战斗奖励设计!BK109+[4]军团势力点战斗奖励设计!BP109+求节点(活动投放!$S$86:$S$121,活动投放!$BE$86:$BE$121,$DU105)</f>
        <v>397.20953453726645</v>
      </c>
      <c r="ED105" s="140">
        <f>[4]军团势力点战斗奖励设计!BL109+[4]军团势力点战斗奖励设计!BQ109+求节点(活动投放!$S$126:$S$161,活动投放!$BE$126:$BE$161,$DU105)</f>
        <v>433.50003220067123</v>
      </c>
      <c r="EE105" s="140">
        <f>[4]军团势力点战斗奖励设计!BM109+[4]军团势力点战斗奖励设计!BR109+求节点(活动投放!$S$166:$S$201,活动投放!$BE$166:$BE$201,$DU105)</f>
        <v>453.69042534026187</v>
      </c>
      <c r="EF105" s="140">
        <f t="shared" si="73"/>
        <v>1.0000000000000002</v>
      </c>
      <c r="EG105" s="140">
        <f t="shared" si="74"/>
        <v>1</v>
      </c>
      <c r="EH105" s="140">
        <f t="shared" si="75"/>
        <v>1</v>
      </c>
      <c r="EI105" s="140">
        <f t="shared" si="76"/>
        <v>1.0000000000000004</v>
      </c>
      <c r="EJ105" s="140">
        <f t="shared" si="77"/>
        <v>1.0019834675096937</v>
      </c>
      <c r="EM105" s="140">
        <v>100</v>
      </c>
      <c r="EN105" s="140">
        <f>[4]军团势力点战斗奖励设计!AK109+[4]军团势力点战斗奖励设计!AP109+求节点(活动投放!$S$6:$S$41,活动投放!$BD$6:$BD$41,$EM105)</f>
        <v>2528.7397254008088</v>
      </c>
      <c r="EO105" s="140">
        <f>[4]军团势力点战斗奖励设计!AL109+[4]军团势力点战斗奖励设计!AQ109+求节点(活动投放!$S$46:$S$81,活动投放!$BD$46:$BD$81,$EM105)</f>
        <v>4172.8783729792649</v>
      </c>
      <c r="EP105" s="140">
        <f>[4]军团势力点战斗奖励设计!AM109+[4]军团势力点战斗奖励设计!AR109+求节点(活动投放!$S$86:$S$121,活动投放!$BD$86:$BD$121,$EM105)</f>
        <v>6477.0520902390108</v>
      </c>
      <c r="EQ105" s="140">
        <f>[4]军团势力点战斗奖励设计!AN109+[4]军团势力点战斗奖励设计!AS109+求节点(活动投放!$S$126:$S$161,活动投放!$BD$126:$BD$161,$EM105)</f>
        <v>14458.948535183872</v>
      </c>
      <c r="ER105" s="140">
        <f>[4]军团势力点战斗奖励设计!AO109+[4]军团势力点战斗奖励设计!AT109+求节点(活动投放!$S$166:$S$201,活动投放!$BD$166:$BD$201,$EM105)</f>
        <v>22373.140158847345</v>
      </c>
      <c r="ES105" s="140">
        <f>[4]军团势力点战斗奖励设计!BS109+[4]军团势力点战斗奖励设计!BX109+求节点(活动投放!$S$6:$S$41,活动投放!$BF$6:$BF$41,$EM105)</f>
        <v>50.574794508016176</v>
      </c>
      <c r="ET105" s="140">
        <f>[4]军团势力点战斗奖励设计!BT109+[4]军团势力点战斗奖励设计!BY109+求节点(活动投放!$S$46:$S$81,活动投放!$BF$46:$BF$81,$EM105)</f>
        <v>83.457567459585334</v>
      </c>
      <c r="EU105" s="140">
        <f>[4]军团势力点战斗奖励设计!BU109+[4]军团势力点战斗奖励设计!BZ109+求节点(活动投放!$S$86:$S$121,活动投放!$BF$86:$BF$121,$EM105)</f>
        <v>129.54104180478021</v>
      </c>
      <c r="EV105" s="140">
        <f>[4]军团势力点战斗奖励设计!BV109+[4]军团势力点战斗奖励设计!CA109+求节点(活动投放!$S$126:$S$161,活动投放!$BF$126:$BF$161,$EM105)</f>
        <v>289.17897070367741</v>
      </c>
      <c r="EW105" s="140">
        <f>[4]军团势力点战斗奖励设计!BW109+[4]军团势力点战斗奖励设计!CB109+求节点(活动投放!$S$166:$S$201,活动投放!$BF$166:$BF$201,$EM105)</f>
        <v>447.46280317694692</v>
      </c>
      <c r="EX105" s="140">
        <f t="shared" si="78"/>
        <v>1</v>
      </c>
      <c r="EY105" s="140">
        <f t="shared" si="79"/>
        <v>0.99999999999999944</v>
      </c>
      <c r="EZ105" s="140">
        <f t="shared" si="80"/>
        <v>1</v>
      </c>
      <c r="FA105" s="140">
        <f t="shared" si="81"/>
        <v>1.0000000000000002</v>
      </c>
      <c r="FB105" s="140">
        <f t="shared" si="82"/>
        <v>1</v>
      </c>
    </row>
    <row r="106" spans="2:158" x14ac:dyDescent="0.15">
      <c r="B106" s="80">
        <v>101</v>
      </c>
      <c r="C106" s="119">
        <f>[4]军团势力点战斗奖励设计!GB110+求节点(活动投放!$S$6:$S$41,活动投放!AN$6:AN$41,$B106)</f>
        <v>290.98454404687169</v>
      </c>
      <c r="D106" s="119">
        <f>[4]军团势力点战斗奖励设计!GC110+求节点(活动投放!$S$6:$S$41,活动投放!AO$6:AO$41,$B106)</f>
        <v>523.87369932251374</v>
      </c>
      <c r="E106" s="119">
        <f>[4]军团势力点战斗奖励设计!GD110+求节点(活动投放!$S$6:$S$41,活动投放!AP$6:AP$41,$B106)</f>
        <v>194.62995831947751</v>
      </c>
      <c r="F106" s="119">
        <f>[4]军团势力点战斗奖励设计!GE110+求节点(活动投放!$S$6:$S$41,活动投放!AQ$6:AQ$41,$B106)</f>
        <v>50.694817003340226</v>
      </c>
      <c r="G106" s="119">
        <f>[4]军团势力点战斗奖励设计!GF110+求节点(活动投放!$S$6:$S$41,活动投放!AR$6:AR$41,$B106)</f>
        <v>22.925132913472936</v>
      </c>
      <c r="H106" s="119">
        <f>[4]军团势力点战斗奖励设计!GG110+求节点(活动投放!$S$6:$S$41,活动投放!AS$6:AS$41,$B106)</f>
        <v>5.1914424456554391</v>
      </c>
      <c r="I106" s="119">
        <f>IF($B106&lt;前期规划!$C$2,0,求节点(装备突破!$N$6:$N$41,装备突破!AQ$6:AQ$41,$B106))</f>
        <v>0</v>
      </c>
      <c r="J106" s="119">
        <f>IF($B106&lt;前期规划!$C$2,0,求节点(装备突破!$N$6:$N$41,装备突破!AR$6:AR$41,$B106))</f>
        <v>0</v>
      </c>
      <c r="K106" s="119">
        <f>IF($B106&lt;前期规划!$C$2,0,求节点(装备突破!$N$6:$N$41,装备突破!AS$6:AS$41,$B106))</f>
        <v>0</v>
      </c>
      <c r="L106" s="119">
        <f>IF($B106&lt;前期规划!$C$2,0,求节点(装备突破!$N$6:$N$41,装备突破!AT$6:AT$41,$B106))</f>
        <v>0</v>
      </c>
      <c r="M106" s="119">
        <f>IF($B106&lt;前期规划!$C$2,0,求节点(装备突破!$N$6:$N$41,装备突破!AU$6:AU$41,$B106))</f>
        <v>117.54545454545456</v>
      </c>
      <c r="N106" s="119">
        <f>IF($B106&lt;前期规划!$C$2,0,求节点(装备突破!$N$6:$N$41,装备突破!AV$6:AV$41,$B106))</f>
        <v>2.4545454545454541</v>
      </c>
      <c r="O106" s="80">
        <f t="shared" si="63"/>
        <v>0</v>
      </c>
      <c r="P106" s="80">
        <f t="shared" si="64"/>
        <v>0</v>
      </c>
      <c r="Q106" s="80">
        <f t="shared" si="65"/>
        <v>0</v>
      </c>
      <c r="R106" s="80">
        <f t="shared" si="66"/>
        <v>0</v>
      </c>
      <c r="S106" s="80">
        <f t="shared" si="67"/>
        <v>0.19503206654926702</v>
      </c>
      <c r="T106" s="80">
        <f t="shared" si="68"/>
        <v>2.1150321074892533</v>
      </c>
      <c r="V106" s="128">
        <f>[4]军团势力点战斗奖励设计!GD110/E106</f>
        <v>0.90147192648981223</v>
      </c>
      <c r="W106" s="128">
        <f>求节点(活动投放!$S$6:$S$41,活动投放!AP$6:AP$41,$B106)/E106</f>
        <v>9.8528073510187747E-2</v>
      </c>
      <c r="Y106" s="128">
        <f>[4]军团势力点战斗奖励设计!GE110/F106</f>
        <v>0.81844600444618387</v>
      </c>
      <c r="Z106" s="128">
        <f>求节点(活动投放!$S$6:$S$41,活动投放!AQ$6:AQ$41,$B106)/F106</f>
        <v>0.18155399555381607</v>
      </c>
      <c r="AB106" s="128">
        <f>[4]军团势力点战斗奖励设计!GF110/G106</f>
        <v>0.23251996004168851</v>
      </c>
      <c r="AC106" s="128">
        <f>求节点(活动投放!$S$6:$S$41,活动投放!AR$6:AR$41,$B106)/G106</f>
        <v>0.76748003995831149</v>
      </c>
      <c r="AE106" s="128">
        <f>[4]军团势力点战斗奖励设计!GG110/H106</f>
        <v>0.11408841558416973</v>
      </c>
      <c r="AF106" s="128">
        <f>求节点(活动投放!$S$6:$S$41,活动投放!AS$6:AS$41,$B106)/H106</f>
        <v>0.8859115844158304</v>
      </c>
      <c r="AI106" s="80">
        <v>101</v>
      </c>
      <c r="AJ106" s="119">
        <f>[4]军团势力点战斗奖励设计!GH110+求节点(活动投放!$S$46:$S$81,活动投放!AN$46:AN$81,$AI106)</f>
        <v>234.2504143508647</v>
      </c>
      <c r="AK106" s="119">
        <f>[4]军团势力点战斗奖励设计!GI110+求节点(活动投放!$S$46:$S$81,活动投放!AO$46:AO$81,$AI106)</f>
        <v>454.77371459503945</v>
      </c>
      <c r="AL106" s="119">
        <f>[4]军团势力点战斗奖励设计!GJ110+求节点(活动投放!$S$46:$S$81,活动投放!AP$46:AP$81,$AI106)</f>
        <v>194.8682986700567</v>
      </c>
      <c r="AM106" s="119">
        <f>[4]军团势力点战斗奖励设计!GK110+求节点(活动投放!$S$46:$S$81,活动投放!AQ$46:AQ$81,$AI106)</f>
        <v>64.237713085825192</v>
      </c>
      <c r="AN106" s="119">
        <f>[4]军团势力点战斗奖励设计!GL110+求节点(活动投放!$S$46:$S$81,活动投放!AR$46:AR$81,$AI106)</f>
        <v>38.209929032401043</v>
      </c>
      <c r="AO106" s="119">
        <f>[4]军团势力点战斗奖励设计!GM110+求节点(活动投放!$S$46:$S$81,活动投放!AS$46:AS$81,$AI106)</f>
        <v>8.6360003160503513</v>
      </c>
      <c r="AP106" s="119">
        <f>IF($AI106&lt;前期规划!$C$2,0,求节点(装备突破!$N$46:$N$81,装备突破!AQ$46:AQ$81,$AI106))</f>
        <v>0</v>
      </c>
      <c r="AQ106" s="119">
        <f>IF($AI106&lt;前期规划!$C$2,0,求节点(装备突破!$N$46:$N$81,装备突破!AR$46:AR$81,$AI106))</f>
        <v>0</v>
      </c>
      <c r="AR106" s="119">
        <f>IF($AI106&lt;前期规划!$C$2,0,求节点(装备突破!$N$46:$N$81,装备突破!AS$46:AS$81,$AI106))</f>
        <v>0</v>
      </c>
      <c r="AS106" s="119">
        <f>IF($AI106&lt;前期规划!$C$2,0,求节点(装备突破!$N$46:$N$81,装备突破!AT$46:AT$81,$AI106))</f>
        <v>0</v>
      </c>
      <c r="AT106" s="119">
        <f>IF($AI106&lt;前期规划!$C$2,0,求节点(装备突破!$N$46:$N$81,装备突破!AU$46:AU$81,$AI106))</f>
        <v>155.01630638622214</v>
      </c>
      <c r="AU106" s="119">
        <f>IF($AI106&lt;前期规划!$C$2,0,求节点(装备突破!$N$46:$N$81,装备突破!AV$46:AV$81,$AI106))</f>
        <v>4.9836936137778567</v>
      </c>
      <c r="AV106" s="80">
        <f t="shared" si="69"/>
        <v>0</v>
      </c>
      <c r="AW106" s="80">
        <f t="shared" si="43"/>
        <v>0</v>
      </c>
      <c r="AX106" s="80">
        <f t="shared" si="44"/>
        <v>0</v>
      </c>
      <c r="AY106" s="80">
        <f t="shared" si="45"/>
        <v>0</v>
      </c>
      <c r="AZ106" s="80">
        <f t="shared" si="46"/>
        <v>0.24648973984195732</v>
      </c>
      <c r="BA106" s="80">
        <f t="shared" si="47"/>
        <v>1.7328513719574119</v>
      </c>
      <c r="BD106" s="80">
        <v>101</v>
      </c>
      <c r="BE106" s="119">
        <f>[4]军团势力点战斗奖励设计!GN110+求节点(活动投放!$S$86:$S$121,活动投放!AN$86:AN$121,$BD106)</f>
        <v>164.42807037471789</v>
      </c>
      <c r="BF106" s="119">
        <f>[4]军团势力点战斗奖励设计!GO110+求节点(活动投放!$S$86:$S$121,活动投放!AO$86:AO$121,$BD106)</f>
        <v>384.40597866163984</v>
      </c>
      <c r="BG106" s="119">
        <f>[4]军团势力点战斗奖励设计!GP110+求节点(活动投放!$S$86:$S$121,活动投放!AP$86:AP$121,$BD106)</f>
        <v>202.49769002197866</v>
      </c>
      <c r="BH106" s="119">
        <f>[4]军团势力点战斗奖励设计!GQ110+求节点(活动投放!$S$86:$S$121,活动投放!AQ$86:AQ$121,$BD106)</f>
        <v>84.990147081774424</v>
      </c>
      <c r="BI106" s="119">
        <f>[4]军团势力点战斗奖励设计!GR110+求节点(活动投放!$S$86:$S$121,活动投放!AR$86:AR$121,$BD106)</f>
        <v>59.332736168949822</v>
      </c>
      <c r="BJ106" s="119">
        <f>[4]军团势力点战斗奖励设计!GS110+求节点(活动投放!$S$86:$S$121,活动投放!AS$86:AS$121,$BD106)</f>
        <v>13.702097556521357</v>
      </c>
      <c r="BK106" s="119">
        <f>IF($BD106&lt;前期规划!$C$2,0,求节点(装备突破!$N$86:$N$121,装备突破!AQ$86:AQ$121,$BD106))</f>
        <v>0</v>
      </c>
      <c r="BL106" s="119">
        <f>IF($BD106&lt;前期规划!$C$2,0,求节点(装备突破!$N$86:$N$121,装备突破!AR$86:AR$121,$BD106))</f>
        <v>0</v>
      </c>
      <c r="BM106" s="119">
        <f>IF($BD106&lt;前期规划!$C$2,0,求节点(装备突破!$N$86:$N$121,装备突破!AS$86:AS$121,$BD106))</f>
        <v>0</v>
      </c>
      <c r="BN106" s="119">
        <f>IF($BD106&lt;前期规划!$C$2,0,求节点(装备突破!$N$86:$N$121,装备突破!AT$86:AT$121,$BD106))</f>
        <v>0</v>
      </c>
      <c r="BO106" s="119">
        <f>IF($BD106&lt;前期规划!$C$2,0,求节点(装备突破!$N$86:$N$121,装备突破!AU$86:AU$121,$BD106))</f>
        <v>191.80701956892102</v>
      </c>
      <c r="BP106" s="119">
        <f>IF($BD106&lt;前期规划!$C$2,0,求节点(装备突破!$N$86:$N$121,装备突破!AV$86:AV$121,$BD106))</f>
        <v>8.1929804310789986</v>
      </c>
      <c r="BQ106" s="80">
        <f t="shared" si="70"/>
        <v>0</v>
      </c>
      <c r="BR106" s="80">
        <f t="shared" si="48"/>
        <v>0</v>
      </c>
      <c r="BS106" s="80">
        <f t="shared" si="49"/>
        <v>0</v>
      </c>
      <c r="BT106" s="80">
        <f t="shared" si="50"/>
        <v>0</v>
      </c>
      <c r="BU106" s="80">
        <f t="shared" si="51"/>
        <v>0.30933558272422923</v>
      </c>
      <c r="BV106" s="80">
        <f t="shared" si="52"/>
        <v>1.6724191729476423</v>
      </c>
      <c r="BY106" s="80">
        <v>101</v>
      </c>
      <c r="BZ106" s="119">
        <f>[4]军团势力点战斗奖励设计!GT110+求节点(活动投放!$S$126:$S$161,活动投放!AN$126:AN$161,$BY106)</f>
        <v>95.085940621119036</v>
      </c>
      <c r="CA106" s="119">
        <f>[4]军团势力点战斗奖励设计!GU110+求节点(活动投放!$S$126:$S$161,活动投放!AO$126:AO$161,$BY106)</f>
        <v>329.58902056022021</v>
      </c>
      <c r="CB106" s="119">
        <f>[4]军团势力点战斗奖励设计!GV110+求节点(活动投放!$S$126:$S$161,活动投放!AP$126:AP$161,$BY106)</f>
        <v>257.11666199113427</v>
      </c>
      <c r="CC106" s="119">
        <f>[4]军团势力点战斗奖励设计!GW110+求节点(活动投放!$S$126:$S$161,活动投放!AQ$126:AQ$161,$BY106)</f>
        <v>122.07798389074566</v>
      </c>
      <c r="CD106" s="119">
        <f>[4]军团势力点战斗奖励设计!GX110+求节点(活动投放!$S$126:$S$161,活动投放!AR$126:AR$161,$BY106)</f>
        <v>134.03091170096241</v>
      </c>
      <c r="CE106" s="119">
        <f>[4]军团势力点战斗奖励设计!GY110+求节点(活动投放!$S$126:$S$161,活动投放!AS$126:AS$161,$BY106)</f>
        <v>32.207718102354555</v>
      </c>
      <c r="CF106" s="119">
        <f>IF($BY106&lt;前期规划!$C$2,0,求节点(装备突破!$N$126:$N$161,装备突破!AQ$126:AQ$161,$BY106))</f>
        <v>0</v>
      </c>
      <c r="CG106" s="119">
        <f>IF($BY106&lt;前期规划!$C$2,0,求节点(装备突破!$N$126:$N$161,装备突破!AR$126:AR$161,$BY106))</f>
        <v>0</v>
      </c>
      <c r="CH106" s="119">
        <f>IF($BY106&lt;前期规划!$C$2,0,求节点(装备突破!$N$126:$N$161,装备突破!AS$126:AS$161,$BY106))</f>
        <v>0</v>
      </c>
      <c r="CI106" s="119">
        <f>IF($BY106&lt;前期规划!$C$2,0,求节点(装备突破!$N$126:$N$161,装备突破!AT$126:AT$161,$BY106))</f>
        <v>0</v>
      </c>
      <c r="CJ106" s="119">
        <f>IF($BY106&lt;前期规划!$C$2,0,求节点(装备突破!$N$126:$N$161,装备突破!AU$126:AU$161,$BY106))</f>
        <v>227.58269897198772</v>
      </c>
      <c r="CK106" s="119">
        <f>IF($BY106&lt;前期规划!$C$2,0,求节点(装备突破!$N$126:$N$161,装备突破!AV$126:AV$161,$BY106))</f>
        <v>12.417301028012263</v>
      </c>
      <c r="CL106" s="80">
        <f t="shared" si="71"/>
        <v>0</v>
      </c>
      <c r="CM106" s="80">
        <f t="shared" si="53"/>
        <v>0</v>
      </c>
      <c r="CN106" s="80">
        <f t="shared" si="54"/>
        <v>0</v>
      </c>
      <c r="CO106" s="80">
        <f t="shared" si="55"/>
        <v>0</v>
      </c>
      <c r="CP106" s="80">
        <f t="shared" si="56"/>
        <v>0.58893278050744868</v>
      </c>
      <c r="CQ106" s="80">
        <f t="shared" si="57"/>
        <v>2.5937776679245332</v>
      </c>
      <c r="CT106" s="80">
        <v>101</v>
      </c>
      <c r="CU106" s="119">
        <f>[4]军团势力点战斗奖励设计!GZ110+求节点(活动投放!$S$166:$S$201,活动投放!AN$166:AN$201,$CT106)</f>
        <v>61.628981302607144</v>
      </c>
      <c r="CV106" s="119">
        <f>[4]军团势力点战斗奖励设计!HA110+求节点(活动投放!$S$166:$S$201,活动投放!AO$166:AO$201,$CT106)</f>
        <v>307.30883643741157</v>
      </c>
      <c r="CW106" s="119">
        <f>[4]军团势力点战斗奖励设计!HB110+求节点(活动投放!$S$166:$S$201,活动投放!AP$166:AP$201,$CT106)</f>
        <v>315.86104766313645</v>
      </c>
      <c r="CX106" s="119">
        <f>[4]军团势力点战斗奖励设计!HC110+求节点(活动投放!$S$166:$S$201,活动投放!AQ$166:AQ$201,$CT106)</f>
        <v>159.78127003556838</v>
      </c>
      <c r="CY106" s="119">
        <f>[4]军团势力点战斗奖励设计!HD110+求节点(活动投放!$S$166:$S$201,活动投放!AR$166:AR$201,$CT106)</f>
        <v>216.34699553813408</v>
      </c>
      <c r="CZ106" s="119">
        <f>[4]军团势力点战斗奖励设计!HE110+求节点(活动投放!$S$166:$S$201,活动投放!AS$166:AS$201,$CT106)</f>
        <v>48.292152112067392</v>
      </c>
      <c r="DA106" s="119">
        <f>IF($CT106&lt;前期规划!$C$2,0,求节点(装备突破!$N$166:$N$201,装备突破!AQ$166:AQ$201,$CT106))</f>
        <v>0</v>
      </c>
      <c r="DB106" s="119">
        <f>IF($CT106&lt;前期规划!$C$2,0,求节点(装备突破!$N$166:$N$201,装备突破!AR$166:AR$201,$CT106))</f>
        <v>0</v>
      </c>
      <c r="DC106" s="119">
        <f>IF($CT106&lt;前期规划!$C$2,0,求节点(装备突破!$N$166:$N$201,装备突破!AS$166:AS$201,$CT106))</f>
        <v>0</v>
      </c>
      <c r="DD106" s="119">
        <f>IF($CT106&lt;前期规划!$C$2,0,求节点(装备突破!$N$166:$N$201,装备突破!AT$166:AT$201,$CT106))</f>
        <v>0</v>
      </c>
      <c r="DE106" s="119">
        <f>IF($CT106&lt;前期规划!$C$2,0,求节点(装备突破!$N$166:$N$201,装备突破!AU$166:AU$201,$CT106))</f>
        <v>299.2919841219844</v>
      </c>
      <c r="DF106" s="119">
        <f>IF($CT106&lt;前期规划!$C$2,0,求节点(装备突破!$N$166:$N$201,装备突破!AV$166:AV$201,$CT106))</f>
        <v>20.708015878015594</v>
      </c>
      <c r="DG106" s="80">
        <f t="shared" si="72"/>
        <v>0</v>
      </c>
      <c r="DH106" s="80">
        <f t="shared" si="58"/>
        <v>0</v>
      </c>
      <c r="DI106" s="80">
        <f t="shared" si="59"/>
        <v>0</v>
      </c>
      <c r="DJ106" s="80">
        <f t="shared" si="60"/>
        <v>0</v>
      </c>
      <c r="DK106" s="80">
        <f t="shared" si="61"/>
        <v>0.72286264589684468</v>
      </c>
      <c r="DL106" s="80">
        <f t="shared" si="62"/>
        <v>2.3320511436991969</v>
      </c>
      <c r="DN106" s="128">
        <f>[4]军团势力点战斗奖励设计!HE110/CZ106</f>
        <v>2.6362496511437683E-2</v>
      </c>
      <c r="DO106" s="128">
        <f>求节点(活动投放!$S$166:$S$201,活动投放!AS$166:AS$201,$CT106)/CZ106</f>
        <v>0.97363750348856226</v>
      </c>
      <c r="DU106" s="140">
        <v>101</v>
      </c>
      <c r="DV106" s="140">
        <f>[4]军团势力点战斗奖励设计!AA110+[4]军团势力点战斗奖励设计!AF110+求节点(活动投放!$S$6:$S$41,活动投放!$BC$6:$BC$41,$DU106)</f>
        <v>13233.106575604723</v>
      </c>
      <c r="DW106" s="140">
        <f>[4]军团势力点战斗奖励设计!AB110+[4]军团势力点战斗奖励设计!AG110+求节点(活动投放!$S$46:$S$81,活动投放!$BC$46:$BC$81,$DU106)</f>
        <v>13068.194655790494</v>
      </c>
      <c r="DX106" s="140">
        <f>[4]军团势力点战斗奖励设计!AC110+[4]军团势力点战斗奖励设计!AH110+求节点(活动投放!$S$86:$S$121,活动投放!$BC$86:$BC$121,$DU106)</f>
        <v>13410.312328435584</v>
      </c>
      <c r="DY106" s="140">
        <f>[4]军团势力点战斗奖励设计!AD110+[4]军团势力点战斗奖励设计!AI110+求节点(活动投放!$S$126:$S$161,活动投放!$BC$126:$BC$161,$DU106)</f>
        <v>14136.21100247822</v>
      </c>
      <c r="DZ106" s="140">
        <f>[4]军团势力点战斗奖励设计!AE110+[4]军团势力点战斗奖励设计!AJ110+求节点(活动投放!$S$166:$S$201,活动投放!$BC$166:$BC$201,$DU106)</f>
        <v>14549.035676625181</v>
      </c>
      <c r="EA106" s="140">
        <f>[4]军团势力点战斗奖励设计!BI110+[4]军团势力点战斗奖励设计!BN110+求节点(活动投放!$S$6:$S$41,活动投放!$BE$6:$BE$41,$DU106)</f>
        <v>441.10355252015734</v>
      </c>
      <c r="EB106" s="140">
        <f>[4]军团势力点战斗奖励设计!BJ110+[4]军团势力点战斗奖励设计!BO110+求节点(活动投放!$S$46:$S$81,活动投放!$BE$46:$BE$81,$DU106)</f>
        <v>435.60648852634989</v>
      </c>
      <c r="EC106" s="140">
        <f>[4]军团势力点战斗奖励设计!BK110+[4]军团势力点战斗奖励设计!BP110+求节点(活动投放!$S$86:$S$121,活动投放!$BE$86:$BE$121,$DU106)</f>
        <v>447.01041094785279</v>
      </c>
      <c r="ED106" s="140">
        <f>[4]军团势力点战斗奖励设计!BL110+[4]军团势力点战斗奖励设计!BQ110+求节点(活动投放!$S$126:$S$161,活动投放!$BE$126:$BE$161,$DU106)</f>
        <v>469.67388669674051</v>
      </c>
      <c r="EE106" s="140">
        <f>[4]军团势力点战斗奖励设计!BM110+[4]军团势力点战斗奖励设计!BR110+求节点(活动投放!$S$166:$S$201,活动投放!$BE$166:$BE$201,$DU106)</f>
        <v>482.31703619938253</v>
      </c>
      <c r="EF106" s="140">
        <f t="shared" si="73"/>
        <v>1.0000000000000002</v>
      </c>
      <c r="EG106" s="140">
        <f t="shared" si="74"/>
        <v>0.99999999999999978</v>
      </c>
      <c r="EH106" s="140">
        <f t="shared" si="75"/>
        <v>1</v>
      </c>
      <c r="EI106" s="140">
        <f t="shared" si="76"/>
        <v>1.0032642792427378</v>
      </c>
      <c r="EJ106" s="140">
        <f t="shared" si="77"/>
        <v>1.0054960108998259</v>
      </c>
      <c r="EM106" s="140">
        <v>101</v>
      </c>
      <c r="EN106" s="140">
        <f>[4]军团势力点战斗奖励设计!AK110+[4]军团势力点战斗奖励设计!AP110+求节点(活动投放!$S$6:$S$41,活动投放!$BD$6:$BD$41,$EM106)</f>
        <v>2626.7096948552039</v>
      </c>
      <c r="EO106" s="140">
        <f>[4]军团势力点战斗奖励设计!AL110+[4]军团势力点战斗奖励设计!AQ110+求节点(活动投放!$S$46:$S$81,活动投放!$BD$46:$BD$81,$EM106)</f>
        <v>4377.9386517945422</v>
      </c>
      <c r="EP106" s="140">
        <f>[4]军团势力点战斗奖励设计!AM110+[4]军团势力点战斗奖励设计!AR110+求节点(活动投放!$S$86:$S$121,活动投放!$BD$86:$BD$121,$EM106)</f>
        <v>6794.324516579899</v>
      </c>
      <c r="EQ106" s="140">
        <f>[4]军团势力点战斗奖励设计!AN110+[4]军团势力点战斗奖励设计!AS110+求节点(活动投放!$S$126:$S$161,活动投放!$BD$126:$BD$161,$EM106)</f>
        <v>15341.838690513763</v>
      </c>
      <c r="ER106" s="140">
        <f>[4]军团势力点战斗奖励设计!AO110+[4]军团势力点战斗奖励设计!AT110+求节点(活动投放!$S$166:$S$201,活动投放!$BD$166:$BD$201,$EM106)</f>
        <v>24364.68034223382</v>
      </c>
      <c r="ES106" s="140">
        <f>[4]军团势力点战斗奖励设计!BS110+[4]军团势力点战斗奖励设计!BX110+求节点(活动投放!$S$6:$S$41,活动投放!$BF$6:$BF$41,$EM106)</f>
        <v>52.534193897104089</v>
      </c>
      <c r="ET106" s="140">
        <f>[4]军团势力点战斗奖励设计!BT110+[4]军团势力点战斗奖励设计!BY110+求节点(活动投放!$S$46:$S$81,活动投放!$BF$46:$BF$81,$EM106)</f>
        <v>87.558773035890866</v>
      </c>
      <c r="EU106" s="140">
        <f>[4]军团势力点战斗奖励设计!BU110+[4]军团势力点战斗奖励设计!BZ110+求节点(活动投放!$S$86:$S$121,活动投放!$BF$86:$BF$121,$EM106)</f>
        <v>135.88649033159797</v>
      </c>
      <c r="EV106" s="140">
        <f>[4]军团势力点战斗奖励设计!BV110+[4]军团势力点战斗奖励设计!CA110+求节点(活动投放!$S$126:$S$161,活动投放!$BF$126:$BF$161,$EM106)</f>
        <v>306.83677381027519</v>
      </c>
      <c r="EW106" s="140">
        <f>[4]军团势力点战斗奖励设计!BW110+[4]军团势力点战斗奖励设计!CB110+求节点(活动投放!$S$166:$S$201,活动投放!$BF$166:$BF$201,$EM106)</f>
        <v>487.29360684467645</v>
      </c>
      <c r="EX106" s="140">
        <f t="shared" si="78"/>
        <v>0.99999999999999978</v>
      </c>
      <c r="EY106" s="140">
        <f t="shared" si="79"/>
        <v>0.99999999999999989</v>
      </c>
      <c r="EZ106" s="140">
        <f t="shared" si="80"/>
        <v>1</v>
      </c>
      <c r="FA106" s="140">
        <f t="shared" si="81"/>
        <v>1.0000000000000002</v>
      </c>
      <c r="FB106" s="140">
        <f t="shared" si="82"/>
        <v>0.99999999999999989</v>
      </c>
    </row>
    <row r="107" spans="2:158" x14ac:dyDescent="0.15">
      <c r="B107" s="80">
        <v>102</v>
      </c>
      <c r="C107" s="119">
        <f>[4]军团势力点战斗奖励设计!GB111+求节点(活动投放!$S$6:$S$41,活动投放!AN$6:AN$41,$B107)</f>
        <v>290.98454404687169</v>
      </c>
      <c r="D107" s="119">
        <f>[4]军团势力点战斗奖励设计!GC111+求节点(活动投放!$S$6:$S$41,活动投放!AO$6:AO$41,$B107)</f>
        <v>554.69683489746285</v>
      </c>
      <c r="E107" s="119">
        <f>[4]军团势力点战斗奖励设计!GD111+求节点(活动投放!$S$6:$S$41,活动投放!AP$6:AP$41,$B107)</f>
        <v>215.96263478209144</v>
      </c>
      <c r="F107" s="119">
        <f>[4]军团势力点战斗奖励设计!GE111+求节点(活动投放!$S$6:$S$41,活动投放!AQ$6:AQ$41,$B107)</f>
        <v>60.635396629274155</v>
      </c>
      <c r="G107" s="119">
        <f>[4]军团势力点战斗奖励设计!GF111+求节点(活动投放!$S$6:$S$41,活动投放!AR$6:AR$41,$B107)</f>
        <v>23.330241375711907</v>
      </c>
      <c r="H107" s="119">
        <f>[4]军团势力点战斗奖励设计!GG111+求节点(活动投放!$S$6:$S$41,活动投放!AS$6:AS$41,$B107)</f>
        <v>5.2364544970153251</v>
      </c>
      <c r="I107" s="119">
        <f>IF($B107&lt;前期规划!$C$2,0,求节点(装备突破!$N$6:$N$41,装备突破!AQ$6:AQ$41,$B107))</f>
        <v>0</v>
      </c>
      <c r="J107" s="119">
        <f>IF($B107&lt;前期规划!$C$2,0,求节点(装备突破!$N$6:$N$41,装备突破!AR$6:AR$41,$B107))</f>
        <v>0</v>
      </c>
      <c r="K107" s="119">
        <f>IF($B107&lt;前期规划!$C$2,0,求节点(装备突破!$N$6:$N$41,装备突破!AS$6:AS$41,$B107))</f>
        <v>0</v>
      </c>
      <c r="L107" s="119">
        <f>IF($B107&lt;前期规划!$C$2,0,求节点(装备突破!$N$6:$N$41,装备突破!AT$6:AT$41,$B107))</f>
        <v>0</v>
      </c>
      <c r="M107" s="119">
        <f>IF($B107&lt;前期规划!$C$2,0,求节点(装备突破!$N$6:$N$41,装备突破!AU$6:AU$41,$B107))</f>
        <v>117.54545454545456</v>
      </c>
      <c r="N107" s="119">
        <f>IF($B107&lt;前期规划!$C$2,0,求节点(装备突破!$N$6:$N$41,装备突破!AV$6:AV$41,$B107))</f>
        <v>2.4545454545454541</v>
      </c>
      <c r="O107" s="80">
        <f t="shared" si="63"/>
        <v>0</v>
      </c>
      <c r="P107" s="80">
        <f t="shared" si="64"/>
        <v>0</v>
      </c>
      <c r="Q107" s="80">
        <f t="shared" si="65"/>
        <v>0</v>
      </c>
      <c r="R107" s="80">
        <f t="shared" si="66"/>
        <v>0</v>
      </c>
      <c r="S107" s="80">
        <f t="shared" si="67"/>
        <v>0.198478464913249</v>
      </c>
      <c r="T107" s="80">
        <f t="shared" si="68"/>
        <v>2.1333703506358734</v>
      </c>
      <c r="V107" s="128">
        <f>[4]军团势力点战斗奖励设计!GD111/E107</f>
        <v>0.91120447821941253</v>
      </c>
      <c r="W107" s="128">
        <f>求节点(活动投放!$S$6:$S$41,活动投放!AP$6:AP$41,$B107)/E107</f>
        <v>8.8795521780587472E-2</v>
      </c>
      <c r="Y107" s="128">
        <f>[4]军团势力点战斗奖励设计!GE111/F107</f>
        <v>0.8482100045110873</v>
      </c>
      <c r="Z107" s="128">
        <f>求节点(活动投放!$S$6:$S$41,活动投放!AQ$6:AQ$41,$B107)/F107</f>
        <v>0.15178999548891262</v>
      </c>
      <c r="AB107" s="128">
        <f>[4]军团势力点战斗奖励设计!GF111/G107</f>
        <v>0.24584655421530441</v>
      </c>
      <c r="AC107" s="128">
        <f>求节点(活动投放!$S$6:$S$41,活动投放!AR$6:AR$41,$B107)/G107</f>
        <v>0.75415344578469556</v>
      </c>
      <c r="AE107" s="128">
        <f>[4]军团势力点战斗奖励设计!GG111/H107</f>
        <v>0.12170362502803519</v>
      </c>
      <c r="AF107" s="128">
        <f>求节点(活动投放!$S$6:$S$41,活动投放!AS$6:AS$41,$B107)/H107</f>
        <v>0.87829637497196478</v>
      </c>
      <c r="AI107" s="80">
        <v>102</v>
      </c>
      <c r="AJ107" s="119">
        <f>[4]军团势力点战斗奖励设计!GH111+求节点(活动投放!$S$46:$S$81,活动投放!AN$46:AN$81,$AI107)</f>
        <v>234.2504143508647</v>
      </c>
      <c r="AK107" s="119">
        <f>[4]军团势力点战斗奖励设计!GI111+求节点(活动投放!$S$46:$S$81,活动投放!AO$46:AO$81,$AI107)</f>
        <v>483.54270850561363</v>
      </c>
      <c r="AL107" s="119">
        <f>[4]军团势力点战斗奖励设计!GJ111+求节点(活动投放!$S$46:$S$81,活动投放!AP$46:AP$81,$AI107)</f>
        <v>214.72244474197188</v>
      </c>
      <c r="AM107" s="119">
        <f>[4]军团势力点战斗奖励设计!GK111+求节点(活动投放!$S$46:$S$81,活动投放!AQ$46:AQ$81,$AI107)</f>
        <v>75.09841643286093</v>
      </c>
      <c r="AN107" s="119">
        <f>[4]军团势力点战斗奖励设计!GL111+求节点(活动投放!$S$46:$S$81,活动投放!AR$46:AR$81,$AI107)</f>
        <v>40.009265482617501</v>
      </c>
      <c r="AO107" s="119">
        <f>[4]军团势力点战斗奖励设计!GM111+求节点(活动投放!$S$46:$S$81,活动投放!AS$46:AS$81,$AI107)</f>
        <v>9.022851837597857</v>
      </c>
      <c r="AP107" s="119">
        <f>IF($AI107&lt;前期规划!$C$2,0,求节点(装备突破!$N$46:$N$81,装备突破!AQ$46:AQ$81,$AI107))</f>
        <v>0</v>
      </c>
      <c r="AQ107" s="119">
        <f>IF($AI107&lt;前期规划!$C$2,0,求节点(装备突破!$N$46:$N$81,装备突破!AR$46:AR$81,$AI107))</f>
        <v>0</v>
      </c>
      <c r="AR107" s="119">
        <f>IF($AI107&lt;前期规划!$C$2,0,求节点(装备突破!$N$46:$N$81,装备突破!AS$46:AS$81,$AI107))</f>
        <v>0</v>
      </c>
      <c r="AS107" s="119">
        <f>IF($AI107&lt;前期规划!$C$2,0,求节点(装备突破!$N$46:$N$81,装备突破!AT$46:AT$81,$AI107))</f>
        <v>0</v>
      </c>
      <c r="AT107" s="119">
        <f>IF($AI107&lt;前期规划!$C$2,0,求节点(装备突破!$N$46:$N$81,装备突破!AU$46:AU$81,$AI107))</f>
        <v>153.52926367761614</v>
      </c>
      <c r="AU107" s="119">
        <f>IF($AI107&lt;前期规划!$C$2,0,求节点(装备突破!$N$46:$N$81,装备突破!AV$46:AV$81,$AI107))</f>
        <v>6.4707363223838739</v>
      </c>
      <c r="AV107" s="80">
        <f t="shared" si="69"/>
        <v>0</v>
      </c>
      <c r="AW107" s="80">
        <f t="shared" si="43"/>
        <v>0</v>
      </c>
      <c r="AX107" s="80">
        <f t="shared" si="44"/>
        <v>0</v>
      </c>
      <c r="AY107" s="80">
        <f t="shared" si="45"/>
        <v>0</v>
      </c>
      <c r="AZ107" s="80">
        <f t="shared" si="46"/>
        <v>0.26059699971355144</v>
      </c>
      <c r="BA107" s="80">
        <f t="shared" si="47"/>
        <v>1.3944088258372678</v>
      </c>
      <c r="BD107" s="80">
        <v>102</v>
      </c>
      <c r="BE107" s="119">
        <f>[4]军团势力点战斗奖励设计!GN111+求节点(活动投放!$S$86:$S$121,活动投放!AN$86:AN$121,$BD107)</f>
        <v>164.42807037471789</v>
      </c>
      <c r="BF107" s="119">
        <f>[4]军团势力点战斗奖励设计!GO111+求节点(活动投放!$S$86:$S$121,活动投放!AO$86:AO$121,$BD107)</f>
        <v>409.47357999503765</v>
      </c>
      <c r="BG107" s="119">
        <f>[4]军团势力点战斗奖励设计!GP111+求节点(活动投放!$S$86:$S$121,活动投放!AP$86:AP$121,$BD107)</f>
        <v>219.71094467897507</v>
      </c>
      <c r="BH107" s="119">
        <f>[4]军团势力点战斗奖励设计!GQ111+求节点(活动投放!$S$86:$S$121,活动投放!AQ$86:AQ$121,$BD107)</f>
        <v>96.043279257139247</v>
      </c>
      <c r="BI107" s="119">
        <f>[4]军团势力点战斗奖励设计!GR111+求节点(活动投放!$S$86:$S$121,活动投放!AR$86:AR$121,$BD107)</f>
        <v>62.296117303876748</v>
      </c>
      <c r="BJ107" s="119">
        <f>[4]军团势力点战斗奖励设计!GS111+求节点(活动投放!$S$86:$S$121,活动投放!AS$86:AS$121,$BD107)</f>
        <v>14.359872849857236</v>
      </c>
      <c r="BK107" s="119">
        <f>IF($BD107&lt;前期规划!$C$2,0,求节点(装备突破!$N$86:$N$121,装备突破!AQ$86:AQ$121,$BD107))</f>
        <v>0</v>
      </c>
      <c r="BL107" s="119">
        <f>IF($BD107&lt;前期规划!$C$2,0,求节点(装备突破!$N$86:$N$121,装备突破!AR$86:AR$121,$BD107))</f>
        <v>0</v>
      </c>
      <c r="BM107" s="119">
        <f>IF($BD107&lt;前期规划!$C$2,0,求节点(装备突破!$N$86:$N$121,装备突破!AS$86:AS$121,$BD107))</f>
        <v>0</v>
      </c>
      <c r="BN107" s="119">
        <f>IF($BD107&lt;前期规划!$C$2,0,求节点(装备突破!$N$86:$N$121,装备突破!AT$86:AT$121,$BD107))</f>
        <v>0</v>
      </c>
      <c r="BO107" s="119">
        <f>IF($BD107&lt;前期规划!$C$2,0,求节点(装备突破!$N$86:$N$121,装备突破!AU$86:AU$121,$BD107))</f>
        <v>189.90332049399908</v>
      </c>
      <c r="BP107" s="119">
        <f>IF($BD107&lt;前期规划!$C$2,0,求节点(装备突破!$N$86:$N$121,装备突破!AV$86:AV$121,$BD107))</f>
        <v>10.096679506000925</v>
      </c>
      <c r="BQ107" s="80">
        <f t="shared" si="70"/>
        <v>0</v>
      </c>
      <c r="BR107" s="80">
        <f t="shared" si="48"/>
        <v>0</v>
      </c>
      <c r="BS107" s="80">
        <f t="shared" si="49"/>
        <v>0</v>
      </c>
      <c r="BT107" s="80">
        <f t="shared" si="50"/>
        <v>0</v>
      </c>
      <c r="BU107" s="80">
        <f t="shared" si="51"/>
        <v>0.32804122193242691</v>
      </c>
      <c r="BV107" s="80">
        <f t="shared" si="52"/>
        <v>1.4222371663201252</v>
      </c>
      <c r="BY107" s="80">
        <v>102</v>
      </c>
      <c r="BZ107" s="119">
        <f>[4]军团势力点战斗奖励设计!GT111+求节点(活动投放!$S$126:$S$161,活动投放!AN$126:AN$161,$BY107)</f>
        <v>95.085940621119036</v>
      </c>
      <c r="CA107" s="119">
        <f>[4]军团势力点战斗奖励设计!GU111+求节点(活动投放!$S$126:$S$161,活动投放!AO$126:AO$161,$BY107)</f>
        <v>347.05401718307337</v>
      </c>
      <c r="CB107" s="119">
        <f>[4]军团势力点战斗奖励设计!GV111+求节点(活动投放!$S$126:$S$161,活动投放!AP$126:AP$161,$BY107)</f>
        <v>273.61977108892518</v>
      </c>
      <c r="CC107" s="119">
        <f>[4]军团势力点战斗奖励设计!GW111+求节点(活动投放!$S$126:$S$161,活动投放!AQ$126:AQ$161,$BY107)</f>
        <v>131.71291600710137</v>
      </c>
      <c r="CD107" s="119">
        <f>[4]军团势力点战斗奖励设计!GX111+求节点(活动投放!$S$126:$S$161,活动投放!AR$126:AR$161,$BY107)</f>
        <v>142.11007995622748</v>
      </c>
      <c r="CE107" s="119">
        <f>[4]军团势力点战斗奖励设计!GY111+求节点(活动投放!$S$126:$S$161,活动投放!AS$126:AS$161,$BY107)</f>
        <v>34.168735053887808</v>
      </c>
      <c r="CF107" s="119">
        <f>IF($BY107&lt;前期规划!$C$2,0,求节点(装备突破!$N$126:$N$161,装备突破!AQ$126:AQ$161,$BY107))</f>
        <v>0</v>
      </c>
      <c r="CG107" s="119">
        <f>IF($BY107&lt;前期规划!$C$2,0,求节点(装备突破!$N$126:$N$161,装备突破!AR$126:AR$161,$BY107))</f>
        <v>0</v>
      </c>
      <c r="CH107" s="119">
        <f>IF($BY107&lt;前期规划!$C$2,0,求节点(装备突破!$N$126:$N$161,装备突破!AS$126:AS$161,$BY107))</f>
        <v>0</v>
      </c>
      <c r="CI107" s="119">
        <f>IF($BY107&lt;前期规划!$C$2,0,求节点(装备突破!$N$126:$N$161,装备突破!AT$126:AT$161,$BY107))</f>
        <v>0</v>
      </c>
      <c r="CJ107" s="119">
        <f>IF($BY107&lt;前期规划!$C$2,0,求节点(装备突破!$N$126:$N$161,装备突破!AU$126:AU$161,$BY107))</f>
        <v>225.08286792373073</v>
      </c>
      <c r="CK107" s="119">
        <f>IF($BY107&lt;前期规划!$C$2,0,求节点(装备突破!$N$126:$N$161,装备突破!AV$126:AV$161,$BY107))</f>
        <v>14.917132076269272</v>
      </c>
      <c r="CL107" s="80">
        <f t="shared" si="71"/>
        <v>0</v>
      </c>
      <c r="CM107" s="80">
        <f t="shared" si="53"/>
        <v>0</v>
      </c>
      <c r="CN107" s="80">
        <f t="shared" si="54"/>
        <v>0</v>
      </c>
      <c r="CO107" s="80">
        <f t="shared" si="55"/>
        <v>0</v>
      </c>
      <c r="CP107" s="80">
        <f t="shared" si="56"/>
        <v>0.63136782140336611</v>
      </c>
      <c r="CQ107" s="80">
        <f t="shared" si="57"/>
        <v>2.2905699888683495</v>
      </c>
      <c r="CT107" s="80">
        <v>102</v>
      </c>
      <c r="CU107" s="119">
        <f>[4]军团势力点战斗奖励设计!GZ111+求节点(活动投放!$S$166:$S$201,活动投放!AN$166:AN$201,$CT107)</f>
        <v>61.628981302607144</v>
      </c>
      <c r="CV107" s="119">
        <f>[4]军团势力点战斗奖励设计!HA111+求节点(活动投放!$S$166:$S$201,活动投放!AO$166:AO$201,$CT107)</f>
        <v>321.9420242192723</v>
      </c>
      <c r="CW107" s="119">
        <f>[4]军团势力点战斗奖励设计!HB111+求节点(活动投放!$S$166:$S$201,活动投放!AP$166:AP$201,$CT107)</f>
        <v>338.91367657197253</v>
      </c>
      <c r="CX107" s="119">
        <f>[4]军团势力点战斗奖励设计!HC111+求节点(活动投放!$S$166:$S$201,活动投放!AQ$166:AQ$201,$CT107)</f>
        <v>171.46784409605388</v>
      </c>
      <c r="CY107" s="119">
        <f>[4]军团势力点战斗奖励设计!HD111+求节点(活动投放!$S$166:$S$201,活动投放!AR$166:AR$201,$CT107)</f>
        <v>235.17877824926325</v>
      </c>
      <c r="CZ107" s="119">
        <f>[4]军团势力点战斗奖励设计!HE111+求节点(活动投放!$S$166:$S$201,活动投放!AS$166:AS$201,$CT107)</f>
        <v>53.24822980047103</v>
      </c>
      <c r="DA107" s="119">
        <f>IF($CT107&lt;前期规划!$C$2,0,求节点(装备突破!$N$166:$N$201,装备突破!AQ$166:AQ$201,$CT107))</f>
        <v>0</v>
      </c>
      <c r="DB107" s="119">
        <f>IF($CT107&lt;前期规划!$C$2,0,求节点(装备突破!$N$166:$N$201,装备突破!AR$166:AR$201,$CT107))</f>
        <v>0</v>
      </c>
      <c r="DC107" s="119">
        <f>IF($CT107&lt;前期规划!$C$2,0,求节点(装备突破!$N$166:$N$201,装备突破!AS$166:AS$201,$CT107))</f>
        <v>0</v>
      </c>
      <c r="DD107" s="119">
        <f>IF($CT107&lt;前期规划!$C$2,0,求节点(装备突破!$N$166:$N$201,装备突破!AT$166:AT$201,$CT107))</f>
        <v>0</v>
      </c>
      <c r="DE107" s="119">
        <f>IF($CT107&lt;前期规划!$C$2,0,求节点(装备突破!$N$166:$N$201,装备突破!AU$166:AU$201,$CT107))</f>
        <v>295.57953156214768</v>
      </c>
      <c r="DF107" s="119">
        <f>IF($CT107&lt;前期规划!$C$2,0,求节点(装备突破!$N$166:$N$201,装备突破!AV$166:AV$201,$CT107))</f>
        <v>24.420468437852321</v>
      </c>
      <c r="DG107" s="80">
        <f t="shared" si="72"/>
        <v>0</v>
      </c>
      <c r="DH107" s="80">
        <f t="shared" si="58"/>
        <v>0</v>
      </c>
      <c r="DI107" s="80">
        <f t="shared" si="59"/>
        <v>0</v>
      </c>
      <c r="DJ107" s="80">
        <f t="shared" si="60"/>
        <v>0</v>
      </c>
      <c r="DK107" s="80">
        <f t="shared" si="61"/>
        <v>0.79565312593309678</v>
      </c>
      <c r="DL107" s="80">
        <f t="shared" si="62"/>
        <v>2.1804753637704581</v>
      </c>
      <c r="DN107" s="128">
        <f>[4]军团势力点战斗奖励设计!HE111/CZ107</f>
        <v>2.7095372178580015E-2</v>
      </c>
      <c r="DO107" s="128">
        <f>求节点(活动投放!$S$166:$S$201,活动投放!AS$166:AS$201,$CT107)/CZ107</f>
        <v>0.97290462782141995</v>
      </c>
      <c r="DU107" s="140">
        <v>102</v>
      </c>
      <c r="DV107" s="140">
        <f>[4]军团势力点战斗奖励设计!AA111+[4]军团势力点战斗奖励设计!AF111+求节点(活动投放!$S$6:$S$41,活动投放!$BC$6:$BC$41,$DU107)</f>
        <v>15082.494710101666</v>
      </c>
      <c r="DW107" s="140">
        <f>[4]军团势力点战斗奖励设计!AB111+[4]军团势力点战斗奖励设计!AG111+求节点(活动投放!$S$46:$S$81,活动投放!$BC$46:$BC$81,$DU107)</f>
        <v>14794.334290424949</v>
      </c>
      <c r="DX107" s="140">
        <f>[4]军团势力点战斗奖励设计!AC111+[4]军团势力点战斗奖励设计!AH111+求节点(活动投放!$S$86:$S$121,活动投放!$BC$86:$BC$121,$DU107)</f>
        <v>14937.381609635762</v>
      </c>
      <c r="DY107" s="140">
        <f>[4]军团势力点战斗奖励设计!AD111+[4]军团势力点战斗奖励设计!AI111+求节点(活动投放!$S$126:$S$161,活动投放!$BC$126:$BC$161,$DU107)</f>
        <v>15282.165067175996</v>
      </c>
      <c r="DZ107" s="140">
        <f>[4]军团势力点战斗奖励设计!AE111+[4]军团势力点战斗奖励设计!AJ111+求节点(活动投放!$S$166:$S$201,活动投放!$BC$166:$BC$201,$DU107)</f>
        <v>15511.025972196629</v>
      </c>
      <c r="EA107" s="140">
        <f>[4]军团势力点战斗奖励设计!BI111+[4]军团势力点战斗奖励设计!BN111+求节点(活动投放!$S$6:$S$41,活动投放!$BE$6:$BE$41,$DU107)</f>
        <v>502.74982367005532</v>
      </c>
      <c r="EB107" s="140">
        <f>[4]军团势力点战斗奖励设计!BJ111+[4]军团势力点战斗奖励设计!BO111+求节点(活动投放!$S$46:$S$81,活动投放!$BE$46:$BE$81,$DU107)</f>
        <v>493.14447634749831</v>
      </c>
      <c r="EC107" s="140">
        <f>[4]军团势力点战斗奖励设计!BK111+[4]军团势力点战斗奖励设计!BP111+求节点(活动投放!$S$86:$S$121,活动投放!$BE$86:$BE$121,$DU107)</f>
        <v>497.14561361464837</v>
      </c>
      <c r="ED107" s="140">
        <f>[4]军团势力点战斗奖励设计!BL111+[4]军团势力点战斗奖励设计!BQ111+求节点(活动投放!$S$126:$S$161,活动投放!$BE$126:$BE$161,$DU107)</f>
        <v>504.60387994244684</v>
      </c>
      <c r="EE107" s="140">
        <f>[4]军团势力点战斗奖励设计!BM111+[4]军团势力点战斗奖励设计!BR111+求节点(活动投放!$S$166:$S$201,活动投放!$BE$166:$BE$201,$DU107)</f>
        <v>511.58341176310387</v>
      </c>
      <c r="EF107" s="140">
        <f t="shared" si="73"/>
        <v>1.0000000000000004</v>
      </c>
      <c r="EG107" s="140">
        <f t="shared" si="74"/>
        <v>1</v>
      </c>
      <c r="EH107" s="140">
        <f t="shared" si="75"/>
        <v>1.0015430221760708</v>
      </c>
      <c r="EI107" s="140">
        <f t="shared" si="76"/>
        <v>1.0095156269850734</v>
      </c>
      <c r="EJ107" s="140">
        <f t="shared" si="77"/>
        <v>1.0106547381810753</v>
      </c>
      <c r="EM107" s="140">
        <v>102</v>
      </c>
      <c r="EN107" s="140">
        <f>[4]军团势力点战斗奖励设计!AK111+[4]军团势力点战斗奖励设计!AP111+求节点(活动投放!$S$6:$S$41,活动投放!$BD$6:$BD$41,$EM107)</f>
        <v>2671.7217462150898</v>
      </c>
      <c r="EO107" s="140">
        <f>[4]军团势力点战斗奖励设计!AL111+[4]军团势力点战斗奖励设计!AQ111+求节点(活动投放!$S$46:$S$81,活动投放!$BD$46:$BD$81,$EM107)</f>
        <v>4584.5408258015741</v>
      </c>
      <c r="EP107" s="140">
        <f>[4]军团势力点战斗奖励设计!AM111+[4]军团势力点战斗奖励设计!AR111+求节点(活动投放!$S$86:$S$121,活动投放!$BD$86:$BD$121,$EM107)</f>
        <v>7135.3216129412085</v>
      </c>
      <c r="EQ107" s="140">
        <f>[4]军团势力点战斗奖励设计!AN111+[4]军团势力点战斗奖励设计!AS111+求节点(活动投放!$S$126:$S$161,活动投放!$BD$126:$BD$161,$EM107)</f>
        <v>16277.500180418354</v>
      </c>
      <c r="ER107" s="140">
        <f>[4]军团势力点战斗奖励设计!AO111+[4]军团势力点战斗奖励设计!AT111+求节点(活动投放!$S$166:$S$201,活动投放!$BD$166:$BD$201,$EM107)</f>
        <v>26559.374121583507</v>
      </c>
      <c r="ES107" s="140">
        <f>[4]军团势力点战斗奖励设计!BS111+[4]军团势力点战斗奖励设计!BX111+求节点(活动投放!$S$6:$S$41,活动投放!$BF$6:$BF$41,$EM107)</f>
        <v>53.434434924301797</v>
      </c>
      <c r="ET107" s="140">
        <f>[4]军团势力点战斗奖励设计!BT111+[4]军团势力点战斗奖励设计!BY111+求节点(活动投放!$S$46:$S$81,活动投放!$BF$46:$BF$81,$EM107)</f>
        <v>91.690816516031489</v>
      </c>
      <c r="EU107" s="140">
        <f>[4]军团势力点战斗奖励设计!BU111+[4]军团势力点战斗奖励设计!BZ111+求节点(活动投放!$S$86:$S$121,活动投放!$BF$86:$BF$121,$EM107)</f>
        <v>142.70643225882415</v>
      </c>
      <c r="EV107" s="140">
        <f>[4]军团势力点战斗奖励设计!BV111+[4]军团势力点战斗奖励设计!CA111+求节点(活动投放!$S$126:$S$161,活动投放!$BF$126:$BF$161,$EM107)</f>
        <v>325.55000360836698</v>
      </c>
      <c r="EW107" s="140">
        <f>[4]军团势力点战斗奖励设计!BW111+[4]军团势力点战斗奖励设计!CB111+求节点(活动投放!$S$166:$S$201,活动投放!$BF$166:$BF$201,$EM107)</f>
        <v>531.18748243167011</v>
      </c>
      <c r="EX107" s="140">
        <f t="shared" si="78"/>
        <v>1</v>
      </c>
      <c r="EY107" s="140">
        <f t="shared" si="79"/>
        <v>0.99999999999999989</v>
      </c>
      <c r="EZ107" s="140">
        <f t="shared" si="80"/>
        <v>1.0000000000000002</v>
      </c>
      <c r="FA107" s="140">
        <f t="shared" si="81"/>
        <v>1.0000000000000004</v>
      </c>
      <c r="FB107" s="140">
        <f t="shared" si="82"/>
        <v>1</v>
      </c>
    </row>
    <row r="108" spans="2:158" x14ac:dyDescent="0.15">
      <c r="B108" s="80">
        <v>103</v>
      </c>
      <c r="C108" s="119">
        <f>[4]军团势力点战斗奖励设计!GB112+求节点(活动投放!$S$6:$S$41,活动投放!AN$6:AN$41,$B108)</f>
        <v>290.98454404687169</v>
      </c>
      <c r="D108" s="119">
        <f>[4]军团势力点战斗奖励设计!GC112+求节点(活动投放!$S$6:$S$41,活动投放!AO$6:AO$41,$B108)</f>
        <v>589.32189964012844</v>
      </c>
      <c r="E108" s="119">
        <f>[4]军团势力点战斗奖励设计!GD112+求节点(活动投放!$S$6:$S$41,活动投放!AP$6:AP$41,$B108)</f>
        <v>239.30332509997695</v>
      </c>
      <c r="F108" s="119">
        <f>[4]军团势力点战斗奖励设计!GE112+求节点(活动投放!$S$6:$S$41,活动投放!AQ$6:AQ$41,$B108)</f>
        <v>72.402198275472742</v>
      </c>
      <c r="G108" s="119">
        <f>[4]军团势力点战斗奖励设计!GF112+求节点(活动投放!$S$6:$S$41,活动投放!AR$6:AR$41,$B108)</f>
        <v>23.764425874988525</v>
      </c>
      <c r="H108" s="119">
        <f>[4]军团势力点战斗奖励设计!GG112+求节点(活动投放!$S$6:$S$41,活动投放!AS$6:AS$41,$B108)</f>
        <v>5.2846972191571719</v>
      </c>
      <c r="I108" s="119">
        <f>IF($B108&lt;前期规划!$C$2,0,求节点(装备突破!$N$6:$N$41,装备突破!AQ$6:AQ$41,$B108))</f>
        <v>0</v>
      </c>
      <c r="J108" s="119">
        <f>IF($B108&lt;前期规划!$C$2,0,求节点(装备突破!$N$6:$N$41,装备突破!AR$6:AR$41,$B108))</f>
        <v>0</v>
      </c>
      <c r="K108" s="119">
        <f>IF($B108&lt;前期规划!$C$2,0,求节点(装备突破!$N$6:$N$41,装备突破!AS$6:AS$41,$B108))</f>
        <v>0</v>
      </c>
      <c r="L108" s="119">
        <f>IF($B108&lt;前期规划!$C$2,0,求节点(装备突破!$N$6:$N$41,装备突破!AT$6:AT$41,$B108))</f>
        <v>0</v>
      </c>
      <c r="M108" s="119">
        <f>IF($B108&lt;前期规划!$C$2,0,求节点(装备突破!$N$6:$N$41,装备突破!AU$6:AU$41,$B108))</f>
        <v>117.54545454545456</v>
      </c>
      <c r="N108" s="119">
        <f>IF($B108&lt;前期规划!$C$2,0,求节点(装备突破!$N$6:$N$41,装备突破!AV$6:AV$41,$B108))</f>
        <v>2.4545454545454541</v>
      </c>
      <c r="O108" s="80">
        <f t="shared" si="63"/>
        <v>0</v>
      </c>
      <c r="P108" s="80">
        <f t="shared" si="64"/>
        <v>0</v>
      </c>
      <c r="Q108" s="80">
        <f t="shared" si="65"/>
        <v>0</v>
      </c>
      <c r="R108" s="80">
        <f t="shared" si="66"/>
        <v>0</v>
      </c>
      <c r="S108" s="80">
        <f t="shared" si="67"/>
        <v>0.20217222322109338</v>
      </c>
      <c r="T108" s="80">
        <f t="shared" si="68"/>
        <v>2.1530247929899593</v>
      </c>
      <c r="V108" s="128">
        <f>[4]军团势力点战斗奖励设计!GD112/E108</f>
        <v>0.91986523867742065</v>
      </c>
      <c r="W108" s="128">
        <f>求节点(活动投放!$S$6:$S$41,活动投放!AP$6:AP$41,$B108)/E108</f>
        <v>8.0134761322579323E-2</v>
      </c>
      <c r="Y108" s="128">
        <f>[4]军团势力点战斗奖励设计!GE112/F108</f>
        <v>0.87287890699385184</v>
      </c>
      <c r="Z108" s="128">
        <f>求节点(活动投放!$S$6:$S$41,活动投放!AQ$6:AQ$41,$B108)/F108</f>
        <v>0.12712109300614818</v>
      </c>
      <c r="AB108" s="128">
        <f>[4]军团势力点战斗奖励设计!GF112/G108</f>
        <v>0.2596252054631088</v>
      </c>
      <c r="AC108" s="128">
        <f>求节点(活动投放!$S$6:$S$41,活动投放!AR$6:AR$41,$B108)/G108</f>
        <v>0.74037479453689126</v>
      </c>
      <c r="AE108" s="128">
        <f>[4]军团势力点战斗奖励设计!GG112/H108</f>
        <v>0.12972138010818737</v>
      </c>
      <c r="AF108" s="128">
        <f>求节点(活动投放!$S$6:$S$41,活动投放!AS$6:AS$41,$B108)/H108</f>
        <v>0.87027861989181254</v>
      </c>
      <c r="AI108" s="80">
        <v>103</v>
      </c>
      <c r="AJ108" s="119">
        <f>[4]军团势力点战斗奖励设计!GH112+求节点(活动投放!$S$46:$S$81,活动投放!AN$46:AN$81,$AI108)</f>
        <v>234.2504143508647</v>
      </c>
      <c r="AK108" s="119">
        <f>[4]军团势力点战斗奖励设计!GI112+求节点(活动投放!$S$46:$S$81,活动投放!AO$46:AO$81,$AI108)</f>
        <v>515.42718173096705</v>
      </c>
      <c r="AL108" s="119">
        <f>[4]军团势力点战斗奖励设计!GJ112+求节点(活动投放!$S$46:$S$81,活动投放!AP$46:AP$81,$AI108)</f>
        <v>236.13878801632808</v>
      </c>
      <c r="AM108" s="119">
        <f>[4]军团势力点战斗奖励设计!GK112+求节点(活动投放!$S$46:$S$81,活动投放!AQ$46:AQ$81,$AI108)</f>
        <v>87.558125273510342</v>
      </c>
      <c r="AN108" s="119">
        <f>[4]军团势力点战斗奖励设计!GL112+求节点(活动投放!$S$46:$S$81,活动投放!AR$46:AR$81,$AI108)</f>
        <v>41.849752975981971</v>
      </c>
      <c r="AO108" s="119">
        <f>[4]军团势力点战斗奖励设计!GM112+求节点(活动投放!$S$46:$S$81,活动投放!AS$46:AS$81,$AI108)</f>
        <v>9.4142756972729202</v>
      </c>
      <c r="AP108" s="119">
        <f>IF($AI108&lt;前期规划!$C$2,0,求节点(装备突破!$N$46:$N$81,装备突破!AQ$46:AQ$81,$AI108))</f>
        <v>0</v>
      </c>
      <c r="AQ108" s="119">
        <f>IF($AI108&lt;前期规划!$C$2,0,求节点(装备突破!$N$46:$N$81,装备突破!AR$46:AR$81,$AI108))</f>
        <v>0</v>
      </c>
      <c r="AR108" s="119">
        <f>IF($AI108&lt;前期规划!$C$2,0,求节点(装备突破!$N$46:$N$81,装备突破!AS$46:AS$81,$AI108))</f>
        <v>0</v>
      </c>
      <c r="AS108" s="119">
        <f>IF($AI108&lt;前期规划!$C$2,0,求节点(装备突破!$N$46:$N$81,装备突破!AT$46:AT$81,$AI108))</f>
        <v>0</v>
      </c>
      <c r="AT108" s="119">
        <f>IF($AI108&lt;前期规划!$C$2,0,求节点(装备突破!$N$46:$N$81,装备突破!AU$46:AU$81,$AI108))</f>
        <v>151.95575275589013</v>
      </c>
      <c r="AU108" s="119">
        <f>IF($AI108&lt;前期规划!$C$2,0,求节点(装备突破!$N$46:$N$81,装备突破!AV$46:AV$81,$AI108))</f>
        <v>8.044247244109858</v>
      </c>
      <c r="AV108" s="80">
        <f t="shared" si="69"/>
        <v>0</v>
      </c>
      <c r="AW108" s="80">
        <f t="shared" si="43"/>
        <v>0</v>
      </c>
      <c r="AX108" s="80">
        <f t="shared" si="44"/>
        <v>0</v>
      </c>
      <c r="AY108" s="80">
        <f t="shared" si="45"/>
        <v>0</v>
      </c>
      <c r="AZ108" s="80">
        <f t="shared" si="46"/>
        <v>0.27540749341166215</v>
      </c>
      <c r="BA108" s="80">
        <f t="shared" si="47"/>
        <v>1.1703115793918719</v>
      </c>
      <c r="BD108" s="80">
        <v>103</v>
      </c>
      <c r="BE108" s="119">
        <f>[4]军团势力点战斗奖励设计!GN112+求节点(活动投放!$S$86:$S$121,活动投放!AN$86:AN$121,$BD108)</f>
        <v>164.42807037471789</v>
      </c>
      <c r="BF108" s="119">
        <f>[4]军团势力点战斗奖励设计!GO112+求节点(活动投放!$S$86:$S$121,活动投放!AO$86:AO$121,$BD108)</f>
        <v>434.40895486319994</v>
      </c>
      <c r="BG108" s="119">
        <f>[4]军团势力点战斗奖励设计!GP112+求节点(活动投放!$S$86:$S$121,活动投放!AP$86:AP$121,$BD108)</f>
        <v>237.39918594067902</v>
      </c>
      <c r="BH108" s="119">
        <f>[4]军团势力点战斗奖励设计!GQ112+求节点(活动投放!$S$86:$S$121,活动投放!AQ$86:AQ$121,$BD108)</f>
        <v>107.4130691689758</v>
      </c>
      <c r="BI108" s="119">
        <f>[4]军团势力点战斗奖励设计!GR112+求节点(活动投放!$S$86:$S$121,活动投放!AR$86:AR$121,$BD108)</f>
        <v>66.090982164577028</v>
      </c>
      <c r="BJ108" s="119">
        <f>[4]军团势力点战斗奖励设计!GS112+求节点(活动投放!$S$86:$S$121,活动投放!AS$86:AS$121,$BD108)</f>
        <v>15.110035223834599</v>
      </c>
      <c r="BK108" s="119">
        <f>IF($BD108&lt;前期规划!$C$2,0,求节点(装备突破!$N$86:$N$121,装备突破!AQ$86:AQ$121,$BD108))</f>
        <v>0</v>
      </c>
      <c r="BL108" s="119">
        <f>IF($BD108&lt;前期规划!$C$2,0,求节点(装备突破!$N$86:$N$121,装备突破!AR$86:AR$121,$BD108))</f>
        <v>0</v>
      </c>
      <c r="BM108" s="119">
        <f>IF($BD108&lt;前期规划!$C$2,0,求节点(装备突破!$N$86:$N$121,装备突破!AS$86:AS$121,$BD108))</f>
        <v>0</v>
      </c>
      <c r="BN108" s="119">
        <f>IF($BD108&lt;前期规划!$C$2,0,求节点(装备突破!$N$86:$N$121,装备突破!AT$86:AT$121,$BD108))</f>
        <v>0</v>
      </c>
      <c r="BO108" s="119">
        <f>IF($BD108&lt;前期规划!$C$2,0,求节点(装备突破!$N$86:$N$121,装备突破!AU$86:AU$121,$BD108))</f>
        <v>187.7894255970709</v>
      </c>
      <c r="BP108" s="119">
        <f>IF($BD108&lt;前期规划!$C$2,0,求节点(装备突破!$N$86:$N$121,装备突破!AV$86:AV$121,$BD108))</f>
        <v>12.210574402929081</v>
      </c>
      <c r="BQ108" s="80">
        <f t="shared" si="70"/>
        <v>0</v>
      </c>
      <c r="BR108" s="80">
        <f t="shared" si="48"/>
        <v>0</v>
      </c>
      <c r="BS108" s="80">
        <f t="shared" si="49"/>
        <v>0</v>
      </c>
      <c r="BT108" s="80">
        <f t="shared" si="50"/>
        <v>0</v>
      </c>
      <c r="BU108" s="80">
        <f t="shared" si="51"/>
        <v>0.35194197945088074</v>
      </c>
      <c r="BV108" s="80">
        <f t="shared" si="52"/>
        <v>1.2374549079533876</v>
      </c>
      <c r="BY108" s="80">
        <v>103</v>
      </c>
      <c r="BZ108" s="119">
        <f>[4]军团势力点战斗奖励设计!GT112+求节点(活动投放!$S$126:$S$161,活动投放!AN$126:AN$161,$BY108)</f>
        <v>95.085940621119036</v>
      </c>
      <c r="CA108" s="119">
        <f>[4]军团势力点战斗奖励设计!GU112+求节点(活动投放!$S$126:$S$161,活动投放!AO$126:AO$161,$BY108)</f>
        <v>364.71030336642474</v>
      </c>
      <c r="CB108" s="119">
        <f>[4]军团势力点战斗奖励设计!GV112+求节点(活动投放!$S$126:$S$161,活动投放!AP$126:AP$161,$BY108)</f>
        <v>290.7092398971181</v>
      </c>
      <c r="CC108" s="119">
        <f>[4]军团势力点战斗奖励设计!GW112+求节点(活动投放!$S$126:$S$161,活动投放!AQ$126:AQ$161,$BY108)</f>
        <v>141.73875459705849</v>
      </c>
      <c r="CD108" s="119">
        <f>[4]军团势力点战斗奖励设计!GX112+求节点(活动投放!$S$126:$S$161,活动投放!AR$126:AR$161,$BY108)</f>
        <v>150.89662717264736</v>
      </c>
      <c r="CE108" s="119">
        <f>[4]军团势力点战斗奖励设计!GY112+求节点(活动投放!$S$126:$S$161,活动投放!AS$126:AS$161,$BY108)</f>
        <v>36.2083496677716</v>
      </c>
      <c r="CF108" s="119">
        <f>IF($BY108&lt;前期规划!$C$2,0,求节点(装备突破!$N$126:$N$161,装备突破!AQ$126:AQ$161,$BY108))</f>
        <v>0</v>
      </c>
      <c r="CG108" s="119">
        <f>IF($BY108&lt;前期规划!$C$2,0,求节点(装备突破!$N$126:$N$161,装备突破!AR$126:AR$161,$BY108))</f>
        <v>0</v>
      </c>
      <c r="CH108" s="119">
        <f>IF($BY108&lt;前期规划!$C$2,0,求节点(装备突破!$N$126:$N$161,装备突破!AS$126:AS$161,$BY108))</f>
        <v>0</v>
      </c>
      <c r="CI108" s="119">
        <f>IF($BY108&lt;前期规划!$C$2,0,求节点(装备突破!$N$126:$N$161,装备突破!AT$126:AT$161,$BY108))</f>
        <v>0</v>
      </c>
      <c r="CJ108" s="119">
        <f>IF($BY108&lt;前期规划!$C$2,0,求节点(装备突破!$N$126:$N$161,装备突破!AU$126:AU$161,$BY108))</f>
        <v>222.28564840930079</v>
      </c>
      <c r="CK108" s="119">
        <f>IF($BY108&lt;前期规划!$C$2,0,求节点(装备突破!$N$126:$N$161,装备突破!AV$126:AV$161,$BY108))</f>
        <v>17.714351590699202</v>
      </c>
      <c r="CL108" s="80">
        <f t="shared" si="71"/>
        <v>0</v>
      </c>
      <c r="CM108" s="80">
        <f t="shared" si="53"/>
        <v>0</v>
      </c>
      <c r="CN108" s="80">
        <f t="shared" si="54"/>
        <v>0</v>
      </c>
      <c r="CO108" s="80">
        <f t="shared" si="55"/>
        <v>0</v>
      </c>
      <c r="CP108" s="80">
        <f t="shared" si="56"/>
        <v>0.67884106892405927</v>
      </c>
      <c r="CQ108" s="80">
        <f t="shared" si="57"/>
        <v>2.0440121379764498</v>
      </c>
      <c r="CT108" s="80">
        <v>103</v>
      </c>
      <c r="CU108" s="119">
        <f>[4]军团势力点战斗奖励设计!GZ112+求节点(活动投放!$S$166:$S$201,活动投放!AN$166:AN$201,$CT108)</f>
        <v>61.628981302607144</v>
      </c>
      <c r="CV108" s="119">
        <f>[4]军团势力点战斗奖励设计!HA112+求节点(活动投放!$S$166:$S$201,活动投放!AO$166:AO$201,$CT108)</f>
        <v>336.7381416114622</v>
      </c>
      <c r="CW108" s="119">
        <f>[4]军团势力点战斗奖励设计!HB112+求节点(活动投放!$S$166:$S$201,活动投放!AP$166:AP$201,$CT108)</f>
        <v>363.06863992636141</v>
      </c>
      <c r="CX108" s="119">
        <f>[4]军团势力点战斗奖励设计!HC112+求节点(活动投放!$S$166:$S$201,活动投放!AQ$166:AQ$201,$CT108)</f>
        <v>183.69045368383891</v>
      </c>
      <c r="CY108" s="119">
        <f>[4]军团势力点战斗奖励设计!HD112+求节点(活动投放!$S$166:$S$201,活动投放!AR$166:AR$201,$CT108)</f>
        <v>255.37822810727707</v>
      </c>
      <c r="CZ108" s="119">
        <f>[4]军团势力点战斗奖励设计!HE112+求节点(活动投放!$S$166:$S$201,活动投放!AS$166:AS$201,$CT108)</f>
        <v>58.510934807582153</v>
      </c>
      <c r="DA108" s="119">
        <f>IF($CT108&lt;前期规划!$C$2,0,求节点(装备突破!$N$166:$N$201,装备突破!AQ$166:AQ$201,$CT108))</f>
        <v>0</v>
      </c>
      <c r="DB108" s="119">
        <f>IF($CT108&lt;前期规划!$C$2,0,求节点(装备突破!$N$166:$N$201,装备突破!AR$166:AR$201,$CT108))</f>
        <v>0</v>
      </c>
      <c r="DC108" s="119">
        <f>IF($CT108&lt;前期规划!$C$2,0,求节点(装备突破!$N$166:$N$201,装备突破!AS$166:AS$201,$CT108))</f>
        <v>0</v>
      </c>
      <c r="DD108" s="119">
        <f>IF($CT108&lt;前期规划!$C$2,0,求节点(装备突破!$N$166:$N$201,装备突破!AT$166:AT$201,$CT108))</f>
        <v>0</v>
      </c>
      <c r="DE108" s="119">
        <f>IF($CT108&lt;前期规划!$C$2,0,求节点(装备突破!$N$166:$N$201,装备突破!AU$166:AU$201,$CT108))</f>
        <v>291.57673808102766</v>
      </c>
      <c r="DF108" s="119">
        <f>IF($CT108&lt;前期规划!$C$2,0,求节点(装备突破!$N$166:$N$201,装备突破!AV$166:AV$201,$CT108))</f>
        <v>28.423261918972379</v>
      </c>
      <c r="DG108" s="80">
        <f t="shared" si="72"/>
        <v>0</v>
      </c>
      <c r="DH108" s="80">
        <f t="shared" si="58"/>
        <v>0</v>
      </c>
      <c r="DI108" s="80">
        <f t="shared" si="59"/>
        <v>0</v>
      </c>
      <c r="DJ108" s="80">
        <f t="shared" si="60"/>
        <v>0</v>
      </c>
      <c r="DK108" s="80">
        <f t="shared" si="61"/>
        <v>0.87585254498700371</v>
      </c>
      <c r="DL108" s="80">
        <f t="shared" si="62"/>
        <v>2.0585580562281067</v>
      </c>
      <c r="DN108" s="128">
        <f>[4]军团势力点战斗奖励设计!HE112/CZ108</f>
        <v>2.8380618207232648E-2</v>
      </c>
      <c r="DO108" s="128">
        <f>求节点(活动投放!$S$166:$S$201,活动投放!AS$166:AS$201,$CT108)/CZ108</f>
        <v>0.97161938179276741</v>
      </c>
      <c r="DU108" s="140">
        <v>103</v>
      </c>
      <c r="DV108" s="140">
        <f>[4]军团势力点战斗奖励设计!AA112+[4]军团势力点战斗奖励设计!AF112+求节点(活动投放!$S$6:$S$41,活动投放!$BC$6:$BC$41,$DU108)</f>
        <v>17159.9985946616</v>
      </c>
      <c r="DW108" s="140">
        <f>[4]军团势力点战斗奖励设计!AB112+[4]军团势力点战斗奖励设计!AG112+求节点(活动投放!$S$46:$S$81,活动投放!$BC$46:$BC$81,$DU108)</f>
        <v>16707.402683946155</v>
      </c>
      <c r="DX108" s="140">
        <f>[4]军团势力点战斗奖励设计!AC112+[4]军团势力点战斗奖励设计!AH112+求节点(活动投放!$S$86:$S$121,活动投放!$BC$86:$BC$121,$DU108)</f>
        <v>16539.835636211043</v>
      </c>
      <c r="DY108" s="140">
        <f>[4]军团势力点战斗奖励设计!AD112+[4]军团势力点战斗奖励设计!AI112+求节点(活动投放!$S$126:$S$161,活动投放!$BC$126:$BC$161,$DU108)</f>
        <v>16509.125420501943</v>
      </c>
      <c r="DZ108" s="140">
        <f>[4]军团势力点战斗奖励设计!AE112+[4]军团势力点战斗奖励设计!AJ112+求节点(活动投放!$S$166:$S$201,活动投放!$BC$166:$BC$201,$DU108)</f>
        <v>16521.840281753408</v>
      </c>
      <c r="EA108" s="140">
        <f>[4]军团势力点战斗奖励设计!BI112+[4]军团势力点战斗奖励设计!BN112+求节点(活动投放!$S$6:$S$41,活动投放!$BE$6:$BE$41,$DU108)</f>
        <v>571.99995315538649</v>
      </c>
      <c r="EB108" s="140">
        <f>[4]军团势力点战斗奖励设计!BJ112+[4]军团势力点战斗奖励设计!BO112+求节点(活动投放!$S$46:$S$81,活动投放!$BE$46:$BE$81,$DU108)</f>
        <v>556.91342279820515</v>
      </c>
      <c r="EC108" s="140">
        <f>[4]军团势力点战斗奖励设计!BK112+[4]军团势力点战斗奖励设计!BP112+求节点(活动投放!$S$86:$S$121,活动投放!$BE$86:$BE$121,$DU108)</f>
        <v>547.01636335097294</v>
      </c>
      <c r="ED108" s="140">
        <f>[4]军团势力点战斗奖励设计!BL112+[4]军团势力点战斗奖励设计!BQ112+求节点(活动投放!$S$126:$S$161,活动投放!$BE$126:$BE$161,$DU108)</f>
        <v>539.91645230914958</v>
      </c>
      <c r="EE108" s="140">
        <f>[4]军团势力点战斗奖励设计!BM112+[4]军团势力点战斗奖励设计!BR112+求节点(活动投放!$S$166:$S$201,活动投放!$BE$166:$BE$201,$DU108)</f>
        <v>541.17564654748367</v>
      </c>
      <c r="EF108" s="140">
        <f t="shared" si="73"/>
        <v>1.0000000000000002</v>
      </c>
      <c r="EG108" s="140">
        <f t="shared" si="74"/>
        <v>1</v>
      </c>
      <c r="EH108" s="140">
        <f t="shared" si="75"/>
        <v>1.0078818322051344</v>
      </c>
      <c r="EI108" s="140">
        <f t="shared" si="76"/>
        <v>1.0192395107239678</v>
      </c>
      <c r="EJ108" s="140">
        <f t="shared" si="77"/>
        <v>1.0176511321328618</v>
      </c>
      <c r="EM108" s="140">
        <v>103</v>
      </c>
      <c r="EN108" s="140">
        <f>[4]军团势力点战斗奖励设计!AK112+[4]军团势力点战斗奖励设计!AP112+求节点(活动投放!$S$6:$S$41,活动投放!$BD$6:$BD$41,$EM108)</f>
        <v>2719.9644683569359</v>
      </c>
      <c r="EO108" s="140">
        <f>[4]军团势力点战斗奖励设计!AL112+[4]军团势力点战斗奖励设计!AQ112+求节点(活动投放!$S$46:$S$81,活动投放!$BD$46:$BD$81,$EM108)</f>
        <v>4795.7153379361625</v>
      </c>
      <c r="EP108" s="140">
        <f>[4]军团势力点战斗奖励设计!AM112+[4]军团势力点战斗奖励设计!AR112+求节点(活动投放!$S$86:$S$121,活动投放!$BD$86:$BD$121,$EM108)</f>
        <v>7568.7057899440006</v>
      </c>
      <c r="EQ108" s="140">
        <f>[4]军团势力点战斗奖励设计!AN112+[4]军团势力点战斗奖励设计!AS112+求节点(活动投放!$S$126:$S$161,活动投放!$BD$126:$BD$161,$EM108)</f>
        <v>17291.759332673475</v>
      </c>
      <c r="ER108" s="140">
        <f>[4]军团势力点战斗奖励设计!AO112+[4]军团势力点战斗奖励设计!AT112+求节点(活动投放!$S$166:$S$201,活动投放!$BD$166:$BD$201,$EM108)</f>
        <v>28911.554642338953</v>
      </c>
      <c r="ES108" s="140">
        <f>[4]军团势力点战斗奖励设计!BS112+[4]军团势力点战斗奖励设计!BX112+求节点(活动投放!$S$6:$S$41,活动投放!$BF$6:$BF$41,$EM108)</f>
        <v>54.399289367138735</v>
      </c>
      <c r="ET108" s="140">
        <f>[4]军团势力点战斗奖励设计!BT112+[4]军团势力点战斗奖励设计!BY112+求节点(活动投放!$S$46:$S$81,活动投放!$BF$46:$BF$81,$EM108)</f>
        <v>95.914306758723271</v>
      </c>
      <c r="EU108" s="140">
        <f>[4]军团势力点战斗奖励设计!BU112+[4]军团势力点战斗奖励设计!BZ112+求节点(活动投放!$S$86:$S$121,活动投放!$BF$86:$BF$121,$EM108)</f>
        <v>151.37411579888001</v>
      </c>
      <c r="EV108" s="140">
        <f>[4]军团势力点战斗奖励设计!BV112+[4]军团势力点战斗奖励设计!CA112+求节点(活动投放!$S$126:$S$161,活动投放!$BF$126:$BF$161,$EM108)</f>
        <v>345.83518665346941</v>
      </c>
      <c r="EW108" s="140">
        <f>[4]军团势力点战斗奖励设计!BW112+[4]军团势力点战斗奖励设计!CB112+求节点(活动投放!$S$166:$S$201,活动投放!$BF$166:$BF$201,$EM108)</f>
        <v>578.23109284677901</v>
      </c>
      <c r="EX108" s="140">
        <f t="shared" si="78"/>
        <v>0.99999999999999978</v>
      </c>
      <c r="EY108" s="140">
        <f t="shared" si="79"/>
        <v>0.99999999999999989</v>
      </c>
      <c r="EZ108" s="140">
        <f t="shared" si="80"/>
        <v>1</v>
      </c>
      <c r="FA108" s="140">
        <f t="shared" si="81"/>
        <v>1.0000000000000002</v>
      </c>
      <c r="FB108" s="140">
        <f t="shared" si="82"/>
        <v>1.0000000000000002</v>
      </c>
    </row>
    <row r="109" spans="2:158" x14ac:dyDescent="0.15">
      <c r="B109" s="80">
        <v>104</v>
      </c>
      <c r="C109" s="119">
        <f>[4]军团势力点战斗奖励设计!GB113+求节点(活动投放!$S$6:$S$41,活动投放!AN$6:AN$41,$B109)</f>
        <v>290.98454404687169</v>
      </c>
      <c r="D109" s="119">
        <f>[4]军团势力点战斗奖励设计!GC113+求节点(活动投放!$S$6:$S$41,活动投放!AO$6:AO$41,$B109)</f>
        <v>628.13586556891289</v>
      </c>
      <c r="E109" s="119">
        <f>[4]军团势力点战斗奖励设计!GD113+求节点(活动投放!$S$6:$S$41,活动投放!AP$6:AP$41,$B109)</f>
        <v>264.8303796996625</v>
      </c>
      <c r="F109" s="119">
        <f>[4]军团势力点战斗奖励设计!GE113+求节点(活动投放!$S$6:$S$41,活动投放!AQ$6:AQ$41,$B109)</f>
        <v>86.206162298093062</v>
      </c>
      <c r="G109" s="119">
        <f>[4]军团势力点战斗奖励设计!GF113+求节点(活动投放!$S$6:$S$41,活动投放!AR$6:AR$41,$B109)</f>
        <v>24.229773299157806</v>
      </c>
      <c r="H109" s="119">
        <f>[4]军团势力点战斗奖励设计!GG113+求节点(活动投放!$S$6:$S$41,活动投放!AS$6:AS$41,$B109)</f>
        <v>5.3364024885093144</v>
      </c>
      <c r="I109" s="119">
        <f>IF($B109&lt;前期规划!$C$2,0,求节点(装备突破!$N$6:$N$41,装备突破!AQ$6:AQ$41,$B109))</f>
        <v>0</v>
      </c>
      <c r="J109" s="119">
        <f>IF($B109&lt;前期规划!$C$2,0,求节点(装备突破!$N$6:$N$41,装备突破!AR$6:AR$41,$B109))</f>
        <v>0</v>
      </c>
      <c r="K109" s="119">
        <f>IF($B109&lt;前期规划!$C$2,0,求节点(装备突破!$N$6:$N$41,装备突破!AS$6:AS$41,$B109))</f>
        <v>0</v>
      </c>
      <c r="L109" s="119">
        <f>IF($B109&lt;前期规划!$C$2,0,求节点(装备突破!$N$6:$N$41,装备突破!AT$6:AT$41,$B109))</f>
        <v>0</v>
      </c>
      <c r="M109" s="119">
        <f>IF($B109&lt;前期规划!$C$2,0,求节点(装备突破!$N$6:$N$41,装备突破!AU$6:AU$41,$B109))</f>
        <v>117.54545454545456</v>
      </c>
      <c r="N109" s="119">
        <f>IF($B109&lt;前期规划!$C$2,0,求节点(装备突破!$N$6:$N$41,装备突破!AV$6:AV$41,$B109))</f>
        <v>2.4545454545454541</v>
      </c>
      <c r="O109" s="80">
        <f t="shared" si="63"/>
        <v>0</v>
      </c>
      <c r="P109" s="80">
        <f t="shared" si="64"/>
        <v>0</v>
      </c>
      <c r="Q109" s="80">
        <f t="shared" si="65"/>
        <v>0</v>
      </c>
      <c r="R109" s="80">
        <f t="shared" si="66"/>
        <v>0</v>
      </c>
      <c r="S109" s="80">
        <f t="shared" si="67"/>
        <v>0.20613109535246391</v>
      </c>
      <c r="T109" s="80">
        <f t="shared" si="68"/>
        <v>2.1740899027260174</v>
      </c>
      <c r="V109" s="128">
        <f>[4]军团势力点战斗奖励设计!GD113/E109</f>
        <v>0.92758944475201888</v>
      </c>
      <c r="W109" s="128">
        <f>求节点(活动投放!$S$6:$S$41,活动投放!AP$6:AP$41,$B109)/E109</f>
        <v>7.241055524798122E-2</v>
      </c>
      <c r="Y109" s="128">
        <f>[4]军团势力点战斗奖励设计!GE113/F109</f>
        <v>0.89323447030387582</v>
      </c>
      <c r="Z109" s="128">
        <f>求节点(活动投放!$S$6:$S$41,活动投放!AQ$6:AQ$41,$B109)/F109</f>
        <v>0.10676552969612413</v>
      </c>
      <c r="AB109" s="128">
        <f>[4]军团势力点战斗奖励设计!GF113/G109</f>
        <v>0.27384455037004518</v>
      </c>
      <c r="AC109" s="128">
        <f>求节点(活动投放!$S$6:$S$41,活动投放!AR$6:AR$41,$B109)/G109</f>
        <v>0.72615544962995493</v>
      </c>
      <c r="AE109" s="128">
        <f>[4]军团势力点战斗奖励设计!GG113/H109</f>
        <v>0.13815365082798586</v>
      </c>
      <c r="AF109" s="128">
        <f>求节点(活动投放!$S$6:$S$41,活动投放!AS$6:AS$41,$B109)/H109</f>
        <v>0.86184634917201408</v>
      </c>
      <c r="AI109" s="80">
        <v>104</v>
      </c>
      <c r="AJ109" s="119">
        <f>[4]军团势力点战斗奖励设计!GH113+求节点(活动投放!$S$46:$S$81,活动投放!AN$46:AN$81,$AI109)</f>
        <v>234.2504143508647</v>
      </c>
      <c r="AK109" s="119">
        <f>[4]军团势力点战斗奖励设计!GI113+求节点(活动投放!$S$46:$S$81,活动投放!AO$46:AO$81,$AI109)</f>
        <v>552.16422457688088</v>
      </c>
      <c r="AL109" s="119">
        <f>[4]军团势力点战斗奖励设计!GJ113+求节点(活动投放!$S$46:$S$81,活动投放!AP$46:AP$81,$AI109)</f>
        <v>259.38251531131476</v>
      </c>
      <c r="AM109" s="119">
        <f>[4]军团势力点战斗奖励设计!GK113+求节点(活动投放!$S$46:$S$81,活动投放!AQ$46:AQ$81,$AI109)</f>
        <v>102.03845006297391</v>
      </c>
      <c r="AN109" s="119">
        <f>[4]军团势力点战斗奖励设计!GL113+求节点(活动投放!$S$46:$S$81,活动投放!AR$46:AR$81,$AI109)</f>
        <v>42.742171767522152</v>
      </c>
      <c r="AO109" s="119">
        <f>[4]军团势力点战斗奖励设计!GM113+求节点(活动投放!$S$46:$S$81,活动投放!AS$46:AS$81,$AI109)</f>
        <v>9.5294185285562794</v>
      </c>
      <c r="AP109" s="119">
        <f>IF($AI109&lt;前期规划!$C$2,0,求节点(装备突破!$N$46:$N$81,装备突破!AQ$46:AQ$81,$AI109))</f>
        <v>0</v>
      </c>
      <c r="AQ109" s="119">
        <f>IF($AI109&lt;前期规划!$C$2,0,求节点(装备突破!$N$46:$N$81,装备突破!AR$46:AR$81,$AI109))</f>
        <v>0</v>
      </c>
      <c r="AR109" s="119">
        <f>IF($AI109&lt;前期规划!$C$2,0,求节点(装备突破!$N$46:$N$81,装备突破!AS$46:AS$81,$AI109))</f>
        <v>0</v>
      </c>
      <c r="AS109" s="119">
        <f>IF($AI109&lt;前期规划!$C$2,0,求节点(装备突破!$N$46:$N$81,装备突破!AT$46:AT$81,$AI109))</f>
        <v>0</v>
      </c>
      <c r="AT109" s="119">
        <f>IF($AI109&lt;前期规划!$C$2,0,求节点(装备突破!$N$46:$N$81,装备突破!AU$46:AU$81,$AI109))</f>
        <v>151.81818181818181</v>
      </c>
      <c r="AU109" s="119">
        <f>IF($AI109&lt;前期规划!$C$2,0,求节点(装备突破!$N$46:$N$81,装备突破!AV$46:AV$81,$AI109))</f>
        <v>8.1818181818181817</v>
      </c>
      <c r="AV109" s="80">
        <f t="shared" si="69"/>
        <v>0</v>
      </c>
      <c r="AW109" s="80">
        <f t="shared" si="43"/>
        <v>0</v>
      </c>
      <c r="AX109" s="80">
        <f t="shared" si="44"/>
        <v>0</v>
      </c>
      <c r="AY109" s="80">
        <f t="shared" si="45"/>
        <v>0</v>
      </c>
      <c r="AZ109" s="80">
        <f t="shared" si="46"/>
        <v>0.2815352631393675</v>
      </c>
      <c r="BA109" s="80">
        <f t="shared" si="47"/>
        <v>1.1647067090457675</v>
      </c>
      <c r="BD109" s="80">
        <v>104</v>
      </c>
      <c r="BE109" s="119">
        <f>[4]军团势力点战斗奖励设计!GN113+求节点(活动投放!$S$86:$S$121,活动投放!AN$86:AN$121,$BD109)</f>
        <v>164.42807037471789</v>
      </c>
      <c r="BF109" s="119">
        <f>[4]军团势力点战斗奖励设计!GO113+求节点(活动投放!$S$86:$S$121,活动投放!AO$86:AO$121,$BD109)</f>
        <v>459.99170375352446</v>
      </c>
      <c r="BG109" s="119">
        <f>[4]军团势力点战斗奖励设计!GP113+求节点(活动投放!$S$86:$S$121,活动投放!AP$86:AP$121,$BD109)</f>
        <v>256.22553093272876</v>
      </c>
      <c r="BH109" s="119">
        <f>[4]军团势力点战斗奖励设计!GQ113+求节点(活动投放!$S$86:$S$121,活动投放!AQ$86:AQ$121,$BD109)</f>
        <v>119.54159490104288</v>
      </c>
      <c r="BI109" s="119">
        <f>[4]军团势力点战斗奖励设计!GR113+求节点(活动投放!$S$86:$S$121,活动投放!AR$86:AR$121,$BD109)</f>
        <v>71.010366000850027</v>
      </c>
      <c r="BJ109" s="119">
        <f>[4]军团势力点战斗奖励设计!GS113+求节点(活动投放!$S$86:$S$121,活动投放!AS$86:AS$121,$BD109)</f>
        <v>15.985144150653374</v>
      </c>
      <c r="BK109" s="119">
        <f>IF($BD109&lt;前期规划!$C$2,0,求节点(装备突破!$N$86:$N$121,装备突破!AQ$86:AQ$121,$BD109))</f>
        <v>0</v>
      </c>
      <c r="BL109" s="119">
        <f>IF($BD109&lt;前期规划!$C$2,0,求节点(装备突破!$N$86:$N$121,装备突破!AR$86:AR$121,$BD109))</f>
        <v>0</v>
      </c>
      <c r="BM109" s="119">
        <f>IF($BD109&lt;前期规划!$C$2,0,求节点(装备突破!$N$86:$N$121,装备突破!AS$86:AS$121,$BD109))</f>
        <v>0</v>
      </c>
      <c r="BN109" s="119">
        <f>IF($BD109&lt;前期规划!$C$2,0,求节点(装备突破!$N$86:$N$121,装备突破!AT$86:AT$121,$BD109))</f>
        <v>0</v>
      </c>
      <c r="BO109" s="119">
        <f>IF($BD109&lt;前期规划!$C$2,0,求节点(装备突破!$N$86:$N$121,装备突破!AU$86:AU$121,$BD109))</f>
        <v>185.39264056419194</v>
      </c>
      <c r="BP109" s="119">
        <f>IF($BD109&lt;前期规划!$C$2,0,求节点(装备突破!$N$86:$N$121,装备突破!AV$86:AV$121,$BD109))</f>
        <v>14.607359435808046</v>
      </c>
      <c r="BQ109" s="80">
        <f t="shared" si="70"/>
        <v>0</v>
      </c>
      <c r="BR109" s="80">
        <f t="shared" si="48"/>
        <v>0</v>
      </c>
      <c r="BS109" s="80">
        <f t="shared" si="49"/>
        <v>0</v>
      </c>
      <c r="BT109" s="80">
        <f t="shared" si="50"/>
        <v>0</v>
      </c>
      <c r="BU109" s="80">
        <f t="shared" si="51"/>
        <v>0.38302688706924581</v>
      </c>
      <c r="BV109" s="80">
        <f t="shared" si="52"/>
        <v>1.0943212714727801</v>
      </c>
      <c r="BY109" s="80">
        <v>104</v>
      </c>
      <c r="BZ109" s="119">
        <f>[4]军团势力点战斗奖励设计!GT113+求节点(活动投放!$S$126:$S$161,活动投放!AN$126:AN$161,$BY109)</f>
        <v>95.085940621119036</v>
      </c>
      <c r="CA109" s="119">
        <f>[4]军团势力点战斗奖励设计!GU113+求节点(活动投放!$S$126:$S$161,活动投放!AO$126:AO$161,$BY109)</f>
        <v>382.11823487695665</v>
      </c>
      <c r="CB109" s="119">
        <f>[4]军团势力点战斗奖励设计!GV113+求节点(活动投放!$S$126:$S$161,活动投放!AP$126:AP$161,$BY109)</f>
        <v>308.23935565714135</v>
      </c>
      <c r="CC109" s="119">
        <f>[4]军团势力点战斗奖励设计!GW113+求节点(活动投放!$S$126:$S$161,活动投放!AQ$126:AQ$161,$BY109)</f>
        <v>152.05835782156907</v>
      </c>
      <c r="CD109" s="119">
        <f>[4]军团势力点战斗奖励设计!GX113+求节点(活动投放!$S$126:$S$161,活动投放!AR$126:AR$161,$BY109)</f>
        <v>160.56766402234999</v>
      </c>
      <c r="CE109" s="119">
        <f>[4]军团势力点战斗奖励设计!GY113+求节点(活动投放!$S$126:$S$161,活动投放!AS$126:AS$161,$BY109)</f>
        <v>38.346240907575698</v>
      </c>
      <c r="CF109" s="119">
        <f>IF($BY109&lt;前期规划!$C$2,0,求节点(装备突破!$N$126:$N$161,装备突破!AQ$126:AQ$161,$BY109))</f>
        <v>0</v>
      </c>
      <c r="CG109" s="119">
        <f>IF($BY109&lt;前期规划!$C$2,0,求节点(装备突破!$N$126:$N$161,装备突破!AR$126:AR$161,$BY109))</f>
        <v>0</v>
      </c>
      <c r="CH109" s="119">
        <f>IF($BY109&lt;前期规划!$C$2,0,求节点(装备突破!$N$126:$N$161,装备突破!AS$126:AS$161,$BY109))</f>
        <v>0</v>
      </c>
      <c r="CI109" s="119">
        <f>IF($BY109&lt;前期规划!$C$2,0,求节点(装备突破!$N$126:$N$161,装备突破!AT$126:AT$161,$BY109))</f>
        <v>0</v>
      </c>
      <c r="CJ109" s="119">
        <f>IF($BY109&lt;前期规划!$C$2,0,求节点(装备突破!$N$126:$N$161,装备突破!AU$126:AU$161,$BY109))</f>
        <v>219.18298973906369</v>
      </c>
      <c r="CK109" s="119">
        <f>IF($BY109&lt;前期规划!$C$2,0,求节点(装备突破!$N$126:$N$161,装备突破!AV$126:AV$161,$BY109))</f>
        <v>20.817010260936328</v>
      </c>
      <c r="CL109" s="80">
        <f t="shared" si="71"/>
        <v>0</v>
      </c>
      <c r="CM109" s="80">
        <f t="shared" si="53"/>
        <v>0</v>
      </c>
      <c r="CN109" s="80">
        <f t="shared" si="54"/>
        <v>0</v>
      </c>
      <c r="CO109" s="80">
        <f t="shared" si="55"/>
        <v>0</v>
      </c>
      <c r="CP109" s="80">
        <f t="shared" si="56"/>
        <v>0.73257356427843712</v>
      </c>
      <c r="CQ109" s="80">
        <f t="shared" si="57"/>
        <v>1.8420628335632536</v>
      </c>
      <c r="CT109" s="80">
        <v>104</v>
      </c>
      <c r="CU109" s="119">
        <f>[4]军团势力点战斗奖励设计!GZ113+求节点(活动投放!$S$166:$S$201,活动投放!AN$166:AN$201,$CT109)</f>
        <v>61.628981302607144</v>
      </c>
      <c r="CV109" s="119">
        <f>[4]军团势力点战斗奖励设计!HA113+求节点(活动投放!$S$166:$S$201,活动投放!AO$166:AO$201,$CT109)</f>
        <v>351.44744020138728</v>
      </c>
      <c r="CW109" s="119">
        <f>[4]军团势力点战斗奖励设计!HB113+求节点(活动投放!$S$166:$S$201,活动投放!AP$166:AP$201,$CT109)</f>
        <v>388.02761624501176</v>
      </c>
      <c r="CX109" s="119">
        <f>[4]军团势力点战斗奖励设计!HC113+求节点(活动投放!$S$166:$S$201,活动投放!AQ$166:AQ$201,$CT109)</f>
        <v>196.31359631329042</v>
      </c>
      <c r="CY109" s="119">
        <f>[4]军团势力点战斗奖励设计!HD113+求节点(活动投放!$S$166:$S$201,活动投放!AR$166:AR$201,$CT109)</f>
        <v>276.76700141289922</v>
      </c>
      <c r="CZ109" s="119">
        <f>[4]军团势力点战斗奖励设计!HE113+求节点(活动投放!$S$166:$S$201,活动投放!AS$166:AS$201,$CT109)</f>
        <v>64.011156776452097</v>
      </c>
      <c r="DA109" s="119">
        <f>IF($CT109&lt;前期规划!$C$2,0,求节点(装备突破!$N$166:$N$201,装备突破!AQ$166:AQ$201,$CT109))</f>
        <v>0</v>
      </c>
      <c r="DB109" s="119">
        <f>IF($CT109&lt;前期规划!$C$2,0,求节点(装备突破!$N$166:$N$201,装备突破!AR$166:AR$201,$CT109))</f>
        <v>0</v>
      </c>
      <c r="DC109" s="119">
        <f>IF($CT109&lt;前期规划!$C$2,0,求节点(装备突破!$N$166:$N$201,装备突破!AS$166:AS$201,$CT109))</f>
        <v>0</v>
      </c>
      <c r="DD109" s="119">
        <f>IF($CT109&lt;前期规划!$C$2,0,求节点(装备突破!$N$166:$N$201,装备突破!AT$166:AT$201,$CT109))</f>
        <v>0</v>
      </c>
      <c r="DE109" s="119">
        <f>IF($CT109&lt;前期规划!$C$2,0,求节点(装备突破!$N$166:$N$201,装备突破!AU$166:AU$201,$CT109))</f>
        <v>287.17779743770035</v>
      </c>
      <c r="DF109" s="119">
        <f>IF($CT109&lt;前期规划!$C$2,0,求节点(装备突破!$N$166:$N$201,装备突破!AV$166:AV$201,$CT109))</f>
        <v>32.822202562299616</v>
      </c>
      <c r="DG109" s="80">
        <f t="shared" si="72"/>
        <v>0</v>
      </c>
      <c r="DH109" s="80">
        <f t="shared" si="58"/>
        <v>0</v>
      </c>
      <c r="DI109" s="80">
        <f t="shared" si="59"/>
        <v>0</v>
      </c>
      <c r="DJ109" s="80">
        <f t="shared" si="60"/>
        <v>0</v>
      </c>
      <c r="DK109" s="80">
        <f t="shared" si="61"/>
        <v>0.96374790768057328</v>
      </c>
      <c r="DL109" s="80">
        <f t="shared" si="62"/>
        <v>1.9502395262765477</v>
      </c>
      <c r="DN109" s="128">
        <f>[4]军团势力点战斗奖励设计!HE113/CZ109</f>
        <v>3.0303640444377309E-2</v>
      </c>
      <c r="DO109" s="128">
        <f>求节点(活动投放!$S$166:$S$201,活动投放!AS$166:AS$201,$CT109)/CZ109</f>
        <v>0.96969635955562272</v>
      </c>
      <c r="DU109" s="140">
        <v>104</v>
      </c>
      <c r="DV109" s="140">
        <f>[4]军团势力点战斗奖励设计!AA113+[4]军团势力点战斗奖励设计!AF113+求节点(活动投放!$S$6:$S$41,活动投放!$BC$6:$BC$41,$DU109)</f>
        <v>19488.836550388671</v>
      </c>
      <c r="DW109" s="140">
        <f>[4]军团势力点战斗奖励设计!AB113+[4]军团势力点战斗奖励设计!AG113+求节点(活动投放!$S$46:$S$81,活动投放!$BC$46:$BC$81,$DU109)</f>
        <v>18911.625254700986</v>
      </c>
      <c r="DX109" s="140">
        <f>[4]军团势力点战斗奖励设计!AC113+[4]军团势力点战斗奖励设计!AH113+求节点(活动投放!$S$86:$S$121,活动投放!$BC$86:$BC$121,$DU109)</f>
        <v>18291.271705828618</v>
      </c>
      <c r="DY109" s="140">
        <f>[4]军团势力点战斗奖励设计!AD113+[4]军团势力点战斗奖励设计!AI113+求节点(活动投放!$S$126:$S$161,活动投放!$BC$126:$BC$161,$DU109)</f>
        <v>17804.654168250181</v>
      </c>
      <c r="DZ109" s="140">
        <f>[4]军团势力点战斗奖励设计!AE113+[4]军团势力点战斗奖励设计!AJ113+求节点(活动投放!$S$166:$S$201,活动投放!$BC$166:$BC$201,$DU109)</f>
        <v>17574.037192277501</v>
      </c>
      <c r="EA109" s="140">
        <f>[4]军团势力点战斗奖励设计!BI113+[4]军团势力点战斗奖励设计!BN113+求节点(活动投放!$S$6:$S$41,活动投放!$BE$6:$BE$41,$DU109)</f>
        <v>649.62788501295552</v>
      </c>
      <c r="EB109" s="140">
        <f>[4]军团势力点战斗奖励设计!BJ113+[4]军团势力点战斗奖励设计!BO113+求节点(活动投放!$S$46:$S$81,活动投放!$BE$46:$BE$81,$DU109)</f>
        <v>630.38750849003281</v>
      </c>
      <c r="EC109" s="140">
        <f>[4]军团势力点战斗奖励设计!BK113+[4]军团势力点战斗奖励设计!BP113+求节点(活动投放!$S$86:$S$121,活动投放!$BE$86:$BE$121,$DU109)</f>
        <v>598.18186113162199</v>
      </c>
      <c r="ED109" s="140">
        <f>[4]军团势力点战斗奖励设计!BL113+[4]军团势力点战斗奖励设计!BQ113+求节点(活动投放!$S$126:$S$161,活动投放!$BE$126:$BE$161,$DU109)</f>
        <v>574.7323153302134</v>
      </c>
      <c r="EE109" s="140">
        <f>[4]军团势力点战斗奖励设计!BM113+[4]军团势力点战斗奖励设计!BR113+求节点(活动投放!$S$166:$S$201,活动投放!$BE$166:$BE$201,$DU109)</f>
        <v>570.59424372733395</v>
      </c>
      <c r="EF109" s="140">
        <f t="shared" si="73"/>
        <v>1.0000000000000004</v>
      </c>
      <c r="EG109" s="140">
        <f t="shared" si="74"/>
        <v>1.0000000000000002</v>
      </c>
      <c r="EH109" s="140">
        <f t="shared" si="75"/>
        <v>1.0192703866137385</v>
      </c>
      <c r="EI109" s="140">
        <f t="shared" si="76"/>
        <v>1.0326345960449714</v>
      </c>
      <c r="EJ109" s="140">
        <f t="shared" si="77"/>
        <v>1.0266511556722193</v>
      </c>
      <c r="EM109" s="140">
        <v>104</v>
      </c>
      <c r="EN109" s="140">
        <f>[4]军团势力点战斗奖励设计!AK113+[4]军团势力点战斗奖励设计!AP113+求节点(活动投放!$S$6:$S$41,活动投放!$BD$6:$BD$41,$EM109)</f>
        <v>2771.6697377090786</v>
      </c>
      <c r="EO109" s="140">
        <f>[4]军团势力点战斗奖励设计!AL113+[4]军团势力点战斗奖励设计!AQ113+求节点(活动投放!$S$46:$S$81,活动投放!$BD$46:$BD$81,$EM109)</f>
        <v>4895.4438810041593</v>
      </c>
      <c r="EP109" s="140">
        <f>[4]军团势力点战斗奖励设计!AM113+[4]军团势力点战斗奖励设计!AR113+求节点(活动投放!$S$86:$S$121,活动投放!$BD$86:$BD$121,$EM109)</f>
        <v>8127.0365197882074</v>
      </c>
      <c r="EQ109" s="140">
        <f>[4]军团势力点战斗奖励设计!AN113+[4]军团势力点战斗奖励设计!AS113+求节点(活动投放!$S$126:$S$161,活动投放!$BD$126:$BD$161,$EM109)</f>
        <v>18404.295110848903</v>
      </c>
      <c r="ER109" s="140">
        <f>[4]军团势力点战斗奖励设计!AO113+[4]军团势力点战斗奖励设计!AT113+求节点(活动投放!$S$166:$S$201,活动投放!$BD$166:$BD$201,$EM109)</f>
        <v>31399.645423972393</v>
      </c>
      <c r="ES109" s="140">
        <f>[4]军团势力点战斗奖励设计!BS113+[4]军团势力点战斗奖励设计!BX113+求节点(活动投放!$S$6:$S$41,活动投放!$BF$6:$BF$41,$EM109)</f>
        <v>55.433394754181585</v>
      </c>
      <c r="ET109" s="140">
        <f>[4]军团势力点战斗奖励设计!BT113+[4]军团势力点战斗奖励设计!BY113+求节点(活动投放!$S$46:$S$81,活动投放!$BF$46:$BF$81,$EM109)</f>
        <v>97.908877620083203</v>
      </c>
      <c r="EU109" s="140">
        <f>[4]军团势力点战斗奖励设计!BU113+[4]军团势力点战斗奖励设计!BZ113+求节点(活动投放!$S$86:$S$121,活动投放!$BF$86:$BF$121,$EM109)</f>
        <v>162.54073039576411</v>
      </c>
      <c r="EV109" s="140">
        <f>[4]军团势力点战斗奖励设计!BV113+[4]军团势力点战斗奖励设计!CA113+求节点(活动投放!$S$126:$S$161,活动投放!$BF$126:$BF$161,$EM109)</f>
        <v>368.08590221697801</v>
      </c>
      <c r="EW109" s="140">
        <f>[4]军团势力点战斗奖励设计!BW113+[4]军团势力点战斗奖励设计!CB113+求节点(活动投放!$S$166:$S$201,活动投放!$BF$166:$BF$201,$EM109)</f>
        <v>627.99290847944781</v>
      </c>
      <c r="EX109" s="140">
        <f t="shared" si="78"/>
        <v>0.99999999999999978</v>
      </c>
      <c r="EY109" s="140">
        <f t="shared" si="79"/>
        <v>0.99999999999999989</v>
      </c>
      <c r="EZ109" s="140">
        <f t="shared" si="80"/>
        <v>1.0000000000000002</v>
      </c>
      <c r="FA109" s="140">
        <f t="shared" si="81"/>
        <v>1.0000000000000002</v>
      </c>
      <c r="FB109" s="140">
        <f t="shared" si="82"/>
        <v>1.0000000000000002</v>
      </c>
    </row>
    <row r="110" spans="2:158" x14ac:dyDescent="0.15">
      <c r="B110" s="80">
        <v>105</v>
      </c>
      <c r="C110" s="119">
        <f>[4]军团势力点战斗奖励设计!GB114+求节点(活动投放!$S$6:$S$41,活动投放!AN$6:AN$41,$B110)</f>
        <v>290.98454404687169</v>
      </c>
      <c r="D110" s="119">
        <f>[4]军团势力点战斗奖励设计!GC114+求节点(活动投放!$S$6:$S$41,活动投放!AO$6:AO$41,$B110)</f>
        <v>671.56166797386595</v>
      </c>
      <c r="E110" s="119">
        <f>[4]军团势力点战斗奖励设计!GD114+求节点(活动投放!$S$6:$S$41,活动投放!AP$6:AP$41,$B110)</f>
        <v>292.73740652032882</v>
      </c>
      <c r="F110" s="119">
        <f>[4]军团势力点战斗奖励设计!GE114+求节点(活动投放!$S$6:$S$41,活动投放!AQ$6:AQ$41,$B110)</f>
        <v>102.27910123802897</v>
      </c>
      <c r="G110" s="119">
        <f>[4]军团势力点战斗奖励设计!GF114+求节点(活动投放!$S$6:$S$41,活动投放!AR$6:AR$41,$B110)</f>
        <v>24.728520319242065</v>
      </c>
      <c r="H110" s="119">
        <f>[4]军团势力点战斗奖励设计!GG114+求节点(活动投放!$S$6:$S$41,活动投放!AS$6:AS$41,$B110)</f>
        <v>5.3918188240742317</v>
      </c>
      <c r="I110" s="119">
        <f>IF($B110&lt;前期规划!$C$2,0,求节点(装备突破!$N$6:$N$41,装备突破!AQ$6:AQ$41,$B110))</f>
        <v>0</v>
      </c>
      <c r="J110" s="119">
        <f>IF($B110&lt;前期规划!$C$2,0,求节点(装备突破!$N$6:$N$41,装备突破!AR$6:AR$41,$B110))</f>
        <v>0</v>
      </c>
      <c r="K110" s="119">
        <f>IF($B110&lt;前期规划!$C$2,0,求节点(装备突破!$N$6:$N$41,装备突破!AS$6:AS$41,$B110))</f>
        <v>0</v>
      </c>
      <c r="L110" s="119">
        <f>IF($B110&lt;前期规划!$C$2,0,求节点(装备突破!$N$6:$N$41,装备突破!AT$6:AT$41,$B110))</f>
        <v>0</v>
      </c>
      <c r="M110" s="119">
        <f>IF($B110&lt;前期规划!$C$2,0,求节点(装备突破!$N$6:$N$41,装备突破!AU$6:AU$41,$B110))</f>
        <v>117.54545454545456</v>
      </c>
      <c r="N110" s="119">
        <f>IF($B110&lt;前期规划!$C$2,0,求节点(装备突破!$N$6:$N$41,装备突破!AV$6:AV$41,$B110))</f>
        <v>2.4545454545454541</v>
      </c>
      <c r="O110" s="80">
        <f t="shared" si="63"/>
        <v>0</v>
      </c>
      <c r="P110" s="80">
        <f t="shared" si="64"/>
        <v>0</v>
      </c>
      <c r="Q110" s="80">
        <f t="shared" si="65"/>
        <v>0</v>
      </c>
      <c r="R110" s="80">
        <f t="shared" si="66"/>
        <v>0</v>
      </c>
      <c r="S110" s="80">
        <f t="shared" si="67"/>
        <v>0.21037410944444138</v>
      </c>
      <c r="T110" s="80">
        <f t="shared" si="68"/>
        <v>2.1966669283265392</v>
      </c>
      <c r="V110" s="128">
        <f>[4]军团势力点战斗奖励设计!GD114/E110</f>
        <v>0.93449243447043184</v>
      </c>
      <c r="W110" s="128">
        <f>求节点(活动投放!$S$6:$S$41,活动投放!AP$6:AP$41,$B110)/E110</f>
        <v>6.5507565529568101E-2</v>
      </c>
      <c r="Y110" s="128">
        <f>[4]军团势力点战斗奖励设计!GE114/F110</f>
        <v>0.91001244174597984</v>
      </c>
      <c r="Z110" s="128">
        <f>求节点(活动投放!$S$6:$S$41,活动投放!AQ$6:AQ$41,$B110)/F110</f>
        <v>8.9987558254020106E-2</v>
      </c>
      <c r="AB110" s="128">
        <f>[4]军团势力点战斗奖励设计!GF114/G110</f>
        <v>0.28849030603780629</v>
      </c>
      <c r="AC110" s="128">
        <f>求节点(活动投放!$S$6:$S$41,活动投放!AR$6:AR$41,$B110)/G110</f>
        <v>0.71150969396219377</v>
      </c>
      <c r="AE110" s="128">
        <f>[4]军团势力点战斗奖励设计!GG114/H110</f>
        <v>0.14701158319727611</v>
      </c>
      <c r="AF110" s="128">
        <f>求节点(活动投放!$S$6:$S$41,活动投放!AS$6:AS$41,$B110)/H110</f>
        <v>0.85298841680272386</v>
      </c>
      <c r="AI110" s="80">
        <v>105</v>
      </c>
      <c r="AJ110" s="119">
        <f>[4]军团势力点战斗奖励设计!GH114+求节点(活动投放!$S$46:$S$81,活动投放!AN$46:AN$81,$AI110)</f>
        <v>234.2504143508647</v>
      </c>
      <c r="AK110" s="119">
        <f>[4]军团势力点战斗奖励设计!GI114+求节点(活动投放!$S$46:$S$81,活动投放!AO$46:AO$81,$AI110)</f>
        <v>593.72830907703292</v>
      </c>
      <c r="AL110" s="119">
        <f>[4]军团势力点战斗奖励设计!GJ114+求节点(活动投放!$S$46:$S$81,活动投放!AP$46:AP$81,$AI110)</f>
        <v>285.04374081011531</v>
      </c>
      <c r="AM110" s="119">
        <f>[4]军团势力点战斗奖励设计!GK114+求节点(活动投放!$S$46:$S$81,活动投放!AQ$46:AQ$81,$AI110)</f>
        <v>118.90247483108348</v>
      </c>
      <c r="AN110" s="119">
        <f>[4]军团势力点战斗奖励设计!GL114+求节点(活动投放!$S$46:$S$81,活动投放!AR$46:AR$81,$AI110)</f>
        <v>43.60722095760444</v>
      </c>
      <c r="AO110" s="119">
        <f>[4]军团势力点战斗奖励设计!GM114+求节点(活动投放!$S$46:$S$81,活动投放!AS$46:AS$81,$AI110)</f>
        <v>9.625535105232089</v>
      </c>
      <c r="AP110" s="119">
        <f>IF($AI110&lt;前期规划!$C$2,0,求节点(装备突破!$N$46:$N$81,装备突破!AQ$46:AQ$81,$AI110))</f>
        <v>0</v>
      </c>
      <c r="AQ110" s="119">
        <f>IF($AI110&lt;前期规划!$C$2,0,求节点(装备突破!$N$46:$N$81,装备突破!AR$46:AR$81,$AI110))</f>
        <v>0</v>
      </c>
      <c r="AR110" s="119">
        <f>IF($AI110&lt;前期规划!$C$2,0,求节点(装备突破!$N$46:$N$81,装备突破!AS$46:AS$81,$AI110))</f>
        <v>0</v>
      </c>
      <c r="AS110" s="119">
        <f>IF($AI110&lt;前期规划!$C$2,0,求节点(装备突破!$N$46:$N$81,装备突破!AT$46:AT$81,$AI110))</f>
        <v>0</v>
      </c>
      <c r="AT110" s="119">
        <f>IF($AI110&lt;前期规划!$C$2,0,求节点(装备突破!$N$46:$N$81,装备突破!AU$46:AU$81,$AI110))</f>
        <v>151.81818181818181</v>
      </c>
      <c r="AU110" s="119">
        <f>IF($AI110&lt;前期规划!$C$2,0,求节点(装备突破!$N$46:$N$81,装备突破!AV$46:AV$81,$AI110))</f>
        <v>8.1818181818181817</v>
      </c>
      <c r="AV110" s="80">
        <f t="shared" si="69"/>
        <v>0</v>
      </c>
      <c r="AW110" s="80">
        <f t="shared" si="43"/>
        <v>0</v>
      </c>
      <c r="AX110" s="80">
        <f t="shared" si="44"/>
        <v>0</v>
      </c>
      <c r="AY110" s="80">
        <f t="shared" si="45"/>
        <v>0</v>
      </c>
      <c r="AZ110" s="80">
        <f t="shared" si="46"/>
        <v>0.28723319193631669</v>
      </c>
      <c r="BA110" s="80">
        <f t="shared" si="47"/>
        <v>1.1764542906394775</v>
      </c>
      <c r="BD110" s="80">
        <v>105</v>
      </c>
      <c r="BE110" s="119">
        <f>[4]军团势力点战斗奖励设计!GN114+求节点(活动投放!$S$86:$S$121,活动投放!AN$86:AN$121,$BD110)</f>
        <v>164.42807037471789</v>
      </c>
      <c r="BF110" s="119">
        <f>[4]军团势力点战斗奖励设计!GO114+求节点(活动投放!$S$86:$S$121,活动投放!AO$86:AO$121,$BD110)</f>
        <v>483.7643166620133</v>
      </c>
      <c r="BG110" s="119">
        <f>[4]军团势力点战斗奖励设计!GP114+求节点(活动投放!$S$86:$S$121,活动投放!AP$86:AP$121,$BD110)</f>
        <v>274.67913682925143</v>
      </c>
      <c r="BH110" s="119">
        <f>[4]军团势力点战斗奖励设计!GQ114+求节点(活动投放!$S$86:$S$121,活动投放!AQ$86:AQ$121,$BD110)</f>
        <v>131.42162790275856</v>
      </c>
      <c r="BI110" s="119">
        <f>[4]军团势力点战斗奖励设计!GR114+求节点(活动投放!$S$86:$S$121,活动投放!AR$86:AR$121,$BD110)</f>
        <v>76.999763577484472</v>
      </c>
      <c r="BJ110" s="119">
        <f>[4]军团势力点战斗奖励设计!GS114+求节点(活动投放!$S$86:$S$121,活动投放!AS$86:AS$121,$BD110)</f>
        <v>16.97914349306787</v>
      </c>
      <c r="BK110" s="119">
        <f>IF($BD110&lt;前期规划!$C$2,0,求节点(装备突破!$N$86:$N$121,装备突破!AQ$86:AQ$121,$BD110))</f>
        <v>0</v>
      </c>
      <c r="BL110" s="119">
        <f>IF($BD110&lt;前期规划!$C$2,0,求节点(装备突破!$N$86:$N$121,装备突破!AR$86:AR$121,$BD110))</f>
        <v>0</v>
      </c>
      <c r="BM110" s="119">
        <f>IF($BD110&lt;前期规划!$C$2,0,求节点(装备突破!$N$86:$N$121,装备突破!AS$86:AS$121,$BD110))</f>
        <v>0</v>
      </c>
      <c r="BN110" s="119">
        <f>IF($BD110&lt;前期规划!$C$2,0,求节点(装备突破!$N$86:$N$121,装备突破!AT$86:AT$121,$BD110))</f>
        <v>0</v>
      </c>
      <c r="BO110" s="119">
        <f>IF($BD110&lt;前期规划!$C$2,0,求节点(装备突破!$N$86:$N$121,装备突破!AU$86:AU$121,$BD110))</f>
        <v>182.82812963225115</v>
      </c>
      <c r="BP110" s="119">
        <f>IF($BD110&lt;前期规划!$C$2,0,求节点(装备突破!$N$86:$N$121,装备突破!AV$86:AV$121,$BD110))</f>
        <v>17.171870367748827</v>
      </c>
      <c r="BQ110" s="80">
        <f t="shared" si="70"/>
        <v>0</v>
      </c>
      <c r="BR110" s="80">
        <f t="shared" si="48"/>
        <v>0</v>
      </c>
      <c r="BS110" s="80">
        <f t="shared" si="49"/>
        <v>0</v>
      </c>
      <c r="BT110" s="80">
        <f t="shared" si="50"/>
        <v>0</v>
      </c>
      <c r="BU110" s="80">
        <f t="shared" si="51"/>
        <v>0.42115928075381681</v>
      </c>
      <c r="BV110" s="80">
        <f t="shared" si="52"/>
        <v>0.98877659389725392</v>
      </c>
      <c r="BY110" s="80">
        <v>105</v>
      </c>
      <c r="BZ110" s="119">
        <f>[4]军团势力点战斗奖励设计!GT114+求节点(活动投放!$S$126:$S$161,活动投放!AN$126:AN$161,$BY110)</f>
        <v>95.085940621119036</v>
      </c>
      <c r="CA110" s="119">
        <f>[4]军团势力点战斗奖励设计!GU114+求节点(活动投放!$S$126:$S$161,活动投放!AO$126:AO$161,$BY110)</f>
        <v>398.09231154530113</v>
      </c>
      <c r="CB110" s="119">
        <f>[4]军团势力点战斗奖励设计!GV114+求节点(活动投放!$S$126:$S$161,活动投放!AP$126:AP$161,$BY110)</f>
        <v>325.42399427564931</v>
      </c>
      <c r="CC110" s="119">
        <f>[4]军团势力点战斗奖励设计!GW114+求节点(活动投放!$S$126:$S$161,活动投放!AQ$126:AQ$161,$BY110)</f>
        <v>162.14764295173617</v>
      </c>
      <c r="CD110" s="119">
        <f>[4]军团势力点战斗奖励设计!GX114+求节点(活动投放!$S$126:$S$161,活动投放!AR$126:AR$161,$BY110)</f>
        <v>171.01095451774859</v>
      </c>
      <c r="CE110" s="119">
        <f>[4]军团势力点战斗奖励设计!GY114+求节点(活动投放!$S$126:$S$161,活动投放!AS$126:AS$161,$BY110)</f>
        <v>40.569938108012671</v>
      </c>
      <c r="CF110" s="119">
        <f>IF($BY110&lt;前期规划!$C$2,0,求节点(装备突破!$N$126:$N$161,装备突破!AQ$126:AQ$161,$BY110))</f>
        <v>0</v>
      </c>
      <c r="CG110" s="119">
        <f>IF($BY110&lt;前期规划!$C$2,0,求节点(装备突破!$N$126:$N$161,装备突破!AR$126:AR$161,$BY110))</f>
        <v>0</v>
      </c>
      <c r="CH110" s="119">
        <f>IF($BY110&lt;前期规划!$C$2,0,求节点(装备突破!$N$126:$N$161,装备突破!AS$126:AS$161,$BY110))</f>
        <v>0</v>
      </c>
      <c r="CI110" s="119">
        <f>IF($BY110&lt;前期规划!$C$2,0,求节点(装备突破!$N$126:$N$161,装备突破!AT$126:AT$161,$BY110))</f>
        <v>0</v>
      </c>
      <c r="CJ110" s="119">
        <f>IF($BY110&lt;前期规划!$C$2,0,求节点(装备突破!$N$126:$N$161,装备突破!AU$126:AU$161,$BY110))</f>
        <v>215.87580066708594</v>
      </c>
      <c r="CK110" s="119">
        <f>IF($BY110&lt;前期规划!$C$2,0,求节点(装备突破!$N$126:$N$161,装备突破!AV$126:AV$161,$BY110))</f>
        <v>24.124199332914042</v>
      </c>
      <c r="CL110" s="80">
        <f t="shared" si="71"/>
        <v>0</v>
      </c>
      <c r="CM110" s="80">
        <f t="shared" si="53"/>
        <v>0</v>
      </c>
      <c r="CN110" s="80">
        <f t="shared" si="54"/>
        <v>0</v>
      </c>
      <c r="CO110" s="80">
        <f t="shared" si="55"/>
        <v>0</v>
      </c>
      <c r="CP110" s="80">
        <f t="shared" si="56"/>
        <v>0.79217287898551481</v>
      </c>
      <c r="CQ110" s="80">
        <f t="shared" si="57"/>
        <v>1.6817112787101189</v>
      </c>
      <c r="CT110" s="80">
        <v>105</v>
      </c>
      <c r="CU110" s="119">
        <f>[4]军团势力点战斗奖励设计!GZ114+求节点(活动投放!$S$166:$S$201,活动投放!AN$166:AN$201,$CT110)</f>
        <v>61.628981302607144</v>
      </c>
      <c r="CV110" s="119">
        <f>[4]军团势力点战斗奖励设计!HA114+求节点(活动投放!$S$166:$S$201,活动投放!AO$166:AO$201,$CT110)</f>
        <v>365.32143452628628</v>
      </c>
      <c r="CW110" s="119">
        <f>[4]军团势力点战斗奖励设计!HB114+求节点(活动投放!$S$166:$S$201,活动投放!AP$166:AP$201,$CT110)</f>
        <v>412.78622091423529</v>
      </c>
      <c r="CX110" s="119">
        <f>[4]军团势力点战斗奖励设计!HC114+求节点(活动投放!$S$166:$S$201,活动投放!AQ$166:AQ$201,$CT110)</f>
        <v>208.8031578431241</v>
      </c>
      <c r="CY110" s="119">
        <f>[4]军团势力点战斗奖励设计!HD114+求节点(活动投放!$S$166:$S$201,活动投放!AR$166:AR$201,$CT110)</f>
        <v>298.6069910829047</v>
      </c>
      <c r="CZ110" s="119">
        <f>[4]军团势力点战斗奖励设计!HE114+求节点(活动投放!$S$166:$S$201,活动投放!AS$166:AS$201,$CT110)</f>
        <v>69.561513896920189</v>
      </c>
      <c r="DA110" s="119">
        <f>IF($CT110&lt;前期规划!$C$2,0,求节点(装备突破!$N$166:$N$201,装备突破!AQ$166:AQ$201,$CT110))</f>
        <v>0</v>
      </c>
      <c r="DB110" s="119">
        <f>IF($CT110&lt;前期规划!$C$2,0,求节点(装备突破!$N$166:$N$201,装备突破!AR$166:AR$201,$CT110))</f>
        <v>0</v>
      </c>
      <c r="DC110" s="119">
        <f>IF($CT110&lt;前期规划!$C$2,0,求节点(装备突破!$N$166:$N$201,装备突破!AS$166:AS$201,$CT110))</f>
        <v>0</v>
      </c>
      <c r="DD110" s="119">
        <f>IF($CT110&lt;前期规划!$C$2,0,求节点(装备突破!$N$166:$N$201,装备突破!AT$166:AT$201,$CT110))</f>
        <v>0</v>
      </c>
      <c r="DE110" s="119">
        <f>IF($CT110&lt;前期规划!$C$2,0,求节点(装备突破!$N$166:$N$201,装备突破!AU$166:AU$201,$CT110))</f>
        <v>282.46717129436331</v>
      </c>
      <c r="DF110" s="119">
        <f>IF($CT110&lt;前期规划!$C$2,0,求节点(装备突破!$N$166:$N$201,装备突破!AV$166:AV$201,$CT110))</f>
        <v>37.532828705636675</v>
      </c>
      <c r="DG110" s="80">
        <f t="shared" si="72"/>
        <v>0</v>
      </c>
      <c r="DH110" s="80">
        <f t="shared" si="58"/>
        <v>0</v>
      </c>
      <c r="DI110" s="80">
        <f t="shared" si="59"/>
        <v>0</v>
      </c>
      <c r="DJ110" s="80">
        <f t="shared" si="60"/>
        <v>0</v>
      </c>
      <c r="DK110" s="80">
        <f t="shared" si="61"/>
        <v>1.0571387454144958</v>
      </c>
      <c r="DL110" s="80">
        <f t="shared" si="62"/>
        <v>1.8533512206734755</v>
      </c>
      <c r="DN110" s="128">
        <f>[4]军团势力点战斗奖励设计!HE114/CZ110</f>
        <v>3.2620060742250233E-2</v>
      </c>
      <c r="DO110" s="128">
        <f>求节点(活动投放!$S$166:$S$201,活动投放!AS$166:AS$201,$CT110)/CZ110</f>
        <v>0.96737993925774979</v>
      </c>
      <c r="DU110" s="140">
        <v>105</v>
      </c>
      <c r="DV110" s="140">
        <f>[4]军团势力点战斗奖励设计!AA114+[4]军团势力点战斗奖励设计!AF114+求节点(活动投放!$S$6:$S$41,活动投放!$BC$6:$BC$41,$DU110)</f>
        <v>22094.38469468585</v>
      </c>
      <c r="DW110" s="140">
        <f>[4]军团势力点战斗奖励设计!AB114+[4]军团势力点战斗奖励设计!AG114+求节点(活动投放!$S$46:$S$81,活动投放!$BC$46:$BC$81,$DU110)</f>
        <v>21405.470324710106</v>
      </c>
      <c r="DX110" s="140">
        <f>[4]军团势力点战斗奖励设计!AC114+[4]军团势力点战斗奖励设计!AH114+求节点(活动投放!$S$86:$S$121,活动投放!$BC$86:$BC$121,$DU110)</f>
        <v>20046.365792527598</v>
      </c>
      <c r="DY110" s="140">
        <f>[4]军团势力点战斗奖励设计!AD114+[4]军团势力点战斗奖励设计!AI114+求节点(活动投放!$S$126:$S$161,活动投放!$BC$126:$BC$161,$DU110)</f>
        <v>19093.333346495892</v>
      </c>
      <c r="DZ110" s="140">
        <f>[4]军团势力点战斗奖励设计!AE114+[4]军团势力点战斗奖励设计!AJ114+求节点(活动投放!$S$166:$S$201,活动投放!$BC$166:$BC$201,$DU110)</f>
        <v>18619.62675889401</v>
      </c>
      <c r="EA110" s="140">
        <f>[4]军团势力点战斗奖励设计!BI114+[4]军团势力点战斗奖励设计!BN114+求节点(活动投放!$S$6:$S$41,活动投放!$BE$6:$BE$41,$DU110)</f>
        <v>736.47948982286152</v>
      </c>
      <c r="EB110" s="140">
        <f>[4]军团势力点战斗奖励设计!BJ114+[4]军团势力点战斗奖励设计!BO114+求节点(活动投放!$S$46:$S$81,活动投放!$BE$46:$BE$81,$DU110)</f>
        <v>713.51567749033688</v>
      </c>
      <c r="EC110" s="140">
        <f>[4]军团势力点战斗奖励设计!BK114+[4]军团势力点战斗奖励设计!BP114+求节点(活动投放!$S$86:$S$121,活动投放!$BE$86:$BE$121,$DU110)</f>
        <v>645.72708694859966</v>
      </c>
      <c r="ED110" s="140">
        <f>[4]军团势力点战斗奖励设计!BL114+[4]军团势力点战斗奖励设计!BQ114+求节点(活动投放!$S$126:$S$161,活动投放!$BE$126:$BE$161,$DU110)</f>
        <v>606.68046866690224</v>
      </c>
      <c r="EE110" s="140">
        <f>[4]军团势力点战斗奖励设计!BM114+[4]军团势力点战斗奖励设计!BR114+求节点(活动投放!$S$166:$S$201,活动投放!$BE$166:$BE$201,$DU110)</f>
        <v>598.34223237713195</v>
      </c>
      <c r="EF110" s="140">
        <f t="shared" si="73"/>
        <v>1.0000000000000002</v>
      </c>
      <c r="EG110" s="140">
        <f t="shared" si="74"/>
        <v>1</v>
      </c>
      <c r="EH110" s="140">
        <f t="shared" si="75"/>
        <v>1.0348213766932213</v>
      </c>
      <c r="EI110" s="140">
        <f t="shared" si="76"/>
        <v>1.0490603831069367</v>
      </c>
      <c r="EJ110" s="140">
        <f t="shared" si="77"/>
        <v>1.0372896842509218</v>
      </c>
      <c r="EM110" s="140">
        <v>105</v>
      </c>
      <c r="EN110" s="140">
        <f>[4]军团势力点战斗奖励设计!AK114+[4]军团势力点战斗奖励设计!AP114+求节点(活动投放!$S$6:$S$41,活动投放!$BD$6:$BD$41,$EM110)</f>
        <v>2827.0860732739961</v>
      </c>
      <c r="EO110" s="140">
        <f>[4]军团势力点战斗奖励设计!AL114+[4]军团势力点战斗奖励设计!AQ114+求节点(活动投放!$S$46:$S$81,活动投放!$BD$46:$BD$81,$EM110)</f>
        <v>4991.5604576799687</v>
      </c>
      <c r="EP110" s="140">
        <f>[4]军团势力点战斗奖励设计!AM114+[4]军团势力点战斗奖励设计!AR114+求节点(活动投放!$S$86:$S$121,活动投放!$BD$86:$BD$121,$EM110)</f>
        <v>8804.2576652281296</v>
      </c>
      <c r="EQ110" s="140">
        <f>[4]军团势力点战斗奖励设计!AN114+[4]军团势力点战斗奖励设计!AS114+求节点(活动投放!$S$126:$S$161,活动投放!$BD$126:$BD$161,$EM110)</f>
        <v>19602.636849657218</v>
      </c>
      <c r="ER110" s="140">
        <f>[4]军团势力点战斗奖励设计!AO114+[4]军团势力点战斗奖励设计!AT114+求节点(活动投放!$S$166:$S$201,活动投放!$BD$166:$BD$201,$EM110)</f>
        <v>33937.871357203985</v>
      </c>
      <c r="ES110" s="140">
        <f>[4]军团势力点战斗奖励设计!BS114+[4]军团势力点战斗奖励设计!BX114+求节点(活动投放!$S$6:$S$41,活动投放!$BF$6:$BF$41,$EM110)</f>
        <v>56.541721465479931</v>
      </c>
      <c r="ET110" s="140">
        <f>[4]军团势力点战斗奖励设计!BT114+[4]军团势力点战斗奖励设计!BY114+求节点(活动投放!$S$46:$S$81,活动投放!$BF$46:$BF$81,$EM110)</f>
        <v>99.831209153599417</v>
      </c>
      <c r="EU110" s="140">
        <f>[4]军团势力点战斗奖励设计!BU114+[4]军团势力点战斗奖励设计!BZ114+求节点(活动投放!$S$86:$S$121,活动投放!$BF$86:$BF$121,$EM110)</f>
        <v>176.0851533045626</v>
      </c>
      <c r="EV110" s="140">
        <f>[4]军团势力点战斗奖励设计!BV114+[4]军团势力点战斗奖励设计!CA114+求节点(活动投放!$S$126:$S$161,活动投放!$BF$126:$BF$161,$EM110)</f>
        <v>392.05273699314426</v>
      </c>
      <c r="EW110" s="140">
        <f>[4]军团势力点战斗奖励设计!BW114+[4]军团势力点战斗奖励设计!CB114+求节点(活动投放!$S$166:$S$201,活动投放!$BF$166:$BF$201,$EM110)</f>
        <v>678.75742714407977</v>
      </c>
      <c r="EX110" s="140">
        <f t="shared" si="78"/>
        <v>0.99999999999999989</v>
      </c>
      <c r="EY110" s="140">
        <f t="shared" si="79"/>
        <v>0.99999999999999956</v>
      </c>
      <c r="EZ110" s="140">
        <f t="shared" si="80"/>
        <v>1</v>
      </c>
      <c r="FA110" s="140">
        <f t="shared" si="81"/>
        <v>1.0000000000000002</v>
      </c>
      <c r="FB110" s="140">
        <f t="shared" si="82"/>
        <v>0.99999999999999978</v>
      </c>
    </row>
    <row r="111" spans="2:158" x14ac:dyDescent="0.15">
      <c r="B111" s="80">
        <v>106</v>
      </c>
      <c r="C111" s="119">
        <f>[4]军团势力点战斗奖励设计!GB115+求节点(活动投放!$S$6:$S$41,活动投放!AN$6:AN$41,$B111)</f>
        <v>290.98454404687169</v>
      </c>
      <c r="D111" s="119">
        <f>[4]军团势力点战斗奖励设计!GC115+求节点(活动投放!$S$6:$S$41,活动投放!AO$6:AO$41,$B111)</f>
        <v>720.06137437450604</v>
      </c>
      <c r="E111" s="119">
        <f>[4]军团势力点战斗奖励设计!GD115+求节点(活动投放!$S$6:$S$41,活动投放!AP$6:AP$41,$B111)</f>
        <v>323.23454242310731</v>
      </c>
      <c r="F111" s="119">
        <f>[4]军团势力点战斗奖励设计!GE115+求节点(活动投放!$S$6:$S$41,活动投放!AQ$6:AQ$41,$B111)</f>
        <v>120.8756093143855</v>
      </c>
      <c r="G111" s="119">
        <f>[4]军团势力点战斗奖励设计!GF115+求节点(活动投放!$S$6:$S$41,活动投放!AR$6:AR$41,$B111)</f>
        <v>25.263064139887422</v>
      </c>
      <c r="H111" s="119">
        <f>[4]军团势力点战斗奖励设计!GG115+求节点(活动投放!$S$6:$S$41,活动投放!AS$6:AS$41,$B111)</f>
        <v>5.4512125819237154</v>
      </c>
      <c r="I111" s="119">
        <f>IF($B111&lt;前期规划!$C$2,0,求节点(装备突破!$N$6:$N$41,装备突破!AQ$6:AQ$41,$B111))</f>
        <v>0</v>
      </c>
      <c r="J111" s="119">
        <f>IF($B111&lt;前期规划!$C$2,0,求节点(装备突破!$N$6:$N$41,装备突破!AR$6:AR$41,$B111))</f>
        <v>0</v>
      </c>
      <c r="K111" s="119">
        <f>IF($B111&lt;前期规划!$C$2,0,求节点(装备突破!$N$6:$N$41,装备突破!AS$6:AS$41,$B111))</f>
        <v>0</v>
      </c>
      <c r="L111" s="119">
        <f>IF($B111&lt;前期规划!$C$2,0,求节点(装备突破!$N$6:$N$41,装备突破!AT$6:AT$41,$B111))</f>
        <v>0</v>
      </c>
      <c r="M111" s="119">
        <f>IF($B111&lt;前期规划!$C$2,0,求节点(装备突破!$N$6:$N$41,装备突破!AU$6:AU$41,$B111))</f>
        <v>117.54545454545456</v>
      </c>
      <c r="N111" s="119">
        <f>IF($B111&lt;前期规划!$C$2,0,求节点(装备突破!$N$6:$N$41,装备突破!AV$6:AV$41,$B111))</f>
        <v>2.4545454545454541</v>
      </c>
      <c r="O111" s="80">
        <f t="shared" si="63"/>
        <v>0</v>
      </c>
      <c r="P111" s="80">
        <f t="shared" si="64"/>
        <v>0</v>
      </c>
      <c r="Q111" s="80">
        <f t="shared" si="65"/>
        <v>0</v>
      </c>
      <c r="R111" s="80">
        <f t="shared" si="66"/>
        <v>0</v>
      </c>
      <c r="S111" s="80">
        <f t="shared" si="67"/>
        <v>0.21492165934939025</v>
      </c>
      <c r="T111" s="80">
        <f t="shared" si="68"/>
        <v>2.2208643852281806</v>
      </c>
      <c r="V111" s="128">
        <f>[4]军团势力点战斗奖励设计!GD115/E111</f>
        <v>0.9406730645282193</v>
      </c>
      <c r="W111" s="128">
        <f>求节点(活动投放!$S$6:$S$41,活动投放!AP$6:AP$41,$B111)/E111</f>
        <v>5.932693547178073E-2</v>
      </c>
      <c r="Y111" s="128">
        <f>[4]军团势力点战斗奖励设计!GE115/F111</f>
        <v>0.92385687540248373</v>
      </c>
      <c r="Z111" s="128">
        <f>求节点(活动投放!$S$6:$S$41,活动投放!AQ$6:AQ$41,$B111)/F111</f>
        <v>7.6143124597516251E-2</v>
      </c>
      <c r="AB111" s="128">
        <f>[4]军团势力点战斗奖励设计!GF115/G111</f>
        <v>0.30354521418872443</v>
      </c>
      <c r="AC111" s="128">
        <f>求节点(活动投放!$S$6:$S$41,活动投放!AR$6:AR$41,$B111)/G111</f>
        <v>0.69645478581127562</v>
      </c>
      <c r="AE111" s="128">
        <f>[4]军团势力点战斗奖励设计!GG115/H111</f>
        <v>0.15630532962793123</v>
      </c>
      <c r="AF111" s="128">
        <f>求节点(活动投放!$S$6:$S$41,活动投放!AS$6:AS$41,$B111)/H111</f>
        <v>0.8436946703720688</v>
      </c>
      <c r="AI111" s="80">
        <v>106</v>
      </c>
      <c r="AJ111" s="119">
        <f>[4]军团势力点战斗奖励设计!GH115+求节点(活动投放!$S$46:$S$81,活动投放!AN$46:AN$81,$AI111)</f>
        <v>234.2504143508647</v>
      </c>
      <c r="AK111" s="119">
        <f>[4]军团势力点战斗奖励设计!GI115+求节点(活动投放!$S$46:$S$81,活动投放!AO$46:AO$81,$AI111)</f>
        <v>634.84763211278766</v>
      </c>
      <c r="AL111" s="119">
        <f>[4]军团势力点战斗奖励设计!GJ115+求节点(活动投放!$S$46:$S$81,活动投放!AP$46:AP$81,$AI111)</f>
        <v>310.99437475192667</v>
      </c>
      <c r="AM111" s="119">
        <f>[4]军团势力点战斗奖励设计!GK115+求节点(活动投放!$S$46:$S$81,活动投放!AQ$46:AQ$81,$AI111)</f>
        <v>136.20289745895778</v>
      </c>
      <c r="AN111" s="119">
        <f>[4]军团势力点战斗奖励设计!GL115+求节点(活动投放!$S$46:$S$81,活动投放!AR$46:AR$81,$AI111)</f>
        <v>45.525781138142349</v>
      </c>
      <c r="AO111" s="119">
        <f>[4]军团势力点战斗奖励设计!GM115+求节点(活动投放!$S$46:$S$81,活动投放!AS$46:AS$81,$AI111)</f>
        <v>9.8387084586251898</v>
      </c>
      <c r="AP111" s="119">
        <f>IF($AI111&lt;前期规划!$C$2,0,求节点(装备突破!$N$46:$N$81,装备突破!AQ$46:AQ$81,$AI111))</f>
        <v>0</v>
      </c>
      <c r="AQ111" s="119">
        <f>IF($AI111&lt;前期规划!$C$2,0,求节点(装备突破!$N$46:$N$81,装备突破!AR$46:AR$81,$AI111))</f>
        <v>0</v>
      </c>
      <c r="AR111" s="119">
        <f>IF($AI111&lt;前期规划!$C$2,0,求节点(装备突破!$N$46:$N$81,装备突破!AS$46:AS$81,$AI111))</f>
        <v>0</v>
      </c>
      <c r="AS111" s="119">
        <f>IF($AI111&lt;前期规划!$C$2,0,求节点(装备突破!$N$46:$N$81,装备突破!AT$46:AT$81,$AI111))</f>
        <v>0</v>
      </c>
      <c r="AT111" s="119">
        <f>IF($AI111&lt;前期规划!$C$2,0,求节点(装备突破!$N$46:$N$81,装备突破!AU$46:AU$81,$AI111))</f>
        <v>151.81818181818181</v>
      </c>
      <c r="AU111" s="119">
        <f>IF($AI111&lt;前期规划!$C$2,0,求节点(装备突破!$N$46:$N$81,装备突破!AV$46:AV$81,$AI111))</f>
        <v>8.1818181818181817</v>
      </c>
      <c r="AV111" s="80">
        <f t="shared" si="69"/>
        <v>0</v>
      </c>
      <c r="AW111" s="80">
        <f t="shared" si="43"/>
        <v>0</v>
      </c>
      <c r="AX111" s="80">
        <f t="shared" si="44"/>
        <v>0</v>
      </c>
      <c r="AY111" s="80">
        <f t="shared" si="45"/>
        <v>0</v>
      </c>
      <c r="AZ111" s="80">
        <f t="shared" si="46"/>
        <v>0.29987041468237474</v>
      </c>
      <c r="BA111" s="80">
        <f t="shared" si="47"/>
        <v>1.2025088116097455</v>
      </c>
      <c r="BD111" s="80">
        <v>106</v>
      </c>
      <c r="BE111" s="119">
        <f>[4]军团势力点战斗奖励设计!GN115+求节点(活动投放!$S$86:$S$121,活动投放!AN$86:AN$121,$BD111)</f>
        <v>164.42807037471789</v>
      </c>
      <c r="BF111" s="119">
        <f>[4]军团势力点战斗奖励设计!GO115+求节点(活动投放!$S$86:$S$121,活动投放!AO$86:AO$121,$BD111)</f>
        <v>505.30718604088582</v>
      </c>
      <c r="BG111" s="119">
        <f>[4]军团势力点战斗奖励设计!GP115+求节点(活动投放!$S$86:$S$121,活动投放!AP$86:AP$121,$BD111)</f>
        <v>292.56900587313305</v>
      </c>
      <c r="BH111" s="119">
        <f>[4]军团势力点战斗奖励设计!GQ115+求节点(活动投放!$S$86:$S$121,活动投放!AQ$86:AQ$121,$BD111)</f>
        <v>142.9258363360469</v>
      </c>
      <c r="BI111" s="119">
        <f>[4]军团势力点战斗奖励设计!GR115+求节点(活动投放!$S$86:$S$121,活动投放!AR$86:AR$121,$BD111)</f>
        <v>84.150325051812075</v>
      </c>
      <c r="BJ111" s="119">
        <f>[4]军团势力点战斗奖励设计!GS115+求节点(活动投放!$S$86:$S$121,活动投放!AS$86:AS$121,$BD111)</f>
        <v>18.102161046337159</v>
      </c>
      <c r="BK111" s="119">
        <f>IF($BD111&lt;前期规划!$C$2,0,求节点(装备突破!$N$86:$N$121,装备突破!AQ$86:AQ$121,$BD111))</f>
        <v>0</v>
      </c>
      <c r="BL111" s="119">
        <f>IF($BD111&lt;前期规划!$C$2,0,求节点(装备突破!$N$86:$N$121,装备突破!AR$86:AR$121,$BD111))</f>
        <v>0</v>
      </c>
      <c r="BM111" s="119">
        <f>IF($BD111&lt;前期规划!$C$2,0,求节点(装备突破!$N$86:$N$121,装备突破!AS$86:AS$121,$BD111))</f>
        <v>0</v>
      </c>
      <c r="BN111" s="119">
        <f>IF($BD111&lt;前期规划!$C$2,0,求节点(装备突破!$N$86:$N$121,装备突破!AT$86:AT$121,$BD111))</f>
        <v>0</v>
      </c>
      <c r="BO111" s="119">
        <f>IF($BD111&lt;前期规划!$C$2,0,求节点(装备突破!$N$86:$N$121,装备突破!AU$86:AU$121,$BD111))</f>
        <v>180.10514721559576</v>
      </c>
      <c r="BP111" s="119">
        <f>IF($BD111&lt;前期规划!$C$2,0,求节点(装备突破!$N$86:$N$121,装备突破!AV$86:AV$121,$BD111))</f>
        <v>19.894852784404254</v>
      </c>
      <c r="BQ111" s="80">
        <f t="shared" si="70"/>
        <v>0</v>
      </c>
      <c r="BR111" s="80">
        <f t="shared" si="48"/>
        <v>0</v>
      </c>
      <c r="BS111" s="80">
        <f t="shared" si="49"/>
        <v>0</v>
      </c>
      <c r="BT111" s="80">
        <f t="shared" si="50"/>
        <v>0</v>
      </c>
      <c r="BU111" s="80">
        <f t="shared" si="51"/>
        <v>0.46722887353729825</v>
      </c>
      <c r="BV111" s="80">
        <f t="shared" si="52"/>
        <v>0.90989168115521812</v>
      </c>
      <c r="BY111" s="80">
        <v>106</v>
      </c>
      <c r="BZ111" s="119">
        <f>[4]军团势力点战斗奖励设计!GT115+求节点(活动投放!$S$126:$S$161,活动投放!AN$126:AN$161,$BY111)</f>
        <v>95.085940621119036</v>
      </c>
      <c r="CA111" s="119">
        <f>[4]军团势力点战斗奖励设计!GU115+求节点(活动投放!$S$126:$S$161,活动投放!AO$126:AO$161,$BY111)</f>
        <v>412.38647215606454</v>
      </c>
      <c r="CB111" s="119">
        <f>[4]军团势力点战斗奖励设计!GV115+求节点(活动投放!$S$126:$S$161,活动投放!AP$126:AP$161,$BY111)</f>
        <v>342.14756156118904</v>
      </c>
      <c r="CC111" s="119">
        <f>[4]军团势力点战斗奖励设计!GW115+求节点(活动投放!$S$126:$S$161,活动投放!AQ$126:AQ$161,$BY111)</f>
        <v>171.92954719325772</v>
      </c>
      <c r="CD111" s="119">
        <f>[4]军团势力点战斗奖励设计!GX115+求节点(活动投放!$S$126:$S$161,活动投放!AR$126:AR$161,$BY111)</f>
        <v>182.27456246551762</v>
      </c>
      <c r="CE111" s="119">
        <f>[4]军团势力点战斗奖励设计!GY115+求节点(活动投放!$S$126:$S$161,活动投放!AS$126:AS$161,$BY111)</f>
        <v>42.88478169204636</v>
      </c>
      <c r="CF111" s="119">
        <f>IF($BY111&lt;前期规划!$C$2,0,求节点(装备突破!$N$126:$N$161,装备突破!AQ$126:AQ$161,$BY111))</f>
        <v>0</v>
      </c>
      <c r="CG111" s="119">
        <f>IF($BY111&lt;前期规划!$C$2,0,求节点(装备突破!$N$126:$N$161,装备突破!AR$126:AR$161,$BY111))</f>
        <v>0</v>
      </c>
      <c r="CH111" s="119">
        <f>IF($BY111&lt;前期规划!$C$2,0,求节点(装备突破!$N$126:$N$161,装备突破!AS$126:AS$161,$BY111))</f>
        <v>0</v>
      </c>
      <c r="CI111" s="119">
        <f>IF($BY111&lt;前期规划!$C$2,0,求节点(装备突破!$N$126:$N$161,装备突破!AT$126:AT$161,$BY111))</f>
        <v>0</v>
      </c>
      <c r="CJ111" s="119">
        <f>IF($BY111&lt;前期规划!$C$2,0,求节点(装备突破!$N$126:$N$161,装备突破!AU$126:AU$161,$BY111))</f>
        <v>212.41922288011477</v>
      </c>
      <c r="CK111" s="119">
        <f>IF($BY111&lt;前期规划!$C$2,0,求节点(装备突破!$N$126:$N$161,装备突破!AV$126:AV$161,$BY111))</f>
        <v>27.580777119885227</v>
      </c>
      <c r="CL111" s="80">
        <f t="shared" si="71"/>
        <v>0</v>
      </c>
      <c r="CM111" s="80">
        <f t="shared" si="53"/>
        <v>0</v>
      </c>
      <c r="CN111" s="80">
        <f t="shared" si="54"/>
        <v>0</v>
      </c>
      <c r="CO111" s="80">
        <f t="shared" si="55"/>
        <v>0</v>
      </c>
      <c r="CP111" s="80">
        <f t="shared" si="56"/>
        <v>0.85808883016387738</v>
      </c>
      <c r="CQ111" s="80">
        <f t="shared" si="57"/>
        <v>1.5548793823190439</v>
      </c>
      <c r="CT111" s="80">
        <v>106</v>
      </c>
      <c r="CU111" s="119">
        <f>[4]军团势力点战斗奖励设计!GZ115+求节点(活动投放!$S$166:$S$201,活动投放!AN$166:AN$201,$CT111)</f>
        <v>61.628981302607144</v>
      </c>
      <c r="CV111" s="119">
        <f>[4]军团势力点战斗奖励设计!HA115+求节点(活动投放!$S$166:$S$201,活动投放!AO$166:AO$201,$CT111)</f>
        <v>378.08257284622783</v>
      </c>
      <c r="CW111" s="119">
        <f>[4]军团势力点战斗奖励设计!HB115+求节点(活动投放!$S$166:$S$201,活动投放!AP$166:AP$201,$CT111)</f>
        <v>437.14331949936195</v>
      </c>
      <c r="CX111" s="119">
        <f>[4]军团势力点战斗奖励设计!HC115+求节点(活动投放!$S$166:$S$201,活动投放!AQ$166:AQ$201,$CT111)</f>
        <v>221.02504865022649</v>
      </c>
      <c r="CY111" s="119">
        <f>[4]军团势力点战斗奖励设计!HD115+求节点(活动投放!$S$166:$S$201,活动投放!AR$166:AR$201,$CT111)</f>
        <v>320.84629203122654</v>
      </c>
      <c r="CZ111" s="119">
        <f>[4]军团势力点战斗奖励设计!HE115+求节点(活动投放!$S$166:$S$201,活动投放!AS$166:AS$201,$CT111)</f>
        <v>75.156238937201238</v>
      </c>
      <c r="DA111" s="119">
        <f>IF($CT111&lt;前期规划!$C$2,0,求节点(装备突破!$N$166:$N$201,装备突破!AQ$166:AQ$201,$CT111))</f>
        <v>0</v>
      </c>
      <c r="DB111" s="119">
        <f>IF($CT111&lt;前期规划!$C$2,0,求节点(装备突破!$N$166:$N$201,装备突破!AR$166:AR$201,$CT111))</f>
        <v>0</v>
      </c>
      <c r="DC111" s="119">
        <f>IF($CT111&lt;前期规划!$C$2,0,求节点(装备突破!$N$166:$N$201,装备突破!AS$166:AS$201,$CT111))</f>
        <v>0</v>
      </c>
      <c r="DD111" s="119">
        <f>IF($CT111&lt;前期规划!$C$2,0,求节点(装备突破!$N$166:$N$201,装备突破!AT$166:AT$201,$CT111))</f>
        <v>0</v>
      </c>
      <c r="DE111" s="119">
        <f>IF($CT111&lt;前期规划!$C$2,0,求节点(装备突破!$N$166:$N$201,装备突破!AU$166:AU$201,$CT111))</f>
        <v>280.43122945068762</v>
      </c>
      <c r="DF111" s="119">
        <f>IF($CT111&lt;前期规划!$C$2,0,求节点(装备突破!$N$166:$N$201,装备突破!AV$166:AV$201,$CT111))</f>
        <v>39.56877054931239</v>
      </c>
      <c r="DG111" s="80">
        <f t="shared" si="72"/>
        <v>0</v>
      </c>
      <c r="DH111" s="80">
        <f t="shared" si="58"/>
        <v>0</v>
      </c>
      <c r="DI111" s="80">
        <f t="shared" si="59"/>
        <v>0</v>
      </c>
      <c r="DJ111" s="80">
        <f t="shared" si="60"/>
        <v>0</v>
      </c>
      <c r="DK111" s="80">
        <f t="shared" si="61"/>
        <v>1.1441175530261178</v>
      </c>
      <c r="DL111" s="80">
        <f t="shared" si="62"/>
        <v>1.8993827175787061</v>
      </c>
      <c r="DN111" s="128">
        <f>[4]军团势力点战斗奖励设计!HE115/CZ111</f>
        <v>3.5164059499035887E-2</v>
      </c>
      <c r="DO111" s="128">
        <f>求节点(活动投放!$S$166:$S$201,活动投放!AS$166:AS$201,$CT111)/CZ111</f>
        <v>0.964835940500964</v>
      </c>
      <c r="DU111" s="140">
        <v>106</v>
      </c>
      <c r="DV111" s="140">
        <f>[4]军团势力点战斗奖励设计!AA115+[4]军团势力点战斗奖励设计!AF115+求节点(活动投放!$S$6:$S$41,活动投放!$BC$6:$BC$41,$DU111)</f>
        <v>25004.367078724263</v>
      </c>
      <c r="DW111" s="140">
        <f>[4]军团势力点战斗奖励设计!AB115+[4]军团势力点战斗奖励设计!AG115+求节点(活动投放!$S$46:$S$81,活动投放!$BC$46:$BC$81,$DU111)</f>
        <v>23983.37806595003</v>
      </c>
      <c r="DX111" s="140">
        <f>[4]军团势力点战斗奖励设计!AC115+[4]军团势力点战斗奖励设计!AH115+求节点(活动投放!$S$86:$S$121,活动投放!$BC$86:$BC$121,$DU111)</f>
        <v>21790.321590615549</v>
      </c>
      <c r="DY111" s="140">
        <f>[4]军团势力点战斗奖励设计!AD115+[4]军团势力点战斗奖励设计!AI115+求节点(活动投放!$S$126:$S$161,活动投放!$BC$126:$BC$161,$DU111)</f>
        <v>20365.992057194599</v>
      </c>
      <c r="DZ111" s="140">
        <f>[4]军团势力点战斗奖励设计!AE115+[4]军团势力点战斗奖励设计!AJ115+求节点(活动投放!$S$166:$S$201,活动投放!$BC$166:$BC$201,$DU111)</f>
        <v>19636.440997337144</v>
      </c>
      <c r="EA111" s="140">
        <f>[4]军团势力点战斗奖励设计!BI115+[4]军团势力点战斗奖励设计!BN115+求节点(活动投放!$S$6:$S$41,活动投放!$BE$6:$BE$41,$DU111)</f>
        <v>833.47890262414194</v>
      </c>
      <c r="EB111" s="140">
        <f>[4]军团势力点战斗奖励设计!BJ115+[4]军团势力点战斗奖励设计!BO115+求节点(活动投放!$S$46:$S$81,活动投放!$BE$46:$BE$81,$DU111)</f>
        <v>795.75432356184626</v>
      </c>
      <c r="EC111" s="140">
        <f>[4]军团势力点战斗奖励设计!BK115+[4]军团势力点战斗奖励设计!BP115+求节点(活动投放!$S$86:$S$121,活动投放!$BE$86:$BE$121,$DU111)</f>
        <v>688.81282570634471</v>
      </c>
      <c r="ED111" s="140">
        <f>[4]军团势力点战斗奖励设计!BL115+[4]军团势力点战斗奖励设计!BQ115+求节点(活动投放!$S$126:$S$161,活动投放!$BE$126:$BE$161,$DU111)</f>
        <v>635.26878988842907</v>
      </c>
      <c r="EE111" s="140">
        <f>[4]军团势力点战斗奖励设计!BM115+[4]军团势力点战斗奖励设计!BR115+求节点(活动投放!$S$166:$S$201,活动投放!$BE$166:$BE$201,$DU111)</f>
        <v>623.86450901701505</v>
      </c>
      <c r="EF111" s="140">
        <f t="shared" si="73"/>
        <v>1.0000000000000002</v>
      </c>
      <c r="EG111" s="140">
        <f t="shared" si="74"/>
        <v>1.0046391352965542</v>
      </c>
      <c r="EH111" s="140">
        <f t="shared" si="75"/>
        <v>1.0544868299681951</v>
      </c>
      <c r="EI111" s="140">
        <f t="shared" si="76"/>
        <v>1.0686286068385549</v>
      </c>
      <c r="EJ111" s="140">
        <f t="shared" si="77"/>
        <v>1.0491829937175021</v>
      </c>
      <c r="EM111" s="140">
        <v>106</v>
      </c>
      <c r="EN111" s="140">
        <f>[4]军团势力点战斗奖励设计!AK115+[4]军团势力点战斗奖励设计!AP115+求节点(活动投放!$S$6:$S$41,活动投放!$BD$6:$BD$41,$EM111)</f>
        <v>2886.4798311234799</v>
      </c>
      <c r="EO111" s="140">
        <f>[4]军团势力点战斗奖励设计!AL115+[4]军团势力点战斗奖励设计!AQ115+求节点(活动投放!$S$46:$S$81,活动投放!$BD$46:$BD$81,$EM111)</f>
        <v>5204.7338110730698</v>
      </c>
      <c r="EP111" s="140">
        <f>[4]军团势力点战斗奖励设计!AM115+[4]军团势力点战斗奖励设计!AR115+求节点(活动投放!$S$86:$S$121,活动投放!$BD$86:$BD$121,$EM111)</f>
        <v>9610.4970215228459</v>
      </c>
      <c r="EQ111" s="140">
        <f>[4]军团势力点战斗奖励设计!AN115+[4]军团势力点战斗奖励设计!AS115+求节点(活动投放!$S$126:$S$161,活动投放!$BD$126:$BD$161,$EM111)</f>
        <v>20892.124972062244</v>
      </c>
      <c r="ER111" s="140">
        <f>[4]军团势力点战斗奖励设计!AO115+[4]军团势力点战斗奖励设计!AT115+求节点(活动投放!$S$166:$S$201,活动投放!$BD$166:$BD$201,$EM111)</f>
        <v>36520.465210248498</v>
      </c>
      <c r="ES111" s="140">
        <f>[4]军团势力点战斗奖励设计!BS115+[4]军团势力点战斗奖励设计!BX115+求节点(活动投放!$S$6:$S$41,活动投放!$BF$6:$BF$41,$EM111)</f>
        <v>57.729596622469614</v>
      </c>
      <c r="ET111" s="140">
        <f>[4]军团势力点战斗奖励设计!BT115+[4]军团势力点战斗奖励设计!BY115+求节点(活动投放!$S$46:$S$81,活动投放!$BF$46:$BF$81,$EM111)</f>
        <v>104.09467622146141</v>
      </c>
      <c r="EU111" s="140">
        <f>[4]军团势力点战斗奖励设计!BU115+[4]军团势力点战斗奖励设计!BZ115+求节点(活动投放!$S$86:$S$121,活动投放!$BF$86:$BF$121,$EM111)</f>
        <v>192.20994043045692</v>
      </c>
      <c r="EV111" s="140">
        <f>[4]军团势力点战斗奖励设计!BV115+[4]军团势力点战斗奖励设计!CA115+求节点(活动投放!$S$126:$S$161,活动投放!$BF$126:$BF$161,$EM111)</f>
        <v>417.8424994412448</v>
      </c>
      <c r="EW111" s="140">
        <f>[4]军团势力点战斗奖励设计!BW115+[4]军团势力点战斗奖励设计!CB115+求节点(活动投放!$S$166:$S$201,活动投放!$BF$166:$BF$201,$EM111)</f>
        <v>730.40930420497011</v>
      </c>
      <c r="EX111" s="140">
        <f t="shared" si="78"/>
        <v>0.99999999999999978</v>
      </c>
      <c r="EY111" s="140">
        <f t="shared" si="79"/>
        <v>0.99999999999999989</v>
      </c>
      <c r="EZ111" s="140">
        <f t="shared" si="80"/>
        <v>1</v>
      </c>
      <c r="FA111" s="140">
        <f t="shared" si="81"/>
        <v>1.0000000000000002</v>
      </c>
      <c r="FB111" s="140">
        <f t="shared" si="82"/>
        <v>0.99999999999999989</v>
      </c>
    </row>
    <row r="112" spans="2:158" x14ac:dyDescent="0.15">
      <c r="B112" s="80">
        <v>107</v>
      </c>
      <c r="C112" s="119">
        <f>[4]军团势力点战斗奖励设计!GB116+求节点(活动投放!$S$6:$S$41,活动投放!AN$6:AN$41,$B112)</f>
        <v>290.98454404687169</v>
      </c>
      <c r="D112" s="119">
        <f>[4]军团势力点战斗奖励设计!GC116+求节点(活动投放!$S$6:$S$41,活动投放!AO$6:AO$41,$B112)</f>
        <v>774.13962310952707</v>
      </c>
      <c r="E112" s="119">
        <f>[4]军团势力点战斗奖励设计!GD116+求节点(活动投放!$S$6:$S$41,活动投放!AP$6:AP$41,$B112)</f>
        <v>356.54982850927223</v>
      </c>
      <c r="F112" s="119">
        <f>[4]军团势力点战斗奖励设计!GE116+求节点(活动投放!$S$6:$S$41,活动投放!AQ$6:AQ$41,$B112)</f>
        <v>142.27513849827537</v>
      </c>
      <c r="G112" s="119">
        <f>[4]军团势力点战斗奖励设计!GF116+求节点(活动投放!$S$6:$S$41,活动投放!AR$6:AR$41,$B112)</f>
        <v>25.835974021417883</v>
      </c>
      <c r="H112" s="119">
        <f>[4]军团势力点战斗奖励设计!GG116+求节点(活动投放!$S$6:$S$41,活动投放!AS$6:AS$41,$B112)</f>
        <v>5.5148692354271001</v>
      </c>
      <c r="I112" s="119">
        <f>IF($B112&lt;前期规划!$C$2,0,求节点(装备突破!$N$6:$N$41,装备突破!AQ$6:AQ$41,$B112))</f>
        <v>0</v>
      </c>
      <c r="J112" s="119">
        <f>IF($B112&lt;前期规划!$C$2,0,求节点(装备突破!$N$6:$N$41,装备突破!AR$6:AR$41,$B112))</f>
        <v>0</v>
      </c>
      <c r="K112" s="119">
        <f>IF($B112&lt;前期规划!$C$2,0,求节点(装备突破!$N$6:$N$41,装备突破!AS$6:AS$41,$B112))</f>
        <v>0</v>
      </c>
      <c r="L112" s="119">
        <f>IF($B112&lt;前期规划!$C$2,0,求节点(装备突破!$N$6:$N$41,装备突破!AT$6:AT$41,$B112))</f>
        <v>0</v>
      </c>
      <c r="M112" s="119">
        <f>IF($B112&lt;前期规划!$C$2,0,求节点(装备突破!$N$6:$N$41,装备突破!AU$6:AU$41,$B112))</f>
        <v>117.54545454545456</v>
      </c>
      <c r="N112" s="119">
        <f>IF($B112&lt;前期规划!$C$2,0,求节点(装备突破!$N$6:$N$41,装备突破!AV$6:AV$41,$B112))</f>
        <v>2.4545454545454541</v>
      </c>
      <c r="O112" s="80">
        <f t="shared" si="63"/>
        <v>0</v>
      </c>
      <c r="P112" s="80">
        <f t="shared" si="64"/>
        <v>0</v>
      </c>
      <c r="Q112" s="80">
        <f t="shared" si="65"/>
        <v>0</v>
      </c>
      <c r="R112" s="80">
        <f t="shared" si="66"/>
        <v>0</v>
      </c>
      <c r="S112" s="80">
        <f t="shared" si="67"/>
        <v>0.21979560265707399</v>
      </c>
      <c r="T112" s="80">
        <f t="shared" si="68"/>
        <v>2.2467985773962265</v>
      </c>
      <c r="V112" s="128">
        <f>[4]军团势力点战斗奖励设计!GD116/E112</f>
        <v>0.9462164519311006</v>
      </c>
      <c r="W112" s="128">
        <f>求节点(活动投放!$S$6:$S$41,活动投放!AP$6:AP$41,$B112)/E112</f>
        <v>5.3783548068899338E-2</v>
      </c>
      <c r="Y112" s="128">
        <f>[4]军团势力点战斗奖励设计!GE116/F112</f>
        <v>0.93530952295690428</v>
      </c>
      <c r="Z112" s="128">
        <f>求节点(活动投放!$S$6:$S$41,活动投放!AQ$6:AQ$41,$B112)/F112</f>
        <v>6.4690477043095745E-2</v>
      </c>
      <c r="AB112" s="128">
        <f>[4]军团势力点战斗奖励设计!GF116/G112</f>
        <v>0.31898902244227367</v>
      </c>
      <c r="AC112" s="128">
        <f>求节点(活动投放!$S$6:$S$41,活动投放!AR$6:AR$41,$B112)/G112</f>
        <v>0.68101097755772622</v>
      </c>
      <c r="AE112" s="128">
        <f>[4]军团势力点战斗奖励设计!GG116/H112</f>
        <v>0.16604387047120608</v>
      </c>
      <c r="AF112" s="128">
        <f>求节点(活动投放!$S$6:$S$41,活动投放!AS$6:AS$41,$B112)/H112</f>
        <v>0.83395612952879394</v>
      </c>
      <c r="AI112" s="80">
        <v>107</v>
      </c>
      <c r="AJ112" s="119">
        <f>[4]军团势力点战斗奖励设计!GH116+求节点(活动投放!$S$46:$S$81,活动投放!AN$46:AN$81,$AI112)</f>
        <v>234.2504143508647</v>
      </c>
      <c r="AK112" s="119">
        <f>[4]军团势力点战斗奖励设计!GI116+求节点(活动投放!$S$46:$S$81,活动投放!AO$46:AO$81,$AI112)</f>
        <v>672.70211841332127</v>
      </c>
      <c r="AL112" s="119">
        <f>[4]军团势力点战斗奖励设计!GJ116+求节点(活动投放!$S$46:$S$81,活动投放!AP$46:AP$81,$AI112)</f>
        <v>336.04226185722382</v>
      </c>
      <c r="AM112" s="119">
        <f>[4]军团势力点战斗奖励设计!GK116+求节点(活动投放!$S$46:$S$81,活动投放!AQ$46:AQ$81,$AI112)</f>
        <v>152.90148886248923</v>
      </c>
      <c r="AN112" s="119">
        <f>[4]军团势力点战斗奖励设计!GL116+求节点(活动投放!$S$46:$S$81,活动投放!AR$46:AR$81,$AI112)</f>
        <v>49.02857412560779</v>
      </c>
      <c r="AO112" s="119">
        <f>[4]军团势力点战斗奖励设计!GM116+求节点(活动投放!$S$46:$S$81,活动投放!AS$46:AS$81,$AI112)</f>
        <v>10.227907679454685</v>
      </c>
      <c r="AP112" s="119">
        <f>IF($AI112&lt;前期规划!$C$2,0,求节点(装备突破!$N$46:$N$81,装备突破!AQ$46:AQ$81,$AI112))</f>
        <v>0</v>
      </c>
      <c r="AQ112" s="119">
        <f>IF($AI112&lt;前期规划!$C$2,0,求节点(装备突破!$N$46:$N$81,装备突破!AR$46:AR$81,$AI112))</f>
        <v>0</v>
      </c>
      <c r="AR112" s="119">
        <f>IF($AI112&lt;前期规划!$C$2,0,求节点(装备突破!$N$46:$N$81,装备突破!AS$46:AS$81,$AI112))</f>
        <v>0</v>
      </c>
      <c r="AS112" s="119">
        <f>IF($AI112&lt;前期规划!$C$2,0,求节点(装备突破!$N$46:$N$81,装备突破!AT$46:AT$81,$AI112))</f>
        <v>0</v>
      </c>
      <c r="AT112" s="119">
        <f>IF($AI112&lt;前期规划!$C$2,0,求节点(装备突破!$N$46:$N$81,装备突破!AU$46:AU$81,$AI112))</f>
        <v>151.81818181818181</v>
      </c>
      <c r="AU112" s="119">
        <f>IF($AI112&lt;前期规划!$C$2,0,求节点(装备突破!$N$46:$N$81,装备突破!AV$46:AV$81,$AI112))</f>
        <v>8.1818181818181817</v>
      </c>
      <c r="AV112" s="80">
        <f t="shared" si="69"/>
        <v>0</v>
      </c>
      <c r="AW112" s="80">
        <f t="shared" si="43"/>
        <v>0</v>
      </c>
      <c r="AX112" s="80">
        <f t="shared" si="44"/>
        <v>0</v>
      </c>
      <c r="AY112" s="80">
        <f t="shared" si="45"/>
        <v>0</v>
      </c>
      <c r="AZ112" s="80">
        <f t="shared" si="46"/>
        <v>0.32294270382136869</v>
      </c>
      <c r="BA112" s="80">
        <f t="shared" si="47"/>
        <v>1.2500776052666838</v>
      </c>
      <c r="BD112" s="80">
        <v>107</v>
      </c>
      <c r="BE112" s="119">
        <f>[4]军团势力点战斗奖励设计!GN116+求节点(活动投放!$S$86:$S$121,活动投放!AN$86:AN$121,$BD112)</f>
        <v>164.42807037471789</v>
      </c>
      <c r="BF112" s="119">
        <f>[4]军团势力点战斗奖励设计!GO116+求节点(活动投放!$S$86:$S$121,活动投放!AO$86:AO$121,$BD112)</f>
        <v>524.0043616555331</v>
      </c>
      <c r="BG112" s="119">
        <f>[4]军团势力点战斗奖励设计!GP116+求节点(活动投放!$S$86:$S$121,活动投放!AP$86:AP$121,$BD112)</f>
        <v>308.47326140006038</v>
      </c>
      <c r="BH112" s="119">
        <f>[4]军团势力点战斗奖励设计!GQ116+求节点(活动投放!$S$86:$S$121,活动投放!AQ$86:AQ$121,$BD112)</f>
        <v>153.44454701565439</v>
      </c>
      <c r="BI112" s="119">
        <f>[4]军团势力点战斗奖励设计!GR116+求节点(活动投放!$S$86:$S$121,活动投放!AR$86:AR$121,$BD112)</f>
        <v>91.12036185217967</v>
      </c>
      <c r="BJ112" s="119">
        <f>[4]军团势力点战斗奖励设计!GS116+求节点(活动投放!$S$86:$S$121,活动投放!AS$86:AS$121,$BD112)</f>
        <v>18.942041176201137</v>
      </c>
      <c r="BK112" s="119">
        <f>IF($BD112&lt;前期规划!$C$2,0,求节点(装备突破!$N$86:$N$121,装备突破!AQ$86:AQ$121,$BD112))</f>
        <v>0</v>
      </c>
      <c r="BL112" s="119">
        <f>IF($BD112&lt;前期规划!$C$2,0,求节点(装备突破!$N$86:$N$121,装备突破!AR$86:AR$121,$BD112))</f>
        <v>0</v>
      </c>
      <c r="BM112" s="119">
        <f>IF($BD112&lt;前期规划!$C$2,0,求节点(装备突破!$N$86:$N$121,装备突破!AS$86:AS$121,$BD112))</f>
        <v>0</v>
      </c>
      <c r="BN112" s="119">
        <f>IF($BD112&lt;前期规划!$C$2,0,求节点(装备突破!$N$86:$N$121,装备突破!AT$86:AT$121,$BD112))</f>
        <v>0</v>
      </c>
      <c r="BO112" s="119">
        <f>IF($BD112&lt;前期规划!$C$2,0,求节点(装备突破!$N$86:$N$121,装备突破!AU$86:AU$121,$BD112))</f>
        <v>179.54545454545456</v>
      </c>
      <c r="BP112" s="119">
        <f>IF($BD112&lt;前期规划!$C$2,0,求节点(装备突破!$N$86:$N$121,装备突破!AV$86:AV$121,$BD112))</f>
        <v>20.454545454545453</v>
      </c>
      <c r="BQ112" s="80">
        <f t="shared" si="70"/>
        <v>0</v>
      </c>
      <c r="BR112" s="80">
        <f t="shared" si="48"/>
        <v>0</v>
      </c>
      <c r="BS112" s="80">
        <f t="shared" si="49"/>
        <v>0</v>
      </c>
      <c r="BT112" s="80">
        <f t="shared" si="50"/>
        <v>0</v>
      </c>
      <c r="BU112" s="80">
        <f t="shared" si="51"/>
        <v>0.50750581284758289</v>
      </c>
      <c r="BV112" s="80">
        <f t="shared" si="52"/>
        <v>0.92605534639205567</v>
      </c>
      <c r="BY112" s="80">
        <v>107</v>
      </c>
      <c r="BZ112" s="119">
        <f>[4]军团势力点战斗奖励设计!GT116+求节点(活动投放!$S$126:$S$161,活动投放!AN$126:AN$161,$BY112)</f>
        <v>95.085940621119036</v>
      </c>
      <c r="CA112" s="119">
        <f>[4]军团势力点战斗奖励设计!GU116+求节点(活动投放!$S$126:$S$161,活动投放!AO$126:AO$161,$BY112)</f>
        <v>424.54844863005735</v>
      </c>
      <c r="CB112" s="119">
        <f>[4]军团势力点战斗奖励设计!GV116+求节点(活动投放!$S$126:$S$161,活动投放!AP$126:AP$161,$BY112)</f>
        <v>358.1175777122412</v>
      </c>
      <c r="CC112" s="119">
        <f>[4]军团势力点战斗奖励设计!GW116+求节点(活动投放!$S$126:$S$161,活动投放!AQ$126:AQ$161,$BY112)</f>
        <v>181.20908401178764</v>
      </c>
      <c r="CD112" s="119">
        <f>[4]军团势力点战斗奖励设计!GX116+求节点(活动投放!$S$126:$S$161,活动投放!AR$126:AR$161,$BY112)</f>
        <v>194.32680943464894</v>
      </c>
      <c r="CE112" s="119">
        <f>[4]军团势力点战斗奖励设计!GY116+求节点(活动投放!$S$126:$S$161,活动投放!AS$126:AS$161,$BY112)</f>
        <v>45.287251834009197</v>
      </c>
      <c r="CF112" s="119">
        <f>IF($BY112&lt;前期规划!$C$2,0,求节点(装备突破!$N$126:$N$161,装备突破!AQ$126:AQ$161,$BY112))</f>
        <v>0</v>
      </c>
      <c r="CG112" s="119">
        <f>IF($BY112&lt;前期规划!$C$2,0,求节点(装备突破!$N$126:$N$161,装备突破!AR$126:AR$161,$BY112))</f>
        <v>0</v>
      </c>
      <c r="CH112" s="119">
        <f>IF($BY112&lt;前期规划!$C$2,0,求节点(装备突破!$N$126:$N$161,装备突破!AS$126:AS$161,$BY112))</f>
        <v>0</v>
      </c>
      <c r="CI112" s="119">
        <f>IF($BY112&lt;前期规划!$C$2,0,求节点(装备突破!$N$126:$N$161,装备突破!AT$126:AT$161,$BY112))</f>
        <v>0</v>
      </c>
      <c r="CJ112" s="119">
        <f>IF($BY112&lt;前期规划!$C$2,0,求节点(装备突破!$N$126:$N$161,装备突破!AU$126:AU$161,$BY112))</f>
        <v>210</v>
      </c>
      <c r="CK112" s="119">
        <f>IF($BY112&lt;前期规划!$C$2,0,求节点(装备突破!$N$126:$N$161,装备突破!AV$126:AV$161,$BY112))</f>
        <v>30</v>
      </c>
      <c r="CL112" s="80">
        <f t="shared" si="71"/>
        <v>0</v>
      </c>
      <c r="CM112" s="80">
        <f t="shared" si="53"/>
        <v>0</v>
      </c>
      <c r="CN112" s="80">
        <f t="shared" si="54"/>
        <v>0</v>
      </c>
      <c r="CO112" s="80">
        <f t="shared" si="55"/>
        <v>0</v>
      </c>
      <c r="CP112" s="80">
        <f t="shared" si="56"/>
        <v>0.92536575921261399</v>
      </c>
      <c r="CQ112" s="80">
        <f t="shared" si="57"/>
        <v>1.5095750611336398</v>
      </c>
      <c r="CT112" s="80">
        <v>107</v>
      </c>
      <c r="CU112" s="119">
        <f>[4]军团势力点战斗奖励设计!GZ116+求节点(活动投放!$S$166:$S$201,活动投放!AN$166:AN$201,$CT112)</f>
        <v>61.628981302607144</v>
      </c>
      <c r="CV112" s="119">
        <f>[4]军团势力点战斗奖励设计!HA116+求节点(活动投放!$S$166:$S$201,活动投放!AO$166:AO$201,$CT112)</f>
        <v>389.85596824207471</v>
      </c>
      <c r="CW112" s="119">
        <f>[4]军团势力点战斗奖励设计!HB116+求节点(活动投放!$S$166:$S$201,活动投放!AP$166:AP$201,$CT112)</f>
        <v>461.27116516219536</v>
      </c>
      <c r="CX112" s="119">
        <f>[4]军团势力点战斗奖励设计!HC116+求节点(活动投放!$S$166:$S$201,活动投放!AQ$166:AQ$201,$CT112)</f>
        <v>233.09410417580011</v>
      </c>
      <c r="CY112" s="119">
        <f>[4]军团势力点战斗奖励设计!HD116+求节点(活动投放!$S$166:$S$201,活动投放!AR$166:AR$201,$CT112)</f>
        <v>343.63068222779373</v>
      </c>
      <c r="CZ112" s="119">
        <f>[4]军团势力点战斗奖励设计!HE116+求节点(活动投放!$S$166:$S$201,活动投放!AS$166:AS$201,$CT112)</f>
        <v>80.811529449509521</v>
      </c>
      <c r="DA112" s="119">
        <f>IF($CT112&lt;前期规划!$C$2,0,求节点(装备突破!$N$166:$N$201,装备突破!AQ$166:AQ$201,$CT112))</f>
        <v>0</v>
      </c>
      <c r="DB112" s="119">
        <f>IF($CT112&lt;前期规划!$C$2,0,求节点(装备突破!$N$166:$N$201,装备突破!AR$166:AR$201,$CT112))</f>
        <v>0</v>
      </c>
      <c r="DC112" s="119">
        <f>IF($CT112&lt;前期规划!$C$2,0,求节点(装备突破!$N$166:$N$201,装备突破!AS$166:AS$201,$CT112))</f>
        <v>0</v>
      </c>
      <c r="DD112" s="119">
        <f>IF($CT112&lt;前期规划!$C$2,0,求节点(装备突破!$N$166:$N$201,装备突破!AT$166:AT$201,$CT112))</f>
        <v>0</v>
      </c>
      <c r="DE112" s="119">
        <f>IF($CT112&lt;前期规划!$C$2,0,求节点(装备突破!$N$166:$N$201,装备突破!AU$166:AU$201,$CT112))</f>
        <v>280</v>
      </c>
      <c r="DF112" s="119">
        <f>IF($CT112&lt;前期规划!$C$2,0,求节点(装备突破!$N$166:$N$201,装备突破!AV$166:AV$201,$CT112))</f>
        <v>40</v>
      </c>
      <c r="DG112" s="80">
        <f t="shared" si="72"/>
        <v>0</v>
      </c>
      <c r="DH112" s="80">
        <f t="shared" si="58"/>
        <v>0</v>
      </c>
      <c r="DI112" s="80">
        <f t="shared" si="59"/>
        <v>0</v>
      </c>
      <c r="DJ112" s="80">
        <f t="shared" si="60"/>
        <v>0</v>
      </c>
      <c r="DK112" s="80">
        <f t="shared" si="61"/>
        <v>1.2272524365278348</v>
      </c>
      <c r="DL112" s="80">
        <f t="shared" si="62"/>
        <v>2.0202882362377381</v>
      </c>
      <c r="DN112" s="128">
        <f>[4]军团势力点战斗奖励设计!HE116/CZ112</f>
        <v>3.8077012027502424E-2</v>
      </c>
      <c r="DO112" s="128">
        <f>求节点(活动投放!$S$166:$S$201,活动投放!AS$166:AS$201,$CT112)/CZ112</f>
        <v>0.96192298797249753</v>
      </c>
      <c r="DU112" s="140">
        <v>107</v>
      </c>
      <c r="DV112" s="140">
        <f>[4]军团势力点战斗奖励设计!AA116+[4]军团势力点战斗奖励设计!AF116+求节点(活动投放!$S$6:$S$41,活动投放!$BC$6:$BC$41,$DU112)</f>
        <v>28249.062002825522</v>
      </c>
      <c r="DW112" s="140">
        <f>[4]军团势力点战斗奖励设计!AB116+[4]军团势力点战斗奖励设计!AG116+求节点(活动投放!$S$46:$S$81,活动投放!$BC$46:$BC$81,$DU112)</f>
        <v>26535.893628716287</v>
      </c>
      <c r="DX112" s="140">
        <f>[4]军团势力点战斗奖励设计!AC116+[4]军团势力点战斗奖励设计!AH116+求节点(活动投放!$S$86:$S$121,活动投放!$BC$86:$BC$121,$DU112)</f>
        <v>23510.731240264406</v>
      </c>
      <c r="DY112" s="140">
        <f>[4]军团势力点战斗奖励设计!AD116+[4]军团势力点战斗奖励设计!AI116+求节点(活动投放!$S$126:$S$161,活动投放!$BC$126:$BC$161,$DU112)</f>
        <v>21588.961210193935</v>
      </c>
      <c r="DZ112" s="140">
        <f>[4]军团势力点战斗奖励设计!AE116+[4]军团势力点战斗奖励设计!AJ116+求节点(活动投放!$S$166:$S$201,活动投放!$BC$166:$BC$201,$DU112)</f>
        <v>20645.171064939575</v>
      </c>
      <c r="EA112" s="140">
        <f>[4]军团势力点战斗奖励设计!BI116+[4]军团势力点战斗奖励设计!BN116+求节点(活动投放!$S$6:$S$41,活动投放!$BE$6:$BE$41,$DU112)</f>
        <v>941.63540009418398</v>
      </c>
      <c r="EB112" s="140">
        <f>[4]军团势力点战斗奖励设计!BJ116+[4]军团势力点战斗奖励设计!BO116+求节点(活动投放!$S$46:$S$81,活动投放!$BE$46:$BE$81,$DU112)</f>
        <v>871.46329616291359</v>
      </c>
      <c r="EC112" s="140">
        <f>[4]军团势力点战斗奖励设计!BK116+[4]军团势力点战斗奖励设计!BP116+求节点(活动投放!$S$86:$S$121,活动投放!$BE$86:$BE$121,$DU112)</f>
        <v>726.20717693563927</v>
      </c>
      <c r="ED112" s="140">
        <f>[4]军团势力点战斗奖励设计!BL116+[4]军团势力点战斗奖励设计!BQ116+求节点(活动投放!$S$126:$S$161,活动投放!$BE$126:$BE$161,$DU112)</f>
        <v>659.5927428364148</v>
      </c>
      <c r="EE112" s="140">
        <f>[4]军团势力点战斗奖励设计!BM116+[4]军团势力点战斗奖励设计!BR116+求节点(活动投放!$S$166:$S$201,活动投放!$BE$166:$BE$201,$DU112)</f>
        <v>647.41129980870869</v>
      </c>
      <c r="EF112" s="140">
        <f t="shared" si="73"/>
        <v>1.0000000000000002</v>
      </c>
      <c r="EG112" s="140">
        <f t="shared" si="74"/>
        <v>1.0149937369921314</v>
      </c>
      <c r="EH112" s="140">
        <f t="shared" si="75"/>
        <v>1.0791562879467413</v>
      </c>
      <c r="EI112" s="140">
        <f t="shared" si="76"/>
        <v>1.0910248000079548</v>
      </c>
      <c r="EJ112" s="140">
        <f t="shared" si="77"/>
        <v>1.0629600827706502</v>
      </c>
      <c r="EM112" s="140">
        <v>107</v>
      </c>
      <c r="EN112" s="140">
        <f>[4]军团势力点战斗奖励设计!AK116+[4]军团势力点战斗奖励设计!AP116+求节点(活动投放!$S$6:$S$41,活动投放!$BD$6:$BD$41,$EM112)</f>
        <v>2950.1364846268643</v>
      </c>
      <c r="EO112" s="140">
        <f>[4]军团势力点战斗奖励设计!AL116+[4]军团势力点战斗奖励设计!AQ116+求节点(活动投放!$S$46:$S$81,活动投放!$BD$46:$BD$81,$EM112)</f>
        <v>5593.933031902563</v>
      </c>
      <c r="EP112" s="140">
        <f>[4]军团势力点战斗奖励设计!AM116+[4]军团势力点战斗奖励设计!AR116+求节点(活动投放!$S$86:$S$121,活动投放!$BD$86:$BD$121,$EM112)</f>
        <v>10387.282397628802</v>
      </c>
      <c r="EQ112" s="140">
        <f>[4]军团势力点战斗奖励设计!AN116+[4]军团势力点战斗奖励设计!AS116+求节点(活动投放!$S$126:$S$161,活动投放!$BD$126:$BD$161,$EM112)</f>
        <v>22269.239652396416</v>
      </c>
      <c r="ER112" s="140">
        <f>[4]军团势力点战斗奖励设计!AO116+[4]军团势力点战斗奖励设计!AT116+求节点(活动投放!$S$166:$S$201,活动投放!$BD$166:$BD$201,$EM112)</f>
        <v>39163.624535320283</v>
      </c>
      <c r="ES112" s="140">
        <f>[4]军团势力点战斗奖励设计!BS116+[4]军团势力点战斗奖励设计!BX116+求节点(活动投放!$S$6:$S$41,活动投放!$BF$6:$BF$41,$EM112)</f>
        <v>59.002729692537301</v>
      </c>
      <c r="ET112" s="140">
        <f>[4]军团势力点战斗奖励设计!BT116+[4]军团势力点战斗奖励设计!BY116+求节点(活动投放!$S$46:$S$81,活动投放!$BF$46:$BF$81,$EM112)</f>
        <v>111.87866063805131</v>
      </c>
      <c r="EU112" s="140">
        <f>[4]军团势力点战斗奖励设计!BU116+[4]军团势力点战斗奖励设计!BZ116+求节点(活动投放!$S$86:$S$121,活动投放!$BF$86:$BF$121,$EM112)</f>
        <v>207.74564795257606</v>
      </c>
      <c r="EV112" s="140">
        <f>[4]军团势力点战斗奖励设计!BV116+[4]军团势力点战斗奖励设计!CA116+求节点(活动投放!$S$126:$S$161,活动投放!$BF$126:$BF$161,$EM112)</f>
        <v>445.38479304792827</v>
      </c>
      <c r="EW112" s="140">
        <f>[4]军团势力点战斗奖励设计!BW116+[4]军团势力点战斗奖励设计!CB116+求节点(活动投放!$S$166:$S$201,活动投放!$BF$166:$BF$201,$EM112)</f>
        <v>783.27249070640562</v>
      </c>
      <c r="EX112" s="140">
        <f t="shared" si="78"/>
        <v>0.99999999999999978</v>
      </c>
      <c r="EY112" s="140">
        <f t="shared" si="79"/>
        <v>0.99999999999999944</v>
      </c>
      <c r="EZ112" s="140">
        <f t="shared" si="80"/>
        <v>0.99999999999999989</v>
      </c>
      <c r="FA112" s="140">
        <f t="shared" si="81"/>
        <v>1.0000000000000002</v>
      </c>
      <c r="FB112" s="140">
        <f t="shared" si="82"/>
        <v>1</v>
      </c>
    </row>
    <row r="113" spans="2:158" x14ac:dyDescent="0.15">
      <c r="B113" s="80">
        <v>108</v>
      </c>
      <c r="C113" s="119">
        <f>[4]军团势力点战斗奖励设计!GB117+求节点(活动投放!$S$6:$S$41,活动投放!AN$6:AN$41,$B113)</f>
        <v>290.98454404687169</v>
      </c>
      <c r="D113" s="119">
        <f>[4]军团势力点战斗奖励设计!GC117+求节点(活动投放!$S$6:$S$41,活动投放!AO$6:AO$41,$B113)</f>
        <v>832.3847823303164</v>
      </c>
      <c r="E113" s="119">
        <f>[4]军团势力点战斗奖励设计!GD117+求节点(活动投放!$S$6:$S$41,活动投放!AP$6:AP$41,$B113)</f>
        <v>392.167666583997</v>
      </c>
      <c r="F113" s="119">
        <f>[4]军团势力点战斗奖励设计!GE117+求节点(活动投放!$S$6:$S$41,活动投放!AQ$6:AQ$41,$B113)</f>
        <v>166.02036388142517</v>
      </c>
      <c r="G113" s="119">
        <f>[4]军团势力点战斗奖励设计!GF117+求节点(活动投放!$S$6:$S$41,活动投放!AR$6:AR$41,$B113)</f>
        <v>26.842087834794569</v>
      </c>
      <c r="H113" s="119">
        <f>[4]军团势力点战斗奖励设计!GG117+求节点(活动投放!$S$6:$S$41,活动投放!AS$6:AS$41,$B113)</f>
        <v>5.6266596591356208</v>
      </c>
      <c r="I113" s="119">
        <f>IF($B113&lt;前期规划!$C$2,0,求节点(装备突破!$N$6:$N$41,装备突破!AQ$6:AQ$41,$B113))</f>
        <v>0</v>
      </c>
      <c r="J113" s="119">
        <f>IF($B113&lt;前期规划!$C$2,0,求节点(装备突破!$N$6:$N$41,装备突破!AR$6:AR$41,$B113))</f>
        <v>0</v>
      </c>
      <c r="K113" s="119">
        <f>IF($B113&lt;前期规划!$C$2,0,求节点(装备突破!$N$6:$N$41,装备突破!AS$6:AS$41,$B113))</f>
        <v>0</v>
      </c>
      <c r="L113" s="119">
        <f>IF($B113&lt;前期规划!$C$2,0,求节点(装备突破!$N$6:$N$41,装备突破!AT$6:AT$41,$B113))</f>
        <v>0</v>
      </c>
      <c r="M113" s="119">
        <f>IF($B113&lt;前期规划!$C$2,0,求节点(装备突破!$N$6:$N$41,装备突破!AU$6:AU$41,$B113))</f>
        <v>117.54545454545456</v>
      </c>
      <c r="N113" s="119">
        <f>IF($B113&lt;前期规划!$C$2,0,求节点(装备突破!$N$6:$N$41,装备突破!AV$6:AV$41,$B113))</f>
        <v>2.4545454545454541</v>
      </c>
      <c r="O113" s="80">
        <f t="shared" si="63"/>
        <v>0</v>
      </c>
      <c r="P113" s="80">
        <f t="shared" si="64"/>
        <v>0</v>
      </c>
      <c r="Q113" s="80">
        <f t="shared" si="65"/>
        <v>0</v>
      </c>
      <c r="R113" s="80">
        <f t="shared" si="66"/>
        <v>0</v>
      </c>
      <c r="S113" s="80">
        <f t="shared" si="67"/>
        <v>0.22835496224496538</v>
      </c>
      <c r="T113" s="80">
        <f t="shared" si="68"/>
        <v>2.2923428240922905</v>
      </c>
      <c r="V113" s="128">
        <f>[4]军团势力点战斗奖励设计!GD117/E113</f>
        <v>0.95110123430719162</v>
      </c>
      <c r="W113" s="128">
        <f>求节点(活动投放!$S$6:$S$41,活动投放!AP$6:AP$41,$B113)/E113</f>
        <v>4.8898765692808356E-2</v>
      </c>
      <c r="Y113" s="128">
        <f>[4]军团势力点战斗奖励设计!GE117/F113</f>
        <v>0.94456194188684284</v>
      </c>
      <c r="Z113" s="128">
        <f>求节点(活动投放!$S$6:$S$41,活动投放!AQ$6:AQ$41,$B113)/F113</f>
        <v>5.543805811315719E-2</v>
      </c>
      <c r="AB113" s="128">
        <f>[4]军团势力点战斗奖励设计!GF117/G113</f>
        <v>0.34451514976139452</v>
      </c>
      <c r="AC113" s="128">
        <f>求节点(活动投放!$S$6:$S$41,活动投放!AR$6:AR$41,$B113)/G113</f>
        <v>0.65548485023860548</v>
      </c>
      <c r="AE113" s="128">
        <f>[4]军团势力点战斗奖励设计!GG117/H113</f>
        <v>0.18261290338276193</v>
      </c>
      <c r="AF113" s="128">
        <f>求节点(活动投放!$S$6:$S$41,活动投放!AS$6:AS$41,$B113)/H113</f>
        <v>0.81738709661723807</v>
      </c>
      <c r="AI113" s="80">
        <v>108</v>
      </c>
      <c r="AJ113" s="119">
        <f>[4]军团势力点战斗奖励设计!GH117+求节点(活动投放!$S$46:$S$81,活动投放!AN$46:AN$81,$AI113)</f>
        <v>234.2504143508647</v>
      </c>
      <c r="AK113" s="119">
        <f>[4]军团势力点战斗奖励设计!GI117+求节点(活动投放!$S$46:$S$81,活动投放!AO$46:AO$81,$AI113)</f>
        <v>707.62379257022849</v>
      </c>
      <c r="AL113" s="119">
        <f>[4]军团势力点战斗奖励设计!GJ117+求节点(活动投放!$S$46:$S$81,活动投放!AP$46:AP$81,$AI113)</f>
        <v>360.57943042066466</v>
      </c>
      <c r="AM113" s="119">
        <f>[4]军团势力点战斗奖励设计!GK117+求节点(活动投放!$S$46:$S$81,活动投放!AQ$46:AQ$81,$AI113)</f>
        <v>169.2596012381164</v>
      </c>
      <c r="AN113" s="119">
        <f>[4]军团势力点战斗奖励设计!GL117+求节点(活动投放!$S$46:$S$81,活动投放!AR$46:AR$81,$AI113)</f>
        <v>54.404820229552485</v>
      </c>
      <c r="AO113" s="119">
        <f>[4]军团势力点战斗奖励设计!GM117+求节点(活动投放!$S$46:$S$81,活动投放!AS$46:AS$81,$AI113)</f>
        <v>10.82526835767076</v>
      </c>
      <c r="AP113" s="119">
        <f>IF($AI113&lt;前期规划!$C$2,0,求节点(装备突破!$N$46:$N$81,装备突破!AQ$46:AQ$81,$AI113))</f>
        <v>0</v>
      </c>
      <c r="AQ113" s="119">
        <f>IF($AI113&lt;前期规划!$C$2,0,求节点(装备突破!$N$46:$N$81,装备突破!AR$46:AR$81,$AI113))</f>
        <v>0</v>
      </c>
      <c r="AR113" s="119">
        <f>IF($AI113&lt;前期规划!$C$2,0,求节点(装备突破!$N$46:$N$81,装备突破!AS$46:AS$81,$AI113))</f>
        <v>0</v>
      </c>
      <c r="AS113" s="119">
        <f>IF($AI113&lt;前期规划!$C$2,0,求节点(装备突破!$N$46:$N$81,装备突破!AT$46:AT$81,$AI113))</f>
        <v>0</v>
      </c>
      <c r="AT113" s="119">
        <f>IF($AI113&lt;前期规划!$C$2,0,求节点(装备突破!$N$46:$N$81,装备突破!AU$46:AU$81,$AI113))</f>
        <v>151.81818181818181</v>
      </c>
      <c r="AU113" s="119">
        <f>IF($AI113&lt;前期规划!$C$2,0,求节点(装备突破!$N$46:$N$81,装备突破!AV$46:AV$81,$AI113))</f>
        <v>8.1818181818181817</v>
      </c>
      <c r="AV113" s="80">
        <f t="shared" si="69"/>
        <v>0</v>
      </c>
      <c r="AW113" s="80">
        <f t="shared" si="43"/>
        <v>0</v>
      </c>
      <c r="AX113" s="80">
        <f t="shared" si="44"/>
        <v>0</v>
      </c>
      <c r="AY113" s="80">
        <f t="shared" si="45"/>
        <v>0</v>
      </c>
      <c r="AZ113" s="80">
        <f t="shared" si="46"/>
        <v>0.35835510330842957</v>
      </c>
      <c r="BA113" s="80">
        <f t="shared" si="47"/>
        <v>1.3230883548264263</v>
      </c>
      <c r="BD113" s="80">
        <v>108</v>
      </c>
      <c r="BE113" s="119">
        <f>[4]军团势力点战斗奖励设计!GN117+求节点(活动投放!$S$86:$S$121,活动投放!AN$86:AN$121,$BD113)</f>
        <v>164.42807037471789</v>
      </c>
      <c r="BF113" s="119">
        <f>[4]军团势力点战斗奖励设计!GO117+求节点(活动投放!$S$86:$S$121,活动投放!AO$86:AO$121,$BD113)</f>
        <v>538.68327814128475</v>
      </c>
      <c r="BG113" s="119">
        <f>[4]军团势力点战斗奖励设计!GP117+求节点(活动投放!$S$86:$S$121,活动投放!AP$86:AP$121,$BD113)</f>
        <v>322.30669850217805</v>
      </c>
      <c r="BH113" s="119">
        <f>[4]军团势力点战斗奖励设计!GQ117+求节点(活动投放!$S$86:$S$121,活动投放!AQ$86:AQ$121,$BD113)</f>
        <v>162.66683841706617</v>
      </c>
      <c r="BI113" s="119">
        <f>[4]军团势力点战斗奖励设计!GR117+求节点(活动投放!$S$86:$S$121,活动投放!AR$86:AR$121,$BD113)</f>
        <v>98.659492668179695</v>
      </c>
      <c r="BJ113" s="119">
        <f>[4]军团势力点战斗奖励设计!GS117+求节点(活动投放!$S$86:$S$121,活动投放!AS$86:AS$121,$BD113)</f>
        <v>19.779722377978917</v>
      </c>
      <c r="BK113" s="119">
        <f>IF($BD113&lt;前期规划!$C$2,0,求节点(装备突破!$N$86:$N$121,装备突破!AQ$86:AQ$121,$BD113))</f>
        <v>0</v>
      </c>
      <c r="BL113" s="119">
        <f>IF($BD113&lt;前期规划!$C$2,0,求节点(装备突破!$N$86:$N$121,装备突破!AR$86:AR$121,$BD113))</f>
        <v>0</v>
      </c>
      <c r="BM113" s="119">
        <f>IF($BD113&lt;前期规划!$C$2,0,求节点(装备突破!$N$86:$N$121,装备突破!AS$86:AS$121,$BD113))</f>
        <v>0</v>
      </c>
      <c r="BN113" s="119">
        <f>IF($BD113&lt;前期规划!$C$2,0,求节点(装备突破!$N$86:$N$121,装备突破!AT$86:AT$121,$BD113))</f>
        <v>0</v>
      </c>
      <c r="BO113" s="119">
        <f>IF($BD113&lt;前期规划!$C$2,0,求节点(装备突破!$N$86:$N$121,装备突破!AU$86:AU$121,$BD113))</f>
        <v>179.54545454545456</v>
      </c>
      <c r="BP113" s="119">
        <f>IF($BD113&lt;前期规划!$C$2,0,求节点(装备突破!$N$86:$N$121,装备突破!AV$86:AV$121,$BD113))</f>
        <v>20.454545454545453</v>
      </c>
      <c r="BQ113" s="80">
        <f t="shared" si="70"/>
        <v>0</v>
      </c>
      <c r="BR113" s="80">
        <f t="shared" si="48"/>
        <v>0</v>
      </c>
      <c r="BS113" s="80">
        <f t="shared" si="49"/>
        <v>0</v>
      </c>
      <c r="BT113" s="80">
        <f t="shared" si="50"/>
        <v>0</v>
      </c>
      <c r="BU113" s="80">
        <f t="shared" si="51"/>
        <v>0.54949590853163366</v>
      </c>
      <c r="BV113" s="80">
        <f t="shared" si="52"/>
        <v>0.96700864959008048</v>
      </c>
      <c r="BY113" s="80">
        <v>108</v>
      </c>
      <c r="BZ113" s="119">
        <f>[4]军团势力点战斗奖励设计!GT117+求节点(活动投放!$S$126:$S$161,活动投放!AN$126:AN$161,$BY113)</f>
        <v>95.085940621119036</v>
      </c>
      <c r="CA113" s="119">
        <f>[4]军团势力点战斗奖励设计!GU117+求节点(活动投放!$S$126:$S$161,活动投放!AO$126:AO$161,$BY113)</f>
        <v>434.8873921216537</v>
      </c>
      <c r="CB113" s="119">
        <f>[4]军团势力点战斗奖励设计!GV117+求节点(活动投放!$S$126:$S$161,活动投放!AP$126:AP$161,$BY113)</f>
        <v>373.66264837604592</v>
      </c>
      <c r="CC113" s="119">
        <f>[4]军团势力点战斗奖励设计!GW117+求节点(活动投放!$S$126:$S$161,活动投放!AQ$126:AQ$161,$BY113)</f>
        <v>190.2053238388192</v>
      </c>
      <c r="CD113" s="119">
        <f>[4]军团势力点战斗奖励设计!GX117+求节点(活动投放!$S$126:$S$161,活动投放!AR$126:AR$161,$BY113)</f>
        <v>207.38236785706579</v>
      </c>
      <c r="CE113" s="119">
        <f>[4]军团势力点战斗奖励设计!GY117+求节点(活动投放!$S$126:$S$161,活动投放!AS$126:AS$161,$BY113)</f>
        <v>47.80120102633709</v>
      </c>
      <c r="CF113" s="119">
        <f>IF($BY113&lt;前期规划!$C$2,0,求节点(装备突破!$N$126:$N$161,装备突破!AQ$126:AQ$161,$BY113))</f>
        <v>0</v>
      </c>
      <c r="CG113" s="119">
        <f>IF($BY113&lt;前期规划!$C$2,0,求节点(装备突破!$N$126:$N$161,装备突破!AR$126:AR$161,$BY113))</f>
        <v>0</v>
      </c>
      <c r="CH113" s="119">
        <f>IF($BY113&lt;前期规划!$C$2,0,求节点(装备突破!$N$126:$N$161,装备突破!AS$126:AS$161,$BY113))</f>
        <v>0</v>
      </c>
      <c r="CI113" s="119">
        <f>IF($BY113&lt;前期规划!$C$2,0,求节点(装备突破!$N$126:$N$161,装备突破!AT$126:AT$161,$BY113))</f>
        <v>0</v>
      </c>
      <c r="CJ113" s="119">
        <f>IF($BY113&lt;前期规划!$C$2,0,求节点(装备突破!$N$126:$N$161,装备突破!AU$126:AU$161,$BY113))</f>
        <v>210</v>
      </c>
      <c r="CK113" s="119">
        <f>IF($BY113&lt;前期规划!$C$2,0,求节点(装备突破!$N$126:$N$161,装备突破!AV$126:AV$161,$BY113))</f>
        <v>30</v>
      </c>
      <c r="CL113" s="80">
        <f t="shared" si="71"/>
        <v>0</v>
      </c>
      <c r="CM113" s="80">
        <f t="shared" si="53"/>
        <v>0</v>
      </c>
      <c r="CN113" s="80">
        <f t="shared" si="54"/>
        <v>0</v>
      </c>
      <c r="CO113" s="80">
        <f t="shared" si="55"/>
        <v>0</v>
      </c>
      <c r="CP113" s="80">
        <f t="shared" si="56"/>
        <v>0.98753508503364662</v>
      </c>
      <c r="CQ113" s="80">
        <f t="shared" si="57"/>
        <v>1.5933733675445696</v>
      </c>
      <c r="CT113" s="80">
        <v>108</v>
      </c>
      <c r="CU113" s="119">
        <f>[4]军团势力点战斗奖励设计!GZ117+求节点(活动投放!$S$166:$S$201,活动投放!AN$166:AN$201,$CT113)</f>
        <v>61.628981302607144</v>
      </c>
      <c r="CV113" s="119">
        <f>[4]军团势力点战斗奖励设计!HA117+求节点(活动投放!$S$166:$S$201,活动投放!AO$166:AO$201,$CT113)</f>
        <v>400.6770572672616</v>
      </c>
      <c r="CW113" s="119">
        <f>[4]军团势力点战斗奖励设计!HB117+求节点(活动投放!$S$166:$S$201,活动投放!AP$166:AP$201,$CT113)</f>
        <v>485.28783197581771</v>
      </c>
      <c r="CX113" s="119">
        <f>[4]军团势力点战斗奖励设计!HC117+求节点(活动投放!$S$166:$S$201,活动投放!AQ$166:AQ$201,$CT113)</f>
        <v>245.08904046856637</v>
      </c>
      <c r="CY113" s="119">
        <f>[4]军团势力点战斗奖励设计!HD117+求节点(活动投放!$S$166:$S$201,活动投放!AR$166:AR$201,$CT113)</f>
        <v>367.1053798841383</v>
      </c>
      <c r="CZ113" s="119">
        <f>[4]军团势力点战斗奖励设计!HE117+求节点(活动投放!$S$166:$S$201,活动投放!AS$166:AS$201,$CT113)</f>
        <v>86.543520790681953</v>
      </c>
      <c r="DA113" s="119">
        <f>IF($CT113&lt;前期规划!$C$2,0,求节点(装备突破!$N$166:$N$201,装备突破!AQ$166:AQ$201,$CT113))</f>
        <v>0</v>
      </c>
      <c r="DB113" s="119">
        <f>IF($CT113&lt;前期规划!$C$2,0,求节点(装备突破!$N$166:$N$201,装备突破!AR$166:AR$201,$CT113))</f>
        <v>0</v>
      </c>
      <c r="DC113" s="119">
        <f>IF($CT113&lt;前期规划!$C$2,0,求节点(装备突破!$N$166:$N$201,装备突破!AS$166:AS$201,$CT113))</f>
        <v>0</v>
      </c>
      <c r="DD113" s="119">
        <f>IF($CT113&lt;前期规划!$C$2,0,求节点(装备突破!$N$166:$N$201,装备突破!AT$166:AT$201,$CT113))</f>
        <v>0</v>
      </c>
      <c r="DE113" s="119">
        <f>IF($CT113&lt;前期规划!$C$2,0,求节点(装备突破!$N$166:$N$201,装备突破!AU$166:AU$201,$CT113))</f>
        <v>280</v>
      </c>
      <c r="DF113" s="119">
        <f>IF($CT113&lt;前期规划!$C$2,0,求节点(装备突破!$N$166:$N$201,装备突破!AV$166:AV$201,$CT113))</f>
        <v>40</v>
      </c>
      <c r="DG113" s="80">
        <f t="shared" si="72"/>
        <v>0</v>
      </c>
      <c r="DH113" s="80">
        <f t="shared" si="58"/>
        <v>0</v>
      </c>
      <c r="DI113" s="80">
        <f t="shared" si="59"/>
        <v>0</v>
      </c>
      <c r="DJ113" s="80">
        <f t="shared" si="60"/>
        <v>0</v>
      </c>
      <c r="DK113" s="80">
        <f t="shared" si="61"/>
        <v>1.3110906424433511</v>
      </c>
      <c r="DL113" s="80">
        <f t="shared" si="62"/>
        <v>2.1635880197670487</v>
      </c>
      <c r="DN113" s="128">
        <f>[4]军团势力点战斗奖励设计!HE117/CZ113</f>
        <v>4.1459204524975327E-2</v>
      </c>
      <c r="DO113" s="128">
        <f>求节点(活动投放!$S$166:$S$201,活动投放!AS$166:AS$201,$CT113)/CZ113</f>
        <v>0.95854079547502469</v>
      </c>
      <c r="DU113" s="140">
        <v>108</v>
      </c>
      <c r="DV113" s="140">
        <f>[4]军团势力点战斗奖励设计!AA117+[4]军团势力点战斗奖励设计!AF117+求节点(活动投放!$S$6:$S$41,活动投放!$BC$6:$BC$41,$DU113)</f>
        <v>31787.336467842608</v>
      </c>
      <c r="DW113" s="140">
        <f>[4]军团势力点战斗奖励设计!AB117+[4]军团势力点战斗奖励设计!AG117+求节点(活动投放!$S$46:$S$81,活动投放!$BC$46:$BC$81,$DU113)</f>
        <v>29112.09380746727</v>
      </c>
      <c r="DX113" s="140">
        <f>[4]军团势力点战斗奖励设计!AC117+[4]军团势力点战斗奖励设计!AH117+求节点(活动投放!$S$86:$S$121,活动投放!$BC$86:$BC$121,$DU113)</f>
        <v>25098.065513612892</v>
      </c>
      <c r="DY113" s="140">
        <f>[4]军团势力点战斗奖励设计!AD117+[4]军团势力点战斗奖励设计!AI117+求节点(活动投放!$S$126:$S$161,活动投放!$BC$126:$BC$161,$DU113)</f>
        <v>22814.882294286861</v>
      </c>
      <c r="DZ113" s="140">
        <f>[4]军团势力点战斗奖励设计!AE117+[4]军团势力点战斗奖励设计!AJ117+求节点(活动投放!$S$166:$S$201,活动投放!$BC$166:$BC$201,$DU113)</f>
        <v>21674.318438838898</v>
      </c>
      <c r="EA113" s="140">
        <f>[4]军团势力点战斗奖励设计!BI117+[4]军团势力点战斗奖励设计!BN117+求节点(活动投放!$S$6:$S$41,活动投放!$BE$6:$BE$41,$DU113)</f>
        <v>1058.1257185357624</v>
      </c>
      <c r="EB113" s="140">
        <f>[4]军团势力点战斗奖励设计!BJ117+[4]军团势力点战斗奖励设计!BO117+求节点(活动投放!$S$46:$S$81,活动投放!$BE$46:$BE$81,$DU113)</f>
        <v>941.30664447672802</v>
      </c>
      <c r="EC113" s="140">
        <f>[4]军团势力点战斗奖励设计!BK117+[4]军团势力点战斗奖励设计!BP117+求节点(活动投放!$S$86:$S$121,活动投放!$BE$86:$BE$121,$DU113)</f>
        <v>755.56500990714255</v>
      </c>
      <c r="ED113" s="140">
        <f>[4]军团势力点战斗奖励设计!BL117+[4]军团势力点战斗奖励设计!BQ117+求节点(活动投放!$S$126:$S$161,活动投放!$BE$126:$BE$161,$DU113)</f>
        <v>680.27062981960751</v>
      </c>
      <c r="EE113" s="140">
        <f>[4]军团势力点战斗奖励设计!BM117+[4]军团势力点战斗奖励设计!BR117+求节点(活动投放!$S$166:$S$201,活动投放!$BE$166:$BE$201,$DU113)</f>
        <v>669.05347785908248</v>
      </c>
      <c r="EF113" s="140">
        <f t="shared" si="73"/>
        <v>1.0013723924295757</v>
      </c>
      <c r="EG113" s="140">
        <f t="shared" si="74"/>
        <v>1.0309107373347208</v>
      </c>
      <c r="EH113" s="140">
        <f t="shared" si="75"/>
        <v>1.1072537409982937</v>
      </c>
      <c r="EI113" s="140">
        <f t="shared" si="76"/>
        <v>1.1179316629881482</v>
      </c>
      <c r="EJ113" s="140">
        <f t="shared" si="77"/>
        <v>1.0798498254676134</v>
      </c>
      <c r="EM113" s="140">
        <v>108</v>
      </c>
      <c r="EN113" s="140">
        <f>[4]军团势力点战斗奖励设计!AK117+[4]军团势力点战斗奖励设计!AP117+求节点(活动投放!$S$6:$S$41,活动投放!$BD$6:$BD$41,$EM113)</f>
        <v>3061.9269083353856</v>
      </c>
      <c r="EO113" s="140">
        <f>[4]军团势力点战斗奖励设计!AL117+[4]军团势力点战斗奖励设计!AQ117+求节点(活动投放!$S$46:$S$81,活动投放!$BD$46:$BD$81,$EM113)</f>
        <v>6191.2937101186399</v>
      </c>
      <c r="EP113" s="140">
        <f>[4]军团势力点战斗奖励设计!AM117+[4]军团势力点战斗奖励设计!AR117+求节点(活动投放!$S$86:$S$121,活动投放!$BD$86:$BD$121,$EM113)</f>
        <v>11224.963599406581</v>
      </c>
      <c r="EQ113" s="140">
        <f>[4]军团势力点战斗奖励设计!AN117+[4]军团势力点战斗奖励设计!AS117+求节点(活动投放!$S$126:$S$161,活动投放!$BD$126:$BD$161,$EM113)</f>
        <v>23757.833383095647</v>
      </c>
      <c r="ER113" s="140">
        <f>[4]军团势力点战斗奖励设计!AO117+[4]军团势力点战斗奖励设计!AT117+求节点(活动投放!$S$166:$S$201,活动投放!$BD$166:$BD$201,$EM113)</f>
        <v>41883.48468925622</v>
      </c>
      <c r="ES113" s="140">
        <f>[4]军团势力点战斗奖励设计!BS117+[4]军团势力点战斗奖励设计!BX117+求节点(活动投放!$S$6:$S$41,活动投放!$BF$6:$BF$41,$EM113)</f>
        <v>61.238538166707727</v>
      </c>
      <c r="ET113" s="140">
        <f>[4]军团势力点战斗奖励设计!BT117+[4]军团势力点战斗奖励设计!BY117+求节点(活动投放!$S$46:$S$81,活动投放!$BF$46:$BF$81,$EM113)</f>
        <v>123.82587420237286</v>
      </c>
      <c r="EU113" s="140">
        <f>[4]军团势力点战斗奖励设计!BU117+[4]军团势力点战斗奖励设计!BZ117+求节点(活动投放!$S$86:$S$121,活动投放!$BF$86:$BF$121,$EM113)</f>
        <v>224.49927198813165</v>
      </c>
      <c r="EV113" s="140">
        <f>[4]军团势力点战斗奖励设计!BV117+[4]军团势力点战斗奖励设计!CA117+求节点(活动投放!$S$126:$S$161,活动投放!$BF$126:$BF$161,$EM113)</f>
        <v>475.15666766191282</v>
      </c>
      <c r="EW113" s="140">
        <f>[4]军团势力点战斗奖励设计!BW117+[4]军团势力点战斗奖励设计!CB117+求节点(活动投放!$S$166:$S$201,活动投放!$BF$166:$BF$201,$EM113)</f>
        <v>837.66969378512431</v>
      </c>
      <c r="EX113" s="140">
        <f t="shared" si="78"/>
        <v>0.99999999999999978</v>
      </c>
      <c r="EY113" s="140">
        <f t="shared" si="79"/>
        <v>0.99999999999999956</v>
      </c>
      <c r="EZ113" s="140">
        <f t="shared" si="80"/>
        <v>0.99999999999999989</v>
      </c>
      <c r="FA113" s="140">
        <f t="shared" si="81"/>
        <v>1.0000000000000002</v>
      </c>
      <c r="FB113" s="140">
        <f t="shared" si="82"/>
        <v>1.0000000000000002</v>
      </c>
    </row>
    <row r="114" spans="2:158" x14ac:dyDescent="0.15">
      <c r="B114" s="80">
        <v>109</v>
      </c>
      <c r="C114" s="119">
        <f>[4]军团势力点战斗奖励设计!GB118+求节点(活动投放!$S$6:$S$41,活动投放!AN$6:AN$41,$B114)</f>
        <v>290.98454404687169</v>
      </c>
      <c r="D114" s="119">
        <f>[4]军团势力点战斗奖励设计!GC118+求节点(活动投放!$S$6:$S$41,活动投放!AO$6:AO$41,$B114)</f>
        <v>887.95525353895141</v>
      </c>
      <c r="E114" s="119">
        <f>[4]军团势力点战斗奖励设计!GD118+求节点(活动投放!$S$6:$S$41,活动投放!AP$6:AP$41,$B114)</f>
        <v>427.46275942393021</v>
      </c>
      <c r="F114" s="119">
        <f>[4]军团势力点战斗奖励设计!GE118+求节点(活动投放!$S$6:$S$41,活动投放!AQ$6:AQ$41,$B114)</f>
        <v>189.55042577471397</v>
      </c>
      <c r="G114" s="119">
        <f>[4]军团势力点战斗奖励设计!GF118+求节点(活动投放!$S$6:$S$41,活动投放!AR$6:AR$41,$B114)</f>
        <v>29.771303006922793</v>
      </c>
      <c r="H114" s="119">
        <f>[4]军团势力点战斗奖励设计!GG118+求节点(活动投放!$S$6:$S$41,活动投放!AS$6:AS$41,$B114)</f>
        <v>5.9521280115943123</v>
      </c>
      <c r="I114" s="119">
        <f>IF($B114&lt;前期规划!$C$2,0,求节点(装备突破!$N$6:$N$41,装备突破!AQ$6:AQ$41,$B114))</f>
        <v>0</v>
      </c>
      <c r="J114" s="119">
        <f>IF($B114&lt;前期规划!$C$2,0,求节点(装备突破!$N$6:$N$41,装备突破!AR$6:AR$41,$B114))</f>
        <v>0</v>
      </c>
      <c r="K114" s="119">
        <f>IF($B114&lt;前期规划!$C$2,0,求节点(装备突破!$N$6:$N$41,装备突破!AS$6:AS$41,$B114))</f>
        <v>0</v>
      </c>
      <c r="L114" s="119">
        <f>IF($B114&lt;前期规划!$C$2,0,求节点(装备突破!$N$6:$N$41,装备突破!AT$6:AT$41,$B114))</f>
        <v>0</v>
      </c>
      <c r="M114" s="119">
        <f>IF($B114&lt;前期规划!$C$2,0,求节点(装备突破!$N$6:$N$41,装备突破!AU$6:AU$41,$B114))</f>
        <v>117.54545454545456</v>
      </c>
      <c r="N114" s="119">
        <f>IF($B114&lt;前期规划!$C$2,0,求节点(装备突破!$N$6:$N$41,装备突破!AV$6:AV$41,$B114))</f>
        <v>2.4545454545454541</v>
      </c>
      <c r="O114" s="80">
        <f t="shared" si="63"/>
        <v>0</v>
      </c>
      <c r="P114" s="80">
        <f t="shared" si="64"/>
        <v>0</v>
      </c>
      <c r="Q114" s="80">
        <f t="shared" si="65"/>
        <v>0</v>
      </c>
      <c r="R114" s="80">
        <f t="shared" si="66"/>
        <v>0</v>
      </c>
      <c r="S114" s="80">
        <f t="shared" si="67"/>
        <v>0.25327481289725495</v>
      </c>
      <c r="T114" s="80">
        <f t="shared" si="68"/>
        <v>2.4249410417606461</v>
      </c>
      <c r="V114" s="128">
        <f>[4]军团势力点战斗奖励设计!GD118/E114</f>
        <v>0.95513874736964344</v>
      </c>
      <c r="W114" s="128">
        <f>求节点(活动投放!$S$6:$S$41,活动投放!AP$6:AP$41,$B114)/E114</f>
        <v>4.4861252630356549E-2</v>
      </c>
      <c r="Y114" s="128">
        <f>[4]军团势力点战斗奖励设计!GE118/F114</f>
        <v>0.95144380951291041</v>
      </c>
      <c r="Z114" s="128">
        <f>求节点(活动投放!$S$6:$S$41,活动投放!AQ$6:AQ$41,$B114)/F114</f>
        <v>4.8556190487089611E-2</v>
      </c>
      <c r="AB114" s="128">
        <f>[4]军团势力点战斗奖励设计!GF118/G114</f>
        <v>0.40900867118948397</v>
      </c>
      <c r="AC114" s="128">
        <f>求节点(活动投放!$S$6:$S$41,活动投放!AR$6:AR$41,$B114)/G114</f>
        <v>0.59099132881051597</v>
      </c>
      <c r="AE114" s="128">
        <f>[4]军团势力点战斗奖励设计!GG118/H114</f>
        <v>0.22730845279614684</v>
      </c>
      <c r="AF114" s="128">
        <f>求节点(活动投放!$S$6:$S$41,活动投放!AS$6:AS$41,$B114)/H114</f>
        <v>0.77269154720385314</v>
      </c>
      <c r="AI114" s="80">
        <v>109</v>
      </c>
      <c r="AJ114" s="119">
        <f>[4]军团势力点战斗奖励设计!GH118+求节点(活动投放!$S$46:$S$81,活动投放!AN$46:AN$81,$AI114)</f>
        <v>234.2504143508647</v>
      </c>
      <c r="AK114" s="119">
        <f>[4]军团势力点战斗奖励设计!GI118+求节点(活动投放!$S$46:$S$81,活动投放!AO$46:AO$81,$AI114)</f>
        <v>737.18892106311898</v>
      </c>
      <c r="AL114" s="119">
        <f>[4]军团势力点战斗奖励设计!GJ118+求节点(活动投放!$S$46:$S$81,活动投放!AP$46:AP$81,$AI114)</f>
        <v>383.0573068308147</v>
      </c>
      <c r="AM114" s="119">
        <f>[4]军团势力点战斗奖励设计!GK118+求节点(活动投放!$S$46:$S$81,活动投放!AQ$46:AQ$81,$AI114)</f>
        <v>184.24485217821641</v>
      </c>
      <c r="AN114" s="119">
        <f>[4]军团势力点战斗奖励设计!GL118+求节点(活动投放!$S$46:$S$81,活动投放!AR$46:AR$81,$AI114)</f>
        <v>61.513019201176014</v>
      </c>
      <c r="AO114" s="119">
        <f>[4]军团势力点战斗奖励设计!GM118+求节点(活动投放!$S$46:$S$81,活动投放!AS$46:AS$81,$AI114)</f>
        <v>11.615068243406707</v>
      </c>
      <c r="AP114" s="119">
        <f>IF($AI114&lt;前期规划!$C$2,0,求节点(装备突破!$N$46:$N$81,装备突破!AQ$46:AQ$81,$AI114))</f>
        <v>0</v>
      </c>
      <c r="AQ114" s="119">
        <f>IF($AI114&lt;前期规划!$C$2,0,求节点(装备突破!$N$46:$N$81,装备突破!AR$46:AR$81,$AI114))</f>
        <v>0</v>
      </c>
      <c r="AR114" s="119">
        <f>IF($AI114&lt;前期规划!$C$2,0,求节点(装备突破!$N$46:$N$81,装备突破!AS$46:AS$81,$AI114))</f>
        <v>0</v>
      </c>
      <c r="AS114" s="119">
        <f>IF($AI114&lt;前期规划!$C$2,0,求节点(装备突破!$N$46:$N$81,装备突破!AT$46:AT$81,$AI114))</f>
        <v>0</v>
      </c>
      <c r="AT114" s="119">
        <f>IF($AI114&lt;前期规划!$C$2,0,求节点(装备突破!$N$46:$N$81,装备突破!AU$46:AU$81,$AI114))</f>
        <v>151.81818181818181</v>
      </c>
      <c r="AU114" s="119">
        <f>IF($AI114&lt;前期规划!$C$2,0,求节点(装备突破!$N$46:$N$81,装备突破!AV$46:AV$81,$AI114))</f>
        <v>8.1818181818181817</v>
      </c>
      <c r="AV114" s="80">
        <f t="shared" si="69"/>
        <v>0</v>
      </c>
      <c r="AW114" s="80">
        <f t="shared" si="43"/>
        <v>0</v>
      </c>
      <c r="AX114" s="80">
        <f t="shared" si="44"/>
        <v>0</v>
      </c>
      <c r="AY114" s="80">
        <f t="shared" si="45"/>
        <v>0</v>
      </c>
      <c r="AZ114" s="80">
        <f t="shared" si="46"/>
        <v>0.40517557557660849</v>
      </c>
      <c r="BA114" s="80">
        <f t="shared" si="47"/>
        <v>1.419619451971931</v>
      </c>
      <c r="BD114" s="80">
        <v>109</v>
      </c>
      <c r="BE114" s="119">
        <f>[4]军团势力点战斗奖励设计!GN118+求节点(活动投放!$S$86:$S$121,活动投放!AN$86:AN$121,$BD114)</f>
        <v>164.42807037471789</v>
      </c>
      <c r="BF114" s="119">
        <f>[4]军团势力点战斗奖励设计!GO118+求节点(活动投放!$S$86:$S$121,活动投放!AO$86:AO$121,$BD114)</f>
        <v>550.63472633646688</v>
      </c>
      <c r="BG114" s="119">
        <f>[4]军团势力点战斗奖励设计!GP118+求节点(活动投放!$S$86:$S$121,活动投放!AP$86:AP$121,$BD114)</f>
        <v>335.69670513522158</v>
      </c>
      <c r="BH114" s="119">
        <f>[4]军团势力点战斗奖励设计!GQ118+求节点(活动投放!$S$86:$S$121,活动投放!AQ$86:AQ$121,$BD114)</f>
        <v>171.59350950576192</v>
      </c>
      <c r="BI114" s="119">
        <f>[4]军团势力点战斗奖励设计!GR118+求节点(活动投放!$S$86:$S$121,活动投放!AR$86:AR$121,$BD114)</f>
        <v>107.98819924208112</v>
      </c>
      <c r="BJ114" s="119">
        <f>[4]军团势力点战斗奖励设计!GS118+求节点(活动投放!$S$86:$S$121,活动投放!AS$86:AS$121,$BD114)</f>
        <v>20.816245330634633</v>
      </c>
      <c r="BK114" s="119">
        <f>IF($BD114&lt;前期规划!$C$2,0,求节点(装备突破!$N$86:$N$121,装备突破!AQ$86:AQ$121,$BD114))</f>
        <v>0</v>
      </c>
      <c r="BL114" s="119">
        <f>IF($BD114&lt;前期规划!$C$2,0,求节点(装备突破!$N$86:$N$121,装备突破!AR$86:AR$121,$BD114))</f>
        <v>0</v>
      </c>
      <c r="BM114" s="119">
        <f>IF($BD114&lt;前期规划!$C$2,0,求节点(装备突破!$N$86:$N$121,装备突破!AS$86:AS$121,$BD114))</f>
        <v>0</v>
      </c>
      <c r="BN114" s="119">
        <f>IF($BD114&lt;前期规划!$C$2,0,求节点(装备突破!$N$86:$N$121,装备突破!AT$86:AT$121,$BD114))</f>
        <v>0</v>
      </c>
      <c r="BO114" s="119">
        <f>IF($BD114&lt;前期规划!$C$2,0,求节点(装备突破!$N$86:$N$121,装备突破!AU$86:AU$121,$BD114))</f>
        <v>179.54545454545456</v>
      </c>
      <c r="BP114" s="119">
        <f>IF($BD114&lt;前期规划!$C$2,0,求节点(装备突破!$N$86:$N$121,装备突破!AV$86:AV$121,$BD114))</f>
        <v>20.454545454545453</v>
      </c>
      <c r="BQ114" s="80">
        <f t="shared" si="70"/>
        <v>0</v>
      </c>
      <c r="BR114" s="80">
        <f t="shared" si="48"/>
        <v>0</v>
      </c>
      <c r="BS114" s="80">
        <f t="shared" si="49"/>
        <v>0</v>
      </c>
      <c r="BT114" s="80">
        <f t="shared" si="50"/>
        <v>0</v>
      </c>
      <c r="BU114" s="80">
        <f t="shared" si="51"/>
        <v>0.6014532616014644</v>
      </c>
      <c r="BV114" s="80">
        <f t="shared" si="52"/>
        <v>1.0176831050532489</v>
      </c>
      <c r="BY114" s="80">
        <v>109</v>
      </c>
      <c r="BZ114" s="119">
        <f>[4]军团势力点战斗奖励设计!GT118+求节点(活动投放!$S$126:$S$161,活动投放!AN$126:AN$161,$BY114)</f>
        <v>95.085940621119036</v>
      </c>
      <c r="CA114" s="119">
        <f>[4]军团势力点战斗奖励设计!GU118+求节点(活动投放!$S$126:$S$161,活动投放!AO$126:AO$161,$BY114)</f>
        <v>443.117718277525</v>
      </c>
      <c r="CB114" s="119">
        <f>[4]军团势力点战斗奖励设计!GV118+求节点(活动投放!$S$126:$S$161,活动投放!AP$126:AP$161,$BY114)</f>
        <v>388.80231153068439</v>
      </c>
      <c r="CC114" s="119">
        <f>[4]军团势力点战斗奖励设计!GW118+求节点(活动投放!$S$126:$S$161,活动投放!AQ$126:AQ$161,$BY114)</f>
        <v>198.9312919930733</v>
      </c>
      <c r="CD114" s="119">
        <f>[4]军团势力点战斗奖励设计!GX118+求节点(活动投放!$S$126:$S$161,活动投放!AR$126:AR$161,$BY114)</f>
        <v>221.72757061788593</v>
      </c>
      <c r="CE114" s="119">
        <f>[4]军团势力点战斗奖励设计!GY118+求节点(活动投放!$S$126:$S$161,活动投放!AS$126:AS$161,$BY114)</f>
        <v>50.45844403404314</v>
      </c>
      <c r="CF114" s="119">
        <f>IF($BY114&lt;前期规划!$C$2,0,求节点(装备突破!$N$126:$N$161,装备突破!AQ$126:AQ$161,$BY114))</f>
        <v>0</v>
      </c>
      <c r="CG114" s="119">
        <f>IF($BY114&lt;前期规划!$C$2,0,求节点(装备突破!$N$126:$N$161,装备突破!AR$126:AR$161,$BY114))</f>
        <v>0</v>
      </c>
      <c r="CH114" s="119">
        <f>IF($BY114&lt;前期规划!$C$2,0,求节点(装备突破!$N$126:$N$161,装备突破!AS$126:AS$161,$BY114))</f>
        <v>0</v>
      </c>
      <c r="CI114" s="119">
        <f>IF($BY114&lt;前期规划!$C$2,0,求节点(装备突破!$N$126:$N$161,装备突破!AT$126:AT$161,$BY114))</f>
        <v>0</v>
      </c>
      <c r="CJ114" s="119">
        <f>IF($BY114&lt;前期规划!$C$2,0,求节点(装备突破!$N$126:$N$161,装备突破!AU$126:AU$161,$BY114))</f>
        <v>210</v>
      </c>
      <c r="CK114" s="119">
        <f>IF($BY114&lt;前期规划!$C$2,0,求节点(装备突破!$N$126:$N$161,装备突破!AV$126:AV$161,$BY114))</f>
        <v>30</v>
      </c>
      <c r="CL114" s="80">
        <f t="shared" si="71"/>
        <v>0</v>
      </c>
      <c r="CM114" s="80">
        <f t="shared" si="53"/>
        <v>0</v>
      </c>
      <c r="CN114" s="80">
        <f t="shared" si="54"/>
        <v>0</v>
      </c>
      <c r="CO114" s="80">
        <f t="shared" si="55"/>
        <v>0</v>
      </c>
      <c r="CP114" s="80">
        <f t="shared" si="56"/>
        <v>1.0558455743708854</v>
      </c>
      <c r="CQ114" s="80">
        <f t="shared" si="57"/>
        <v>1.6819481344681046</v>
      </c>
      <c r="CT114" s="80">
        <v>109</v>
      </c>
      <c r="CU114" s="119">
        <f>[4]军团势力点战斗奖励设计!GZ118+求节点(活动投放!$S$166:$S$201,活动投放!AN$166:AN$201,$CT114)</f>
        <v>61.628981302607144</v>
      </c>
      <c r="CV114" s="119">
        <f>[4]军团势力点战斗奖励设计!HA118+求节点(活动投放!$S$166:$S$201,活动投放!AO$166:AO$201,$CT114)</f>
        <v>410.2187794471148</v>
      </c>
      <c r="CW114" s="119">
        <f>[4]军团势力点战斗奖励设计!HB118+求节点(活动投放!$S$166:$S$201,活动投放!AP$166:AP$201,$CT114)</f>
        <v>509.0685646850751</v>
      </c>
      <c r="CX114" s="119">
        <f>[4]军团势力点战斗奖励设计!HC118+求节点(活动投放!$S$166:$S$201,活动投放!AQ$166:AQ$201,$CT114)</f>
        <v>256.92668735842261</v>
      </c>
      <c r="CY114" s="119">
        <f>[4]军团势力点战斗奖励设计!HD118+求节点(活动投放!$S$166:$S$201,活动投放!AR$166:AR$201,$CT114)</f>
        <v>391.37760654473578</v>
      </c>
      <c r="CZ114" s="119">
        <f>[4]军团势力点战斗奖励设计!HE118+求节点(活动投放!$S$166:$S$201,活动投放!AS$166:AS$201,$CT114)</f>
        <v>92.364126465660277</v>
      </c>
      <c r="DA114" s="119">
        <f>IF($CT114&lt;前期规划!$C$2,0,求节点(装备突破!$N$166:$N$201,装备突破!AQ$166:AQ$201,$CT114))</f>
        <v>0</v>
      </c>
      <c r="DB114" s="119">
        <f>IF($CT114&lt;前期规划!$C$2,0,求节点(装备突破!$N$166:$N$201,装备突破!AR$166:AR$201,$CT114))</f>
        <v>0</v>
      </c>
      <c r="DC114" s="119">
        <f>IF($CT114&lt;前期规划!$C$2,0,求节点(装备突破!$N$166:$N$201,装备突破!AS$166:AS$201,$CT114))</f>
        <v>0</v>
      </c>
      <c r="DD114" s="119">
        <f>IF($CT114&lt;前期规划!$C$2,0,求节点(装备突破!$N$166:$N$201,装备突破!AT$166:AT$201,$CT114))</f>
        <v>0</v>
      </c>
      <c r="DE114" s="119">
        <f>IF($CT114&lt;前期规划!$C$2,0,求节点(装备突破!$N$166:$N$201,装备突破!AU$166:AU$201,$CT114))</f>
        <v>280</v>
      </c>
      <c r="DF114" s="119">
        <f>IF($CT114&lt;前期规划!$C$2,0,求节点(装备突破!$N$166:$N$201,装备突破!AV$166:AV$201,$CT114))</f>
        <v>40</v>
      </c>
      <c r="DG114" s="80">
        <f t="shared" si="72"/>
        <v>0</v>
      </c>
      <c r="DH114" s="80">
        <f t="shared" si="58"/>
        <v>0</v>
      </c>
      <c r="DI114" s="80">
        <f t="shared" si="59"/>
        <v>0</v>
      </c>
      <c r="DJ114" s="80">
        <f t="shared" si="60"/>
        <v>0</v>
      </c>
      <c r="DK114" s="80">
        <f t="shared" si="61"/>
        <v>1.3977771662311993</v>
      </c>
      <c r="DL114" s="80">
        <f t="shared" si="62"/>
        <v>2.3091031616415068</v>
      </c>
      <c r="DN114" s="128">
        <f>[4]军团势力点战斗奖励设计!HE118/CZ114</f>
        <v>4.5337989680415677E-2</v>
      </c>
      <c r="DO114" s="128">
        <f>求节点(活动投放!$S$166:$S$201,活动投放!AS$166:AS$201,$CT114)/CZ114</f>
        <v>0.95466201031958431</v>
      </c>
      <c r="DU114" s="140">
        <v>109</v>
      </c>
      <c r="DV114" s="140">
        <f>[4]军团势力点战斗奖励设计!AA118+[4]军团势力点战斗奖励设计!AF118+求节点(活动投放!$S$6:$S$41,活动投放!$BC$6:$BC$41,$DU114)</f>
        <v>35373.910799655452</v>
      </c>
      <c r="DW114" s="140">
        <f>[4]军团势力点战斗奖励设计!AB118+[4]军团势力点战斗奖励设计!AG118+求节点(活动投放!$S$46:$S$81,活动投放!$BC$46:$BC$81,$DU114)</f>
        <v>31557.093173359117</v>
      </c>
      <c r="DX114" s="140">
        <f>[4]军团势力点战斗奖励设计!AC118+[4]军团势力点战斗奖励设计!AH118+求节点(活动投放!$S$86:$S$121,活动投放!$BC$86:$BC$121,$DU114)</f>
        <v>26708.591624798904</v>
      </c>
      <c r="DY114" s="140">
        <f>[4]军团势力点战斗奖励设计!AD118+[4]军团势力点战斗奖励设计!AI118+求节点(活动投放!$S$126:$S$161,活动投放!$BC$126:$BC$161,$DU114)</f>
        <v>24045.578338008196</v>
      </c>
      <c r="DZ114" s="140">
        <f>[4]军团势力点战斗奖励设计!AE118+[4]军团势力点战斗奖励设计!AJ118+求节点(活动投放!$S$166:$S$201,活动投放!$BC$166:$BC$201,$DU114)</f>
        <v>22703.316320217833</v>
      </c>
      <c r="EA114" s="140">
        <f>[4]军团势力点战斗奖励设计!BI118+[4]军团势力点战斗奖励设计!BN118+求节点(活动投放!$S$6:$S$41,活动投放!$BE$6:$BE$41,$DU114)</f>
        <v>1169.2666609530327</v>
      </c>
      <c r="EB114" s="140">
        <f>[4]军团势力点战斗奖励设计!BJ118+[4]军团势力点战斗奖励设计!BO118+求节点(活动投放!$S$46:$S$81,活动投放!$BE$46:$BE$81,$DU114)</f>
        <v>1000.4369014625091</v>
      </c>
      <c r="EC114" s="140">
        <f>[4]军团势力点战斗奖励设计!BK118+[4]军团势力点战斗奖励设计!BP118+求节点(活动投放!$S$86:$S$121,活动投放!$BE$86:$BE$121,$DU114)</f>
        <v>779.46790629750683</v>
      </c>
      <c r="ED114" s="140">
        <f>[4]军团势力点战斗奖励设计!BL118+[4]军团势力点战斗奖励设计!BQ118+求节点(活动投放!$S$126:$S$161,活动投放!$BE$126:$BE$161,$DU114)</f>
        <v>696.7312821313501</v>
      </c>
      <c r="EE114" s="140">
        <f>[4]军团势力点战斗奖励设计!BM118+[4]军团势力点战斗奖励设计!BR118+求节点(活动投放!$S$166:$S$201,活动投放!$BE$166:$BE$201,$DU114)</f>
        <v>688.13692221878887</v>
      </c>
      <c r="EF114" s="140">
        <f t="shared" si="73"/>
        <v>1.0084357994329904</v>
      </c>
      <c r="EG114" s="140">
        <f t="shared" si="74"/>
        <v>1.0514437284759199</v>
      </c>
      <c r="EH114" s="140">
        <f t="shared" si="75"/>
        <v>1.1421719615399957</v>
      </c>
      <c r="EI114" s="140">
        <f t="shared" si="76"/>
        <v>1.1503994416350916</v>
      </c>
      <c r="EJ114" s="140">
        <f t="shared" si="77"/>
        <v>1.0997480097911607</v>
      </c>
      <c r="EM114" s="140">
        <v>109</v>
      </c>
      <c r="EN114" s="140">
        <f>[4]军团势力点战斗奖励设计!AK118+[4]军团势力点战斗奖励设计!AP118+求节点(活动投放!$S$6:$S$41,活动投放!$BD$6:$BD$41,$EM114)</f>
        <v>3387.3952607940769</v>
      </c>
      <c r="EO114" s="140">
        <f>[4]军团势力点战斗奖励设计!AL118+[4]军团势力点战斗奖励设计!AQ118+求节点(活动投放!$S$46:$S$81,活动投放!$BD$46:$BD$81,$EM114)</f>
        <v>6981.0935958545888</v>
      </c>
      <c r="EP114" s="140">
        <f>[4]军团势力点战斗奖励设计!AM118+[4]军团势力点战斗奖励设计!AR118+求节点(活动投放!$S$86:$S$121,活动投放!$BD$86:$BD$121,$EM114)</f>
        <v>12261.486552062295</v>
      </c>
      <c r="EQ114" s="140">
        <f>[4]军团势力点战斗奖励设计!AN118+[4]军团势力点战斗奖励设计!AS118+求节点(活动投放!$S$126:$S$161,活动投放!$BD$126:$BD$161,$EM114)</f>
        <v>25389.720929173021</v>
      </c>
      <c r="ER114" s="140">
        <f>[4]军团势力点战斗奖励设计!AO118+[4]军团势力点战斗奖励设计!AT118+求节点(活动投放!$S$166:$S$201,活动投放!$BD$166:$BD$201,$EM114)</f>
        <v>44691.959176998032</v>
      </c>
      <c r="ES114" s="140">
        <f>[4]军团势力点战斗奖励设计!BS118+[4]军团势力点战斗奖励设计!BX118+求节点(活动投放!$S$6:$S$41,活动投放!$BF$6:$BF$41,$EM114)</f>
        <v>67.747905215881559</v>
      </c>
      <c r="ET114" s="140">
        <f>[4]军团势力点战斗奖励设计!BT118+[4]军团势力点战斗奖励设计!BY118+求节点(活动投放!$S$46:$S$81,活动投放!$BF$46:$BF$81,$EM114)</f>
        <v>139.62187191709182</v>
      </c>
      <c r="EU114" s="140">
        <f>[4]军团势力点战斗奖励设计!BU118+[4]军团势力点战斗奖励设计!BZ118+求节点(活动投放!$S$86:$S$121,活动投放!$BF$86:$BF$121,$EM114)</f>
        <v>245.22973104124594</v>
      </c>
      <c r="EV114" s="140">
        <f>[4]军团势力点战斗奖励设计!BV118+[4]军团势力点战斗奖励设计!CA118+求节点(活动投放!$S$126:$S$161,活动投放!$BF$126:$BF$161,$EM114)</f>
        <v>507.79441858346036</v>
      </c>
      <c r="EW114" s="140">
        <f>[4]军团势力点战斗奖励设计!BW118+[4]军团势力点战斗奖励设计!CB118+求节点(活动投放!$S$166:$S$201,活动投放!$BF$166:$BF$201,$EM114)</f>
        <v>893.83918353996057</v>
      </c>
      <c r="EX114" s="140">
        <f t="shared" si="78"/>
        <v>0.99999999999999956</v>
      </c>
      <c r="EY114" s="140">
        <f t="shared" si="79"/>
        <v>0.99999999999999956</v>
      </c>
      <c r="EZ114" s="140">
        <f t="shared" si="80"/>
        <v>0.99999999999999989</v>
      </c>
      <c r="FA114" s="140">
        <f t="shared" si="81"/>
        <v>1.0000000000000002</v>
      </c>
      <c r="FB114" s="140">
        <f t="shared" si="82"/>
        <v>1.0000000000000002</v>
      </c>
    </row>
    <row r="115" spans="2:158" x14ac:dyDescent="0.15">
      <c r="B115" s="80">
        <v>110</v>
      </c>
      <c r="C115" s="119">
        <f>[4]军团势力点战斗奖励设计!GB119+求节点(活动投放!$S$6:$S$41,活动投放!AN$6:AN$41,$B115)</f>
        <v>290.98454404687169</v>
      </c>
      <c r="D115" s="119">
        <f>[4]军团势力点战斗奖励设计!GC119+求节点(活动投放!$S$6:$S$41,活动投放!AO$6:AO$41,$B115)</f>
        <v>940.16704763959569</v>
      </c>
      <c r="E115" s="119">
        <f>[4]军团势力点战斗奖励设计!GD119+求节点(活动投放!$S$6:$S$41,活动投放!AP$6:AP$41,$B115)</f>
        <v>462.20529514613389</v>
      </c>
      <c r="F115" s="119">
        <f>[4]军团势力点战斗奖励设计!GE119+求节点(活动投放!$S$6:$S$41,活动投放!AQ$6:AQ$41,$B115)</f>
        <v>212.71211625618312</v>
      </c>
      <c r="G115" s="119">
        <f>[4]军团势力点战斗奖励设计!GF119+求节点(活动投放!$S$6:$S$41,活动投放!AR$6:AR$41,$B115)</f>
        <v>34.894491899648628</v>
      </c>
      <c r="H115" s="119">
        <f>[4]军团势力点战斗奖励设计!GG119+求节点(活动投放!$S$6:$S$41,活动投放!AS$6:AS$41,$B115)</f>
        <v>6.5213712218971835</v>
      </c>
      <c r="I115" s="119">
        <f>IF($B115&lt;前期规划!$C$2,0,求节点(装备突破!$N$6:$N$41,装备突破!AQ$6:AQ$41,$B115))</f>
        <v>0</v>
      </c>
      <c r="J115" s="119">
        <f>IF($B115&lt;前期规划!$C$2,0,求节点(装备突破!$N$6:$N$41,装备突破!AR$6:AR$41,$B115))</f>
        <v>0</v>
      </c>
      <c r="K115" s="119">
        <f>IF($B115&lt;前期规划!$C$2,0,求节点(装备突破!$N$6:$N$41,装备突破!AS$6:AS$41,$B115))</f>
        <v>0</v>
      </c>
      <c r="L115" s="119">
        <f>IF($B115&lt;前期规划!$C$2,0,求节点(装备突破!$N$6:$N$41,装备突破!AT$6:AT$41,$B115))</f>
        <v>0</v>
      </c>
      <c r="M115" s="119">
        <f>IF($B115&lt;前期规划!$C$2,0,求节点(装备突破!$N$6:$N$41,装备突破!AU$6:AU$41,$B115))</f>
        <v>117.54545454545456</v>
      </c>
      <c r="N115" s="119">
        <f>IF($B115&lt;前期规划!$C$2,0,求节点(装备突破!$N$6:$N$41,装备突破!AV$6:AV$41,$B115))</f>
        <v>2.4545454545454541</v>
      </c>
      <c r="O115" s="80">
        <f t="shared" si="63"/>
        <v>0</v>
      </c>
      <c r="P115" s="80">
        <f t="shared" si="64"/>
        <v>0</v>
      </c>
      <c r="Q115" s="80">
        <f t="shared" si="65"/>
        <v>0</v>
      </c>
      <c r="R115" s="80">
        <f t="shared" si="66"/>
        <v>0</v>
      </c>
      <c r="S115" s="80">
        <f t="shared" si="67"/>
        <v>0.2968595598577996</v>
      </c>
      <c r="T115" s="80">
        <f t="shared" si="68"/>
        <v>2.6568549422544088</v>
      </c>
      <c r="V115" s="128">
        <f>[4]军团势力点战斗奖励设计!GD119/E115</f>
        <v>0.95851082832245937</v>
      </c>
      <c r="W115" s="128">
        <f>求节点(活动投放!$S$6:$S$41,活动投放!AP$6:AP$41,$B115)/E115</f>
        <v>4.1489171677540571E-2</v>
      </c>
      <c r="Y115" s="128">
        <f>[4]军团势力点战斗奖励设计!GE119/F115</f>
        <v>0.95673097168691068</v>
      </c>
      <c r="Z115" s="128">
        <f>求节点(活动投放!$S$6:$S$41,活动投放!AQ$6:AQ$41,$B115)/F115</f>
        <v>4.3269028313089396E-2</v>
      </c>
      <c r="AB115" s="128">
        <f>[4]军团势力点战斗奖励设计!GF119/G115</f>
        <v>0.49577767244523258</v>
      </c>
      <c r="AC115" s="128">
        <f>求节点(活动投放!$S$6:$S$41,活动投放!AR$6:AR$41,$B115)/G115</f>
        <v>0.50422232755476748</v>
      </c>
      <c r="AE115" s="128">
        <f>[4]军团势力点战斗奖励设计!GG119/H115</f>
        <v>0.29475583493984475</v>
      </c>
      <c r="AF115" s="128">
        <f>求节点(活动投放!$S$6:$S$41,活动投放!AS$6:AS$41,$B115)/H115</f>
        <v>0.70524416506015519</v>
      </c>
      <c r="AI115" s="80">
        <v>110</v>
      </c>
      <c r="AJ115" s="119">
        <f>[4]军团势力点战斗奖励设计!GH119+求节点(活动投放!$S$46:$S$81,活动投放!AN$46:AN$81,$AI115)</f>
        <v>234.2504143508647</v>
      </c>
      <c r="AK115" s="119">
        <f>[4]军团势力点战斗奖励设计!GI119+求节点(活动投放!$S$46:$S$81,活动投放!AO$46:AO$81,$AI115)</f>
        <v>763.62441468063219</v>
      </c>
      <c r="AL115" s="119">
        <f>[4]军团势力点战斗奖励设计!GJ119+求节点(活动投放!$S$46:$S$81,活动投放!AP$46:AP$81,$AI115)</f>
        <v>405.46074740389128</v>
      </c>
      <c r="AM115" s="119">
        <f>[4]军团势力点战斗奖励设计!GK119+求节点(活动投放!$S$46:$S$81,活动投放!AQ$46:AQ$81,$AI115)</f>
        <v>199.18047922693418</v>
      </c>
      <c r="AN115" s="119">
        <f>[4]军团势力点战斗奖励设计!GL119+求节点(活动投放!$S$46:$S$81,活动投放!AR$46:AR$81,$AI115)</f>
        <v>71.326235805029057</v>
      </c>
      <c r="AO115" s="119">
        <f>[4]军团势力点战斗奖励设计!GM119+求节点(活动投放!$S$46:$S$81,活动投放!AS$46:AS$81,$AI115)</f>
        <v>12.705425643834825</v>
      </c>
      <c r="AP115" s="119">
        <f>IF($AI115&lt;前期规划!$C$2,0,求节点(装备突破!$N$46:$N$81,装备突破!AQ$46:AQ$81,$AI115))</f>
        <v>0</v>
      </c>
      <c r="AQ115" s="119">
        <f>IF($AI115&lt;前期规划!$C$2,0,求节点(装备突破!$N$46:$N$81,装备突破!AR$46:AR$81,$AI115))</f>
        <v>0</v>
      </c>
      <c r="AR115" s="119">
        <f>IF($AI115&lt;前期规划!$C$2,0,求节点(装备突破!$N$46:$N$81,装备突破!AS$46:AS$81,$AI115))</f>
        <v>0</v>
      </c>
      <c r="AS115" s="119">
        <f>IF($AI115&lt;前期规划!$C$2,0,求节点(装备突破!$N$46:$N$81,装备突破!AT$46:AT$81,$AI115))</f>
        <v>0</v>
      </c>
      <c r="AT115" s="119">
        <f>IF($AI115&lt;前期规划!$C$2,0,求节点(装备突破!$N$46:$N$81,装备突破!AU$46:AU$81,$AI115))</f>
        <v>151.81818181818181</v>
      </c>
      <c r="AU115" s="119">
        <f>IF($AI115&lt;前期规划!$C$2,0,求节点(装备突破!$N$46:$N$81,装备突破!AV$46:AV$81,$AI115))</f>
        <v>8.1818181818181817</v>
      </c>
      <c r="AV115" s="80">
        <f t="shared" si="69"/>
        <v>0</v>
      </c>
      <c r="AW115" s="80">
        <f t="shared" si="43"/>
        <v>0</v>
      </c>
      <c r="AX115" s="80">
        <f t="shared" si="44"/>
        <v>0</v>
      </c>
      <c r="AY115" s="80">
        <f t="shared" si="45"/>
        <v>0</v>
      </c>
      <c r="AZ115" s="80">
        <f t="shared" si="46"/>
        <v>0.46981352925468245</v>
      </c>
      <c r="BA115" s="80">
        <f t="shared" si="47"/>
        <v>1.5528853564687009</v>
      </c>
      <c r="BD115" s="80">
        <v>110</v>
      </c>
      <c r="BE115" s="119">
        <f>[4]军团势力点战斗奖励设计!GN119+求节点(活动投放!$S$86:$S$121,活动投放!AN$86:AN$121,$BD115)</f>
        <v>164.42807037471789</v>
      </c>
      <c r="BF115" s="119">
        <f>[4]军团势力点战斗奖励设计!GO119+求节点(活动投放!$S$86:$S$121,活动投放!AO$86:AO$121,$BD115)</f>
        <v>559.67150152953218</v>
      </c>
      <c r="BG115" s="119">
        <f>[4]军团势力点战斗奖励设计!GP119+求节点(活动投放!$S$86:$S$121,活动投放!AP$86:AP$121,$BD115)</f>
        <v>349.09133455001734</v>
      </c>
      <c r="BH115" s="119">
        <f>[4]军团势力点战斗奖励设计!GQ119+求节点(活动投放!$S$86:$S$121,活动投放!AQ$86:AQ$121,$BD115)</f>
        <v>180.52326244895903</v>
      </c>
      <c r="BI115" s="119">
        <f>[4]军团势力点战斗奖励设计!GR119+求节点(活动投放!$S$86:$S$121,活动投放!AR$86:AR$121,$BD115)</f>
        <v>119.94704569051589</v>
      </c>
      <c r="BJ115" s="119">
        <f>[4]军团势力点战斗奖励设计!GS119+求节点(活动投放!$S$86:$S$121,活动投放!AS$86:AS$121,$BD115)</f>
        <v>22.145006047127382</v>
      </c>
      <c r="BK115" s="119">
        <f>IF($BD115&lt;前期规划!$C$2,0,求节点(装备突破!$N$86:$N$121,装备突破!AQ$86:AQ$121,$BD115))</f>
        <v>0</v>
      </c>
      <c r="BL115" s="119">
        <f>IF($BD115&lt;前期规划!$C$2,0,求节点(装备突破!$N$86:$N$121,装备突破!AR$86:AR$121,$BD115))</f>
        <v>0</v>
      </c>
      <c r="BM115" s="119">
        <f>IF($BD115&lt;前期规划!$C$2,0,求节点(装备突破!$N$86:$N$121,装备突破!AS$86:AS$121,$BD115))</f>
        <v>0</v>
      </c>
      <c r="BN115" s="119">
        <f>IF($BD115&lt;前期规划!$C$2,0,求节点(装备突破!$N$86:$N$121,装备突破!AT$86:AT$121,$BD115))</f>
        <v>0</v>
      </c>
      <c r="BO115" s="119">
        <f>IF($BD115&lt;前期规划!$C$2,0,求节点(装备突破!$N$86:$N$121,装备突破!AU$86:AU$121,$BD115))</f>
        <v>179.54545454545456</v>
      </c>
      <c r="BP115" s="119">
        <f>IF($BD115&lt;前期规划!$C$2,0,求节点(装备突破!$N$86:$N$121,装备突破!AV$86:AV$121,$BD115))</f>
        <v>20.454545454545453</v>
      </c>
      <c r="BQ115" s="80">
        <f t="shared" si="70"/>
        <v>0</v>
      </c>
      <c r="BR115" s="80">
        <f t="shared" si="48"/>
        <v>0</v>
      </c>
      <c r="BS115" s="80">
        <f t="shared" si="49"/>
        <v>0</v>
      </c>
      <c r="BT115" s="80">
        <f t="shared" si="50"/>
        <v>0</v>
      </c>
      <c r="BU115" s="80">
        <f t="shared" si="51"/>
        <v>0.66805949498515171</v>
      </c>
      <c r="BV115" s="80">
        <f t="shared" si="52"/>
        <v>1.0826447400817831</v>
      </c>
      <c r="BY115" s="80">
        <v>110</v>
      </c>
      <c r="BZ115" s="119">
        <f>[4]军团势力点战斗奖励设计!GT119+求节点(活动投放!$S$126:$S$161,活动投放!AN$126:AN$161,$BY115)</f>
        <v>95.085940621119036</v>
      </c>
      <c r="CA115" s="119">
        <f>[4]军团势力点战斗奖励设计!GU119+求节点(活动投放!$S$126:$S$161,活动投放!AO$126:AO$161,$BY115)</f>
        <v>449.05420259559151</v>
      </c>
      <c r="CB115" s="119">
        <f>[4]军团势力点战斗奖励设计!GV119+求节点(活动投放!$S$126:$S$161,活动投放!AP$126:AP$161,$BY115)</f>
        <v>403.95586731299244</v>
      </c>
      <c r="CC115" s="119">
        <f>[4]军团势力点战斗奖励设计!GW119+求节点(活动投放!$S$126:$S$161,活动投放!AQ$126:AQ$161,$BY115)</f>
        <v>207.66652189910707</v>
      </c>
      <c r="CD115" s="119">
        <f>[4]军团势力点战斗奖励设计!GX119+求节点(活动投放!$S$126:$S$161,活动投放!AR$126:AR$161,$BY115)</f>
        <v>238.15806997423471</v>
      </c>
      <c r="CE115" s="119">
        <f>[4]军团势力点战斗奖励设计!GY119+求节点(活动投放!$S$126:$S$161,活动投放!AS$126:AS$161,$BY115)</f>
        <v>53.34738666347458</v>
      </c>
      <c r="CF115" s="119">
        <f>IF($BY115&lt;前期规划!$C$2,0,求节点(装备突破!$N$126:$N$161,装备突破!AQ$126:AQ$161,$BY115))</f>
        <v>0</v>
      </c>
      <c r="CG115" s="119">
        <f>IF($BY115&lt;前期规划!$C$2,0,求节点(装备突破!$N$126:$N$161,装备突破!AR$126:AR$161,$BY115))</f>
        <v>0</v>
      </c>
      <c r="CH115" s="119">
        <f>IF($BY115&lt;前期规划!$C$2,0,求节点(装备突破!$N$126:$N$161,装备突破!AS$126:AS$161,$BY115))</f>
        <v>0</v>
      </c>
      <c r="CI115" s="119">
        <f>IF($BY115&lt;前期规划!$C$2,0,求节点(装备突破!$N$126:$N$161,装备突破!AT$126:AT$161,$BY115))</f>
        <v>0</v>
      </c>
      <c r="CJ115" s="119">
        <f>IF($BY115&lt;前期规划!$C$2,0,求节点(装备突破!$N$126:$N$161,装备突破!AU$126:AU$161,$BY115))</f>
        <v>210</v>
      </c>
      <c r="CK115" s="119">
        <f>IF($BY115&lt;前期规划!$C$2,0,求节点(装备突破!$N$126:$N$161,装备突破!AV$126:AV$161,$BY115))</f>
        <v>30</v>
      </c>
      <c r="CL115" s="80">
        <f t="shared" si="71"/>
        <v>0</v>
      </c>
      <c r="CM115" s="80">
        <f t="shared" si="53"/>
        <v>0</v>
      </c>
      <c r="CN115" s="80">
        <f t="shared" si="54"/>
        <v>0</v>
      </c>
      <c r="CO115" s="80">
        <f t="shared" si="55"/>
        <v>0</v>
      </c>
      <c r="CP115" s="80">
        <f t="shared" si="56"/>
        <v>1.1340860474963557</v>
      </c>
      <c r="CQ115" s="80">
        <f t="shared" si="57"/>
        <v>1.7782462221158193</v>
      </c>
      <c r="CT115" s="80">
        <v>110</v>
      </c>
      <c r="CU115" s="119">
        <f>[4]军团势力点战斗奖励设计!GZ119+求节点(活动投放!$S$166:$S$201,活动投放!AN$166:AN$201,$CT115)</f>
        <v>61.628981302607144</v>
      </c>
      <c r="CV115" s="119">
        <f>[4]军团势力点战斗奖励设计!HA119+求节点(活动投放!$S$166:$S$201,活动投放!AO$166:AO$201,$CT115)</f>
        <v>418.25112927974544</v>
      </c>
      <c r="CW115" s="119">
        <f>[4]军团势力点战斗奖励设计!HB119+求节点(活动投放!$S$166:$S$201,活动投放!AP$166:AP$201,$CT115)</f>
        <v>532.70238940642389</v>
      </c>
      <c r="CX115" s="119">
        <f>[4]军团势力点战斗奖励设计!HC119+求节点(活动投放!$S$166:$S$201,活动投放!AQ$166:AQ$201,$CT115)</f>
        <v>268.66639558967313</v>
      </c>
      <c r="CY115" s="119">
        <f>[4]军团势力点战斗奖励设计!HD119+求节点(活动投放!$S$166:$S$201,活动投放!AR$166:AR$201,$CT115)</f>
        <v>416.7879063359706</v>
      </c>
      <c r="CZ115" s="119">
        <f>[4]军团势力点战斗奖励设计!HE119+求节点(活动投放!$S$166:$S$201,活动投放!AS$166:AS$201,$CT115)</f>
        <v>98.311184710709441</v>
      </c>
      <c r="DA115" s="119">
        <f>IF($CT115&lt;前期规划!$C$2,0,求节点(装备突破!$N$166:$N$201,装备突破!AQ$166:AQ$201,$CT115))</f>
        <v>0</v>
      </c>
      <c r="DB115" s="119">
        <f>IF($CT115&lt;前期规划!$C$2,0,求节点(装备突破!$N$166:$N$201,装备突破!AR$166:AR$201,$CT115))</f>
        <v>0</v>
      </c>
      <c r="DC115" s="119">
        <f>IF($CT115&lt;前期规划!$C$2,0,求节点(装备突破!$N$166:$N$201,装备突破!AS$166:AS$201,$CT115))</f>
        <v>0</v>
      </c>
      <c r="DD115" s="119">
        <f>IF($CT115&lt;前期规划!$C$2,0,求节点(装备突破!$N$166:$N$201,装备突破!AT$166:AT$201,$CT115))</f>
        <v>0</v>
      </c>
      <c r="DE115" s="119">
        <f>IF($CT115&lt;前期规划!$C$2,0,求节点(装备突破!$N$166:$N$201,装备突破!AU$166:AU$201,$CT115))</f>
        <v>280</v>
      </c>
      <c r="DF115" s="119">
        <f>IF($CT115&lt;前期规划!$C$2,0,求节点(装备突破!$N$166:$N$201,装备突破!AV$166:AV$201,$CT115))</f>
        <v>40</v>
      </c>
      <c r="DG115" s="80">
        <f t="shared" si="72"/>
        <v>0</v>
      </c>
      <c r="DH115" s="80">
        <f t="shared" si="58"/>
        <v>0</v>
      </c>
      <c r="DI115" s="80">
        <f t="shared" si="59"/>
        <v>0</v>
      </c>
      <c r="DJ115" s="80">
        <f t="shared" si="60"/>
        <v>0</v>
      </c>
      <c r="DK115" s="80">
        <f t="shared" si="61"/>
        <v>1.4885282369141808</v>
      </c>
      <c r="DL115" s="80">
        <f t="shared" si="62"/>
        <v>2.457779617767736</v>
      </c>
      <c r="DN115" s="128">
        <f>[4]军团势力点战斗奖励设计!HE119/CZ115</f>
        <v>4.9980423700912213E-2</v>
      </c>
      <c r="DO115" s="128">
        <f>求节点(活动投放!$S$166:$S$201,活动投放!AS$166:AS$201,$CT115)/CZ115</f>
        <v>0.95001957629908773</v>
      </c>
      <c r="DU115" s="140">
        <v>110</v>
      </c>
      <c r="DV115" s="140">
        <f>[4]军团势力点战斗奖励设计!AA119+[4]军团势力点战斗奖励设计!AF119+求节点(活动投放!$S$6:$S$41,活动投放!$BC$6:$BC$41,$DU115)</f>
        <v>38997.491122664047</v>
      </c>
      <c r="DW115" s="140">
        <f>[4]军团势力点战斗奖励设计!AB119+[4]军团势力点战斗奖励设计!AG119+求节点(活动投放!$S$46:$S$81,活动投放!$BC$46:$BC$81,$DU115)</f>
        <v>34100.240565425382</v>
      </c>
      <c r="DX115" s="140">
        <f>[4]军团势力点战斗奖励设计!AC119+[4]军团势力点战斗奖励设计!AH119+求节点(活动投放!$S$86:$S$121,活动投放!$BC$86:$BC$121,$DU115)</f>
        <v>28415.47024033355</v>
      </c>
      <c r="DY115" s="140">
        <f>[4]军团势力点战斗奖励设计!AD119+[4]军团势力点战斗奖励设计!AI119+求节点(活动投放!$S$126:$S$161,活动投放!$BC$126:$BC$161,$DU115)</f>
        <v>25349.33861382525</v>
      </c>
      <c r="DZ115" s="140">
        <f>[4]军团势力点战斗奖励设计!AE119+[4]军团势力点战斗奖励设计!AJ119+求节点(活动投放!$S$166:$S$201,活动投放!$BC$166:$BC$201,$DU115)</f>
        <v>23747.199551472841</v>
      </c>
      <c r="EA115" s="140">
        <f>[4]军团势力点战斗奖励设计!BI119+[4]军团势力点战斗奖励设计!BN119+求节点(活动投放!$S$6:$S$41,活动投放!$BE$6:$BE$41,$DU115)</f>
        <v>1273.6902491543212</v>
      </c>
      <c r="EB115" s="140">
        <f>[4]军团势力点战斗奖励设计!BJ119+[4]军团势力点战斗奖励设计!BO119+求节点(活动投放!$S$46:$S$81,活动投放!$BE$46:$BE$81,$DU115)</f>
        <v>1053.3078886975354</v>
      </c>
      <c r="EC115" s="140">
        <f>[4]军团势力点战斗奖励设计!BK119+[4]军团势力点战斗奖励设计!BP119+求节点(活动投放!$S$86:$S$121,活动投放!$BE$86:$BE$121,$DU115)</f>
        <v>797.54145668363742</v>
      </c>
      <c r="ED115" s="140">
        <f>[4]军团势力点战斗奖励设计!BL119+[4]军团势力点战斗奖励设计!BQ119+求节点(活动投放!$S$126:$S$161,活动投放!$BE$126:$BE$161,$DU115)</f>
        <v>708.60425076748299</v>
      </c>
      <c r="EE115" s="140">
        <f>[4]军团势力点战斗奖励设计!BM119+[4]军团势力点战斗奖励设计!BR119+求节点(活动投放!$S$166:$S$201,活动投放!$BE$166:$BE$201,$DU115)</f>
        <v>704.20162188405027</v>
      </c>
      <c r="EF115" s="140">
        <f t="shared" si="73"/>
        <v>1.0205906590072116</v>
      </c>
      <c r="EG115" s="140">
        <f t="shared" si="74"/>
        <v>1.0791476050936359</v>
      </c>
      <c r="EH115" s="140">
        <f t="shared" si="75"/>
        <v>1.1876277194204496</v>
      </c>
      <c r="EI115" s="140">
        <f t="shared" si="76"/>
        <v>1.1924539725509506</v>
      </c>
      <c r="EJ115" s="140">
        <f t="shared" si="77"/>
        <v>1.1240719898721903</v>
      </c>
      <c r="EM115" s="140">
        <v>110</v>
      </c>
      <c r="EN115" s="140">
        <f>[4]军团势力点战斗奖励设计!AK119+[4]军团势力点战斗奖励设计!AP119+求节点(活动投放!$S$6:$S$41,活动投放!$BD$6:$BD$41,$EM115)</f>
        <v>3956.6384710969478</v>
      </c>
      <c r="EO115" s="140">
        <f>[4]军团势力点战斗奖励设计!AL119+[4]军团势力点战斗奖励设计!AQ119+求节点(活动投放!$S$46:$S$81,活动投放!$BD$46:$BD$81,$EM115)</f>
        <v>8071.4509962827051</v>
      </c>
      <c r="EP115" s="140">
        <f>[4]军团势力点战斗奖励设计!AM119+[4]军团势力点战斗奖励设计!AR119+求节点(活动投放!$S$86:$S$121,活动投放!$BD$86:$BD$121,$EM115)</f>
        <v>13590.247268555047</v>
      </c>
      <c r="EQ115" s="140">
        <f>[4]军团势力点战斗奖励设计!AN119+[4]军团势力点战斗奖励设计!AS119+求节点(活动投放!$S$126:$S$161,活动投放!$BD$126:$BD$161,$EM115)</f>
        <v>27253.308096975801</v>
      </c>
      <c r="ER115" s="140">
        <f>[4]军团势力点战斗奖励设计!AO119+[4]军团势力点战斗奖励设计!AT119+求节点(活动投放!$S$166:$S$201,活动投放!$BD$166:$BD$201,$EM115)</f>
        <v>47626.886234810663</v>
      </c>
      <c r="ES115" s="140">
        <f>[4]军团势力点战斗奖励设计!BS119+[4]军团势力点战斗奖励设计!BX119+求节点(活动投放!$S$6:$S$41,活动投放!$BF$6:$BF$41,$EM115)</f>
        <v>79.132769421938974</v>
      </c>
      <c r="ET115" s="140">
        <f>[4]军团势力点战斗奖励设计!BT119+[4]军团势力点战斗奖励设计!BY119+求节点(活动投放!$S$46:$S$81,活动投放!$BF$46:$BF$81,$EM115)</f>
        <v>161.42901992565413</v>
      </c>
      <c r="EU115" s="140">
        <f>[4]军团势力点战斗奖励设计!BU119+[4]军团势力点战斗奖励设计!BZ119+求节点(活动投放!$S$86:$S$121,活动投放!$BF$86:$BF$121,$EM115)</f>
        <v>271.80494537110098</v>
      </c>
      <c r="EV115" s="140">
        <f>[4]军团势力点战斗奖励设计!BV119+[4]军团势力点战斗奖励设计!CA119+求节点(活动投放!$S$126:$S$161,活动投放!$BF$126:$BF$161,$EM115)</f>
        <v>545.06616193951595</v>
      </c>
      <c r="EW115" s="140">
        <f>[4]军团势力点战斗奖励设计!BW119+[4]军团势力点战斗奖励设计!CB119+求节点(活动投放!$S$166:$S$201,活动投放!$BF$166:$BF$201,$EM115)</f>
        <v>952.53772469621322</v>
      </c>
      <c r="EX115" s="140">
        <f t="shared" si="78"/>
        <v>0.99999999999999978</v>
      </c>
      <c r="EY115" s="140">
        <f t="shared" si="79"/>
        <v>0.99999999999999978</v>
      </c>
      <c r="EZ115" s="140">
        <f t="shared" si="80"/>
        <v>0.99999999999999978</v>
      </c>
      <c r="FA115" s="140">
        <f t="shared" si="81"/>
        <v>1.0000000000000002</v>
      </c>
      <c r="FB115" s="140">
        <f t="shared" si="82"/>
        <v>1</v>
      </c>
    </row>
    <row r="116" spans="2:158" x14ac:dyDescent="0.15">
      <c r="B116" s="80">
        <v>111</v>
      </c>
      <c r="C116" s="119">
        <f>[4]军团势力点战斗奖励设计!GB120+求节点(活动投放!$S$6:$S$41,活动投放!AN$6:AN$41,$B116)</f>
        <v>290.98454404687169</v>
      </c>
      <c r="D116" s="119">
        <f>[4]军团势力点战斗奖励设计!GC120+求节点(活动投放!$S$6:$S$41,活动投放!AO$6:AO$41,$B116)</f>
        <v>988.25176947278499</v>
      </c>
      <c r="E116" s="119">
        <f>[4]军团势力点战斗奖励设计!GD120+求节点(活动投放!$S$6:$S$41,活动投放!AP$6:AP$41,$B116)</f>
        <v>496.13413567798915</v>
      </c>
      <c r="F116" s="119">
        <f>[4]军团势力点战斗奖励设计!GE120+求节点(活动投放!$S$6:$S$41,活动投放!AQ$6:AQ$41,$B116)</f>
        <v>235.33134327741993</v>
      </c>
      <c r="G116" s="119">
        <f>[4]军团势力点战斗奖励设计!GF120+求节点(活动投放!$S$6:$S$41,活动投放!AR$6:AR$41,$B116)</f>
        <v>42.511503047560993</v>
      </c>
      <c r="H116" s="119">
        <f>[4]军团势力点战斗奖励设计!GG120+求节点(活动投放!$S$6:$S$41,活动投放!AS$6:AS$41,$B116)</f>
        <v>7.3677057938874464</v>
      </c>
      <c r="I116" s="119">
        <f>IF($B116&lt;前期规划!$C$2,0,求节点(装备突破!$N$6:$N$41,装备突破!AQ$6:AQ$41,$B116))</f>
        <v>0</v>
      </c>
      <c r="J116" s="119">
        <f>IF($B116&lt;前期规划!$C$2,0,求节点(装备突破!$N$6:$N$41,装备突破!AR$6:AR$41,$B116))</f>
        <v>0</v>
      </c>
      <c r="K116" s="119">
        <f>IF($B116&lt;前期规划!$C$2,0,求节点(装备突破!$N$6:$N$41,装备突破!AS$6:AS$41,$B116))</f>
        <v>0</v>
      </c>
      <c r="L116" s="119">
        <f>IF($B116&lt;前期规划!$C$2,0,求节点(装备突破!$N$6:$N$41,装备突破!AT$6:AT$41,$B116))</f>
        <v>0</v>
      </c>
      <c r="M116" s="119">
        <f>IF($B116&lt;前期规划!$C$2,0,求节点(装备突破!$N$6:$N$41,装备突破!AU$6:AU$41,$B116))</f>
        <v>117.54545454545456</v>
      </c>
      <c r="N116" s="119">
        <f>IF($B116&lt;前期规划!$C$2,0,求节点(装备突破!$N$6:$N$41,装备突破!AV$6:AV$41,$B116))</f>
        <v>2.4545454545454541</v>
      </c>
      <c r="O116" s="80">
        <f t="shared" si="63"/>
        <v>0</v>
      </c>
      <c r="P116" s="80">
        <f t="shared" si="64"/>
        <v>0</v>
      </c>
      <c r="Q116" s="80">
        <f t="shared" si="65"/>
        <v>0</v>
      </c>
      <c r="R116" s="80">
        <f t="shared" si="66"/>
        <v>0</v>
      </c>
      <c r="S116" s="80">
        <f t="shared" si="67"/>
        <v>0.36166011873408421</v>
      </c>
      <c r="T116" s="80">
        <f t="shared" si="68"/>
        <v>3.0016579160282193</v>
      </c>
      <c r="V116" s="128">
        <f>[4]军团势力点战斗奖励设计!GD120/E116</f>
        <v>0.96134812450592477</v>
      </c>
      <c r="W116" s="128">
        <f>求节点(活动投放!$S$6:$S$41,活动投放!AP$6:AP$41,$B116)/E116</f>
        <v>3.8651875494075214E-2</v>
      </c>
      <c r="Y116" s="128">
        <f>[4]军团势力点战斗奖励设计!GE120/F116</f>
        <v>0.96088983960807972</v>
      </c>
      <c r="Z116" s="128">
        <f>求节点(活动投放!$S$6:$S$41,活动投放!AQ$6:AQ$41,$B116)/F116</f>
        <v>3.9110160391920314E-2</v>
      </c>
      <c r="AB116" s="128">
        <f>[4]军团势力点战斗奖励设计!GF120/G116</f>
        <v>0.58612185730536615</v>
      </c>
      <c r="AC116" s="128">
        <f>求节点(活动投放!$S$6:$S$41,活动投放!AR$6:AR$41,$B116)/G116</f>
        <v>0.41387814269463391</v>
      </c>
      <c r="AE116" s="128">
        <f>[4]军团势力点战斗奖励设计!GG120/H116</f>
        <v>0.37576782636328177</v>
      </c>
      <c r="AF116" s="128">
        <f>求节点(活动投放!$S$6:$S$41,活动投放!AS$6:AS$41,$B116)/H116</f>
        <v>0.62423217363671823</v>
      </c>
      <c r="AI116" s="80">
        <v>111</v>
      </c>
      <c r="AJ116" s="119">
        <f>[4]军团势力点战斗奖励设计!GH120+求节点(活动投放!$S$46:$S$81,活动投放!AN$46:AN$81,$AI116)</f>
        <v>234.2504143508647</v>
      </c>
      <c r="AK116" s="119">
        <f>[4]军团势力点战斗奖励设计!GI120+求节点(活动投放!$S$46:$S$81,活动投放!AO$46:AO$81,$AI116)</f>
        <v>785.14109870390882</v>
      </c>
      <c r="AL116" s="119">
        <f>[4]军团势力点战斗奖励设计!GJ120+求节点(活动投放!$S$46:$S$81,活动投放!AP$46:AP$81,$AI116)</f>
        <v>426.86437090935971</v>
      </c>
      <c r="AM116" s="119">
        <f>[4]军团势力点战斗奖励设计!GK120+求节点(活动投放!$S$46:$S$81,活动投放!AQ$46:AQ$81,$AI116)</f>
        <v>213.44956156391316</v>
      </c>
      <c r="AN116" s="119">
        <f>[4]军团势力点战斗奖励设计!GL120+求节点(活动投放!$S$46:$S$81,活动投放!AR$46:AR$81,$AI116)</f>
        <v>84.06665544228278</v>
      </c>
      <c r="AO116" s="119">
        <f>[4]军团势力点战斗奖励设计!GM120+求节点(活动投放!$S$46:$S$81,活动投放!AS$46:AS$81,$AI116)</f>
        <v>14.121027825751904</v>
      </c>
      <c r="AP116" s="119">
        <f>IF($AI116&lt;前期规划!$C$2,0,求节点(装备突破!$N$46:$N$81,装备突破!AQ$46:AQ$81,$AI116))</f>
        <v>0</v>
      </c>
      <c r="AQ116" s="119">
        <f>IF($AI116&lt;前期规划!$C$2,0,求节点(装备突破!$N$46:$N$81,装备突破!AR$46:AR$81,$AI116))</f>
        <v>0</v>
      </c>
      <c r="AR116" s="119">
        <f>IF($AI116&lt;前期规划!$C$2,0,求节点(装备突破!$N$46:$N$81,装备突破!AS$46:AS$81,$AI116))</f>
        <v>0</v>
      </c>
      <c r="AS116" s="119">
        <f>IF($AI116&lt;前期规划!$C$2,0,求节点(装备突破!$N$46:$N$81,装备突破!AT$46:AT$81,$AI116))</f>
        <v>0</v>
      </c>
      <c r="AT116" s="119">
        <f>IF($AI116&lt;前期规划!$C$2,0,求节点(装备突破!$N$46:$N$81,装备突破!AU$46:AU$81,$AI116))</f>
        <v>151.81818181818181</v>
      </c>
      <c r="AU116" s="119">
        <f>IF($AI116&lt;前期规划!$C$2,0,求节点(装备突破!$N$46:$N$81,装备突破!AV$46:AV$81,$AI116))</f>
        <v>8.1818181818181817</v>
      </c>
      <c r="AV116" s="80">
        <f t="shared" si="69"/>
        <v>0</v>
      </c>
      <c r="AW116" s="80">
        <f t="shared" si="43"/>
        <v>0</v>
      </c>
      <c r="AX116" s="80">
        <f t="shared" si="44"/>
        <v>0</v>
      </c>
      <c r="AY116" s="80">
        <f t="shared" si="45"/>
        <v>0</v>
      </c>
      <c r="AZ116" s="80">
        <f t="shared" si="46"/>
        <v>0.55373246099707218</v>
      </c>
      <c r="BA116" s="80">
        <f t="shared" si="47"/>
        <v>1.7259034009252328</v>
      </c>
      <c r="BD116" s="80">
        <v>111</v>
      </c>
      <c r="BE116" s="119">
        <f>[4]军团势力点战斗奖励设计!GN120+求节点(活动投放!$S$86:$S$121,活动投放!AN$86:AN$121,$BD116)</f>
        <v>164.42807037471789</v>
      </c>
      <c r="BF116" s="119">
        <f>[4]军团势力点战斗奖励设计!GO120+求节点(活动投放!$S$86:$S$121,活动投放!AO$86:AO$121,$BD116)</f>
        <v>564.37999810807707</v>
      </c>
      <c r="BG116" s="119">
        <f>[4]军团势力点战斗奖励设计!GP120+求节点(活动投放!$S$86:$S$121,活动投放!AP$86:AP$121,$BD116)</f>
        <v>361.41728206076209</v>
      </c>
      <c r="BH116" s="119">
        <f>[4]军团势力点战斗奖励设计!GQ120+求节点(活动投放!$S$86:$S$121,活动投放!AQ$86:AQ$121,$BD116)</f>
        <v>188.74056078945557</v>
      </c>
      <c r="BI116" s="119">
        <f>[4]军团势力点战斗奖励设计!GR120+求节点(活动投放!$S$86:$S$121,活动投放!AR$86:AR$121,$BD116)</f>
        <v>134.1983200359426</v>
      </c>
      <c r="BJ116" s="119">
        <f>[4]军团势力点战斗奖励设计!GS120+求节点(活动投放!$S$86:$S$121,活动投放!AS$86:AS$121,$BD116)</f>
        <v>23.728480974397019</v>
      </c>
      <c r="BK116" s="119">
        <f>IF($BD116&lt;前期规划!$C$2,0,求节点(装备突破!$N$86:$N$121,装备突破!AQ$86:AQ$121,$BD116))</f>
        <v>0</v>
      </c>
      <c r="BL116" s="119">
        <f>IF($BD116&lt;前期规划!$C$2,0,求节点(装备突破!$N$86:$N$121,装备突破!AR$86:AR$121,$BD116))</f>
        <v>0</v>
      </c>
      <c r="BM116" s="119">
        <f>IF($BD116&lt;前期规划!$C$2,0,求节点(装备突破!$N$86:$N$121,装备突破!AS$86:AS$121,$BD116))</f>
        <v>0</v>
      </c>
      <c r="BN116" s="119">
        <f>IF($BD116&lt;前期规划!$C$2,0,求节点(装备突破!$N$86:$N$121,装备突破!AT$86:AT$121,$BD116))</f>
        <v>0</v>
      </c>
      <c r="BO116" s="119">
        <f>IF($BD116&lt;前期规划!$C$2,0,求节点(装备突破!$N$86:$N$121,装备突破!AU$86:AU$121,$BD116))</f>
        <v>179.54545454545456</v>
      </c>
      <c r="BP116" s="119">
        <f>IF($BD116&lt;前期规划!$C$2,0,求节点(装备突破!$N$86:$N$121,装备突破!AV$86:AV$121,$BD116))</f>
        <v>20.454545454545453</v>
      </c>
      <c r="BQ116" s="80">
        <f t="shared" si="70"/>
        <v>0</v>
      </c>
      <c r="BR116" s="80">
        <f t="shared" si="48"/>
        <v>0</v>
      </c>
      <c r="BS116" s="80">
        <f t="shared" si="49"/>
        <v>0</v>
      </c>
      <c r="BT116" s="80">
        <f t="shared" si="50"/>
        <v>0</v>
      </c>
      <c r="BU116" s="80">
        <f t="shared" si="51"/>
        <v>0.74743368121284481</v>
      </c>
      <c r="BV116" s="80">
        <f t="shared" si="52"/>
        <v>1.16005906985941</v>
      </c>
      <c r="BY116" s="80">
        <v>111</v>
      </c>
      <c r="BZ116" s="119">
        <f>[4]军团势力点战斗奖励设计!GT120+求节点(活动投放!$S$126:$S$161,活动投放!AN$126:AN$161,$BY116)</f>
        <v>95.085940621119036</v>
      </c>
      <c r="CA116" s="119">
        <f>[4]军团势力点战斗奖励设计!GU120+求节点(活动投放!$S$126:$S$161,活动投放!AO$126:AO$161,$BY116)</f>
        <v>451.83564291080847</v>
      </c>
      <c r="CB116" s="119">
        <f>[4]军团势力点战斗奖励设计!GV120+求节点(活动投放!$S$126:$S$161,活动投放!AP$126:AP$161,$BY116)</f>
        <v>418.36727624298084</v>
      </c>
      <c r="CC116" s="119">
        <f>[4]军团势力点战斗奖励设计!GW120+求节点(活动投放!$S$126:$S$161,活动投放!AQ$126:AQ$161,$BY116)</f>
        <v>215.90698723692776</v>
      </c>
      <c r="CD116" s="119">
        <f>[4]军团势力点战斗奖励设计!GX120+求节点(活动投放!$S$126:$S$161,活动投放!AR$126:AR$161,$BY116)</f>
        <v>256.31488865466861</v>
      </c>
      <c r="CE116" s="119">
        <f>[4]军团势力点战斗奖励设计!GY120+求节点(活动投放!$S$126:$S$161,活动投放!AS$126:AS$161,$BY116)</f>
        <v>56.428142551137711</v>
      </c>
      <c r="CF116" s="119">
        <f>IF($BY116&lt;前期规划!$C$2,0,求节点(装备突破!$N$126:$N$161,装备突破!AQ$126:AQ$161,$BY116))</f>
        <v>0</v>
      </c>
      <c r="CG116" s="119">
        <f>IF($BY116&lt;前期规划!$C$2,0,求节点(装备突破!$N$126:$N$161,装备突破!AR$126:AR$161,$BY116))</f>
        <v>0</v>
      </c>
      <c r="CH116" s="119">
        <f>IF($BY116&lt;前期规划!$C$2,0,求节点(装备突破!$N$126:$N$161,装备突破!AS$126:AS$161,$BY116))</f>
        <v>0</v>
      </c>
      <c r="CI116" s="119">
        <f>IF($BY116&lt;前期规划!$C$2,0,求节点(装备突破!$N$126:$N$161,装备突破!AT$126:AT$161,$BY116))</f>
        <v>0</v>
      </c>
      <c r="CJ116" s="119">
        <f>IF($BY116&lt;前期规划!$C$2,0,求节点(装备突破!$N$126:$N$161,装备突破!AU$126:AU$161,$BY116))</f>
        <v>210</v>
      </c>
      <c r="CK116" s="119">
        <f>IF($BY116&lt;前期规划!$C$2,0,求节点(装备突破!$N$126:$N$161,装备突破!AV$126:AV$161,$BY116))</f>
        <v>30</v>
      </c>
      <c r="CL116" s="80">
        <f t="shared" si="71"/>
        <v>0</v>
      </c>
      <c r="CM116" s="80">
        <f t="shared" si="53"/>
        <v>0</v>
      </c>
      <c r="CN116" s="80">
        <f t="shared" si="54"/>
        <v>0</v>
      </c>
      <c r="CO116" s="80">
        <f t="shared" si="55"/>
        <v>0</v>
      </c>
      <c r="CP116" s="80">
        <f t="shared" si="56"/>
        <v>1.2205470888317553</v>
      </c>
      <c r="CQ116" s="80">
        <f t="shared" si="57"/>
        <v>1.8809380850379236</v>
      </c>
      <c r="CT116" s="80">
        <v>111</v>
      </c>
      <c r="CU116" s="119">
        <f>[4]军团势力点战斗奖励设计!GZ120+求节点(活动投放!$S$166:$S$201,活动投放!AN$166:AN$201,$CT116)</f>
        <v>61.628981302607144</v>
      </c>
      <c r="CV116" s="119">
        <f>[4]军团势力点战斗奖励设计!HA120+求节点(活动投放!$S$166:$S$201,活动投放!AO$166:AO$201,$CT116)</f>
        <v>426.28347911237614</v>
      </c>
      <c r="CW116" s="119">
        <f>[4]军团势力点战斗奖励设计!HB120+求节点(活动投放!$S$166:$S$201,活动投放!AP$166:AP$201,$CT116)</f>
        <v>556.74197505509187</v>
      </c>
      <c r="CX116" s="119">
        <f>[4]军团势力点战斗奖励设计!HC120+求节点(活动投放!$S$166:$S$201,活动投放!AQ$166:AQ$201,$CT116)</f>
        <v>280.67661110580309</v>
      </c>
      <c r="CY116" s="119">
        <f>[4]军团势力点战斗奖励设计!HD120+求节点(活动投放!$S$166:$S$201,活动投放!AR$166:AR$201,$CT116)</f>
        <v>442.8068475181841</v>
      </c>
      <c r="CZ116" s="119">
        <f>[4]军团势力点战斗奖励设计!HE120+求节点(活动投放!$S$166:$S$201,活动投放!AS$166:AS$201,$CT116)</f>
        <v>104.32586977697841</v>
      </c>
      <c r="DA116" s="119">
        <f>IF($CT116&lt;前期规划!$C$2,0,求节点(装备突破!$N$166:$N$201,装备突破!AQ$166:AQ$201,$CT116))</f>
        <v>0</v>
      </c>
      <c r="DB116" s="119">
        <f>IF($CT116&lt;前期规划!$C$2,0,求节点(装备突破!$N$166:$N$201,装备突破!AR$166:AR$201,$CT116))</f>
        <v>0</v>
      </c>
      <c r="DC116" s="119">
        <f>IF($CT116&lt;前期规划!$C$2,0,求节点(装备突破!$N$166:$N$201,装备突破!AS$166:AS$201,$CT116))</f>
        <v>0</v>
      </c>
      <c r="DD116" s="119">
        <f>IF($CT116&lt;前期规划!$C$2,0,求节点(装备突破!$N$166:$N$201,装备突破!AT$166:AT$201,$CT116))</f>
        <v>0</v>
      </c>
      <c r="DE116" s="119">
        <f>IF($CT116&lt;前期规划!$C$2,0,求节点(装备突破!$N$166:$N$201,装备突破!AU$166:AU$201,$CT116))</f>
        <v>280</v>
      </c>
      <c r="DF116" s="119">
        <f>IF($CT116&lt;前期规划!$C$2,0,求节点(装备突破!$N$166:$N$201,装备突破!AV$166:AV$201,$CT116))</f>
        <v>40</v>
      </c>
      <c r="DG116" s="80">
        <f t="shared" si="72"/>
        <v>0</v>
      </c>
      <c r="DH116" s="80">
        <f t="shared" si="58"/>
        <v>0</v>
      </c>
      <c r="DI116" s="80">
        <f t="shared" si="59"/>
        <v>0</v>
      </c>
      <c r="DJ116" s="80">
        <f t="shared" si="60"/>
        <v>0</v>
      </c>
      <c r="DK116" s="80">
        <f t="shared" si="61"/>
        <v>1.5814530268506575</v>
      </c>
      <c r="DL116" s="80">
        <f t="shared" si="62"/>
        <v>2.6081467444244604</v>
      </c>
      <c r="DN116" s="128">
        <f>[4]军团势力点战斗奖励设计!HE120/CZ116</f>
        <v>5.4706395965254395E-2</v>
      </c>
      <c r="DO116" s="128">
        <f>求节点(活动投放!$S$166:$S$201,活动投放!AS$166:AS$201,$CT116)/CZ116</f>
        <v>0.9452936040347456</v>
      </c>
      <c r="DU116" s="140">
        <v>111</v>
      </c>
      <c r="DV116" s="140">
        <f>[4]军团势力点战斗奖励设计!AA120+[4]军团势力点战斗奖励设计!AF120+求节点(活动投放!$S$6:$S$41,活动投放!$BC$6:$BC$41,$DU116)</f>
        <v>42644.913546774624</v>
      </c>
      <c r="DW116" s="140">
        <f>[4]军团势力点战斗奖励设计!AB120+[4]军团势力点战斗奖励设计!AG120+求节点(活动投放!$S$46:$S$81,活动投放!$BC$46:$BC$81,$DU116)</f>
        <v>36660.925013332664</v>
      </c>
      <c r="DX116" s="140">
        <f>[4]军团势力点战斗奖励设计!AC120+[4]军团势力点战斗奖励设计!AH120+求节点(活动投放!$S$86:$S$121,活动投放!$BC$86:$BC$121,$DU116)</f>
        <v>30104.559595687573</v>
      </c>
      <c r="DY116" s="140">
        <f>[4]军团势力点战斗奖励设计!AD120+[4]军团势力点战斗奖励设计!AI120+求节点(活动投放!$S$126:$S$161,活动投放!$BC$126:$BC$161,$DU116)</f>
        <v>26642.802753616732</v>
      </c>
      <c r="DZ116" s="140">
        <f>[4]军团势力点战斗奖励设计!AE120+[4]军团势力点战斗奖励设计!AJ120+求节点(活动投放!$S$166:$S$201,活动投放!$BC$166:$BC$201,$DU116)</f>
        <v>24845.902849861421</v>
      </c>
      <c r="EA116" s="140">
        <f>[4]军团势力点战斗奖励设计!BI120+[4]军团势力点战斗奖励设计!BN120+求节点(活动投放!$S$6:$S$41,活动投放!$BE$6:$BE$41,$DU116)</f>
        <v>1369.8596928206996</v>
      </c>
      <c r="EB116" s="140">
        <f>[4]军团势力点战斗奖励设计!BJ120+[4]军团势力点战斗奖励设计!BO120+求节点(活动投放!$S$46:$S$81,活动投放!$BE$46:$BE$81,$DU116)</f>
        <v>1096.3412567440887</v>
      </c>
      <c r="EC116" s="140">
        <f>[4]军团势力点战斗奖励设计!BK120+[4]军团势力点战斗奖励设计!BP120+求节点(活动投放!$S$86:$S$121,活动投放!$BE$86:$BE$121,$DU116)</f>
        <v>806.95844984072721</v>
      </c>
      <c r="ED116" s="140">
        <f>[4]军团势力点战斗奖励设计!BL120+[4]军团势力点战斗奖励设计!BQ120+求节点(活动投放!$S$126:$S$161,活动投放!$BE$126:$BE$161,$DU116)</f>
        <v>714.16713139791682</v>
      </c>
      <c r="EE116" s="140">
        <f>[4]军团势力点战斗奖励设计!BM120+[4]军团势力点战斗奖励设计!BR120+求节点(活动投放!$S$166:$S$201,活动投放!$BE$166:$BE$201,$DU116)</f>
        <v>720.26632154931167</v>
      </c>
      <c r="EF116" s="140">
        <f t="shared" si="73"/>
        <v>1.0376954119284973</v>
      </c>
      <c r="EG116" s="140">
        <f t="shared" si="74"/>
        <v>1.1146445746344888</v>
      </c>
      <c r="EH116" s="140">
        <f t="shared" si="75"/>
        <v>1.2435402591723459</v>
      </c>
      <c r="EI116" s="140">
        <f t="shared" si="76"/>
        <v>1.243537242300967</v>
      </c>
      <c r="EJ116" s="140">
        <f t="shared" si="77"/>
        <v>1.1498479616269917</v>
      </c>
      <c r="EM116" s="140">
        <v>111</v>
      </c>
      <c r="EN116" s="140">
        <f>[4]军团势力点战斗奖励设计!AK120+[4]军团势力点战斗奖励设计!AP120+求节点(活动投放!$S$6:$S$41,活动投放!$BD$6:$BD$41,$EM116)</f>
        <v>4802.9730430872105</v>
      </c>
      <c r="EO116" s="140">
        <f>[4]军团势力点战斗奖励设计!AL120+[4]军团势力点战斗奖励设计!AQ120+求节点(活动投放!$S$46:$S$81,活动投放!$BD$46:$BD$81,$EM116)</f>
        <v>9487.0531781997834</v>
      </c>
      <c r="EP116" s="140">
        <f>[4]军团势力点战斗奖励设计!AM120+[4]军团势力点战斗奖励设计!AR120+求节点(活动投放!$S$86:$S$121,活动投放!$BD$86:$BD$121,$EM116)</f>
        <v>15173.722195824685</v>
      </c>
      <c r="EQ116" s="140">
        <f>[4]军团势力点战斗奖励设计!AN120+[4]军团势力点战斗奖励设计!AS120+求节点(活动投放!$S$126:$S$161,活动投放!$BD$126:$BD$161,$EM116)</f>
        <v>29308.70852301026</v>
      </c>
      <c r="ER116" s="140">
        <f>[4]军团势力点战斗奖励设计!AO120+[4]军团势力点战斗奖励设计!AT120+求节点(活动投放!$S$166:$S$201,活动投放!$BD$166:$BD$201,$EM116)</f>
        <v>50629.440113843142</v>
      </c>
      <c r="ES116" s="140">
        <f>[4]军团势力点战斗奖励设计!BS120+[4]军团势力点战斗奖励设计!BX120+求节点(活动投放!$S$6:$S$41,活动投放!$BF$6:$BF$41,$EM116)</f>
        <v>96.059460861744228</v>
      </c>
      <c r="ET116" s="140">
        <f>[4]军团势力点战斗奖励设计!BT120+[4]军团势力点战斗奖励设计!BY120+求节点(活动投放!$S$46:$S$81,活动投放!$BF$46:$BF$81,$EM116)</f>
        <v>189.74106356399574</v>
      </c>
      <c r="EU116" s="140">
        <f>[4]军团势力点战斗奖励设计!BU120+[4]军团势力点战斗奖励设计!BZ120+求节点(活动投放!$S$86:$S$121,活动投放!$BF$86:$BF$121,$EM116)</f>
        <v>303.47444391649367</v>
      </c>
      <c r="EV116" s="140">
        <f>[4]军团势力点战斗奖励设计!BV120+[4]军团势力点战斗奖励设计!CA120+求节点(活动投放!$S$126:$S$161,活动投放!$BF$126:$BF$161,$EM116)</f>
        <v>586.17417046020512</v>
      </c>
      <c r="EW116" s="140">
        <f>[4]军团势力点战斗奖励设计!BW120+[4]军团势力点战斗奖励设计!CB120+求节点(活动投放!$S$166:$S$201,活动投放!$BF$166:$BF$201,$EM116)</f>
        <v>1012.5888022768629</v>
      </c>
      <c r="EX116" s="140">
        <f t="shared" si="78"/>
        <v>0.99999999999999989</v>
      </c>
      <c r="EY116" s="140">
        <f t="shared" si="79"/>
        <v>0.99999999999999967</v>
      </c>
      <c r="EZ116" s="140">
        <f t="shared" si="80"/>
        <v>1</v>
      </c>
      <c r="FA116" s="140">
        <f t="shared" si="81"/>
        <v>1.0000000000000002</v>
      </c>
      <c r="FB116" s="140">
        <f t="shared" si="82"/>
        <v>0.99999999999999989</v>
      </c>
    </row>
    <row r="117" spans="2:158" x14ac:dyDescent="0.15">
      <c r="B117" s="80">
        <v>112</v>
      </c>
      <c r="C117" s="119">
        <f>[4]军团势力点战斗奖励设计!GB121+求节点(活动投放!$S$6:$S$41,活动投放!AN$6:AN$41,$B117)</f>
        <v>290.98454404687169</v>
      </c>
      <c r="D117" s="119">
        <f>[4]军团势力点战斗奖励设计!GC121+求节点(活动投放!$S$6:$S$41,活动投放!AO$6:AO$41,$B117)</f>
        <v>1031.3480251064359</v>
      </c>
      <c r="E117" s="119">
        <f>[4]军团势力点战斗奖励设计!GD121+求节点(活动投放!$S$6:$S$41,活动投放!AP$6:AP$41,$B117)</f>
        <v>528.95350383880498</v>
      </c>
      <c r="F117" s="119">
        <f>[4]军团势力点战斗奖励设计!GE121+求节点(活动投放!$S$6:$S$41,活动投放!AQ$6:AQ$41,$B117)</f>
        <v>257.21092205129719</v>
      </c>
      <c r="G117" s="119">
        <f>[4]军团势力点战斗奖励设计!GF121+求节点(活动投放!$S$6:$S$41,活动投放!AR$6:AR$41,$B117)</f>
        <v>52.953925218499108</v>
      </c>
      <c r="H117" s="119">
        <f>[4]军团势力点战斗奖励设计!GG121+求节点(活动投放!$S$6:$S$41,活动投放!AS$6:AS$41,$B117)</f>
        <v>8.52797492399168</v>
      </c>
      <c r="I117" s="119">
        <f>IF($B117&lt;前期规划!$C$2,0,求节点(装备突破!$N$6:$N$41,装备突破!AQ$6:AQ$41,$B117))</f>
        <v>0</v>
      </c>
      <c r="J117" s="119">
        <f>IF($B117&lt;前期规划!$C$2,0,求节点(装备突破!$N$6:$N$41,装备突破!AR$6:AR$41,$B117))</f>
        <v>0</v>
      </c>
      <c r="K117" s="119">
        <f>IF($B117&lt;前期规划!$C$2,0,求节点(装备突破!$N$6:$N$41,装备突破!AS$6:AS$41,$B117))</f>
        <v>0</v>
      </c>
      <c r="L117" s="119">
        <f>IF($B117&lt;前期规划!$C$2,0,求节点(装备突破!$N$6:$N$41,装备突破!AT$6:AT$41,$B117))</f>
        <v>0</v>
      </c>
      <c r="M117" s="119">
        <f>IF($B117&lt;前期规划!$C$2,0,求节点(装备突破!$N$6:$N$41,装备突破!AU$6:AU$41,$B117))</f>
        <v>117.54545454545456</v>
      </c>
      <c r="N117" s="119">
        <f>IF($B117&lt;前期规划!$C$2,0,求节点(装备突破!$N$6:$N$41,装备突破!AV$6:AV$41,$B117))</f>
        <v>2.4545454545454541</v>
      </c>
      <c r="O117" s="80">
        <f t="shared" si="63"/>
        <v>0</v>
      </c>
      <c r="P117" s="80">
        <f t="shared" si="64"/>
        <v>0</v>
      </c>
      <c r="Q117" s="80">
        <f t="shared" si="65"/>
        <v>0</v>
      </c>
      <c r="R117" s="80">
        <f t="shared" si="66"/>
        <v>0</v>
      </c>
      <c r="S117" s="80">
        <f t="shared" si="67"/>
        <v>0.45049743031979128</v>
      </c>
      <c r="T117" s="80">
        <f t="shared" si="68"/>
        <v>3.4743601542188332</v>
      </c>
      <c r="V117" s="128">
        <f>[4]军团势力点战斗奖励设计!GD121/E117</f>
        <v>0.96374631285847367</v>
      </c>
      <c r="W117" s="128">
        <f>求节点(活动投放!$S$6:$S$41,活动投放!AP$6:AP$41,$B117)/E117</f>
        <v>3.6253687141526471E-2</v>
      </c>
      <c r="Y117" s="128">
        <f>[4]军团势力点战斗奖励设计!GE121/F117</f>
        <v>0.96421673501489036</v>
      </c>
      <c r="Z117" s="128">
        <f>求节点(活动投放!$S$6:$S$41,活动投放!AQ$6:AQ$41,$B117)/F117</f>
        <v>3.5783264985109656E-2</v>
      </c>
      <c r="AB117" s="128">
        <f>[4]军团势力点战斗奖励设计!GF121/G117</f>
        <v>0.66773790891075879</v>
      </c>
      <c r="AC117" s="128">
        <f>求节点(活动投放!$S$6:$S$41,活动投放!AR$6:AR$41,$B117)/G117</f>
        <v>0.3322620910892411</v>
      </c>
      <c r="AE117" s="128">
        <f>[4]军团势力点战斗奖励设计!GG121/H117</f>
        <v>0.46069740548891297</v>
      </c>
      <c r="AF117" s="128">
        <f>求节点(活动投放!$S$6:$S$41,活动投放!AS$6:AS$41,$B117)/H117</f>
        <v>0.53930259451108709</v>
      </c>
      <c r="AI117" s="80">
        <v>112</v>
      </c>
      <c r="AJ117" s="119">
        <f>[4]军团势力点战斗奖励设计!GH121+求节点(活动投放!$S$46:$S$81,活动投放!AN$46:AN$81,$AI117)</f>
        <v>234.2504143508647</v>
      </c>
      <c r="AK117" s="119">
        <f>[4]军团势力点战斗奖励设计!GI121+求节点(活动投放!$S$46:$S$81,活动投放!AO$46:AO$81,$AI117)</f>
        <v>800.12239784793985</v>
      </c>
      <c r="AL117" s="119">
        <f>[4]军团势力点战斗奖励设计!GJ121+求节点(活动投放!$S$46:$S$81,活动投放!AP$46:AP$81,$AI117)</f>
        <v>446.29238914365385</v>
      </c>
      <c r="AM117" s="119">
        <f>[4]军团势力点战斗奖励设计!GK121+求节点(活动投放!$S$46:$S$81,活动投放!AQ$46:AQ$81,$AI117)</f>
        <v>226.40157372010924</v>
      </c>
      <c r="AN117" s="119">
        <f>[4]军团势力点战斗奖励设计!GL121+求节点(活动投放!$S$46:$S$81,活动投放!AR$46:AR$81,$AI117)</f>
        <v>99.725513564096119</v>
      </c>
      <c r="AO117" s="119">
        <f>[4]军团势力点战斗奖励设计!GM121+求节点(活动投放!$S$46:$S$81,活动投放!AS$46:AS$81,$AI117)</f>
        <v>15.860900950397831</v>
      </c>
      <c r="AP117" s="119">
        <f>IF($AI117&lt;前期规划!$C$2,0,求节点(装备突破!$N$46:$N$81,装备突破!AQ$46:AQ$81,$AI117))</f>
        <v>0</v>
      </c>
      <c r="AQ117" s="119">
        <f>IF($AI117&lt;前期规划!$C$2,0,求节点(装备突破!$N$46:$N$81,装备突破!AR$46:AR$81,$AI117))</f>
        <v>0</v>
      </c>
      <c r="AR117" s="119">
        <f>IF($AI117&lt;前期规划!$C$2,0,求节点(装备突破!$N$46:$N$81,装备突破!AS$46:AS$81,$AI117))</f>
        <v>0</v>
      </c>
      <c r="AS117" s="119">
        <f>IF($AI117&lt;前期规划!$C$2,0,求节点(装备突破!$N$46:$N$81,装备突破!AT$46:AT$81,$AI117))</f>
        <v>0</v>
      </c>
      <c r="AT117" s="119">
        <f>IF($AI117&lt;前期规划!$C$2,0,求节点(装备突破!$N$46:$N$81,装备突破!AU$46:AU$81,$AI117))</f>
        <v>151.81818181818181</v>
      </c>
      <c r="AU117" s="119">
        <f>IF($AI117&lt;前期规划!$C$2,0,求节点(装备突破!$N$46:$N$81,装备突破!AV$46:AV$81,$AI117))</f>
        <v>8.1818181818181817</v>
      </c>
      <c r="AV117" s="80">
        <f t="shared" si="69"/>
        <v>0</v>
      </c>
      <c r="AW117" s="80">
        <f t="shared" si="43"/>
        <v>0</v>
      </c>
      <c r="AX117" s="80">
        <f t="shared" si="44"/>
        <v>0</v>
      </c>
      <c r="AY117" s="80">
        <f t="shared" si="45"/>
        <v>0</v>
      </c>
      <c r="AZ117" s="80">
        <f t="shared" si="46"/>
        <v>0.65687464024254927</v>
      </c>
      <c r="BA117" s="80">
        <f t="shared" si="47"/>
        <v>1.9385545606041794</v>
      </c>
      <c r="BD117" s="80">
        <v>112</v>
      </c>
      <c r="BE117" s="119">
        <f>[4]军团势力点战斗奖励设计!GN121+求节点(活动投放!$S$86:$S$121,活动投放!AN$86:AN$121,$BD117)</f>
        <v>164.42807037471789</v>
      </c>
      <c r="BF117" s="119">
        <f>[4]军团势力点战斗奖励设计!GO121+求节点(活动投放!$S$86:$S$121,活动投放!AO$86:AO$121,$BD117)</f>
        <v>564.37999810807707</v>
      </c>
      <c r="BG117" s="119">
        <f>[4]军团势力点战斗奖励设计!GP121+求节点(活动投放!$S$86:$S$121,活动投放!AP$86:AP$121,$BD117)</f>
        <v>372.34028812145937</v>
      </c>
      <c r="BH117" s="119">
        <f>[4]军团势力点战斗奖励设计!GQ121+求节点(活动投放!$S$86:$S$121,活动投放!AQ$86:AQ$121,$BD117)</f>
        <v>196.02256482992044</v>
      </c>
      <c r="BI117" s="119">
        <f>[4]军团势力点战斗奖励设计!GR121+求节点(活动投放!$S$86:$S$121,活动投放!AR$86:AR$121,$BD117)</f>
        <v>150.58282912698857</v>
      </c>
      <c r="BJ117" s="119">
        <f>[4]军团势力点战斗奖励设计!GS121+求节点(活动投放!$S$86:$S$121,活动投放!AS$86:AS$121,$BD117)</f>
        <v>25.54898198451324</v>
      </c>
      <c r="BK117" s="119">
        <f>IF($BD117&lt;前期规划!$C$2,0,求节点(装备突破!$N$86:$N$121,装备突破!AQ$86:AQ$121,$BD117))</f>
        <v>0</v>
      </c>
      <c r="BL117" s="119">
        <f>IF($BD117&lt;前期规划!$C$2,0,求节点(装备突破!$N$86:$N$121,装备突破!AR$86:AR$121,$BD117))</f>
        <v>0</v>
      </c>
      <c r="BM117" s="119">
        <f>IF($BD117&lt;前期规划!$C$2,0,求节点(装备突破!$N$86:$N$121,装备突破!AS$86:AS$121,$BD117))</f>
        <v>0</v>
      </c>
      <c r="BN117" s="119">
        <f>IF($BD117&lt;前期规划!$C$2,0,求节点(装备突破!$N$86:$N$121,装备突破!AT$86:AT$121,$BD117))</f>
        <v>0</v>
      </c>
      <c r="BO117" s="119">
        <f>IF($BD117&lt;前期规划!$C$2,0,求节点(装备突破!$N$86:$N$121,装备突破!AU$86:AU$121,$BD117))</f>
        <v>179.54545454545456</v>
      </c>
      <c r="BP117" s="119">
        <f>IF($BD117&lt;前期规划!$C$2,0,求节点(装备突破!$N$86:$N$121,装备突破!AV$86:AV$121,$BD117))</f>
        <v>20.454545454545453</v>
      </c>
      <c r="BQ117" s="80">
        <f t="shared" si="70"/>
        <v>0</v>
      </c>
      <c r="BR117" s="80">
        <f t="shared" si="48"/>
        <v>0</v>
      </c>
      <c r="BS117" s="80">
        <f t="shared" si="49"/>
        <v>0</v>
      </c>
      <c r="BT117" s="80">
        <f t="shared" si="50"/>
        <v>0</v>
      </c>
      <c r="BU117" s="80">
        <f t="shared" si="51"/>
        <v>0.83868917488449324</v>
      </c>
      <c r="BV117" s="80">
        <f t="shared" si="52"/>
        <v>1.2490613414650917</v>
      </c>
      <c r="BY117" s="80">
        <v>112</v>
      </c>
      <c r="BZ117" s="119">
        <f>[4]军团势力点战斗奖励设计!GT121+求节点(活动投放!$S$126:$S$161,活动投放!AN$126:AN$161,$BY117)</f>
        <v>95.085940621119036</v>
      </c>
      <c r="CA117" s="119">
        <f>[4]军团势力点战斗奖励设计!GU121+求节点(活动投放!$S$126:$S$161,活动投放!AO$126:AO$161,$BY117)</f>
        <v>451.95402547969155</v>
      </c>
      <c r="CB117" s="119">
        <f>[4]军团势力点战斗奖励设计!GV121+求节点(活动投放!$S$126:$S$161,活动投放!AP$126:AP$161,$BY117)</f>
        <v>426.85622085541701</v>
      </c>
      <c r="CC117" s="119">
        <f>[4]军团势力点战斗奖励设计!GW121+求节点(活动投放!$S$126:$S$161,活动投放!AQ$126:AQ$161,$BY117)</f>
        <v>221.50709236077699</v>
      </c>
      <c r="CD117" s="119">
        <f>[4]军团势力点战斗奖励设计!GX121+求节点(活动投放!$S$126:$S$161,活动投放!AR$126:AR$161,$BY117)</f>
        <v>268.90032736221895</v>
      </c>
      <c r="CE117" s="119">
        <f>[4]军团势力点战斗奖励设计!GY121+求节点(活动投放!$S$126:$S$161,活动投放!AS$126:AS$161,$BY117)</f>
        <v>57.87256229543118</v>
      </c>
      <c r="CF117" s="119">
        <f>IF($BY117&lt;前期规划!$C$2,0,求节点(装备突破!$N$126:$N$161,装备突破!AQ$126:AQ$161,$BY117))</f>
        <v>0</v>
      </c>
      <c r="CG117" s="119">
        <f>IF($BY117&lt;前期规划!$C$2,0,求节点(装备突破!$N$126:$N$161,装备突破!AR$126:AR$161,$BY117))</f>
        <v>0</v>
      </c>
      <c r="CH117" s="119">
        <f>IF($BY117&lt;前期规划!$C$2,0,求节点(装备突破!$N$126:$N$161,装备突破!AS$126:AS$161,$BY117))</f>
        <v>0</v>
      </c>
      <c r="CI117" s="119">
        <f>IF($BY117&lt;前期规划!$C$2,0,求节点(装备突破!$N$126:$N$161,装备突破!AT$126:AT$161,$BY117))</f>
        <v>0</v>
      </c>
      <c r="CJ117" s="119">
        <f>IF($BY117&lt;前期规划!$C$2,0,求节点(装备突破!$N$126:$N$161,装备突破!AU$126:AU$161,$BY117))</f>
        <v>210</v>
      </c>
      <c r="CK117" s="119">
        <f>IF($BY117&lt;前期规划!$C$2,0,求节点(装备突破!$N$126:$N$161,装备突破!AV$126:AV$161,$BY117))</f>
        <v>30</v>
      </c>
      <c r="CL117" s="80">
        <f t="shared" si="71"/>
        <v>0</v>
      </c>
      <c r="CM117" s="80">
        <f t="shared" si="53"/>
        <v>0</v>
      </c>
      <c r="CN117" s="80">
        <f t="shared" si="54"/>
        <v>0</v>
      </c>
      <c r="CO117" s="80">
        <f t="shared" si="55"/>
        <v>0</v>
      </c>
      <c r="CP117" s="80">
        <f t="shared" si="56"/>
        <v>1.2804777493438997</v>
      </c>
      <c r="CQ117" s="80">
        <f t="shared" si="57"/>
        <v>1.9290854098477059</v>
      </c>
      <c r="CT117" s="80">
        <v>112</v>
      </c>
      <c r="CU117" s="119">
        <f>[4]军团势力点战斗奖励设计!GZ121+求节点(活动投放!$S$166:$S$201,活动投放!AN$166:AN$201,$CT117)</f>
        <v>61.628981302607144</v>
      </c>
      <c r="CV117" s="119">
        <f>[4]军团势力点战斗奖励设计!HA121+求节点(活动投放!$S$166:$S$201,活动投放!AO$166:AO$201,$CT117)</f>
        <v>434.31582894500684</v>
      </c>
      <c r="CW117" s="119">
        <f>[4]军团势力点战斗奖励设计!HB121+求节点(活动投放!$S$166:$S$201,活动投放!AP$166:AP$201,$CT117)</f>
        <v>580.73933652689789</v>
      </c>
      <c r="CX117" s="119">
        <f>[4]军团势力点战斗奖励设计!HC121+求节点(活动投放!$S$166:$S$201,活动投放!AQ$166:AQ$201,$CT117)</f>
        <v>292.6586771706917</v>
      </c>
      <c r="CY117" s="119">
        <f>[4]军团势力点战斗奖励设计!HD121+求节点(活动投放!$S$166:$S$201,活动投放!AR$166:AR$201,$CT117)</f>
        <v>468.76245243510482</v>
      </c>
      <c r="CZ117" s="119">
        <f>[4]军团势力点战斗奖励设计!HE121+求节点(活动投放!$S$166:$S$201,活动投放!AS$166:AS$201,$CT117)</f>
        <v>110.3335174804371</v>
      </c>
      <c r="DA117" s="119">
        <f>IF($CT117&lt;前期规划!$C$2,0,求节点(装备突破!$N$166:$N$201,装备突破!AQ$166:AQ$201,$CT117))</f>
        <v>0</v>
      </c>
      <c r="DB117" s="119">
        <f>IF($CT117&lt;前期规划!$C$2,0,求节点(装备突破!$N$166:$N$201,装备突破!AR$166:AR$201,$CT117))</f>
        <v>0</v>
      </c>
      <c r="DC117" s="119">
        <f>IF($CT117&lt;前期规划!$C$2,0,求节点(装备突破!$N$166:$N$201,装备突破!AS$166:AS$201,$CT117))</f>
        <v>0</v>
      </c>
      <c r="DD117" s="119">
        <f>IF($CT117&lt;前期规划!$C$2,0,求节点(装备突破!$N$166:$N$201,装备突破!AT$166:AT$201,$CT117))</f>
        <v>0</v>
      </c>
      <c r="DE117" s="119">
        <f>IF($CT117&lt;前期规划!$C$2,0,求节点(装备突破!$N$166:$N$201,装备突破!AU$166:AU$201,$CT117))</f>
        <v>280</v>
      </c>
      <c r="DF117" s="119">
        <f>IF($CT117&lt;前期规划!$C$2,0,求节点(装备突破!$N$166:$N$201,装备突破!AV$166:AV$201,$CT117))</f>
        <v>40</v>
      </c>
      <c r="DG117" s="80">
        <f t="shared" si="72"/>
        <v>0</v>
      </c>
      <c r="DH117" s="80">
        <f t="shared" si="58"/>
        <v>0</v>
      </c>
      <c r="DI117" s="80">
        <f t="shared" si="59"/>
        <v>0</v>
      </c>
      <c r="DJ117" s="80">
        <f t="shared" si="60"/>
        <v>0</v>
      </c>
      <c r="DK117" s="80">
        <f t="shared" si="61"/>
        <v>1.6741516158396601</v>
      </c>
      <c r="DL117" s="80">
        <f t="shared" si="62"/>
        <v>2.7583379370109276</v>
      </c>
      <c r="DN117" s="128">
        <f>[4]军团势力点战斗奖励设计!HE121/CZ117</f>
        <v>5.8857116150938367E-2</v>
      </c>
      <c r="DO117" s="128">
        <f>求节点(活动投放!$S$166:$S$201,活动投放!AS$166:AS$201,$CT117)/CZ117</f>
        <v>0.94114288384906164</v>
      </c>
      <c r="DU117" s="140">
        <v>112</v>
      </c>
      <c r="DV117" s="140">
        <f>[4]军团势力点战斗奖励设计!AA121+[4]军团势力点战斗奖励设计!AF121+求节点(活动投放!$S$6:$S$41,活动投放!$BC$6:$BC$41,$DU117)</f>
        <v>46300.933912178138</v>
      </c>
      <c r="DW117" s="140">
        <f>[4]军团势力点战斗奖励设计!AB121+[4]军团势力点战斗奖励设计!AG121+求节点(活动投放!$S$46:$S$81,活动投放!$BC$46:$BC$81,$DU117)</f>
        <v>39144.680539790934</v>
      </c>
      <c r="DX117" s="140">
        <f>[4]军团势力点战斗奖励设计!AC121+[4]军团势力点战斗奖励设计!AH121+求节点(活动投放!$S$86:$S$121,活动投放!$BC$86:$BC$121,$DU117)</f>
        <v>31738.342553484177</v>
      </c>
      <c r="DY117" s="140">
        <f>[4]军团势力点战斗奖励设计!AD121+[4]军团势力点战斗奖励设计!AI121+求节点(活动投放!$S$126:$S$161,活动投放!$BC$126:$BC$161,$DU117)</f>
        <v>27830.658729949551</v>
      </c>
      <c r="DZ117" s="140">
        <f>[4]军团势力点战斗奖励设计!AE121+[4]军团势力点战斗奖励设计!AJ121+求节点(活动投放!$S$166:$S$201,活动投放!$BC$166:$BC$201,$DU117)</f>
        <v>25927.746099748376</v>
      </c>
      <c r="EA117" s="140">
        <f>[4]军团势力点战斗奖励设计!BI121+[4]军团势力点战斗奖励设计!BN121+求节点(活动投放!$S$6:$S$41,活动投放!$BE$6:$BE$41,$DU117)</f>
        <v>1456.0522040880014</v>
      </c>
      <c r="EB117" s="140">
        <f>[4]军团势力点战斗奖励设计!BJ121+[4]军团势力点战斗奖励设计!BO121+求节点(活动投放!$S$46:$S$81,活动投放!$BE$46:$BE$81,$DU117)</f>
        <v>1126.3038550321508</v>
      </c>
      <c r="EC117" s="140">
        <f>[4]军团势力点战斗奖励设计!BK121+[4]军团势力点战斗奖励设计!BP121+求节点(活动投放!$S$86:$S$121,活动投放!$BE$86:$BE$121,$DU117)</f>
        <v>806.95844984072721</v>
      </c>
      <c r="ED117" s="140">
        <f>[4]军团势力点战斗奖励设计!BL121+[4]军团势力点战斗奖励设计!BQ121+求节点(活动投放!$S$126:$S$161,活动投放!$BE$126:$BE$161,$DU117)</f>
        <v>714.40389653568309</v>
      </c>
      <c r="EE117" s="140">
        <f>[4]军团势力点战斗奖励设计!BM121+[4]军团势力点战斗奖励设计!BR121+求节点(活动投放!$S$166:$S$201,活动投放!$BE$166:$BE$201,$DU117)</f>
        <v>736.33102121457307</v>
      </c>
      <c r="EF117" s="140">
        <f t="shared" si="73"/>
        <v>1.059965061284295</v>
      </c>
      <c r="EG117" s="140">
        <f t="shared" si="74"/>
        <v>1.1584997057676334</v>
      </c>
      <c r="EH117" s="140">
        <f t="shared" si="75"/>
        <v>1.3110275405030047</v>
      </c>
      <c r="EI117" s="140">
        <f t="shared" si="76"/>
        <v>1.2985492224079931</v>
      </c>
      <c r="EJ117" s="140">
        <f t="shared" si="77"/>
        <v>1.1737359671460774</v>
      </c>
      <c r="EM117" s="140">
        <v>112</v>
      </c>
      <c r="EN117" s="140">
        <f>[4]军团势力点战斗奖励设计!AK121+[4]军团势力点战斗奖励设计!AP121+求节点(活动投放!$S$6:$S$41,活动投放!$BD$6:$BD$41,$EM117)</f>
        <v>5963.2421731914446</v>
      </c>
      <c r="EO117" s="140">
        <f>[4]军团势力点战斗奖励设计!AL121+[4]军团势力点战斗奖励设计!AQ121+求节点(活动投放!$S$46:$S$81,活动投放!$BD$46:$BD$81,$EM117)</f>
        <v>11226.92630284571</v>
      </c>
      <c r="EP117" s="140">
        <f>[4]军团势力点战斗奖励设计!AM121+[4]军团势力点战斗奖励设计!AR121+求节点(活动投放!$S$86:$S$121,活动投放!$BD$86:$BD$121,$EM117)</f>
        <v>16994.223205940903</v>
      </c>
      <c r="EQ117" s="140">
        <f>[4]军团势力点战斗奖励设计!AN121+[4]军团势力点战斗奖励设计!AS121+求节点(活动投放!$S$126:$S$161,活动投放!$BD$126:$BD$161,$EM117)</f>
        <v>30708.734803972566</v>
      </c>
      <c r="ER117" s="140">
        <f>[4]军团势力点战斗奖励设计!AO121+[4]军团势力点战斗奖励设计!AT121+求节点(活动投放!$S$166:$S$201,活动投放!$BD$166:$BD$201,$EM117)</f>
        <v>53624.956630065317</v>
      </c>
      <c r="ES117" s="140">
        <f>[4]军团势力点战斗奖励设计!BS121+[4]军团势力点战斗奖励设计!BX121+求节点(活动投放!$S$6:$S$41,活动投放!$BF$6:$BF$41,$EM117)</f>
        <v>119.26484346382891</v>
      </c>
      <c r="ET117" s="140">
        <f>[4]军团势力点战斗奖励设计!BT121+[4]军团势力点战斗奖励设计!BY121+求节点(活动投放!$S$46:$S$81,活动投放!$BF$46:$BF$81,$EM117)</f>
        <v>224.53852605691429</v>
      </c>
      <c r="EU117" s="140">
        <f>[4]军团势力点战斗奖励设计!BU121+[4]军团势力点战斗奖励设计!BZ121+求节点(活动投放!$S$86:$S$121,活动投放!$BF$86:$BF$121,$EM117)</f>
        <v>339.88446411881807</v>
      </c>
      <c r="EV117" s="140">
        <f>[4]军团势力点战斗奖励设计!BV121+[4]军团势力点战斗奖励设计!CA121+求节点(活动投放!$S$126:$S$161,活动投放!$BF$126:$BF$161,$EM117)</f>
        <v>614.17469607945122</v>
      </c>
      <c r="EW117" s="140">
        <f>[4]军团势力点战斗奖励设计!BW121+[4]军团势力点战斗奖励设计!CB121+求节点(活动投放!$S$166:$S$201,活动投放!$BF$166:$BF$201,$EM117)</f>
        <v>1072.4991326013062</v>
      </c>
      <c r="EX117" s="140">
        <f t="shared" si="78"/>
        <v>0.99999999999999989</v>
      </c>
      <c r="EY117" s="140">
        <f t="shared" si="79"/>
        <v>0.99999999999999967</v>
      </c>
      <c r="EZ117" s="140">
        <f t="shared" si="80"/>
        <v>1</v>
      </c>
      <c r="FA117" s="140">
        <f t="shared" si="81"/>
        <v>1.0000000000000002</v>
      </c>
      <c r="FB117" s="140">
        <f t="shared" si="82"/>
        <v>1.0000000000000002</v>
      </c>
    </row>
    <row r="118" spans="2:158" x14ac:dyDescent="0.15">
      <c r="B118" s="80">
        <v>113</v>
      </c>
      <c r="C118" s="119">
        <f>[4]军团势力点战斗奖励设计!GB122+求节点(活动投放!$S$6:$S$41,活动投放!AN$6:AN$41,$B118)</f>
        <v>290.98454404687169</v>
      </c>
      <c r="D118" s="119">
        <f>[4]军团势力点战斗奖励设计!GC122+求节点(活动投放!$S$6:$S$41,活动投放!AO$6:AO$41,$B118)</f>
        <v>1068.4920304818154</v>
      </c>
      <c r="E118" s="119">
        <f>[4]军团势力点战斗奖励设计!GD122+求节点(活动投放!$S$6:$S$41,活动投放!AP$6:AP$41,$B118)</f>
        <v>560.32935623684818</v>
      </c>
      <c r="F118" s="119">
        <f>[4]军团势力点战斗奖励设计!GE122+求节点(活动投放!$S$6:$S$41,活动投放!AQ$6:AQ$41,$B118)</f>
        <v>278.12815698332599</v>
      </c>
      <c r="G118" s="119">
        <f>[4]军团势力点战斗奖励设计!GF122+求节点(活动投放!$S$6:$S$41,活动投放!AR$6:AR$41,$B118)</f>
        <v>66.588098977722339</v>
      </c>
      <c r="H118" s="119">
        <f>[4]军团势力点战斗奖励设计!GG122+求节点(活动投放!$S$6:$S$41,活动投放!AS$6:AS$41,$B118)</f>
        <v>10.042883119460928</v>
      </c>
      <c r="I118" s="119">
        <f>IF($B118&lt;前期规划!$C$2,0,求节点(装备突破!$N$6:$N$41,装备突破!AQ$6:AQ$41,$B118))</f>
        <v>0</v>
      </c>
      <c r="J118" s="119">
        <f>IF($B118&lt;前期规划!$C$2,0,求节点(装备突破!$N$6:$N$41,装备突破!AR$6:AR$41,$B118))</f>
        <v>0</v>
      </c>
      <c r="K118" s="119">
        <f>IF($B118&lt;前期规划!$C$2,0,求节点(装备突破!$N$6:$N$41,装备突破!AS$6:AS$41,$B118))</f>
        <v>0</v>
      </c>
      <c r="L118" s="119">
        <f>IF($B118&lt;前期规划!$C$2,0,求节点(装备突破!$N$6:$N$41,装备突破!AT$6:AT$41,$B118))</f>
        <v>0</v>
      </c>
      <c r="M118" s="119">
        <f>IF($B118&lt;前期规划!$C$2,0,求节点(装备突破!$N$6:$N$41,装备突破!AU$6:AU$41,$B118))</f>
        <v>117.54545454545456</v>
      </c>
      <c r="N118" s="119">
        <f>IF($B118&lt;前期规划!$C$2,0,求节点(装备突破!$N$6:$N$41,装备突破!AV$6:AV$41,$B118))</f>
        <v>2.4545454545454541</v>
      </c>
      <c r="O118" s="80">
        <f t="shared" si="63"/>
        <v>0</v>
      </c>
      <c r="P118" s="80">
        <f t="shared" si="64"/>
        <v>0</v>
      </c>
      <c r="Q118" s="80">
        <f t="shared" si="65"/>
        <v>0</v>
      </c>
      <c r="R118" s="80">
        <f t="shared" si="66"/>
        <v>0</v>
      </c>
      <c r="S118" s="80">
        <f t="shared" si="67"/>
        <v>0.56648808101697268</v>
      </c>
      <c r="T118" s="80">
        <f t="shared" si="68"/>
        <v>4.0915449745951937</v>
      </c>
      <c r="V118" s="128">
        <f>[4]军团势力点战斗奖励设计!GD122/E118</f>
        <v>0.96577635166328768</v>
      </c>
      <c r="W118" s="128">
        <f>求节点(活动投放!$S$6:$S$41,活动投放!AP$6:AP$41,$B118)/E118</f>
        <v>3.4223648336712258E-2</v>
      </c>
      <c r="Y118" s="128">
        <f>[4]军团势力点战斗奖励设计!GE122/F118</f>
        <v>0.96690789353852546</v>
      </c>
      <c r="Z118" s="128">
        <f>求节点(活动投放!$S$6:$S$41,活动投放!AQ$6:AQ$41,$B118)/F118</f>
        <v>3.3092106461474625E-2</v>
      </c>
      <c r="AB118" s="128">
        <f>[4]军团势力点战斗奖励设计!GF122/G118</f>
        <v>0.73576987187502929</v>
      </c>
      <c r="AC118" s="128">
        <f>求节点(活动投放!$S$6:$S$41,活动投放!AR$6:AR$41,$B118)/G118</f>
        <v>0.26423012812497082</v>
      </c>
      <c r="AE118" s="128">
        <f>[4]军团势力点战斗奖励设计!GG122/H118</f>
        <v>0.54204794104174825</v>
      </c>
      <c r="AF118" s="128">
        <f>求节点(活动投放!$S$6:$S$41,活动投放!AS$6:AS$41,$B118)/H118</f>
        <v>0.45795205895825186</v>
      </c>
      <c r="AI118" s="80">
        <v>113</v>
      </c>
      <c r="AJ118" s="119">
        <f>[4]军团势力点战斗奖励设计!GH122+求节点(活动投放!$S$46:$S$81,活动投放!AN$46:AN$81,$AI118)</f>
        <v>234.2504143508647</v>
      </c>
      <c r="AK118" s="119">
        <f>[4]军团势力点战斗奖励设计!GI122+求节点(活动投放!$S$46:$S$81,活动投放!AO$46:AO$81,$AI118)</f>
        <v>807.71890566714387</v>
      </c>
      <c r="AL118" s="119">
        <f>[4]军团势力点战斗奖励设计!GJ122+求节点(活动投放!$S$46:$S$81,活动投放!AP$46:AP$81,$AI118)</f>
        <v>463.52259538780982</v>
      </c>
      <c r="AM118" s="119">
        <f>[4]军团势力点战斗奖励设计!GK122+求节点(活动投放!$S$46:$S$81,活动投放!AQ$46:AQ$81,$AI118)</f>
        <v>237.88837788287984</v>
      </c>
      <c r="AN118" s="119">
        <f>[4]军团势力点战斗奖励设计!GL122+求节点(活动投放!$S$46:$S$81,活动投放!AR$46:AR$81,$AI118)</f>
        <v>118.73396589304635</v>
      </c>
      <c r="AO118" s="119">
        <f>[4]军团势力点战斗奖励设计!GM122+求节点(活动投放!$S$46:$S$81,活动投放!AS$46:AS$81,$AI118)</f>
        <v>17.972951209170077</v>
      </c>
      <c r="AP118" s="119">
        <f>IF($AI118&lt;前期规划!$C$2,0,求节点(装备突破!$N$46:$N$81,装备突破!AQ$46:AQ$81,$AI118))</f>
        <v>0</v>
      </c>
      <c r="AQ118" s="119">
        <f>IF($AI118&lt;前期规划!$C$2,0,求节点(装备突破!$N$46:$N$81,装备突破!AR$46:AR$81,$AI118))</f>
        <v>0</v>
      </c>
      <c r="AR118" s="119">
        <f>IF($AI118&lt;前期规划!$C$2,0,求节点(装备突破!$N$46:$N$81,装备突破!AS$46:AS$81,$AI118))</f>
        <v>0</v>
      </c>
      <c r="AS118" s="119">
        <f>IF($AI118&lt;前期规划!$C$2,0,求节点(装备突破!$N$46:$N$81,装备突破!AT$46:AT$81,$AI118))</f>
        <v>0</v>
      </c>
      <c r="AT118" s="119">
        <f>IF($AI118&lt;前期规划!$C$2,0,求节点(装备突破!$N$46:$N$81,装备突破!AU$46:AU$81,$AI118))</f>
        <v>151.81818181818181</v>
      </c>
      <c r="AU118" s="119">
        <f>IF($AI118&lt;前期规划!$C$2,0,求节点(装备突破!$N$46:$N$81,装备突破!AV$46:AV$81,$AI118))</f>
        <v>8.1818181818181817</v>
      </c>
      <c r="AV118" s="80">
        <f t="shared" si="69"/>
        <v>0</v>
      </c>
      <c r="AW118" s="80">
        <f t="shared" si="43"/>
        <v>0</v>
      </c>
      <c r="AX118" s="80">
        <f t="shared" si="44"/>
        <v>0</v>
      </c>
      <c r="AY118" s="80">
        <f t="shared" si="45"/>
        <v>0</v>
      </c>
      <c r="AZ118" s="80">
        <f t="shared" si="46"/>
        <v>0.78208001486437717</v>
      </c>
      <c r="BA118" s="80">
        <f t="shared" si="47"/>
        <v>2.1966940366763428</v>
      </c>
      <c r="BD118" s="80">
        <v>113</v>
      </c>
      <c r="BE118" s="119">
        <f>[4]军团势力点战斗奖励设计!GN122+求节点(活动投放!$S$86:$S$121,活动投放!AN$86:AN$121,$BD118)</f>
        <v>164.42807037471789</v>
      </c>
      <c r="BF118" s="119">
        <f>[4]军团势力点战斗奖励设计!GO122+求节点(活动投放!$S$86:$S$121,活动投放!AO$86:AO$121,$BD118)</f>
        <v>564.37999810807707</v>
      </c>
      <c r="BG118" s="119">
        <f>[4]军团势力点战斗奖励设计!GP122+求节点(活动投放!$S$86:$S$121,活动投放!AP$86:AP$121,$BD118)</f>
        <v>384.10629804220002</v>
      </c>
      <c r="BH118" s="119">
        <f>[4]军团势力点战斗奖励设计!GQ122+求节点(活动投放!$S$86:$S$121,活动投放!AQ$86:AQ$121,$BD118)</f>
        <v>203.86657144374755</v>
      </c>
      <c r="BI118" s="119">
        <f>[4]军团势力点战斗奖励设计!GR122+求节点(活动投放!$S$86:$S$121,活动投放!AR$86:AR$121,$BD118)</f>
        <v>168.23184400809956</v>
      </c>
      <c r="BJ118" s="119">
        <f>[4]军团势力点战斗奖励设计!GS122+求节点(活动投放!$S$86:$S$121,活动投放!AS$86:AS$121,$BD118)</f>
        <v>27.509983637970013</v>
      </c>
      <c r="BK118" s="119">
        <f>IF($BD118&lt;前期规划!$C$2,0,求节点(装备突破!$N$86:$N$121,装备突破!AQ$86:AQ$121,$BD118))</f>
        <v>0</v>
      </c>
      <c r="BL118" s="119">
        <f>IF($BD118&lt;前期规划!$C$2,0,求节点(装备突破!$N$86:$N$121,装备突破!AR$86:AR$121,$BD118))</f>
        <v>0</v>
      </c>
      <c r="BM118" s="119">
        <f>IF($BD118&lt;前期规划!$C$2,0,求节点(装备突破!$N$86:$N$121,装备突破!AS$86:AS$121,$BD118))</f>
        <v>0</v>
      </c>
      <c r="BN118" s="119">
        <f>IF($BD118&lt;前期规划!$C$2,0,求节点(装备突破!$N$86:$N$121,装备突破!AT$86:AT$121,$BD118))</f>
        <v>0</v>
      </c>
      <c r="BO118" s="119">
        <f>IF($BD118&lt;前期规划!$C$2,0,求节点(装备突破!$N$86:$N$121,装备突破!AU$86:AU$121,$BD118))</f>
        <v>179.54545454545456</v>
      </c>
      <c r="BP118" s="119">
        <f>IF($BD118&lt;前期规划!$C$2,0,求节点(装备突破!$N$86:$N$121,装备突破!AV$86:AV$121,$BD118))</f>
        <v>20.454545454545453</v>
      </c>
      <c r="BQ118" s="80">
        <f t="shared" si="70"/>
        <v>0</v>
      </c>
      <c r="BR118" s="80">
        <f t="shared" si="48"/>
        <v>0</v>
      </c>
      <c r="BS118" s="80">
        <f t="shared" si="49"/>
        <v>0</v>
      </c>
      <c r="BT118" s="80">
        <f t="shared" si="50"/>
        <v>0</v>
      </c>
      <c r="BU118" s="80">
        <f t="shared" si="51"/>
        <v>0.93698748561473166</v>
      </c>
      <c r="BV118" s="80">
        <f t="shared" si="52"/>
        <v>1.3449325334118674</v>
      </c>
      <c r="BY118" s="80">
        <v>113</v>
      </c>
      <c r="BZ118" s="119">
        <f>[4]军团势力点战斗奖励设计!GT122+求节点(活动投放!$S$126:$S$161,活动投放!AN$126:AN$161,$BY118)</f>
        <v>95.085940621119036</v>
      </c>
      <c r="CA118" s="119">
        <f>[4]军团势力点战斗奖励设计!GU122+求节点(活动投放!$S$126:$S$161,活动投放!AO$126:AO$161,$BY118)</f>
        <v>451.95402547969155</v>
      </c>
      <c r="CB118" s="119">
        <f>[4]军团势力点战斗奖励设计!GV122+求节点(活动投放!$S$126:$S$161,活动投放!AP$126:AP$161,$BY118)</f>
        <v>435.30217612274146</v>
      </c>
      <c r="CC118" s="119">
        <f>[4]军团势力点战斗奖励设计!GW122+求节点(活动投放!$S$126:$S$161,活动投放!AQ$126:AQ$161,$BY118)</f>
        <v>227.13772920565998</v>
      </c>
      <c r="CD118" s="119">
        <f>[4]军团势力点战斗奖励设计!GX122+求节点(活动投放!$S$126:$S$161,活动投放!AR$126:AR$161,$BY118)</f>
        <v>281.56926026320565</v>
      </c>
      <c r="CE118" s="119">
        <f>[4]军团势力点战斗奖励设计!GY122+求节点(活动投放!$S$126:$S$161,活动投放!AS$126:AS$161,$BY118)</f>
        <v>59.280221506651927</v>
      </c>
      <c r="CF118" s="119">
        <f>IF($BY118&lt;前期规划!$C$2,0,求节点(装备突破!$N$126:$N$161,装备突破!AQ$126:AQ$161,$BY118))</f>
        <v>0</v>
      </c>
      <c r="CG118" s="119">
        <f>IF($BY118&lt;前期规划!$C$2,0,求节点(装备突破!$N$126:$N$161,装备突破!AR$126:AR$161,$BY118))</f>
        <v>0</v>
      </c>
      <c r="CH118" s="119">
        <f>IF($BY118&lt;前期规划!$C$2,0,求节点(装备突破!$N$126:$N$161,装备突破!AS$126:AS$161,$BY118))</f>
        <v>0</v>
      </c>
      <c r="CI118" s="119">
        <f>IF($BY118&lt;前期规划!$C$2,0,求节点(装备突破!$N$126:$N$161,装备突破!AT$126:AT$161,$BY118))</f>
        <v>0</v>
      </c>
      <c r="CJ118" s="119">
        <f>IF($BY118&lt;前期规划!$C$2,0,求节点(装备突破!$N$126:$N$161,装备突破!AU$126:AU$161,$BY118))</f>
        <v>210</v>
      </c>
      <c r="CK118" s="119">
        <f>IF($BY118&lt;前期规划!$C$2,0,求节点(装备突破!$N$126:$N$161,装备突破!AV$126:AV$161,$BY118))</f>
        <v>30</v>
      </c>
      <c r="CL118" s="80">
        <f t="shared" si="71"/>
        <v>0</v>
      </c>
      <c r="CM118" s="80">
        <f t="shared" si="53"/>
        <v>0</v>
      </c>
      <c r="CN118" s="80">
        <f t="shared" si="54"/>
        <v>0</v>
      </c>
      <c r="CO118" s="80">
        <f t="shared" si="55"/>
        <v>0</v>
      </c>
      <c r="CP118" s="80">
        <f t="shared" si="56"/>
        <v>1.3408060012533602</v>
      </c>
      <c r="CQ118" s="80">
        <f t="shared" si="57"/>
        <v>1.9760073835550642</v>
      </c>
      <c r="CT118" s="80">
        <v>113</v>
      </c>
      <c r="CU118" s="119">
        <f>[4]军团势力点战斗奖励设计!GZ122+求节点(活动投放!$S$166:$S$201,活动投放!AN$166:AN$201,$CT118)</f>
        <v>61.628981302607144</v>
      </c>
      <c r="CV118" s="119">
        <f>[4]军团势力点战斗奖励设计!HA122+求节点(活动投放!$S$166:$S$201,活动投放!AO$166:AO$201,$CT118)</f>
        <v>442.34817877763749</v>
      </c>
      <c r="CW118" s="119">
        <f>[4]军团势力点战斗奖励设计!HB122+求节点(活动投放!$S$166:$S$201,活动投放!AP$166:AP$201,$CT118)</f>
        <v>605.04665651984237</v>
      </c>
      <c r="CX118" s="119">
        <f>[4]军团势力点战斗奖励设计!HC122+求节点(活动投放!$S$166:$S$201,活动投放!AQ$166:AQ$201,$CT118)</f>
        <v>304.84738224967265</v>
      </c>
      <c r="CY118" s="119">
        <f>[4]军团势力点战斗奖励设计!HD122+求节点(活动投放!$S$166:$S$201,活动投放!AR$166:AR$201,$CT118)</f>
        <v>495.18299513373302</v>
      </c>
      <c r="CZ118" s="119">
        <f>[4]军团势力点战斗奖励设计!HE122+求节点(活动投放!$S$166:$S$201,活动投放!AS$166:AS$201,$CT118)</f>
        <v>116.39282493741884</v>
      </c>
      <c r="DA118" s="119">
        <f>IF($CT118&lt;前期规划!$C$2,0,求节点(装备突破!$N$166:$N$201,装备突破!AQ$166:AQ$201,$CT118))</f>
        <v>0</v>
      </c>
      <c r="DB118" s="119">
        <f>IF($CT118&lt;前期规划!$C$2,0,求节点(装备突破!$N$166:$N$201,装备突破!AR$166:AR$201,$CT118))</f>
        <v>0</v>
      </c>
      <c r="DC118" s="119">
        <f>IF($CT118&lt;前期规划!$C$2,0,求节点(装备突破!$N$166:$N$201,装备突破!AS$166:AS$201,$CT118))</f>
        <v>0</v>
      </c>
      <c r="DD118" s="119">
        <f>IF($CT118&lt;前期规划!$C$2,0,求节点(装备突破!$N$166:$N$201,装备突破!AT$166:AT$201,$CT118))</f>
        <v>0</v>
      </c>
      <c r="DE118" s="119">
        <f>IF($CT118&lt;前期规划!$C$2,0,求节点(装备突破!$N$166:$N$201,装备突破!AU$166:AU$201,$CT118))</f>
        <v>280</v>
      </c>
      <c r="DF118" s="119">
        <f>IF($CT118&lt;前期规划!$C$2,0,求节点(装备突破!$N$166:$N$201,装备突破!AV$166:AV$201,$CT118))</f>
        <v>40</v>
      </c>
      <c r="DG118" s="80">
        <f t="shared" si="72"/>
        <v>0</v>
      </c>
      <c r="DH118" s="80">
        <f t="shared" si="58"/>
        <v>0</v>
      </c>
      <c r="DI118" s="80">
        <f t="shared" si="59"/>
        <v>0</v>
      </c>
      <c r="DJ118" s="80">
        <f t="shared" si="60"/>
        <v>0</v>
      </c>
      <c r="DK118" s="80">
        <f t="shared" si="61"/>
        <v>1.7685106969061894</v>
      </c>
      <c r="DL118" s="80">
        <f t="shared" si="62"/>
        <v>2.9098206234354711</v>
      </c>
      <c r="DN118" s="128">
        <f>[4]军团势力点战斗奖励设计!HE122/CZ118</f>
        <v>6.2995229503208502E-2</v>
      </c>
      <c r="DO118" s="128">
        <f>求节点(活动投放!$S$166:$S$201,活动投放!AS$166:AS$201,$CT118)/CZ118</f>
        <v>0.93700477049679154</v>
      </c>
      <c r="DU118" s="140">
        <v>113</v>
      </c>
      <c r="DV118" s="140">
        <f>[4]军团势力点战斗奖励设计!AA122+[4]军团势力点战斗奖励设计!AF122+求节点(活动投放!$S$6:$S$41,活动投放!$BC$6:$BC$41,$DU118)</f>
        <v>49947.996985886472</v>
      </c>
      <c r="DW118" s="140">
        <f>[4]军团势力点战斗奖励设计!AB122+[4]军团势力点战斗奖励设计!AG122+求节点(活动投放!$S$46:$S$81,活动投放!$BC$46:$BC$81,$DU118)</f>
        <v>41546.861409779252</v>
      </c>
      <c r="DX118" s="140">
        <f>[4]军团势力点战斗奖励设计!AC122+[4]军团势力点战斗奖励设计!AH122+求节点(活动投放!$S$86:$S$121,活动投放!$BC$86:$BC$121,$DU118)</f>
        <v>33498.215832227441</v>
      </c>
      <c r="DY118" s="140">
        <f>[4]军团势力点战斗奖励设计!AD122+[4]军团势力点战斗奖励设计!AI122+求节点(活动投放!$S$126:$S$161,活动投放!$BC$126:$BC$161,$DU118)</f>
        <v>29037.189566456778</v>
      </c>
      <c r="DZ118" s="140">
        <f>[4]军团势力点战斗奖励设计!AE122+[4]军团势力点战斗奖励设计!AJ122+求节点(活动投放!$S$166:$S$201,活动投放!$BC$166:$BC$201,$DU118)</f>
        <v>27046.838780764498</v>
      </c>
      <c r="EA118" s="140">
        <f>[4]军团势力点战斗奖励设计!BI122+[4]军团势力点战斗奖励设计!BN122+求节点(活动投放!$S$6:$S$41,活动投放!$BE$6:$BE$41,$DU118)</f>
        <v>1530.3402148387606</v>
      </c>
      <c r="EB118" s="140">
        <f>[4]军团势力点战斗奖励设计!BJ122+[4]军团势力点战斗奖励设计!BO122+求节点(活动投放!$S$46:$S$81,活动投放!$BE$46:$BE$81,$DU118)</f>
        <v>1141.4968706705588</v>
      </c>
      <c r="EC118" s="140">
        <f>[4]军团势力点战斗奖励设计!BK122+[4]军团势力点战斗奖励设计!BP122+求节点(活动投放!$S$86:$S$121,活动投放!$BE$86:$BE$121,$DU118)</f>
        <v>806.95844984072721</v>
      </c>
      <c r="ED118" s="140">
        <f>[4]军团势力点战斗奖励设计!BL122+[4]军团势力点战斗奖励设计!BQ122+求节点(活动投放!$S$126:$S$161,活动投放!$BE$126:$BE$161,$DU118)</f>
        <v>714.40389653568309</v>
      </c>
      <c r="EE118" s="140">
        <f>[4]军团势力点战斗奖励设计!BM122+[4]军团势力点战斗奖励设计!BR122+求节点(活动投放!$S$166:$S$201,活动投放!$BE$166:$BE$201,$DU118)</f>
        <v>752.39572087983436</v>
      </c>
      <c r="EF118" s="140">
        <f t="shared" si="73"/>
        <v>1.0879497360907442</v>
      </c>
      <c r="EG118" s="140">
        <f t="shared" si="74"/>
        <v>1.2132274874414983</v>
      </c>
      <c r="EH118" s="140">
        <f t="shared" si="75"/>
        <v>1.3837232816980487</v>
      </c>
      <c r="EI118" s="140">
        <f t="shared" si="76"/>
        <v>1.3548446804048857</v>
      </c>
      <c r="EJ118" s="140">
        <f t="shared" si="77"/>
        <v>1.1982541469506029</v>
      </c>
      <c r="EM118" s="140">
        <v>113</v>
      </c>
      <c r="EN118" s="140">
        <f>[4]军团势力点战斗奖励设计!AK122+[4]军团势力点战斗奖励设计!AP122+求节点(活动投放!$S$6:$S$41,活动投放!$BD$6:$BD$41,$EM118)</f>
        <v>7478.1503686606929</v>
      </c>
      <c r="EO118" s="140">
        <f>[4]军团势力点战斗奖励设计!AL122+[4]军团势力点战斗奖励设计!AQ122+求节点(活动投放!$S$46:$S$81,活动投放!$BD$46:$BD$81,$EM118)</f>
        <v>13338.976561617957</v>
      </c>
      <c r="EP118" s="140">
        <f>[4]军团势力点战斗奖励设计!AM122+[4]军团势力点战斗奖励设计!AR122+求节点(活动投放!$S$86:$S$121,活动投放!$BD$86:$BD$121,$EM118)</f>
        <v>18955.224859397676</v>
      </c>
      <c r="EQ118" s="140">
        <f>[4]军团势力点战斗奖励设计!AN122+[4]军团势力点战斗奖励设计!AS122+求节点(活动投放!$S$126:$S$161,活动投放!$BD$126:$BD$161,$EM118)</f>
        <v>32116.394015193309</v>
      </c>
      <c r="ER118" s="140">
        <f>[4]军团势力点战斗奖励设计!AO122+[4]军团势力点战斗奖励设计!AT122+求节点(活动投放!$S$166:$S$201,活动投放!$BD$166:$BD$201,$EM118)</f>
        <v>56672.132899810538</v>
      </c>
      <c r="ES118" s="140">
        <f>[4]军团势力点战斗奖励设计!BS122+[4]军团势力点战斗奖励设计!BX122+求节点(活动投放!$S$6:$S$41,活动投放!$BF$6:$BF$41,$EM118)</f>
        <v>149.56300737321388</v>
      </c>
      <c r="ET118" s="140">
        <f>[4]军团势力点战斗奖励设计!BT122+[4]军团势力点战斗奖励设计!BY122+求节点(活动投放!$S$46:$S$81,活动投放!$BF$46:$BF$81,$EM118)</f>
        <v>266.7795312323592</v>
      </c>
      <c r="EU118" s="140">
        <f>[4]军团势力点战斗奖励设计!BU122+[4]军团势力点战斗奖励设计!BZ122+求节点(活动投放!$S$86:$S$121,活动投放!$BF$86:$BF$121,$EM118)</f>
        <v>379.10449718795354</v>
      </c>
      <c r="EV118" s="140">
        <f>[4]军团势力点战斗奖励设计!BV122+[4]军团势力点战斗奖励设计!CA122+求节点(活动投放!$S$126:$S$161,活动投放!$BF$126:$BF$161,$EM118)</f>
        <v>642.3278803038661</v>
      </c>
      <c r="EW118" s="140">
        <f>[4]军团势力点战斗奖励设计!BW122+[4]军团势力点战斗奖励设计!CB122+求节点(活动投放!$S$166:$S$201,活动投放!$BF$166:$BF$201,$EM118)</f>
        <v>1133.442657996211</v>
      </c>
      <c r="EX118" s="140">
        <f t="shared" si="78"/>
        <v>0.99999999999999978</v>
      </c>
      <c r="EY118" s="140">
        <f t="shared" si="79"/>
        <v>0.99999999999999978</v>
      </c>
      <c r="EZ118" s="140">
        <f t="shared" si="80"/>
        <v>1</v>
      </c>
      <c r="FA118" s="140">
        <f t="shared" si="81"/>
        <v>1.0000000000000002</v>
      </c>
      <c r="FB118" s="140">
        <f t="shared" si="82"/>
        <v>0.99999999999999978</v>
      </c>
    </row>
    <row r="119" spans="2:158" x14ac:dyDescent="0.15">
      <c r="B119" s="80">
        <v>114</v>
      </c>
      <c r="C119" s="119">
        <f>[4]军团势力点战斗奖励设计!GB123+求节点(活动投放!$S$6:$S$41,活动投放!AN$6:AN$41,$B119)</f>
        <v>290.98454404687169</v>
      </c>
      <c r="D119" s="119">
        <f>[4]军团势力点战斗奖励设计!GC123+求节点(活动投放!$S$6:$S$41,活动投放!AO$6:AO$41,$B119)</f>
        <v>1098.6073510361828</v>
      </c>
      <c r="E119" s="119">
        <f>[4]军团势力点战斗奖励设计!GD123+求节点(活动投放!$S$6:$S$41,活动投放!AP$6:AP$41,$B119)</f>
        <v>589.88541394783317</v>
      </c>
      <c r="F119" s="119">
        <f>[4]军团势力点战斗奖励设计!GE123+求节点(活动投放!$S$6:$S$41,活动投放!AQ$6:AQ$41,$B119)</f>
        <v>297.83219545731589</v>
      </c>
      <c r="G119" s="119">
        <f>[4]军团势力点战斗奖励设计!GF123+求节点(活动投放!$S$6:$S$41,活动投放!AR$6:AR$41,$B119)</f>
        <v>83.818397045269151</v>
      </c>
      <c r="H119" s="119">
        <f>[4]军团势力点战斗奖励设计!GG123+求节点(活动投放!$S$6:$S$41,活动投放!AS$6:AS$41,$B119)</f>
        <v>11.957360682521685</v>
      </c>
      <c r="I119" s="119">
        <f>IF($B119&lt;前期规划!$C$2,0,求节点(装备突破!$N$6:$N$41,装备突破!AQ$6:AQ$41,$B119))</f>
        <v>0</v>
      </c>
      <c r="J119" s="119">
        <f>IF($B119&lt;前期规划!$C$2,0,求节点(装备突破!$N$6:$N$41,装备突破!AR$6:AR$41,$B119))</f>
        <v>0</v>
      </c>
      <c r="K119" s="119">
        <f>IF($B119&lt;前期规划!$C$2,0,求节点(装备突破!$N$6:$N$41,装备突破!AS$6:AS$41,$B119))</f>
        <v>0</v>
      </c>
      <c r="L119" s="119">
        <f>IF($B119&lt;前期规划!$C$2,0,求节点(装备突破!$N$6:$N$41,装备突破!AT$6:AT$41,$B119))</f>
        <v>0</v>
      </c>
      <c r="M119" s="119">
        <f>IF($B119&lt;前期规划!$C$2,0,求节点(装备突破!$N$6:$N$41,装备突破!AU$6:AU$41,$B119))</f>
        <v>117.54545454545456</v>
      </c>
      <c r="N119" s="119">
        <f>IF($B119&lt;前期规划!$C$2,0,求节点(装备突破!$N$6:$N$41,装备突破!AV$6:AV$41,$B119))</f>
        <v>2.4545454545454541</v>
      </c>
      <c r="O119" s="80">
        <f t="shared" si="63"/>
        <v>0</v>
      </c>
      <c r="P119" s="80">
        <f t="shared" si="64"/>
        <v>0</v>
      </c>
      <c r="Q119" s="80">
        <f t="shared" si="65"/>
        <v>0</v>
      </c>
      <c r="R119" s="80">
        <f t="shared" si="66"/>
        <v>0</v>
      </c>
      <c r="S119" s="80">
        <f t="shared" si="67"/>
        <v>0.71307220997522081</v>
      </c>
      <c r="T119" s="80">
        <f t="shared" si="68"/>
        <v>4.8715173151014284</v>
      </c>
      <c r="V119" s="128">
        <f>[4]军团势力点战斗奖励设计!GD123/E119</f>
        <v>0.96749111880518179</v>
      </c>
      <c r="W119" s="128">
        <f>求节点(活动投放!$S$6:$S$41,活动投放!AP$6:AP$41,$B119)/E119</f>
        <v>3.2508881194818193E-2</v>
      </c>
      <c r="Y119" s="128">
        <f>[4]军团势力点战斗奖励设计!GE123/F119</f>
        <v>0.96909720734961646</v>
      </c>
      <c r="Z119" s="128">
        <f>求节点(活动投放!$S$6:$S$41,活动投放!AQ$6:AQ$41,$B119)/F119</f>
        <v>3.0902792650383593E-2</v>
      </c>
      <c r="AB119" s="128">
        <f>[4]军团势力点战斗奖励设计!GF123/G119</f>
        <v>0.79008687180000325</v>
      </c>
      <c r="AC119" s="128">
        <f>求节点(活动投放!$S$6:$S$41,活动投放!AR$6:AR$41,$B119)/G119</f>
        <v>0.20991312819999675</v>
      </c>
      <c r="AE119" s="128">
        <f>[4]军团势力点战斗奖励设计!GG123/H119</f>
        <v>0.61537005326293392</v>
      </c>
      <c r="AF119" s="128">
        <f>求节点(活动投放!$S$6:$S$41,活动投放!AS$6:AS$41,$B119)/H119</f>
        <v>0.38462994673706602</v>
      </c>
      <c r="AI119" s="80">
        <v>114</v>
      </c>
      <c r="AJ119" s="119">
        <f>[4]军团势力点战斗奖励设计!GH123+求节点(活动投放!$S$46:$S$81,活动投放!AN$46:AN$81,$AI119)</f>
        <v>234.2504143508647</v>
      </c>
      <c r="AK119" s="119">
        <f>[4]军团势力点战斗奖励设计!GI123+求节点(活动投放!$S$46:$S$81,活动投放!AO$46:AO$81,$AI119)</f>
        <v>807.71890566714387</v>
      </c>
      <c r="AL119" s="119">
        <f>[4]军团势力点战斗奖励设计!GJ123+求节点(活动投放!$S$46:$S$81,活动投放!AP$46:AP$81,$AI119)</f>
        <v>478.52462925314285</v>
      </c>
      <c r="AM119" s="119">
        <f>[4]军团势力点战斗奖励设计!GK123+求节点(活动投放!$S$46:$S$81,活动投放!AQ$46:AQ$81,$AI119)</f>
        <v>247.88973379310184</v>
      </c>
      <c r="AN119" s="119">
        <f>[4]军团势力点战斗奖励设计!GL123+求节点(活动投放!$S$46:$S$81,活动投放!AR$46:AR$81,$AI119)</f>
        <v>141.23701669104588</v>
      </c>
      <c r="AO119" s="119">
        <f>[4]军团势力点战斗奖励设计!GM123+求节点(活动投放!$S$46:$S$81,活动投放!AS$46:AS$81,$AI119)</f>
        <v>20.473290186725581</v>
      </c>
      <c r="AP119" s="119">
        <f>IF($AI119&lt;前期规划!$C$2,0,求节点(装备突破!$N$46:$N$81,装备突破!AQ$46:AQ$81,$AI119))</f>
        <v>0</v>
      </c>
      <c r="AQ119" s="119">
        <f>IF($AI119&lt;前期规划!$C$2,0,求节点(装备突破!$N$46:$N$81,装备突破!AR$46:AR$81,$AI119))</f>
        <v>0</v>
      </c>
      <c r="AR119" s="119">
        <f>IF($AI119&lt;前期规划!$C$2,0,求节点(装备突破!$N$46:$N$81,装备突破!AS$46:AS$81,$AI119))</f>
        <v>0</v>
      </c>
      <c r="AS119" s="119">
        <f>IF($AI119&lt;前期规划!$C$2,0,求节点(装备突破!$N$46:$N$81,装备突破!AT$46:AT$81,$AI119))</f>
        <v>0</v>
      </c>
      <c r="AT119" s="119">
        <f>IF($AI119&lt;前期规划!$C$2,0,求节点(装备突破!$N$46:$N$81,装备突破!AU$46:AU$81,$AI119))</f>
        <v>151.81818181818181</v>
      </c>
      <c r="AU119" s="119">
        <f>IF($AI119&lt;前期规划!$C$2,0,求节点(装备突破!$N$46:$N$81,装备突破!AV$46:AV$81,$AI119))</f>
        <v>8.1818181818181817</v>
      </c>
      <c r="AV119" s="80">
        <f t="shared" si="69"/>
        <v>0</v>
      </c>
      <c r="AW119" s="80">
        <f t="shared" si="43"/>
        <v>0</v>
      </c>
      <c r="AX119" s="80">
        <f t="shared" si="44"/>
        <v>0</v>
      </c>
      <c r="AY119" s="80">
        <f t="shared" si="45"/>
        <v>0</v>
      </c>
      <c r="AZ119" s="80">
        <f t="shared" si="46"/>
        <v>0.93030370275539209</v>
      </c>
      <c r="BA119" s="80">
        <f t="shared" si="47"/>
        <v>2.5022910228220154</v>
      </c>
      <c r="BD119" s="80">
        <v>114</v>
      </c>
      <c r="BE119" s="119">
        <f>[4]军团势力点战斗奖励设计!GN123+求节点(活动投放!$S$86:$S$121,活动投放!AN$86:AN$121,$BD119)</f>
        <v>164.42807037471789</v>
      </c>
      <c r="BF119" s="119">
        <f>[4]军团势力点战斗奖励设计!GO123+求节点(活动投放!$S$86:$S$121,活动投放!AO$86:AO$121,$BD119)</f>
        <v>564.37999810807707</v>
      </c>
      <c r="BG119" s="119">
        <f>[4]军团势力点战斗奖励设计!GP123+求节点(活动投放!$S$86:$S$121,活动投放!AP$86:AP$121,$BD119)</f>
        <v>396.1064180777712</v>
      </c>
      <c r="BH119" s="119">
        <f>[4]军团势力点战斗奖励设计!GQ123+求节点(活动投放!$S$86:$S$121,活动投放!AQ$86:AQ$121,$BD119)</f>
        <v>211.86665146746162</v>
      </c>
      <c r="BI119" s="119">
        <f>[4]军团势力点战斗奖励设计!GR123+求节点(活动投放!$S$86:$S$121,活动投放!AR$86:AR$121,$BD119)</f>
        <v>186.23202406145629</v>
      </c>
      <c r="BJ119" s="119">
        <f>[4]军团势力点战斗奖励设计!GS123+求节点(活动投放!$S$86:$S$121,活动投放!AS$86:AS$121,$BD119)</f>
        <v>29.510003643898539</v>
      </c>
      <c r="BK119" s="119">
        <f>IF($BD119&lt;前期规划!$C$2,0,求节点(装备突破!$N$86:$N$121,装备突破!AQ$86:AQ$121,$BD119))</f>
        <v>0</v>
      </c>
      <c r="BL119" s="119">
        <f>IF($BD119&lt;前期规划!$C$2,0,求节点(装备突破!$N$86:$N$121,装备突破!AR$86:AR$121,$BD119))</f>
        <v>0</v>
      </c>
      <c r="BM119" s="119">
        <f>IF($BD119&lt;前期规划!$C$2,0,求节点(装备突破!$N$86:$N$121,装备突破!AS$86:AS$121,$BD119))</f>
        <v>0</v>
      </c>
      <c r="BN119" s="119">
        <f>IF($BD119&lt;前期规划!$C$2,0,求节点(装备突破!$N$86:$N$121,装备突破!AT$86:AT$121,$BD119))</f>
        <v>0</v>
      </c>
      <c r="BO119" s="119">
        <f>IF($BD119&lt;前期规划!$C$2,0,求节点(装备突破!$N$86:$N$121,装备突破!AU$86:AU$121,$BD119))</f>
        <v>179.54545454545456</v>
      </c>
      <c r="BP119" s="119">
        <f>IF($BD119&lt;前期规划!$C$2,0,求节点(装备突破!$N$86:$N$121,装备突破!AV$86:AV$121,$BD119))</f>
        <v>20.454545454545453</v>
      </c>
      <c r="BQ119" s="80">
        <f t="shared" si="70"/>
        <v>0</v>
      </c>
      <c r="BR119" s="80">
        <f t="shared" si="48"/>
        <v>0</v>
      </c>
      <c r="BS119" s="80">
        <f t="shared" si="49"/>
        <v>0</v>
      </c>
      <c r="BT119" s="80">
        <f t="shared" si="50"/>
        <v>0</v>
      </c>
      <c r="BU119" s="80">
        <f t="shared" si="51"/>
        <v>1.037241653000516</v>
      </c>
      <c r="BV119" s="80">
        <f t="shared" si="52"/>
        <v>1.442711289257262</v>
      </c>
      <c r="BY119" s="80">
        <v>114</v>
      </c>
      <c r="BZ119" s="119">
        <f>[4]军团势力点战斗奖励设计!GT123+求节点(活动投放!$S$126:$S$161,活动投放!AN$126:AN$161,$BY119)</f>
        <v>95.085940621119036</v>
      </c>
      <c r="CA119" s="119">
        <f>[4]军团势力点战斗奖励设计!GU123+求节点(活动投放!$S$126:$S$161,活动投放!AO$126:AO$161,$BY119)</f>
        <v>451.95402547969155</v>
      </c>
      <c r="CB119" s="119">
        <f>[4]军团势力点战斗奖励设计!GV123+求节点(活动投放!$S$126:$S$161,活动投放!AP$126:AP$161,$BY119)</f>
        <v>444.05662091089238</v>
      </c>
      <c r="CC119" s="119">
        <f>[4]军团势力点战斗奖励设计!GW123+求节点(活动投放!$S$126:$S$161,活动投放!AQ$126:AQ$161,$BY119)</f>
        <v>232.97402573109389</v>
      </c>
      <c r="CD119" s="119">
        <f>[4]军团势力点战斗奖励设计!GX123+求节点(活动投放!$S$126:$S$161,活动投放!AR$126:AR$161,$BY119)</f>
        <v>294.700927445432</v>
      </c>
      <c r="CE119" s="119">
        <f>[4]军团势力点战斗奖励设计!GY123+求节点(活动投放!$S$126:$S$161,活动投放!AS$126:AS$161,$BY119)</f>
        <v>60.739295638010411</v>
      </c>
      <c r="CF119" s="119">
        <f>IF($BY119&lt;前期规划!$C$2,0,求节点(装备突破!$N$126:$N$161,装备突破!AQ$126:AQ$161,$BY119))</f>
        <v>0</v>
      </c>
      <c r="CG119" s="119">
        <f>IF($BY119&lt;前期规划!$C$2,0,求节点(装备突破!$N$126:$N$161,装备突破!AR$126:AR$161,$BY119))</f>
        <v>0</v>
      </c>
      <c r="CH119" s="119">
        <f>IF($BY119&lt;前期规划!$C$2,0,求节点(装备突破!$N$126:$N$161,装备突破!AS$126:AS$161,$BY119))</f>
        <v>0</v>
      </c>
      <c r="CI119" s="119">
        <f>IF($BY119&lt;前期规划!$C$2,0,求节点(装备突破!$N$126:$N$161,装备突破!AT$126:AT$161,$BY119))</f>
        <v>0</v>
      </c>
      <c r="CJ119" s="119">
        <f>IF($BY119&lt;前期规划!$C$2,0,求节点(装备突破!$N$126:$N$161,装备突破!AU$126:AU$161,$BY119))</f>
        <v>210</v>
      </c>
      <c r="CK119" s="119">
        <f>IF($BY119&lt;前期规划!$C$2,0,求节点(装备突破!$N$126:$N$161,装备突破!AV$126:AV$161,$BY119))</f>
        <v>30</v>
      </c>
      <c r="CL119" s="80">
        <f t="shared" si="71"/>
        <v>0</v>
      </c>
      <c r="CM119" s="80">
        <f t="shared" si="53"/>
        <v>0</v>
      </c>
      <c r="CN119" s="80">
        <f t="shared" si="54"/>
        <v>0</v>
      </c>
      <c r="CO119" s="80">
        <f t="shared" si="55"/>
        <v>0</v>
      </c>
      <c r="CP119" s="80">
        <f t="shared" si="56"/>
        <v>1.4033377497401525</v>
      </c>
      <c r="CQ119" s="80">
        <f t="shared" si="57"/>
        <v>2.0246431879336804</v>
      </c>
      <c r="CT119" s="80">
        <v>114</v>
      </c>
      <c r="CU119" s="119">
        <f>[4]军团势力点战斗奖励设计!GZ123+求节点(活动投放!$S$166:$S$201,活动投放!AN$166:AN$201,$CT119)</f>
        <v>61.628981302607144</v>
      </c>
      <c r="CV119" s="119">
        <f>[4]军团势力点战斗奖励设计!HA123+求节点(活动投放!$S$166:$S$201,活动投放!AO$166:AO$201,$CT119)</f>
        <v>450.38052861026824</v>
      </c>
      <c r="CW119" s="119">
        <f>[4]军团势力点战斗奖励设计!HB123+求节点(活动投放!$S$166:$S$201,活动投放!AP$166:AP$201,$CT119)</f>
        <v>629.63770704727222</v>
      </c>
      <c r="CX119" s="119">
        <f>[4]军团势力点战斗奖励设计!HC123+求节点(活动投放!$S$166:$S$201,活动投放!AQ$166:AQ$201,$CT119)</f>
        <v>317.22524101831061</v>
      </c>
      <c r="CY119" s="119">
        <f>[4]军团势力点战斗奖励设计!HD123+求节点(活动投放!$S$166:$S$201,活动投放!AR$166:AR$201,$CT119)</f>
        <v>522.0291336340897</v>
      </c>
      <c r="CZ119" s="119">
        <f>[4]军团势力点战斗奖励设计!HE123+求节点(活动投放!$S$166:$S$201,活动投放!AS$166:AS$201,$CT119)</f>
        <v>122.49942081681483</v>
      </c>
      <c r="DA119" s="119">
        <f>IF($CT119&lt;前期规划!$C$2,0,求节点(装备突破!$N$166:$N$201,装备突破!AQ$166:AQ$201,$CT119))</f>
        <v>0</v>
      </c>
      <c r="DB119" s="119">
        <f>IF($CT119&lt;前期规划!$C$2,0,求节点(装备突破!$N$166:$N$201,装备突破!AR$166:AR$201,$CT119))</f>
        <v>0</v>
      </c>
      <c r="DC119" s="119">
        <f>IF($CT119&lt;前期规划!$C$2,0,求节点(装备突破!$N$166:$N$201,装备突破!AS$166:AS$201,$CT119))</f>
        <v>0</v>
      </c>
      <c r="DD119" s="119">
        <f>IF($CT119&lt;前期规划!$C$2,0,求节点(装备突破!$N$166:$N$201,装备突破!AT$166:AT$201,$CT119))</f>
        <v>0</v>
      </c>
      <c r="DE119" s="119">
        <f>IF($CT119&lt;前期规划!$C$2,0,求节点(装备突破!$N$166:$N$201,装备突破!AU$166:AU$201,$CT119))</f>
        <v>280</v>
      </c>
      <c r="DF119" s="119">
        <f>IF($CT119&lt;前期规划!$C$2,0,求节点(装备突破!$N$166:$N$201,装备突破!AV$166:AV$201,$CT119))</f>
        <v>40</v>
      </c>
      <c r="DG119" s="80">
        <f t="shared" si="72"/>
        <v>0</v>
      </c>
      <c r="DH119" s="80">
        <f t="shared" si="58"/>
        <v>0</v>
      </c>
      <c r="DI119" s="80">
        <f t="shared" si="59"/>
        <v>0</v>
      </c>
      <c r="DJ119" s="80">
        <f t="shared" si="60"/>
        <v>0</v>
      </c>
      <c r="DK119" s="80">
        <f t="shared" si="61"/>
        <v>1.8643897629788917</v>
      </c>
      <c r="DL119" s="80">
        <f t="shared" si="62"/>
        <v>3.0624855204203709</v>
      </c>
      <c r="DN119" s="128">
        <f>[4]军团势力点战斗奖励设计!HE123/CZ119</f>
        <v>6.7084082135656253E-2</v>
      </c>
      <c r="DO119" s="128">
        <f>求节点(活动投放!$S$166:$S$201,活动投放!AS$166:AS$201,$CT119)/CZ119</f>
        <v>0.9329159178643438</v>
      </c>
      <c r="DU119" s="140">
        <v>114</v>
      </c>
      <c r="DV119" s="140">
        <f>[4]军团势力点战斗奖励设计!AA123+[4]军团势力点战斗奖励设计!AF123+求节点(活动投放!$S$6:$S$41,活动投放!$BC$6:$BC$41,$DU119)</f>
        <v>53565.983243504976</v>
      </c>
      <c r="DW119" s="140">
        <f>[4]军团势力点战斗奖励设计!AB123+[4]军团势力点战斗奖励设计!AG123+求节点(活动投放!$S$46:$S$81,活动投放!$BC$46:$BC$81,$DU119)</f>
        <v>43870.185238481274</v>
      </c>
      <c r="DX119" s="140">
        <f>[4]军团势力点战斗奖励设计!AC123+[4]军团势力点战斗奖励设计!AH123+求节点(活动投放!$S$86:$S$121,活动投放!$BC$86:$BC$121,$DU119)</f>
        <v>35293.10558113765</v>
      </c>
      <c r="DY119" s="140">
        <f>[4]军团势力点战斗奖励设计!AD123+[4]军团势力点战斗奖励设计!AI123+求节点(活动投放!$S$126:$S$161,活动投放!$BC$126:$BC$161,$DU119)</f>
        <v>30291.133440796955</v>
      </c>
      <c r="DZ119" s="140">
        <f>[4]军团势力点战斗奖励设计!AE123+[4]军团势力点战斗奖励设计!AJ123+求节点(活动投放!$S$166:$S$201,活动投放!$BC$166:$BC$201,$DU119)</f>
        <v>28209.218001890084</v>
      </c>
      <c r="EA119" s="140">
        <f>[4]军团势力点战斗奖励设计!BI123+[4]军团势力点战斗奖励设计!BN123+求节点(活动投放!$S$6:$S$41,活动投放!$BE$6:$BE$41,$DU119)</f>
        <v>1590.5708559474951</v>
      </c>
      <c r="EB119" s="140">
        <f>[4]军团势力点战斗奖励设计!BJ123+[4]军团势力点战斗奖励设计!BO123+求节点(活动投放!$S$46:$S$81,活动投放!$BE$46:$BE$81,$DU119)</f>
        <v>1141.4968706705588</v>
      </c>
      <c r="EC119" s="140">
        <f>[4]军团势力点战斗奖励设计!BK123+[4]军团势力点战斗奖励设计!BP123+求节点(活动投放!$S$86:$S$121,活动投放!$BE$86:$BE$121,$DU119)</f>
        <v>806.95844984072721</v>
      </c>
      <c r="ED119" s="140">
        <f>[4]军团势力点战斗奖励设计!BL123+[4]军团势力点战斗奖励设计!BQ123+求节点(活动投放!$S$126:$S$161,活动投放!$BE$126:$BE$161,$DU119)</f>
        <v>714.40389653568309</v>
      </c>
      <c r="EE119" s="140">
        <f>[4]军团势力点战斗奖励设计!BM123+[4]军团势力点战斗奖励设计!BR123+求节点(活动投放!$S$166:$S$201,活动投放!$BE$166:$BE$201,$DU119)</f>
        <v>768.46042054509587</v>
      </c>
      <c r="EF119" s="140">
        <f t="shared" si="73"/>
        <v>1.1225735515692359</v>
      </c>
      <c r="EG119" s="140">
        <f t="shared" si="74"/>
        <v>1.2810718500615264</v>
      </c>
      <c r="EH119" s="140">
        <f t="shared" si="75"/>
        <v>1.4578654612722459</v>
      </c>
      <c r="EI119" s="140">
        <f t="shared" si="76"/>
        <v>1.4133523808070836</v>
      </c>
      <c r="EJ119" s="140">
        <f t="shared" si="77"/>
        <v>1.2236248498818931</v>
      </c>
      <c r="EM119" s="140">
        <v>114</v>
      </c>
      <c r="EN119" s="140">
        <f>[4]军团势力点战斗奖励设计!AK123+[4]军团势力点战斗奖励设计!AP123+求节点(活动投放!$S$6:$S$41,活动投放!$BD$6:$BD$41,$EM119)</f>
        <v>9392.6279317214485</v>
      </c>
      <c r="EO119" s="140">
        <f>[4]军团势力点战斗奖励设计!AL123+[4]军团势力点战斗奖励设计!AQ123+求节点(活动投放!$S$46:$S$81,活动投放!$BD$46:$BD$81,$EM119)</f>
        <v>15839.315539173462</v>
      </c>
      <c r="EP119" s="140">
        <f>[4]军团势力点战斗奖励设计!AM123+[4]军团势力点战斗奖励设计!AR123+求节点(活动投放!$S$86:$S$121,活动投放!$BD$86:$BD$121,$EM119)</f>
        <v>20955.244865326204</v>
      </c>
      <c r="EQ119" s="140">
        <f>[4]军团势力点战斗奖励设计!AN123+[4]军团势力点战斗奖励设计!AS123+求节点(活动投放!$S$126:$S$161,活动投放!$BD$126:$BD$161,$EM119)</f>
        <v>33575.468146551793</v>
      </c>
      <c r="ER119" s="140">
        <f>[4]军团势力点战斗奖励设计!AO123+[4]军团势力点战斗奖励设计!AT123+求节点(活动投放!$S$166:$S$201,活动投放!$BD$166:$BD$201,$EM119)</f>
        <v>59766.597591970036</v>
      </c>
      <c r="ES119" s="140">
        <f>[4]军团势力点战斗奖励设计!BS123+[4]军团势力点战斗奖励设计!BX123+求节点(活动投放!$S$6:$S$41,活动投放!$BF$6:$BF$41,$EM119)</f>
        <v>187.85255863442902</v>
      </c>
      <c r="ET119" s="140">
        <f>[4]军团势力点战斗奖励设计!BT123+[4]军团势力点战斗奖励设计!BY123+求节点(活动投放!$S$46:$S$81,活动投放!$BF$46:$BF$81,$EM119)</f>
        <v>316.78631078346939</v>
      </c>
      <c r="EU119" s="140">
        <f>[4]军团势力点战斗奖励设计!BU123+[4]军团势力点战斗奖励设计!BZ123+求节点(活动投放!$S$86:$S$121,活动投放!$BF$86:$BF$121,$EM119)</f>
        <v>419.10489730652409</v>
      </c>
      <c r="EV119" s="140">
        <f>[4]军团势力点战斗奖励设计!BV123+[4]军团势力点战斗奖励设计!CA123+求节点(活动投放!$S$126:$S$161,活动投放!$BF$126:$BF$161,$EM119)</f>
        <v>671.50936293103575</v>
      </c>
      <c r="EW119" s="140">
        <f>[4]军团势力点战斗奖励设计!BW123+[4]军团势力点战斗奖励设计!CB123+求节点(活动投放!$S$166:$S$201,活动投放!$BF$166:$BF$201,$EM119)</f>
        <v>1195.3319518394007</v>
      </c>
      <c r="EX119" s="140">
        <f t="shared" si="78"/>
        <v>0.99999999999999967</v>
      </c>
      <c r="EY119" s="140">
        <f t="shared" si="79"/>
        <v>0.99999999999999944</v>
      </c>
      <c r="EZ119" s="140">
        <f t="shared" si="80"/>
        <v>1</v>
      </c>
      <c r="FA119" s="140">
        <f t="shared" si="81"/>
        <v>1.0000000000000002</v>
      </c>
      <c r="FB119" s="140">
        <f t="shared" si="82"/>
        <v>1</v>
      </c>
    </row>
    <row r="120" spans="2:158" x14ac:dyDescent="0.15">
      <c r="B120" s="80">
        <v>115</v>
      </c>
      <c r="C120" s="119">
        <f>[4]军团势力点战斗奖励设计!GB124+求节点(活动投放!$S$6:$S$41,活动投放!AN$6:AN$41,$B120)</f>
        <v>290.98454404687169</v>
      </c>
      <c r="D120" s="119">
        <f>[4]军团势力点战斗奖励设计!GC124+求节点(活动投放!$S$6:$S$41,活动投放!AO$6:AO$41,$B120)</f>
        <v>1120.4936959353727</v>
      </c>
      <c r="E120" s="119">
        <f>[4]军团势力点战斗奖励设计!GD124+求节点(活动投放!$S$6:$S$41,活动投放!AP$6:AP$41,$B120)</f>
        <v>617.19882053522088</v>
      </c>
      <c r="F120" s="119">
        <f>[4]军团势力点战斗奖励设计!GE124+求节点(活动投放!$S$6:$S$41,活动投放!AQ$6:AQ$41,$B120)</f>
        <v>316.04113318224108</v>
      </c>
      <c r="G120" s="119">
        <f>[4]军团势力点战斗奖励设计!GF124+求节点(活动投放!$S$6:$S$41,活动投放!AR$6:AR$41,$B120)</f>
        <v>105.09079651707985</v>
      </c>
      <c r="H120" s="119">
        <f>[4]军团势力点战斗奖励设计!GG124+求节点(活动投放!$S$6:$S$41,活动投放!AS$6:AS$41,$B120)</f>
        <v>14.320960623833987</v>
      </c>
      <c r="I120" s="119">
        <f>IF($B120&lt;前期规划!$C$2,0,求节点(装备突破!$N$6:$N$41,装备突破!AQ$6:AQ$41,$B120))</f>
        <v>0</v>
      </c>
      <c r="J120" s="119">
        <f>IF($B120&lt;前期规划!$C$2,0,求节点(装备突破!$N$6:$N$41,装备突破!AR$6:AR$41,$B120))</f>
        <v>0</v>
      </c>
      <c r="K120" s="119">
        <f>IF($B120&lt;前期规划!$C$2,0,求节点(装备突破!$N$6:$N$41,装备突破!AS$6:AS$41,$B120))</f>
        <v>0</v>
      </c>
      <c r="L120" s="119">
        <f>IF($B120&lt;前期规划!$C$2,0,求节点(装备突破!$N$6:$N$41,装备突破!AT$6:AT$41,$B120))</f>
        <v>0</v>
      </c>
      <c r="M120" s="119">
        <f>IF($B120&lt;前期规划!$C$2,0,求节点(装备突破!$N$6:$N$41,装备突破!AU$6:AU$41,$B120))</f>
        <v>117.54545454545456</v>
      </c>
      <c r="N120" s="119">
        <f>IF($B120&lt;前期规划!$C$2,0,求节点(装备突破!$N$6:$N$41,装备突破!AV$6:AV$41,$B120))</f>
        <v>2.4545454545454541</v>
      </c>
      <c r="O120" s="80">
        <f t="shared" si="63"/>
        <v>0</v>
      </c>
      <c r="P120" s="80">
        <f t="shared" si="64"/>
        <v>0</v>
      </c>
      <c r="Q120" s="80">
        <f t="shared" si="65"/>
        <v>0</v>
      </c>
      <c r="R120" s="80">
        <f t="shared" si="66"/>
        <v>0</v>
      </c>
      <c r="S120" s="80">
        <f t="shared" si="67"/>
        <v>0.89404389921722982</v>
      </c>
      <c r="T120" s="80">
        <f t="shared" si="68"/>
        <v>5.8344654393397732</v>
      </c>
      <c r="V120" s="128">
        <f>[4]军团势力点战斗奖励设计!GD124/E120</f>
        <v>0.96892976103882245</v>
      </c>
      <c r="W120" s="128">
        <f>求节点(活动投放!$S$6:$S$41,活动投放!AP$6:AP$41,$B120)/E120</f>
        <v>3.1070238961177561E-2</v>
      </c>
      <c r="Y120" s="128">
        <f>[4]军团势力点战斗奖励设计!GE124/F120</f>
        <v>0.97087769402624358</v>
      </c>
      <c r="Z120" s="128">
        <f>求节点(活动投放!$S$6:$S$41,活动投放!AQ$6:AQ$41,$B120)/F120</f>
        <v>2.9122305973756493E-2</v>
      </c>
      <c r="AB120" s="128">
        <f>[4]军团势力点战斗奖励设计!GF124/G120</f>
        <v>0.83257732829513509</v>
      </c>
      <c r="AC120" s="128">
        <f>求节点(活动投放!$S$6:$S$41,活动投放!AR$6:AR$41,$B120)/G120</f>
        <v>0.16742267170486483</v>
      </c>
      <c r="AE120" s="128">
        <f>[4]军团势力点战斗奖励设计!GG124/H120</f>
        <v>0.67885122211844162</v>
      </c>
      <c r="AF120" s="128">
        <f>求节点(活动投放!$S$6:$S$41,活动投放!AS$6:AS$41,$B120)/H120</f>
        <v>0.32114877788155827</v>
      </c>
      <c r="AI120" s="80">
        <v>115</v>
      </c>
      <c r="AJ120" s="119">
        <f>[4]军团势力点战斗奖励设计!GH124+求节点(活动投放!$S$46:$S$81,活动投放!AN$46:AN$81,$AI120)</f>
        <v>234.2504143508647</v>
      </c>
      <c r="AK120" s="119">
        <f>[4]军团势力点战斗奖励设计!GI124+求节点(活动投放!$S$46:$S$81,活动投放!AO$46:AO$81,$AI120)</f>
        <v>807.71890566714387</v>
      </c>
      <c r="AL120" s="119">
        <f>[4]军团势力点战斗奖励设计!GJ124+求节点(活动投放!$S$46:$S$81,活动投放!AP$46:AP$81,$AI120)</f>
        <v>493.87804802804692</v>
      </c>
      <c r="AM120" s="119">
        <f>[4]军团势力点战斗奖励设计!GK124+求节点(活动投放!$S$46:$S$81,活动投放!AQ$46:AQ$81,$AI120)</f>
        <v>258.12534630970458</v>
      </c>
      <c r="AN120" s="119">
        <f>[4]军团势力点战斗奖励设计!GL124+求节点(活动投放!$S$46:$S$81,活动投放!AR$46:AR$81,$AI120)</f>
        <v>164.26714485340199</v>
      </c>
      <c r="AO120" s="119">
        <f>[4]军团势力点战斗奖励设计!GM124+求节点(活动投放!$S$46:$S$81,活动投放!AS$46:AS$81,$AI120)</f>
        <v>23.032193315876263</v>
      </c>
      <c r="AP120" s="119">
        <f>IF($AI120&lt;前期规划!$C$2,0,求节点(装备突破!$N$46:$N$81,装备突破!AQ$46:AQ$81,$AI120))</f>
        <v>0</v>
      </c>
      <c r="AQ120" s="119">
        <f>IF($AI120&lt;前期规划!$C$2,0,求节点(装备突破!$N$46:$N$81,装备突破!AR$46:AR$81,$AI120))</f>
        <v>0</v>
      </c>
      <c r="AR120" s="119">
        <f>IF($AI120&lt;前期规划!$C$2,0,求节点(装备突破!$N$46:$N$81,装备突破!AS$46:AS$81,$AI120))</f>
        <v>0</v>
      </c>
      <c r="AS120" s="119">
        <f>IF($AI120&lt;前期规划!$C$2,0,求节点(装备突破!$N$46:$N$81,装备突破!AT$46:AT$81,$AI120))</f>
        <v>0</v>
      </c>
      <c r="AT120" s="119">
        <f>IF($AI120&lt;前期规划!$C$2,0,求节点(装备突破!$N$46:$N$81,装备突破!AU$46:AU$81,$AI120))</f>
        <v>151.81818181818181</v>
      </c>
      <c r="AU120" s="119">
        <f>IF($AI120&lt;前期规划!$C$2,0,求节点(装备突破!$N$46:$N$81,装备突破!AV$46:AV$81,$AI120))</f>
        <v>8.1818181818181817</v>
      </c>
      <c r="AV120" s="80">
        <f t="shared" si="69"/>
        <v>0</v>
      </c>
      <c r="AW120" s="80">
        <f t="shared" si="43"/>
        <v>0</v>
      </c>
      <c r="AX120" s="80">
        <f t="shared" si="44"/>
        <v>0</v>
      </c>
      <c r="AY120" s="80">
        <f t="shared" si="45"/>
        <v>0</v>
      </c>
      <c r="AZ120" s="80">
        <f t="shared" si="46"/>
        <v>1.0819991577170192</v>
      </c>
      <c r="BA120" s="80">
        <f t="shared" si="47"/>
        <v>2.81504584971821</v>
      </c>
      <c r="BD120" s="80">
        <v>115</v>
      </c>
      <c r="BE120" s="119">
        <f>[4]军团势力点战斗奖励设计!GN124+求节点(活动投放!$S$86:$S$121,活动投放!AN$86:AN$121,$BD120)</f>
        <v>164.42807037471789</v>
      </c>
      <c r="BF120" s="119">
        <f>[4]军团势力点战斗奖励设计!GO124+求节点(活动投放!$S$86:$S$121,活动投放!AO$86:AO$121,$BD120)</f>
        <v>564.37999810807707</v>
      </c>
      <c r="BG120" s="119">
        <f>[4]军团势力点战斗奖励设计!GP124+求节点(活动投放!$S$86:$S$121,活动投放!AP$86:AP$121,$BD120)</f>
        <v>408.50115769529214</v>
      </c>
      <c r="BH120" s="119">
        <f>[4]军团势力点战斗奖励设计!GQ124+求节点(活动投放!$S$86:$S$121,活动投放!AQ$86:AQ$121,$BD120)</f>
        <v>220.12981121247554</v>
      </c>
      <c r="BI120" s="119">
        <f>[4]军团势力点战斗奖励设计!GR124+求节点(活动投放!$S$86:$S$121,活动投放!AR$86:AR$121,$BD120)</f>
        <v>204.82413348773767</v>
      </c>
      <c r="BJ120" s="119">
        <f>[4]军团势力点战斗奖励设计!GS124+求节点(活动投放!$S$86:$S$121,活动投放!AS$86:AS$121,$BD120)</f>
        <v>31.575793580152023</v>
      </c>
      <c r="BK120" s="119">
        <f>IF($BD120&lt;前期规划!$C$2,0,求节点(装备突破!$N$86:$N$121,装备突破!AQ$86:AQ$121,$BD120))</f>
        <v>0</v>
      </c>
      <c r="BL120" s="119">
        <f>IF($BD120&lt;前期规划!$C$2,0,求节点(装备突破!$N$86:$N$121,装备突破!AR$86:AR$121,$BD120))</f>
        <v>0</v>
      </c>
      <c r="BM120" s="119">
        <f>IF($BD120&lt;前期规划!$C$2,0,求节点(装备突破!$N$86:$N$121,装备突破!AS$86:AS$121,$BD120))</f>
        <v>0</v>
      </c>
      <c r="BN120" s="119">
        <f>IF($BD120&lt;前期规划!$C$2,0,求节点(装备突破!$N$86:$N$121,装备突破!AT$86:AT$121,$BD120))</f>
        <v>0</v>
      </c>
      <c r="BO120" s="119">
        <f>IF($BD120&lt;前期规划!$C$2,0,求节点(装备突破!$N$86:$N$121,装备突破!AU$86:AU$121,$BD120))</f>
        <v>179.54545454545456</v>
      </c>
      <c r="BP120" s="119">
        <f>IF($BD120&lt;前期规划!$C$2,0,求节点(装备突破!$N$86:$N$121,装备突破!AV$86:AV$121,$BD120))</f>
        <v>20.454545454545453</v>
      </c>
      <c r="BQ120" s="80">
        <f t="shared" si="70"/>
        <v>0</v>
      </c>
      <c r="BR120" s="80">
        <f t="shared" si="48"/>
        <v>0</v>
      </c>
      <c r="BS120" s="80">
        <f t="shared" si="49"/>
        <v>0</v>
      </c>
      <c r="BT120" s="80">
        <f t="shared" si="50"/>
        <v>0</v>
      </c>
      <c r="BU120" s="80">
        <f t="shared" si="51"/>
        <v>1.1407926422101844</v>
      </c>
      <c r="BV120" s="80">
        <f t="shared" si="52"/>
        <v>1.5437054639185435</v>
      </c>
      <c r="BY120" s="80">
        <v>115</v>
      </c>
      <c r="BZ120" s="119">
        <f>[4]军团势力点战斗奖励设计!GT124+求节点(活动投放!$S$126:$S$161,活动投放!AN$126:AN$161,$BY120)</f>
        <v>95.085940621119036</v>
      </c>
      <c r="CA120" s="119">
        <f>[4]军团势力点战斗奖励设计!GU124+求节点(活动投放!$S$126:$S$161,活动投放!AO$126:AO$161,$BY120)</f>
        <v>451.95402547969155</v>
      </c>
      <c r="CB120" s="119">
        <f>[4]军团势力点战斗奖励设计!GV124+求节点(活动投放!$S$126:$S$161,活动投放!AP$126:AP$161,$BY120)</f>
        <v>453.2280709924396</v>
      </c>
      <c r="CC120" s="119">
        <f>[4]军团势力点战斗奖励设计!GW124+求节点(活动投放!$S$126:$S$161,活动投放!AQ$126:AQ$161,$BY120)</f>
        <v>239.08832578545872</v>
      </c>
      <c r="CD120" s="119">
        <f>[4]军团势力点战斗奖励设计!GX124+求节点(活动投放!$S$126:$S$161,活动投放!AR$126:AR$161,$BY120)</f>
        <v>308.4581025677528</v>
      </c>
      <c r="CE120" s="119">
        <f>[4]军团势力点战斗奖励设计!GY124+求节点(活动投放!$S$126:$S$161,活动投放!AS$126:AS$161,$BY120)</f>
        <v>62.267870651601612</v>
      </c>
      <c r="CF120" s="119">
        <f>IF($BY120&lt;前期规划!$C$2,0,求节点(装备突破!$N$126:$N$161,装备突破!AQ$126:AQ$161,$BY120))</f>
        <v>0</v>
      </c>
      <c r="CG120" s="119">
        <f>IF($BY120&lt;前期规划!$C$2,0,求节点(装备突破!$N$126:$N$161,装备突破!AR$126:AR$161,$BY120))</f>
        <v>0</v>
      </c>
      <c r="CH120" s="119">
        <f>IF($BY120&lt;前期规划!$C$2,0,求节点(装备突破!$N$126:$N$161,装备突破!AS$126:AS$161,$BY120))</f>
        <v>0</v>
      </c>
      <c r="CI120" s="119">
        <f>IF($BY120&lt;前期规划!$C$2,0,求节点(装备突破!$N$126:$N$161,装备突破!AT$126:AT$161,$BY120))</f>
        <v>0</v>
      </c>
      <c r="CJ120" s="119">
        <f>IF($BY120&lt;前期规划!$C$2,0,求节点(装备突破!$N$126:$N$161,装备突破!AU$126:AU$161,$BY120))</f>
        <v>210</v>
      </c>
      <c r="CK120" s="119">
        <f>IF($BY120&lt;前期规划!$C$2,0,求节点(装备突破!$N$126:$N$161,装备突破!AV$126:AV$161,$BY120))</f>
        <v>30</v>
      </c>
      <c r="CL120" s="80">
        <f t="shared" si="71"/>
        <v>0</v>
      </c>
      <c r="CM120" s="80">
        <f t="shared" si="53"/>
        <v>0</v>
      </c>
      <c r="CN120" s="80">
        <f t="shared" si="54"/>
        <v>0</v>
      </c>
      <c r="CO120" s="80">
        <f t="shared" si="55"/>
        <v>0</v>
      </c>
      <c r="CP120" s="80">
        <f t="shared" si="56"/>
        <v>1.4688481074654895</v>
      </c>
      <c r="CQ120" s="80">
        <f t="shared" si="57"/>
        <v>2.0755956883867204</v>
      </c>
      <c r="CT120" s="80">
        <v>115</v>
      </c>
      <c r="CU120" s="119">
        <f>[4]军团势力点战斗奖励设计!GZ124+求节点(活动投放!$S$166:$S$201,活动投放!AN$166:AN$201,$CT120)</f>
        <v>61.628981302607144</v>
      </c>
      <c r="CV120" s="119">
        <f>[4]军团势力点战斗奖励设计!HA124+求节点(活动投放!$S$166:$S$201,活动投放!AO$166:AO$201,$CT120)</f>
        <v>458.41287844289889</v>
      </c>
      <c r="CW120" s="119">
        <f>[4]军团势力点战斗奖励设计!HB124+求节点(活动投放!$S$166:$S$201,活动投放!AP$166:AP$201,$CT120)</f>
        <v>654.49442391179059</v>
      </c>
      <c r="CX120" s="119">
        <f>[4]军团势力点战斗奖励设计!HC124+求节点(活动投放!$S$166:$S$201,活动投放!AQ$166:AQ$201,$CT120)</f>
        <v>329.78021067834084</v>
      </c>
      <c r="CY120" s="119">
        <f>[4]军团势力点战斗奖励设计!HD124+求节点(活动投放!$S$166:$S$201,活动投放!AR$166:AR$201,$CT120)</f>
        <v>549.27377164007873</v>
      </c>
      <c r="CZ120" s="119">
        <f>[4]军团势力点战斗奖励设计!HE124+求节点(活动投放!$S$166:$S$201,活动投放!AS$166:AS$201,$CT120)</f>
        <v>128.65029441905889</v>
      </c>
      <c r="DA120" s="119">
        <f>IF($CT120&lt;前期规划!$C$2,0,求节点(装备突破!$N$166:$N$201,装备突破!AQ$166:AQ$201,$CT120))</f>
        <v>0</v>
      </c>
      <c r="DB120" s="119">
        <f>IF($CT120&lt;前期规划!$C$2,0,求节点(装备突破!$N$166:$N$201,装备突破!AR$166:AR$201,$CT120))</f>
        <v>0</v>
      </c>
      <c r="DC120" s="119">
        <f>IF($CT120&lt;前期规划!$C$2,0,求节点(装备突破!$N$166:$N$201,装备突破!AS$166:AS$201,$CT120))</f>
        <v>0</v>
      </c>
      <c r="DD120" s="119">
        <f>IF($CT120&lt;前期规划!$C$2,0,求节点(装备突破!$N$166:$N$201,装备突破!AT$166:AT$201,$CT120))</f>
        <v>0</v>
      </c>
      <c r="DE120" s="119">
        <f>IF($CT120&lt;前期规划!$C$2,0,求节点(装备突破!$N$166:$N$201,装备突破!AU$166:AU$201,$CT120))</f>
        <v>280</v>
      </c>
      <c r="DF120" s="119">
        <f>IF($CT120&lt;前期规划!$C$2,0,求节点(装备突破!$N$166:$N$201,装备突破!AV$166:AV$201,$CT120))</f>
        <v>40</v>
      </c>
      <c r="DG120" s="80">
        <f t="shared" si="72"/>
        <v>0</v>
      </c>
      <c r="DH120" s="80">
        <f t="shared" si="58"/>
        <v>0</v>
      </c>
      <c r="DI120" s="80">
        <f t="shared" si="59"/>
        <v>0</v>
      </c>
      <c r="DJ120" s="80">
        <f t="shared" si="60"/>
        <v>0</v>
      </c>
      <c r="DK120" s="80">
        <f t="shared" si="61"/>
        <v>1.9616920415717098</v>
      </c>
      <c r="DL120" s="80">
        <f t="shared" si="62"/>
        <v>3.2162573604764724</v>
      </c>
      <c r="DN120" s="128">
        <f>[4]军团势力点战斗奖励设计!HE124/CZ120</f>
        <v>7.1104442162275114E-2</v>
      </c>
      <c r="DO120" s="128">
        <f>求节点(活动投放!$S$166:$S$201,活动投放!AS$166:AS$201,$CT120)/CZ120</f>
        <v>0.92889555783772493</v>
      </c>
      <c r="DU120" s="140">
        <v>115</v>
      </c>
      <c r="DV120" s="140">
        <f>[4]军团势力点战斗奖励设计!AA124+[4]军团势力点战斗奖励设计!AF124+求节点(活动投放!$S$6:$S$41,活动投放!$BC$6:$BC$41,$DU120)</f>
        <v>57131.931207638838</v>
      </c>
      <c r="DW120" s="140">
        <f>[4]军团势力点战斗奖励设计!AB124+[4]军团势力点战斗奖励设计!AG124+求节点(活动投放!$S$46:$S$81,活动投放!$BC$46:$BC$81,$DU120)</f>
        <v>46247.927084152259</v>
      </c>
      <c r="DX120" s="140">
        <f>[4]军团势力点战斗奖励设计!AC124+[4]军团势力点战斗奖励设计!AH124+求节点(活动投放!$S$86:$S$121,活动投放!$BC$86:$BC$121,$DU120)</f>
        <v>37147.019626493347</v>
      </c>
      <c r="DY120" s="140">
        <f>[4]军团势力点战斗奖励设计!AD124+[4]军团势力点战斗奖励设计!AI124+求节点(活动投放!$S$126:$S$161,活动投放!$BC$126:$BC$161,$DU120)</f>
        <v>31607.832563490359</v>
      </c>
      <c r="DZ120" s="140">
        <f>[4]军团势力点战斗奖励设计!AE124+[4]军团势力点战斗奖励设计!AJ124+求节点(活动投放!$S$166:$S$201,活动投放!$BC$166:$BC$201,$DU120)</f>
        <v>29409.129311984245</v>
      </c>
      <c r="EA120" s="140">
        <f>[4]军团势力点战斗奖励设计!BI124+[4]军团势力点战斗奖励设计!BN124+求节点(活动投放!$S$6:$S$41,活动投放!$BE$6:$BE$41,$DU120)</f>
        <v>1634.343545745875</v>
      </c>
      <c r="EB120" s="140">
        <f>[4]军团势力点战斗奖励设计!BJ124+[4]军团势力点战斗奖励设计!BO124+求节点(活动投放!$S$46:$S$81,活动投放!$BE$46:$BE$81,$DU120)</f>
        <v>1141.4968706705588</v>
      </c>
      <c r="EC120" s="140">
        <f>[4]军团势力点战斗奖励设计!BK124+[4]军团势力点战斗奖励设计!BP124+求节点(活动投放!$S$86:$S$121,活动投放!$BE$86:$BE$121,$DU120)</f>
        <v>806.95844984072721</v>
      </c>
      <c r="ED120" s="140">
        <f>[4]军团势力点战斗奖励设计!BL124+[4]军团势力点战斗奖励设计!BQ124+求节点(活动投放!$S$126:$S$161,活动投放!$BE$126:$BE$161,$DU120)</f>
        <v>714.40389653568309</v>
      </c>
      <c r="EE120" s="140">
        <f>[4]军团势力点战斗奖励设计!BM124+[4]军团势力点战斗奖励设计!BR124+求节点(活动投放!$S$166:$S$201,活动投放!$BE$166:$BE$201,$DU120)</f>
        <v>784.52512021035716</v>
      </c>
      <c r="EF120" s="140">
        <f t="shared" si="73"/>
        <v>1.1652370836464334</v>
      </c>
      <c r="EG120" s="140">
        <f t="shared" si="74"/>
        <v>1.3505052962310347</v>
      </c>
      <c r="EH120" s="140">
        <f t="shared" si="75"/>
        <v>1.534445779450198</v>
      </c>
      <c r="EI120" s="140">
        <f t="shared" si="76"/>
        <v>1.4747881749975689</v>
      </c>
      <c r="EJ120" s="140">
        <f t="shared" si="77"/>
        <v>1.2495512063866392</v>
      </c>
      <c r="EM120" s="140">
        <v>115</v>
      </c>
      <c r="EN120" s="140">
        <f>[4]军团势力点战斗奖励设计!AK124+[4]军团势力点战斗奖励设计!AP124+求节点(活动投放!$S$6:$S$41,活动投放!$BD$6:$BD$41,$EM120)</f>
        <v>11756.227873033749</v>
      </c>
      <c r="EO120" s="140">
        <f>[4]军团势力点战斗奖励设计!AL124+[4]军团势力点战斗奖励设计!AQ124+求节点(活动投放!$S$46:$S$81,活动投放!$BD$46:$BD$81,$EM120)</f>
        <v>18398.218668324142</v>
      </c>
      <c r="EP120" s="140">
        <f>[4]军团势力点战斗奖励设计!AM124+[4]军团势力点战斗奖励设计!AR124+求节点(活动投放!$S$86:$S$121,活动投放!$BD$86:$BD$121,$EM120)</f>
        <v>23021.034801579692</v>
      </c>
      <c r="EQ120" s="140">
        <f>[4]军团势力点战斗奖励设计!AN124+[4]军团势力点战斗奖励设计!AS124+求节点(活动投放!$S$126:$S$161,活动投放!$BD$126:$BD$161,$EM120)</f>
        <v>35104.043160142988</v>
      </c>
      <c r="ER120" s="140">
        <f>[4]军团势力点战斗奖励设计!AO124+[4]军团势力点战斗奖励设计!AT124+求节点(活动投放!$S$166:$S$201,活动投放!$BD$166:$BD$201,$EM120)</f>
        <v>62905.340006977589</v>
      </c>
      <c r="ES120" s="140">
        <f>[4]军团势力点战斗奖励设计!BS124+[4]军团势力点战斗奖励设计!BX124+求节点(活动投放!$S$6:$S$41,活动投放!$BF$6:$BF$41,$EM120)</f>
        <v>235.12455746067505</v>
      </c>
      <c r="ET120" s="140">
        <f>[4]军团势力点战斗奖励设计!BT124+[4]军团势力点战斗奖励设计!BY124+求节点(活动投放!$S$46:$S$81,活动投放!$BF$46:$BF$81,$EM120)</f>
        <v>367.96437336648302</v>
      </c>
      <c r="EU120" s="140">
        <f>[4]军团势力点战斗奖励设计!BU124+[4]军团势力点战斗奖励设计!BZ124+求节点(活动投放!$S$86:$S$121,活动投放!$BF$86:$BF$121,$EM120)</f>
        <v>460.42069603159382</v>
      </c>
      <c r="EV120" s="140">
        <f>[4]军团势力点战斗奖励设计!BV124+[4]军团势力点战斗奖励设计!CA124+求节点(活动投放!$S$126:$S$161,活动投放!$BF$126:$BF$161,$EM120)</f>
        <v>702.08086320285975</v>
      </c>
      <c r="EW120" s="140">
        <f>[4]军团势力点战斗奖励设计!BW124+[4]军团势力点战斗奖励设计!CB124+求节点(活动投放!$S$166:$S$201,活动投放!$BF$166:$BF$201,$EM120)</f>
        <v>1258.1068001395518</v>
      </c>
      <c r="EX120" s="140">
        <f t="shared" si="78"/>
        <v>0.99999999999999978</v>
      </c>
      <c r="EY120" s="140">
        <f t="shared" si="79"/>
        <v>0.99999999999999956</v>
      </c>
      <c r="EZ120" s="140">
        <f t="shared" si="80"/>
        <v>1</v>
      </c>
      <c r="FA120" s="140">
        <f t="shared" si="81"/>
        <v>1</v>
      </c>
      <c r="FB120" s="140">
        <f t="shared" si="82"/>
        <v>1</v>
      </c>
    </row>
    <row r="121" spans="2:158" x14ac:dyDescent="0.15">
      <c r="B121" s="80">
        <v>116</v>
      </c>
      <c r="C121" s="119">
        <f>[4]军团势力点战斗奖励设计!GB125+求节点(活动投放!$S$6:$S$41,活动投放!AN$6:AN$41,$B121)</f>
        <v>290.98454404687169</v>
      </c>
      <c r="D121" s="119">
        <f>[4]军团势力点战斗奖励设计!GC125+求节点(活动投放!$S$6:$S$41,活动投放!AO$6:AO$41,$B121)</f>
        <v>1132.8146840640993</v>
      </c>
      <c r="E121" s="119">
        <f>[4]军团势力点战斗奖励设计!GD125+求节点(活动投放!$S$6:$S$41,活动投放!AP$6:AP$41,$B121)</f>
        <v>641.7953943660674</v>
      </c>
      <c r="F121" s="119">
        <f>[4]军团势力点战斗奖励设计!GE125+求节点(活动投放!$S$6:$S$41,活动投放!AQ$6:AQ$41,$B121)</f>
        <v>332.4388490694721</v>
      </c>
      <c r="G121" s="119">
        <f>[4]军团势力点战斗奖励设计!GF125+求节点(活动投放!$S$6:$S$41,活动投放!AR$6:AR$41,$B121)</f>
        <v>130.89676794749556</v>
      </c>
      <c r="H121" s="119">
        <f>[4]军团势力点战斗奖励设计!GG125+求节点(活动投放!$S$6:$S$41,活动投放!AS$6:AS$41,$B121)</f>
        <v>17.188290782769062</v>
      </c>
      <c r="I121" s="119">
        <f>IF($B121&lt;前期规划!$C$2,0,求节点(装备突破!$N$6:$N$41,装备突破!AQ$6:AQ$41,$B121))</f>
        <v>0</v>
      </c>
      <c r="J121" s="119">
        <f>IF($B121&lt;前期规划!$C$2,0,求节点(装备突破!$N$6:$N$41,装备突破!AR$6:AR$41,$B121))</f>
        <v>0</v>
      </c>
      <c r="K121" s="119">
        <f>IF($B121&lt;前期规划!$C$2,0,求节点(装备突破!$N$6:$N$41,装备突破!AS$6:AS$41,$B121))</f>
        <v>0</v>
      </c>
      <c r="L121" s="119">
        <f>IF($B121&lt;前期规划!$C$2,0,求节点(装备突破!$N$6:$N$41,装备突破!AT$6:AT$41,$B121))</f>
        <v>0</v>
      </c>
      <c r="M121" s="119">
        <f>IF($B121&lt;前期规划!$C$2,0,求节点(装备突破!$N$6:$N$41,装备突破!AU$6:AU$41,$B121))</f>
        <v>117.54545454545456</v>
      </c>
      <c r="N121" s="119">
        <f>IF($B121&lt;前期规划!$C$2,0,求节点(装备突破!$N$6:$N$41,装备突破!AV$6:AV$41,$B121))</f>
        <v>2.4545454545454541</v>
      </c>
      <c r="O121" s="80">
        <f t="shared" si="63"/>
        <v>0</v>
      </c>
      <c r="P121" s="80">
        <f t="shared" si="64"/>
        <v>0</v>
      </c>
      <c r="Q121" s="80">
        <f t="shared" si="65"/>
        <v>0</v>
      </c>
      <c r="R121" s="80">
        <f t="shared" si="66"/>
        <v>0</v>
      </c>
      <c r="S121" s="80">
        <f t="shared" si="67"/>
        <v>1.1135842594141152</v>
      </c>
      <c r="T121" s="80">
        <f t="shared" si="68"/>
        <v>7.0026369855725825</v>
      </c>
      <c r="V121" s="128">
        <f>[4]军团势力点战斗奖励设计!GD125/E121</f>
        <v>0.97012051658686671</v>
      </c>
      <c r="W121" s="128">
        <f>求节点(活动投放!$S$6:$S$41,活动投放!AP$6:AP$41,$B121)/E121</f>
        <v>2.9879483413133304E-2</v>
      </c>
      <c r="Y121" s="128">
        <f>[4]军团势力点战斗奖励设计!GE125/F121</f>
        <v>0.97231416663067993</v>
      </c>
      <c r="Z121" s="128">
        <f>求节点(活动投放!$S$6:$S$41,活动投放!AQ$6:AQ$41,$B121)/F121</f>
        <v>2.7685833369320078E-2</v>
      </c>
      <c r="AB121" s="128">
        <f>[4]军团势力点战斗奖励设计!GF125/G121</f>
        <v>0.86558429057973962</v>
      </c>
      <c r="AC121" s="128">
        <f>求节点(活动投放!$S$6:$S$41,活动投放!AR$6:AR$41,$B121)/G121</f>
        <v>0.13441570942026035</v>
      </c>
      <c r="AE121" s="128">
        <f>[4]军团势力点战斗奖励设计!GG125/H121</f>
        <v>0.73242487804286083</v>
      </c>
      <c r="AF121" s="128">
        <f>求节点(活动投放!$S$6:$S$41,活动投放!AS$6:AS$41,$B121)/H121</f>
        <v>0.26757512195713917</v>
      </c>
      <c r="AI121" s="80">
        <v>116</v>
      </c>
      <c r="AJ121" s="119">
        <f>[4]军团势力点战斗奖励设计!GH125+求节点(活动投放!$S$46:$S$81,活动投放!AN$46:AN$81,$AI121)</f>
        <v>234.2504143508647</v>
      </c>
      <c r="AK121" s="119">
        <f>[4]军团势力点战斗奖励设计!GI125+求节点(活动投放!$S$46:$S$81,活动投放!AO$46:AO$81,$AI121)</f>
        <v>807.71890566714387</v>
      </c>
      <c r="AL121" s="119">
        <f>[4]军团势力点战斗奖励设计!GJ125+求节点(活动投放!$S$46:$S$81,活动投放!AP$46:AP$81,$AI121)</f>
        <v>510.70588761338075</v>
      </c>
      <c r="AM121" s="119">
        <f>[4]军团势力点战斗奖励设计!GK125+求节点(活动投放!$S$46:$S$81,活动投放!AQ$46:AQ$81,$AI121)</f>
        <v>269.34390603326045</v>
      </c>
      <c r="AN121" s="119">
        <f>[4]军团势力点战斗奖励设计!GL125+求节点(活动投放!$S$46:$S$81,活动投放!AR$46:AR$81,$AI121)</f>
        <v>189.50890423140277</v>
      </c>
      <c r="AO121" s="119">
        <f>[4]军团势力点战斗奖励设计!GM125+求节点(活动投放!$S$46:$S$81,活动投放!AS$46:AS$81,$AI121)</f>
        <v>25.836833246765234</v>
      </c>
      <c r="AP121" s="119">
        <f>IF($AI121&lt;前期规划!$C$2,0,求节点(装备突破!$N$46:$N$81,装备突破!AQ$46:AQ$81,$AI121))</f>
        <v>0</v>
      </c>
      <c r="AQ121" s="119">
        <f>IF($AI121&lt;前期规划!$C$2,0,求节点(装备突破!$N$46:$N$81,装备突破!AR$46:AR$81,$AI121))</f>
        <v>0</v>
      </c>
      <c r="AR121" s="119">
        <f>IF($AI121&lt;前期规划!$C$2,0,求节点(装备突破!$N$46:$N$81,装备突破!AS$46:AS$81,$AI121))</f>
        <v>0</v>
      </c>
      <c r="AS121" s="119">
        <f>IF($AI121&lt;前期规划!$C$2,0,求节点(装备突破!$N$46:$N$81,装备突破!AT$46:AT$81,$AI121))</f>
        <v>0</v>
      </c>
      <c r="AT121" s="119">
        <f>IF($AI121&lt;前期规划!$C$2,0,求节点(装备突破!$N$46:$N$81,装备突破!AU$46:AU$81,$AI121))</f>
        <v>151.81818181818181</v>
      </c>
      <c r="AU121" s="119">
        <f>IF($AI121&lt;前期规划!$C$2,0,求节点(装备突破!$N$46:$N$81,装备突破!AV$46:AV$81,$AI121))</f>
        <v>8.1818181818181817</v>
      </c>
      <c r="AV121" s="80">
        <f t="shared" si="69"/>
        <v>0</v>
      </c>
      <c r="AW121" s="80">
        <f t="shared" si="43"/>
        <v>0</v>
      </c>
      <c r="AX121" s="80">
        <f t="shared" si="44"/>
        <v>0</v>
      </c>
      <c r="AY121" s="80">
        <f t="shared" si="45"/>
        <v>0</v>
      </c>
      <c r="AZ121" s="80">
        <f t="shared" si="46"/>
        <v>1.2482622434403776</v>
      </c>
      <c r="BA121" s="80">
        <f t="shared" si="47"/>
        <v>3.15783517460464</v>
      </c>
      <c r="BD121" s="80">
        <v>116</v>
      </c>
      <c r="BE121" s="119">
        <f>[4]军团势力点战斗奖励设计!GN125+求节点(活动投放!$S$86:$S$121,活动投放!AN$86:AN$121,$BD121)</f>
        <v>164.42807037471789</v>
      </c>
      <c r="BF121" s="119">
        <f>[4]军团势力点战斗奖励设计!GO125+求节点(活动投放!$S$86:$S$121,活动投放!AO$86:AO$121,$BD121)</f>
        <v>564.37999810807707</v>
      </c>
      <c r="BG121" s="119">
        <f>[4]军团势力点战斗奖励设计!GP125+求节点(活动投放!$S$86:$S$121,活动投放!AP$86:AP$121,$BD121)</f>
        <v>422.43663440014552</v>
      </c>
      <c r="BH121" s="119">
        <f>[4]军团势力点战斗奖励设计!GQ125+求节点(活动投放!$S$86:$S$121,活动投放!AQ$86:AQ$121,$BD121)</f>
        <v>229.42012901571115</v>
      </c>
      <c r="BI121" s="119">
        <f>[4]军团势力点战斗奖励设计!GR125+求节点(活动投放!$S$86:$S$121,活动投放!AR$86:AR$121,$BD121)</f>
        <v>225.72734854501778</v>
      </c>
      <c r="BJ121" s="119">
        <f>[4]军团势力点战斗奖励设计!GS125+求节点(活动投放!$S$86:$S$121,活动投放!AS$86:AS$121,$BD121)</f>
        <v>33.898373030960926</v>
      </c>
      <c r="BK121" s="119">
        <f>IF($BD121&lt;前期规划!$C$2,0,求节点(装备突破!$N$86:$N$121,装备突破!AQ$86:AQ$121,$BD121))</f>
        <v>0</v>
      </c>
      <c r="BL121" s="119">
        <f>IF($BD121&lt;前期规划!$C$2,0,求节点(装备突破!$N$86:$N$121,装备突破!AR$86:AR$121,$BD121))</f>
        <v>0</v>
      </c>
      <c r="BM121" s="119">
        <f>IF($BD121&lt;前期规划!$C$2,0,求节点(装备突破!$N$86:$N$121,装备突破!AS$86:AS$121,$BD121))</f>
        <v>0</v>
      </c>
      <c r="BN121" s="119">
        <f>IF($BD121&lt;前期规划!$C$2,0,求节点(装备突破!$N$86:$N$121,装备突破!AT$86:AT$121,$BD121))</f>
        <v>0</v>
      </c>
      <c r="BO121" s="119">
        <f>IF($BD121&lt;前期规划!$C$2,0,求节点(装备突破!$N$86:$N$121,装备突破!AU$86:AU$121,$BD121))</f>
        <v>179.54545454545456</v>
      </c>
      <c r="BP121" s="119">
        <f>IF($BD121&lt;前期规划!$C$2,0,求节点(装备突破!$N$86:$N$121,装备突破!AV$86:AV$121,$BD121))</f>
        <v>20.454545454545453</v>
      </c>
      <c r="BQ121" s="80">
        <f t="shared" si="70"/>
        <v>0</v>
      </c>
      <c r="BR121" s="80">
        <f t="shared" si="48"/>
        <v>0</v>
      </c>
      <c r="BS121" s="80">
        <f t="shared" si="49"/>
        <v>0</v>
      </c>
      <c r="BT121" s="80">
        <f t="shared" si="50"/>
        <v>0</v>
      </c>
      <c r="BU121" s="80">
        <f t="shared" si="51"/>
        <v>1.257215612149466</v>
      </c>
      <c r="BV121" s="80">
        <f t="shared" si="52"/>
        <v>1.6572537926247564</v>
      </c>
      <c r="BY121" s="80">
        <v>116</v>
      </c>
      <c r="BZ121" s="119">
        <f>[4]军团势力点战斗奖励设计!GT125+求节点(活动投放!$S$126:$S$161,活动投放!AN$126:AN$161,$BY121)</f>
        <v>95.085940621119036</v>
      </c>
      <c r="CA121" s="119">
        <f>[4]军团势力点战斗奖励设计!GU125+求节点(活动投放!$S$126:$S$161,活动投放!AO$126:AO$161,$BY121)</f>
        <v>451.95402547969155</v>
      </c>
      <c r="CB121" s="119">
        <f>[4]军团势力点战斗奖励设计!GV125+求节点(活动投放!$S$126:$S$161,活动投放!AP$126:AP$161,$BY121)</f>
        <v>463.83372710691503</v>
      </c>
      <c r="CC121" s="119">
        <f>[4]军团势力点战斗奖励设计!GW125+求节点(活动投放!$S$126:$S$161,活动投放!AQ$126:AQ$161,$BY121)</f>
        <v>246.15876319510903</v>
      </c>
      <c r="CD121" s="119">
        <f>[4]军团势力点战斗奖励设计!GX125+求节点(活动投放!$S$126:$S$161,活动投放!AR$126:AR$161,$BY121)</f>
        <v>324.36658673946602</v>
      </c>
      <c r="CE121" s="119">
        <f>[4]军团势力点战斗奖励设计!GY125+求节点(活动投放!$S$126:$S$161,活动投放!AS$126:AS$161,$BY121)</f>
        <v>64.03548000401419</v>
      </c>
      <c r="CF121" s="119">
        <f>IF($BY121&lt;前期规划!$C$2,0,求节点(装备突破!$N$126:$N$161,装备突破!AQ$126:AQ$161,$BY121))</f>
        <v>0</v>
      </c>
      <c r="CG121" s="119">
        <f>IF($BY121&lt;前期规划!$C$2,0,求节点(装备突破!$N$126:$N$161,装备突破!AR$126:AR$161,$BY121))</f>
        <v>0</v>
      </c>
      <c r="CH121" s="119">
        <f>IF($BY121&lt;前期规划!$C$2,0,求节点(装备突破!$N$126:$N$161,装备突破!AS$126:AS$161,$BY121))</f>
        <v>0</v>
      </c>
      <c r="CI121" s="119">
        <f>IF($BY121&lt;前期规划!$C$2,0,求节点(装备突破!$N$126:$N$161,装备突破!AT$126:AT$161,$BY121))</f>
        <v>0</v>
      </c>
      <c r="CJ121" s="119">
        <f>IF($BY121&lt;前期规划!$C$2,0,求节点(装备突破!$N$126:$N$161,装备突破!AU$126:AU$161,$BY121))</f>
        <v>210</v>
      </c>
      <c r="CK121" s="119">
        <f>IF($BY121&lt;前期规划!$C$2,0,求节点(装备突破!$N$126:$N$161,装备突破!AV$126:AV$161,$BY121))</f>
        <v>30</v>
      </c>
      <c r="CL121" s="80">
        <f t="shared" si="71"/>
        <v>0</v>
      </c>
      <c r="CM121" s="80">
        <f t="shared" si="53"/>
        <v>0</v>
      </c>
      <c r="CN121" s="80">
        <f t="shared" si="54"/>
        <v>0</v>
      </c>
      <c r="CO121" s="80">
        <f t="shared" si="55"/>
        <v>0</v>
      </c>
      <c r="CP121" s="80">
        <f t="shared" si="56"/>
        <v>1.5446027939974571</v>
      </c>
      <c r="CQ121" s="80">
        <f t="shared" si="57"/>
        <v>2.1345160001338064</v>
      </c>
      <c r="CT121" s="80">
        <v>116</v>
      </c>
      <c r="CU121" s="119">
        <f>[4]军团势力点战斗奖励设计!GZ125+求节点(活动投放!$S$166:$S$201,活动投放!AN$166:AN$201,$CT121)</f>
        <v>61.628981302607144</v>
      </c>
      <c r="CV121" s="119">
        <f>[4]军团势力点战斗奖励设计!HA125+求节点(活动投放!$S$166:$S$201,活动投放!AO$166:AO$201,$CT121)</f>
        <v>466.44522827552953</v>
      </c>
      <c r="CW121" s="119">
        <f>[4]军团势力点战斗奖励设计!HB125+求节点(活动投放!$S$166:$S$201,活动投放!AP$166:AP$201,$CT121)</f>
        <v>680.10498091083059</v>
      </c>
      <c r="CX121" s="119">
        <f>[4]军团势力点战斗奖励设计!HC125+求节点(活动投放!$S$166:$S$201,活动投放!AQ$166:AQ$201,$CT121)</f>
        <v>342.83774042805226</v>
      </c>
      <c r="CY121" s="119">
        <f>[4]军团势力点战斗奖励设计!HD125+求节点(活动投放!$S$166:$S$201,活动投放!AR$166:AR$201,$CT121)</f>
        <v>577.64916984785054</v>
      </c>
      <c r="CZ121" s="119">
        <f>[4]军团势力点战斗奖励设计!HE125+求节点(活动投放!$S$166:$S$201,活动投放!AS$166:AS$201,$CT121)</f>
        <v>134.92680804372324</v>
      </c>
      <c r="DA121" s="119">
        <f>IF($CT121&lt;前期规划!$C$2,0,求节点(装备突破!$N$166:$N$201,装备突破!AQ$166:AQ$201,$CT121))</f>
        <v>0</v>
      </c>
      <c r="DB121" s="119">
        <f>IF($CT121&lt;前期规划!$C$2,0,求节点(装备突破!$N$166:$N$201,装备突破!AR$166:AR$201,$CT121))</f>
        <v>0</v>
      </c>
      <c r="DC121" s="119">
        <f>IF($CT121&lt;前期规划!$C$2,0,求节点(装备突破!$N$166:$N$201,装备突破!AS$166:AS$201,$CT121))</f>
        <v>0</v>
      </c>
      <c r="DD121" s="119">
        <f>IF($CT121&lt;前期规划!$C$2,0,求节点(装备突破!$N$166:$N$201,装备突破!AT$166:AT$201,$CT121))</f>
        <v>0</v>
      </c>
      <c r="DE121" s="119">
        <f>IF($CT121&lt;前期规划!$C$2,0,求节点(装备突破!$N$166:$N$201,装备突破!AU$166:AU$201,$CT121))</f>
        <v>280</v>
      </c>
      <c r="DF121" s="119">
        <f>IF($CT121&lt;前期规划!$C$2,0,求节点(装备突破!$N$166:$N$201,装备突破!AV$166:AV$201,$CT121))</f>
        <v>40</v>
      </c>
      <c r="DG121" s="80">
        <f t="shared" si="72"/>
        <v>0</v>
      </c>
      <c r="DH121" s="80">
        <f t="shared" si="58"/>
        <v>0</v>
      </c>
      <c r="DI121" s="80">
        <f t="shared" si="59"/>
        <v>0</v>
      </c>
      <c r="DJ121" s="80">
        <f t="shared" si="60"/>
        <v>0</v>
      </c>
      <c r="DK121" s="80">
        <f t="shared" si="61"/>
        <v>2.063032749456609</v>
      </c>
      <c r="DL121" s="80">
        <f t="shared" si="62"/>
        <v>3.3731702010930809</v>
      </c>
      <c r="DN121" s="128">
        <f>[4]军团势力点战斗奖励设计!HE125/CZ121</f>
        <v>7.5619469548465962E-2</v>
      </c>
      <c r="DO121" s="128">
        <f>求节点(活动投放!$S$166:$S$201,活动投放!AS$166:AS$201,$CT121)/CZ121</f>
        <v>0.92438053045153412</v>
      </c>
      <c r="DU121" s="140">
        <v>116</v>
      </c>
      <c r="DV121" s="140">
        <f>[4]军团势力点战斗奖励设计!AA125+[4]军团势力点战斗奖励设计!AF125+求节点(活动投放!$S$6:$S$41,活动投放!$BC$6:$BC$41,$DU121)</f>
        <v>60619.733138598545</v>
      </c>
      <c r="DW121" s="140">
        <f>[4]军团势力点战斗奖励设计!AB125+[4]军团势力点战斗奖励设计!AG125+求节点(活动投放!$S$46:$S$81,活动投放!$BC$46:$BC$81,$DU121)</f>
        <v>48854.008435863252</v>
      </c>
      <c r="DX121" s="140">
        <f>[4]军团势力点战斗奖励设计!AC125+[4]军团势力点战斗奖励设计!AH125+求节点(活动投放!$S$86:$S$121,活动投放!$BC$86:$BC$121,$DU121)</f>
        <v>39231.385800296201</v>
      </c>
      <c r="DY121" s="140">
        <f>[4]军团势力点战斗奖励设计!AD125+[4]军团势力点战斗奖励设计!AI125+求节点(活动投放!$S$126:$S$161,活动投放!$BC$126:$BC$161,$DU121)</f>
        <v>33137.228638896901</v>
      </c>
      <c r="DZ121" s="140">
        <f>[4]军团势力点战斗奖励设计!AE125+[4]军团势力点战斗奖励设计!AJ125+求节点(活动投放!$S$166:$S$201,活动投放!$BC$166:$BC$201,$DU121)</f>
        <v>30708.343258390447</v>
      </c>
      <c r="EA121" s="140">
        <f>[4]军团势力点战斗奖励设计!BI125+[4]军团势力点战斗奖励设计!BN125+求节点(活动投放!$S$6:$S$41,活动投放!$BE$6:$BE$41,$DU121)</f>
        <v>1658.9855220033282</v>
      </c>
      <c r="EB121" s="140">
        <f>[4]军团势力点战斗奖励设计!BJ125+[4]军团势力点战斗奖励设计!BO125+求节点(活动投放!$S$46:$S$81,活动投放!$BE$46:$BE$81,$DU121)</f>
        <v>1141.4968706705588</v>
      </c>
      <c r="EC121" s="140">
        <f>[4]军团势力点战斗奖励设计!BK125+[4]军团势力点战斗奖励设计!BP125+求节点(活动投放!$S$86:$S$121,活动投放!$BE$86:$BE$121,$DU121)</f>
        <v>806.95844984072721</v>
      </c>
      <c r="ED121" s="140">
        <f>[4]军团势力点战斗奖励设计!BL125+[4]军团势力点战斗奖励设计!BQ125+求节点(活动投放!$S$126:$S$161,活动投放!$BE$126:$BE$161,$DU121)</f>
        <v>714.40389653568309</v>
      </c>
      <c r="EE121" s="140">
        <f>[4]军团势力点战斗奖励设计!BM125+[4]军团势力点战斗奖励设计!BR125+求节点(活动投放!$S$166:$S$201,活动投放!$BE$166:$BE$201,$DU121)</f>
        <v>800.58981987561856</v>
      </c>
      <c r="EF121" s="140">
        <f t="shared" si="73"/>
        <v>1.2180080805325824</v>
      </c>
      <c r="EG121" s="140">
        <f t="shared" si="74"/>
        <v>1.4266065809759818</v>
      </c>
      <c r="EH121" s="140">
        <f t="shared" si="75"/>
        <v>1.6205454695566819</v>
      </c>
      <c r="EI121" s="140">
        <f t="shared" si="76"/>
        <v>1.5461481849687233</v>
      </c>
      <c r="EJ121" s="140">
        <f t="shared" si="77"/>
        <v>1.2785716437230976</v>
      </c>
      <c r="EM121" s="140">
        <v>116</v>
      </c>
      <c r="EN121" s="140">
        <f>[4]军团势力点战斗奖励设计!AK125+[4]军团势力点战斗奖励设计!AP125+求节点(活动投放!$S$6:$S$41,活动投放!$BD$6:$BD$41,$EM121)</f>
        <v>14623.558031968829</v>
      </c>
      <c r="EO121" s="140">
        <f>[4]军团势力点战斗奖励设计!AL125+[4]军团势力点战斗奖励设计!AQ125+求节点(活动投放!$S$46:$S$81,活动投放!$BD$46:$BD$81,$EM121)</f>
        <v>21202.858599213116</v>
      </c>
      <c r="EP121" s="140">
        <f>[4]军团势力点战斗奖励设计!AM125+[4]军团势力点战斗奖励设计!AR125+求节点(活动投放!$S$86:$S$121,活动投放!$BD$86:$BD$121,$EM121)</f>
        <v>25343.61425238859</v>
      </c>
      <c r="EQ121" s="140">
        <f>[4]军团势力点战斗奖励设计!AN125+[4]军团势力点战斗奖励设计!AS125+求节点(活动投放!$S$126:$S$161,活动投放!$BD$126:$BD$161,$EM121)</f>
        <v>36871.652512555578</v>
      </c>
      <c r="ER121" s="140">
        <f>[4]军团势力点战斗奖励设计!AO125+[4]军团势力点战斗奖励设计!AT125+求节点(活动投放!$S$166:$S$201,活动投放!$BD$166:$BD$201,$EM121)</f>
        <v>66169.72244440543</v>
      </c>
      <c r="ES121" s="140">
        <f>[4]军团势力点战斗奖励设计!BS125+[4]军团势力点战斗奖励设计!BX125+求节点(活动投放!$S$6:$S$41,活动投放!$BF$6:$BF$41,$EM121)</f>
        <v>292.47116063937665</v>
      </c>
      <c r="ET121" s="140">
        <f>[4]军团势力点战斗奖励设计!BT125+[4]军团势力点战斗奖励设计!BY125+求节点(活动投放!$S$46:$S$81,活动投放!$BF$46:$BF$81,$EM121)</f>
        <v>424.05717198426248</v>
      </c>
      <c r="EU121" s="140">
        <f>[4]军团势力点战斗奖励设计!BU125+[4]军团势力点战斗奖励设计!BZ125+求节点(活动投放!$S$86:$S$121,活动投放!$BF$86:$BF$121,$EM121)</f>
        <v>506.87228504777181</v>
      </c>
      <c r="EV121" s="140">
        <f>[4]军团势力点战斗奖励设计!BV125+[4]军团势力点战斗奖励设计!CA125+求节点(活动投放!$S$126:$S$161,活动投放!$BF$126:$BF$161,$EM121)</f>
        <v>737.43305025111135</v>
      </c>
      <c r="EW121" s="140">
        <f>[4]军团势力点战斗奖励设计!BW125+[4]军团势力点战斗奖励设计!CB125+求节点(活动投放!$S$166:$S$201,活动投放!$BF$166:$BF$201,$EM121)</f>
        <v>1323.3944488881086</v>
      </c>
      <c r="EX121" s="140">
        <f t="shared" si="78"/>
        <v>0.99999999999999978</v>
      </c>
      <c r="EY121" s="140">
        <f t="shared" si="79"/>
        <v>0.99999999999999956</v>
      </c>
      <c r="EZ121" s="140">
        <f t="shared" si="80"/>
        <v>1</v>
      </c>
      <c r="FA121" s="140">
        <f t="shared" si="81"/>
        <v>1.0000000000000002</v>
      </c>
      <c r="FB121" s="140">
        <f t="shared" si="82"/>
        <v>1</v>
      </c>
    </row>
    <row r="122" spans="2:158" x14ac:dyDescent="0.15">
      <c r="B122" s="80">
        <v>117</v>
      </c>
      <c r="C122" s="119">
        <f>[4]军团势力点战斗奖励设计!GB126+求节点(活动投放!$S$6:$S$41,活动投放!AN$6:AN$41,$B122)</f>
        <v>290.98454404687169</v>
      </c>
      <c r="D122" s="119">
        <f>[4]军团势力点战斗奖励设计!GC126+求节点(活动投放!$S$6:$S$41,活动投放!AO$6:AO$41,$B122)</f>
        <v>1134.08449189869</v>
      </c>
      <c r="E122" s="119">
        <f>[4]军团势力点战斗奖励设计!GD126+求节点(活动投放!$S$6:$S$41,活动投放!AP$6:AP$41,$B122)</f>
        <v>663.14443935220186</v>
      </c>
      <c r="F122" s="119">
        <f>[4]军团势力点战斗奖励设计!GE126+求节点(活动投放!$S$6:$S$41,活动投放!AQ$6:AQ$41,$B122)</f>
        <v>346.67154572689509</v>
      </c>
      <c r="G122" s="119">
        <f>[4]军团势力点战斗奖励设计!GF126+求节点(活动投放!$S$6:$S$41,活动投放!AR$6:AR$41,$B122)</f>
        <v>161.77750837556565</v>
      </c>
      <c r="H122" s="119">
        <f>[4]军团势力点战斗奖励设计!GG126+求节点(活动投放!$S$6:$S$41,活动投放!AS$6:AS$41,$B122)</f>
        <v>20.619484163665739</v>
      </c>
      <c r="I122" s="119">
        <f>IF($B122&lt;前期规划!$C$2,0,求节点(装备突破!$N$6:$N$41,装备突破!AQ$6:AQ$41,$B122))</f>
        <v>0</v>
      </c>
      <c r="J122" s="119">
        <f>IF($B122&lt;前期规划!$C$2,0,求节点(装备突破!$N$6:$N$41,装备突破!AR$6:AR$41,$B122))</f>
        <v>0</v>
      </c>
      <c r="K122" s="119">
        <f>IF($B122&lt;前期规划!$C$2,0,求节点(装备突破!$N$6:$N$41,装备突破!AS$6:AS$41,$B122))</f>
        <v>0</v>
      </c>
      <c r="L122" s="119">
        <f>IF($B122&lt;前期规划!$C$2,0,求节点(装备突破!$N$6:$N$41,装备突破!AT$6:AT$41,$B122))</f>
        <v>0</v>
      </c>
      <c r="M122" s="119">
        <f>IF($B122&lt;前期规划!$C$2,0,求节点(装备突破!$N$6:$N$41,装备突破!AU$6:AU$41,$B122))</f>
        <v>117.54545454545456</v>
      </c>
      <c r="N122" s="119">
        <f>IF($B122&lt;前期规划!$C$2,0,求节点(装备突破!$N$6:$N$41,装备突破!AV$6:AV$41,$B122))</f>
        <v>2.4545454545454541</v>
      </c>
      <c r="O122" s="80">
        <f t="shared" si="63"/>
        <v>0</v>
      </c>
      <c r="P122" s="80">
        <f t="shared" si="64"/>
        <v>0</v>
      </c>
      <c r="Q122" s="80">
        <f t="shared" si="65"/>
        <v>0</v>
      </c>
      <c r="R122" s="80">
        <f t="shared" si="66"/>
        <v>0</v>
      </c>
      <c r="S122" s="80">
        <f t="shared" si="67"/>
        <v>1.3762974417101483</v>
      </c>
      <c r="T122" s="80">
        <f t="shared" si="68"/>
        <v>8.4005305851971546</v>
      </c>
      <c r="V122" s="128">
        <f>[4]军团势力点战斗奖励设计!GD126/E122</f>
        <v>0.97108244644361486</v>
      </c>
      <c r="W122" s="128">
        <f>求节点(活动投放!$S$6:$S$41,活动投放!AP$6:AP$41,$B122)/E122</f>
        <v>2.8917553556385082E-2</v>
      </c>
      <c r="Y122" s="128">
        <f>[4]军团势力点战斗奖励设计!GE126/F122</f>
        <v>0.97345081621415608</v>
      </c>
      <c r="Z122" s="128">
        <f>求节点(活动投放!$S$6:$S$41,活动投放!AQ$6:AQ$41,$B122)/F122</f>
        <v>2.6549183785843974E-2</v>
      </c>
      <c r="AB122" s="128">
        <f>[4]军团势力点战斗奖励设计!GF126/G122</f>
        <v>0.89124210094992884</v>
      </c>
      <c r="AC122" s="128">
        <f>求节点(活动投放!$S$6:$S$41,活动投放!AR$6:AR$41,$B122)/G122</f>
        <v>0.10875789905007117</v>
      </c>
      <c r="AE122" s="128">
        <f>[4]军团势力点战斗奖励设计!GG126/H122</f>
        <v>0.7769508215662092</v>
      </c>
      <c r="AF122" s="128">
        <f>求节点(活动投放!$S$6:$S$41,活动投放!AS$6:AS$41,$B122)/H122</f>
        <v>0.22304917843379082</v>
      </c>
      <c r="AI122" s="80">
        <v>117</v>
      </c>
      <c r="AJ122" s="119">
        <f>[4]军团势力点战斗奖励设计!GH126+求节点(活动投放!$S$46:$S$81,活动投放!AN$46:AN$81,$AI122)</f>
        <v>234.2504143508647</v>
      </c>
      <c r="AK122" s="119">
        <f>[4]军团势力点战斗奖励设计!GI126+求节点(活动投放!$S$46:$S$81,活动投放!AO$46:AO$81,$AI122)</f>
        <v>807.71890566714387</v>
      </c>
      <c r="AL122" s="119">
        <f>[4]军团势力点战斗奖励设计!GJ126+求节点(活动投放!$S$46:$S$81,活动投放!AP$46:AP$81,$AI122)</f>
        <v>529.10650753537345</v>
      </c>
      <c r="AM122" s="119">
        <f>[4]军团势力点战斗奖励设计!GK126+求节点(活动投放!$S$46:$S$81,活动投放!AQ$46:AQ$81,$AI122)</f>
        <v>281.61098598125562</v>
      </c>
      <c r="AN122" s="119">
        <f>[4]军团势力点战斗奖励设计!GL126+求节点(活动投放!$S$46:$S$81,活动投放!AR$46:AR$81,$AI122)</f>
        <v>217.10983411439184</v>
      </c>
      <c r="AO122" s="119">
        <f>[4]军团势力点战斗奖励设计!GM126+求节点(活动投放!$S$46:$S$81,活动投放!AS$46:AS$81,$AI122)</f>
        <v>28.903603233764024</v>
      </c>
      <c r="AP122" s="119">
        <f>IF($AI122&lt;前期规划!$C$2,0,求节点(装备突破!$N$46:$N$81,装备突破!AQ$46:AQ$81,$AI122))</f>
        <v>0</v>
      </c>
      <c r="AQ122" s="119">
        <f>IF($AI122&lt;前期规划!$C$2,0,求节点(装备突破!$N$46:$N$81,装备突破!AR$46:AR$81,$AI122))</f>
        <v>0</v>
      </c>
      <c r="AR122" s="119">
        <f>IF($AI122&lt;前期规划!$C$2,0,求节点(装备突破!$N$46:$N$81,装备突破!AS$46:AS$81,$AI122))</f>
        <v>0</v>
      </c>
      <c r="AS122" s="119">
        <f>IF($AI122&lt;前期规划!$C$2,0,求节点(装备突破!$N$46:$N$81,装备突破!AT$46:AT$81,$AI122))</f>
        <v>0</v>
      </c>
      <c r="AT122" s="119">
        <f>IF($AI122&lt;前期规划!$C$2,0,求节点(装备突破!$N$46:$N$81,装备突破!AU$46:AU$81,$AI122))</f>
        <v>151.81818181818181</v>
      </c>
      <c r="AU122" s="119">
        <f>IF($AI122&lt;前期规划!$C$2,0,求节点(装备突破!$N$46:$N$81,装备突破!AV$46:AV$81,$AI122))</f>
        <v>8.1818181818181817</v>
      </c>
      <c r="AV122" s="80">
        <f t="shared" si="69"/>
        <v>0</v>
      </c>
      <c r="AW122" s="80">
        <f t="shared" si="43"/>
        <v>0</v>
      </c>
      <c r="AX122" s="80">
        <f t="shared" si="44"/>
        <v>0</v>
      </c>
      <c r="AY122" s="80">
        <f t="shared" si="45"/>
        <v>0</v>
      </c>
      <c r="AZ122" s="80">
        <f t="shared" si="46"/>
        <v>1.4300647756037788</v>
      </c>
      <c r="BA122" s="80">
        <f t="shared" si="47"/>
        <v>3.5326626174600473</v>
      </c>
      <c r="BD122" s="80">
        <v>117</v>
      </c>
      <c r="BE122" s="119">
        <f>[4]军团势力点战斗奖励设计!GN126+求节点(活动投放!$S$86:$S$121,活动投放!AN$86:AN$121,$BD122)</f>
        <v>164.42807037471789</v>
      </c>
      <c r="BF122" s="119">
        <f>[4]军团势力点战斗奖励设计!GO126+求节点(活动投放!$S$86:$S$121,活动投放!AO$86:AO$121,$BD122)</f>
        <v>564.37999810807707</v>
      </c>
      <c r="BG122" s="119">
        <f>[4]军团势力点战斗奖励设计!GP126+求节点(活动投放!$S$86:$S$121,活动投放!AP$86:AP$121,$BD122)</f>
        <v>437.85475126842755</v>
      </c>
      <c r="BH122" s="119">
        <f>[4]军团势力点战斗奖励设计!GQ126+求节点(活动投放!$S$86:$S$121,活动投放!AQ$86:AQ$121,$BD122)</f>
        <v>239.69887359456584</v>
      </c>
      <c r="BI122" s="119">
        <f>[4]军团势力点战斗奖励设计!GR126+求节点(活动投放!$S$86:$S$121,活动投放!AR$86:AR$121,$BD122)</f>
        <v>248.85452384744084</v>
      </c>
      <c r="BJ122" s="119">
        <f>[4]军团势力点战斗奖励设计!GS126+求节点(活动投放!$S$86:$S$121,活动投放!AS$86:AS$121,$BD122)</f>
        <v>36.468059175674597</v>
      </c>
      <c r="BK122" s="119">
        <f>IF($BD122&lt;前期规划!$C$2,0,求节点(装备突破!$N$86:$N$121,装备突破!AQ$86:AQ$121,$BD122))</f>
        <v>0</v>
      </c>
      <c r="BL122" s="119">
        <f>IF($BD122&lt;前期规划!$C$2,0,求节点(装备突破!$N$86:$N$121,装备突破!AR$86:AR$121,$BD122))</f>
        <v>0</v>
      </c>
      <c r="BM122" s="119">
        <f>IF($BD122&lt;前期规划!$C$2,0,求节点(装备突破!$N$86:$N$121,装备突破!AS$86:AS$121,$BD122))</f>
        <v>0</v>
      </c>
      <c r="BN122" s="119">
        <f>IF($BD122&lt;前期规划!$C$2,0,求节点(装备突破!$N$86:$N$121,装备突破!AT$86:AT$121,$BD122))</f>
        <v>0</v>
      </c>
      <c r="BO122" s="119">
        <f>IF($BD122&lt;前期规划!$C$2,0,求节点(装备突破!$N$86:$N$121,装备突破!AU$86:AU$121,$BD122))</f>
        <v>179.54545454545456</v>
      </c>
      <c r="BP122" s="119">
        <f>IF($BD122&lt;前期规划!$C$2,0,求节点(装备突破!$N$86:$N$121,装备突破!AV$86:AV$121,$BD122))</f>
        <v>20.454545454545453</v>
      </c>
      <c r="BQ122" s="80">
        <f t="shared" si="70"/>
        <v>0</v>
      </c>
      <c r="BR122" s="80">
        <f t="shared" si="48"/>
        <v>0</v>
      </c>
      <c r="BS122" s="80">
        <f t="shared" si="49"/>
        <v>0</v>
      </c>
      <c r="BT122" s="80">
        <f t="shared" si="50"/>
        <v>0</v>
      </c>
      <c r="BU122" s="80">
        <f t="shared" si="51"/>
        <v>1.3860251961123287</v>
      </c>
      <c r="BV122" s="80">
        <f t="shared" si="52"/>
        <v>1.7828828930329803</v>
      </c>
      <c r="BY122" s="80">
        <v>117</v>
      </c>
      <c r="BZ122" s="119">
        <f>[4]军团势力点战斗奖励设计!GT126+求节点(活动投放!$S$126:$S$161,活动投放!AN$126:AN$161,$BY122)</f>
        <v>95.085940621119036</v>
      </c>
      <c r="CA122" s="119">
        <f>[4]军团势力点战斗奖励设计!GU126+求节点(活动投放!$S$126:$S$161,活动投放!AO$126:AO$161,$BY122)</f>
        <v>451.95402547969155</v>
      </c>
      <c r="CB122" s="119">
        <f>[4]军团势力点战斗奖励设计!GV126+求节点(活动投放!$S$126:$S$161,活动投放!AP$126:AP$161,$BY122)</f>
        <v>475.2261528100064</v>
      </c>
      <c r="CC122" s="119">
        <f>[4]军团势力点战斗奖励设计!GW126+求节点(活动投放!$S$126:$S$161,活动投放!AQ$126:AQ$161,$BY122)</f>
        <v>253.75371366383661</v>
      </c>
      <c r="CD122" s="119">
        <f>[4]军团势力点战斗奖励设计!GX126+求节点(活动投放!$S$126:$S$161,活动投放!AR$126:AR$161,$BY122)</f>
        <v>341.45522529410312</v>
      </c>
      <c r="CE122" s="119">
        <f>[4]军团势力点战斗奖励设计!GY126+求节点(活动投放!$S$126:$S$161,活动投放!AS$126:AS$161,$BY122)</f>
        <v>65.934217621196098</v>
      </c>
      <c r="CF122" s="119">
        <f>IF($BY122&lt;前期规划!$C$2,0,求节点(装备突破!$N$126:$N$161,装备突破!AQ$126:AQ$161,$BY122))</f>
        <v>0</v>
      </c>
      <c r="CG122" s="119">
        <f>IF($BY122&lt;前期规划!$C$2,0,求节点(装备突破!$N$126:$N$161,装备突破!AR$126:AR$161,$BY122))</f>
        <v>0</v>
      </c>
      <c r="CH122" s="119">
        <f>IF($BY122&lt;前期规划!$C$2,0,求节点(装备突破!$N$126:$N$161,装备突破!AS$126:AS$161,$BY122))</f>
        <v>0</v>
      </c>
      <c r="CI122" s="119">
        <f>IF($BY122&lt;前期规划!$C$2,0,求节点(装备突破!$N$126:$N$161,装备突破!AT$126:AT$161,$BY122))</f>
        <v>0</v>
      </c>
      <c r="CJ122" s="119">
        <f>IF($BY122&lt;前期规划!$C$2,0,求节点(装备突破!$N$126:$N$161,装备突破!AU$126:AU$161,$BY122))</f>
        <v>210</v>
      </c>
      <c r="CK122" s="119">
        <f>IF($BY122&lt;前期规划!$C$2,0,求节点(装备突破!$N$126:$N$161,装备突破!AV$126:AV$161,$BY122))</f>
        <v>30</v>
      </c>
      <c r="CL122" s="80">
        <f t="shared" si="71"/>
        <v>0</v>
      </c>
      <c r="CM122" s="80">
        <f t="shared" si="53"/>
        <v>0</v>
      </c>
      <c r="CN122" s="80">
        <f t="shared" si="54"/>
        <v>0</v>
      </c>
      <c r="CO122" s="80">
        <f t="shared" si="55"/>
        <v>0</v>
      </c>
      <c r="CP122" s="80">
        <f t="shared" si="56"/>
        <v>1.6259772633052529</v>
      </c>
      <c r="CQ122" s="80">
        <f t="shared" si="57"/>
        <v>2.1978072540398701</v>
      </c>
      <c r="CT122" s="80">
        <v>117</v>
      </c>
      <c r="CU122" s="119">
        <f>[4]军团势力点战斗奖励设计!GZ126+求节点(活动投放!$S$166:$S$201,活动投放!AN$166:AN$201,$CT122)</f>
        <v>61.628981302607144</v>
      </c>
      <c r="CV122" s="119">
        <f>[4]军团势力点战斗奖励设计!HA126+求节点(活动投放!$S$166:$S$201,活动投放!AO$166:AO$201,$CT122)</f>
        <v>474.47757810816029</v>
      </c>
      <c r="CW122" s="119">
        <f>[4]军团势力点战斗奖励设计!HB126+求节点(活动投放!$S$166:$S$201,活动投放!AP$166:AP$201,$CT122)</f>
        <v>706.3392901165447</v>
      </c>
      <c r="CX122" s="119">
        <f>[4]军团势力点战斗奖励设计!HC126+求节点(活动投放!$S$166:$S$201,活动投放!AQ$166:AQ$201,$CT122)</f>
        <v>356.31110498221301</v>
      </c>
      <c r="CY122" s="119">
        <f>[4]军团势力点战斗奖励设计!HD126+求节点(活动投放!$S$166:$S$201,活动投放!AR$166:AR$201,$CT122)</f>
        <v>606.96019636563335</v>
      </c>
      <c r="CZ122" s="119">
        <f>[4]军团势力点战斗奖励设计!HE126+求节点(活动投放!$S$166:$S$201,活动投放!AS$166:AS$201,$CT122)</f>
        <v>141.30728036949992</v>
      </c>
      <c r="DA122" s="119">
        <f>IF($CT122&lt;前期规划!$C$2,0,求节点(装备突破!$N$166:$N$201,装备突破!AQ$166:AQ$201,$CT122))</f>
        <v>0</v>
      </c>
      <c r="DB122" s="119">
        <f>IF($CT122&lt;前期规划!$C$2,0,求节点(装备突破!$N$166:$N$201,装备突破!AR$166:AR$201,$CT122))</f>
        <v>0</v>
      </c>
      <c r="DC122" s="119">
        <f>IF($CT122&lt;前期规划!$C$2,0,求节点(装备突破!$N$166:$N$201,装备突破!AS$166:AS$201,$CT122))</f>
        <v>0</v>
      </c>
      <c r="DD122" s="119">
        <f>IF($CT122&lt;前期规划!$C$2,0,求节点(装备突破!$N$166:$N$201,装备突破!AT$166:AT$201,$CT122))</f>
        <v>0</v>
      </c>
      <c r="DE122" s="119">
        <f>IF($CT122&lt;前期规划!$C$2,0,求节点(装备突破!$N$166:$N$201,装备突破!AU$166:AU$201,$CT122))</f>
        <v>280</v>
      </c>
      <c r="DF122" s="119">
        <f>IF($CT122&lt;前期规划!$C$2,0,求节点(装备突破!$N$166:$N$201,装备突破!AV$166:AV$201,$CT122))</f>
        <v>40</v>
      </c>
      <c r="DG122" s="80">
        <f t="shared" si="72"/>
        <v>0</v>
      </c>
      <c r="DH122" s="80">
        <f t="shared" si="58"/>
        <v>0</v>
      </c>
      <c r="DI122" s="80">
        <f t="shared" si="59"/>
        <v>0</v>
      </c>
      <c r="DJ122" s="80">
        <f t="shared" si="60"/>
        <v>0</v>
      </c>
      <c r="DK122" s="80">
        <f t="shared" si="61"/>
        <v>2.1677149870201191</v>
      </c>
      <c r="DL122" s="80">
        <f t="shared" si="62"/>
        <v>3.5326820092374982</v>
      </c>
      <c r="DN122" s="128">
        <f>[4]军团势力点战斗奖励设计!HE126/CZ122</f>
        <v>8.041014275406938E-2</v>
      </c>
      <c r="DO122" s="128">
        <f>求节点(活动投放!$S$166:$S$201,活动投放!AS$166:AS$201,$CT122)/CZ122</f>
        <v>0.91958985724593068</v>
      </c>
      <c r="DU122" s="140">
        <v>117</v>
      </c>
      <c r="DV122" s="140">
        <f>[4]军团势力点战斗奖励设计!AA126+[4]军团势力点战斗奖励设计!AF126+求节点(活动投放!$S$6:$S$41,活动投放!$BC$6:$BC$41,$DU122)</f>
        <v>63999.801682563906</v>
      </c>
      <c r="DW122" s="140">
        <f>[4]军团势力点战斗奖励设计!AB126+[4]军团势力点战斗奖励设计!AG126+求节点(活动投放!$S$46:$S$81,活动投放!$BC$46:$BC$81,$DU122)</f>
        <v>51703.661963605489</v>
      </c>
      <c r="DX122" s="140">
        <f>[4]军团势力点战斗奖励设计!AC126+[4]军团势力点战斗奖励设计!AH126+求节点(活动投放!$S$86:$S$121,活动投放!$BC$86:$BC$121,$DU122)</f>
        <v>41537.51439170591</v>
      </c>
      <c r="DY122" s="140">
        <f>[4]军团势力点战斗奖励设计!AD126+[4]军团势力点战斗奖励设计!AI126+求节点(活动投放!$S$126:$S$161,活动投放!$BC$126:$BC$161,$DU122)</f>
        <v>34772.408702774832</v>
      </c>
      <c r="DZ122" s="140">
        <f>[4]军团势力点战斗奖励设计!AE126+[4]军团势力点战斗奖励设计!AJ126+求节点(活动投放!$S$166:$S$201,活动投放!$BC$166:$BC$201,$DU122)</f>
        <v>32086.171629611068</v>
      </c>
      <c r="EA122" s="140">
        <f>[4]军团势力点战斗奖励设计!BI126+[4]军团势力点战斗奖励设计!BN126+求节点(活动投放!$S$6:$S$41,活动投放!$BE$6:$BE$41,$DU122)</f>
        <v>1661.5251376725098</v>
      </c>
      <c r="EB122" s="140">
        <f>[4]军团势力点战斗奖励设计!BJ126+[4]军团势力点战斗奖励设计!BO126+求节点(活动投放!$S$46:$S$81,活动投放!$BE$46:$BE$81,$DU122)</f>
        <v>1141.4968706705588</v>
      </c>
      <c r="EC122" s="140">
        <f>[4]军团势力点战斗奖励设计!BK126+[4]军团势力点战斗奖励设计!BP126+求节点(活动投放!$S$86:$S$121,活动投放!$BE$86:$BE$121,$DU122)</f>
        <v>806.95844984072721</v>
      </c>
      <c r="ED122" s="140">
        <f>[4]军团势力点战斗奖励设计!BL126+[4]军团势力点战斗奖励设计!BQ126+求节点(活动投放!$S$126:$S$161,活动投放!$BE$126:$BE$161,$DU122)</f>
        <v>714.40389653568309</v>
      </c>
      <c r="EE122" s="140">
        <f>[4]军团势力点战斗奖励设计!BM126+[4]军团势力点战斗奖励设计!BR126+求节点(活动投放!$S$166:$S$201,活动投放!$BE$166:$BE$201,$DU122)</f>
        <v>816.65451954087996</v>
      </c>
      <c r="EF122" s="140">
        <f t="shared" si="73"/>
        <v>1.2839569347355932</v>
      </c>
      <c r="EG122" s="140">
        <f t="shared" si="74"/>
        <v>1.5098205199410017</v>
      </c>
      <c r="EH122" s="140">
        <f t="shared" si="75"/>
        <v>1.7158055824685208</v>
      </c>
      <c r="EI122" s="140">
        <f t="shared" si="76"/>
        <v>1.6224439644200632</v>
      </c>
      <c r="EJ122" s="140">
        <f t="shared" si="77"/>
        <v>1.309659138262848</v>
      </c>
      <c r="EM122" s="140">
        <v>117</v>
      </c>
      <c r="EN122" s="140">
        <f>[4]军团势力点战斗奖励设计!AK126+[4]军团势力点战斗奖励设计!AP126+求节点(活动投放!$S$6:$S$41,活动投放!$BD$6:$BD$41,$EM122)</f>
        <v>18054.751412865506</v>
      </c>
      <c r="EO122" s="140">
        <f>[4]军团势力点战斗奖励设计!AL126+[4]军团势力点战斗奖励设计!AQ126+求节点(活动投放!$S$46:$S$81,活动投放!$BD$46:$BD$81,$EM122)</f>
        <v>24269.628586211904</v>
      </c>
      <c r="EP122" s="140">
        <f>[4]军团势力点战斗奖励设计!AM126+[4]军团势力点战斗奖励设计!AR126+求节点(活动投放!$S$86:$S$121,活动投放!$BD$86:$BD$121,$EM122)</f>
        <v>27913.300397102266</v>
      </c>
      <c r="EQ122" s="140">
        <f>[4]军团势力点战斗奖励设计!AN126+[4]军团势力点战斗奖励设计!AS126+求节点(活动投放!$S$126:$S$161,活动投放!$BD$126:$BD$161,$EM122)</f>
        <v>38770.390129737469</v>
      </c>
      <c r="ER122" s="140">
        <f>[4]军团势力点战斗奖励设计!AO126+[4]军团势力点战斗奖励设计!AT126+求节点(活动投放!$S$166:$S$201,活动投放!$BD$166:$BD$201,$EM122)</f>
        <v>69538.063582945615</v>
      </c>
      <c r="ES122" s="140">
        <f>[4]军团势力点战斗奖励设计!BS126+[4]军团势力点战斗奖励设计!BX126+求节点(活动投放!$S$6:$S$41,活动投放!$BF$6:$BF$41,$EM122)</f>
        <v>361.09502825731016</v>
      </c>
      <c r="ET122" s="140">
        <f>[4]军团势力点战斗奖励设计!BT126+[4]军团势力点战斗奖励设计!BY126+求节点(活动投放!$S$46:$S$81,活动投放!$BF$46:$BF$81,$EM122)</f>
        <v>485.39257172423828</v>
      </c>
      <c r="EU122" s="140">
        <f>[4]军团势力点战斗奖励设计!BU126+[4]军团势力点战斗奖励设计!BZ126+求节点(活动投放!$S$86:$S$121,活动投放!$BF$86:$BF$121,$EM122)</f>
        <v>558.26600794204523</v>
      </c>
      <c r="EV122" s="140">
        <f>[4]军团势力点战斗奖励设计!BV126+[4]军团势力点战斗奖励设计!CA126+求节点(活动投放!$S$126:$S$161,活动投放!$BF$126:$BF$161,$EM122)</f>
        <v>775.40780259474946</v>
      </c>
      <c r="EW122" s="140">
        <f>[4]军团势力点战斗奖励设计!BW126+[4]军团势力点战斗奖励设计!CB126+求节点(活动投放!$S$166:$S$201,活动投放!$BF$166:$BF$201,$EM122)</f>
        <v>1390.7612716589124</v>
      </c>
      <c r="EX122" s="140">
        <f t="shared" si="78"/>
        <v>0.99999999999999989</v>
      </c>
      <c r="EY122" s="140">
        <f t="shared" si="79"/>
        <v>0.99999999999999956</v>
      </c>
      <c r="EZ122" s="140">
        <f t="shared" si="80"/>
        <v>1.0000000000000002</v>
      </c>
      <c r="FA122" s="140">
        <f t="shared" si="81"/>
        <v>0.99999999999999989</v>
      </c>
      <c r="FB122" s="140">
        <f t="shared" si="82"/>
        <v>1</v>
      </c>
    </row>
    <row r="123" spans="2:158" x14ac:dyDescent="0.15">
      <c r="B123" s="80">
        <v>118</v>
      </c>
      <c r="C123" s="119">
        <f>[4]军团势力点战斗奖励设计!GB127+求节点(活动投放!$S$6:$S$41,活动投放!AN$6:AN$41,$B123)</f>
        <v>290.98454404687169</v>
      </c>
      <c r="D123" s="119">
        <f>[4]军团势力点战斗奖励设计!GC127+求节点(活动投放!$S$6:$S$41,活动投放!AO$6:AO$41,$B123)</f>
        <v>1134.08449189869</v>
      </c>
      <c r="E123" s="119">
        <f>[4]军团势力点战斗奖励设计!GD127+求节点(活动投放!$S$6:$S$41,活动投放!AP$6:AP$41,$B123)</f>
        <v>685.45418175618875</v>
      </c>
      <c r="F123" s="119">
        <f>[4]军团势力点战斗奖励设计!GE127+求节点(活动投放!$S$6:$S$41,活动投放!AQ$6:AQ$41,$B123)</f>
        <v>361.54470732955303</v>
      </c>
      <c r="G123" s="119">
        <f>[4]军团势力点战斗奖励设计!GF127+求节点(活动投放!$S$6:$S$41,活动投放!AR$6:AR$41,$B123)</f>
        <v>195.24212198154603</v>
      </c>
      <c r="H123" s="119">
        <f>[4]军团势力点战斗奖励设计!GG127+求节点(活动投放!$S$6:$S$41,活动投放!AS$6:AS$41,$B123)</f>
        <v>24.337774564330228</v>
      </c>
      <c r="I123" s="119">
        <f>IF($B123&lt;前期规划!$C$2,0,求节点(装备突破!$N$6:$N$41,装备突破!AQ$6:AQ$41,$B123))</f>
        <v>0</v>
      </c>
      <c r="J123" s="119">
        <f>IF($B123&lt;前期规划!$C$2,0,求节点(装备突破!$N$6:$N$41,装备突破!AR$6:AR$41,$B123))</f>
        <v>0</v>
      </c>
      <c r="K123" s="119">
        <f>IF($B123&lt;前期规划!$C$2,0,求节点(装备突破!$N$6:$N$41,装备突破!AS$6:AS$41,$B123))</f>
        <v>0</v>
      </c>
      <c r="L123" s="119">
        <f>IF($B123&lt;前期规划!$C$2,0,求节点(装备突破!$N$6:$N$41,装备突破!AT$6:AT$41,$B123))</f>
        <v>0</v>
      </c>
      <c r="M123" s="119">
        <f>IF($B123&lt;前期规划!$C$2,0,求节点(装备突破!$N$6:$N$41,装备突破!AU$6:AU$41,$B123))</f>
        <v>117.54545454545456</v>
      </c>
      <c r="N123" s="119">
        <f>IF($B123&lt;前期规划!$C$2,0,求节点(装备突破!$N$6:$N$41,装备突破!AV$6:AV$41,$B123))</f>
        <v>2.4545454545454541</v>
      </c>
      <c r="O123" s="80">
        <f t="shared" si="63"/>
        <v>0</v>
      </c>
      <c r="P123" s="80">
        <f t="shared" si="64"/>
        <v>0</v>
      </c>
      <c r="Q123" s="80">
        <f t="shared" si="65"/>
        <v>0</v>
      </c>
      <c r="R123" s="80">
        <f t="shared" si="66"/>
        <v>0</v>
      </c>
      <c r="S123" s="80">
        <f t="shared" si="67"/>
        <v>1.660992530392116</v>
      </c>
      <c r="T123" s="80">
        <f t="shared" si="68"/>
        <v>9.9153896373197234</v>
      </c>
      <c r="V123" s="128">
        <f>[4]军团势力点战斗奖励设计!GD127/E123</f>
        <v>0.97202363724522844</v>
      </c>
      <c r="W123" s="128">
        <f>求节点(活动投放!$S$6:$S$41,活动投放!AP$6:AP$41,$B123)/E123</f>
        <v>2.7976362754771566E-2</v>
      </c>
      <c r="Y123" s="128">
        <f>[4]军团势力点战斗奖励设计!GE127/F123</f>
        <v>0.9745429917953784</v>
      </c>
      <c r="Z123" s="128">
        <f>求节点(活动投放!$S$6:$S$41,活动投放!AQ$6:AQ$41,$B123)/F123</f>
        <v>2.5457008204621611E-2</v>
      </c>
      <c r="AB123" s="128">
        <f>[4]军团势力点战斗奖励设计!GF127/G123</f>
        <v>0.90988326829317689</v>
      </c>
      <c r="AC123" s="128">
        <f>求节点(活动投放!$S$6:$S$41,活动投放!AR$6:AR$41,$B123)/G123</f>
        <v>9.0116731706823092E-2</v>
      </c>
      <c r="AE123" s="128">
        <f>[4]军团势力点战斗奖励设计!GG127/H123</f>
        <v>0.81102795613963852</v>
      </c>
      <c r="AF123" s="128">
        <f>求节点(活动投放!$S$6:$S$41,活动投放!AS$6:AS$41,$B123)/H123</f>
        <v>0.18897204386036154</v>
      </c>
      <c r="AI123" s="80">
        <v>118</v>
      </c>
      <c r="AJ123" s="119">
        <f>[4]军团势力点战斗奖励设计!GH127+求节点(活动投放!$S$46:$S$81,活动投放!AN$46:AN$81,$AI123)</f>
        <v>234.2504143508647</v>
      </c>
      <c r="AK123" s="119">
        <f>[4]军团势力点战斗奖励设计!GI127+求节点(活动投放!$S$46:$S$81,活动投放!AO$46:AO$81,$AI123)</f>
        <v>807.71890566714387</v>
      </c>
      <c r="AL123" s="119">
        <f>[4]军团势力点战斗奖励设计!GJ127+求节点(活动投放!$S$46:$S$81,活动投放!AP$46:AP$81,$AI123)</f>
        <v>548.83243074204688</v>
      </c>
      <c r="AM123" s="119">
        <f>[4]军团势力点战斗奖励设计!GK127+求节点(活动投放!$S$46:$S$81,活动投放!AQ$46:AQ$81,$AI123)</f>
        <v>294.76160145237122</v>
      </c>
      <c r="AN123" s="119">
        <f>[4]军团势力点战斗奖励设计!GL127+求节点(活动投放!$S$46:$S$81,活动投放!AR$46:AR$81,$AI123)</f>
        <v>246.69871892440193</v>
      </c>
      <c r="AO123" s="119">
        <f>[4]军团势力点战斗奖励设计!GM127+求节点(活动投放!$S$46:$S$81,活动投放!AS$46:AS$81,$AI123)</f>
        <v>32.191257101542924</v>
      </c>
      <c r="AP123" s="119">
        <f>IF($AI123&lt;前期规划!$C$2,0,求节点(装备突破!$N$46:$N$81,装备突破!AQ$46:AQ$81,$AI123))</f>
        <v>0</v>
      </c>
      <c r="AQ123" s="119">
        <f>IF($AI123&lt;前期规划!$C$2,0,求节点(装备突破!$N$46:$N$81,装备突破!AR$46:AR$81,$AI123))</f>
        <v>0</v>
      </c>
      <c r="AR123" s="119">
        <f>IF($AI123&lt;前期规划!$C$2,0,求节点(装备突破!$N$46:$N$81,装备突破!AS$46:AS$81,$AI123))</f>
        <v>0</v>
      </c>
      <c r="AS123" s="119">
        <f>IF($AI123&lt;前期规划!$C$2,0,求节点(装备突破!$N$46:$N$81,装备突破!AT$46:AT$81,$AI123))</f>
        <v>0</v>
      </c>
      <c r="AT123" s="119">
        <f>IF($AI123&lt;前期规划!$C$2,0,求节点(装备突破!$N$46:$N$81,装备突破!AU$46:AU$81,$AI123))</f>
        <v>151.81818181818181</v>
      </c>
      <c r="AU123" s="119">
        <f>IF($AI123&lt;前期规划!$C$2,0,求节点(装备突破!$N$46:$N$81,装备突破!AV$46:AV$81,$AI123))</f>
        <v>8.1818181818181817</v>
      </c>
      <c r="AV123" s="80">
        <f t="shared" si="69"/>
        <v>0</v>
      </c>
      <c r="AW123" s="80">
        <f t="shared" si="43"/>
        <v>0</v>
      </c>
      <c r="AX123" s="80">
        <f t="shared" si="44"/>
        <v>0</v>
      </c>
      <c r="AY123" s="80">
        <f t="shared" si="45"/>
        <v>0</v>
      </c>
      <c r="AZ123" s="80">
        <f t="shared" si="46"/>
        <v>1.6249616216577374</v>
      </c>
      <c r="BA123" s="80">
        <f t="shared" si="47"/>
        <v>3.9344869790774686</v>
      </c>
      <c r="BD123" s="80">
        <v>118</v>
      </c>
      <c r="BE123" s="119">
        <f>[4]军团势力点战斗奖励设计!GN127+求节点(活动投放!$S$86:$S$121,活动投放!AN$86:AN$121,$BD123)</f>
        <v>164.42807037471789</v>
      </c>
      <c r="BF123" s="119">
        <f>[4]军团势力点战斗奖励设计!GO127+求节点(活动投放!$S$86:$S$121,活动投放!AO$86:AO$121,$BD123)</f>
        <v>564.37999810807707</v>
      </c>
      <c r="BG123" s="119">
        <f>[4]军团势力点战斗奖励设计!GP127+求节点(活动投放!$S$86:$S$121,活动投放!AP$86:AP$121,$BD123)</f>
        <v>454.2532494097569</v>
      </c>
      <c r="BH123" s="119">
        <f>[4]军团势力点战斗奖励设计!GQ127+求节点(活动投放!$S$86:$S$121,活动投放!AQ$86:AQ$121,$BD123)</f>
        <v>250.63120568878543</v>
      </c>
      <c r="BI123" s="119">
        <f>[4]军团势力点战斗奖励设计!GR127+求节点(活动投放!$S$86:$S$121,活动投放!AR$86:AR$121,$BD123)</f>
        <v>273.45227105943485</v>
      </c>
      <c r="BJ123" s="119">
        <f>[4]军团势力点战斗奖励设计!GS127+求节点(活动投放!$S$86:$S$121,活动投放!AS$86:AS$121,$BD123)</f>
        <v>39.201142199229494</v>
      </c>
      <c r="BK123" s="119">
        <f>IF($BD123&lt;前期规划!$C$2,0,求节点(装备突破!$N$86:$N$121,装备突破!AQ$86:AQ$121,$BD123))</f>
        <v>0</v>
      </c>
      <c r="BL123" s="119">
        <f>IF($BD123&lt;前期规划!$C$2,0,求节点(装备突破!$N$86:$N$121,装备突破!AR$86:AR$121,$BD123))</f>
        <v>0</v>
      </c>
      <c r="BM123" s="119">
        <f>IF($BD123&lt;前期规划!$C$2,0,求节点(装备突破!$N$86:$N$121,装备突破!AS$86:AS$121,$BD123))</f>
        <v>0</v>
      </c>
      <c r="BN123" s="119">
        <f>IF($BD123&lt;前期规划!$C$2,0,求节点(装备突破!$N$86:$N$121,装备突破!AT$86:AT$121,$BD123))</f>
        <v>0</v>
      </c>
      <c r="BO123" s="119">
        <f>IF($BD123&lt;前期规划!$C$2,0,求节点(装备突破!$N$86:$N$121,装备突破!AU$86:AU$121,$BD123))</f>
        <v>179.54545454545456</v>
      </c>
      <c r="BP123" s="119">
        <f>IF($BD123&lt;前期规划!$C$2,0,求节点(装备突破!$N$86:$N$121,装备突破!AV$86:AV$121,$BD123))</f>
        <v>20.454545454545453</v>
      </c>
      <c r="BQ123" s="80">
        <f t="shared" si="70"/>
        <v>0</v>
      </c>
      <c r="BR123" s="80">
        <f t="shared" si="48"/>
        <v>0</v>
      </c>
      <c r="BS123" s="80">
        <f t="shared" si="49"/>
        <v>0</v>
      </c>
      <c r="BT123" s="80">
        <f t="shared" si="50"/>
        <v>0</v>
      </c>
      <c r="BU123" s="80">
        <f t="shared" si="51"/>
        <v>1.5230253071664726</v>
      </c>
      <c r="BV123" s="80">
        <f t="shared" si="52"/>
        <v>1.9165002852956643</v>
      </c>
      <c r="BY123" s="80">
        <v>118</v>
      </c>
      <c r="BZ123" s="119">
        <f>[4]军团势力点战斗奖励设计!GT127+求节点(活动投放!$S$126:$S$161,活动投放!AN$126:AN$161,$BY123)</f>
        <v>95.085940621119036</v>
      </c>
      <c r="CA123" s="119">
        <f>[4]军团势力点战斗奖励设计!GU127+求节点(活动投放!$S$126:$S$161,活动投放!AO$126:AO$161,$BY123)</f>
        <v>451.95402547969155</v>
      </c>
      <c r="CB123" s="119">
        <f>[4]军团势力点战斗奖励设计!GV127+求节点(活动投放!$S$126:$S$161,活动投放!AP$126:AP$161,$BY123)</f>
        <v>487.65218597980004</v>
      </c>
      <c r="CC123" s="119">
        <f>[4]军团势力点战斗奖励设计!GW127+求节点(活动投放!$S$126:$S$161,活动投放!AQ$126:AQ$161,$BY123)</f>
        <v>262.03773577703237</v>
      </c>
      <c r="CD123" s="119">
        <f>[4]军团势力点战斗奖励设计!GX127+求节点(活动投放!$S$126:$S$161,活动投放!AR$126:AR$161,$BY123)</f>
        <v>360.09427504879358</v>
      </c>
      <c r="CE123" s="119">
        <f>[4]军团势力点战斗奖励设计!GY127+求节点(活动投放!$S$126:$S$161,活动投放!AS$126:AS$161,$BY123)</f>
        <v>68.005223149495038</v>
      </c>
      <c r="CF123" s="119">
        <f>IF($BY123&lt;前期规划!$C$2,0,求节点(装备突破!$N$126:$N$161,装备突破!AQ$126:AQ$161,$BY123))</f>
        <v>0</v>
      </c>
      <c r="CG123" s="119">
        <f>IF($BY123&lt;前期规划!$C$2,0,求节点(装备突破!$N$126:$N$161,装备突破!AR$126:AR$161,$BY123))</f>
        <v>0</v>
      </c>
      <c r="CH123" s="119">
        <f>IF($BY123&lt;前期规划!$C$2,0,求节点(装备突破!$N$126:$N$161,装备突破!AS$126:AS$161,$BY123))</f>
        <v>0</v>
      </c>
      <c r="CI123" s="119">
        <f>IF($BY123&lt;前期规划!$C$2,0,求节点(装备突破!$N$126:$N$161,装备突破!AT$126:AT$161,$BY123))</f>
        <v>0</v>
      </c>
      <c r="CJ123" s="119">
        <f>IF($BY123&lt;前期规划!$C$2,0,求节点(装备突破!$N$126:$N$161,装备突破!AU$126:AU$161,$BY123))</f>
        <v>210</v>
      </c>
      <c r="CK123" s="119">
        <f>IF($BY123&lt;前期规划!$C$2,0,求节点(装备突破!$N$126:$N$161,装备突破!AV$126:AV$161,$BY123))</f>
        <v>30</v>
      </c>
      <c r="CL123" s="80">
        <f t="shared" si="71"/>
        <v>0</v>
      </c>
      <c r="CM123" s="80">
        <f t="shared" si="53"/>
        <v>0</v>
      </c>
      <c r="CN123" s="80">
        <f t="shared" si="54"/>
        <v>0</v>
      </c>
      <c r="CO123" s="80">
        <f t="shared" si="55"/>
        <v>0</v>
      </c>
      <c r="CP123" s="80">
        <f t="shared" si="56"/>
        <v>1.7147346430894932</v>
      </c>
      <c r="CQ123" s="80">
        <f t="shared" si="57"/>
        <v>2.2668407716498344</v>
      </c>
      <c r="CT123" s="80">
        <v>118</v>
      </c>
      <c r="CU123" s="119">
        <f>[4]军团势力点战斗奖励设计!GZ127+求节点(活动投放!$S$166:$S$201,活动投放!AN$166:AN$201,$CT123)</f>
        <v>61.628981302607144</v>
      </c>
      <c r="CV123" s="119">
        <f>[4]军团势力点战斗奖励设计!HA127+求节点(活动投放!$S$166:$S$201,活动投放!AO$166:AO$201,$CT123)</f>
        <v>482.50992794079093</v>
      </c>
      <c r="CW123" s="119">
        <f>[4]军团势力点战斗奖励设计!HB127+求节点(活动投放!$S$166:$S$201,活动投放!AP$166:AP$201,$CT123)</f>
        <v>732.97230695452765</v>
      </c>
      <c r="CX123" s="119">
        <f>[4]军团势力点战斗奖励设计!HC127+求节点(活动投放!$S$166:$S$201,活动投放!AQ$166:AQ$201,$CT123)</f>
        <v>370.05027462455297</v>
      </c>
      <c r="CY123" s="119">
        <f>[4]军团势力点战斗奖励设计!HD127+求节点(活动投放!$S$166:$S$201,活动投放!AR$166:AR$201,$CT123)</f>
        <v>636.86928433181936</v>
      </c>
      <c r="CZ123" s="119">
        <f>[4]军团势力点战斗奖励设计!HE127+求节点(活动投放!$S$166:$S$201,活动投放!AS$166:AS$201,$CT123)</f>
        <v>147.75420396732144</v>
      </c>
      <c r="DA123" s="119">
        <f>IF($CT123&lt;前期规划!$C$2,0,求节点(装备突破!$N$166:$N$201,装备突破!AQ$166:AQ$201,$CT123))</f>
        <v>0</v>
      </c>
      <c r="DB123" s="119">
        <f>IF($CT123&lt;前期规划!$C$2,0,求节点(装备突破!$N$166:$N$201,装备突破!AR$166:AR$201,$CT123))</f>
        <v>0</v>
      </c>
      <c r="DC123" s="119">
        <f>IF($CT123&lt;前期规划!$C$2,0,求节点(装备突破!$N$166:$N$201,装备突破!AS$166:AS$201,$CT123))</f>
        <v>0</v>
      </c>
      <c r="DD123" s="119">
        <f>IF($CT123&lt;前期规划!$C$2,0,求节点(装备突破!$N$166:$N$201,装备突破!AT$166:AT$201,$CT123))</f>
        <v>0</v>
      </c>
      <c r="DE123" s="119">
        <f>IF($CT123&lt;前期规划!$C$2,0,求节点(装备突破!$N$166:$N$201,装备突破!AU$166:AU$201,$CT123))</f>
        <v>280</v>
      </c>
      <c r="DF123" s="119">
        <f>IF($CT123&lt;前期规划!$C$2,0,求节点(装备突破!$N$166:$N$201,装备突破!AV$166:AV$201,$CT123))</f>
        <v>40</v>
      </c>
      <c r="DG123" s="80">
        <f t="shared" si="72"/>
        <v>0</v>
      </c>
      <c r="DH123" s="80">
        <f t="shared" si="58"/>
        <v>0</v>
      </c>
      <c r="DI123" s="80">
        <f t="shared" si="59"/>
        <v>0</v>
      </c>
      <c r="DJ123" s="80">
        <f t="shared" si="60"/>
        <v>0</v>
      </c>
      <c r="DK123" s="80">
        <f t="shared" si="61"/>
        <v>2.2745331583279262</v>
      </c>
      <c r="DL123" s="80">
        <f t="shared" si="62"/>
        <v>3.6938550991830361</v>
      </c>
      <c r="DN123" s="128">
        <f>[4]军团势力点战斗奖励设计!HE127/CZ123</f>
        <v>8.5198488133011077E-2</v>
      </c>
      <c r="DO123" s="128">
        <f>求节点(活动投放!$S$166:$S$201,活动投放!AS$166:AS$201,$CT123)/CZ123</f>
        <v>0.91480151186698899</v>
      </c>
      <c r="DU123" s="140">
        <v>118</v>
      </c>
      <c r="DV123" s="140">
        <f>[4]军团势力点战斗奖励设计!AA127+[4]军团势力点战斗奖励设计!AF127+求节点(活动投放!$S$6:$S$41,活动投放!$BC$6:$BC$41,$DU123)</f>
        <v>67581.641059350804</v>
      </c>
      <c r="DW123" s="140">
        <f>[4]军团势力点战斗奖励设计!AB127+[4]军团势力点战斗奖励设计!AG127+求节点(活动投放!$S$46:$S$81,活动投放!$BC$46:$BC$81,$DU123)</f>
        <v>54758.561575258449</v>
      </c>
      <c r="DX123" s="140">
        <f>[4]军团势力点战斗奖励设计!AC127+[4]军团势力点战斗奖励设计!AH127+求节点(活动投放!$S$86:$S$121,活动投放!$BC$86:$BC$121,$DU123)</f>
        <v>43990.281207716711</v>
      </c>
      <c r="DY123" s="140">
        <f>[4]军团势力点战斗奖励设计!AD127+[4]军团势力点战斗奖励设计!AI127+求节点(活动投放!$S$126:$S$161,活动投放!$BC$126:$BC$161,$DU123)</f>
        <v>36563.098023529681</v>
      </c>
      <c r="DZ123" s="140">
        <f>[4]军团势力点战斗奖励设计!AE127+[4]军团势力点战斗奖励设计!AJ127+求节点(活动投放!$S$166:$S$201,活动投放!$BC$166:$BC$201,$DU123)</f>
        <v>33513.692618636363</v>
      </c>
      <c r="EA123" s="140">
        <f>[4]军团势力点战斗奖励设计!BI127+[4]军团势力点战斗奖励设计!BN127+求节点(活动投放!$S$6:$S$41,活动投放!$BE$6:$BE$41,$DU123)</f>
        <v>1661.5251376725098</v>
      </c>
      <c r="EB123" s="140">
        <f>[4]军团势力点战斗奖励设计!BJ127+[4]军团势力点战斗奖励设计!BO127+求节点(活动投放!$S$46:$S$81,活动投放!$BE$46:$BE$81,$DU123)</f>
        <v>1141.4968706705588</v>
      </c>
      <c r="EC123" s="140">
        <f>[4]军团势力点战斗奖励设计!BK127+[4]军团势力点战斗奖励设计!BP127+求节点(活动投放!$S$86:$S$121,活动投放!$BE$86:$BE$121,$DU123)</f>
        <v>806.95844984072721</v>
      </c>
      <c r="ED123" s="140">
        <f>[4]军团势力点战斗奖励设计!BL127+[4]军团势力点战斗奖励设计!BQ127+求节点(活动投放!$S$126:$S$161,活动投放!$BE$126:$BE$161,$DU123)</f>
        <v>714.40389653568309</v>
      </c>
      <c r="EE123" s="140">
        <f>[4]军团势力点战斗奖励设计!BM127+[4]军团势力点战斗奖励设计!BR127+求节点(活动投放!$S$166:$S$201,活动投放!$BE$166:$BE$201,$DU123)</f>
        <v>832.71921920614136</v>
      </c>
      <c r="EF123" s="140">
        <f t="shared" si="73"/>
        <v>1.3558153996999851</v>
      </c>
      <c r="EG123" s="140">
        <f t="shared" si="74"/>
        <v>1.5990279366860691</v>
      </c>
      <c r="EH123" s="140">
        <f t="shared" si="75"/>
        <v>1.8171229351564613</v>
      </c>
      <c r="EI123" s="140">
        <f t="shared" si="76"/>
        <v>1.7059956419999465</v>
      </c>
      <c r="EJ123" s="140">
        <f t="shared" si="77"/>
        <v>1.3415363324421274</v>
      </c>
      <c r="EM123" s="140">
        <v>118</v>
      </c>
      <c r="EN123" s="140">
        <f>[4]军团势力点战斗奖励设计!AK127+[4]军团势力点战斗奖励设计!AP127+求节点(活动投放!$S$6:$S$41,活动投放!$BD$6:$BD$41,$EM123)</f>
        <v>21773.041813529995</v>
      </c>
      <c r="EO123" s="140">
        <f>[4]军团势力点战斗奖励设计!AL127+[4]军团势力点战斗奖励设计!AQ127+求节点(活动投放!$S$46:$S$81,活动投放!$BD$46:$BD$81,$EM123)</f>
        <v>27557.282453990803</v>
      </c>
      <c r="EP123" s="140">
        <f>[4]军团势力点战斗奖励设计!AM127+[4]军团势力点战斗奖励设计!AR127+求节点(活动投放!$S$86:$S$121,活动投放!$BD$86:$BD$121,$EM123)</f>
        <v>30646.383420657156</v>
      </c>
      <c r="EQ123" s="140">
        <f>[4]军团势力点战斗奖励设计!AN127+[4]军团势力点战斗奖励设计!AS127+求节点(活动投放!$S$126:$S$161,活动投放!$BD$126:$BD$161,$EM123)</f>
        <v>40841.39565803641</v>
      </c>
      <c r="ER123" s="140">
        <f>[4]军团势力点战斗奖励设计!AO127+[4]军团势力点战斗奖励设计!AT127+求节点(活动投放!$S$166:$S$201,活动投放!$BD$166:$BD$201,$EM123)</f>
        <v>72972.855993530597</v>
      </c>
      <c r="ES123" s="140">
        <f>[4]军团势力点战斗奖励设计!BS127+[4]军团势力点战斗奖励设计!BX127+求节点(活动投放!$S$6:$S$41,活动投放!$BF$6:$BF$41,$EM123)</f>
        <v>435.46083627059994</v>
      </c>
      <c r="ET123" s="140">
        <f>[4]军团势力点战斗奖励设计!BT127+[4]军团势力点战斗奖励设计!BY127+求节点(活动投放!$S$46:$S$81,活动投放!$BF$46:$BF$81,$EM123)</f>
        <v>551.14564907981628</v>
      </c>
      <c r="EU123" s="140">
        <f>[4]军团势力点战斗奖励设计!BU127+[4]军团势力点战斗奖励设计!BZ127+求节点(活动投放!$S$86:$S$121,活动投放!$BF$86:$BF$121,$EM123)</f>
        <v>612.92766841314312</v>
      </c>
      <c r="EV123" s="140">
        <f>[4]军团势力点战斗奖励设计!BV127+[4]军团势力点战斗奖励设计!CA127+求节点(活动投放!$S$126:$S$161,活动投放!$BF$126:$BF$161,$EM123)</f>
        <v>816.82791316072826</v>
      </c>
      <c r="EW123" s="140">
        <f>[4]军团势力点战斗奖励设计!BW127+[4]军团势力点战斗奖励设计!CB127+求节点(活动投放!$S$166:$S$201,活动投放!$BF$166:$BF$201,$EM123)</f>
        <v>1459.4571198706121</v>
      </c>
      <c r="EX123" s="140">
        <f t="shared" si="78"/>
        <v>0.99999999999999989</v>
      </c>
      <c r="EY123" s="140">
        <f t="shared" si="79"/>
        <v>0.99999999999999956</v>
      </c>
      <c r="EZ123" s="140">
        <f t="shared" si="80"/>
        <v>1</v>
      </c>
      <c r="FA123" s="140">
        <f t="shared" si="81"/>
        <v>1</v>
      </c>
      <c r="FB123" s="140">
        <f t="shared" si="82"/>
        <v>0.99999999999999989</v>
      </c>
    </row>
    <row r="124" spans="2:158" x14ac:dyDescent="0.15">
      <c r="B124" s="80">
        <v>119</v>
      </c>
      <c r="C124" s="119">
        <f>[4]军团势力点战斗奖励设计!GB128+求节点(活动投放!$S$6:$S$41,活动投放!AN$6:AN$41,$B124)</f>
        <v>290.98454404687169</v>
      </c>
      <c r="D124" s="119">
        <f>[4]军团势力点战斗奖励设计!GC128+求节点(活动投放!$S$6:$S$41,活动投放!AO$6:AO$41,$B124)</f>
        <v>1134.08449189869</v>
      </c>
      <c r="E124" s="119">
        <f>[4]军团势力点战斗奖励设计!GD128+求节点(活动投放!$S$6:$S$41,活动投放!AP$6:AP$41,$B124)</f>
        <v>709.36517162080145</v>
      </c>
      <c r="F124" s="119">
        <f>[4]军团势力点战斗奖励设计!GE128+求节点(活动投放!$S$6:$S$41,活动投放!AQ$6:AQ$41,$B124)</f>
        <v>377.48536723929482</v>
      </c>
      <c r="G124" s="119">
        <f>[4]军团势力点战斗奖励设计!GF128+求节点(活动投放!$S$6:$S$41,活动投放!AR$6:AR$41,$B124)</f>
        <v>231.108606778465</v>
      </c>
      <c r="H124" s="119">
        <f>[4]军团势力点战斗奖励设计!GG128+求节点(活动投放!$S$6:$S$41,活动投放!AS$6:AS$41,$B124)</f>
        <v>28.32293954176567</v>
      </c>
      <c r="I124" s="119">
        <f>IF($B124&lt;前期规划!$C$2,0,求节点(装备突破!$N$6:$N$41,装备突破!AQ$6:AQ$41,$B124))</f>
        <v>0</v>
      </c>
      <c r="J124" s="119">
        <f>IF($B124&lt;前期规划!$C$2,0,求节点(装备突破!$N$6:$N$41,装备突破!AR$6:AR$41,$B124))</f>
        <v>0</v>
      </c>
      <c r="K124" s="119">
        <f>IF($B124&lt;前期规划!$C$2,0,求节点(装备突破!$N$6:$N$41,装备突破!AS$6:AS$41,$B124))</f>
        <v>0</v>
      </c>
      <c r="L124" s="119">
        <f>IF($B124&lt;前期规划!$C$2,0,求节点(装备突破!$N$6:$N$41,装备突破!AT$6:AT$41,$B124))</f>
        <v>0</v>
      </c>
      <c r="M124" s="119">
        <f>IF($B124&lt;前期规划!$C$2,0,求节点(装备突破!$N$6:$N$41,装备突破!AU$6:AU$41,$B124))</f>
        <v>117.54545454545456</v>
      </c>
      <c r="N124" s="119">
        <f>IF($B124&lt;前期规划!$C$2,0,求节点(装备突破!$N$6:$N$41,装备突破!AV$6:AV$41,$B124))</f>
        <v>2.4545454545454541</v>
      </c>
      <c r="O124" s="80">
        <f t="shared" si="63"/>
        <v>0</v>
      </c>
      <c r="P124" s="80">
        <f t="shared" si="64"/>
        <v>0</v>
      </c>
      <c r="Q124" s="80">
        <f t="shared" si="65"/>
        <v>0</v>
      </c>
      <c r="R124" s="80">
        <f t="shared" si="66"/>
        <v>0</v>
      </c>
      <c r="S124" s="80">
        <f t="shared" si="67"/>
        <v>1.9661211713558504</v>
      </c>
      <c r="T124" s="80">
        <f t="shared" si="68"/>
        <v>11.538975368867497</v>
      </c>
      <c r="V124" s="128">
        <f>[4]军团势力点战斗奖励设计!GD128/E124</f>
        <v>0.97296665299091223</v>
      </c>
      <c r="W124" s="128">
        <f>求节点(活动投放!$S$6:$S$41,活动投放!AP$6:AP$41,$B124)/E124</f>
        <v>2.7033347009087817E-2</v>
      </c>
      <c r="Y124" s="128">
        <f>[4]军团势力点战斗奖励设计!GE128/F124</f>
        <v>0.97561800435302315</v>
      </c>
      <c r="Z124" s="128">
        <f>求节点(活动投放!$S$6:$S$41,活动投放!AQ$6:AQ$41,$B124)/F124</f>
        <v>2.4381995646976871E-2</v>
      </c>
      <c r="AB124" s="128">
        <f>[4]军团势力点战斗奖励设计!GF128/G124</f>
        <v>0.92386877247999877</v>
      </c>
      <c r="AC124" s="128">
        <f>求节点(活动投放!$S$6:$S$41,活动投放!AR$6:AR$41,$B124)/G124</f>
        <v>7.6131227520001205E-2</v>
      </c>
      <c r="AE124" s="128">
        <f>[4]军团势力点战斗奖励设计!GG128/H124</f>
        <v>0.83761717262248947</v>
      </c>
      <c r="AF124" s="128">
        <f>求节点(活动投放!$S$6:$S$41,活动投放!AS$6:AS$41,$B124)/H124</f>
        <v>0.16238282737751059</v>
      </c>
      <c r="AI124" s="80">
        <v>119</v>
      </c>
      <c r="AJ124" s="119">
        <f>[4]军团势力点战斗奖励设计!GH128+求节点(活动投放!$S$46:$S$81,活动投放!AN$46:AN$81,$AI124)</f>
        <v>234.2504143508647</v>
      </c>
      <c r="AK124" s="119">
        <f>[4]军团势力点战斗奖励设计!GI128+求节点(活动投放!$S$46:$S$81,活动投放!AO$46:AO$81,$AI124)</f>
        <v>807.71890566714387</v>
      </c>
      <c r="AL124" s="119">
        <f>[4]军团势力点战斗奖励设计!GJ128+求节点(活动投放!$S$46:$S$81,活动投放!AP$46:AP$81,$AI124)</f>
        <v>570.12713579649835</v>
      </c>
      <c r="AM124" s="119">
        <f>[4]军团势力点战斗奖励设计!GK128+求节点(活动投放!$S$46:$S$81,活动投放!AQ$46:AQ$81,$AI124)</f>
        <v>308.9580714886722</v>
      </c>
      <c r="AN124" s="119">
        <f>[4]军团势力点战斗奖励设计!GL128+求节点(活动投放!$S$46:$S$81,活动投放!AR$46:AR$81,$AI124)</f>
        <v>278.64077650607913</v>
      </c>
      <c r="AO124" s="119">
        <f>[4]军团势力点战斗奖励设计!GM128+求节点(活动投放!$S$46:$S$81,活动投放!AS$46:AS$81,$AI124)</f>
        <v>35.740374610618161</v>
      </c>
      <c r="AP124" s="119">
        <f>IF($AI124&lt;前期规划!$C$2,0,求节点(装备突破!$N$46:$N$81,装备突破!AQ$46:AQ$81,$AI124))</f>
        <v>0</v>
      </c>
      <c r="AQ124" s="119">
        <f>IF($AI124&lt;前期规划!$C$2,0,求节点(装备突破!$N$46:$N$81,装备突破!AR$46:AR$81,$AI124))</f>
        <v>0</v>
      </c>
      <c r="AR124" s="119">
        <f>IF($AI124&lt;前期规划!$C$2,0,求节点(装备突破!$N$46:$N$81,装备突破!AS$46:AS$81,$AI124))</f>
        <v>0</v>
      </c>
      <c r="AS124" s="119">
        <f>IF($AI124&lt;前期规划!$C$2,0,求节点(装备突破!$N$46:$N$81,装备突破!AT$46:AT$81,$AI124))</f>
        <v>0</v>
      </c>
      <c r="AT124" s="119">
        <f>IF($AI124&lt;前期规划!$C$2,0,求节点(装备突破!$N$46:$N$81,装备突破!AU$46:AU$81,$AI124))</f>
        <v>151.81818181818181</v>
      </c>
      <c r="AU124" s="119">
        <f>IF($AI124&lt;前期规划!$C$2,0,求节点(装备突破!$N$46:$N$81,装备突破!AV$46:AV$81,$AI124))</f>
        <v>8.1818181818181817</v>
      </c>
      <c r="AV124" s="80">
        <f t="shared" si="69"/>
        <v>0</v>
      </c>
      <c r="AW124" s="80">
        <f t="shared" si="43"/>
        <v>0</v>
      </c>
      <c r="AX124" s="80">
        <f t="shared" si="44"/>
        <v>0</v>
      </c>
      <c r="AY124" s="80">
        <f t="shared" si="45"/>
        <v>0</v>
      </c>
      <c r="AZ124" s="80">
        <f t="shared" si="46"/>
        <v>1.8353584081238745</v>
      </c>
      <c r="BA124" s="80">
        <f t="shared" si="47"/>
        <v>4.368268007964442</v>
      </c>
      <c r="BD124" s="80">
        <v>119</v>
      </c>
      <c r="BE124" s="119">
        <f>[4]军团势力点战斗奖励设计!GN128+求节点(活动投放!$S$86:$S$121,活动投放!AN$86:AN$121,$BD124)</f>
        <v>164.42807037471789</v>
      </c>
      <c r="BF124" s="119">
        <f>[4]军团势力点战斗奖励设计!GO128+求节点(活动投放!$S$86:$S$121,活动投放!AO$86:AO$121,$BD124)</f>
        <v>564.37999810807707</v>
      </c>
      <c r="BG124" s="119">
        <f>[4]军团势力点战斗奖励设计!GP128+求节点(活动投放!$S$86:$S$121,活动投放!AP$86:AP$121,$BD124)</f>
        <v>472.14295603414973</v>
      </c>
      <c r="BH124" s="119">
        <f>[4]军团势力点战斗奖励设计!GQ128+求节点(活动投放!$S$86:$S$121,活动投放!AQ$86:AQ$121,$BD124)</f>
        <v>262.55767677171394</v>
      </c>
      <c r="BI124" s="119">
        <f>[4]军团势力点战斗奖励设计!GR128+求节点(活动投放!$S$86:$S$121,活动投放!AR$86:AR$121,$BD124)</f>
        <v>300.28683099602404</v>
      </c>
      <c r="BJ124" s="119">
        <f>[4]军团势力点战斗奖励设计!GS128+求节点(活动投放!$S$86:$S$121,活动投放!AS$86:AS$121,$BD124)</f>
        <v>42.182759969961623</v>
      </c>
      <c r="BK124" s="119">
        <f>IF($BD124&lt;前期规划!$C$2,0,求节点(装备突破!$N$86:$N$121,装备突破!AQ$86:AQ$121,$BD124))</f>
        <v>0</v>
      </c>
      <c r="BL124" s="119">
        <f>IF($BD124&lt;前期规划!$C$2,0,求节点(装备突破!$N$86:$N$121,装备突破!AR$86:AR$121,$BD124))</f>
        <v>0</v>
      </c>
      <c r="BM124" s="119">
        <f>IF($BD124&lt;前期规划!$C$2,0,求节点(装备突破!$N$86:$N$121,装备突破!AS$86:AS$121,$BD124))</f>
        <v>0</v>
      </c>
      <c r="BN124" s="119">
        <f>IF($BD124&lt;前期规划!$C$2,0,求节点(装备突破!$N$86:$N$121,装备突破!AT$86:AT$121,$BD124))</f>
        <v>0</v>
      </c>
      <c r="BO124" s="119">
        <f>IF($BD124&lt;前期规划!$C$2,0,求节点(装备突破!$N$86:$N$121,装备突破!AU$86:AU$121,$BD124))</f>
        <v>179.54545454545456</v>
      </c>
      <c r="BP124" s="119">
        <f>IF($BD124&lt;前期规划!$C$2,0,求节点(装备突破!$N$86:$N$121,装备突破!AV$86:AV$121,$BD124))</f>
        <v>20.454545454545453</v>
      </c>
      <c r="BQ124" s="80">
        <f t="shared" si="70"/>
        <v>0</v>
      </c>
      <c r="BR124" s="80">
        <f t="shared" si="48"/>
        <v>0</v>
      </c>
      <c r="BS124" s="80">
        <f t="shared" si="49"/>
        <v>0</v>
      </c>
      <c r="BT124" s="80">
        <f t="shared" si="50"/>
        <v>0</v>
      </c>
      <c r="BU124" s="80">
        <f t="shared" si="51"/>
        <v>1.6724836156740577</v>
      </c>
      <c r="BV124" s="80">
        <f t="shared" si="52"/>
        <v>2.0622682651981239</v>
      </c>
      <c r="BY124" s="80">
        <v>119</v>
      </c>
      <c r="BZ124" s="119">
        <f>[4]军团势力点战斗奖励设计!GT128+求节点(活动投放!$S$126:$S$161,活动投放!AN$126:AN$161,$BY124)</f>
        <v>95.085940621119036</v>
      </c>
      <c r="CA124" s="119">
        <f>[4]军团势力点战斗奖励设计!GU128+求节点(活动投放!$S$126:$S$161,活动投放!AO$126:AO$161,$BY124)</f>
        <v>451.95402547969155</v>
      </c>
      <c r="CB124" s="119">
        <f>[4]军团势力点战斗奖励设计!GV128+求节点(活动投放!$S$126:$S$161,活动投放!AP$126:AP$161,$BY124)</f>
        <v>500.81672546122093</v>
      </c>
      <c r="CC124" s="119">
        <f>[4]军团势力点战斗奖励设计!GW128+求节点(活动投放!$S$126:$S$161,活动投放!AQ$126:AQ$161,$BY124)</f>
        <v>270.81409543131292</v>
      </c>
      <c r="CD124" s="119">
        <f>[4]军团势力点战斗奖励设计!GX128+求节点(活动投放!$S$126:$S$161,活动投放!AR$126:AR$161,$BY124)</f>
        <v>379.84108427092485</v>
      </c>
      <c r="CE124" s="119">
        <f>[4]军团势力点战斗奖励设计!GY128+求节点(活动投放!$S$126:$S$161,活动投放!AS$126:AS$161,$BY124)</f>
        <v>70.199313063065176</v>
      </c>
      <c r="CF124" s="119">
        <f>IF($BY124&lt;前期规划!$C$2,0,求节点(装备突破!$N$126:$N$161,装备突破!AQ$126:AQ$161,$BY124))</f>
        <v>0</v>
      </c>
      <c r="CG124" s="119">
        <f>IF($BY124&lt;前期规划!$C$2,0,求节点(装备突破!$N$126:$N$161,装备突破!AR$126:AR$161,$BY124))</f>
        <v>0</v>
      </c>
      <c r="CH124" s="119">
        <f>IF($BY124&lt;前期规划!$C$2,0,求节点(装备突破!$N$126:$N$161,装备突破!AS$126:AS$161,$BY124))</f>
        <v>0</v>
      </c>
      <c r="CI124" s="119">
        <f>IF($BY124&lt;前期规划!$C$2,0,求节点(装备突破!$N$126:$N$161,装备突破!AT$126:AT$161,$BY124))</f>
        <v>0</v>
      </c>
      <c r="CJ124" s="119">
        <f>IF($BY124&lt;前期规划!$C$2,0,求节点(装备突破!$N$126:$N$161,装备突破!AU$126:AU$161,$BY124))</f>
        <v>210</v>
      </c>
      <c r="CK124" s="119">
        <f>IF($BY124&lt;前期规划!$C$2,0,求节点(装备突破!$N$126:$N$161,装备突破!AV$126:AV$161,$BY124))</f>
        <v>30</v>
      </c>
      <c r="CL124" s="80">
        <f t="shared" si="71"/>
        <v>0</v>
      </c>
      <c r="CM124" s="80">
        <f t="shared" si="53"/>
        <v>0</v>
      </c>
      <c r="CN124" s="80">
        <f t="shared" si="54"/>
        <v>0</v>
      </c>
      <c r="CO124" s="80">
        <f t="shared" si="55"/>
        <v>0</v>
      </c>
      <c r="CP124" s="80">
        <f t="shared" si="56"/>
        <v>1.8087670679567851</v>
      </c>
      <c r="CQ124" s="80">
        <f t="shared" si="57"/>
        <v>2.3399771021021727</v>
      </c>
      <c r="CT124" s="80">
        <v>119</v>
      </c>
      <c r="CU124" s="119">
        <f>[4]军团势力点战斗奖励设计!GZ128+求节点(活动投放!$S$166:$S$201,活动投放!AN$166:AN$201,$CT124)</f>
        <v>61.628981302607144</v>
      </c>
      <c r="CV124" s="119">
        <f>[4]军团势力点战斗奖励设计!HA128+求节点(活动投放!$S$166:$S$201,活动投放!AO$166:AO$201,$CT124)</f>
        <v>490.54227777342157</v>
      </c>
      <c r="CW124" s="119">
        <f>[4]军团势力点战斗奖励设计!HB128+求节点(活动投放!$S$166:$S$201,活动投放!AP$166:AP$201,$CT124)</f>
        <v>759.85830060053627</v>
      </c>
      <c r="CX124" s="119">
        <f>[4]军团势力点战斗奖励设计!HC128+求节点(活动投放!$S$166:$S$201,活动投放!AQ$166:AQ$201,$CT124)</f>
        <v>383.95809547224326</v>
      </c>
      <c r="CY124" s="119">
        <f>[4]军团势力点战斗奖励设计!HD128+求节点(活动投放!$S$166:$S$201,活动投放!AR$166:AR$201,$CT124)</f>
        <v>667.15783751004369</v>
      </c>
      <c r="CZ124" s="119">
        <f>[4]军团势力点战斗奖励设计!HE128+求节点(活动投放!$S$166:$S$201,活动投放!AS$166:AS$201,$CT124)</f>
        <v>154.24329036648052</v>
      </c>
      <c r="DA124" s="119">
        <f>IF($CT124&lt;前期规划!$C$2,0,求节点(装备突破!$N$166:$N$201,装备突破!AQ$166:AQ$201,$CT124))</f>
        <v>0</v>
      </c>
      <c r="DB124" s="119">
        <f>IF($CT124&lt;前期规划!$C$2,0,求节点(装备突破!$N$166:$N$201,装备突破!AR$166:AR$201,$CT124))</f>
        <v>0</v>
      </c>
      <c r="DC124" s="119">
        <f>IF($CT124&lt;前期规划!$C$2,0,求节点(装备突破!$N$166:$N$201,装备突破!AS$166:AS$201,$CT124))</f>
        <v>0</v>
      </c>
      <c r="DD124" s="119">
        <f>IF($CT124&lt;前期规划!$C$2,0,求节点(装备突破!$N$166:$N$201,装备突破!AT$166:AT$201,$CT124))</f>
        <v>0</v>
      </c>
      <c r="DE124" s="119">
        <f>IF($CT124&lt;前期规划!$C$2,0,求节点(装备突破!$N$166:$N$201,装备突破!AU$166:AU$201,$CT124))</f>
        <v>280</v>
      </c>
      <c r="DF124" s="119">
        <f>IF($CT124&lt;前期规划!$C$2,0,求节点(装备突破!$N$166:$N$201,装备突破!AV$166:AV$201,$CT124))</f>
        <v>40</v>
      </c>
      <c r="DG124" s="80">
        <f t="shared" si="72"/>
        <v>0</v>
      </c>
      <c r="DH124" s="80">
        <f t="shared" si="58"/>
        <v>0</v>
      </c>
      <c r="DI124" s="80">
        <f t="shared" si="59"/>
        <v>0</v>
      </c>
      <c r="DJ124" s="80">
        <f t="shared" si="60"/>
        <v>0</v>
      </c>
      <c r="DK124" s="80">
        <f t="shared" si="61"/>
        <v>2.3827065625358705</v>
      </c>
      <c r="DL124" s="80">
        <f t="shared" si="62"/>
        <v>3.856082259162013</v>
      </c>
      <c r="DN124" s="128">
        <f>[4]军团势力点战斗奖励设计!HE128/CZ124</f>
        <v>8.9835309972567251E-2</v>
      </c>
      <c r="DO124" s="128">
        <f>求节点(活动投放!$S$166:$S$201,活动投放!AS$166:AS$201,$CT124)/CZ124</f>
        <v>0.91016469002743272</v>
      </c>
      <c r="DU124" s="140">
        <v>119</v>
      </c>
      <c r="DV124" s="140">
        <f>[4]军团势力点战斗奖励设计!AA128+[4]军团势力点战斗奖励设计!AF128+求节点(活动投放!$S$6:$S$41,活动投放!$BC$6:$BC$41,$DU124)</f>
        <v>71420.561450458335</v>
      </c>
      <c r="DW124" s="140">
        <f>[4]军团势力点战斗奖励设计!AB128+[4]军团势力点战斗奖励设计!AG128+求节点(活动投放!$S$46:$S$81,活动投放!$BC$46:$BC$81,$DU124)</f>
        <v>58056.414127938981</v>
      </c>
      <c r="DX124" s="140">
        <f>[4]军团势力点战斗奖励设计!AC128+[4]军团势力点战斗奖励设计!AH128+求节点(活动投放!$S$86:$S$121,活动投放!$BC$86:$BC$121,$DU124)</f>
        <v>46666.092027604514</v>
      </c>
      <c r="DY124" s="140">
        <f>[4]军团势力点战斗奖励设计!AD128+[4]军团势力点战斗奖励设计!AI128+求节点(活动投放!$S$126:$S$161,活动投放!$BC$126:$BC$161,$DU124)</f>
        <v>38451.380986255499</v>
      </c>
      <c r="DZ124" s="140">
        <f>[4]军团势力点战斗奖励设计!AE128+[4]军团势力点战斗奖励设计!AJ128+求节点(活动投放!$S$166:$S$201,活动投放!$BC$166:$BC$201,$DU124)</f>
        <v>34957.885665699025</v>
      </c>
      <c r="EA124" s="140">
        <f>[4]军团势力点战斗奖励设计!BI128+[4]军团势力点战斗奖励设计!BN128+求节点(活动投放!$S$6:$S$41,活动投放!$BE$6:$BE$41,$DU124)</f>
        <v>1661.5251376725098</v>
      </c>
      <c r="EB124" s="140">
        <f>[4]军团势力点战斗奖励设计!BJ128+[4]军团势力点战斗奖励设计!BO128+求节点(活动投放!$S$46:$S$81,活动投放!$BE$46:$BE$81,$DU124)</f>
        <v>1141.4968706705588</v>
      </c>
      <c r="EC124" s="140">
        <f>[4]军团势力点战斗奖励设计!BK128+[4]军团势力点战斗奖励设计!BP128+求节点(活动投放!$S$86:$S$121,活动投放!$BE$86:$BE$121,$DU124)</f>
        <v>806.95844984072721</v>
      </c>
      <c r="ED124" s="140">
        <f>[4]军团势力点战斗奖励设计!BL128+[4]军团势力点战斗奖励设计!BQ128+求节点(活动投放!$S$126:$S$161,活动投放!$BE$126:$BE$161,$DU124)</f>
        <v>714.40389653568309</v>
      </c>
      <c r="EE124" s="140">
        <f>[4]军团势力点战斗奖励设计!BM128+[4]军团势力点战斗奖励设计!BR128+求节点(活动投放!$S$166:$S$201,活动投放!$BE$166:$BE$201,$DU124)</f>
        <v>848.78391887140265</v>
      </c>
      <c r="EF124" s="140">
        <f t="shared" si="73"/>
        <v>1.4328313955074103</v>
      </c>
      <c r="EG124" s="140">
        <f t="shared" si="74"/>
        <v>1.6953299251077354</v>
      </c>
      <c r="EH124" s="140">
        <f t="shared" si="75"/>
        <v>1.9276536496112944</v>
      </c>
      <c r="EI124" s="140">
        <f t="shared" si="76"/>
        <v>1.7941009361191678</v>
      </c>
      <c r="EJ124" s="140">
        <f t="shared" si="77"/>
        <v>1.3728616077843567</v>
      </c>
      <c r="EM124" s="140">
        <v>119</v>
      </c>
      <c r="EN124" s="140">
        <f>[4]军团势力点战斗奖励设计!AK128+[4]军团势力点战斗奖励设计!AP128+求节点(活动投放!$S$6:$S$41,活动投放!$BD$6:$BD$41,$EM124)</f>
        <v>25758.206790965436</v>
      </c>
      <c r="EO124" s="140">
        <f>[4]军团势力点战斗奖励设计!AL128+[4]军团势力点战斗奖励设计!AQ128+求节点(活动投放!$S$46:$S$81,活动投放!$BD$46:$BD$81,$EM124)</f>
        <v>31106.399963066044</v>
      </c>
      <c r="EP124" s="140">
        <f>[4]军团势力点战斗奖励设计!AM128+[4]军团势力点战斗奖励设计!AR128+求节点(活动投放!$S$86:$S$121,活动投放!$BD$86:$BD$121,$EM124)</f>
        <v>33628.001191389281</v>
      </c>
      <c r="EQ124" s="140">
        <f>[4]军团势力点战斗奖励设计!AN128+[4]军团势力点战斗奖励设计!AS128+求节点(活动投放!$S$126:$S$161,活动投放!$BD$126:$BD$161,$EM124)</f>
        <v>43035.48557160655</v>
      </c>
      <c r="ER124" s="140">
        <f>[4]军团势力点战斗奖励设计!AO128+[4]军团势力点战斗奖励设计!AT128+求节点(活动投放!$S$166:$S$201,活动投放!$BD$166:$BD$201,$EM124)</f>
        <v>76449.811205453181</v>
      </c>
      <c r="ES124" s="140">
        <f>[4]军团势力点战斗奖励设计!BS128+[4]军团势力点战斗奖励设计!BX128+求节点(活动投放!$S$6:$S$41,活动投放!$BF$6:$BF$41,$EM124)</f>
        <v>515.16413581930874</v>
      </c>
      <c r="ET124" s="140">
        <f>[4]军团势力点战斗奖励设计!BT128+[4]军团势力点战斗奖励设计!BY128+求节点(活动投放!$S$46:$S$81,活动投放!$BF$46:$BF$81,$EM124)</f>
        <v>622.12799926132118</v>
      </c>
      <c r="EU124" s="140">
        <f>[4]军团势力点战斗奖励设计!BU128+[4]军团势力点战斗奖励设计!BZ128+求节点(活动投放!$S$86:$S$121,活动投放!$BF$86:$BF$121,$EM124)</f>
        <v>672.5600238277857</v>
      </c>
      <c r="EV124" s="140">
        <f>[4]军团势力点战斗奖励设计!BV128+[4]军团势力点战斗奖励设计!CA128+求节点(活动投放!$S$126:$S$161,活动投放!$BF$126:$BF$161,$EM124)</f>
        <v>860.70971143213092</v>
      </c>
      <c r="EW124" s="140">
        <f>[4]军团势力点战斗奖励设计!BW128+[4]军团势力点战斗奖励设计!CB128+求节点(活动投放!$S$166:$S$201,活动投放!$BF$166:$BF$201,$EM124)</f>
        <v>1528.9962241090639</v>
      </c>
      <c r="EX124" s="140">
        <f t="shared" si="78"/>
        <v>1</v>
      </c>
      <c r="EY124" s="140">
        <f t="shared" si="79"/>
        <v>0.99999999999999944</v>
      </c>
      <c r="EZ124" s="140">
        <f t="shared" si="80"/>
        <v>0.99999999999999978</v>
      </c>
      <c r="FA124" s="140">
        <f t="shared" si="81"/>
        <v>1.0000000000000002</v>
      </c>
      <c r="FB124" s="140">
        <f t="shared" si="82"/>
        <v>0.99999999999999989</v>
      </c>
    </row>
    <row r="125" spans="2:158" x14ac:dyDescent="0.15">
      <c r="B125" s="80">
        <v>120</v>
      </c>
      <c r="C125" s="119">
        <f>[4]军团势力点战斗奖励设计!GB129+求节点(活动投放!$S$6:$S$41,活动投放!AN$6:AN$41,$B125)</f>
        <v>290.98454404687169</v>
      </c>
      <c r="D125" s="119">
        <f>[4]军团势力点战斗奖励设计!GC129+求节点(活动投放!$S$6:$S$41,活动投放!AO$6:AO$41,$B125)</f>
        <v>1134.08449189869</v>
      </c>
      <c r="E125" s="119">
        <f>[4]军团势力点战斗奖励设计!GD129+求节点(活动投放!$S$6:$S$41,活动投放!AP$6:AP$41,$B125)</f>
        <v>734.99233602066784</v>
      </c>
      <c r="F125" s="119">
        <f>[4]军团势力点战斗奖励设计!GE129+求节点(活动投放!$S$6:$S$41,活动投放!AQ$6:AQ$41,$B125)</f>
        <v>394.57014350587241</v>
      </c>
      <c r="G125" s="119">
        <f>[4]军团势力点战斗奖励设计!GF129+求节点(活动投放!$S$6:$S$41,活动投放!AR$6:AR$41,$B125)</f>
        <v>269.54935337826458</v>
      </c>
      <c r="H125" s="119">
        <f>[4]军团势力点战斗奖励设计!GG129+求节点(活动投放!$S$6:$S$41,活动投放!AS$6:AS$41,$B125)</f>
        <v>32.594133608410068</v>
      </c>
      <c r="I125" s="119">
        <f>IF($B125&lt;前期规划!$C$2,0,求节点(装备突破!$N$6:$N$41,装备突破!AQ$6:AQ$41,$B125))</f>
        <v>0</v>
      </c>
      <c r="J125" s="119">
        <f>IF($B125&lt;前期规划!$C$2,0,求节点(装备突破!$N$6:$N$41,装备突破!AR$6:AR$41,$B125))</f>
        <v>0</v>
      </c>
      <c r="K125" s="119">
        <f>IF($B125&lt;前期规划!$C$2,0,求节点(装备突破!$N$6:$N$41,装备突破!AS$6:AS$41,$B125))</f>
        <v>0</v>
      </c>
      <c r="L125" s="119">
        <f>IF($B125&lt;前期规划!$C$2,0,求节点(装备突破!$N$6:$N$41,装备突破!AT$6:AT$41,$B125))</f>
        <v>0</v>
      </c>
      <c r="M125" s="119">
        <f>IF($B125&lt;前期规划!$C$2,0,求节点(装备突破!$N$6:$N$41,装备突破!AU$6:AU$41,$B125))</f>
        <v>117.54545454545456</v>
      </c>
      <c r="N125" s="119">
        <f>IF($B125&lt;前期规划!$C$2,0,求节点(装备突破!$N$6:$N$41,装备突破!AV$6:AV$41,$B125))</f>
        <v>2.4545454545454541</v>
      </c>
      <c r="O125" s="80">
        <f t="shared" si="63"/>
        <v>0</v>
      </c>
      <c r="P125" s="80">
        <f t="shared" si="64"/>
        <v>0</v>
      </c>
      <c r="Q125" s="80">
        <f t="shared" si="65"/>
        <v>0</v>
      </c>
      <c r="R125" s="80">
        <f t="shared" si="66"/>
        <v>0</v>
      </c>
      <c r="S125" s="80">
        <f t="shared" si="67"/>
        <v>2.2931499514005491</v>
      </c>
      <c r="T125" s="80">
        <f t="shared" si="68"/>
        <v>13.279091470092993</v>
      </c>
      <c r="V125" s="128">
        <f>[4]军团势力点战斗奖励设计!GD129/E125</f>
        <v>0.97390923156503906</v>
      </c>
      <c r="W125" s="128">
        <f>求节点(活动投放!$S$6:$S$41,活动投放!AP$6:AP$41,$B125)/E125</f>
        <v>2.6090768434960956E-2</v>
      </c>
      <c r="Y125" s="128">
        <f>[4]军团势力点战斗奖励设计!GE129/F125</f>
        <v>0.9766737379086845</v>
      </c>
      <c r="Z125" s="128">
        <f>求节点(活动投放!$S$6:$S$41,活动投放!AQ$6:AQ$41,$B125)/F125</f>
        <v>2.3326262091315508E-2</v>
      </c>
      <c r="AB125" s="128">
        <f>[4]军团势力点战斗奖励设计!GF129/G125</f>
        <v>0.93472593532884141</v>
      </c>
      <c r="AC125" s="128">
        <f>求节点(活动投放!$S$6:$S$41,活动投放!AR$6:AR$41,$B125)/G125</f>
        <v>6.5274064671158552E-2</v>
      </c>
      <c r="AE125" s="128">
        <f>[4]军团势力点战斗奖励设计!GG129/H125</f>
        <v>0.85889611125458754</v>
      </c>
      <c r="AF125" s="128">
        <f>求节点(活动投放!$S$6:$S$41,活动投放!AS$6:AS$41,$B125)/H125</f>
        <v>0.14110388874541246</v>
      </c>
      <c r="AI125" s="80">
        <v>120</v>
      </c>
      <c r="AJ125" s="119">
        <f>[4]军团势力点战斗奖励设计!GH129+求节点(活动投放!$S$46:$S$81,活动投放!AN$46:AN$81,$AI125)</f>
        <v>234.2504143508647</v>
      </c>
      <c r="AK125" s="119">
        <f>[4]军团势力点战斗奖励设计!GI129+求节点(活动投放!$S$46:$S$81,活动投放!AO$46:AO$81,$AI125)</f>
        <v>807.71890566714387</v>
      </c>
      <c r="AL125" s="119">
        <f>[4]军团势力点战斗奖励设计!GJ129+求节点(活动投放!$S$46:$S$81,活动投放!AP$46:AP$81,$AI125)</f>
        <v>592.9661803039404</v>
      </c>
      <c r="AM125" s="119">
        <f>[4]军团势力点战斗奖励设计!GK129+求节点(活动投放!$S$46:$S$81,活动投放!AQ$46:AQ$81,$AI125)</f>
        <v>324.18410116030026</v>
      </c>
      <c r="AN125" s="119">
        <f>[4]军团势力点战斗奖励设计!GL129+求节点(活动投放!$S$46:$S$81,活动投放!AR$46:AR$81,$AI125)</f>
        <v>312.89934326724233</v>
      </c>
      <c r="AO125" s="119">
        <f>[4]军团势力点战斗奖励设计!GM129+求节点(活动投放!$S$46:$S$81,活动投放!AS$46:AS$81,$AI125)</f>
        <v>39.546882028525189</v>
      </c>
      <c r="AP125" s="119">
        <f>IF($AI125&lt;前期规划!$C$2,0,求节点(装备突破!$N$46:$N$81,装备突破!AQ$46:AQ$81,$AI125))</f>
        <v>0</v>
      </c>
      <c r="AQ125" s="119">
        <f>IF($AI125&lt;前期规划!$C$2,0,求节点(装备突破!$N$46:$N$81,装备突破!AR$46:AR$81,$AI125))</f>
        <v>0</v>
      </c>
      <c r="AR125" s="119">
        <f>IF($AI125&lt;前期规划!$C$2,0,求节点(装备突破!$N$46:$N$81,装备突破!AS$46:AS$81,$AI125))</f>
        <v>0</v>
      </c>
      <c r="AS125" s="119">
        <f>IF($AI125&lt;前期规划!$C$2,0,求节点(装备突破!$N$46:$N$81,装备突破!AT$46:AT$81,$AI125))</f>
        <v>0</v>
      </c>
      <c r="AT125" s="119">
        <f>IF($AI125&lt;前期规划!$C$2,0,求节点(装备突破!$N$46:$N$81,装备突破!AU$46:AU$81,$AI125))</f>
        <v>151.81818181818181</v>
      </c>
      <c r="AU125" s="119">
        <f>IF($AI125&lt;前期规划!$C$2,0,求节点(装备突破!$N$46:$N$81,装备突破!AV$46:AV$81,$AI125))</f>
        <v>8.1818181818181817</v>
      </c>
      <c r="AV125" s="80">
        <f t="shared" si="69"/>
        <v>0</v>
      </c>
      <c r="AW125" s="80">
        <f t="shared" si="43"/>
        <v>0</v>
      </c>
      <c r="AX125" s="80">
        <f t="shared" si="44"/>
        <v>0</v>
      </c>
      <c r="AY125" s="80">
        <f t="shared" si="45"/>
        <v>0</v>
      </c>
      <c r="AZ125" s="80">
        <f t="shared" si="46"/>
        <v>2.0610136382872248</v>
      </c>
      <c r="BA125" s="80">
        <f t="shared" si="47"/>
        <v>4.8335078034864125</v>
      </c>
      <c r="BD125" s="80">
        <v>120</v>
      </c>
      <c r="BE125" s="119">
        <f>[4]军团势力点战斗奖励设计!GN129+求节点(活动投放!$S$86:$S$121,活动投放!AN$86:AN$121,$BD125)</f>
        <v>164.42807037471789</v>
      </c>
      <c r="BF125" s="119">
        <f>[4]军团势力点战斗奖励设计!GO129+求节点(活动投放!$S$86:$S$121,活动投放!AO$86:AO$121,$BD125)</f>
        <v>564.37999810807707</v>
      </c>
      <c r="BG125" s="119">
        <f>[4]军团势力点战斗奖励设计!GP129+求节点(活动投放!$S$86:$S$121,活动投放!AP$86:AP$121,$BD125)</f>
        <v>490.93626562729196</v>
      </c>
      <c r="BH125" s="119">
        <f>[4]军团势力点战斗奖励设计!GQ129+求节点(活动投放!$S$86:$S$121,活动投放!AQ$86:AQ$121,$BD125)</f>
        <v>275.08654983380876</v>
      </c>
      <c r="BI125" s="119">
        <f>[4]军团势力点战斗奖励设计!GR129+求节点(活动投放!$S$86:$S$121,活动投放!AR$86:AR$121,$BD125)</f>
        <v>328.47679538573738</v>
      </c>
      <c r="BJ125" s="119">
        <f>[4]军团势力点战斗奖励设计!GS129+求节点(活动投放!$S$86:$S$121,活动投放!AS$86:AS$121,$BD125)</f>
        <v>45.314978235485327</v>
      </c>
      <c r="BK125" s="119">
        <f>IF($BD125&lt;前期规划!$C$2,0,求节点(装备突破!$N$86:$N$121,装备突破!AQ$86:AQ$121,$BD125))</f>
        <v>0</v>
      </c>
      <c r="BL125" s="119">
        <f>IF($BD125&lt;前期规划!$C$2,0,求节点(装备突破!$N$86:$N$121,装备突破!AR$86:AR$121,$BD125))</f>
        <v>0</v>
      </c>
      <c r="BM125" s="119">
        <f>IF($BD125&lt;前期规划!$C$2,0,求节点(装备突破!$N$86:$N$121,装备突破!AS$86:AS$121,$BD125))</f>
        <v>0</v>
      </c>
      <c r="BN125" s="119">
        <f>IF($BD125&lt;前期规划!$C$2,0,求节点(装备突破!$N$86:$N$121,装备突破!AT$86:AT$121,$BD125))</f>
        <v>0</v>
      </c>
      <c r="BO125" s="119">
        <f>IF($BD125&lt;前期规划!$C$2,0,求节点(装备突破!$N$86:$N$121,装备突破!AU$86:AU$121,$BD125))</f>
        <v>179.54545454545456</v>
      </c>
      <c r="BP125" s="119">
        <f>IF($BD125&lt;前期规划!$C$2,0,求节点(装备突破!$N$86:$N$121,装备突破!AV$86:AV$121,$BD125))</f>
        <v>20.454545454545453</v>
      </c>
      <c r="BQ125" s="80">
        <f t="shared" si="70"/>
        <v>0</v>
      </c>
      <c r="BR125" s="80">
        <f t="shared" si="48"/>
        <v>0</v>
      </c>
      <c r="BS125" s="80">
        <f t="shared" si="49"/>
        <v>0</v>
      </c>
      <c r="BT125" s="80">
        <f t="shared" si="50"/>
        <v>0</v>
      </c>
      <c r="BU125" s="80">
        <f t="shared" si="51"/>
        <v>1.8294910122749928</v>
      </c>
      <c r="BV125" s="80">
        <f t="shared" si="52"/>
        <v>2.2153989359570607</v>
      </c>
      <c r="BY125" s="80">
        <v>120</v>
      </c>
      <c r="BZ125" s="119">
        <f>[4]军团势力点战斗奖励设计!GT129+求节点(活动投放!$S$126:$S$161,活动投放!AN$126:AN$161,$BY125)</f>
        <v>95.085940621119036</v>
      </c>
      <c r="CA125" s="119">
        <f>[4]军团势力点战斗奖励设计!GU129+求节点(活动投放!$S$126:$S$161,活动投放!AO$126:AO$161,$BY125)</f>
        <v>451.95402547969155</v>
      </c>
      <c r="CB125" s="119">
        <f>[4]军团势力点战斗奖励设计!GV129+求节点(活动投放!$S$126:$S$161,活动投放!AP$126:AP$161,$BY125)</f>
        <v>514.01000176238813</v>
      </c>
      <c r="CC125" s="119">
        <f>[4]军团势力点战斗奖励设计!GW129+求节点(活动投放!$S$126:$S$161,活动投放!AQ$126:AQ$161,$BY125)</f>
        <v>279.60961296542439</v>
      </c>
      <c r="CD125" s="119">
        <f>[4]军团势力点战斗奖励设计!GX129+求节点(活动投放!$S$126:$S$161,活动投放!AR$126:AR$161,$BY125)</f>
        <v>399.6309987226756</v>
      </c>
      <c r="CE125" s="119">
        <f>[4]军团势力点战斗奖励设计!GY129+求节点(活动投放!$S$126:$S$161,活动投放!AS$126:AS$161,$BY125)</f>
        <v>72.398192446593043</v>
      </c>
      <c r="CF125" s="119">
        <f>IF($BY125&lt;前期规划!$C$2,0,求节点(装备突破!$N$126:$N$161,装备突破!AQ$126:AQ$161,$BY125))</f>
        <v>0</v>
      </c>
      <c r="CG125" s="119">
        <f>IF($BY125&lt;前期规划!$C$2,0,求节点(装备突破!$N$126:$N$161,装备突破!AR$126:AR$161,$BY125))</f>
        <v>0</v>
      </c>
      <c r="CH125" s="119">
        <f>IF($BY125&lt;前期规划!$C$2,0,求节点(装备突破!$N$126:$N$161,装备突破!AS$126:AS$161,$BY125))</f>
        <v>0</v>
      </c>
      <c r="CI125" s="119">
        <f>IF($BY125&lt;前期规划!$C$2,0,求节点(装备突破!$N$126:$N$161,装备突破!AT$126:AT$161,$BY125))</f>
        <v>0</v>
      </c>
      <c r="CJ125" s="119">
        <f>IF($BY125&lt;前期规划!$C$2,0,求节点(装备突破!$N$126:$N$161,装备突破!AU$126:AU$161,$BY125))</f>
        <v>210</v>
      </c>
      <c r="CK125" s="119">
        <f>IF($BY125&lt;前期规划!$C$2,0,求节点(装备突破!$N$126:$N$161,装备突破!AV$126:AV$161,$BY125))</f>
        <v>30</v>
      </c>
      <c r="CL125" s="80">
        <f t="shared" si="71"/>
        <v>0</v>
      </c>
      <c r="CM125" s="80">
        <f t="shared" si="53"/>
        <v>0</v>
      </c>
      <c r="CN125" s="80">
        <f t="shared" si="54"/>
        <v>0</v>
      </c>
      <c r="CO125" s="80">
        <f t="shared" si="55"/>
        <v>0</v>
      </c>
      <c r="CP125" s="80">
        <f t="shared" si="56"/>
        <v>1.9030047558222647</v>
      </c>
      <c r="CQ125" s="80">
        <f t="shared" si="57"/>
        <v>2.4132730815531014</v>
      </c>
      <c r="CT125" s="80">
        <v>120</v>
      </c>
      <c r="CU125" s="119">
        <f>[4]军团势力点战斗奖励设计!GZ129+求节点(活动投放!$S$166:$S$201,活动投放!AN$166:AN$201,$CT125)</f>
        <v>61.628981302607144</v>
      </c>
      <c r="CV125" s="119">
        <f>[4]军团势力点战斗奖励设计!HA129+求节点(活动投放!$S$166:$S$201,活动投放!AO$166:AO$201,$CT125)</f>
        <v>498.57462760605233</v>
      </c>
      <c r="CW125" s="119">
        <f>[4]军团势力点战斗奖励设计!HB129+求节点(活动投放!$S$166:$S$201,活动投放!AP$166:AP$201,$CT125)</f>
        <v>787.15789190384623</v>
      </c>
      <c r="CX125" s="119">
        <f>[4]军团势力点战斗奖励设计!HC129+求节点(活动投放!$S$166:$S$201,活动投放!AQ$166:AQ$201,$CT125)</f>
        <v>398.1416480914678</v>
      </c>
      <c r="CY125" s="119">
        <f>[4]军团势力点战斗奖励设计!HD129+求节点(活动投放!$S$166:$S$201,活动投放!AR$166:AR$201,$CT125)</f>
        <v>698.06678717422028</v>
      </c>
      <c r="CZ125" s="119">
        <f>[4]军团势力点战斗奖励设计!HE129+求节点(活动投放!$S$166:$S$201,活动投放!AS$166:AS$201,$CT125)</f>
        <v>160.80130970852318</v>
      </c>
      <c r="DA125" s="119">
        <f>IF($CT125&lt;前期规划!$C$2,0,求节点(装备突破!$N$166:$N$201,装备突破!AQ$166:AQ$201,$CT125))</f>
        <v>0</v>
      </c>
      <c r="DB125" s="119">
        <f>IF($CT125&lt;前期规划!$C$2,0,求节点(装备突破!$N$166:$N$201,装备突破!AR$166:AR$201,$CT125))</f>
        <v>0</v>
      </c>
      <c r="DC125" s="119">
        <f>IF($CT125&lt;前期规划!$C$2,0,求节点(装备突破!$N$166:$N$201,装备突破!AS$166:AS$201,$CT125))</f>
        <v>0</v>
      </c>
      <c r="DD125" s="119">
        <f>IF($CT125&lt;前期规划!$C$2,0,求节点(装备突破!$N$166:$N$201,装备突破!AT$166:AT$201,$CT125))</f>
        <v>0</v>
      </c>
      <c r="DE125" s="119">
        <f>IF($CT125&lt;前期规划!$C$2,0,求节点(装备突破!$N$166:$N$201,装备突破!AU$166:AU$201,$CT125))</f>
        <v>280</v>
      </c>
      <c r="DF125" s="119">
        <f>IF($CT125&lt;前期规划!$C$2,0,求节点(装备突破!$N$166:$N$201,装备突破!AV$166:AV$201,$CT125))</f>
        <v>40</v>
      </c>
      <c r="DG125" s="80">
        <f t="shared" si="72"/>
        <v>0</v>
      </c>
      <c r="DH125" s="80">
        <f t="shared" si="58"/>
        <v>0</v>
      </c>
      <c r="DI125" s="80">
        <f t="shared" si="59"/>
        <v>0</v>
      </c>
      <c r="DJ125" s="80">
        <f t="shared" si="60"/>
        <v>0</v>
      </c>
      <c r="DK125" s="80">
        <f t="shared" si="61"/>
        <v>2.4930956684793579</v>
      </c>
      <c r="DL125" s="80">
        <f t="shared" si="62"/>
        <v>4.0200327427130791</v>
      </c>
      <c r="DN125" s="128">
        <f>[4]军团势力点战斗奖励设计!HE129/CZ125</f>
        <v>9.448608210738263E-2</v>
      </c>
      <c r="DO125" s="128">
        <f>求节点(活动投放!$S$166:$S$201,活动投放!AS$166:AS$201,$CT125)/CZ125</f>
        <v>0.90551391789261737</v>
      </c>
      <c r="DU125" s="140">
        <v>120</v>
      </c>
      <c r="DV125" s="140">
        <f>[4]军团势力点战斗奖励设计!AA129+[4]军团势力点战斗奖励设计!AF129+求节点(活动投放!$S$6:$S$41,活动投放!$BC$6:$BC$41,$DU125)</f>
        <v>75535.01445043688</v>
      </c>
      <c r="DW125" s="140">
        <f>[4]军团势力点战斗奖励设计!AB129+[4]军团势力点战斗奖励设计!AG129+求节点(活动投放!$S$46:$S$81,活动投放!$BC$46:$BC$81,$DU125)</f>
        <v>61593.434295020728</v>
      </c>
      <c r="DX125" s="140">
        <f>[4]军团势力点战斗奖励设计!AC129+[4]军团势力点战斗奖励设计!AH129+求节点(活动投放!$S$86:$S$121,活动投放!$BC$86:$BC$121,$DU125)</f>
        <v>49477.057137689895</v>
      </c>
      <c r="DY125" s="140">
        <f>[4]军团势力点战斗奖励设计!AD129+[4]军团势力点战斗奖励设计!AI129+求节点(活动投放!$S$126:$S$161,活动投放!$BC$126:$BC$161,$DU125)</f>
        <v>40329.007214345038</v>
      </c>
      <c r="DZ125" s="140">
        <f>[4]军团势力点战斗奖励设计!AE129+[4]军团势力点战斗奖励设计!AJ129+求节点(活动投放!$S$166:$S$201,活动投放!$BC$166:$BC$201,$DU125)</f>
        <v>36455.565451051247</v>
      </c>
      <c r="EA125" s="140">
        <f>[4]军团势力点战斗奖励设计!BI129+[4]军团势力点战斗奖励设计!BN129+求节点(活动投放!$S$6:$S$41,活动投放!$BE$6:$BE$41,$DU125)</f>
        <v>1661.5251376725098</v>
      </c>
      <c r="EB125" s="140">
        <f>[4]军团势力点战斗奖励设计!BJ129+[4]军团势力点战斗奖励设计!BO129+求节点(活动投放!$S$46:$S$81,活动投放!$BE$46:$BE$81,$DU125)</f>
        <v>1141.4968706705588</v>
      </c>
      <c r="EC125" s="140">
        <f>[4]军团势力点战斗奖励设计!BK129+[4]军团势力点战斗奖励设计!BP129+求节点(活动投放!$S$86:$S$121,活动投放!$BE$86:$BE$121,$DU125)</f>
        <v>806.95844984072721</v>
      </c>
      <c r="ED125" s="140">
        <f>[4]军团势力点战斗奖励设计!BL129+[4]军团势力点战斗奖励设计!BQ129+求节点(活动投放!$S$126:$S$161,活动投放!$BE$126:$BE$161,$DU125)</f>
        <v>714.40389653568309</v>
      </c>
      <c r="EE125" s="140">
        <f>[4]军团势力点战斗奖励设计!BM129+[4]军团势力点战斗奖励设计!BR129+求节点(活动投放!$S$166:$S$201,活动投放!$BE$166:$BE$201,$DU125)</f>
        <v>864.84861853666405</v>
      </c>
      <c r="EF125" s="140">
        <f t="shared" si="73"/>
        <v>1.5153750960046162</v>
      </c>
      <c r="EG125" s="140">
        <f t="shared" si="74"/>
        <v>1.7986159482807986</v>
      </c>
      <c r="EH125" s="140">
        <f t="shared" si="75"/>
        <v>2.0437672326852927</v>
      </c>
      <c r="EI125" s="140">
        <f t="shared" si="76"/>
        <v>1.8817089982249597</v>
      </c>
      <c r="EJ125" s="140">
        <f t="shared" si="77"/>
        <v>1.4050846460171869</v>
      </c>
      <c r="EM125" s="140">
        <v>120</v>
      </c>
      <c r="EN125" s="140">
        <f>[4]军团势力点战斗奖励设计!AK129+[4]军团势力点战斗奖励设计!AP129+求节点(活动投放!$S$6:$S$41,活动投放!$BD$6:$BD$41,$EM125)</f>
        <v>30029.400857609835</v>
      </c>
      <c r="EO125" s="140">
        <f>[4]军团势力点战斗奖励设计!AL129+[4]军团势力点战斗奖励设计!AQ129+求节点(活动投放!$S$46:$S$81,活动投放!$BD$46:$BD$81,$EM125)</f>
        <v>34912.907380973062</v>
      </c>
      <c r="EP125" s="140">
        <f>[4]军团势力点战斗奖励设计!AM129+[4]军团势力点战斗奖励设计!AR129+求节点(活动投放!$S$86:$S$121,活动投放!$BD$86:$BD$121,$EM125)</f>
        <v>36760.219456912993</v>
      </c>
      <c r="EQ125" s="140">
        <f>[4]军团势力点战斗奖励设计!AN129+[4]军团势力点战斗奖励设计!AS129+求节点(活动投放!$S$126:$S$161,活动投放!$BD$126:$BD$161,$EM125)</f>
        <v>45234.364955134413</v>
      </c>
      <c r="ER125" s="140">
        <f>[4]军团势力点战斗奖励设计!AO129+[4]军团势力点战斗奖励设计!AT129+求节点(活动投放!$S$166:$S$201,活动投放!$BD$166:$BD$201,$EM125)</f>
        <v>79995.699360259328</v>
      </c>
      <c r="ES125" s="140">
        <f>[4]军团势力点战斗奖励设计!BS129+[4]军团势力点战斗奖励设计!BX129+求节点(活动投放!$S$6:$S$41,活动投放!$BF$6:$BF$41,$EM125)</f>
        <v>600.5880171521967</v>
      </c>
      <c r="ET125" s="140">
        <f>[4]军团势力点战斗奖励设计!BT129+[4]军团势力点战斗奖励设计!BY129+求节点(活动投放!$S$46:$S$81,活动投放!$BF$46:$BF$81,$EM125)</f>
        <v>698.25814761946162</v>
      </c>
      <c r="EU125" s="140">
        <f>[4]军团势力点战斗奖励设计!BU129+[4]军团势力点战斗奖励设计!BZ129+求节点(活动投放!$S$86:$S$121,活动投放!$BF$86:$BF$121,$EM125)</f>
        <v>735.2043891382599</v>
      </c>
      <c r="EV125" s="140">
        <f>[4]军团势力点战斗奖励设计!BV129+[4]军团势力点战斗奖励设计!CA129+求节点(活动投放!$S$126:$S$161,活动投放!$BF$126:$BF$161,$EM125)</f>
        <v>904.68729910268826</v>
      </c>
      <c r="EW125" s="140">
        <f>[4]军团势力点战斗奖励设计!BW129+[4]军团势力点战斗奖励设计!CB129+求节点(活动投放!$S$166:$S$201,活动投放!$BF$166:$BF$201,$EM125)</f>
        <v>1599.9139872051867</v>
      </c>
      <c r="EX125" s="140">
        <f t="shared" si="78"/>
        <v>1</v>
      </c>
      <c r="EY125" s="140">
        <f t="shared" si="79"/>
        <v>0.99999999999999956</v>
      </c>
      <c r="EZ125" s="140">
        <f t="shared" si="80"/>
        <v>1</v>
      </c>
      <c r="FA125" s="140">
        <f t="shared" si="81"/>
        <v>1</v>
      </c>
      <c r="FB125" s="140">
        <f t="shared" si="82"/>
        <v>0.99999999999999989</v>
      </c>
    </row>
    <row r="126" spans="2:158" x14ac:dyDescent="0.15">
      <c r="B126" s="80">
        <v>121</v>
      </c>
      <c r="C126" s="119">
        <f>[4]军团势力点战斗奖励设计!GB130+求节点(活动投放!$S$6:$S$41,活动投放!AN$6:AN$41,$B126)</f>
        <v>290.98454404687169</v>
      </c>
      <c r="D126" s="119">
        <f>[4]军团势力点战斗奖励设计!GC130+求节点(活动投放!$S$6:$S$41,活动投放!AO$6:AO$41,$B126)</f>
        <v>1134.08449189869</v>
      </c>
      <c r="E126" s="119">
        <f>[4]军团势力点战斗奖励设计!GD130+求节点(活动投放!$S$6:$S$41,活动投放!AP$6:AP$41,$B126)</f>
        <v>762.4588507444995</v>
      </c>
      <c r="F126" s="119">
        <f>[4]军团势力点战斗奖励设计!GE130+求节点(活动投放!$S$6:$S$41,活动投放!AQ$6:AQ$41,$B126)</f>
        <v>412.88115332176017</v>
      </c>
      <c r="G126" s="119">
        <f>[4]军团势力点战斗奖励设计!GF130+求节点(活动投放!$S$6:$S$41,活动投放!AR$6:AR$41,$B126)</f>
        <v>310.7491254640122</v>
      </c>
      <c r="H126" s="119">
        <f>[4]军团势力点战斗奖励设计!GG130+求节点(活动投放!$S$6:$S$41,活动投放!AS$6:AS$41,$B126)</f>
        <v>37.171886062382022</v>
      </c>
      <c r="I126" s="119">
        <f>IF($B126&lt;前期规划!$C$2,0,求节点(装备突破!$N$6:$N$41,装备突破!AQ$6:AQ$41,$B126))</f>
        <v>0</v>
      </c>
      <c r="J126" s="119">
        <f>IF($B126&lt;前期规划!$C$2,0,求节点(装备突破!$N$6:$N$41,装备突破!AR$6:AR$41,$B126))</f>
        <v>0</v>
      </c>
      <c r="K126" s="119">
        <f>IF($B126&lt;前期规划!$C$2,0,求节点(装备突破!$N$6:$N$41,装备突破!AS$6:AS$41,$B126))</f>
        <v>0</v>
      </c>
      <c r="L126" s="119">
        <f>IF($B126&lt;前期规划!$C$2,0,求节点(装备突破!$N$6:$N$41,装备突破!AT$6:AT$41,$B126))</f>
        <v>0</v>
      </c>
      <c r="M126" s="119">
        <f>IF($B126&lt;前期规划!$C$2,0,求节点(装备突破!$N$6:$N$41,装备突破!AU$6:AU$41,$B126))</f>
        <v>117.54545454545456</v>
      </c>
      <c r="N126" s="119">
        <f>IF($B126&lt;前期规划!$C$2,0,求节点(装备突破!$N$6:$N$41,装备突破!AV$6:AV$41,$B126))</f>
        <v>2.4545454545454541</v>
      </c>
      <c r="O126" s="80">
        <f t="shared" si="63"/>
        <v>0</v>
      </c>
      <c r="P126" s="80">
        <f t="shared" si="64"/>
        <v>0</v>
      </c>
      <c r="Q126" s="80">
        <f t="shared" si="65"/>
        <v>0</v>
      </c>
      <c r="R126" s="80">
        <f t="shared" si="66"/>
        <v>0</v>
      </c>
      <c r="S126" s="80">
        <f t="shared" si="67"/>
        <v>2.6436507193380772</v>
      </c>
      <c r="T126" s="80">
        <f t="shared" si="68"/>
        <v>15.144101729118605</v>
      </c>
      <c r="V126" s="128">
        <f>[4]军团势力点战斗奖励设计!GD130/E126</f>
        <v>0.97484911504160332</v>
      </c>
      <c r="W126" s="128">
        <f>求节点(活动投放!$S$6:$S$41,活动投放!AP$6:AP$41,$B126)/E126</f>
        <v>2.5150884958396687E-2</v>
      </c>
      <c r="Y126" s="128">
        <f>[4]军团势力点战斗奖励设计!GE130/F126</f>
        <v>0.97770824241606069</v>
      </c>
      <c r="Z126" s="128">
        <f>求节点(活动投放!$S$6:$S$41,活动投放!AQ$6:AQ$41,$B126)/F126</f>
        <v>2.2291757583939299E-2</v>
      </c>
      <c r="AB126" s="128">
        <f>[4]军团势力点战斗奖励设计!GF130/G126</f>
        <v>0.94338010799480287</v>
      </c>
      <c r="AC126" s="128">
        <f>求节点(活动投放!$S$6:$S$41,活动投放!AR$6:AR$41,$B126)/G126</f>
        <v>5.6619892005197091E-2</v>
      </c>
      <c r="AE126" s="128">
        <f>[4]军团势力点战斗奖励设计!GG130/H126</f>
        <v>0.87627318681877275</v>
      </c>
      <c r="AF126" s="128">
        <f>求节点(活动投放!$S$6:$S$41,活动投放!AS$6:AS$41,$B126)/H126</f>
        <v>0.12372681318122719</v>
      </c>
      <c r="AI126" s="80">
        <v>121</v>
      </c>
      <c r="AJ126" s="119">
        <f>[4]军团势力点战斗奖励设计!GH130+求节点(活动投放!$S$46:$S$81,活动投放!AN$46:AN$81,$AI126)</f>
        <v>234.2504143508647</v>
      </c>
      <c r="AK126" s="119">
        <f>[4]军团势力点战斗奖励设计!GI130+求节点(活动投放!$S$46:$S$81,活动投放!AO$46:AO$81,$AI126)</f>
        <v>807.71890566714387</v>
      </c>
      <c r="AL126" s="119">
        <f>[4]军团势力点战斗奖励设计!GJ130+求节点(活动投放!$S$46:$S$81,活动投放!AP$46:AP$81,$AI126)</f>
        <v>616.73887338152565</v>
      </c>
      <c r="AM126" s="119">
        <f>[4]军团势力点战斗奖励设计!GK130+求节点(活动投放!$S$46:$S$81,活动投放!AQ$46:AQ$81,$AI126)</f>
        <v>340.03256321202383</v>
      </c>
      <c r="AN126" s="119">
        <f>[4]军团势力点战斗奖励设计!GL130+求节点(活动投放!$S$46:$S$81,活动投放!AR$46:AR$81,$AI126)</f>
        <v>348.5583828836202</v>
      </c>
      <c r="AO126" s="119">
        <f>[4]军团势力点战斗奖励设计!GM130+求节点(活动投放!$S$46:$S$81,活动投放!AS$46:AS$81,$AI126)</f>
        <v>43.508997541456068</v>
      </c>
      <c r="AP126" s="119">
        <f>IF($AI126&lt;前期规划!$C$2,0,求节点(装备突破!$N$46:$N$81,装备突破!AQ$46:AQ$81,$AI126))</f>
        <v>0</v>
      </c>
      <c r="AQ126" s="119">
        <f>IF($AI126&lt;前期规划!$C$2,0,求节点(装备突破!$N$46:$N$81,装备突破!AR$46:AR$81,$AI126))</f>
        <v>0</v>
      </c>
      <c r="AR126" s="119">
        <f>IF($AI126&lt;前期规划!$C$2,0,求节点(装备突破!$N$46:$N$81,装备突破!AS$46:AS$81,$AI126))</f>
        <v>0</v>
      </c>
      <c r="AS126" s="119">
        <f>IF($AI126&lt;前期规划!$C$2,0,求节点(装备突破!$N$46:$N$81,装备突破!AT$46:AT$81,$AI126))</f>
        <v>0</v>
      </c>
      <c r="AT126" s="119">
        <f>IF($AI126&lt;前期规划!$C$2,0,求节点(装备突破!$N$46:$N$81,装备突破!AU$46:AU$81,$AI126))</f>
        <v>151.81818181818181</v>
      </c>
      <c r="AU126" s="119">
        <f>IF($AI126&lt;前期规划!$C$2,0,求节点(装备突破!$N$46:$N$81,装备突破!AV$46:AV$81,$AI126))</f>
        <v>8.1818181818181817</v>
      </c>
      <c r="AV126" s="80">
        <f t="shared" si="69"/>
        <v>0</v>
      </c>
      <c r="AW126" s="80">
        <f t="shared" si="43"/>
        <v>0</v>
      </c>
      <c r="AX126" s="80">
        <f t="shared" si="44"/>
        <v>0</v>
      </c>
      <c r="AY126" s="80">
        <f t="shared" si="45"/>
        <v>0</v>
      </c>
      <c r="AZ126" s="80">
        <f t="shared" si="46"/>
        <v>2.2958935399519893</v>
      </c>
      <c r="BA126" s="80">
        <f t="shared" si="47"/>
        <v>5.3177663661779642</v>
      </c>
      <c r="BD126" s="80">
        <v>121</v>
      </c>
      <c r="BE126" s="119">
        <f>[4]军团势力点战斗奖励设计!GN130+求节点(活动投放!$S$86:$S$121,活动投放!AN$86:AN$121,$BD126)</f>
        <v>164.42807037471789</v>
      </c>
      <c r="BF126" s="119">
        <f>[4]军团势力点战斗奖励设计!GO130+求节点(活动投放!$S$86:$S$121,活动投放!AO$86:AO$121,$BD126)</f>
        <v>564.37999810807707</v>
      </c>
      <c r="BG126" s="119">
        <f>[4]军团势力点战斗奖励设计!GP130+求节点(活动投放!$S$86:$S$121,活动投放!AP$86:AP$121,$BD126)</f>
        <v>509.67289738452644</v>
      </c>
      <c r="BH126" s="119">
        <f>[4]军团势力点战斗奖励设计!GQ130+求节点(活动投放!$S$86:$S$121,活动投放!AQ$86:AQ$121,$BD126)</f>
        <v>287.57763767196508</v>
      </c>
      <c r="BI126" s="119">
        <f>[4]军团势力点战斗奖励设计!GR130+求节点(活动投放!$S$86:$S$121,活动投放!AR$86:AR$121,$BD126)</f>
        <v>356.58174302158909</v>
      </c>
      <c r="BJ126" s="119">
        <f>[4]军团势力点战斗奖励设计!GS130+求节点(活动投放!$S$86:$S$121,活动投放!AS$86:AS$121,$BD126)</f>
        <v>48.437750195024407</v>
      </c>
      <c r="BK126" s="119">
        <f>IF($BD126&lt;前期规划!$C$2,0,求节点(装备突破!$N$86:$N$121,装备突破!AQ$86:AQ$121,$BD126))</f>
        <v>0</v>
      </c>
      <c r="BL126" s="119">
        <f>IF($BD126&lt;前期规划!$C$2,0,求节点(装备突破!$N$86:$N$121,装备突破!AR$86:AR$121,$BD126))</f>
        <v>0</v>
      </c>
      <c r="BM126" s="119">
        <f>IF($BD126&lt;前期规划!$C$2,0,求节点(装备突破!$N$86:$N$121,装备突破!AS$86:AS$121,$BD126))</f>
        <v>0</v>
      </c>
      <c r="BN126" s="119">
        <f>IF($BD126&lt;前期规划!$C$2,0,求节点(装备突破!$N$86:$N$121,装备突破!AT$86:AT$121,$BD126))</f>
        <v>0</v>
      </c>
      <c r="BO126" s="119">
        <f>IF($BD126&lt;前期规划!$C$2,0,求节点(装备突破!$N$86:$N$121,装备突破!AU$86:AU$121,$BD126))</f>
        <v>179.54545454545456</v>
      </c>
      <c r="BP126" s="119">
        <f>IF($BD126&lt;前期规划!$C$2,0,求节点(装备突破!$N$86:$N$121,装备突破!AV$86:AV$121,$BD126))</f>
        <v>20.454545454545453</v>
      </c>
      <c r="BQ126" s="80">
        <f t="shared" si="70"/>
        <v>0</v>
      </c>
      <c r="BR126" s="80">
        <f t="shared" si="48"/>
        <v>0</v>
      </c>
      <c r="BS126" s="80">
        <f t="shared" si="49"/>
        <v>0</v>
      </c>
      <c r="BT126" s="80">
        <f t="shared" si="50"/>
        <v>0</v>
      </c>
      <c r="BU126" s="80">
        <f t="shared" si="51"/>
        <v>1.9860248978417618</v>
      </c>
      <c r="BV126" s="80">
        <f t="shared" si="52"/>
        <v>2.3680677873123046</v>
      </c>
      <c r="BY126" s="80">
        <v>121</v>
      </c>
      <c r="BZ126" s="119">
        <f>[4]军团势力点战斗奖励设计!GT130+求节点(活动投放!$S$126:$S$161,活动投放!AN$126:AN$161,$BY126)</f>
        <v>95.085940621119036</v>
      </c>
      <c r="CA126" s="119">
        <f>[4]军团势力点战斗奖励设计!GU130+求节点(活动投放!$S$126:$S$161,活动投放!AO$126:AO$161,$BY126)</f>
        <v>451.95402547969155</v>
      </c>
      <c r="CB126" s="119">
        <f>[4]军团势力点战斗奖励设计!GV130+求节点(活动投放!$S$126:$S$161,活动投放!AP$126:AP$161,$BY126)</f>
        <v>527.95047080604775</v>
      </c>
      <c r="CC126" s="119">
        <f>[4]军团势力点战斗奖励设计!GW130+求节点(活动投放!$S$126:$S$161,活动投放!AQ$126:AQ$161,$BY126)</f>
        <v>288.9032589945308</v>
      </c>
      <c r="CD126" s="119">
        <f>[4]军团势力点战斗奖励设计!GX130+求节点(活动投放!$S$126:$S$161,活动投放!AR$126:AR$161,$BY126)</f>
        <v>420.54170228816508</v>
      </c>
      <c r="CE126" s="119">
        <f>[4]军团势力点战斗奖励设计!GY130+求节点(活动投放!$S$126:$S$161,活动投放!AS$126:AS$161,$BY126)</f>
        <v>74.721603953869646</v>
      </c>
      <c r="CF126" s="119">
        <f>IF($BY126&lt;前期规划!$C$2,0,求节点(装备突破!$N$126:$N$161,装备突破!AQ$126:AQ$161,$BY126))</f>
        <v>0</v>
      </c>
      <c r="CG126" s="119">
        <f>IF($BY126&lt;前期规划!$C$2,0,求节点(装备突破!$N$126:$N$161,装备突破!AR$126:AR$161,$BY126))</f>
        <v>0</v>
      </c>
      <c r="CH126" s="119">
        <f>IF($BY126&lt;前期规划!$C$2,0,求节点(装备突破!$N$126:$N$161,装备突破!AS$126:AS$161,$BY126))</f>
        <v>0</v>
      </c>
      <c r="CI126" s="119">
        <f>IF($BY126&lt;前期规划!$C$2,0,求节点(装备突破!$N$126:$N$161,装备突破!AT$126:AT$161,$BY126))</f>
        <v>0</v>
      </c>
      <c r="CJ126" s="119">
        <f>IF($BY126&lt;前期规划!$C$2,0,求节点(装备突破!$N$126:$N$161,装备突破!AU$126:AU$161,$BY126))</f>
        <v>210</v>
      </c>
      <c r="CK126" s="119">
        <f>IF($BY126&lt;前期规划!$C$2,0,求节点(装备突破!$N$126:$N$161,装备突破!AV$126:AV$161,$BY126))</f>
        <v>30</v>
      </c>
      <c r="CL126" s="80">
        <f t="shared" si="71"/>
        <v>0</v>
      </c>
      <c r="CM126" s="80">
        <f t="shared" si="53"/>
        <v>0</v>
      </c>
      <c r="CN126" s="80">
        <f t="shared" si="54"/>
        <v>0</v>
      </c>
      <c r="CO126" s="80">
        <f t="shared" si="55"/>
        <v>0</v>
      </c>
      <c r="CP126" s="80">
        <f t="shared" si="56"/>
        <v>2.0025795347055482</v>
      </c>
      <c r="CQ126" s="80">
        <f t="shared" si="57"/>
        <v>2.4907201317956549</v>
      </c>
      <c r="CT126" s="80">
        <v>121</v>
      </c>
      <c r="CU126" s="119">
        <f>[4]军团势力点战斗奖励设计!GZ130+求节点(活动投放!$S$166:$S$201,活动投放!AN$166:AN$201,$CT126)</f>
        <v>61.628981302607144</v>
      </c>
      <c r="CV126" s="119">
        <f>[4]军团势力点战斗奖励设计!HA130+求节点(活动投放!$S$166:$S$201,活动投放!AO$166:AO$201,$CT126)</f>
        <v>499.85631822137839</v>
      </c>
      <c r="CW126" s="119">
        <f>[4]军团势力点战斗奖励设计!HB130+求节点(活动投放!$S$166:$S$201,活动投放!AP$166:AP$201,$CT126)</f>
        <v>798.93754748613696</v>
      </c>
      <c r="CX126" s="119">
        <f>[4]军团势力点战斗奖励设计!HC130+求节点(活动投放!$S$166:$S$201,活动投放!AQ$166:AQ$201,$CT126)</f>
        <v>405.35390650533191</v>
      </c>
      <c r="CY126" s="119">
        <f>[4]军团势力点战斗奖励设计!HD130+求节点(活动投放!$S$166:$S$201,活动投放!AR$166:AR$201,$CT126)</f>
        <v>714.13415727849872</v>
      </c>
      <c r="CZ126" s="119">
        <f>[4]军团势力点战斗奖励设计!HE130+求节点(活动投放!$S$166:$S$201,活动投放!AS$166:AS$201,$CT126)</f>
        <v>163.08500829273649</v>
      </c>
      <c r="DA126" s="119">
        <f>IF($CT126&lt;前期规划!$C$2,0,求节点(装备突破!$N$166:$N$201,装备突破!AQ$166:AQ$201,$CT126))</f>
        <v>0</v>
      </c>
      <c r="DB126" s="119">
        <f>IF($CT126&lt;前期规划!$C$2,0,求节点(装备突破!$N$166:$N$201,装备突破!AR$166:AR$201,$CT126))</f>
        <v>0</v>
      </c>
      <c r="DC126" s="119">
        <f>IF($CT126&lt;前期规划!$C$2,0,求节点(装备突破!$N$166:$N$201,装备突破!AS$166:AS$201,$CT126))</f>
        <v>0</v>
      </c>
      <c r="DD126" s="119">
        <f>IF($CT126&lt;前期规划!$C$2,0,求节点(装备突破!$N$166:$N$201,装备突破!AT$166:AT$201,$CT126))</f>
        <v>0</v>
      </c>
      <c r="DE126" s="119">
        <f>IF($CT126&lt;前期规划!$C$2,0,求节点(装备突破!$N$166:$N$201,装备突破!AU$166:AU$201,$CT126))</f>
        <v>280</v>
      </c>
      <c r="DF126" s="119">
        <f>IF($CT126&lt;前期规划!$C$2,0,求节点(装备突破!$N$166:$N$201,装备突破!AV$166:AV$201,$CT126))</f>
        <v>40</v>
      </c>
      <c r="DG126" s="80">
        <f t="shared" si="72"/>
        <v>0</v>
      </c>
      <c r="DH126" s="80">
        <f t="shared" si="58"/>
        <v>0</v>
      </c>
      <c r="DI126" s="80">
        <f t="shared" si="59"/>
        <v>0</v>
      </c>
      <c r="DJ126" s="80">
        <f t="shared" si="60"/>
        <v>0</v>
      </c>
      <c r="DK126" s="80">
        <f t="shared" si="61"/>
        <v>2.5504791331374954</v>
      </c>
      <c r="DL126" s="80">
        <f t="shared" si="62"/>
        <v>4.0771252073184119</v>
      </c>
      <c r="DN126" s="128">
        <f>[4]军团势力点战斗奖励设计!HE130/CZ126</f>
        <v>0.10205772811728663</v>
      </c>
      <c r="DO126" s="128">
        <f>求节点(活动投放!$S$166:$S$201,活动投放!AS$166:AS$201,$CT126)/CZ126</f>
        <v>0.89794227188271336</v>
      </c>
      <c r="DU126" s="140">
        <v>121</v>
      </c>
      <c r="DV126" s="140">
        <f>[4]军团势力点战斗奖励设计!AA130+[4]军团势力点战斗奖励设计!AF130+求节点(活动投放!$S$6:$S$41,活动投放!$BC$6:$BC$41,$DU126)</f>
        <v>79944.775988666748</v>
      </c>
      <c r="DW126" s="140">
        <f>[4]军团势力点战斗奖励设计!AB130+[4]军团势力点战斗奖励设计!AG130+求节点(活动投放!$S$46:$S$81,活动投放!$BC$46:$BC$81,$DU126)</f>
        <v>65275.046054823761</v>
      </c>
      <c r="DX126" s="140">
        <f>[4]军团势力点战斗奖励设计!AC130+[4]军团势力点战斗奖励设计!AH130+求节点(活动投放!$S$86:$S$121,活动投放!$BC$86:$BC$121,$DU126)</f>
        <v>52279.544793686502</v>
      </c>
      <c r="DY126" s="140">
        <f>[4]军团势力点战斗奖励设计!AD130+[4]军团势力点战斗奖励设计!AI130+求节点(活动投放!$S$126:$S$161,活动投放!$BC$126:$BC$161,$DU126)</f>
        <v>42332.134418079178</v>
      </c>
      <c r="DZ126" s="140">
        <f>[4]军团势力点战斗奖励设计!AE130+[4]军团势力点战斗奖励设计!AJ130+求节点(活动投放!$S$166:$S$201,活动投放!$BC$166:$BC$201,$DU126)</f>
        <v>37662.782268679694</v>
      </c>
      <c r="EA126" s="140">
        <f>[4]军团势力点战斗奖励设计!BI130+[4]军团势力点战斗奖励设计!BN130+求节点(活动投放!$S$6:$S$41,活动投放!$BE$6:$BE$41,$DU126)</f>
        <v>1661.5251376725098</v>
      </c>
      <c r="EB126" s="140">
        <f>[4]军团势力点战斗奖励设计!BJ130+[4]军团势力点战斗奖励设计!BO130+求节点(活动投放!$S$46:$S$81,活动投放!$BE$46:$BE$81,$DU126)</f>
        <v>1141.4968706705588</v>
      </c>
      <c r="EC126" s="140">
        <f>[4]军团势力点战斗奖励设计!BK130+[4]军团势力点战斗奖励设计!BP130+求节点(活动投放!$S$86:$S$121,活动投放!$BE$86:$BE$121,$DU126)</f>
        <v>806.95844984072721</v>
      </c>
      <c r="ED126" s="140">
        <f>[4]军团势力点战斗奖励设计!BL130+[4]军团势力点战斗奖励设计!BQ130+求节点(活动投放!$S$126:$S$161,活动投放!$BE$126:$BE$161,$DU126)</f>
        <v>714.40389653568309</v>
      </c>
      <c r="EE126" s="140">
        <f>[4]军团势力点战斗奖励设计!BM130+[4]军团势力点战斗奖励设计!BR130+求节点(活动投放!$S$166:$S$201,活动投放!$BE$166:$BE$201,$DU126)</f>
        <v>867.41199976731616</v>
      </c>
      <c r="EF126" s="140">
        <f t="shared" si="73"/>
        <v>1.6038432436970655</v>
      </c>
      <c r="EG126" s="140">
        <f t="shared" si="74"/>
        <v>1.9061242517607226</v>
      </c>
      <c r="EH126" s="140">
        <f t="shared" si="75"/>
        <v>2.1595306344048297</v>
      </c>
      <c r="EI126" s="140">
        <f t="shared" si="76"/>
        <v>1.9751728036646086</v>
      </c>
      <c r="EJ126" s="140">
        <f t="shared" si="77"/>
        <v>1.4473238506723742</v>
      </c>
      <c r="EM126" s="140">
        <v>121</v>
      </c>
      <c r="EN126" s="140">
        <f>[4]军团势力点战斗奖励设计!AK130+[4]军团势力点战斗奖励设计!AP130+求节点(活动投放!$S$6:$S$41,活动投放!$BD$6:$BD$41,$EM126)</f>
        <v>34607.153311581787</v>
      </c>
      <c r="EO126" s="140">
        <f>[4]军团势力点战斗奖励设计!AL130+[4]军团势力点战斗奖励设计!AQ130+求节点(活动投放!$S$46:$S$81,活动投放!$BD$46:$BD$81,$EM126)</f>
        <v>38875.022893903937</v>
      </c>
      <c r="EP126" s="140">
        <f>[4]军团势力点战斗奖励设计!AM130+[4]军团势力点战斗奖励设计!AR130+求节点(活动投放!$S$86:$S$121,活动投放!$BD$86:$BD$121,$EM126)</f>
        <v>39882.991416452067</v>
      </c>
      <c r="EQ126" s="140">
        <f>[4]军团势力点战斗奖励设计!AN130+[4]军团势力点战斗奖励设计!AS130+求节点(活动投放!$S$126:$S$161,活动投放!$BD$126:$BD$161,$EM126)</f>
        <v>47557.77646241102</v>
      </c>
      <c r="ER126" s="140">
        <f>[4]军团势力点战斗奖励设计!AO130+[4]军团势力点战斗奖励设计!AT130+求节点(活动投放!$S$166:$S$201,活动投放!$BD$166:$BD$201,$EM126)</f>
        <v>81798.763963725345</v>
      </c>
      <c r="ES126" s="140">
        <f>[4]军团势力点战斗奖励设计!BS130+[4]军团势力点战斗奖励设计!BX130+求节点(活动投放!$S$6:$S$41,活动投放!$BF$6:$BF$41,$EM126)</f>
        <v>692.14306623163566</v>
      </c>
      <c r="ET126" s="140">
        <f>[4]军团势力点战斗奖励设计!BT130+[4]军团势力点战斗奖励设计!BY130+求节点(活动投放!$S$46:$S$81,活动投放!$BF$46:$BF$81,$EM126)</f>
        <v>777.50045787807926</v>
      </c>
      <c r="EU126" s="140">
        <f>[4]军团势力点战斗奖励设计!BU130+[4]军团势力点战斗奖励设计!BZ130+求节点(活动投放!$S$86:$S$121,活动投放!$BF$86:$BF$121,$EM126)</f>
        <v>797.65982832904137</v>
      </c>
      <c r="EV126" s="140">
        <f>[4]军团势力点战斗奖励设计!BV130+[4]军团势力点战斗奖励设计!CA130+求节点(活动投放!$S$126:$S$161,活动投放!$BF$126:$BF$161,$EM126)</f>
        <v>951.15552924822055</v>
      </c>
      <c r="EW126" s="140">
        <f>[4]军团势力点战斗奖励设计!BW130+[4]军团势力点战斗奖励设计!CB130+求节点(活动投放!$S$166:$S$201,活动投放!$BF$166:$BF$201,$EM126)</f>
        <v>1635.9752792745071</v>
      </c>
      <c r="EX126" s="140">
        <f t="shared" si="78"/>
        <v>1.0000000000000002</v>
      </c>
      <c r="EY126" s="140">
        <f t="shared" si="79"/>
        <v>0.99999999999999922</v>
      </c>
      <c r="EZ126" s="140">
        <f t="shared" si="80"/>
        <v>1</v>
      </c>
      <c r="FA126" s="140">
        <f t="shared" si="81"/>
        <v>0.99999999999999989</v>
      </c>
      <c r="FB126" s="140">
        <f t="shared" si="82"/>
        <v>0.99999999999999989</v>
      </c>
    </row>
    <row r="127" spans="2:158" x14ac:dyDescent="0.15">
      <c r="B127" s="80">
        <v>122</v>
      </c>
      <c r="C127" s="119">
        <f>[4]军团势力点战斗奖励设计!GB131+求节点(活动投放!$S$6:$S$41,活动投放!AN$6:AN$41,$B127)</f>
        <v>290.98454404687169</v>
      </c>
      <c r="D127" s="119">
        <f>[4]军团势力点战斗奖励设计!GC131+求节点(活动投放!$S$6:$S$41,活动投放!AO$6:AO$41,$B127)</f>
        <v>1134.08449189869</v>
      </c>
      <c r="E127" s="119">
        <f>[4]军团势力点战斗奖励设计!GD131+求节点(活动投放!$S$6:$S$41,活动投放!AP$6:AP$41,$B127)</f>
        <v>791.89673233386429</v>
      </c>
      <c r="F127" s="119">
        <f>[4]军团势力点战斗奖励设计!GE131+求节点(活动投放!$S$6:$S$41,活动投放!AQ$6:AQ$41,$B127)</f>
        <v>432.50640771466999</v>
      </c>
      <c r="G127" s="119">
        <f>[4]军团势力点战斗奖励设计!GF131+求节点(活动投放!$S$6:$S$41,活动投放!AR$6:AR$41,$B127)</f>
        <v>354.90594784805927</v>
      </c>
      <c r="H127" s="119">
        <f>[4]军团势力点战斗奖励设计!GG131+求节点(活动投放!$S$6:$S$41,活动投放!AS$6:AS$41,$B127)</f>
        <v>42.078199660609478</v>
      </c>
      <c r="I127" s="119">
        <f>IF($B127&lt;前期规划!$C$2,0,求节点(装备突破!$N$6:$N$41,装备突破!AQ$6:AQ$41,$B127))</f>
        <v>0</v>
      </c>
      <c r="J127" s="119">
        <f>IF($B127&lt;前期规划!$C$2,0,求节点(装备突破!$N$6:$N$41,装备突破!AR$6:AR$41,$B127))</f>
        <v>0</v>
      </c>
      <c r="K127" s="119">
        <f>IF($B127&lt;前期规划!$C$2,0,求节点(装备突破!$N$6:$N$41,装备突破!AS$6:AS$41,$B127))</f>
        <v>0</v>
      </c>
      <c r="L127" s="119">
        <f>IF($B127&lt;前期规划!$C$2,0,求节点(装备突破!$N$6:$N$41,装备突破!AT$6:AT$41,$B127))</f>
        <v>0</v>
      </c>
      <c r="M127" s="119">
        <f>IF($B127&lt;前期规划!$C$2,0,求节点(装备突破!$N$6:$N$41,装备突破!AU$6:AU$41,$B127))</f>
        <v>117.54545454545456</v>
      </c>
      <c r="N127" s="119">
        <f>IF($B127&lt;前期规划!$C$2,0,求节点(装备突破!$N$6:$N$41,装备突破!AV$6:AV$41,$B127))</f>
        <v>2.4545454545454541</v>
      </c>
      <c r="O127" s="80">
        <f t="shared" si="63"/>
        <v>0</v>
      </c>
      <c r="P127" s="80">
        <f t="shared" si="64"/>
        <v>0</v>
      </c>
      <c r="Q127" s="80">
        <f t="shared" si="65"/>
        <v>0</v>
      </c>
      <c r="R127" s="80">
        <f t="shared" si="66"/>
        <v>0</v>
      </c>
      <c r="S127" s="80">
        <f t="shared" si="67"/>
        <v>3.0193081410121048</v>
      </c>
      <c r="T127" s="80">
        <f t="shared" si="68"/>
        <v>17.142970232100161</v>
      </c>
      <c r="V127" s="128">
        <f>[4]军团势力点战斗奖励设计!GD131/E127</f>
        <v>0.97578407125879962</v>
      </c>
      <c r="W127" s="128">
        <f>求节点(活动投放!$S$6:$S$41,活动投放!AP$6:AP$41,$B127)/E127</f>
        <v>2.4215928741200342E-2</v>
      </c>
      <c r="Y127" s="128">
        <f>[4]军团势力点战斗奖励设计!GE131/F127</f>
        <v>0.97871974514907567</v>
      </c>
      <c r="Z127" s="128">
        <f>求节点(活动投放!$S$6:$S$41,活动投放!AQ$6:AQ$41,$B127)/F127</f>
        <v>2.1280254850924305E-2</v>
      </c>
      <c r="AB127" s="128">
        <f>[4]军团势力点战斗奖励设计!GF131/G127</f>
        <v>0.95042466312225815</v>
      </c>
      <c r="AC127" s="128">
        <f>求节点(活动投放!$S$6:$S$41,活动投放!AR$6:AR$41,$B127)/G127</f>
        <v>4.9575336877741828E-2</v>
      </c>
      <c r="AE127" s="128">
        <f>[4]军团势力点战斗奖励设计!GG131/H127</f>
        <v>0.8906997200562361</v>
      </c>
      <c r="AF127" s="128">
        <f>求节点(活动投放!$S$6:$S$41,活动投放!AS$6:AS$41,$B127)/H127</f>
        <v>0.1093002799437638</v>
      </c>
      <c r="AI127" s="80">
        <v>122</v>
      </c>
      <c r="AJ127" s="119">
        <f>[4]军团势力点战斗奖励设计!GH131+求节点(活动投放!$S$46:$S$81,活动投放!AN$46:AN$81,$AI127)</f>
        <v>234.2504143508647</v>
      </c>
      <c r="AK127" s="119">
        <f>[4]军团势力点战斗奖励设计!GI131+求节点(活动投放!$S$46:$S$81,活动投放!AO$46:AO$81,$AI127)</f>
        <v>807.71890566714387</v>
      </c>
      <c r="AL127" s="119">
        <f>[4]军团势力点战斗奖励设计!GJ131+求节点(活动投放!$S$46:$S$81,活动投放!AP$46:AP$81,$AI127)</f>
        <v>641.72861468920712</v>
      </c>
      <c r="AM127" s="119">
        <f>[4]军团势力点战斗奖励设计!GK131+求节点(活动投放!$S$46:$S$81,活动投放!AQ$46:AQ$81,$AI127)</f>
        <v>356.69239075047807</v>
      </c>
      <c r="AN127" s="119">
        <f>[4]军团势力点战斗奖励设计!GL131+求节点(活动投放!$S$46:$S$81,活动投放!AR$46:AR$81,$AI127)</f>
        <v>386.0429948451424</v>
      </c>
      <c r="AO127" s="119">
        <f>[4]军团势力点战斗奖励设计!GM131+求节点(活动投放!$S$46:$S$81,活动投放!AS$46:AS$81,$AI127)</f>
        <v>47.673954426069642</v>
      </c>
      <c r="AP127" s="119">
        <f>IF($AI127&lt;前期规划!$C$2,0,求节点(装备突破!$N$46:$N$81,装备突破!AQ$46:AQ$81,$AI127))</f>
        <v>0</v>
      </c>
      <c r="AQ127" s="119">
        <f>IF($AI127&lt;前期规划!$C$2,0,求节点(装备突破!$N$46:$N$81,装备突破!AR$46:AR$81,$AI127))</f>
        <v>0</v>
      </c>
      <c r="AR127" s="119">
        <f>IF($AI127&lt;前期规划!$C$2,0,求节点(装备突破!$N$46:$N$81,装备突破!AS$46:AS$81,$AI127))</f>
        <v>0</v>
      </c>
      <c r="AS127" s="119">
        <f>IF($AI127&lt;前期规划!$C$2,0,求节点(装备突破!$N$46:$N$81,装备突破!AT$46:AT$81,$AI127))</f>
        <v>0</v>
      </c>
      <c r="AT127" s="119">
        <f>IF($AI127&lt;前期规划!$C$2,0,求节点(装备突破!$N$46:$N$81,装备突破!AU$46:AU$81,$AI127))</f>
        <v>151.81818181818181</v>
      </c>
      <c r="AU127" s="119">
        <f>IF($AI127&lt;前期规划!$C$2,0,求节点(装备突破!$N$46:$N$81,装备突破!AV$46:AV$81,$AI127))</f>
        <v>8.1818181818181817</v>
      </c>
      <c r="AV127" s="80">
        <f t="shared" si="69"/>
        <v>0</v>
      </c>
      <c r="AW127" s="80">
        <f t="shared" si="43"/>
        <v>0</v>
      </c>
      <c r="AX127" s="80">
        <f t="shared" si="44"/>
        <v>0</v>
      </c>
      <c r="AY127" s="80">
        <f t="shared" si="45"/>
        <v>0</v>
      </c>
      <c r="AZ127" s="80">
        <f t="shared" si="46"/>
        <v>2.5427981696386626</v>
      </c>
      <c r="BA127" s="80">
        <f t="shared" si="47"/>
        <v>5.8268166520751787</v>
      </c>
      <c r="BD127" s="80">
        <v>122</v>
      </c>
      <c r="BE127" s="119">
        <f>[4]军团势力点战斗奖励设计!GN131+求节点(活动投放!$S$86:$S$121,活动投放!AN$86:AN$121,$BD127)</f>
        <v>164.42807037471789</v>
      </c>
      <c r="BF127" s="119">
        <f>[4]军团势力点战斗奖励设计!GO131+求节点(活动投放!$S$86:$S$121,活动投放!AO$86:AO$121,$BD127)</f>
        <v>564.37999810807707</v>
      </c>
      <c r="BG127" s="119">
        <f>[4]军团势力点战斗奖励设计!GP131+求节点(活动投放!$S$86:$S$121,活动投放!AP$86:AP$121,$BD127)</f>
        <v>530.22244557865213</v>
      </c>
      <c r="BH127" s="119">
        <f>[4]军团势力点战斗奖励设计!GQ131+求节点(活动投放!$S$86:$S$121,活动投放!AQ$86:AQ$121,$BD127)</f>
        <v>301.27733646804887</v>
      </c>
      <c r="BI127" s="119">
        <f>[4]军团势力点战斗奖励设计!GR131+求节点(活动投放!$S$86:$S$121,活动投放!AR$86:AR$121,$BD127)</f>
        <v>387.40606531277757</v>
      </c>
      <c r="BJ127" s="119">
        <f>[4]军团势力点战斗奖励设计!GS131+求节点(活动投放!$S$86:$S$121,活动投放!AS$86:AS$121,$BD127)</f>
        <v>51.862674894045348</v>
      </c>
      <c r="BK127" s="119">
        <f>IF($BD127&lt;前期规划!$C$2,0,求节点(装备突破!$N$86:$N$121,装备突破!AQ$86:AQ$121,$BD127))</f>
        <v>0</v>
      </c>
      <c r="BL127" s="119">
        <f>IF($BD127&lt;前期规划!$C$2,0,求节点(装备突破!$N$86:$N$121,装备突破!AR$86:AR$121,$BD127))</f>
        <v>0</v>
      </c>
      <c r="BM127" s="119">
        <f>IF($BD127&lt;前期规划!$C$2,0,求节点(装备突破!$N$86:$N$121,装备突破!AS$86:AS$121,$BD127))</f>
        <v>0</v>
      </c>
      <c r="BN127" s="119">
        <f>IF($BD127&lt;前期规划!$C$2,0,求节点(装备突破!$N$86:$N$121,装备突破!AT$86:AT$121,$BD127))</f>
        <v>0</v>
      </c>
      <c r="BO127" s="119">
        <f>IF($BD127&lt;前期规划!$C$2,0,求节点(装备突破!$N$86:$N$121,装备突破!AU$86:AU$121,$BD127))</f>
        <v>179.54545454545456</v>
      </c>
      <c r="BP127" s="119">
        <f>IF($BD127&lt;前期规划!$C$2,0,求节点(装备突破!$N$86:$N$121,装备突破!AV$86:AV$121,$BD127))</f>
        <v>20.454545454545453</v>
      </c>
      <c r="BQ127" s="80">
        <f t="shared" si="70"/>
        <v>0</v>
      </c>
      <c r="BR127" s="80">
        <f t="shared" si="48"/>
        <v>0</v>
      </c>
      <c r="BS127" s="80">
        <f t="shared" si="49"/>
        <v>0</v>
      </c>
      <c r="BT127" s="80">
        <f t="shared" si="50"/>
        <v>0</v>
      </c>
      <c r="BU127" s="80">
        <f t="shared" si="51"/>
        <v>2.157704667564837</v>
      </c>
      <c r="BV127" s="80">
        <f t="shared" si="52"/>
        <v>2.5355085503755506</v>
      </c>
      <c r="BY127" s="80">
        <v>122</v>
      </c>
      <c r="BZ127" s="119">
        <f>[4]军团势力点战斗奖励设计!GT131+求节点(活动投放!$S$126:$S$161,活动投放!AN$126:AN$161,$BY127)</f>
        <v>95.085940621119036</v>
      </c>
      <c r="CA127" s="119">
        <f>[4]军团势力点战斗奖励设计!GU131+求节点(活动投放!$S$126:$S$161,活动投放!AO$126:AO$161,$BY127)</f>
        <v>451.95402547969155</v>
      </c>
      <c r="CB127" s="119">
        <f>[4]军团势力点战斗奖励设计!GV131+求节点(活动投放!$S$126:$S$161,活动投放!AP$126:AP$161,$BY127)</f>
        <v>543.47265636604345</v>
      </c>
      <c r="CC127" s="119">
        <f>[4]军团势力点战斗奖励设计!GW131+求节点(活动投放!$S$126:$S$161,活动投放!AQ$126:AQ$161,$BY127)</f>
        <v>299.25138270119464</v>
      </c>
      <c r="CD127" s="119">
        <f>[4]军团势力点战斗奖励设计!GX131+求节点(活动投放!$S$126:$S$161,活动投放!AR$126:AR$161,$BY127)</f>
        <v>443.8249806281587</v>
      </c>
      <c r="CE127" s="119">
        <f>[4]军团势力点战斗奖励设计!GY131+求节点(活动投放!$S$126:$S$161,活动投放!AS$126:AS$161,$BY127)</f>
        <v>77.308634880535607</v>
      </c>
      <c r="CF127" s="119">
        <f>IF($BY127&lt;前期规划!$C$2,0,求节点(装备突破!$N$126:$N$161,装备突破!AQ$126:AQ$161,$BY127))</f>
        <v>0</v>
      </c>
      <c r="CG127" s="119">
        <f>IF($BY127&lt;前期规划!$C$2,0,求节点(装备突破!$N$126:$N$161,装备突破!AR$126:AR$161,$BY127))</f>
        <v>0</v>
      </c>
      <c r="CH127" s="119">
        <f>IF($BY127&lt;前期规划!$C$2,0,求节点(装备突破!$N$126:$N$161,装备突破!AS$126:AS$161,$BY127))</f>
        <v>0</v>
      </c>
      <c r="CI127" s="119">
        <f>IF($BY127&lt;前期规划!$C$2,0,求节点(装备突破!$N$126:$N$161,装备突破!AT$126:AT$161,$BY127))</f>
        <v>0</v>
      </c>
      <c r="CJ127" s="119">
        <f>IF($BY127&lt;前期规划!$C$2,0,求节点(装备突破!$N$126:$N$161,装备突破!AU$126:AU$161,$BY127))</f>
        <v>210</v>
      </c>
      <c r="CK127" s="119">
        <f>IF($BY127&lt;前期规划!$C$2,0,求节点(装备突破!$N$126:$N$161,装备突破!AV$126:AV$161,$BY127))</f>
        <v>30</v>
      </c>
      <c r="CL127" s="80">
        <f t="shared" si="71"/>
        <v>0</v>
      </c>
      <c r="CM127" s="80">
        <f t="shared" si="53"/>
        <v>0</v>
      </c>
      <c r="CN127" s="80">
        <f t="shared" si="54"/>
        <v>0</v>
      </c>
      <c r="CO127" s="80">
        <f t="shared" si="55"/>
        <v>0</v>
      </c>
      <c r="CP127" s="80">
        <f t="shared" si="56"/>
        <v>2.1134522887055178</v>
      </c>
      <c r="CQ127" s="80">
        <f t="shared" si="57"/>
        <v>2.5769544960178536</v>
      </c>
      <c r="CT127" s="80">
        <v>122</v>
      </c>
      <c r="CU127" s="119">
        <f>[4]军团势力点战斗奖励设计!GZ131+求节点(活动投放!$S$166:$S$201,活动投放!AN$166:AN$201,$CT127)</f>
        <v>61.628981302607144</v>
      </c>
      <c r="CV127" s="119">
        <f>[4]军团势力点战斗奖励设计!HA131+求节点(活动投放!$S$166:$S$201,活动投放!AO$166:AO$201,$CT127)</f>
        <v>499.85631822137839</v>
      </c>
      <c r="CW127" s="119">
        <f>[4]军团势力点战斗奖励设计!HB131+求节点(活动投放!$S$166:$S$201,活动投放!AP$166:AP$201,$CT127)</f>
        <v>808.30533641521686</v>
      </c>
      <c r="CX127" s="119">
        <f>[4]军团势力点战斗奖励设计!HC131+求节点(活动投放!$S$166:$S$201,活动投放!AQ$166:AQ$201,$CT127)</f>
        <v>411.59909912471852</v>
      </c>
      <c r="CY127" s="119">
        <f>[4]军团势力点战斗奖励设计!HD131+求节点(活动投放!$S$166:$S$201,活动投放!AR$166:AR$201,$CT127)</f>
        <v>728.18584067211862</v>
      </c>
      <c r="CZ127" s="119">
        <f>[4]军团势力点战斗奖励设计!HE131+求节点(活动投放!$S$166:$S$201,活动投放!AS$166:AS$201,$CT127)</f>
        <v>164.64630644758316</v>
      </c>
      <c r="DA127" s="119">
        <f>IF($CT127&lt;前期规划!$C$2,0,求节点(装备突破!$N$166:$N$201,装备突破!AQ$166:AQ$201,$CT127))</f>
        <v>0</v>
      </c>
      <c r="DB127" s="119">
        <f>IF($CT127&lt;前期规划!$C$2,0,求节点(装备突破!$N$166:$N$201,装备突破!AR$166:AR$201,$CT127))</f>
        <v>0</v>
      </c>
      <c r="DC127" s="119">
        <f>IF($CT127&lt;前期规划!$C$2,0,求节点(装备突破!$N$166:$N$201,装备突破!AS$166:AS$201,$CT127))</f>
        <v>0</v>
      </c>
      <c r="DD127" s="119">
        <f>IF($CT127&lt;前期规划!$C$2,0,求节点(装备突破!$N$166:$N$201,装备突破!AT$166:AT$201,$CT127))</f>
        <v>0</v>
      </c>
      <c r="DE127" s="119">
        <f>IF($CT127&lt;前期规划!$C$2,0,求节点(装备突破!$N$166:$N$201,装备突破!AU$166:AU$201,$CT127))</f>
        <v>280</v>
      </c>
      <c r="DF127" s="119">
        <f>IF($CT127&lt;前期规划!$C$2,0,求节点(装备突破!$N$166:$N$201,装备突破!AV$166:AV$201,$CT127))</f>
        <v>40</v>
      </c>
      <c r="DG127" s="80">
        <f t="shared" si="72"/>
        <v>0</v>
      </c>
      <c r="DH127" s="80">
        <f t="shared" si="58"/>
        <v>0</v>
      </c>
      <c r="DI127" s="80">
        <f t="shared" si="59"/>
        <v>0</v>
      </c>
      <c r="DJ127" s="80">
        <f t="shared" si="60"/>
        <v>0</v>
      </c>
      <c r="DK127" s="80">
        <f t="shared" si="61"/>
        <v>2.6006637166861379</v>
      </c>
      <c r="DL127" s="80">
        <f t="shared" si="62"/>
        <v>4.1161576611895789</v>
      </c>
      <c r="DN127" s="128">
        <f>[4]军团势力点战斗奖励设计!HE131/CZ127</f>
        <v>0.11057268142840521</v>
      </c>
      <c r="DO127" s="128">
        <f>求节点(活动投放!$S$166:$S$201,活动投放!AS$166:AS$201,$CT127)/CZ127</f>
        <v>0.88942731857159474</v>
      </c>
      <c r="DU127" s="140">
        <v>122</v>
      </c>
      <c r="DV127" s="140">
        <f>[4]军团势力点战斗奖励设计!AA131+[4]军团势力点战斗奖励设计!AF131+求节点(活动投放!$S$6:$S$41,活动投放!$BC$6:$BC$41,$DU127)</f>
        <v>84671.041381454663</v>
      </c>
      <c r="DW127" s="140">
        <f>[4]军团势力点战斗奖励设计!AB131+[4]军团势力点战斗奖励设计!AG131+求节点(活动投放!$S$46:$S$81,活动投放!$BC$46:$BC$81,$DU127)</f>
        <v>69145.138735216911</v>
      </c>
      <c r="DX127" s="140">
        <f>[4]军团势力点战斗奖励设计!AC131+[4]军团势力点战斗奖励设计!AH131+求节点(活动投放!$S$86:$S$121,活动投放!$BC$86:$BC$121,$DU127)</f>
        <v>55353.19516460273</v>
      </c>
      <c r="DY127" s="140">
        <f>[4]军团势力点战斗奖励设计!AD131+[4]军团势力点战斗奖励设计!AI131+求节点(活动投放!$S$126:$S$161,活动投放!$BC$126:$BC$161,$DU127)</f>
        <v>44567.891016640431</v>
      </c>
      <c r="DZ127" s="140">
        <f>[4]军团势力点战斗奖励设计!AE131+[4]军团势力点战斗奖励设计!AJ131+求节点(活动投放!$S$166:$S$201,活动投放!$BC$166:$BC$201,$DU127)</f>
        <v>38872.806095421642</v>
      </c>
      <c r="EA127" s="140">
        <f>[4]军团势力点战斗奖励设计!BI131+[4]军团势力点战斗奖励设计!BN131+求节点(活动投放!$S$6:$S$41,活动投放!$BE$6:$BE$41,$DU127)</f>
        <v>1661.5251376725098</v>
      </c>
      <c r="EB127" s="140">
        <f>[4]军团势力点战斗奖励设计!BJ131+[4]军团势力点战斗奖励设计!BO131+求节点(活动投放!$S$46:$S$81,活动投放!$BE$46:$BE$81,$DU127)</f>
        <v>1141.4968706705588</v>
      </c>
      <c r="EC127" s="140">
        <f>[4]军团势力点战斗奖励设计!BK131+[4]军团势力点战斗奖励设计!BP131+求节点(活动投放!$S$86:$S$121,活动投放!$BE$86:$BE$121,$DU127)</f>
        <v>806.95844984072721</v>
      </c>
      <c r="ED127" s="140">
        <f>[4]军团势力点战斗奖励设计!BL131+[4]军团势力点战斗奖励设计!BQ131+求节点(活动投放!$S$126:$S$161,活动投放!$BE$126:$BE$161,$DU127)</f>
        <v>714.40389653568309</v>
      </c>
      <c r="EE127" s="140">
        <f>[4]军团势力点战斗奖励设计!BM131+[4]军团势力点战斗奖励设计!BR131+求节点(活动投放!$S$166:$S$201,活动投放!$BE$166:$BE$201,$DU127)</f>
        <v>867.41199976731616</v>
      </c>
      <c r="EF127" s="140">
        <f t="shared" si="73"/>
        <v>1.6986610566735727</v>
      </c>
      <c r="EG127" s="140">
        <f t="shared" si="74"/>
        <v>2.0191364663896225</v>
      </c>
      <c r="EH127" s="140">
        <f t="shared" si="75"/>
        <v>2.2864950554157208</v>
      </c>
      <c r="EI127" s="140">
        <f t="shared" si="76"/>
        <v>2.0794908516391959</v>
      </c>
      <c r="EJ127" s="140">
        <f t="shared" si="77"/>
        <v>1.4938232391623703</v>
      </c>
      <c r="EM127" s="140">
        <v>122</v>
      </c>
      <c r="EN127" s="140">
        <f>[4]军团势力点战斗奖励设计!AK131+[4]军团势力点战斗奖励设计!AP131+求节点(活动投放!$S$6:$S$41,活动投放!$BD$6:$BD$41,$EM127)</f>
        <v>39513.466909809242</v>
      </c>
      <c r="EO127" s="140">
        <f>[4]军团势力点战斗奖励设计!AL131+[4]军团势力点战斗奖励设计!AQ131+求节点(活动投放!$S$46:$S$81,活动投放!$BD$46:$BD$81,$EM127)</f>
        <v>43039.979778517518</v>
      </c>
      <c r="EP127" s="140">
        <f>[4]军团势力点战斗奖励设计!AM131+[4]军团势力点战斗奖励设计!AR131+求节点(活动投放!$S$86:$S$121,活动投放!$BD$86:$BD$121,$EM127)</f>
        <v>43307.91611547301</v>
      </c>
      <c r="EQ127" s="140">
        <f>[4]军团势力点战斗奖励设计!AN131+[4]军团势力点战斗奖励设计!AS131+求节点(活动投放!$S$126:$S$161,活动投放!$BD$126:$BD$161,$EM127)</f>
        <v>50144.807389076981</v>
      </c>
      <c r="ER127" s="140">
        <f>[4]军团势力点战斗奖励设计!AO131+[4]军团势力点战斗奖励设计!AT131+求节点(活动投放!$S$166:$S$201,活动投放!$BD$166:$BD$201,$EM127)</f>
        <v>83360.062118572008</v>
      </c>
      <c r="ES127" s="140">
        <f>[4]军团势力点战斗奖励设计!BS131+[4]军团势力点战斗奖励设计!BX131+求节点(活动投放!$S$6:$S$41,活动投放!$BF$6:$BF$41,$EM127)</f>
        <v>790.26933819618489</v>
      </c>
      <c r="ET127" s="140">
        <f>[4]军团势力点战斗奖励设计!BT131+[4]军团势力点战斗奖励设计!BY131+求节点(活动投放!$S$46:$S$81,活动投放!$BF$46:$BF$81,$EM127)</f>
        <v>860.7995955703509</v>
      </c>
      <c r="EU127" s="140">
        <f>[4]军团势力点战斗奖励设计!BU131+[4]军团势力点战斗奖励设计!BZ131+求节点(活动投放!$S$86:$S$121,活动投放!$BF$86:$BF$121,$EM127)</f>
        <v>866.15832230946023</v>
      </c>
      <c r="EV127" s="140">
        <f>[4]军团势力点战斗奖励设计!BV131+[4]军团势力点战斗奖励设计!CA131+求节点(活动投放!$S$126:$S$161,活动投放!$BF$126:$BF$161,$EM127)</f>
        <v>1002.8961477815396</v>
      </c>
      <c r="EW127" s="140">
        <f>[4]军团势力点战斗奖励设计!BW131+[4]军团势力点战斗奖励设计!CB131+求节点(活动投放!$S$166:$S$201,活动投放!$BF$166:$BF$201,$EM127)</f>
        <v>1667.2012423714405</v>
      </c>
      <c r="EX127" s="140">
        <f t="shared" si="78"/>
        <v>1</v>
      </c>
      <c r="EY127" s="140">
        <f t="shared" si="79"/>
        <v>0.99999999999999933</v>
      </c>
      <c r="EZ127" s="140">
        <f t="shared" si="80"/>
        <v>1</v>
      </c>
      <c r="FA127" s="140">
        <f t="shared" si="81"/>
        <v>1</v>
      </c>
      <c r="FB127" s="140">
        <f t="shared" si="82"/>
        <v>0.99999999999999989</v>
      </c>
    </row>
    <row r="128" spans="2:158" x14ac:dyDescent="0.15">
      <c r="B128" s="80">
        <v>123</v>
      </c>
      <c r="C128" s="119">
        <f>[4]军团势力点战斗奖励设计!GB132+求节点(活动投放!$S$6:$S$41,活动投放!AN$6:AN$41,$B128)</f>
        <v>290.98454404687169</v>
      </c>
      <c r="D128" s="119">
        <f>[4]军团势力点战斗奖励设计!GC132+求节点(活动投放!$S$6:$S$41,活动投放!AO$6:AO$41,$B128)</f>
        <v>1134.08449189869</v>
      </c>
      <c r="E128" s="119">
        <f>[4]军团势力点战斗奖励设计!GD132+求节点(活动投放!$S$6:$S$41,活动投放!AP$6:AP$41,$B128)</f>
        <v>823.44747261463192</v>
      </c>
      <c r="F128" s="119">
        <f>[4]军团势力点战斗奖励设计!GE132+求节点(活动投放!$S$6:$S$41,活动投放!AQ$6:AQ$41,$B128)</f>
        <v>453.54023456851519</v>
      </c>
      <c r="G128" s="119">
        <f>[4]军团势力点战斗奖励设计!GF132+求节点(活动投放!$S$6:$S$41,活动投放!AR$6:AR$41,$B128)</f>
        <v>402.23205826921082</v>
      </c>
      <c r="H128" s="119">
        <f>[4]军团势力点战斗奖励设计!GG132+求节点(活动投放!$S$6:$S$41,活动投放!AS$6:AS$41,$B128)</f>
        <v>47.336656374070763</v>
      </c>
      <c r="I128" s="119">
        <f>IF($B128&lt;前期规划!$C$2,0,求节点(装备突破!$N$6:$N$41,装备突破!AQ$6:AQ$41,$B128))</f>
        <v>0</v>
      </c>
      <c r="J128" s="119">
        <f>IF($B128&lt;前期规划!$C$2,0,求节点(装备突破!$N$6:$N$41,装备突破!AR$6:AR$41,$B128))</f>
        <v>0</v>
      </c>
      <c r="K128" s="119">
        <f>IF($B128&lt;前期规划!$C$2,0,求节点(装备突破!$N$6:$N$41,装备突破!AS$6:AS$41,$B128))</f>
        <v>0</v>
      </c>
      <c r="L128" s="119">
        <f>IF($B128&lt;前期规划!$C$2,0,求节点(装备突破!$N$6:$N$41,装备突破!AT$6:AT$41,$B128))</f>
        <v>0</v>
      </c>
      <c r="M128" s="119">
        <f>IF($B128&lt;前期规划!$C$2,0,求节点(装备突破!$N$6:$N$41,装备突破!AU$6:AU$41,$B128))</f>
        <v>117.54545454545456</v>
      </c>
      <c r="N128" s="119">
        <f>IF($B128&lt;前期规划!$C$2,0,求节点(装备突破!$N$6:$N$41,装备突破!AV$6:AV$41,$B128))</f>
        <v>2.4545454545454541</v>
      </c>
      <c r="O128" s="80">
        <f t="shared" si="63"/>
        <v>0</v>
      </c>
      <c r="P128" s="80">
        <f t="shared" si="64"/>
        <v>0</v>
      </c>
      <c r="Q128" s="80">
        <f t="shared" si="65"/>
        <v>0</v>
      </c>
      <c r="R128" s="80">
        <f t="shared" si="66"/>
        <v>0</v>
      </c>
      <c r="S128" s="80">
        <f t="shared" si="67"/>
        <v>3.4219277965671449</v>
      </c>
      <c r="T128" s="80">
        <f t="shared" si="68"/>
        <v>19.285304448695499</v>
      </c>
      <c r="V128" s="128">
        <f>[4]军团势力点战斗奖励设计!GD132/E128</f>
        <v>0.97671191487212117</v>
      </c>
      <c r="W128" s="128">
        <f>求节点(活动投放!$S$6:$S$41,活动投放!AP$6:AP$41,$B128)/E128</f>
        <v>2.3288085127878874E-2</v>
      </c>
      <c r="Y128" s="128">
        <f>[4]军团势力点战斗奖励设计!GE132/F128</f>
        <v>0.9797066591245599</v>
      </c>
      <c r="Z128" s="128">
        <f>求节点(活动投放!$S$6:$S$41,活动投放!AQ$6:AQ$41,$B128)/F128</f>
        <v>2.0293340875440123E-2</v>
      </c>
      <c r="AB128" s="128">
        <f>[4]军团势力点战斗奖励设计!GF132/G128</f>
        <v>0.95625763396336272</v>
      </c>
      <c r="AC128" s="128">
        <f>求节点(活动投放!$S$6:$S$41,活动投放!AR$6:AR$41,$B128)/G128</f>
        <v>4.3742366036637226E-2</v>
      </c>
      <c r="AE128" s="128">
        <f>[4]军团势力点战斗奖励设计!GG132/H128</f>
        <v>0.9028414899842091</v>
      </c>
      <c r="AF128" s="128">
        <f>求节点(活动投放!$S$6:$S$41,活动投放!AS$6:AS$41,$B128)/H128</f>
        <v>9.715851001579083E-2</v>
      </c>
      <c r="AI128" s="80">
        <v>123</v>
      </c>
      <c r="AJ128" s="119">
        <f>[4]军团势力点战斗奖励设计!GH132+求节点(活动投放!$S$46:$S$81,活动投放!AN$46:AN$81,$AI128)</f>
        <v>234.2504143508647</v>
      </c>
      <c r="AK128" s="119">
        <f>[4]军团势力点战斗奖励设计!GI132+求节点(活动投放!$S$46:$S$81,活动投放!AO$46:AO$81,$AI128)</f>
        <v>807.71890566714387</v>
      </c>
      <c r="AL128" s="119">
        <f>[4]军团势力点战斗奖励设计!GJ132+求节点(活动投放!$S$46:$S$81,活动投放!AP$46:AP$81,$AI128)</f>
        <v>669.46874918489016</v>
      </c>
      <c r="AM128" s="119">
        <f>[4]军团势力点战斗奖励设计!GK132+求节点(活动投放!$S$46:$S$81,活动投放!AQ$46:AQ$81,$AI128)</f>
        <v>375.18581374760009</v>
      </c>
      <c r="AN128" s="119">
        <f>[4]军团势力点战斗奖励设计!GL132+求节点(活动投放!$S$46:$S$81,活动投放!AR$46:AR$81,$AI128)</f>
        <v>427.6531965886669</v>
      </c>
      <c r="AO128" s="119">
        <f>[4]军团势力点战斗奖励设计!GM132+求节点(活动投放!$S$46:$S$81,活动投放!AS$46:AS$81,$AI128)</f>
        <v>52.297310175350148</v>
      </c>
      <c r="AP128" s="119">
        <f>IF($AI128&lt;前期规划!$C$2,0,求节点(装备突破!$N$46:$N$81,装备突破!AQ$46:AQ$81,$AI128))</f>
        <v>0</v>
      </c>
      <c r="AQ128" s="119">
        <f>IF($AI128&lt;前期规划!$C$2,0,求节点(装备突破!$N$46:$N$81,装备突破!AR$46:AR$81,$AI128))</f>
        <v>0</v>
      </c>
      <c r="AR128" s="119">
        <f>IF($AI128&lt;前期规划!$C$2,0,求节点(装备突破!$N$46:$N$81,装备突破!AS$46:AS$81,$AI128))</f>
        <v>0</v>
      </c>
      <c r="AS128" s="119">
        <f>IF($AI128&lt;前期规划!$C$2,0,求节点(装备突破!$N$46:$N$81,装备突破!AT$46:AT$81,$AI128))</f>
        <v>0</v>
      </c>
      <c r="AT128" s="119">
        <f>IF($AI128&lt;前期规划!$C$2,0,求节点(装备突破!$N$46:$N$81,装备突破!AU$46:AU$81,$AI128))</f>
        <v>151.81818181818181</v>
      </c>
      <c r="AU128" s="119">
        <f>IF($AI128&lt;前期规划!$C$2,0,求节点(装备突破!$N$46:$N$81,装备突破!AV$46:AV$81,$AI128))</f>
        <v>8.1818181818181817</v>
      </c>
      <c r="AV128" s="80">
        <f t="shared" si="69"/>
        <v>0</v>
      </c>
      <c r="AW128" s="80">
        <f t="shared" si="43"/>
        <v>0</v>
      </c>
      <c r="AX128" s="80">
        <f t="shared" si="44"/>
        <v>0</v>
      </c>
      <c r="AY128" s="80">
        <f t="shared" si="45"/>
        <v>0</v>
      </c>
      <c r="AZ128" s="80">
        <f t="shared" si="46"/>
        <v>2.8168773427996023</v>
      </c>
      <c r="BA128" s="80">
        <f t="shared" si="47"/>
        <v>6.3918934658761293</v>
      </c>
      <c r="BD128" s="80">
        <v>123</v>
      </c>
      <c r="BE128" s="119">
        <f>[4]军团势力点战斗奖励设计!GN132+求节点(活动投放!$S$86:$S$121,活动投放!AN$86:AN$121,$BD128)</f>
        <v>164.42807037471789</v>
      </c>
      <c r="BF128" s="119">
        <f>[4]军团势力点战斗奖励设计!GO132+求节点(活动投放!$S$86:$S$121,活动投放!AO$86:AO$121,$BD128)</f>
        <v>564.37999810807707</v>
      </c>
      <c r="BG128" s="119">
        <f>[4]军团势力点战斗奖励设计!GP132+求节点(活动投放!$S$86:$S$121,活动投放!AP$86:AP$121,$BD128)</f>
        <v>553.90164485433093</v>
      </c>
      <c r="BH128" s="119">
        <f>[4]军团势力点战斗奖励设计!GQ132+求节点(活动投放!$S$86:$S$121,活动投放!AQ$86:AQ$121,$BD128)</f>
        <v>317.0634693185014</v>
      </c>
      <c r="BI128" s="119">
        <f>[4]军团势力点战斗奖励设计!GR132+求节点(活动投放!$S$86:$S$121,活动投放!AR$86:AR$121,$BD128)</f>
        <v>422.92486422629588</v>
      </c>
      <c r="BJ128" s="119">
        <f>[4]军团势力点战斗奖励设计!GS132+求节点(活动投放!$S$86:$S$121,活动投放!AS$86:AS$121,$BD128)</f>
        <v>55.809208106658495</v>
      </c>
      <c r="BK128" s="119">
        <f>IF($BD128&lt;前期规划!$C$2,0,求节点(装备突破!$N$86:$N$121,装备突破!AQ$86:AQ$121,$BD128))</f>
        <v>0</v>
      </c>
      <c r="BL128" s="119">
        <f>IF($BD128&lt;前期规划!$C$2,0,求节点(装备突破!$N$86:$N$121,装备突破!AR$86:AR$121,$BD128))</f>
        <v>0</v>
      </c>
      <c r="BM128" s="119">
        <f>IF($BD128&lt;前期规划!$C$2,0,求节点(装备突破!$N$86:$N$121,装备突破!AS$86:AS$121,$BD128))</f>
        <v>0</v>
      </c>
      <c r="BN128" s="119">
        <f>IF($BD128&lt;前期规划!$C$2,0,求节点(装备突破!$N$86:$N$121,装备突破!AT$86:AT$121,$BD128))</f>
        <v>0</v>
      </c>
      <c r="BO128" s="119">
        <f>IF($BD128&lt;前期规划!$C$2,0,求节点(装备突破!$N$86:$N$121,装备突破!AU$86:AU$121,$BD128))</f>
        <v>179.54545454545456</v>
      </c>
      <c r="BP128" s="119">
        <f>IF($BD128&lt;前期规划!$C$2,0,求节点(装备突破!$N$86:$N$121,装备突破!AV$86:AV$121,$BD128))</f>
        <v>20.454545454545453</v>
      </c>
      <c r="BQ128" s="80">
        <f t="shared" si="70"/>
        <v>0</v>
      </c>
      <c r="BR128" s="80">
        <f t="shared" si="48"/>
        <v>0</v>
      </c>
      <c r="BS128" s="80">
        <f t="shared" si="49"/>
        <v>0</v>
      </c>
      <c r="BT128" s="80">
        <f t="shared" si="50"/>
        <v>0</v>
      </c>
      <c r="BU128" s="80">
        <f t="shared" si="51"/>
        <v>2.3555308893616478</v>
      </c>
      <c r="BV128" s="80">
        <f t="shared" si="52"/>
        <v>2.7284501741033043</v>
      </c>
      <c r="BY128" s="80">
        <v>123</v>
      </c>
      <c r="BZ128" s="119">
        <f>[4]军团势力点战斗奖励设计!GT132+求节点(活动投放!$S$126:$S$161,活动投放!AN$126:AN$161,$BY128)</f>
        <v>95.085940621119036</v>
      </c>
      <c r="CA128" s="119">
        <f>[4]军团势力点战斗奖励设计!GU132+求节点(活动投放!$S$126:$S$161,活动投放!AO$126:AO$161,$BY128)</f>
        <v>451.95402547969155</v>
      </c>
      <c r="CB128" s="119">
        <f>[4]军团势力点战斗奖励设计!GV132+求节点(活动投放!$S$126:$S$161,活动投放!AP$126:AP$161,$BY128)</f>
        <v>561.34638195685295</v>
      </c>
      <c r="CC128" s="119">
        <f>[4]军团势力点战斗奖励设计!GW132+求节点(活动投放!$S$126:$S$161,活动投放!AQ$126:AQ$161,$BY128)</f>
        <v>311.16719976173431</v>
      </c>
      <c r="CD128" s="119">
        <f>[4]军团势力点战斗奖励设计!GX132+求节点(活动投放!$S$126:$S$161,活动投放!AR$126:AR$161,$BY128)</f>
        <v>470.63556901437289</v>
      </c>
      <c r="CE128" s="119">
        <f>[4]军团势力点战斗奖励设计!GY132+求节点(活动投放!$S$126:$S$161,活动投放!AS$126:AS$161,$BY128)</f>
        <v>80.287589145670509</v>
      </c>
      <c r="CF128" s="119">
        <f>IF($BY128&lt;前期规划!$C$2,0,求节点(装备突破!$N$126:$N$161,装备突破!AQ$126:AQ$161,$BY128))</f>
        <v>0</v>
      </c>
      <c r="CG128" s="119">
        <f>IF($BY128&lt;前期规划!$C$2,0,求节点(装备突破!$N$126:$N$161,装备突破!AR$126:AR$161,$BY128))</f>
        <v>0</v>
      </c>
      <c r="CH128" s="119">
        <f>IF($BY128&lt;前期规划!$C$2,0,求节点(装备突破!$N$126:$N$161,装备突破!AS$126:AS$161,$BY128))</f>
        <v>0</v>
      </c>
      <c r="CI128" s="119">
        <f>IF($BY128&lt;前期规划!$C$2,0,求节点(装备突破!$N$126:$N$161,装备突破!AT$126:AT$161,$BY128))</f>
        <v>0</v>
      </c>
      <c r="CJ128" s="119">
        <f>IF($BY128&lt;前期规划!$C$2,0,求节点(装备突破!$N$126:$N$161,装备突破!AU$126:AU$161,$BY128))</f>
        <v>210</v>
      </c>
      <c r="CK128" s="119">
        <f>IF($BY128&lt;前期规划!$C$2,0,求节点(装备突破!$N$126:$N$161,装备突破!AV$126:AV$161,$BY128))</f>
        <v>30</v>
      </c>
      <c r="CL128" s="80">
        <f t="shared" si="71"/>
        <v>0</v>
      </c>
      <c r="CM128" s="80">
        <f t="shared" si="53"/>
        <v>0</v>
      </c>
      <c r="CN128" s="80">
        <f t="shared" si="54"/>
        <v>0</v>
      </c>
      <c r="CO128" s="80">
        <f t="shared" si="55"/>
        <v>0</v>
      </c>
      <c r="CP128" s="80">
        <f t="shared" si="56"/>
        <v>2.2411217572112996</v>
      </c>
      <c r="CQ128" s="80">
        <f t="shared" si="57"/>
        <v>2.6762529715223504</v>
      </c>
      <c r="CT128" s="80">
        <v>123</v>
      </c>
      <c r="CU128" s="119">
        <f>[4]军团势力点战斗奖励设计!GZ132+求节点(活动投放!$S$166:$S$201,活动投放!AN$166:AN$201,$CT128)</f>
        <v>61.628981302607144</v>
      </c>
      <c r="CV128" s="119">
        <f>[4]军团势力点战斗奖励设计!HA132+求节点(活动投放!$S$166:$S$201,活动投放!AO$166:AO$201,$CT128)</f>
        <v>499.85631822137839</v>
      </c>
      <c r="CW128" s="119">
        <f>[4]军团势力点战斗奖励设计!HB132+求节点(活动投放!$S$166:$S$201,活动投放!AP$166:AP$201,$CT128)</f>
        <v>819.05059187706968</v>
      </c>
      <c r="CX128" s="119">
        <f>[4]军团势力点战斗奖励设计!HC132+求节点(活动投放!$S$166:$S$201,活动投放!AQ$166:AQ$201,$CT128)</f>
        <v>418.76260276595372</v>
      </c>
      <c r="CY128" s="119">
        <f>[4]军团势力点战斗奖励设计!HD132+求节点(活动投放!$S$166:$S$201,活动投放!AR$166:AR$201,$CT128)</f>
        <v>744.30372386489785</v>
      </c>
      <c r="CZ128" s="119">
        <f>[4]军团势力点战斗奖励设计!HE132+求节点(活动投放!$S$166:$S$201,活动投放!AS$166:AS$201,$CT128)</f>
        <v>166.43718235789194</v>
      </c>
      <c r="DA128" s="119">
        <f>IF($CT128&lt;前期规划!$C$2,0,求节点(装备突破!$N$166:$N$201,装备突破!AQ$166:AQ$201,$CT128))</f>
        <v>0</v>
      </c>
      <c r="DB128" s="119">
        <f>IF($CT128&lt;前期规划!$C$2,0,求节点(装备突破!$N$166:$N$201,装备突破!AR$166:AR$201,$CT128))</f>
        <v>0</v>
      </c>
      <c r="DC128" s="119">
        <f>IF($CT128&lt;前期规划!$C$2,0,求节点(装备突破!$N$166:$N$201,装备突破!AS$166:AS$201,$CT128))</f>
        <v>0</v>
      </c>
      <c r="DD128" s="119">
        <f>IF($CT128&lt;前期规划!$C$2,0,求节点(装备突破!$N$166:$N$201,装备突破!AT$166:AT$201,$CT128))</f>
        <v>0</v>
      </c>
      <c r="DE128" s="119">
        <f>IF($CT128&lt;前期规划!$C$2,0,求节点(装备突破!$N$166:$N$201,装备突破!AU$166:AU$201,$CT128))</f>
        <v>280</v>
      </c>
      <c r="DF128" s="119">
        <f>IF($CT128&lt;前期规划!$C$2,0,求节点(装备突破!$N$166:$N$201,装备突破!AV$166:AV$201,$CT128))</f>
        <v>40</v>
      </c>
      <c r="DG128" s="80">
        <f t="shared" si="72"/>
        <v>0</v>
      </c>
      <c r="DH128" s="80">
        <f t="shared" si="58"/>
        <v>0</v>
      </c>
      <c r="DI128" s="80">
        <f t="shared" si="59"/>
        <v>0</v>
      </c>
      <c r="DJ128" s="80">
        <f t="shared" si="60"/>
        <v>0</v>
      </c>
      <c r="DK128" s="80">
        <f t="shared" si="61"/>
        <v>2.6582275852317778</v>
      </c>
      <c r="DL128" s="80">
        <f t="shared" si="62"/>
        <v>4.1609295589472985</v>
      </c>
      <c r="DN128" s="128">
        <f>[4]军团势力点战斗奖励设计!HE132/CZ128</f>
        <v>0.12014298258488174</v>
      </c>
      <c r="DO128" s="128">
        <f>求节点(活动投放!$S$166:$S$201,活动投放!AS$166:AS$201,$CT128)/CZ128</f>
        <v>0.87985701741511835</v>
      </c>
      <c r="DU128" s="140">
        <v>123</v>
      </c>
      <c r="DV128" s="140">
        <f>[4]军团势力点战斗奖励设计!AA132+[4]军团势力点战斗奖励设计!AF132+求节点(活动投放!$S$6:$S$41,活动投放!$BC$6:$BC$41,$DU128)</f>
        <v>89736.527206348546</v>
      </c>
      <c r="DW128" s="140">
        <f>[4]军团势力点战斗奖励设计!AB132+[4]军团势力点战斗奖励设计!AG132+求节点(活动投放!$S$46:$S$81,活动投放!$BC$46:$BC$81,$DU128)</f>
        <v>73441.177263309422</v>
      </c>
      <c r="DX128" s="140">
        <f>[4]军团势力点战斗奖励设计!AC132+[4]军团势力点战斗奖励设计!AH132+求节点(活动投放!$S$86:$S$121,活动投放!$BC$86:$BC$121,$DU128)</f>
        <v>58894.955740024787</v>
      </c>
      <c r="DY128" s="140">
        <f>[4]军团势力点战斗奖励设计!AD132+[4]军团势力点战斗奖励设计!AI132+求节点(活动投放!$S$126:$S$161,活动投放!$BC$126:$BC$161,$DU128)</f>
        <v>47142.072644584245</v>
      </c>
      <c r="DZ128" s="140">
        <f>[4]军团势力点战斗奖励设计!AE132+[4]军团势力点战斗奖励设计!AJ132+求节点(活动投放!$S$166:$S$201,活动投放!$BC$166:$BC$201,$DU128)</f>
        <v>40258.909368539353</v>
      </c>
      <c r="EA128" s="140">
        <f>[4]军团势力点战斗奖励设计!BI132+[4]军团势力点战斗奖励设计!BN132+求节点(活动投放!$S$6:$S$41,活动投放!$BE$6:$BE$41,$DU128)</f>
        <v>1661.5251376725098</v>
      </c>
      <c r="EB128" s="140">
        <f>[4]军团势力点战斗奖励设计!BJ132+[4]军团势力点战斗奖励设计!BO132+求节点(活动投放!$S$46:$S$81,活动投放!$BE$46:$BE$81,$DU128)</f>
        <v>1141.4968706705588</v>
      </c>
      <c r="EC128" s="140">
        <f>[4]军团势力点战斗奖励设计!BK132+[4]军团势力点战斗奖励设计!BP132+求节点(活动投放!$S$86:$S$121,活动投放!$BE$86:$BE$121,$DU128)</f>
        <v>806.95844984072721</v>
      </c>
      <c r="ED128" s="140">
        <f>[4]军团势力点战斗奖励设计!BL132+[4]军团势力点战斗奖励设计!BQ132+求节点(活动投放!$S$126:$S$161,活动投放!$BE$126:$BE$161,$DU128)</f>
        <v>714.40389653568309</v>
      </c>
      <c r="EE128" s="140">
        <f>[4]军团势力点战斗奖励设计!BM132+[4]军团势力点战斗奖励设计!BR132+求节点(活动投放!$S$166:$S$201,活动投放!$BE$166:$BE$201,$DU128)</f>
        <v>867.41199976731616</v>
      </c>
      <c r="EF128" s="140">
        <f t="shared" si="73"/>
        <v>1.8002842723975248</v>
      </c>
      <c r="EG128" s="140">
        <f t="shared" si="74"/>
        <v>2.1445869060265075</v>
      </c>
      <c r="EH128" s="140">
        <f t="shared" si="75"/>
        <v>2.4327958790463593</v>
      </c>
      <c r="EI128" s="140">
        <f t="shared" si="76"/>
        <v>2.1995994550229234</v>
      </c>
      <c r="EJ128" s="140">
        <f t="shared" si="77"/>
        <v>1.5470890948914255</v>
      </c>
      <c r="EM128" s="140">
        <v>123</v>
      </c>
      <c r="EN128" s="140">
        <f>[4]军团势力点战斗奖励设计!AK132+[4]军团势力点战斗奖励设计!AP132+求节点(活动投放!$S$6:$S$41,活动投放!$BD$6:$BD$41,$EM128)</f>
        <v>44771.923623270523</v>
      </c>
      <c r="EO128" s="140">
        <f>[4]军团势力点战斗奖励设计!AL132+[4]军团势力点战斗奖励设计!AQ132+求节点(活动投放!$S$46:$S$81,活动投放!$BD$46:$BD$81,$EM128)</f>
        <v>47663.335527798015</v>
      </c>
      <c r="EP128" s="140">
        <f>[4]军团势力点战斗奖励设计!AM132+[4]军团势力点战斗奖励设计!AR132+求节点(活动投放!$S$86:$S$121,活动投放!$BD$86:$BD$121,$EM128)</f>
        <v>47254.449328086157</v>
      </c>
      <c r="EQ128" s="140">
        <f>[4]军团势力点战斗奖励设计!AN132+[4]军团势力点战斗奖励设计!AS132+求节点(活动投放!$S$126:$S$161,活动投放!$BD$126:$BD$161,$EM128)</f>
        <v>53123.761654211892</v>
      </c>
      <c r="ER128" s="140">
        <f>[4]军团势力点战斗奖励设计!AO132+[4]军团势力点战斗奖励设计!AT132+求节点(活动投放!$S$166:$S$201,活动投放!$BD$166:$BD$201,$EM128)</f>
        <v>85150.938028880802</v>
      </c>
      <c r="ES128" s="140">
        <f>[4]军团势力点战斗奖励设计!BS132+[4]军团势力点战斗奖励设计!BX132+求节点(活动投放!$S$6:$S$41,活动投放!$BF$6:$BF$41,$EM128)</f>
        <v>895.43847246541054</v>
      </c>
      <c r="ET128" s="140">
        <f>[4]军团势力点战斗奖励设计!BT132+[4]军团势力点战斗奖励设计!BY132+求节点(活动投放!$S$46:$S$81,活动投放!$BF$46:$BF$81,$EM128)</f>
        <v>953.26671055596091</v>
      </c>
      <c r="EU128" s="140">
        <f>[4]军团势力点战斗奖励设计!BU132+[4]军团势力点战斗奖励设计!BZ132+求节点(活动投放!$S$86:$S$121,活动投放!$BF$86:$BF$121,$EM128)</f>
        <v>945.08898656172312</v>
      </c>
      <c r="EV128" s="140">
        <f>[4]军团势力点战斗奖励设计!BV132+[4]军团势力点战斗奖励设计!CA132+求节点(活动投放!$S$126:$S$161,活动投放!$BF$126:$BF$161,$EM128)</f>
        <v>1062.4752330842377</v>
      </c>
      <c r="EW128" s="140">
        <f>[4]军团势力点战斗奖励设计!BW132+[4]军团势力点战斗奖励设计!CB132+求节点(活动投放!$S$166:$S$201,活动投放!$BF$166:$BF$201,$EM128)</f>
        <v>1703.0187605776164</v>
      </c>
      <c r="EX128" s="140">
        <f t="shared" si="78"/>
        <v>0.99999999999999989</v>
      </c>
      <c r="EY128" s="140">
        <f t="shared" si="79"/>
        <v>0.99999999999999944</v>
      </c>
      <c r="EZ128" s="140">
        <f t="shared" si="80"/>
        <v>1</v>
      </c>
      <c r="FA128" s="140">
        <f t="shared" si="81"/>
        <v>1</v>
      </c>
      <c r="FB128" s="140">
        <f t="shared" si="82"/>
        <v>0.99999999999999989</v>
      </c>
    </row>
    <row r="129" spans="2:158" x14ac:dyDescent="0.15">
      <c r="B129" s="80">
        <v>124</v>
      </c>
      <c r="C129" s="119">
        <f>[4]军团势力点战斗奖励设计!GB133+求节点(活动投放!$S$6:$S$41,活动投放!AN$6:AN$41,$B129)</f>
        <v>290.98454404687169</v>
      </c>
      <c r="D129" s="119">
        <f>[4]军团势力点战斗奖励设计!GC133+求节点(活动投放!$S$6:$S$41,活动投放!AO$6:AO$41,$B129)</f>
        <v>1134.08449189869</v>
      </c>
      <c r="E129" s="119">
        <f>[4]军团势力点战斗奖励设计!GD133+求节点(活动投放!$S$6:$S$41,活动投放!AP$6:AP$41,$B129)</f>
        <v>857.26271877093268</v>
      </c>
      <c r="F129" s="119">
        <f>[4]军团势力点战斗奖励设计!GE133+求节点(活动投放!$S$6:$S$41,活动投放!AQ$6:AQ$41,$B129)</f>
        <v>476.08373200604899</v>
      </c>
      <c r="G129" s="119">
        <f>[4]军团势力点战斗奖励设计!GF133+求节点(活动投放!$S$6:$S$41,活动投放!AR$6:AR$41,$B129)</f>
        <v>452.95492750366191</v>
      </c>
      <c r="H129" s="119">
        <f>[4]军团势力点战斗奖励设计!GG133+求节点(活动投放!$S$6:$S$41,活动投放!AS$6:AS$41,$B129)</f>
        <v>52.972530733454221</v>
      </c>
      <c r="I129" s="119">
        <f>IF($B129&lt;前期规划!$C$2,0,求节点(装备突破!$N$6:$N$41,装备突破!AQ$6:AQ$41,$B129))</f>
        <v>0</v>
      </c>
      <c r="J129" s="119">
        <f>IF($B129&lt;前期规划!$C$2,0,求节点(装备突破!$N$6:$N$41,装备突破!AR$6:AR$41,$B129))</f>
        <v>0</v>
      </c>
      <c r="K129" s="119">
        <f>IF($B129&lt;前期规划!$C$2,0,求节点(装备突破!$N$6:$N$41,装备突破!AS$6:AS$41,$B129))</f>
        <v>0</v>
      </c>
      <c r="L129" s="119">
        <f>IF($B129&lt;前期规划!$C$2,0,求节点(装备突破!$N$6:$N$41,装备突破!AT$6:AT$41,$B129))</f>
        <v>0</v>
      </c>
      <c r="M129" s="119">
        <f>IF($B129&lt;前期规划!$C$2,0,求节点(装备突破!$N$6:$N$41,装备突破!AU$6:AU$41,$B129))</f>
        <v>117.54545454545456</v>
      </c>
      <c r="N129" s="119">
        <f>IF($B129&lt;前期规划!$C$2,0,求节点(装备突破!$N$6:$N$41,装备突破!AV$6:AV$41,$B129))</f>
        <v>2.4545454545454541</v>
      </c>
      <c r="O129" s="80">
        <f t="shared" si="63"/>
        <v>0</v>
      </c>
      <c r="P129" s="80">
        <f t="shared" si="64"/>
        <v>0</v>
      </c>
      <c r="Q129" s="80">
        <f t="shared" si="65"/>
        <v>0</v>
      </c>
      <c r="R129" s="80">
        <f t="shared" si="66"/>
        <v>0</v>
      </c>
      <c r="S129" s="80">
        <f t="shared" si="67"/>
        <v>3.8534448588865278</v>
      </c>
      <c r="T129" s="80">
        <f t="shared" si="68"/>
        <v>21.581401409925796</v>
      </c>
      <c r="V129" s="128">
        <f>[4]军团势力点战斗奖励设计!GD133/E129</f>
        <v>0.97763052746761248</v>
      </c>
      <c r="W129" s="128">
        <f>求节点(活动投放!$S$6:$S$41,活动投放!AP$6:AP$41,$B129)/E129</f>
        <v>2.2369472532387556E-2</v>
      </c>
      <c r="Y129" s="128">
        <f>[4]军团势力点战斗奖励设计!GE133/F129</f>
        <v>0.98066758857303493</v>
      </c>
      <c r="Z129" s="128">
        <f>求节点(活动投放!$S$6:$S$41,活动投放!AQ$6:AQ$41,$B129)/F129</f>
        <v>1.9332411426965141E-2</v>
      </c>
      <c r="AB129" s="128">
        <f>[4]军团势力点战斗奖励设计!GF133/G129</f>
        <v>0.96115599840926869</v>
      </c>
      <c r="AC129" s="128">
        <f>求节点(活动投放!$S$6:$S$41,活动投放!AR$6:AR$41,$B129)/G129</f>
        <v>3.8844001590731272E-2</v>
      </c>
      <c r="AE129" s="128">
        <f>[4]军团势力点战斗奖励设计!GG133/H129</f>
        <v>0.91317841645935072</v>
      </c>
      <c r="AF129" s="128">
        <f>求节点(活动投放!$S$6:$S$41,活动投放!AS$6:AS$41,$B129)/H129</f>
        <v>8.6821583540649214E-2</v>
      </c>
      <c r="AI129" s="80">
        <v>124</v>
      </c>
      <c r="AJ129" s="119">
        <f>[4]军团势力点战斗奖励设计!GH133+求节点(活动投放!$S$46:$S$81,活动投放!AN$46:AN$81,$AI129)</f>
        <v>234.2504143508647</v>
      </c>
      <c r="AK129" s="119">
        <f>[4]军团势力点战斗奖励设计!GI133+求节点(活动投放!$S$46:$S$81,活动投放!AO$46:AO$81,$AI129)</f>
        <v>807.71890566714387</v>
      </c>
      <c r="AL129" s="119">
        <f>[4]军团势力点战斗奖励设计!GJ133+求节点(活动投放!$S$46:$S$81,活动投放!AP$46:AP$81,$AI129)</f>
        <v>700.03730897538719</v>
      </c>
      <c r="AM129" s="119">
        <f>[4]军团势力点战斗奖励设计!GK133+求节点(活动投放!$S$46:$S$81,活动投放!AQ$46:AQ$81,$AI129)</f>
        <v>395.56485360793147</v>
      </c>
      <c r="AN129" s="119">
        <f>[4]军团势力点战斗奖励设计!GL133+求节点(活动投放!$S$46:$S$81,活动投放!AR$46:AR$81,$AI129)</f>
        <v>473.50603627441245</v>
      </c>
      <c r="AO129" s="119">
        <f>[4]军团势力点战斗奖励设计!GM133+求节点(活动投放!$S$46:$S$81,活动投放!AS$46:AS$81,$AI129)</f>
        <v>57.392070140432978</v>
      </c>
      <c r="AP129" s="119">
        <f>IF($AI129&lt;前期规划!$C$2,0,求节点(装备突破!$N$46:$N$81,装备突破!AQ$46:AQ$81,$AI129))</f>
        <v>0</v>
      </c>
      <c r="AQ129" s="119">
        <f>IF($AI129&lt;前期规划!$C$2,0,求节点(装备突破!$N$46:$N$81,装备突破!AR$46:AR$81,$AI129))</f>
        <v>0</v>
      </c>
      <c r="AR129" s="119">
        <f>IF($AI129&lt;前期规划!$C$2,0,求节点(装备突破!$N$46:$N$81,装备突破!AS$46:AS$81,$AI129))</f>
        <v>0</v>
      </c>
      <c r="AS129" s="119">
        <f>IF($AI129&lt;前期规划!$C$2,0,求节点(装备突破!$N$46:$N$81,装备突破!AT$46:AT$81,$AI129))</f>
        <v>0</v>
      </c>
      <c r="AT129" s="119">
        <f>IF($AI129&lt;前期规划!$C$2,0,求节点(装备突破!$N$46:$N$81,装备突破!AU$46:AU$81,$AI129))</f>
        <v>151.81818181818181</v>
      </c>
      <c r="AU129" s="119">
        <f>IF($AI129&lt;前期规划!$C$2,0,求节点(装备突破!$N$46:$N$81,装备突破!AV$46:AV$81,$AI129))</f>
        <v>8.1818181818181817</v>
      </c>
      <c r="AV129" s="80">
        <f t="shared" si="69"/>
        <v>0</v>
      </c>
      <c r="AW129" s="80">
        <f t="shared" si="43"/>
        <v>0</v>
      </c>
      <c r="AX129" s="80">
        <f t="shared" si="44"/>
        <v>0</v>
      </c>
      <c r="AY129" s="80">
        <f t="shared" si="45"/>
        <v>0</v>
      </c>
      <c r="AZ129" s="80">
        <f t="shared" si="46"/>
        <v>3.1189020353404415</v>
      </c>
      <c r="BA129" s="80">
        <f t="shared" si="47"/>
        <v>7.014586350497364</v>
      </c>
      <c r="BD129" s="80">
        <v>124</v>
      </c>
      <c r="BE129" s="119">
        <f>[4]军团势力点战斗奖励设计!GN133+求节点(活动投放!$S$86:$S$121,活动投放!AN$86:AN$121,$BD129)</f>
        <v>164.42807037471789</v>
      </c>
      <c r="BF129" s="119">
        <f>[4]军团势力点战斗奖励设计!GO133+求节点(活动投放!$S$86:$S$121,活动投放!AO$86:AO$121,$BD129)</f>
        <v>564.37999810807707</v>
      </c>
      <c r="BG129" s="119">
        <f>[4]军团势力点战斗奖励设计!GP133+求节点(活动投放!$S$86:$S$121,活动投放!AP$86:AP$121,$BD129)</f>
        <v>579.11807295520032</v>
      </c>
      <c r="BH129" s="119">
        <f>[4]军团势力点战斗奖励设计!GQ133+求节点(活动投放!$S$86:$S$121,活动投放!AQ$86:AQ$121,$BD129)</f>
        <v>333.87442138574767</v>
      </c>
      <c r="BI129" s="119">
        <f>[4]军团势力点战斗奖励设计!GR133+求节点(活动投放!$S$86:$S$121,活动投放!AR$86:AR$121,$BD129)</f>
        <v>460.74950637759997</v>
      </c>
      <c r="BJ129" s="119">
        <f>[4]军团势力点战斗奖励设计!GS133+求节点(活动投放!$S$86:$S$121,活动投放!AS$86:AS$121,$BD129)</f>
        <v>60.011946123470061</v>
      </c>
      <c r="BK129" s="119">
        <f>IF($BD129&lt;前期规划!$C$2,0,求节点(装备突破!$N$86:$N$121,装备突破!AQ$86:AQ$121,$BD129))</f>
        <v>0</v>
      </c>
      <c r="BL129" s="119">
        <f>IF($BD129&lt;前期规划!$C$2,0,求节点(装备突破!$N$86:$N$121,装备突破!AR$86:AR$121,$BD129))</f>
        <v>0</v>
      </c>
      <c r="BM129" s="119">
        <f>IF($BD129&lt;前期规划!$C$2,0,求节点(装备突破!$N$86:$N$121,装备突破!AS$86:AS$121,$BD129))</f>
        <v>0</v>
      </c>
      <c r="BN129" s="119">
        <f>IF($BD129&lt;前期规划!$C$2,0,求节点(装备突破!$N$86:$N$121,装备突破!AT$86:AT$121,$BD129))</f>
        <v>0</v>
      </c>
      <c r="BO129" s="119">
        <f>IF($BD129&lt;前期规划!$C$2,0,求节点(装备突破!$N$86:$N$121,装备突破!AU$86:AU$121,$BD129))</f>
        <v>179.54545454545456</v>
      </c>
      <c r="BP129" s="119">
        <f>IF($BD129&lt;前期规划!$C$2,0,求节点(装备突破!$N$86:$N$121,装备突破!AV$86:AV$121,$BD129))</f>
        <v>20.454545454545453</v>
      </c>
      <c r="BQ129" s="80">
        <f t="shared" si="70"/>
        <v>0</v>
      </c>
      <c r="BR129" s="80">
        <f t="shared" si="48"/>
        <v>0</v>
      </c>
      <c r="BS129" s="80">
        <f t="shared" si="49"/>
        <v>0</v>
      </c>
      <c r="BT129" s="80">
        <f t="shared" si="50"/>
        <v>0</v>
      </c>
      <c r="BU129" s="80">
        <f t="shared" si="51"/>
        <v>2.5661997823562528</v>
      </c>
      <c r="BV129" s="80">
        <f t="shared" si="52"/>
        <v>2.9339173660363143</v>
      </c>
      <c r="BY129" s="80">
        <v>124</v>
      </c>
      <c r="BZ129" s="119">
        <f>[4]军团势力点战斗奖励设计!GT133+求节点(活动投放!$S$126:$S$161,活动投放!AN$126:AN$161,$BY129)</f>
        <v>95.085940621119036</v>
      </c>
      <c r="CA129" s="119">
        <f>[4]军团势力点战斗奖励设计!GU133+求节点(活动投放!$S$126:$S$161,活动投放!AO$126:AO$161,$BY129)</f>
        <v>451.95402547969155</v>
      </c>
      <c r="CB129" s="119">
        <f>[4]军团势力点战斗奖励设计!GV133+求节点(活动投放!$S$126:$S$161,活动投放!AP$126:AP$161,$BY129)</f>
        <v>580.24990690144193</v>
      </c>
      <c r="CC129" s="119">
        <f>[4]军团势力点战斗奖励设计!GW133+求节点(活动投放!$S$126:$S$161,活动投放!AQ$126:AQ$161,$BY129)</f>
        <v>323.76954972479359</v>
      </c>
      <c r="CD129" s="119">
        <f>[4]军团势力点战斗奖励设计!GX133+求节点(活动投放!$S$126:$S$161,活动投放!AR$126:AR$161,$BY129)</f>
        <v>498.9908564312563</v>
      </c>
      <c r="CE129" s="119">
        <f>[4]军团势力点战斗奖励设计!GY133+求节点(活动投放!$S$126:$S$161,活动投放!AS$126:AS$161,$BY129)</f>
        <v>83.438176636435344</v>
      </c>
      <c r="CF129" s="119">
        <f>IF($BY129&lt;前期规划!$C$2,0,求节点(装备突破!$N$126:$N$161,装备突破!AQ$126:AQ$161,$BY129))</f>
        <v>0</v>
      </c>
      <c r="CG129" s="119">
        <f>IF($BY129&lt;前期规划!$C$2,0,求节点(装备突破!$N$126:$N$161,装备突破!AR$126:AR$161,$BY129))</f>
        <v>0</v>
      </c>
      <c r="CH129" s="119">
        <f>IF($BY129&lt;前期规划!$C$2,0,求节点(装备突破!$N$126:$N$161,装备突破!AS$126:AS$161,$BY129))</f>
        <v>0</v>
      </c>
      <c r="CI129" s="119">
        <f>IF($BY129&lt;前期规划!$C$2,0,求节点(装备突破!$N$126:$N$161,装备突破!AT$126:AT$161,$BY129))</f>
        <v>0</v>
      </c>
      <c r="CJ129" s="119">
        <f>IF($BY129&lt;前期规划!$C$2,0,求节点(装备突破!$N$126:$N$161,装备突破!AU$126:AU$161,$BY129))</f>
        <v>210</v>
      </c>
      <c r="CK129" s="119">
        <f>IF($BY129&lt;前期规划!$C$2,0,求节点(装备突破!$N$126:$N$161,装备突破!AV$126:AV$161,$BY129))</f>
        <v>30</v>
      </c>
      <c r="CL129" s="80">
        <f t="shared" si="71"/>
        <v>0</v>
      </c>
      <c r="CM129" s="80">
        <f t="shared" si="53"/>
        <v>0</v>
      </c>
      <c r="CN129" s="80">
        <f t="shared" si="54"/>
        <v>0</v>
      </c>
      <c r="CO129" s="80">
        <f t="shared" si="55"/>
        <v>0</v>
      </c>
      <c r="CP129" s="80">
        <f t="shared" si="56"/>
        <v>2.3761469353869349</v>
      </c>
      <c r="CQ129" s="80">
        <f t="shared" si="57"/>
        <v>2.7812725545478449</v>
      </c>
      <c r="CT129" s="80">
        <v>124</v>
      </c>
      <c r="CU129" s="119">
        <f>[4]军团势力点战斗奖励设计!GZ133+求节点(活动投放!$S$166:$S$201,活动投放!AN$166:AN$201,$CT129)</f>
        <v>61.628981302607144</v>
      </c>
      <c r="CV129" s="119">
        <f>[4]军团势力点战斗奖励设计!HA133+求节点(活动投放!$S$166:$S$201,活动投放!AO$166:AO$201,$CT129)</f>
        <v>499.85631822137839</v>
      </c>
      <c r="CW129" s="119">
        <f>[4]军团势力点战斗奖励设计!HB133+求节点(活动投放!$S$166:$S$201,活动投放!AP$166:AP$201,$CT129)</f>
        <v>830.57974712325404</v>
      </c>
      <c r="CX129" s="119">
        <f>[4]军团势力点战斗奖励设计!HC133+求节点(活动投放!$S$166:$S$201,活动投放!AQ$166:AQ$201,$CT129)</f>
        <v>426.44870626340997</v>
      </c>
      <c r="CY129" s="119">
        <f>[4]军团势力点战斗奖励设计!HD133+求节点(活动投放!$S$166:$S$201,活动投放!AR$166:AR$201,$CT129)</f>
        <v>761.59745673417433</v>
      </c>
      <c r="CZ129" s="119">
        <f>[4]军团势力点战斗奖励设计!HE133+求节点(活动投放!$S$166:$S$201,活动投放!AS$166:AS$201,$CT129)</f>
        <v>168.35870823225599</v>
      </c>
      <c r="DA129" s="119">
        <f>IF($CT129&lt;前期规划!$C$2,0,求节点(装备突破!$N$166:$N$201,装备突破!AQ$166:AQ$201,$CT129))</f>
        <v>0</v>
      </c>
      <c r="DB129" s="119">
        <f>IF($CT129&lt;前期规划!$C$2,0,求节点(装备突破!$N$166:$N$201,装备突破!AR$166:AR$201,$CT129))</f>
        <v>0</v>
      </c>
      <c r="DC129" s="119">
        <f>IF($CT129&lt;前期规划!$C$2,0,求节点(装备突破!$N$166:$N$201,装备突破!AS$166:AS$201,$CT129))</f>
        <v>0</v>
      </c>
      <c r="DD129" s="119">
        <f>IF($CT129&lt;前期规划!$C$2,0,求节点(装备突破!$N$166:$N$201,装备突破!AT$166:AT$201,$CT129))</f>
        <v>0</v>
      </c>
      <c r="DE129" s="119">
        <f>IF($CT129&lt;前期规划!$C$2,0,求节点(装备突破!$N$166:$N$201,装备突破!AU$166:AU$201,$CT129))</f>
        <v>280</v>
      </c>
      <c r="DF129" s="119">
        <f>IF($CT129&lt;前期规划!$C$2,0,求节点(装备突破!$N$166:$N$201,装备突破!AV$166:AV$201,$CT129))</f>
        <v>40</v>
      </c>
      <c r="DG129" s="80">
        <f t="shared" si="72"/>
        <v>0</v>
      </c>
      <c r="DH129" s="80">
        <f t="shared" si="58"/>
        <v>0</v>
      </c>
      <c r="DI129" s="80">
        <f t="shared" si="59"/>
        <v>0</v>
      </c>
      <c r="DJ129" s="80">
        <f t="shared" si="60"/>
        <v>0</v>
      </c>
      <c r="DK129" s="80">
        <f t="shared" si="61"/>
        <v>2.7199909169077654</v>
      </c>
      <c r="DL129" s="80">
        <f t="shared" si="62"/>
        <v>4.2089677058063995</v>
      </c>
      <c r="DN129" s="128">
        <f>[4]军团势力点战斗奖励设计!HE133/CZ129</f>
        <v>0.13018504124912147</v>
      </c>
      <c r="DO129" s="128">
        <f>求节点(活动投放!$S$166:$S$201,活动投放!AS$166:AS$201,$CT129)/CZ129</f>
        <v>0.86981495875087866</v>
      </c>
      <c r="DU129" s="140">
        <v>124</v>
      </c>
      <c r="DV129" s="140">
        <f>[4]军团势力点战斗奖励设计!AA133+[4]军团势力点战斗奖励设计!AF133+求节点(活动投放!$S$6:$S$41,活动投放!$BC$6:$BC$41,$DU129)</f>
        <v>95165.580488323438</v>
      </c>
      <c r="DW129" s="140">
        <f>[4]军团势力点战斗奖励设计!AB133+[4]军团势力点战斗奖励设计!AG133+求节点(活动投放!$S$46:$S$81,活动投放!$BC$46:$BC$81,$DU129)</f>
        <v>78175.246257412946</v>
      </c>
      <c r="DX129" s="140">
        <f>[4]军团势力点战斗奖励设计!AC133+[4]军团势力点战斗奖励设计!AH133+求节点(活动投放!$S$86:$S$121,活动投放!$BC$86:$BC$121,$DU129)</f>
        <v>62666.643703830036</v>
      </c>
      <c r="DY129" s="140">
        <f>[4]军团势力点战斗奖励设计!AD133+[4]军团势力点战斗奖励设计!AI133+求节点(活动投放!$S$126:$S$161,活动投放!$BC$126:$BC$161,$DU129)</f>
        <v>49861.610082342755</v>
      </c>
      <c r="DZ129" s="140">
        <f>[4]军团势力点战斗奖励设计!AE133+[4]军团势力点战斗奖励设计!AJ133+求节点(活动投放!$S$166:$S$201,活动投放!$BC$166:$BC$201,$DU129)</f>
        <v>41749.385189897097</v>
      </c>
      <c r="EA129" s="140">
        <f>[4]军团势力点战斗奖励设计!BI133+[4]军团势力点战斗奖励设计!BN133+求节点(活动投放!$S$6:$S$41,活动投放!$BE$6:$BE$41,$DU129)</f>
        <v>1661.5251376725098</v>
      </c>
      <c r="EB129" s="140">
        <f>[4]军团势力点战斗奖励设计!BJ133+[4]军团势力点战斗奖励设计!BO133+求节点(活动投放!$S$46:$S$81,活动投放!$BE$46:$BE$81,$DU129)</f>
        <v>1141.4968706705588</v>
      </c>
      <c r="EC129" s="140">
        <f>[4]军团势力点战斗奖励设计!BK133+[4]军团势力点战斗奖励设计!BP133+求节点(活动投放!$S$86:$S$121,活动投放!$BE$86:$BE$121,$DU129)</f>
        <v>806.95844984072721</v>
      </c>
      <c r="ED129" s="140">
        <f>[4]军团势力点战斗奖励设计!BL133+[4]军团势力点战斗奖励设计!BQ133+求节点(活动投放!$S$126:$S$161,活动投放!$BE$126:$BE$161,$DU129)</f>
        <v>714.40389653568309</v>
      </c>
      <c r="EE129" s="140">
        <f>[4]军团势力点战斗奖励设计!BM133+[4]军团势力点战斗奖励设计!BR133+求节点(活动投放!$S$166:$S$201,活动投放!$BE$166:$BE$201,$DU129)</f>
        <v>867.41199976731616</v>
      </c>
      <c r="EF129" s="140">
        <f t="shared" si="73"/>
        <v>1.9092013381880548</v>
      </c>
      <c r="EG129" s="140">
        <f t="shared" si="74"/>
        <v>2.282828458726299</v>
      </c>
      <c r="EH129" s="140">
        <f t="shared" si="75"/>
        <v>2.5885943989722073</v>
      </c>
      <c r="EI129" s="140">
        <f t="shared" si="76"/>
        <v>2.3264902073898597</v>
      </c>
      <c r="EJ129" s="140">
        <f t="shared" si="77"/>
        <v>1.6043658300437162</v>
      </c>
      <c r="EM129" s="140">
        <v>124</v>
      </c>
      <c r="EN129" s="140">
        <f>[4]军团势力点战斗奖励设计!AK133+[4]军团势力点战斗奖励设计!AP133+求节点(活动投放!$S$6:$S$41,活动投放!$BD$6:$BD$41,$EM129)</f>
        <v>50407.797982653981</v>
      </c>
      <c r="EO129" s="140">
        <f>[4]军团势力点战斗奖励设计!AL133+[4]军团势力点战斗奖励设计!AQ133+求节点(活动投放!$S$46:$S$81,活动投放!$BD$46:$BD$81,$EM129)</f>
        <v>52758.095492880857</v>
      </c>
      <c r="EP129" s="140">
        <f>[4]军团势力点战斗奖励设计!AM133+[4]军团势力点战斗奖励设计!AR133+求节点(活动投放!$S$86:$S$121,活动投放!$BD$86:$BD$121,$EM129)</f>
        <v>51457.18734489772</v>
      </c>
      <c r="EQ129" s="140">
        <f>[4]军团势力点战斗奖励设计!AN133+[4]军团势力点战斗奖励设计!AS133+求节点(活动投放!$S$126:$S$161,活动投放!$BD$126:$BD$161,$EM129)</f>
        <v>56274.349144976717</v>
      </c>
      <c r="ER129" s="140">
        <f>[4]军团势力点战斗奖励设计!AO133+[4]军团势力点战斗奖励设计!AT133+求节点(活动投放!$S$166:$S$201,活动投放!$BD$166:$BD$201,$EM129)</f>
        <v>87072.463903244861</v>
      </c>
      <c r="ES129" s="140">
        <f>[4]军团势力点战斗奖励设计!BS133+[4]军团势力点战斗奖励设计!BX133+求节点(活动投放!$S$6:$S$41,活动投放!$BF$6:$BF$41,$EM129)</f>
        <v>1008.1559596530797</v>
      </c>
      <c r="ET129" s="140">
        <f>[4]军团势力点战斗奖励设计!BT133+[4]军团势力点战斗奖励设计!BY133+求节点(活动投放!$S$46:$S$81,活动投放!$BF$46:$BF$81,$EM129)</f>
        <v>1055.1619098576177</v>
      </c>
      <c r="EU129" s="140">
        <f>[4]军团势力点战斗奖励设计!BU133+[4]军团势力点战斗奖励设计!BZ133+求节点(活动投放!$S$86:$S$121,活动投放!$BF$86:$BF$121,$EM129)</f>
        <v>1029.1437468979545</v>
      </c>
      <c r="EV129" s="140">
        <f>[4]军团势力点战斗奖励设计!BV133+[4]军团势力点战斗奖励设计!CA133+求节点(活动投放!$S$126:$S$161,活动投放!$BF$126:$BF$161,$EM129)</f>
        <v>1125.4869828995343</v>
      </c>
      <c r="EW129" s="140">
        <f>[4]军团势力点战斗奖励设计!BW133+[4]军团势力点战斗奖励设计!CB133+求节点(活动投放!$S$166:$S$201,活动投放!$BF$166:$BF$201,$EM129)</f>
        <v>1741.4492780648975</v>
      </c>
      <c r="EX129" s="140">
        <f t="shared" si="78"/>
        <v>1</v>
      </c>
      <c r="EY129" s="140">
        <f t="shared" si="79"/>
        <v>0.99999999999999933</v>
      </c>
      <c r="EZ129" s="140">
        <f t="shared" si="80"/>
        <v>0.99999999999999978</v>
      </c>
      <c r="FA129" s="140">
        <f t="shared" si="81"/>
        <v>1</v>
      </c>
      <c r="FB129" s="140">
        <f t="shared" si="82"/>
        <v>0.99999999999999989</v>
      </c>
    </row>
    <row r="130" spans="2:158" x14ac:dyDescent="0.15">
      <c r="B130" s="80">
        <v>125</v>
      </c>
      <c r="C130" s="119">
        <f>[4]军团势力点战斗奖励设计!GB134+求节点(活动投放!$S$6:$S$41,活动投放!AN$6:AN$41,$B130)</f>
        <v>290.98454404687169</v>
      </c>
      <c r="D130" s="119">
        <f>[4]军团势力点战斗奖励设计!GC134+求节点(活动投放!$S$6:$S$41,活动投放!AO$6:AO$41,$B130)</f>
        <v>1134.08449189869</v>
      </c>
      <c r="E130" s="119">
        <f>[4]军团势力点战斗奖励设计!GD134+求节点(活动投放!$S$6:$S$41,活动投放!AP$6:AP$41,$B130)</f>
        <v>893.50500223038921</v>
      </c>
      <c r="F130" s="119">
        <f>[4]军团势力点战斗奖励设计!GE134+求节点(活动投放!$S$6:$S$41,活动投放!AQ$6:AQ$41,$B130)</f>
        <v>500.24525431235332</v>
      </c>
      <c r="G130" s="119">
        <f>[4]军团势力点战斗奖励设计!GF134+求节点(活动投放!$S$6:$S$41,活动投放!AR$6:AR$41,$B130)</f>
        <v>507.3183526928467</v>
      </c>
      <c r="H130" s="119">
        <f>[4]军团势力点战斗奖励设计!GG134+求节点(活动投放!$S$6:$S$41,活动投放!AS$6:AS$41,$B130)</f>
        <v>59.012911310030304</v>
      </c>
      <c r="I130" s="119">
        <f>IF($B130&lt;前期规划!$C$2,0,求节点(装备突破!$N$6:$N$41,装备突破!AQ$6:AQ$41,$B130))</f>
        <v>0</v>
      </c>
      <c r="J130" s="119">
        <f>IF($B130&lt;前期规划!$C$2,0,求节点(装备突破!$N$6:$N$41,装备突破!AR$6:AR$41,$B130))</f>
        <v>0</v>
      </c>
      <c r="K130" s="119">
        <f>IF($B130&lt;前期规划!$C$2,0,求节点(装备突破!$N$6:$N$41,装备突破!AS$6:AS$41,$B130))</f>
        <v>0</v>
      </c>
      <c r="L130" s="119">
        <f>IF($B130&lt;前期规划!$C$2,0,求节点(装备突破!$N$6:$N$41,装备突破!AT$6:AT$41,$B130))</f>
        <v>0</v>
      </c>
      <c r="M130" s="119">
        <f>IF($B130&lt;前期规划!$C$2,0,求节点(装备突破!$N$6:$N$41,装备突破!AU$6:AU$41,$B130))</f>
        <v>117.54545454545456</v>
      </c>
      <c r="N130" s="119">
        <f>IF($B130&lt;前期规划!$C$2,0,求节点(装备突破!$N$6:$N$41,装备突破!AV$6:AV$41,$B130))</f>
        <v>2.4545454545454541</v>
      </c>
      <c r="O130" s="80">
        <f t="shared" si="63"/>
        <v>0</v>
      </c>
      <c r="P130" s="80">
        <f t="shared" si="64"/>
        <v>0</v>
      </c>
      <c r="Q130" s="80">
        <f t="shared" si="65"/>
        <v>0</v>
      </c>
      <c r="R130" s="80">
        <f t="shared" si="66"/>
        <v>0</v>
      </c>
      <c r="S130" s="80">
        <f t="shared" si="67"/>
        <v>4.3159333949120748</v>
      </c>
      <c r="T130" s="80">
        <f t="shared" si="68"/>
        <v>24.04229720038272</v>
      </c>
      <c r="V130" s="128">
        <f>[4]军团势力点战斗奖励设计!GD134/E130</f>
        <v>0.97853787634907763</v>
      </c>
      <c r="W130" s="128">
        <f>求节点(活动投放!$S$6:$S$41,活动投放!AP$6:AP$41,$B130)/E130</f>
        <v>2.1462123650922343E-2</v>
      </c>
      <c r="Y130" s="128">
        <f>[4]军团势力点战斗奖励设计!GE134/F130</f>
        <v>0.98160133154390894</v>
      </c>
      <c r="Z130" s="128">
        <f>求节点(活动投放!$S$6:$S$41,活动投放!AQ$6:AQ$41,$B130)/F130</f>
        <v>1.8398668456091071E-2</v>
      </c>
      <c r="AB130" s="128">
        <f>[4]军团势力点战斗奖励设计!GF134/G130</f>
        <v>0.96531845963961338</v>
      </c>
      <c r="AC130" s="128">
        <f>求节点(活动投放!$S$6:$S$41,活动投放!AR$6:AR$41,$B130)/G130</f>
        <v>3.4681540360386613E-2</v>
      </c>
      <c r="AE130" s="128">
        <f>[4]军团势力点战斗奖励设计!GG134/H130</f>
        <v>0.92206520742093101</v>
      </c>
      <c r="AF130" s="128">
        <f>求节点(活动投放!$S$6:$S$41,活动投放!AS$6:AS$41,$B130)/H130</f>
        <v>7.7934792579068934E-2</v>
      </c>
      <c r="AI130" s="80">
        <v>125</v>
      </c>
      <c r="AJ130" s="119">
        <f>[4]军团势力点战斗奖励设计!GH134+求节点(活动投放!$S$46:$S$81,活动投放!AN$46:AN$81,$AI130)</f>
        <v>234.2504143508647</v>
      </c>
      <c r="AK130" s="119">
        <f>[4]军团势力点战斗奖励设计!GI134+求节点(活动投放!$S$46:$S$81,活动投放!AO$46:AO$81,$AI130)</f>
        <v>807.71890566714387</v>
      </c>
      <c r="AL130" s="119">
        <f>[4]军团势力点战斗奖励设计!GJ134+求节点(活动投放!$S$46:$S$81,活动投放!AP$46:AP$81,$AI130)</f>
        <v>731.73808762088117</v>
      </c>
      <c r="AM130" s="119">
        <f>[4]军团势力点战斗奖励设计!GK134+求节点(活动投放!$S$46:$S$81,活动投放!AQ$46:AQ$81,$AI130)</f>
        <v>416.69870603826081</v>
      </c>
      <c r="AN130" s="119">
        <f>[4]军团势力点战斗奖励设计!GL134+求节点(活动投放!$S$46:$S$81,活动投放!AR$46:AR$81,$AI130)</f>
        <v>521.05720424265348</v>
      </c>
      <c r="AO130" s="119">
        <f>[4]军团势力点战斗奖励设计!GM134+求节点(活动投放!$S$46:$S$81,活动投放!AS$46:AS$81,$AI130)</f>
        <v>62.675533248015313</v>
      </c>
      <c r="AP130" s="119">
        <f>IF($AI130&lt;前期规划!$C$2,0,求节点(装备突破!$N$46:$N$81,装备突破!AQ$46:AQ$81,$AI130))</f>
        <v>0</v>
      </c>
      <c r="AQ130" s="119">
        <f>IF($AI130&lt;前期规划!$C$2,0,求节点(装备突破!$N$46:$N$81,装备突破!AR$46:AR$81,$AI130))</f>
        <v>0</v>
      </c>
      <c r="AR130" s="119">
        <f>IF($AI130&lt;前期规划!$C$2,0,求节点(装备突破!$N$46:$N$81,装备突破!AS$46:AS$81,$AI130))</f>
        <v>0</v>
      </c>
      <c r="AS130" s="119">
        <f>IF($AI130&lt;前期规划!$C$2,0,求节点(装备突破!$N$46:$N$81,装备突破!AT$46:AT$81,$AI130))</f>
        <v>0</v>
      </c>
      <c r="AT130" s="119">
        <f>IF($AI130&lt;前期规划!$C$2,0,求节点(装备突破!$N$46:$N$81,装备突破!AU$46:AU$81,$AI130))</f>
        <v>151.81818181818181</v>
      </c>
      <c r="AU130" s="119">
        <f>IF($AI130&lt;前期规划!$C$2,0,求节点(装备突破!$N$46:$N$81,装备突破!AV$46:AV$81,$AI130))</f>
        <v>8.1818181818181817</v>
      </c>
      <c r="AV130" s="80">
        <f t="shared" si="69"/>
        <v>0</v>
      </c>
      <c r="AW130" s="80">
        <f t="shared" si="43"/>
        <v>0</v>
      </c>
      <c r="AX130" s="80">
        <f t="shared" si="44"/>
        <v>0</v>
      </c>
      <c r="AY130" s="80">
        <f t="shared" si="45"/>
        <v>0</v>
      </c>
      <c r="AZ130" s="80">
        <f t="shared" si="46"/>
        <v>3.4321133213587953</v>
      </c>
      <c r="BA130" s="80">
        <f t="shared" si="47"/>
        <v>7.6603429525352054</v>
      </c>
      <c r="BD130" s="80">
        <v>125</v>
      </c>
      <c r="BE130" s="119">
        <f>[4]军团势力点战斗奖励设计!GN134+求节点(活动投放!$S$86:$S$121,活动投放!AN$86:AN$121,$BD130)</f>
        <v>164.42807037471789</v>
      </c>
      <c r="BF130" s="119">
        <f>[4]军团势力点战斗奖励设计!GO134+求节点(活动投放!$S$86:$S$121,活动投放!AO$86:AO$121,$BD130)</f>
        <v>564.37999810807707</v>
      </c>
      <c r="BG130" s="119">
        <f>[4]军团势力点战斗奖励设计!GP134+求节点(活动投放!$S$86:$S$121,活动投放!AP$86:AP$121,$BD130)</f>
        <v>606.07100850095617</v>
      </c>
      <c r="BH130" s="119">
        <f>[4]军团势力点战斗奖励设计!GQ134+求节点(活动投放!$S$86:$S$121,活动投放!AQ$86:AQ$121,$BD130)</f>
        <v>351.84304508291825</v>
      </c>
      <c r="BI130" s="119">
        <f>[4]军团势力点战斗奖励设计!GR134+求节点(活动投放!$S$86:$S$121,活动投放!AR$86:AR$121,$BD130)</f>
        <v>501.17890969623369</v>
      </c>
      <c r="BJ130" s="119">
        <f>[4]军团势力点战斗奖励设计!GS134+求节点(活动投放!$S$86:$S$121,活动投放!AS$86:AS$121,$BD130)</f>
        <v>64.5041020477627</v>
      </c>
      <c r="BK130" s="119">
        <f>IF($BD130&lt;前期规划!$C$2,0,求节点(装备突破!$N$86:$N$121,装备突破!AQ$86:AQ$121,$BD130))</f>
        <v>0</v>
      </c>
      <c r="BL130" s="119">
        <f>IF($BD130&lt;前期规划!$C$2,0,求节点(装备突破!$N$86:$N$121,装备突破!AR$86:AR$121,$BD130))</f>
        <v>0</v>
      </c>
      <c r="BM130" s="119">
        <f>IF($BD130&lt;前期规划!$C$2,0,求节点(装备突破!$N$86:$N$121,装备突破!AS$86:AS$121,$BD130))</f>
        <v>0</v>
      </c>
      <c r="BN130" s="119">
        <f>IF($BD130&lt;前期规划!$C$2,0,求节点(装备突破!$N$86:$N$121,装备突破!AT$86:AT$121,$BD130))</f>
        <v>0</v>
      </c>
      <c r="BO130" s="119">
        <f>IF($BD130&lt;前期规划!$C$2,0,求节点(装备突破!$N$86:$N$121,装备突破!AU$86:AU$121,$BD130))</f>
        <v>179.54545454545456</v>
      </c>
      <c r="BP130" s="119">
        <f>IF($BD130&lt;前期规划!$C$2,0,求节点(装备突破!$N$86:$N$121,装备突破!AV$86:AV$121,$BD130))</f>
        <v>20.454545454545453</v>
      </c>
      <c r="BQ130" s="80">
        <f t="shared" si="70"/>
        <v>0</v>
      </c>
      <c r="BR130" s="80">
        <f t="shared" si="48"/>
        <v>0</v>
      </c>
      <c r="BS130" s="80">
        <f t="shared" si="49"/>
        <v>0</v>
      </c>
      <c r="BT130" s="80">
        <f t="shared" si="50"/>
        <v>0</v>
      </c>
      <c r="BU130" s="80">
        <f t="shared" si="51"/>
        <v>2.7913762059030733</v>
      </c>
      <c r="BV130" s="80">
        <f t="shared" si="52"/>
        <v>3.153533877890621</v>
      </c>
      <c r="BY130" s="80">
        <v>125</v>
      </c>
      <c r="BZ130" s="119">
        <f>[4]军团势力点战斗奖励设计!GT134+求节点(活动投放!$S$126:$S$161,活动投放!AN$126:AN$161,$BY130)</f>
        <v>95.085940621119036</v>
      </c>
      <c r="CA130" s="119">
        <f>[4]军团势力点战斗奖励设计!GU134+求节点(活动投放!$S$126:$S$161,活动投放!AO$126:AO$161,$BY130)</f>
        <v>451.95402547969155</v>
      </c>
      <c r="CB130" s="119">
        <f>[4]军团势力点战斗奖励设计!GV134+求节点(活动投放!$S$126:$S$161,活动投放!AP$126:AP$161,$BY130)</f>
        <v>600.33259123520804</v>
      </c>
      <c r="CC130" s="119">
        <f>[4]军团势力点战斗奖励设计!GW134+求节点(活动投放!$S$126:$S$161,活动投放!AQ$126:AQ$161,$BY130)</f>
        <v>337.15800594730439</v>
      </c>
      <c r="CD130" s="119">
        <f>[4]军团势力点战斗奖励设计!GX134+求节点(活动投放!$S$126:$S$161,活动投放!AR$126:AR$161,$BY130)</f>
        <v>529.11488293190553</v>
      </c>
      <c r="CE130" s="119">
        <f>[4]军团势力点战斗奖励设计!GY134+求节点(活动投放!$S$126:$S$161,活动投放!AS$126:AS$161,$BY130)</f>
        <v>86.785290692063029</v>
      </c>
      <c r="CF130" s="119">
        <f>IF($BY130&lt;前期规划!$C$2,0,求节点(装备突破!$N$126:$N$161,装备突破!AQ$126:AQ$161,$BY130))</f>
        <v>0</v>
      </c>
      <c r="CG130" s="119">
        <f>IF($BY130&lt;前期规划!$C$2,0,求节点(装备突破!$N$126:$N$161,装备突破!AR$126:AR$161,$BY130))</f>
        <v>0</v>
      </c>
      <c r="CH130" s="119">
        <f>IF($BY130&lt;前期规划!$C$2,0,求节点(装备突破!$N$126:$N$161,装备突破!AS$126:AS$161,$BY130))</f>
        <v>0</v>
      </c>
      <c r="CI130" s="119">
        <f>IF($BY130&lt;前期规划!$C$2,0,求节点(装备突破!$N$126:$N$161,装备突破!AT$126:AT$161,$BY130))</f>
        <v>0</v>
      </c>
      <c r="CJ130" s="119">
        <f>IF($BY130&lt;前期规划!$C$2,0,求节点(装备突破!$N$126:$N$161,装备突破!AU$126:AU$161,$BY130))</f>
        <v>210</v>
      </c>
      <c r="CK130" s="119">
        <f>IF($BY130&lt;前期规划!$C$2,0,求节点(装备突破!$N$126:$N$161,装备突破!AV$126:AV$161,$BY130))</f>
        <v>30</v>
      </c>
      <c r="CL130" s="80">
        <f t="shared" si="71"/>
        <v>0</v>
      </c>
      <c r="CM130" s="80">
        <f t="shared" si="53"/>
        <v>0</v>
      </c>
      <c r="CN130" s="80">
        <f t="shared" si="54"/>
        <v>0</v>
      </c>
      <c r="CO130" s="80">
        <f t="shared" si="55"/>
        <v>0</v>
      </c>
      <c r="CP130" s="80">
        <f t="shared" si="56"/>
        <v>2.5195946806281215</v>
      </c>
      <c r="CQ130" s="80">
        <f t="shared" si="57"/>
        <v>2.8928430230687678</v>
      </c>
      <c r="CT130" s="80">
        <v>125</v>
      </c>
      <c r="CU130" s="119">
        <f>[4]军团势力点战斗奖励设计!GZ134+求节点(活动投放!$S$166:$S$201,活动投放!AN$166:AN$201,$CT130)</f>
        <v>61.628981302607144</v>
      </c>
      <c r="CV130" s="119">
        <f>[4]军团势力点战斗奖励设计!HA134+求节点(活动投放!$S$166:$S$201,活动投放!AO$166:AO$201,$CT130)</f>
        <v>499.85631822137839</v>
      </c>
      <c r="CW130" s="119">
        <f>[4]军团势力点战斗奖励设计!HB134+求节点(活动投放!$S$166:$S$201,活动投放!AP$166:AP$201,$CT130)</f>
        <v>841.81355172339477</v>
      </c>
      <c r="CX130" s="119">
        <f>[4]军团势力点战斗奖励设计!HC134+求节点(活动投放!$S$166:$S$201,活动投放!AQ$166:AQ$201,$CT130)</f>
        <v>433.93790933017044</v>
      </c>
      <c r="CY130" s="119">
        <f>[4]军团势力点战斗奖励设计!HD134+求节点(活动投放!$S$166:$S$201,活动投放!AR$166:AR$201,$CT130)</f>
        <v>778.44816363438554</v>
      </c>
      <c r="CZ130" s="119">
        <f>[4]军团势力点战斗奖励设计!HE134+求节点(活动投放!$S$166:$S$201,活动投放!AS$166:AS$201,$CT130)</f>
        <v>170.23100899894612</v>
      </c>
      <c r="DA130" s="119">
        <f>IF($CT130&lt;前期规划!$C$2,0,求节点(装备突破!$N$166:$N$201,装备突破!AQ$166:AQ$201,$CT130))</f>
        <v>0</v>
      </c>
      <c r="DB130" s="119">
        <f>IF($CT130&lt;前期规划!$C$2,0,求节点(装备突破!$N$166:$N$201,装备突破!AR$166:AR$201,$CT130))</f>
        <v>0</v>
      </c>
      <c r="DC130" s="119">
        <f>IF($CT130&lt;前期规划!$C$2,0,求节点(装备突破!$N$166:$N$201,装备突破!AS$166:AS$201,$CT130))</f>
        <v>0</v>
      </c>
      <c r="DD130" s="119">
        <f>IF($CT130&lt;前期规划!$C$2,0,求节点(装备突破!$N$166:$N$201,装备突破!AT$166:AT$201,$CT130))</f>
        <v>0</v>
      </c>
      <c r="DE130" s="119">
        <f>IF($CT130&lt;前期规划!$C$2,0,求节点(装备突破!$N$166:$N$201,装备突破!AU$166:AU$201,$CT130))</f>
        <v>280</v>
      </c>
      <c r="DF130" s="119">
        <f>IF($CT130&lt;前期规划!$C$2,0,求节点(装备突破!$N$166:$N$201,装备突破!AV$166:AV$201,$CT130))</f>
        <v>40</v>
      </c>
      <c r="DG130" s="80">
        <f t="shared" si="72"/>
        <v>0</v>
      </c>
      <c r="DH130" s="80">
        <f t="shared" si="58"/>
        <v>0</v>
      </c>
      <c r="DI130" s="80">
        <f t="shared" si="59"/>
        <v>0</v>
      </c>
      <c r="DJ130" s="80">
        <f t="shared" si="60"/>
        <v>0</v>
      </c>
      <c r="DK130" s="80">
        <f t="shared" si="61"/>
        <v>2.7801720129799485</v>
      </c>
      <c r="DL130" s="80">
        <f t="shared" si="62"/>
        <v>4.2557752249736529</v>
      </c>
      <c r="DN130" s="128">
        <f>[4]军团势力点战斗奖励设计!HE134/CZ130</f>
        <v>0.13975177778980596</v>
      </c>
      <c r="DO130" s="128">
        <f>求节点(活动投放!$S$166:$S$201,活动投放!AS$166:AS$201,$CT130)/CZ130</f>
        <v>0.86024822221019415</v>
      </c>
      <c r="DU130" s="140">
        <v>125</v>
      </c>
      <c r="DV130" s="140">
        <f>[4]军团势力点战斗奖励设计!AA134+[4]军团势力点战斗奖励设计!AF134+求节点(活动投放!$S$6:$S$41,活动投放!$BC$6:$BC$41,$DU130)</f>
        <v>100984.29572263986</v>
      </c>
      <c r="DW130" s="140">
        <f>[4]军团势力点战斗奖励设计!AB134+[4]军团势力点战斗奖励设计!AG134+求节点(活动投放!$S$46:$S$81,活动投放!$BC$46:$BC$81,$DU130)</f>
        <v>83084.658879502735</v>
      </c>
      <c r="DX130" s="140">
        <f>[4]军团势力点战斗奖励设计!AC134+[4]军团势力点战斗奖励设计!AH134+求节点(活动投放!$S$86:$S$121,活动投放!$BC$86:$BC$121,$DU130)</f>
        <v>66698.065687169597</v>
      </c>
      <c r="DY130" s="140">
        <f>[4]军团势力点战斗奖励设计!AD134+[4]军团势力点战斗奖励设计!AI134+求节点(活动投放!$S$126:$S$161,活动投放!$BC$126:$BC$161,$DU130)</f>
        <v>52747.990197017352</v>
      </c>
      <c r="DZ130" s="140">
        <f>[4]军团势力点战斗奖励设计!AE134+[4]军团势力点战斗奖励设计!AJ134+求节点(活动投放!$S$166:$S$201,活动投放!$BC$166:$BC$201,$DU130)</f>
        <v>43160.952015634131</v>
      </c>
      <c r="EA130" s="140">
        <f>[4]军团势力点战斗奖励设计!BI134+[4]军团势力点战斗奖励设计!BN134+求节点(活动投放!$S$6:$S$41,活动投放!$BE$6:$BE$41,$DU130)</f>
        <v>1661.5251376725098</v>
      </c>
      <c r="EB130" s="140">
        <f>[4]军团势力点战斗奖励设计!BJ134+[4]军团势力点战斗奖励设计!BO134+求节点(活动投放!$S$46:$S$81,活动投放!$BE$46:$BE$81,$DU130)</f>
        <v>1141.4968706705588</v>
      </c>
      <c r="EC130" s="140">
        <f>[4]军团势力点战斗奖励设计!BK134+[4]军团势力点战斗奖励设计!BP134+求节点(活动投放!$S$86:$S$121,活动投放!$BE$86:$BE$121,$DU130)</f>
        <v>806.95844984072721</v>
      </c>
      <c r="ED130" s="140">
        <f>[4]军团势力点战斗奖励设计!BL134+[4]军团势力点战斗奖励设计!BQ134+求节点(活动投放!$S$126:$S$161,活动投放!$BE$126:$BE$161,$DU130)</f>
        <v>714.40389653568309</v>
      </c>
      <c r="EE130" s="140">
        <f>[4]军团势力点战斗奖励设计!BM134+[4]军团势力点战斗奖励设计!BR134+求节点(活动投放!$S$166:$S$201,活动投放!$BE$166:$BE$201,$DU130)</f>
        <v>867.41199976731616</v>
      </c>
      <c r="EF130" s="140">
        <f t="shared" si="73"/>
        <v>2.025935758919668</v>
      </c>
      <c r="EG130" s="140">
        <f t="shared" si="74"/>
        <v>2.4261902949325256</v>
      </c>
      <c r="EH130" s="140">
        <f t="shared" si="75"/>
        <v>2.7551218488111782</v>
      </c>
      <c r="EI130" s="140">
        <f t="shared" si="76"/>
        <v>2.4611656633269168</v>
      </c>
      <c r="EJ130" s="140">
        <f t="shared" si="77"/>
        <v>1.6586102116492156</v>
      </c>
      <c r="EM130" s="140">
        <v>125</v>
      </c>
      <c r="EN130" s="140">
        <f>[4]军团势力点战斗奖励设计!AK134+[4]军团势力点战斗奖励设计!AP134+求节点(活动投放!$S$6:$S$41,活动投放!$BD$6:$BD$41,$EM130)</f>
        <v>56448.178559230066</v>
      </c>
      <c r="EO130" s="140">
        <f>[4]军团势力点战斗奖励设计!AL134+[4]军团势力点战斗奖励设计!AQ134+求节点(活动投放!$S$46:$S$81,活动投放!$BD$46:$BD$81,$EM130)</f>
        <v>58041.558600463191</v>
      </c>
      <c r="EP130" s="140">
        <f>[4]军团势力点战斗奖励设计!AM134+[4]军团势力点战斗奖励设计!AR134+求节点(活动投放!$S$86:$S$121,活动投放!$BD$86:$BD$121,$EM130)</f>
        <v>55949.343269190358</v>
      </c>
      <c r="EQ130" s="140">
        <f>[4]军团势力点战斗奖励设计!AN134+[4]军团势力点战斗奖励设计!AS134+求节点(活动投放!$S$126:$S$161,活动投放!$BD$126:$BD$161,$EM130)</f>
        <v>59621.463200604405</v>
      </c>
      <c r="ER130" s="140">
        <f>[4]军团势力点战斗奖励设计!AO134+[4]军团势力点战斗奖励设计!AT134+求节点(活动投放!$S$166:$S$201,活动投放!$BD$166:$BD$201,$EM130)</f>
        <v>88944.764669934986</v>
      </c>
      <c r="ES130" s="140">
        <f>[4]军团势力点战斗奖励设计!BS134+[4]军团势力点战斗奖励设计!BX134+求节点(活动投放!$S$6:$S$41,活动投放!$BF$6:$BF$41,$EM130)</f>
        <v>1128.9635711846013</v>
      </c>
      <c r="ET130" s="140">
        <f>[4]军团势力点战斗奖励设计!BT134+[4]军团势力点战斗奖励设计!BY134+求节点(活动投放!$S$46:$S$81,活动投放!$BF$46:$BF$81,$EM130)</f>
        <v>1160.8311720092645</v>
      </c>
      <c r="EU130" s="140">
        <f>[4]军团势力点战斗奖励设计!BU134+[4]军团势力点战斗奖励设计!BZ134+求节点(活动投放!$S$86:$S$121,活动投放!$BF$86:$BF$121,$EM130)</f>
        <v>1118.9868653838073</v>
      </c>
      <c r="EV130" s="140">
        <f>[4]军团势力点战斗奖励设计!BV134+[4]军团势力点战斗奖励设计!CA134+求节点(活动投放!$S$126:$S$161,活动投放!$BF$126:$BF$161,$EM130)</f>
        <v>1192.4292640120882</v>
      </c>
      <c r="EW130" s="140">
        <f>[4]军团势力点战斗奖励设计!BW134+[4]军团势力点战斗奖励设计!CB134+求节点(活动投放!$S$166:$S$201,活动投放!$BF$166:$BF$201,$EM130)</f>
        <v>1778.8952933987002</v>
      </c>
      <c r="EX130" s="140">
        <f t="shared" si="78"/>
        <v>1</v>
      </c>
      <c r="EY130" s="140">
        <f t="shared" si="79"/>
        <v>0.99999999999999944</v>
      </c>
      <c r="EZ130" s="140">
        <f t="shared" si="80"/>
        <v>0.99999999999999978</v>
      </c>
      <c r="FA130" s="140">
        <f t="shared" si="81"/>
        <v>1</v>
      </c>
      <c r="FB130" s="140">
        <f t="shared" si="82"/>
        <v>0.99999999999999978</v>
      </c>
    </row>
    <row r="131" spans="2:158" x14ac:dyDescent="0.15">
      <c r="B131" s="80">
        <v>126</v>
      </c>
      <c r="C131" s="119">
        <f>[4]军团势力点战斗奖励设计!GB135+求节点(活动投放!$S$6:$S$41,活动投放!AN$6:AN$41,$B131)</f>
        <v>290.98454404687169</v>
      </c>
      <c r="D131" s="119">
        <f>[4]军团势力点战斗奖励设计!GC135+求节点(活动投放!$S$6:$S$41,活动投放!AO$6:AO$41,$B131)</f>
        <v>1134.08449189869</v>
      </c>
      <c r="E131" s="119">
        <f>[4]军团势力点战斗奖励设计!GD135+求节点(活动投放!$S$6:$S$41,活动投放!AP$6:AP$41,$B131)</f>
        <v>932.34851986395176</v>
      </c>
      <c r="F131" s="119">
        <f>[4]军团势力点战斗奖励设计!GE135+求节点(活动投放!$S$6:$S$41,活动投放!AQ$6:AQ$41,$B131)</f>
        <v>526.14093273472838</v>
      </c>
      <c r="G131" s="119">
        <f>[4]军团势力点战斗奖励设计!GF135+求节点(活动投放!$S$6:$S$41,活动投放!AR$6:AR$41,$B131)</f>
        <v>565.58362914319048</v>
      </c>
      <c r="H131" s="119">
        <f>[4]军团势力点战斗奖励设计!GG135+求节点(活动投放!$S$6:$S$41,活动投放!AS$6:AS$41,$B131)</f>
        <v>65.486830915624054</v>
      </c>
      <c r="I131" s="119">
        <f>IF($B131&lt;前期规划!$C$2,0,求节点(装备突破!$N$6:$N$41,装备突破!AQ$6:AQ$41,$B131))</f>
        <v>0</v>
      </c>
      <c r="J131" s="119">
        <f>IF($B131&lt;前期规划!$C$2,0,求节点(装备突破!$N$6:$N$41,装备突破!AR$6:AR$41,$B131))</f>
        <v>0</v>
      </c>
      <c r="K131" s="119">
        <f>IF($B131&lt;前期规划!$C$2,0,求节点(装备突破!$N$6:$N$41,装备突破!AS$6:AS$41,$B131))</f>
        <v>0</v>
      </c>
      <c r="L131" s="119">
        <f>IF($B131&lt;前期规划!$C$2,0,求节点(装备突破!$N$6:$N$41,装备突破!AT$6:AT$41,$B131))</f>
        <v>0</v>
      </c>
      <c r="M131" s="119">
        <f>IF($B131&lt;前期规划!$C$2,0,求节点(装备突破!$N$6:$N$41,装备突破!AU$6:AU$41,$B131))</f>
        <v>117.54545454545456</v>
      </c>
      <c r="N131" s="119">
        <f>IF($B131&lt;前期规划!$C$2,0,求节点(装备突破!$N$6:$N$41,装备突破!AV$6:AV$41,$B131))</f>
        <v>2.4545454545454541</v>
      </c>
      <c r="O131" s="80">
        <f t="shared" si="63"/>
        <v>0</v>
      </c>
      <c r="P131" s="80">
        <f t="shared" si="64"/>
        <v>0</v>
      </c>
      <c r="Q131" s="80">
        <f t="shared" si="65"/>
        <v>0</v>
      </c>
      <c r="R131" s="80">
        <f t="shared" si="66"/>
        <v>0</v>
      </c>
      <c r="S131" s="80">
        <f t="shared" si="67"/>
        <v>4.8116163345515037</v>
      </c>
      <c r="T131" s="80">
        <f t="shared" si="68"/>
        <v>26.679820002661657</v>
      </c>
      <c r="V131" s="128">
        <f>[4]军团势力点战斗奖励设计!GD135/E131</f>
        <v>0.97943203165766324</v>
      </c>
      <c r="W131" s="128">
        <f>求节点(活动投放!$S$6:$S$41,活动投放!AP$6:AP$41,$B131)/E131</f>
        <v>2.056796834233672E-2</v>
      </c>
      <c r="Y131" s="128">
        <f>[4]军团势力点战斗奖励设计!GE135/F131</f>
        <v>0.98250687979551976</v>
      </c>
      <c r="Z131" s="128">
        <f>求节点(活动投放!$S$6:$S$41,活动投放!AQ$6:AQ$41,$B131)/F131</f>
        <v>1.7493120204480232E-2</v>
      </c>
      <c r="AB131" s="128">
        <f>[4]军团势力点战斗奖励设计!GF135/G131</f>
        <v>0.96889128146948666</v>
      </c>
      <c r="AC131" s="128">
        <f>求节点(活动投放!$S$6:$S$41,活动投放!AR$6:AR$41,$B131)/G131</f>
        <v>3.1108718530513443E-2</v>
      </c>
      <c r="AE131" s="128">
        <f>[4]军团势力点战斗奖励设计!GG135/H131</f>
        <v>0.92976971189276292</v>
      </c>
      <c r="AF131" s="128">
        <f>求节点(活动投放!$S$6:$S$41,活动投放!AS$6:AS$41,$B131)/H131</f>
        <v>7.0230288107237165E-2</v>
      </c>
      <c r="AI131" s="80">
        <v>126</v>
      </c>
      <c r="AJ131" s="119">
        <f>[4]军团势力点战斗奖励设计!GH135+求节点(活动投放!$S$46:$S$81,活动投放!AN$46:AN$81,$AI131)</f>
        <v>234.2504143508647</v>
      </c>
      <c r="AK131" s="119">
        <f>[4]军团势力点战斗奖励设计!GI135+求节点(活动投放!$S$46:$S$81,活动投放!AO$46:AO$81,$AI131)</f>
        <v>807.71890566714387</v>
      </c>
      <c r="AL131" s="119">
        <f>[4]军团势力点战斗奖励设计!GJ135+求节点(活动投放!$S$46:$S$81,活动投放!AP$46:AP$81,$AI131)</f>
        <v>766.65999632719343</v>
      </c>
      <c r="AM131" s="119">
        <f>[4]军团势力点战斗奖励设计!GK135+求节点(活动投放!$S$46:$S$81,活动投放!AQ$46:AQ$81,$AI131)</f>
        <v>439.97997850913561</v>
      </c>
      <c r="AN131" s="119">
        <f>[4]军团势力点战斗奖励设计!GL135+求节点(活动投放!$S$46:$S$81,活动投放!AR$46:AR$81,$AI131)</f>
        <v>573.44006730212175</v>
      </c>
      <c r="AO131" s="119">
        <f>[4]军团势力点战斗奖励设计!GM135+求节点(活动投放!$S$46:$S$81,活动投放!AS$46:AS$81,$AI131)</f>
        <v>68.495851365734012</v>
      </c>
      <c r="AP131" s="119">
        <f>IF($AI131&lt;前期规划!$C$2,0,求节点(装备突破!$N$46:$N$81,装备突破!AQ$46:AQ$81,$AI131))</f>
        <v>0</v>
      </c>
      <c r="AQ131" s="119">
        <f>IF($AI131&lt;前期规划!$C$2,0,求节点(装备突破!$N$46:$N$81,装备突破!AR$46:AR$81,$AI131))</f>
        <v>0</v>
      </c>
      <c r="AR131" s="119">
        <f>IF($AI131&lt;前期规划!$C$2,0,求节点(装备突破!$N$46:$N$81,装备突破!AS$46:AS$81,$AI131))</f>
        <v>0</v>
      </c>
      <c r="AS131" s="119">
        <f>IF($AI131&lt;前期规划!$C$2,0,求节点(装备突破!$N$46:$N$81,装备突破!AT$46:AT$81,$AI131))</f>
        <v>0</v>
      </c>
      <c r="AT131" s="119">
        <f>IF($AI131&lt;前期规划!$C$2,0,求节点(装备突破!$N$46:$N$81,装备突破!AU$46:AU$81,$AI131))</f>
        <v>151.81818181818181</v>
      </c>
      <c r="AU131" s="119">
        <f>IF($AI131&lt;前期规划!$C$2,0,求节点(装备突破!$N$46:$N$81,装备突破!AV$46:AV$81,$AI131))</f>
        <v>8.1818181818181817</v>
      </c>
      <c r="AV131" s="80">
        <f t="shared" si="69"/>
        <v>0</v>
      </c>
      <c r="AW131" s="80">
        <f t="shared" si="43"/>
        <v>0</v>
      </c>
      <c r="AX131" s="80">
        <f t="shared" si="44"/>
        <v>0</v>
      </c>
      <c r="AY131" s="80">
        <f t="shared" si="45"/>
        <v>0</v>
      </c>
      <c r="AZ131" s="80">
        <f t="shared" si="46"/>
        <v>3.7771501439061912</v>
      </c>
      <c r="BA131" s="80">
        <f t="shared" si="47"/>
        <v>8.3717151669230461</v>
      </c>
      <c r="BD131" s="80">
        <v>126</v>
      </c>
      <c r="BE131" s="119">
        <f>[4]军团势力点战斗奖励设计!GN135+求节点(活动投放!$S$86:$S$121,活动投放!AN$86:AN$121,$BD131)</f>
        <v>164.42807037471789</v>
      </c>
      <c r="BF131" s="119">
        <f>[4]军团势力点战斗奖励设计!GO135+求节点(活动投放!$S$86:$S$121,活动投放!AO$86:AO$121,$BD131)</f>
        <v>564.37999810807707</v>
      </c>
      <c r="BG131" s="119">
        <f>[4]军团势力点战斗奖励设计!GP135+求节点(活动投放!$S$86:$S$121,活动投放!AP$86:AP$121,$BD131)</f>
        <v>634.74697659407536</v>
      </c>
      <c r="BH131" s="119">
        <f>[4]军团势力点战斗奖励设计!GQ135+求节点(活动投放!$S$86:$S$121,活动投放!AQ$86:AQ$121,$BD131)</f>
        <v>370.96035714499772</v>
      </c>
      <c r="BI131" s="119">
        <f>[4]军团势力点战斗奖励设计!GR135+求节点(活动投放!$S$86:$S$121,活动投放!AR$86:AR$121,$BD131)</f>
        <v>544.19286183591248</v>
      </c>
      <c r="BJ131" s="119">
        <f>[4]军团势力点战斗奖励设计!GS135+求节点(活动投放!$S$86:$S$121,活动投放!AS$86:AS$121,$BD131)</f>
        <v>69.283430063282566</v>
      </c>
      <c r="BK131" s="119">
        <f>IF($BD131&lt;前期规划!$C$2,0,求节点(装备突破!$N$86:$N$121,装备突破!AQ$86:AQ$121,$BD131))</f>
        <v>0</v>
      </c>
      <c r="BL131" s="119">
        <f>IF($BD131&lt;前期规划!$C$2,0,求节点(装备突破!$N$86:$N$121,装备突破!AR$86:AR$121,$BD131))</f>
        <v>0</v>
      </c>
      <c r="BM131" s="119">
        <f>IF($BD131&lt;前期规划!$C$2,0,求节点(装备突破!$N$86:$N$121,装备突破!AS$86:AS$121,$BD131))</f>
        <v>0</v>
      </c>
      <c r="BN131" s="119">
        <f>IF($BD131&lt;前期规划!$C$2,0,求节点(装备突破!$N$86:$N$121,装备突破!AT$86:AT$121,$BD131))</f>
        <v>0</v>
      </c>
      <c r="BO131" s="119">
        <f>IF($BD131&lt;前期规划!$C$2,0,求节点(装备突破!$N$86:$N$121,装备突破!AU$86:AU$121,$BD131))</f>
        <v>179.54545454545456</v>
      </c>
      <c r="BP131" s="119">
        <f>IF($BD131&lt;前期规划!$C$2,0,求节点(装备突破!$N$86:$N$121,装备突破!AV$86:AV$121,$BD131))</f>
        <v>20.454545454545453</v>
      </c>
      <c r="BQ131" s="80">
        <f t="shared" si="70"/>
        <v>0</v>
      </c>
      <c r="BR131" s="80">
        <f t="shared" si="48"/>
        <v>0</v>
      </c>
      <c r="BS131" s="80">
        <f t="shared" si="49"/>
        <v>0</v>
      </c>
      <c r="BT131" s="80">
        <f t="shared" si="50"/>
        <v>0</v>
      </c>
      <c r="BU131" s="80">
        <f t="shared" si="51"/>
        <v>3.0309475849088794</v>
      </c>
      <c r="BV131" s="80">
        <f t="shared" si="52"/>
        <v>3.3871899142049258</v>
      </c>
      <c r="BY131" s="80">
        <v>126</v>
      </c>
      <c r="BZ131" s="119">
        <f>[4]军团势力点战斗奖励设计!GT135+求节点(活动投放!$S$126:$S$161,活动投放!AN$126:AN$161,$BY131)</f>
        <v>95.085940621119036</v>
      </c>
      <c r="CA131" s="119">
        <f>[4]军团势力点战斗奖励设计!GU135+求节点(活动投放!$S$126:$S$161,活动投放!AO$126:AO$161,$BY131)</f>
        <v>451.95402547969155</v>
      </c>
      <c r="CB131" s="119">
        <f>[4]军团势力点战斗奖励设计!GV135+求节点(活动投放!$S$126:$S$161,活动投放!AP$126:AP$161,$BY131)</f>
        <v>620.40866123177523</v>
      </c>
      <c r="CC131" s="119">
        <f>[4]军团势力点战斗奖励设计!GW135+求节点(活动投放!$S$126:$S$161,活动投放!AQ$126:AQ$161,$BY131)</f>
        <v>350.54205261168249</v>
      </c>
      <c r="CD131" s="119">
        <f>[4]军团势力点战斗奖励设计!GX135+求节点(活动投放!$S$126:$S$161,活动投放!AR$126:AR$161,$BY131)</f>
        <v>559.22898792675642</v>
      </c>
      <c r="CE131" s="119">
        <f>[4]军团势力点战斗奖励设计!GY135+求节点(活动投放!$S$126:$S$161,活动投放!AS$126:AS$161,$BY131)</f>
        <v>90.131302358157569</v>
      </c>
      <c r="CF131" s="119">
        <f>IF($BY131&lt;前期规划!$C$2,0,求节点(装备突破!$N$126:$N$161,装备突破!AQ$126:AQ$161,$BY131))</f>
        <v>0</v>
      </c>
      <c r="CG131" s="119">
        <f>IF($BY131&lt;前期规划!$C$2,0,求节点(装备突破!$N$126:$N$161,装备突破!AR$126:AR$161,$BY131))</f>
        <v>0</v>
      </c>
      <c r="CH131" s="119">
        <f>IF($BY131&lt;前期规划!$C$2,0,求节点(装备突破!$N$126:$N$161,装备突破!AS$126:AS$161,$BY131))</f>
        <v>0</v>
      </c>
      <c r="CI131" s="119">
        <f>IF($BY131&lt;前期规划!$C$2,0,求节点(装备突破!$N$126:$N$161,装备突破!AT$126:AT$161,$BY131))</f>
        <v>0</v>
      </c>
      <c r="CJ131" s="119">
        <f>IF($BY131&lt;前期规划!$C$2,0,求节点(装备突破!$N$126:$N$161,装备突破!AU$126:AU$161,$BY131))</f>
        <v>210</v>
      </c>
      <c r="CK131" s="119">
        <f>IF($BY131&lt;前期规划!$C$2,0,求节点(装备突破!$N$126:$N$161,装备突破!AV$126:AV$161,$BY131))</f>
        <v>30</v>
      </c>
      <c r="CL131" s="80">
        <f t="shared" si="71"/>
        <v>0</v>
      </c>
      <c r="CM131" s="80">
        <f t="shared" si="53"/>
        <v>0</v>
      </c>
      <c r="CN131" s="80">
        <f t="shared" si="54"/>
        <v>0</v>
      </c>
      <c r="CO131" s="80">
        <f t="shared" si="55"/>
        <v>0</v>
      </c>
      <c r="CP131" s="80">
        <f t="shared" si="56"/>
        <v>2.6629951806036019</v>
      </c>
      <c r="CQ131" s="80">
        <f t="shared" si="57"/>
        <v>3.004376745271919</v>
      </c>
      <c r="CT131" s="80">
        <v>126</v>
      </c>
      <c r="CU131" s="119">
        <f>[4]军团势力点战斗奖励设计!GZ135+求节点(活动投放!$S$166:$S$201,活动投放!AN$166:AN$201,$CT131)</f>
        <v>61.628981302607144</v>
      </c>
      <c r="CV131" s="119">
        <f>[4]军团势力点战斗奖励设计!HA135+求节点(活动投放!$S$166:$S$201,活动投放!AO$166:AO$201,$CT131)</f>
        <v>499.85631822137839</v>
      </c>
      <c r="CW131" s="119">
        <f>[4]军团势力点战斗奖励设计!HB135+求节点(活动投放!$S$166:$S$201,活动投放!AP$166:AP$201,$CT131)</f>
        <v>853.7833039573776</v>
      </c>
      <c r="CX131" s="119">
        <f>[4]军团势力点战斗奖励设计!HC135+求节点(活动投放!$S$166:$S$201,活动投放!AQ$166:AQ$201,$CT131)</f>
        <v>441.91774415282566</v>
      </c>
      <c r="CY131" s="119">
        <f>[4]军团势力点战斗奖励设计!HD135+求节点(活动投放!$S$166:$S$201,活动投放!AR$166:AR$201,$CT131)</f>
        <v>796.40279198535973</v>
      </c>
      <c r="CZ131" s="119">
        <f>[4]军团势力点战斗奖励设计!HE135+求节点(活动投放!$S$166:$S$201,活动投放!AS$166:AS$201,$CT131)</f>
        <v>172.22596770460993</v>
      </c>
      <c r="DA131" s="119">
        <f>IF($CT131&lt;前期规划!$C$2,0,求节点(装备突破!$N$166:$N$201,装备突破!AQ$166:AQ$201,$CT131))</f>
        <v>0</v>
      </c>
      <c r="DB131" s="119">
        <f>IF($CT131&lt;前期规划!$C$2,0,求节点(装备突破!$N$166:$N$201,装备突破!AR$166:AR$201,$CT131))</f>
        <v>0</v>
      </c>
      <c r="DC131" s="119">
        <f>IF($CT131&lt;前期规划!$C$2,0,求节点(装备突破!$N$166:$N$201,装备突破!AS$166:AS$201,$CT131))</f>
        <v>0</v>
      </c>
      <c r="DD131" s="119">
        <f>IF($CT131&lt;前期规划!$C$2,0,求节点(装备突破!$N$166:$N$201,装备突破!AT$166:AT$201,$CT131))</f>
        <v>0</v>
      </c>
      <c r="DE131" s="119">
        <f>IF($CT131&lt;前期规划!$C$2,0,求节点(装备突破!$N$166:$N$201,装备突破!AU$166:AU$201,$CT131))</f>
        <v>280</v>
      </c>
      <c r="DF131" s="119">
        <f>IF($CT131&lt;前期规划!$C$2,0,求节点(装备突破!$N$166:$N$201,装备突破!AV$166:AV$201,$CT131))</f>
        <v>40</v>
      </c>
      <c r="DG131" s="80">
        <f t="shared" si="72"/>
        <v>0</v>
      </c>
      <c r="DH131" s="80">
        <f t="shared" si="58"/>
        <v>0</v>
      </c>
      <c r="DI131" s="80">
        <f t="shared" si="59"/>
        <v>0</v>
      </c>
      <c r="DJ131" s="80">
        <f t="shared" si="60"/>
        <v>0</v>
      </c>
      <c r="DK131" s="80">
        <f t="shared" si="61"/>
        <v>2.844295685661999</v>
      </c>
      <c r="DL131" s="80">
        <f t="shared" si="62"/>
        <v>4.305649192615248</v>
      </c>
      <c r="DN131" s="128">
        <f>[4]军团势力点战斗奖励设计!HE135/CZ131</f>
        <v>0.14971635922199436</v>
      </c>
      <c r="DO131" s="128">
        <f>求节点(活动投放!$S$166:$S$201,活动投放!AS$166:AS$201,$CT131)/CZ131</f>
        <v>0.85028364077800567</v>
      </c>
      <c r="DU131" s="140">
        <v>126</v>
      </c>
      <c r="DV131" s="140">
        <f>[4]军团势力点战斗奖励设计!AA135+[4]军团势力点战斗奖励设计!AF135+求节点(活动投放!$S$6:$S$41,活动投放!$BC$6:$BC$41,$DU131)</f>
        <v>107220.64029683567</v>
      </c>
      <c r="DW131" s="140">
        <f>[4]军团势力点战斗奖励设计!AB135+[4]军团势力点战斗奖励设计!AG135+求节点(活动投放!$S$46:$S$81,活动投放!$BC$46:$BC$81,$DU131)</f>
        <v>88492.919077382918</v>
      </c>
      <c r="DX131" s="140">
        <f>[4]军团势力点战斗奖励设计!AC135+[4]军团势力点战斗奖励设计!AH135+求节点(活动投放!$S$86:$S$121,活动投放!$BC$86:$BC$121,$DU131)</f>
        <v>70987.206213918194</v>
      </c>
      <c r="DY131" s="140">
        <f>[4]军团势力点战斗奖励设计!AD135+[4]军团势力点战斗奖励设计!AI135+求节点(活动投放!$S$126:$S$161,活动投放!$BC$126:$BC$161,$DU131)</f>
        <v>55603.814374340625</v>
      </c>
      <c r="DZ131" s="140">
        <f>[4]军团势力点战斗奖励设计!AE135+[4]军团势力点战斗奖励设计!AJ135+求节点(活动投放!$S$166:$S$201,活动投放!$BC$166:$BC$201,$DU131)</f>
        <v>44665.723232526667</v>
      </c>
      <c r="EA131" s="140">
        <f>[4]军团势力点战斗奖励设计!BI135+[4]军团势力点战斗奖励设计!BN135+求节点(活动投放!$S$6:$S$41,活动投放!$BE$6:$BE$41,$DU131)</f>
        <v>1661.5251376725098</v>
      </c>
      <c r="EB131" s="140">
        <f>[4]军团势力点战斗奖励设计!BJ135+[4]军团势力点战斗奖励设计!BO135+求节点(活动投放!$S$46:$S$81,活动投放!$BE$46:$BE$81,$DU131)</f>
        <v>1141.4968706705588</v>
      </c>
      <c r="EC131" s="140">
        <f>[4]军团势力点战斗奖励设计!BK135+[4]军团势力点战斗奖励设计!BP135+求节点(活动投放!$S$86:$S$121,活动投放!$BE$86:$BE$121,$DU131)</f>
        <v>806.95844984072721</v>
      </c>
      <c r="ED131" s="140">
        <f>[4]军团势力点战斗奖励设计!BL135+[4]军团势力点战斗奖励设计!BQ135+求节点(活动投放!$S$126:$S$161,活动投放!$BE$126:$BE$161,$DU131)</f>
        <v>714.40389653568309</v>
      </c>
      <c r="EE131" s="140">
        <f>[4]军团势力点战斗奖励设计!BM135+[4]军团势力点战斗奖励设计!BR135+求节点(活动投放!$S$166:$S$201,活动投放!$BE$166:$BE$201,$DU131)</f>
        <v>867.41199976731616</v>
      </c>
      <c r="EF131" s="140">
        <f t="shared" si="73"/>
        <v>2.1510486132243538</v>
      </c>
      <c r="EG131" s="140">
        <f t="shared" si="74"/>
        <v>2.5841191903691274</v>
      </c>
      <c r="EH131" s="140">
        <f t="shared" si="75"/>
        <v>2.9322949745400662</v>
      </c>
      <c r="EI131" s="140">
        <f t="shared" si="76"/>
        <v>2.5944154114116182</v>
      </c>
      <c r="EJ131" s="140">
        <f t="shared" si="77"/>
        <v>1.7164362972654392</v>
      </c>
      <c r="EM131" s="140">
        <v>126</v>
      </c>
      <c r="EN131" s="140">
        <f>[4]军团势力点战斗奖励设计!AK135+[4]军团势力点战斗奖励设计!AP135+求节点(活动投放!$S$6:$S$41,活动投放!$BD$6:$BD$41,$EM131)</f>
        <v>62922.098164823823</v>
      </c>
      <c r="EO131" s="140">
        <f>[4]军团势力点战斗奖励设计!AL135+[4]军团势力点战斗奖励设计!AQ135+求节点(活动投放!$S$46:$S$81,活动投放!$BD$46:$BD$81,$EM131)</f>
        <v>63861.876718181877</v>
      </c>
      <c r="EP131" s="140">
        <f>[4]军团势力点战斗奖励设计!AM135+[4]军团势力点战斗奖励设计!AR135+求节点(活动投放!$S$86:$S$121,活动投放!$BD$86:$BD$121,$EM131)</f>
        <v>60728.671284710232</v>
      </c>
      <c r="EQ131" s="140">
        <f>[4]军团势力点战斗奖励设计!AN135+[4]军团势力点战斗奖励设计!AS135+求节点(活动投放!$S$126:$S$161,活动投放!$BD$126:$BD$161,$EM131)</f>
        <v>62967.474866698947</v>
      </c>
      <c r="ER131" s="140">
        <f>[4]军团势力点战斗奖励设计!AO135+[4]军团势力点战斗奖励设计!AT135+求节点(活动投放!$S$166:$S$201,活动投放!$BD$166:$BD$201,$EM131)</f>
        <v>90939.723375598784</v>
      </c>
      <c r="ES131" s="140">
        <f>[4]军团势力点战斗奖励设计!BS135+[4]军团势力点战斗奖励设计!BX135+求节点(活动投放!$S$6:$S$41,活动投放!$BF$6:$BF$41,$EM131)</f>
        <v>1258.4419632964766</v>
      </c>
      <c r="ET131" s="140">
        <f>[4]军团势力点战斗奖励设计!BT135+[4]军团势力点战斗奖励设计!BY135+求节点(活动投放!$S$46:$S$81,活动投放!$BF$46:$BF$81,$EM131)</f>
        <v>1277.2375343636381</v>
      </c>
      <c r="EU131" s="140">
        <f>[4]军团势力点战斗奖励设计!BU135+[4]军团势力点战斗奖励设计!BZ135+求节点(活动投放!$S$86:$S$121,活动投放!$BF$86:$BF$121,$EM131)</f>
        <v>1214.5734256942048</v>
      </c>
      <c r="EV131" s="140">
        <f>[4]军团势力点战斗奖励设计!BV135+[4]军团势力点战斗奖励设计!CA135+求节点(活动投放!$S$126:$S$161,活动投放!$BF$126:$BF$161,$EM131)</f>
        <v>1259.3494973339789</v>
      </c>
      <c r="EW131" s="140">
        <f>[4]军团势力点战斗奖励设计!BW135+[4]军团势力点战斗奖励设计!CB135+求节点(活动投放!$S$166:$S$201,活动投放!$BF$166:$BF$201,$EM131)</f>
        <v>1818.7944675119761</v>
      </c>
      <c r="EX131" s="140">
        <f t="shared" si="78"/>
        <v>0.99999999999999978</v>
      </c>
      <c r="EY131" s="140">
        <f t="shared" si="79"/>
        <v>0.99999999999999944</v>
      </c>
      <c r="EZ131" s="140">
        <f t="shared" si="80"/>
        <v>0.99999999999999978</v>
      </c>
      <c r="FA131" s="140">
        <f t="shared" si="81"/>
        <v>1</v>
      </c>
      <c r="FB131" s="140">
        <f t="shared" si="82"/>
        <v>0.99999999999999978</v>
      </c>
    </row>
    <row r="132" spans="2:158" x14ac:dyDescent="0.15">
      <c r="B132" s="80">
        <v>127</v>
      </c>
      <c r="C132" s="119">
        <f>[4]军团势力点战斗奖励设计!GB136+求节点(活动投放!$S$6:$S$41,活动投放!AN$6:AN$41,$B132)</f>
        <v>290.98454404687169</v>
      </c>
      <c r="D132" s="119">
        <f>[4]军团势力点战斗奖励设计!GC136+求节点(活动投放!$S$6:$S$41,活动投放!AO$6:AO$41,$B132)</f>
        <v>1134.08449189869</v>
      </c>
      <c r="E132" s="119">
        <f>[4]军团势力点战斗奖励设计!GD136+求节点(活动投放!$S$6:$S$41,活动投放!AP$6:AP$41,$B132)</f>
        <v>973.97997125516451</v>
      </c>
      <c r="F132" s="119">
        <f>[4]军团势力点战斗奖励设计!GE136+求节点(活动投放!$S$6:$S$41,活动投放!AQ$6:AQ$41,$B132)</f>
        <v>553.89523366220351</v>
      </c>
      <c r="G132" s="119">
        <f>[4]军团势力点战斗奖励设计!GF136+求节点(活动投放!$S$6:$S$41,活动投放!AR$6:AR$41,$B132)</f>
        <v>628.0308062300096</v>
      </c>
      <c r="H132" s="119">
        <f>[4]军团势力点战斗奖励设计!GG136+求节点(活动投放!$S$6:$S$41,活动投放!AS$6:AS$41,$B132)</f>
        <v>72.425406147492865</v>
      </c>
      <c r="I132" s="119">
        <f>IF($B132&lt;前期规划!$C$2,0,求节点(装备突破!$N$6:$N$41,装备突破!AQ$6:AQ$41,$B132))</f>
        <v>0</v>
      </c>
      <c r="J132" s="119">
        <f>IF($B132&lt;前期规划!$C$2,0,求节点(装备突破!$N$6:$N$41,装备突破!AR$6:AR$41,$B132))</f>
        <v>0</v>
      </c>
      <c r="K132" s="119">
        <f>IF($B132&lt;前期规划!$C$2,0,求节点(装备突破!$N$6:$N$41,装备突破!AS$6:AS$41,$B132))</f>
        <v>0</v>
      </c>
      <c r="L132" s="119">
        <f>IF($B132&lt;前期规划!$C$2,0,求节点(装备突破!$N$6:$N$41,装备突破!AT$6:AT$41,$B132))</f>
        <v>0</v>
      </c>
      <c r="M132" s="119">
        <f>IF($B132&lt;前期规划!$C$2,0,求节点(装备突破!$N$6:$N$41,装备突破!AU$6:AU$41,$B132))</f>
        <v>117.54545454545456</v>
      </c>
      <c r="N132" s="119">
        <f>IF($B132&lt;前期规划!$C$2,0,求节点(装备突破!$N$6:$N$41,装备突破!AV$6:AV$41,$B132))</f>
        <v>2.4545454545454541</v>
      </c>
      <c r="O132" s="80">
        <f t="shared" si="63"/>
        <v>0</v>
      </c>
      <c r="P132" s="80">
        <f t="shared" si="64"/>
        <v>0</v>
      </c>
      <c r="Q132" s="80">
        <f t="shared" si="65"/>
        <v>0</v>
      </c>
      <c r="R132" s="80">
        <f t="shared" si="66"/>
        <v>0</v>
      </c>
      <c r="S132" s="80">
        <f t="shared" si="67"/>
        <v>5.3428761550890211</v>
      </c>
      <c r="T132" s="80">
        <f t="shared" si="68"/>
        <v>29.506646948978581</v>
      </c>
      <c r="V132" s="128">
        <f>[4]军团势力点战斗奖励设计!GD136/E132</f>
        <v>0.9803111815370561</v>
      </c>
      <c r="W132" s="128">
        <f>求节点(活动投放!$S$6:$S$41,活动投放!AP$6:AP$41,$B132)/E132</f>
        <v>1.9688818462943906E-2</v>
      </c>
      <c r="Y132" s="128">
        <f>[4]军团势力点战斗奖励设计!GE136/F132</f>
        <v>0.98338341617425984</v>
      </c>
      <c r="Z132" s="128">
        <f>求节点(活动投放!$S$6:$S$41,活动投放!AQ$6:AQ$41,$B132)/F132</f>
        <v>1.6616583825740185E-2</v>
      </c>
      <c r="AB132" s="128">
        <f>[4]军团势力点战斗奖励设计!GF136/G132</f>
        <v>0.97198452408712266</v>
      </c>
      <c r="AC132" s="128">
        <f>求节点(活动投放!$S$6:$S$41,活动投放!AR$6:AR$41,$B132)/G132</f>
        <v>2.8015475912877407E-2</v>
      </c>
      <c r="AE132" s="128">
        <f>[4]军团势力点战斗奖励设计!GG136/H132</f>
        <v>0.93649798810837026</v>
      </c>
      <c r="AF132" s="128">
        <f>求节点(活动投放!$S$6:$S$41,活动投放!AS$6:AS$41,$B132)/H132</f>
        <v>6.3502011891629712E-2</v>
      </c>
      <c r="AI132" s="80">
        <v>127</v>
      </c>
      <c r="AJ132" s="119">
        <f>[4]军团势力点战斗奖励设计!GH136+求节点(活动投放!$S$46:$S$81,活动投放!AN$46:AN$81,$AI132)</f>
        <v>234.2504143508647</v>
      </c>
      <c r="AK132" s="119">
        <f>[4]军团势力点战斗奖励设计!GI136+求节点(活动投放!$S$46:$S$81,活动投放!AO$46:AO$81,$AI132)</f>
        <v>807.71890566714387</v>
      </c>
      <c r="AL132" s="119">
        <f>[4]军团势力点战斗奖励设计!GJ136+求节点(活动投放!$S$46:$S$81,活动投放!AP$46:AP$81,$AI132)</f>
        <v>803.36690534673096</v>
      </c>
      <c r="AM132" s="119">
        <f>[4]军团势力点战斗奖励设计!GK136+求节点(活动投放!$S$46:$S$81,活动投放!AQ$46:AQ$81,$AI132)</f>
        <v>464.45125118882737</v>
      </c>
      <c r="AN132" s="119">
        <f>[4]军团势力点战斗奖励设计!GL136+求节点(活动投放!$S$46:$S$81,活动投放!AR$46:AR$81,$AI132)</f>
        <v>628.50043083142828</v>
      </c>
      <c r="AO132" s="119">
        <f>[4]军团势力点战斗奖励设计!GM136+求节点(活动投放!$S$46:$S$81,活动投放!AS$46:AS$81,$AI132)</f>
        <v>74.613669535656953</v>
      </c>
      <c r="AP132" s="119">
        <f>IF($AI132&lt;前期规划!$C$2,0,求节点(装备突破!$N$46:$N$81,装备突破!AQ$46:AQ$81,$AI132))</f>
        <v>0</v>
      </c>
      <c r="AQ132" s="119">
        <f>IF($AI132&lt;前期规划!$C$2,0,求节点(装备突破!$N$46:$N$81,装备突破!AR$46:AR$81,$AI132))</f>
        <v>0</v>
      </c>
      <c r="AR132" s="119">
        <f>IF($AI132&lt;前期规划!$C$2,0,求节点(装备突破!$N$46:$N$81,装备突破!AS$46:AS$81,$AI132))</f>
        <v>0</v>
      </c>
      <c r="AS132" s="119">
        <f>IF($AI132&lt;前期规划!$C$2,0,求节点(装备突破!$N$46:$N$81,装备突破!AT$46:AT$81,$AI132))</f>
        <v>0</v>
      </c>
      <c r="AT132" s="119">
        <f>IF($AI132&lt;前期规划!$C$2,0,求节点(装备突破!$N$46:$N$81,装备突破!AU$46:AU$81,$AI132))</f>
        <v>151.81818181818181</v>
      </c>
      <c r="AU132" s="119">
        <f>IF($AI132&lt;前期规划!$C$2,0,求节点(装备突破!$N$46:$N$81,装备突破!AV$46:AV$81,$AI132))</f>
        <v>8.1818181818181817</v>
      </c>
      <c r="AV132" s="80">
        <f t="shared" si="69"/>
        <v>0</v>
      </c>
      <c r="AW132" s="80">
        <f t="shared" si="43"/>
        <v>0</v>
      </c>
      <c r="AX132" s="80">
        <f t="shared" si="44"/>
        <v>0</v>
      </c>
      <c r="AY132" s="80">
        <f t="shared" si="45"/>
        <v>0</v>
      </c>
      <c r="AZ132" s="80">
        <f t="shared" si="46"/>
        <v>4.1398231970932402</v>
      </c>
      <c r="BA132" s="80">
        <f t="shared" si="47"/>
        <v>9.119448498802516</v>
      </c>
      <c r="BD132" s="80">
        <v>127</v>
      </c>
      <c r="BE132" s="119">
        <f>[4]军团势力点战斗奖励设计!GN136+求节点(活动投放!$S$86:$S$121,活动投放!AN$86:AN$121,$BD132)</f>
        <v>164.42807037471789</v>
      </c>
      <c r="BF132" s="119">
        <f>[4]军团势力点战斗奖励设计!GO136+求节点(活动投放!$S$86:$S$121,活动投放!AO$86:AO$121,$BD132)</f>
        <v>564.37999810807707</v>
      </c>
      <c r="BG132" s="119">
        <f>[4]军团势力点战斗奖励设计!GP136+求节点(活动投放!$S$86:$S$121,活动投放!AP$86:AP$121,$BD132)</f>
        <v>663.10155244944747</v>
      </c>
      <c r="BH132" s="119">
        <f>[4]军团势力点战斗奖励设计!GQ136+求节点(活动投放!$S$86:$S$121,活动投放!AQ$86:AQ$121,$BD132)</f>
        <v>389.86340771524578</v>
      </c>
      <c r="BI132" s="119">
        <f>[4]军团势力点战斗奖励设计!GR136+求节点(活动投放!$S$86:$S$121,活动投放!AR$86:AR$121,$BD132)</f>
        <v>586.72472561897064</v>
      </c>
      <c r="BJ132" s="119">
        <f>[4]军团势力点战斗奖励设计!GS136+求节点(活动投放!$S$86:$S$121,活动投放!AS$86:AS$121,$BD132)</f>
        <v>74.009192705844583</v>
      </c>
      <c r="BK132" s="119">
        <f>IF($BD132&lt;前期规划!$C$2,0,求节点(装备突破!$N$86:$N$121,装备突破!AQ$86:AQ$121,$BD132))</f>
        <v>0</v>
      </c>
      <c r="BL132" s="119">
        <f>IF($BD132&lt;前期规划!$C$2,0,求节点(装备突破!$N$86:$N$121,装备突破!AR$86:AR$121,$BD132))</f>
        <v>0</v>
      </c>
      <c r="BM132" s="119">
        <f>IF($BD132&lt;前期规划!$C$2,0,求节点(装备突破!$N$86:$N$121,装备突破!AS$86:AS$121,$BD132))</f>
        <v>0</v>
      </c>
      <c r="BN132" s="119">
        <f>IF($BD132&lt;前期规划!$C$2,0,求节点(装备突破!$N$86:$N$121,装备突破!AT$86:AT$121,$BD132))</f>
        <v>0</v>
      </c>
      <c r="BO132" s="119">
        <f>IF($BD132&lt;前期规划!$C$2,0,求节点(装备突破!$N$86:$N$121,装备突破!AU$86:AU$121,$BD132))</f>
        <v>179.54545454545456</v>
      </c>
      <c r="BP132" s="119">
        <f>IF($BD132&lt;前期规划!$C$2,0,求节点(装备突破!$N$86:$N$121,装备突破!AV$86:AV$121,$BD132))</f>
        <v>20.454545454545453</v>
      </c>
      <c r="BQ132" s="80">
        <f t="shared" si="70"/>
        <v>0</v>
      </c>
      <c r="BR132" s="80">
        <f t="shared" si="48"/>
        <v>0</v>
      </c>
      <c r="BS132" s="80">
        <f t="shared" si="49"/>
        <v>0</v>
      </c>
      <c r="BT132" s="80">
        <f t="shared" si="50"/>
        <v>0</v>
      </c>
      <c r="BU132" s="80">
        <f t="shared" si="51"/>
        <v>3.2678339148398363</v>
      </c>
      <c r="BV132" s="80">
        <f t="shared" si="52"/>
        <v>3.6182271989524022</v>
      </c>
      <c r="BY132" s="80">
        <v>127</v>
      </c>
      <c r="BZ132" s="119">
        <f>[4]军团势力点战斗奖励设计!GT136+求节点(活动投放!$S$126:$S$161,活动投放!AN$126:AN$161,$BY132)</f>
        <v>95.085940621119036</v>
      </c>
      <c r="CA132" s="119">
        <f>[4]军团势力点战斗奖励设计!GU136+求节点(活动投放!$S$126:$S$161,活动投放!AO$126:AO$161,$BY132)</f>
        <v>451.95402547969155</v>
      </c>
      <c r="CB132" s="119">
        <f>[4]军团势力点战斗奖励设计!GV136+求节点(活动投放!$S$126:$S$161,活动投放!AP$126:AP$161,$BY132)</f>
        <v>641.00662552522385</v>
      </c>
      <c r="CC132" s="119">
        <f>[4]军团势力点战斗奖励设计!GW136+求节点(活动投放!$S$126:$S$161,活动投放!AQ$126:AQ$161,$BY132)</f>
        <v>364.27402880731489</v>
      </c>
      <c r="CD132" s="119">
        <f>[4]军团势力点战斗奖励设计!GX136+求节点(活动投放!$S$126:$S$161,活动投放!AR$126:AR$161,$BY132)</f>
        <v>590.12593436692919</v>
      </c>
      <c r="CE132" s="119">
        <f>[4]军团势力点战斗奖励设计!GY136+求节点(活动投放!$S$126:$S$161,活动投放!AS$126:AS$161,$BY132)</f>
        <v>93.564296407065655</v>
      </c>
      <c r="CF132" s="119">
        <f>IF($BY132&lt;前期规划!$C$2,0,求节点(装备突破!$N$126:$N$161,装备突破!AQ$126:AQ$161,$BY132))</f>
        <v>0</v>
      </c>
      <c r="CG132" s="119">
        <f>IF($BY132&lt;前期规划!$C$2,0,求节点(装备突破!$N$126:$N$161,装备突破!AR$126:AR$161,$BY132))</f>
        <v>0</v>
      </c>
      <c r="CH132" s="119">
        <f>IF($BY132&lt;前期规划!$C$2,0,求节点(装备突破!$N$126:$N$161,装备突破!AS$126:AS$161,$BY132))</f>
        <v>0</v>
      </c>
      <c r="CI132" s="119">
        <f>IF($BY132&lt;前期规划!$C$2,0,求节点(装备突破!$N$126:$N$161,装备突破!AT$126:AT$161,$BY132))</f>
        <v>0</v>
      </c>
      <c r="CJ132" s="119">
        <f>IF($BY132&lt;前期规划!$C$2,0,求节点(装备突破!$N$126:$N$161,装备突破!AU$126:AU$161,$BY132))</f>
        <v>210</v>
      </c>
      <c r="CK132" s="119">
        <f>IF($BY132&lt;前期规划!$C$2,0,求节点(装备突破!$N$126:$N$161,装备突破!AV$126:AV$161,$BY132))</f>
        <v>30</v>
      </c>
      <c r="CL132" s="80">
        <f t="shared" si="71"/>
        <v>0</v>
      </c>
      <c r="CM132" s="80">
        <f t="shared" si="53"/>
        <v>0</v>
      </c>
      <c r="CN132" s="80">
        <f t="shared" si="54"/>
        <v>0</v>
      </c>
      <c r="CO132" s="80">
        <f t="shared" si="55"/>
        <v>0</v>
      </c>
      <c r="CP132" s="80">
        <f t="shared" si="56"/>
        <v>2.8101234969853772</v>
      </c>
      <c r="CQ132" s="80">
        <f t="shared" si="57"/>
        <v>3.118809880235522</v>
      </c>
      <c r="CT132" s="80">
        <v>127</v>
      </c>
      <c r="CU132" s="119">
        <f>[4]军团势力点战斗奖励设计!GZ136+求节点(活动投放!$S$166:$S$201,活动投放!AN$166:AN$201,$CT132)</f>
        <v>61.628981302607144</v>
      </c>
      <c r="CV132" s="119">
        <f>[4]军团势力点战斗奖励设计!HA136+求节点(活动投放!$S$166:$S$201,活动投放!AO$166:AO$201,$CT132)</f>
        <v>499.85631822137839</v>
      </c>
      <c r="CW132" s="119">
        <f>[4]军团势力点战斗奖励设计!HB136+求节点(活动投放!$S$166:$S$201,活动投放!AP$166:AP$201,$CT132)</f>
        <v>866.55547251029247</v>
      </c>
      <c r="CX132" s="119">
        <f>[4]军团势力点战斗奖励设计!HC136+求节点(活动投放!$S$166:$S$201,活动投放!AQ$166:AQ$201,$CT132)</f>
        <v>450.43252318810232</v>
      </c>
      <c r="CY132" s="119">
        <f>[4]军团势力点战斗奖励设计!HD136+求节点(活动投放!$S$166:$S$201,活动投放!AR$166:AR$201,$CT132)</f>
        <v>815.5610448147321</v>
      </c>
      <c r="CZ132" s="119">
        <f>[4]军团势力点战斗奖励设计!HE136+求节点(活动投放!$S$166:$S$201,活动投放!AS$166:AS$201,$CT132)</f>
        <v>174.35466246342909</v>
      </c>
      <c r="DA132" s="119">
        <f>IF($CT132&lt;前期规划!$C$2,0,求节点(装备突破!$N$166:$N$201,装备突破!AQ$166:AQ$201,$CT132))</f>
        <v>0</v>
      </c>
      <c r="DB132" s="119">
        <f>IF($CT132&lt;前期规划!$C$2,0,求节点(装备突破!$N$166:$N$201,装备突破!AR$166:AR$201,$CT132))</f>
        <v>0</v>
      </c>
      <c r="DC132" s="119">
        <f>IF($CT132&lt;前期规划!$C$2,0,求节点(装备突破!$N$166:$N$201,装备突破!AS$166:AS$201,$CT132))</f>
        <v>0</v>
      </c>
      <c r="DD132" s="119">
        <f>IF($CT132&lt;前期规划!$C$2,0,求节点(装备突破!$N$166:$N$201,装备突破!AT$166:AT$201,$CT132))</f>
        <v>0</v>
      </c>
      <c r="DE132" s="119">
        <f>IF($CT132&lt;前期规划!$C$2,0,求节点(装备突破!$N$166:$N$201,装备突破!AU$166:AU$201,$CT132))</f>
        <v>280</v>
      </c>
      <c r="DF132" s="119">
        <f>IF($CT132&lt;前期规划!$C$2,0,求节点(装备突破!$N$166:$N$201,装备突破!AV$166:AV$201,$CT132))</f>
        <v>40</v>
      </c>
      <c r="DG132" s="80">
        <f t="shared" si="72"/>
        <v>0</v>
      </c>
      <c r="DH132" s="80">
        <f t="shared" si="58"/>
        <v>0</v>
      </c>
      <c r="DI132" s="80">
        <f t="shared" si="59"/>
        <v>0</v>
      </c>
      <c r="DJ132" s="80">
        <f t="shared" si="60"/>
        <v>0</v>
      </c>
      <c r="DK132" s="80">
        <f t="shared" si="61"/>
        <v>2.9127180171954716</v>
      </c>
      <c r="DL132" s="80">
        <f t="shared" si="62"/>
        <v>4.3588665615857272</v>
      </c>
      <c r="DN132" s="128">
        <f>[4]军团势力点战斗奖励设计!HE136/CZ132</f>
        <v>0.16009746577837028</v>
      </c>
      <c r="DO132" s="128">
        <f>求节点(活动投放!$S$166:$S$201,活动投放!AS$166:AS$201,$CT132)/CZ132</f>
        <v>0.83990253422162975</v>
      </c>
      <c r="DU132" s="140">
        <v>127</v>
      </c>
      <c r="DV132" s="140">
        <f>[4]军团势力点战斗奖励设计!AA136+[4]军团势力点战斗奖励设计!AF136+求节点(活动投放!$S$6:$S$41,活动投放!$BC$6:$BC$41,$DU132)</f>
        <v>113904.58891469093</v>
      </c>
      <c r="DW132" s="140">
        <f>[4]军团势力点战斗奖励设计!AB136+[4]军团势力点战斗奖励设计!AG136+求节点(活动投放!$S$46:$S$81,活动投放!$BC$46:$BC$81,$DU132)</f>
        <v>94177.617376868817</v>
      </c>
      <c r="DX132" s="140">
        <f>[4]军团势力点战斗奖励设计!AC136+[4]军团势力点战斗奖励设计!AH136+求节点(活动投放!$S$86:$S$121,活动投放!$BC$86:$BC$121,$DU132)</f>
        <v>75228.27525211488</v>
      </c>
      <c r="DY132" s="140">
        <f>[4]军团势力点战斗奖励设计!AD136+[4]军团势力点战斗奖励设计!AI136+求节点(活动投放!$S$126:$S$161,活动投放!$BC$126:$BC$161,$DU132)</f>
        <v>58552.114818883376</v>
      </c>
      <c r="DZ132" s="140">
        <f>[4]军团势力点战斗奖励设计!AE136+[4]军团势力点战斗奖励设计!AJ136+求节点(活动投放!$S$166:$S$201,活动投放!$BC$166:$BC$201,$DU132)</f>
        <v>46309.724386980488</v>
      </c>
      <c r="EA132" s="140">
        <f>[4]军团势力点战斗奖励设计!BI136+[4]军团势力点战斗奖励设计!BN136+求节点(活动投放!$S$6:$S$41,活动投放!$BE$6:$BE$41,$DU132)</f>
        <v>1661.5251376725098</v>
      </c>
      <c r="EB132" s="140">
        <f>[4]军团势力点战斗奖励设计!BJ136+[4]军团势力点战斗奖励设计!BO136+求节点(活动投放!$S$46:$S$81,活动投放!$BE$46:$BE$81,$DU132)</f>
        <v>1141.4968706705588</v>
      </c>
      <c r="EC132" s="140">
        <f>[4]军团势力点战斗奖励设计!BK136+[4]军团势力点战斗奖励设计!BP136+求节点(活动投放!$S$86:$S$121,活动投放!$BE$86:$BE$121,$DU132)</f>
        <v>806.95844984072721</v>
      </c>
      <c r="ED132" s="140">
        <f>[4]军团势力点战斗奖励设计!BL136+[4]军团势力点战斗奖励设计!BQ136+求节点(活动投放!$S$126:$S$161,活动投放!$BE$126:$BE$161,$DU132)</f>
        <v>714.40389653568309</v>
      </c>
      <c r="EE132" s="140">
        <f>[4]军团势力点战斗奖励设计!BM136+[4]军团势力点战斗奖励设计!BR136+求节点(活动投放!$S$166:$S$201,活动投放!$BE$166:$BE$201,$DU132)</f>
        <v>867.41199976731616</v>
      </c>
      <c r="EF132" s="140">
        <f t="shared" si="73"/>
        <v>2.2851412502902857</v>
      </c>
      <c r="EG132" s="140">
        <f t="shared" si="74"/>
        <v>2.7501204718311461</v>
      </c>
      <c r="EH132" s="140">
        <f t="shared" si="75"/>
        <v>3.1074823933815097</v>
      </c>
      <c r="EI132" s="140">
        <f t="shared" si="76"/>
        <v>2.7319800047198659</v>
      </c>
      <c r="EJ132" s="140">
        <f t="shared" si="77"/>
        <v>1.7796127791408274</v>
      </c>
      <c r="EM132" s="140">
        <v>127</v>
      </c>
      <c r="EN132" s="140">
        <f>[4]军团势力点战斗奖励设计!AK136+[4]军团势力点战斗奖励设计!AP136+求节点(活动投放!$S$6:$S$41,活动投放!$BD$6:$BD$41,$EM132)</f>
        <v>69860.673396692611</v>
      </c>
      <c r="EO132" s="140">
        <f>[4]军团势力点战斗奖励设计!AL136+[4]军团势力点战斗奖励设计!AQ136+求节点(活动投放!$S$46:$S$81,活动投放!$BD$46:$BD$81,$EM132)</f>
        <v>69979.694888104816</v>
      </c>
      <c r="EP132" s="140">
        <f>[4]军团势力点战斗奖励设计!AM136+[4]军团势力点战斗奖励设计!AR136+求节点(活动投放!$S$86:$S$121,活动投放!$BD$86:$BD$121,$EM132)</f>
        <v>65454.43392727225</v>
      </c>
      <c r="EQ132" s="140">
        <f>[4]军团势力点战斗奖励设计!AN136+[4]军团势力点战斗奖励设计!AS136+求节点(活动投放!$S$126:$S$161,活动投放!$BD$126:$BD$161,$EM132)</f>
        <v>66400.468915607024</v>
      </c>
      <c r="ER132" s="140">
        <f>[4]军团势力点战斗奖励设计!AO136+[4]军团势力点战斗奖励设计!AT136+求节点(活动投放!$S$166:$S$201,活动投放!$BD$166:$BD$201,$EM132)</f>
        <v>93068.418134417938</v>
      </c>
      <c r="ES132" s="140">
        <f>[4]军团势力点战斗奖励设计!BS136+[4]军团势力点战斗奖励设计!BX136+求节点(活动投放!$S$6:$S$41,活动投放!$BF$6:$BF$41,$EM132)</f>
        <v>1397.2134679338526</v>
      </c>
      <c r="ET132" s="140">
        <f>[4]军团势力点战斗奖励设计!BT136+[4]军团势力点战斗奖励设计!BY136+求节点(活动投放!$S$46:$S$81,活动投放!$BF$46:$BF$81,$EM132)</f>
        <v>1399.5938977620967</v>
      </c>
      <c r="EU132" s="140">
        <f>[4]军团势力点战斗奖励设计!BU136+[4]军团势力点战斗奖励设计!BZ136+求节点(活动投放!$S$86:$S$121,活动投放!$BF$86:$BF$121,$EM132)</f>
        <v>1309.0886785454452</v>
      </c>
      <c r="EV132" s="140">
        <f>[4]军团势力点战斗奖励设计!BV136+[4]军团势力点战斗奖励设计!CA136+求节点(活动投放!$S$126:$S$161,活动投放!$BF$126:$BF$161,$EM132)</f>
        <v>1328.0093783121406</v>
      </c>
      <c r="EW132" s="140">
        <f>[4]军团势力点战斗奖励设计!BW136+[4]军团势力点战斗奖励设计!CB136+求节点(活动投放!$S$166:$S$201,活动投放!$BF$166:$BF$201,$EM132)</f>
        <v>1861.3683626883594</v>
      </c>
      <c r="EX132" s="140">
        <f t="shared" si="78"/>
        <v>0.99999999999999967</v>
      </c>
      <c r="EY132" s="140">
        <f t="shared" si="79"/>
        <v>0.99999999999999967</v>
      </c>
      <c r="EZ132" s="140">
        <f t="shared" si="80"/>
        <v>0.99999999999999978</v>
      </c>
      <c r="FA132" s="140">
        <f t="shared" si="81"/>
        <v>0.99999999999999978</v>
      </c>
      <c r="FB132" s="140">
        <f t="shared" si="82"/>
        <v>0.99999999999999967</v>
      </c>
    </row>
    <row r="133" spans="2:158" x14ac:dyDescent="0.15">
      <c r="B133" s="80">
        <v>128</v>
      </c>
      <c r="C133" s="119">
        <f>[4]军团势力点战斗奖励设计!GB137+求节点(活动投放!$S$6:$S$41,活动投放!AN$6:AN$41,$B133)</f>
        <v>290.98454404687169</v>
      </c>
      <c r="D133" s="119">
        <f>[4]军团势力点战斗奖励设计!GC137+求节点(活动投放!$S$6:$S$41,活动投放!AO$6:AO$41,$B133)</f>
        <v>1134.08449189869</v>
      </c>
      <c r="E133" s="119">
        <f>[4]军团势力点战斗奖励设计!GD137+求节点(活动投放!$S$6:$S$41,活动投放!AP$6:AP$41,$B133)</f>
        <v>1018.5994560631372</v>
      </c>
      <c r="F133" s="119">
        <f>[4]军团势力点战斗奖励设计!GE137+求节点(活动投放!$S$6:$S$41,活动投放!AQ$6:AQ$41,$B133)</f>
        <v>583.64155686751872</v>
      </c>
      <c r="G133" s="119">
        <f>[4]军团势力点战斗奖励设计!GF137+求节点(活动投放!$S$6:$S$41,活动投放!AR$6:AR$41,$B133)</f>
        <v>694.96003344196868</v>
      </c>
      <c r="H133" s="119">
        <f>[4]军团势力点战斗奖励设计!GG137+求节点(活动投放!$S$6:$S$41,活动投放!AS$6:AS$41,$B133)</f>
        <v>79.861986948821652</v>
      </c>
      <c r="I133" s="119">
        <f>IF($B133&lt;前期规划!$C$2,0,求节点(装备突破!$N$6:$N$41,装备突破!AQ$6:AQ$41,$B133))</f>
        <v>0</v>
      </c>
      <c r="J133" s="119">
        <f>IF($B133&lt;前期规划!$C$2,0,求节点(装备突破!$N$6:$N$41,装备突破!AR$6:AR$41,$B133))</f>
        <v>0</v>
      </c>
      <c r="K133" s="119">
        <f>IF($B133&lt;前期规划!$C$2,0,求节点(装备突破!$N$6:$N$41,装备突破!AS$6:AS$41,$B133))</f>
        <v>0</v>
      </c>
      <c r="L133" s="119">
        <f>IF($B133&lt;前期规划!$C$2,0,求节点(装备突破!$N$6:$N$41,装备突破!AT$6:AT$41,$B133))</f>
        <v>0</v>
      </c>
      <c r="M133" s="119">
        <f>IF($B133&lt;前期规划!$C$2,0,求节点(装备突破!$N$6:$N$41,装备突破!AU$6:AU$41,$B133))</f>
        <v>117.54545454545456</v>
      </c>
      <c r="N133" s="119">
        <f>IF($B133&lt;前期规划!$C$2,0,求节点(装备突破!$N$6:$N$41,装备突破!AV$6:AV$41,$B133))</f>
        <v>2.4545454545454541</v>
      </c>
      <c r="O133" s="80">
        <f t="shared" si="63"/>
        <v>0</v>
      </c>
      <c r="P133" s="80">
        <f t="shared" si="64"/>
        <v>0</v>
      </c>
      <c r="Q133" s="80">
        <f t="shared" si="65"/>
        <v>0</v>
      </c>
      <c r="R133" s="80">
        <f t="shared" si="66"/>
        <v>0</v>
      </c>
      <c r="S133" s="80">
        <f t="shared" si="67"/>
        <v>5.9122663324529423</v>
      </c>
      <c r="T133" s="80">
        <f t="shared" si="68"/>
        <v>32.536365053223641</v>
      </c>
      <c r="V133" s="128">
        <f>[4]军团势力点战斗奖励设计!GD137/E133</f>
        <v>0.9811736451198364</v>
      </c>
      <c r="W133" s="128">
        <f>求节点(活动投放!$S$6:$S$41,活动投放!AP$6:AP$41,$B133)/E133</f>
        <v>1.8826354880163626E-2</v>
      </c>
      <c r="Y133" s="128">
        <f>[4]军团势力点战斗奖励设计!GE137/F133</f>
        <v>0.98423030972944392</v>
      </c>
      <c r="Z133" s="128">
        <f>求节点(活动投放!$S$6:$S$41,活动投放!AQ$6:AQ$41,$B133)/F133</f>
        <v>1.5769690270556146E-2</v>
      </c>
      <c r="AB133" s="128">
        <f>[4]军团势力点战斗奖励设计!GF137/G133</f>
        <v>0.97468259888652864</v>
      </c>
      <c r="AC133" s="128">
        <f>求节点(活动投放!$S$6:$S$41,活动投放!AR$6:AR$41,$B133)/G133</f>
        <v>2.5317401113471388E-2</v>
      </c>
      <c r="AE133" s="128">
        <f>[4]军团势力点战斗奖励设计!GG137/H133</f>
        <v>0.94241116232956357</v>
      </c>
      <c r="AF133" s="128">
        <f>求节点(活动投放!$S$6:$S$41,活动投放!AS$6:AS$41,$B133)/H133</f>
        <v>5.7588837670436432E-2</v>
      </c>
      <c r="AI133" s="80">
        <v>128</v>
      </c>
      <c r="AJ133" s="119">
        <f>[4]军团势力点战斗奖励设计!GH137+求节点(活动投放!$S$46:$S$81,活动投放!AN$46:AN$81,$AI133)</f>
        <v>234.2504143508647</v>
      </c>
      <c r="AK133" s="119">
        <f>[4]军团势力点战斗奖励设计!GI137+求节点(活动投放!$S$46:$S$81,活动投放!AO$46:AO$81,$AI133)</f>
        <v>807.71890566714387</v>
      </c>
      <c r="AL133" s="119">
        <f>[4]军团势力点战斗奖励设计!GJ137+求节点(活动投放!$S$46:$S$81,活动投放!AP$46:AP$81,$AI133)</f>
        <v>839.94581744249444</v>
      </c>
      <c r="AM133" s="119">
        <f>[4]军团势力点战斗奖励设计!GK137+求节点(活动投放!$S$46:$S$81,活动投放!AQ$46:AQ$81,$AI133)</f>
        <v>488.83719258600291</v>
      </c>
      <c r="AN133" s="119">
        <f>[4]军团势力点战斗奖励设计!GL137+求节点(活动投放!$S$46:$S$81,活动投放!AR$46:AR$81,$AI133)</f>
        <v>683.36879897507333</v>
      </c>
      <c r="AO133" s="119">
        <f>[4]军团势力点战斗奖励设计!GM137+求节点(活动投放!$S$46:$S$81,活动投放!AS$46:AS$81,$AI133)</f>
        <v>80.710154884950853</v>
      </c>
      <c r="AP133" s="119">
        <f>IF($AI133&lt;前期规划!$C$2,0,求节点(装备突破!$N$46:$N$81,装备突破!AQ$46:AQ$81,$AI133))</f>
        <v>0</v>
      </c>
      <c r="AQ133" s="119">
        <f>IF($AI133&lt;前期规划!$C$2,0,求节点(装备突破!$N$46:$N$81,装备突破!AR$46:AR$81,$AI133))</f>
        <v>0</v>
      </c>
      <c r="AR133" s="119">
        <f>IF($AI133&lt;前期规划!$C$2,0,求节点(装备突破!$N$46:$N$81,装备突破!AS$46:AS$81,$AI133))</f>
        <v>0</v>
      </c>
      <c r="AS133" s="119">
        <f>IF($AI133&lt;前期规划!$C$2,0,求节点(装备突破!$N$46:$N$81,装备突破!AT$46:AT$81,$AI133))</f>
        <v>0</v>
      </c>
      <c r="AT133" s="119">
        <f>IF($AI133&lt;前期规划!$C$2,0,求节点(装备突破!$N$46:$N$81,装备突破!AU$46:AU$81,$AI133))</f>
        <v>151.81818181818181</v>
      </c>
      <c r="AU133" s="119">
        <f>IF($AI133&lt;前期规划!$C$2,0,求节点(装备突破!$N$46:$N$81,装备突破!AV$46:AV$81,$AI133))</f>
        <v>8.1818181818181817</v>
      </c>
      <c r="AV133" s="80">
        <f t="shared" si="69"/>
        <v>0</v>
      </c>
      <c r="AW133" s="80">
        <f t="shared" si="43"/>
        <v>0</v>
      </c>
      <c r="AX133" s="80">
        <f t="shared" si="44"/>
        <v>0</v>
      </c>
      <c r="AY133" s="80">
        <f t="shared" si="45"/>
        <v>0</v>
      </c>
      <c r="AZ133" s="80">
        <f t="shared" si="46"/>
        <v>4.501231610015453</v>
      </c>
      <c r="BA133" s="80">
        <f t="shared" si="47"/>
        <v>9.8645744859384372</v>
      </c>
      <c r="BD133" s="80">
        <v>128</v>
      </c>
      <c r="BE133" s="119">
        <f>[4]军团势力点战斗奖励设计!GN137+求节点(活动投放!$S$86:$S$121,活动投放!AN$86:AN$121,$BD133)</f>
        <v>164.42807037471789</v>
      </c>
      <c r="BF133" s="119">
        <f>[4]军团势力点战斗奖励设计!GO137+求节点(活动投放!$S$86:$S$121,活动投放!AO$86:AO$121,$BD133)</f>
        <v>564.37999810807707</v>
      </c>
      <c r="BG133" s="119">
        <f>[4]军团势力点战斗奖励设计!GP137+求节点(活动投放!$S$86:$S$121,活动投放!AP$86:AP$121,$BD133)</f>
        <v>692.91368432737511</v>
      </c>
      <c r="BH133" s="119">
        <f>[4]军团势力点战斗奖励设计!GQ137+求节点(活动投放!$S$86:$S$121,活动投放!AQ$86:AQ$121,$BD133)</f>
        <v>409.73816230053086</v>
      </c>
      <c r="BI133" s="119">
        <f>[4]军团势力点战斗奖励设计!GR137+求节点(活动投放!$S$86:$S$121,活动投放!AR$86:AR$121,$BD133)</f>
        <v>631.44292343586199</v>
      </c>
      <c r="BJ133" s="119">
        <f>[4]军团势力点战斗奖励设计!GS137+求节点(活动投放!$S$86:$S$121,活动投放!AS$86:AS$121,$BD133)</f>
        <v>78.977881352165852</v>
      </c>
      <c r="BK133" s="119">
        <f>IF($BD133&lt;前期规划!$C$2,0,求节点(装备突破!$N$86:$N$121,装备突破!AQ$86:AQ$121,$BD133))</f>
        <v>0</v>
      </c>
      <c r="BL133" s="119">
        <f>IF($BD133&lt;前期规划!$C$2,0,求节点(装备突破!$N$86:$N$121,装备突破!AR$86:AR$121,$BD133))</f>
        <v>0</v>
      </c>
      <c r="BM133" s="119">
        <f>IF($BD133&lt;前期规划!$C$2,0,求节点(装备突破!$N$86:$N$121,装备突破!AS$86:AS$121,$BD133))</f>
        <v>0</v>
      </c>
      <c r="BN133" s="119">
        <f>IF($BD133&lt;前期规划!$C$2,0,求节点(装备突破!$N$86:$N$121,装备突破!AT$86:AT$121,$BD133))</f>
        <v>0</v>
      </c>
      <c r="BO133" s="119">
        <f>IF($BD133&lt;前期规划!$C$2,0,求节点(装备突破!$N$86:$N$121,装备突破!AU$86:AU$121,$BD133))</f>
        <v>179.54545454545456</v>
      </c>
      <c r="BP133" s="119">
        <f>IF($BD133&lt;前期规划!$C$2,0,求节点(装备突破!$N$86:$N$121,装备突破!AV$86:AV$121,$BD133))</f>
        <v>20.454545454545453</v>
      </c>
      <c r="BQ133" s="80">
        <f t="shared" si="70"/>
        <v>0</v>
      </c>
      <c r="BR133" s="80">
        <f t="shared" si="48"/>
        <v>0</v>
      </c>
      <c r="BS133" s="80">
        <f t="shared" si="49"/>
        <v>0</v>
      </c>
      <c r="BT133" s="80">
        <f t="shared" si="50"/>
        <v>0</v>
      </c>
      <c r="BU133" s="80">
        <f t="shared" si="51"/>
        <v>3.5168972950858133</v>
      </c>
      <c r="BV133" s="80">
        <f t="shared" si="52"/>
        <v>3.8611408661058864</v>
      </c>
      <c r="BY133" s="80">
        <v>128</v>
      </c>
      <c r="BZ133" s="119">
        <f>[4]军团势力点战斗奖励设计!GT137+求节点(活动投放!$S$126:$S$161,活动投放!AN$126:AN$161,$BY133)</f>
        <v>95.085940621119036</v>
      </c>
      <c r="CA133" s="119">
        <f>[4]军团势力点战斗奖励设计!GU137+求节点(活动投放!$S$126:$S$161,活动投放!AO$126:AO$161,$BY133)</f>
        <v>451.95402547969155</v>
      </c>
      <c r="CB133" s="119">
        <f>[4]军团势力点战斗奖励设计!GV137+求节点(活动投放!$S$126:$S$161,活动投放!AP$126:AP$161,$BY133)</f>
        <v>663.47664895726632</v>
      </c>
      <c r="CC133" s="119">
        <f>[4]军团势力点战斗奖励设计!GW137+求节点(活动投放!$S$126:$S$161,活动投放!AQ$126:AQ$161,$BY133)</f>
        <v>379.25404442867654</v>
      </c>
      <c r="CD133" s="119">
        <f>[4]军团势力点战斗奖励设计!GX137+求节点(活动投放!$S$126:$S$161,活动投放!AR$126:AR$161,$BY133)</f>
        <v>623.83096951499306</v>
      </c>
      <c r="CE133" s="119">
        <f>[4]军团势力点战斗奖励设计!GY137+求节点(活动投放!$S$126:$S$161,活动投放!AS$126:AS$161,$BY133)</f>
        <v>97.309300312406066</v>
      </c>
      <c r="CF133" s="119">
        <f>IF($BY133&lt;前期规划!$C$2,0,求节点(装备突破!$N$126:$N$161,装备突破!AQ$126:AQ$161,$BY133))</f>
        <v>0</v>
      </c>
      <c r="CG133" s="119">
        <f>IF($BY133&lt;前期规划!$C$2,0,求节点(装备突破!$N$126:$N$161,装备突破!AR$126:AR$161,$BY133))</f>
        <v>0</v>
      </c>
      <c r="CH133" s="119">
        <f>IF($BY133&lt;前期规划!$C$2,0,求节点(装备突破!$N$126:$N$161,装备突破!AS$126:AS$161,$BY133))</f>
        <v>0</v>
      </c>
      <c r="CI133" s="119">
        <f>IF($BY133&lt;前期规划!$C$2,0,求节点(装备突破!$N$126:$N$161,装备突破!AT$126:AT$161,$BY133))</f>
        <v>0</v>
      </c>
      <c r="CJ133" s="119">
        <f>IF($BY133&lt;前期规划!$C$2,0,求节点(装备突破!$N$126:$N$161,装备突破!AU$126:AU$161,$BY133))</f>
        <v>210</v>
      </c>
      <c r="CK133" s="119">
        <f>IF($BY133&lt;前期规划!$C$2,0,求节点(装备突破!$N$126:$N$161,装备突破!AV$126:AV$161,$BY133))</f>
        <v>30</v>
      </c>
      <c r="CL133" s="80">
        <f t="shared" si="71"/>
        <v>0</v>
      </c>
      <c r="CM133" s="80">
        <f t="shared" si="53"/>
        <v>0</v>
      </c>
      <c r="CN133" s="80">
        <f t="shared" si="54"/>
        <v>0</v>
      </c>
      <c r="CO133" s="80">
        <f t="shared" si="55"/>
        <v>0</v>
      </c>
      <c r="CP133" s="80">
        <f t="shared" si="56"/>
        <v>2.97062366435711</v>
      </c>
      <c r="CQ133" s="80">
        <f t="shared" si="57"/>
        <v>3.2436433437468688</v>
      </c>
      <c r="CT133" s="80">
        <v>128</v>
      </c>
      <c r="CU133" s="119">
        <f>[4]军团势力点战斗奖励设计!GZ137+求节点(活动投放!$S$166:$S$201,活动投放!AN$166:AN$201,$CT133)</f>
        <v>61.628981302607144</v>
      </c>
      <c r="CV133" s="119">
        <f>[4]军团势力点战斗奖励设计!HA137+求节点(活动投放!$S$166:$S$201,活动投放!AO$166:AO$201,$CT133)</f>
        <v>499.85631822137839</v>
      </c>
      <c r="CW133" s="119">
        <f>[4]军团势力点战斗奖励设计!HB137+求节点(活动投放!$S$166:$S$201,活动投放!AP$166:AP$201,$CT133)</f>
        <v>880.3389430970833</v>
      </c>
      <c r="CX133" s="119">
        <f>[4]军团势力点战斗奖励设计!HC137+求节点(活动投放!$S$166:$S$201,活动投放!AQ$166:AQ$201,$CT133)</f>
        <v>459.62150357929619</v>
      </c>
      <c r="CY133" s="119">
        <f>[4]军团势力点战斗奖励设计!HD137+求节点(活动投放!$S$166:$S$201,活动投放!AR$166:AR$201,$CT133)</f>
        <v>836.23625069491823</v>
      </c>
      <c r="CZ133" s="119">
        <f>[4]军团势力点战斗奖励设计!HE137+求节点(活动投放!$S$166:$S$201,活动投放!AS$166:AS$201,$CT133)</f>
        <v>176.65190756122757</v>
      </c>
      <c r="DA133" s="119">
        <f>IF($CT133&lt;前期规划!$C$2,0,求节点(装备突破!$N$166:$N$201,装备突破!AQ$166:AQ$201,$CT133))</f>
        <v>0</v>
      </c>
      <c r="DB133" s="119">
        <f>IF($CT133&lt;前期规划!$C$2,0,求节点(装备突破!$N$166:$N$201,装备突破!AR$166:AR$201,$CT133))</f>
        <v>0</v>
      </c>
      <c r="DC133" s="119">
        <f>IF($CT133&lt;前期规划!$C$2,0,求节点(装备突破!$N$166:$N$201,装备突破!AS$166:AS$201,$CT133))</f>
        <v>0</v>
      </c>
      <c r="DD133" s="119">
        <f>IF($CT133&lt;前期规划!$C$2,0,求节点(装备突破!$N$166:$N$201,装备突破!AT$166:AT$201,$CT133))</f>
        <v>0</v>
      </c>
      <c r="DE133" s="119">
        <f>IF($CT133&lt;前期规划!$C$2,0,求节点(装备突破!$N$166:$N$201,装备突破!AU$166:AU$201,$CT133))</f>
        <v>280</v>
      </c>
      <c r="DF133" s="119">
        <f>IF($CT133&lt;前期规划!$C$2,0,求节点(装备突破!$N$166:$N$201,装备突破!AV$166:AV$201,$CT133))</f>
        <v>40</v>
      </c>
      <c r="DG133" s="80">
        <f t="shared" si="72"/>
        <v>0</v>
      </c>
      <c r="DH133" s="80">
        <f t="shared" si="58"/>
        <v>0</v>
      </c>
      <c r="DI133" s="80">
        <f t="shared" si="59"/>
        <v>0</v>
      </c>
      <c r="DJ133" s="80">
        <f t="shared" si="60"/>
        <v>0</v>
      </c>
      <c r="DK133" s="80">
        <f t="shared" si="61"/>
        <v>2.9865580381961365</v>
      </c>
      <c r="DL133" s="80">
        <f t="shared" si="62"/>
        <v>4.4162976890306895</v>
      </c>
      <c r="DN133" s="128">
        <f>[4]军团势力点战斗奖励设计!HE137/CZ133</f>
        <v>0.17101986116037537</v>
      </c>
      <c r="DO133" s="128">
        <f>求节点(活动投放!$S$166:$S$201,活动投放!AS$166:AS$201,$CT133)/CZ133</f>
        <v>0.82898013883962451</v>
      </c>
      <c r="DU133" s="140">
        <v>128</v>
      </c>
      <c r="DV133" s="140">
        <f>[4]军团势力点战斗奖励设计!AA137+[4]军团势力点战斗奖励设计!AF137+求节点(活动投放!$S$6:$S$41,活动投放!$BC$6:$BC$41,$DU133)</f>
        <v>121068.26766826453</v>
      </c>
      <c r="DW133" s="140">
        <f>[4]军团势力点战斗奖励设计!AB137+[4]军团势力点战斗奖励设计!AG137+求节点(活动投放!$S$46:$S$81,活动投放!$BC$46:$BC$81,$DU133)</f>
        <v>99842.493143911837</v>
      </c>
      <c r="DX133" s="140">
        <f>[4]军团势力点战斗奖励设计!AC137+[4]军团势力点战斗奖励设计!AH137+求节点(活动投放!$S$86:$S$121,活动投放!$BC$86:$BC$121,$DU133)</f>
        <v>79687.354806505755</v>
      </c>
      <c r="DY133" s="140">
        <f>[4]军团势力点战斗奖励设计!AD137+[4]军团势力点战斗奖励设计!AI137+求节点(活动投放!$S$126:$S$161,活动投放!$BC$126:$BC$161,$DU133)</f>
        <v>61787.509632293411</v>
      </c>
      <c r="DZ133" s="140">
        <f>[4]军团势力点战斗奖励设计!AE137+[4]军团势力点战斗奖励设计!AJ137+求节点(活动投放!$S$166:$S$201,活动投放!$BC$166:$BC$201,$DU133)</f>
        <v>48097.360392848568</v>
      </c>
      <c r="EA133" s="140">
        <f>[4]军团势力点战斗奖励设计!BI137+[4]军团势力点战斗奖励设计!BN137+求节点(活动投放!$S$6:$S$41,活动投放!$BE$6:$BE$41,$DU133)</f>
        <v>1661.5251376725098</v>
      </c>
      <c r="EB133" s="140">
        <f>[4]军团势力点战斗奖励设计!BJ137+[4]军团势力点战斗奖励设计!BO137+求节点(活动投放!$S$46:$S$81,活动投放!$BE$46:$BE$81,$DU133)</f>
        <v>1141.4968706705588</v>
      </c>
      <c r="EC133" s="140">
        <f>[4]军团势力点战斗奖励设计!BK137+[4]军团势力点战斗奖励设计!BP137+求节点(活动投放!$S$86:$S$121,活动投放!$BE$86:$BE$121,$DU133)</f>
        <v>806.95844984072721</v>
      </c>
      <c r="ED133" s="140">
        <f>[4]军团势力点战斗奖励设计!BL137+[4]军团势力点战斗奖励设计!BQ137+求节点(活动投放!$S$126:$S$161,活动投放!$BE$126:$BE$161,$DU133)</f>
        <v>714.40389653568309</v>
      </c>
      <c r="EE133" s="140">
        <f>[4]军团势力点战斗奖励设计!BM137+[4]军团势力点战斗奖励设计!BR137+求节点(活动投放!$S$166:$S$201,活动投放!$BE$166:$BE$201,$DU133)</f>
        <v>867.41199976731616</v>
      </c>
      <c r="EF133" s="140">
        <f t="shared" si="73"/>
        <v>2.4288581802190654</v>
      </c>
      <c r="EG133" s="140">
        <f t="shared" si="74"/>
        <v>2.9155429071321226</v>
      </c>
      <c r="EH133" s="140">
        <f t="shared" si="75"/>
        <v>3.2916752538388225</v>
      </c>
      <c r="EI133" s="140">
        <f t="shared" si="76"/>
        <v>2.8829401188840076</v>
      </c>
      <c r="EJ133" s="140">
        <f t="shared" si="77"/>
        <v>1.8483089314632</v>
      </c>
      <c r="EM133" s="140">
        <v>128</v>
      </c>
      <c r="EN133" s="140">
        <f>[4]军团势力点战斗奖励设计!AK137+[4]军团势力点战斗奖励设计!AP137+求节点(活动投放!$S$6:$S$41,活动投放!$BD$6:$BD$41,$EM133)</f>
        <v>77297.254198021401</v>
      </c>
      <c r="EO133" s="140">
        <f>[4]军团势力点战斗奖励设计!AL137+[4]军团势力点战斗奖励设计!AQ137+求节点(活动投放!$S$46:$S$81,活动投放!$BD$46:$BD$81,$EM133)</f>
        <v>76076.18023739873</v>
      </c>
      <c r="EP133" s="140">
        <f>[4]军团势力点战斗奖励设计!AM137+[4]军团势力点战斗奖励设计!AR137+求节点(活动投放!$S$86:$S$121,活动投放!$BD$86:$BD$121,$EM133)</f>
        <v>70423.122573593515</v>
      </c>
      <c r="EQ133" s="140">
        <f>[4]军团势力点战斗奖励设计!AN137+[4]军团势力点战斗奖励设计!AS137+求节点(活动投放!$S$126:$S$161,活动投放!$BD$126:$BD$161,$EM133)</f>
        <v>70145.472820947456</v>
      </c>
      <c r="ER133" s="140">
        <f>[4]军团势力点战斗奖励设计!AO137+[4]军团势力点战斗奖励设计!AT137+求节点(活动投放!$S$166:$S$201,活动投放!$BD$166:$BD$201,$EM133)</f>
        <v>95365.663232216408</v>
      </c>
      <c r="ES133" s="140">
        <f>[4]军团势力点战斗奖励设计!BS137+[4]军团势力点战斗奖励设计!BX137+求节点(活动投放!$S$6:$S$41,活动投放!$BF$6:$BF$41,$EM133)</f>
        <v>1545.9450839604281</v>
      </c>
      <c r="ET133" s="140">
        <f>[4]军团势力点战斗奖励设计!BT137+[4]军团势力点战斗奖励设计!BY137+求节点(活动投放!$S$46:$S$81,活动投放!$BF$46:$BF$81,$EM133)</f>
        <v>1521.5236047479752</v>
      </c>
      <c r="EU133" s="140">
        <f>[4]军团势力点战斗奖励设计!BU137+[4]军团势力点战斗奖励设计!BZ137+求节点(活动投放!$S$86:$S$121,活动投放!$BF$86:$BF$121,$EM133)</f>
        <v>1408.4624514718705</v>
      </c>
      <c r="EV133" s="140">
        <f>[4]军团势力点战斗奖励设计!BV137+[4]军团势力点战斗奖励设计!CA137+求节点(活动投放!$S$126:$S$161,活动投放!$BF$126:$BF$161,$EM133)</f>
        <v>1402.909456418949</v>
      </c>
      <c r="EW133" s="140">
        <f>[4]军团势力点战斗奖励设计!BW137+[4]军团势力点战斗奖励设计!CB137+求节点(活动投放!$S$166:$S$201,活动投放!$BF$166:$BF$201,$EM133)</f>
        <v>1907.3132646443287</v>
      </c>
      <c r="EX133" s="140">
        <f t="shared" si="78"/>
        <v>1</v>
      </c>
      <c r="EY133" s="140">
        <f t="shared" si="79"/>
        <v>0.99999999999999956</v>
      </c>
      <c r="EZ133" s="140">
        <f t="shared" si="80"/>
        <v>0.99999999999999989</v>
      </c>
      <c r="FA133" s="140">
        <f t="shared" si="81"/>
        <v>1</v>
      </c>
      <c r="FB133" s="140">
        <f t="shared" si="82"/>
        <v>0.99999999999999978</v>
      </c>
    </row>
    <row r="134" spans="2:158" x14ac:dyDescent="0.15">
      <c r="B134" s="80">
        <v>129</v>
      </c>
      <c r="C134" s="119">
        <f>[4]军团势力点战斗奖励设计!GB138+求节点(活动投放!$S$6:$S$41,活动投放!AN$6:AN$41,$B134)</f>
        <v>290.98454404687169</v>
      </c>
      <c r="D134" s="119">
        <f>[4]军团势力点战斗奖励设计!GC138+求节点(活动投放!$S$6:$S$41,活动投放!AO$6:AO$41,$B134)</f>
        <v>1134.08449189869</v>
      </c>
      <c r="E134" s="119">
        <f>[4]军团势力点战斗奖励设计!GD138+求节点(活动投放!$S$6:$S$41,活动投放!AP$6:AP$41,$B134)</f>
        <v>1066.4214357923634</v>
      </c>
      <c r="F134" s="119">
        <f>[4]军团势力点战斗奖励设计!GE138+求节点(活动投放!$S$6:$S$41,活动投放!AQ$6:AQ$41,$B134)</f>
        <v>615.52287668700296</v>
      </c>
      <c r="G134" s="119">
        <f>[4]军团势力点战斗奖励设计!GF138+求节点(活动投放!$S$6:$S$41,活动投放!AR$6:AR$41,$B134)</f>
        <v>766.69300303580826</v>
      </c>
      <c r="H134" s="119">
        <f>[4]军团势力点战斗奖励设计!GG138+求节点(活动投放!$S$6:$S$41,活动投放!AS$6:AS$41,$B134)</f>
        <v>87.8323169036927</v>
      </c>
      <c r="I134" s="119">
        <f>IF($B134&lt;前期规划!$C$2,0,求节点(装备突破!$N$6:$N$41,装备突破!AQ$6:AQ$41,$B134))</f>
        <v>0</v>
      </c>
      <c r="J134" s="119">
        <f>IF($B134&lt;前期规划!$C$2,0,求节点(装备突破!$N$6:$N$41,装备突破!AR$6:AR$41,$B134))</f>
        <v>0</v>
      </c>
      <c r="K134" s="119">
        <f>IF($B134&lt;前期规划!$C$2,0,求节点(装备突破!$N$6:$N$41,装备突破!AS$6:AS$41,$B134))</f>
        <v>0</v>
      </c>
      <c r="L134" s="119">
        <f>IF($B134&lt;前期规划!$C$2,0,求节点(装备突破!$N$6:$N$41,装备突破!AT$6:AT$41,$B134))</f>
        <v>0</v>
      </c>
      <c r="M134" s="119">
        <f>IF($B134&lt;前期规划!$C$2,0,求节点(装备突破!$N$6:$N$41,装备突破!AU$6:AU$41,$B134))</f>
        <v>117.54545454545456</v>
      </c>
      <c r="N134" s="119">
        <f>IF($B134&lt;前期规划!$C$2,0,求节点(装备突破!$N$6:$N$41,装备突破!AV$6:AV$41,$B134))</f>
        <v>2.4545454545454541</v>
      </c>
      <c r="O134" s="80">
        <f t="shared" si="63"/>
        <v>0</v>
      </c>
      <c r="P134" s="80">
        <f t="shared" si="64"/>
        <v>0</v>
      </c>
      <c r="Q134" s="80">
        <f t="shared" si="65"/>
        <v>0</v>
      </c>
      <c r="R134" s="80">
        <f t="shared" si="66"/>
        <v>0</v>
      </c>
      <c r="S134" s="80">
        <f t="shared" si="67"/>
        <v>6.5225236143804253</v>
      </c>
      <c r="T134" s="80">
        <f t="shared" si="68"/>
        <v>35.783536516319252</v>
      </c>
      <c r="V134" s="128">
        <f>[4]军团势力点战斗奖励设计!GD138/E134</f>
        <v>0.98201788317735961</v>
      </c>
      <c r="W134" s="128">
        <f>求节点(活动投放!$S$6:$S$41,活动投放!AP$6:AP$41,$B134)/E134</f>
        <v>1.7982116822640466E-2</v>
      </c>
      <c r="Y134" s="128">
        <f>[4]军团势力点战斗奖励设计!GE138/F134</f>
        <v>0.98504710884124269</v>
      </c>
      <c r="Z134" s="128">
        <f>求节点(活动投放!$S$6:$S$41,活动投放!AQ$6:AQ$41,$B134)/F134</f>
        <v>1.4952891158757309E-2</v>
      </c>
      <c r="AB134" s="128">
        <f>[4]军团势力点战斗奖励设计!GF138/G134</f>
        <v>0.97705133364356522</v>
      </c>
      <c r="AC134" s="128">
        <f>求节点(活动投放!$S$6:$S$41,活动投放!AR$6:AR$41,$B134)/G134</f>
        <v>2.2948666356434794E-2</v>
      </c>
      <c r="AE134" s="128">
        <f>[4]军团势力点战斗奖励设计!GG138/H134</f>
        <v>0.94763705245898111</v>
      </c>
      <c r="AF134" s="128">
        <f>求节点(活动投放!$S$6:$S$41,活动投放!AS$6:AS$41,$B134)/H134</f>
        <v>5.2362947541018841E-2</v>
      </c>
      <c r="AI134" s="80">
        <v>129</v>
      </c>
      <c r="AJ134" s="119">
        <f>[4]军团势力点战斗奖励设计!GH138+求节点(活动投放!$S$46:$S$81,活动投放!AN$46:AN$81,$AI134)</f>
        <v>234.2504143508647</v>
      </c>
      <c r="AK134" s="119">
        <f>[4]军团势力点战斗奖励设计!GI138+求节点(活动投放!$S$46:$S$81,活动投放!AO$46:AO$81,$AI134)</f>
        <v>807.71890566714387</v>
      </c>
      <c r="AL134" s="119">
        <f>[4]军团势力点战斗奖励设计!GJ138+求节点(活动投放!$S$46:$S$81,活动投放!AP$46:AP$81,$AI134)</f>
        <v>881.91267579120347</v>
      </c>
      <c r="AM134" s="119">
        <f>[4]军团势力点战斗奖励设计!GK138+求节点(活动投放!$S$46:$S$81,活动投放!AQ$46:AQ$81,$AI134)</f>
        <v>516.81509815180902</v>
      </c>
      <c r="AN134" s="119">
        <f>[4]军团势力点战斗奖励设计!GL138+求节点(活动投放!$S$46:$S$81,活动投放!AR$46:AR$81,$AI134)</f>
        <v>746.31908649813704</v>
      </c>
      <c r="AO134" s="119">
        <f>[4]军团势力点战斗奖励设计!GM138+求节点(活动投放!$S$46:$S$81,活动投放!AS$46:AS$81,$AI134)</f>
        <v>87.704631276402381</v>
      </c>
      <c r="AP134" s="119">
        <f>IF($AI134&lt;前期规划!$C$2,0,求节点(装备突破!$N$46:$N$81,装备突破!AQ$46:AQ$81,$AI134))</f>
        <v>0</v>
      </c>
      <c r="AQ134" s="119">
        <f>IF($AI134&lt;前期规划!$C$2,0,求节点(装备突破!$N$46:$N$81,装备突破!AR$46:AR$81,$AI134))</f>
        <v>0</v>
      </c>
      <c r="AR134" s="119">
        <f>IF($AI134&lt;前期规划!$C$2,0,求节点(装备突破!$N$46:$N$81,装备突破!AS$46:AS$81,$AI134))</f>
        <v>0</v>
      </c>
      <c r="AS134" s="119">
        <f>IF($AI134&lt;前期规划!$C$2,0,求节点(装备突破!$N$46:$N$81,装备突破!AT$46:AT$81,$AI134))</f>
        <v>0</v>
      </c>
      <c r="AT134" s="119">
        <f>IF($AI134&lt;前期规划!$C$2,0,求节点(装备突破!$N$46:$N$81,装备突破!AU$46:AU$81,$AI134))</f>
        <v>151.81818181818181</v>
      </c>
      <c r="AU134" s="119">
        <f>IF($AI134&lt;前期规划!$C$2,0,求节点(装备突破!$N$46:$N$81,装备突破!AV$46:AV$81,$AI134))</f>
        <v>8.1818181818181817</v>
      </c>
      <c r="AV134" s="80">
        <f t="shared" si="69"/>
        <v>0</v>
      </c>
      <c r="AW134" s="80">
        <f t="shared" ref="AW134:AW165" si="83">IF(AQ134=0,0,AK134/AQ134)</f>
        <v>0</v>
      </c>
      <c r="AX134" s="80">
        <f t="shared" ref="AX134:AX165" si="84">IF(AR134=0,0,AL134/AR134)</f>
        <v>0</v>
      </c>
      <c r="AY134" s="80">
        <f t="shared" ref="AY134:AY165" si="85">IF(AS134=0,0,AM134/AS134)</f>
        <v>0</v>
      </c>
      <c r="AZ134" s="80">
        <f t="shared" ref="AZ134:AZ165" si="86">IF(AT134=0,0,AN134/AT134)</f>
        <v>4.9158742224428194</v>
      </c>
      <c r="BA134" s="80">
        <f t="shared" ref="BA134:BA165" si="87">IF(AU134=0,0,AO134/AU134)</f>
        <v>10.719454933782513</v>
      </c>
      <c r="BD134" s="80">
        <v>129</v>
      </c>
      <c r="BE134" s="119">
        <f>[4]军团势力点战斗奖励设计!GN138+求节点(活动投放!$S$86:$S$121,活动投放!AN$86:AN$121,$BD134)</f>
        <v>164.42807037471789</v>
      </c>
      <c r="BF134" s="119">
        <f>[4]军团势力点战斗奖励设计!GO138+求节点(活动投放!$S$86:$S$121,活动投放!AO$86:AO$121,$BD134)</f>
        <v>564.37999810807707</v>
      </c>
      <c r="BG134" s="119">
        <f>[4]军团势力点战斗奖励设计!GP138+求节点(活动投放!$S$86:$S$121,活动投放!AP$86:AP$121,$BD134)</f>
        <v>728.35441768176008</v>
      </c>
      <c r="BH134" s="119">
        <f>[4]军团势力点战斗奖励设计!GQ138+求节点(活动投放!$S$86:$S$121,活动投放!AQ$86:AQ$121,$BD134)</f>
        <v>433.3653178701208</v>
      </c>
      <c r="BI134" s="119">
        <f>[4]军团势力点战斗奖励设计!GR138+求节点(活动投放!$S$86:$S$121,活动投放!AR$86:AR$121,$BD134)</f>
        <v>684.60402346743945</v>
      </c>
      <c r="BJ134" s="119">
        <f>[4]军团势力点战斗奖励设计!GS138+求节点(活动投放!$S$86:$S$121,活动投放!AS$86:AS$121,$BD134)</f>
        <v>84.884670244563338</v>
      </c>
      <c r="BK134" s="119">
        <f>IF($BD134&lt;前期规划!$C$2,0,求节点(装备突破!$N$86:$N$121,装备突破!AQ$86:AQ$121,$BD134))</f>
        <v>0</v>
      </c>
      <c r="BL134" s="119">
        <f>IF($BD134&lt;前期规划!$C$2,0,求节点(装备突破!$N$86:$N$121,装备突破!AR$86:AR$121,$BD134))</f>
        <v>0</v>
      </c>
      <c r="BM134" s="119">
        <f>IF($BD134&lt;前期规划!$C$2,0,求节点(装备突破!$N$86:$N$121,装备突破!AS$86:AS$121,$BD134))</f>
        <v>0</v>
      </c>
      <c r="BN134" s="119">
        <f>IF($BD134&lt;前期规划!$C$2,0,求节点(装备突破!$N$86:$N$121,装备突破!AT$86:AT$121,$BD134))</f>
        <v>0</v>
      </c>
      <c r="BO134" s="119">
        <f>IF($BD134&lt;前期规划!$C$2,0,求节点(装备突破!$N$86:$N$121,装备突破!AU$86:AU$121,$BD134))</f>
        <v>179.54545454545456</v>
      </c>
      <c r="BP134" s="119">
        <f>IF($BD134&lt;前期规划!$C$2,0,求节点(装备突破!$N$86:$N$121,装备突破!AV$86:AV$121,$BD134))</f>
        <v>20.454545454545453</v>
      </c>
      <c r="BQ134" s="80">
        <f t="shared" si="70"/>
        <v>0</v>
      </c>
      <c r="BR134" s="80">
        <f t="shared" ref="BR134:BR165" si="88">IF(BL134=0,0,BF134/BL134)</f>
        <v>0</v>
      </c>
      <c r="BS134" s="80">
        <f t="shared" ref="BS134:BS165" si="89">IF(BM134=0,0,BG134/BM134)</f>
        <v>0</v>
      </c>
      <c r="BT134" s="80">
        <f t="shared" ref="BT134:BT165" si="90">IF(BN134=0,0,BH134/BN134)</f>
        <v>0</v>
      </c>
      <c r="BU134" s="80">
        <f t="shared" ref="BU134:BU165" si="91">IF(BO134=0,0,BI134/BO134)</f>
        <v>3.8129844345021939</v>
      </c>
      <c r="BV134" s="80">
        <f t="shared" ref="BV134:BV165" si="92">IF(BP134=0,0,BJ134/BP134)</f>
        <v>4.1499172119564305</v>
      </c>
      <c r="BY134" s="80">
        <v>129</v>
      </c>
      <c r="BZ134" s="119">
        <f>[4]军团势力点战斗奖励设计!GT138+求节点(活动投放!$S$126:$S$161,活动投放!AN$126:AN$161,$BY134)</f>
        <v>95.085940621119036</v>
      </c>
      <c r="CA134" s="119">
        <f>[4]军团势力点战斗奖励设计!GU138+求节点(活动投放!$S$126:$S$161,活动投放!AO$126:AO$161,$BY134)</f>
        <v>451.95402547969155</v>
      </c>
      <c r="CB134" s="119">
        <f>[4]军团势力点战斗奖励设计!GV138+求节点(活动投放!$S$126:$S$161,活动投放!AP$126:AP$161,$BY134)</f>
        <v>690.30125040080611</v>
      </c>
      <c r="CC134" s="119">
        <f>[4]军团势力点战斗奖励设计!GW138+求节点(活动投放!$S$126:$S$161,活动投放!AQ$126:AQ$161,$BY134)</f>
        <v>397.13711205770312</v>
      </c>
      <c r="CD134" s="119">
        <f>[4]军团势力点战斗奖励设计!GX138+求节点(活动投放!$S$126:$S$161,活动投放!AR$126:AR$161,$BY134)</f>
        <v>664.06787168030269</v>
      </c>
      <c r="CE134" s="119">
        <f>[4]军团势力点战斗奖励设计!GY138+求节点(活动投放!$S$126:$S$161,活动投放!AS$126:AS$161,$BY134)</f>
        <v>101.78006721966271</v>
      </c>
      <c r="CF134" s="119">
        <f>IF($BY134&lt;前期规划!$C$2,0,求节点(装备突破!$N$126:$N$161,装备突破!AQ$126:AQ$161,$BY134))</f>
        <v>0</v>
      </c>
      <c r="CG134" s="119">
        <f>IF($BY134&lt;前期规划!$C$2,0,求节点(装备突破!$N$126:$N$161,装备突破!AR$126:AR$161,$BY134))</f>
        <v>0</v>
      </c>
      <c r="CH134" s="119">
        <f>IF($BY134&lt;前期规划!$C$2,0,求节点(装备突破!$N$126:$N$161,装备突破!AS$126:AS$161,$BY134))</f>
        <v>0</v>
      </c>
      <c r="CI134" s="119">
        <f>IF($BY134&lt;前期规划!$C$2,0,求节点(装备突破!$N$126:$N$161,装备突破!AT$126:AT$161,$BY134))</f>
        <v>0</v>
      </c>
      <c r="CJ134" s="119">
        <f>IF($BY134&lt;前期规划!$C$2,0,求节点(装备突破!$N$126:$N$161,装备突破!AU$126:AU$161,$BY134))</f>
        <v>210</v>
      </c>
      <c r="CK134" s="119">
        <f>IF($BY134&lt;前期规划!$C$2,0,求节点(装备突破!$N$126:$N$161,装备突破!AV$126:AV$161,$BY134))</f>
        <v>30</v>
      </c>
      <c r="CL134" s="80">
        <f t="shared" si="71"/>
        <v>0</v>
      </c>
      <c r="CM134" s="80">
        <f t="shared" ref="CM134:CM165" si="93">IF(CG134=0,0,CA134/CG134)</f>
        <v>0</v>
      </c>
      <c r="CN134" s="80">
        <f t="shared" ref="CN134:CN165" si="94">IF(CH134=0,0,CB134/CH134)</f>
        <v>0</v>
      </c>
      <c r="CO134" s="80">
        <f t="shared" ref="CO134:CO165" si="95">IF(CI134=0,0,CC134/CI134)</f>
        <v>0</v>
      </c>
      <c r="CP134" s="80">
        <f t="shared" ref="CP134:CP165" si="96">IF(CJ134=0,0,CD134/CJ134)</f>
        <v>3.1622279603823937</v>
      </c>
      <c r="CQ134" s="80">
        <f t="shared" ref="CQ134:CQ165" si="97">IF(CK134=0,0,CE134/CK134)</f>
        <v>3.3926689073220904</v>
      </c>
      <c r="CT134" s="80">
        <v>129</v>
      </c>
      <c r="CU134" s="119">
        <f>[4]军团势力点战斗奖励设计!GZ138+求节点(活动投放!$S$166:$S$201,活动投放!AN$166:AN$201,$CT134)</f>
        <v>61.628981302607144</v>
      </c>
      <c r="CV134" s="119">
        <f>[4]军团势力点战斗奖励设计!HA138+求节点(活动投放!$S$166:$S$201,活动投放!AO$166:AO$201,$CT134)</f>
        <v>499.85631822137839</v>
      </c>
      <c r="CW134" s="119">
        <f>[4]军团势力点战斗奖励设计!HB138+求节点(活动投放!$S$166:$S$201,活动投放!AP$166:AP$201,$CT134)</f>
        <v>896.26727087258939</v>
      </c>
      <c r="CX134" s="119">
        <f>[4]军团势力点战斗奖励设计!HC138+求节点(活动投放!$S$166:$S$201,活动投放!AQ$166:AQ$201,$CT134)</f>
        <v>470.24038876296697</v>
      </c>
      <c r="CY134" s="119">
        <f>[4]军团势力点战斗奖励设计!HD138+求节点(活动投放!$S$166:$S$201,活动投放!AR$166:AR$201,$CT134)</f>
        <v>860.12874235817753</v>
      </c>
      <c r="CZ134" s="119">
        <f>[4]军团势力点战斗奖励设计!HE138+求节点(活动投放!$S$166:$S$201,活动投放!AS$166:AS$201,$CT134)</f>
        <v>179.30662885714526</v>
      </c>
      <c r="DA134" s="119">
        <f>IF($CT134&lt;前期规划!$C$2,0,求节点(装备突破!$N$166:$N$201,装备突破!AQ$166:AQ$201,$CT134))</f>
        <v>0</v>
      </c>
      <c r="DB134" s="119">
        <f>IF($CT134&lt;前期规划!$C$2,0,求节点(装备突破!$N$166:$N$201,装备突破!AR$166:AR$201,$CT134))</f>
        <v>0</v>
      </c>
      <c r="DC134" s="119">
        <f>IF($CT134&lt;前期规划!$C$2,0,求节点(装备突破!$N$166:$N$201,装备突破!AS$166:AS$201,$CT134))</f>
        <v>0</v>
      </c>
      <c r="DD134" s="119">
        <f>IF($CT134&lt;前期规划!$C$2,0,求节点(装备突破!$N$166:$N$201,装备突破!AT$166:AT$201,$CT134))</f>
        <v>0</v>
      </c>
      <c r="DE134" s="119">
        <f>IF($CT134&lt;前期规划!$C$2,0,求节点(装备突破!$N$166:$N$201,装备突破!AU$166:AU$201,$CT134))</f>
        <v>280</v>
      </c>
      <c r="DF134" s="119">
        <f>IF($CT134&lt;前期规划!$C$2,0,求节点(装备突破!$N$166:$N$201,装备突破!AV$166:AV$201,$CT134))</f>
        <v>40</v>
      </c>
      <c r="DG134" s="80">
        <f t="shared" si="72"/>
        <v>0</v>
      </c>
      <c r="DH134" s="80">
        <f t="shared" ref="DH134:DH165" si="98">IF(DB134=0,0,CV134/DB134)</f>
        <v>0</v>
      </c>
      <c r="DI134" s="80">
        <f t="shared" ref="DI134:DI165" si="99">IF(DC134=0,0,CW134/DC134)</f>
        <v>0</v>
      </c>
      <c r="DJ134" s="80">
        <f t="shared" ref="DJ134:DJ165" si="100">IF(DD134=0,0,CX134/DD134)</f>
        <v>0</v>
      </c>
      <c r="DK134" s="80">
        <f t="shared" ref="DK134:DK165" si="101">IF(DE134=0,0,CY134/DE134)</f>
        <v>3.0718883655649196</v>
      </c>
      <c r="DL134" s="80">
        <f t="shared" ref="DL134:DL165" si="102">IF(DF134=0,0,CZ134/DF134)</f>
        <v>4.4826657214286314</v>
      </c>
      <c r="DN134" s="128">
        <f>[4]军团势力点战斗奖励设计!HE138/CZ134</f>
        <v>0.18329331274717464</v>
      </c>
      <c r="DO134" s="128">
        <f>求节点(活动投放!$S$166:$S$201,活动投放!AS$166:AS$201,$CT134)/CZ134</f>
        <v>0.81670668725282536</v>
      </c>
      <c r="DU134" s="140">
        <v>129</v>
      </c>
      <c r="DV134" s="140">
        <f>[4]军团势力点战斗奖励设计!AA138+[4]军团势力点战斗奖励设计!AF138+求节点(活动投放!$S$6:$S$41,活动投放!$BC$6:$BC$41,$DU134)</f>
        <v>128746.10845047978</v>
      </c>
      <c r="DW134" s="140">
        <f>[4]军团势力点战斗奖励设计!AB138+[4]军团势力点战斗奖励设计!AG138+求节点(活动投放!$S$46:$S$81,活动投放!$BC$46:$BC$81,$DU134)</f>
        <v>106341.78536605705</v>
      </c>
      <c r="DX134" s="140">
        <f>[4]军团势力点战斗奖励设计!AC138+[4]军团势力点战斗奖励设计!AH138+求节点(活动投放!$S$86:$S$121,活动投放!$BC$86:$BC$121,$DU134)</f>
        <v>84988.319197118879</v>
      </c>
      <c r="DY134" s="140">
        <f>[4]军团势力点战斗奖励设计!AD138+[4]军团势力点战斗奖励设计!AI138+求节点(活动投放!$S$126:$S$161,活动投放!$BC$126:$BC$161,$DU134)</f>
        <v>65652.452037765703</v>
      </c>
      <c r="DZ134" s="140">
        <f>[4]军团势力点战斗奖励设计!AE138+[4]军团势力点战斗奖励设计!AJ138+求节点(活动投放!$S$166:$S$201,活动投放!$BC$166:$BC$201,$DU134)</f>
        <v>50146.257186981908</v>
      </c>
      <c r="EA134" s="140">
        <f>[4]军团势力点战斗奖励设计!BI138+[4]军团势力点战斗奖励设计!BN138+求节点(活动投放!$S$6:$S$41,活动投放!$BE$6:$BE$41,$DU134)</f>
        <v>1661.5251376725098</v>
      </c>
      <c r="EB134" s="140">
        <f>[4]军团势力点战斗奖励设计!BJ138+[4]军团势力点战斗奖励设计!BO138+求节点(活动投放!$S$46:$S$81,活动投放!$BE$46:$BE$81,$DU134)</f>
        <v>1141.4968706705588</v>
      </c>
      <c r="EC134" s="140">
        <f>[4]军团势力点战斗奖励设计!BK138+[4]军团势力点战斗奖励设计!BP138+求节点(活动投放!$S$86:$S$121,活动投放!$BE$86:$BE$121,$DU134)</f>
        <v>806.95844984072721</v>
      </c>
      <c r="ED134" s="140">
        <f>[4]军团势力点战斗奖励设计!BL138+[4]军团势力点战斗奖励设计!BQ138+求节点(活动投放!$S$126:$S$161,活动投放!$BE$126:$BE$161,$DU134)</f>
        <v>714.40389653568309</v>
      </c>
      <c r="EE134" s="140">
        <f>[4]军团势力点战斗奖励设计!BM138+[4]军团势力点战斗奖励设计!BR138+求节点(活动投放!$S$166:$S$201,活动投放!$BE$166:$BE$201,$DU134)</f>
        <v>867.41199976731616</v>
      </c>
      <c r="EF134" s="140">
        <f t="shared" si="73"/>
        <v>2.5828901718339199</v>
      </c>
      <c r="EG134" s="140">
        <f t="shared" si="74"/>
        <v>3.1053314905596379</v>
      </c>
      <c r="EH134" s="140">
        <f t="shared" si="75"/>
        <v>3.5106441648841353</v>
      </c>
      <c r="EI134" s="140">
        <f t="shared" si="76"/>
        <v>3.0632742605935892</v>
      </c>
      <c r="EJ134" s="140">
        <f t="shared" si="77"/>
        <v>1.927044941367104</v>
      </c>
      <c r="EM134" s="140">
        <v>129</v>
      </c>
      <c r="EN134" s="140">
        <f>[4]军团势力点战斗奖励设计!AK138+[4]军团势力点战斗奖励设计!AP138+求节点(活动投放!$S$6:$S$41,活动投放!$BD$6:$BD$41,$EM134)</f>
        <v>85267.584152892465</v>
      </c>
      <c r="EO134" s="140">
        <f>[4]军团势力点战斗奖励设计!AL138+[4]军团势力点战斗奖励设计!AQ138+求节点(活动投放!$S$46:$S$81,活动投放!$BD$46:$BD$81,$EM134)</f>
        <v>83070.656628850251</v>
      </c>
      <c r="EP134" s="140">
        <f>[4]军团势力点战斗奖励设计!AM138+[4]军团势力点战斗奖励设计!AR138+求节点(活动投放!$S$86:$S$121,活动投放!$BD$86:$BD$121,$EM134)</f>
        <v>76329.911465990997</v>
      </c>
      <c r="EQ134" s="140">
        <f>[4]军团势力点战斗奖励设计!AN138+[4]军团势力点战斗奖励设计!AS138+求节点(活动投放!$S$126:$S$161,活动投放!$BD$126:$BD$161,$EM134)</f>
        <v>74616.239728204091</v>
      </c>
      <c r="ER134" s="140">
        <f>[4]军团势力点战斗奖励设计!AO138+[4]军团势力点战斗奖励设计!AT138+求节点(活动投放!$S$166:$S$201,活动投放!$BD$166:$BD$201,$EM134)</f>
        <v>98020.384528134105</v>
      </c>
      <c r="ES134" s="140">
        <f>[4]军团势力点战斗奖励设计!BS138+[4]军团势力点战斗奖励设计!BX138+求节点(活动投放!$S$6:$S$41,活动投放!$BF$6:$BF$41,$EM134)</f>
        <v>1705.3516830578496</v>
      </c>
      <c r="ET134" s="140">
        <f>[4]军团势力点战斗奖励设计!BT138+[4]军团势力点战斗奖励设计!BY138+求节点(活动投放!$S$46:$S$81,活动投放!$BF$46:$BF$81,$EM134)</f>
        <v>1661.4131325770059</v>
      </c>
      <c r="EU134" s="140">
        <f>[4]军团势力点战斗奖励设计!BU138+[4]军团势力点战斗奖励设计!BZ138+求节点(活动投放!$S$86:$S$121,活动投放!$BF$86:$BF$121,$EM134)</f>
        <v>1526.5982293198201</v>
      </c>
      <c r="EV134" s="140">
        <f>[4]军团势力点战斗奖励设计!BV138+[4]军团势力点战斗奖励设计!CA138+求节点(活动投放!$S$126:$S$161,活动投放!$BF$126:$BF$161,$EM134)</f>
        <v>1492.3247945640819</v>
      </c>
      <c r="EW134" s="140">
        <f>[4]军团势力点战斗奖励设计!BW138+[4]军团势力点战斗奖励设计!CB138+求节点(活动投放!$S$166:$S$201,活动投放!$BF$166:$BF$201,$EM134)</f>
        <v>1960.4076905626825</v>
      </c>
      <c r="EX134" s="140">
        <f t="shared" si="78"/>
        <v>0.99999999999999978</v>
      </c>
      <c r="EY134" s="140">
        <f t="shared" si="79"/>
        <v>0.99999999999999944</v>
      </c>
      <c r="EZ134" s="140">
        <f t="shared" si="80"/>
        <v>0.99999999999999989</v>
      </c>
      <c r="FA134" s="140">
        <f t="shared" si="81"/>
        <v>1</v>
      </c>
      <c r="FB134" s="140">
        <f t="shared" si="82"/>
        <v>0.99999999999999978</v>
      </c>
    </row>
    <row r="135" spans="2:158" x14ac:dyDescent="0.15">
      <c r="B135" s="80">
        <v>130</v>
      </c>
      <c r="C135" s="119">
        <f>[4]军团势力点战斗奖励设计!GB139+求节点(活动投放!$S$6:$S$41,活动投放!AN$6:AN$41,$B135)</f>
        <v>290.98454404687169</v>
      </c>
      <c r="D135" s="119">
        <f>[4]军团势力点战斗奖励设计!GC139+求节点(活动投放!$S$6:$S$41,活动投放!AO$6:AO$41,$B135)</f>
        <v>1134.08449189869</v>
      </c>
      <c r="E135" s="119">
        <f>[4]军团势力点战斗奖励设计!GD139+求节点(活动投放!$S$6:$S$41,活动投放!AP$6:AP$41,$B135)</f>
        <v>1117.6757645920961</v>
      </c>
      <c r="F135" s="119">
        <f>[4]军团势力点战斗奖励设计!GE139+求节点(活动投放!$S$6:$S$41,活动投放!AQ$6:AQ$41,$B135)</f>
        <v>649.69242922015792</v>
      </c>
      <c r="G135" s="119">
        <f>[4]军团势力点战斗奖励设计!GF139+求节点(活动投放!$S$6:$S$41,活动投放!AR$6:AR$41,$B135)</f>
        <v>843.57449623540708</v>
      </c>
      <c r="H135" s="119">
        <f>[4]军团势力点战斗奖励设计!GG139+求节点(活动投放!$S$6:$S$41,活动投放!AS$6:AS$41,$B135)</f>
        <v>96.374705036981467</v>
      </c>
      <c r="I135" s="119">
        <f>IF($B135&lt;前期规划!$C$2,0,求节点(装备突破!$N$6:$N$41,装备突破!AQ$6:AQ$41,$B135))</f>
        <v>0</v>
      </c>
      <c r="J135" s="119">
        <f>IF($B135&lt;前期规划!$C$2,0,求节点(装备突破!$N$6:$N$41,装备突破!AR$6:AR$41,$B135))</f>
        <v>0</v>
      </c>
      <c r="K135" s="119">
        <f>IF($B135&lt;前期规划!$C$2,0,求节点(装备突破!$N$6:$N$41,装备突破!AS$6:AS$41,$B135))</f>
        <v>0</v>
      </c>
      <c r="L135" s="119">
        <f>IF($B135&lt;前期规划!$C$2,0,求节点(装备突破!$N$6:$N$41,装备突破!AT$6:AT$41,$B135))</f>
        <v>0</v>
      </c>
      <c r="M135" s="119">
        <f>IF($B135&lt;前期规划!$C$2,0,求节点(装备突破!$N$6:$N$41,装备突破!AU$6:AU$41,$B135))</f>
        <v>117.54545454545456</v>
      </c>
      <c r="N135" s="119">
        <f>IF($B135&lt;前期规划!$C$2,0,求节点(装备突破!$N$6:$N$41,装备突破!AV$6:AV$41,$B135))</f>
        <v>2.4545454545454541</v>
      </c>
      <c r="O135" s="80">
        <f t="shared" ref="O135:O165" si="103">IF(I135=0,0,C135/I135)</f>
        <v>0</v>
      </c>
      <c r="P135" s="80">
        <f t="shared" ref="P135:P165" si="104">IF(J135=0,0,D135/J135)</f>
        <v>0</v>
      </c>
      <c r="Q135" s="80">
        <f t="shared" ref="Q135:Q165" si="105">IF(K135=0,0,E135/K135)</f>
        <v>0</v>
      </c>
      <c r="R135" s="80">
        <f t="shared" ref="R135:R165" si="106">IF(L135=0,0,F135/L135)</f>
        <v>0</v>
      </c>
      <c r="S135" s="80">
        <f t="shared" ref="S135:S165" si="107">IF(M135=0,0,G135/M135)</f>
        <v>7.1765811744698196</v>
      </c>
      <c r="T135" s="80">
        <f t="shared" ref="T135:T165" si="108">IF(N135=0,0,H135/N135)</f>
        <v>39.263768718770237</v>
      </c>
      <c r="V135" s="128">
        <f>[4]军团势力点战斗奖励设计!GD139/E135</f>
        <v>0.98284250634388159</v>
      </c>
      <c r="W135" s="128">
        <f>求节点(活动投放!$S$6:$S$41,活动投放!AP$6:AP$41,$B135)/E135</f>
        <v>1.7157493656118478E-2</v>
      </c>
      <c r="Y135" s="128">
        <f>[4]军团势力点战斗奖励设计!GE139/F135</f>
        <v>0.9858335326581017</v>
      </c>
      <c r="Z135" s="128">
        <f>求节点(活动投放!$S$6:$S$41,活动投放!AQ$6:AQ$41,$B135)/F135</f>
        <v>1.4166467341898317E-2</v>
      </c>
      <c r="AB135" s="128">
        <f>[4]军团势力点战斗奖励设计!GF139/G135</f>
        <v>0.97914282377786366</v>
      </c>
      <c r="AC135" s="128">
        <f>求节点(活动投放!$S$6:$S$41,活动投放!AR$6:AR$41,$B135)/G135</f>
        <v>2.0857176222136384E-2</v>
      </c>
      <c r="AE135" s="128">
        <f>[4]军团势力点战斗奖励设计!GG139/H135</f>
        <v>0.95227835975560815</v>
      </c>
      <c r="AF135" s="128">
        <f>求节点(活动投放!$S$6:$S$41,活动投放!AS$6:AS$41,$B135)/H135</f>
        <v>4.7721640244391794E-2</v>
      </c>
      <c r="AI135" s="80">
        <v>130</v>
      </c>
      <c r="AJ135" s="119">
        <f>[4]军团势力点战斗奖励设计!GH139+求节点(活动投放!$S$46:$S$81,活动投放!AN$46:AN$81,$AI135)</f>
        <v>234.2504143508647</v>
      </c>
      <c r="AK135" s="119">
        <f>[4]军团势力点战斗奖励设计!GI139+求节点(活动投放!$S$46:$S$81,活动投放!AO$46:AO$81,$AI135)</f>
        <v>807.71890566714387</v>
      </c>
      <c r="AL135" s="119">
        <f>[4]军团势力点战斗奖励设计!GJ139+求节点(活动投放!$S$46:$S$81,活动投放!AP$46:AP$81,$AI135)</f>
        <v>927.68499773251176</v>
      </c>
      <c r="AM135" s="119">
        <f>[4]军团势力点战斗奖励设计!GK139+求节点(活动投放!$S$46:$S$81,活动投放!AQ$46:AQ$81,$AI135)</f>
        <v>547.32997944601448</v>
      </c>
      <c r="AN135" s="119">
        <f>[4]军团势力点战斗奖励设计!GL139+求节点(活动投放!$S$46:$S$81,活动投放!AR$46:AR$81,$AI135)</f>
        <v>814.97756941009936</v>
      </c>
      <c r="AO135" s="119">
        <f>[4]军团势力点战斗奖励设计!GM139+求节点(活动投放!$S$46:$S$81,活动投放!AS$46:AS$81,$AI135)</f>
        <v>95.333351599953758</v>
      </c>
      <c r="AP135" s="119">
        <f>IF($AI135&lt;前期规划!$C$2,0,求节点(装备突破!$N$46:$N$81,装备突破!AQ$46:AQ$81,$AI135))</f>
        <v>0</v>
      </c>
      <c r="AQ135" s="119">
        <f>IF($AI135&lt;前期规划!$C$2,0,求节点(装备突破!$N$46:$N$81,装备突破!AR$46:AR$81,$AI135))</f>
        <v>0</v>
      </c>
      <c r="AR135" s="119">
        <f>IF($AI135&lt;前期规划!$C$2,0,求节点(装备突破!$N$46:$N$81,装备突破!AS$46:AS$81,$AI135))</f>
        <v>0</v>
      </c>
      <c r="AS135" s="119">
        <f>IF($AI135&lt;前期规划!$C$2,0,求节点(装备突破!$N$46:$N$81,装备突破!AT$46:AT$81,$AI135))</f>
        <v>0</v>
      </c>
      <c r="AT135" s="119">
        <f>IF($AI135&lt;前期规划!$C$2,0,求节点(装备突破!$N$46:$N$81,装备突破!AU$46:AU$81,$AI135))</f>
        <v>151.81818181818181</v>
      </c>
      <c r="AU135" s="119">
        <f>IF($AI135&lt;前期规划!$C$2,0,求节点(装备突破!$N$46:$N$81,装备突破!AV$46:AV$81,$AI135))</f>
        <v>8.1818181818181817</v>
      </c>
      <c r="AV135" s="80">
        <f t="shared" ref="AV135:AV165" si="109">IF(AP135=0,0,AJ135/AP135)</f>
        <v>0</v>
      </c>
      <c r="AW135" s="80">
        <f t="shared" si="83"/>
        <v>0</v>
      </c>
      <c r="AX135" s="80">
        <f t="shared" si="84"/>
        <v>0</v>
      </c>
      <c r="AY135" s="80">
        <f t="shared" si="85"/>
        <v>0</v>
      </c>
      <c r="AZ135" s="80">
        <f t="shared" si="86"/>
        <v>5.3681157266533495</v>
      </c>
      <c r="BA135" s="80">
        <f t="shared" si="87"/>
        <v>11.651854084438792</v>
      </c>
      <c r="BD135" s="80">
        <v>130</v>
      </c>
      <c r="BE135" s="119">
        <f>[4]军团势力点战斗奖励设计!GN139+求节点(活动投放!$S$86:$S$121,活动投放!AN$86:AN$121,$BD135)</f>
        <v>164.42807037471789</v>
      </c>
      <c r="BF135" s="119">
        <f>[4]军团势力点战斗奖励设计!GO139+求节点(活动投放!$S$86:$S$121,活动投放!AO$86:AO$121,$BD135)</f>
        <v>564.37999810807707</v>
      </c>
      <c r="BG135" s="119">
        <f>[4]军团势力点战斗奖励设计!GP139+求节点(活动投放!$S$86:$S$121,活动投放!AP$86:AP$121,$BD135)</f>
        <v>766.72795694157765</v>
      </c>
      <c r="BH135" s="119">
        <f>[4]军团势力点战斗奖励设计!GQ139+求节点(活动投放!$S$86:$S$121,活动投放!AQ$86:AQ$121,$BD135)</f>
        <v>458.94767737666587</v>
      </c>
      <c r="BI135" s="119">
        <f>[4]军团势力点战斗奖励设计!GR139+求节点(活动投放!$S$86:$S$121,活动投放!AR$86:AR$121,$BD135)</f>
        <v>742.1643323571659</v>
      </c>
      <c r="BJ135" s="119">
        <f>[4]军团势力点战斗奖励设计!GS139+求节点(活动投放!$S$86:$S$121,活动投放!AS$86:AS$121,$BD135)</f>
        <v>91.280260121199603</v>
      </c>
      <c r="BK135" s="119">
        <f>IF($BD135&lt;前期规划!$C$2,0,求节点(装备突破!$N$86:$N$121,装备突破!AQ$86:AQ$121,$BD135))</f>
        <v>0</v>
      </c>
      <c r="BL135" s="119">
        <f>IF($BD135&lt;前期规划!$C$2,0,求节点(装备突破!$N$86:$N$121,装备突破!AR$86:AR$121,$BD135))</f>
        <v>0</v>
      </c>
      <c r="BM135" s="119">
        <f>IF($BD135&lt;前期规划!$C$2,0,求节点(装备突破!$N$86:$N$121,装备突破!AS$86:AS$121,$BD135))</f>
        <v>0</v>
      </c>
      <c r="BN135" s="119">
        <f>IF($BD135&lt;前期规划!$C$2,0,求节点(装备突破!$N$86:$N$121,装备突破!AT$86:AT$121,$BD135))</f>
        <v>0</v>
      </c>
      <c r="BO135" s="119">
        <f>IF($BD135&lt;前期规划!$C$2,0,求节点(装备突破!$N$86:$N$121,装备突破!AU$86:AU$121,$BD135))</f>
        <v>179.54545454545456</v>
      </c>
      <c r="BP135" s="119">
        <f>IF($BD135&lt;前期规划!$C$2,0,求节点(装备突破!$N$86:$N$121,装备突破!AV$86:AV$121,$BD135))</f>
        <v>20.454545454545453</v>
      </c>
      <c r="BQ135" s="80">
        <f t="shared" ref="BQ135:BQ165" si="110">IF(BK135=0,0,BE135/BK135)</f>
        <v>0</v>
      </c>
      <c r="BR135" s="80">
        <f t="shared" si="88"/>
        <v>0</v>
      </c>
      <c r="BS135" s="80">
        <f t="shared" si="89"/>
        <v>0</v>
      </c>
      <c r="BT135" s="80">
        <f t="shared" si="90"/>
        <v>0</v>
      </c>
      <c r="BU135" s="80">
        <f t="shared" si="91"/>
        <v>4.1335734966728221</v>
      </c>
      <c r="BV135" s="80">
        <f t="shared" si="92"/>
        <v>4.4625904948142034</v>
      </c>
      <c r="BY135" s="80">
        <v>130</v>
      </c>
      <c r="BZ135" s="119">
        <f>[4]军团势力点战斗奖励设计!GT139+求节点(活动投放!$S$126:$S$161,活动投放!AN$126:AN$161,$BY135)</f>
        <v>95.085940621119036</v>
      </c>
      <c r="CA135" s="119">
        <f>[4]军团势力点战斗奖励设计!GU139+求节点(活动投放!$S$126:$S$161,活动投放!AO$126:AO$161,$BY135)</f>
        <v>451.95402547969155</v>
      </c>
      <c r="CB135" s="119">
        <f>[4]军团势力点战斗奖励设计!GV139+求节点(活动投放!$S$126:$S$161,活动投放!AP$126:AP$161,$BY135)</f>
        <v>718.94890507667378</v>
      </c>
      <c r="CC135" s="119">
        <f>[4]军团势力点战斗奖励设计!GW139+求节点(活动投放!$S$126:$S$161,活动投放!AQ$126:AQ$161,$BY135)</f>
        <v>416.23554850828151</v>
      </c>
      <c r="CD135" s="119">
        <f>[4]军团势力点战斗奖励设计!GX139+求节点(活动投放!$S$126:$S$161,活动投放!AR$126:AR$161,$BY135)</f>
        <v>707.03935369410408</v>
      </c>
      <c r="CE135" s="119">
        <f>[4]军团势力点战斗奖励设计!GY139+求节点(活动投放!$S$126:$S$161,活动投放!AS$126:AS$161,$BY135)</f>
        <v>106.55467633230731</v>
      </c>
      <c r="CF135" s="119">
        <f>IF($BY135&lt;前期规划!$C$2,0,求节点(装备突破!$N$126:$N$161,装备突破!AQ$126:AQ$161,$BY135))</f>
        <v>0</v>
      </c>
      <c r="CG135" s="119">
        <f>IF($BY135&lt;前期规划!$C$2,0,求节点(装备突破!$N$126:$N$161,装备突破!AR$126:AR$161,$BY135))</f>
        <v>0</v>
      </c>
      <c r="CH135" s="119">
        <f>IF($BY135&lt;前期规划!$C$2,0,求节点(装备突破!$N$126:$N$161,装备突破!AS$126:AS$161,$BY135))</f>
        <v>0</v>
      </c>
      <c r="CI135" s="119">
        <f>IF($BY135&lt;前期规划!$C$2,0,求节点(装备突破!$N$126:$N$161,装备突破!AT$126:AT$161,$BY135))</f>
        <v>0</v>
      </c>
      <c r="CJ135" s="119">
        <f>IF($BY135&lt;前期规划!$C$2,0,求节点(装备突破!$N$126:$N$161,装备突破!AU$126:AU$161,$BY135))</f>
        <v>210</v>
      </c>
      <c r="CK135" s="119">
        <f>IF($BY135&lt;前期规划!$C$2,0,求节点(装备突破!$N$126:$N$161,装备突破!AV$126:AV$161,$BY135))</f>
        <v>30</v>
      </c>
      <c r="CL135" s="80">
        <f t="shared" ref="CL135:CL165" si="111">IF(CF135=0,0,BZ135/CF135)</f>
        <v>0</v>
      </c>
      <c r="CM135" s="80">
        <f t="shared" si="93"/>
        <v>0</v>
      </c>
      <c r="CN135" s="80">
        <f t="shared" si="94"/>
        <v>0</v>
      </c>
      <c r="CO135" s="80">
        <f t="shared" si="95"/>
        <v>0</v>
      </c>
      <c r="CP135" s="80">
        <f t="shared" si="96"/>
        <v>3.3668540652100196</v>
      </c>
      <c r="CQ135" s="80">
        <f t="shared" si="97"/>
        <v>3.5518225444102436</v>
      </c>
      <c r="CT135" s="80">
        <v>130</v>
      </c>
      <c r="CU135" s="119">
        <f>[4]军团势力点战斗奖励设计!GZ139+求节点(活动投放!$S$166:$S$201,活动投放!AN$166:AN$201,$CT135)</f>
        <v>61.628981302607144</v>
      </c>
      <c r="CV135" s="119">
        <f>[4]军团势力点战斗奖励设计!HA139+求节点(活动投放!$S$166:$S$201,活动投放!AO$166:AO$201,$CT135)</f>
        <v>499.85631822137839</v>
      </c>
      <c r="CW135" s="119">
        <f>[4]军团势力点战斗奖励设计!HB139+求节点(活动投放!$S$166:$S$201,活动投放!AP$166:AP$201,$CT135)</f>
        <v>913.62952269491439</v>
      </c>
      <c r="CX135" s="119">
        <f>[4]军团势力点战斗奖励设计!HC139+求节点(活动投放!$S$166:$S$201,活动投放!AQ$166:AQ$201,$CT135)</f>
        <v>481.81522331118362</v>
      </c>
      <c r="CY135" s="119">
        <f>[4]军团势力点战斗奖励设计!HD139+求节点(活动投放!$S$166:$S$201,活动投放!AR$166:AR$201,$CT135)</f>
        <v>886.17212009166497</v>
      </c>
      <c r="CZ135" s="119">
        <f>[4]军团势力点战斗奖励设计!HE139+求节点(活动投放!$S$166:$S$201,活动投放!AS$166:AS$201,$CT135)</f>
        <v>182.2003374941994</v>
      </c>
      <c r="DA135" s="119">
        <f>IF($CT135&lt;前期规划!$C$2,0,求节点(装备突破!$N$166:$N$201,装备突破!AQ$166:AQ$201,$CT135))</f>
        <v>0</v>
      </c>
      <c r="DB135" s="119">
        <f>IF($CT135&lt;前期规划!$C$2,0,求节点(装备突破!$N$166:$N$201,装备突破!AR$166:AR$201,$CT135))</f>
        <v>0</v>
      </c>
      <c r="DC135" s="119">
        <f>IF($CT135&lt;前期规划!$C$2,0,求节点(装备突破!$N$166:$N$201,装备突破!AS$166:AS$201,$CT135))</f>
        <v>0</v>
      </c>
      <c r="DD135" s="119">
        <f>IF($CT135&lt;前期规划!$C$2,0,求节点(装备突破!$N$166:$N$201,装备突破!AT$166:AT$201,$CT135))</f>
        <v>0</v>
      </c>
      <c r="DE135" s="119">
        <f>IF($CT135&lt;前期规划!$C$2,0,求节点(装备突破!$N$166:$N$201,装备突破!AU$166:AU$201,$CT135))</f>
        <v>280</v>
      </c>
      <c r="DF135" s="119">
        <f>IF($CT135&lt;前期规划!$C$2,0,求节点(装备突破!$N$166:$N$201,装备突破!AV$166:AV$201,$CT135))</f>
        <v>40</v>
      </c>
      <c r="DG135" s="80">
        <f t="shared" ref="DG135:DG165" si="112">IF(DA135=0,0,CU135/DA135)</f>
        <v>0</v>
      </c>
      <c r="DH135" s="80">
        <f t="shared" si="98"/>
        <v>0</v>
      </c>
      <c r="DI135" s="80">
        <f t="shared" si="99"/>
        <v>0</v>
      </c>
      <c r="DJ135" s="80">
        <f t="shared" si="100"/>
        <v>0</v>
      </c>
      <c r="DK135" s="80">
        <f t="shared" si="101"/>
        <v>3.1649004288988034</v>
      </c>
      <c r="DL135" s="80">
        <f t="shared" si="102"/>
        <v>4.5550084373549851</v>
      </c>
      <c r="DN135" s="128">
        <f>[4]军团势力点战斗奖励设计!HE139/CZ135</f>
        <v>0.19626426125004798</v>
      </c>
      <c r="DO135" s="128">
        <f>求节点(活动投放!$S$166:$S$201,活动投放!AS$166:AS$201,$CT135)/CZ135</f>
        <v>0.80373573874995208</v>
      </c>
      <c r="DU135" s="140">
        <v>130</v>
      </c>
      <c r="DV135" s="140">
        <f>[4]军团势力点战斗奖励设计!AA139+[4]军团势力点战斗奖励设计!AF139+求节点(活动投放!$S$6:$S$41,活动投放!$BC$6:$BC$41,$DU135)</f>
        <v>136975.01445043687</v>
      </c>
      <c r="DW135" s="140">
        <f>[4]军团势力点战斗奖励设计!AB139+[4]军团势力点战斗奖励设计!AG139+求节点(活动投放!$S$46:$S$81,活动投放!$BC$46:$BC$81,$DU135)</f>
        <v>113430.41929502072</v>
      </c>
      <c r="DX135" s="140">
        <f>[4]军团势力点战斗奖励设计!AC139+[4]军团势力点战斗奖励设计!AH139+求节点(活动投放!$S$86:$S$121,活动投放!$BC$86:$BC$121,$DU135)</f>
        <v>90727.951137689888</v>
      </c>
      <c r="DY135" s="140">
        <f>[4]军团势力点战斗奖励设计!AD139+[4]军团势力点战斗奖励设计!AI139+求节点(活动投放!$S$126:$S$161,活动投放!$BC$126:$BC$161,$DU135)</f>
        <v>69771.103214345043</v>
      </c>
      <c r="DZ135" s="140">
        <f>[4]军团势力点战斗奖励设计!AE139+[4]军团势力点战斗奖励设计!AJ139+求节点(活动投放!$S$166:$S$201,活动投放!$BC$166:$BC$201,$DU135)</f>
        <v>52384.007887970816</v>
      </c>
      <c r="EA135" s="140">
        <f>[4]军团势力点战斗奖励设计!BI139+[4]军团势力点战斗奖励设计!BN139+求节点(活动投放!$S$6:$S$41,活动投放!$BE$6:$BE$41,$DU135)</f>
        <v>1661.5251376725098</v>
      </c>
      <c r="EB135" s="140">
        <f>[4]军团势力点战斗奖励设计!BJ139+[4]军团势力点战斗奖励设计!BO139+求节点(活动投放!$S$46:$S$81,活动投放!$BE$46:$BE$81,$DU135)</f>
        <v>1141.4968706705588</v>
      </c>
      <c r="EC135" s="140">
        <f>[4]军团势力点战斗奖励设计!BK139+[4]军团势力点战斗奖励设计!BP139+求节点(活动投放!$S$86:$S$121,活动投放!$BE$86:$BE$121,$DU135)</f>
        <v>806.95844984072721</v>
      </c>
      <c r="ED135" s="140">
        <f>[4]军团势力点战斗奖励设计!BL139+[4]军团势力点战斗奖励设计!BQ139+求节点(活动投放!$S$126:$S$161,活动投放!$BE$126:$BE$161,$DU135)</f>
        <v>714.40389653568309</v>
      </c>
      <c r="EE135" s="140">
        <f>[4]军团势力点战斗奖励设计!BM139+[4]军团势力点战斗奖励设计!BR139+求节点(活动投放!$S$166:$S$201,活动投放!$BE$166:$BE$201,$DU135)</f>
        <v>867.41199976731616</v>
      </c>
      <c r="EF135" s="140">
        <f t="shared" ref="EF135:EF165" si="113">IF(EA135=0,0,DV135/30/EA135)</f>
        <v>2.7479775728283311</v>
      </c>
      <c r="EG135" s="140">
        <f t="shared" ref="EG135:EG165" si="114">IF(EB135=0,0,DW135/30/EB135)</f>
        <v>3.3123296906452131</v>
      </c>
      <c r="EH135" s="140">
        <f t="shared" ref="EH135:EH165" si="115">IF(EC135=0,0,DX135/30/EC135)</f>
        <v>3.7477332798484335</v>
      </c>
      <c r="EI135" s="140">
        <f t="shared" ref="EI135:EI165" si="116">IF(ED135=0,0,DY135/30/ED135)</f>
        <v>3.2554461863325006</v>
      </c>
      <c r="EJ135" s="140">
        <f t="shared" ref="EJ135:EJ165" si="117">IF(EE135=0,0,DZ135/30/EE135)</f>
        <v>2.0130383217364933</v>
      </c>
      <c r="EM135" s="140">
        <v>130</v>
      </c>
      <c r="EN135" s="140">
        <f>[4]军团势力点战斗奖励设计!AK139+[4]军团势力点战斗奖励设计!AP139+求节点(活动投放!$S$6:$S$41,活动投放!$BD$6:$BD$41,$EM135)</f>
        <v>93809.972286181233</v>
      </c>
      <c r="EO135" s="140">
        <f>[4]军团势力点战斗奖励设计!AL139+[4]军团势力点战斗奖励设计!AQ139+求节点(活动投放!$S$46:$S$81,活动投放!$BD$46:$BD$81,$EM135)</f>
        <v>90699.376952401624</v>
      </c>
      <c r="EP135" s="140">
        <f>[4]军团势力点战斗奖励设计!AM139+[4]军团势力点战斗奖励设计!AR139+求节点(活动投放!$S$86:$S$121,活动投放!$BD$86:$BD$121,$EM135)</f>
        <v>82725.501342627278</v>
      </c>
      <c r="EQ135" s="140">
        <f>[4]军团势力点战斗奖励设计!AN139+[4]军团势力点战斗奖励设计!AS139+求节点(活动投放!$S$126:$S$161,活动投放!$BD$126:$BD$161,$EM135)</f>
        <v>79390.848840848688</v>
      </c>
      <c r="ER135" s="140">
        <f>[4]军团势力点战斗奖励设计!AO139+[4]军团势力点战斗奖励设计!AT139+求节点(活动投放!$S$166:$S$201,活动投放!$BD$166:$BD$201,$EM135)</f>
        <v>100914.09316518827</v>
      </c>
      <c r="ES135" s="140">
        <f>[4]军团势力点战斗奖励设计!BS139+[4]军团势力点战斗奖励设计!BX139+求节点(活动投放!$S$6:$S$41,活动投放!$BF$6:$BF$41,$EM135)</f>
        <v>1876.1994457236251</v>
      </c>
      <c r="ET135" s="140">
        <f>[4]军团势力点战斗奖励设计!BT139+[4]军团势力点战斗奖励设计!BY139+求节点(活动投放!$S$46:$S$81,活动投放!$BF$46:$BF$81,$EM135)</f>
        <v>1813.9875390480336</v>
      </c>
      <c r="EU135" s="140">
        <f>[4]军团势力点战斗奖励设计!BU139+[4]军团势力点战斗奖励设计!BZ139+求节点(活动投放!$S$86:$S$121,活动投放!$BF$86:$BF$121,$EM135)</f>
        <v>1654.5100268525457</v>
      </c>
      <c r="EV135" s="140">
        <f>[4]军团势力点战斗奖励设计!BV139+[4]军团势力点战斗奖励设计!CA139+求节点(活动投放!$S$126:$S$161,活动投放!$BF$126:$BF$161,$EM135)</f>
        <v>1587.8169768169741</v>
      </c>
      <c r="EW135" s="140">
        <f>[4]军团势力点战斗奖励设计!BW139+[4]军团势力点战斗奖励设计!CB139+求节点(活动投放!$S$166:$S$201,活动投放!$BF$166:$BF$201,$EM135)</f>
        <v>2018.2818633037659</v>
      </c>
      <c r="EX135" s="140">
        <f t="shared" ref="EX135:EX165" si="118">IF(ES135=0,0,EN135/50/ES135)</f>
        <v>0.99999999999999978</v>
      </c>
      <c r="EY135" s="140">
        <f t="shared" ref="EY135:EY165" si="119">IF(ET135=0,0,EO135/50/ET135)</f>
        <v>0.99999999999999933</v>
      </c>
      <c r="EZ135" s="140">
        <f t="shared" ref="EZ135:EZ165" si="120">IF(EU135=0,0,EP135/50/EU135)</f>
        <v>0.99999999999999989</v>
      </c>
      <c r="FA135" s="140">
        <f t="shared" ref="FA135:FA165" si="121">IF(EV135=0,0,EQ135/50/EV135)</f>
        <v>0.99999999999999967</v>
      </c>
      <c r="FB135" s="140">
        <f t="shared" ref="FB135:FB165" si="122">IF(EW135=0,0,ER135/50/EW135)</f>
        <v>0.99999999999999978</v>
      </c>
    </row>
    <row r="136" spans="2:158" x14ac:dyDescent="0.15">
      <c r="B136" s="80">
        <v>131</v>
      </c>
      <c r="C136" s="119">
        <f>[4]军团势力点战斗奖励设计!GB140+求节点(活动投放!$S$6:$S$41,活动投放!AN$6:AN$41,$B136)</f>
        <v>290.98454404687169</v>
      </c>
      <c r="D136" s="119">
        <f>[4]军团势力点战斗奖励设计!GC140+求节点(活动投放!$S$6:$S$41,活动投放!AO$6:AO$41,$B136)</f>
        <v>1134.08449189869</v>
      </c>
      <c r="E136" s="119">
        <f>[4]军团势力点战斗奖励设计!GD140+求节点(活动投放!$S$6:$S$41,活动投放!AP$6:AP$41,$B136)</f>
        <v>1172.6087940397597</v>
      </c>
      <c r="F136" s="119">
        <f>[4]军团势力点战斗奖励设计!GE140+求节点(活动投放!$S$6:$S$41,活动投放!AQ$6:AQ$41,$B136)</f>
        <v>686.31444885193366</v>
      </c>
      <c r="G136" s="119">
        <f>[4]军团势力点战斗奖励设计!GF140+求节点(活动投放!$S$6:$S$41,活动投放!AR$6:AR$41,$B136)</f>
        <v>925.9740404069023</v>
      </c>
      <c r="H136" s="119">
        <f>[4]军团势力点战斗奖励设计!GG140+求节点(活动投放!$S$6:$S$41,活动投放!AS$6:AS$41,$B136)</f>
        <v>105.53020994492539</v>
      </c>
      <c r="I136" s="119">
        <f>IF($B136&lt;前期规划!$C$2,0,求节点(装备突破!$N$6:$N$41,装备突破!AQ$6:AQ$41,$B136))</f>
        <v>0</v>
      </c>
      <c r="J136" s="119">
        <f>IF($B136&lt;前期规划!$C$2,0,求节点(装备突破!$N$6:$N$41,装备突破!AR$6:AR$41,$B136))</f>
        <v>0</v>
      </c>
      <c r="K136" s="119">
        <f>IF($B136&lt;前期规划!$C$2,0,求节点(装备突破!$N$6:$N$41,装备突破!AS$6:AS$41,$B136))</f>
        <v>0</v>
      </c>
      <c r="L136" s="119">
        <f>IF($B136&lt;前期规划!$C$2,0,求节点(装备突破!$N$6:$N$41,装备突破!AT$6:AT$41,$B136))</f>
        <v>0</v>
      </c>
      <c r="M136" s="119">
        <f>IF($B136&lt;前期规划!$C$2,0,求节点(装备突破!$N$6:$N$41,装备突破!AU$6:AU$41,$B136))</f>
        <v>117.54545454545456</v>
      </c>
      <c r="N136" s="119">
        <f>IF($B136&lt;前期规划!$C$2,0,求节点(装备突破!$N$6:$N$41,装备突破!AV$6:AV$41,$B136))</f>
        <v>2.4545454545454541</v>
      </c>
      <c r="O136" s="80">
        <f t="shared" si="103"/>
        <v>0</v>
      </c>
      <c r="P136" s="80">
        <f t="shared" si="104"/>
        <v>0</v>
      </c>
      <c r="Q136" s="80">
        <f t="shared" si="105"/>
        <v>0</v>
      </c>
      <c r="R136" s="80">
        <f t="shared" si="106"/>
        <v>0</v>
      </c>
      <c r="S136" s="80">
        <f t="shared" si="107"/>
        <v>7.8775827103448757</v>
      </c>
      <c r="T136" s="80">
        <f t="shared" si="108"/>
        <v>42.993789236821463</v>
      </c>
      <c r="V136" s="128">
        <f>[4]军团势力点战斗奖励设计!GD140/E136</f>
        <v>0.98364628089260608</v>
      </c>
      <c r="W136" s="128">
        <f>求节点(活动投放!$S$6:$S$41,活动投放!AP$6:AP$41,$B136)/E136</f>
        <v>1.6353719107394003E-2</v>
      </c>
      <c r="Y136" s="128">
        <f>[4]军团势力点战斗奖励设计!GE140/F136</f>
        <v>0.98658946114827961</v>
      </c>
      <c r="Z136" s="128">
        <f>求节点(活动投放!$S$6:$S$41,活动投放!AQ$6:AQ$41,$B136)/F136</f>
        <v>1.3410538851720432E-2</v>
      </c>
      <c r="AB136" s="128">
        <f>[4]军团势力点战斗奖励设计!GF140/G136</f>
        <v>0.98099883889104478</v>
      </c>
      <c r="AC136" s="128">
        <f>求节点(活动投放!$S$6:$S$41,活动投放!AR$6:AR$41,$B136)/G136</f>
        <v>1.9001161108955274E-2</v>
      </c>
      <c r="AE136" s="128">
        <f>[4]军团势力点战斗奖励设计!GG140/H136</f>
        <v>0.95641855536121423</v>
      </c>
      <c r="AF136" s="128">
        <f>求节点(活动投放!$S$6:$S$41,活动投放!AS$6:AS$41,$B136)/H136</f>
        <v>4.358144463878575E-2</v>
      </c>
      <c r="AI136" s="80">
        <v>131</v>
      </c>
      <c r="AJ136" s="119">
        <f>[4]军团势力点战斗奖励设计!GH140+求节点(活动投放!$S$46:$S$81,活动投放!AN$46:AN$81,$AI136)</f>
        <v>234.2504143508647</v>
      </c>
      <c r="AK136" s="119">
        <f>[4]军团势力点战斗奖励设计!GI140+求节点(活动投放!$S$46:$S$81,活动投放!AO$46:AO$81,$AI136)</f>
        <v>807.71890566714387</v>
      </c>
      <c r="AL136" s="119">
        <f>[4]军团势力点战斗奖励设计!GJ140+求节点(活动投放!$S$46:$S$81,活动投放!AP$46:AP$81,$AI136)</f>
        <v>976.28933011353524</v>
      </c>
      <c r="AM136" s="119">
        <f>[4]军团势力点战斗奖励设计!GK140+求节点(活动投放!$S$46:$S$81,活动投放!AQ$46:AQ$81,$AI136)</f>
        <v>579.73286770003017</v>
      </c>
      <c r="AN136" s="119">
        <f>[4]军团势力点战斗奖励设计!GL140+求节点(活动投放!$S$46:$S$81,活动投放!AR$46:AR$81,$AI136)</f>
        <v>887.88406798163464</v>
      </c>
      <c r="AO136" s="119">
        <f>[4]军团势力点战斗奖励设计!GM140+求节点(活动投放!$S$46:$S$81,活动投放!AS$46:AS$81,$AI136)</f>
        <v>103.43407366345767</v>
      </c>
      <c r="AP136" s="119">
        <f>IF($AI136&lt;前期规划!$C$2,0,求节点(装备突破!$N$46:$N$81,装备突破!AQ$46:AQ$81,$AI136))</f>
        <v>0</v>
      </c>
      <c r="AQ136" s="119">
        <f>IF($AI136&lt;前期规划!$C$2,0,求节点(装备突破!$N$46:$N$81,装备突破!AR$46:AR$81,$AI136))</f>
        <v>0</v>
      </c>
      <c r="AR136" s="119">
        <f>IF($AI136&lt;前期规划!$C$2,0,求节点(装备突破!$N$46:$N$81,装备突破!AS$46:AS$81,$AI136))</f>
        <v>0</v>
      </c>
      <c r="AS136" s="119">
        <f>IF($AI136&lt;前期规划!$C$2,0,求节点(装备突破!$N$46:$N$81,装备突破!AT$46:AT$81,$AI136))</f>
        <v>0</v>
      </c>
      <c r="AT136" s="119">
        <f>IF($AI136&lt;前期规划!$C$2,0,求节点(装备突破!$N$46:$N$81,装备突破!AU$46:AU$81,$AI136))</f>
        <v>151.81818181818181</v>
      </c>
      <c r="AU136" s="119">
        <f>IF($AI136&lt;前期规划!$C$2,0,求节点(装备突破!$N$46:$N$81,装备突破!AV$46:AV$81,$AI136))</f>
        <v>8.1818181818181817</v>
      </c>
      <c r="AV136" s="80">
        <f t="shared" si="109"/>
        <v>0</v>
      </c>
      <c r="AW136" s="80">
        <f t="shared" si="83"/>
        <v>0</v>
      </c>
      <c r="AX136" s="80">
        <f t="shared" si="84"/>
        <v>0</v>
      </c>
      <c r="AY136" s="80">
        <f t="shared" si="85"/>
        <v>0</v>
      </c>
      <c r="AZ136" s="80">
        <f t="shared" si="86"/>
        <v>5.8483381723341203</v>
      </c>
      <c r="BA136" s="80">
        <f t="shared" si="87"/>
        <v>12.641942336644826</v>
      </c>
      <c r="BD136" s="80">
        <v>131</v>
      </c>
      <c r="BE136" s="119">
        <f>[4]军团势力点战斗奖励设计!GN140+求节点(活动投放!$S$86:$S$121,活动投放!AN$86:AN$121,$BD136)</f>
        <v>164.42807037471789</v>
      </c>
      <c r="BF136" s="119">
        <f>[4]军团势力点战斗奖励设计!GO140+求节点(活动投放!$S$86:$S$121,活动投放!AO$86:AO$121,$BD136)</f>
        <v>564.37999810807707</v>
      </c>
      <c r="BG136" s="119">
        <f>[4]军团势力点战斗奖励设计!GP140+求节点(活动投放!$S$86:$S$121,活动投放!AP$86:AP$121,$BD136)</f>
        <v>807.15179141033707</v>
      </c>
      <c r="BH136" s="119">
        <f>[4]军团势力点战斗奖励设计!GQ140+求节点(活动投放!$S$86:$S$121,活动投放!AQ$86:AQ$121,$BD136)</f>
        <v>485.8969003558388</v>
      </c>
      <c r="BI136" s="119">
        <f>[4]军团势力点战斗奖励设计!GR140+求节点(活动投放!$S$86:$S$121,活动投放!AR$86:AR$121,$BD136)</f>
        <v>802.80008406030493</v>
      </c>
      <c r="BJ136" s="119">
        <f>[4]军团势力点战斗奖励设计!GS140+求节点(活动投放!$S$86:$S$121,活动投放!AS$86:AS$121,$BD136)</f>
        <v>98.017565865992836</v>
      </c>
      <c r="BK136" s="119">
        <f>IF($BD136&lt;前期规划!$C$2,0,求节点(装备突破!$N$86:$N$121,装备突破!AQ$86:AQ$121,$BD136))</f>
        <v>0</v>
      </c>
      <c r="BL136" s="119">
        <f>IF($BD136&lt;前期规划!$C$2,0,求节点(装备突破!$N$86:$N$121,装备突破!AR$86:AR$121,$BD136))</f>
        <v>0</v>
      </c>
      <c r="BM136" s="119">
        <f>IF($BD136&lt;前期规划!$C$2,0,求节点(装备突破!$N$86:$N$121,装备突破!AS$86:AS$121,$BD136))</f>
        <v>0</v>
      </c>
      <c r="BN136" s="119">
        <f>IF($BD136&lt;前期规划!$C$2,0,求节点(装备突破!$N$86:$N$121,装备突破!AT$86:AT$121,$BD136))</f>
        <v>0</v>
      </c>
      <c r="BO136" s="119">
        <f>IF($BD136&lt;前期规划!$C$2,0,求节点(装备突破!$N$86:$N$121,装备突破!AU$86:AU$121,$BD136))</f>
        <v>179.54545454545456</v>
      </c>
      <c r="BP136" s="119">
        <f>IF($BD136&lt;前期规划!$C$2,0,求节点(装备突破!$N$86:$N$121,装备突破!AV$86:AV$121,$BD136))</f>
        <v>20.454545454545453</v>
      </c>
      <c r="BQ136" s="80">
        <f t="shared" si="110"/>
        <v>0</v>
      </c>
      <c r="BR136" s="80">
        <f t="shared" si="88"/>
        <v>0</v>
      </c>
      <c r="BS136" s="80">
        <f t="shared" si="89"/>
        <v>0</v>
      </c>
      <c r="BT136" s="80">
        <f t="shared" si="90"/>
        <v>0</v>
      </c>
      <c r="BU136" s="80">
        <f t="shared" si="91"/>
        <v>4.4712916074244831</v>
      </c>
      <c r="BV136" s="80">
        <f t="shared" si="92"/>
        <v>4.7919698867818719</v>
      </c>
      <c r="BY136" s="80">
        <v>131</v>
      </c>
      <c r="BZ136" s="119">
        <f>[4]军团势力点战斗奖励设计!GT140+求节点(活动投放!$S$126:$S$161,活动投放!AN$126:AN$161,$BY136)</f>
        <v>95.085940621119036</v>
      </c>
      <c r="CA136" s="119">
        <f>[4]军团势力点战斗奖励设计!GU140+求节点(活动投放!$S$126:$S$161,活动投放!AO$126:AO$161,$BY136)</f>
        <v>451.95402547969155</v>
      </c>
      <c r="CB136" s="119">
        <f>[4]军团势力点战斗奖励设计!GV140+求节点(活动投放!$S$126:$S$161,活动投放!AP$126:AP$161,$BY136)</f>
        <v>749.49128482597166</v>
      </c>
      <c r="CC136" s="119">
        <f>[4]军团势力点战斗奖励设计!GW140+求节点(活动投放!$S$126:$S$161,活动投放!AQ$126:AQ$161,$BY136)</f>
        <v>436.59713500781339</v>
      </c>
      <c r="CD136" s="119">
        <f>[4]军团势力点战斗奖励设计!GX140+求节点(活动投放!$S$126:$S$161,活动投放!AR$126:AR$161,$BY136)</f>
        <v>752.8529233180509</v>
      </c>
      <c r="CE136" s="119">
        <f>[4]军团势力点战斗奖励设计!GY140+求节点(活动投放!$S$126:$S$161,活动投放!AS$126:AS$161,$BY136)</f>
        <v>111.64507295719028</v>
      </c>
      <c r="CF136" s="119">
        <f>IF($BY136&lt;前期规划!$C$2,0,求节点(装备突破!$N$126:$N$161,装备突破!AQ$126:AQ$161,$BY136))</f>
        <v>0</v>
      </c>
      <c r="CG136" s="119">
        <f>IF($BY136&lt;前期规划!$C$2,0,求节点(装备突破!$N$126:$N$161,装备突破!AR$126:AR$161,$BY136))</f>
        <v>0</v>
      </c>
      <c r="CH136" s="119">
        <f>IF($BY136&lt;前期规划!$C$2,0,求节点(装备突破!$N$126:$N$161,装备突破!AS$126:AS$161,$BY136))</f>
        <v>0</v>
      </c>
      <c r="CI136" s="119">
        <f>IF($BY136&lt;前期规划!$C$2,0,求节点(装备突破!$N$126:$N$161,装备突破!AT$126:AT$161,$BY136))</f>
        <v>0</v>
      </c>
      <c r="CJ136" s="119">
        <f>IF($BY136&lt;前期规划!$C$2,0,求节点(装备突破!$N$126:$N$161,装备突破!AU$126:AU$161,$BY136))</f>
        <v>210</v>
      </c>
      <c r="CK136" s="119">
        <f>IF($BY136&lt;前期规划!$C$2,0,求节点(装备突破!$N$126:$N$161,装备突破!AV$126:AV$161,$BY136))</f>
        <v>30</v>
      </c>
      <c r="CL136" s="80">
        <f t="shared" si="111"/>
        <v>0</v>
      </c>
      <c r="CM136" s="80">
        <f t="shared" si="93"/>
        <v>0</v>
      </c>
      <c r="CN136" s="80">
        <f t="shared" si="94"/>
        <v>0</v>
      </c>
      <c r="CO136" s="80">
        <f t="shared" si="95"/>
        <v>0</v>
      </c>
      <c r="CP136" s="80">
        <f t="shared" si="96"/>
        <v>3.585013920562147</v>
      </c>
      <c r="CQ136" s="80">
        <f t="shared" si="97"/>
        <v>3.7215024319063428</v>
      </c>
      <c r="CT136" s="80">
        <v>131</v>
      </c>
      <c r="CU136" s="119">
        <f>[4]军团势力点战斗奖励设计!GZ140+求节点(活动投放!$S$166:$S$201,活动投放!AN$166:AN$201,$CT136)</f>
        <v>61.628981302607144</v>
      </c>
      <c r="CV136" s="119">
        <f>[4]军团势力点战斗奖励设计!HA140+求节点(活动投放!$S$166:$S$201,活动投放!AO$166:AO$201,$CT136)</f>
        <v>499.85631822137839</v>
      </c>
      <c r="CW136" s="119">
        <f>[4]军团势力点战斗奖励设计!HB140+求节点(活动投放!$S$166:$S$201,活动投放!AP$166:AP$201,$CT136)</f>
        <v>931.34424128791261</v>
      </c>
      <c r="CX136" s="119">
        <f>[4]军团势力点战斗奖励设计!HC140+求节点(活动投放!$S$166:$S$201,活动投放!AQ$166:AQ$201,$CT136)</f>
        <v>493.62503570651575</v>
      </c>
      <c r="CY136" s="119">
        <f>[4]军团势力点战斗奖励设计!HD140+求节点(活动投放!$S$166:$S$201,活动投放!AR$166:AR$201,$CT136)</f>
        <v>912.74419798116242</v>
      </c>
      <c r="CZ136" s="119">
        <f>[4]军团势力点战斗奖励设计!HE140+求节点(活动投放!$S$166:$S$201,活动投放!AS$166:AS$201,$CT136)</f>
        <v>185.15279059303245</v>
      </c>
      <c r="DA136" s="119">
        <f>IF($CT136&lt;前期规划!$C$2,0,求节点(装备突破!$N$166:$N$201,装备突破!AQ$166:AQ$201,$CT136))</f>
        <v>0</v>
      </c>
      <c r="DB136" s="119">
        <f>IF($CT136&lt;前期规划!$C$2,0,求节点(装备突破!$N$166:$N$201,装备突破!AR$166:AR$201,$CT136))</f>
        <v>0</v>
      </c>
      <c r="DC136" s="119">
        <f>IF($CT136&lt;前期规划!$C$2,0,求节点(装备突破!$N$166:$N$201,装备突破!AS$166:AS$201,$CT136))</f>
        <v>0</v>
      </c>
      <c r="DD136" s="119">
        <f>IF($CT136&lt;前期规划!$C$2,0,求节点(装备突破!$N$166:$N$201,装备突破!AT$166:AT$201,$CT136))</f>
        <v>0</v>
      </c>
      <c r="DE136" s="119">
        <f>IF($CT136&lt;前期规划!$C$2,0,求节点(装备突破!$N$166:$N$201,装备突破!AU$166:AU$201,$CT136))</f>
        <v>280</v>
      </c>
      <c r="DF136" s="119">
        <f>IF($CT136&lt;前期规划!$C$2,0,求节点(装备突破!$N$166:$N$201,装备突破!AV$166:AV$201,$CT136))</f>
        <v>40</v>
      </c>
      <c r="DG136" s="80">
        <f t="shared" si="112"/>
        <v>0</v>
      </c>
      <c r="DH136" s="80">
        <f t="shared" si="98"/>
        <v>0</v>
      </c>
      <c r="DI136" s="80">
        <f t="shared" si="99"/>
        <v>0</v>
      </c>
      <c r="DJ136" s="80">
        <f t="shared" si="100"/>
        <v>0</v>
      </c>
      <c r="DK136" s="80">
        <f t="shared" si="101"/>
        <v>3.2598007070755801</v>
      </c>
      <c r="DL136" s="80">
        <f t="shared" si="102"/>
        <v>4.6288197648258116</v>
      </c>
      <c r="DN136" s="128">
        <f>[4]军团势力点战斗奖励设计!HE140/CZ136</f>
        <v>0.20908066042456006</v>
      </c>
      <c r="DO136" s="128">
        <f>求节点(活动投放!$S$166:$S$201,活动投放!AS$166:AS$201,$CT136)/CZ136</f>
        <v>0.79091933957543992</v>
      </c>
      <c r="DU136" s="140">
        <v>131</v>
      </c>
      <c r="DV136" s="140">
        <f>[4]军团势力点战斗奖励设计!AA140+[4]军团势力点战斗奖励设计!AF140+求节点(活动投放!$S$6:$S$41,活动投放!$BC$6:$BC$41,$DU136)</f>
        <v>145794.53752689657</v>
      </c>
      <c r="DW136" s="140">
        <f>[4]军团势力点战斗奖励设计!AB140+[4]军团势力点战斗奖励设计!AG140+求节点(活动投放!$S$46:$S$81,活动投放!$BC$46:$BC$81,$DU136)</f>
        <v>120957.63891155092</v>
      </c>
      <c r="DX136" s="140">
        <f>[4]军团势力点战斗奖励设计!AC140+[4]军团势力点战斗奖励设计!AH140+求节点(活动投放!$S$86:$S$121,活动投放!$BC$86:$BC$121,$DU136)</f>
        <v>96774.251165068417</v>
      </c>
      <c r="DY136" s="140">
        <f>[4]军团势力点战斗奖励设计!AD140+[4]军团势力点战斗奖励设计!AI140+求节点(活动投放!$S$126:$S$161,活动投放!$BC$126:$BC$161,$DU136)</f>
        <v>74170.494121813317</v>
      </c>
      <c r="DZ136" s="140">
        <f>[4]军团势力点战斗奖励设计!AE140+[4]军团势力点战斗奖励设计!AJ140+求节点(活动投放!$S$166:$S$201,活动投放!$BC$166:$BC$201,$DU136)</f>
        <v>54645.455269389167</v>
      </c>
      <c r="EA136" s="140">
        <f>[4]军团势力点战斗奖励设计!BI140+[4]军团势力点战斗奖励设计!BN140+求节点(活动投放!$S$6:$S$41,活动投放!$BE$6:$BE$41,$DU136)</f>
        <v>1661.5251376725098</v>
      </c>
      <c r="EB136" s="140">
        <f>[4]军团势力点战斗奖励设计!BJ140+[4]军团势力点战斗奖励设计!BO140+求节点(活动投放!$S$46:$S$81,活动投放!$BE$46:$BE$81,$DU136)</f>
        <v>1141.4968706705588</v>
      </c>
      <c r="EC136" s="140">
        <f>[4]军团势力点战斗奖励设计!BK140+[4]军团势力点战斗奖励设计!BP140+求节点(活动投放!$S$86:$S$121,活动投放!$BE$86:$BE$121,$DU136)</f>
        <v>806.95844984072721</v>
      </c>
      <c r="ED136" s="140">
        <f>[4]军团势力点战斗奖励设计!BL140+[4]军团势力点战斗奖励设计!BQ140+求节点(活动投放!$S$126:$S$161,活动投放!$BE$126:$BE$161,$DU136)</f>
        <v>714.40389653568309</v>
      </c>
      <c r="EE136" s="140">
        <f>[4]军团势力点战斗奖励设计!BM140+[4]军团势力点战斗奖励设计!BR140+求节点(活动投放!$S$166:$S$201,活动投放!$BE$166:$BE$201,$DU136)</f>
        <v>867.41199976731616</v>
      </c>
      <c r="EF136" s="140">
        <f t="shared" si="113"/>
        <v>2.9249138682132294</v>
      </c>
      <c r="EG136" s="140">
        <f t="shared" si="114"/>
        <v>3.5321352170533706</v>
      </c>
      <c r="EH136" s="140">
        <f t="shared" si="115"/>
        <v>3.9974900477287756</v>
      </c>
      <c r="EI136" s="140">
        <f t="shared" si="116"/>
        <v>3.4607171322125549</v>
      </c>
      <c r="EJ136" s="140">
        <f t="shared" si="117"/>
        <v>2.0999423297520998</v>
      </c>
      <c r="EM136" s="140">
        <v>131</v>
      </c>
      <c r="EN136" s="140">
        <f>[4]军团势力点战斗奖励设计!AK140+[4]军团势力点战斗奖励设计!AP140+求节点(活动投放!$S$6:$S$41,活动投放!$BD$6:$BD$41,$EM136)</f>
        <v>102965.47719412514</v>
      </c>
      <c r="EO136" s="140">
        <f>[4]军团势力点战斗奖励设计!AL140+[4]军团势力点战斗奖励设计!AQ140+求节点(活动投放!$S$46:$S$81,活动投放!$BD$46:$BD$81,$EM136)</f>
        <v>98800.099015905551</v>
      </c>
      <c r="EP136" s="140">
        <f>[4]军团势力点战斗奖励设计!AM140+[4]军团势力点战斗奖励设计!AR140+求节点(活动投放!$S$86:$S$121,活动投放!$BD$86:$BD$121,$EM136)</f>
        <v>89462.807087420486</v>
      </c>
      <c r="EQ136" s="140">
        <f>[4]军团势力点战斗奖励设计!AN140+[4]军团势力点战斗奖励设计!AS140+求节点(活动投放!$S$126:$S$161,活动投放!$BD$126:$BD$161,$EM136)</f>
        <v>84481.245465731656</v>
      </c>
      <c r="ER136" s="140">
        <f>[4]军团势力点战斗奖励设计!AO140+[4]军团势力点战斗奖励设计!AT140+求节点(活动投放!$S$166:$S$201,活动投放!$BD$166:$BD$201,$EM136)</f>
        <v>103866.54626402131</v>
      </c>
      <c r="ES136" s="140">
        <f>[4]军团势力点战斗奖励设计!BS140+[4]军团势力点战斗奖励设计!BX140+求节点(活动投放!$S$6:$S$41,活动投放!$BF$6:$BF$41,$EM136)</f>
        <v>2059.3095438825035</v>
      </c>
      <c r="ET136" s="140">
        <f>[4]军团势力点战斗奖励设计!BT140+[4]军团势力点战斗奖励设计!BY140+求节点(活动投放!$S$46:$S$81,活动投放!$BF$46:$BF$81,$EM136)</f>
        <v>1976.0019803181124</v>
      </c>
      <c r="EU136" s="140">
        <f>[4]军团势力点战斗奖励设计!BU140+[4]军团势力点战斗奖励设计!BZ140+求节点(活动投放!$S$86:$S$121,活动投放!$BF$86:$BF$121,$EM136)</f>
        <v>1789.2561417484101</v>
      </c>
      <c r="EV136" s="140">
        <f>[4]军团势力点战斗奖励设计!BV140+[4]军团势力点战斗奖励设计!CA140+求节点(活动投放!$S$126:$S$161,活动投放!$BF$126:$BF$161,$EM136)</f>
        <v>1689.6249093146334</v>
      </c>
      <c r="EW136" s="140">
        <f>[4]军团势力点战斗奖励设计!BW140+[4]军团势力点战斗奖励设计!CB140+求节点(活动投放!$S$166:$S$201,活动投放!$BF$166:$BF$201,$EM136)</f>
        <v>2077.330925280427</v>
      </c>
      <c r="EX136" s="140">
        <f t="shared" si="118"/>
        <v>0.99999999999999956</v>
      </c>
      <c r="EY136" s="140">
        <f t="shared" si="119"/>
        <v>0.99999999999999933</v>
      </c>
      <c r="EZ136" s="140">
        <f t="shared" si="120"/>
        <v>0.99999999999999978</v>
      </c>
      <c r="FA136" s="140">
        <f t="shared" si="121"/>
        <v>0.99999999999999989</v>
      </c>
      <c r="FB136" s="140">
        <f t="shared" si="122"/>
        <v>0.99999999999999956</v>
      </c>
    </row>
    <row r="137" spans="2:158" x14ac:dyDescent="0.15">
      <c r="B137" s="80">
        <v>132</v>
      </c>
      <c r="C137" s="119">
        <f>[4]军团势力点战斗奖励设计!GB141+求节点(活动投放!$S$6:$S$41,活动投放!AN$6:AN$41,$B137)</f>
        <v>290.98454404687169</v>
      </c>
      <c r="D137" s="119">
        <f>[4]军团势力点战斗奖励设计!GC141+求节点(活动投放!$S$6:$S$41,活动投放!AO$6:AO$41,$B137)</f>
        <v>1134.08449189869</v>
      </c>
      <c r="E137" s="119">
        <f>[4]军团势力点战斗奖励设计!GD141+求节点(活动投放!$S$6:$S$41,活动投放!AP$6:AP$41,$B137)</f>
        <v>1231.484557218489</v>
      </c>
      <c r="F137" s="119">
        <f>[4]军团势力点战斗奖励设计!GE141+求节点(活动投放!$S$6:$S$41,活动投放!AQ$6:AQ$41,$B137)</f>
        <v>725.56495763775342</v>
      </c>
      <c r="G137" s="119">
        <f>[4]军团势力点战斗奖励设计!GF141+求节点(活动投放!$S$6:$S$41,活动投放!AR$6:AR$41,$B137)</f>
        <v>1014.2876851749967</v>
      </c>
      <c r="H137" s="119">
        <f>[4]军团势力点战斗奖励设计!GG141+求节点(活动投放!$S$6:$S$41,活动投放!AS$6:AS$41,$B137)</f>
        <v>115.34283714138031</v>
      </c>
      <c r="I137" s="119">
        <f>IF($B137&lt;前期规划!$C$2,0,求节点(装备突破!$N$6:$N$41,装备突破!AQ$6:AQ$41,$B137))</f>
        <v>0</v>
      </c>
      <c r="J137" s="119">
        <f>IF($B137&lt;前期规划!$C$2,0,求节点(装备突破!$N$6:$N$41,装备突破!AR$6:AR$41,$B137))</f>
        <v>0</v>
      </c>
      <c r="K137" s="119">
        <f>IF($B137&lt;前期规划!$C$2,0,求节点(装备突破!$N$6:$N$41,装备突破!AS$6:AS$41,$B137))</f>
        <v>0</v>
      </c>
      <c r="L137" s="119">
        <f>IF($B137&lt;前期规划!$C$2,0,求节点(装备突破!$N$6:$N$41,装备突破!AT$6:AT$41,$B137))</f>
        <v>0</v>
      </c>
      <c r="M137" s="119">
        <f>IF($B137&lt;前期规划!$C$2,0,求节点(装备突破!$N$6:$N$41,装备突破!AU$6:AU$41,$B137))</f>
        <v>117.54545454545456</v>
      </c>
      <c r="N137" s="119">
        <f>IF($B137&lt;前期规划!$C$2,0,求节点(装备突破!$N$6:$N$41,装备突破!AV$6:AV$41,$B137))</f>
        <v>2.4545454545454541</v>
      </c>
      <c r="O137" s="80">
        <f t="shared" si="103"/>
        <v>0</v>
      </c>
      <c r="P137" s="80">
        <f t="shared" si="104"/>
        <v>0</v>
      </c>
      <c r="Q137" s="80">
        <f t="shared" si="105"/>
        <v>0</v>
      </c>
      <c r="R137" s="80">
        <f t="shared" si="106"/>
        <v>0</v>
      </c>
      <c r="S137" s="80">
        <f t="shared" si="107"/>
        <v>8.6288975536929335</v>
      </c>
      <c r="T137" s="80">
        <f t="shared" si="108"/>
        <v>46.99152624278458</v>
      </c>
      <c r="V137" s="128">
        <f>[4]军团势力点战斗奖励设计!GD141/E137</f>
        <v>0.98442813210431201</v>
      </c>
      <c r="W137" s="128">
        <f>求节点(活动投放!$S$6:$S$41,活动投放!AP$6:AP$41,$B137)/E137</f>
        <v>1.5571867895688095E-2</v>
      </c>
      <c r="Y137" s="128">
        <f>[4]军团势力点战斗奖励设计!GE141/F137</f>
        <v>0.98731492406856136</v>
      </c>
      <c r="Z137" s="128">
        <f>求节点(活动投放!$S$6:$S$41,活动投放!AQ$6:AQ$41,$B137)/F137</f>
        <v>1.2685075931438625E-2</v>
      </c>
      <c r="AB137" s="128">
        <f>[4]军团势力点战斗奖励设计!GF141/G137</f>
        <v>0.98265326279550935</v>
      </c>
      <c r="AC137" s="128">
        <f>求节点(活动投放!$S$6:$S$41,活动投放!AR$6:AR$41,$B137)/G137</f>
        <v>1.7346737204490648E-2</v>
      </c>
      <c r="AE137" s="128">
        <f>[4]军团势力点战斗奖励设计!GG141/H137</f>
        <v>0.96012618454324272</v>
      </c>
      <c r="AF137" s="128">
        <f>求节点(活动投放!$S$6:$S$41,活动投放!AS$6:AS$41,$B137)/H137</f>
        <v>3.9873815456757236E-2</v>
      </c>
      <c r="AI137" s="80">
        <v>132</v>
      </c>
      <c r="AJ137" s="119">
        <f>[4]军团势力点战斗奖励设计!GH141+求节点(活动投放!$S$46:$S$81,活动投放!AN$46:AN$81,$AI137)</f>
        <v>234.2504143508647</v>
      </c>
      <c r="AK137" s="119">
        <f>[4]军团势力点战斗奖励设计!GI141+求节点(活动投放!$S$46:$S$81,活动投放!AO$46:AO$81,$AI137)</f>
        <v>807.71890566714387</v>
      </c>
      <c r="AL137" s="119">
        <f>[4]军团势力点战斗奖励设计!GJ141+求节点(活动投放!$S$46:$S$81,活动投放!AP$46:AP$81,$AI137)</f>
        <v>1028.5888494650205</v>
      </c>
      <c r="AM137" s="119">
        <f>[4]军团势力点战斗奖励设计!GK141+求节点(活动投放!$S$46:$S$81,活动投放!AQ$46:AQ$81,$AI137)</f>
        <v>614.59921393435354</v>
      </c>
      <c r="AN137" s="119">
        <f>[4]军团势力点战斗奖励设计!GL141+求节点(活动投放!$S$46:$S$81,活动投放!AR$46:AR$81,$AI137)</f>
        <v>966.33334700886235</v>
      </c>
      <c r="AO137" s="119">
        <f>[4]军团势力点战斗奖励设计!GM141+求节点(活动投放!$S$46:$S$81,活动投放!AS$46:AS$81,$AI137)</f>
        <v>112.15066022203852</v>
      </c>
      <c r="AP137" s="119">
        <f>IF($AI137&lt;前期规划!$C$2,0,求节点(装备突破!$N$46:$N$81,装备突破!AQ$46:AQ$81,$AI137))</f>
        <v>0</v>
      </c>
      <c r="AQ137" s="119">
        <f>IF($AI137&lt;前期规划!$C$2,0,求节点(装备突破!$N$46:$N$81,装备突破!AR$46:AR$81,$AI137))</f>
        <v>0</v>
      </c>
      <c r="AR137" s="119">
        <f>IF($AI137&lt;前期规划!$C$2,0,求节点(装备突破!$N$46:$N$81,装备突破!AS$46:AS$81,$AI137))</f>
        <v>0</v>
      </c>
      <c r="AS137" s="119">
        <f>IF($AI137&lt;前期规划!$C$2,0,求节点(装备突破!$N$46:$N$81,装备突破!AT$46:AT$81,$AI137))</f>
        <v>0</v>
      </c>
      <c r="AT137" s="119">
        <f>IF($AI137&lt;前期规划!$C$2,0,求节点(装备突破!$N$46:$N$81,装备突破!AU$46:AU$81,$AI137))</f>
        <v>151.81818181818181</v>
      </c>
      <c r="AU137" s="119">
        <f>IF($AI137&lt;前期规划!$C$2,0,求节点(装备突破!$N$46:$N$81,装备突破!AV$46:AV$81,$AI137))</f>
        <v>8.1818181818181817</v>
      </c>
      <c r="AV137" s="80">
        <f t="shared" si="109"/>
        <v>0</v>
      </c>
      <c r="AW137" s="80">
        <f t="shared" si="83"/>
        <v>0</v>
      </c>
      <c r="AX137" s="80">
        <f t="shared" si="84"/>
        <v>0</v>
      </c>
      <c r="AY137" s="80">
        <f t="shared" si="85"/>
        <v>0</v>
      </c>
      <c r="AZ137" s="80">
        <f t="shared" si="86"/>
        <v>6.3650699503577766</v>
      </c>
      <c r="BA137" s="80">
        <f t="shared" si="87"/>
        <v>13.707302916026931</v>
      </c>
      <c r="BD137" s="80">
        <v>132</v>
      </c>
      <c r="BE137" s="119">
        <f>[4]军团势力点战斗奖励设计!GN141+求节点(活动投放!$S$86:$S$121,活动投放!AN$86:AN$121,$BD137)</f>
        <v>164.42807037471789</v>
      </c>
      <c r="BF137" s="119">
        <f>[4]军团势力点战斗奖励设计!GO141+求节点(活动投放!$S$86:$S$121,活动投放!AO$86:AO$121,$BD137)</f>
        <v>564.37999810807707</v>
      </c>
      <c r="BG137" s="119">
        <f>[4]军团势力点战斗奖励设计!GP141+求节点(活动投放!$S$86:$S$121,活动投放!AP$86:AP$121,$BD137)</f>
        <v>851.3641487342137</v>
      </c>
      <c r="BH137" s="119">
        <f>[4]军团势力点战斗奖励设计!GQ141+求节点(活动投放!$S$86:$S$121,活动投放!AQ$86:AQ$121,$BD137)</f>
        <v>515.37180523842335</v>
      </c>
      <c r="BI137" s="119">
        <f>[4]军团势力点战斗奖励设计!GR141+求节点(活动投放!$S$86:$S$121,活动投放!AR$86:AR$121,$BD137)</f>
        <v>869.1186200461201</v>
      </c>
      <c r="BJ137" s="119">
        <f>[4]军团势力点战斗奖励设计!GS141+求节点(活动投放!$S$86:$S$121,活动投放!AS$86:AS$121,$BD137)</f>
        <v>105.38629208663896</v>
      </c>
      <c r="BK137" s="119">
        <f>IF($BD137&lt;前期规划!$C$2,0,求节点(装备突破!$N$86:$N$121,装备突破!AQ$86:AQ$121,$BD137))</f>
        <v>0</v>
      </c>
      <c r="BL137" s="119">
        <f>IF($BD137&lt;前期规划!$C$2,0,求节点(装备突破!$N$86:$N$121,装备突破!AR$86:AR$121,$BD137))</f>
        <v>0</v>
      </c>
      <c r="BM137" s="119">
        <f>IF($BD137&lt;前期规划!$C$2,0,求节点(装备突破!$N$86:$N$121,装备突破!AS$86:AS$121,$BD137))</f>
        <v>0</v>
      </c>
      <c r="BN137" s="119">
        <f>IF($BD137&lt;前期规划!$C$2,0,求节点(装备突破!$N$86:$N$121,装备突破!AT$86:AT$121,$BD137))</f>
        <v>0</v>
      </c>
      <c r="BO137" s="119">
        <f>IF($BD137&lt;前期规划!$C$2,0,求节点(装备突破!$N$86:$N$121,装备突破!AU$86:AU$121,$BD137))</f>
        <v>179.54545454545456</v>
      </c>
      <c r="BP137" s="119">
        <f>IF($BD137&lt;前期规划!$C$2,0,求节点(装备突破!$N$86:$N$121,装备突破!AV$86:AV$121,$BD137))</f>
        <v>20.454545454545453</v>
      </c>
      <c r="BQ137" s="80">
        <f t="shared" si="110"/>
        <v>0</v>
      </c>
      <c r="BR137" s="80">
        <f t="shared" si="88"/>
        <v>0</v>
      </c>
      <c r="BS137" s="80">
        <f t="shared" si="89"/>
        <v>0</v>
      </c>
      <c r="BT137" s="80">
        <f t="shared" si="90"/>
        <v>0</v>
      </c>
      <c r="BU137" s="80">
        <f t="shared" si="91"/>
        <v>4.8406606686113012</v>
      </c>
      <c r="BV137" s="80">
        <f t="shared" si="92"/>
        <v>5.1522187242356825</v>
      </c>
      <c r="BY137" s="80">
        <v>132</v>
      </c>
      <c r="BZ137" s="119">
        <f>[4]军团势力点战斗奖励设计!GT141+求节点(活动投放!$S$126:$S$161,活动投放!AN$126:AN$161,$BY137)</f>
        <v>95.085940621119036</v>
      </c>
      <c r="CA137" s="119">
        <f>[4]军团势力点战斗奖励设计!GU141+求节点(活动投放!$S$126:$S$161,活动投放!AO$126:AO$161,$BY137)</f>
        <v>451.95402547969155</v>
      </c>
      <c r="CB137" s="119">
        <f>[4]军团势力点战斗奖励设计!GV141+求节点(活动投放!$S$126:$S$161,活动投放!AP$126:AP$161,$BY137)</f>
        <v>781.02426622450787</v>
      </c>
      <c r="CC137" s="119">
        <f>[4]军团势力点战斗奖励设计!GW141+求节点(活动投放!$S$126:$S$161,活动投放!AQ$126:AQ$161,$BY137)</f>
        <v>457.61912260683761</v>
      </c>
      <c r="CD137" s="119">
        <f>[4]军团势力点战斗奖励设计!GX141+求节点(活动投放!$S$126:$S$161,活动投放!AR$126:AR$161,$BY137)</f>
        <v>800.15239541585527</v>
      </c>
      <c r="CE137" s="119">
        <f>[4]军团势力点战斗奖励设计!GY141+求节点(活动投放!$S$126:$S$161,活动投放!AS$126:AS$161,$BY137)</f>
        <v>116.90056985694633</v>
      </c>
      <c r="CF137" s="119">
        <f>IF($BY137&lt;前期规划!$C$2,0,求节点(装备突破!$N$126:$N$161,装备突破!AQ$126:AQ$161,$BY137))</f>
        <v>0</v>
      </c>
      <c r="CG137" s="119">
        <f>IF($BY137&lt;前期规划!$C$2,0,求节点(装备突破!$N$126:$N$161,装备突破!AR$126:AR$161,$BY137))</f>
        <v>0</v>
      </c>
      <c r="CH137" s="119">
        <f>IF($BY137&lt;前期规划!$C$2,0,求节点(装备突破!$N$126:$N$161,装备突破!AS$126:AS$161,$BY137))</f>
        <v>0</v>
      </c>
      <c r="CI137" s="119">
        <f>IF($BY137&lt;前期规划!$C$2,0,求节点(装备突破!$N$126:$N$161,装备突破!AT$126:AT$161,$BY137))</f>
        <v>0</v>
      </c>
      <c r="CJ137" s="119">
        <f>IF($BY137&lt;前期规划!$C$2,0,求节点(装备突破!$N$126:$N$161,装备突破!AU$126:AU$161,$BY137))</f>
        <v>210</v>
      </c>
      <c r="CK137" s="119">
        <f>IF($BY137&lt;前期规划!$C$2,0,求节点(装备突破!$N$126:$N$161,装备突破!AV$126:AV$161,$BY137))</f>
        <v>30</v>
      </c>
      <c r="CL137" s="80">
        <f t="shared" si="111"/>
        <v>0</v>
      </c>
      <c r="CM137" s="80">
        <f t="shared" si="93"/>
        <v>0</v>
      </c>
      <c r="CN137" s="80">
        <f t="shared" si="94"/>
        <v>0</v>
      </c>
      <c r="CO137" s="80">
        <f t="shared" si="95"/>
        <v>0</v>
      </c>
      <c r="CP137" s="80">
        <f t="shared" si="96"/>
        <v>3.8102495019802634</v>
      </c>
      <c r="CQ137" s="80">
        <f t="shared" si="97"/>
        <v>3.8966856618982111</v>
      </c>
      <c r="CT137" s="80">
        <v>132</v>
      </c>
      <c r="CU137" s="119">
        <f>[4]军团势力点战斗奖励设计!GZ141+求节点(活动投放!$S$166:$S$201,活动投放!AN$166:AN$201,$CT137)</f>
        <v>61.628981302607144</v>
      </c>
      <c r="CV137" s="119">
        <f>[4]军团势力点战斗奖励设计!HA141+求节点(活动投放!$S$166:$S$201,活动投放!AO$166:AO$201,$CT137)</f>
        <v>499.85631822137839</v>
      </c>
      <c r="CW137" s="119">
        <f>[4]军团势力点战斗奖励设计!HB141+求节点(活动投放!$S$166:$S$201,活动投放!AP$166:AP$201,$CT137)</f>
        <v>949.90196005826931</v>
      </c>
      <c r="CX137" s="119">
        <f>[4]军团势力点战斗奖励设计!HC141+求节点(活动投放!$S$166:$S$201,活动投放!AQ$166:AQ$201,$CT137)</f>
        <v>505.99684822008692</v>
      </c>
      <c r="CY137" s="119">
        <f>[4]军团势力点战斗奖励设计!HD141+求节点(活动投放!$S$166:$S$201,活动投放!AR$166:AR$201,$CT137)</f>
        <v>940.5807761366973</v>
      </c>
      <c r="CZ137" s="119">
        <f>[4]军团势力点战斗奖励设计!HE141+求节点(活动投放!$S$166:$S$201,活动投放!AS$166:AS$201,$CT137)</f>
        <v>188.24574372142524</v>
      </c>
      <c r="DA137" s="119">
        <f>IF($CT137&lt;前期规划!$C$2,0,求节点(装备突破!$N$166:$N$201,装备突破!AQ$166:AQ$201,$CT137))</f>
        <v>0</v>
      </c>
      <c r="DB137" s="119">
        <f>IF($CT137&lt;前期规划!$C$2,0,求节点(装备突破!$N$166:$N$201,装备突破!AR$166:AR$201,$CT137))</f>
        <v>0</v>
      </c>
      <c r="DC137" s="119">
        <f>IF($CT137&lt;前期规划!$C$2,0,求节点(装备突破!$N$166:$N$201,装备突破!AS$166:AS$201,$CT137))</f>
        <v>0</v>
      </c>
      <c r="DD137" s="119">
        <f>IF($CT137&lt;前期规划!$C$2,0,求节点(装备突破!$N$166:$N$201,装备突破!AT$166:AT$201,$CT137))</f>
        <v>0</v>
      </c>
      <c r="DE137" s="119">
        <f>IF($CT137&lt;前期规划!$C$2,0,求节点(装备突破!$N$166:$N$201,装备突破!AU$166:AU$201,$CT137))</f>
        <v>280</v>
      </c>
      <c r="DF137" s="119">
        <f>IF($CT137&lt;前期规划!$C$2,0,求节点(装备突破!$N$166:$N$201,装备突破!AV$166:AV$201,$CT137))</f>
        <v>40</v>
      </c>
      <c r="DG137" s="80">
        <f t="shared" si="112"/>
        <v>0</v>
      </c>
      <c r="DH137" s="80">
        <f t="shared" si="98"/>
        <v>0</v>
      </c>
      <c r="DI137" s="80">
        <f t="shared" si="99"/>
        <v>0</v>
      </c>
      <c r="DJ137" s="80">
        <f t="shared" si="100"/>
        <v>0</v>
      </c>
      <c r="DK137" s="80">
        <f t="shared" si="101"/>
        <v>3.3592170576310618</v>
      </c>
      <c r="DL137" s="80">
        <f t="shared" si="102"/>
        <v>4.7061435930356312</v>
      </c>
      <c r="DN137" s="128">
        <f>[4]军团势力点战斗奖励设计!HE141/CZ137</f>
        <v>0.22207578263707778</v>
      </c>
      <c r="DO137" s="128">
        <f>求节点(活动投放!$S$166:$S$201,活动投放!AS$166:AS$201,$CT137)/CZ137</f>
        <v>0.77792421736292217</v>
      </c>
      <c r="DU137" s="140">
        <v>132</v>
      </c>
      <c r="DV137" s="140">
        <f>[4]军团势力点战斗奖励设计!AA141+[4]军团势力点战斗奖励设计!AF141+求节点(活动投放!$S$6:$S$41,活动投放!$BC$6:$BC$41,$DU137)</f>
        <v>155247.0683124724</v>
      </c>
      <c r="DW137" s="140">
        <f>[4]军团势力点战斗奖励设计!AB141+[4]军团势力点战斗奖励设计!AG141+求节点(活动投放!$S$46:$S$81,活动投放!$BC$46:$BC$81,$DU137)</f>
        <v>129057.1219969579</v>
      </c>
      <c r="DX137" s="140">
        <f>[4]军团势力点战斗奖励设计!AC141+[4]军团势力点战斗奖励设计!AH141+求节点(活动投放!$S$86:$S$121,活动投放!$BC$86:$BC$121,$DU137)</f>
        <v>103387.21059385342</v>
      </c>
      <c r="DY137" s="140">
        <f>[4]军团势力点战斗奖励设计!AD141+[4]军团势力点战斗奖励设计!AI141+求节点(活动投放!$S$126:$S$161,活动投放!$BC$126:$BC$161,$DU137)</f>
        <v>78670.224229708212</v>
      </c>
      <c r="DZ137" s="140">
        <f>[4]军团势力点战斗奖励设计!AE141+[4]军团势力点战斗奖励设计!AJ141+求节点(活动投放!$S$166:$S$201,活动投放!$BC$166:$BC$201,$DU137)</f>
        <v>56982.641605920806</v>
      </c>
      <c r="EA137" s="140">
        <f>[4]军团势力点战斗奖励设计!BI141+[4]军团势力点战斗奖励设计!BN141+求节点(活动投放!$S$6:$S$41,活动投放!$BE$6:$BE$41,$DU137)</f>
        <v>1661.5251376725098</v>
      </c>
      <c r="EB137" s="140">
        <f>[4]军团势力点战斗奖励设计!BJ141+[4]军团势力点战斗奖励设计!BO141+求节点(活动投放!$S$46:$S$81,活动投放!$BE$46:$BE$81,$DU137)</f>
        <v>1141.4968706705588</v>
      </c>
      <c r="EC137" s="140">
        <f>[4]军团势力点战斗奖励设计!BK141+[4]军团势力点战斗奖励设计!BP141+求节点(活动投放!$S$86:$S$121,活动投放!$BE$86:$BE$121,$DU137)</f>
        <v>806.95844984072721</v>
      </c>
      <c r="ED137" s="140">
        <f>[4]军团势力点战斗奖励设计!BL141+[4]军团势力点战斗奖励设计!BQ141+求节点(活动投放!$S$126:$S$161,活动投放!$BE$126:$BE$161,$DU137)</f>
        <v>714.40389653568309</v>
      </c>
      <c r="EE137" s="140">
        <f>[4]军团势力点战斗奖励设计!BM141+[4]军团势力点战斗奖励设计!BR141+求节点(活动投放!$S$166:$S$201,活动投放!$BE$166:$BE$201,$DU137)</f>
        <v>867.41199976731616</v>
      </c>
      <c r="EF137" s="140">
        <f t="shared" si="113"/>
        <v>3.1145494941662433</v>
      </c>
      <c r="EG137" s="140">
        <f t="shared" si="114"/>
        <v>3.7686516512639763</v>
      </c>
      <c r="EH137" s="140">
        <f t="shared" si="115"/>
        <v>4.2706540266213784</v>
      </c>
      <c r="EI137" s="140">
        <f t="shared" si="116"/>
        <v>3.6706697994976003</v>
      </c>
      <c r="EJ137" s="140">
        <f t="shared" si="117"/>
        <v>2.1897568714446511</v>
      </c>
      <c r="EM137" s="140">
        <v>132</v>
      </c>
      <c r="EN137" s="140">
        <f>[4]军团势力点战斗奖励设计!AK141+[4]军团势力点战斗奖励设计!AP141+求节点(活动投放!$S$6:$S$41,活动投放!$BD$6:$BD$41,$EM137)</f>
        <v>112778.10439058006</v>
      </c>
      <c r="EO137" s="140">
        <f>[4]军团势力点战斗奖励设计!AL141+[4]军团势力点战斗奖励设计!AQ141+求节点(活动投放!$S$46:$S$81,活动投放!$BD$46:$BD$81,$EM137)</f>
        <v>107516.68557448639</v>
      </c>
      <c r="EP137" s="140">
        <f>[4]军团势力点战斗奖励设计!AM141+[4]军团势力点战斗奖励设计!AR141+求节点(活动投放!$S$86:$S$121,活动投放!$BD$86:$BD$121,$EM137)</f>
        <v>96831.533308066631</v>
      </c>
      <c r="EQ137" s="140">
        <f>[4]军团势力点战斗奖励设计!AN141+[4]军团势力点战斗奖励设计!AS141+求节点(活动投放!$S$126:$S$161,活动投放!$BD$126:$BD$161,$EM137)</f>
        <v>89736.742365487706</v>
      </c>
      <c r="ER137" s="140">
        <f>[4]军团势力点战斗奖励设计!AO141+[4]军团势力点战斗奖励设计!AT141+求节点(活动投放!$S$166:$S$201,活动投放!$BD$166:$BD$201,$EM137)</f>
        <v>106959.49939241409</v>
      </c>
      <c r="ES137" s="140">
        <f>[4]军团势力点战斗奖励设计!BS141+[4]军团势力点战斗奖励设计!BX141+求节点(活动投放!$S$6:$S$41,活动投放!$BF$6:$BF$41,$EM137)</f>
        <v>2255.5620878116019</v>
      </c>
      <c r="ET137" s="140">
        <f>[4]军团势力点战斗奖励设计!BT141+[4]军团势力点战斗奖励设计!BY141+求节点(活动投放!$S$46:$S$81,活动投放!$BF$46:$BF$81,$EM137)</f>
        <v>2150.3337114897295</v>
      </c>
      <c r="EU137" s="140">
        <f>[4]军团势力点战斗奖励设计!BU141+[4]军团势力点战斗奖励设计!BZ141+求节点(活动投放!$S$86:$S$121,活动投放!$BF$86:$BF$121,$EM137)</f>
        <v>1936.6306661613328</v>
      </c>
      <c r="EV137" s="140">
        <f>[4]军团势力点战斗奖励设计!BV141+[4]军团势力点战斗奖励设计!CA141+求节点(活动投放!$S$126:$S$161,活动投放!$BF$126:$BF$161,$EM137)</f>
        <v>1794.7348473097543</v>
      </c>
      <c r="EW137" s="140">
        <f>[4]军团势力点战斗奖励设计!BW141+[4]军团势力点战斗奖励设计!CB141+求节点(活动投放!$S$166:$S$201,活动投放!$BF$166:$BF$201,$EM137)</f>
        <v>2139.1899878482827</v>
      </c>
      <c r="EX137" s="140">
        <f t="shared" si="118"/>
        <v>0.99999999999999956</v>
      </c>
      <c r="EY137" s="140">
        <f t="shared" si="119"/>
        <v>0.99999999999999911</v>
      </c>
      <c r="EZ137" s="140">
        <f t="shared" si="120"/>
        <v>0.99999999999999989</v>
      </c>
      <c r="FA137" s="140">
        <f t="shared" si="121"/>
        <v>0.99999999999999989</v>
      </c>
      <c r="FB137" s="140">
        <f t="shared" si="122"/>
        <v>0.99999999999999956</v>
      </c>
    </row>
    <row r="138" spans="2:158" x14ac:dyDescent="0.15">
      <c r="B138" s="80">
        <v>133</v>
      </c>
      <c r="C138" s="119">
        <f>[4]军团势力点战斗奖励设计!GB142+求节点(活动投放!$S$6:$S$41,活动投放!AN$6:AN$41,$B138)</f>
        <v>290.98454404687169</v>
      </c>
      <c r="D138" s="119">
        <f>[4]军团势力点战斗奖励设计!GC142+求节点(活动投放!$S$6:$S$41,活动投放!AO$6:AO$41,$B138)</f>
        <v>1134.08449189869</v>
      </c>
      <c r="E138" s="119">
        <f>[4]军团势力点战斗奖励设计!GD142+求节点(活动投放!$S$6:$S$41,活动投放!AP$6:AP$41,$B138)</f>
        <v>1294.5860377800245</v>
      </c>
      <c r="F138" s="119">
        <f>[4]军团势力点战斗奖励设计!GE142+求节点(活动投放!$S$6:$S$41,活动投放!AQ$6:AQ$41,$B138)</f>
        <v>767.63261134544359</v>
      </c>
      <c r="G138" s="119">
        <f>[4]军团势力点战斗奖励设计!GF142+求节点(活动投放!$S$6:$S$41,活动投放!AR$6:AR$41,$B138)</f>
        <v>1108.9399060172998</v>
      </c>
      <c r="H138" s="119">
        <f>[4]军团势力点战斗奖励设计!GG142+求节点(活动投放!$S$6:$S$41,活动投放!AS$6:AS$41,$B138)</f>
        <v>125.85975056830287</v>
      </c>
      <c r="I138" s="119">
        <f>IF($B138&lt;前期规划!$C$2,0,求节点(装备突破!$N$6:$N$41,装备突破!AQ$6:AQ$41,$B138))</f>
        <v>0</v>
      </c>
      <c r="J138" s="119">
        <f>IF($B138&lt;前期规划!$C$2,0,求节点(装备突破!$N$6:$N$41,装备突破!AR$6:AR$41,$B138))</f>
        <v>0</v>
      </c>
      <c r="K138" s="119">
        <f>IF($B138&lt;前期规划!$C$2,0,求节点(装备突破!$N$6:$N$41,装备突破!AS$6:AS$41,$B138))</f>
        <v>0</v>
      </c>
      <c r="L138" s="119">
        <f>IF($B138&lt;前期规划!$C$2,0,求节点(装备突破!$N$6:$N$41,装备突破!AT$6:AT$41,$B138))</f>
        <v>0</v>
      </c>
      <c r="M138" s="119">
        <f>IF($B138&lt;前期规划!$C$2,0,求节点(装备突破!$N$6:$N$41,装备突破!AU$6:AU$41,$B138))</f>
        <v>117.54545454545456</v>
      </c>
      <c r="N138" s="119">
        <f>IF($B138&lt;前期规划!$C$2,0,求节点(装备突破!$N$6:$N$41,装备突破!AV$6:AV$41,$B138))</f>
        <v>2.4545454545454541</v>
      </c>
      <c r="O138" s="80">
        <f t="shared" si="103"/>
        <v>0</v>
      </c>
      <c r="P138" s="80">
        <f t="shared" si="104"/>
        <v>0</v>
      </c>
      <c r="Q138" s="80">
        <f t="shared" si="105"/>
        <v>0</v>
      </c>
      <c r="R138" s="80">
        <f t="shared" si="106"/>
        <v>0</v>
      </c>
      <c r="S138" s="80">
        <f t="shared" si="107"/>
        <v>9.4341368648030137</v>
      </c>
      <c r="T138" s="80">
        <f t="shared" si="108"/>
        <v>51.276194675975255</v>
      </c>
      <c r="V138" s="128">
        <f>[4]军团势力点战斗奖励设计!GD142/E138</f>
        <v>0.98518714532603002</v>
      </c>
      <c r="W138" s="128">
        <f>求节点(活动投放!$S$6:$S$41,活动投放!AP$6:AP$41,$B138)/E138</f>
        <v>1.4812854673970092E-2</v>
      </c>
      <c r="Y138" s="128">
        <f>[4]军团势力点战斗奖励设计!GE142/F138</f>
        <v>0.98801008914317201</v>
      </c>
      <c r="Z138" s="128">
        <f>求节点(活动投放!$S$6:$S$41,活动投放!AQ$6:AQ$41,$B138)/F138</f>
        <v>1.1989910856827985E-2</v>
      </c>
      <c r="AB138" s="128">
        <f>[4]军团势力点战斗奖励设计!GF142/G138</f>
        <v>0.98413387251282902</v>
      </c>
      <c r="AC138" s="128">
        <f>求节点(活动投放!$S$6:$S$41,活动投放!AR$6:AR$41,$B138)/G138</f>
        <v>1.5866127487170915E-2</v>
      </c>
      <c r="AE138" s="128">
        <f>[4]军团势力点战斗奖励设计!GG142/H138</f>
        <v>0.9634580635853216</v>
      </c>
      <c r="AF138" s="128">
        <f>求节点(活动投放!$S$6:$S$41,活动投放!AS$6:AS$41,$B138)/H138</f>
        <v>3.6541936414678372E-2</v>
      </c>
      <c r="AI138" s="80">
        <v>133</v>
      </c>
      <c r="AJ138" s="119">
        <f>[4]军团势力点战斗奖励设计!GH142+求节点(活动投放!$S$46:$S$81,活动投放!AN$46:AN$81,$AI138)</f>
        <v>234.2504143508647</v>
      </c>
      <c r="AK138" s="119">
        <f>[4]军团势力点战斗奖励设计!GI142+求节点(活动投放!$S$46:$S$81,活动投放!AO$46:AO$81,$AI138)</f>
        <v>807.71890566714387</v>
      </c>
      <c r="AL138" s="119">
        <f>[4]军团势力点战斗奖励设计!GJ142+求节点(活动投放!$S$46:$S$81,活动投放!AP$46:AP$81,$AI138)</f>
        <v>1084.6813408591449</v>
      </c>
      <c r="AM138" s="119">
        <f>[4]军团势力点战斗奖励设计!GK142+求节点(活动投放!$S$46:$S$81,活动投放!AQ$46:AQ$81,$AI138)</f>
        <v>651.99420819710315</v>
      </c>
      <c r="AN138" s="119">
        <f>[4]军团势力点战斗奖励设计!GL142+求节点(活动投放!$S$46:$S$81,活动投放!AR$46:AR$81,$AI138)</f>
        <v>1050.472084100049</v>
      </c>
      <c r="AO138" s="119">
        <f>[4]军团势力点战斗奖励设计!GM142+求节点(活动投放!$S$46:$S$81,活动投放!AS$46:AS$81,$AI138)</f>
        <v>121.49940878772593</v>
      </c>
      <c r="AP138" s="119">
        <f>IF($AI138&lt;前期规划!$C$2,0,求节点(装备突破!$N$46:$N$81,装备突破!AQ$46:AQ$81,$AI138))</f>
        <v>0</v>
      </c>
      <c r="AQ138" s="119">
        <f>IF($AI138&lt;前期规划!$C$2,0,求节点(装备突破!$N$46:$N$81,装备突破!AR$46:AR$81,$AI138))</f>
        <v>0</v>
      </c>
      <c r="AR138" s="119">
        <f>IF($AI138&lt;前期规划!$C$2,0,求节点(装备突破!$N$46:$N$81,装备突破!AS$46:AS$81,$AI138))</f>
        <v>0</v>
      </c>
      <c r="AS138" s="119">
        <f>IF($AI138&lt;前期规划!$C$2,0,求节点(装备突破!$N$46:$N$81,装备突破!AT$46:AT$81,$AI138))</f>
        <v>0</v>
      </c>
      <c r="AT138" s="119">
        <f>IF($AI138&lt;前期规划!$C$2,0,求节点(装备突破!$N$46:$N$81,装备突破!AU$46:AU$81,$AI138))</f>
        <v>151.81818181818181</v>
      </c>
      <c r="AU138" s="119">
        <f>IF($AI138&lt;前期规划!$C$2,0,求节点(装备突破!$N$46:$N$81,装备突破!AV$46:AV$81,$AI138))</f>
        <v>8.1818181818181817</v>
      </c>
      <c r="AV138" s="80">
        <f t="shared" si="109"/>
        <v>0</v>
      </c>
      <c r="AW138" s="80">
        <f t="shared" si="83"/>
        <v>0</v>
      </c>
      <c r="AX138" s="80">
        <f t="shared" si="84"/>
        <v>0</v>
      </c>
      <c r="AY138" s="80">
        <f t="shared" si="85"/>
        <v>0</v>
      </c>
      <c r="AZ138" s="80">
        <f t="shared" si="86"/>
        <v>6.9192772006590051</v>
      </c>
      <c r="BA138" s="80">
        <f t="shared" si="87"/>
        <v>14.849927740722057</v>
      </c>
      <c r="BD138" s="80">
        <v>133</v>
      </c>
      <c r="BE138" s="119">
        <f>[4]军团势力点战斗奖励设计!GN142+求节点(活动投放!$S$86:$S$121,活动投放!AN$86:AN$121,$BD138)</f>
        <v>164.42807037471789</v>
      </c>
      <c r="BF138" s="119">
        <f>[4]军团势力点战斗奖励设计!GO142+求节点(活动投放!$S$86:$S$121,活动投放!AO$86:AO$121,$BD138)</f>
        <v>564.37999810807707</v>
      </c>
      <c r="BG138" s="119">
        <f>[4]军团势力点战斗奖励设计!GP142+求节点(活动投放!$S$86:$S$121,活动投放!AP$86:AP$121,$BD138)</f>
        <v>895.6151186424928</v>
      </c>
      <c r="BH138" s="119">
        <f>[4]军团势力点战斗奖励设计!GQ142+求节点(活动投放!$S$86:$S$121,活动投放!AQ$86:AQ$121,$BD138)</f>
        <v>544.87245184394271</v>
      </c>
      <c r="BI138" s="119">
        <f>[4]军团势力点战斗奖励设计!GR142+求节点(活动投放!$S$86:$S$121,活动投放!AR$86:AR$121,$BD138)</f>
        <v>935.49507490853853</v>
      </c>
      <c r="BJ138" s="119">
        <f>[4]军团势力点战斗奖励设计!GS142+求节点(活动投放!$S$86:$S$121,活动投放!AS$86:AS$121,$BD138)</f>
        <v>112.7614537380188</v>
      </c>
      <c r="BK138" s="119">
        <f>IF($BD138&lt;前期规划!$C$2,0,求节点(装备突破!$N$86:$N$121,装备突破!AQ$86:AQ$121,$BD138))</f>
        <v>0</v>
      </c>
      <c r="BL138" s="119">
        <f>IF($BD138&lt;前期规划!$C$2,0,求节点(装备突破!$N$86:$N$121,装备突破!AR$86:AR$121,$BD138))</f>
        <v>0</v>
      </c>
      <c r="BM138" s="119">
        <f>IF($BD138&lt;前期规划!$C$2,0,求节点(装备突破!$N$86:$N$121,装备突破!AS$86:AS$121,$BD138))</f>
        <v>0</v>
      </c>
      <c r="BN138" s="119">
        <f>IF($BD138&lt;前期规划!$C$2,0,求节点(装备突破!$N$86:$N$121,装备突破!AT$86:AT$121,$BD138))</f>
        <v>0</v>
      </c>
      <c r="BO138" s="119">
        <f>IF($BD138&lt;前期规划!$C$2,0,求节点(装备突破!$N$86:$N$121,装备突破!AU$86:AU$121,$BD138))</f>
        <v>179.54545454545456</v>
      </c>
      <c r="BP138" s="119">
        <f>IF($BD138&lt;前期规划!$C$2,0,求节点(装备突破!$N$86:$N$121,装备突破!AV$86:AV$121,$BD138))</f>
        <v>20.454545454545453</v>
      </c>
      <c r="BQ138" s="80">
        <f t="shared" si="110"/>
        <v>0</v>
      </c>
      <c r="BR138" s="80">
        <f t="shared" si="88"/>
        <v>0</v>
      </c>
      <c r="BS138" s="80">
        <f t="shared" si="89"/>
        <v>0</v>
      </c>
      <c r="BT138" s="80">
        <f t="shared" si="90"/>
        <v>0</v>
      </c>
      <c r="BU138" s="80">
        <f t="shared" si="91"/>
        <v>5.2103523159462899</v>
      </c>
      <c r="BV138" s="80">
        <f t="shared" si="92"/>
        <v>5.5127821827475865</v>
      </c>
      <c r="BY138" s="80">
        <v>133</v>
      </c>
      <c r="BZ138" s="119">
        <f>[4]军团势力点战斗奖励设计!GT142+求节点(活动投放!$S$126:$S$161,活动投放!AN$126:AN$161,$BY138)</f>
        <v>95.085940621119036</v>
      </c>
      <c r="CA138" s="119">
        <f>[4]军团势力点战斗奖励设计!GU142+求节点(活动投放!$S$126:$S$161,活动投放!AO$126:AO$161,$BY138)</f>
        <v>451.95402547969155</v>
      </c>
      <c r="CB138" s="119">
        <f>[4]军团势力点战斗奖励设计!GV142+求节点(活动投放!$S$126:$S$161,活动投放!AP$126:AP$161,$BY138)</f>
        <v>812.83488432976344</v>
      </c>
      <c r="CC138" s="119">
        <f>[4]军团势力点战斗奖励设计!GW142+求节点(活动投放!$S$126:$S$161,活动投放!AQ$126:AQ$161,$BY138)</f>
        <v>478.82620134367465</v>
      </c>
      <c r="CD138" s="119">
        <f>[4]军团势力点战斗奖励设计!GX142+求节点(活动投放!$S$126:$S$161,活动投放!AR$126:AR$161,$BY138)</f>
        <v>847.86832257373862</v>
      </c>
      <c r="CE138" s="119">
        <f>[4]军团势力点战斗奖励设计!GY142+求节点(活动投放!$S$126:$S$161,活动投放!AS$126:AS$161,$BY138)</f>
        <v>122.2023395411556</v>
      </c>
      <c r="CF138" s="119">
        <f>IF($BY138&lt;前期规划!$C$2,0,求节点(装备突破!$N$126:$N$161,装备突破!AQ$126:AQ$161,$BY138))</f>
        <v>0</v>
      </c>
      <c r="CG138" s="119">
        <f>IF($BY138&lt;前期规划!$C$2,0,求节点(装备突破!$N$126:$N$161,装备突破!AR$126:AR$161,$BY138))</f>
        <v>0</v>
      </c>
      <c r="CH138" s="119">
        <f>IF($BY138&lt;前期规划!$C$2,0,求节点(装备突破!$N$126:$N$161,装备突破!AS$126:AS$161,$BY138))</f>
        <v>0</v>
      </c>
      <c r="CI138" s="119">
        <f>IF($BY138&lt;前期规划!$C$2,0,求节点(装备突破!$N$126:$N$161,装备突破!AT$126:AT$161,$BY138))</f>
        <v>0</v>
      </c>
      <c r="CJ138" s="119">
        <f>IF($BY138&lt;前期规划!$C$2,0,求节点(装备突破!$N$126:$N$161,装备突破!AU$126:AU$161,$BY138))</f>
        <v>210</v>
      </c>
      <c r="CK138" s="119">
        <f>IF($BY138&lt;前期规划!$C$2,0,求节点(装备突破!$N$126:$N$161,装备突破!AV$126:AV$161,$BY138))</f>
        <v>30</v>
      </c>
      <c r="CL138" s="80">
        <f t="shared" si="111"/>
        <v>0</v>
      </c>
      <c r="CM138" s="80">
        <f t="shared" si="93"/>
        <v>0</v>
      </c>
      <c r="CN138" s="80">
        <f t="shared" si="94"/>
        <v>0</v>
      </c>
      <c r="CO138" s="80">
        <f t="shared" si="95"/>
        <v>0</v>
      </c>
      <c r="CP138" s="80">
        <f t="shared" si="96"/>
        <v>4.0374682027320885</v>
      </c>
      <c r="CQ138" s="80">
        <f t="shared" si="97"/>
        <v>4.0734113180385201</v>
      </c>
      <c r="CT138" s="80">
        <v>133</v>
      </c>
      <c r="CU138" s="119">
        <f>[4]军团势力点战斗奖励设计!GZ142+求节点(活动投放!$S$166:$S$201,活动投放!AN$166:AN$201,$CT138)</f>
        <v>61.628981302607144</v>
      </c>
      <c r="CV138" s="119">
        <f>[4]军团势力点战斗奖励设计!HA142+求节点(活动投放!$S$166:$S$201,活动投放!AO$166:AO$201,$CT138)</f>
        <v>499.85631822137839</v>
      </c>
      <c r="CW138" s="119">
        <f>[4]军团势力点战斗奖励设计!HB142+求节点(活动投放!$S$166:$S$201,活动投放!AP$166:AP$201,$CT138)</f>
        <v>969.23997136726314</v>
      </c>
      <c r="CX138" s="119">
        <f>[4]军团势力点战斗奖励设计!HC142+求节点(活动投放!$S$166:$S$201,活动投放!AQ$166:AQ$201,$CT138)</f>
        <v>518.88885575941606</v>
      </c>
      <c r="CY138" s="119">
        <f>[4]军团势力点战斗奖励设计!HD142+求节点(活动投放!$S$166:$S$201,活动投放!AR$166:AR$201,$CT138)</f>
        <v>969.58779310018804</v>
      </c>
      <c r="CZ138" s="119">
        <f>[4]军团势力点战斗奖励设计!HE142+求节点(活动投放!$S$166:$S$201,活动投放!AS$166:AS$201,$CT138)</f>
        <v>191.46874560625753</v>
      </c>
      <c r="DA138" s="119">
        <f>IF($CT138&lt;前期规划!$C$2,0,求节点(装备突破!$N$166:$N$201,装备突破!AQ$166:AQ$201,$CT138))</f>
        <v>0</v>
      </c>
      <c r="DB138" s="119">
        <f>IF($CT138&lt;前期规划!$C$2,0,求节点(装备突破!$N$166:$N$201,装备突破!AR$166:AR$201,$CT138))</f>
        <v>0</v>
      </c>
      <c r="DC138" s="119">
        <f>IF($CT138&lt;前期规划!$C$2,0,求节点(装备突破!$N$166:$N$201,装备突破!AS$166:AS$201,$CT138))</f>
        <v>0</v>
      </c>
      <c r="DD138" s="119">
        <f>IF($CT138&lt;前期规划!$C$2,0,求节点(装备突破!$N$166:$N$201,装备突破!AT$166:AT$201,$CT138))</f>
        <v>0</v>
      </c>
      <c r="DE138" s="119">
        <f>IF($CT138&lt;前期规划!$C$2,0,求节点(装备突破!$N$166:$N$201,装备突破!AU$166:AU$201,$CT138))</f>
        <v>280</v>
      </c>
      <c r="DF138" s="119">
        <f>IF($CT138&lt;前期规划!$C$2,0,求节点(装备突破!$N$166:$N$201,装备突破!AV$166:AV$201,$CT138))</f>
        <v>40</v>
      </c>
      <c r="DG138" s="80">
        <f t="shared" si="112"/>
        <v>0</v>
      </c>
      <c r="DH138" s="80">
        <f t="shared" si="98"/>
        <v>0</v>
      </c>
      <c r="DI138" s="80">
        <f t="shared" si="99"/>
        <v>0</v>
      </c>
      <c r="DJ138" s="80">
        <f t="shared" si="100"/>
        <v>0</v>
      </c>
      <c r="DK138" s="80">
        <f t="shared" si="101"/>
        <v>3.4628135467863856</v>
      </c>
      <c r="DL138" s="80">
        <f t="shared" si="102"/>
        <v>4.7867186401564386</v>
      </c>
      <c r="DN138" s="128">
        <f>[4]军团势力点战斗奖励设计!HE142/CZ138</f>
        <v>0.23517061548239962</v>
      </c>
      <c r="DO138" s="128">
        <f>求节点(活动投放!$S$166:$S$201,活动投放!AS$166:AS$201,$CT138)/CZ138</f>
        <v>0.76482938451760041</v>
      </c>
      <c r="DU138" s="140">
        <v>133</v>
      </c>
      <c r="DV138" s="140">
        <f>[4]军团势力点战斗奖励设计!AA142+[4]军团势力点战斗奖励设计!AF142+求节点(活动投放!$S$6:$S$41,活动投放!$BC$6:$BC$41,$DU138)</f>
        <v>165378.03996226017</v>
      </c>
      <c r="DW138" s="140">
        <f>[4]军团势力点战斗奖励设计!AB142+[4]军团势力点战斗奖励设计!AG142+求节点(活动投放!$S$46:$S$81,活动投放!$BC$46:$BC$81,$DU138)</f>
        <v>137744.01225710989</v>
      </c>
      <c r="DX138" s="140">
        <f>[4]军团势力点战斗奖励设计!AC142+[4]军团势力点战斗奖励设计!AH142+求节点(活动投放!$S$86:$S$121,活动投放!$BC$86:$BC$121,$DU138)</f>
        <v>110005.9454091943</v>
      </c>
      <c r="DY138" s="140">
        <f>[4]军团势力点战斗奖励设计!AD142+[4]军团势力点战斗奖励设计!AI142+求节点(活动投放!$S$126:$S$161,活动投放!$BC$126:$BC$161,$DU138)</f>
        <v>83215.567077878513</v>
      </c>
      <c r="DZ138" s="140">
        <f>[4]军团势力点战斗奖励设计!AE142+[4]军团势力点战斗奖励设计!AJ142+求节点(活动投放!$S$166:$S$201,活动投放!$BC$166:$BC$201,$DU138)</f>
        <v>59449.216654714146</v>
      </c>
      <c r="EA138" s="140">
        <f>[4]军团势力点战斗奖励设计!BI142+[4]军团势力点战斗奖励设计!BN142+求节点(活动投放!$S$6:$S$41,活动投放!$BE$6:$BE$41,$DU138)</f>
        <v>1661.5251376725098</v>
      </c>
      <c r="EB138" s="140">
        <f>[4]军团势力点战斗奖励设计!BJ142+[4]军团势力点战斗奖励设计!BO142+求节点(活动投放!$S$46:$S$81,活动投放!$BE$46:$BE$81,$DU138)</f>
        <v>1141.4968706705588</v>
      </c>
      <c r="EC138" s="140">
        <f>[4]军团势力点战斗奖励设计!BK142+[4]军团势力点战斗奖励设计!BP142+求节点(活动投放!$S$86:$S$121,活动投放!$BE$86:$BE$121,$DU138)</f>
        <v>806.95844984072721</v>
      </c>
      <c r="ED138" s="140">
        <f>[4]军团势力点战斗奖励设计!BL142+[4]军团势力点战斗奖励设计!BQ142+求节点(活动投放!$S$126:$S$161,活动投放!$BE$126:$BE$161,$DU138)</f>
        <v>714.40389653568309</v>
      </c>
      <c r="EE138" s="140">
        <f>[4]军团势力点战斗奖励设计!BM142+[4]军团势力点战斗奖励设计!BR142+求节点(活动投放!$S$166:$S$201,活动投放!$BE$166:$BE$201,$DU138)</f>
        <v>867.41199976731616</v>
      </c>
      <c r="EF138" s="140">
        <f t="shared" si="113"/>
        <v>3.3177959256141478</v>
      </c>
      <c r="EG138" s="140">
        <f t="shared" si="114"/>
        <v>4.0223212110426498</v>
      </c>
      <c r="EH138" s="140">
        <f t="shared" si="115"/>
        <v>4.5440565715581611</v>
      </c>
      <c r="EI138" s="140">
        <f t="shared" si="116"/>
        <v>3.8827507092001636</v>
      </c>
      <c r="EJ138" s="140">
        <f t="shared" si="117"/>
        <v>2.2845436259686451</v>
      </c>
      <c r="EM138" s="140">
        <v>133</v>
      </c>
      <c r="EN138" s="140">
        <f>[4]军团势力点战斗奖励设计!AK142+[4]军团势力点战斗奖励设计!AP142+求节点(活动投放!$S$6:$S$41,活动投放!$BD$6:$BD$41,$EM138)</f>
        <v>123295.01781750262</v>
      </c>
      <c r="EO138" s="140">
        <f>[4]军团势力点战斗奖励设计!AL142+[4]军团势力点战斗奖励设计!AQ142+求节点(活动投放!$S$46:$S$81,活动投放!$BD$46:$BD$81,$EM138)</f>
        <v>116865.43414017379</v>
      </c>
      <c r="EP138" s="140">
        <f>[4]军团势力点战斗奖励设计!AM142+[4]军团势力点战斗奖励设计!AR142+求节点(活动投放!$S$86:$S$121,活动投放!$BD$86:$BD$121,$EM138)</f>
        <v>104206.69495944647</v>
      </c>
      <c r="EQ138" s="140">
        <f>[4]军团势力点战斗奖励设计!AN142+[4]军团势力点战斗奖励设计!AS142+求节点(活动投放!$S$126:$S$161,活动投放!$BD$126:$BD$161,$EM138)</f>
        <v>95038.512049696961</v>
      </c>
      <c r="ER138" s="140">
        <f>[4]军团势力点战斗奖励设计!AO142+[4]军团势力点战斗奖励设计!AT142+求节点(活动投放!$S$166:$S$201,活动投放!$BD$166:$BD$201,$EM138)</f>
        <v>110182.5012772464</v>
      </c>
      <c r="ES138" s="140">
        <f>[4]军团势力点战斗奖励设计!BS142+[4]军团势力点战斗奖励设计!BX142+求节点(活动投放!$S$6:$S$41,活动投放!$BF$6:$BF$41,$EM138)</f>
        <v>2465.9003563500528</v>
      </c>
      <c r="ET138" s="140">
        <f>[4]军团势力点战斗奖励设计!BT142+[4]军团势力点战斗奖励设计!BY142+求节点(活动投放!$S$46:$S$81,活动投放!$BF$46:$BF$81,$EM138)</f>
        <v>2337.3086828034775</v>
      </c>
      <c r="EU138" s="140">
        <f>[4]军团势力点战斗奖励设计!BU142+[4]军团势力点战斗奖励设计!BZ142+求节点(活动投放!$S$86:$S$121,活动投放!$BF$86:$BF$121,$EM138)</f>
        <v>2084.1338991889293</v>
      </c>
      <c r="EV138" s="140">
        <f>[4]军团势力点战斗奖励设计!BV142+[4]军团势力点战斗奖励设计!CA142+求节点(活动投放!$S$126:$S$161,活动投放!$BF$126:$BF$161,$EM138)</f>
        <v>1900.7702409939395</v>
      </c>
      <c r="EW138" s="140">
        <f>[4]军团势力点战斗奖励设计!BW142+[4]军团势力点战斗奖励设计!CB142+求节点(活动投放!$S$166:$S$201,活动投放!$BF$166:$BF$201,$EM138)</f>
        <v>2203.6500255449282</v>
      </c>
      <c r="EX138" s="140">
        <f t="shared" si="118"/>
        <v>0.99999999999999978</v>
      </c>
      <c r="EY138" s="140">
        <f t="shared" si="119"/>
        <v>0.99999999999999922</v>
      </c>
      <c r="EZ138" s="140">
        <f t="shared" si="120"/>
        <v>1</v>
      </c>
      <c r="FA138" s="140">
        <f t="shared" si="121"/>
        <v>0.99999999999999989</v>
      </c>
      <c r="FB138" s="140">
        <f t="shared" si="122"/>
        <v>0.99999999999999978</v>
      </c>
    </row>
    <row r="139" spans="2:158" x14ac:dyDescent="0.15">
      <c r="B139" s="80">
        <v>134</v>
      </c>
      <c r="C139" s="119">
        <f>[4]军团势力点战斗奖励设计!GB143+求节点(活动投放!$S$6:$S$41,活动投放!AN$6:AN$41,$B139)</f>
        <v>290.98454404687169</v>
      </c>
      <c r="D139" s="119">
        <f>[4]军团势力点战斗奖励设计!GC143+求节点(活动投放!$S$6:$S$41,活动投放!AO$6:AO$41,$B139)</f>
        <v>1134.08449189869</v>
      </c>
      <c r="E139" s="119">
        <f>[4]军团势力点战斗奖励设计!GD143+求节点(活动投放!$S$6:$S$41,活动投放!AP$6:AP$41,$B139)</f>
        <v>1362.216530092626</v>
      </c>
      <c r="F139" s="119">
        <f>[4]军团势力点战斗奖励设计!GE143+求节点(活动投放!$S$6:$S$41,活动投放!AQ$6:AQ$41,$B139)</f>
        <v>812.71960622051142</v>
      </c>
      <c r="G139" s="119">
        <f>[4]军团势力点战斗奖励设计!GF143+求节点(活动投放!$S$6:$S$41,活动投放!AR$6:AR$41,$B139)</f>
        <v>1210.3856444862022</v>
      </c>
      <c r="H139" s="119">
        <f>[4]军团势力点战斗奖励设计!GG143+求节点(活动投放!$S$6:$S$41,活动投放!AS$6:AS$41,$B139)</f>
        <v>137.1314992870698</v>
      </c>
      <c r="I139" s="119">
        <f>IF($B139&lt;前期规划!$C$2,0,求节点(装备突破!$N$6:$N$41,装备突破!AQ$6:AQ$41,$B139))</f>
        <v>0</v>
      </c>
      <c r="J139" s="119">
        <f>IF($B139&lt;前期规划!$C$2,0,求节点(装备突破!$N$6:$N$41,装备突破!AR$6:AR$41,$B139))</f>
        <v>0</v>
      </c>
      <c r="K139" s="119">
        <f>IF($B139&lt;前期规划!$C$2,0,求节点(装备突破!$N$6:$N$41,装备突破!AS$6:AS$41,$B139))</f>
        <v>0</v>
      </c>
      <c r="L139" s="119">
        <f>IF($B139&lt;前期规划!$C$2,0,求节点(装备突破!$N$6:$N$41,装备突破!AT$6:AT$41,$B139))</f>
        <v>0</v>
      </c>
      <c r="M139" s="119">
        <f>IF($B139&lt;前期规划!$C$2,0,求节点(装备突破!$N$6:$N$41,装备突破!AU$6:AU$41,$B139))</f>
        <v>117.54545454545456</v>
      </c>
      <c r="N139" s="119">
        <f>IF($B139&lt;前期规划!$C$2,0,求节点(装备突破!$N$6:$N$41,装备突破!AV$6:AV$41,$B139))</f>
        <v>2.4545454545454541</v>
      </c>
      <c r="O139" s="80">
        <f t="shared" si="103"/>
        <v>0</v>
      </c>
      <c r="P139" s="80">
        <f t="shared" si="104"/>
        <v>0</v>
      </c>
      <c r="Q139" s="80">
        <f t="shared" si="105"/>
        <v>0</v>
      </c>
      <c r="R139" s="80">
        <f t="shared" si="106"/>
        <v>0</v>
      </c>
      <c r="S139" s="80">
        <f t="shared" si="107"/>
        <v>10.297170989441781</v>
      </c>
      <c r="T139" s="80">
        <f t="shared" si="108"/>
        <v>55.868388598435857</v>
      </c>
      <c r="V139" s="128">
        <f>[4]军团势力点战斗奖励设计!GD143/E139</f>
        <v>0.98592256486618746</v>
      </c>
      <c r="W139" s="128">
        <f>求节点(活动投放!$S$6:$S$41,活动投放!AP$6:AP$41,$B139)/E139</f>
        <v>1.4077435133812625E-2</v>
      </c>
      <c r="Y139" s="128">
        <f>[4]军团势力点战斗奖励设计!GE143/F139</f>
        <v>0.98867524972895915</v>
      </c>
      <c r="Z139" s="128">
        <f>求节点(活动投放!$S$6:$S$41,活动投放!AQ$6:AQ$41,$B139)/F139</f>
        <v>1.1324750271040853E-2</v>
      </c>
      <c r="AB139" s="128">
        <f>[4]军团势力点战斗奖励设计!GF143/G139</f>
        <v>0.98546365614576448</v>
      </c>
      <c r="AC139" s="128">
        <f>求节点(活动投放!$S$6:$S$41,活动投放!AR$6:AR$41,$B139)/G139</f>
        <v>1.4536343854235443E-2</v>
      </c>
      <c r="AE139" s="128">
        <f>[4]军团势力点战斗奖励设计!GG143/H139</f>
        <v>0.96646168804144439</v>
      </c>
      <c r="AF139" s="128">
        <f>求节点(活动投放!$S$6:$S$41,活动投放!AS$6:AS$41,$B139)/H139</f>
        <v>3.353831195855568E-2</v>
      </c>
      <c r="AI139" s="80">
        <v>134</v>
      </c>
      <c r="AJ139" s="119">
        <f>[4]军团势力点战斗奖励设计!GH143+求节点(活动投放!$S$46:$S$81,活动投放!AN$46:AN$81,$AI139)</f>
        <v>234.2504143508647</v>
      </c>
      <c r="AK139" s="119">
        <f>[4]军团势力点战斗奖励设计!GI143+求节点(活动投放!$S$46:$S$81,活动投放!AO$46:AO$81,$AI139)</f>
        <v>807.71890566714387</v>
      </c>
      <c r="AL139" s="119">
        <f>[4]军团势力点战斗奖励设计!GJ143+求节点(活动投放!$S$46:$S$81,活动投放!AP$46:AP$81,$AI139)</f>
        <v>1141.7012413740524</v>
      </c>
      <c r="AM139" s="119">
        <f>[4]军团势力点战斗奖励设计!GK143+求节点(活动投放!$S$46:$S$81,活动投放!AQ$46:AQ$81,$AI139)</f>
        <v>690.00747520704135</v>
      </c>
      <c r="AN139" s="119">
        <f>[4]军团势力点战斗奖励设计!GL143+求节点(活动投放!$S$46:$S$81,活动投放!AR$46:AR$81,$AI139)</f>
        <v>1136.0019348724099</v>
      </c>
      <c r="AO139" s="119">
        <f>[4]军团势力点战斗奖励设计!GM143+求节点(活动投放!$S$46:$S$81,活动投放!AS$46:AS$81,$AI139)</f>
        <v>131.00272554021046</v>
      </c>
      <c r="AP139" s="119">
        <f>IF($AI139&lt;前期规划!$C$2,0,求节点(装备突破!$N$46:$N$81,装备突破!AQ$46:AQ$81,$AI139))</f>
        <v>0</v>
      </c>
      <c r="AQ139" s="119">
        <f>IF($AI139&lt;前期规划!$C$2,0,求节点(装备突破!$N$46:$N$81,装备突破!AR$46:AR$81,$AI139))</f>
        <v>0</v>
      </c>
      <c r="AR139" s="119">
        <f>IF($AI139&lt;前期规划!$C$2,0,求节点(装备突破!$N$46:$N$81,装备突破!AS$46:AS$81,$AI139))</f>
        <v>0</v>
      </c>
      <c r="AS139" s="119">
        <f>IF($AI139&lt;前期规划!$C$2,0,求节点(装备突破!$N$46:$N$81,装备突破!AT$46:AT$81,$AI139))</f>
        <v>0</v>
      </c>
      <c r="AT139" s="119">
        <f>IF($AI139&lt;前期规划!$C$2,0,求节点(装备突破!$N$46:$N$81,装备突破!AU$46:AU$81,$AI139))</f>
        <v>151.81818181818181</v>
      </c>
      <c r="AU139" s="119">
        <f>IF($AI139&lt;前期规划!$C$2,0,求节点(装备突破!$N$46:$N$81,装备突破!AV$46:AV$81,$AI139))</f>
        <v>8.1818181818181817</v>
      </c>
      <c r="AV139" s="80">
        <f t="shared" si="109"/>
        <v>0</v>
      </c>
      <c r="AW139" s="80">
        <f t="shared" si="83"/>
        <v>0</v>
      </c>
      <c r="AX139" s="80">
        <f t="shared" si="84"/>
        <v>0</v>
      </c>
      <c r="AY139" s="80">
        <f t="shared" si="85"/>
        <v>0</v>
      </c>
      <c r="AZ139" s="80">
        <f t="shared" si="86"/>
        <v>7.4826474752074912</v>
      </c>
      <c r="BA139" s="80">
        <f t="shared" si="87"/>
        <v>16.011444232692391</v>
      </c>
      <c r="BD139" s="80">
        <v>134</v>
      </c>
      <c r="BE139" s="119">
        <f>[4]军团势力点战斗奖励设计!GN143+求节点(活动投放!$S$86:$S$121,活动投放!AN$86:AN$121,$BD139)</f>
        <v>164.42807037471789</v>
      </c>
      <c r="BF139" s="119">
        <f>[4]军团势力点战斗奖励设计!GO143+求节点(活动投放!$S$86:$S$121,活动投放!AO$86:AO$121,$BD139)</f>
        <v>564.37999810807707</v>
      </c>
      <c r="BG139" s="119">
        <f>[4]军团势力点战斗奖励设计!GP143+求节点(活动投放!$S$86:$S$121,活动投放!AP$86:AP$121,$BD139)</f>
        <v>941.40121091220806</v>
      </c>
      <c r="BH139" s="119">
        <f>[4]军团势力点战斗奖励设计!GQ143+求节点(活动投放!$S$86:$S$121,活动投放!AQ$86:AQ$121,$BD139)</f>
        <v>575.39651335708618</v>
      </c>
      <c r="BI139" s="119">
        <f>[4]军团势力点战斗奖励设计!GR143+求节点(活动投放!$S$86:$S$121,活动投放!AR$86:AR$121,$BD139)</f>
        <v>1004.1742133131114</v>
      </c>
      <c r="BJ139" s="119">
        <f>[4]军团势力点战斗奖励设计!GS143+求节点(活动投放!$S$86:$S$121,活动投放!AS$86:AS$121,$BD139)</f>
        <v>120.39246911630467</v>
      </c>
      <c r="BK139" s="119">
        <f>IF($BD139&lt;前期规划!$C$2,0,求节点(装备突破!$N$86:$N$121,装备突破!AQ$86:AQ$121,$BD139))</f>
        <v>0</v>
      </c>
      <c r="BL139" s="119">
        <f>IF($BD139&lt;前期规划!$C$2,0,求节点(装备突破!$N$86:$N$121,装备突破!AR$86:AR$121,$BD139))</f>
        <v>0</v>
      </c>
      <c r="BM139" s="119">
        <f>IF($BD139&lt;前期规划!$C$2,0,求节点(装备突破!$N$86:$N$121,装备突破!AS$86:AS$121,$BD139))</f>
        <v>0</v>
      </c>
      <c r="BN139" s="119">
        <f>IF($BD139&lt;前期规划!$C$2,0,求节点(装备突破!$N$86:$N$121,装备突破!AT$86:AT$121,$BD139))</f>
        <v>0</v>
      </c>
      <c r="BO139" s="119">
        <f>IF($BD139&lt;前期规划!$C$2,0,求节点(装备突破!$N$86:$N$121,装备突破!AU$86:AU$121,$BD139))</f>
        <v>179.54545454545456</v>
      </c>
      <c r="BP139" s="119">
        <f>IF($BD139&lt;前期规划!$C$2,0,求节点(装备突破!$N$86:$N$121,装备突破!AV$86:AV$121,$BD139))</f>
        <v>20.454545454545453</v>
      </c>
      <c r="BQ139" s="80">
        <f t="shared" si="110"/>
        <v>0</v>
      </c>
      <c r="BR139" s="80">
        <f t="shared" si="88"/>
        <v>0</v>
      </c>
      <c r="BS139" s="80">
        <f t="shared" si="89"/>
        <v>0</v>
      </c>
      <c r="BT139" s="80">
        <f t="shared" si="90"/>
        <v>0</v>
      </c>
      <c r="BU139" s="80">
        <f t="shared" si="91"/>
        <v>5.5928690361742905</v>
      </c>
      <c r="BV139" s="80">
        <f t="shared" si="92"/>
        <v>5.8858540456860062</v>
      </c>
      <c r="BY139" s="80">
        <v>134</v>
      </c>
      <c r="BZ139" s="119">
        <f>[4]军团势力点战斗奖励设计!GT143+求节点(活动投放!$S$126:$S$161,活动投放!AN$126:AN$161,$BY139)</f>
        <v>95.085940621119036</v>
      </c>
      <c r="CA139" s="119">
        <f>[4]军团势力点战斗奖励设计!GU143+求节点(活动投放!$S$126:$S$161,活动投放!AO$126:AO$161,$BY139)</f>
        <v>451.95402547969155</v>
      </c>
      <c r="CB139" s="119">
        <f>[4]军团势力点战斗奖励设计!GV143+求节点(活动投放!$S$126:$S$161,活动投放!AP$126:AP$161,$BY139)</f>
        <v>846.99960683940412</v>
      </c>
      <c r="CC139" s="119">
        <f>[4]军团势力点战斗奖励设计!GW143+求节点(活动投放!$S$126:$S$161,活动投放!AQ$126:AQ$161,$BY139)</f>
        <v>501.60268301676848</v>
      </c>
      <c r="CD139" s="119">
        <f>[4]军团势力点战斗奖励设计!GX143+求节点(活动投放!$S$126:$S$161,活动投放!AR$126:AR$161,$BY139)</f>
        <v>899.1154063381997</v>
      </c>
      <c r="CE139" s="119">
        <f>[4]军团势力点战斗奖励设计!GY143+求节点(活动投放!$S$126:$S$161,活动投放!AS$126:AS$161,$BY139)</f>
        <v>127.89645995942905</v>
      </c>
      <c r="CF139" s="119">
        <f>IF($BY139&lt;前期规划!$C$2,0,求节点(装备突破!$N$126:$N$161,装备突破!AQ$126:AQ$161,$BY139))</f>
        <v>0</v>
      </c>
      <c r="CG139" s="119">
        <f>IF($BY139&lt;前期规划!$C$2,0,求节点(装备突破!$N$126:$N$161,装备突破!AR$126:AR$161,$BY139))</f>
        <v>0</v>
      </c>
      <c r="CH139" s="119">
        <f>IF($BY139&lt;前期规划!$C$2,0,求节点(装备突破!$N$126:$N$161,装备突破!AS$126:AS$161,$BY139))</f>
        <v>0</v>
      </c>
      <c r="CI139" s="119">
        <f>IF($BY139&lt;前期规划!$C$2,0,求节点(装备突破!$N$126:$N$161,装备突破!AT$126:AT$161,$BY139))</f>
        <v>0</v>
      </c>
      <c r="CJ139" s="119">
        <f>IF($BY139&lt;前期规划!$C$2,0,求节点(装备突破!$N$126:$N$161,装备突破!AU$126:AU$161,$BY139))</f>
        <v>210</v>
      </c>
      <c r="CK139" s="119">
        <f>IF($BY139&lt;前期规划!$C$2,0,求节点(装备突破!$N$126:$N$161,装备突破!AV$126:AV$161,$BY139))</f>
        <v>30</v>
      </c>
      <c r="CL139" s="80">
        <f t="shared" si="111"/>
        <v>0</v>
      </c>
      <c r="CM139" s="80">
        <f t="shared" si="93"/>
        <v>0</v>
      </c>
      <c r="CN139" s="80">
        <f t="shared" si="94"/>
        <v>0</v>
      </c>
      <c r="CO139" s="80">
        <f t="shared" si="95"/>
        <v>0</v>
      </c>
      <c r="CP139" s="80">
        <f t="shared" si="96"/>
        <v>4.2815019349438082</v>
      </c>
      <c r="CQ139" s="80">
        <f t="shared" si="97"/>
        <v>4.2632153319809687</v>
      </c>
      <c r="CT139" s="80">
        <v>134</v>
      </c>
      <c r="CU139" s="119">
        <f>[4]军团势力点战斗奖励设计!GZ143+求节点(活动投放!$S$166:$S$201,活动投放!AN$166:AN$201,$CT139)</f>
        <v>61.628981302607144</v>
      </c>
      <c r="CV139" s="119">
        <f>[4]军团势力点战斗奖励设计!HA143+求节点(活动投放!$S$166:$S$201,活动投放!AO$166:AO$201,$CT139)</f>
        <v>499.85631822137839</v>
      </c>
      <c r="CW139" s="119">
        <f>[4]军团势力点战斗奖励设计!HB143+求节点(活动投放!$S$166:$S$201,活动投放!AP$166:AP$201,$CT139)</f>
        <v>990.1215865327149</v>
      </c>
      <c r="CX139" s="119">
        <f>[4]军团势力点战斗奖励设计!HC143+求节点(活动投放!$S$166:$S$201,活动投放!AQ$166:AQ$201,$CT139)</f>
        <v>532.80993253638394</v>
      </c>
      <c r="CY139" s="119">
        <f>[4]军团势力点战斗奖励设计!HD143+求节点(活动投放!$S$166:$S$201,活动投放!AR$166:AR$201,$CT139)</f>
        <v>1000.9102158483659</v>
      </c>
      <c r="CZ139" s="119">
        <f>[4]军团势力点战斗奖励设计!HE143+求节点(活动投放!$S$166:$S$201,活动投放!AS$166:AS$201,$CT139)</f>
        <v>194.9490148004995</v>
      </c>
      <c r="DA139" s="119">
        <f>IF($CT139&lt;前期规划!$C$2,0,求节点(装备突破!$N$166:$N$201,装备突破!AQ$166:AQ$201,$CT139))</f>
        <v>0</v>
      </c>
      <c r="DB139" s="119">
        <f>IF($CT139&lt;前期规划!$C$2,0,求节点(装备突破!$N$166:$N$201,装备突破!AR$166:AR$201,$CT139))</f>
        <v>0</v>
      </c>
      <c r="DC139" s="119">
        <f>IF($CT139&lt;前期规划!$C$2,0,求节点(装备突破!$N$166:$N$201,装备突破!AS$166:AS$201,$CT139))</f>
        <v>0</v>
      </c>
      <c r="DD139" s="119">
        <f>IF($CT139&lt;前期规划!$C$2,0,求节点(装备突破!$N$166:$N$201,装备突破!AT$166:AT$201,$CT139))</f>
        <v>0</v>
      </c>
      <c r="DE139" s="119">
        <f>IF($CT139&lt;前期规划!$C$2,0,求节点(装备突破!$N$166:$N$201,装备突破!AU$166:AU$201,$CT139))</f>
        <v>280</v>
      </c>
      <c r="DF139" s="119">
        <f>IF($CT139&lt;前期规划!$C$2,0,求节点(装备突破!$N$166:$N$201,装备突破!AV$166:AV$201,$CT139))</f>
        <v>40</v>
      </c>
      <c r="DG139" s="80">
        <f t="shared" si="112"/>
        <v>0</v>
      </c>
      <c r="DH139" s="80">
        <f t="shared" si="98"/>
        <v>0</v>
      </c>
      <c r="DI139" s="80">
        <f t="shared" si="99"/>
        <v>0</v>
      </c>
      <c r="DJ139" s="80">
        <f t="shared" si="100"/>
        <v>0</v>
      </c>
      <c r="DK139" s="80">
        <f t="shared" si="101"/>
        <v>3.5746793423155925</v>
      </c>
      <c r="DL139" s="80">
        <f t="shared" si="102"/>
        <v>4.8737253700124876</v>
      </c>
      <c r="DN139" s="128">
        <f>[4]军团势力点战斗奖励设计!HE143/CZ139</f>
        <v>0.24882450415945503</v>
      </c>
      <c r="DO139" s="128">
        <f>求节点(活动投放!$S$166:$S$201,活动投放!AS$166:AS$201,$CT139)/CZ139</f>
        <v>0.75117549584054499</v>
      </c>
      <c r="DU139" s="140">
        <v>134</v>
      </c>
      <c r="DV139" s="140">
        <f>[4]军团势力点战斗奖励设计!AA143+[4]军团势力点战斗奖励设计!AF143+求节点(活动投放!$S$6:$S$41,活动投放!$BC$6:$BC$41,$DU139)</f>
        <v>176236.14652620998</v>
      </c>
      <c r="DW139" s="140">
        <f>[4]军团势力点战斗奖励设计!AB143+[4]军团势力点战斗奖励设计!AG143+求节点(活动投放!$S$46:$S$81,活动投放!$BC$46:$BC$81,$DU139)</f>
        <v>146574.52782357781</v>
      </c>
      <c r="DX139" s="140">
        <f>[4]军团势力点战斗奖励设计!AC143+[4]军团势力点战斗奖励设计!AH143+求节点(活动投放!$S$86:$S$121,活动投放!$BC$86:$BC$121,$DU139)</f>
        <v>116854.29254355343</v>
      </c>
      <c r="DY139" s="140">
        <f>[4]军团势力点战斗奖励设计!AD143+[4]军团势力点战斗奖励设计!AI143+求节点(活动投放!$S$126:$S$161,活动投放!$BC$126:$BC$161,$DU139)</f>
        <v>88127.019252225218</v>
      </c>
      <c r="DZ139" s="140">
        <f>[4]军团势力点战斗奖励设计!AE143+[4]军团势力点战斗奖励设计!AJ143+求节点(活动投放!$S$166:$S$201,活动投放!$BC$166:$BC$201,$DU139)</f>
        <v>62146.817605029355</v>
      </c>
      <c r="EA139" s="140">
        <f>[4]军团势力点战斗奖励设计!BI143+[4]军团势力点战斗奖励设计!BN143+求节点(活动投放!$S$6:$S$41,活动投放!$BE$6:$BE$41,$DU139)</f>
        <v>1661.5251376725098</v>
      </c>
      <c r="EB139" s="140">
        <f>[4]军团势力点战斗奖励设计!BJ143+[4]军团势力点战斗奖励设计!BO143+求节点(活动投放!$S$46:$S$81,活动投放!$BE$46:$BE$81,$DU139)</f>
        <v>1141.4968706705588</v>
      </c>
      <c r="EC139" s="140">
        <f>[4]军团势力点战斗奖励设计!BK143+[4]军团势力点战斗奖励设计!BP143+求节点(活动投放!$S$86:$S$121,活动投放!$BE$86:$BE$121,$DU139)</f>
        <v>806.95844984072721</v>
      </c>
      <c r="ED139" s="140">
        <f>[4]军团势力点战斗奖励设计!BL143+[4]军团势力点战斗奖励设计!BQ143+求节点(活动投放!$S$126:$S$161,活动投放!$BE$126:$BE$161,$DU139)</f>
        <v>714.40389653568309</v>
      </c>
      <c r="EE139" s="140">
        <f>[4]军团势力点战斗奖励设计!BM143+[4]军团势力点战斗奖励设计!BR143+求节点(活动投放!$S$166:$S$201,活动投放!$BE$166:$BE$201,$DU139)</f>
        <v>867.41199976731616</v>
      </c>
      <c r="EF139" s="140">
        <f t="shared" si="113"/>
        <v>3.5356300571952088</v>
      </c>
      <c r="EG139" s="140">
        <f t="shared" si="114"/>
        <v>4.280184834189817</v>
      </c>
      <c r="EH139" s="140">
        <f t="shared" si="115"/>
        <v>4.8269437981025112</v>
      </c>
      <c r="EI139" s="140">
        <f t="shared" si="116"/>
        <v>4.111913894440498</v>
      </c>
      <c r="EJ139" s="140">
        <f t="shared" si="117"/>
        <v>2.3882083570321937</v>
      </c>
      <c r="EM139" s="140">
        <v>134</v>
      </c>
      <c r="EN139" s="140">
        <f>[4]军团势力点战斗奖励设计!AK143+[4]军团势力点战斗奖励设计!AP143+求节点(活动投放!$S$6:$S$41,活动投放!$BD$6:$BD$41,$EM139)</f>
        <v>134566.76653626957</v>
      </c>
      <c r="EO139" s="140">
        <f>[4]军团势力点战斗奖励设计!AL143+[4]军团势力点战斗奖励设计!AQ143+求节点(活动投放!$S$46:$S$81,活动投放!$BD$46:$BD$81,$EM139)</f>
        <v>126368.75089265834</v>
      </c>
      <c r="EP139" s="140">
        <f>[4]军团势力点战斗奖励设计!AM143+[4]军团势力点战斗奖励设计!AR143+求节点(活动投放!$S$86:$S$121,活动投放!$BD$86:$BD$121,$EM139)</f>
        <v>111837.71033773234</v>
      </c>
      <c r="EQ139" s="140">
        <f>[4]军团势力点战斗奖励设计!AN143+[4]军团势力点战斗奖励设计!AS143+求节点(活动投放!$S$126:$S$161,活动投放!$BD$126:$BD$161,$EM139)</f>
        <v>100732.63246797043</v>
      </c>
      <c r="ER139" s="140">
        <f>[4]军团势力点战斗奖励设计!AO143+[4]军团势力点战斗奖励设计!AT143+求节点(活动投放!$S$166:$S$201,活动投放!$BD$166:$BD$201,$EM139)</f>
        <v>113662.77047148836</v>
      </c>
      <c r="ES139" s="140">
        <f>[4]军团势力点战斗奖励设计!BS143+[4]军团势力点战斗奖励设计!BX143+求节点(活动投放!$S$6:$S$41,活动投放!$BF$6:$BF$41,$EM139)</f>
        <v>2691.3353307253919</v>
      </c>
      <c r="ET139" s="140">
        <f>[4]军团势力点战斗奖励设计!BT143+[4]军团势力点战斗奖励设计!BY143+求节点(活动投放!$S$46:$S$81,活动投放!$BF$46:$BF$81,$EM139)</f>
        <v>2527.3750178531686</v>
      </c>
      <c r="EU139" s="140">
        <f>[4]军团势力点战斗奖励设计!BU143+[4]军团势力点战斗奖励设计!BZ143+求节点(活动投放!$S$86:$S$121,活动投放!$BF$86:$BF$121,$EM139)</f>
        <v>2236.7542067546469</v>
      </c>
      <c r="EV139" s="140">
        <f>[4]军团势力点战斗奖励设计!BV143+[4]军团势力点战斗奖励设计!CA143+求节点(活动投放!$S$126:$S$161,活动投放!$BF$126:$BF$161,$EM139)</f>
        <v>2014.6526493594088</v>
      </c>
      <c r="EW139" s="140">
        <f>[4]军团势力点战斗奖励设计!BW143+[4]军团势力点战斗奖励设计!CB143+求节点(活动投放!$S$166:$S$201,活动投放!$BF$166:$BF$201,$EM139)</f>
        <v>2273.255409429768</v>
      </c>
      <c r="EX139" s="140">
        <f t="shared" si="118"/>
        <v>0.99999999999999978</v>
      </c>
      <c r="EY139" s="140">
        <f t="shared" si="119"/>
        <v>0.99999999999999933</v>
      </c>
      <c r="EZ139" s="140">
        <f t="shared" si="120"/>
        <v>1</v>
      </c>
      <c r="FA139" s="140">
        <f t="shared" si="121"/>
        <v>0.99999999999999989</v>
      </c>
      <c r="FB139" s="140">
        <f t="shared" si="122"/>
        <v>0.99999999999999956</v>
      </c>
    </row>
    <row r="140" spans="2:158" x14ac:dyDescent="0.15">
      <c r="B140" s="80">
        <v>135</v>
      </c>
      <c r="C140" s="119">
        <f>[4]军团势力点战斗奖励设计!GB144+求节点(活动投放!$S$6:$S$41,活动投放!AN$6:AN$41,$B140)</f>
        <v>290.98454404687169</v>
      </c>
      <c r="D140" s="119">
        <f>[4]军团势力点战斗奖励设计!GC144+求节点(活动投放!$S$6:$S$41,活动投放!AO$6:AO$41,$B140)</f>
        <v>1134.08449189869</v>
      </c>
      <c r="E140" s="119">
        <f>[4]军团势力点战斗奖励设计!GD144+求节点(活动投放!$S$6:$S$41,活动投放!AP$6:AP$41,$B140)</f>
        <v>1434.7010970115389</v>
      </c>
      <c r="F140" s="119">
        <f>[4]军团势力点战斗奖励设计!GE144+求节点(活动投放!$S$6:$S$41,活动投放!AQ$6:AQ$41,$B140)</f>
        <v>861.04265083311998</v>
      </c>
      <c r="G140" s="119">
        <f>[4]军团势力点战斗奖励设计!GF144+求节点(活动投放!$S$6:$S$41,活动投放!AR$6:AR$41,$B140)</f>
        <v>1319.1124948645718</v>
      </c>
      <c r="H140" s="119">
        <f>[4]军团势力点战斗奖励设计!GG144+求节点(活动投放!$S$6:$S$41,活动投放!AS$6:AS$41,$B140)</f>
        <v>149.21226044022197</v>
      </c>
      <c r="I140" s="119">
        <f>IF($B140&lt;前期规划!$C$2,0,求节点(装备突破!$N$6:$N$41,装备突破!AQ$6:AQ$41,$B140))</f>
        <v>0</v>
      </c>
      <c r="J140" s="119">
        <f>IF($B140&lt;前期规划!$C$2,0,求节点(装备突破!$N$6:$N$41,装备突破!AR$6:AR$41,$B140))</f>
        <v>0</v>
      </c>
      <c r="K140" s="119">
        <f>IF($B140&lt;前期规划!$C$2,0,求节点(装备突破!$N$6:$N$41,装备突破!AS$6:AS$41,$B140))</f>
        <v>0</v>
      </c>
      <c r="L140" s="119">
        <f>IF($B140&lt;前期规划!$C$2,0,求节点(装备突破!$N$6:$N$41,装备突破!AT$6:AT$41,$B140))</f>
        <v>0</v>
      </c>
      <c r="M140" s="119">
        <f>IF($B140&lt;前期规划!$C$2,0,求节点(装备突破!$N$6:$N$41,装备突破!AU$6:AU$41,$B140))</f>
        <v>117.54545454545456</v>
      </c>
      <c r="N140" s="119">
        <f>IF($B140&lt;前期规划!$C$2,0,求节点(装备突破!$N$6:$N$41,装备突破!AV$6:AV$41,$B140))</f>
        <v>2.4545454545454541</v>
      </c>
      <c r="O140" s="80">
        <f t="shared" si="103"/>
        <v>0</v>
      </c>
      <c r="P140" s="80">
        <f t="shared" si="104"/>
        <v>0</v>
      </c>
      <c r="Q140" s="80">
        <f t="shared" si="105"/>
        <v>0</v>
      </c>
      <c r="R140" s="80">
        <f t="shared" si="106"/>
        <v>0</v>
      </c>
      <c r="S140" s="80">
        <f t="shared" si="107"/>
        <v>11.222148061492875</v>
      </c>
      <c r="T140" s="80">
        <f t="shared" si="108"/>
        <v>60.790180179349697</v>
      </c>
      <c r="V140" s="128">
        <f>[4]军团势力点战斗奖励设计!GD144/E140</f>
        <v>0.98663379091259462</v>
      </c>
      <c r="W140" s="128">
        <f>求节点(活动投放!$S$6:$S$41,活动投放!AP$6:AP$41,$B140)/E140</f>
        <v>1.3366209087405491E-2</v>
      </c>
      <c r="Y140" s="128">
        <f>[4]军团势力点战斗奖励设计!GE144/F140</f>
        <v>0.98931081222060191</v>
      </c>
      <c r="Z140" s="128">
        <f>求节点(活动投放!$S$6:$S$41,活动投放!AQ$6:AQ$41,$B140)/F140</f>
        <v>1.0689187779398123E-2</v>
      </c>
      <c r="AB140" s="128">
        <f>[4]军团势力点战斗奖励设计!GF144/G140</f>
        <v>0.98666180330109887</v>
      </c>
      <c r="AC140" s="128">
        <f>求节点(活动投放!$S$6:$S$41,活动投放!AR$6:AR$41,$B140)/G140</f>
        <v>1.333819669890109E-2</v>
      </c>
      <c r="AE140" s="128">
        <f>[4]军团势力点战斗奖励设计!GG144/H140</f>
        <v>0.96917707037702361</v>
      </c>
      <c r="AF140" s="128">
        <f>求节点(活动投放!$S$6:$S$41,活动投放!AS$6:AS$41,$B140)/H140</f>
        <v>3.0822929622976506E-2</v>
      </c>
      <c r="AI140" s="80">
        <v>135</v>
      </c>
      <c r="AJ140" s="119">
        <f>[4]军团势力点战斗奖励设计!GH144+求节点(活动投放!$S$46:$S$81,活动投放!AN$46:AN$81,$AI140)</f>
        <v>234.2504143508647</v>
      </c>
      <c r="AK140" s="119">
        <f>[4]军团势力点战斗奖励设计!GI144+求节点(活动投放!$S$46:$S$81,活动投放!AO$46:AO$81,$AI140)</f>
        <v>807.71890566714387</v>
      </c>
      <c r="AL140" s="119">
        <f>[4]军团势力点战斗奖励设计!GJ144+求节点(活动投放!$S$46:$S$81,活动投放!AP$46:AP$81,$AI140)</f>
        <v>1204.2041165810758</v>
      </c>
      <c r="AM140" s="119">
        <f>[4]军团势力点战斗奖励设计!GK144+求节点(活动投放!$S$46:$S$81,活动投放!AQ$46:AQ$81,$AI140)</f>
        <v>731.67605867839029</v>
      </c>
      <c r="AN140" s="119">
        <f>[4]军团势力点战斗奖励设计!GL144+求节点(活动投放!$S$46:$S$81,活动投放!AR$46:AR$81,$AI140)</f>
        <v>1229.7562476829451</v>
      </c>
      <c r="AO140" s="119">
        <f>[4]军团势力点战斗奖励设计!GM144+求节点(活动投放!$S$46:$S$81,活动投放!AS$46:AS$81,$AI140)</f>
        <v>141.4198714080477</v>
      </c>
      <c r="AP140" s="119">
        <f>IF($AI140&lt;前期规划!$C$2,0,求节点(装备突破!$N$46:$N$81,装备突破!AQ$46:AQ$81,$AI140))</f>
        <v>0</v>
      </c>
      <c r="AQ140" s="119">
        <f>IF($AI140&lt;前期规划!$C$2,0,求节点(装备突破!$N$46:$N$81,装备突破!AR$46:AR$81,$AI140))</f>
        <v>0</v>
      </c>
      <c r="AR140" s="119">
        <f>IF($AI140&lt;前期规划!$C$2,0,求节点(装备突破!$N$46:$N$81,装备突破!AS$46:AS$81,$AI140))</f>
        <v>0</v>
      </c>
      <c r="AS140" s="119">
        <f>IF($AI140&lt;前期规划!$C$2,0,求节点(装备突破!$N$46:$N$81,装备突破!AT$46:AT$81,$AI140))</f>
        <v>0</v>
      </c>
      <c r="AT140" s="119">
        <f>IF($AI140&lt;前期规划!$C$2,0,求节点(装备突破!$N$46:$N$81,装备突破!AU$46:AU$81,$AI140))</f>
        <v>151.81818181818181</v>
      </c>
      <c r="AU140" s="119">
        <f>IF($AI140&lt;前期规划!$C$2,0,求节点(装备突破!$N$46:$N$81,装备突破!AV$46:AV$81,$AI140))</f>
        <v>8.1818181818181817</v>
      </c>
      <c r="AV140" s="80">
        <f t="shared" si="109"/>
        <v>0</v>
      </c>
      <c r="AW140" s="80">
        <f t="shared" si="83"/>
        <v>0</v>
      </c>
      <c r="AX140" s="80">
        <f t="shared" si="84"/>
        <v>0</v>
      </c>
      <c r="AY140" s="80">
        <f t="shared" si="85"/>
        <v>0</v>
      </c>
      <c r="AZ140" s="80">
        <f t="shared" si="86"/>
        <v>8.1001908530014344</v>
      </c>
      <c r="BA140" s="80">
        <f t="shared" si="87"/>
        <v>17.284650949872496</v>
      </c>
      <c r="BD140" s="80">
        <v>135</v>
      </c>
      <c r="BE140" s="119">
        <f>[4]军团势力点战斗奖励设计!GN144+求节点(活动投放!$S$86:$S$121,活动投放!AN$86:AN$121,$BD140)</f>
        <v>164.42807037471789</v>
      </c>
      <c r="BF140" s="119">
        <f>[4]军团势力点战斗奖励设计!GO144+求节点(活动投放!$S$86:$S$121,活动投放!AO$86:AO$121,$BD140)</f>
        <v>564.37999810807707</v>
      </c>
      <c r="BG140" s="119">
        <f>[4]军团势力点战斗奖励设计!GP144+求节点(活动投放!$S$86:$S$121,活动投放!AP$86:AP$121,$BD140)</f>
        <v>992.78812695923864</v>
      </c>
      <c r="BH140" s="119">
        <f>[4]军团势力点战斗奖励设计!GQ144+求节点(活动投放!$S$86:$S$121,活动投放!AQ$86:AQ$121,$BD140)</f>
        <v>609.65445738843994</v>
      </c>
      <c r="BI140" s="119">
        <f>[4]军团势力点战斗奖励设计!GR144+求节点(活动投放!$S$86:$S$121,活动投放!AR$86:AR$121,$BD140)</f>
        <v>1081.2545873836575</v>
      </c>
      <c r="BJ140" s="119">
        <f>[4]军团势力点战斗奖励设计!GS144+求节点(活动投放!$S$86:$S$121,活动投放!AS$86:AS$121,$BD140)</f>
        <v>128.95695512414312</v>
      </c>
      <c r="BK140" s="119">
        <f>IF($BD140&lt;前期规划!$C$2,0,求节点(装备突破!$N$86:$N$121,装备突破!AQ$86:AQ$121,$BD140))</f>
        <v>0</v>
      </c>
      <c r="BL140" s="119">
        <f>IF($BD140&lt;前期规划!$C$2,0,求节点(装备突破!$N$86:$N$121,装备突破!AR$86:AR$121,$BD140))</f>
        <v>0</v>
      </c>
      <c r="BM140" s="119">
        <f>IF($BD140&lt;前期规划!$C$2,0,求节点(装备突破!$N$86:$N$121,装备突破!AS$86:AS$121,$BD140))</f>
        <v>0</v>
      </c>
      <c r="BN140" s="119">
        <f>IF($BD140&lt;前期规划!$C$2,0,求节点(装备突破!$N$86:$N$121,装备突破!AT$86:AT$121,$BD140))</f>
        <v>0</v>
      </c>
      <c r="BO140" s="119">
        <f>IF($BD140&lt;前期规划!$C$2,0,求节点(装备突破!$N$86:$N$121,装备突破!AU$86:AU$121,$BD140))</f>
        <v>179.54545454545456</v>
      </c>
      <c r="BP140" s="119">
        <f>IF($BD140&lt;前期规划!$C$2,0,求节点(装备突破!$N$86:$N$121,装备突破!AV$86:AV$121,$BD140))</f>
        <v>20.454545454545453</v>
      </c>
      <c r="BQ140" s="80">
        <f t="shared" si="110"/>
        <v>0</v>
      </c>
      <c r="BR140" s="80">
        <f t="shared" si="88"/>
        <v>0</v>
      </c>
      <c r="BS140" s="80">
        <f t="shared" si="89"/>
        <v>0</v>
      </c>
      <c r="BT140" s="80">
        <f t="shared" si="90"/>
        <v>0</v>
      </c>
      <c r="BU140" s="80">
        <f t="shared" si="91"/>
        <v>6.0221774487191047</v>
      </c>
      <c r="BV140" s="80">
        <f t="shared" si="92"/>
        <v>6.3045622505136638</v>
      </c>
      <c r="BY140" s="80">
        <v>135</v>
      </c>
      <c r="BZ140" s="119">
        <f>[4]军团势力点战斗奖励设计!GT144+求节点(活动投放!$S$126:$S$161,活动投放!AN$126:AN$161,$BY140)</f>
        <v>95.085940621119036</v>
      </c>
      <c r="CA140" s="119">
        <f>[4]军团势力点战斗奖励设计!GU144+求节点(活动投放!$S$126:$S$161,活动投放!AO$126:AO$161,$BY140)</f>
        <v>451.95402547969155</v>
      </c>
      <c r="CB140" s="119">
        <f>[4]军团势力点战斗奖励设计!GV144+求节点(活动投放!$S$126:$S$161,活动投放!AP$126:AP$161,$BY140)</f>
        <v>885.91058629264626</v>
      </c>
      <c r="CC140" s="119">
        <f>[4]军团势力点战斗奖励设计!GW144+求节点(活动投放!$S$126:$S$161,活动投放!AQ$126:AQ$161,$BY140)</f>
        <v>527.54333598559651</v>
      </c>
      <c r="CD140" s="119">
        <f>[4]军团势力点战斗奖励设计!GX144+求节点(活动投放!$S$126:$S$161,活动投放!AR$126:AR$161,$BY140)</f>
        <v>957.48187551806291</v>
      </c>
      <c r="CE140" s="119">
        <f>[4]军团势力点战斗奖励设计!GY144+求节点(活动投放!$S$126:$S$161,活动投放!AS$126:AS$161,$BY140)</f>
        <v>134.38162320163607</v>
      </c>
      <c r="CF140" s="119">
        <f>IF($BY140&lt;前期规划!$C$2,0,求节点(装备突破!$N$126:$N$161,装备突破!AQ$126:AQ$161,$BY140))</f>
        <v>0</v>
      </c>
      <c r="CG140" s="119">
        <f>IF($BY140&lt;前期规划!$C$2,0,求节点(装备突破!$N$126:$N$161,装备突破!AR$126:AR$161,$BY140))</f>
        <v>0</v>
      </c>
      <c r="CH140" s="119">
        <f>IF($BY140&lt;前期规划!$C$2,0,求节点(装备突破!$N$126:$N$161,装备突破!AS$126:AS$161,$BY140))</f>
        <v>0</v>
      </c>
      <c r="CI140" s="119">
        <f>IF($BY140&lt;前期规划!$C$2,0,求节点(装备突破!$N$126:$N$161,装备突破!AT$126:AT$161,$BY140))</f>
        <v>0</v>
      </c>
      <c r="CJ140" s="119">
        <f>IF($BY140&lt;前期规划!$C$2,0,求节点(装备突破!$N$126:$N$161,装备突破!AU$126:AU$161,$BY140))</f>
        <v>210</v>
      </c>
      <c r="CK140" s="119">
        <f>IF($BY140&lt;前期规划!$C$2,0,求节点(装备突破!$N$126:$N$161,装备突破!AV$126:AV$161,$BY140))</f>
        <v>30</v>
      </c>
      <c r="CL140" s="80">
        <f t="shared" si="111"/>
        <v>0</v>
      </c>
      <c r="CM140" s="80">
        <f t="shared" si="93"/>
        <v>0</v>
      </c>
      <c r="CN140" s="80">
        <f t="shared" si="94"/>
        <v>0</v>
      </c>
      <c r="CO140" s="80">
        <f t="shared" si="95"/>
        <v>0</v>
      </c>
      <c r="CP140" s="80">
        <f t="shared" si="96"/>
        <v>4.5594375024669667</v>
      </c>
      <c r="CQ140" s="80">
        <f t="shared" si="97"/>
        <v>4.4793874400545359</v>
      </c>
      <c r="CT140" s="80">
        <v>135</v>
      </c>
      <c r="CU140" s="119">
        <f>[4]军团势力点战斗奖励设计!GZ144+求节点(活动投放!$S$166:$S$201,活动投放!AN$166:AN$201,$CT140)</f>
        <v>61.628981302607144</v>
      </c>
      <c r="CV140" s="119">
        <f>[4]军团势力点战斗奖励设计!HA144+求节点(活动投放!$S$166:$S$201,活动投放!AO$166:AO$201,$CT140)</f>
        <v>499.85631822137839</v>
      </c>
      <c r="CW140" s="119">
        <f>[4]军团势力点战斗奖励设计!HB144+求节点(活动投放!$S$166:$S$201,活动投放!AP$166:AP$201,$CT140)</f>
        <v>1013.7400248767915</v>
      </c>
      <c r="CX140" s="119">
        <f>[4]军团势力点战斗奖励设计!HC144+求节点(活动投放!$S$166:$S$201,活动投放!AQ$166:AQ$201,$CT140)</f>
        <v>548.55555809910175</v>
      </c>
      <c r="CY140" s="119">
        <f>[4]军团势力点战斗奖励设计!HD144+求节点(活动投放!$S$166:$S$201,活动投放!AR$166:AR$201,$CT140)</f>
        <v>1036.3378733644806</v>
      </c>
      <c r="CZ140" s="119">
        <f>[4]军团势力点战斗奖励设计!HE144+求节点(活动投放!$S$166:$S$201,活动投放!AS$166:AS$201,$CT140)</f>
        <v>198.88542119117892</v>
      </c>
      <c r="DA140" s="119">
        <f>IF($CT140&lt;前期规划!$C$2,0,求节点(装备突破!$N$166:$N$201,装备突破!AQ$166:AQ$201,$CT140))</f>
        <v>0</v>
      </c>
      <c r="DB140" s="119">
        <f>IF($CT140&lt;前期规划!$C$2,0,求节点(装备突破!$N$166:$N$201,装备突破!AR$166:AR$201,$CT140))</f>
        <v>0</v>
      </c>
      <c r="DC140" s="119">
        <f>IF($CT140&lt;前期规划!$C$2,0,求节点(装备突破!$N$166:$N$201,装备突破!AS$166:AS$201,$CT140))</f>
        <v>0</v>
      </c>
      <c r="DD140" s="119">
        <f>IF($CT140&lt;前期规划!$C$2,0,求节点(装备突破!$N$166:$N$201,装备突破!AT$166:AT$201,$CT140))</f>
        <v>0</v>
      </c>
      <c r="DE140" s="119">
        <f>IF($CT140&lt;前期规划!$C$2,0,求节点(装备突破!$N$166:$N$201,装备突破!AU$166:AU$201,$CT140))</f>
        <v>280</v>
      </c>
      <c r="DF140" s="119">
        <f>IF($CT140&lt;前期规划!$C$2,0,求节点(装备突破!$N$166:$N$201,装备突破!AV$166:AV$201,$CT140))</f>
        <v>40</v>
      </c>
      <c r="DG140" s="80">
        <f t="shared" si="112"/>
        <v>0</v>
      </c>
      <c r="DH140" s="80">
        <f t="shared" si="98"/>
        <v>0</v>
      </c>
      <c r="DI140" s="80">
        <f t="shared" si="99"/>
        <v>0</v>
      </c>
      <c r="DJ140" s="80">
        <f t="shared" si="100"/>
        <v>0</v>
      </c>
      <c r="DK140" s="80">
        <f t="shared" si="101"/>
        <v>3.7012066905874308</v>
      </c>
      <c r="DL140" s="80">
        <f t="shared" si="102"/>
        <v>4.9721355297794734</v>
      </c>
      <c r="DN140" s="128">
        <f>[4]军团势力点战斗奖励设计!HE144/CZ140</f>
        <v>0.26369201935809877</v>
      </c>
      <c r="DO140" s="128">
        <f>求节点(活动投放!$S$166:$S$201,活动投放!AS$166:AS$201,$CT140)/CZ140</f>
        <v>0.73630798064190128</v>
      </c>
      <c r="DU140" s="140">
        <v>135</v>
      </c>
      <c r="DV140" s="140">
        <f>[4]军团势力点战斗奖励设计!AA144+[4]军团势力点战斗奖励设计!AF144+求节点(活动投放!$S$6:$S$41,活动投放!$BC$6:$BC$41,$DU140)</f>
        <v>187873.57699484279</v>
      </c>
      <c r="DW140" s="140">
        <f>[4]军团势力点战斗奖励设计!AB144+[4]军团势力点战斗奖励设计!AG144+求节点(活动投放!$S$46:$S$81,活动投放!$BC$46:$BC$81,$DU140)</f>
        <v>156254.17663882481</v>
      </c>
      <c r="DX140" s="140">
        <f>[4]军团势力点战斗奖励设计!AC144+[4]军团势力点战斗奖励设计!AH144+求节点(活动投放!$S$86:$S$121,活动投放!$BC$86:$BC$121,$DU140)</f>
        <v>124540.36973007511</v>
      </c>
      <c r="DY140" s="140">
        <f>[4]军团势力点战斗奖励设计!AD144+[4]军团势力点战斗奖励设计!AI144+求节点(活动投放!$S$126:$S$161,活动投放!$BC$126:$BC$161,$DU140)</f>
        <v>93733.773673115487</v>
      </c>
      <c r="DZ140" s="140">
        <f>[4]军团势力点战斗奖励设计!AE144+[4]军团势力点战斗奖励设计!AJ144+求节点(活动投放!$S$166:$S$201,活动投放!$BC$166:$BC$201,$DU140)</f>
        <v>65204.815174392017</v>
      </c>
      <c r="EA140" s="140">
        <f>[4]军团势力点战斗奖励设计!BI144+[4]军团势力点战斗奖励设计!BN144+求节点(活动投放!$S$6:$S$41,活动投放!$BE$6:$BE$41,$DU140)</f>
        <v>1661.5251376725098</v>
      </c>
      <c r="EB140" s="140">
        <f>[4]军团势力点战斗奖励设计!BJ144+[4]军团势力点战斗奖励设计!BO144+求节点(活动投放!$S$46:$S$81,活动投放!$BE$46:$BE$81,$DU140)</f>
        <v>1141.4968706705588</v>
      </c>
      <c r="EC140" s="140">
        <f>[4]军团势力点战斗奖励设计!BK144+[4]军团势力点战斗奖励设计!BP144+求节点(活动投放!$S$86:$S$121,活动投放!$BE$86:$BE$121,$DU140)</f>
        <v>806.95844984072721</v>
      </c>
      <c r="ED140" s="140">
        <f>[4]军团势力点战斗奖励设计!BL144+[4]军团势力点战斗奖励设计!BQ144+求节点(活动投放!$S$126:$S$161,活动投放!$BE$126:$BE$161,$DU140)</f>
        <v>714.40389653568309</v>
      </c>
      <c r="EE140" s="140">
        <f>[4]军团势力点战斗奖励设计!BM144+[4]军团势力点战斗奖励设计!BR144+求节点(活动投放!$S$166:$S$201,活动投放!$BE$166:$BE$201,$DU140)</f>
        <v>867.41199976731616</v>
      </c>
      <c r="EF140" s="140">
        <f t="shared" si="113"/>
        <v>3.7690988986584339</v>
      </c>
      <c r="EG140" s="140">
        <f t="shared" si="114"/>
        <v>4.5628443567855239</v>
      </c>
      <c r="EH140" s="140">
        <f t="shared" si="115"/>
        <v>5.1444354520217725</v>
      </c>
      <c r="EI140" s="140">
        <f t="shared" si="116"/>
        <v>4.3735191501452322</v>
      </c>
      <c r="EJ140" s="140">
        <f t="shared" si="117"/>
        <v>2.5057225859562027</v>
      </c>
      <c r="EM140" s="140">
        <v>135</v>
      </c>
      <c r="EN140" s="140">
        <f>[4]军团势力点战斗奖励设计!AK144+[4]军团势力点战斗奖励设计!AP144+求节点(活动投放!$S$6:$S$41,活动投放!$BD$6:$BD$41,$EM140)</f>
        <v>146647.52768942172</v>
      </c>
      <c r="EO140" s="140">
        <f>[4]军团势力点战斗奖励设计!AL144+[4]军团势力点战斗奖励设计!AQ144+求节点(活动投放!$S$46:$S$81,活动投放!$BD$46:$BD$81,$EM140)</f>
        <v>136785.89676049558</v>
      </c>
      <c r="EP140" s="140">
        <f>[4]军团势力点战斗奖励设计!AM144+[4]军团势力点战斗奖励设计!AR144+求节点(活动投放!$S$86:$S$121,活动投放!$BD$86:$BD$121,$EM140)</f>
        <v>120402.19634557079</v>
      </c>
      <c r="EQ140" s="140">
        <f>[4]军团势力点战斗奖励设计!AN144+[4]军团势力点战斗奖励设计!AS144+求节点(活动投放!$S$126:$S$161,活动投放!$BD$126:$BD$161,$EM140)</f>
        <v>107217.79571017745</v>
      </c>
      <c r="ER140" s="140">
        <f>[4]军团势力点战斗奖励设计!AO144+[4]军团势力点战斗奖励设计!AT144+求节点(活动投放!$S$166:$S$201,活动投放!$BD$166:$BD$201,$EM140)</f>
        <v>117599.17686216778</v>
      </c>
      <c r="ES140" s="140">
        <f>[4]军团势力点战斗奖励设计!BS144+[4]军团势力点战斗奖励设计!BX144+求节点(活动投放!$S$6:$S$41,活动投放!$BF$6:$BF$41,$EM140)</f>
        <v>2932.9505537884347</v>
      </c>
      <c r="ET140" s="140">
        <f>[4]军团势力点战斗奖励设计!BT144+[4]军团势力点战斗奖励设计!BY144+求节点(活动投放!$S$46:$S$81,活动投放!$BF$46:$BF$81,$EM140)</f>
        <v>2735.7179352099133</v>
      </c>
      <c r="EU140" s="140">
        <f>[4]军团势力点战斗奖励设计!BU144+[4]军团势力点战斗奖励设计!BZ144+求节点(活动投放!$S$86:$S$121,活动投放!$BF$86:$BF$121,$EM140)</f>
        <v>2408.0439269114154</v>
      </c>
      <c r="EV140" s="140">
        <f>[4]军团势力点战斗奖励设计!BV144+[4]军团势力点战斗奖励设计!CA144+求节点(活动投放!$S$126:$S$161,活动投放!$BF$126:$BF$161,$EM140)</f>
        <v>2144.3559142035492</v>
      </c>
      <c r="EW140" s="140">
        <f>[4]军团势力点战斗奖励设计!BW144+[4]军团势力点战斗奖励设计!CB144+求节点(活动投放!$S$166:$S$201,活动投放!$BF$166:$BF$201,$EM140)</f>
        <v>2351.9835372433563</v>
      </c>
      <c r="EX140" s="140">
        <f t="shared" si="118"/>
        <v>0.99999999999999989</v>
      </c>
      <c r="EY140" s="140">
        <f t="shared" si="119"/>
        <v>0.99999999999999933</v>
      </c>
      <c r="EZ140" s="140">
        <f t="shared" si="120"/>
        <v>1.0000000000000002</v>
      </c>
      <c r="FA140" s="140">
        <f t="shared" si="121"/>
        <v>1</v>
      </c>
      <c r="FB140" s="140">
        <f t="shared" si="122"/>
        <v>0.99999999999999967</v>
      </c>
    </row>
    <row r="141" spans="2:158" x14ac:dyDescent="0.15">
      <c r="B141" s="80">
        <v>136</v>
      </c>
      <c r="C141" s="119">
        <f>[4]军团势力点战斗奖励设计!GB145+求节点(活动投放!$S$6:$S$41,活动投放!AN$6:AN$41,$B141)</f>
        <v>290.98454404687169</v>
      </c>
      <c r="D141" s="119">
        <f>[4]军团势力点战斗奖励设计!GC145+求节点(活动投放!$S$6:$S$41,活动投放!AO$6:AO$41,$B141)</f>
        <v>1134.08449189869</v>
      </c>
      <c r="E141" s="119">
        <f>[4]军团势力点战斗奖励设计!GD145+求节点(活动投放!$S$6:$S$41,活动投放!AP$6:AP$41,$B141)</f>
        <v>1512.388132278664</v>
      </c>
      <c r="F141" s="119">
        <f>[4]军团势力点战斗奖励设计!GE145+求节点(活动投放!$S$6:$S$41,活动投放!AQ$6:AQ$41,$B141)</f>
        <v>912.83400767786998</v>
      </c>
      <c r="G141" s="119">
        <f>[4]军团势力点战斗奖励设计!GF145+求节点(活动投放!$S$6:$S$41,活动投放!AR$6:AR$41,$B141)</f>
        <v>1435.6430477652591</v>
      </c>
      <c r="H141" s="119">
        <f>[4]军团势力点战斗奖励设计!GG145+求节点(活动投放!$S$6:$S$41,活动投放!AS$6:AS$41,$B141)</f>
        <v>162.16009965140944</v>
      </c>
      <c r="I141" s="119">
        <f>IF($B141&lt;前期规划!$C$2,0,求节点(装备突破!$N$6:$N$41,装备突破!AQ$6:AQ$41,$B141))</f>
        <v>0</v>
      </c>
      <c r="J141" s="119">
        <f>IF($B141&lt;前期规划!$C$2,0,求节点(装备突破!$N$6:$N$41,装备突破!AR$6:AR$41,$B141))</f>
        <v>0</v>
      </c>
      <c r="K141" s="119">
        <f>IF($B141&lt;前期规划!$C$2,0,求节点(装备突破!$N$6:$N$41,装备突破!AS$6:AS$41,$B141))</f>
        <v>0</v>
      </c>
      <c r="L141" s="119">
        <f>IF($B141&lt;前期规划!$C$2,0,求节点(装备突破!$N$6:$N$41,装备突破!AT$6:AT$41,$B141))</f>
        <v>0</v>
      </c>
      <c r="M141" s="119">
        <f>IF($B141&lt;前期规划!$C$2,0,求节点(装备突破!$N$6:$N$41,装备突破!AU$6:AU$41,$B141))</f>
        <v>117.54545454545456</v>
      </c>
      <c r="N141" s="119">
        <f>IF($B141&lt;前期规划!$C$2,0,求节点(装备突破!$N$6:$N$41,装备突破!AV$6:AV$41,$B141))</f>
        <v>2.4545454545454541</v>
      </c>
      <c r="O141" s="80">
        <f t="shared" si="103"/>
        <v>0</v>
      </c>
      <c r="P141" s="80">
        <f t="shared" si="104"/>
        <v>0</v>
      </c>
      <c r="Q141" s="80">
        <f t="shared" si="105"/>
        <v>0</v>
      </c>
      <c r="R141" s="80">
        <f t="shared" si="106"/>
        <v>0</v>
      </c>
      <c r="S141" s="80">
        <f t="shared" si="107"/>
        <v>12.213513940771731</v>
      </c>
      <c r="T141" s="80">
        <f t="shared" si="108"/>
        <v>66.065225783907565</v>
      </c>
      <c r="V141" s="128">
        <f>[4]军团势力点战斗奖励设计!GD145/E141</f>
        <v>0.98732037468999867</v>
      </c>
      <c r="W141" s="128">
        <f>求节点(活动投放!$S$6:$S$41,活动投放!AP$6:AP$41,$B141)/E141</f>
        <v>1.2679625310001377E-2</v>
      </c>
      <c r="Y141" s="128">
        <f>[4]军团势力点战斗奖励设计!GE145/F141</f>
        <v>0.98991728342347884</v>
      </c>
      <c r="Z141" s="128">
        <f>求节点(活动投放!$S$6:$S$41,活动投放!AQ$6:AQ$41,$B141)/F141</f>
        <v>1.0082716576521213E-2</v>
      </c>
      <c r="AB141" s="128">
        <f>[4]军团势力点战斗奖励设计!GF145/G141</f>
        <v>0.98774445921507448</v>
      </c>
      <c r="AC141" s="128">
        <f>求节点(活动投放!$S$6:$S$41,活动投放!AR$6:AR$41,$B141)/G141</f>
        <v>1.2255540784925452E-2</v>
      </c>
      <c r="AE141" s="128">
        <f>[4]军团势力点战斗奖励设计!GG145/H141</f>
        <v>0.97163815875594017</v>
      </c>
      <c r="AF141" s="128">
        <f>求节点(活动投放!$S$6:$S$41,活动投放!AS$6:AS$41,$B141)/H141</f>
        <v>2.8361841244059872E-2</v>
      </c>
      <c r="AI141" s="80">
        <v>136</v>
      </c>
      <c r="AJ141" s="119">
        <f>[4]军团势力点战斗奖励设计!GH145+求节点(活动投放!$S$46:$S$81,活动投放!AN$46:AN$81,$AI141)</f>
        <v>234.2504143508647</v>
      </c>
      <c r="AK141" s="119">
        <f>[4]军团势力点战斗奖励设计!GI145+求节点(活动投放!$S$46:$S$81,活动投放!AO$46:AO$81,$AI141)</f>
        <v>807.71890566714387</v>
      </c>
      <c r="AL141" s="119">
        <f>[4]军团势力点战斗奖励设计!GJ145+求节点(活动投放!$S$46:$S$81,活动投放!AP$46:AP$81,$AI141)</f>
        <v>1273.0365812045377</v>
      </c>
      <c r="AM141" s="119">
        <f>[4]军团势力点战斗奖励设计!GK145+求节点(活动投放!$S$46:$S$81,活动投放!AQ$46:AQ$81,$AI141)</f>
        <v>777.56436842736503</v>
      </c>
      <c r="AN141" s="119">
        <f>[4]军团势力点战斗奖励设计!GL145+求节点(活动投放!$S$46:$S$81,活动投放!AR$46:AR$81,$AI141)</f>
        <v>1333.0049446181383</v>
      </c>
      <c r="AO141" s="119">
        <f>[4]军团势力点战斗奖励设计!GM145+求节点(活动投放!$S$46:$S$81,活动投放!AS$46:AS$81,$AI141)</f>
        <v>152.89194884529138</v>
      </c>
      <c r="AP141" s="119">
        <f>IF($AI141&lt;前期规划!$C$2,0,求节点(装备突破!$N$46:$N$81,装备突破!AQ$46:AQ$81,$AI141))</f>
        <v>0</v>
      </c>
      <c r="AQ141" s="119">
        <f>IF($AI141&lt;前期规划!$C$2,0,求节点(装备突破!$N$46:$N$81,装备突破!AR$46:AR$81,$AI141))</f>
        <v>0</v>
      </c>
      <c r="AR141" s="119">
        <f>IF($AI141&lt;前期规划!$C$2,0,求节点(装备突破!$N$46:$N$81,装备突破!AS$46:AS$81,$AI141))</f>
        <v>0</v>
      </c>
      <c r="AS141" s="119">
        <f>IF($AI141&lt;前期规划!$C$2,0,求节点(装备突破!$N$46:$N$81,装备突破!AT$46:AT$81,$AI141))</f>
        <v>0</v>
      </c>
      <c r="AT141" s="119">
        <f>IF($AI141&lt;前期规划!$C$2,0,求节点(装备突破!$N$46:$N$81,装备突破!AU$46:AU$81,$AI141))</f>
        <v>151.81818181818181</v>
      </c>
      <c r="AU141" s="119">
        <f>IF($AI141&lt;前期规划!$C$2,0,求节点(装备突破!$N$46:$N$81,装备突破!AV$46:AV$81,$AI141))</f>
        <v>8.1818181818181817</v>
      </c>
      <c r="AV141" s="80">
        <f t="shared" si="109"/>
        <v>0</v>
      </c>
      <c r="AW141" s="80">
        <f t="shared" si="83"/>
        <v>0</v>
      </c>
      <c r="AX141" s="80">
        <f t="shared" si="84"/>
        <v>0</v>
      </c>
      <c r="AY141" s="80">
        <f t="shared" si="85"/>
        <v>0</v>
      </c>
      <c r="AZ141" s="80">
        <f t="shared" si="86"/>
        <v>8.7802720902991158</v>
      </c>
      <c r="BA141" s="80">
        <f t="shared" si="87"/>
        <v>18.686793747757836</v>
      </c>
      <c r="BD141" s="80">
        <v>136</v>
      </c>
      <c r="BE141" s="119">
        <f>[4]军团势力点战斗奖励设计!GN145+求节点(活动投放!$S$86:$S$121,活动投放!AN$86:AN$121,$BD141)</f>
        <v>164.42807037471789</v>
      </c>
      <c r="BF141" s="119">
        <f>[4]军团势力点战斗奖励设计!GO145+求节点(活动投放!$S$86:$S$121,活动投放!AO$86:AO$121,$BD141)</f>
        <v>564.37999810807707</v>
      </c>
      <c r="BG141" s="119">
        <f>[4]军团势力点战斗奖励设计!GP145+求节点(活动投放!$S$86:$S$121,活动投放!AP$86:AP$121,$BD141)</f>
        <v>1051.7725950486122</v>
      </c>
      <c r="BH141" s="119">
        <f>[4]军团势力点战斗奖励设计!GQ145+求节点(活动投放!$S$86:$S$121,活动投放!AQ$86:AQ$121,$BD141)</f>
        <v>648.977436114689</v>
      </c>
      <c r="BI141" s="119">
        <f>[4]军团势力点战斗奖励设计!GR145+求节点(活动投放!$S$86:$S$121,活动投放!AR$86:AR$121,$BD141)</f>
        <v>1169.7312895177179</v>
      </c>
      <c r="BJ141" s="119">
        <f>[4]军团势力点战斗奖励设计!GS145+求节点(活动投放!$S$86:$S$121,活动投放!AS$86:AS$121,$BD141)</f>
        <v>138.78769980570536</v>
      </c>
      <c r="BK141" s="119">
        <f>IF($BD141&lt;前期规划!$C$2,0,求节点(装备突破!$N$86:$N$121,装备突破!AQ$86:AQ$121,$BD141))</f>
        <v>0</v>
      </c>
      <c r="BL141" s="119">
        <f>IF($BD141&lt;前期规划!$C$2,0,求节点(装备突破!$N$86:$N$121,装备突破!AR$86:AR$121,$BD141))</f>
        <v>0</v>
      </c>
      <c r="BM141" s="119">
        <f>IF($BD141&lt;前期规划!$C$2,0,求节点(装备突破!$N$86:$N$121,装备突破!AS$86:AS$121,$BD141))</f>
        <v>0</v>
      </c>
      <c r="BN141" s="119">
        <f>IF($BD141&lt;前期规划!$C$2,0,求节点(装备突破!$N$86:$N$121,装备突破!AT$86:AT$121,$BD141))</f>
        <v>0</v>
      </c>
      <c r="BO141" s="119">
        <f>IF($BD141&lt;前期规划!$C$2,0,求节点(装备突破!$N$86:$N$121,装备突破!AU$86:AU$121,$BD141))</f>
        <v>179.54545454545456</v>
      </c>
      <c r="BP141" s="119">
        <f>IF($BD141&lt;前期规划!$C$2,0,求节点(装备突破!$N$86:$N$121,装备突破!AV$86:AV$121,$BD141))</f>
        <v>20.454545454545453</v>
      </c>
      <c r="BQ141" s="80">
        <f t="shared" si="110"/>
        <v>0</v>
      </c>
      <c r="BR141" s="80">
        <f t="shared" si="88"/>
        <v>0</v>
      </c>
      <c r="BS141" s="80">
        <f t="shared" si="89"/>
        <v>0</v>
      </c>
      <c r="BT141" s="80">
        <f t="shared" si="90"/>
        <v>0</v>
      </c>
      <c r="BU141" s="80">
        <f t="shared" si="91"/>
        <v>6.5149590808581745</v>
      </c>
      <c r="BV141" s="80">
        <f t="shared" si="92"/>
        <v>6.7851764349455959</v>
      </c>
      <c r="BY141" s="80">
        <v>136</v>
      </c>
      <c r="BZ141" s="119">
        <f>[4]军团势力点战斗奖励设计!GT145+求节点(活动投放!$S$126:$S$161,活动投放!AN$126:AN$161,$BY141)</f>
        <v>95.085940621119036</v>
      </c>
      <c r="CA141" s="119">
        <f>[4]军团势力点战斗奖励设计!GU145+求节点(活动投放!$S$126:$S$161,活动投放!AO$126:AO$161,$BY141)</f>
        <v>451.95402547969155</v>
      </c>
      <c r="CB141" s="119">
        <f>[4]军团势力点战斗奖励设计!GV145+求节点(活动投放!$S$126:$S$161,活动投放!AP$126:AP$161,$BY141)</f>
        <v>929.59465195618236</v>
      </c>
      <c r="CC141" s="119">
        <f>[4]军团势力点战斗奖励设计!GW145+求节点(活动投放!$S$126:$S$161,活动投放!AQ$126:AQ$161,$BY141)</f>
        <v>556.66604642795392</v>
      </c>
      <c r="CD141" s="119">
        <f>[4]军团势力点战斗奖励设计!GX145+求节点(活动投放!$S$126:$S$161,活动投放!AR$126:AR$161,$BY141)</f>
        <v>1023.0079740133671</v>
      </c>
      <c r="CE141" s="119">
        <f>[4]军团势力点战斗奖励设计!GY145+求节点(活动投放!$S$126:$S$161,活动投放!AS$126:AS$161,$BY141)</f>
        <v>141.66230081222542</v>
      </c>
      <c r="CF141" s="119">
        <f>IF($BY141&lt;前期规划!$C$2,0,求节点(装备突破!$N$126:$N$161,装备突破!AQ$126:AQ$161,$BY141))</f>
        <v>0</v>
      </c>
      <c r="CG141" s="119">
        <f>IF($BY141&lt;前期规划!$C$2,0,求节点(装备突破!$N$126:$N$161,装备突破!AR$126:AR$161,$BY141))</f>
        <v>0</v>
      </c>
      <c r="CH141" s="119">
        <f>IF($BY141&lt;前期规划!$C$2,0,求节点(装备突破!$N$126:$N$161,装备突破!AS$126:AS$161,$BY141))</f>
        <v>0</v>
      </c>
      <c r="CI141" s="119">
        <f>IF($BY141&lt;前期规划!$C$2,0,求节点(装备突破!$N$126:$N$161,装备突破!AT$126:AT$161,$BY141))</f>
        <v>0</v>
      </c>
      <c r="CJ141" s="119">
        <f>IF($BY141&lt;前期规划!$C$2,0,求节点(装备突破!$N$126:$N$161,装备突破!AU$126:AU$161,$BY141))</f>
        <v>210</v>
      </c>
      <c r="CK141" s="119">
        <f>IF($BY141&lt;前期规划!$C$2,0,求节点(装备突破!$N$126:$N$161,装备突破!AV$126:AV$161,$BY141))</f>
        <v>30</v>
      </c>
      <c r="CL141" s="80">
        <f t="shared" si="111"/>
        <v>0</v>
      </c>
      <c r="CM141" s="80">
        <f t="shared" si="93"/>
        <v>0</v>
      </c>
      <c r="CN141" s="80">
        <f t="shared" si="94"/>
        <v>0</v>
      </c>
      <c r="CO141" s="80">
        <f t="shared" si="95"/>
        <v>0</v>
      </c>
      <c r="CP141" s="80">
        <f t="shared" si="96"/>
        <v>4.8714665429207953</v>
      </c>
      <c r="CQ141" s="80">
        <f t="shared" si="97"/>
        <v>4.7220766937408474</v>
      </c>
      <c r="CT141" s="80">
        <v>136</v>
      </c>
      <c r="CU141" s="119">
        <f>[4]军团势力点战斗奖励设计!GZ145+求节点(活动投放!$S$166:$S$201,活动投放!AN$166:AN$201,$CT141)</f>
        <v>61.628981302607144</v>
      </c>
      <c r="CV141" s="119">
        <f>[4]军团势力点战斗奖励设计!HA145+求节点(活动投放!$S$166:$S$201,活动投放!AO$166:AO$201,$CT141)</f>
        <v>499.85631822137839</v>
      </c>
      <c r="CW141" s="119">
        <f>[4]军团势力点战斗奖励设计!HB145+求节点(活动投放!$S$166:$S$201,活动投放!AP$166:AP$201,$CT141)</f>
        <v>1040.0432435645382</v>
      </c>
      <c r="CX141" s="119">
        <f>[4]军团势力点战斗奖励设计!HC145+求节点(活动投放!$S$166:$S$201,活动投放!AQ$166:AQ$201,$CT141)</f>
        <v>566.09103722426607</v>
      </c>
      <c r="CY141" s="119">
        <f>[4]军团势力点战斗奖励设计!HD145+求节点(活动投放!$S$166:$S$201,活动投放!AR$166:AR$201,$CT141)</f>
        <v>1075.7927013961007</v>
      </c>
      <c r="CZ141" s="119">
        <f>[4]军团势力点战斗奖励设计!HE145+求节点(活动投放!$S$166:$S$201,活动投放!AS$166:AS$201,$CT141)</f>
        <v>203.26929097247003</v>
      </c>
      <c r="DA141" s="119">
        <f>IF($CT141&lt;前期规划!$C$2,0,求节点(装备突破!$N$166:$N$201,装备突破!AQ$166:AQ$201,$CT141))</f>
        <v>0</v>
      </c>
      <c r="DB141" s="119">
        <f>IF($CT141&lt;前期规划!$C$2,0,求节点(装备突破!$N$166:$N$201,装备突破!AR$166:AR$201,$CT141))</f>
        <v>0</v>
      </c>
      <c r="DC141" s="119">
        <f>IF($CT141&lt;前期规划!$C$2,0,求节点(装备突破!$N$166:$N$201,装备突破!AS$166:AS$201,$CT141))</f>
        <v>0</v>
      </c>
      <c r="DD141" s="119">
        <f>IF($CT141&lt;前期规划!$C$2,0,求节点(装备突破!$N$166:$N$201,装备突破!AT$166:AT$201,$CT141))</f>
        <v>0</v>
      </c>
      <c r="DE141" s="119">
        <f>IF($CT141&lt;前期规划!$C$2,0,求节点(装备突破!$N$166:$N$201,装备突破!AU$166:AU$201,$CT141))</f>
        <v>280</v>
      </c>
      <c r="DF141" s="119">
        <f>IF($CT141&lt;前期规划!$C$2,0,求节点(装备突破!$N$166:$N$201,装备突破!AV$166:AV$201,$CT141))</f>
        <v>40</v>
      </c>
      <c r="DG141" s="80">
        <f t="shared" si="112"/>
        <v>0</v>
      </c>
      <c r="DH141" s="80">
        <f t="shared" si="98"/>
        <v>0</v>
      </c>
      <c r="DI141" s="80">
        <f t="shared" si="99"/>
        <v>0</v>
      </c>
      <c r="DJ141" s="80">
        <f t="shared" si="100"/>
        <v>0</v>
      </c>
      <c r="DK141" s="80">
        <f t="shared" si="101"/>
        <v>3.8421167907003597</v>
      </c>
      <c r="DL141" s="80">
        <f t="shared" si="102"/>
        <v>5.0817322743117508</v>
      </c>
      <c r="DN141" s="128">
        <f>[4]军团势力点战斗奖励设计!HE145/CZ141</f>
        <v>0.27957183224383703</v>
      </c>
      <c r="DO141" s="128">
        <f>求节点(活动投放!$S$166:$S$201,活动投放!AS$166:AS$201,$CT141)/CZ141</f>
        <v>0.72042816775616303</v>
      </c>
      <c r="DU141" s="140">
        <v>136</v>
      </c>
      <c r="DV141" s="140">
        <f>[4]军团势力点战斗奖励设计!AA145+[4]军团势力点战斗奖励设计!AF145+求节点(活动投放!$S$6:$S$41,活动投放!$BC$6:$BC$41,$DU141)</f>
        <v>200346.26614323442</v>
      </c>
      <c r="DW141" s="140">
        <f>[4]军团势力点战斗奖励设计!AB145+[4]军团势力点战斗奖励设计!AG145+求节点(活动投放!$S$46:$S$81,活动投放!$BC$46:$BC$81,$DU141)</f>
        <v>166914.07160263532</v>
      </c>
      <c r="DX141" s="140">
        <f>[4]军团势力点战斗奖励设计!AC145+[4]军团势力点战斗奖励设计!AH145+求节点(活动投放!$S$86:$S$121,活动投放!$BC$86:$BC$121,$DU141)</f>
        <v>133362.83290583611</v>
      </c>
      <c r="DY141" s="140">
        <f>[4]军团势力点战斗奖励设计!AD145+[4]军团势力点战斗奖励设计!AI145+求节点(活动投放!$S$126:$S$161,活动投放!$BC$126:$BC$161,$DU141)</f>
        <v>100006.16977790356</v>
      </c>
      <c r="DZ141" s="140">
        <f>[4]军团势力点战斗奖励设计!AE145+[4]军团势力点战斗奖励设计!AJ145+求节点(活动投放!$S$166:$S$201,活动投放!$BC$166:$BC$201,$DU141)</f>
        <v>68580.403449881866</v>
      </c>
      <c r="EA141" s="140">
        <f>[4]军团势力点战斗奖励设计!BI145+[4]军团势力点战斗奖励设计!BN145+求节点(活动投放!$S$6:$S$41,活动投放!$BE$6:$BE$41,$DU141)</f>
        <v>1661.5251376725098</v>
      </c>
      <c r="EB141" s="140">
        <f>[4]军团势力点战斗奖励设计!BJ145+[4]军团势力点战斗奖励设计!BO145+求节点(活动投放!$S$46:$S$81,活动投放!$BE$46:$BE$81,$DU141)</f>
        <v>1141.4968706705588</v>
      </c>
      <c r="EC141" s="140">
        <f>[4]军团势力点战斗奖励设计!BK145+[4]军团势力点战斗奖励设计!BP145+求节点(活动投放!$S$86:$S$121,活动投放!$BE$86:$BE$121,$DU141)</f>
        <v>806.95844984072721</v>
      </c>
      <c r="ED141" s="140">
        <f>[4]军团势力点战斗奖励设计!BL145+[4]军团势力点战斗奖励设计!BQ145+求节点(活动投放!$S$126:$S$161,活动投放!$BE$126:$BE$161,$DU141)</f>
        <v>714.40389653568309</v>
      </c>
      <c r="EE141" s="140">
        <f>[4]军团势力点战斗奖励设计!BM145+[4]军团势力点战斗奖励设计!BR145+求节点(活动投放!$S$166:$S$201,活动投放!$BE$166:$BE$201,$DU141)</f>
        <v>867.41199976731616</v>
      </c>
      <c r="EF141" s="140">
        <f t="shared" si="113"/>
        <v>4.0193246072678059</v>
      </c>
      <c r="EG141" s="140">
        <f t="shared" si="114"/>
        <v>4.8741284621184473</v>
      </c>
      <c r="EH141" s="140">
        <f t="shared" si="115"/>
        <v>5.5088682253780021</v>
      </c>
      <c r="EI141" s="140">
        <f t="shared" si="116"/>
        <v>4.6661825457026769</v>
      </c>
      <c r="EJ141" s="140">
        <f t="shared" si="117"/>
        <v>2.6354413461453383</v>
      </c>
      <c r="EM141" s="140">
        <v>136</v>
      </c>
      <c r="EN141" s="140">
        <f>[4]军团势力点战斗奖励设计!AK145+[4]军团势力点战斗奖励设计!AP145+求节点(活动投放!$S$6:$S$41,活动投放!$BD$6:$BD$41,$EM141)</f>
        <v>159595.36690060922</v>
      </c>
      <c r="EO141" s="140">
        <f>[4]军团势力点战斗奖励设计!AL145+[4]军团势力点战斗奖励设计!AQ145+求节点(活动投放!$S$46:$S$81,活动投放!$BD$46:$BD$81,$EM141)</f>
        <v>148257.97419773927</v>
      </c>
      <c r="EP141" s="140">
        <f>[4]军团势力点战斗奖励设计!AM145+[4]军团势力点战斗奖励设计!AR145+求节点(活动投放!$S$86:$S$121,活动投放!$BD$86:$BD$121,$EM141)</f>
        <v>130232.94102713306</v>
      </c>
      <c r="EQ141" s="140">
        <f>[4]军团势力点战斗奖励设计!AN145+[4]军团势力点战斗奖励设计!AS145+求节点(活动投放!$S$126:$S$161,活动投放!$BD$126:$BD$161,$EM141)</f>
        <v>114498.47332076679</v>
      </c>
      <c r="ER141" s="140">
        <f>[4]军团势力点战斗奖励设计!AO145+[4]军团势力点战斗奖励设计!AT145+求节点(活动投放!$S$166:$S$201,活动投放!$BD$166:$BD$201,$EM141)</f>
        <v>121983.04664345889</v>
      </c>
      <c r="ES141" s="140">
        <f>[4]军团势力点战斗奖励设计!BS145+[4]军团势力点战斗奖励设计!BX145+求节点(活动投放!$S$6:$S$41,活动投放!$BF$6:$BF$41,$EM141)</f>
        <v>3191.9073380121854</v>
      </c>
      <c r="ET141" s="140">
        <f>[4]军团势力点战斗奖励设计!BT145+[4]军团势力点战斗奖励设计!BY145+求节点(活动投放!$S$46:$S$81,活动投放!$BF$46:$BF$81,$EM141)</f>
        <v>2965.159483954787</v>
      </c>
      <c r="EU141" s="140">
        <f>[4]军团势力点战斗奖励设计!BU145+[4]军团势力点战斗奖励设计!BZ145+求节点(活动投放!$S$86:$S$121,活动投放!$BF$86:$BF$121,$EM141)</f>
        <v>2604.6588205426606</v>
      </c>
      <c r="EV141" s="140">
        <f>[4]军团势力点战斗奖励设计!BV145+[4]军团势力点战斗奖励设计!CA145+求节点(活动投放!$S$126:$S$161,活动投放!$BF$126:$BF$161,$EM141)</f>
        <v>2289.9694664153362</v>
      </c>
      <c r="EW141" s="140">
        <f>[4]军团势力点战斗奖励设计!BW145+[4]军团势力点战斗奖励设计!CB145+求节点(活动投放!$S$166:$S$201,活动投放!$BF$166:$BF$201,$EM141)</f>
        <v>2439.6609328691784</v>
      </c>
      <c r="EX141" s="140">
        <f t="shared" si="118"/>
        <v>0.99999999999999967</v>
      </c>
      <c r="EY141" s="140">
        <f t="shared" si="119"/>
        <v>0.99999999999999933</v>
      </c>
      <c r="EZ141" s="140">
        <f t="shared" si="120"/>
        <v>1.0000000000000002</v>
      </c>
      <c r="FA141" s="140">
        <f t="shared" si="121"/>
        <v>0.99999999999999978</v>
      </c>
      <c r="FB141" s="140">
        <f t="shared" si="122"/>
        <v>0.99999999999999978</v>
      </c>
    </row>
    <row r="142" spans="2:158" x14ac:dyDescent="0.15">
      <c r="B142" s="80">
        <v>137</v>
      </c>
      <c r="C142" s="119">
        <f>[4]军团势力点战斗奖励设计!GB146+求节点(活动投放!$S$6:$S$41,活动投放!AN$6:AN$41,$B142)</f>
        <v>290.98454404687169</v>
      </c>
      <c r="D142" s="119">
        <f>[4]军团势力点战斗奖励设计!GC146+求节点(活动投放!$S$6:$S$41,活动投放!AO$6:AO$41,$B142)</f>
        <v>1134.08449189869</v>
      </c>
      <c r="E142" s="119">
        <f>[4]军团势力点战斗奖励设计!GD146+求节点(活动投放!$S$6:$S$41,活动投放!AP$6:AP$41,$B142)</f>
        <v>1595.6510350610897</v>
      </c>
      <c r="F142" s="119">
        <f>[4]军团势力点战斗奖励设计!GE146+求节点(活动投放!$S$6:$S$41,活动投放!AQ$6:AQ$41,$B142)</f>
        <v>968.34260953282046</v>
      </c>
      <c r="G142" s="119">
        <f>[4]军团势力点战斗奖励设计!GF146+求节点(活动投放!$S$6:$S$41,活动投放!AR$6:AR$41,$B142)</f>
        <v>1560.5374019388978</v>
      </c>
      <c r="H142" s="119">
        <f>[4]军团势力点战斗奖励设计!GG146+求节点(活动投放!$S$6:$S$41,活动投放!AS$6:AS$41,$B142)</f>
        <v>176.03725011514706</v>
      </c>
      <c r="I142" s="119">
        <f>IF($B142&lt;前期规划!$C$2,0,求节点(装备突破!$N$6:$N$41,装备突破!AQ$6:AQ$41,$B142))</f>
        <v>0</v>
      </c>
      <c r="J142" s="119">
        <f>IF($B142&lt;前期规划!$C$2,0,求节点(装备突破!$N$6:$N$41,装备突破!AR$6:AR$41,$B142))</f>
        <v>0</v>
      </c>
      <c r="K142" s="119">
        <f>IF($B142&lt;前期规划!$C$2,0,求节点(装备突破!$N$6:$N$41,装备突破!AS$6:AS$41,$B142))</f>
        <v>0</v>
      </c>
      <c r="L142" s="119">
        <f>IF($B142&lt;前期规划!$C$2,0,求节点(装备突破!$N$6:$N$41,装备突破!AT$6:AT$41,$B142))</f>
        <v>0</v>
      </c>
      <c r="M142" s="119">
        <f>IF($B142&lt;前期规划!$C$2,0,求节点(装备突破!$N$6:$N$41,装备突破!AU$6:AU$41,$B142))</f>
        <v>117.54545454545456</v>
      </c>
      <c r="N142" s="119">
        <f>IF($B142&lt;前期规划!$C$2,0,求节点(装备突破!$N$6:$N$41,装备突破!AV$6:AV$41,$B142))</f>
        <v>2.4545454545454541</v>
      </c>
      <c r="O142" s="80">
        <f t="shared" si="103"/>
        <v>0</v>
      </c>
      <c r="P142" s="80">
        <f t="shared" si="104"/>
        <v>0</v>
      </c>
      <c r="Q142" s="80">
        <f t="shared" si="105"/>
        <v>0</v>
      </c>
      <c r="R142" s="80">
        <f t="shared" si="106"/>
        <v>0</v>
      </c>
      <c r="S142" s="80">
        <f t="shared" si="107"/>
        <v>13.27603358184677</v>
      </c>
      <c r="T142" s="80">
        <f t="shared" si="108"/>
        <v>71.718879676541405</v>
      </c>
      <c r="V142" s="128">
        <f>[4]军团势力点战斗奖励设计!GD146/E142</f>
        <v>0.98798201209461067</v>
      </c>
      <c r="W142" s="128">
        <f>求节点(活动投放!$S$6:$S$41,活动投放!AP$6:AP$41,$B142)/E142</f>
        <v>1.2017987905389403E-2</v>
      </c>
      <c r="Y142" s="128">
        <f>[4]军团势力点战斗奖励设计!GE146/F142</f>
        <v>0.99049525809334538</v>
      </c>
      <c r="Z142" s="128">
        <f>求节点(活动投放!$S$6:$S$41,活动投放!AQ$6:AQ$41,$B142)/F142</f>
        <v>9.5047419066546825E-3</v>
      </c>
      <c r="AB142" s="128">
        <f>[4]军团势力点战斗奖励设计!GF146/G142</f>
        <v>0.98872530584488305</v>
      </c>
      <c r="AC142" s="128">
        <f>求节点(活动投放!$S$6:$S$41,活动投放!AR$6:AR$41,$B142)/G142</f>
        <v>1.1274694155116905E-2</v>
      </c>
      <c r="AE142" s="128">
        <f>[4]军团势力点战斗奖励设计!GG146/H142</f>
        <v>0.97387394429630181</v>
      </c>
      <c r="AF142" s="128">
        <f>求节点(活动投放!$S$6:$S$41,活动投放!AS$6:AS$41,$B142)/H142</f>
        <v>2.6126055703698307E-2</v>
      </c>
      <c r="AI142" s="80">
        <v>137</v>
      </c>
      <c r="AJ142" s="119">
        <f>[4]军团势力点战斗奖励设计!GH146+求节点(活动投放!$S$46:$S$81,活动投放!AN$46:AN$81,$AI142)</f>
        <v>234.2504143508647</v>
      </c>
      <c r="AK142" s="119">
        <f>[4]军团势力点战斗奖励设计!GI146+求节点(活动投放!$S$46:$S$81,活动投放!AO$46:AO$81,$AI142)</f>
        <v>807.71890566714387</v>
      </c>
      <c r="AL142" s="119">
        <f>[4]军团势力点战斗奖励设计!GJ146+求节点(活动投放!$S$46:$S$81,活动投放!AP$46:AP$81,$AI142)</f>
        <v>1347.3767343750901</v>
      </c>
      <c r="AM142" s="119">
        <f>[4]军团势力点战斗奖励设计!GK146+求节点(活动投放!$S$46:$S$81,活动投放!AQ$46:AQ$81,$AI142)</f>
        <v>827.12447054106667</v>
      </c>
      <c r="AN142" s="119">
        <f>[4]军团势力点战斗奖励设计!GL146+求节点(活动投放!$S$46:$S$81,活动投放!AR$46:AR$81,$AI142)</f>
        <v>1444.5151743739668</v>
      </c>
      <c r="AO142" s="119">
        <f>[4]军团势力点战斗奖励设计!GM146+求节点(活动投放!$S$46:$S$81,活动投放!AS$46:AS$81,$AI142)</f>
        <v>165.28197437371679</v>
      </c>
      <c r="AP142" s="119">
        <f>IF($AI142&lt;前期规划!$C$2,0,求节点(装备突破!$N$46:$N$81,装备突破!AQ$46:AQ$81,$AI142))</f>
        <v>0</v>
      </c>
      <c r="AQ142" s="119">
        <f>IF($AI142&lt;前期规划!$C$2,0,求节点(装备突破!$N$46:$N$81,装备突破!AR$46:AR$81,$AI142))</f>
        <v>0</v>
      </c>
      <c r="AR142" s="119">
        <f>IF($AI142&lt;前期规划!$C$2,0,求节点(装备突破!$N$46:$N$81,装备突破!AS$46:AS$81,$AI142))</f>
        <v>0</v>
      </c>
      <c r="AS142" s="119">
        <f>IF($AI142&lt;前期规划!$C$2,0,求节点(装备突破!$N$46:$N$81,装备突破!AT$46:AT$81,$AI142))</f>
        <v>0</v>
      </c>
      <c r="AT142" s="119">
        <f>IF($AI142&lt;前期规划!$C$2,0,求节点(装备突破!$N$46:$N$81,装备突破!AU$46:AU$81,$AI142))</f>
        <v>151.81818181818181</v>
      </c>
      <c r="AU142" s="119">
        <f>IF($AI142&lt;前期规划!$C$2,0,求节点(装备突破!$N$46:$N$81,装备突破!AV$46:AV$81,$AI142))</f>
        <v>8.1818181818181817</v>
      </c>
      <c r="AV142" s="80">
        <f t="shared" si="109"/>
        <v>0</v>
      </c>
      <c r="AW142" s="80">
        <f t="shared" si="83"/>
        <v>0</v>
      </c>
      <c r="AX142" s="80">
        <f t="shared" si="84"/>
        <v>0</v>
      </c>
      <c r="AY142" s="80">
        <f t="shared" si="85"/>
        <v>0</v>
      </c>
      <c r="AZ142" s="80">
        <f t="shared" si="86"/>
        <v>9.5147706096488829</v>
      </c>
      <c r="BA142" s="80">
        <f t="shared" si="87"/>
        <v>20.201130201232054</v>
      </c>
      <c r="BD142" s="80">
        <v>137</v>
      </c>
      <c r="BE142" s="119">
        <f>[4]军团势力点战斗奖励设计!GN146+求节点(活动投放!$S$86:$S$121,活动投放!AN$86:AN$121,$BD142)</f>
        <v>164.42807037471789</v>
      </c>
      <c r="BF142" s="119">
        <f>[4]军团势力点战斗奖励设计!GO146+求节点(活动投放!$S$86:$S$121,活动投放!AO$86:AO$121,$BD142)</f>
        <v>564.37999810807707</v>
      </c>
      <c r="BG142" s="119">
        <f>[4]军团势力点战斗奖励设计!GP146+求节点(活动投放!$S$86:$S$121,活动投放!AP$86:AP$121,$BD142)</f>
        <v>1113.0609651732098</v>
      </c>
      <c r="BH142" s="119">
        <f>[4]军团势力点战斗奖励设计!GQ146+求节点(活动投放!$S$86:$S$121,活动投放!AQ$86:AQ$121,$BD142)</f>
        <v>689.83634953108742</v>
      </c>
      <c r="BI142" s="119">
        <f>[4]军团势力点战斗奖励设计!GR146+求节点(活动投放!$S$86:$S$121,活动投放!AR$86:AR$121,$BD142)</f>
        <v>1261.6638447046143</v>
      </c>
      <c r="BJ142" s="119">
        <f>[4]军团势力点战斗奖励设计!GS146+求节点(活动投放!$S$86:$S$121,活动投放!AS$86:AS$121,$BD142)</f>
        <v>149.00242815980496</v>
      </c>
      <c r="BK142" s="119">
        <f>IF($BD142&lt;前期规划!$C$2,0,求节点(装备突破!$N$86:$N$121,装备突破!AQ$86:AQ$121,$BD142))</f>
        <v>0</v>
      </c>
      <c r="BL142" s="119">
        <f>IF($BD142&lt;前期规划!$C$2,0,求节点(装备突破!$N$86:$N$121,装备突破!AR$86:AR$121,$BD142))</f>
        <v>0</v>
      </c>
      <c r="BM142" s="119">
        <f>IF($BD142&lt;前期规划!$C$2,0,求节点(装备突破!$N$86:$N$121,装备突破!AS$86:AS$121,$BD142))</f>
        <v>0</v>
      </c>
      <c r="BN142" s="119">
        <f>IF($BD142&lt;前期规划!$C$2,0,求节点(装备突破!$N$86:$N$121,装备突破!AT$86:AT$121,$BD142))</f>
        <v>0</v>
      </c>
      <c r="BO142" s="119">
        <f>IF($BD142&lt;前期规划!$C$2,0,求节点(装备突破!$N$86:$N$121,装备突破!AU$86:AU$121,$BD142))</f>
        <v>179.54545454545456</v>
      </c>
      <c r="BP142" s="119">
        <f>IF($BD142&lt;前期规划!$C$2,0,求节点(装备突破!$N$86:$N$121,装备突破!AV$86:AV$121,$BD142))</f>
        <v>20.454545454545453</v>
      </c>
      <c r="BQ142" s="80">
        <f t="shared" si="110"/>
        <v>0</v>
      </c>
      <c r="BR142" s="80">
        <f t="shared" si="88"/>
        <v>0</v>
      </c>
      <c r="BS142" s="80">
        <f t="shared" si="89"/>
        <v>0</v>
      </c>
      <c r="BT142" s="80">
        <f t="shared" si="90"/>
        <v>0</v>
      </c>
      <c r="BU142" s="80">
        <f t="shared" si="91"/>
        <v>7.0269885021522818</v>
      </c>
      <c r="BV142" s="80">
        <f t="shared" si="92"/>
        <v>7.2845631544793541</v>
      </c>
      <c r="BY142" s="80">
        <v>137</v>
      </c>
      <c r="BZ142" s="119">
        <f>[4]军团势力点战斗奖励设计!GT146+求节点(活动投放!$S$126:$S$161,活动投放!AN$126:AN$161,$BY142)</f>
        <v>95.085940621119036</v>
      </c>
      <c r="CA142" s="119">
        <f>[4]军团势力点战斗奖励设计!GU146+求节点(活动投放!$S$126:$S$161,活动投放!AO$126:AO$161,$BY142)</f>
        <v>451.95402547969155</v>
      </c>
      <c r="CB142" s="119">
        <f>[4]军团势力点战斗奖励设计!GV146+求节点(活动投放!$S$126:$S$161,活动投放!AP$126:AP$161,$BY142)</f>
        <v>975.50616950873723</v>
      </c>
      <c r="CC142" s="119">
        <f>[4]军团势力点战斗奖励设计!GW146+求节点(活动投放!$S$126:$S$161,活动投放!AQ$126:AQ$161,$BY142)</f>
        <v>587.27372479632379</v>
      </c>
      <c r="CD142" s="119">
        <f>[4]军团势力点战斗奖励设计!GX146+求节点(活动投放!$S$126:$S$161,活动投放!AR$126:AR$161,$BY142)</f>
        <v>1091.8752503421993</v>
      </c>
      <c r="CE142" s="119">
        <f>[4]军团势力点战斗奖励设计!GY146+求节点(活动投放!$S$126:$S$161,活动投放!AS$126:AS$161,$BY142)</f>
        <v>149.31422040431789</v>
      </c>
      <c r="CF142" s="119">
        <f>IF($BY142&lt;前期规划!$C$2,0,求节点(装备突破!$N$126:$N$161,装备突破!AQ$126:AQ$161,$BY142))</f>
        <v>0</v>
      </c>
      <c r="CG142" s="119">
        <f>IF($BY142&lt;前期规划!$C$2,0,求节点(装备突破!$N$126:$N$161,装备突破!AR$126:AR$161,$BY142))</f>
        <v>0</v>
      </c>
      <c r="CH142" s="119">
        <f>IF($BY142&lt;前期规划!$C$2,0,求节点(装备突破!$N$126:$N$161,装备突破!AS$126:AS$161,$BY142))</f>
        <v>0</v>
      </c>
      <c r="CI142" s="119">
        <f>IF($BY142&lt;前期规划!$C$2,0,求节点(装备突破!$N$126:$N$161,装备突破!AT$126:AT$161,$BY142))</f>
        <v>0</v>
      </c>
      <c r="CJ142" s="119">
        <f>IF($BY142&lt;前期规划!$C$2,0,求节点(装备突破!$N$126:$N$161,装备突破!AU$126:AU$161,$BY142))</f>
        <v>210</v>
      </c>
      <c r="CK142" s="119">
        <f>IF($BY142&lt;前期规划!$C$2,0,求节点(装备突破!$N$126:$N$161,装备突破!AV$126:AV$161,$BY142))</f>
        <v>30</v>
      </c>
      <c r="CL142" s="80">
        <f t="shared" si="111"/>
        <v>0</v>
      </c>
      <c r="CM142" s="80">
        <f t="shared" si="93"/>
        <v>0</v>
      </c>
      <c r="CN142" s="80">
        <f t="shared" si="94"/>
        <v>0</v>
      </c>
      <c r="CO142" s="80">
        <f t="shared" si="95"/>
        <v>0</v>
      </c>
      <c r="CP142" s="80">
        <f t="shared" si="96"/>
        <v>5.1994059540104729</v>
      </c>
      <c r="CQ142" s="80">
        <f t="shared" si="97"/>
        <v>4.97714068014393</v>
      </c>
      <c r="CT142" s="80">
        <v>137</v>
      </c>
      <c r="CU142" s="119">
        <f>[4]军团势力点战斗奖励设计!GZ146+求节点(活动投放!$S$166:$S$201,活动投放!AN$166:AN$201,$CT142)</f>
        <v>61.628981302607144</v>
      </c>
      <c r="CV142" s="119">
        <f>[4]军团势力点战斗奖励设计!HA146+求节点(活动投放!$S$166:$S$201,活动投放!AO$166:AO$201,$CT142)</f>
        <v>499.85631822137839</v>
      </c>
      <c r="CW142" s="119">
        <f>[4]军团势力点战斗奖励设计!HB146+求节点(活动投放!$S$166:$S$201,活动投放!AP$166:AP$201,$CT142)</f>
        <v>1067.3900433712768</v>
      </c>
      <c r="CX142" s="119">
        <f>[4]军团势力点战斗奖励设计!HC146+求节点(活动投放!$S$166:$S$201,活动投放!AQ$166:AQ$201,$CT142)</f>
        <v>584.32223709542518</v>
      </c>
      <c r="CY142" s="119">
        <f>[4]军团势力点战斗奖励设计!HD146+求节点(活动投放!$S$166:$S$201,活动投放!AR$166:AR$201,$CT142)</f>
        <v>1116.8129011062085</v>
      </c>
      <c r="CZ142" s="119">
        <f>[4]军团势力点战斗奖励设计!HE146+求节点(活动投放!$S$166:$S$201,活动投放!AS$166:AS$201,$CT142)</f>
        <v>207.82709094025981</v>
      </c>
      <c r="DA142" s="119">
        <f>IF($CT142&lt;前期规划!$C$2,0,求节点(装备突破!$N$166:$N$201,装备突破!AQ$166:AQ$201,$CT142))</f>
        <v>0</v>
      </c>
      <c r="DB142" s="119">
        <f>IF($CT142&lt;前期规划!$C$2,0,求节点(装备突破!$N$166:$N$201,装备突破!AR$166:AR$201,$CT142))</f>
        <v>0</v>
      </c>
      <c r="DC142" s="119">
        <f>IF($CT142&lt;前期规划!$C$2,0,求节点(装备突破!$N$166:$N$201,装备突破!AS$166:AS$201,$CT142))</f>
        <v>0</v>
      </c>
      <c r="DD142" s="119">
        <f>IF($CT142&lt;前期规划!$C$2,0,求节点(装备突破!$N$166:$N$201,装备突破!AT$166:AT$201,$CT142))</f>
        <v>0</v>
      </c>
      <c r="DE142" s="119">
        <f>IF($CT142&lt;前期规划!$C$2,0,求节点(装备突破!$N$166:$N$201,装备突破!AU$166:AU$201,$CT142))</f>
        <v>280</v>
      </c>
      <c r="DF142" s="119">
        <f>IF($CT142&lt;前期规划!$C$2,0,求节点(装备突破!$N$166:$N$201,装备突破!AV$166:AV$201,$CT142))</f>
        <v>40</v>
      </c>
      <c r="DG142" s="80">
        <f t="shared" si="112"/>
        <v>0</v>
      </c>
      <c r="DH142" s="80">
        <f t="shared" si="98"/>
        <v>0</v>
      </c>
      <c r="DI142" s="80">
        <f t="shared" si="99"/>
        <v>0</v>
      </c>
      <c r="DJ142" s="80">
        <f t="shared" si="100"/>
        <v>0</v>
      </c>
      <c r="DK142" s="80">
        <f t="shared" si="101"/>
        <v>3.9886175039507448</v>
      </c>
      <c r="DL142" s="80">
        <f t="shared" si="102"/>
        <v>5.1956772735064956</v>
      </c>
      <c r="DN142" s="128">
        <f>[4]军团势力点战斗奖励设计!HE146/CZ142</f>
        <v>0.29537134839420137</v>
      </c>
      <c r="DO142" s="128">
        <f>求节点(活动投放!$S$166:$S$201,活动投放!AS$166:AS$201,$CT142)/CZ142</f>
        <v>0.70462865160579857</v>
      </c>
      <c r="DU142" s="140">
        <v>137</v>
      </c>
      <c r="DV142" s="140">
        <f>[4]军团势力点战斗奖励设计!AA146+[4]军团势力点战斗奖励设计!AF146+求节点(活动投放!$S$6:$S$41,活动投放!$BC$6:$BC$41,$DU142)</f>
        <v>213714.16337894497</v>
      </c>
      <c r="DW142" s="140">
        <f>[4]军团势力点战斗奖励设计!AB146+[4]军团势力点战斗奖励设计!AG146+求节点(活动投放!$S$46:$S$81,活动投放!$BC$46:$BC$81,$DU142)</f>
        <v>178426.92718214565</v>
      </c>
      <c r="DX142" s="140">
        <f>[4]军团势力点战斗奖励设计!AC146+[4]军团势力点战斗奖励设计!AH146+求节点(活动投放!$S$86:$S$121,活动投放!$BC$86:$BC$121,$DU142)</f>
        <v>142529.89681336141</v>
      </c>
      <c r="DY142" s="140">
        <f>[4]军团势力点战斗奖励设计!AD146+[4]军团势力点战斗奖励设计!AI146+求节点(活动投放!$S$126:$S$161,活动投放!$BC$126:$BC$161,$DU142)</f>
        <v>106610.42492342171</v>
      </c>
      <c r="DZ142" s="140">
        <f>[4]军团势力点战斗奖励设计!AE146+[4]军团势力点战斗奖励设计!AJ146+求节点(活动投放!$S$166:$S$201,活动投放!$BC$166:$BC$201,$DU142)</f>
        <v>72090.538971097325</v>
      </c>
      <c r="EA142" s="140">
        <f>[4]军团势力点战斗奖励设计!BI146+[4]军团势力点战斗奖励设计!BN146+求节点(活动投放!$S$6:$S$41,活动投放!$BE$6:$BE$41,$DU142)</f>
        <v>1661.5251376725098</v>
      </c>
      <c r="EB142" s="140">
        <f>[4]军团势力点战斗奖励设计!BJ146+[4]军团势力点战斗奖励设计!BO146+求节点(活动投放!$S$46:$S$81,活动投放!$BE$46:$BE$81,$DU142)</f>
        <v>1141.4968706705588</v>
      </c>
      <c r="EC142" s="140">
        <f>[4]军团势力点战斗奖励设计!BK146+[4]军团势力点战斗奖励设计!BP146+求节点(活动投放!$S$86:$S$121,活动投放!$BE$86:$BE$121,$DU142)</f>
        <v>806.95844984072721</v>
      </c>
      <c r="ED142" s="140">
        <f>[4]军团势力点战斗奖励设计!BL146+[4]军团势力点战斗奖励设计!BQ146+求节点(活动投放!$S$126:$S$161,活动投放!$BE$126:$BE$161,$DU142)</f>
        <v>714.40389653568309</v>
      </c>
      <c r="EE142" s="140">
        <f>[4]军团势力点战斗奖励设计!BM146+[4]军团势力点战斗奖励设计!BR146+求节点(活动投放!$S$166:$S$201,活动投放!$BE$166:$BE$201,$DU142)</f>
        <v>867.41199976731616</v>
      </c>
      <c r="EF142" s="140">
        <f t="shared" si="113"/>
        <v>4.2875098813996697</v>
      </c>
      <c r="EG142" s="140">
        <f t="shared" si="114"/>
        <v>5.2103202314615444</v>
      </c>
      <c r="EH142" s="140">
        <f t="shared" si="115"/>
        <v>5.8875355495479402</v>
      </c>
      <c r="EI142" s="140">
        <f t="shared" si="116"/>
        <v>4.974330134554668</v>
      </c>
      <c r="EJ142" s="140">
        <f t="shared" si="117"/>
        <v>2.7703305538173959</v>
      </c>
      <c r="EM142" s="140">
        <v>137</v>
      </c>
      <c r="EN142" s="140">
        <f>[4]军团势力点战斗奖励设计!AK146+[4]军团势力点战斗奖励设计!AP146+求节点(活动投放!$S$6:$S$41,活动投放!$BD$6:$BD$41,$EM142)</f>
        <v>173472.51736434686</v>
      </c>
      <c r="EO142" s="140">
        <f>[4]军团势力点战斗奖励设计!AL146+[4]军团势力点战斗奖励设计!AQ146+求节点(活动投放!$S$46:$S$81,活动投放!$BD$46:$BD$81,$EM142)</f>
        <v>160647.99972616468</v>
      </c>
      <c r="EP142" s="140">
        <f>[4]军团势力点战斗奖励设计!AM146+[4]军团势力点战斗奖励设计!AR146+求节点(活动投放!$S$86:$S$121,活动投放!$BD$86:$BD$121,$EM142)</f>
        <v>140447.66938123264</v>
      </c>
      <c r="EQ142" s="140">
        <f>[4]军团势力点战斗奖励设计!AN146+[4]军团势力点战斗奖励设计!AS146+求节点(活动投放!$S$126:$S$161,活动投放!$BD$126:$BD$161,$EM142)</f>
        <v>122150.39291285927</v>
      </c>
      <c r="ER142" s="140">
        <f>[4]军团势力点战斗奖励设计!AO146+[4]军团势力点战斗奖励设计!AT146+求节点(活动投放!$S$166:$S$201,活动投放!$BD$166:$BD$201,$EM142)</f>
        <v>126540.84661124865</v>
      </c>
      <c r="ES142" s="140">
        <f>[4]军团势力点战斗奖励设计!BS146+[4]军团势力点战斗奖励设计!BX146+求节点(活动投放!$S$6:$S$41,活动投放!$BF$6:$BF$41,$EM142)</f>
        <v>3469.4503472869378</v>
      </c>
      <c r="ET142" s="140">
        <f>[4]军团势力点战斗奖励设计!BT146+[4]军团势力点战斗奖励设计!BY146+求节点(活动投放!$S$46:$S$81,活动投放!$BF$46:$BF$81,$EM142)</f>
        <v>3212.9599945232953</v>
      </c>
      <c r="EU142" s="140">
        <f>[4]军团势力点战斗奖励设计!BU146+[4]军团势力点战斗奖励设计!BZ146+求节点(活动投放!$S$86:$S$121,活动投放!$BF$86:$BF$121,$EM142)</f>
        <v>2808.9533876246528</v>
      </c>
      <c r="EV142" s="140">
        <f>[4]军团势力点战斗奖励设计!BV146+[4]军团势力点战斗奖励设计!CA146+求节点(活动投放!$S$126:$S$161,活动投放!$BF$126:$BF$161,$EM142)</f>
        <v>2443.0078582571859</v>
      </c>
      <c r="EW142" s="140">
        <f>[4]军团势力点战斗奖励设计!BW146+[4]军团势力点战斗奖励设计!CB146+求节点(活动投放!$S$166:$S$201,活动投放!$BF$166:$BF$201,$EM142)</f>
        <v>2530.8169322249742</v>
      </c>
      <c r="EX142" s="140">
        <f t="shared" si="118"/>
        <v>0.99999999999999989</v>
      </c>
      <c r="EY142" s="140">
        <f t="shared" si="119"/>
        <v>0.99999999999999944</v>
      </c>
      <c r="EZ142" s="140">
        <f t="shared" si="120"/>
        <v>1</v>
      </c>
      <c r="FA142" s="140">
        <f t="shared" si="121"/>
        <v>0.99999999999999978</v>
      </c>
      <c r="FB142" s="140">
        <f t="shared" si="122"/>
        <v>0.99999999999999944</v>
      </c>
    </row>
    <row r="143" spans="2:158" x14ac:dyDescent="0.15">
      <c r="B143" s="80">
        <v>138</v>
      </c>
      <c r="C143" s="119">
        <f>[4]军团势力点战斗奖励设计!GB147+求节点(活动投放!$S$6:$S$41,活动投放!AN$6:AN$41,$B143)</f>
        <v>290.98454404687169</v>
      </c>
      <c r="D143" s="119">
        <f>[4]军团势力点战斗奖励设计!GC147+求节点(活动投放!$S$6:$S$41,活动投放!AO$6:AO$41,$B143)</f>
        <v>1134.08449189869</v>
      </c>
      <c r="E143" s="119">
        <f>[4]军团势力点战斗奖励设计!GD147+求节点(活动投放!$S$6:$S$41,活动投放!AP$6:AP$41,$B143)</f>
        <v>1684.8900046770352</v>
      </c>
      <c r="F143" s="119">
        <f>[4]军团势力点战斗奖励设计!GE147+求节点(活动投放!$S$6:$S$41,活动投放!AQ$6:AQ$41,$B143)</f>
        <v>1027.8352559434509</v>
      </c>
      <c r="G143" s="119">
        <f>[4]军团势力点战斗奖励设计!GF147+求节点(活动投放!$S$6:$S$41,活动投放!AR$6:AR$41,$B143)</f>
        <v>1694.3958563628159</v>
      </c>
      <c r="H143" s="119">
        <f>[4]军团势力点战斗奖励设计!GG147+求节点(活动投放!$S$6:$S$41,活动投放!AS$6:AS$41,$B143)</f>
        <v>190.91041171780466</v>
      </c>
      <c r="I143" s="119">
        <f>IF($B143&lt;前期规划!$C$2,0,求节点(装备突破!$N$6:$N$41,装备突破!AQ$6:AQ$41,$B143))</f>
        <v>0</v>
      </c>
      <c r="J143" s="119">
        <f>IF($B143&lt;前期规划!$C$2,0,求节点(装备突破!$N$6:$N$41,装备突破!AR$6:AR$41,$B143))</f>
        <v>0</v>
      </c>
      <c r="K143" s="119">
        <f>IF($B143&lt;前期规划!$C$2,0,求节点(装备突破!$N$6:$N$41,装备突破!AS$6:AS$41,$B143))</f>
        <v>0</v>
      </c>
      <c r="L143" s="119">
        <f>IF($B143&lt;前期规划!$C$2,0,求节点(装备突破!$N$6:$N$41,装备突破!AT$6:AT$41,$B143))</f>
        <v>0</v>
      </c>
      <c r="M143" s="119">
        <f>IF($B143&lt;前期规划!$C$2,0,求节点(装备突破!$N$6:$N$41,装备突破!AU$6:AU$41,$B143))</f>
        <v>117.54545454545456</v>
      </c>
      <c r="N143" s="119">
        <f>IF($B143&lt;前期规划!$C$2,0,求节点(装备突破!$N$6:$N$41,装备突破!AV$6:AV$41,$B143))</f>
        <v>2.4545454545454541</v>
      </c>
      <c r="O143" s="80">
        <f t="shared" si="103"/>
        <v>0</v>
      </c>
      <c r="P143" s="80">
        <f t="shared" si="104"/>
        <v>0</v>
      </c>
      <c r="Q143" s="80">
        <f t="shared" si="105"/>
        <v>0</v>
      </c>
      <c r="R143" s="80">
        <f t="shared" si="106"/>
        <v>0</v>
      </c>
      <c r="S143" s="80">
        <f t="shared" si="107"/>
        <v>14.414813936574612</v>
      </c>
      <c r="T143" s="80">
        <f t="shared" si="108"/>
        <v>77.778315885031546</v>
      </c>
      <c r="V143" s="128">
        <f>[4]军团势力点战斗奖励设计!GD147/E143</f>
        <v>0.98861853605436878</v>
      </c>
      <c r="W143" s="128">
        <f>求节点(活动投放!$S$6:$S$41,活动投放!AP$6:AP$41,$B143)/E143</f>
        <v>1.1381463945631318E-2</v>
      </c>
      <c r="Y143" s="128">
        <f>[4]军团势力点战斗奖励设计!GE147/F143</f>
        <v>0.99104540681241982</v>
      </c>
      <c r="Z143" s="128">
        <f>求节点(活动投放!$S$6:$S$41,活动投放!AQ$6:AQ$41,$B143)/F143</f>
        <v>8.9545931875801756E-3</v>
      </c>
      <c r="AB143" s="128">
        <f>[4]军团势力点战斗奖励设计!GF147/G143</f>
        <v>0.98961601454677162</v>
      </c>
      <c r="AC143" s="128">
        <f>求节点(活动投放!$S$6:$S$41,活动投放!AR$6:AR$41,$B143)/G143</f>
        <v>1.0383985453228314E-2</v>
      </c>
      <c r="AE143" s="128">
        <f>[4]军团势力点战斗奖励设计!GG147/H143</f>
        <v>0.9759093338019067</v>
      </c>
      <c r="AF143" s="128">
        <f>求节点(活动投放!$S$6:$S$41,活动投放!AS$6:AS$41,$B143)/H143</f>
        <v>2.4090666198093361E-2</v>
      </c>
      <c r="AI143" s="80">
        <v>138</v>
      </c>
      <c r="AJ143" s="119">
        <f>[4]军团势力点战斗奖励设计!GH147+求节点(活动投放!$S$46:$S$81,活动投放!AN$46:AN$81,$AI143)</f>
        <v>234.2504143508647</v>
      </c>
      <c r="AK143" s="119">
        <f>[4]军团势力点战斗奖励设计!GI147+求节点(活动投放!$S$46:$S$81,活动投放!AO$46:AO$81,$AI143)</f>
        <v>807.71890566714387</v>
      </c>
      <c r="AL143" s="119">
        <f>[4]军团势力点战斗奖励设计!GJ147+求节点(活动投放!$S$46:$S$81,活动投放!AP$46:AP$81,$AI143)</f>
        <v>1425.7636721914364</v>
      </c>
      <c r="AM143" s="119">
        <f>[4]军团势力点战斗奖励设计!GK147+求节点(活动投放!$S$46:$S$81,活动投放!AQ$46:AQ$81,$AI143)</f>
        <v>879.38242908529753</v>
      </c>
      <c r="AN143" s="119">
        <f>[4]军团势力点战斗奖励设计!GL147+求节点(活动投放!$S$46:$S$81,活动投放!AR$46:AR$81,$AI143)</f>
        <v>1562.0955810984863</v>
      </c>
      <c r="AO143" s="119">
        <f>[4]军团势力点战斗奖励设计!GM147+求节点(活动投放!$S$46:$S$81,活动投放!AS$46:AS$81,$AI143)</f>
        <v>178.34646400977451</v>
      </c>
      <c r="AP143" s="119">
        <f>IF($AI143&lt;前期规划!$C$2,0,求节点(装备突破!$N$46:$N$81,装备突破!AQ$46:AQ$81,$AI143))</f>
        <v>0</v>
      </c>
      <c r="AQ143" s="119">
        <f>IF($AI143&lt;前期规划!$C$2,0,求节点(装备突破!$N$46:$N$81,装备突破!AR$46:AR$81,$AI143))</f>
        <v>0</v>
      </c>
      <c r="AR143" s="119">
        <f>IF($AI143&lt;前期规划!$C$2,0,求节点(装备突破!$N$46:$N$81,装备突破!AS$46:AS$81,$AI143))</f>
        <v>0</v>
      </c>
      <c r="AS143" s="119">
        <f>IF($AI143&lt;前期规划!$C$2,0,求节点(装备突破!$N$46:$N$81,装备突破!AT$46:AT$81,$AI143))</f>
        <v>0</v>
      </c>
      <c r="AT143" s="119">
        <f>IF($AI143&lt;前期规划!$C$2,0,求节点(装备突破!$N$46:$N$81,装备突破!AU$46:AU$81,$AI143))</f>
        <v>151.81818181818181</v>
      </c>
      <c r="AU143" s="119">
        <f>IF($AI143&lt;前期规划!$C$2,0,求节点(装备突破!$N$46:$N$81,装备突破!AV$46:AV$81,$AI143))</f>
        <v>8.1818181818181817</v>
      </c>
      <c r="AV143" s="80">
        <f t="shared" si="109"/>
        <v>0</v>
      </c>
      <c r="AW143" s="80">
        <f t="shared" si="83"/>
        <v>0</v>
      </c>
      <c r="AX143" s="80">
        <f t="shared" si="84"/>
        <v>0</v>
      </c>
      <c r="AY143" s="80">
        <f t="shared" si="85"/>
        <v>0</v>
      </c>
      <c r="AZ143" s="80">
        <f t="shared" si="86"/>
        <v>10.289252330588832</v>
      </c>
      <c r="BA143" s="80">
        <f t="shared" si="87"/>
        <v>21.797901156750218</v>
      </c>
      <c r="BD143" s="80">
        <v>138</v>
      </c>
      <c r="BE143" s="119">
        <f>[4]军团势力点战斗奖励设计!GN147+求节点(活动投放!$S$86:$S$121,活动投放!AN$86:AN$121,$BD143)</f>
        <v>164.42807037471789</v>
      </c>
      <c r="BF143" s="119">
        <f>[4]军团势力点战斗奖励设计!GO147+求节点(活动投放!$S$86:$S$121,活动投放!AO$86:AO$121,$BD143)</f>
        <v>564.37999810807707</v>
      </c>
      <c r="BG143" s="119">
        <f>[4]军团势力点战斗奖励设计!GP147+求节点(活动投放!$S$86:$S$121,活动投放!AP$86:AP$121,$BD143)</f>
        <v>1178.5292139207397</v>
      </c>
      <c r="BH143" s="119">
        <f>[4]军团势力点战斗奖励设计!GQ147+求节点(活动投放!$S$86:$S$121,活动投放!AQ$86:AQ$121,$BD143)</f>
        <v>733.48184869610736</v>
      </c>
      <c r="BI143" s="119">
        <f>[4]军团势力点战斗奖励设计!GR147+求节点(活动投放!$S$86:$S$121,活动投放!AR$86:AR$121,$BD143)</f>
        <v>1359.8662178259092</v>
      </c>
      <c r="BJ143" s="119">
        <f>[4]军团势力点战斗奖励设计!GS147+求节点(活动投放!$S$86:$S$121,活动投放!AS$86:AS$121,$BD143)</f>
        <v>159.91380295105995</v>
      </c>
      <c r="BK143" s="119">
        <f>IF($BD143&lt;前期规划!$C$2,0,求节点(装备突破!$N$86:$N$121,装备突破!AQ$86:AQ$121,$BD143))</f>
        <v>0</v>
      </c>
      <c r="BL143" s="119">
        <f>IF($BD143&lt;前期规划!$C$2,0,求节点(装备突破!$N$86:$N$121,装备突破!AR$86:AR$121,$BD143))</f>
        <v>0</v>
      </c>
      <c r="BM143" s="119">
        <f>IF($BD143&lt;前期规划!$C$2,0,求节点(装备突破!$N$86:$N$121,装备突破!AS$86:AS$121,$BD143))</f>
        <v>0</v>
      </c>
      <c r="BN143" s="119">
        <f>IF($BD143&lt;前期规划!$C$2,0,求节点(装备突破!$N$86:$N$121,装备突破!AT$86:AT$121,$BD143))</f>
        <v>0</v>
      </c>
      <c r="BO143" s="119">
        <f>IF($BD143&lt;前期规划!$C$2,0,求节点(装备突破!$N$86:$N$121,装备突破!AU$86:AU$121,$BD143))</f>
        <v>179.54545454545456</v>
      </c>
      <c r="BP143" s="119">
        <f>IF($BD143&lt;前期规划!$C$2,0,求节点(装备突破!$N$86:$N$121,装备突破!AV$86:AV$121,$BD143))</f>
        <v>20.454545454545453</v>
      </c>
      <c r="BQ143" s="80">
        <f t="shared" si="110"/>
        <v>0</v>
      </c>
      <c r="BR143" s="80">
        <f t="shared" si="88"/>
        <v>0</v>
      </c>
      <c r="BS143" s="80">
        <f t="shared" si="89"/>
        <v>0</v>
      </c>
      <c r="BT143" s="80">
        <f t="shared" si="90"/>
        <v>0</v>
      </c>
      <c r="BU143" s="80">
        <f t="shared" si="91"/>
        <v>7.5739384283974687</v>
      </c>
      <c r="BV143" s="80">
        <f t="shared" si="92"/>
        <v>7.8180081442740423</v>
      </c>
      <c r="BY143" s="80">
        <v>138</v>
      </c>
      <c r="BZ143" s="119">
        <f>[4]军团势力点战斗奖励设计!GT147+求节点(活动投放!$S$126:$S$161,活动投放!AN$126:AN$161,$BY143)</f>
        <v>95.085940621119036</v>
      </c>
      <c r="CA143" s="119">
        <f>[4]军团势力点战斗奖励设计!GU147+求节点(活动投放!$S$126:$S$161,活动投放!AO$126:AO$161,$BY143)</f>
        <v>451.95402547969155</v>
      </c>
      <c r="CB143" s="119">
        <f>[4]军团势力点战斗奖励设计!GV147+求节点(活动投放!$S$126:$S$161,活动投放!AP$126:AP$161,$BY143)</f>
        <v>1023.9976742377034</v>
      </c>
      <c r="CC143" s="119">
        <f>[4]军团势力点战斗奖励设计!GW147+求节点(活动投放!$S$126:$S$161,活动投放!AQ$126:AQ$161,$BY143)</f>
        <v>619.6013946156346</v>
      </c>
      <c r="CD143" s="119">
        <f>[4]军团势力点战斗奖励设计!GX147+求节点(活动投放!$S$126:$S$161,活动投放!AR$126:AR$161,$BY143)</f>
        <v>1164.6125074356487</v>
      </c>
      <c r="CE143" s="119">
        <f>[4]军团势力点战斗奖励设计!GY147+求节点(活动投放!$S$126:$S$161,活动投放!AS$126:AS$161,$BY143)</f>
        <v>157.3961378591456</v>
      </c>
      <c r="CF143" s="119">
        <f>IF($BY143&lt;前期规划!$C$2,0,求节点(装备突破!$N$126:$N$161,装备突破!AQ$126:AQ$161,$BY143))</f>
        <v>0</v>
      </c>
      <c r="CG143" s="119">
        <f>IF($BY143&lt;前期规划!$C$2,0,求节点(装备突破!$N$126:$N$161,装备突破!AR$126:AR$161,$BY143))</f>
        <v>0</v>
      </c>
      <c r="CH143" s="119">
        <f>IF($BY143&lt;前期规划!$C$2,0,求节点(装备突破!$N$126:$N$161,装备突破!AS$126:AS$161,$BY143))</f>
        <v>0</v>
      </c>
      <c r="CI143" s="119">
        <f>IF($BY143&lt;前期规划!$C$2,0,求节点(装备突破!$N$126:$N$161,装备突破!AT$126:AT$161,$BY143))</f>
        <v>0</v>
      </c>
      <c r="CJ143" s="119">
        <f>IF($BY143&lt;前期规划!$C$2,0,求节点(装备突破!$N$126:$N$161,装备突破!AU$126:AU$161,$BY143))</f>
        <v>210</v>
      </c>
      <c r="CK143" s="119">
        <f>IF($BY143&lt;前期规划!$C$2,0,求节点(装备突破!$N$126:$N$161,装备突破!AV$126:AV$161,$BY143))</f>
        <v>30</v>
      </c>
      <c r="CL143" s="80">
        <f t="shared" si="111"/>
        <v>0</v>
      </c>
      <c r="CM143" s="80">
        <f t="shared" si="93"/>
        <v>0</v>
      </c>
      <c r="CN143" s="80">
        <f t="shared" si="94"/>
        <v>0</v>
      </c>
      <c r="CO143" s="80">
        <f t="shared" si="95"/>
        <v>0</v>
      </c>
      <c r="CP143" s="80">
        <f t="shared" si="96"/>
        <v>5.5457738449316603</v>
      </c>
      <c r="CQ143" s="80">
        <f t="shared" si="97"/>
        <v>5.2465379286381868</v>
      </c>
      <c r="CT143" s="80">
        <v>138</v>
      </c>
      <c r="CU143" s="119">
        <f>[4]军团势力点战斗奖励设计!GZ147+求节点(活动投放!$S$166:$S$201,活动投放!AN$166:AN$201,$CT143)</f>
        <v>61.628981302607144</v>
      </c>
      <c r="CV143" s="119">
        <f>[4]军团势力点战斗奖励设计!HA147+求节点(活动投放!$S$166:$S$201,活动投放!AO$166:AO$201,$CT143)</f>
        <v>499.85631822137839</v>
      </c>
      <c r="CW143" s="119">
        <f>[4]军团势力点战斗奖励设计!HB147+求节点(活动投放!$S$166:$S$201,活动投放!AP$166:AP$201,$CT143)</f>
        <v>1095.0342815909776</v>
      </c>
      <c r="CX143" s="119">
        <f>[4]军团势力点战斗奖励设计!HC147+求节点(活动投放!$S$166:$S$201,活动投放!AQ$166:AQ$201,$CT143)</f>
        <v>602.75172924189246</v>
      </c>
      <c r="CY143" s="119">
        <f>[4]军团势力点战斗奖励设计!HD147+求节点(活动投放!$S$166:$S$201,活动投放!AR$166:AR$201,$CT143)</f>
        <v>1158.2792584357599</v>
      </c>
      <c r="CZ143" s="119">
        <f>[4]军团势力点战斗奖励设计!HE147+求节点(活动投放!$S$166:$S$201,活动投放!AS$166:AS$201,$CT143)</f>
        <v>212.4344639768766</v>
      </c>
      <c r="DA143" s="119">
        <f>IF($CT143&lt;前期规划!$C$2,0,求节点(装备突破!$N$166:$N$201,装备突破!AQ$166:AQ$201,$CT143))</f>
        <v>0</v>
      </c>
      <c r="DB143" s="119">
        <f>IF($CT143&lt;前期规划!$C$2,0,求节点(装备突破!$N$166:$N$201,装备突破!AR$166:AR$201,$CT143))</f>
        <v>0</v>
      </c>
      <c r="DC143" s="119">
        <f>IF($CT143&lt;前期规划!$C$2,0,求节点(装备突破!$N$166:$N$201,装备突破!AS$166:AS$201,$CT143))</f>
        <v>0</v>
      </c>
      <c r="DD143" s="119">
        <f>IF($CT143&lt;前期规划!$C$2,0,求节点(装备突破!$N$166:$N$201,装备突破!AT$166:AT$201,$CT143))</f>
        <v>0</v>
      </c>
      <c r="DE143" s="119">
        <f>IF($CT143&lt;前期规划!$C$2,0,求节点(装备突破!$N$166:$N$201,装备突破!AU$166:AU$201,$CT143))</f>
        <v>280</v>
      </c>
      <c r="DF143" s="119">
        <f>IF($CT143&lt;前期规划!$C$2,0,求节点(装备突破!$N$166:$N$201,装备突破!AV$166:AV$201,$CT143))</f>
        <v>40</v>
      </c>
      <c r="DG143" s="80">
        <f t="shared" si="112"/>
        <v>0</v>
      </c>
      <c r="DH143" s="80">
        <f t="shared" si="98"/>
        <v>0</v>
      </c>
      <c r="DI143" s="80">
        <f t="shared" si="99"/>
        <v>0</v>
      </c>
      <c r="DJ143" s="80">
        <f t="shared" si="100"/>
        <v>0</v>
      </c>
      <c r="DK143" s="80">
        <f t="shared" si="101"/>
        <v>4.1367116372705706</v>
      </c>
      <c r="DL143" s="80">
        <f t="shared" si="102"/>
        <v>5.3108615994219148</v>
      </c>
      <c r="DN143" s="128">
        <f>[4]军团势力点战斗奖励设计!HE147/CZ143</f>
        <v>0.31065364764762948</v>
      </c>
      <c r="DO143" s="128">
        <f>求节点(活动投放!$S$166:$S$201,活动投放!AS$166:AS$201,$CT143)/CZ143</f>
        <v>0.68934635235237063</v>
      </c>
      <c r="DU143" s="140">
        <v>138</v>
      </c>
      <c r="DV143" s="140">
        <f>[4]军团势力点战斗奖励设计!AA147+[4]军团势力点战斗奖励设计!AF147+求节点(活动投放!$S$6:$S$41,活动投放!$BC$6:$BC$41,$DU143)</f>
        <v>228041.52088609216</v>
      </c>
      <c r="DW143" s="140">
        <f>[4]军团势力点战斗奖励设计!AB147+[4]军团势力点战斗奖励设计!AG147+求节点(活动投放!$S$46:$S$81,活动投放!$BC$46:$BC$81,$DU143)</f>
        <v>190566.49719795148</v>
      </c>
      <c r="DX143" s="140">
        <f>[4]军团势力点战斗奖励设计!AC147+[4]军团势力点战斗奖励设计!AH147+求节点(活动投放!$S$86:$S$121,活动投放!$BC$86:$BC$121,$DU143)</f>
        <v>152322.15624141076</v>
      </c>
      <c r="DY143" s="140">
        <f>[4]军团势力点战斗奖励设计!AD147+[4]军团势力点战斗奖励设计!AI147+求节点(活动投放!$S$126:$S$161,活动投放!$BC$126:$BC$161,$DU143)</f>
        <v>113573.22701504378</v>
      </c>
      <c r="DZ143" s="140">
        <f>[4]军团势力点战斗奖励设计!AE147+[4]军团势力点战斗奖励设计!AJ147+求节点(活动投放!$S$166:$S$201,活动投放!$BC$166:$BC$201,$DU143)</f>
        <v>75578.796644508489</v>
      </c>
      <c r="EA143" s="140">
        <f>[4]军团势力点战斗奖励设计!BI147+[4]军团势力点战斗奖励设计!BN147+求节点(活动投放!$S$6:$S$41,活动投放!$BE$6:$BE$41,$DU143)</f>
        <v>1661.5251376725098</v>
      </c>
      <c r="EB143" s="140">
        <f>[4]军团势力点战斗奖励设计!BJ147+[4]军团势力点战斗奖励设计!BO147+求节点(活动投放!$S$46:$S$81,活动投放!$BE$46:$BE$81,$DU143)</f>
        <v>1141.4968706705588</v>
      </c>
      <c r="EC143" s="140">
        <f>[4]军团势力点战斗奖励设计!BK147+[4]军团势力点战斗奖励设计!BP147+求节点(活动投放!$S$86:$S$121,活动投放!$BE$86:$BE$121,$DU143)</f>
        <v>806.95844984072721</v>
      </c>
      <c r="ED143" s="140">
        <f>[4]军团势力点战斗奖励设计!BL147+[4]军团势力点战斗奖励设计!BQ147+求节点(活动投放!$S$126:$S$161,活动投放!$BE$126:$BE$161,$DU143)</f>
        <v>714.40389653568309</v>
      </c>
      <c r="EE143" s="140">
        <f>[4]军团势力点战斗奖励设计!BM147+[4]军团势力点战斗奖励设计!BR147+求节点(活动投放!$S$166:$S$201,活动投放!$BE$166:$BE$201,$DU143)</f>
        <v>867.41199976731616</v>
      </c>
      <c r="EF143" s="140">
        <f t="shared" si="113"/>
        <v>4.5749437412572291</v>
      </c>
      <c r="EG143" s="140">
        <f t="shared" si="114"/>
        <v>5.5648129543566025</v>
      </c>
      <c r="EH143" s="140">
        <f t="shared" si="115"/>
        <v>6.2920280580111339</v>
      </c>
      <c r="EI143" s="140">
        <f t="shared" si="116"/>
        <v>5.2992071462556769</v>
      </c>
      <c r="EJ143" s="140">
        <f t="shared" si="117"/>
        <v>2.9043790288345313</v>
      </c>
      <c r="EM143" s="140">
        <v>138</v>
      </c>
      <c r="EN143" s="140">
        <f>[4]军团势力点战斗奖励设计!AK147+[4]军团势力点战斗奖励设计!AP147+求节点(活动投放!$S$6:$S$41,活动投放!$BD$6:$BD$41,$EM143)</f>
        <v>188345.67896700441</v>
      </c>
      <c r="EO143" s="140">
        <f>[4]军团势力点战斗奖励设计!AL147+[4]军团势力点战斗奖励设计!AQ147+求节点(活动投放!$S$46:$S$81,活动投放!$BD$46:$BD$81,$EM143)</f>
        <v>173712.48936222238</v>
      </c>
      <c r="EP143" s="140">
        <f>[4]军团势力点战斗奖励设计!AM147+[4]军团势力点战斗奖励设计!AR147+求节点(活动投放!$S$86:$S$121,活动投放!$BD$86:$BD$121,$EM143)</f>
        <v>151359.04417248763</v>
      </c>
      <c r="EQ143" s="140">
        <f>[4]军团势力点战斗奖励设计!AN147+[4]军团势力点战斗奖励设计!AS147+求节点(活动投放!$S$126:$S$161,活动投放!$BD$126:$BD$161,$EM143)</f>
        <v>130232.31036768697</v>
      </c>
      <c r="ER143" s="140">
        <f>[4]军团势力点战斗奖励设计!AO147+[4]军团势力点战斗奖励设计!AT147+求节点(活动投放!$S$166:$S$201,活动投放!$BD$166:$BD$201,$EM143)</f>
        <v>131148.21964786548</v>
      </c>
      <c r="ES143" s="140">
        <f>[4]军团势力点战斗奖励设计!BS147+[4]军团势力点战斗奖励设计!BX147+求节点(活动投放!$S$6:$S$41,活动投放!$BF$6:$BF$41,$EM143)</f>
        <v>3766.9135793400892</v>
      </c>
      <c r="ET143" s="140">
        <f>[4]军团势力点战斗奖励设计!BT147+[4]军团势力点战斗奖励设计!BY147+求节点(活动投放!$S$46:$S$81,活动投放!$BF$46:$BF$81,$EM143)</f>
        <v>3474.2497872444496</v>
      </c>
      <c r="EU143" s="140">
        <f>[4]军团势力点战斗奖励设计!BU147+[4]军团势力点战斗奖励设计!BZ147+求节点(活动投放!$S$86:$S$121,活动投放!$BF$86:$BF$121,$EM143)</f>
        <v>3027.1808834497524</v>
      </c>
      <c r="EV143" s="140">
        <f>[4]军团势力点战斗奖励设计!BV147+[4]军团势力点战斗奖励设计!CA147+求节点(活动投放!$S$126:$S$161,活动投放!$BF$126:$BF$161,$EM143)</f>
        <v>2604.6462073537405</v>
      </c>
      <c r="EW143" s="140">
        <f>[4]军团势力点战斗奖励设计!BW147+[4]军团势力点战斗奖励设计!CB147+求节点(活动投放!$S$166:$S$201,活动投放!$BF$166:$BF$201,$EM143)</f>
        <v>2622.9643929573103</v>
      </c>
      <c r="EX143" s="140">
        <f t="shared" si="118"/>
        <v>0.99999999999999978</v>
      </c>
      <c r="EY143" s="140">
        <f t="shared" si="119"/>
        <v>0.99999999999999933</v>
      </c>
      <c r="EZ143" s="140">
        <f t="shared" si="120"/>
        <v>1</v>
      </c>
      <c r="FA143" s="140">
        <f t="shared" si="121"/>
        <v>0.99999999999999944</v>
      </c>
      <c r="FB143" s="140">
        <f t="shared" si="122"/>
        <v>0.99999999999999967</v>
      </c>
    </row>
    <row r="144" spans="2:158" x14ac:dyDescent="0.15">
      <c r="B144" s="80">
        <v>139</v>
      </c>
      <c r="C144" s="119">
        <f>[4]军团势力点战斗奖励设计!GB148+求节点(活动投放!$S$6:$S$41,活动投放!AN$6:AN$41,$B144)</f>
        <v>290.98454404687169</v>
      </c>
      <c r="D144" s="119">
        <f>[4]军团势力点战斗奖励设计!GC148+求节点(活动投放!$S$6:$S$41,活动投放!AO$6:AO$41,$B144)</f>
        <v>1134.08449189869</v>
      </c>
      <c r="E144" s="119">
        <f>[4]军团势力点战斗奖励设计!GD148+求节点(活动投放!$S$6:$S$41,活动投放!AP$6:AP$41,$B144)</f>
        <v>1780.5339641354878</v>
      </c>
      <c r="F144" s="119">
        <f>[4]军团势力点战斗奖励设计!GE148+求节点(活动投放!$S$6:$S$41,活动投放!AQ$6:AQ$41,$B144)</f>
        <v>1091.5978955824194</v>
      </c>
      <c r="G144" s="119">
        <f>[4]军团势力点战斗奖励设计!GF148+求节点(活动投放!$S$6:$S$41,活动投放!AR$6:AR$41,$B144)</f>
        <v>1837.8617955504951</v>
      </c>
      <c r="H144" s="119">
        <f>[4]军团势力点战斗奖励设计!GG148+求节点(活动投放!$S$6:$S$41,活动投放!AS$6:AS$41,$B144)</f>
        <v>206.85107162754679</v>
      </c>
      <c r="I144" s="119">
        <f>IF($B144&lt;前期规划!$C$2,0,求节点(装备突破!$N$6:$N$41,装备突破!AQ$6:AQ$41,$B144))</f>
        <v>0</v>
      </c>
      <c r="J144" s="119">
        <f>IF($B144&lt;前期规划!$C$2,0,求节点(装备突破!$N$6:$N$41,装备突破!AR$6:AR$41,$B144))</f>
        <v>0</v>
      </c>
      <c r="K144" s="119">
        <f>IF($B144&lt;前期规划!$C$2,0,求节点(装备突破!$N$6:$N$41,装备突破!AS$6:AS$41,$B144))</f>
        <v>0</v>
      </c>
      <c r="L144" s="119">
        <f>IF($B144&lt;前期规划!$C$2,0,求节点(装备突破!$N$6:$N$41,装备突破!AT$6:AT$41,$B144))</f>
        <v>0</v>
      </c>
      <c r="M144" s="119">
        <f>IF($B144&lt;前期规划!$C$2,0,求节点(装备突破!$N$6:$N$41,装备突破!AU$6:AU$41,$B144))</f>
        <v>117.54545454545456</v>
      </c>
      <c r="N144" s="119">
        <f>IF($B144&lt;前期规划!$C$2,0,求节点(装备突破!$N$6:$N$41,装备突破!AV$6:AV$41,$B144))</f>
        <v>2.4545454545454541</v>
      </c>
      <c r="O144" s="80">
        <f t="shared" si="103"/>
        <v>0</v>
      </c>
      <c r="P144" s="80">
        <f t="shared" si="104"/>
        <v>0</v>
      </c>
      <c r="Q144" s="80">
        <f t="shared" si="105"/>
        <v>0</v>
      </c>
      <c r="R144" s="80">
        <f t="shared" si="106"/>
        <v>0</v>
      </c>
      <c r="S144" s="80">
        <f t="shared" si="107"/>
        <v>15.635328500429578</v>
      </c>
      <c r="T144" s="80">
        <f t="shared" si="108"/>
        <v>84.272658811222783</v>
      </c>
      <c r="V144" s="128">
        <f>[4]军团势力点战斗奖励设计!GD148/E144</f>
        <v>0.98922990786648823</v>
      </c>
      <c r="W144" s="128">
        <f>求节点(活动投放!$S$6:$S$41,活动投放!AP$6:AP$41,$B144)/E144</f>
        <v>1.0770092133511832E-2</v>
      </c>
      <c r="Y144" s="128">
        <f>[4]军团势力点战斗奖励设计!GE148/F144</f>
        <v>0.9915684643419771</v>
      </c>
      <c r="Z144" s="128">
        <f>求节点(活动投放!$S$6:$S$41,活动投放!AQ$6:AQ$41,$B144)/F144</f>
        <v>8.4315356580229213E-3</v>
      </c>
      <c r="AB144" s="128">
        <f>[4]军团势力点战斗奖励设计!GF148/G144</f>
        <v>0.99042660227930157</v>
      </c>
      <c r="AC144" s="128">
        <f>求节点(活动投放!$S$6:$S$41,活动投放!AR$6:AR$41,$B144)/G144</f>
        <v>9.5733977206984185E-3</v>
      </c>
      <c r="AE144" s="128">
        <f>[4]军团势力点战斗奖励设计!GG148/H144</f>
        <v>0.97776584396567512</v>
      </c>
      <c r="AF144" s="128">
        <f>求节点(活动投放!$S$6:$S$41,活动投放!AS$6:AS$41,$B144)/H144</f>
        <v>2.2234156034324958E-2</v>
      </c>
      <c r="AI144" s="80">
        <v>139</v>
      </c>
      <c r="AJ144" s="119">
        <f>[4]军团势力点战斗奖励设计!GH148+求节点(活动投放!$S$46:$S$81,活动投放!AN$46:AN$81,$AI144)</f>
        <v>234.2504143508647</v>
      </c>
      <c r="AK144" s="119">
        <f>[4]军团势力点战斗奖励设计!GI148+求节点(活动投放!$S$46:$S$81,活动投放!AO$46:AO$81,$AI144)</f>
        <v>807.71890566714387</v>
      </c>
      <c r="AL144" s="119">
        <f>[4]军团势力点战斗奖励设计!GJ148+求节点(活动投放!$S$46:$S$81,活动投放!AP$46:AP$81,$AI144)</f>
        <v>1510.3689280037704</v>
      </c>
      <c r="AM144" s="119">
        <f>[4]军团势力点战斗奖励设计!GK148+求节点(活动投放!$S$46:$S$81,活动投放!AQ$46:AQ$81,$AI144)</f>
        <v>935.78593296018687</v>
      </c>
      <c r="AN144" s="119">
        <f>[4]军团势力点战斗奖励设计!GL148+求节点(活动投放!$S$46:$S$81,活动投放!AR$46:AR$81,$AI144)</f>
        <v>1689.0034648169872</v>
      </c>
      <c r="AO144" s="119">
        <f>[4]军团势力点战斗奖励设计!GM148+求节点(活动投放!$S$46:$S$81,活动投放!AS$46:AS$81,$AI144)</f>
        <v>192.44733997849684</v>
      </c>
      <c r="AP144" s="119">
        <f>IF($AI144&lt;前期规划!$C$2,0,求节点(装备突破!$N$46:$N$81,装备突破!AQ$46:AQ$81,$AI144))</f>
        <v>0</v>
      </c>
      <c r="AQ144" s="119">
        <f>IF($AI144&lt;前期规划!$C$2,0,求节点(装备突破!$N$46:$N$81,装备突破!AR$46:AR$81,$AI144))</f>
        <v>0</v>
      </c>
      <c r="AR144" s="119">
        <f>IF($AI144&lt;前期规划!$C$2,0,求节点(装备突破!$N$46:$N$81,装备突破!AS$46:AS$81,$AI144))</f>
        <v>0</v>
      </c>
      <c r="AS144" s="119">
        <f>IF($AI144&lt;前期规划!$C$2,0,求节点(装备突破!$N$46:$N$81,装备突破!AT$46:AT$81,$AI144))</f>
        <v>0</v>
      </c>
      <c r="AT144" s="119">
        <f>IF($AI144&lt;前期规划!$C$2,0,求节点(装备突破!$N$46:$N$81,装备突破!AU$46:AU$81,$AI144))</f>
        <v>151.81818181818181</v>
      </c>
      <c r="AU144" s="119">
        <f>IF($AI144&lt;前期规划!$C$2,0,求节点(装备突破!$N$46:$N$81,装备突破!AV$46:AV$81,$AI144))</f>
        <v>8.1818181818181817</v>
      </c>
      <c r="AV144" s="80">
        <f t="shared" si="109"/>
        <v>0</v>
      </c>
      <c r="AW144" s="80">
        <f t="shared" si="83"/>
        <v>0</v>
      </c>
      <c r="AX144" s="80">
        <f t="shared" si="84"/>
        <v>0</v>
      </c>
      <c r="AY144" s="80">
        <f t="shared" si="85"/>
        <v>0</v>
      </c>
      <c r="AZ144" s="80">
        <f t="shared" si="86"/>
        <v>11.125172522746622</v>
      </c>
      <c r="BA144" s="80">
        <f t="shared" si="87"/>
        <v>23.521341552927392</v>
      </c>
      <c r="BD144" s="80">
        <v>139</v>
      </c>
      <c r="BE144" s="119">
        <f>[4]军团势力点战斗奖励设计!GN148+求节点(活动投放!$S$86:$S$121,活动投放!AN$86:AN$121,$BD144)</f>
        <v>164.42807037471789</v>
      </c>
      <c r="BF144" s="119">
        <f>[4]军团势力点战斗奖励设计!GO148+求节点(活动投放!$S$86:$S$121,活动投放!AO$86:AO$121,$BD144)</f>
        <v>564.37999810807707</v>
      </c>
      <c r="BG144" s="119">
        <f>[4]军团势力点战斗奖励设计!GP148+求节点(活动投放!$S$86:$S$121,活动投放!AP$86:AP$121,$BD144)</f>
        <v>1248.1345015644572</v>
      </c>
      <c r="BH144" s="119">
        <f>[4]军团势力点战斗奖励设计!GQ148+求节点(活动投放!$S$86:$S$121,活动投放!AQ$86:AQ$121,$BD144)</f>
        <v>779.88537379191916</v>
      </c>
      <c r="BI144" s="119">
        <f>[4]军团势力点战斗奖励设计!GR148+求节点(活动投放!$S$86:$S$121,活动投放!AR$86:AR$121,$BD144)</f>
        <v>1464.2741492914854</v>
      </c>
      <c r="BJ144" s="119">
        <f>[4]军团势力点战斗奖励设计!GS148+求节点(活动投放!$S$86:$S$121,活动投放!AS$86:AS$121,$BD144)</f>
        <v>171.5146842250129</v>
      </c>
      <c r="BK144" s="119">
        <f>IF($BD144&lt;前期规划!$C$2,0,求节点(装备突破!$N$86:$N$121,装备突破!AQ$86:AQ$121,$BD144))</f>
        <v>0</v>
      </c>
      <c r="BL144" s="119">
        <f>IF($BD144&lt;前期规划!$C$2,0,求节点(装备突破!$N$86:$N$121,装备突破!AR$86:AR$121,$BD144))</f>
        <v>0</v>
      </c>
      <c r="BM144" s="119">
        <f>IF($BD144&lt;前期规划!$C$2,0,求节点(装备突破!$N$86:$N$121,装备突破!AS$86:AS$121,$BD144))</f>
        <v>0</v>
      </c>
      <c r="BN144" s="119">
        <f>IF($BD144&lt;前期规划!$C$2,0,求节点(装备突破!$N$86:$N$121,装备突破!AT$86:AT$121,$BD144))</f>
        <v>0</v>
      </c>
      <c r="BO144" s="119">
        <f>IF($BD144&lt;前期规划!$C$2,0,求节点(装备突破!$N$86:$N$121,装备突破!AU$86:AU$121,$BD144))</f>
        <v>179.54545454545456</v>
      </c>
      <c r="BP144" s="119">
        <f>IF($BD144&lt;前期规划!$C$2,0,求节点(装备突破!$N$86:$N$121,装备突破!AV$86:AV$121,$BD144))</f>
        <v>20.454545454545453</v>
      </c>
      <c r="BQ144" s="80">
        <f t="shared" si="110"/>
        <v>0</v>
      </c>
      <c r="BR144" s="80">
        <f t="shared" si="88"/>
        <v>0</v>
      </c>
      <c r="BS144" s="80">
        <f t="shared" si="89"/>
        <v>0</v>
      </c>
      <c r="BT144" s="80">
        <f t="shared" si="90"/>
        <v>0</v>
      </c>
      <c r="BU144" s="80">
        <f t="shared" si="91"/>
        <v>8.1554509580791592</v>
      </c>
      <c r="BV144" s="80">
        <f t="shared" si="92"/>
        <v>8.3851623398895203</v>
      </c>
      <c r="BY144" s="80">
        <v>139</v>
      </c>
      <c r="BZ144" s="119">
        <f>[4]军团势力点战斗奖励设计!GT148+求节点(活动投放!$S$126:$S$161,活动投放!AN$126:AN$161,$BY144)</f>
        <v>95.085940621119036</v>
      </c>
      <c r="CA144" s="119">
        <f>[4]军团势力点战斗奖励设计!GU148+求节点(活动投放!$S$126:$S$161,活动投放!AO$126:AO$161,$BY144)</f>
        <v>451.95402547969155</v>
      </c>
      <c r="CB144" s="119">
        <f>[4]军团势力点战斗奖励设计!GV148+求节点(活动投放!$S$126:$S$161,活动投放!AP$126:AP$161,$BY144)</f>
        <v>1072.9130084218523</v>
      </c>
      <c r="CC144" s="119">
        <f>[4]军团势力点战斗奖励设计!GW148+求节点(活动投放!$S$126:$S$161,活动投放!AQ$126:AQ$161,$BY144)</f>
        <v>652.21161740506727</v>
      </c>
      <c r="CD144" s="119">
        <f>[4]军团势力点战斗奖励设计!GX148+求节点(活动投放!$S$126:$S$161,活动投放!AR$126:AR$161,$BY144)</f>
        <v>1237.9855087118722</v>
      </c>
      <c r="CE144" s="119">
        <f>[4]军团势力点战斗奖励设计!GY148+求节点(活动投放!$S$126:$S$161,活动投放!AS$126:AS$161,$BY144)</f>
        <v>165.54869355650376</v>
      </c>
      <c r="CF144" s="119">
        <f>IF($BY144&lt;前期规划!$C$2,0,求节点(装备突破!$N$126:$N$161,装备突破!AQ$126:AQ$161,$BY144))</f>
        <v>0</v>
      </c>
      <c r="CG144" s="119">
        <f>IF($BY144&lt;前期规划!$C$2,0,求节点(装备突破!$N$126:$N$161,装备突破!AR$126:AR$161,$BY144))</f>
        <v>0</v>
      </c>
      <c r="CH144" s="119">
        <f>IF($BY144&lt;前期规划!$C$2,0,求节点(装备突破!$N$126:$N$161,装备突破!AS$126:AS$161,$BY144))</f>
        <v>0</v>
      </c>
      <c r="CI144" s="119">
        <f>IF($BY144&lt;前期规划!$C$2,0,求节点(装备突破!$N$126:$N$161,装备突破!AT$126:AT$161,$BY144))</f>
        <v>0</v>
      </c>
      <c r="CJ144" s="119">
        <f>IF($BY144&lt;前期规划!$C$2,0,求节点(装备突破!$N$126:$N$161,装备突破!AU$126:AU$161,$BY144))</f>
        <v>210</v>
      </c>
      <c r="CK144" s="119">
        <f>IF($BY144&lt;前期规划!$C$2,0,求节点(装备突破!$N$126:$N$161,装备突破!AV$126:AV$161,$BY144))</f>
        <v>30</v>
      </c>
      <c r="CL144" s="80">
        <f t="shared" si="111"/>
        <v>0</v>
      </c>
      <c r="CM144" s="80">
        <f t="shared" si="93"/>
        <v>0</v>
      </c>
      <c r="CN144" s="80">
        <f t="shared" si="94"/>
        <v>0</v>
      </c>
      <c r="CO144" s="80">
        <f t="shared" si="95"/>
        <v>0</v>
      </c>
      <c r="CP144" s="80">
        <f t="shared" si="96"/>
        <v>5.8951690891041535</v>
      </c>
      <c r="CQ144" s="80">
        <f t="shared" si="97"/>
        <v>5.5182897852167923</v>
      </c>
      <c r="CT144" s="80">
        <v>139</v>
      </c>
      <c r="CU144" s="119">
        <f>[4]军团势力点战斗奖励设计!GZ148+求节点(活动投放!$S$166:$S$201,活动投放!AN$166:AN$201,$CT144)</f>
        <v>61.628981302607144</v>
      </c>
      <c r="CV144" s="119">
        <f>[4]军团势力点战斗奖励设计!HA148+求节点(活动投放!$S$166:$S$201,活动投放!AO$166:AO$201,$CT144)</f>
        <v>499.85631822137839</v>
      </c>
      <c r="CW144" s="119">
        <f>[4]军团势力点战斗奖励设计!HB148+求节点(活动投放!$S$166:$S$201,活动投放!AP$166:AP$201,$CT144)</f>
        <v>1124.6504492447777</v>
      </c>
      <c r="CX144" s="119">
        <f>[4]军团势力点战斗奖励设计!HC148+求节点(活动投放!$S$166:$S$201,活动投放!AQ$166:AQ$201,$CT144)</f>
        <v>622.49584101109258</v>
      </c>
      <c r="CY144" s="119">
        <f>[4]军团势力点战斗奖励设计!HD148+求节点(活动投放!$S$166:$S$201,活动投放!AR$166:AR$201,$CT144)</f>
        <v>1202.70350991646</v>
      </c>
      <c r="CZ144" s="119">
        <f>[4]军团势力点战斗奖励设计!HE148+求节点(活动投放!$S$166:$S$201,活动投放!AS$166:AS$201,$CT144)</f>
        <v>217.37049191917663</v>
      </c>
      <c r="DA144" s="119">
        <f>IF($CT144&lt;前期规划!$C$2,0,求节点(装备突破!$N$166:$N$201,装备突破!AQ$166:AQ$201,$CT144))</f>
        <v>0</v>
      </c>
      <c r="DB144" s="119">
        <f>IF($CT144&lt;前期规划!$C$2,0,求节点(装备突破!$N$166:$N$201,装备突破!AR$166:AR$201,$CT144))</f>
        <v>0</v>
      </c>
      <c r="DC144" s="119">
        <f>IF($CT144&lt;前期规划!$C$2,0,求节点(装备突破!$N$166:$N$201,装备突破!AS$166:AS$201,$CT144))</f>
        <v>0</v>
      </c>
      <c r="DD144" s="119">
        <f>IF($CT144&lt;前期规划!$C$2,0,求节点(装备突破!$N$166:$N$201,装备突破!AT$166:AT$201,$CT144))</f>
        <v>0</v>
      </c>
      <c r="DE144" s="119">
        <f>IF($CT144&lt;前期规划!$C$2,0,求节点(装备突破!$N$166:$N$201,装备突破!AU$166:AU$201,$CT144))</f>
        <v>280</v>
      </c>
      <c r="DF144" s="119">
        <f>IF($CT144&lt;前期规划!$C$2,0,求节点(装备突破!$N$166:$N$201,装备突破!AV$166:AV$201,$CT144))</f>
        <v>40</v>
      </c>
      <c r="DG144" s="80">
        <f t="shared" si="112"/>
        <v>0</v>
      </c>
      <c r="DH144" s="80">
        <f t="shared" si="98"/>
        <v>0</v>
      </c>
      <c r="DI144" s="80">
        <f t="shared" si="99"/>
        <v>0</v>
      </c>
      <c r="DJ144" s="80">
        <f t="shared" si="100"/>
        <v>0</v>
      </c>
      <c r="DK144" s="80">
        <f t="shared" si="101"/>
        <v>4.2953696782730715</v>
      </c>
      <c r="DL144" s="80">
        <f t="shared" si="102"/>
        <v>5.4342622979794157</v>
      </c>
      <c r="DN144" s="128">
        <f>[4]军团势力点战斗奖励设计!HE148/CZ144</f>
        <v>0.32630725742277356</v>
      </c>
      <c r="DO144" s="128">
        <f>求节点(活动投放!$S$166:$S$201,活动投放!AS$166:AS$201,$CT144)/CZ144</f>
        <v>0.67369274257722656</v>
      </c>
      <c r="DU144" s="140">
        <v>139</v>
      </c>
      <c r="DV144" s="140">
        <f>[4]军团势力点战斗奖励设计!AA148+[4]军团势力点战斗奖励设计!AF148+求节点(活动投放!$S$6:$S$41,活动投放!$BC$6:$BC$41,$DU144)</f>
        <v>243397.20245052266</v>
      </c>
      <c r="DW144" s="140">
        <f>[4]军团势力点战斗奖励设计!AB148+[4]军团势力点战斗奖励设计!AG148+求节点(活动投放!$S$46:$S$81,活动投放!$BC$46:$BC$81,$DU144)</f>
        <v>203669.08106269344</v>
      </c>
      <c r="DX144" s="140">
        <f>[4]军团势力点战斗奖励设计!AC148+[4]军团势力点战斗奖励设计!AH148+求节点(活动投放!$S$86:$S$121,活动投放!$BC$86:$BC$121,$DU144)</f>
        <v>162733.20353854803</v>
      </c>
      <c r="DY144" s="140">
        <f>[4]军团势力点战斗奖励设计!AD148+[4]军团势力点战斗奖励设计!AI148+求节点(活动投放!$S$126:$S$161,活动投放!$BC$126:$BC$161,$DU144)</f>
        <v>120535.94873558625</v>
      </c>
      <c r="DZ144" s="140">
        <f>[4]军团势力点战斗奖励设计!AE148+[4]军团势力点战斗奖励设计!AJ148+求节点(活动投放!$S$166:$S$201,活动投放!$BC$166:$BC$201,$DU144)</f>
        <v>79324.990609992834</v>
      </c>
      <c r="EA144" s="140">
        <f>[4]军团势力点战斗奖励设计!BI148+[4]军团势力点战斗奖励设计!BN148+求节点(活动投放!$S$6:$S$41,活动投放!$BE$6:$BE$41,$DU144)</f>
        <v>1661.5251376725098</v>
      </c>
      <c r="EB144" s="140">
        <f>[4]军团势力点战斗奖励设计!BJ148+[4]军团势力点战斗奖励设计!BO148+求节点(活动投放!$S$46:$S$81,活动投放!$BE$46:$BE$81,$DU144)</f>
        <v>1141.4968706705588</v>
      </c>
      <c r="EC144" s="140">
        <f>[4]军团势力点战斗奖励设计!BK148+[4]军团势力点战斗奖励设计!BP148+求节点(活动投放!$S$86:$S$121,活动投放!$BE$86:$BE$121,$DU144)</f>
        <v>806.95844984072721</v>
      </c>
      <c r="ED144" s="140">
        <f>[4]军团势力点战斗奖励设计!BL148+[4]军团势力点战斗奖励设计!BQ148+求节点(活动投放!$S$126:$S$161,活动投放!$BE$126:$BE$161,$DU144)</f>
        <v>714.40389653568309</v>
      </c>
      <c r="EE144" s="140">
        <f>[4]军团势力点战斗奖励设计!BM148+[4]军团势力点战斗奖励设计!BR148+求节点(活动投放!$S$166:$S$201,活动投放!$BE$166:$BE$201,$DU144)</f>
        <v>867.41199976731616</v>
      </c>
      <c r="EF144" s="140">
        <f t="shared" si="113"/>
        <v>4.8830077244869381</v>
      </c>
      <c r="EG144" s="140">
        <f t="shared" si="114"/>
        <v>5.9474270523127659</v>
      </c>
      <c r="EH144" s="140">
        <f t="shared" si="115"/>
        <v>6.7220810675224296</v>
      </c>
      <c r="EI144" s="140">
        <f t="shared" si="116"/>
        <v>5.6240804079267654</v>
      </c>
      <c r="EJ144" s="140">
        <f t="shared" si="117"/>
        <v>3.0483396060646233</v>
      </c>
      <c r="EM144" s="140">
        <v>139</v>
      </c>
      <c r="EN144" s="140">
        <f>[4]军团势力点战斗奖励设计!AK148+[4]军团势力点战斗奖励设计!AP148+求节点(活动投放!$S$6:$S$41,活动投放!$BD$6:$BD$41,$EM144)</f>
        <v>204286.33887674654</v>
      </c>
      <c r="EO144" s="140">
        <f>[4]军团势力点战斗奖励设计!AL148+[4]军团势力点战斗奖励设计!AQ148+求节点(活动投放!$S$46:$S$81,活动投放!$BD$46:$BD$81,$EM144)</f>
        <v>187813.36533094471</v>
      </c>
      <c r="EP144" s="140">
        <f>[4]军团势力点战斗奖励设计!AM148+[4]军团势力点战斗奖励设计!AR148+求节点(活动投放!$S$86:$S$121,活动投放!$BD$86:$BD$121,$EM144)</f>
        <v>162959.92544644058</v>
      </c>
      <c r="EQ144" s="140">
        <f>[4]军团势力点战斗奖励设计!AN148+[4]军团势力点战斗奖励设计!AS148+求节点(活动投放!$S$126:$S$161,活动投放!$BD$126:$BD$161,$EM144)</f>
        <v>138384.86606504515</v>
      </c>
      <c r="ER144" s="140">
        <f>[4]军团势力点战斗奖励设计!AO148+[4]军团势力点战斗奖励设计!AT148+求节点(活动投放!$S$166:$S$201,活动投放!$BD$166:$BD$201,$EM144)</f>
        <v>136084.2475901655</v>
      </c>
      <c r="ES144" s="140">
        <f>[4]军团势力点战斗奖励设计!BS148+[4]军团势力点战斗奖励设计!BX148+求节点(活动投放!$S$6:$S$41,活动投放!$BF$6:$BF$41,$EM144)</f>
        <v>4085.7267775349324</v>
      </c>
      <c r="ET144" s="140">
        <f>[4]军团势力点战斗奖励设计!BT148+[4]军团势力点战斗奖励设计!BY148+求节点(活动投放!$S$46:$S$81,活动投放!$BF$46:$BF$81,$EM144)</f>
        <v>3756.2673066188963</v>
      </c>
      <c r="EU144" s="140">
        <f>[4]军团势力点战斗奖励设计!BU148+[4]军团势力点战斗奖励设计!BZ148+求节点(活动投放!$S$86:$S$121,活动投放!$BF$86:$BF$121,$EM144)</f>
        <v>3259.198508928811</v>
      </c>
      <c r="EV144" s="140">
        <f>[4]军团势力点战斗奖励设计!BV148+[4]军团势力点战斗奖励设计!CA148+求节点(活动投放!$S$126:$S$161,活动投放!$BF$126:$BF$161,$EM144)</f>
        <v>2767.6973213009032</v>
      </c>
      <c r="EW144" s="140">
        <f>[4]军团势力点战斗奖励设计!BW148+[4]军团势力点战斗奖励设计!CB148+求节点(活动投放!$S$166:$S$201,活动投放!$BF$166:$BF$201,$EM144)</f>
        <v>2721.6849518033109</v>
      </c>
      <c r="EX144" s="140">
        <f t="shared" si="118"/>
        <v>0.99999999999999956</v>
      </c>
      <c r="EY144" s="140">
        <f t="shared" si="119"/>
        <v>0.99999999999999944</v>
      </c>
      <c r="EZ144" s="140">
        <f t="shared" si="120"/>
        <v>1.0000000000000002</v>
      </c>
      <c r="FA144" s="140">
        <f t="shared" si="121"/>
        <v>0.99999999999999989</v>
      </c>
      <c r="FB144" s="140">
        <f t="shared" si="122"/>
        <v>0.99999999999999967</v>
      </c>
    </row>
    <row r="145" spans="2:158" x14ac:dyDescent="0.15">
      <c r="B145" s="80">
        <v>140</v>
      </c>
      <c r="C145" s="119">
        <f>[4]军团势力点战斗奖励设计!GB149+求节点(活动投放!$S$6:$S$41,活动投放!AN$6:AN$41,$B145)</f>
        <v>290.98454404687169</v>
      </c>
      <c r="D145" s="119">
        <f>[4]军团势力点战斗奖励设计!GC149+求节点(活动投放!$S$6:$S$41,活动投放!AO$6:AO$41,$B145)</f>
        <v>1134.08449189869</v>
      </c>
      <c r="E145" s="119">
        <f>[4]军团势力点战斗奖励设计!GD149+求节点(活动投放!$S$6:$S$41,活动投放!AP$6:AP$41,$B145)</f>
        <v>1883.0426217349532</v>
      </c>
      <c r="F145" s="119">
        <f>[4]军团势力点战斗奖励设计!GE149+求节点(活动投放!$S$6:$S$41,活动投放!AQ$6:AQ$41,$B145)</f>
        <v>1159.9370006487295</v>
      </c>
      <c r="G145" s="119">
        <f>[4]军团势力点战斗奖励设计!GF149+求节点(活动投放!$S$6:$S$41,活动投放!AR$6:AR$41,$B145)</f>
        <v>1991.624781949693</v>
      </c>
      <c r="H145" s="119">
        <f>[4]军团势力点战斗奖励设计!GG149+求节点(活动投放!$S$6:$S$41,活动投放!AS$6:AS$41,$B145)</f>
        <v>223.93584789412432</v>
      </c>
      <c r="I145" s="119">
        <f>IF($B145&lt;前期规划!$C$2,0,求节点(装备突破!$N$6:$N$41,装备突破!AQ$6:AQ$41,$B145))</f>
        <v>0</v>
      </c>
      <c r="J145" s="119">
        <f>IF($B145&lt;前期规划!$C$2,0,求节点(装备突破!$N$6:$N$41,装备突破!AR$6:AR$41,$B145))</f>
        <v>0</v>
      </c>
      <c r="K145" s="119">
        <f>IF($B145&lt;前期规划!$C$2,0,求节点(装备突破!$N$6:$N$41,装备突破!AS$6:AS$41,$B145))</f>
        <v>0</v>
      </c>
      <c r="L145" s="119">
        <f>IF($B145&lt;前期规划!$C$2,0,求节点(装备突破!$N$6:$N$41,装备突破!AT$6:AT$41,$B145))</f>
        <v>0</v>
      </c>
      <c r="M145" s="119">
        <f>IF($B145&lt;前期规划!$C$2,0,求节点(装备突破!$N$6:$N$41,装备突破!AU$6:AU$41,$B145))</f>
        <v>117.54545454545456</v>
      </c>
      <c r="N145" s="119">
        <f>IF($B145&lt;前期规划!$C$2,0,求节点(装备突破!$N$6:$N$41,装备突破!AV$6:AV$41,$B145))</f>
        <v>2.4545454545454541</v>
      </c>
      <c r="O145" s="80">
        <f t="shared" si="103"/>
        <v>0</v>
      </c>
      <c r="P145" s="80">
        <f t="shared" si="104"/>
        <v>0</v>
      </c>
      <c r="Q145" s="80">
        <f t="shared" si="105"/>
        <v>0</v>
      </c>
      <c r="R145" s="80">
        <f t="shared" si="106"/>
        <v>0</v>
      </c>
      <c r="S145" s="80">
        <f t="shared" si="107"/>
        <v>16.943443620608367</v>
      </c>
      <c r="T145" s="80">
        <f t="shared" si="108"/>
        <v>91.233123216124739</v>
      </c>
      <c r="V145" s="128">
        <f>[4]军团势力点战斗奖励设计!GD149/E145</f>
        <v>0.98981620775905876</v>
      </c>
      <c r="W145" s="128">
        <f>求节点(活动投放!$S$6:$S$41,活动投放!AP$6:AP$41,$B145)/E145</f>
        <v>1.0183792240941342E-2</v>
      </c>
      <c r="Y145" s="128">
        <f>[4]军团势力点战斗奖励设计!GE149/F145</f>
        <v>0.99206521856300955</v>
      </c>
      <c r="Z145" s="128">
        <f>求节点(活动投放!$S$6:$S$41,活动投放!AQ$6:AQ$41,$B145)/F145</f>
        <v>7.9347814369904787E-3</v>
      </c>
      <c r="AB145" s="128">
        <f>[4]军团势力点战斗奖励设计!GF149/G145</f>
        <v>0.99116571450408564</v>
      </c>
      <c r="AC145" s="128">
        <f>求节点(活动投放!$S$6:$S$41,活动投放!AR$6:AR$41,$B145)/G145</f>
        <v>8.8342854959143798E-3</v>
      </c>
      <c r="AE145" s="128">
        <f>[4]军团势力点战斗奖励设计!GG149/H145</f>
        <v>0.97946215826682359</v>
      </c>
      <c r="AF145" s="128">
        <f>求节点(活动投放!$S$6:$S$41,活动投放!AS$6:AS$41,$B145)/H145</f>
        <v>2.0537841733176465E-2</v>
      </c>
      <c r="AI145" s="80">
        <v>140</v>
      </c>
      <c r="AJ145" s="119">
        <f>[4]军团势力点战斗奖励设计!GH149+求节点(活动投放!$S$46:$S$81,活动投放!AN$46:AN$81,$AI145)</f>
        <v>234.2504143508647</v>
      </c>
      <c r="AK145" s="119">
        <f>[4]军团势力点战斗奖励设计!GI149+求节点(活动投放!$S$46:$S$81,活动投放!AO$46:AO$81,$AI145)</f>
        <v>807.71890566714387</v>
      </c>
      <c r="AL145" s="119">
        <f>[4]军团势力点战斗奖励设计!GJ149+求节点(活动投放!$S$46:$S$81,活动投放!AP$46:AP$81,$AI145)</f>
        <v>1599.8196584753694</v>
      </c>
      <c r="AM145" s="119">
        <f>[4]军团势力点战斗奖励设计!GK149+求节点(活动投放!$S$46:$S$81,活动投放!AQ$46:AQ$81,$AI145)</f>
        <v>995.41975327458601</v>
      </c>
      <c r="AN145" s="119">
        <f>[4]军团势力点战斗奖励设计!GL149+求节点(活动投放!$S$46:$S$81,活动投放!AR$46:AR$81,$AI145)</f>
        <v>1823.1795605243854</v>
      </c>
      <c r="AO145" s="119">
        <f>[4]军团势力点战斗奖励设计!GM149+求节点(活动投放!$S$46:$S$81,活动投放!AS$46:AS$81,$AI145)</f>
        <v>207.35579505709663</v>
      </c>
      <c r="AP145" s="119">
        <f>IF($AI145&lt;前期规划!$C$2,0,求节点(装备突破!$N$46:$N$81,装备突破!AQ$46:AQ$81,$AI145))</f>
        <v>0</v>
      </c>
      <c r="AQ145" s="119">
        <f>IF($AI145&lt;前期规划!$C$2,0,求节点(装备突破!$N$46:$N$81,装备突破!AR$46:AR$81,$AI145))</f>
        <v>0</v>
      </c>
      <c r="AR145" s="119">
        <f>IF($AI145&lt;前期规划!$C$2,0,求节点(装备突破!$N$46:$N$81,装备突破!AS$46:AS$81,$AI145))</f>
        <v>0</v>
      </c>
      <c r="AS145" s="119">
        <f>IF($AI145&lt;前期规划!$C$2,0,求节点(装备突破!$N$46:$N$81,装备突破!AT$46:AT$81,$AI145))</f>
        <v>0</v>
      </c>
      <c r="AT145" s="119">
        <f>IF($AI145&lt;前期规划!$C$2,0,求节点(装备突破!$N$46:$N$81,装备突破!AU$46:AU$81,$AI145))</f>
        <v>151.81818181818181</v>
      </c>
      <c r="AU145" s="119">
        <f>IF($AI145&lt;前期规划!$C$2,0,求节点(装备突破!$N$46:$N$81,装备突破!AV$46:AV$81,$AI145))</f>
        <v>8.1818181818181817</v>
      </c>
      <c r="AV145" s="80">
        <f t="shared" si="109"/>
        <v>0</v>
      </c>
      <c r="AW145" s="80">
        <f t="shared" si="83"/>
        <v>0</v>
      </c>
      <c r="AX145" s="80">
        <f t="shared" si="84"/>
        <v>0</v>
      </c>
      <c r="AY145" s="80">
        <f t="shared" si="85"/>
        <v>0</v>
      </c>
      <c r="AZ145" s="80">
        <f t="shared" si="86"/>
        <v>12.008967165130683</v>
      </c>
      <c r="BA145" s="80">
        <f t="shared" si="87"/>
        <v>25.343486062534033</v>
      </c>
      <c r="BD145" s="80">
        <v>140</v>
      </c>
      <c r="BE145" s="119">
        <f>[4]军团势力点战斗奖励设计!GN149+求节点(活动投放!$S$86:$S$121,活动投放!AN$86:AN$121,$BD145)</f>
        <v>164.42807037471789</v>
      </c>
      <c r="BF145" s="119">
        <f>[4]军团势力点战斗奖励设计!GO149+求节点(活动投放!$S$86:$S$121,活动投放!AO$86:AO$121,$BD145)</f>
        <v>564.37999810807707</v>
      </c>
      <c r="BG145" s="119">
        <f>[4]军团势力点战斗奖励设计!GP149+求节点(活动投放!$S$86:$S$121,活动投放!AP$86:AP$121,$BD145)</f>
        <v>1317.8176630844343</v>
      </c>
      <c r="BH145" s="119">
        <f>[4]军团势力点战斗奖励设计!GQ149+求节点(活动投放!$S$86:$S$121,活动投放!AQ$86:AQ$121,$BD145)</f>
        <v>826.3408148052373</v>
      </c>
      <c r="BI145" s="119">
        <f>[4]军团势力点战斗奖励设计!GR149+求节点(活动投放!$S$86:$S$121,活动投放!AR$86:AR$121,$BD145)</f>
        <v>1568.7988915714513</v>
      </c>
      <c r="BJ145" s="119">
        <f>[4]军团势力点战斗奖励设计!GS149+求节点(活动投放!$S$86:$S$121,活动投放!AS$86:AS$121,$BD145)</f>
        <v>183.12854447834243</v>
      </c>
      <c r="BK145" s="119">
        <f>IF($BD145&lt;前期规划!$C$2,0,求节点(装备突破!$N$86:$N$121,装备突破!AQ$86:AQ$121,$BD145))</f>
        <v>0</v>
      </c>
      <c r="BL145" s="119">
        <f>IF($BD145&lt;前期规划!$C$2,0,求节点(装备突破!$N$86:$N$121,装备突破!AR$86:AR$121,$BD145))</f>
        <v>0</v>
      </c>
      <c r="BM145" s="119">
        <f>IF($BD145&lt;前期规划!$C$2,0,求节点(装备突破!$N$86:$N$121,装备突破!AS$86:AS$121,$BD145))</f>
        <v>0</v>
      </c>
      <c r="BN145" s="119">
        <f>IF($BD145&lt;前期规划!$C$2,0,求节点(装备突破!$N$86:$N$121,装备突破!AT$86:AT$121,$BD145))</f>
        <v>0</v>
      </c>
      <c r="BO145" s="119">
        <f>IF($BD145&lt;前期规划!$C$2,0,求节点(装备突破!$N$86:$N$121,装备突破!AU$86:AU$121,$BD145))</f>
        <v>179.54545454545456</v>
      </c>
      <c r="BP145" s="119">
        <f>IF($BD145&lt;前期规划!$C$2,0,求节点(装备突破!$N$86:$N$121,装备突破!AV$86:AV$121,$BD145))</f>
        <v>20.454545454545453</v>
      </c>
      <c r="BQ145" s="80">
        <f t="shared" si="110"/>
        <v>0</v>
      </c>
      <c r="BR145" s="80">
        <f t="shared" si="88"/>
        <v>0</v>
      </c>
      <c r="BS145" s="80">
        <f t="shared" si="89"/>
        <v>0</v>
      </c>
      <c r="BT145" s="80">
        <f t="shared" si="90"/>
        <v>0</v>
      </c>
      <c r="BU145" s="80">
        <f t="shared" si="91"/>
        <v>8.7376140796384618</v>
      </c>
      <c r="BV145" s="80">
        <f t="shared" si="92"/>
        <v>8.9529510633856315</v>
      </c>
      <c r="BY145" s="80">
        <v>140</v>
      </c>
      <c r="BZ145" s="119">
        <f>[4]军团势力点战斗奖励设计!GT149+求节点(活动投放!$S$126:$S$161,活动投放!AN$126:AN$161,$BY145)</f>
        <v>95.085940621119036</v>
      </c>
      <c r="CA145" s="119">
        <f>[4]军团势力点战斗奖励设计!GU149+求节点(活动投放!$S$126:$S$161,活动投放!AO$126:AO$161,$BY145)</f>
        <v>451.95402547969155</v>
      </c>
      <c r="CB145" s="119">
        <f>[4]军团势力点战斗奖励设计!GV149+求节点(活动投放!$S$126:$S$161,活动投放!AP$126:AP$161,$BY145)</f>
        <v>1124.3522362195311</v>
      </c>
      <c r="CC145" s="119">
        <f>[4]军团势力点战斗奖励设计!GW149+求节点(活动投放!$S$126:$S$161,活动投放!AQ$126:AQ$161,$BY145)</f>
        <v>686.50443593685293</v>
      </c>
      <c r="CD145" s="119">
        <f>[4]军团势力点战斗奖励设计!GX149+求节点(活动投放!$S$126:$S$161,活动投放!AR$126:AR$161,$BY145)</f>
        <v>1315.14435040839</v>
      </c>
      <c r="CE145" s="119">
        <f>[4]军团势力点战斗奖励设计!GY149+求节点(活动投放!$S$126:$S$161,活动投放!AS$126:AS$161,$BY145)</f>
        <v>174.12189818945018</v>
      </c>
      <c r="CF145" s="119">
        <f>IF($BY145&lt;前期规划!$C$2,0,求节点(装备突破!$N$126:$N$161,装备突破!AQ$126:AQ$161,$BY145))</f>
        <v>0</v>
      </c>
      <c r="CG145" s="119">
        <f>IF($BY145&lt;前期规划!$C$2,0,求节点(装备突破!$N$126:$N$161,装备突破!AR$126:AR$161,$BY145))</f>
        <v>0</v>
      </c>
      <c r="CH145" s="119">
        <f>IF($BY145&lt;前期规划!$C$2,0,求节点(装备突破!$N$126:$N$161,装备突破!AS$126:AS$161,$BY145))</f>
        <v>0</v>
      </c>
      <c r="CI145" s="119">
        <f>IF($BY145&lt;前期规划!$C$2,0,求节点(装备突破!$N$126:$N$161,装备突破!AT$126:AT$161,$BY145))</f>
        <v>0</v>
      </c>
      <c r="CJ145" s="119">
        <f>IF($BY145&lt;前期规划!$C$2,0,求节点(装备突破!$N$126:$N$161,装备突破!AU$126:AU$161,$BY145))</f>
        <v>210</v>
      </c>
      <c r="CK145" s="119">
        <f>IF($BY145&lt;前期规划!$C$2,0,求节点(装备突破!$N$126:$N$161,装备突破!AV$126:AV$161,$BY145))</f>
        <v>30</v>
      </c>
      <c r="CL145" s="80">
        <f t="shared" si="111"/>
        <v>0</v>
      </c>
      <c r="CM145" s="80">
        <f t="shared" si="93"/>
        <v>0</v>
      </c>
      <c r="CN145" s="80">
        <f t="shared" si="94"/>
        <v>0</v>
      </c>
      <c r="CO145" s="80">
        <f t="shared" si="95"/>
        <v>0</v>
      </c>
      <c r="CP145" s="80">
        <f t="shared" si="96"/>
        <v>6.2625921448018573</v>
      </c>
      <c r="CQ145" s="80">
        <f t="shared" si="97"/>
        <v>5.804063272981673</v>
      </c>
      <c r="CT145" s="80">
        <v>140</v>
      </c>
      <c r="CU145" s="119">
        <f>[4]军团势力点战斗奖励设计!GZ149+求节点(活动投放!$S$166:$S$201,活动投放!AN$166:AN$201,$CT145)</f>
        <v>61.628981302607144</v>
      </c>
      <c r="CV145" s="119">
        <f>[4]军团势力点战斗奖励设计!HA149+求节点(活动投放!$S$166:$S$201,活动投放!AO$166:AO$201,$CT145)</f>
        <v>499.85631822137839</v>
      </c>
      <c r="CW145" s="119">
        <f>[4]军团势力点战斗奖励设计!HB149+求节点(活动投放!$S$166:$S$201,活动投放!AP$166:AP$201,$CT145)</f>
        <v>1156.2413308377716</v>
      </c>
      <c r="CX145" s="119">
        <f>[4]军团势力点战斗奖励设计!HC149+求节点(活动投放!$S$166:$S$201,活动投放!AQ$166:AQ$201,$CT145)</f>
        <v>643.55642873975512</v>
      </c>
      <c r="CY145" s="119">
        <f>[4]军团势力点战斗奖励设计!HD149+求节点(活动投放!$S$166:$S$201,活动投放!AR$166:AR$201,$CT145)</f>
        <v>1250.0898323059509</v>
      </c>
      <c r="CZ145" s="119">
        <f>[4]军团势力点战斗奖励设计!HE149+求节点(活动投放!$S$166:$S$201,活动投放!AS$166:AS$201,$CT145)</f>
        <v>222.63563885134226</v>
      </c>
      <c r="DA145" s="119">
        <f>IF($CT145&lt;前期规划!$C$2,0,求节点(装备突破!$N$166:$N$201,装备突破!AQ$166:AQ$201,$CT145))</f>
        <v>0</v>
      </c>
      <c r="DB145" s="119">
        <f>IF($CT145&lt;前期规划!$C$2,0,求节点(装备突破!$N$166:$N$201,装备突破!AR$166:AR$201,$CT145))</f>
        <v>0</v>
      </c>
      <c r="DC145" s="119">
        <f>IF($CT145&lt;前期规划!$C$2,0,求节点(装备突破!$N$166:$N$201,装备突破!AS$166:AS$201,$CT145))</f>
        <v>0</v>
      </c>
      <c r="DD145" s="119">
        <f>IF($CT145&lt;前期规划!$C$2,0,求节点(装备突破!$N$166:$N$201,装备突破!AT$166:AT$201,$CT145))</f>
        <v>0</v>
      </c>
      <c r="DE145" s="119">
        <f>IF($CT145&lt;前期规划!$C$2,0,求节点(装备突破!$N$166:$N$201,装备突破!AU$166:AU$201,$CT145))</f>
        <v>280</v>
      </c>
      <c r="DF145" s="119">
        <f>IF($CT145&lt;前期规划!$C$2,0,求节点(装备突破!$N$166:$N$201,装备突破!AV$166:AV$201,$CT145))</f>
        <v>40</v>
      </c>
      <c r="DG145" s="80">
        <f t="shared" si="112"/>
        <v>0</v>
      </c>
      <c r="DH145" s="80">
        <f t="shared" si="98"/>
        <v>0</v>
      </c>
      <c r="DI145" s="80">
        <f t="shared" si="99"/>
        <v>0</v>
      </c>
      <c r="DJ145" s="80">
        <f t="shared" si="100"/>
        <v>0</v>
      </c>
      <c r="DK145" s="80">
        <f t="shared" si="101"/>
        <v>4.4646065439498246</v>
      </c>
      <c r="DL145" s="80">
        <f t="shared" si="102"/>
        <v>5.5658909712835563</v>
      </c>
      <c r="DN145" s="128">
        <f>[4]军团势力点战斗奖励设计!HE149/CZ145</f>
        <v>0.34223952817288106</v>
      </c>
      <c r="DO145" s="128">
        <f>求节点(活动投放!$S$166:$S$201,活动投放!AS$166:AS$201,$CT145)/CZ145</f>
        <v>0.65776047182711905</v>
      </c>
      <c r="DU145" s="140">
        <v>140</v>
      </c>
      <c r="DV145" s="140">
        <f>[4]军团势力点战斗奖励设计!AA149+[4]军团势力点战斗奖励设计!AF149+求节点(活动投放!$S$6:$S$41,活动投放!$BC$6:$BC$41,$DU145)</f>
        <v>259855.01445043678</v>
      </c>
      <c r="DW145" s="140">
        <f>[4]军团势力点战斗奖励设计!AB149+[4]军团势力点战斗奖励设计!AG149+求节点(活动投放!$S$46:$S$81,活动投放!$BC$46:$BC$81,$DU145)</f>
        <v>217522.07029502071</v>
      </c>
      <c r="DX145" s="140">
        <f>[4]军团势力点战斗奖励设计!AC149+[4]军团势力点战斗奖励设计!AH149+求节点(活动投放!$S$86:$S$121,活动投放!$BC$86:$BC$121,$DU145)</f>
        <v>173155.89863768991</v>
      </c>
      <c r="DY145" s="140">
        <f>[4]军团势力点战斗奖励设计!AD149+[4]军团势力点战斗奖励设计!AI149+求节点(活动投放!$S$126:$S$161,活动投放!$BC$126:$BC$161,$DU145)</f>
        <v>127917.98821434504</v>
      </c>
      <c r="DZ145" s="140">
        <f>[4]军团势力点战斗奖励设计!AE149+[4]军团势力点战斗奖励设计!AJ149+求节点(活动投放!$S$166:$S$201,活动投放!$BC$166:$BC$201,$DU145)</f>
        <v>83398.972387970804</v>
      </c>
      <c r="EA145" s="140">
        <f>[4]军团势力点战斗奖励设计!BI149+[4]军团势力点战斗奖励设计!BN149+求节点(活动投放!$S$6:$S$41,活动投放!$BE$6:$BE$41,$DU145)</f>
        <v>1661.5251376725098</v>
      </c>
      <c r="EB145" s="140">
        <f>[4]军团势力点战斗奖励设计!BJ149+[4]军团势力点战斗奖励设计!BO149+求节点(活动投放!$S$46:$S$81,活动投放!$BE$46:$BE$81,$DU145)</f>
        <v>1141.4968706705588</v>
      </c>
      <c r="EC145" s="140">
        <f>[4]军团势力点战斗奖励设计!BK149+[4]军团势力点战斗奖励设计!BP149+求节点(活动投放!$S$86:$S$121,活动投放!$BE$86:$BE$121,$DU145)</f>
        <v>806.95844984072721</v>
      </c>
      <c r="ED145" s="140">
        <f>[4]军团势力点战斗奖励设计!BL149+[4]军团势力点战斗奖励设计!BQ149+求节点(活动投放!$S$126:$S$161,活动投放!$BE$126:$BE$161,$DU145)</f>
        <v>714.40389653568309</v>
      </c>
      <c r="EE145" s="140">
        <f>[4]军团势力点战斗奖励设计!BM149+[4]军团势力点战斗奖励设计!BR149+求节点(活动投放!$S$166:$S$201,活动投放!$BE$166:$BE$201,$DU145)</f>
        <v>867.41199976731616</v>
      </c>
      <c r="EF145" s="140">
        <f t="shared" si="113"/>
        <v>5.2131825264757596</v>
      </c>
      <c r="EG145" s="140">
        <f t="shared" si="114"/>
        <v>6.3519540550657236</v>
      </c>
      <c r="EH145" s="140">
        <f t="shared" si="115"/>
        <v>7.1526152171307134</v>
      </c>
      <c r="EI145" s="140">
        <f t="shared" si="116"/>
        <v>5.9685185945303605</v>
      </c>
      <c r="EJ145" s="140">
        <f t="shared" si="117"/>
        <v>3.2048965739595729</v>
      </c>
      <c r="EM145" s="140">
        <v>140</v>
      </c>
      <c r="EN145" s="140">
        <f>[4]军团势力点战斗奖励设计!AK149+[4]军团势力点战斗奖励设计!AP149+求节点(活动投放!$S$6:$S$41,活动投放!$BD$6:$BD$41,$EM145)</f>
        <v>221371.11514332407</v>
      </c>
      <c r="EO145" s="140">
        <f>[4]军团势力点战斗奖励设计!AL149+[4]军团势力点战斗奖励设计!AQ149+求节点(活动投放!$S$46:$S$81,活动投放!$BD$46:$BD$81,$EM145)</f>
        <v>202721.82040954448</v>
      </c>
      <c r="EP145" s="140">
        <f>[4]军团势力点战斗奖励设计!AM149+[4]军团势力点战斗奖励设计!AR149+求节点(活动投放!$S$86:$S$121,活动投放!$BD$86:$BD$121,$EM145)</f>
        <v>174573.78569977012</v>
      </c>
      <c r="EQ145" s="140">
        <f>[4]军团势力点战斗奖励设计!AN149+[4]军团势力点战斗奖励设计!AS149+求节点(活动投放!$S$126:$S$161,活动投放!$BD$126:$BD$161,$EM145)</f>
        <v>146958.07069799158</v>
      </c>
      <c r="ER145" s="140">
        <f>[4]军团势力点战斗奖励设计!AO149+[4]军团势力点战斗奖励设计!AT149+求节点(活动投放!$S$166:$S$201,活动投放!$BD$166:$BD$201,$EM145)</f>
        <v>141349.39452233113</v>
      </c>
      <c r="ES145" s="140">
        <f>[4]军团势力点战斗奖励设计!BS149+[4]军团势力点战斗奖励设计!BX149+求节点(活动投放!$S$6:$S$41,活动投放!$BF$6:$BF$41,$EM145)</f>
        <v>4427.4223028664828</v>
      </c>
      <c r="ET145" s="140">
        <f>[4]军团势力点战斗奖励设计!BT149+[4]军团势力点战斗奖励设计!BY149+求节点(活动投放!$S$46:$S$81,活动投放!$BF$46:$BF$81,$EM145)</f>
        <v>4054.4364081908925</v>
      </c>
      <c r="EU145" s="140">
        <f>[4]军团势力点战斗奖励设计!BU149+[4]军团势力点战斗奖励设计!BZ149+求节点(活动投放!$S$86:$S$121,活动投放!$BF$86:$BF$121,$EM145)</f>
        <v>3491.4757139954017</v>
      </c>
      <c r="EV145" s="140">
        <f>[4]军团势力点战斗奖励设计!BV149+[4]军团势力点战斗奖励设计!CA149+求节点(活动投放!$S$126:$S$161,活动投放!$BF$126:$BF$161,$EM145)</f>
        <v>2939.1614139598319</v>
      </c>
      <c r="EW145" s="140">
        <f>[4]军团势力点战斗奖励设计!BW149+[4]军团势力点战斗奖励设计!CB149+求节点(活动投放!$S$166:$S$201,活动投放!$BF$166:$BF$201,$EM145)</f>
        <v>2826.9878904466232</v>
      </c>
      <c r="EX145" s="140">
        <f t="shared" si="118"/>
        <v>0.99999999999999978</v>
      </c>
      <c r="EY145" s="140">
        <f t="shared" si="119"/>
        <v>0.99999999999999933</v>
      </c>
      <c r="EZ145" s="140">
        <f t="shared" si="120"/>
        <v>1.0000000000000002</v>
      </c>
      <c r="FA145" s="140">
        <f t="shared" si="121"/>
        <v>1</v>
      </c>
      <c r="FB145" s="140">
        <f t="shared" si="122"/>
        <v>0.99999999999999989</v>
      </c>
    </row>
    <row r="146" spans="2:158" x14ac:dyDescent="0.15">
      <c r="B146" s="80">
        <v>141</v>
      </c>
      <c r="C146" s="119">
        <f>[4]军团势力点战斗奖励设计!GB150+求节点(活动投放!$S$6:$S$41,活动投放!AN$6:AN$41,$B146)</f>
        <v>290.98454404687169</v>
      </c>
      <c r="D146" s="119">
        <f>[4]军团势力点战斗奖励设计!GC150+求节点(活动投放!$S$6:$S$41,活动投放!AO$6:AO$41,$B146)</f>
        <v>1134.08449189869</v>
      </c>
      <c r="E146" s="119">
        <f>[4]军团势力点战斗奖励设计!GD150+求节点(活动投放!$S$6:$S$41,活动投放!AP$6:AP$41,$B146)</f>
        <v>1992.9086806302771</v>
      </c>
      <c r="F146" s="119">
        <f>[4]军团势力点战斗奖励设计!GE150+求节点(活动投放!$S$6:$S$41,活动投放!AQ$6:AQ$41,$B146)</f>
        <v>1233.1810399122787</v>
      </c>
      <c r="G146" s="119">
        <f>[4]军团势力点战斗奖励设计!GF150+求节点(活动投放!$S$6:$S$41,活动投放!AR$6:AR$41,$B146)</f>
        <v>2156.4238702926787</v>
      </c>
      <c r="H146" s="119">
        <f>[4]军团势力点战斗奖励设计!GG150+求节点(活动投放!$S$6:$S$41,活动投放!AS$6:AS$41,$B146)</f>
        <v>242.24685771001165</v>
      </c>
      <c r="I146" s="119">
        <f>IF($B146&lt;前期规划!$C$2,0,求节点(装备突破!$N$6:$N$41,装备突破!AQ$6:AQ$41,$B146))</f>
        <v>0</v>
      </c>
      <c r="J146" s="119">
        <f>IF($B146&lt;前期规划!$C$2,0,求节点(装备突破!$N$6:$N$41,装备突破!AR$6:AR$41,$B146))</f>
        <v>0</v>
      </c>
      <c r="K146" s="119">
        <f>IF($B146&lt;前期规划!$C$2,0,求节点(装备突破!$N$6:$N$41,装备突破!AS$6:AS$41,$B146))</f>
        <v>0</v>
      </c>
      <c r="L146" s="119">
        <f>IF($B146&lt;前期规划!$C$2,0,求节点(装备突破!$N$6:$N$41,装备突破!AT$6:AT$41,$B146))</f>
        <v>0</v>
      </c>
      <c r="M146" s="119">
        <f>IF($B146&lt;前期规划!$C$2,0,求节点(装备突破!$N$6:$N$41,装备突破!AU$6:AU$41,$B146))</f>
        <v>117.54545454545456</v>
      </c>
      <c r="N146" s="119">
        <f>IF($B146&lt;前期规划!$C$2,0,求节点(装备突破!$N$6:$N$41,装备突破!AV$6:AV$41,$B146))</f>
        <v>2.4545454545454541</v>
      </c>
      <c r="O146" s="80">
        <f t="shared" si="103"/>
        <v>0</v>
      </c>
      <c r="P146" s="80">
        <f t="shared" si="104"/>
        <v>0</v>
      </c>
      <c r="Q146" s="80">
        <f t="shared" si="105"/>
        <v>0</v>
      </c>
      <c r="R146" s="80">
        <f t="shared" si="106"/>
        <v>0</v>
      </c>
      <c r="S146" s="80">
        <f t="shared" si="107"/>
        <v>18.34544669235844</v>
      </c>
      <c r="T146" s="80">
        <f t="shared" si="108"/>
        <v>98.693164252226993</v>
      </c>
      <c r="V146" s="128">
        <f>[4]军团势力点战斗奖励设计!GD150/E146</f>
        <v>0.99037762491228576</v>
      </c>
      <c r="W146" s="128">
        <f>求节点(活动投放!$S$6:$S$41,活动投放!AP$6:AP$41,$B146)/E146</f>
        <v>9.6223750877142515E-3</v>
      </c>
      <c r="Y146" s="128">
        <f>[4]军团势力点战斗奖励设计!GE150/F146</f>
        <v>0.99253650008965377</v>
      </c>
      <c r="Z146" s="128">
        <f>求节点(活动投放!$S$6:$S$41,活动投放!AQ$6:AQ$41,$B146)/F146</f>
        <v>7.4634999103462205E-3</v>
      </c>
      <c r="AB146" s="128">
        <f>[4]军团势力点战斗奖励设计!GF150/G146</f>
        <v>0.99184085180707371</v>
      </c>
      <c r="AC146" s="128">
        <f>求节点(活动投放!$S$6:$S$41,活动投放!AR$6:AR$41,$B146)/G146</f>
        <v>8.159148192926376E-3</v>
      </c>
      <c r="AE146" s="128">
        <f>[4]军团势力点战斗奖励设计!GG150/H146</f>
        <v>0.98101457725433228</v>
      </c>
      <c r="AF146" s="128">
        <f>求节点(活动投放!$S$6:$S$41,活动投放!AS$6:AS$41,$B146)/H146</f>
        <v>1.8985422745667786E-2</v>
      </c>
      <c r="AI146" s="80">
        <v>141</v>
      </c>
      <c r="AJ146" s="119">
        <f>[4]军团势力点战斗奖励设计!GH150+求节点(活动投放!$S$46:$S$81,活动投放!AN$46:AN$81,$AI146)</f>
        <v>234.2504143508647</v>
      </c>
      <c r="AK146" s="119">
        <f>[4]军团势力点战斗奖励设计!GI150+求节点(活动投放!$S$46:$S$81,活动投放!AO$46:AO$81,$AI146)</f>
        <v>807.71890566714387</v>
      </c>
      <c r="AL146" s="119">
        <f>[4]军团势力点战斗奖励设计!GJ150+求节点(活动投放!$S$46:$S$81,活动投放!AP$46:AP$81,$AI146)</f>
        <v>1692.5837405401119</v>
      </c>
      <c r="AM146" s="119">
        <f>[4]军团势力点战斗奖励设计!GK150+求节点(活动投放!$S$46:$S$81,活动投放!AQ$46:AQ$81,$AI146)</f>
        <v>1057.262474651081</v>
      </c>
      <c r="AN146" s="119">
        <f>[4]军团势力点战斗奖励设计!GL150+求节点(活动投放!$S$46:$S$81,活动投放!AR$46:AR$81,$AI146)</f>
        <v>1962.3256836214991</v>
      </c>
      <c r="AO146" s="119">
        <f>[4]军团势力点战斗奖励设计!GM150+求节点(活动投放!$S$46:$S$81,活动投放!AS$46:AS$81,$AI146)</f>
        <v>222.81647540122037</v>
      </c>
      <c r="AP146" s="119">
        <f>IF($AI146&lt;前期规划!$C$2,0,求节点(装备突破!$N$46:$N$81,装备突破!AQ$46:AQ$81,$AI146))</f>
        <v>0</v>
      </c>
      <c r="AQ146" s="119">
        <f>IF($AI146&lt;前期规划!$C$2,0,求节点(装备突破!$N$46:$N$81,装备突破!AR$46:AR$81,$AI146))</f>
        <v>0</v>
      </c>
      <c r="AR146" s="119">
        <f>IF($AI146&lt;前期规划!$C$2,0,求节点(装备突破!$N$46:$N$81,装备突破!AS$46:AS$81,$AI146))</f>
        <v>0</v>
      </c>
      <c r="AS146" s="119">
        <f>IF($AI146&lt;前期规划!$C$2,0,求节点(装备突破!$N$46:$N$81,装备突破!AT$46:AT$81,$AI146))</f>
        <v>0</v>
      </c>
      <c r="AT146" s="119">
        <f>IF($AI146&lt;前期规划!$C$2,0,求节点(装备突破!$N$46:$N$81,装备突破!AU$46:AU$81,$AI146))</f>
        <v>151.81818181818181</v>
      </c>
      <c r="AU146" s="119">
        <f>IF($AI146&lt;前期规划!$C$2,0,求节点(装备突破!$N$46:$N$81,装备突破!AV$46:AV$81,$AI146))</f>
        <v>8.1818181818181817</v>
      </c>
      <c r="AV146" s="80">
        <f t="shared" si="109"/>
        <v>0</v>
      </c>
      <c r="AW146" s="80">
        <f t="shared" si="83"/>
        <v>0</v>
      </c>
      <c r="AX146" s="80">
        <f t="shared" si="84"/>
        <v>0</v>
      </c>
      <c r="AY146" s="80">
        <f t="shared" si="85"/>
        <v>0</v>
      </c>
      <c r="AZ146" s="80">
        <f t="shared" si="86"/>
        <v>12.925498514872151</v>
      </c>
      <c r="BA146" s="80">
        <f t="shared" si="87"/>
        <v>27.233124771260268</v>
      </c>
      <c r="BD146" s="80">
        <v>141</v>
      </c>
      <c r="BE146" s="119">
        <f>[4]军团势力点战斗奖励设计!GN150+求节点(活动投放!$S$86:$S$121,活动投放!AN$86:AN$121,$BD146)</f>
        <v>164.42807037471789</v>
      </c>
      <c r="BF146" s="119">
        <f>[4]军团势力点战斗奖励设计!GO150+求节点(活动投放!$S$86:$S$121,活动投放!AO$86:AO$121,$BD146)</f>
        <v>564.37999810807707</v>
      </c>
      <c r="BG146" s="119">
        <f>[4]军团势力点战斗奖励设计!GP150+求节点(活动投放!$S$86:$S$121,活动投放!AP$86:AP$121,$BD146)</f>
        <v>1393.2167558951301</v>
      </c>
      <c r="BH146" s="119">
        <f>[4]军团势力点战斗奖励设计!GQ150+求节点(活动投放!$S$86:$S$121,活动投放!AQ$86:AQ$121,$BD146)</f>
        <v>876.60687667903426</v>
      </c>
      <c r="BI146" s="119">
        <f>[4]军团势力点战斗奖励设计!GR150+求节点(活动投放!$S$86:$S$121,活动投放!AR$86:AR$121,$BD146)</f>
        <v>1681.8975307874946</v>
      </c>
      <c r="BJ146" s="119">
        <f>[4]军团势力点战斗奖励设计!GS150+求节点(活动投放!$S$86:$S$121,活动投放!AS$86:AS$121,$BD146)</f>
        <v>195.69505994679167</v>
      </c>
      <c r="BK146" s="119">
        <f>IF($BD146&lt;前期规划!$C$2,0,求节点(装备突破!$N$86:$N$121,装备突破!AQ$86:AQ$121,$BD146))</f>
        <v>0</v>
      </c>
      <c r="BL146" s="119">
        <f>IF($BD146&lt;前期规划!$C$2,0,求节点(装备突破!$N$86:$N$121,装备突破!AR$86:AR$121,$BD146))</f>
        <v>0</v>
      </c>
      <c r="BM146" s="119">
        <f>IF($BD146&lt;前期规划!$C$2,0,求节点(装备突破!$N$86:$N$121,装备突破!AS$86:AS$121,$BD146))</f>
        <v>0</v>
      </c>
      <c r="BN146" s="119">
        <f>IF($BD146&lt;前期规划!$C$2,0,求节点(装备突破!$N$86:$N$121,装备突破!AT$86:AT$121,$BD146))</f>
        <v>0</v>
      </c>
      <c r="BO146" s="119">
        <f>IF($BD146&lt;前期规划!$C$2,0,求节点(装备突破!$N$86:$N$121,装备突破!AU$86:AU$121,$BD146))</f>
        <v>179.54545454545456</v>
      </c>
      <c r="BP146" s="119">
        <f>IF($BD146&lt;前期规划!$C$2,0,求节点(装备突破!$N$86:$N$121,装备突破!AV$86:AV$121,$BD146))</f>
        <v>20.454545454545453</v>
      </c>
      <c r="BQ146" s="80">
        <f t="shared" si="110"/>
        <v>0</v>
      </c>
      <c r="BR146" s="80">
        <f t="shared" si="88"/>
        <v>0</v>
      </c>
      <c r="BS146" s="80">
        <f t="shared" si="89"/>
        <v>0</v>
      </c>
      <c r="BT146" s="80">
        <f t="shared" si="90"/>
        <v>0</v>
      </c>
      <c r="BU146" s="80">
        <f t="shared" si="91"/>
        <v>9.3675305512214884</v>
      </c>
      <c r="BV146" s="80">
        <f t="shared" si="92"/>
        <v>9.567314041843149</v>
      </c>
      <c r="BY146" s="80">
        <v>141</v>
      </c>
      <c r="BZ146" s="119">
        <f>[4]军团势力点战斗奖励设计!GT150+求节点(活动投放!$S$126:$S$161,活动投放!AN$126:AN$161,$BY146)</f>
        <v>95.085940621119036</v>
      </c>
      <c r="CA146" s="119">
        <f>[4]军团势力点战斗奖励设计!GU150+求节点(活动投放!$S$126:$S$161,活动投放!AO$126:AO$161,$BY146)</f>
        <v>451.95402547969155</v>
      </c>
      <c r="CB146" s="119">
        <f>[4]军团势力点战斗奖励设计!GV150+求节点(活动投放!$S$126:$S$161,活动投放!AP$126:AP$161,$BY146)</f>
        <v>1181.8629418805369</v>
      </c>
      <c r="CC146" s="119">
        <f>[4]军团势力点战斗奖励设计!GW150+求节点(活动投放!$S$126:$S$161,活动投放!AQ$126:AQ$161,$BY146)</f>
        <v>724.84490637752356</v>
      </c>
      <c r="CD146" s="119">
        <f>[4]军团势力点战斗奖励设计!GX150+求节点(活动投放!$S$126:$S$161,活动投放!AR$126:AR$161,$BY146)</f>
        <v>1401.4104088998988</v>
      </c>
      <c r="CE146" s="119">
        <f>[4]军团势力点战斗奖励设计!GY150+求节点(活动投放!$S$126:$S$161,活动投放!AS$126:AS$161,$BY146)</f>
        <v>183.70701579961784</v>
      </c>
      <c r="CF146" s="119">
        <f>IF($BY146&lt;前期规划!$C$2,0,求节点(装备突破!$N$126:$N$161,装备突破!AQ$126:AQ$161,$BY146))</f>
        <v>0</v>
      </c>
      <c r="CG146" s="119">
        <f>IF($BY146&lt;前期规划!$C$2,0,求节点(装备突破!$N$126:$N$161,装备突破!AR$126:AR$161,$BY146))</f>
        <v>0</v>
      </c>
      <c r="CH146" s="119">
        <f>IF($BY146&lt;前期规划!$C$2,0,求节点(装备突破!$N$126:$N$161,装备突破!AS$126:AS$161,$BY146))</f>
        <v>0</v>
      </c>
      <c r="CI146" s="119">
        <f>IF($BY146&lt;前期规划!$C$2,0,求节点(装备突破!$N$126:$N$161,装备突破!AT$126:AT$161,$BY146))</f>
        <v>0</v>
      </c>
      <c r="CJ146" s="119">
        <f>IF($BY146&lt;前期规划!$C$2,0,求节点(装备突破!$N$126:$N$161,装备突破!AU$126:AU$161,$BY146))</f>
        <v>210</v>
      </c>
      <c r="CK146" s="119">
        <f>IF($BY146&lt;前期规划!$C$2,0,求节点(装备突破!$N$126:$N$161,装备突破!AV$126:AV$161,$BY146))</f>
        <v>30</v>
      </c>
      <c r="CL146" s="80">
        <f t="shared" si="111"/>
        <v>0</v>
      </c>
      <c r="CM146" s="80">
        <f t="shared" si="93"/>
        <v>0</v>
      </c>
      <c r="CN146" s="80">
        <f t="shared" si="94"/>
        <v>0</v>
      </c>
      <c r="CO146" s="80">
        <f t="shared" si="95"/>
        <v>0</v>
      </c>
      <c r="CP146" s="80">
        <f t="shared" si="96"/>
        <v>6.673382899523328</v>
      </c>
      <c r="CQ146" s="80">
        <f t="shared" si="97"/>
        <v>6.1235671933205946</v>
      </c>
      <c r="CT146" s="80">
        <v>141</v>
      </c>
      <c r="CU146" s="119">
        <f>[4]军团势力点战斗奖励设计!GZ150+求节点(活动投放!$S$166:$S$201,活动投放!AN$166:AN$201,$CT146)</f>
        <v>61.628981302607144</v>
      </c>
      <c r="CV146" s="119">
        <f>[4]军团势力点战斗奖励设计!HA150+求节点(活动投放!$S$166:$S$201,活动投放!AO$166:AO$201,$CT146)</f>
        <v>499.85631822137839</v>
      </c>
      <c r="CW146" s="119">
        <f>[4]军团势力点战斗奖励设计!HB150+求节点(活动投放!$S$166:$S$201,活动投放!AP$166:AP$201,$CT146)</f>
        <v>1190.7415017338562</v>
      </c>
      <c r="CX146" s="119">
        <f>[4]军团势力点战斗奖励设计!HC150+求节点(活动投放!$S$166:$S$201,活动投放!AQ$166:AQ$201,$CT146)</f>
        <v>666.55654267047828</v>
      </c>
      <c r="CY146" s="119">
        <f>[4]军团势力点战斗奖励设计!HD150+求节点(活动投放!$S$166:$S$201,活动投放!AR$166:AR$201,$CT146)</f>
        <v>1301.8400886500781</v>
      </c>
      <c r="CZ146" s="119">
        <f>[4]军团势力点战斗奖励设计!HE150+求节点(活动投放!$S$166:$S$201,活动投放!AS$166:AS$201,$CT146)</f>
        <v>228.38566733402308</v>
      </c>
      <c r="DA146" s="119">
        <f>IF($CT146&lt;前期规划!$C$2,0,求节点(装备突破!$N$166:$N$201,装备突破!AQ$166:AQ$201,$CT146))</f>
        <v>0</v>
      </c>
      <c r="DB146" s="119">
        <f>IF($CT146&lt;前期规划!$C$2,0,求节点(装备突破!$N$166:$N$201,装备突破!AR$166:AR$201,$CT146))</f>
        <v>0</v>
      </c>
      <c r="DC146" s="119">
        <f>IF($CT146&lt;前期规划!$C$2,0,求节点(装备突破!$N$166:$N$201,装备突破!AS$166:AS$201,$CT146))</f>
        <v>0</v>
      </c>
      <c r="DD146" s="119">
        <f>IF($CT146&lt;前期规划!$C$2,0,求节点(装备突破!$N$166:$N$201,装备突破!AT$166:AT$201,$CT146))</f>
        <v>0</v>
      </c>
      <c r="DE146" s="119">
        <f>IF($CT146&lt;前期规划!$C$2,0,求节点(装备突破!$N$166:$N$201,装备突破!AU$166:AU$201,$CT146))</f>
        <v>280</v>
      </c>
      <c r="DF146" s="119">
        <f>IF($CT146&lt;前期规划!$C$2,0,求节点(装备突破!$N$166:$N$201,装备突破!AV$166:AV$201,$CT146))</f>
        <v>40</v>
      </c>
      <c r="DG146" s="80">
        <f t="shared" si="112"/>
        <v>0</v>
      </c>
      <c r="DH146" s="80">
        <f t="shared" si="98"/>
        <v>0</v>
      </c>
      <c r="DI146" s="80">
        <f t="shared" si="99"/>
        <v>0</v>
      </c>
      <c r="DJ146" s="80">
        <f t="shared" si="100"/>
        <v>0</v>
      </c>
      <c r="DK146" s="80">
        <f t="shared" si="101"/>
        <v>4.6494288880359935</v>
      </c>
      <c r="DL146" s="80">
        <f t="shared" si="102"/>
        <v>5.7096416833505774</v>
      </c>
      <c r="DN146" s="128">
        <f>[4]军团势力点战斗奖励设计!HE150/CZ146</f>
        <v>0.35879985567476391</v>
      </c>
      <c r="DO146" s="128">
        <f>求节点(活动投放!$S$166:$S$201,活动投放!AS$166:AS$201,$CT146)/CZ146</f>
        <v>0.64120014432523609</v>
      </c>
      <c r="DU146" s="140">
        <v>141</v>
      </c>
      <c r="DV146" s="140">
        <f>[4]军团势力点战斗奖励设计!AA150+[4]军团势力点战斗奖励设计!AF150+求节点(活动投放!$S$6:$S$41,活动投放!$BC$6:$BC$41,$DU146)</f>
        <v>277494.06060335576</v>
      </c>
      <c r="DW146" s="140">
        <f>[4]军团势力点战斗奖励设计!AB150+[4]军团势力点战斗奖励设计!AG150+求节点(活动投放!$S$46:$S$81,活动投放!$BC$46:$BC$81,$DU146)</f>
        <v>231888.18919885252</v>
      </c>
      <c r="DX146" s="140">
        <f>[4]军团势力点战斗奖励设计!AC150+[4]军团势力点战斗奖励设计!AH150+求节点(活动投放!$S$86:$S$121,活动投放!$BC$86:$BC$121,$DU146)</f>
        <v>184433.54072475975</v>
      </c>
      <c r="DY146" s="140">
        <f>[4]军团势力点战斗奖励设计!AD150+[4]军团势力点战斗奖励设计!AI150+求节点(活动投放!$S$126:$S$161,活动投放!$BC$126:$BC$161,$DU146)</f>
        <v>136214.23244313328</v>
      </c>
      <c r="DZ146" s="140">
        <f>[4]军团势力点战斗奖励设计!AE150+[4]军团势力点战斗奖励设计!AJ150+求节点(活动投放!$S$166:$S$201,活动投放!$BC$166:$BC$201,$DU146)</f>
        <v>87860.127489272185</v>
      </c>
      <c r="EA146" s="140">
        <f>[4]军团势力点战斗奖励设计!BI150+[4]军团势力点战斗奖励设计!BN150+求节点(活动投放!$S$6:$S$41,活动投放!$BE$6:$BE$41,$DU146)</f>
        <v>1661.5251376725098</v>
      </c>
      <c r="EB146" s="140">
        <f>[4]军团势力点战斗奖励设计!BJ150+[4]军团势力点战斗奖励设计!BO150+求节点(活动投放!$S$46:$S$81,活动投放!$BE$46:$BE$81,$DU146)</f>
        <v>1141.4968706705588</v>
      </c>
      <c r="EC146" s="140">
        <f>[4]军团势力点战斗奖励设计!BK150+[4]军团势力点战斗奖励设计!BP150+求节点(活动投放!$S$86:$S$121,活动投放!$BE$86:$BE$121,$DU146)</f>
        <v>806.95844984072721</v>
      </c>
      <c r="ED146" s="140">
        <f>[4]军团势力点战斗奖励设计!BL150+[4]军团势力点战斗奖励设计!BQ150+求节点(活动投放!$S$126:$S$161,活动投放!$BE$126:$BE$161,$DU146)</f>
        <v>714.40389653568309</v>
      </c>
      <c r="EE146" s="140">
        <f>[4]军团势力点战斗奖励设计!BM150+[4]军团势力点战斗奖励设计!BR150+求节点(活动投放!$S$166:$S$201,活动投放!$BE$166:$BE$201,$DU146)</f>
        <v>867.41199976731616</v>
      </c>
      <c r="EF146" s="140">
        <f t="shared" si="113"/>
        <v>5.5670551172455474</v>
      </c>
      <c r="EG146" s="140">
        <f t="shared" si="114"/>
        <v>6.7714651745718335</v>
      </c>
      <c r="EH146" s="140">
        <f t="shared" si="115"/>
        <v>7.6184649804940259</v>
      </c>
      <c r="EI146" s="140">
        <f t="shared" si="116"/>
        <v>6.3556126118417957</v>
      </c>
      <c r="EJ146" s="140">
        <f t="shared" si="117"/>
        <v>3.376332028026694</v>
      </c>
      <c r="EM146" s="140">
        <v>141</v>
      </c>
      <c r="EN146" s="140">
        <f>[4]军团势力点战斗奖励设计!AK150+[4]军团势力点战斗奖励设计!AP150+求节点(活动投放!$S$6:$S$41,活动投放!$BD$6:$BD$41,$EM146)</f>
        <v>239682.12495921142</v>
      </c>
      <c r="EO146" s="140">
        <f>[4]军团势力点战斗奖励设计!AL150+[4]军团势力点战斗奖励设计!AQ150+求节点(活动投放!$S$46:$S$81,活动投放!$BD$46:$BD$81,$EM146)</f>
        <v>218182.50075366828</v>
      </c>
      <c r="EP146" s="140">
        <f>[4]军团势力点战斗奖励设计!AM150+[4]军团势力点战斗奖励设计!AR150+求节点(活动投放!$S$86:$S$121,活动投放!$BD$86:$BD$121,$EM146)</f>
        <v>187140.30116821936</v>
      </c>
      <c r="EQ146" s="140">
        <f>[4]军团势力点战斗奖励设计!AN150+[4]军团势力点战斗奖励设计!AS150+求节点(活动投放!$S$126:$S$161,活动投放!$BD$126:$BD$161,$EM146)</f>
        <v>156543.18830815924</v>
      </c>
      <c r="ER146" s="140">
        <f>[4]军团势力点战斗奖励设计!AO150+[4]军团势力点战斗奖励设计!AT150+求节点(活动投放!$S$166:$S$201,活动投放!$BD$166:$BD$201,$EM146)</f>
        <v>147099.42300501192</v>
      </c>
      <c r="ES146" s="140">
        <f>[4]军团势力点战斗奖励设计!BS150+[4]军团势力点战斗奖励设计!BX150+求节点(活动投放!$S$6:$S$41,活动投放!$BF$6:$BF$41,$EM146)</f>
        <v>4793.6424991842305</v>
      </c>
      <c r="ET146" s="140">
        <f>[4]军团势力点战斗奖励设计!BT150+[4]军团势力点战斗奖励设计!BY150+求节点(活动投放!$S$46:$S$81,活动投放!$BF$46:$BF$81,$EM146)</f>
        <v>4363.6500150733682</v>
      </c>
      <c r="EU146" s="140">
        <f>[4]军团势力点战斗奖励设计!BU150+[4]军团势力点战斗奖励设计!BZ150+求节点(活动投放!$S$86:$S$121,活动投放!$BF$86:$BF$121,$EM146)</f>
        <v>3742.8060233643869</v>
      </c>
      <c r="EV146" s="140">
        <f>[4]军团势力点战斗奖励设计!BV150+[4]军团势力点战斗奖励设计!CA150+求节点(活动投放!$S$126:$S$161,活动投放!$BF$126:$BF$161,$EM146)</f>
        <v>3130.8637661631851</v>
      </c>
      <c r="EW146" s="140">
        <f>[4]军团势力点战斗奖励设计!BW150+[4]军团势力点战斗奖励设计!CB150+求节点(活动投放!$S$166:$S$201,活动投放!$BF$166:$BF$201,$EM146)</f>
        <v>2941.9884601002395</v>
      </c>
      <c r="EX146" s="140">
        <f t="shared" si="118"/>
        <v>0.99999999999999967</v>
      </c>
      <c r="EY146" s="140">
        <f t="shared" si="119"/>
        <v>0.99999999999999933</v>
      </c>
      <c r="EZ146" s="140">
        <f t="shared" si="120"/>
        <v>1.0000000000000002</v>
      </c>
      <c r="FA146" s="140">
        <f t="shared" si="121"/>
        <v>0.99999999999999989</v>
      </c>
      <c r="FB146" s="140">
        <f t="shared" si="122"/>
        <v>0.99999999999999967</v>
      </c>
    </row>
    <row r="147" spans="2:158" x14ac:dyDescent="0.15">
      <c r="B147" s="80">
        <v>142</v>
      </c>
      <c r="C147" s="119">
        <f>[4]军团势力点战斗奖励设计!GB151+求节点(活动投放!$S$6:$S$41,活动投放!AN$6:AN$41,$B147)</f>
        <v>290.98454404687169</v>
      </c>
      <c r="D147" s="119">
        <f>[4]军团势力点战斗奖励设计!GC151+求节点(活动投放!$S$6:$S$41,活动投放!AO$6:AO$41,$B147)</f>
        <v>1134.08449189869</v>
      </c>
      <c r="E147" s="119">
        <f>[4]军团势力点战斗奖励设计!GD151+求节点(活动投放!$S$6:$S$41,活动投放!AP$6:AP$41,$B147)</f>
        <v>2110.6602069877395</v>
      </c>
      <c r="F147" s="119">
        <f>[4]军团势力点战斗奖励设计!GE151+求节点(活动投放!$S$6:$S$41,活动投放!AQ$6:AQ$41,$B147)</f>
        <v>1311.6820574839203</v>
      </c>
      <c r="G147" s="119">
        <f>[4]军团势力点战斗奖励设计!GF151+求节点(活动投放!$S$6:$S$41,活动投放!AR$6:AR$41,$B147)</f>
        <v>2333.0511598288717</v>
      </c>
      <c r="H147" s="119">
        <f>[4]军团势力点战斗奖励设计!GG151+求节点(活动投放!$S$6:$S$41,活动投放!AS$6:AS$41,$B147)</f>
        <v>261.87211210292202</v>
      </c>
      <c r="I147" s="119">
        <f>IF($B147&lt;前期规划!$C$2,0,求节点(装备突破!$N$6:$N$41,装备突破!AQ$6:AQ$41,$B147))</f>
        <v>0</v>
      </c>
      <c r="J147" s="119">
        <f>IF($B147&lt;前期规划!$C$2,0,求节点(装备突破!$N$6:$N$41,装备突破!AR$6:AR$41,$B147))</f>
        <v>0</v>
      </c>
      <c r="K147" s="119">
        <f>IF($B147&lt;前期规划!$C$2,0,求节点(装备突破!$N$6:$N$41,装备突破!AS$6:AS$41,$B147))</f>
        <v>0</v>
      </c>
      <c r="L147" s="119">
        <f>IF($B147&lt;前期规划!$C$2,0,求节点(装备突破!$N$6:$N$41,装备突破!AT$6:AT$41,$B147))</f>
        <v>0</v>
      </c>
      <c r="M147" s="119">
        <f>IF($B147&lt;前期规划!$C$2,0,求节点(装备突破!$N$6:$N$41,装备突破!AU$6:AU$41,$B147))</f>
        <v>117.54545454545456</v>
      </c>
      <c r="N147" s="119">
        <f>IF($B147&lt;前期规划!$C$2,0,求节点(装备突破!$N$6:$N$41,装备突破!AV$6:AV$41,$B147))</f>
        <v>2.4545454545454541</v>
      </c>
      <c r="O147" s="80">
        <f t="shared" si="103"/>
        <v>0</v>
      </c>
      <c r="P147" s="80">
        <f t="shared" si="104"/>
        <v>0</v>
      </c>
      <c r="Q147" s="80">
        <f t="shared" si="105"/>
        <v>0</v>
      </c>
      <c r="R147" s="80">
        <f t="shared" si="106"/>
        <v>0</v>
      </c>
      <c r="S147" s="80">
        <f t="shared" si="107"/>
        <v>19.848076379054589</v>
      </c>
      <c r="T147" s="80">
        <f t="shared" si="108"/>
        <v>106.68863826415343</v>
      </c>
      <c r="V147" s="128">
        <f>[4]军团势力点战斗奖励设计!GD151/E147</f>
        <v>0.99091444715871424</v>
      </c>
      <c r="W147" s="128">
        <f>求节点(活动投放!$S$6:$S$41,活动投放!AP$6:AP$41,$B147)/E147</f>
        <v>9.0855528412857652E-3</v>
      </c>
      <c r="Y147" s="128">
        <f>[4]军团势力点战斗奖励设计!GE151/F147</f>
        <v>0.99298317261541202</v>
      </c>
      <c r="Z147" s="128">
        <f>求节点(活动投放!$S$6:$S$41,活动投放!AQ$6:AQ$41,$B147)/F147</f>
        <v>7.0168273845880366E-3</v>
      </c>
      <c r="AB147" s="128">
        <f>[4]军团势力点战斗奖励设计!GF151/G147</f>
        <v>0.99245855289098239</v>
      </c>
      <c r="AC147" s="128">
        <f>求节点(活动投放!$S$6:$S$41,活动投放!AR$6:AR$41,$B147)/G147</f>
        <v>7.5414471090176896E-3</v>
      </c>
      <c r="AE147" s="128">
        <f>[4]军团势力点战斗奖励设计!GG151/H147</f>
        <v>0.98243738531185554</v>
      </c>
      <c r="AF147" s="128">
        <f>求节点(活动投放!$S$6:$S$41,活动投放!AS$6:AS$41,$B147)/H147</f>
        <v>1.7562614688144507E-2</v>
      </c>
      <c r="AI147" s="80">
        <v>142</v>
      </c>
      <c r="AJ147" s="119">
        <f>[4]军团势力点战斗奖励设计!GH151+求节点(活动投放!$S$46:$S$81,活动投放!AN$46:AN$81,$AI147)</f>
        <v>234.2504143508647</v>
      </c>
      <c r="AK147" s="119">
        <f>[4]军团势力点战斗奖励设计!GI151+求节点(活动投放!$S$46:$S$81,活动投放!AO$46:AO$81,$AI147)</f>
        <v>807.71890566714387</v>
      </c>
      <c r="AL147" s="119">
        <f>[4]军团势力点战斗奖励设计!GJ151+求节点(活动投放!$S$46:$S$81,活动投放!AP$46:AP$81,$AI147)</f>
        <v>1795.7473651868097</v>
      </c>
      <c r="AM147" s="119">
        <f>[4]军团势力点战斗奖励设计!GK151+求节点(活动投放!$S$46:$S$81,活动投放!AQ$46:AQ$81,$AI147)</f>
        <v>1126.0382244155464</v>
      </c>
      <c r="AN147" s="119">
        <f>[4]军团势力点战斗奖励设计!GL151+求节点(活动投放!$S$46:$S$81,活动投放!AR$46:AR$81,$AI147)</f>
        <v>2117.0711205915463</v>
      </c>
      <c r="AO147" s="119">
        <f>[4]军团势力点战斗奖励设计!GM151+求节点(活动投放!$S$46:$S$81,活动投放!AS$46:AS$81,$AI147)</f>
        <v>240.01041284233673</v>
      </c>
      <c r="AP147" s="119">
        <f>IF($AI147&lt;前期规划!$C$2,0,求节点(装备突破!$N$46:$N$81,装备突破!AQ$46:AQ$81,$AI147))</f>
        <v>0</v>
      </c>
      <c r="AQ147" s="119">
        <f>IF($AI147&lt;前期规划!$C$2,0,求节点(装备突破!$N$46:$N$81,装备突破!AR$46:AR$81,$AI147))</f>
        <v>0</v>
      </c>
      <c r="AR147" s="119">
        <f>IF($AI147&lt;前期规划!$C$2,0,求节点(装备突破!$N$46:$N$81,装备突破!AS$46:AS$81,$AI147))</f>
        <v>0</v>
      </c>
      <c r="AS147" s="119">
        <f>IF($AI147&lt;前期规划!$C$2,0,求节点(装备突破!$N$46:$N$81,装备突破!AT$46:AT$81,$AI147))</f>
        <v>0</v>
      </c>
      <c r="AT147" s="119">
        <f>IF($AI147&lt;前期规划!$C$2,0,求节点(装备突破!$N$46:$N$81,装备突破!AU$46:AU$81,$AI147))</f>
        <v>151.81818181818181</v>
      </c>
      <c r="AU147" s="119">
        <f>IF($AI147&lt;前期规划!$C$2,0,求节点(装备突破!$N$46:$N$81,装备突破!AV$46:AV$81,$AI147))</f>
        <v>8.1818181818181817</v>
      </c>
      <c r="AV147" s="80">
        <f t="shared" si="109"/>
        <v>0</v>
      </c>
      <c r="AW147" s="80">
        <f t="shared" si="83"/>
        <v>0</v>
      </c>
      <c r="AX147" s="80">
        <f t="shared" si="84"/>
        <v>0</v>
      </c>
      <c r="AY147" s="80">
        <f t="shared" si="85"/>
        <v>0</v>
      </c>
      <c r="AZ147" s="80">
        <f t="shared" si="86"/>
        <v>13.944779836231742</v>
      </c>
      <c r="BA147" s="80">
        <f t="shared" si="87"/>
        <v>29.334606014063379</v>
      </c>
      <c r="BD147" s="80">
        <v>142</v>
      </c>
      <c r="BE147" s="119">
        <f>[4]军团势力点战斗奖励设计!GN151+求节点(活动投放!$S$86:$S$121,活动投放!AN$86:AN$121,$BD147)</f>
        <v>164.42807037471789</v>
      </c>
      <c r="BF147" s="119">
        <f>[4]军团势力点战斗奖励设计!GO151+求节点(活动投放!$S$86:$S$121,活动投放!AO$86:AO$121,$BD147)</f>
        <v>564.37999810807707</v>
      </c>
      <c r="BG147" s="119">
        <f>[4]军团势力点战斗奖励设计!GP151+求节点(活动投放!$S$86:$S$121,活动投放!AP$86:AP$121,$BD147)</f>
        <v>1481.2859975622325</v>
      </c>
      <c r="BH147" s="119">
        <f>[4]军团势力点战斗奖励设计!GQ151+求节点(活动投放!$S$86:$S$121,活动投放!AQ$86:AQ$121,$BD147)</f>
        <v>935.3197044571026</v>
      </c>
      <c r="BI147" s="119">
        <f>[4]军团势力点战斗奖励设计!GR151+求节点(活动投放!$S$86:$S$121,活动投放!AR$86:AR$121,$BD147)</f>
        <v>1814.0013932881482</v>
      </c>
      <c r="BJ147" s="119">
        <f>[4]军团势力点战斗奖励设计!GS151+求节点(活动投放!$S$86:$S$121,活动投放!AS$86:AS$121,$BD147)</f>
        <v>210.37326689130876</v>
      </c>
      <c r="BK147" s="119">
        <f>IF($BD147&lt;前期规划!$C$2,0,求节点(装备突破!$N$86:$N$121,装备突破!AQ$86:AQ$121,$BD147))</f>
        <v>0</v>
      </c>
      <c r="BL147" s="119">
        <f>IF($BD147&lt;前期规划!$C$2,0,求节点(装备突破!$N$86:$N$121,装备突破!AR$86:AR$121,$BD147))</f>
        <v>0</v>
      </c>
      <c r="BM147" s="119">
        <f>IF($BD147&lt;前期规划!$C$2,0,求节点(装备突破!$N$86:$N$121,装备突破!AS$86:AS$121,$BD147))</f>
        <v>0</v>
      </c>
      <c r="BN147" s="119">
        <f>IF($BD147&lt;前期规划!$C$2,0,求节点(装备突破!$N$86:$N$121,装备突破!AT$86:AT$121,$BD147))</f>
        <v>0</v>
      </c>
      <c r="BO147" s="119">
        <f>IF($BD147&lt;前期规划!$C$2,0,求节点(装备突破!$N$86:$N$121,装备突破!AU$86:AU$121,$BD147))</f>
        <v>179.54545454545456</v>
      </c>
      <c r="BP147" s="119">
        <f>IF($BD147&lt;前期规划!$C$2,0,求节点(装备突破!$N$86:$N$121,装备突破!AV$86:AV$121,$BD147))</f>
        <v>20.454545454545453</v>
      </c>
      <c r="BQ147" s="80">
        <f t="shared" si="110"/>
        <v>0</v>
      </c>
      <c r="BR147" s="80">
        <f t="shared" si="88"/>
        <v>0</v>
      </c>
      <c r="BS147" s="80">
        <f t="shared" si="89"/>
        <v>0</v>
      </c>
      <c r="BT147" s="80">
        <f t="shared" si="90"/>
        <v>0</v>
      </c>
      <c r="BU147" s="80">
        <f t="shared" si="91"/>
        <v>10.103298899326393</v>
      </c>
      <c r="BV147" s="80">
        <f t="shared" si="92"/>
        <v>10.284915270241763</v>
      </c>
      <c r="BY147" s="80">
        <v>142</v>
      </c>
      <c r="BZ147" s="119">
        <f>[4]军团势力点战斗奖励设计!GT151+求节点(活动投放!$S$126:$S$161,活动投放!AN$126:AN$161,$BY147)</f>
        <v>95.085940621119036</v>
      </c>
      <c r="CA147" s="119">
        <f>[4]军团势力点战斗奖励设计!GU151+求节点(活动投放!$S$126:$S$161,活动投放!AO$126:AO$161,$BY147)</f>
        <v>451.95402547969155</v>
      </c>
      <c r="CB147" s="119">
        <f>[4]军团势力点战斗奖励设计!GV151+求节点(活动投放!$S$126:$S$161,活动投放!AP$126:AP$161,$BY147)</f>
        <v>1246.8991080540691</v>
      </c>
      <c r="CC147" s="119">
        <f>[4]军团势力点战斗奖励设计!GW151+求节点(活动投放!$S$126:$S$161,活动投放!AQ$126:AQ$161,$BY147)</f>
        <v>768.20235049321161</v>
      </c>
      <c r="CD147" s="119">
        <f>[4]军团势力点战斗奖励设计!GX151+求节点(活动投放!$S$126:$S$161,活动投放!AR$126:AR$161,$BY147)</f>
        <v>1498.9646581601969</v>
      </c>
      <c r="CE147" s="119">
        <f>[4]军团势力点战斗奖励设计!GY151+求节点(活动投放!$S$126:$S$161,活动投放!AS$126:AS$161,$BY147)</f>
        <v>194.54637682853985</v>
      </c>
      <c r="CF147" s="119">
        <f>IF($BY147&lt;前期规划!$C$2,0,求节点(装备突破!$N$126:$N$161,装备突破!AQ$126:AQ$161,$BY147))</f>
        <v>0</v>
      </c>
      <c r="CG147" s="119">
        <f>IF($BY147&lt;前期规划!$C$2,0,求节点(装备突破!$N$126:$N$161,装备突破!AR$126:AR$161,$BY147))</f>
        <v>0</v>
      </c>
      <c r="CH147" s="119">
        <f>IF($BY147&lt;前期规划!$C$2,0,求节点(装备突破!$N$126:$N$161,装备突破!AS$126:AS$161,$BY147))</f>
        <v>0</v>
      </c>
      <c r="CI147" s="119">
        <f>IF($BY147&lt;前期规划!$C$2,0,求节点(装备突破!$N$126:$N$161,装备突破!AT$126:AT$161,$BY147))</f>
        <v>0</v>
      </c>
      <c r="CJ147" s="119">
        <f>IF($BY147&lt;前期规划!$C$2,0,求节点(装备突破!$N$126:$N$161,装备突破!AU$126:AU$161,$BY147))</f>
        <v>210</v>
      </c>
      <c r="CK147" s="119">
        <f>IF($BY147&lt;前期规划!$C$2,0,求节点(装备突破!$N$126:$N$161,装备突破!AV$126:AV$161,$BY147))</f>
        <v>30</v>
      </c>
      <c r="CL147" s="80">
        <f t="shared" si="111"/>
        <v>0</v>
      </c>
      <c r="CM147" s="80">
        <f t="shared" si="93"/>
        <v>0</v>
      </c>
      <c r="CN147" s="80">
        <f t="shared" si="94"/>
        <v>0</v>
      </c>
      <c r="CO147" s="80">
        <f t="shared" si="95"/>
        <v>0</v>
      </c>
      <c r="CP147" s="80">
        <f t="shared" si="96"/>
        <v>7.137926943619985</v>
      </c>
      <c r="CQ147" s="80">
        <f t="shared" si="97"/>
        <v>6.484879227617995</v>
      </c>
      <c r="CT147" s="80">
        <v>142</v>
      </c>
      <c r="CU147" s="119">
        <f>[4]军团势力点战斗奖励设计!GZ151+求节点(活动投放!$S$166:$S$201,活动投放!AN$166:AN$201,$CT147)</f>
        <v>61.628981302607144</v>
      </c>
      <c r="CV147" s="119">
        <f>[4]军团势力点战斗奖励设计!HA151+求节点(活动投放!$S$166:$S$201,活动投放!AO$166:AO$201,$CT147)</f>
        <v>499.85631822137839</v>
      </c>
      <c r="CW147" s="119">
        <f>[4]军团势力点战斗奖励设计!HB151+求节点(活动投放!$S$166:$S$201,活动投放!AP$166:AP$201,$CT147)</f>
        <v>1229.7946307192119</v>
      </c>
      <c r="CX147" s="119">
        <f>[4]军团势力点战斗奖励设计!HC151+求节点(活动投放!$S$166:$S$201,活动投放!AQ$166:AQ$201,$CT147)</f>
        <v>692.59196199404869</v>
      </c>
      <c r="CY147" s="119">
        <f>[4]军团势力点战斗奖励设计!HD151+求节点(活动投放!$S$166:$S$201,活动投放!AR$166:AR$201,$CT147)</f>
        <v>1360.4197821281114</v>
      </c>
      <c r="CZ147" s="119">
        <f>[4]军团势力点战斗奖励设计!HE151+求节点(活动投放!$S$166:$S$201,活动投放!AS$166:AS$201,$CT147)</f>
        <v>234.89452216491566</v>
      </c>
      <c r="DA147" s="119">
        <f>IF($CT147&lt;前期规划!$C$2,0,求节点(装备突破!$N$166:$N$201,装备突破!AQ$166:AQ$201,$CT147))</f>
        <v>0</v>
      </c>
      <c r="DB147" s="119">
        <f>IF($CT147&lt;前期规划!$C$2,0,求节点(装备突破!$N$166:$N$201,装备突破!AR$166:AR$201,$CT147))</f>
        <v>0</v>
      </c>
      <c r="DC147" s="119">
        <f>IF($CT147&lt;前期规划!$C$2,0,求节点(装备突破!$N$166:$N$201,装备突破!AS$166:AS$201,$CT147))</f>
        <v>0</v>
      </c>
      <c r="DD147" s="119">
        <f>IF($CT147&lt;前期规划!$C$2,0,求节点(装备突破!$N$166:$N$201,装备突破!AT$166:AT$201,$CT147))</f>
        <v>0</v>
      </c>
      <c r="DE147" s="119">
        <f>IF($CT147&lt;前期规划!$C$2,0,求节点(装备突破!$N$166:$N$201,装备突破!AU$166:AU$201,$CT147))</f>
        <v>280</v>
      </c>
      <c r="DF147" s="119">
        <f>IF($CT147&lt;前期规划!$C$2,0,求节点(装备突破!$N$166:$N$201,装备突破!AV$166:AV$201,$CT147))</f>
        <v>40</v>
      </c>
      <c r="DG147" s="80">
        <f t="shared" si="112"/>
        <v>0</v>
      </c>
      <c r="DH147" s="80">
        <f t="shared" si="98"/>
        <v>0</v>
      </c>
      <c r="DI147" s="80">
        <f t="shared" si="99"/>
        <v>0</v>
      </c>
      <c r="DJ147" s="80">
        <f t="shared" si="100"/>
        <v>0</v>
      </c>
      <c r="DK147" s="80">
        <f t="shared" si="101"/>
        <v>4.8586420790289688</v>
      </c>
      <c r="DL147" s="80">
        <f t="shared" si="102"/>
        <v>5.8723630541228911</v>
      </c>
      <c r="DN147" s="128">
        <f>[4]军团势力点战斗奖励设计!HE151/CZ147</f>
        <v>0.3765673141003385</v>
      </c>
      <c r="DO147" s="128">
        <f>求节点(活动投放!$S$166:$S$201,活动投放!AS$166:AS$201,$CT147)/CZ147</f>
        <v>0.62343268589966161</v>
      </c>
      <c r="DU147" s="140">
        <v>142</v>
      </c>
      <c r="DV147" s="140">
        <f>[4]军团势力点战斗奖励设计!AA151+[4]军团势力点战斗奖励设计!AF151+求节点(活动投放!$S$6:$S$41,活动投放!$BC$6:$BC$41,$DU147)</f>
        <v>296399.12217450794</v>
      </c>
      <c r="DW147" s="140">
        <f>[4]军团势力点战斗奖励设计!AB151+[4]军团势力点战斗奖励设计!AG151+求节点(活动投放!$S$46:$S$81,活动投放!$BC$46:$BC$81,$DU147)</f>
        <v>247864.8567326332</v>
      </c>
      <c r="DX147" s="140">
        <f>[4]军团势力点战斗奖励设计!AC151+[4]军团势力点战斗奖励设计!AH151+求节点(活动投放!$S$86:$S$121,活动投放!$BC$86:$BC$121,$DU147)</f>
        <v>197606.29054676223</v>
      </c>
      <c r="DY147" s="140">
        <f>[4]军团势力点战斗奖励设计!AD151+[4]军团势力点战斗奖励设计!AI151+求节点(活动投放!$S$126:$S$161,活动投放!$BC$126:$BC$161,$DU147)</f>
        <v>145548.13634954067</v>
      </c>
      <c r="DZ147" s="140">
        <f>[4]军团势力点战斗奖励设计!AE151+[4]军团势力点战斗奖励设计!AJ151+求节点(活动投放!$S$166:$S$201,活动投放!$BC$166:$BC$201,$DU147)</f>
        <v>92863.525197650233</v>
      </c>
      <c r="EA147" s="140">
        <f>[4]军团势力点战斗奖励设计!BI151+[4]军团势力点战斗奖励设计!BN151+求节点(活动投放!$S$6:$S$41,活动投放!$BE$6:$BE$41,$DU147)</f>
        <v>1661.5251376725098</v>
      </c>
      <c r="EB147" s="140">
        <f>[4]军团势力点战斗奖励设计!BJ151+[4]军团势力点战斗奖励设计!BO151+求节点(活动投放!$S$46:$S$81,活动投放!$BE$46:$BE$81,$DU147)</f>
        <v>1141.4968706705588</v>
      </c>
      <c r="EC147" s="140">
        <f>[4]军团势力点战斗奖励设计!BK151+[4]军团势力点战斗奖励设计!BP151+求节点(活动投放!$S$86:$S$121,活动投放!$BE$86:$BE$121,$DU147)</f>
        <v>806.95844984072721</v>
      </c>
      <c r="ED147" s="140">
        <f>[4]军团势力点战斗奖励设计!BL151+[4]军团势力点战斗奖励设计!BQ151+求节点(活动投放!$S$126:$S$161,活动投放!$BE$126:$BE$161,$DU147)</f>
        <v>714.40389653568309</v>
      </c>
      <c r="EE147" s="140">
        <f>[4]军团势力点战斗奖励设计!BM151+[4]军团势力点战斗奖励设计!BR151+求节点(活动投放!$S$166:$S$201,活动投放!$BE$166:$BE$201,$DU147)</f>
        <v>867.41199976731616</v>
      </c>
      <c r="EF147" s="140">
        <f t="shared" si="113"/>
        <v>5.9463263691515866</v>
      </c>
      <c r="EG147" s="140">
        <f t="shared" si="114"/>
        <v>7.2380066063906634</v>
      </c>
      <c r="EH147" s="140">
        <f t="shared" si="115"/>
        <v>8.1625966651180377</v>
      </c>
      <c r="EI147" s="140">
        <f t="shared" si="116"/>
        <v>6.7911227367477842</v>
      </c>
      <c r="EJ147" s="140">
        <f t="shared" si="117"/>
        <v>3.5686050466814283</v>
      </c>
      <c r="EM147" s="140">
        <v>142</v>
      </c>
      <c r="EN147" s="140">
        <f>[4]军团势力点战斗奖励设计!AK151+[4]军团势力点战斗奖励设计!AP151+求节点(活动投放!$S$6:$S$41,活动投放!$BD$6:$BD$41,$EM147)</f>
        <v>259307.37935212176</v>
      </c>
      <c r="EO147" s="140">
        <f>[4]军团势力点战斗奖励设计!AL151+[4]军团势力点战斗奖励设计!AQ151+求节点(活动投放!$S$46:$S$81,活动投放!$BD$46:$BD$81,$EM147)</f>
        <v>235376.43819478463</v>
      </c>
      <c r="EP147" s="140">
        <f>[4]军团势力点战斗奖励设计!AM151+[4]军团势力点战斗奖励设计!AR151+求节点(活动投放!$S$86:$S$121,活动投放!$BD$86:$BD$121,$EM147)</f>
        <v>201818.50811273642</v>
      </c>
      <c r="EQ147" s="140">
        <f>[4]军团势力点战斗奖励设计!AN151+[4]军团势力点战斗奖励设计!AS151+求节点(活动投放!$S$126:$S$161,活动投放!$BD$126:$BD$161,$EM147)</f>
        <v>167382.54933708123</v>
      </c>
      <c r="ER147" s="140">
        <f>[4]军团势力点战斗奖励设计!AO151+[4]军团势力点战斗奖励设计!AT151+求节点(活动投放!$S$166:$S$201,活动投放!$BD$166:$BD$201,$EM147)</f>
        <v>153608.27783590453</v>
      </c>
      <c r="ES147" s="140">
        <f>[4]军团势力点战斗奖励设计!BS151+[4]军团势力点战斗奖励设计!BX151+求节点(活动投放!$S$6:$S$41,活动投放!$BF$6:$BF$41,$EM147)</f>
        <v>5186.1475870424365</v>
      </c>
      <c r="ET147" s="140">
        <f>[4]军团势力点战斗奖励设计!BT151+[4]军团势力点战斗奖励设计!BY151+求节点(活动投放!$S$46:$S$81,活动投放!$BF$46:$BF$81,$EM147)</f>
        <v>4707.5287638956961</v>
      </c>
      <c r="EU147" s="140">
        <f>[4]军团势力点战斗奖励设计!BU151+[4]军团势力点战斗奖励设计!BZ151+求节点(活动投放!$S$86:$S$121,活动投放!$BF$86:$BF$121,$EM147)</f>
        <v>4036.3701622547283</v>
      </c>
      <c r="EV147" s="140">
        <f>[4]军团势力点战斗奖励设计!BV151+[4]军团势力点战斗奖励设计!CA151+求节点(活动投放!$S$126:$S$161,活动投放!$BF$126:$BF$161,$EM147)</f>
        <v>3347.6509867416248</v>
      </c>
      <c r="EW147" s="140">
        <f>[4]军团势力点战斗奖励设计!BW151+[4]军团势力点战斗奖励设计!CB151+求节点(活动投放!$S$166:$S$201,活动投放!$BF$166:$BF$201,$EM147)</f>
        <v>3072.1655567180915</v>
      </c>
      <c r="EX147" s="140">
        <f t="shared" si="118"/>
        <v>0.99999999999999978</v>
      </c>
      <c r="EY147" s="140">
        <f t="shared" si="119"/>
        <v>0.99999999999999922</v>
      </c>
      <c r="EZ147" s="140">
        <f t="shared" si="120"/>
        <v>1.0000000000000002</v>
      </c>
      <c r="FA147" s="140">
        <f t="shared" si="121"/>
        <v>1</v>
      </c>
      <c r="FB147" s="140">
        <f t="shared" si="122"/>
        <v>0.99999999999999967</v>
      </c>
    </row>
    <row r="148" spans="2:158" x14ac:dyDescent="0.15">
      <c r="B148" s="80">
        <v>143</v>
      </c>
      <c r="C148" s="119">
        <f>[4]军团势力点战斗奖励设计!GB152+求节点(活动投放!$S$6:$S$41,活动投放!AN$6:AN$41,$B148)</f>
        <v>290.98454404687169</v>
      </c>
      <c r="D148" s="119">
        <f>[4]军团势力点战斗奖励设计!GC152+求节点(活动投放!$S$6:$S$41,活动投放!AO$6:AO$41,$B148)</f>
        <v>1134.08449189869</v>
      </c>
      <c r="E148" s="119">
        <f>[4]军团势力点战斗奖励设计!GD152+求节点(活动投放!$S$6:$S$41,活动投放!AP$6:AP$41,$B148)</f>
        <v>2236.86316811081</v>
      </c>
      <c r="F148" s="119">
        <f>[4]军团势力点战斗奖励设计!GE152+求节点(活动投放!$S$6:$S$41,活动投放!AQ$6:AQ$41,$B148)</f>
        <v>1395.8173648993009</v>
      </c>
      <c r="G148" s="119">
        <f>[4]军团势力点战斗奖励设计!GF152+求节点(活动投放!$S$6:$S$41,活动投放!AR$6:AR$41,$B148)</f>
        <v>2522.3556015134782</v>
      </c>
      <c r="H148" s="119">
        <f>[4]军团势力点战斗奖励设计!GG152+求节点(活动投放!$S$6:$S$41,活动投放!AS$6:AS$41,$B148)</f>
        <v>282.90593895676716</v>
      </c>
      <c r="I148" s="119">
        <f>IF($B148&lt;前期规划!$C$2,0,求节点(装备突破!$N$6:$N$41,装备突破!AQ$6:AQ$41,$B148))</f>
        <v>0</v>
      </c>
      <c r="J148" s="119">
        <f>IF($B148&lt;前期规划!$C$2,0,求节点(装备突破!$N$6:$N$41,装备突破!AR$6:AR$41,$B148))</f>
        <v>0</v>
      </c>
      <c r="K148" s="119">
        <f>IF($B148&lt;前期规划!$C$2,0,求节点(装备突破!$N$6:$N$41,装备突破!AS$6:AS$41,$B148))</f>
        <v>0</v>
      </c>
      <c r="L148" s="119">
        <f>IF($B148&lt;前期规划!$C$2,0,求节点(装备突破!$N$6:$N$41,装备突破!AT$6:AT$41,$B148))</f>
        <v>0</v>
      </c>
      <c r="M148" s="119">
        <f>IF($B148&lt;前期规划!$C$2,0,求节点(装备突破!$N$6:$N$41,装备突破!AU$6:AU$41,$B148))</f>
        <v>117.54545454545456</v>
      </c>
      <c r="N148" s="119">
        <f>IF($B148&lt;前期规划!$C$2,0,求节点(装备突破!$N$6:$N$41,装备突破!AV$6:AV$41,$B148))</f>
        <v>2.4545454545454541</v>
      </c>
      <c r="O148" s="80">
        <f t="shared" si="103"/>
        <v>0</v>
      </c>
      <c r="P148" s="80">
        <f t="shared" si="104"/>
        <v>0</v>
      </c>
      <c r="Q148" s="80">
        <f t="shared" si="105"/>
        <v>0</v>
      </c>
      <c r="R148" s="80">
        <f t="shared" si="106"/>
        <v>0</v>
      </c>
      <c r="S148" s="80">
        <f t="shared" si="107"/>
        <v>21.458555001274753</v>
      </c>
      <c r="T148" s="80">
        <f t="shared" si="108"/>
        <v>115.25797513053479</v>
      </c>
      <c r="V148" s="128">
        <f>[4]军团势力点战斗奖励设计!GD152/E148</f>
        <v>0.99142705056171043</v>
      </c>
      <c r="W148" s="128">
        <f>求节点(活动投放!$S$6:$S$41,活动投放!AP$6:AP$41,$B148)/E148</f>
        <v>8.5729494382895972E-3</v>
      </c>
      <c r="Y148" s="128">
        <f>[4]军团势力点战斗奖励设计!GE152/F148</f>
        <v>0.99340612403006612</v>
      </c>
      <c r="Z148" s="128">
        <f>求节点(活动投放!$S$6:$S$41,活动投放!AQ$6:AQ$41,$B148)/F148</f>
        <v>6.5938759699338953E-3</v>
      </c>
      <c r="AB148" s="128">
        <f>[4]军团势力点战斗奖励设计!GF152/G148</f>
        <v>0.99302454344108959</v>
      </c>
      <c r="AC148" s="128">
        <f>求节点(活动投放!$S$6:$S$41,活动投放!AR$6:AR$41,$B148)/G148</f>
        <v>6.9754565589104922E-3</v>
      </c>
      <c r="AE148" s="128">
        <f>[4]军团势力点战斗奖励设计!GG152/H148</f>
        <v>0.98374315145382285</v>
      </c>
      <c r="AF148" s="128">
        <f>求节点(活动投放!$S$6:$S$41,活动投放!AS$6:AS$41,$B148)/H148</f>
        <v>1.6256848546177156E-2</v>
      </c>
      <c r="AI148" s="80">
        <v>143</v>
      </c>
      <c r="AJ148" s="119">
        <f>[4]军团势力点战斗奖励设计!GH152+求节点(活动投放!$S$46:$S$81,活动投放!AN$46:AN$81,$AI148)</f>
        <v>234.2504143508647</v>
      </c>
      <c r="AK148" s="119">
        <f>[4]军团势力点战斗奖励设计!GI152+求节点(活动投放!$S$46:$S$81,活动投放!AO$46:AO$81,$AI148)</f>
        <v>807.71890566714387</v>
      </c>
      <c r="AL148" s="119">
        <f>[4]军团势力点战斗奖励设计!GJ152+求节点(活动投放!$S$46:$S$81,活动投放!AP$46:AP$81,$AI148)</f>
        <v>1908.2690157402346</v>
      </c>
      <c r="AM148" s="119">
        <f>[4]军团势力点战斗奖励设计!GK152+求节点(活动投放!$S$46:$S$81,活动投放!AQ$46:AQ$81,$AI148)</f>
        <v>1201.0526581178297</v>
      </c>
      <c r="AN148" s="119">
        <f>[4]军团势力点战斗奖励设计!GL152+求节点(活动投放!$S$46:$S$81,活动投放!AR$46:AR$81,$AI148)</f>
        <v>2285.8535964216835</v>
      </c>
      <c r="AO148" s="119">
        <f>[4]军团势力点战斗奖励设计!GM152+求节点(活动投放!$S$46:$S$81,活动投放!AS$46:AS$81,$AI148)</f>
        <v>258.76402126790754</v>
      </c>
      <c r="AP148" s="119">
        <f>IF($AI148&lt;前期规划!$C$2,0,求节点(装备突破!$N$46:$N$81,装备突破!AQ$46:AQ$81,$AI148))</f>
        <v>0</v>
      </c>
      <c r="AQ148" s="119">
        <f>IF($AI148&lt;前期规划!$C$2,0,求节点(装备突破!$N$46:$N$81,装备突破!AR$46:AR$81,$AI148))</f>
        <v>0</v>
      </c>
      <c r="AR148" s="119">
        <f>IF($AI148&lt;前期规划!$C$2,0,求节点(装备突破!$N$46:$N$81,装备突破!AS$46:AS$81,$AI148))</f>
        <v>0</v>
      </c>
      <c r="AS148" s="119">
        <f>IF($AI148&lt;前期规划!$C$2,0,求节点(装备突破!$N$46:$N$81,装备突破!AT$46:AT$81,$AI148))</f>
        <v>0</v>
      </c>
      <c r="AT148" s="119">
        <f>IF($AI148&lt;前期规划!$C$2,0,求节点(装备突破!$N$46:$N$81,装备突破!AU$46:AU$81,$AI148))</f>
        <v>151.81818181818181</v>
      </c>
      <c r="AU148" s="119">
        <f>IF($AI148&lt;前期规划!$C$2,0,求节点(装备突破!$N$46:$N$81,装备突破!AV$46:AV$81,$AI148))</f>
        <v>8.1818181818181817</v>
      </c>
      <c r="AV148" s="80">
        <f t="shared" si="109"/>
        <v>0</v>
      </c>
      <c r="AW148" s="80">
        <f t="shared" si="83"/>
        <v>0</v>
      </c>
      <c r="AX148" s="80">
        <f t="shared" si="84"/>
        <v>0</v>
      </c>
      <c r="AY148" s="80">
        <f t="shared" si="85"/>
        <v>0</v>
      </c>
      <c r="AZ148" s="80">
        <f t="shared" si="86"/>
        <v>15.056520694993125</v>
      </c>
      <c r="BA148" s="80">
        <f t="shared" si="87"/>
        <v>31.626713710522033</v>
      </c>
      <c r="BD148" s="80">
        <v>143</v>
      </c>
      <c r="BE148" s="119">
        <f>[4]军团势力点战斗奖励设计!GN152+求节点(活动投放!$S$86:$S$121,活动投放!AN$86:AN$121,$BD148)</f>
        <v>164.42807037471789</v>
      </c>
      <c r="BF148" s="119">
        <f>[4]军团势力点战斗奖励设计!GO152+求节点(活动投放!$S$86:$S$121,活动投放!AO$86:AO$121,$BD148)</f>
        <v>564.37999810807707</v>
      </c>
      <c r="BG148" s="119">
        <f>[4]军团势力点战斗奖励设计!GP152+求节点(活动投放!$S$86:$S$121,活动投放!AP$86:AP$121,$BD148)</f>
        <v>1574.2883614343052</v>
      </c>
      <c r="BH148" s="119">
        <f>[4]军团势力点战斗奖励设计!GQ152+求节点(活动投放!$S$86:$S$121,活动投放!AQ$86:AQ$121,$BD148)</f>
        <v>997.32128037181781</v>
      </c>
      <c r="BI148" s="119">
        <f>[4]军团势力点战斗奖励设计!GR152+求节点(活动投放!$S$86:$S$121,活动投放!AR$86:AR$121,$BD148)</f>
        <v>1953.5049390962577</v>
      </c>
      <c r="BJ148" s="119">
        <f>[4]军团势力点战斗奖励设计!GS152+求节点(活动投放!$S$86:$S$121,活动投放!AS$86:AS$121,$BD148)</f>
        <v>225.87366086998756</v>
      </c>
      <c r="BK148" s="119">
        <f>IF($BD148&lt;前期规划!$C$2,0,求节点(装备突破!$N$86:$N$121,装备突破!AQ$86:AQ$121,$BD148))</f>
        <v>0</v>
      </c>
      <c r="BL148" s="119">
        <f>IF($BD148&lt;前期规划!$C$2,0,求节点(装备突破!$N$86:$N$121,装备突破!AR$86:AR$121,$BD148))</f>
        <v>0</v>
      </c>
      <c r="BM148" s="119">
        <f>IF($BD148&lt;前期规划!$C$2,0,求节点(装备突破!$N$86:$N$121,装备突破!AS$86:AS$121,$BD148))</f>
        <v>0</v>
      </c>
      <c r="BN148" s="119">
        <f>IF($BD148&lt;前期规划!$C$2,0,求节点(装备突破!$N$86:$N$121,装备突破!AT$86:AT$121,$BD148))</f>
        <v>0</v>
      </c>
      <c r="BO148" s="119">
        <f>IF($BD148&lt;前期规划!$C$2,0,求节点(装备突破!$N$86:$N$121,装备突破!AU$86:AU$121,$BD148))</f>
        <v>179.54545454545456</v>
      </c>
      <c r="BP148" s="119">
        <f>IF($BD148&lt;前期规划!$C$2,0,求节点(装备突破!$N$86:$N$121,装备突破!AV$86:AV$121,$BD148))</f>
        <v>20.454545454545453</v>
      </c>
      <c r="BQ148" s="80">
        <f t="shared" si="110"/>
        <v>0</v>
      </c>
      <c r="BR148" s="80">
        <f t="shared" si="88"/>
        <v>0</v>
      </c>
      <c r="BS148" s="80">
        <f t="shared" si="89"/>
        <v>0</v>
      </c>
      <c r="BT148" s="80">
        <f t="shared" si="90"/>
        <v>0</v>
      </c>
      <c r="BU148" s="80">
        <f t="shared" si="91"/>
        <v>10.88028067344751</v>
      </c>
      <c r="BV148" s="80">
        <f t="shared" si="92"/>
        <v>11.042712309199393</v>
      </c>
      <c r="BY148" s="80">
        <v>143</v>
      </c>
      <c r="BZ148" s="119">
        <f>[4]军团势力点战斗奖励设计!GT152+求节点(活动投放!$S$126:$S$161,活动投放!AN$126:AN$161,$BY148)</f>
        <v>95.085940621119036</v>
      </c>
      <c r="CA148" s="119">
        <f>[4]军团势力点战斗奖励设计!GU152+求节点(活动投放!$S$126:$S$161,活动投放!AO$126:AO$161,$BY148)</f>
        <v>451.95402547969155</v>
      </c>
      <c r="CB148" s="119">
        <f>[4]军团势力点战斗奖励设计!GV152+求节点(活动投放!$S$126:$S$161,活动投放!AP$126:AP$161,$BY148)</f>
        <v>1316.4130003941916</v>
      </c>
      <c r="CC148" s="119">
        <f>[4]军团势力点战斗奖励设计!GW152+求节点(活动投放!$S$126:$S$161,活动投放!AQ$126:AQ$161,$BY148)</f>
        <v>814.54494538662664</v>
      </c>
      <c r="CD148" s="119">
        <f>[4]军团势力点战斗奖励设计!GX152+求节点(活动投放!$S$126:$S$161,活动投放!AR$126:AR$161,$BY148)</f>
        <v>1603.2354966703811</v>
      </c>
      <c r="CE148" s="119">
        <f>[4]军团势力点战斗奖励设计!GY152+求节点(活动投放!$S$126:$S$161,活动投放!AS$126:AS$161,$BY148)</f>
        <v>206.13202555189361</v>
      </c>
      <c r="CF148" s="119">
        <f>IF($BY148&lt;前期规划!$C$2,0,求节点(装备突破!$N$126:$N$161,装备突破!AQ$126:AQ$161,$BY148))</f>
        <v>0</v>
      </c>
      <c r="CG148" s="119">
        <f>IF($BY148&lt;前期规划!$C$2,0,求节点(装备突破!$N$126:$N$161,装备突破!AR$126:AR$161,$BY148))</f>
        <v>0</v>
      </c>
      <c r="CH148" s="119">
        <f>IF($BY148&lt;前期规划!$C$2,0,求节点(装备突破!$N$126:$N$161,装备突破!AS$126:AS$161,$BY148))</f>
        <v>0</v>
      </c>
      <c r="CI148" s="119">
        <f>IF($BY148&lt;前期规划!$C$2,0,求节点(装备突破!$N$126:$N$161,装备突破!AT$126:AT$161,$BY148))</f>
        <v>0</v>
      </c>
      <c r="CJ148" s="119">
        <f>IF($BY148&lt;前期规划!$C$2,0,求节点(装备突破!$N$126:$N$161,装备突破!AU$126:AU$161,$BY148))</f>
        <v>210</v>
      </c>
      <c r="CK148" s="119">
        <f>IF($BY148&lt;前期规划!$C$2,0,求节点(装备突破!$N$126:$N$161,装备突破!AV$126:AV$161,$BY148))</f>
        <v>30</v>
      </c>
      <c r="CL148" s="80">
        <f t="shared" si="111"/>
        <v>0</v>
      </c>
      <c r="CM148" s="80">
        <f t="shared" si="93"/>
        <v>0</v>
      </c>
      <c r="CN148" s="80">
        <f t="shared" si="94"/>
        <v>0</v>
      </c>
      <c r="CO148" s="80">
        <f t="shared" si="95"/>
        <v>0</v>
      </c>
      <c r="CP148" s="80">
        <f t="shared" si="96"/>
        <v>7.6344547460494336</v>
      </c>
      <c r="CQ148" s="80">
        <f t="shared" si="97"/>
        <v>6.8710675183964538</v>
      </c>
      <c r="CT148" s="80">
        <v>143</v>
      </c>
      <c r="CU148" s="119">
        <f>[4]军团势力点战斗奖励设计!GZ152+求节点(活动投放!$S$166:$S$201,活动投放!AN$166:AN$201,$CT148)</f>
        <v>61.628981302607144</v>
      </c>
      <c r="CV148" s="119">
        <f>[4]军团势力点战斗奖励设计!HA152+求节点(活动投放!$S$166:$S$201,活动投放!AO$166:AO$201,$CT148)</f>
        <v>499.85631822137839</v>
      </c>
      <c r="CW148" s="119">
        <f>[4]军团势力点战斗奖励设计!HB152+求节点(活动投放!$S$166:$S$201,活动投放!AP$166:AP$201,$CT148)</f>
        <v>1271.9443961570921</v>
      </c>
      <c r="CX148" s="119">
        <f>[4]军团势力点战斗奖励设计!HC152+求节点(活动投放!$S$166:$S$201,活动投放!AQ$166:AQ$201,$CT148)</f>
        <v>720.69180561930204</v>
      </c>
      <c r="CY148" s="119">
        <f>[4]军团势力点战斗奖励设计!HD152+求节点(活动投放!$S$166:$S$201,活动投放!AR$166:AR$201,$CT148)</f>
        <v>1423.6444302849316</v>
      </c>
      <c r="CZ148" s="119">
        <f>[4]军团势力点战斗奖励设计!HE152+求节点(活动投放!$S$166:$S$201,活动投放!AS$166:AS$201,$CT148)</f>
        <v>241.91948307122902</v>
      </c>
      <c r="DA148" s="119">
        <f>IF($CT148&lt;前期规划!$C$2,0,求节点(装备突破!$N$166:$N$201,装备突破!AQ$166:AQ$201,$CT148))</f>
        <v>0</v>
      </c>
      <c r="DB148" s="119">
        <f>IF($CT148&lt;前期规划!$C$2,0,求节点(装备突破!$N$166:$N$201,装备突破!AR$166:AR$201,$CT148))</f>
        <v>0</v>
      </c>
      <c r="DC148" s="119">
        <f>IF($CT148&lt;前期规划!$C$2,0,求节点(装备突破!$N$166:$N$201,装备突破!AS$166:AS$201,$CT148))</f>
        <v>0</v>
      </c>
      <c r="DD148" s="119">
        <f>IF($CT148&lt;前期规划!$C$2,0,求节点(装备突破!$N$166:$N$201,装备突破!AT$166:AT$201,$CT148))</f>
        <v>0</v>
      </c>
      <c r="DE148" s="119">
        <f>IF($CT148&lt;前期规划!$C$2,0,求节点(装备突破!$N$166:$N$201,装备突破!AU$166:AU$201,$CT148))</f>
        <v>280</v>
      </c>
      <c r="DF148" s="119">
        <f>IF($CT148&lt;前期规划!$C$2,0,求节点(装备突破!$N$166:$N$201,装备突破!AV$166:AV$201,$CT148))</f>
        <v>40</v>
      </c>
      <c r="DG148" s="80">
        <f t="shared" si="112"/>
        <v>0</v>
      </c>
      <c r="DH148" s="80">
        <f t="shared" si="98"/>
        <v>0</v>
      </c>
      <c r="DI148" s="80">
        <f t="shared" si="99"/>
        <v>0</v>
      </c>
      <c r="DJ148" s="80">
        <f t="shared" si="100"/>
        <v>0</v>
      </c>
      <c r="DK148" s="80">
        <f t="shared" si="101"/>
        <v>5.0844443938747554</v>
      </c>
      <c r="DL148" s="80">
        <f t="shared" si="102"/>
        <v>6.0479870767807258</v>
      </c>
      <c r="DN148" s="128">
        <f>[4]军团势力点战斗奖励设计!HE152/CZ148</f>
        <v>0.39467081775603025</v>
      </c>
      <c r="DO148" s="128">
        <f>求节点(活动投放!$S$166:$S$201,活动投放!AS$166:AS$201,$CT148)/CZ148</f>
        <v>0.60532918224396981</v>
      </c>
      <c r="DU148" s="140">
        <v>143</v>
      </c>
      <c r="DV148" s="140">
        <f>[4]军团势力点战斗奖励设计!AA152+[4]军团势力点战斗奖励设计!AF152+求节点(活动投放!$S$6:$S$41,活动投放!$BC$6:$BC$41,$DU148)</f>
        <v>316661.06547408347</v>
      </c>
      <c r="DW148" s="140">
        <f>[4]军团势力点战斗奖励设计!AB152+[4]军团势力点战斗奖励设计!AG152+求节点(活动投放!$S$46:$S$81,活动投放!$BC$46:$BC$81,$DU148)</f>
        <v>265290.77606612816</v>
      </c>
      <c r="DX148" s="140">
        <f>[4]军团势力点战斗奖励设计!AC152+[4]军团势力点战斗奖励设计!AH152+求节点(活动投放!$S$86:$S$121,活动投放!$BC$86:$BC$121,$DU148)</f>
        <v>211516.90052762782</v>
      </c>
      <c r="DY148" s="140">
        <f>[4]军团势力点战斗奖励设计!AD152+[4]军团势力点战斗奖励设计!AI152+求节点(活动投放!$S$126:$S$161,活动投放!$BC$126:$BC$161,$DU148)</f>
        <v>155544.00107508124</v>
      </c>
      <c r="DZ148" s="140">
        <f>[4]军团势力点战斗奖励设计!AE152+[4]军团势力点战斗奖励设计!AJ152+求节点(活动投放!$S$166:$S$201,活动投放!$BC$166:$BC$201,$DU148)</f>
        <v>98298.702106150376</v>
      </c>
      <c r="EA148" s="140">
        <f>[4]军团势力点战斗奖励设计!BI152+[4]军团势力点战斗奖励设计!BN152+求节点(活动投放!$S$6:$S$41,活动投放!$BE$6:$BE$41,$DU148)</f>
        <v>1661.5251376725098</v>
      </c>
      <c r="EB148" s="140">
        <f>[4]军团势力点战斗奖励设计!BJ152+[4]军团势力点战斗奖励设计!BO152+求节点(活动投放!$S$46:$S$81,活动投放!$BE$46:$BE$81,$DU148)</f>
        <v>1141.4968706705588</v>
      </c>
      <c r="EC148" s="140">
        <f>[4]军团势力点战斗奖励设计!BK152+[4]军团势力点战斗奖励设计!BP152+求节点(活动投放!$S$86:$S$121,活动投放!$BE$86:$BE$121,$DU148)</f>
        <v>806.95844984072721</v>
      </c>
      <c r="ED148" s="140">
        <f>[4]军团势力点战斗奖励设计!BL152+[4]军团势力点战斗奖励设计!BQ152+求节点(活动投放!$S$126:$S$161,活动投放!$BE$126:$BE$161,$DU148)</f>
        <v>714.40389653568309</v>
      </c>
      <c r="EE148" s="140">
        <f>[4]军团势力点战斗奖励设计!BM152+[4]军团势力点战斗奖励设计!BR152+求节点(活动投放!$S$166:$S$201,活动投放!$BE$166:$BE$201,$DU148)</f>
        <v>867.41199976731616</v>
      </c>
      <c r="EF148" s="140">
        <f t="shared" si="113"/>
        <v>6.3528192320473948</v>
      </c>
      <c r="EG148" s="140">
        <f t="shared" si="114"/>
        <v>7.7468682535031457</v>
      </c>
      <c r="EH148" s="140">
        <f t="shared" si="115"/>
        <v>8.7372074142262548</v>
      </c>
      <c r="EI148" s="140">
        <f t="shared" si="116"/>
        <v>7.2575192562336071</v>
      </c>
      <c r="EJ148" s="140">
        <f t="shared" si="117"/>
        <v>3.7774706879975168</v>
      </c>
      <c r="EM148" s="140">
        <v>143</v>
      </c>
      <c r="EN148" s="140">
        <f>[4]军团势力点战斗奖励设计!AK152+[4]军团势力点战斗奖励设计!AP152+求节点(活动投放!$S$6:$S$41,活动投放!$BD$6:$BD$41,$EM148)</f>
        <v>280341.20620596688</v>
      </c>
      <c r="EO148" s="140">
        <f>[4]军团势力点战斗奖励设计!AL152+[4]军团势力点战斗奖励设计!AQ152+求节点(活动投放!$S$46:$S$81,活动投放!$BD$46:$BD$81,$EM148)</f>
        <v>254130.0466203554</v>
      </c>
      <c r="EP148" s="140">
        <f>[4]军团势力点战斗奖励设计!AM152+[4]军团势力点战斗奖励设计!AR152+求节点(活动投放!$S$86:$S$121,活动投放!$BD$86:$BD$121,$EM148)</f>
        <v>217318.90209141522</v>
      </c>
      <c r="EQ148" s="140">
        <f>[4]军团势力点战斗奖励设计!AN152+[4]军团势力点战斗奖励设计!AS152+求节点(活动投放!$S$126:$S$161,活动投放!$BD$126:$BD$161,$EM148)</f>
        <v>178968.19806043501</v>
      </c>
      <c r="ER148" s="140">
        <f>[4]军团势力点战斗奖励设计!AO152+[4]军团势力点战斗奖励设计!AT152+求节点(活动投放!$S$166:$S$201,活动投放!$BD$166:$BD$201,$EM148)</f>
        <v>160633.23874221789</v>
      </c>
      <c r="ES148" s="140">
        <f>[4]军团势力点战斗奖励设计!BS152+[4]军团势力点战斗奖励设计!BX152+求节点(活动投放!$S$6:$S$41,活动投放!$BF$6:$BF$41,$EM148)</f>
        <v>5606.8241241193391</v>
      </c>
      <c r="ET148" s="140">
        <f>[4]军团势力点战斗奖励设计!BT152+[4]军团势力点战斗奖励设计!BY152+求节点(活动投放!$S$46:$S$81,活动投放!$BF$46:$BF$81,$EM148)</f>
        <v>5082.6009324071101</v>
      </c>
      <c r="EU148" s="140">
        <f>[4]军团势力点战斗奖励设计!BU152+[4]军团势力点战斗奖励设计!BZ152+求节点(活动投放!$S$86:$S$121,活动投放!$BF$86:$BF$121,$EM148)</f>
        <v>4346.378041828305</v>
      </c>
      <c r="EV148" s="140">
        <f>[4]军团势力点战斗奖励设计!BV152+[4]军团势力点战斗奖励设计!CA152+求节点(活动投放!$S$126:$S$161,活动投放!$BF$126:$BF$161,$EM148)</f>
        <v>3579.3639612087009</v>
      </c>
      <c r="EW148" s="140">
        <f>[4]军团势力点战斗奖励设计!BW152+[4]军团势力点战斗奖励设计!CB152+求节点(活动投放!$S$166:$S$201,活动投放!$BF$166:$BF$201,$EM148)</f>
        <v>3212.6647748443584</v>
      </c>
      <c r="EX148" s="140">
        <f t="shared" si="118"/>
        <v>0.99999999999999967</v>
      </c>
      <c r="EY148" s="140">
        <f t="shared" si="119"/>
        <v>0.99999999999999967</v>
      </c>
      <c r="EZ148" s="140">
        <f t="shared" si="120"/>
        <v>0.99999999999999978</v>
      </c>
      <c r="FA148" s="140">
        <f t="shared" si="121"/>
        <v>0.99999999999999989</v>
      </c>
      <c r="FB148" s="140">
        <f t="shared" si="122"/>
        <v>0.99999999999999989</v>
      </c>
    </row>
    <row r="149" spans="2:158" x14ac:dyDescent="0.15">
      <c r="B149" s="80">
        <v>144</v>
      </c>
      <c r="C149" s="119">
        <f>[4]军团势力点战斗奖励设计!GB153+求节点(活动投放!$S$6:$S$41,活动投放!AN$6:AN$41,$B149)</f>
        <v>290.98454404687169</v>
      </c>
      <c r="D149" s="119">
        <f>[4]军团势力点战斗奖励设计!GC153+求节点(活动投放!$S$6:$S$41,活动投放!AO$6:AO$41,$B149)</f>
        <v>1134.08449189869</v>
      </c>
      <c r="E149" s="119">
        <f>[4]军团势力点战斗奖励设计!GD153+求节点(活动投放!$S$6:$S$41,活动投放!AP$6:AP$41,$B149)</f>
        <v>2372.124152736013</v>
      </c>
      <c r="F149" s="119">
        <f>[4]军团势力点战斗奖励设计!GE153+求节点(活动投放!$S$6:$S$41,活动投放!AQ$6:AQ$41,$B149)</f>
        <v>1485.9913546494361</v>
      </c>
      <c r="G149" s="119">
        <f>[4]军团势力点战斗奖励设计!GF153+求节点(活动投放!$S$6:$S$41,活动投放!AR$6:AR$41,$B149)</f>
        <v>2725.2470784512825</v>
      </c>
      <c r="H149" s="119">
        <f>[4]军团势力点战斗奖励设计!GG153+求节点(活动投放!$S$6:$S$41,活动投放!AS$6:AS$41,$B149)</f>
        <v>305.44943639430096</v>
      </c>
      <c r="I149" s="119">
        <f>IF($B149&lt;前期规划!$C$2,0,求节点(装备突破!$N$6:$N$41,装备突破!AQ$6:AQ$41,$B149))</f>
        <v>0</v>
      </c>
      <c r="J149" s="119">
        <f>IF($B149&lt;前期规划!$C$2,0,求节点(装备突破!$N$6:$N$41,装备突破!AR$6:AR$41,$B149))</f>
        <v>0</v>
      </c>
      <c r="K149" s="119">
        <f>IF($B149&lt;前期规划!$C$2,0,求节点(装备突破!$N$6:$N$41,装备突破!AS$6:AS$41,$B149))</f>
        <v>0</v>
      </c>
      <c r="L149" s="119">
        <f>IF($B149&lt;前期规划!$C$2,0,求节点(装备突破!$N$6:$N$41,装备突破!AT$6:AT$41,$B149))</f>
        <v>0</v>
      </c>
      <c r="M149" s="119">
        <f>IF($B149&lt;前期规划!$C$2,0,求节点(装备突破!$N$6:$N$41,装备突破!AU$6:AU$41,$B149))</f>
        <v>117.54545454545456</v>
      </c>
      <c r="N149" s="119">
        <f>IF($B149&lt;前期规划!$C$2,0,求节点(装备突破!$N$6:$N$41,装备突破!AV$6:AV$41,$B149))</f>
        <v>2.4545454545454541</v>
      </c>
      <c r="O149" s="80">
        <f t="shared" si="103"/>
        <v>0</v>
      </c>
      <c r="P149" s="80">
        <f t="shared" si="104"/>
        <v>0</v>
      </c>
      <c r="Q149" s="80">
        <f t="shared" si="105"/>
        <v>0</v>
      </c>
      <c r="R149" s="80">
        <f t="shared" si="106"/>
        <v>0</v>
      </c>
      <c r="S149" s="80">
        <f t="shared" si="107"/>
        <v>23.184623250552285</v>
      </c>
      <c r="T149" s="80">
        <f t="shared" si="108"/>
        <v>124.44236297545596</v>
      </c>
      <c r="V149" s="128">
        <f>[4]军团势力点战斗奖励设计!GD153/E149</f>
        <v>0.99191588904886452</v>
      </c>
      <c r="W149" s="128">
        <f>求节点(活动投放!$S$6:$S$41,活动投放!AP$6:AP$41,$B149)/E149</f>
        <v>8.0841109511355144E-3</v>
      </c>
      <c r="Y149" s="128">
        <f>[4]军团势力点战斗奖励设计!GE153/F149</f>
        <v>0.99380625832577796</v>
      </c>
      <c r="Z149" s="128">
        <f>求节点(活动投放!$S$6:$S$41,活动投放!AQ$6:AQ$41,$B149)/F149</f>
        <v>6.1937416742220914E-3</v>
      </c>
      <c r="AB149" s="128">
        <f>[4]军团势力点战斗奖励设计!GF153/G149</f>
        <v>0.99354385807305212</v>
      </c>
      <c r="AC149" s="128">
        <f>求节点(活动投放!$S$6:$S$41,活动投放!AR$6:AR$41,$B149)/G149</f>
        <v>6.4561419269479788E-3</v>
      </c>
      <c r="AE149" s="128">
        <f>[4]军团势力点战斗奖励设计!GG153/H149</f>
        <v>0.98494297761120375</v>
      </c>
      <c r="AF149" s="128">
        <f>求节点(活动投放!$S$6:$S$41,活动投放!AS$6:AS$41,$B149)/H149</f>
        <v>1.5057022388796307E-2</v>
      </c>
      <c r="AI149" s="80">
        <v>144</v>
      </c>
      <c r="AJ149" s="119">
        <f>[4]军团势力点战斗奖励设计!GH153+求节点(活动投放!$S$46:$S$81,活动投放!AN$46:AN$81,$AI149)</f>
        <v>234.2504143508647</v>
      </c>
      <c r="AK149" s="119">
        <f>[4]军团势力点战斗奖励设计!GI153+求节点(活动投放!$S$46:$S$81,活动投放!AO$46:AO$81,$AI149)</f>
        <v>807.71890566714387</v>
      </c>
      <c r="AL149" s="119">
        <f>[4]军团势力点战斗奖励设计!GJ153+求节点(活动投放!$S$46:$S$81,活动投放!AP$46:AP$81,$AI149)</f>
        <v>2026.9131263579086</v>
      </c>
      <c r="AM149" s="119">
        <f>[4]军团势力点战斗奖励设计!GK153+求节点(活动投放!$S$46:$S$81,活动投放!AQ$46:AQ$81,$AI149)</f>
        <v>1280.1487318629456</v>
      </c>
      <c r="AN149" s="119">
        <f>[4]军团势力点战斗奖励设计!GL153+求节点(活动投放!$S$46:$S$81,活动投放!AR$46:AR$81,$AI149)</f>
        <v>2463.8197623481942</v>
      </c>
      <c r="AO149" s="119">
        <f>[4]军团势力点战斗奖励设计!GM153+求节点(活动投放!$S$46:$S$81,活动投放!AS$46:AS$81,$AI149)</f>
        <v>278.53803970418653</v>
      </c>
      <c r="AP149" s="119">
        <f>IF($AI149&lt;前期规划!$C$2,0,求节点(装备突破!$N$46:$N$81,装备突破!AQ$46:AQ$81,$AI149))</f>
        <v>0</v>
      </c>
      <c r="AQ149" s="119">
        <f>IF($AI149&lt;前期规划!$C$2,0,求节点(装备突破!$N$46:$N$81,装备突破!AR$46:AR$81,$AI149))</f>
        <v>0</v>
      </c>
      <c r="AR149" s="119">
        <f>IF($AI149&lt;前期规划!$C$2,0,求节点(装备突破!$N$46:$N$81,装备突破!AS$46:AS$81,$AI149))</f>
        <v>0</v>
      </c>
      <c r="AS149" s="119">
        <f>IF($AI149&lt;前期规划!$C$2,0,求节点(装备突破!$N$46:$N$81,装备突破!AT$46:AT$81,$AI149))</f>
        <v>0</v>
      </c>
      <c r="AT149" s="119">
        <f>IF($AI149&lt;前期规划!$C$2,0,求节点(装备突破!$N$46:$N$81,装备突破!AU$46:AU$81,$AI149))</f>
        <v>151.81818181818181</v>
      </c>
      <c r="AU149" s="119">
        <f>IF($AI149&lt;前期规划!$C$2,0,求节点(装备突破!$N$46:$N$81,装备突破!AV$46:AV$81,$AI149))</f>
        <v>8.1818181818181817</v>
      </c>
      <c r="AV149" s="80">
        <f t="shared" si="109"/>
        <v>0</v>
      </c>
      <c r="AW149" s="80">
        <f t="shared" si="83"/>
        <v>0</v>
      </c>
      <c r="AX149" s="80">
        <f t="shared" si="84"/>
        <v>0</v>
      </c>
      <c r="AY149" s="80">
        <f t="shared" si="85"/>
        <v>0</v>
      </c>
      <c r="AZ149" s="80">
        <f t="shared" si="86"/>
        <v>16.228752925646788</v>
      </c>
      <c r="BA149" s="80">
        <f t="shared" si="87"/>
        <v>34.043538186067245</v>
      </c>
      <c r="BD149" s="80">
        <v>144</v>
      </c>
      <c r="BE149" s="119">
        <f>[4]军团势力点战斗奖励设计!GN153+求节点(活动投放!$S$86:$S$121,活动投放!AN$86:AN$121,$BD149)</f>
        <v>164.42807037471789</v>
      </c>
      <c r="BF149" s="119">
        <f>[4]军团势力点战斗奖励设计!GO153+求节点(活动投放!$S$86:$S$121,活动投放!AO$86:AO$121,$BD149)</f>
        <v>564.37999810807707</v>
      </c>
      <c r="BG149" s="119">
        <f>[4]军团势力点战斗奖励设计!GP153+求节点(活动投放!$S$86:$S$121,活动投放!AP$86:AP$121,$BD149)</f>
        <v>1673.6629113642432</v>
      </c>
      <c r="BH149" s="119">
        <f>[4]军团势力点战斗奖励设计!GQ153+求节点(活动投放!$S$86:$S$121,活动投放!AQ$86:AQ$121,$BD149)</f>
        <v>1063.5709803251095</v>
      </c>
      <c r="BI149" s="119">
        <f>[4]军团势力点战斗奖励设计!GR153+求节点(活动投放!$S$86:$S$121,活动投放!AR$86:AR$121,$BD149)</f>
        <v>2102.5667639911644</v>
      </c>
      <c r="BJ149" s="119">
        <f>[4]军团势力点战斗奖励设计!GS153+求节点(活动投放!$S$86:$S$121,活动投放!AS$86:AS$121,$BD149)</f>
        <v>242.43608585831055</v>
      </c>
      <c r="BK149" s="119">
        <f>IF($BD149&lt;前期规划!$C$2,0,求节点(装备突破!$N$86:$N$121,装备突破!AQ$86:AQ$121,$BD149))</f>
        <v>0</v>
      </c>
      <c r="BL149" s="119">
        <f>IF($BD149&lt;前期规划!$C$2,0,求节点(装备突破!$N$86:$N$121,装备突破!AR$86:AR$121,$BD149))</f>
        <v>0</v>
      </c>
      <c r="BM149" s="119">
        <f>IF($BD149&lt;前期规划!$C$2,0,求节点(装备突破!$N$86:$N$121,装备突破!AS$86:AS$121,$BD149))</f>
        <v>0</v>
      </c>
      <c r="BN149" s="119">
        <f>IF($BD149&lt;前期规划!$C$2,0,求节点(装备突破!$N$86:$N$121,装备突破!AT$86:AT$121,$BD149))</f>
        <v>0</v>
      </c>
      <c r="BO149" s="119">
        <f>IF($BD149&lt;前期规划!$C$2,0,求节点(装备突破!$N$86:$N$121,装备突破!AU$86:AU$121,$BD149))</f>
        <v>179.54545454545456</v>
      </c>
      <c r="BP149" s="119">
        <f>IF($BD149&lt;前期规划!$C$2,0,求节点(装备突破!$N$86:$N$121,装备突破!AV$86:AV$121,$BD149))</f>
        <v>20.454545454545453</v>
      </c>
      <c r="BQ149" s="80">
        <f t="shared" si="110"/>
        <v>0</v>
      </c>
      <c r="BR149" s="80">
        <f t="shared" si="88"/>
        <v>0</v>
      </c>
      <c r="BS149" s="80">
        <f t="shared" si="89"/>
        <v>0</v>
      </c>
      <c r="BT149" s="80">
        <f t="shared" si="90"/>
        <v>0</v>
      </c>
      <c r="BU149" s="80">
        <f t="shared" si="91"/>
        <v>11.710498432355852</v>
      </c>
      <c r="BV149" s="80">
        <f t="shared" si="92"/>
        <v>11.852430864184072</v>
      </c>
      <c r="BY149" s="80">
        <v>144</v>
      </c>
      <c r="BZ149" s="119">
        <f>[4]军团势力点战斗奖励设计!GT153+求节点(活动投放!$S$126:$S$161,活动投放!AN$126:AN$161,$BY149)</f>
        <v>95.085940621119036</v>
      </c>
      <c r="CA149" s="119">
        <f>[4]军团势力点战斗奖励设计!GU153+求节点(活动投放!$S$126:$S$161,活动投放!AO$126:AO$161,$BY149)</f>
        <v>451.95402547969155</v>
      </c>
      <c r="CB149" s="119">
        <f>[4]军团势力点战斗奖励设计!GV153+求节点(活动投放!$S$126:$S$161,活动投放!AP$126:AP$161,$BY149)</f>
        <v>1390.626260234485</v>
      </c>
      <c r="CC149" s="119">
        <f>[4]军团势力点战斗奖励设计!GW153+求节点(活动投放!$S$126:$S$161,活动投放!AQ$126:AQ$161,$BY149)</f>
        <v>864.02045194682239</v>
      </c>
      <c r="CD149" s="119">
        <f>[4]军团势力点战斗奖励设计!GX153+求节点(活动投放!$S$126:$S$161,活动投放!AR$126:AR$161,$BY149)</f>
        <v>1714.5553864308213</v>
      </c>
      <c r="CE149" s="119">
        <f>[4]军团势力点战斗奖励设计!GY153+求节点(活动投放!$S$126:$S$161,活动投放!AS$126:AS$161,$BY149)</f>
        <v>218.50090219194254</v>
      </c>
      <c r="CF149" s="119">
        <f>IF($BY149&lt;前期规划!$C$2,0,求节点(装备突破!$N$126:$N$161,装备突破!AQ$126:AQ$161,$BY149))</f>
        <v>0</v>
      </c>
      <c r="CG149" s="119">
        <f>IF($BY149&lt;前期规划!$C$2,0,求节点(装备突破!$N$126:$N$161,装备突破!AR$126:AR$161,$BY149))</f>
        <v>0</v>
      </c>
      <c r="CH149" s="119">
        <f>IF($BY149&lt;前期规划!$C$2,0,求节点(装备突破!$N$126:$N$161,装备突破!AS$126:AS$161,$BY149))</f>
        <v>0</v>
      </c>
      <c r="CI149" s="119">
        <f>IF($BY149&lt;前期规划!$C$2,0,求节点(装备突破!$N$126:$N$161,装备突破!AT$126:AT$161,$BY149))</f>
        <v>0</v>
      </c>
      <c r="CJ149" s="119">
        <f>IF($BY149&lt;前期规划!$C$2,0,求节点(装备突破!$N$126:$N$161,装备突破!AU$126:AU$161,$BY149))</f>
        <v>210</v>
      </c>
      <c r="CK149" s="119">
        <f>IF($BY149&lt;前期规划!$C$2,0,求节点(装备突破!$N$126:$N$161,装备突破!AV$126:AV$161,$BY149))</f>
        <v>30</v>
      </c>
      <c r="CL149" s="80">
        <f t="shared" si="111"/>
        <v>0</v>
      </c>
      <c r="CM149" s="80">
        <f t="shared" si="93"/>
        <v>0</v>
      </c>
      <c r="CN149" s="80">
        <f t="shared" si="94"/>
        <v>0</v>
      </c>
      <c r="CO149" s="80">
        <f t="shared" si="95"/>
        <v>0</v>
      </c>
      <c r="CP149" s="80">
        <f t="shared" si="96"/>
        <v>8.1645494591943866</v>
      </c>
      <c r="CQ149" s="80">
        <f t="shared" si="97"/>
        <v>7.2833634063980845</v>
      </c>
      <c r="CT149" s="80">
        <v>144</v>
      </c>
      <c r="CU149" s="119">
        <f>[4]军团势力点战斗奖励设计!GZ153+求节点(活动投放!$S$166:$S$201,活动投放!AN$166:AN$201,$CT149)</f>
        <v>61.628981302607144</v>
      </c>
      <c r="CV149" s="119">
        <f>[4]军团势力点战斗奖励设计!HA153+求节点(活动投放!$S$166:$S$201,活动投放!AO$166:AO$201,$CT149)</f>
        <v>499.85631822137839</v>
      </c>
      <c r="CW149" s="119">
        <f>[4]军团势力点战斗奖励设计!HB153+求节点(活动投放!$S$166:$S$201,活动投放!AP$166:AP$201,$CT149)</f>
        <v>1314.6632862670108</v>
      </c>
      <c r="CX149" s="119">
        <f>[4]军团势力点战斗奖励设计!HC153+求节点(活动投放!$S$166:$S$201,活动投放!AQ$166:AQ$201,$CT149)</f>
        <v>749.17106569258124</v>
      </c>
      <c r="CY149" s="119">
        <f>[4]军团势力点战斗奖励设计!HD153+求节点(活动投放!$S$166:$S$201,活动投放!AR$166:AR$201,$CT149)</f>
        <v>1487.7227654498097</v>
      </c>
      <c r="CZ149" s="119">
        <f>[4]军团势力点战斗奖励设计!HE153+求节点(活动投放!$S$166:$S$201,活动投放!AS$166:AS$201,$CT149)</f>
        <v>249.03929808954882</v>
      </c>
      <c r="DA149" s="119">
        <f>IF($CT149&lt;前期规划!$C$2,0,求节点(装备突破!$N$166:$N$201,装备突破!AQ$166:AQ$201,$CT149))</f>
        <v>0</v>
      </c>
      <c r="DB149" s="119">
        <f>IF($CT149&lt;前期规划!$C$2,0,求节点(装备突破!$N$166:$N$201,装备突破!AR$166:AR$201,$CT149))</f>
        <v>0</v>
      </c>
      <c r="DC149" s="119">
        <f>IF($CT149&lt;前期规划!$C$2,0,求节点(装备突破!$N$166:$N$201,装备突破!AS$166:AS$201,$CT149))</f>
        <v>0</v>
      </c>
      <c r="DD149" s="119">
        <f>IF($CT149&lt;前期规划!$C$2,0,求节点(装备突破!$N$166:$N$201,装备突破!AT$166:AT$201,$CT149))</f>
        <v>0</v>
      </c>
      <c r="DE149" s="119">
        <f>IF($CT149&lt;前期规划!$C$2,0,求节点(装备突破!$N$166:$N$201,装备突破!AU$166:AU$201,$CT149))</f>
        <v>280</v>
      </c>
      <c r="DF149" s="119">
        <f>IF($CT149&lt;前期规划!$C$2,0,求节点(装备突破!$N$166:$N$201,装备突破!AV$166:AV$201,$CT149))</f>
        <v>40</v>
      </c>
      <c r="DG149" s="80">
        <f t="shared" si="112"/>
        <v>0</v>
      </c>
      <c r="DH149" s="80">
        <f t="shared" si="98"/>
        <v>0</v>
      </c>
      <c r="DI149" s="80">
        <f t="shared" si="99"/>
        <v>0</v>
      </c>
      <c r="DJ149" s="80">
        <f t="shared" si="100"/>
        <v>0</v>
      </c>
      <c r="DK149" s="80">
        <f t="shared" si="101"/>
        <v>5.3132955908921771</v>
      </c>
      <c r="DL149" s="80">
        <f t="shared" si="102"/>
        <v>6.2259824522387204</v>
      </c>
      <c r="DN149" s="128">
        <f>[4]军团势力点战斗奖励设计!HE153/CZ149</f>
        <v>0.41197664794359418</v>
      </c>
      <c r="DO149" s="128">
        <f>求节点(活动投放!$S$166:$S$201,活动投放!AS$166:AS$201,$CT149)/CZ149</f>
        <v>0.58802335205640577</v>
      </c>
      <c r="DU149" s="140">
        <v>144</v>
      </c>
      <c r="DV149" s="140">
        <f>[4]军团势力点战斗奖励设计!AA153+[4]军团势力点战斗奖励设计!AF153+求节点(活动投放!$S$6:$S$41,活动投放!$BC$6:$BC$41,$DU149)</f>
        <v>338377.27860198304</v>
      </c>
      <c r="DW149" s="140">
        <f>[4]军团势力点战斗奖励设计!AB153+[4]军团势力点战斗奖励设计!AG153+求节点(活动投放!$S$46:$S$81,活动投放!$BC$46:$BC$81,$DU149)</f>
        <v>283664.86399364402</v>
      </c>
      <c r="DX149" s="140">
        <f>[4]军团势力点战斗奖励设计!AC153+[4]军团势力点战斗奖励设计!AH153+求节点(活动投放!$S$86:$S$121,活动投放!$BC$86:$BC$121,$DU149)</f>
        <v>226380.61526073821</v>
      </c>
      <c r="DY149" s="140">
        <f>[4]军团势力点战斗奖励设计!AD153+[4]军团势力点战斗奖励设计!AI153+求节点(活动投放!$S$126:$S$161,活动投放!$BC$126:$BC$161,$DU149)</f>
        <v>166214.16745991755</v>
      </c>
      <c r="DZ149" s="140">
        <f>[4]军团势力点战斗奖励设计!AE153+[4]军团势力点战斗奖励设计!AJ153+求节点(活动投放!$S$166:$S$201,活动投放!$BC$166:$BC$201,$DU149)</f>
        <v>103719.80686925758</v>
      </c>
      <c r="EA149" s="140">
        <f>[4]军团势力点战斗奖励设计!BI153+[4]军团势力点战斗奖励设计!BN153+求节点(活动投放!$S$6:$S$41,活动投放!$BE$6:$BE$41,$DU149)</f>
        <v>1661.5251376725098</v>
      </c>
      <c r="EB149" s="140">
        <f>[4]军团势力点战斗奖励设计!BJ153+[4]军团势力点战斗奖励设计!BO153+求节点(活动投放!$S$46:$S$81,活动投放!$BE$46:$BE$81,$DU149)</f>
        <v>1141.4968706705588</v>
      </c>
      <c r="EC149" s="140">
        <f>[4]军团势力点战斗奖励设计!BK153+[4]军团势力点战斗奖励设计!BP153+求节点(活动投放!$S$86:$S$121,活动投放!$BE$86:$BE$121,$DU149)</f>
        <v>806.95844984072721</v>
      </c>
      <c r="ED149" s="140">
        <f>[4]军团势力点战斗奖励设计!BL153+[4]军团势力点战斗奖励设计!BQ153+求节点(活动投放!$S$126:$S$161,活动投放!$BE$126:$BE$161,$DU149)</f>
        <v>714.40389653568309</v>
      </c>
      <c r="EE149" s="140">
        <f>[4]军团势力点战斗奖励设计!BM153+[4]军团势力点战斗奖励设计!BR153+求节点(活动投放!$S$166:$S$201,活动投放!$BE$166:$BE$201,$DU149)</f>
        <v>867.41199976731616</v>
      </c>
      <c r="EF149" s="140">
        <f t="shared" si="113"/>
        <v>6.7884874952095151</v>
      </c>
      <c r="EG149" s="140">
        <f t="shared" si="114"/>
        <v>8.2834177731037339</v>
      </c>
      <c r="EH149" s="140">
        <f t="shared" si="115"/>
        <v>9.3511884164304409</v>
      </c>
      <c r="EI149" s="140">
        <f t="shared" si="116"/>
        <v>7.7553779809026873</v>
      </c>
      <c r="EJ149" s="140">
        <f t="shared" si="117"/>
        <v>3.9857955580155098</v>
      </c>
      <c r="EM149" s="140">
        <v>144</v>
      </c>
      <c r="EN149" s="140">
        <f>[4]军团势力点战斗奖励设计!AK153+[4]军团势力点战斗奖励设计!AP153+求节点(活动投放!$S$6:$S$41,活动投放!$BD$6:$BD$41,$EM149)</f>
        <v>302884.70364350069</v>
      </c>
      <c r="EO149" s="140">
        <f>[4]军团势力点战斗奖励设计!AL153+[4]军团势力点战斗奖励设计!AQ153+求节点(活动投放!$S$46:$S$81,活动投放!$BD$46:$BD$81,$EM149)</f>
        <v>273904.06505663443</v>
      </c>
      <c r="EP149" s="140">
        <f>[4]军团势力点战斗奖励设计!AM153+[4]军团势力点战斗奖励设计!AR153+求节点(活动投放!$S$86:$S$121,活动投放!$BD$86:$BD$121,$EM149)</f>
        <v>233881.3270797382</v>
      </c>
      <c r="EQ149" s="140">
        <f>[4]军团势力点战斗奖励设计!AN153+[4]军团势力点战斗奖励设计!AS153+求节点(活动投放!$S$126:$S$161,活动投放!$BD$126:$BD$161,$EM149)</f>
        <v>191337.07470048391</v>
      </c>
      <c r="ER149" s="140">
        <f>[4]军团势力点战斗奖励设计!AO153+[4]军团势力点战斗奖励设计!AT153+求节点(活动投放!$S$166:$S$201,活动投放!$BD$166:$BD$201,$EM149)</f>
        <v>167753.0537605377</v>
      </c>
      <c r="ES149" s="140">
        <f>[4]军团势力点战斗奖励设计!BS153+[4]军团势力点战斗奖励设计!BX153+求节点(活动投放!$S$6:$S$41,活动投放!$BF$6:$BF$41,$EM149)</f>
        <v>6057.6940728700156</v>
      </c>
      <c r="ET149" s="140">
        <f>[4]军团势力点战斗奖励设计!BT153+[4]军团势力点战斗奖励设计!BY153+求节点(活动投放!$S$46:$S$81,活动投放!$BF$46:$BF$81,$EM149)</f>
        <v>5478.0813011326891</v>
      </c>
      <c r="EU149" s="140">
        <f>[4]军团势力点战斗奖励设计!BU153+[4]军团势力点战斗奖励设计!BZ153+求节点(活动投放!$S$86:$S$121,活动投放!$BF$86:$BF$121,$EM149)</f>
        <v>4677.6265415947646</v>
      </c>
      <c r="EV149" s="140">
        <f>[4]军团势力点战斗奖励设计!BV153+[4]军团势力点战斗奖励设计!CA153+求节点(活动投放!$S$126:$S$161,活动投放!$BF$126:$BF$161,$EM149)</f>
        <v>3826.7414940096792</v>
      </c>
      <c r="EW149" s="140">
        <f>[4]军团势力点战斗奖励设计!BW153+[4]军团势力点战斗奖励设计!CB153+求节点(活动投放!$S$166:$S$201,活动投放!$BF$166:$BF$201,$EM149)</f>
        <v>3355.061075210755</v>
      </c>
      <c r="EX149" s="140">
        <f t="shared" si="118"/>
        <v>0.99999999999999967</v>
      </c>
      <c r="EY149" s="140">
        <f t="shared" si="119"/>
        <v>0.99999999999999989</v>
      </c>
      <c r="EZ149" s="140">
        <f t="shared" si="120"/>
        <v>0.99999999999999978</v>
      </c>
      <c r="FA149" s="140">
        <f t="shared" si="121"/>
        <v>0.99999999999999978</v>
      </c>
      <c r="FB149" s="140">
        <f t="shared" si="122"/>
        <v>0.99999999999999978</v>
      </c>
    </row>
    <row r="150" spans="2:158" x14ac:dyDescent="0.15">
      <c r="B150" s="80">
        <v>145</v>
      </c>
      <c r="C150" s="119">
        <f>[4]军团势力点战斗奖励设计!GB154+求节点(活动投放!$S$6:$S$41,活动投放!AN$6:AN$41,$B150)</f>
        <v>290.98454404687169</v>
      </c>
      <c r="D150" s="119">
        <f>[4]军团势力点战斗奖励设计!GC154+求节点(活动投放!$S$6:$S$41,活动投放!AO$6:AO$41,$B150)</f>
        <v>1134.08449189869</v>
      </c>
      <c r="E150" s="119">
        <f>[4]军团势力点战斗奖励设计!GD154+求节点(活动投放!$S$6:$S$41,活动投放!AP$6:AP$41,$B150)</f>
        <v>2517.0932865738391</v>
      </c>
      <c r="F150" s="119">
        <f>[4]军团势力点战斗奖励设计!GE154+求节点(活动投放!$S$6:$S$41,活动投放!AQ$6:AQ$41,$B150)</f>
        <v>1582.6374438746534</v>
      </c>
      <c r="G150" s="119">
        <f>[4]军团势力点战斗奖励设计!GF154+求节点(活动投放!$S$6:$S$41,活动投放!AR$6:AR$41,$B150)</f>
        <v>2942.7007792080212</v>
      </c>
      <c r="H150" s="119">
        <f>[4]军团势力点战斗奖励设计!GG154+求节点(活动投放!$S$6:$S$41,活动投放!AS$6:AS$41,$B150)</f>
        <v>329.61095870060529</v>
      </c>
      <c r="I150" s="119">
        <f>IF($B150&lt;前期规划!$C$2,0,求节点(装备突破!$N$6:$N$41,装备突破!AQ$6:AQ$41,$B150))</f>
        <v>0</v>
      </c>
      <c r="J150" s="119">
        <f>IF($B150&lt;前期规划!$C$2,0,求节点(装备突破!$N$6:$N$41,装备突破!AR$6:AR$41,$B150))</f>
        <v>0</v>
      </c>
      <c r="K150" s="119">
        <f>IF($B150&lt;前期规划!$C$2,0,求节点(装备突破!$N$6:$N$41,装备突破!AS$6:AS$41,$B150))</f>
        <v>0</v>
      </c>
      <c r="L150" s="119">
        <f>IF($B150&lt;前期规划!$C$2,0,求节点(装备突破!$N$6:$N$41,装备突破!AT$6:AT$41,$B150))</f>
        <v>0</v>
      </c>
      <c r="M150" s="119">
        <f>IF($B150&lt;前期规划!$C$2,0,求节点(装备突破!$N$6:$N$41,装备突破!AU$6:AU$41,$B150))</f>
        <v>117.54545454545456</v>
      </c>
      <c r="N150" s="119">
        <f>IF($B150&lt;前期规划!$C$2,0,求节点(装备突破!$N$6:$N$41,装备突破!AV$6:AV$41,$B150))</f>
        <v>2.4545454545454541</v>
      </c>
      <c r="O150" s="80">
        <f t="shared" si="103"/>
        <v>0</v>
      </c>
      <c r="P150" s="80">
        <f t="shared" si="104"/>
        <v>0</v>
      </c>
      <c r="Q150" s="80">
        <f t="shared" si="105"/>
        <v>0</v>
      </c>
      <c r="R150" s="80">
        <f t="shared" si="106"/>
        <v>0</v>
      </c>
      <c r="S150" s="80">
        <f t="shared" si="107"/>
        <v>25.03457739465447</v>
      </c>
      <c r="T150" s="80">
        <f t="shared" si="108"/>
        <v>134.28594613728367</v>
      </c>
      <c r="V150" s="128">
        <f>[4]军团势力点战斗奖励设计!GD154/E150</f>
        <v>0.99238148425293826</v>
      </c>
      <c r="W150" s="128">
        <f>求节点(活动投放!$S$6:$S$41,活动投放!AP$6:AP$41,$B150)/E150</f>
        <v>7.6185157470617703E-3</v>
      </c>
      <c r="Y150" s="128">
        <f>[4]军团势力点战斗奖励设计!GE154/F150</f>
        <v>0.99418448829424078</v>
      </c>
      <c r="Z150" s="128">
        <f>求节点(活动投放!$S$6:$S$41,活动投放!AQ$6:AQ$41,$B150)/F150</f>
        <v>5.8155117057592538E-3</v>
      </c>
      <c r="AB150" s="128">
        <f>[4]军团势力点战斗奖励设计!GF154/G150</f>
        <v>0.99402094088233572</v>
      </c>
      <c r="AC150" s="128">
        <f>求节点(活动投放!$S$6:$S$41,活动投放!AR$6:AR$41,$B150)/G150</f>
        <v>5.9790591176643862E-3</v>
      </c>
      <c r="AE150" s="128">
        <f>[4]军团势力点战斗奖励设计!GG154/H150</f>
        <v>0.9860467048165964</v>
      </c>
      <c r="AF150" s="128">
        <f>求节点(活动投放!$S$6:$S$41,活动投放!AS$6:AS$41,$B150)/H150</f>
        <v>1.3953295183403614E-2</v>
      </c>
      <c r="AI150" s="80">
        <v>145</v>
      </c>
      <c r="AJ150" s="119">
        <f>[4]军团势力点战斗奖励设计!GH154+求节点(活动投放!$S$46:$S$81,活动投放!AN$46:AN$81,$AI150)</f>
        <v>234.2504143508647</v>
      </c>
      <c r="AK150" s="119">
        <f>[4]军团势力点战斗奖励设计!GI154+求节点(活动投放!$S$46:$S$81,活动投放!AO$46:AO$81,$AI150)</f>
        <v>807.71890566714387</v>
      </c>
      <c r="AL150" s="119">
        <f>[4]军团势力点战斗奖励设计!GJ154+求节点(活动投放!$S$46:$S$81,活动投放!AP$46:AP$81,$AI150)</f>
        <v>2156.765690584843</v>
      </c>
      <c r="AM150" s="119">
        <f>[4]军团势力点战斗奖励设计!GK154+求节点(活动投放!$S$46:$S$81,活动投放!AQ$46:AQ$81,$AI150)</f>
        <v>1366.7171080142355</v>
      </c>
      <c r="AN150" s="119">
        <f>[4]军团势力点战斗奖励设计!GL154+求节点(活动投放!$S$46:$S$81,活动投放!AR$46:AR$81,$AI150)</f>
        <v>2658.5986086885969</v>
      </c>
      <c r="AO150" s="119">
        <f>[4]军团势力点战斗奖励设计!GM154+求节点(活动投放!$S$46:$S$81,活动投放!AS$46:AS$81,$AI150)</f>
        <v>300.18013374200899</v>
      </c>
      <c r="AP150" s="119">
        <f>IF($AI150&lt;前期规划!$C$2,0,求节点(装备突破!$N$46:$N$81,装备突破!AQ$46:AQ$81,$AI150))</f>
        <v>0</v>
      </c>
      <c r="AQ150" s="119">
        <f>IF($AI150&lt;前期规划!$C$2,0,求节点(装备突破!$N$46:$N$81,装备突破!AR$46:AR$81,$AI150))</f>
        <v>0</v>
      </c>
      <c r="AR150" s="119">
        <f>IF($AI150&lt;前期规划!$C$2,0,求节点(装备突破!$N$46:$N$81,装备突破!AS$46:AS$81,$AI150))</f>
        <v>0</v>
      </c>
      <c r="AS150" s="119">
        <f>IF($AI150&lt;前期规划!$C$2,0,求节点(装备突破!$N$46:$N$81,装备突破!AT$46:AT$81,$AI150))</f>
        <v>0</v>
      </c>
      <c r="AT150" s="119">
        <f>IF($AI150&lt;前期规划!$C$2,0,求节点(装备突破!$N$46:$N$81,装备突破!AU$46:AU$81,$AI150))</f>
        <v>151.81818181818181</v>
      </c>
      <c r="AU150" s="119">
        <f>IF($AI150&lt;前期规划!$C$2,0,求节点(装备突破!$N$46:$N$81,装备突破!AV$46:AV$81,$AI150))</f>
        <v>8.1818181818181817</v>
      </c>
      <c r="AV150" s="80">
        <f t="shared" si="109"/>
        <v>0</v>
      </c>
      <c r="AW150" s="80">
        <f t="shared" si="83"/>
        <v>0</v>
      </c>
      <c r="AX150" s="80">
        <f t="shared" si="84"/>
        <v>0</v>
      </c>
      <c r="AY150" s="80">
        <f t="shared" si="85"/>
        <v>0</v>
      </c>
      <c r="AZ150" s="80">
        <f t="shared" si="86"/>
        <v>17.511727362619499</v>
      </c>
      <c r="BA150" s="80">
        <f t="shared" si="87"/>
        <v>36.688683012912207</v>
      </c>
      <c r="BD150" s="80">
        <v>145</v>
      </c>
      <c r="BE150" s="119">
        <f>[4]军团势力点战斗奖励设计!GN154+求节点(活动投放!$S$86:$S$121,活动投放!AN$86:AN$121,$BD150)</f>
        <v>164.42807037471789</v>
      </c>
      <c r="BF150" s="119">
        <f>[4]军团势力点战斗奖励设计!GO154+求节点(活动投放!$S$86:$S$121,活动投放!AO$86:AO$121,$BD150)</f>
        <v>564.37999810807707</v>
      </c>
      <c r="BG150" s="119">
        <f>[4]军团势力点战斗奖励设计!GP154+求节点(活动投放!$S$86:$S$121,活动投放!AP$86:AP$121,$BD150)</f>
        <v>1780.5112049533841</v>
      </c>
      <c r="BH150" s="119">
        <f>[4]军团势力点战斗奖励设计!GQ154+求节点(活动投放!$S$86:$S$121,活动投放!AQ$86:AQ$121,$BD150)</f>
        <v>1134.8031760512038</v>
      </c>
      <c r="BI150" s="119">
        <f>[4]军团势力点战斗奖励设计!GR154+求节点(活动投放!$S$86:$S$121,活动投放!AR$86:AR$121,$BD150)</f>
        <v>2262.8392043748759</v>
      </c>
      <c r="BJ150" s="119">
        <f>[4]军团势力点战斗奖励设计!GS154+求节点(活动投放!$S$86:$S$121,活动投放!AS$86:AS$121,$BD150)</f>
        <v>260.24413478983405</v>
      </c>
      <c r="BK150" s="119">
        <f>IF($BD150&lt;前期规划!$C$2,0,求节点(装备突破!$N$86:$N$121,装备突破!AQ$86:AQ$121,$BD150))</f>
        <v>0</v>
      </c>
      <c r="BL150" s="119">
        <f>IF($BD150&lt;前期规划!$C$2,0,求节点(装备突破!$N$86:$N$121,装备突破!AR$86:AR$121,$BD150))</f>
        <v>0</v>
      </c>
      <c r="BM150" s="119">
        <f>IF($BD150&lt;前期规划!$C$2,0,求节点(装备突破!$N$86:$N$121,装备突破!AS$86:AS$121,$BD150))</f>
        <v>0</v>
      </c>
      <c r="BN150" s="119">
        <f>IF($BD150&lt;前期规划!$C$2,0,求节点(装备突破!$N$86:$N$121,装备突破!AT$86:AT$121,$BD150))</f>
        <v>0</v>
      </c>
      <c r="BO150" s="119">
        <f>IF($BD150&lt;前期规划!$C$2,0,求节点(装备突破!$N$86:$N$121,装备突破!AU$86:AU$121,$BD150))</f>
        <v>179.54545454545456</v>
      </c>
      <c r="BP150" s="119">
        <f>IF($BD150&lt;前期规划!$C$2,0,求节点(装备突破!$N$86:$N$121,装备突破!AV$86:AV$121,$BD150))</f>
        <v>20.454545454545453</v>
      </c>
      <c r="BQ150" s="80">
        <f t="shared" si="110"/>
        <v>0</v>
      </c>
      <c r="BR150" s="80">
        <f t="shared" si="88"/>
        <v>0</v>
      </c>
      <c r="BS150" s="80">
        <f t="shared" si="89"/>
        <v>0</v>
      </c>
      <c r="BT150" s="80">
        <f t="shared" si="90"/>
        <v>0</v>
      </c>
      <c r="BU150" s="80">
        <f t="shared" si="91"/>
        <v>12.603155062341079</v>
      </c>
      <c r="BV150" s="80">
        <f t="shared" si="92"/>
        <v>12.723046589725222</v>
      </c>
      <c r="BY150" s="80">
        <v>145</v>
      </c>
      <c r="BZ150" s="119">
        <f>[4]军团势力点战斗奖励设计!GT154+求节点(活动投放!$S$126:$S$161,活动投放!AN$126:AN$161,$BY150)</f>
        <v>95.085940621119036</v>
      </c>
      <c r="CA150" s="119">
        <f>[4]军团势力点战斗奖励设计!GU154+求节点(活动投放!$S$126:$S$161,活动投放!AO$126:AO$161,$BY150)</f>
        <v>451.95402547969155</v>
      </c>
      <c r="CB150" s="119">
        <f>[4]军团势力点战斗奖励设计!GV154+求节点(活动投放!$S$126:$S$161,活动投放!AP$126:AP$161,$BY150)</f>
        <v>1466.7678614339309</v>
      </c>
      <c r="CC150" s="119">
        <f>[4]军团势力点战斗奖励设计!GW154+求节点(活动投放!$S$126:$S$161,活动投放!AQ$126:AQ$161,$BY150)</f>
        <v>914.78151941311955</v>
      </c>
      <c r="CD150" s="119">
        <f>[4]军团势力点战斗奖励设计!GX154+求节点(活动投放!$S$126:$S$161,活动投放!AR$126:AR$161,$BY150)</f>
        <v>1828.7677882299899</v>
      </c>
      <c r="CE150" s="119">
        <f>[4]军团势力点战斗奖励设计!GY154+求节点(活动投放!$S$126:$S$161,活动投放!AS$126:AS$161,$BY150)</f>
        <v>231.19116905851683</v>
      </c>
      <c r="CF150" s="119">
        <f>IF($BY150&lt;前期规划!$C$2,0,求节点(装备突破!$N$126:$N$161,装备突破!AQ$126:AQ$161,$BY150))</f>
        <v>0</v>
      </c>
      <c r="CG150" s="119">
        <f>IF($BY150&lt;前期规划!$C$2,0,求节点(装备突破!$N$126:$N$161,装备突破!AR$126:AR$161,$BY150))</f>
        <v>0</v>
      </c>
      <c r="CH150" s="119">
        <f>IF($BY150&lt;前期规划!$C$2,0,求节点(装备突破!$N$126:$N$161,装备突破!AS$126:AS$161,$BY150))</f>
        <v>0</v>
      </c>
      <c r="CI150" s="119">
        <f>IF($BY150&lt;前期规划!$C$2,0,求节点(装备突破!$N$126:$N$161,装备突破!AT$126:AT$161,$BY150))</f>
        <v>0</v>
      </c>
      <c r="CJ150" s="119">
        <f>IF($BY150&lt;前期规划!$C$2,0,求节点(装备突破!$N$126:$N$161,装备突破!AU$126:AU$161,$BY150))</f>
        <v>210</v>
      </c>
      <c r="CK150" s="119">
        <f>IF($BY150&lt;前期规划!$C$2,0,求节点(装备突破!$N$126:$N$161,装备突破!AV$126:AV$161,$BY150))</f>
        <v>30</v>
      </c>
      <c r="CL150" s="80">
        <f t="shared" si="111"/>
        <v>0</v>
      </c>
      <c r="CM150" s="80">
        <f t="shared" si="93"/>
        <v>0</v>
      </c>
      <c r="CN150" s="80">
        <f t="shared" si="94"/>
        <v>0</v>
      </c>
      <c r="CO150" s="80">
        <f t="shared" si="95"/>
        <v>0</v>
      </c>
      <c r="CP150" s="80">
        <f t="shared" si="96"/>
        <v>8.7084180391904287</v>
      </c>
      <c r="CQ150" s="80">
        <f t="shared" si="97"/>
        <v>7.7063723019505614</v>
      </c>
      <c r="CT150" s="80">
        <v>145</v>
      </c>
      <c r="CU150" s="119">
        <f>[4]军团势力点战斗奖励设计!GZ154+求节点(活动投放!$S$166:$S$201,活动投放!AN$166:AN$201,$CT150)</f>
        <v>61.628981302607144</v>
      </c>
      <c r="CV150" s="119">
        <f>[4]军团势力点战斗奖励设计!HA154+求节点(活动投放!$S$166:$S$201,活动投放!AO$166:AO$201,$CT150)</f>
        <v>499.85631822137839</v>
      </c>
      <c r="CW150" s="119">
        <f>[4]军团势力点战斗奖励设计!HB154+求节点(活动投放!$S$166:$S$201,活动投放!AP$166:AP$201,$CT150)</f>
        <v>1359.787859308075</v>
      </c>
      <c r="CX150" s="119">
        <f>[4]军团势力点战斗奖励设计!HC154+求节点(活动投放!$S$166:$S$201,活动投放!AQ$166:AQ$201,$CT150)</f>
        <v>779.254114386624</v>
      </c>
      <c r="CY150" s="119">
        <f>[4]军团势力点战斗奖励设计!HD154+求节点(活动投放!$S$166:$S$201,活动投放!AR$166:AR$201,$CT150)</f>
        <v>1555.4096250114058</v>
      </c>
      <c r="CZ150" s="119">
        <f>[4]军团势力点战斗奖励设计!HE154+求节点(活动投放!$S$166:$S$201,活动投放!AS$166:AS$201,$CT150)</f>
        <v>256.56006026305954</v>
      </c>
      <c r="DA150" s="119">
        <f>IF($CT150&lt;前期规划!$C$2,0,求节点(装备突破!$N$166:$N$201,装备突破!AQ$166:AQ$201,$CT150))</f>
        <v>0</v>
      </c>
      <c r="DB150" s="119">
        <f>IF($CT150&lt;前期规划!$C$2,0,求节点(装备突破!$N$166:$N$201,装备突破!AR$166:AR$201,$CT150))</f>
        <v>0</v>
      </c>
      <c r="DC150" s="119">
        <f>IF($CT150&lt;前期规划!$C$2,0,求节点(装备突破!$N$166:$N$201,装备突破!AS$166:AS$201,$CT150))</f>
        <v>0</v>
      </c>
      <c r="DD150" s="119">
        <f>IF($CT150&lt;前期规划!$C$2,0,求节点(装备突破!$N$166:$N$201,装备突破!AT$166:AT$201,$CT150))</f>
        <v>0</v>
      </c>
      <c r="DE150" s="119">
        <f>IF($CT150&lt;前期规划!$C$2,0,求节点(装备突破!$N$166:$N$201,装备突破!AU$166:AU$201,$CT150))</f>
        <v>280</v>
      </c>
      <c r="DF150" s="119">
        <f>IF($CT150&lt;前期规划!$C$2,0,求节点(装备突破!$N$166:$N$201,装备突破!AV$166:AV$201,$CT150))</f>
        <v>40</v>
      </c>
      <c r="DG150" s="80">
        <f t="shared" si="112"/>
        <v>0</v>
      </c>
      <c r="DH150" s="80">
        <f t="shared" si="98"/>
        <v>0</v>
      </c>
      <c r="DI150" s="80">
        <f t="shared" si="99"/>
        <v>0</v>
      </c>
      <c r="DJ150" s="80">
        <f t="shared" si="100"/>
        <v>0</v>
      </c>
      <c r="DK150" s="80">
        <f t="shared" si="101"/>
        <v>5.5550343750407345</v>
      </c>
      <c r="DL150" s="80">
        <f t="shared" si="102"/>
        <v>6.4140015065764882</v>
      </c>
      <c r="DN150" s="128">
        <f>[4]军团势力点战斗奖励设计!HE154/CZ150</f>
        <v>0.4292138741071379</v>
      </c>
      <c r="DO150" s="128">
        <f>求节点(活动投放!$S$166:$S$201,活动投放!AS$166:AS$201,$CT150)/CZ150</f>
        <v>0.57078612589286193</v>
      </c>
      <c r="DU150" s="140">
        <v>145</v>
      </c>
      <c r="DV150" s="140">
        <f>[4]军团势力点战斗奖励设计!AA154+[4]军团势力点战斗奖励设计!AF154+求节点(活动投放!$S$6:$S$41,活动投放!$BC$6:$BC$41,$DU150)</f>
        <v>361652.13953924872</v>
      </c>
      <c r="DW150" s="140">
        <f>[4]军团势力点战斗奖励设计!AB154+[4]军团势力点战斗奖励设计!AG154+求节点(活动投放!$S$46:$S$81,活动投放!$BC$46:$BC$81,$DU150)</f>
        <v>303774.77438277111</v>
      </c>
      <c r="DX150" s="140">
        <f>[4]军团势力点战斗奖励设计!AC154+[4]军团势力点战斗奖励设计!AH154+求节点(活动投放!$S$86:$S$121,活动投放!$BC$86:$BC$121,$DU150)</f>
        <v>242362.19763518241</v>
      </c>
      <c r="DY150" s="140">
        <f>[4]军团势力点战斗奖励设计!AD154+[4]军团势力点战斗奖励设计!AI154+求节点(活动投放!$S$126:$S$161,活动投放!$BC$126:$BC$161,$DU150)</f>
        <v>177077.96776941256</v>
      </c>
      <c r="DZ150" s="140">
        <f>[4]军团势力点战斗奖励设计!AE154+[4]军团势力点战斗奖励设计!AJ154+求节点(活动投放!$S$166:$S$201,活动投放!$BC$166:$BC$201,$DU150)</f>
        <v>109414.10248568891</v>
      </c>
      <c r="EA150" s="140">
        <f>[4]军团势力点战斗奖励设计!BI154+[4]军团势力点战斗奖励设计!BN154+求节点(活动投放!$S$6:$S$41,活动投放!$BE$6:$BE$41,$DU150)</f>
        <v>1661.5251376725098</v>
      </c>
      <c r="EB150" s="140">
        <f>[4]军团势力点战斗奖励设计!BJ154+[4]军团势力点战斗奖励设计!BO154+求节点(活动投放!$S$46:$S$81,活动投放!$BE$46:$BE$81,$DU150)</f>
        <v>1141.4968706705588</v>
      </c>
      <c r="EC150" s="140">
        <f>[4]军团势力点战斗奖励设计!BK154+[4]军团势力点战斗奖励设计!BP154+求节点(活动投放!$S$86:$S$121,活动投放!$BE$86:$BE$121,$DU150)</f>
        <v>806.95844984072721</v>
      </c>
      <c r="ED150" s="140">
        <f>[4]军团势力点战斗奖励设计!BL154+[4]军团势力点战斗奖励设计!BQ154+求节点(活动投放!$S$126:$S$161,活动投放!$BE$126:$BE$161,$DU150)</f>
        <v>714.40389653568309</v>
      </c>
      <c r="EE150" s="140">
        <f>[4]军团势力点战斗奖励设计!BM154+[4]军团势力点战斗奖励设计!BR154+求节点(活动投放!$S$166:$S$201,活动投放!$BE$166:$BE$201,$DU150)</f>
        <v>867.41199976731616</v>
      </c>
      <c r="EF150" s="140">
        <f t="shared" si="113"/>
        <v>7.2554251781359671</v>
      </c>
      <c r="EG150" s="140">
        <f t="shared" si="114"/>
        <v>8.8706557792057197</v>
      </c>
      <c r="EH150" s="140">
        <f t="shared" si="115"/>
        <v>10.011345593775346</v>
      </c>
      <c r="EI150" s="140">
        <f t="shared" si="116"/>
        <v>8.2622714605424346</v>
      </c>
      <c r="EJ150" s="140">
        <f t="shared" si="117"/>
        <v>4.2046187400004964</v>
      </c>
      <c r="EM150" s="140">
        <v>145</v>
      </c>
      <c r="EN150" s="140">
        <f>[4]军团势力点战斗奖励设计!AK154+[4]军团势力点战斗奖励设计!AP154+求节点(活动投放!$S$6:$S$41,活动投放!$BD$6:$BD$41,$EM150)</f>
        <v>327046.22594980506</v>
      </c>
      <c r="EO150" s="140">
        <f>[4]军团势力点战斗奖励设计!AL154+[4]军团势力点战斗奖励设计!AQ154+求节点(活动投放!$S$46:$S$81,活动投放!$BD$46:$BD$81,$EM150)</f>
        <v>295546.15909445687</v>
      </c>
      <c r="EP150" s="140">
        <f>[4]军团势力点战斗奖励设计!AM154+[4]军团势力点战斗奖励设计!AR154+求节点(活动投放!$S$86:$S$121,活动投放!$BD$86:$BD$121,$EM150)</f>
        <v>251689.37601126175</v>
      </c>
      <c r="EQ150" s="140">
        <f>[4]军团势力点战斗奖励设计!AN154+[4]军团势力点战斗奖励设计!AS154+求节点(活动投放!$S$126:$S$161,活动投放!$BD$126:$BD$161,$EM150)</f>
        <v>204027.34156705823</v>
      </c>
      <c r="ER150" s="140">
        <f>[4]军团势力点战斗奖励设计!AO154+[4]军团势力点战斗奖励设计!AT154+求节点(活动投放!$S$166:$S$201,活动投放!$BD$166:$BD$201,$EM150)</f>
        <v>175273.81593404835</v>
      </c>
      <c r="ES150" s="140">
        <f>[4]军团势力点战斗奖励设计!BS154+[4]军团势力点战斗奖励设计!BX154+求节点(活动投放!$S$6:$S$41,活动投放!$BF$6:$BF$41,$EM150)</f>
        <v>6540.924518996103</v>
      </c>
      <c r="ET150" s="140">
        <f>[4]军团势力点战斗奖励设计!BT154+[4]军团势力点战斗奖励设计!BY154+求节点(活动投放!$S$46:$S$81,活动投放!$BF$46:$BF$81,$EM150)</f>
        <v>5910.9231818891385</v>
      </c>
      <c r="EU150" s="140">
        <f>[4]军团势力点战斗奖励设计!BU154+[4]军团势力点战斗奖励设计!BZ154+求节点(活动投放!$S$86:$S$121,活动投放!$BF$86:$BF$121,$EM150)</f>
        <v>5033.7875202252344</v>
      </c>
      <c r="EV150" s="140">
        <f>[4]军团势力点战斗奖励设计!BV154+[4]军团势力点战斗奖励设计!CA154+求节点(活动投放!$S$126:$S$161,活动投放!$BF$126:$BF$161,$EM150)</f>
        <v>4080.5468313411661</v>
      </c>
      <c r="EW150" s="140">
        <f>[4]军团势力点战斗奖励设计!BW154+[4]军团势力点战斗奖励设计!CB154+求节点(活动投放!$S$166:$S$201,活动投放!$BF$166:$BF$201,$EM150)</f>
        <v>3505.4763186809678</v>
      </c>
      <c r="EX150" s="140">
        <f t="shared" si="118"/>
        <v>0.99999999999999967</v>
      </c>
      <c r="EY150" s="140">
        <f t="shared" si="119"/>
        <v>0.99999999999999989</v>
      </c>
      <c r="EZ150" s="140">
        <f t="shared" si="120"/>
        <v>1.0000000000000002</v>
      </c>
      <c r="FA150" s="140">
        <f t="shared" si="121"/>
        <v>0.99999999999999967</v>
      </c>
      <c r="FB150" s="140">
        <f t="shared" si="122"/>
        <v>0.99999999999999978</v>
      </c>
    </row>
    <row r="151" spans="2:158" x14ac:dyDescent="0.15">
      <c r="B151" s="80">
        <v>146</v>
      </c>
      <c r="C151" s="119">
        <f>[4]军团势力点战斗奖励设计!GB155+求节点(活动投放!$S$6:$S$41,活动投放!AN$6:AN$41,$B151)</f>
        <v>290.98454404687169</v>
      </c>
      <c r="D151" s="119">
        <f>[4]军团势力点战斗奖励设计!GC155+求节点(活动投放!$S$6:$S$41,活动投放!AO$6:AO$41,$B151)</f>
        <v>1134.08449189869</v>
      </c>
      <c r="E151" s="119">
        <f>[4]军团势力点战斗奖励设计!GD155+求节点(活动投放!$S$6:$S$41,活动投放!AP$6:AP$41,$B151)</f>
        <v>2672.4673571080889</v>
      </c>
      <c r="F151" s="119">
        <f>[4]军团势力点战斗奖励设计!GE155+求节点(活动投放!$S$6:$S$41,活动投放!AQ$6:AQ$41,$B151)</f>
        <v>1686.2201575641534</v>
      </c>
      <c r="G151" s="119">
        <f>[4]军团势力点战斗奖励设计!GF155+求节点(活动投放!$S$6:$S$41,活动投放!AR$6:AR$41,$B151)</f>
        <v>3175.7618850093963</v>
      </c>
      <c r="H151" s="119">
        <f>[4]军团势力点战斗奖励设计!GG155+求节点(活动投放!$S$6:$S$41,活动投放!AS$6:AS$41,$B151)</f>
        <v>355.50663712298029</v>
      </c>
      <c r="I151" s="119">
        <f>IF($B151&lt;前期规划!$C$2,0,求节点(装备突破!$N$6:$N$41,装备突破!AQ$6:AQ$41,$B151))</f>
        <v>0</v>
      </c>
      <c r="J151" s="119">
        <f>IF($B151&lt;前期规划!$C$2,0,求节点(装备突破!$N$6:$N$41,装备突破!AR$6:AR$41,$B151))</f>
        <v>0</v>
      </c>
      <c r="K151" s="119">
        <f>IF($B151&lt;前期规划!$C$2,0,求节点(装备突破!$N$6:$N$41,装备突破!AS$6:AS$41,$B151))</f>
        <v>0</v>
      </c>
      <c r="L151" s="119">
        <f>IF($B151&lt;前期规划!$C$2,0,求节点(装备突破!$N$6:$N$41,装备突破!AT$6:AT$41,$B151))</f>
        <v>0</v>
      </c>
      <c r="M151" s="119">
        <f>IF($B151&lt;前期规划!$C$2,0,求节点(装备突破!$N$6:$N$41,装备突破!AU$6:AU$41,$B151))</f>
        <v>117.54545454545456</v>
      </c>
      <c r="N151" s="119">
        <f>IF($B151&lt;前期规划!$C$2,0,求节点(装备突破!$N$6:$N$41,装备突破!AV$6:AV$41,$B151))</f>
        <v>2.4545454545454541</v>
      </c>
      <c r="O151" s="80">
        <f t="shared" si="103"/>
        <v>0</v>
      </c>
      <c r="P151" s="80">
        <f t="shared" si="104"/>
        <v>0</v>
      </c>
      <c r="Q151" s="80">
        <f t="shared" si="105"/>
        <v>0</v>
      </c>
      <c r="R151" s="80">
        <f t="shared" si="106"/>
        <v>0</v>
      </c>
      <c r="S151" s="80">
        <f t="shared" si="107"/>
        <v>27.017309153212185</v>
      </c>
      <c r="T151" s="80">
        <f t="shared" si="108"/>
        <v>144.83603734639939</v>
      </c>
      <c r="V151" s="128">
        <f>[4]军团势力点战斗奖励设计!GD155/E151</f>
        <v>0.99282441568852786</v>
      </c>
      <c r="W151" s="128">
        <f>求节点(活动投放!$S$6:$S$41,活动投放!AP$6:AP$41,$B151)/E151</f>
        <v>7.1755843114721558E-3</v>
      </c>
      <c r="Y151" s="128">
        <f>[4]军团势力点战斗奖励设计!GE155/F151</f>
        <v>0.99454172900285964</v>
      </c>
      <c r="Z151" s="128">
        <f>求节点(活动投放!$S$6:$S$41,活动投放!AQ$6:AQ$41,$B151)/F151</f>
        <v>5.4582709971404105E-3</v>
      </c>
      <c r="AB151" s="128">
        <f>[4]军团势力点战斗奖励设计!GF155/G151</f>
        <v>0.99445972885828327</v>
      </c>
      <c r="AC151" s="128">
        <f>求节点(活动投放!$S$6:$S$41,活动投放!AR$6:AR$41,$B151)/G151</f>
        <v>5.5402711417168338E-3</v>
      </c>
      <c r="AE151" s="128">
        <f>[4]军团势力点战斗奖励设计!GG155/H151</f>
        <v>0.9870630854049478</v>
      </c>
      <c r="AF151" s="128">
        <f>求节点(活动投放!$S$6:$S$41,活动投放!AS$6:AS$41,$B151)/H151</f>
        <v>1.2936914595052182E-2</v>
      </c>
      <c r="AI151" s="80">
        <v>146</v>
      </c>
      <c r="AJ151" s="119">
        <f>[4]军团势力点战斗奖励设计!GH155+求节点(活动投放!$S$46:$S$81,活动投放!AN$46:AN$81,$AI151)</f>
        <v>234.2504143508647</v>
      </c>
      <c r="AK151" s="119">
        <f>[4]军团势力点战斗奖励设计!GI155+求节点(活动投放!$S$46:$S$81,活动投放!AO$46:AO$81,$AI151)</f>
        <v>807.71890566714387</v>
      </c>
      <c r="AL151" s="119">
        <f>[4]军团势力点战斗奖励设计!GJ155+求节点(活动投放!$S$46:$S$81,活动投放!AP$46:AP$81,$AI151)</f>
        <v>2292.7642353226242</v>
      </c>
      <c r="AM151" s="119">
        <f>[4]军团势力点战斗奖励设计!GK155+求节点(活动投放!$S$46:$S$81,活动投放!AQ$46:AQ$81,$AI151)</f>
        <v>1457.3828045060898</v>
      </c>
      <c r="AN151" s="119">
        <f>[4]军团势力点战斗奖励设计!GL155+求节点(活动投放!$S$46:$S$81,活动投放!AR$46:AR$81,$AI151)</f>
        <v>2862.5964257952687</v>
      </c>
      <c r="AO151" s="119">
        <f>[4]军团势力点战斗奖励设计!GM155+求节点(活动投放!$S$46:$S$81,活动投放!AS$46:AS$81,$AI151)</f>
        <v>322.84655786497257</v>
      </c>
      <c r="AP151" s="119">
        <f>IF($AI151&lt;前期规划!$C$2,0,求节点(装备突破!$N$46:$N$81,装备突破!AQ$46:AQ$81,$AI151))</f>
        <v>0</v>
      </c>
      <c r="AQ151" s="119">
        <f>IF($AI151&lt;前期规划!$C$2,0,求节点(装备突破!$N$46:$N$81,装备突破!AR$46:AR$81,$AI151))</f>
        <v>0</v>
      </c>
      <c r="AR151" s="119">
        <f>IF($AI151&lt;前期规划!$C$2,0,求节点(装备突破!$N$46:$N$81,装备突破!AS$46:AS$81,$AI151))</f>
        <v>0</v>
      </c>
      <c r="AS151" s="119">
        <f>IF($AI151&lt;前期规划!$C$2,0,求节点(装备突破!$N$46:$N$81,装备突破!AT$46:AT$81,$AI151))</f>
        <v>0</v>
      </c>
      <c r="AT151" s="119">
        <f>IF($AI151&lt;前期规划!$C$2,0,求节点(装备突破!$N$46:$N$81,装备突破!AU$46:AU$81,$AI151))</f>
        <v>151.81818181818181</v>
      </c>
      <c r="AU151" s="119">
        <f>IF($AI151&lt;前期规划!$C$2,0,求节点(装备突破!$N$46:$N$81,装备突破!AV$46:AV$81,$AI151))</f>
        <v>8.1818181818181817</v>
      </c>
      <c r="AV151" s="80">
        <f t="shared" si="109"/>
        <v>0</v>
      </c>
      <c r="AW151" s="80">
        <f t="shared" si="83"/>
        <v>0</v>
      </c>
      <c r="AX151" s="80">
        <f t="shared" si="84"/>
        <v>0</v>
      </c>
      <c r="AY151" s="80">
        <f t="shared" si="85"/>
        <v>0</v>
      </c>
      <c r="AZ151" s="80">
        <f t="shared" si="86"/>
        <v>18.855425559130513</v>
      </c>
      <c r="BA151" s="80">
        <f t="shared" si="87"/>
        <v>39.459023739052206</v>
      </c>
      <c r="BD151" s="80">
        <v>146</v>
      </c>
      <c r="BE151" s="119">
        <f>[4]军团势力点战斗奖励设计!GN155+求节点(活动投放!$S$86:$S$121,活动投放!AN$86:AN$121,$BD151)</f>
        <v>164.42807037471789</v>
      </c>
      <c r="BF151" s="119">
        <f>[4]军团势力点战斗奖励设计!GO155+求节点(活动投放!$S$86:$S$121,活动投放!AO$86:AO$121,$BD151)</f>
        <v>564.37999810807707</v>
      </c>
      <c r="BG151" s="119">
        <f>[4]军团势力点战斗奖励设计!GP155+求节点(活动投放!$S$86:$S$121,活动投放!AP$86:AP$121,$BD151)</f>
        <v>1887.6907633675196</v>
      </c>
      <c r="BH151" s="119">
        <f>[4]军团势力点战斗奖励设计!GQ155+求节点(活动投放!$S$86:$S$121,活动投放!AQ$86:AQ$121,$BD151)</f>
        <v>1206.2562149939606</v>
      </c>
      <c r="BI151" s="119">
        <f>[4]军团势力点战斗奖励设计!GR155+求节点(活动投放!$S$86:$S$121,活动投放!AR$86:AR$121,$BD151)</f>
        <v>2423.6085419960791</v>
      </c>
      <c r="BJ151" s="119">
        <f>[4]军团势力点战斗奖励设计!GS155+求节点(活动投放!$S$86:$S$121,活动投放!AS$86:AS$121,$BD151)</f>
        <v>278.10739452552326</v>
      </c>
      <c r="BK151" s="119">
        <f>IF($BD151&lt;前期规划!$C$2,0,求节点(装备突破!$N$86:$N$121,装备突破!AQ$86:AQ$121,$BD151))</f>
        <v>0</v>
      </c>
      <c r="BL151" s="119">
        <f>IF($BD151&lt;前期规划!$C$2,0,求节点(装备突破!$N$86:$N$121,装备突破!AR$86:AR$121,$BD151))</f>
        <v>0</v>
      </c>
      <c r="BM151" s="119">
        <f>IF($BD151&lt;前期规划!$C$2,0,求节点(装备突破!$N$86:$N$121,装备突破!AS$86:AS$121,$BD151))</f>
        <v>0</v>
      </c>
      <c r="BN151" s="119">
        <f>IF($BD151&lt;前期规划!$C$2,0,求节点(装备突破!$N$86:$N$121,装备突破!AT$86:AT$121,$BD151))</f>
        <v>0</v>
      </c>
      <c r="BO151" s="119">
        <f>IF($BD151&lt;前期规划!$C$2,0,求节点(装备突破!$N$86:$N$121,装备突破!AU$86:AU$121,$BD151))</f>
        <v>179.54545454545456</v>
      </c>
      <c r="BP151" s="119">
        <f>IF($BD151&lt;前期规划!$C$2,0,求节点(装备突破!$N$86:$N$121,装备突破!AV$86:AV$121,$BD151))</f>
        <v>20.454545454545453</v>
      </c>
      <c r="BQ151" s="80">
        <f t="shared" si="110"/>
        <v>0</v>
      </c>
      <c r="BR151" s="80">
        <f t="shared" si="88"/>
        <v>0</v>
      </c>
      <c r="BS151" s="80">
        <f t="shared" si="89"/>
        <v>0</v>
      </c>
      <c r="BT151" s="80">
        <f t="shared" si="90"/>
        <v>0</v>
      </c>
      <c r="BU151" s="80">
        <f t="shared" si="91"/>
        <v>13.498579221243984</v>
      </c>
      <c r="BV151" s="80">
        <f t="shared" si="92"/>
        <v>13.596361510136694</v>
      </c>
      <c r="BY151" s="80">
        <v>146</v>
      </c>
      <c r="BZ151" s="119">
        <f>[4]军团势力点战斗奖励设计!GT155+求节点(活动投放!$S$126:$S$161,活动投放!AN$126:AN$161,$BY151)</f>
        <v>95.085940621119036</v>
      </c>
      <c r="CA151" s="119">
        <f>[4]军团势力点战斗奖励设计!GU155+求节点(活动投放!$S$126:$S$161,活动投放!AO$126:AO$161,$BY151)</f>
        <v>451.95402547969155</v>
      </c>
      <c r="CB151" s="119">
        <f>[4]军团势力点战斗奖励设计!GV155+求节点(活动投放!$S$126:$S$161,活动投放!AP$126:AP$161,$BY151)</f>
        <v>1544.5817205170931</v>
      </c>
      <c r="CC151" s="119">
        <f>[4]军团势力点战斗奖励设计!GW155+求节点(活动投放!$S$126:$S$161,活动投放!AQ$126:AQ$161,$BY151)</f>
        <v>966.65742546856097</v>
      </c>
      <c r="CD151" s="119">
        <f>[4]军团势力点战斗奖励设计!GX155+求节点(活动投放!$S$126:$S$161,活动投放!AR$126:AR$161,$BY151)</f>
        <v>1945.4885768547333</v>
      </c>
      <c r="CE151" s="119">
        <f>[4]军团势力点战斗奖励设计!GY155+求节点(活动投放!$S$126:$S$161,活动投放!AS$126:AS$161,$BY151)</f>
        <v>244.16014557237719</v>
      </c>
      <c r="CF151" s="119">
        <f>IF($BY151&lt;前期规划!$C$2,0,求节点(装备突破!$N$126:$N$161,装备突破!AQ$126:AQ$161,$BY151))</f>
        <v>0</v>
      </c>
      <c r="CG151" s="119">
        <f>IF($BY151&lt;前期规划!$C$2,0,求节点(装备突破!$N$126:$N$161,装备突破!AR$126:AR$161,$BY151))</f>
        <v>0</v>
      </c>
      <c r="CH151" s="119">
        <f>IF($BY151&lt;前期规划!$C$2,0,求节点(装备突破!$N$126:$N$161,装备突破!AS$126:AS$161,$BY151))</f>
        <v>0</v>
      </c>
      <c r="CI151" s="119">
        <f>IF($BY151&lt;前期规划!$C$2,0,求节点(装备突破!$N$126:$N$161,装备突破!AT$126:AT$161,$BY151))</f>
        <v>0</v>
      </c>
      <c r="CJ151" s="119">
        <f>IF($BY151&lt;前期规划!$C$2,0,求节点(装备突破!$N$126:$N$161,装备突破!AU$126:AU$161,$BY151))</f>
        <v>210</v>
      </c>
      <c r="CK151" s="119">
        <f>IF($BY151&lt;前期规划!$C$2,0,求节点(装备突破!$N$126:$N$161,装备突破!AV$126:AV$161,$BY151))</f>
        <v>30</v>
      </c>
      <c r="CL151" s="80">
        <f t="shared" si="111"/>
        <v>0</v>
      </c>
      <c r="CM151" s="80">
        <f t="shared" si="93"/>
        <v>0</v>
      </c>
      <c r="CN151" s="80">
        <f t="shared" si="94"/>
        <v>0</v>
      </c>
      <c r="CO151" s="80">
        <f t="shared" si="95"/>
        <v>0</v>
      </c>
      <c r="CP151" s="80">
        <f t="shared" si="96"/>
        <v>9.2642313183558738</v>
      </c>
      <c r="CQ151" s="80">
        <f t="shared" si="97"/>
        <v>8.1386715190792405</v>
      </c>
      <c r="CT151" s="80">
        <v>146</v>
      </c>
      <c r="CU151" s="119">
        <f>[4]军团势力点战斗奖励设计!GZ155+求节点(活动投放!$S$166:$S$201,活动投放!AN$166:AN$201,$CT151)</f>
        <v>61.628981302607144</v>
      </c>
      <c r="CV151" s="119">
        <f>[4]军团势力点战斗奖励设计!HA155+求节点(活动投放!$S$166:$S$201,活动投放!AO$166:AO$201,$CT151)</f>
        <v>499.85631822137839</v>
      </c>
      <c r="CW151" s="119">
        <f>[4]军团势力点战斗奖励设计!HB155+求节点(活动投放!$S$166:$S$201,活动投放!AP$166:AP$201,$CT151)</f>
        <v>1406.6083836175956</v>
      </c>
      <c r="CX151" s="119">
        <f>[4]军团势力点战斗奖励设计!HC155+求节点(活动投放!$S$166:$S$201,活动投放!AQ$166:AQ$201,$CT151)</f>
        <v>810.46779725963779</v>
      </c>
      <c r="CY151" s="119">
        <f>[4]军团势力点战斗奖励设计!HD155+求节点(活动投放!$S$166:$S$201,活动投放!AR$166:AR$201,$CT151)</f>
        <v>1625.6404114756867</v>
      </c>
      <c r="CZ151" s="119">
        <f>[4]军团势力点战斗奖励设计!HE155+求节点(活动投放!$S$166:$S$201,活动投放!AS$166:AS$201,$CT151)</f>
        <v>264.36348098131293</v>
      </c>
      <c r="DA151" s="119">
        <f>IF($CT151&lt;前期规划!$C$2,0,求节点(装备突破!$N$166:$N$201,装备突破!AQ$166:AQ$201,$CT151))</f>
        <v>0</v>
      </c>
      <c r="DB151" s="119">
        <f>IF($CT151&lt;前期规划!$C$2,0,求节点(装备突破!$N$166:$N$201,装备突破!AR$166:AR$201,$CT151))</f>
        <v>0</v>
      </c>
      <c r="DC151" s="119">
        <f>IF($CT151&lt;前期规划!$C$2,0,求节点(装备突破!$N$166:$N$201,装备突破!AS$166:AS$201,$CT151))</f>
        <v>0</v>
      </c>
      <c r="DD151" s="119">
        <f>IF($CT151&lt;前期规划!$C$2,0,求节点(装备突破!$N$166:$N$201,装备突破!AT$166:AT$201,$CT151))</f>
        <v>0</v>
      </c>
      <c r="DE151" s="119">
        <f>IF($CT151&lt;前期规划!$C$2,0,求节点(装备突破!$N$166:$N$201,装备突破!AU$166:AU$201,$CT151))</f>
        <v>280</v>
      </c>
      <c r="DF151" s="119">
        <f>IF($CT151&lt;前期规划!$C$2,0,求节点(装备突破!$N$166:$N$201,装备突破!AV$166:AV$201,$CT151))</f>
        <v>40</v>
      </c>
      <c r="DG151" s="80">
        <f t="shared" si="112"/>
        <v>0</v>
      </c>
      <c r="DH151" s="80">
        <f t="shared" si="98"/>
        <v>0</v>
      </c>
      <c r="DI151" s="80">
        <f t="shared" si="99"/>
        <v>0</v>
      </c>
      <c r="DJ151" s="80">
        <f t="shared" si="100"/>
        <v>0</v>
      </c>
      <c r="DK151" s="80">
        <f t="shared" si="101"/>
        <v>5.805858612413167</v>
      </c>
      <c r="DL151" s="80">
        <f t="shared" si="102"/>
        <v>6.6090870245328235</v>
      </c>
      <c r="DN151" s="128">
        <f>[4]军团势力点战斗奖励设计!HE155/CZ151</f>
        <v>0.44606220831710708</v>
      </c>
      <c r="DO151" s="128">
        <f>求节点(活动投放!$S$166:$S$201,活动投放!AS$166:AS$201,$CT151)/CZ151</f>
        <v>0.55393779168289292</v>
      </c>
      <c r="DU151" s="140">
        <v>146</v>
      </c>
      <c r="DV151" s="140">
        <f>[4]军团势力点战斗奖励设计!AA155+[4]军团势力点战斗奖励设计!AF155+求节点(活动投放!$S$6:$S$41,活动投放!$BC$6:$BC$41,$DU151)</f>
        <v>386597.51783603197</v>
      </c>
      <c r="DW151" s="140">
        <f>[4]军团势力点战斗奖励设计!AB155+[4]军团势力点战斗奖励设计!AG155+求节点(活动投放!$S$46:$S$81,活动投放!$BC$46:$BC$81,$DU151)</f>
        <v>324836.49591295846</v>
      </c>
      <c r="DX151" s="140">
        <f>[4]军团势力点战斗奖励设计!AC155+[4]军团势力点战斗奖励设计!AH155+求节点(活动投放!$S$86:$S$121,活动投放!$BC$86:$BC$121,$DU151)</f>
        <v>258393.32816721124</v>
      </c>
      <c r="DY151" s="140">
        <f>[4]军团势力点战斗奖励设计!AD155+[4]军团势力点战斗奖励设计!AI155+求节点(活动投放!$S$126:$S$161,活动投放!$BC$126:$BC$161,$DU151)</f>
        <v>188214.81507961248</v>
      </c>
      <c r="DZ151" s="140">
        <f>[4]军团势力点战斗奖励设计!AE155+[4]军团势力点战斗奖励设计!AJ155+求节点(活动投放!$S$166:$S$201,活动投放!$BC$166:$BC$201,$DU151)</f>
        <v>115385.3940002819</v>
      </c>
      <c r="EA151" s="140">
        <f>[4]军团势力点战斗奖励设计!BI155+[4]军团势力点战斗奖励设计!BN155+求节点(活动投放!$S$6:$S$41,活动投放!$BE$6:$BE$41,$DU151)</f>
        <v>1661.5251376725098</v>
      </c>
      <c r="EB151" s="140">
        <f>[4]军团势力点战斗奖励设计!BJ155+[4]军团势力点战斗奖励设计!BO155+求节点(活动投放!$S$46:$S$81,活动投放!$BE$46:$BE$81,$DU151)</f>
        <v>1141.4968706705588</v>
      </c>
      <c r="EC151" s="140">
        <f>[4]军团势力点战斗奖励设计!BK155+[4]军团势力点战斗奖励设计!BP155+求节点(活动投放!$S$86:$S$121,活动投放!$BE$86:$BE$121,$DU151)</f>
        <v>806.95844984072721</v>
      </c>
      <c r="ED151" s="140">
        <f>[4]军团势力点战斗奖励设计!BL155+[4]军团势力点战斗奖励设计!BQ155+求节点(活动投放!$S$126:$S$161,活动投放!$BE$126:$BE$161,$DU151)</f>
        <v>714.40389653568309</v>
      </c>
      <c r="EE151" s="140">
        <f>[4]军团势力点战斗奖励设计!BM155+[4]军团势力点战斗奖励设计!BR155+求节点(活动投放!$S$166:$S$201,活动投放!$BE$166:$BE$201,$DU151)</f>
        <v>867.41199976731616</v>
      </c>
      <c r="EF151" s="140">
        <f t="shared" si="113"/>
        <v>7.7558765953547111</v>
      </c>
      <c r="EG151" s="140">
        <f t="shared" si="114"/>
        <v>9.4856880253538538</v>
      </c>
      <c r="EH151" s="140">
        <f t="shared" si="115"/>
        <v>10.673549475325585</v>
      </c>
      <c r="EI151" s="140">
        <f t="shared" si="116"/>
        <v>8.7819050256356643</v>
      </c>
      <c r="EJ151" s="140">
        <f t="shared" si="117"/>
        <v>4.4340864560798527</v>
      </c>
      <c r="EM151" s="140">
        <v>146</v>
      </c>
      <c r="EN151" s="140">
        <f>[4]军团势力点战斗奖励设计!AK155+[4]军团势力点战斗奖励设计!AP155+求节点(活动投放!$S$6:$S$41,活动投放!$BD$6:$BD$41,$EM151)</f>
        <v>352941.90437218006</v>
      </c>
      <c r="EO151" s="140">
        <f>[4]军团势力点战斗奖励设计!AL155+[4]军团势力点战斗奖励设计!AQ155+求节点(活动投放!$S$46:$S$81,活动投放!$BD$46:$BD$81,$EM151)</f>
        <v>318212.58321742044</v>
      </c>
      <c r="EP151" s="140">
        <f>[4]军团势力点战斗奖励设计!AM155+[4]军团势力点战斗奖励设计!AR155+求节点(活动投放!$S$86:$S$121,活动投放!$BD$86:$BD$121,$EM151)</f>
        <v>269552.63574695104</v>
      </c>
      <c r="EQ151" s="140">
        <f>[4]军团势力点战斗奖励设计!AN155+[4]军团势力点战斗奖励设计!AS155+求节点(活动投放!$S$126:$S$161,活动投放!$BD$126:$BD$161,$EM151)</f>
        <v>216996.3180809186</v>
      </c>
      <c r="ER151" s="140">
        <f>[4]军团势力点战斗奖励设计!AO155+[4]军团势力点战斗奖励设计!AT155+求节点(活动投放!$S$166:$S$201,活动投放!$BD$166:$BD$201,$EM151)</f>
        <v>183077.2366523018</v>
      </c>
      <c r="ES151" s="140">
        <f>[4]军团势力点战斗奖励设计!BS155+[4]军团势力点战斗奖励设计!BX155+求节点(活动投放!$S$6:$S$41,活动投放!$BF$6:$BF$41,$EM151)</f>
        <v>7058.8380874436034</v>
      </c>
      <c r="ET151" s="140">
        <f>[4]军团势力点战斗奖励设计!BT155+[4]军团势力点战斗奖励设计!BY155+求节点(活动投放!$S$46:$S$81,活动投放!$BF$46:$BF$81,$EM151)</f>
        <v>6364.2516643484087</v>
      </c>
      <c r="EU151" s="140">
        <f>[4]军团势力点战斗奖励设计!BU155+[4]军团势力点战斗奖励设计!BZ155+求节点(活动投放!$S$86:$S$121,活动投放!$BF$86:$BF$121,$EM151)</f>
        <v>5391.0527149390191</v>
      </c>
      <c r="EV151" s="140">
        <f>[4]军团势力点战斗奖励设计!BV155+[4]军团势力点战斗奖励设计!CA155+求节点(活动投放!$S$126:$S$161,活动投放!$BF$126:$BF$161,$EM151)</f>
        <v>4339.9263616183734</v>
      </c>
      <c r="EW151" s="140">
        <f>[4]军团势力点战斗奖励设计!BW155+[4]军团势力点战斗奖励设计!CB155+求节点(活动投放!$S$166:$S$201,活动投放!$BF$166:$BF$201,$EM151)</f>
        <v>3661.5447330460365</v>
      </c>
      <c r="EX151" s="140">
        <f t="shared" si="118"/>
        <v>0.99999999999999967</v>
      </c>
      <c r="EY151" s="140">
        <f t="shared" si="119"/>
        <v>1</v>
      </c>
      <c r="EZ151" s="140">
        <f t="shared" si="120"/>
        <v>1.0000000000000004</v>
      </c>
      <c r="FA151" s="140">
        <f t="shared" si="121"/>
        <v>0.99999999999999956</v>
      </c>
      <c r="FB151" s="140">
        <f t="shared" si="122"/>
        <v>0.99999999999999989</v>
      </c>
    </row>
    <row r="152" spans="2:158" x14ac:dyDescent="0.15">
      <c r="B152" s="80">
        <v>147</v>
      </c>
      <c r="C152" s="119">
        <f>[4]军团势力点战斗奖励设计!GB156+求节点(活动投放!$S$6:$S$41,活动投放!AN$6:AN$41,$B152)</f>
        <v>290.98454404687169</v>
      </c>
      <c r="D152" s="119">
        <f>[4]军团势力点战斗奖励设计!GC156+求节点(活动投放!$S$6:$S$41,活动投放!AO$6:AO$41,$B152)</f>
        <v>1134.08449189869</v>
      </c>
      <c r="E152" s="119">
        <f>[4]军团势力点战斗奖励设计!GD156+求节点(活动投放!$S$6:$S$41,活动投放!AP$6:AP$41,$B152)</f>
        <v>2838.9931626729399</v>
      </c>
      <c r="F152" s="119">
        <f>[4]军团势力点战斗奖励设计!GE156+求节点(活动投放!$S$6:$S$41,活动投放!AQ$6:AQ$41,$B152)</f>
        <v>1797.2373612740541</v>
      </c>
      <c r="G152" s="119">
        <f>[4]军团势力点战斗奖励设计!GF156+求节点(活动投放!$S$6:$S$41,活动投放!AR$6:AR$41,$B152)</f>
        <v>3425.5505933566728</v>
      </c>
      <c r="H152" s="119">
        <f>[4]军团势力点战斗奖励设计!GG156+求节点(活动投放!$S$6:$S$41,活动投放!AS$6:AS$41,$B152)</f>
        <v>383.26093805045548</v>
      </c>
      <c r="I152" s="119">
        <f>IF($B152&lt;前期规划!$C$2,0,求节点(装备突破!$N$6:$N$41,装备突破!AQ$6:AQ$41,$B152))</f>
        <v>0</v>
      </c>
      <c r="J152" s="119">
        <f>IF($B152&lt;前期规划!$C$2,0,求节点(装备突破!$N$6:$N$41,装备突破!AR$6:AR$41,$B152))</f>
        <v>0</v>
      </c>
      <c r="K152" s="119">
        <f>IF($B152&lt;前期规划!$C$2,0,求节点(装备突破!$N$6:$N$41,装备突破!AS$6:AS$41,$B152))</f>
        <v>0</v>
      </c>
      <c r="L152" s="119">
        <f>IF($B152&lt;前期规划!$C$2,0,求节点(装备突破!$N$6:$N$41,装备突破!AT$6:AT$41,$B152))</f>
        <v>0</v>
      </c>
      <c r="M152" s="119">
        <f>IF($B152&lt;前期规划!$C$2,0,求节点(装备突破!$N$6:$N$41,装备突破!AU$6:AU$41,$B152))</f>
        <v>117.54545454545456</v>
      </c>
      <c r="N152" s="119">
        <f>IF($B152&lt;前期规划!$C$2,0,求节点(装备突破!$N$6:$N$41,装备突破!AV$6:AV$41,$B152))</f>
        <v>2.4545454545454541</v>
      </c>
      <c r="O152" s="80">
        <f t="shared" si="103"/>
        <v>0</v>
      </c>
      <c r="P152" s="80">
        <f t="shared" si="104"/>
        <v>0</v>
      </c>
      <c r="Q152" s="80">
        <f t="shared" si="105"/>
        <v>0</v>
      </c>
      <c r="R152" s="80">
        <f t="shared" si="106"/>
        <v>0</v>
      </c>
      <c r="S152" s="80">
        <f t="shared" si="107"/>
        <v>29.142348435362255</v>
      </c>
      <c r="T152" s="80">
        <f t="shared" si="108"/>
        <v>156.14334513166708</v>
      </c>
      <c r="V152" s="128">
        <f>[4]军团势力点战斗奖励设计!GD156/E152</f>
        <v>0.99324531136857996</v>
      </c>
      <c r="W152" s="128">
        <f>求节点(活动投放!$S$6:$S$41,活动投放!AP$6:AP$41,$B152)/E152</f>
        <v>6.7546886314200846E-3</v>
      </c>
      <c r="Y152" s="128">
        <f>[4]军团势力点战斗奖励设计!GE156/F152</f>
        <v>0.99487889202664836</v>
      </c>
      <c r="Z152" s="128">
        <f>求节点(活动投放!$S$6:$S$41,活动投放!AQ$6:AQ$41,$B152)/F152</f>
        <v>5.1211079733516013E-3</v>
      </c>
      <c r="AB152" s="128">
        <f>[4]军团势力点战斗奖励设计!GF156/G152</f>
        <v>0.99486372148214552</v>
      </c>
      <c r="AC152" s="128">
        <f>求节点(活动投放!$S$6:$S$41,活动投放!AR$6:AR$41,$B152)/G152</f>
        <v>5.1362785178545572E-3</v>
      </c>
      <c r="AE152" s="128">
        <f>[4]军团势力点战斗奖励设计!GG156/H152</f>
        <v>0.98799992760590505</v>
      </c>
      <c r="AF152" s="128">
        <f>求节点(活动投放!$S$6:$S$41,活动投放!AS$6:AS$41,$B152)/H152</f>
        <v>1.2000072394094945E-2</v>
      </c>
      <c r="AI152" s="80">
        <v>147</v>
      </c>
      <c r="AJ152" s="119">
        <f>[4]军团势力点战斗奖励设计!GH156+求节点(活动投放!$S$46:$S$81,活动投放!AN$46:AN$81,$AI152)</f>
        <v>234.2504143508647</v>
      </c>
      <c r="AK152" s="119">
        <f>[4]军团势力点战斗奖励设计!GI156+求节点(活动投放!$S$46:$S$81,活动投放!AO$46:AO$81,$AI152)</f>
        <v>807.71890566714387</v>
      </c>
      <c r="AL152" s="119">
        <f>[4]军团势力点战斗奖励设计!GJ156+求节点(活动投放!$S$46:$S$81,活动投放!AP$46:AP$81,$AI152)</f>
        <v>2431.7869489048953</v>
      </c>
      <c r="AM152" s="119">
        <f>[4]军团势力点战斗奖励设计!GK156+求节点(活动投放!$S$46:$S$81,活动投放!AQ$46:AQ$81,$AI152)</f>
        <v>1550.064613560937</v>
      </c>
      <c r="AN152" s="119">
        <f>[4]军团势力点战斗奖励设计!GL156+求节点(活动投放!$S$46:$S$81,活动投放!AR$46:AR$81,$AI152)</f>
        <v>3071.1304961686751</v>
      </c>
      <c r="AO152" s="119">
        <f>[4]军团势力点战斗奖励设计!GM156+求节点(活动投放!$S$46:$S$81,活动投放!AS$46:AS$81,$AI152)</f>
        <v>346.01701012868438</v>
      </c>
      <c r="AP152" s="119">
        <f>IF($AI152&lt;前期规划!$C$2,0,求节点(装备突破!$N$46:$N$81,装备突破!AQ$46:AQ$81,$AI152))</f>
        <v>0</v>
      </c>
      <c r="AQ152" s="119">
        <f>IF($AI152&lt;前期规划!$C$2,0,求节点(装备突破!$N$46:$N$81,装备突破!AR$46:AR$81,$AI152))</f>
        <v>0</v>
      </c>
      <c r="AR152" s="119">
        <f>IF($AI152&lt;前期规划!$C$2,0,求节点(装备突破!$N$46:$N$81,装备突破!AS$46:AS$81,$AI152))</f>
        <v>0</v>
      </c>
      <c r="AS152" s="119">
        <f>IF($AI152&lt;前期规划!$C$2,0,求节点(装备突破!$N$46:$N$81,装备突破!AT$46:AT$81,$AI152))</f>
        <v>0</v>
      </c>
      <c r="AT152" s="119">
        <f>IF($AI152&lt;前期规划!$C$2,0,求节点(装备突破!$N$46:$N$81,装备突破!AU$46:AU$81,$AI152))</f>
        <v>151.81818181818181</v>
      </c>
      <c r="AU152" s="119">
        <f>IF($AI152&lt;前期规划!$C$2,0,求节点(装备突破!$N$46:$N$81,装备突破!AV$46:AV$81,$AI152))</f>
        <v>8.1818181818181817</v>
      </c>
      <c r="AV152" s="80">
        <f t="shared" si="109"/>
        <v>0</v>
      </c>
      <c r="AW152" s="80">
        <f t="shared" si="83"/>
        <v>0</v>
      </c>
      <c r="AX152" s="80">
        <f t="shared" si="84"/>
        <v>0</v>
      </c>
      <c r="AY152" s="80">
        <f t="shared" si="85"/>
        <v>0</v>
      </c>
      <c r="AZ152" s="80">
        <f t="shared" si="86"/>
        <v>20.229003268176903</v>
      </c>
      <c r="BA152" s="80">
        <f t="shared" si="87"/>
        <v>42.290967904616977</v>
      </c>
      <c r="BD152" s="80">
        <v>147</v>
      </c>
      <c r="BE152" s="119">
        <f>[4]军团势力点战斗奖励设计!GN156+求节点(活动投放!$S$86:$S$121,活动投放!AN$86:AN$121,$BD152)</f>
        <v>164.42807037471789</v>
      </c>
      <c r="BF152" s="119">
        <f>[4]军团势力点战斗奖励设计!GO156+求节点(活动投放!$S$86:$S$121,活动投放!AO$86:AO$121,$BD152)</f>
        <v>564.37999810807707</v>
      </c>
      <c r="BG152" s="119">
        <f>[4]军团势力点战斗奖励设计!GP156+求节点(活动投放!$S$86:$S$121,活动投放!AP$86:AP$121,$BD152)</f>
        <v>1999.7675250090836</v>
      </c>
      <c r="BH152" s="119">
        <f>[4]军团势力点战斗奖励设计!GQ156+求节点(活动投放!$S$86:$S$121,活动投放!AQ$86:AQ$121,$BD152)</f>
        <v>1280.9740560883363</v>
      </c>
      <c r="BI152" s="119">
        <f>[4]军团势力点战斗奖励设计!GR156+求节点(活动投放!$S$86:$S$121,活动投放!AR$86:AR$121,$BD152)</f>
        <v>2591.7236844584249</v>
      </c>
      <c r="BJ152" s="119">
        <f>[4]军团势力点战斗奖励设计!GS156+求节点(活动投放!$S$86:$S$121,活动投放!AS$86:AS$121,$BD152)</f>
        <v>296.78685479911724</v>
      </c>
      <c r="BK152" s="119">
        <f>IF($BD152&lt;前期规划!$C$2,0,求节点(装备突破!$N$86:$N$121,装备突破!AQ$86:AQ$121,$BD152))</f>
        <v>0</v>
      </c>
      <c r="BL152" s="119">
        <f>IF($BD152&lt;前期规划!$C$2,0,求节点(装备突破!$N$86:$N$121,装备突破!AR$86:AR$121,$BD152))</f>
        <v>0</v>
      </c>
      <c r="BM152" s="119">
        <f>IF($BD152&lt;前期规划!$C$2,0,求节点(装备突破!$N$86:$N$121,装备突破!AS$86:AS$121,$BD152))</f>
        <v>0</v>
      </c>
      <c r="BN152" s="119">
        <f>IF($BD152&lt;前期规划!$C$2,0,求节点(装备突破!$N$86:$N$121,装备突破!AT$86:AT$121,$BD152))</f>
        <v>0</v>
      </c>
      <c r="BO152" s="119">
        <f>IF($BD152&lt;前期规划!$C$2,0,求节点(装备突破!$N$86:$N$121,装备突破!AU$86:AU$121,$BD152))</f>
        <v>179.54545454545456</v>
      </c>
      <c r="BP152" s="119">
        <f>IF($BD152&lt;前期规划!$C$2,0,求节点(装备突破!$N$86:$N$121,装备突破!AV$86:AV$121,$BD152))</f>
        <v>20.454545454545453</v>
      </c>
      <c r="BQ152" s="80">
        <f t="shared" si="110"/>
        <v>0</v>
      </c>
      <c r="BR152" s="80">
        <f t="shared" si="88"/>
        <v>0</v>
      </c>
      <c r="BS152" s="80">
        <f t="shared" si="89"/>
        <v>0</v>
      </c>
      <c r="BT152" s="80">
        <f t="shared" si="90"/>
        <v>0</v>
      </c>
      <c r="BU152" s="80">
        <f t="shared" si="91"/>
        <v>14.434916723565911</v>
      </c>
      <c r="BV152" s="80">
        <f t="shared" si="92"/>
        <v>14.509579567956843</v>
      </c>
      <c r="BY152" s="80">
        <v>147</v>
      </c>
      <c r="BZ152" s="119">
        <f>[4]军团势力点战斗奖励设计!GT156+求节点(活动投放!$S$126:$S$161,活动投放!AN$126:AN$161,$BY152)</f>
        <v>95.085940621119036</v>
      </c>
      <c r="CA152" s="119">
        <f>[4]军团势力点战斗奖励设计!GU156+求节点(活动投放!$S$126:$S$161,活动投放!AO$126:AO$161,$BY152)</f>
        <v>451.95402547969155</v>
      </c>
      <c r="CB152" s="119">
        <f>[4]军团势力点战斗奖励设计!GV156+求节点(活动投放!$S$126:$S$161,活动投放!AP$126:AP$161,$BY152)</f>
        <v>1626.6223087791857</v>
      </c>
      <c r="CC152" s="119">
        <f>[4]军团势力点战斗奖励设计!GW156+求节点(活动投放!$S$126:$S$161,活动投放!AQ$126:AQ$161,$BY152)</f>
        <v>1021.3511509766228</v>
      </c>
      <c r="CD152" s="119">
        <f>[4]军团势力点战斗奖励设计!GX156+求节点(活动投放!$S$126:$S$161,活动投放!AR$126:AR$161,$BY152)</f>
        <v>2068.5494592478722</v>
      </c>
      <c r="CE152" s="119">
        <f>[4]军团势力点战斗奖励设计!GY156+求节点(活动投放!$S$126:$S$161,活动投放!AS$126:AS$161,$BY152)</f>
        <v>257.83357694939264</v>
      </c>
      <c r="CF152" s="119">
        <f>IF($BY152&lt;前期规划!$C$2,0,求节点(装备突破!$N$126:$N$161,装备突破!AQ$126:AQ$161,$BY152))</f>
        <v>0</v>
      </c>
      <c r="CG152" s="119">
        <f>IF($BY152&lt;前期规划!$C$2,0,求节点(装备突破!$N$126:$N$161,装备突破!AR$126:AR$161,$BY152))</f>
        <v>0</v>
      </c>
      <c r="CH152" s="119">
        <f>IF($BY152&lt;前期规划!$C$2,0,求节点(装备突破!$N$126:$N$161,装备突破!AS$126:AS$161,$BY152))</f>
        <v>0</v>
      </c>
      <c r="CI152" s="119">
        <f>IF($BY152&lt;前期规划!$C$2,0,求节点(装备突破!$N$126:$N$161,装备突破!AT$126:AT$161,$BY152))</f>
        <v>0</v>
      </c>
      <c r="CJ152" s="119">
        <f>IF($BY152&lt;前期规划!$C$2,0,求节点(装备突破!$N$126:$N$161,装备突破!AU$126:AU$161,$BY152))</f>
        <v>210</v>
      </c>
      <c r="CK152" s="119">
        <f>IF($BY152&lt;前期规划!$C$2,0,求节点(装备突破!$N$126:$N$161,装备突破!AV$126:AV$161,$BY152))</f>
        <v>30</v>
      </c>
      <c r="CL152" s="80">
        <f t="shared" si="111"/>
        <v>0</v>
      </c>
      <c r="CM152" s="80">
        <f t="shared" si="93"/>
        <v>0</v>
      </c>
      <c r="CN152" s="80">
        <f t="shared" si="94"/>
        <v>0</v>
      </c>
      <c r="CO152" s="80">
        <f t="shared" si="95"/>
        <v>0</v>
      </c>
      <c r="CP152" s="80">
        <f t="shared" si="96"/>
        <v>9.8502355202279634</v>
      </c>
      <c r="CQ152" s="80">
        <f t="shared" si="97"/>
        <v>8.5944525649797541</v>
      </c>
      <c r="CT152" s="80">
        <v>147</v>
      </c>
      <c r="CU152" s="119">
        <f>[4]军团势力点战斗奖励设计!GZ156+求节点(活动投放!$S$166:$S$201,活动投放!AN$166:AN$201,$CT152)</f>
        <v>61.628981302607144</v>
      </c>
      <c r="CV152" s="119">
        <f>[4]军团势力点战斗奖励设计!HA156+求节点(活动投放!$S$166:$S$201,活动投放!AO$166:AO$201,$CT152)</f>
        <v>499.85631822137839</v>
      </c>
      <c r="CW152" s="119">
        <f>[4]军团势力点战斗奖励设计!HB156+求节点(活动投放!$S$166:$S$201,活动投放!AP$166:AP$201,$CT152)</f>
        <v>1456.8052713964512</v>
      </c>
      <c r="CX152" s="119">
        <f>[4]军团势力点战斗奖励设计!HC156+求节点(活动投放!$S$166:$S$201,活动投放!AQ$166:AQ$201,$CT152)</f>
        <v>843.93238911220806</v>
      </c>
      <c r="CY152" s="119">
        <f>[4]军团势力点战斗奖励设计!HD156+求节点(活动投放!$S$166:$S$201,活动投放!AR$166:AR$201,$CT152)</f>
        <v>1700.9357431439703</v>
      </c>
      <c r="CZ152" s="119">
        <f>[4]军团势力点战斗奖励设计!HE156+求节点(活动投放!$S$166:$S$201,活动投放!AS$166:AS$201,$CT152)</f>
        <v>272.72962894445556</v>
      </c>
      <c r="DA152" s="119">
        <f>IF($CT152&lt;前期规划!$C$2,0,求节点(装备突破!$N$166:$N$201,装备突破!AQ$166:AQ$201,$CT152))</f>
        <v>0</v>
      </c>
      <c r="DB152" s="119">
        <f>IF($CT152&lt;前期规划!$C$2,0,求节点(装备突破!$N$166:$N$201,装备突破!AR$166:AR$201,$CT152))</f>
        <v>0</v>
      </c>
      <c r="DC152" s="119">
        <f>IF($CT152&lt;前期规划!$C$2,0,求节点(装备突破!$N$166:$N$201,装备突破!AS$166:AS$201,$CT152))</f>
        <v>0</v>
      </c>
      <c r="DD152" s="119">
        <f>IF($CT152&lt;前期规划!$C$2,0,求节点(装备突破!$N$166:$N$201,装备突破!AT$166:AT$201,$CT152))</f>
        <v>0</v>
      </c>
      <c r="DE152" s="119">
        <f>IF($CT152&lt;前期规划!$C$2,0,求节点(装备突破!$N$166:$N$201,装备突破!AU$166:AU$201,$CT152))</f>
        <v>280</v>
      </c>
      <c r="DF152" s="119">
        <f>IF($CT152&lt;前期规划!$C$2,0,求节点(装备突破!$N$166:$N$201,装备突破!AV$166:AV$201,$CT152))</f>
        <v>40</v>
      </c>
      <c r="DG152" s="80">
        <f t="shared" si="112"/>
        <v>0</v>
      </c>
      <c r="DH152" s="80">
        <f t="shared" si="98"/>
        <v>0</v>
      </c>
      <c r="DI152" s="80">
        <f t="shared" si="99"/>
        <v>0</v>
      </c>
      <c r="DJ152" s="80">
        <f t="shared" si="100"/>
        <v>0</v>
      </c>
      <c r="DK152" s="80">
        <f t="shared" si="101"/>
        <v>6.0747705112284649</v>
      </c>
      <c r="DL152" s="80">
        <f t="shared" si="102"/>
        <v>6.8182407236113889</v>
      </c>
      <c r="DN152" s="128">
        <f>[4]军团势力点战斗奖励设计!HE156/CZ152</f>
        <v>0.46305458844658465</v>
      </c>
      <c r="DO152" s="128">
        <f>求节点(活动投放!$S$166:$S$201,活动投放!AS$166:AS$201,$CT152)/CZ152</f>
        <v>0.53694541155341535</v>
      </c>
      <c r="DU152" s="140">
        <v>147</v>
      </c>
      <c r="DV152" s="140">
        <f>[4]军团势力点战斗奖励设计!AA156+[4]军团势力点战斗奖励设计!AF156+求节点(活动投放!$S$6:$S$41,活动投放!$BC$6:$BC$41,$DU152)</f>
        <v>413333.31230745302</v>
      </c>
      <c r="DW152" s="140">
        <f>[4]军团势力点战斗奖励设计!AB156+[4]军团势力点战斗奖励设计!AG156+求节点(活动投放!$S$46:$S$81,活动投放!$BC$46:$BC$81,$DU152)</f>
        <v>346366.56217569957</v>
      </c>
      <c r="DX152" s="140">
        <f>[4]军团势力点战斗奖励设计!AC156+[4]军团势力点战斗奖励设计!AH156+求节点(活动投放!$S$86:$S$121,活动投放!$BC$86:$BC$121,$DU152)</f>
        <v>275156.94636146224</v>
      </c>
      <c r="DY152" s="140">
        <f>[4]军团势力点战斗奖励设计!AD156+[4]军团势力点战斗奖励设计!AI156+求节点(活动投放!$S$126:$S$161,活动投放!$BC$126:$BC$161,$DU152)</f>
        <v>199972.40437728493</v>
      </c>
      <c r="DZ152" s="140">
        <f>[4]军团势力点战斗奖励设计!AE156+[4]军团势力点战斗奖励设计!AJ156+求节点(活动投放!$S$166:$S$201,活动投放!$BC$166:$BC$201,$DU152)</f>
        <v>121835.69988408154</v>
      </c>
      <c r="EA152" s="140">
        <f>[4]军团势力点战斗奖励设计!BI156+[4]军团势力点战斗奖励设计!BN156+求节点(活动投放!$S$6:$S$41,活动投放!$BE$6:$BE$41,$DU152)</f>
        <v>1661.5251376725098</v>
      </c>
      <c r="EB152" s="140">
        <f>[4]军团势力点战斗奖励设计!BJ156+[4]军团势力点战斗奖励设计!BO156+求节点(活动投放!$S$46:$S$81,活动投放!$BE$46:$BE$81,$DU152)</f>
        <v>1141.4968706705588</v>
      </c>
      <c r="EC152" s="140">
        <f>[4]军团势力点战斗奖励设计!BK156+[4]军团势力点战斗奖励设计!BP156+求节点(活动投放!$S$86:$S$121,活动投放!$BE$86:$BE$121,$DU152)</f>
        <v>806.95844984072721</v>
      </c>
      <c r="ED152" s="140">
        <f>[4]军团势力点战斗奖励设计!BL156+[4]军团势力点战斗奖励设计!BQ156+求节点(活动投放!$S$126:$S$161,活动投放!$BE$126:$BE$161,$DU152)</f>
        <v>714.40389653568309</v>
      </c>
      <c r="EE152" s="140">
        <f>[4]军团势力点战斗奖励设计!BM156+[4]军团势力点战斗奖励设计!BR156+求节点(活动投放!$S$166:$S$201,活动投放!$BE$166:$BE$201,$DU152)</f>
        <v>867.41199976731616</v>
      </c>
      <c r="EF152" s="140">
        <f t="shared" si="113"/>
        <v>8.2922471436184377</v>
      </c>
      <c r="EG152" s="140">
        <f t="shared" si="114"/>
        <v>10.114396604294694</v>
      </c>
      <c r="EH152" s="140">
        <f t="shared" si="115"/>
        <v>11.366010497639671</v>
      </c>
      <c r="EI152" s="140">
        <f t="shared" si="116"/>
        <v>9.3305017580390857</v>
      </c>
      <c r="EJ152" s="140">
        <f t="shared" si="117"/>
        <v>4.6819619710419831</v>
      </c>
      <c r="EM152" s="140">
        <v>147</v>
      </c>
      <c r="EN152" s="140">
        <f>[4]军团势力点战斗奖励设计!AK156+[4]军团势力点战斗奖励设计!AP156+求节点(活动投放!$S$6:$S$41,活动投放!$BD$6:$BD$41,$EM152)</f>
        <v>380696.20529965527</v>
      </c>
      <c r="EO152" s="140">
        <f>[4]军团势力点战斗奖励设计!AL156+[4]军团势力点战斗奖励设计!AQ156+求节点(活动投放!$S$46:$S$81,活动投放!$BD$46:$BD$81,$EM152)</f>
        <v>341383.03548113228</v>
      </c>
      <c r="EP152" s="140">
        <f>[4]军团势力点战斗奖励设计!AM156+[4]军团势力点战斗奖励设计!AR156+求节点(活动投放!$S$86:$S$121,活动投放!$BD$86:$BD$121,$EM152)</f>
        <v>288232.09602054505</v>
      </c>
      <c r="EQ152" s="140">
        <f>[4]军团势力点战斗奖励设计!AN156+[4]军团势力点战斗奖励设计!AS156+求节点(活动投放!$S$126:$S$161,活动投放!$BD$126:$BD$161,$EM152)</f>
        <v>230669.74945793403</v>
      </c>
      <c r="ER152" s="140">
        <f>[4]军团势力点战斗奖励设计!AO156+[4]军团势力点战斗奖励设计!AT156+求节点(活动投放!$S$166:$S$201,活动投放!$BD$166:$BD$201,$EM152)</f>
        <v>191443.38461544443</v>
      </c>
      <c r="ES152" s="140">
        <f>[4]军团势力点战斗奖励设计!BS156+[4]军团势力点战斗奖励设计!BX156+求节点(活动投放!$S$6:$S$41,活动投放!$BF$6:$BF$41,$EM152)</f>
        <v>7613.9241059931073</v>
      </c>
      <c r="ET152" s="140">
        <f>[4]军团势力点战斗奖励设计!BT156+[4]军团势力点战斗奖励设计!BY156+求节点(活动投放!$S$46:$S$81,活动投放!$BF$46:$BF$81,$EM152)</f>
        <v>6827.6607096226471</v>
      </c>
      <c r="EU152" s="140">
        <f>[4]军团势力点战斗奖励设计!BU156+[4]军团势力点战斗奖励设计!BZ156+求节点(活动投放!$S$86:$S$121,活动投放!$BF$86:$BF$121,$EM152)</f>
        <v>5764.6419204108988</v>
      </c>
      <c r="EV152" s="140">
        <f>[4]军团势力点战斗奖励设计!BV156+[4]军团势力点战斗奖励设计!CA156+求节点(活动投放!$S$126:$S$161,活动投放!$BF$126:$BF$161,$EM152)</f>
        <v>4613.3949891586817</v>
      </c>
      <c r="EW152" s="140">
        <f>[4]军团势力点战斗奖励设计!BW156+[4]军团势力点战斗奖励设计!CB156+求节点(活动投放!$S$166:$S$201,活动投放!$BF$166:$BF$201,$EM152)</f>
        <v>3828.8676923088888</v>
      </c>
      <c r="EX152" s="140">
        <f t="shared" si="118"/>
        <v>0.99999999999999978</v>
      </c>
      <c r="EY152" s="140">
        <f t="shared" si="119"/>
        <v>0.99999999999999978</v>
      </c>
      <c r="EZ152" s="140">
        <f t="shared" si="120"/>
        <v>1.0000000000000002</v>
      </c>
      <c r="FA152" s="140">
        <f t="shared" si="121"/>
        <v>0.99999999999999978</v>
      </c>
      <c r="FB152" s="140">
        <f t="shared" si="122"/>
        <v>1</v>
      </c>
    </row>
    <row r="153" spans="2:158" x14ac:dyDescent="0.15">
      <c r="B153" s="80">
        <v>148</v>
      </c>
      <c r="C153" s="119">
        <f>[4]军团势力点战斗奖励设计!GB157+求节点(活动投放!$S$6:$S$41,活动投放!AN$6:AN$41,$B153)</f>
        <v>290.98454404687169</v>
      </c>
      <c r="D153" s="119">
        <f>[4]军团势力点战斗奖励设计!GC157+求节点(活动投放!$S$6:$S$41,活动投放!AO$6:AO$41,$B153)</f>
        <v>1134.08449189869</v>
      </c>
      <c r="E153" s="119">
        <f>[4]军团势力点战斗奖励设计!GD157+求节点(活动投放!$S$6:$S$41,活动投放!AP$6:AP$41,$B153)</f>
        <v>3017.4711019048304</v>
      </c>
      <c r="F153" s="119">
        <f>[4]军团势力点战斗奖励设计!GE157+求节点(活动投放!$S$6:$S$41,活动投放!AQ$6:AQ$41,$B153)</f>
        <v>1916.2226540953147</v>
      </c>
      <c r="G153" s="119">
        <f>[4]军团势力点战斗奖励设计!GF157+求节点(活动投放!$S$6:$S$41,活动投放!AR$6:AR$41,$B153)</f>
        <v>3693.2675022045091</v>
      </c>
      <c r="H153" s="119">
        <f>[4]军团势力点战斗奖励设计!GG157+求节点(活动投放!$S$6:$S$41,活动投放!AS$6:AS$41,$B153)</f>
        <v>413.00726125577063</v>
      </c>
      <c r="I153" s="119">
        <f>IF($B153&lt;前期规划!$C$2,0,求节点(装备突破!$N$6:$N$41,装备突破!AQ$6:AQ$41,$B153))</f>
        <v>0</v>
      </c>
      <c r="J153" s="119">
        <f>IF($B153&lt;前期规划!$C$2,0,求节点(装备突破!$N$6:$N$41,装备突破!AR$6:AR$41,$B153))</f>
        <v>0</v>
      </c>
      <c r="K153" s="119">
        <f>IF($B153&lt;前期规划!$C$2,0,求节点(装备突破!$N$6:$N$41,装备突破!AS$6:AS$41,$B153))</f>
        <v>0</v>
      </c>
      <c r="L153" s="119">
        <f>IF($B153&lt;前期规划!$C$2,0,求节点(装备突破!$N$6:$N$41,装备突破!AT$6:AT$41,$B153))</f>
        <v>0</v>
      </c>
      <c r="M153" s="119">
        <f>IF($B153&lt;前期规划!$C$2,0,求节点(装备突破!$N$6:$N$41,装备突破!AU$6:AU$41,$B153))</f>
        <v>117.54545454545456</v>
      </c>
      <c r="N153" s="119">
        <f>IF($B153&lt;前期规划!$C$2,0,求节点(装备突破!$N$6:$N$41,装备突破!AV$6:AV$41,$B153))</f>
        <v>2.4545454545454541</v>
      </c>
      <c r="O153" s="80">
        <f t="shared" si="103"/>
        <v>0</v>
      </c>
      <c r="P153" s="80">
        <f t="shared" si="104"/>
        <v>0</v>
      </c>
      <c r="Q153" s="80">
        <f t="shared" si="105"/>
        <v>0</v>
      </c>
      <c r="R153" s="80">
        <f t="shared" si="106"/>
        <v>0</v>
      </c>
      <c r="S153" s="80">
        <f t="shared" si="107"/>
        <v>31.41990914481794</v>
      </c>
      <c r="T153" s="80">
        <f t="shared" si="108"/>
        <v>168.26221754864733</v>
      </c>
      <c r="V153" s="128">
        <f>[4]军团势力点战斗奖励设计!GD157/E153</f>
        <v>0.99364483894196021</v>
      </c>
      <c r="W153" s="128">
        <f>求节点(活动投放!$S$6:$S$41,活动投放!AP$6:AP$41,$B153)/E153</f>
        <v>6.3551610580398774E-3</v>
      </c>
      <c r="Y153" s="128">
        <f>[4]军团势力点战斗奖励设计!GE157/F153</f>
        <v>0.99519688040366516</v>
      </c>
      <c r="Z153" s="128">
        <f>求节点(活动投放!$S$6:$S$41,活动投放!AQ$6:AQ$41,$B153)/F153</f>
        <v>4.8031195963348337E-3</v>
      </c>
      <c r="AB153" s="128">
        <f>[4]军团势力点战斗奖励设计!GF157/G153</f>
        <v>0.99523603911333813</v>
      </c>
      <c r="AC153" s="128">
        <f>求节点(活动投放!$S$6:$S$41,活动投放!AR$6:AR$41,$B153)/G153</f>
        <v>4.7639608866619099E-3</v>
      </c>
      <c r="AE153" s="128">
        <f>[4]军团势力点战斗奖励设计!GG157/H153</f>
        <v>0.98886421757222809</v>
      </c>
      <c r="AF153" s="128">
        <f>求节点(活动投放!$S$6:$S$41,活动投放!AS$6:AS$41,$B153)/H153</f>
        <v>1.1135782427771886E-2</v>
      </c>
      <c r="AI153" s="80">
        <v>148</v>
      </c>
      <c r="AJ153" s="119">
        <f>[4]军团势力点战斗奖励设计!GH157+求节点(活动投放!$S$46:$S$81,活动投放!AN$46:AN$81,$AI153)</f>
        <v>234.2504143508647</v>
      </c>
      <c r="AK153" s="119">
        <f>[4]军团势力点战斗奖励设计!GI157+求节点(活动投放!$S$46:$S$81,活动投放!AO$46:AO$81,$AI153)</f>
        <v>807.71890566714387</v>
      </c>
      <c r="AL153" s="119">
        <f>[4]军团势力点战斗奖励设计!GJ157+求节点(活动投放!$S$46:$S$81,活动投放!AP$46:AP$81,$AI153)</f>
        <v>2588.0057417724543</v>
      </c>
      <c r="AM153" s="119">
        <f>[4]军团势力点战斗奖励设计!GK157+求节点(活动投放!$S$46:$S$81,活动投放!AQ$46:AQ$81,$AI153)</f>
        <v>1654.2104754726429</v>
      </c>
      <c r="AN153" s="119">
        <f>[4]军团势力点战斗奖励设计!GL157+求节点(活动投放!$S$46:$S$81,活动投放!AR$46:AR$81,$AI153)</f>
        <v>3305.4586854700133</v>
      </c>
      <c r="AO153" s="119">
        <f>[4]军团势力点战斗奖励设计!GM157+求节点(活动投放!$S$46:$S$81,活动投放!AS$46:AS$81,$AI153)</f>
        <v>372.05347560661085</v>
      </c>
      <c r="AP153" s="119">
        <f>IF($AI153&lt;前期规划!$C$2,0,求节点(装备突破!$N$46:$N$81,装备突破!AQ$46:AQ$81,$AI153))</f>
        <v>0</v>
      </c>
      <c r="AQ153" s="119">
        <f>IF($AI153&lt;前期规划!$C$2,0,求节点(装备突破!$N$46:$N$81,装备突破!AR$46:AR$81,$AI153))</f>
        <v>0</v>
      </c>
      <c r="AR153" s="119">
        <f>IF($AI153&lt;前期规划!$C$2,0,求节点(装备突破!$N$46:$N$81,装备突破!AS$46:AS$81,$AI153))</f>
        <v>0</v>
      </c>
      <c r="AS153" s="119">
        <f>IF($AI153&lt;前期规划!$C$2,0,求节点(装备突破!$N$46:$N$81,装备突破!AT$46:AT$81,$AI153))</f>
        <v>0</v>
      </c>
      <c r="AT153" s="119">
        <f>IF($AI153&lt;前期规划!$C$2,0,求节点(装备突破!$N$46:$N$81,装备突破!AU$46:AU$81,$AI153))</f>
        <v>151.81818181818181</v>
      </c>
      <c r="AU153" s="119">
        <f>IF($AI153&lt;前期规划!$C$2,0,求节点(装备突破!$N$46:$N$81,装备突破!AV$46:AV$81,$AI153))</f>
        <v>8.1818181818181817</v>
      </c>
      <c r="AV153" s="80">
        <f t="shared" si="109"/>
        <v>0</v>
      </c>
      <c r="AW153" s="80">
        <f t="shared" si="83"/>
        <v>0</v>
      </c>
      <c r="AX153" s="80">
        <f t="shared" si="84"/>
        <v>0</v>
      </c>
      <c r="AY153" s="80">
        <f t="shared" si="85"/>
        <v>0</v>
      </c>
      <c r="AZ153" s="80">
        <f t="shared" si="86"/>
        <v>21.772482359383321</v>
      </c>
      <c r="BA153" s="80">
        <f t="shared" si="87"/>
        <v>45.473202574141325</v>
      </c>
      <c r="BD153" s="80">
        <v>148</v>
      </c>
      <c r="BE153" s="119">
        <f>[4]军团势力点战斗奖励设计!GN157+求节点(活动投放!$S$86:$S$121,活动投放!AN$86:AN$121,$BD153)</f>
        <v>164.42807037471789</v>
      </c>
      <c r="BF153" s="119">
        <f>[4]军团势力点战斗奖励设计!GO157+求节点(活动投放!$S$86:$S$121,活动投放!AO$86:AO$121,$BD153)</f>
        <v>564.37999810807707</v>
      </c>
      <c r="BG153" s="119">
        <f>[4]军团势力点战斗奖励设计!GP157+求节点(活动投放!$S$86:$S$121,活动投放!AP$86:AP$121,$BD153)</f>
        <v>2129.3068576550409</v>
      </c>
      <c r="BH153" s="119">
        <f>[4]军团势力点战斗奖励设计!GQ157+求节点(活动投放!$S$86:$S$121,活动投放!AQ$86:AQ$121,$BD153)</f>
        <v>1367.3336111856413</v>
      </c>
      <c r="BI153" s="119">
        <f>[4]军团势力点战斗奖励设计!GR157+求节点(活动投放!$S$86:$S$121,活动投放!AR$86:AR$121,$BD153)</f>
        <v>2786.032683427361</v>
      </c>
      <c r="BJ153" s="119">
        <f>[4]军团势力点战斗奖励设计!GS157+求节点(活动投放!$S$86:$S$121,活动投放!AS$86:AS$121,$BD153)</f>
        <v>318.37674357344349</v>
      </c>
      <c r="BK153" s="119">
        <f>IF($BD153&lt;前期规划!$C$2,0,求节点(装备突破!$N$86:$N$121,装备突破!AQ$86:AQ$121,$BD153))</f>
        <v>0</v>
      </c>
      <c r="BL153" s="119">
        <f>IF($BD153&lt;前期规划!$C$2,0,求节点(装备突破!$N$86:$N$121,装备突破!AR$86:AR$121,$BD153))</f>
        <v>0</v>
      </c>
      <c r="BM153" s="119">
        <f>IF($BD153&lt;前期规划!$C$2,0,求节点(装备突破!$N$86:$N$121,装备突破!AS$86:AS$121,$BD153))</f>
        <v>0</v>
      </c>
      <c r="BN153" s="119">
        <f>IF($BD153&lt;前期规划!$C$2,0,求节点(装备突破!$N$86:$N$121,装备突破!AT$86:AT$121,$BD153))</f>
        <v>0</v>
      </c>
      <c r="BO153" s="119">
        <f>IF($BD153&lt;前期规划!$C$2,0,求节点(装备突破!$N$86:$N$121,装备突破!AU$86:AU$121,$BD153))</f>
        <v>179.54545454545456</v>
      </c>
      <c r="BP153" s="119">
        <f>IF($BD153&lt;前期规划!$C$2,0,求节点(装备突破!$N$86:$N$121,装备突破!AV$86:AV$121,$BD153))</f>
        <v>20.454545454545453</v>
      </c>
      <c r="BQ153" s="80">
        <f t="shared" si="110"/>
        <v>0</v>
      </c>
      <c r="BR153" s="80">
        <f t="shared" si="88"/>
        <v>0</v>
      </c>
      <c r="BS153" s="80">
        <f t="shared" si="89"/>
        <v>0</v>
      </c>
      <c r="BT153" s="80">
        <f t="shared" si="90"/>
        <v>0</v>
      </c>
      <c r="BU153" s="80">
        <f t="shared" si="91"/>
        <v>15.517144059595427</v>
      </c>
      <c r="BV153" s="80">
        <f t="shared" si="92"/>
        <v>15.565085241368349</v>
      </c>
      <c r="BY153" s="80">
        <v>148</v>
      </c>
      <c r="BZ153" s="119">
        <f>[4]军团势力点战斗奖励设计!GT157+求节点(活动投放!$S$126:$S$161,活动投放!AN$126:AN$161,$BY153)</f>
        <v>95.085940621119036</v>
      </c>
      <c r="CA153" s="119">
        <f>[4]军团势力点战斗奖励设计!GU157+求节点(活动投放!$S$126:$S$161,活动投放!AO$126:AO$161,$BY153)</f>
        <v>451.95402547969155</v>
      </c>
      <c r="CB153" s="119">
        <f>[4]军团势力点战斗奖励设计!GV157+求节点(活动投放!$S$126:$S$161,活动投放!AP$126:AP$161,$BY153)</f>
        <v>1724.0728287307036</v>
      </c>
      <c r="CC153" s="119">
        <f>[4]军团势力点战斗奖励设计!GW157+求节点(活动投放!$S$126:$S$161,活动投放!AQ$126:AQ$161,$BY153)</f>
        <v>1086.3181642776347</v>
      </c>
      <c r="CD153" s="119">
        <f>[4]军团势力点战斗奖励设计!GX157+求节点(活动投放!$S$126:$S$161,活动投放!AR$126:AR$161,$BY153)</f>
        <v>2214.7252391751485</v>
      </c>
      <c r="CE153" s="119">
        <f>[4]军团势力点战斗奖励设计!GY157+求节点(活动投放!$S$126:$S$161,活动投放!AS$126:AS$161,$BY153)</f>
        <v>274.07533027464564</v>
      </c>
      <c r="CF153" s="119">
        <f>IF($BY153&lt;前期规划!$C$2,0,求节点(装备突破!$N$126:$N$161,装备突破!AQ$126:AQ$161,$BY153))</f>
        <v>0</v>
      </c>
      <c r="CG153" s="119">
        <f>IF($BY153&lt;前期规划!$C$2,0,求节点(装备突破!$N$126:$N$161,装备突破!AR$126:AR$161,$BY153))</f>
        <v>0</v>
      </c>
      <c r="CH153" s="119">
        <f>IF($BY153&lt;前期规划!$C$2,0,求节点(装备突破!$N$126:$N$161,装备突破!AS$126:AS$161,$BY153))</f>
        <v>0</v>
      </c>
      <c r="CI153" s="119">
        <f>IF($BY153&lt;前期规划!$C$2,0,求节点(装备突破!$N$126:$N$161,装备突破!AT$126:AT$161,$BY153))</f>
        <v>0</v>
      </c>
      <c r="CJ153" s="119">
        <f>IF($BY153&lt;前期规划!$C$2,0,求节点(装备突破!$N$126:$N$161,装备突破!AU$126:AU$161,$BY153))</f>
        <v>210</v>
      </c>
      <c r="CK153" s="119">
        <f>IF($BY153&lt;前期规划!$C$2,0,求节点(装备突破!$N$126:$N$161,装备突破!AV$126:AV$161,$BY153))</f>
        <v>30</v>
      </c>
      <c r="CL153" s="80">
        <f t="shared" si="111"/>
        <v>0</v>
      </c>
      <c r="CM153" s="80">
        <f t="shared" si="93"/>
        <v>0</v>
      </c>
      <c r="CN153" s="80">
        <f t="shared" si="94"/>
        <v>0</v>
      </c>
      <c r="CO153" s="80">
        <f t="shared" si="95"/>
        <v>0</v>
      </c>
      <c r="CP153" s="80">
        <f t="shared" si="96"/>
        <v>10.546310662738803</v>
      </c>
      <c r="CQ153" s="80">
        <f t="shared" si="97"/>
        <v>9.1358443424881877</v>
      </c>
      <c r="CT153" s="80">
        <v>148</v>
      </c>
      <c r="CU153" s="119">
        <f>[4]军团势力点战斗奖励设计!GZ157+求节点(活动投放!$S$166:$S$201,活动投放!AN$166:AN$201,$CT153)</f>
        <v>61.628981302607144</v>
      </c>
      <c r="CV153" s="119">
        <f>[4]军团势力点战斗奖励设计!HA157+求节点(活动投放!$S$166:$S$201,活动投放!AO$166:AO$201,$CT153)</f>
        <v>499.85631822137839</v>
      </c>
      <c r="CW153" s="119">
        <f>[4]军团势力点战斗奖励设计!HB157+求节点(活动投放!$S$166:$S$201,活动投放!AP$166:AP$201,$CT153)</f>
        <v>1513.9834836275268</v>
      </c>
      <c r="CX153" s="119">
        <f>[4]军团势力点战斗奖励设计!HC157+求节点(活动投放!$S$166:$S$201,活动投放!AQ$166:AQ$201,$CT153)</f>
        <v>882.05119726625844</v>
      </c>
      <c r="CY153" s="119">
        <f>[4]军团势力点战斗奖励设计!HD157+求节点(活动投放!$S$166:$S$201,活动投放!AR$166:AR$201,$CT153)</f>
        <v>1786.7030614905837</v>
      </c>
      <c r="CZ153" s="119">
        <f>[4]军团势力点战斗奖励设计!HE157+求节点(活动投放!$S$166:$S$201,活动投放!AS$166:AS$201,$CT153)</f>
        <v>282.25933098296815</v>
      </c>
      <c r="DA153" s="119">
        <f>IF($CT153&lt;前期规划!$C$2,0,求节点(装备突破!$N$166:$N$201,装备突破!AQ$166:AQ$201,$CT153))</f>
        <v>0</v>
      </c>
      <c r="DB153" s="119">
        <f>IF($CT153&lt;前期规划!$C$2,0,求节点(装备突破!$N$166:$N$201,装备突破!AR$166:AR$201,$CT153))</f>
        <v>0</v>
      </c>
      <c r="DC153" s="119">
        <f>IF($CT153&lt;前期规划!$C$2,0,求节点(装备突破!$N$166:$N$201,装备突破!AS$166:AS$201,$CT153))</f>
        <v>0</v>
      </c>
      <c r="DD153" s="119">
        <f>IF($CT153&lt;前期规划!$C$2,0,求节点(装备突破!$N$166:$N$201,装备突破!AT$166:AT$201,$CT153))</f>
        <v>0</v>
      </c>
      <c r="DE153" s="119">
        <f>IF($CT153&lt;前期规划!$C$2,0,求节点(装备突破!$N$166:$N$201,装备突破!AU$166:AU$201,$CT153))</f>
        <v>280</v>
      </c>
      <c r="DF153" s="119">
        <f>IF($CT153&lt;前期规划!$C$2,0,求节点(装备突破!$N$166:$N$201,装备突破!AV$166:AV$201,$CT153))</f>
        <v>40</v>
      </c>
      <c r="DG153" s="80">
        <f t="shared" si="112"/>
        <v>0</v>
      </c>
      <c r="DH153" s="80">
        <f t="shared" si="98"/>
        <v>0</v>
      </c>
      <c r="DI153" s="80">
        <f t="shared" si="99"/>
        <v>0</v>
      </c>
      <c r="DJ153" s="80">
        <f t="shared" si="100"/>
        <v>0</v>
      </c>
      <c r="DK153" s="80">
        <f t="shared" si="101"/>
        <v>6.38108236246637</v>
      </c>
      <c r="DL153" s="80">
        <f t="shared" si="102"/>
        <v>7.0564832745742034</v>
      </c>
      <c r="DN153" s="128">
        <f>[4]军团势力点战斗奖励设计!HE157/CZ153</f>
        <v>0.48118305833713121</v>
      </c>
      <c r="DO153" s="128">
        <f>求节点(活动投放!$S$166:$S$201,活动投放!AS$166:AS$201,$CT153)/CZ153</f>
        <v>0.51881694166286874</v>
      </c>
      <c r="DU153" s="140">
        <v>148</v>
      </c>
      <c r="DV153" s="140">
        <f>[4]军团势力点战斗奖励设计!AA157+[4]军团势力点战斗奖励设计!AF157+求节点(活动投放!$S$6:$S$41,活动投放!$BC$6:$BC$41,$DU153)</f>
        <v>441988.02732174739</v>
      </c>
      <c r="DW153" s="140">
        <f>[4]军团势力点战斗奖励设计!AB157+[4]军团势力点战斗奖励设计!AG157+求节点(活动投放!$S$46:$S$81,活动投放!$BC$46:$BC$81,$DU153)</f>
        <v>370559.73806226836</v>
      </c>
      <c r="DX153" s="140">
        <f>[4]军团势力点战斗奖励设计!AC157+[4]军团势力点战斗奖励设计!AH157+求节点(活动投放!$S$86:$S$121,活动投放!$BC$86:$BC$121,$DU153)</f>
        <v>294532.48756919085</v>
      </c>
      <c r="DY153" s="140">
        <f>[4]军团势力点战斗奖励设计!AD157+[4]军团势力点战斗奖励设计!AI157+求节点(活动投放!$S$126:$S$161,活动投放!$BC$126:$BC$161,$DU153)</f>
        <v>213999.81013594038</v>
      </c>
      <c r="DZ153" s="140">
        <f>[4]军团势力点战斗奖励设计!AE157+[4]军团势力点战斗奖励设计!AJ157+求节点(活动投放!$S$166:$S$201,活动投放!$BC$166:$BC$201,$DU153)</f>
        <v>129151.05435599659</v>
      </c>
      <c r="EA153" s="140">
        <f>[4]军团势力点战斗奖励设计!BI157+[4]军团势力点战斗奖励设计!BN157+求节点(活动投放!$S$6:$S$41,活动投放!$BE$6:$BE$41,$DU153)</f>
        <v>1661.5251376725098</v>
      </c>
      <c r="EB153" s="140">
        <f>[4]军团势力点战斗奖励设计!BJ157+[4]军团势力点战斗奖励设计!BO157+求节点(活动投放!$S$46:$S$81,活动投放!$BE$46:$BE$81,$DU153)</f>
        <v>1141.4968706705588</v>
      </c>
      <c r="EC153" s="140">
        <f>[4]军团势力点战斗奖励设计!BK157+[4]军团势力点战斗奖励设计!BP157+求节点(活动投放!$S$86:$S$121,活动投放!$BE$86:$BE$121,$DU153)</f>
        <v>806.95844984072721</v>
      </c>
      <c r="ED153" s="140">
        <f>[4]军团势力点战斗奖励设计!BL157+[4]军团势力点战斗奖励设计!BQ157+求节点(活动投放!$S$126:$S$161,活动投放!$BE$126:$BE$161,$DU153)</f>
        <v>714.40389653568309</v>
      </c>
      <c r="EE153" s="140">
        <f>[4]军团势力点战斗奖励设计!BM157+[4]军团势力点战斗奖励设计!BR157+求节点(活动投放!$S$166:$S$201,活动投放!$BE$166:$BE$201,$DU153)</f>
        <v>867.41199976731616</v>
      </c>
      <c r="EF153" s="140">
        <f t="shared" si="113"/>
        <v>8.8671148633335566</v>
      </c>
      <c r="EG153" s="140">
        <f t="shared" si="114"/>
        <v>10.82087177469549</v>
      </c>
      <c r="EH153" s="140">
        <f t="shared" si="115"/>
        <v>12.16636319698674</v>
      </c>
      <c r="EI153" s="140">
        <f t="shared" si="116"/>
        <v>9.9850057357225648</v>
      </c>
      <c r="EJ153" s="140">
        <f t="shared" si="117"/>
        <v>4.9630799969964841</v>
      </c>
      <c r="EM153" s="140">
        <v>148</v>
      </c>
      <c r="EN153" s="140">
        <f>[4]军团势力点战斗奖励设计!AK157+[4]军团势力点战斗奖励设计!AP157+求节点(活动投放!$S$6:$S$41,活动投放!$BD$6:$BD$41,$EM153)</f>
        <v>410442.52850497037</v>
      </c>
      <c r="EO153" s="140">
        <f>[4]军团势力点战斗奖励设计!AL157+[4]军团势力点战斗奖励设计!AQ157+求节点(活动投放!$S$46:$S$81,活动投放!$BD$46:$BD$81,$EM153)</f>
        <v>367419.5009590587</v>
      </c>
      <c r="EP153" s="140">
        <f>[4]军团势力点战斗奖励设计!AM157+[4]军团势力点战斗奖励设计!AR157+求节点(活动投放!$S$86:$S$121,活动投放!$BD$86:$BD$121,$EM153)</f>
        <v>309821.98479487124</v>
      </c>
      <c r="EQ153" s="140">
        <f>[4]军团势力点战斗奖励设计!AN157+[4]军团势力点战斗奖励设计!AS157+求节点(活动投放!$S$126:$S$161,活动投放!$BD$126:$BD$161,$EM153)</f>
        <v>246911.502783187</v>
      </c>
      <c r="ER153" s="140">
        <f>[4]军团势力点战斗奖励设计!AO157+[4]军团势力点战斗奖励设计!AT157+求节点(活动投放!$S$166:$S$201,活动投放!$BD$166:$BD$201,$EM153)</f>
        <v>200973.08665395703</v>
      </c>
      <c r="ES153" s="140">
        <f>[4]军团势力点战斗奖励设计!BS157+[4]军团势力点战斗奖励设计!BX157+求节点(活动投放!$S$6:$S$41,活动投放!$BF$6:$BF$41,$EM153)</f>
        <v>8208.8505700994101</v>
      </c>
      <c r="ET153" s="140">
        <f>[4]军团势力点战斗奖励设计!BT157+[4]军团势力点战斗奖励设计!BY157+求节点(活动投放!$S$46:$S$81,活动投放!$BF$46:$BF$81,$EM153)</f>
        <v>7348.3900191811754</v>
      </c>
      <c r="EU153" s="140">
        <f>[4]军团势力点战斗奖励设计!BU157+[4]军团势力点战斗奖励设计!BZ157+求节点(活动投放!$S$86:$S$121,活动投放!$BF$86:$BF$121,$EM153)</f>
        <v>6196.439695897423</v>
      </c>
      <c r="EV153" s="140">
        <f>[4]军团势力点战斗奖励设计!BV157+[4]军团势力点战斗奖励设计!CA157+求节点(活动投放!$S$126:$S$161,活动投放!$BF$126:$BF$161,$EM153)</f>
        <v>4938.230055663742</v>
      </c>
      <c r="EW153" s="140">
        <f>[4]军团势力点战斗奖励设计!BW157+[4]军团势力点战斗奖励设计!CB157+求节点(活动投放!$S$166:$S$201,活动投放!$BF$166:$BF$201,$EM153)</f>
        <v>4019.4617330791407</v>
      </c>
      <c r="EX153" s="140">
        <f t="shared" si="118"/>
        <v>0.99999999999999956</v>
      </c>
      <c r="EY153" s="140">
        <f t="shared" si="119"/>
        <v>0.99999999999999978</v>
      </c>
      <c r="EZ153" s="140">
        <f t="shared" si="120"/>
        <v>1.0000000000000002</v>
      </c>
      <c r="FA153" s="140">
        <f t="shared" si="121"/>
        <v>0.99999999999999967</v>
      </c>
      <c r="FB153" s="140">
        <f t="shared" si="122"/>
        <v>1</v>
      </c>
    </row>
    <row r="154" spans="2:158" x14ac:dyDescent="0.15">
      <c r="B154" s="80">
        <v>149</v>
      </c>
      <c r="C154" s="119">
        <f>[4]军团势力点战斗奖励设计!GB158+求节点(活动投放!$S$6:$S$41,活动投放!AN$6:AN$41,$B154)</f>
        <v>290.98454404687169</v>
      </c>
      <c r="D154" s="119">
        <f>[4]军团势力点战斗奖励设计!GC158+求节点(活动投放!$S$6:$S$41,活动投放!AO$6:AO$41,$B154)</f>
        <v>1134.08449189869</v>
      </c>
      <c r="E154" s="119">
        <f>[4]军团势力点战斗奖励设计!GD158+求节点(活动投放!$S$6:$S$41,活动投放!AP$6:AP$41,$B154)</f>
        <v>3208.7590208217366</v>
      </c>
      <c r="F154" s="119">
        <f>[4]军团势力点战斗奖励设计!GE158+求节点(活动投放!$S$6:$S$41,活动投放!AQ$6:AQ$41,$B154)</f>
        <v>2043.747933373252</v>
      </c>
      <c r="G154" s="119">
        <f>[4]军团势力点战斗奖励设计!GF158+求节点(活动投放!$S$6:$S$41,活动投放!AR$6:AR$41,$B154)</f>
        <v>3980.1993805798679</v>
      </c>
      <c r="H154" s="119">
        <f>[4]军团势力点战斗奖励设计!GG158+求节点(活动投放!$S$6:$S$41,活动投放!AS$6:AS$41,$B154)</f>
        <v>444.88858107525493</v>
      </c>
      <c r="I154" s="119">
        <f>IF($B154&lt;前期规划!$C$2,0,求节点(装备突破!$N$6:$N$41,装备突破!AQ$6:AQ$41,$B154))</f>
        <v>0</v>
      </c>
      <c r="J154" s="119">
        <f>IF($B154&lt;前期规划!$C$2,0,求节点(装备突破!$N$6:$N$41,装备突破!AR$6:AR$41,$B154))</f>
        <v>0</v>
      </c>
      <c r="K154" s="119">
        <f>IF($B154&lt;前期规划!$C$2,0,求节点(装备突破!$N$6:$N$41,装备突破!AS$6:AS$41,$B154))</f>
        <v>0</v>
      </c>
      <c r="L154" s="119">
        <f>IF($B154&lt;前期规划!$C$2,0,求节点(装备突破!$N$6:$N$41,装备突破!AT$6:AT$41,$B154))</f>
        <v>0</v>
      </c>
      <c r="M154" s="119">
        <f>IF($B154&lt;前期规划!$C$2,0,求节点(装备突破!$N$6:$N$41,装备突破!AU$6:AU$41,$B154))</f>
        <v>117.54545454545456</v>
      </c>
      <c r="N154" s="119">
        <f>IF($B154&lt;前期规划!$C$2,0,求节点(装备突破!$N$6:$N$41,装备突破!AV$6:AV$41,$B154))</f>
        <v>2.4545454545454541</v>
      </c>
      <c r="O154" s="80">
        <f t="shared" si="103"/>
        <v>0</v>
      </c>
      <c r="P154" s="80">
        <f t="shared" si="104"/>
        <v>0</v>
      </c>
      <c r="Q154" s="80">
        <f t="shared" si="105"/>
        <v>0</v>
      </c>
      <c r="R154" s="80">
        <f t="shared" si="106"/>
        <v>0</v>
      </c>
      <c r="S154" s="80">
        <f t="shared" si="107"/>
        <v>33.860938272527875</v>
      </c>
      <c r="T154" s="80">
        <f t="shared" si="108"/>
        <v>181.25090340102983</v>
      </c>
      <c r="V154" s="128">
        <f>[4]军团势力点战斗奖励设计!GD158/E154</f>
        <v>0.99402369741194363</v>
      </c>
      <c r="W154" s="128">
        <f>求节点(活动投放!$S$6:$S$41,活动投放!AP$6:AP$41,$B154)/E154</f>
        <v>5.976302588056398E-3</v>
      </c>
      <c r="Y154" s="128">
        <f>[4]军团势力点战斗奖励设计!GE158/F154</f>
        <v>0.99549658427512888</v>
      </c>
      <c r="Z154" s="128">
        <f>求节点(活动投放!$S$6:$S$41,活动投放!AQ$6:AQ$41,$B154)/F154</f>
        <v>4.5034157248711173E-3</v>
      </c>
      <c r="AB154" s="128">
        <f>[4]军团势力点战斗奖励设计!GF158/G154</f>
        <v>0.99557947222183674</v>
      </c>
      <c r="AC154" s="128">
        <f>求节点(活动投放!$S$6:$S$41,活动投放!AR$6:AR$41,$B154)/G154</f>
        <v>4.4205277781633363E-3</v>
      </c>
      <c r="AE154" s="128">
        <f>[4]军团势力点战斗奖励设计!GG158/H154</f>
        <v>0.98966222286191652</v>
      </c>
      <c r="AF154" s="128">
        <f>求节点(活动投放!$S$6:$S$41,活动投放!AS$6:AS$41,$B154)/H154</f>
        <v>1.0337777138083556E-2</v>
      </c>
      <c r="AI154" s="80">
        <v>149</v>
      </c>
      <c r="AJ154" s="119">
        <f>[4]军团势力点战斗奖励设计!GH158+求节点(活动投放!$S$46:$S$81,活动投放!AN$46:AN$81,$AI154)</f>
        <v>234.2504143508647</v>
      </c>
      <c r="AK154" s="119">
        <f>[4]军团势力点战斗奖励设计!GI158+求节点(活动投放!$S$46:$S$81,活动投放!AO$46:AO$81,$AI154)</f>
        <v>807.71890566714387</v>
      </c>
      <c r="AL154" s="119">
        <f>[4]军团势力点战斗奖励设计!GJ158+求节点(活动投放!$S$46:$S$81,活动投放!AP$46:AP$81,$AI154)</f>
        <v>2756.0291337400772</v>
      </c>
      <c r="AM154" s="119">
        <f>[4]军团势力点战斗奖励设计!GK158+求节点(活动投放!$S$46:$S$81,活动投放!AQ$46:AQ$81,$AI154)</f>
        <v>1766.2260701177247</v>
      </c>
      <c r="AN154" s="119">
        <f>[4]军团势力点战斗奖励设计!GL158+求节点(活动投放!$S$46:$S$81,活动投放!AR$46:AR$81,$AI154)</f>
        <v>3557.4937734214477</v>
      </c>
      <c r="AO154" s="119">
        <f>[4]军团势力点战斗奖励设计!GM158+求节点(活动投放!$S$46:$S$81,活动投放!AS$46:AS$81,$AI154)</f>
        <v>400.0573742678813</v>
      </c>
      <c r="AP154" s="119">
        <f>IF($AI154&lt;前期规划!$C$2,0,求节点(装备突破!$N$46:$N$81,装备突破!AQ$46:AQ$81,$AI154))</f>
        <v>0</v>
      </c>
      <c r="AQ154" s="119">
        <f>IF($AI154&lt;前期规划!$C$2,0,求节点(装备突破!$N$46:$N$81,装备突破!AR$46:AR$81,$AI154))</f>
        <v>0</v>
      </c>
      <c r="AR154" s="119">
        <f>IF($AI154&lt;前期规划!$C$2,0,求节点(装备突破!$N$46:$N$81,装备突破!AS$46:AS$81,$AI154))</f>
        <v>0</v>
      </c>
      <c r="AS154" s="119">
        <f>IF($AI154&lt;前期规划!$C$2,0,求节点(装备突破!$N$46:$N$81,装备突破!AT$46:AT$81,$AI154))</f>
        <v>0</v>
      </c>
      <c r="AT154" s="119">
        <f>IF($AI154&lt;前期规划!$C$2,0,求节点(装备突破!$N$46:$N$81,装备突破!AU$46:AU$81,$AI154))</f>
        <v>151.81818181818181</v>
      </c>
      <c r="AU154" s="119">
        <f>IF($AI154&lt;前期规划!$C$2,0,求节点(装备突破!$N$46:$N$81,装备突破!AV$46:AV$81,$AI154))</f>
        <v>8.1818181818181817</v>
      </c>
      <c r="AV154" s="80">
        <f t="shared" si="109"/>
        <v>0</v>
      </c>
      <c r="AW154" s="80">
        <f t="shared" si="83"/>
        <v>0</v>
      </c>
      <c r="AX154" s="80">
        <f t="shared" si="84"/>
        <v>0</v>
      </c>
      <c r="AY154" s="80">
        <f t="shared" si="85"/>
        <v>0</v>
      </c>
      <c r="AZ154" s="80">
        <f t="shared" si="86"/>
        <v>23.43259371714726</v>
      </c>
      <c r="BA154" s="80">
        <f t="shared" si="87"/>
        <v>48.895901299407718</v>
      </c>
      <c r="BD154" s="80">
        <v>149</v>
      </c>
      <c r="BE154" s="119">
        <f>[4]军团势力点战斗奖励设计!GN158+求节点(活动投放!$S$86:$S$121,活动投放!AN$86:AN$121,$BD154)</f>
        <v>164.42807037471789</v>
      </c>
      <c r="BF154" s="119">
        <f>[4]军团势力点战斗奖励设计!GO158+求节点(活动投放!$S$86:$S$121,活动投放!AO$86:AO$121,$BD154)</f>
        <v>564.37999810807707</v>
      </c>
      <c r="BG154" s="119">
        <f>[4]军团势力点战斗奖励设计!GP158+求节点(活动投放!$S$86:$S$121,活动投放!AP$86:AP$121,$BD154)</f>
        <v>2268.8390100869424</v>
      </c>
      <c r="BH154" s="119">
        <f>[4]军团势力点战斗奖励设计!GQ158+求节点(活动投放!$S$86:$S$121,活动投放!AQ$86:AQ$121,$BD154)</f>
        <v>1460.3550461402426</v>
      </c>
      <c r="BI154" s="119">
        <f>[4]军团势力点战斗奖励设计!GR158+求节点(活动投放!$S$86:$S$121,活动投放!AR$86:AR$121,$BD154)</f>
        <v>2995.3309120752133</v>
      </c>
      <c r="BJ154" s="119">
        <f>[4]军团势力点战斗奖励设计!GS158+求节点(活动投放!$S$86:$S$121,活动投放!AS$86:AS$121,$BD154)</f>
        <v>341.63210231209376</v>
      </c>
      <c r="BK154" s="119">
        <f>IF($BD154&lt;前期规划!$C$2,0,求节点(装备突破!$N$86:$N$121,装备突破!AQ$86:AQ$121,$BD154))</f>
        <v>0</v>
      </c>
      <c r="BL154" s="119">
        <f>IF($BD154&lt;前期规划!$C$2,0,求节点(装备突破!$N$86:$N$121,装备突破!AR$86:AR$121,$BD154))</f>
        <v>0</v>
      </c>
      <c r="BM154" s="119">
        <f>IF($BD154&lt;前期规划!$C$2,0,求节点(装备突破!$N$86:$N$121,装备突破!AS$86:AS$121,$BD154))</f>
        <v>0</v>
      </c>
      <c r="BN154" s="119">
        <f>IF($BD154&lt;前期规划!$C$2,0,求节点(装备突破!$N$86:$N$121,装备突破!AT$86:AT$121,$BD154))</f>
        <v>0</v>
      </c>
      <c r="BO154" s="119">
        <f>IF($BD154&lt;前期规划!$C$2,0,求节点(装备突破!$N$86:$N$121,装备突破!AU$86:AU$121,$BD154))</f>
        <v>179.54545454545456</v>
      </c>
      <c r="BP154" s="119">
        <f>IF($BD154&lt;前期规划!$C$2,0,求节点(装备突破!$N$86:$N$121,装备突破!AV$86:AV$121,$BD154))</f>
        <v>20.454545454545453</v>
      </c>
      <c r="BQ154" s="80">
        <f t="shared" si="110"/>
        <v>0</v>
      </c>
      <c r="BR154" s="80">
        <f t="shared" si="88"/>
        <v>0</v>
      </c>
      <c r="BS154" s="80">
        <f t="shared" si="89"/>
        <v>0</v>
      </c>
      <c r="BT154" s="80">
        <f t="shared" si="90"/>
        <v>0</v>
      </c>
      <c r="BU154" s="80">
        <f t="shared" si="91"/>
        <v>16.682855712823972</v>
      </c>
      <c r="BV154" s="80">
        <f t="shared" si="92"/>
        <v>16.702013890813475</v>
      </c>
      <c r="BY154" s="80">
        <v>149</v>
      </c>
      <c r="BZ154" s="119">
        <f>[4]军团势力点战斗奖励设计!GT158+求节点(活动投放!$S$126:$S$161,活动投放!AN$126:AN$161,$BY154)</f>
        <v>95.085940621119036</v>
      </c>
      <c r="CA154" s="119">
        <f>[4]军团势力点战斗奖励设计!GU158+求节点(活动投放!$S$126:$S$161,活动投放!AO$126:AO$161,$BY154)</f>
        <v>451.95402547969155</v>
      </c>
      <c r="CB154" s="119">
        <f>[4]军团势力点战斗奖励设计!GV158+求节点(活动投放!$S$126:$S$161,活动投放!AP$126:AP$161,$BY154)</f>
        <v>1826.8472254250371</v>
      </c>
      <c r="CC154" s="119">
        <f>[4]军团势力点战斗奖励设计!GW158+求节点(活动投放!$S$126:$S$161,活动投放!AQ$126:AQ$161,$BY154)</f>
        <v>1154.8344287405239</v>
      </c>
      <c r="CD154" s="119">
        <f>[4]军团势力点战斗奖励设计!GX158+求节点(活动投放!$S$126:$S$161,活动投放!AR$126:AR$161,$BY154)</f>
        <v>2368.8868342166493</v>
      </c>
      <c r="CE154" s="119">
        <f>[4]军团势力点战斗奖励设计!GY158+求节点(活动投放!$S$126:$S$161,活动投放!AS$126:AS$161,$BY154)</f>
        <v>291.20439639036789</v>
      </c>
      <c r="CF154" s="119">
        <f>IF($BY154&lt;前期规划!$C$2,0,求节点(装备突破!$N$126:$N$161,装备突破!AQ$126:AQ$161,$BY154))</f>
        <v>0</v>
      </c>
      <c r="CG154" s="119">
        <f>IF($BY154&lt;前期规划!$C$2,0,求节点(装备突破!$N$126:$N$161,装备突破!AR$126:AR$161,$BY154))</f>
        <v>0</v>
      </c>
      <c r="CH154" s="119">
        <f>IF($BY154&lt;前期规划!$C$2,0,求节点(装备突破!$N$126:$N$161,装备突破!AS$126:AS$161,$BY154))</f>
        <v>0</v>
      </c>
      <c r="CI154" s="119">
        <f>IF($BY154&lt;前期规划!$C$2,0,求节点(装备突破!$N$126:$N$161,装备突破!AT$126:AT$161,$BY154))</f>
        <v>0</v>
      </c>
      <c r="CJ154" s="119">
        <f>IF($BY154&lt;前期规划!$C$2,0,求节点(装备突破!$N$126:$N$161,装备突破!AU$126:AU$161,$BY154))</f>
        <v>210</v>
      </c>
      <c r="CK154" s="119">
        <f>IF($BY154&lt;前期规划!$C$2,0,求节点(装备突破!$N$126:$N$161,装备突破!AV$126:AV$161,$BY154))</f>
        <v>30</v>
      </c>
      <c r="CL154" s="80">
        <f t="shared" si="111"/>
        <v>0</v>
      </c>
      <c r="CM154" s="80">
        <f t="shared" si="93"/>
        <v>0</v>
      </c>
      <c r="CN154" s="80">
        <f t="shared" si="94"/>
        <v>0</v>
      </c>
      <c r="CO154" s="80">
        <f t="shared" si="95"/>
        <v>0</v>
      </c>
      <c r="CP154" s="80">
        <f t="shared" si="96"/>
        <v>11.280413496269759</v>
      </c>
      <c r="CQ154" s="80">
        <f t="shared" si="97"/>
        <v>9.7068132130122624</v>
      </c>
      <c r="CT154" s="80">
        <v>149</v>
      </c>
      <c r="CU154" s="119">
        <f>[4]军团势力点战斗奖励设计!GZ158+求节点(活动投放!$S$166:$S$201,活动投放!AN$166:AN$201,$CT154)</f>
        <v>61.628981302607144</v>
      </c>
      <c r="CV154" s="119">
        <f>[4]军团势力点战斗奖励设计!HA158+求节点(活动投放!$S$166:$S$201,活动投放!AO$166:AO$201,$CT154)</f>
        <v>499.85631822137839</v>
      </c>
      <c r="CW154" s="119">
        <f>[4]军团势力点战斗奖励设计!HB158+求节点(活动投放!$S$166:$S$201,活动投放!AP$166:AP$201,$CT154)</f>
        <v>1575.6304714622497</v>
      </c>
      <c r="CX154" s="119">
        <f>[4]军团势力点战斗奖励设计!HC158+求节点(活动投放!$S$166:$S$201,活动投放!AQ$166:AQ$201,$CT154)</f>
        <v>923.14918915607359</v>
      </c>
      <c r="CY154" s="119">
        <f>[4]军团势力点战斗奖励设计!HD158+求节点(活动投放!$S$166:$S$201,活动投放!AR$166:AR$201,$CT154)</f>
        <v>1879.1735432426678</v>
      </c>
      <c r="CZ154" s="119">
        <f>[4]军团势力点战斗奖励设计!HE158+求节点(活动投放!$S$166:$S$201,活动投放!AS$166:AS$201,$CT154)</f>
        <v>292.53382895542194</v>
      </c>
      <c r="DA154" s="119">
        <f>IF($CT154&lt;前期规划!$C$2,0,求节点(装备突破!$N$166:$N$201,装备突破!AQ$166:AQ$201,$CT154))</f>
        <v>0</v>
      </c>
      <c r="DB154" s="119">
        <f>IF($CT154&lt;前期规划!$C$2,0,求节点(装备突破!$N$166:$N$201,装备突破!AR$166:AR$201,$CT154))</f>
        <v>0</v>
      </c>
      <c r="DC154" s="119">
        <f>IF($CT154&lt;前期规划!$C$2,0,求节点(装备突破!$N$166:$N$201,装备突破!AS$166:AS$201,$CT154))</f>
        <v>0</v>
      </c>
      <c r="DD154" s="119">
        <f>IF($CT154&lt;前期规划!$C$2,0,求节点(装备突破!$N$166:$N$201,装备突破!AT$166:AT$201,$CT154))</f>
        <v>0</v>
      </c>
      <c r="DE154" s="119">
        <f>IF($CT154&lt;前期规划!$C$2,0,求节点(装备突破!$N$166:$N$201,装备突破!AU$166:AU$201,$CT154))</f>
        <v>280</v>
      </c>
      <c r="DF154" s="119">
        <f>IF($CT154&lt;前期规划!$C$2,0,求节点(装备突破!$N$166:$N$201,装备突破!AV$166:AV$201,$CT154))</f>
        <v>40</v>
      </c>
      <c r="DG154" s="80">
        <f t="shared" si="112"/>
        <v>0</v>
      </c>
      <c r="DH154" s="80">
        <f t="shared" si="98"/>
        <v>0</v>
      </c>
      <c r="DI154" s="80">
        <f t="shared" si="99"/>
        <v>0</v>
      </c>
      <c r="DJ154" s="80">
        <f t="shared" si="100"/>
        <v>0</v>
      </c>
      <c r="DK154" s="80">
        <f t="shared" si="101"/>
        <v>6.7113340830095281</v>
      </c>
      <c r="DL154" s="80">
        <f t="shared" si="102"/>
        <v>7.3133457238855488</v>
      </c>
      <c r="DN154" s="128">
        <f>[4]军团势力点战斗奖励设计!HE158/CZ154</f>
        <v>0.49940516835505372</v>
      </c>
      <c r="DO154" s="128">
        <f>求节点(活动投放!$S$166:$S$201,活动投放!AS$166:AS$201,$CT154)/CZ154</f>
        <v>0.50059483164494623</v>
      </c>
      <c r="DU154" s="140">
        <v>149</v>
      </c>
      <c r="DV154" s="140">
        <f>[4]军团势力点战斗奖励设计!AA158+[4]军团势力点战斗奖励设计!AF158+求节点(活动投放!$S$6:$S$41,活动投放!$BC$6:$BC$41,$DU154)</f>
        <v>472699.39045060845</v>
      </c>
      <c r="DW154" s="140">
        <f>[4]军团势力点战斗奖励设计!AB158+[4]军团势力点战斗奖励设计!AG158+求节点(活动投放!$S$46:$S$81,活动投放!$BC$46:$BC$81,$DU154)</f>
        <v>396581.05982716579</v>
      </c>
      <c r="DX154" s="140">
        <f>[4]军团势力点战斗奖励设计!AC158+[4]军团势力点战斗奖励设计!AH158+求节点(活动投放!$S$86:$S$121,活动投放!$BC$86:$BC$121,$DU154)</f>
        <v>315402.68130900519</v>
      </c>
      <c r="DY154" s="140">
        <f>[4]军团势力点战斗奖励设计!AD158+[4]军团势力点战斗奖励设计!AI158+求节点(活动投放!$S$126:$S$161,活动投放!$BC$126:$BC$161,$DU154)</f>
        <v>228743.71125282673</v>
      </c>
      <c r="DZ154" s="140">
        <f>[4]军团势力点战斗奖励设计!AE158+[4]军团势力点战斗奖励设计!AJ158+求节点(活动投放!$S$166:$S$201,活动投放!$BC$166:$BC$201,$DU154)</f>
        <v>137040.38732961443</v>
      </c>
      <c r="EA154" s="140">
        <f>[4]军团势力点战斗奖励设计!BI158+[4]军团势力点战斗奖励设计!BN158+求节点(活动投放!$S$6:$S$41,活动投放!$BE$6:$BE$41,$DU154)</f>
        <v>1661.5251376725098</v>
      </c>
      <c r="EB154" s="140">
        <f>[4]军团势力点战斗奖励设计!BJ158+[4]军团势力点战斗奖励设计!BO158+求节点(活动投放!$S$46:$S$81,活动投放!$BE$46:$BE$81,$DU154)</f>
        <v>1141.4968706705588</v>
      </c>
      <c r="EC154" s="140">
        <f>[4]军团势力点战斗奖励设计!BK158+[4]军团势力点战斗奖励设计!BP158+求节点(活动投放!$S$86:$S$121,活动投放!$BE$86:$BE$121,$DU154)</f>
        <v>806.95844984072721</v>
      </c>
      <c r="ED154" s="140">
        <f>[4]军团势力点战斗奖励设计!BL158+[4]军团势力点战斗奖励设计!BQ158+求节点(活动投放!$S$126:$S$161,活动投放!$BE$126:$BE$161,$DU154)</f>
        <v>714.40389653568309</v>
      </c>
      <c r="EE154" s="140">
        <f>[4]军团势力点战斗奖励设计!BM158+[4]军团势力点战斗奖励设计!BR158+求节点(活动投放!$S$166:$S$201,活动投放!$BE$166:$BE$201,$DU154)</f>
        <v>867.41199976731616</v>
      </c>
      <c r="EF154" s="140">
        <f t="shared" si="113"/>
        <v>9.4832428297929763</v>
      </c>
      <c r="EG154" s="140">
        <f t="shared" si="114"/>
        <v>11.58073140677115</v>
      </c>
      <c r="EH154" s="140">
        <f t="shared" si="115"/>
        <v>13.028456065334282</v>
      </c>
      <c r="EI154" s="140">
        <f t="shared" si="116"/>
        <v>10.672940632139149</v>
      </c>
      <c r="EJ154" s="140">
        <f t="shared" si="117"/>
        <v>5.2662551500469448</v>
      </c>
      <c r="EM154" s="140">
        <v>149</v>
      </c>
      <c r="EN154" s="140">
        <f>[4]军团势力点战斗奖励设计!AK158+[4]军团势力点战斗奖励设计!AP158+求节点(活动投放!$S$6:$S$41,活动投放!$BD$6:$BD$41,$EM154)</f>
        <v>442323.84832445468</v>
      </c>
      <c r="EO154" s="140">
        <f>[4]军团势力点战斗奖励设计!AL158+[4]军团势力点战斗奖励设计!AQ158+求节点(活动投放!$S$46:$S$81,活动投放!$BD$46:$BD$81,$EM154)</f>
        <v>395423.39962032926</v>
      </c>
      <c r="EP154" s="140">
        <f>[4]军团势力点战斗奖励设计!AM158+[4]军团势力点战斗奖励设计!AR158+求节点(活动投放!$S$86:$S$121,活动投放!$BD$86:$BD$121,$EM154)</f>
        <v>333077.34353352152</v>
      </c>
      <c r="EQ154" s="140">
        <f>[4]军团势力点战斗奖励设计!AN158+[4]军团势力点战斗奖励设计!AS158+求节点(活动投放!$S$126:$S$161,活动投放!$BD$126:$BD$161,$EM154)</f>
        <v>264040.56889890926</v>
      </c>
      <c r="ER154" s="140">
        <f>[4]军团势力点战斗奖励设计!AO158+[4]军团势力点战斗奖励设计!AT158+求节点(活动投放!$S$166:$S$201,活动投放!$BD$166:$BD$201,$EM154)</f>
        <v>211247.58462641083</v>
      </c>
      <c r="ES154" s="140">
        <f>[4]军团势力点战斗奖励设计!BS158+[4]军团势力点战斗奖励设计!BX158+求节点(活动投放!$S$6:$S$41,活动投放!$BF$6:$BF$41,$EM154)</f>
        <v>8846.4769664890991</v>
      </c>
      <c r="ET154" s="140">
        <f>[4]军团势力点战斗奖励设计!BT158+[4]军团势力点战斗奖励设计!BY158+求节点(活动投放!$S$46:$S$81,活动投放!$BF$46:$BF$81,$EM154)</f>
        <v>7908.4679924065867</v>
      </c>
      <c r="EU154" s="140">
        <f>[4]军团势力点战斗奖励设计!BU158+[4]军团势力点战斗奖励设计!BZ158+求节点(活动投放!$S$86:$S$121,活动投放!$BF$86:$BF$121,$EM154)</f>
        <v>6661.5468706704287</v>
      </c>
      <c r="EV154" s="140">
        <f>[4]军团势力点战斗奖励设计!BV158+[4]军团势力点战斗奖励设计!CA158+求节点(活动投放!$S$126:$S$161,活动投放!$BF$126:$BF$161,$EM154)</f>
        <v>5280.8113779781879</v>
      </c>
      <c r="EW154" s="140">
        <f>[4]军团势力点战斗奖励设计!BW158+[4]军团势力点战斗奖励设计!CB158+求节点(活动投放!$S$166:$S$201,活动投放!$BF$166:$BF$201,$EM154)</f>
        <v>4224.951692528216</v>
      </c>
      <c r="EX154" s="140">
        <f t="shared" si="118"/>
        <v>0.99999999999999933</v>
      </c>
      <c r="EY154" s="140">
        <f t="shared" si="119"/>
        <v>0.99999999999999978</v>
      </c>
      <c r="EZ154" s="140">
        <f t="shared" si="120"/>
        <v>1.0000000000000002</v>
      </c>
      <c r="FA154" s="140">
        <f t="shared" si="121"/>
        <v>0.99999999999999944</v>
      </c>
      <c r="FB154" s="140">
        <f t="shared" si="122"/>
        <v>1.0000000000000002</v>
      </c>
    </row>
    <row r="155" spans="2:158" x14ac:dyDescent="0.15">
      <c r="B155" s="80">
        <v>150</v>
      </c>
      <c r="C155" s="119">
        <f>[4]军团势力点战斗奖励设计!GB159+求节点(活动投放!$S$6:$S$41,活动投放!AN$6:AN$41,$B155)</f>
        <v>290.98454404687169</v>
      </c>
      <c r="D155" s="119">
        <f>[4]军团势力点战斗奖励设计!GC159+求节点(活动投放!$S$6:$S$41,活动投放!AO$6:AO$41,$B155)</f>
        <v>1134.08449189869</v>
      </c>
      <c r="E155" s="119">
        <f>[4]军团势力点战斗奖励设计!GD159+求节点(活动投放!$S$6:$S$41,活动投放!AP$6:AP$41,$B155)</f>
        <v>3413.7763360206668</v>
      </c>
      <c r="F155" s="119">
        <f>[4]军团势力点战斗奖励设计!GE159+求节点(活动投放!$S$6:$S$41,活动投放!AQ$6:AQ$41,$B155)</f>
        <v>2180.426143505872</v>
      </c>
      <c r="G155" s="119">
        <f>[4]军团势力点战斗奖励设计!GF159+求节点(活动投放!$S$6:$S$41,活动投放!AR$6:AR$41,$B155)</f>
        <v>4287.7253533782632</v>
      </c>
      <c r="H155" s="119">
        <f>[4]军团势力点战斗奖励设计!GG159+求节点(活动投放!$S$6:$S$41,活动投放!AS$6:AS$41,$B155)</f>
        <v>479.05813360840995</v>
      </c>
      <c r="I155" s="119">
        <f>IF($B155&lt;前期规划!$C$2,0,求节点(装备突破!$N$6:$N$41,装备突破!AQ$6:AQ$41,$B155))</f>
        <v>0</v>
      </c>
      <c r="J155" s="119">
        <f>IF($B155&lt;前期规划!$C$2,0,求节点(装备突破!$N$6:$N$41,装备突破!AR$6:AR$41,$B155))</f>
        <v>0</v>
      </c>
      <c r="K155" s="119">
        <f>IF($B155&lt;前期规划!$C$2,0,求节点(装备突破!$N$6:$N$41,装备突破!AS$6:AS$41,$B155))</f>
        <v>0</v>
      </c>
      <c r="L155" s="119">
        <f>IF($B155&lt;前期规划!$C$2,0,求节点(装备突破!$N$6:$N$41,装备突破!AT$6:AT$41,$B155))</f>
        <v>0</v>
      </c>
      <c r="M155" s="119">
        <f>IF($B155&lt;前期规划!$C$2,0,求节点(装备突破!$N$6:$N$41,装备突破!AU$6:AU$41,$B155))</f>
        <v>117.54545454545456</v>
      </c>
      <c r="N155" s="119">
        <f>IF($B155&lt;前期规划!$C$2,0,求节点(装备突破!$N$6:$N$41,装备突破!AV$6:AV$41,$B155))</f>
        <v>2.4545454545454541</v>
      </c>
      <c r="O155" s="80">
        <f t="shared" si="103"/>
        <v>0</v>
      </c>
      <c r="P155" s="80">
        <f t="shared" si="104"/>
        <v>0</v>
      </c>
      <c r="Q155" s="80">
        <f t="shared" si="105"/>
        <v>0</v>
      </c>
      <c r="R155" s="80">
        <f t="shared" si="106"/>
        <v>0</v>
      </c>
      <c r="S155" s="80">
        <f t="shared" si="107"/>
        <v>36.477168512885449</v>
      </c>
      <c r="T155" s="80">
        <f t="shared" si="108"/>
        <v>195.17183221083371</v>
      </c>
      <c r="V155" s="128">
        <f>[4]军团势力点战斗奖励设计!GD159/E155</f>
        <v>0.99438260947612644</v>
      </c>
      <c r="W155" s="128">
        <f>求节点(活动投放!$S$6:$S$41,活动投放!AP$6:AP$41,$B155)/E155</f>
        <v>5.6173905238735486E-3</v>
      </c>
      <c r="Y155" s="128">
        <f>[4]军团势力点战斗奖励设计!GE159/F155</f>
        <v>0.9957788771666316</v>
      </c>
      <c r="Z155" s="128">
        <f>求节点(活动投放!$S$6:$S$41,活动投放!AQ$6:AQ$41,$B155)/F155</f>
        <v>4.2211228333683595E-3</v>
      </c>
      <c r="AB155" s="128">
        <f>[4]军团势力点战斗奖励设计!GF159/G155</f>
        <v>0.99589652310388332</v>
      </c>
      <c r="AC155" s="128">
        <f>求节点(活动投放!$S$6:$S$41,活动投放!AR$6:AR$41,$B155)/G155</f>
        <v>4.1034768961167693E-3</v>
      </c>
      <c r="AE155" s="128">
        <f>[4]军团势力点战斗奖励设计!GG159/H155</f>
        <v>0.99039958059412969</v>
      </c>
      <c r="AF155" s="128">
        <f>求节点(活动投放!$S$6:$S$41,活动投放!AS$6:AS$41,$B155)/H155</f>
        <v>9.6004194058703363E-3</v>
      </c>
      <c r="AI155" s="80">
        <v>150</v>
      </c>
      <c r="AJ155" s="119">
        <f>[4]军团势力点战斗奖励设计!GH159+求节点(活动投放!$S$46:$S$81,活动投放!AN$46:AN$81,$AI155)</f>
        <v>234.2504143508647</v>
      </c>
      <c r="AK155" s="119">
        <f>[4]军团势力点战斗奖励设计!GI159+求节点(活动投放!$S$46:$S$81,活动投放!AO$46:AO$81,$AI155)</f>
        <v>807.71890566714387</v>
      </c>
      <c r="AL155" s="119">
        <f>[4]军团势力点战斗奖励设计!GJ159+求节点(活动投放!$S$46:$S$81,活动投放!AP$46:AP$81,$AI155)</f>
        <v>2935.5199123039406</v>
      </c>
      <c r="AM155" s="119">
        <f>[4]军团势力点战斗奖励设计!GK159+求节点(活动投放!$S$46:$S$81,活动投放!AQ$46:AQ$81,$AI155)</f>
        <v>1885.8865891603004</v>
      </c>
      <c r="AN155" s="119">
        <f>[4]军团势力点战斗奖励设计!GL159+求节点(活动投放!$S$46:$S$81,活动投放!AR$46:AR$81,$AI155)</f>
        <v>3826.7299412672428</v>
      </c>
      <c r="AO155" s="119">
        <f>[4]军团势力点战斗奖励设计!GM159+求节点(活动投放!$S$46:$S$81,活动投放!AS$46:AS$81,$AI155)</f>
        <v>429.97250402852524</v>
      </c>
      <c r="AP155" s="119">
        <f>IF($AI155&lt;前期规划!$C$2,0,求节点(装备突破!$N$46:$N$81,装备突破!AQ$46:AQ$81,$AI155))</f>
        <v>0</v>
      </c>
      <c r="AQ155" s="119">
        <f>IF($AI155&lt;前期规划!$C$2,0,求节点(装备突破!$N$46:$N$81,装备突破!AR$46:AR$81,$AI155))</f>
        <v>0</v>
      </c>
      <c r="AR155" s="119">
        <f>IF($AI155&lt;前期规划!$C$2,0,求节点(装备突破!$N$46:$N$81,装备突破!AS$46:AS$81,$AI155))</f>
        <v>0</v>
      </c>
      <c r="AS155" s="119">
        <f>IF($AI155&lt;前期规划!$C$2,0,求节点(装备突破!$N$46:$N$81,装备突破!AT$46:AT$81,$AI155))</f>
        <v>0</v>
      </c>
      <c r="AT155" s="119">
        <f>IF($AI155&lt;前期规划!$C$2,0,求节点(装备突破!$N$46:$N$81,装备突破!AU$46:AU$81,$AI155))</f>
        <v>151.81818181818181</v>
      </c>
      <c r="AU155" s="119">
        <f>IF($AI155&lt;前期规划!$C$2,0,求节点(装备突破!$N$46:$N$81,装备突破!AV$46:AV$81,$AI155))</f>
        <v>8.1818181818181817</v>
      </c>
      <c r="AV155" s="80">
        <f t="shared" si="109"/>
        <v>0</v>
      </c>
      <c r="AW155" s="80">
        <f t="shared" si="83"/>
        <v>0</v>
      </c>
      <c r="AX155" s="80">
        <f t="shared" si="84"/>
        <v>0</v>
      </c>
      <c r="AY155" s="80">
        <f t="shared" si="85"/>
        <v>0</v>
      </c>
      <c r="AZ155" s="80">
        <f t="shared" si="86"/>
        <v>25.206005601161479</v>
      </c>
      <c r="BA155" s="80">
        <f t="shared" si="87"/>
        <v>52.552194936819753</v>
      </c>
      <c r="BD155" s="80">
        <v>150</v>
      </c>
      <c r="BE155" s="119">
        <f>[4]军团势力点战斗奖励设计!GN159+求节点(活动投放!$S$86:$S$121,活动投放!AN$86:AN$121,$BD155)</f>
        <v>164.42807037471789</v>
      </c>
      <c r="BF155" s="119">
        <f>[4]军团势力点战斗奖励设计!GO159+求节点(活动投放!$S$86:$S$121,活动投放!AO$86:AO$121,$BD155)</f>
        <v>564.37999810807707</v>
      </c>
      <c r="BG155" s="119">
        <f>[4]军团势力点战斗奖励设计!GP159+求节点(活动投放!$S$86:$S$121,活动投放!AP$86:AP$121,$BD155)</f>
        <v>2416.8748802272912</v>
      </c>
      <c r="BH155" s="119">
        <f>[4]军团势力点战斗奖励设计!GQ159+求节点(活动投放!$S$86:$S$121,活动投放!AQ$86:AQ$121,$BD155)</f>
        <v>1559.0456262338087</v>
      </c>
      <c r="BI155" s="119">
        <f>[4]军团势力点战斗奖励设计!GR159+求节点(活动投放!$S$86:$S$121,活动投放!AR$86:AR$121,$BD155)</f>
        <v>3217.3847172857368</v>
      </c>
      <c r="BJ155" s="119">
        <f>[4]军团势力点战斗奖励设计!GS159+求节点(活动投放!$S$86:$S$121,活动投放!AS$86:AS$121,$BD155)</f>
        <v>366.30474733548527</v>
      </c>
      <c r="BK155" s="119">
        <f>IF($BD155&lt;前期规划!$C$2,0,求节点(装备突破!$N$86:$N$121,装备突破!AQ$86:AQ$121,$BD155))</f>
        <v>0</v>
      </c>
      <c r="BL155" s="119">
        <f>IF($BD155&lt;前期规划!$C$2,0,求节点(装备突破!$N$86:$N$121,装备突破!AR$86:AR$121,$BD155))</f>
        <v>0</v>
      </c>
      <c r="BM155" s="119">
        <f>IF($BD155&lt;前期规划!$C$2,0,求节点(装备突破!$N$86:$N$121,装备突破!AS$86:AS$121,$BD155))</f>
        <v>0</v>
      </c>
      <c r="BN155" s="119">
        <f>IF($BD155&lt;前期规划!$C$2,0,求节点(装备突破!$N$86:$N$121,装备突破!AT$86:AT$121,$BD155))</f>
        <v>0</v>
      </c>
      <c r="BO155" s="119">
        <f>IF($BD155&lt;前期规划!$C$2,0,求节点(装备突破!$N$86:$N$121,装备突破!AU$86:AU$121,$BD155))</f>
        <v>179.54545454545456</v>
      </c>
      <c r="BP155" s="119">
        <f>IF($BD155&lt;前期规划!$C$2,0,求节点(装备突破!$N$86:$N$121,装备突破!AV$86:AV$121,$BD155))</f>
        <v>20.454545454545453</v>
      </c>
      <c r="BQ155" s="80">
        <f t="shared" si="110"/>
        <v>0</v>
      </c>
      <c r="BR155" s="80">
        <f t="shared" si="88"/>
        <v>0</v>
      </c>
      <c r="BS155" s="80">
        <f t="shared" si="89"/>
        <v>0</v>
      </c>
      <c r="BT155" s="80">
        <f t="shared" si="90"/>
        <v>0</v>
      </c>
      <c r="BU155" s="80">
        <f t="shared" si="91"/>
        <v>17.919611083616761</v>
      </c>
      <c r="BV155" s="80">
        <f t="shared" si="92"/>
        <v>17.908232091957061</v>
      </c>
      <c r="BY155" s="80">
        <v>150</v>
      </c>
      <c r="BZ155" s="119">
        <f>[4]军团势力点战斗奖励设计!GT159+求节点(活动投放!$S$126:$S$161,活动投放!AN$126:AN$161,$BY155)</f>
        <v>95.085940621119036</v>
      </c>
      <c r="CA155" s="119">
        <f>[4]军团势力点战斗奖励设计!GU159+求节点(活动投放!$S$126:$S$161,活动投放!AO$126:AO$161,$BY155)</f>
        <v>451.95402547969155</v>
      </c>
      <c r="CB155" s="119">
        <f>[4]军团势力点战斗奖励设计!GV159+求节点(活动投放!$S$126:$S$161,活动投放!AP$126:AP$161,$BY155)</f>
        <v>1936.9023733623878</v>
      </c>
      <c r="CC155" s="119">
        <f>[4]军团势力点战斗奖励设计!GW159+求节点(活动投放!$S$126:$S$161,活动投放!AQ$126:AQ$161,$BY155)</f>
        <v>1228.2045273654242</v>
      </c>
      <c r="CD155" s="119">
        <f>[4]军团势力点战斗奖励设计!GX159+求节点(活动投放!$S$126:$S$161,活动投放!AR$126:AR$161,$BY155)</f>
        <v>2533.9695561226754</v>
      </c>
      <c r="CE155" s="119">
        <f>[4]军团势力点战斗奖励设计!GY159+求节点(活动投放!$S$126:$S$161,活动投放!AS$126:AS$161,$BY155)</f>
        <v>309.54692104659296</v>
      </c>
      <c r="CF155" s="119">
        <f>IF($BY155&lt;前期规划!$C$2,0,求节点(装备突破!$N$126:$N$161,装备突破!AQ$126:AQ$161,$BY155))</f>
        <v>0</v>
      </c>
      <c r="CG155" s="119">
        <f>IF($BY155&lt;前期规划!$C$2,0,求节点(装备突破!$N$126:$N$161,装备突破!AR$126:AR$161,$BY155))</f>
        <v>0</v>
      </c>
      <c r="CH155" s="119">
        <f>IF($BY155&lt;前期规划!$C$2,0,求节点(装备突破!$N$126:$N$161,装备突破!AS$126:AS$161,$BY155))</f>
        <v>0</v>
      </c>
      <c r="CI155" s="119">
        <f>IF($BY155&lt;前期规划!$C$2,0,求节点(装备突破!$N$126:$N$161,装备突破!AT$126:AT$161,$BY155))</f>
        <v>0</v>
      </c>
      <c r="CJ155" s="119">
        <f>IF($BY155&lt;前期规划!$C$2,0,求节点(装备突破!$N$126:$N$161,装备突破!AU$126:AU$161,$BY155))</f>
        <v>210</v>
      </c>
      <c r="CK155" s="119">
        <f>IF($BY155&lt;前期规划!$C$2,0,求节点(装备突破!$N$126:$N$161,装备突破!AV$126:AV$161,$BY155))</f>
        <v>30</v>
      </c>
      <c r="CL155" s="80">
        <f t="shared" si="111"/>
        <v>0</v>
      </c>
      <c r="CM155" s="80">
        <f t="shared" si="93"/>
        <v>0</v>
      </c>
      <c r="CN155" s="80">
        <f t="shared" si="94"/>
        <v>0</v>
      </c>
      <c r="CO155" s="80">
        <f t="shared" si="95"/>
        <v>0</v>
      </c>
      <c r="CP155" s="80">
        <f t="shared" si="96"/>
        <v>12.066521695822264</v>
      </c>
      <c r="CQ155" s="80">
        <f t="shared" si="97"/>
        <v>10.318230701553098</v>
      </c>
      <c r="CT155" s="80">
        <v>150</v>
      </c>
      <c r="CU155" s="119">
        <f>[4]军团势力点战斗奖励设计!GZ159+求节点(活动投放!$S$166:$S$201,活动投放!AN$166:AN$201,$CT155)</f>
        <v>61.628981302607144</v>
      </c>
      <c r="CV155" s="119">
        <f>[4]军团势力点战斗奖励设计!HA159+求节点(活动投放!$S$166:$S$201,活动投放!AO$166:AO$201,$CT155)</f>
        <v>499.85631822137839</v>
      </c>
      <c r="CW155" s="119">
        <f>[4]军团势力点战斗奖励设计!HB159+求节点(活动投放!$S$166:$S$201,活动投放!AP$166:AP$201,$CT155)</f>
        <v>1643.6509249806286</v>
      </c>
      <c r="CX155" s="119">
        <f>[4]军团势力点战斗奖励设计!HC159+求节点(活动投放!$S$166:$S$201,活动投放!AQ$166:AQ$201,$CT155)</f>
        <v>968.49615816832647</v>
      </c>
      <c r="CY155" s="119">
        <f>[4]军团势力点战斗奖励设计!HD159+求节点(活动投放!$S$166:$S$201,活动投放!AR$166:AR$201,$CT155)</f>
        <v>1981.2042235202366</v>
      </c>
      <c r="CZ155" s="119">
        <f>[4]军团势力点战斗奖励设计!HE159+求节点(活动投放!$S$166:$S$201,活动投放!AS$166:AS$201,$CT155)</f>
        <v>303.87057120848516</v>
      </c>
      <c r="DA155" s="119">
        <f>IF($CT155&lt;前期规划!$C$2,0,求节点(装备突破!$N$166:$N$201,装备突破!AQ$166:AQ$201,$CT155))</f>
        <v>0</v>
      </c>
      <c r="DB155" s="119">
        <f>IF($CT155&lt;前期规划!$C$2,0,求节点(装备突破!$N$166:$N$201,装备突破!AR$166:AR$201,$CT155))</f>
        <v>0</v>
      </c>
      <c r="DC155" s="119">
        <f>IF($CT155&lt;前期规划!$C$2,0,求节点(装备突破!$N$166:$N$201,装备突破!AS$166:AS$201,$CT155))</f>
        <v>0</v>
      </c>
      <c r="DD155" s="119">
        <f>IF($CT155&lt;前期规划!$C$2,0,求节点(装备突破!$N$166:$N$201,装备突破!AT$166:AT$201,$CT155))</f>
        <v>0</v>
      </c>
      <c r="DE155" s="119">
        <f>IF($CT155&lt;前期规划!$C$2,0,求节点(装备突破!$N$166:$N$201,装备突破!AU$166:AU$201,$CT155))</f>
        <v>280</v>
      </c>
      <c r="DF155" s="119">
        <f>IF($CT155&lt;前期规划!$C$2,0,求节点(装备突破!$N$166:$N$201,装备突破!AV$166:AV$201,$CT155))</f>
        <v>40</v>
      </c>
      <c r="DG155" s="80">
        <f t="shared" si="112"/>
        <v>0</v>
      </c>
      <c r="DH155" s="80">
        <f t="shared" si="98"/>
        <v>0</v>
      </c>
      <c r="DI155" s="80">
        <f t="shared" si="99"/>
        <v>0</v>
      </c>
      <c r="DJ155" s="80">
        <f t="shared" si="100"/>
        <v>0</v>
      </c>
      <c r="DK155" s="80">
        <f t="shared" si="101"/>
        <v>7.0757293697151304</v>
      </c>
      <c r="DL155" s="80">
        <f t="shared" si="102"/>
        <v>7.5967642802121293</v>
      </c>
      <c r="DN155" s="128">
        <f>[4]军团势力点战斗奖励设计!HE159/CZ155</f>
        <v>0.51808125981400799</v>
      </c>
      <c r="DO155" s="128">
        <f>求节点(活动投放!$S$166:$S$201,活动投放!AS$166:AS$201,$CT155)/CZ155</f>
        <v>0.48191874018599207</v>
      </c>
      <c r="DU155" s="140">
        <v>150</v>
      </c>
      <c r="DV155" s="140">
        <f>[4]军团势力点战斗奖励设计!AA159+[4]军团势力点战斗奖励设计!AF159+求节点(活动投放!$S$6:$S$41,活动投放!$BC$6:$BC$41,$DU155)</f>
        <v>505615.01445043663</v>
      </c>
      <c r="DW155" s="140">
        <f>[4]军团势力点战斗奖励设计!AB159+[4]军团势力点战斗奖励设计!AG159+求节点(活动投放!$S$46:$S$81,活动投放!$BC$46:$BC$81,$DU155)</f>
        <v>424378.3042950207</v>
      </c>
      <c r="DX155" s="140">
        <f>[4]军团势力点战斗奖励设计!AC159+[4]军团势力点战斗奖励设计!AH159+求节点(活动投放!$S$86:$S$121,活动投放!$BC$86:$BC$121,$DU155)</f>
        <v>337544.79863768985</v>
      </c>
      <c r="DY155" s="140">
        <f>[4]军团势力点战斗奖励设计!AD159+[4]军团势力点战斗奖励设计!AI159+求节点(活动投放!$S$126:$S$161,活动投放!$BC$126:$BC$161,$DU155)</f>
        <v>244555.70821434501</v>
      </c>
      <c r="DZ155" s="140">
        <f>[4]军团势力点战斗奖励设计!AE159+[4]军团势力点战斗奖励设计!AJ159+求节点(活动投放!$S$166:$S$201,活动投放!$BC$166:$BC$201,$DU155)</f>
        <v>145846.60188797081</v>
      </c>
      <c r="EA155" s="140">
        <f>[4]军团势力点战斗奖励设计!BI159+[4]军团势力点战斗奖励设计!BN159+求节点(活动投放!$S$6:$S$41,活动投放!$BE$6:$BE$41,$DU155)</f>
        <v>1661.5251376725098</v>
      </c>
      <c r="EB155" s="140">
        <f>[4]军团势力点战斗奖励设计!BJ159+[4]军团势力点战斗奖励设计!BO159+求节点(活动投放!$S$46:$S$81,活动投放!$BE$46:$BE$81,$DU155)</f>
        <v>1141.4968706705588</v>
      </c>
      <c r="EC155" s="140">
        <f>[4]军团势力点战斗奖励设计!BK159+[4]军团势力点战斗奖励设计!BP159+求节点(活动投放!$S$86:$S$121,活动投放!$BE$86:$BE$121,$DU155)</f>
        <v>806.95844984072721</v>
      </c>
      <c r="ED155" s="140">
        <f>[4]军团势力点战斗奖励设计!BL159+[4]军团势力点战斗奖励设计!BQ159+求节点(活动投放!$S$126:$S$161,活动投放!$BE$126:$BE$161,$DU155)</f>
        <v>714.40389653568309</v>
      </c>
      <c r="EE155" s="140">
        <f>[4]军团势力点战斗奖励设计!BM159+[4]军团势力点战斗奖励设计!BR159+求节点(活动投放!$S$166:$S$201,活动投放!$BE$166:$BE$201,$DU155)</f>
        <v>867.41199976731616</v>
      </c>
      <c r="EF155" s="140">
        <f t="shared" si="113"/>
        <v>10.143592433770618</v>
      </c>
      <c r="EG155" s="140">
        <f t="shared" si="114"/>
        <v>12.3924505094708</v>
      </c>
      <c r="EH155" s="140">
        <f t="shared" si="115"/>
        <v>13.943088755243531</v>
      </c>
      <c r="EI155" s="140">
        <f t="shared" si="116"/>
        <v>11.410711755644796</v>
      </c>
      <c r="EJ155" s="140">
        <f t="shared" si="117"/>
        <v>5.6046646778806481</v>
      </c>
      <c r="EM155" s="140">
        <v>150</v>
      </c>
      <c r="EN155" s="140">
        <f>[4]军团势力点战斗奖励设计!AK159+[4]军团势力点战斗奖励设计!AP159+求节点(活动投放!$S$6:$S$41,活动投放!$BD$6:$BD$41,$EM155)</f>
        <v>476493.40085760964</v>
      </c>
      <c r="EO155" s="140">
        <f>[4]军团势力点战斗奖励设计!AL159+[4]军团势力点战斗奖励设计!AQ159+求节点(活动投放!$S$46:$S$81,活动投放!$BD$46:$BD$81,$EM155)</f>
        <v>425338.52938097314</v>
      </c>
      <c r="EP155" s="140">
        <f>[4]军团势力点战斗奖励设计!AM159+[4]军团势力点战斗奖励设计!AR159+求节点(活动投放!$S$86:$S$121,活动投放!$BD$86:$BD$121,$EM155)</f>
        <v>357749.98855691298</v>
      </c>
      <c r="EQ155" s="140">
        <f>[4]军团势力点战斗奖励设计!AN159+[4]军团势力点战斗奖励设计!AS159+求节点(活动投放!$S$126:$S$161,活动投放!$BD$126:$BD$161,$EM155)</f>
        <v>282383.09355513437</v>
      </c>
      <c r="ER155" s="140">
        <f>[4]军团势力点战斗奖励设计!AO159+[4]军团势力点战斗奖励设计!AT159+求节点(活动投放!$S$166:$S$201,活动投放!$BD$166:$BD$201,$EM155)</f>
        <v>222584.32687947399</v>
      </c>
      <c r="ES155" s="140">
        <f>[4]军团势力点战斗奖励设计!BS159+[4]军团势力点战斗奖励设计!BX159+求节点(活动投放!$S$6:$S$41,活动投放!$BF$6:$BF$41,$EM155)</f>
        <v>9529.8680171521992</v>
      </c>
      <c r="ET155" s="140">
        <f>[4]军团势力点战斗奖励设计!BT159+[4]军团势力点战斗奖励设计!BY159+求节点(活动投放!$S$46:$S$81,活动投放!$BF$46:$BF$81,$EM155)</f>
        <v>8506.7705876194632</v>
      </c>
      <c r="EU155" s="140">
        <f>[4]军团势力点战斗奖励设计!BU159+[4]军团势力点战斗奖励设计!BZ159+求节点(活动投放!$S$86:$S$121,活动投放!$BF$86:$BF$121,$EM155)</f>
        <v>7154.9997711382584</v>
      </c>
      <c r="EV155" s="140">
        <f>[4]军团势力点战斗奖励设计!BV159+[4]军团势力点战斗奖励设计!CA159+求节点(活动投放!$S$126:$S$161,活动投放!$BF$126:$BF$161,$EM155)</f>
        <v>5647.6618711026895</v>
      </c>
      <c r="EW155" s="140">
        <f>[4]军团势力点战斗奖励设计!BW159+[4]军团势力点战斗奖励设计!CB159+求节点(活动投放!$S$166:$S$201,活动投放!$BF$166:$BF$201,$EM155)</f>
        <v>4451.6865375894804</v>
      </c>
      <c r="EX155" s="140">
        <f t="shared" si="118"/>
        <v>0.99999999999999922</v>
      </c>
      <c r="EY155" s="140">
        <f t="shared" si="119"/>
        <v>1</v>
      </c>
      <c r="EZ155" s="140">
        <f t="shared" si="120"/>
        <v>1.0000000000000002</v>
      </c>
      <c r="FA155" s="140">
        <f t="shared" si="121"/>
        <v>0.99999999999999967</v>
      </c>
      <c r="FB155" s="140">
        <f t="shared" si="122"/>
        <v>0.99999999999999978</v>
      </c>
    </row>
    <row r="156" spans="2:158" x14ac:dyDescent="0.15">
      <c r="B156" s="80">
        <v>151</v>
      </c>
      <c r="C156" s="119">
        <f>[4]军团势力点战斗奖励设计!GB160+求节点(活动投放!$S$6:$S$41,活动投放!AN$6:AN$41,$B156)</f>
        <v>290.98454404687169</v>
      </c>
      <c r="D156" s="119">
        <f>[4]军团势力点战斗奖励设计!GC160+求节点(活动投放!$S$6:$S$41,活动投放!AO$6:AO$41,$B156)</f>
        <v>1134.08449189869</v>
      </c>
      <c r="E156" s="119">
        <f>[4]军团势力点战斗奖励设计!GD160+求节点(活动投放!$S$6:$S$41,活动投放!AP$6:AP$41,$B156)</f>
        <v>3633.5084538113156</v>
      </c>
      <c r="F156" s="119">
        <f>[4]军团势力点战斗奖励设计!GE160+求节点(活动投放!$S$6:$S$41,活动投放!AQ$6:AQ$41,$B156)</f>
        <v>2326.9142220329709</v>
      </c>
      <c r="G156" s="119">
        <f>[4]军团势力点战斗奖励设计!GF160+求节点(活动投放!$S$6:$S$41,活动投放!AR$6:AR$41,$B156)</f>
        <v>4617.3235300642364</v>
      </c>
      <c r="H156" s="119">
        <f>[4]军团势力点战斗奖励设计!GG160+求节点(活动投放!$S$6:$S$41,活动投放!AS$6:AS$41,$B156)</f>
        <v>515.68015324018472</v>
      </c>
      <c r="I156" s="119">
        <f>IF($B156&lt;前期规划!$C$2,0,求节点(装备突破!$N$6:$N$41,装备突破!AQ$6:AQ$41,$B156))</f>
        <v>0</v>
      </c>
      <c r="J156" s="119">
        <f>IF($B156&lt;前期规划!$C$2,0,求节点(装备突破!$N$6:$N$41,装备突破!AR$6:AR$41,$B156))</f>
        <v>0</v>
      </c>
      <c r="K156" s="119">
        <f>IF($B156&lt;前期规划!$C$2,0,求节点(装备突破!$N$6:$N$41,装备突破!AS$6:AS$41,$B156))</f>
        <v>0</v>
      </c>
      <c r="L156" s="119">
        <f>IF($B156&lt;前期规划!$C$2,0,求节点(装备突破!$N$6:$N$41,装备突破!AT$6:AT$41,$B156))</f>
        <v>0</v>
      </c>
      <c r="M156" s="119">
        <f>IF($B156&lt;前期规划!$C$2,0,求节点(装备突破!$N$6:$N$41,装备突破!AU$6:AU$41,$B156))</f>
        <v>117.54545454545456</v>
      </c>
      <c r="N156" s="119">
        <f>IF($B156&lt;前期规划!$C$2,0,求节点(装备突破!$N$6:$N$41,装备突破!AV$6:AV$41,$B156))</f>
        <v>2.4545454545454541</v>
      </c>
      <c r="O156" s="80">
        <f t="shared" si="103"/>
        <v>0</v>
      </c>
      <c r="P156" s="80">
        <f t="shared" si="104"/>
        <v>0</v>
      </c>
      <c r="Q156" s="80">
        <f t="shared" si="105"/>
        <v>0</v>
      </c>
      <c r="R156" s="80">
        <f t="shared" si="106"/>
        <v>0</v>
      </c>
      <c r="S156" s="80">
        <f t="shared" si="107"/>
        <v>39.281174656385609</v>
      </c>
      <c r="T156" s="80">
        <f t="shared" si="108"/>
        <v>210.09191428303825</v>
      </c>
      <c r="V156" s="128">
        <f>[4]军团势力点战斗奖励设计!GD160/E156</f>
        <v>0.99472231451106952</v>
      </c>
      <c r="W156" s="128">
        <f>求节点(活动投放!$S$6:$S$41,活动投放!AP$6:AP$41,$B156)/E156</f>
        <v>5.277685488930494E-3</v>
      </c>
      <c r="Y156" s="128">
        <f>[4]军团势力点战斗奖励设计!GE160/F156</f>
        <v>0.99604461286381896</v>
      </c>
      <c r="Z156" s="128">
        <f>求节点(活动投放!$S$6:$S$41,活动投放!AQ$6:AQ$41,$B156)/F156</f>
        <v>3.9553871361810511E-3</v>
      </c>
      <c r="AB156" s="128">
        <f>[4]军团势力点战斗奖励设计!GF160/G156</f>
        <v>0.99618944139176735</v>
      </c>
      <c r="AC156" s="128">
        <f>求节点(活动投放!$S$6:$S$41,活动投放!AR$6:AR$41,$B156)/G156</f>
        <v>3.8105586082327297E-3</v>
      </c>
      <c r="AE156" s="128">
        <f>[4]军团势力点战斗奖励设计!GG160/H156</f>
        <v>0.99108137287515086</v>
      </c>
      <c r="AF156" s="128">
        <f>求节点(活动投放!$S$6:$S$41,活动投放!AS$6:AS$41,$B156)/H156</f>
        <v>8.9186271248490063E-3</v>
      </c>
      <c r="AI156" s="80">
        <v>151</v>
      </c>
      <c r="AJ156" s="119">
        <f>[4]军团势力点战斗奖励设计!GH160+求节点(活动投放!$S$46:$S$81,活动投放!AN$46:AN$81,$AI156)</f>
        <v>234.2504143508647</v>
      </c>
      <c r="AK156" s="119">
        <f>[4]军团势力点战斗奖励设计!GI160+求节点(活动投放!$S$46:$S$81,活动投放!AO$46:AO$81,$AI156)</f>
        <v>807.71890566714387</v>
      </c>
      <c r="AL156" s="119">
        <f>[4]军团势力点战斗奖励设计!GJ160+求节点(活动投放!$S$46:$S$81,活动投放!AP$46:AP$81,$AI156)</f>
        <v>3129.2539710113629</v>
      </c>
      <c r="AM156" s="119">
        <f>[4]军团势力点战斗奖励设计!GK160+求节点(活动投放!$S$46:$S$81,活动投放!AQ$46:AQ$81,$AI156)</f>
        <v>2015.042628298582</v>
      </c>
      <c r="AN156" s="119">
        <f>[4]军团势力点战斗奖励设计!GL160+求节点(活动投放!$S$46:$S$81,活动投放!AR$46:AR$81,$AI156)</f>
        <v>4117.3310293283766</v>
      </c>
      <c r="AO156" s="119">
        <f>[4]军团势力点战斗奖励设计!GM160+求节点(活动投放!$S$46:$S$81,活动投放!AS$46:AS$81,$AI156)</f>
        <v>462.26151381309563</v>
      </c>
      <c r="AP156" s="119">
        <f>IF($AI156&lt;前期规划!$C$2,0,求节点(装备突破!$N$46:$N$81,装备突破!AQ$46:AQ$81,$AI156))</f>
        <v>0</v>
      </c>
      <c r="AQ156" s="119">
        <f>IF($AI156&lt;前期规划!$C$2,0,求节点(装备突破!$N$46:$N$81,装备突破!AR$46:AR$81,$AI156))</f>
        <v>0</v>
      </c>
      <c r="AR156" s="119">
        <f>IF($AI156&lt;前期规划!$C$2,0,求节点(装备突破!$N$46:$N$81,装备突破!AS$46:AS$81,$AI156))</f>
        <v>0</v>
      </c>
      <c r="AS156" s="119">
        <f>IF($AI156&lt;前期规划!$C$2,0,求节点(装备突破!$N$46:$N$81,装备突破!AT$46:AT$81,$AI156))</f>
        <v>0</v>
      </c>
      <c r="AT156" s="119">
        <f>IF($AI156&lt;前期规划!$C$2,0,求节点(装备突破!$N$46:$N$81,装备突破!AU$46:AU$81,$AI156))</f>
        <v>151.81818181818181</v>
      </c>
      <c r="AU156" s="119">
        <f>IF($AI156&lt;前期规划!$C$2,0,求节点(装备突破!$N$46:$N$81,装备突破!AV$46:AV$81,$AI156))</f>
        <v>8.1818181818181817</v>
      </c>
      <c r="AV156" s="80">
        <f t="shared" si="109"/>
        <v>0</v>
      </c>
      <c r="AW156" s="80">
        <f t="shared" si="83"/>
        <v>0</v>
      </c>
      <c r="AX156" s="80">
        <f t="shared" si="84"/>
        <v>0</v>
      </c>
      <c r="AY156" s="80">
        <f t="shared" si="85"/>
        <v>0</v>
      </c>
      <c r="AZ156" s="80">
        <f t="shared" si="86"/>
        <v>27.120144504558169</v>
      </c>
      <c r="BA156" s="80">
        <f t="shared" si="87"/>
        <v>56.498629466045024</v>
      </c>
      <c r="BD156" s="80">
        <v>151</v>
      </c>
      <c r="BE156" s="119">
        <f>[4]军团势力点战斗奖励设计!GN160+求节点(活动投放!$S$86:$S$121,活动投放!AN$86:AN$121,$BD156)</f>
        <v>164.42807037471789</v>
      </c>
      <c r="BF156" s="119">
        <f>[4]军团势力点战斗奖励设计!GO160+求节点(活动投放!$S$86:$S$121,活动投放!AO$86:AO$121,$BD156)</f>
        <v>564.37999810807707</v>
      </c>
      <c r="BG156" s="119">
        <f>[4]军团势力点战斗奖励设计!GP160+求节点(活动投放!$S$86:$S$121,活动投放!AP$86:AP$121,$BD156)</f>
        <v>2576.9681524898206</v>
      </c>
      <c r="BH156" s="119">
        <f>[4]军团势力点战斗奖励设计!GQ160+求节点(活动投放!$S$86:$S$121,活动投放!AQ$86:AQ$121,$BD156)</f>
        <v>1665.7744744088279</v>
      </c>
      <c r="BI156" s="119">
        <f>[4]军团势力点战斗奖励设计!GR160+求节点(活动投放!$S$86:$S$121,活动投放!AR$86:AR$121,$BD156)</f>
        <v>3457.5246256795308</v>
      </c>
      <c r="BJ156" s="119">
        <f>[4]军团势力点战斗奖励设计!GS160+求节点(活动投放!$S$86:$S$121,活动投放!AS$86:AS$121,$BD156)</f>
        <v>392.98695937924009</v>
      </c>
      <c r="BK156" s="119">
        <f>IF($BD156&lt;前期规划!$C$2,0,求节点(装备突破!$N$86:$N$121,装备突破!AQ$86:AQ$121,$BD156))</f>
        <v>0</v>
      </c>
      <c r="BL156" s="119">
        <f>IF($BD156&lt;前期规划!$C$2,0,求节点(装备突破!$N$86:$N$121,装备突破!AR$86:AR$121,$BD156))</f>
        <v>0</v>
      </c>
      <c r="BM156" s="119">
        <f>IF($BD156&lt;前期规划!$C$2,0,求节点(装备突破!$N$86:$N$121,装备突破!AS$86:AS$121,$BD156))</f>
        <v>0</v>
      </c>
      <c r="BN156" s="119">
        <f>IF($BD156&lt;前期规划!$C$2,0,求节点(装备突破!$N$86:$N$121,装备突破!AT$86:AT$121,$BD156))</f>
        <v>0</v>
      </c>
      <c r="BO156" s="119">
        <f>IF($BD156&lt;前期规划!$C$2,0,求节点(装备突破!$N$86:$N$121,装备突破!AU$86:AU$121,$BD156))</f>
        <v>179.54545454545456</v>
      </c>
      <c r="BP156" s="119">
        <f>IF($BD156&lt;前期规划!$C$2,0,求节点(装备突破!$N$86:$N$121,装备突破!AV$86:AV$121,$BD156))</f>
        <v>20.454545454545453</v>
      </c>
      <c r="BQ156" s="80">
        <f t="shared" si="110"/>
        <v>0</v>
      </c>
      <c r="BR156" s="80">
        <f t="shared" si="88"/>
        <v>0</v>
      </c>
      <c r="BS156" s="80">
        <f t="shared" si="89"/>
        <v>0</v>
      </c>
      <c r="BT156" s="80">
        <f t="shared" si="90"/>
        <v>0</v>
      </c>
      <c r="BU156" s="80">
        <f t="shared" si="91"/>
        <v>19.257099180999916</v>
      </c>
      <c r="BV156" s="80">
        <f t="shared" si="92"/>
        <v>19.212695791873962</v>
      </c>
      <c r="BY156" s="80">
        <v>151</v>
      </c>
      <c r="BZ156" s="119">
        <f>[4]军团势力点战斗奖励设计!GT160+求节点(活动投放!$S$126:$S$161,活动投放!AN$126:AN$161,$BY156)</f>
        <v>95.085940621119036</v>
      </c>
      <c r="CA156" s="119">
        <f>[4]军团势力点战斗奖励设计!GU160+求节点(活动投放!$S$126:$S$161,活动投放!AO$126:AO$161,$BY156)</f>
        <v>451.95402547969155</v>
      </c>
      <c r="CB156" s="119">
        <f>[4]军团势力点战斗奖励设计!GV160+求节点(活动投放!$S$126:$S$161,活动投放!AP$126:AP$161,$BY156)</f>
        <v>2061.3883681686057</v>
      </c>
      <c r="CC156" s="119">
        <f>[4]军团势力点战斗奖励设计!GW160+求节点(活动投放!$S$126:$S$161,活动投放!AQ$126:AQ$161,$BY156)</f>
        <v>1311.1951905695696</v>
      </c>
      <c r="CD156" s="119">
        <f>[4]军团势力点战斗奖励设计!GX160+求节点(活动投放!$S$126:$S$161,活动投放!AR$126:AR$161,$BY156)</f>
        <v>2720.6985483320022</v>
      </c>
      <c r="CE156" s="119">
        <f>[4]军团势力点战斗奖励设计!GY160+求节点(活动投放!$S$126:$S$161,活动投放!AS$126:AS$161,$BY156)</f>
        <v>330.29458684762932</v>
      </c>
      <c r="CF156" s="119">
        <f>IF($BY156&lt;前期规划!$C$2,0,求节点(装备突破!$N$126:$N$161,装备突破!AQ$126:AQ$161,$BY156))</f>
        <v>0</v>
      </c>
      <c r="CG156" s="119">
        <f>IF($BY156&lt;前期规划!$C$2,0,求节点(装备突破!$N$126:$N$161,装备突破!AR$126:AR$161,$BY156))</f>
        <v>0</v>
      </c>
      <c r="CH156" s="119">
        <f>IF($BY156&lt;前期规划!$C$2,0,求节点(装备突破!$N$126:$N$161,装备突破!AS$126:AS$161,$BY156))</f>
        <v>0</v>
      </c>
      <c r="CI156" s="119">
        <f>IF($BY156&lt;前期规划!$C$2,0,求节点(装备突破!$N$126:$N$161,装备突破!AT$126:AT$161,$BY156))</f>
        <v>0</v>
      </c>
      <c r="CJ156" s="119">
        <f>IF($BY156&lt;前期规划!$C$2,0,求节点(装备突破!$N$126:$N$161,装备突破!AU$126:AU$161,$BY156))</f>
        <v>210</v>
      </c>
      <c r="CK156" s="119">
        <f>IF($BY156&lt;前期规划!$C$2,0,求节点(装备突破!$N$126:$N$161,装备突破!AV$126:AV$161,$BY156))</f>
        <v>30</v>
      </c>
      <c r="CL156" s="80">
        <f t="shared" si="111"/>
        <v>0</v>
      </c>
      <c r="CM156" s="80">
        <f t="shared" si="93"/>
        <v>0</v>
      </c>
      <c r="CN156" s="80">
        <f t="shared" si="94"/>
        <v>0</v>
      </c>
      <c r="CO156" s="80">
        <f t="shared" si="95"/>
        <v>0</v>
      </c>
      <c r="CP156" s="80">
        <f t="shared" si="96"/>
        <v>12.955707373009535</v>
      </c>
      <c r="CQ156" s="80">
        <f t="shared" si="97"/>
        <v>11.009819561587644</v>
      </c>
      <c r="CT156" s="80">
        <v>151</v>
      </c>
      <c r="CU156" s="119">
        <f>[4]军团势力点战斗奖励设计!GZ160+求节点(活动投放!$S$166:$S$201,活动投放!AN$166:AN$201,$CT156)</f>
        <v>61.628981302607144</v>
      </c>
      <c r="CV156" s="119">
        <f>[4]军团势力点战斗奖励设计!HA160+求节点(活动投放!$S$166:$S$201,活动投放!AO$166:AO$201,$CT156)</f>
        <v>499.85631822137839</v>
      </c>
      <c r="CW156" s="119">
        <f>[4]军团势力点战斗奖励设计!HB160+求节点(活动投放!$S$166:$S$201,活动投放!AP$166:AP$201,$CT156)</f>
        <v>1726.6890232200581</v>
      </c>
      <c r="CX156" s="119">
        <f>[4]军团势力点战斗奖励设计!HC160+求节点(活动投放!$S$166:$S$201,活动投放!AQ$166:AQ$201,$CT156)</f>
        <v>1023.8548903279459</v>
      </c>
      <c r="CY156" s="119">
        <f>[4]军团势力点战斗奖励设计!HD160+求节点(活动投放!$S$166:$S$201,活动投放!AR$166:AR$201,$CT156)</f>
        <v>2105.7613708793806</v>
      </c>
      <c r="CZ156" s="119">
        <f>[4]军团势力点战斗奖励设计!HE160+求节点(活动投放!$S$166:$S$201,活动投放!AS$166:AS$201,$CT156)</f>
        <v>317.71025424839002</v>
      </c>
      <c r="DA156" s="119">
        <f>IF($CT156&lt;前期规划!$C$2,0,求节点(装备突破!$N$166:$N$201,装备突破!AQ$166:AQ$201,$CT156))</f>
        <v>0</v>
      </c>
      <c r="DB156" s="119">
        <f>IF($CT156&lt;前期规划!$C$2,0,求节点(装备突破!$N$166:$N$201,装备突破!AR$166:AR$201,$CT156))</f>
        <v>0</v>
      </c>
      <c r="DC156" s="119">
        <f>IF($CT156&lt;前期规划!$C$2,0,求节点(装备突破!$N$166:$N$201,装备突破!AS$166:AS$201,$CT156))</f>
        <v>0</v>
      </c>
      <c r="DD156" s="119">
        <f>IF($CT156&lt;前期规划!$C$2,0,求节点(装备突破!$N$166:$N$201,装备突破!AT$166:AT$201,$CT156))</f>
        <v>0</v>
      </c>
      <c r="DE156" s="119">
        <f>IF($CT156&lt;前期规划!$C$2,0,求节点(装备突破!$N$166:$N$201,装备突破!AU$166:AU$201,$CT156))</f>
        <v>280</v>
      </c>
      <c r="DF156" s="119">
        <f>IF($CT156&lt;前期规划!$C$2,0,求节点(装备突破!$N$166:$N$201,装备突破!AV$166:AV$201,$CT156))</f>
        <v>40</v>
      </c>
      <c r="DG156" s="80">
        <f t="shared" si="112"/>
        <v>0</v>
      </c>
      <c r="DH156" s="80">
        <f t="shared" si="98"/>
        <v>0</v>
      </c>
      <c r="DI156" s="80">
        <f t="shared" si="99"/>
        <v>0</v>
      </c>
      <c r="DJ156" s="80">
        <f t="shared" si="100"/>
        <v>0</v>
      </c>
      <c r="DK156" s="80">
        <f t="shared" si="101"/>
        <v>7.5205763245692161</v>
      </c>
      <c r="DL156" s="80">
        <f t="shared" si="102"/>
        <v>7.9427563562097507</v>
      </c>
      <c r="DN156" s="128">
        <f>[4]军团势力点战斗奖励设计!HE160/CZ156</f>
        <v>0.53907398046428323</v>
      </c>
      <c r="DO156" s="128">
        <f>求节点(活动投放!$S$166:$S$201,活动投放!AS$166:AS$201,$CT156)/CZ156</f>
        <v>0.46092601953571677</v>
      </c>
      <c r="DU156" s="140">
        <v>151</v>
      </c>
      <c r="DV156" s="140">
        <f>[4]军团势力点战斗奖励设计!AA160+[4]军团势力点战斗奖励设计!AF160+求节点(活动投放!$S$6:$S$41,活动投放!$BC$6:$BC$41,$DU156)</f>
        <v>540893.10675627494</v>
      </c>
      <c r="DW156" s="140">
        <f>[4]军团势力点战斗奖励设计!AB160+[4]军团势力点战斗奖励设计!AG160+求节点(活动投放!$S$46:$S$81,活动投放!$BC$46:$BC$81,$DU156)</f>
        <v>454381.36648422334</v>
      </c>
      <c r="DX156" s="140">
        <f>[4]军团势力点战斗奖励设计!AC160+[4]军团势力点战斗奖励设计!AH160+求节点(活动投放!$S$86:$S$121,活动投放!$BC$86:$BC$121,$DU156)</f>
        <v>361490.37354875187</v>
      </c>
      <c r="DY156" s="140">
        <f>[4]军团势力点战斗奖励设计!AD160+[4]军团势力点战斗奖励设计!AI160+求节点(活动投放!$S$126:$S$161,活动投放!$BC$126:$BC$161,$DU156)</f>
        <v>262566.73688268854</v>
      </c>
      <c r="DZ156" s="140">
        <f>[4]军团势力点战斗奖励设计!AE160+[4]军团势力点战斗奖励设计!AJ160+求节点(活动投放!$S$166:$S$201,活动投放!$BC$166:$BC$201,$DU156)</f>
        <v>156949.64779518289</v>
      </c>
      <c r="EA156" s="140">
        <f>[4]军团势力点战斗奖励设计!BI160+[4]军团势力点战斗奖励设计!BN160+求节点(活动投放!$S$6:$S$41,活动投放!$BE$6:$BE$41,$DU156)</f>
        <v>1661.5251376725098</v>
      </c>
      <c r="EB156" s="140">
        <f>[4]军团势力点战斗奖励设计!BJ160+[4]军团势力点战斗奖励设计!BO160+求节点(活动投放!$S$46:$S$81,活动投放!$BE$46:$BE$81,$DU156)</f>
        <v>1141.4968706705588</v>
      </c>
      <c r="EC156" s="140">
        <f>[4]军团势力点战斗奖励设计!BK160+[4]军团势力点战斗奖励设计!BP160+求节点(活动投放!$S$86:$S$121,活动投放!$BE$86:$BE$121,$DU156)</f>
        <v>806.95844984072721</v>
      </c>
      <c r="ED156" s="140">
        <f>[4]军团势力点战斗奖励设计!BL160+[4]军团势力点战斗奖励设计!BQ160+求节点(活动投放!$S$126:$S$161,活动投放!$BE$126:$BE$161,$DU156)</f>
        <v>714.40389653568309</v>
      </c>
      <c r="EE156" s="140">
        <f>[4]军团势力点战斗奖励设计!BM160+[4]军团势力点战斗奖励设计!BR160+求节点(活动投放!$S$166:$S$201,活动投放!$BE$166:$BE$201,$DU156)</f>
        <v>867.41199976731616</v>
      </c>
      <c r="EF156" s="140">
        <f t="shared" si="113"/>
        <v>10.8513376153102</v>
      </c>
      <c r="EG156" s="140">
        <f t="shared" si="114"/>
        <v>13.268582629207513</v>
      </c>
      <c r="EH156" s="140">
        <f t="shared" si="115"/>
        <v>14.932217539416094</v>
      </c>
      <c r="EI156" s="140">
        <f t="shared" si="116"/>
        <v>12.251087382358822</v>
      </c>
      <c r="EJ156" s="140">
        <f t="shared" si="117"/>
        <v>6.0313379661677384</v>
      </c>
      <c r="EM156" s="140">
        <v>151</v>
      </c>
      <c r="EN156" s="140">
        <f>[4]军团势力点战斗奖励设计!AK160+[4]军团势力点战斗奖励设计!AP160+求节点(活动投放!$S$6:$S$41,活动投放!$BD$6:$BD$41,$EM156)</f>
        <v>513115.42048938444</v>
      </c>
      <c r="EO156" s="140">
        <f>[4]军团势力点战斗奖励设计!AL160+[4]军团势力点战斗奖励设计!AQ160+求节点(活动投放!$S$46:$S$81,活动投放!$BD$46:$BD$81,$EM156)</f>
        <v>457627.53916554357</v>
      </c>
      <c r="EP156" s="140">
        <f>[4]军团势力点战斗奖励设计!AM160+[4]军团势力点战斗奖励设计!AR160+求节点(活动投放!$S$86:$S$121,活动投放!$BD$86:$BD$121,$EM156)</f>
        <v>384432.2006006678</v>
      </c>
      <c r="EQ156" s="140">
        <f>[4]军团势力点战斗奖励设计!AN160+[4]军团势力点战斗奖励设计!AS160+求节点(活动投放!$S$126:$S$161,活动投放!$BD$126:$BD$161,$EM156)</f>
        <v>303130.75935617072</v>
      </c>
      <c r="ER156" s="140">
        <f>[4]军团势力点战斗奖励设计!AO160+[4]军团势力点战斗奖励设计!AT160+求节点(活动投放!$S$166:$S$201,活动投放!$BD$166:$BD$201,$EM156)</f>
        <v>236424.00991937888</v>
      </c>
      <c r="ES156" s="140">
        <f>[4]军团势力点战斗奖励设计!BS160+[4]军团势力点战斗奖励设计!BX160+求节点(活动投放!$S$6:$S$41,活动投放!$BF$6:$BF$41,$EM156)</f>
        <v>10262.308409787696</v>
      </c>
      <c r="ET156" s="140">
        <f>[4]军团势力点战斗奖励设计!BT160+[4]军团势力点战斗奖励设计!BY160+求节点(活动投放!$S$46:$S$81,活动投放!$BF$46:$BF$81,$EM156)</f>
        <v>9152.5507833108732</v>
      </c>
      <c r="EU156" s="140">
        <f>[4]军团势力点战斗奖励设计!BU160+[4]军团势力点战斗奖励设计!BZ160+求节点(活动投放!$S$86:$S$121,活动投放!$BF$86:$BF$121,$EM156)</f>
        <v>7688.6440120133557</v>
      </c>
      <c r="EV156" s="140">
        <f>[4]军团势力点战斗奖励设计!BV160+[4]军团势力点战斗奖励设计!CA160+求节点(活动投放!$S$126:$S$161,活动投放!$BF$126:$BF$161,$EM156)</f>
        <v>6062.615187123416</v>
      </c>
      <c r="EW156" s="140">
        <f>[4]军团势力点战斗奖励设计!BW160+[4]军团势力点战斗奖励设计!CB160+求节点(活动投放!$S$166:$S$201,活动投放!$BF$166:$BF$201,$EM156)</f>
        <v>4728.4801983875777</v>
      </c>
      <c r="EX156" s="140">
        <f t="shared" si="118"/>
        <v>0.99999999999999933</v>
      </c>
      <c r="EY156" s="140">
        <f t="shared" si="119"/>
        <v>0.99999999999999978</v>
      </c>
      <c r="EZ156" s="140">
        <f t="shared" si="120"/>
        <v>1</v>
      </c>
      <c r="FA156" s="140">
        <f t="shared" si="121"/>
        <v>0.99999999999999967</v>
      </c>
      <c r="FB156" s="140">
        <f t="shared" si="122"/>
        <v>1</v>
      </c>
    </row>
    <row r="157" spans="2:158" x14ac:dyDescent="0.15">
      <c r="B157" s="80">
        <v>152</v>
      </c>
      <c r="C157" s="119">
        <f>[4]军团势力点战斗奖励设计!GB161+求节点(活动投放!$S$6:$S$41,活动投放!AN$6:AN$41,$B157)</f>
        <v>290.98454404687169</v>
      </c>
      <c r="D157" s="119">
        <f>[4]军团势力点战斗奖励设计!GC161+求节点(活动投放!$S$6:$S$41,活动投放!AO$6:AO$41,$B157)</f>
        <v>1134.08449189869</v>
      </c>
      <c r="E157" s="119">
        <f>[4]军团势力点战斗奖励设计!GD161+求节点(活动投放!$S$6:$S$41,活动投放!AP$6:AP$41,$B157)</f>
        <v>3869.0115065262385</v>
      </c>
      <c r="F157" s="119">
        <f>[4]军团势力点战斗奖励设计!GE161+求节点(活动投放!$S$6:$S$41,活动投放!AQ$6:AQ$41,$B157)</f>
        <v>2483.9162571762536</v>
      </c>
      <c r="G157" s="119">
        <f>[4]军团势力点战斗奖励设计!GF161+求节点(活动投放!$S$6:$S$41,活动投放!AR$6:AR$41,$B157)</f>
        <v>4970.5781091366216</v>
      </c>
      <c r="H157" s="119">
        <f>[4]军团势力点战斗奖励设计!GG161+求节点(活动投放!$S$6:$S$41,活动投放!AS$6:AS$41,$B157)</f>
        <v>554.93066202600539</v>
      </c>
      <c r="I157" s="119">
        <f>IF($B157&lt;前期规划!$C$2,0,求节点(装备突破!$N$6:$N$41,装备突破!AQ$6:AQ$41,$B157))</f>
        <v>0</v>
      </c>
      <c r="J157" s="119">
        <f>IF($B157&lt;前期规划!$C$2,0,求节点(装备突破!$N$6:$N$41,装备突破!AR$6:AR$41,$B157))</f>
        <v>0</v>
      </c>
      <c r="K157" s="119">
        <f>IF($B157&lt;前期规划!$C$2,0,求节点(装备突破!$N$6:$N$41,装备突破!AS$6:AS$41,$B157))</f>
        <v>0</v>
      </c>
      <c r="L157" s="119">
        <f>IF($B157&lt;前期规划!$C$2,0,求节点(装备突破!$N$6:$N$41,装备突破!AT$6:AT$41,$B157))</f>
        <v>0</v>
      </c>
      <c r="M157" s="119">
        <f>IF($B157&lt;前期规划!$C$2,0,求节点(装备突破!$N$6:$N$41,装备突破!AU$6:AU$41,$B157))</f>
        <v>117.54545454545456</v>
      </c>
      <c r="N157" s="119">
        <f>IF($B157&lt;前期规划!$C$2,0,求节点(装备突破!$N$6:$N$41,装备突破!AV$6:AV$41,$B157))</f>
        <v>2.4545454545454541</v>
      </c>
      <c r="O157" s="80">
        <f t="shared" si="103"/>
        <v>0</v>
      </c>
      <c r="P157" s="80">
        <f t="shared" si="104"/>
        <v>0</v>
      </c>
      <c r="Q157" s="80">
        <f t="shared" si="105"/>
        <v>0</v>
      </c>
      <c r="R157" s="80">
        <f t="shared" si="106"/>
        <v>0</v>
      </c>
      <c r="S157" s="80">
        <f t="shared" si="107"/>
        <v>42.286434029777908</v>
      </c>
      <c r="T157" s="80">
        <f t="shared" si="108"/>
        <v>226.08286230689112</v>
      </c>
      <c r="V157" s="128">
        <f>[4]军团势力点战斗奖励设计!GD161/E157</f>
        <v>0.99504356221007895</v>
      </c>
      <c r="W157" s="128">
        <f>求节点(活动投放!$S$6:$S$41,活动投放!AP$6:AP$41,$B157)/E157</f>
        <v>4.9564377899211113E-3</v>
      </c>
      <c r="Y157" s="128">
        <f>[4]军团势力点战斗奖励设计!GE161/F157</f>
        <v>0.99629462283431047</v>
      </c>
      <c r="Z157" s="128">
        <f>求节点(活动投放!$S$6:$S$41,活动投放!AQ$6:AQ$41,$B157)/F157</f>
        <v>3.7053771656895538E-3</v>
      </c>
      <c r="AB157" s="128">
        <f>[4]军团势力点战斗奖励设计!GF161/G157</f>
        <v>0.99646025441343733</v>
      </c>
      <c r="AC157" s="128">
        <f>求节点(活动投放!$S$6:$S$41,活动投放!AR$6:AR$41,$B157)/G157</f>
        <v>3.5397455865627575E-3</v>
      </c>
      <c r="AE157" s="128">
        <f>[4]军团势力点战斗奖励设计!GG161/H157</f>
        <v>0.99171219159949986</v>
      </c>
      <c r="AF157" s="128">
        <f>求节点(活动投放!$S$6:$S$41,活动投放!AS$6:AS$41,$B157)/H157</f>
        <v>8.2878084005000886E-3</v>
      </c>
      <c r="AI157" s="80">
        <v>152</v>
      </c>
      <c r="AJ157" s="119">
        <f>[4]军团势力点战斗奖励设计!GH161+求节点(活动投放!$S$46:$S$81,活动投放!AN$46:AN$81,$AI157)</f>
        <v>234.2504143508647</v>
      </c>
      <c r="AK157" s="119">
        <f>[4]军团势力点战斗奖励设计!GI161+求节点(活动投放!$S$46:$S$81,活动投放!AO$46:AO$81,$AI157)</f>
        <v>807.71890566714387</v>
      </c>
      <c r="AL157" s="119">
        <f>[4]军团势力点战斗奖励设计!GJ161+求节点(活动投放!$S$46:$S$81,活动投放!AP$46:AP$81,$AI157)</f>
        <v>3334.8032594217793</v>
      </c>
      <c r="AM157" s="119">
        <f>[4]军团势力点战斗奖励设计!GK161+求节点(活动投放!$S$46:$S$81,活动投放!AQ$46:AQ$81,$AI157)</f>
        <v>2152.0754872388598</v>
      </c>
      <c r="AN157" s="119">
        <f>[4]军团势力点战斗奖励设计!GL161+求节点(活动投放!$S$46:$S$81,活动投放!AR$46:AR$81,$AI157)</f>
        <v>4425.6549619440002</v>
      </c>
      <c r="AO157" s="119">
        <f>[4]军团势力点战斗奖励设计!GM161+求节点(活动投放!$S$46:$S$81,活动投放!AS$46:AS$81,$AI157)</f>
        <v>496.51972854816506</v>
      </c>
      <c r="AP157" s="119">
        <f>IF($AI157&lt;前期规划!$C$2,0,求节点(装备突破!$N$46:$N$81,装备突破!AQ$46:AQ$81,$AI157))</f>
        <v>0</v>
      </c>
      <c r="AQ157" s="119">
        <f>IF($AI157&lt;前期规划!$C$2,0,求节点(装备突破!$N$46:$N$81,装备突破!AR$46:AR$81,$AI157))</f>
        <v>0</v>
      </c>
      <c r="AR157" s="119">
        <f>IF($AI157&lt;前期规划!$C$2,0,求节点(装备突破!$N$46:$N$81,装备突破!AS$46:AS$81,$AI157))</f>
        <v>0</v>
      </c>
      <c r="AS157" s="119">
        <f>IF($AI157&lt;前期规划!$C$2,0,求节点(装备突破!$N$46:$N$81,装备突破!AT$46:AT$81,$AI157))</f>
        <v>0</v>
      </c>
      <c r="AT157" s="119">
        <f>IF($AI157&lt;前期规划!$C$2,0,求节点(装备突破!$N$46:$N$81,装备突破!AU$46:AU$81,$AI157))</f>
        <v>151.81818181818181</v>
      </c>
      <c r="AU157" s="119">
        <f>IF($AI157&lt;前期规划!$C$2,0,求节点(装备突破!$N$46:$N$81,装备突破!AV$46:AV$81,$AI157))</f>
        <v>8.1818181818181817</v>
      </c>
      <c r="AV157" s="80">
        <f t="shared" si="109"/>
        <v>0</v>
      </c>
      <c r="AW157" s="80">
        <f t="shared" si="83"/>
        <v>0</v>
      </c>
      <c r="AX157" s="80">
        <f t="shared" si="84"/>
        <v>0</v>
      </c>
      <c r="AY157" s="80">
        <f t="shared" si="85"/>
        <v>0</v>
      </c>
      <c r="AZ157" s="80">
        <f t="shared" si="86"/>
        <v>29.151020707415572</v>
      </c>
      <c r="BA157" s="80">
        <f t="shared" si="87"/>
        <v>60.68574460033129</v>
      </c>
      <c r="BD157" s="80">
        <v>152</v>
      </c>
      <c r="BE157" s="119">
        <f>[4]军团势力点战斗奖励设计!GN161+求节点(活动投放!$S$86:$S$121,活动投放!AN$86:AN$121,$BD157)</f>
        <v>164.42807037471789</v>
      </c>
      <c r="BF157" s="119">
        <f>[4]军团势力点战斗奖励设计!GO161+求节点(活动投放!$S$86:$S$121,活动投放!AO$86:AO$121,$BD157)</f>
        <v>564.37999810807707</v>
      </c>
      <c r="BG157" s="119">
        <f>[4]军团势力点战斗奖励设计!GP161+求节点(活动投放!$S$86:$S$121,活动投放!AP$86:AP$121,$BD157)</f>
        <v>2760.7573392341919</v>
      </c>
      <c r="BH157" s="119">
        <f>[4]军团势力点战斗奖励设计!GQ161+求节点(活动投放!$S$86:$S$121,活动投放!AQ$86:AQ$121,$BD157)</f>
        <v>1788.3005989050755</v>
      </c>
      <c r="BI157" s="119">
        <f>[4]军团势力点战斗奖励设计!GR161+求节点(活动投放!$S$86:$S$121,活动投放!AR$86:AR$121,$BD157)</f>
        <v>3733.2084057960878</v>
      </c>
      <c r="BJ157" s="119">
        <f>[4]军团势力点战斗奖励设计!GS161+求节点(活动投放!$S$86:$S$121,活动投放!AS$86:AS$121,$BD157)</f>
        <v>423.61849050330198</v>
      </c>
      <c r="BK157" s="119">
        <f>IF($BD157&lt;前期规划!$C$2,0,求节点(装备突破!$N$86:$N$121,装备突破!AQ$86:AQ$121,$BD157))</f>
        <v>0</v>
      </c>
      <c r="BL157" s="119">
        <f>IF($BD157&lt;前期规划!$C$2,0,求节点(装备突破!$N$86:$N$121,装备突破!AR$86:AR$121,$BD157))</f>
        <v>0</v>
      </c>
      <c r="BM157" s="119">
        <f>IF($BD157&lt;前期规划!$C$2,0,求节点(装备突破!$N$86:$N$121,装备突破!AS$86:AS$121,$BD157))</f>
        <v>0</v>
      </c>
      <c r="BN157" s="119">
        <f>IF($BD157&lt;前期规划!$C$2,0,求节点(装备突破!$N$86:$N$121,装备突破!AT$86:AT$121,$BD157))</f>
        <v>0</v>
      </c>
      <c r="BO157" s="119">
        <f>IF($BD157&lt;前期规划!$C$2,0,求节点(装备突破!$N$86:$N$121,装备突破!AU$86:AU$121,$BD157))</f>
        <v>179.54545454545456</v>
      </c>
      <c r="BP157" s="119">
        <f>IF($BD157&lt;前期规划!$C$2,0,求节点(装备突破!$N$86:$N$121,装备突破!AV$86:AV$121,$BD157))</f>
        <v>20.454545454545453</v>
      </c>
      <c r="BQ157" s="80">
        <f t="shared" si="110"/>
        <v>0</v>
      </c>
      <c r="BR157" s="80">
        <f t="shared" si="88"/>
        <v>0</v>
      </c>
      <c r="BS157" s="80">
        <f t="shared" si="89"/>
        <v>0</v>
      </c>
      <c r="BT157" s="80">
        <f t="shared" si="90"/>
        <v>0</v>
      </c>
      <c r="BU157" s="80">
        <f t="shared" si="91"/>
        <v>20.792553146206057</v>
      </c>
      <c r="BV157" s="80">
        <f t="shared" si="92"/>
        <v>20.710237313494765</v>
      </c>
      <c r="BY157" s="80">
        <v>152</v>
      </c>
      <c r="BZ157" s="119">
        <f>[4]军团势力点战斗奖励设计!GT161+求节点(活动投放!$S$126:$S$161,活动投放!AN$126:AN$161,$BY157)</f>
        <v>95.085940621119036</v>
      </c>
      <c r="CA157" s="119">
        <f>[4]军团势力点战斗奖励设计!GU161+求节点(活动投放!$S$126:$S$161,活动投放!AO$126:AO$161,$BY157)</f>
        <v>451.95402547969155</v>
      </c>
      <c r="CB157" s="119">
        <f>[4]军团势力点战斗奖励设计!GV161+求节点(活动投放!$S$126:$S$161,活动投放!AP$126:AP$161,$BY157)</f>
        <v>2210.810540112062</v>
      </c>
      <c r="CC157" s="119">
        <f>[4]军团势力点战斗奖励设计!GW161+求节点(活动投放!$S$126:$S$161,活动投放!AQ$126:AQ$161,$BY157)</f>
        <v>1410.809971865207</v>
      </c>
      <c r="CD157" s="119">
        <f>[4]军团势力点战斗奖励设计!GX161+求节点(活动投放!$S$126:$S$161,活动投放!AR$126:AR$161,$BY157)</f>
        <v>2944.8318062471867</v>
      </c>
      <c r="CE157" s="119">
        <f>[4]军团势力点战斗奖励设计!GY161+求节点(活动投放!$S$126:$S$161,活动投放!AS$126:AS$161,$BY157)</f>
        <v>355.19828217153866</v>
      </c>
      <c r="CF157" s="119">
        <f>IF($BY157&lt;前期规划!$C$2,0,求节点(装备突破!$N$126:$N$161,装备突破!AQ$126:AQ$161,$BY157))</f>
        <v>0</v>
      </c>
      <c r="CG157" s="119">
        <f>IF($BY157&lt;前期规划!$C$2,0,求节点(装备突破!$N$126:$N$161,装备突破!AR$126:AR$161,$BY157))</f>
        <v>0</v>
      </c>
      <c r="CH157" s="119">
        <f>IF($BY157&lt;前期规划!$C$2,0,求节点(装备突破!$N$126:$N$161,装备突破!AS$126:AS$161,$BY157))</f>
        <v>0</v>
      </c>
      <c r="CI157" s="119">
        <f>IF($BY157&lt;前期规划!$C$2,0,求节点(装备突破!$N$126:$N$161,装备突破!AT$126:AT$161,$BY157))</f>
        <v>0</v>
      </c>
      <c r="CJ157" s="119">
        <f>IF($BY157&lt;前期规划!$C$2,0,求节点(装备突破!$N$126:$N$161,装备突破!AU$126:AU$161,$BY157))</f>
        <v>210</v>
      </c>
      <c r="CK157" s="119">
        <f>IF($BY157&lt;前期规划!$C$2,0,求节点(装备突破!$N$126:$N$161,装备突破!AV$126:AV$161,$BY157))</f>
        <v>30</v>
      </c>
      <c r="CL157" s="80">
        <f t="shared" si="111"/>
        <v>0</v>
      </c>
      <c r="CM157" s="80">
        <f t="shared" si="93"/>
        <v>0</v>
      </c>
      <c r="CN157" s="80">
        <f t="shared" si="94"/>
        <v>0</v>
      </c>
      <c r="CO157" s="80">
        <f t="shared" si="95"/>
        <v>0</v>
      </c>
      <c r="CP157" s="80">
        <f t="shared" si="96"/>
        <v>14.023008601177079</v>
      </c>
      <c r="CQ157" s="80">
        <f t="shared" si="97"/>
        <v>11.839942739051288</v>
      </c>
      <c r="CT157" s="80">
        <v>152</v>
      </c>
      <c r="CU157" s="119">
        <f>[4]军团势力点战斗奖励设计!GZ161+求节点(活动投放!$S$166:$S$201,活动投放!AN$166:AN$201,$CT157)</f>
        <v>61.628981302607144</v>
      </c>
      <c r="CV157" s="119">
        <f>[4]军团势力点战斗奖励设计!HA161+求节点(活动投放!$S$166:$S$201,活动投放!AO$166:AO$201,$CT157)</f>
        <v>499.85631822137839</v>
      </c>
      <c r="CW157" s="119">
        <f>[4]军团势力点战斗奖励设计!HB161+求节点(活动投放!$S$166:$S$201,活动投放!AP$166:AP$201,$CT157)</f>
        <v>2197.2530055345287</v>
      </c>
      <c r="CX157" s="119">
        <f>[4]军团势力点战斗奖励设计!HC161+求节点(活动投放!$S$166:$S$201,活动投放!AQ$166:AQ$201,$CT157)</f>
        <v>1337.5642118709263</v>
      </c>
      <c r="CY157" s="119">
        <f>[4]军团势力点战斗奖励设计!HD161+求节点(活动投放!$S$166:$S$201,活动投放!AR$166:AR$201,$CT157)</f>
        <v>2811.6073443510868</v>
      </c>
      <c r="CZ157" s="119">
        <f>[4]军团势力点战斗奖励设计!HE161+求节点(活动投放!$S$166:$S$201,活动投放!AS$166:AS$201,$CT157)</f>
        <v>396.13758463413512</v>
      </c>
      <c r="DA157" s="119">
        <f>IF($CT157&lt;前期规划!$C$2,0,求节点(装备突破!$N$166:$N$201,装备突破!AQ$166:AQ$201,$CT157))</f>
        <v>0</v>
      </c>
      <c r="DB157" s="119">
        <f>IF($CT157&lt;前期规划!$C$2,0,求节点(装备突破!$N$166:$N$201,装备突破!AR$166:AR$201,$CT157))</f>
        <v>0</v>
      </c>
      <c r="DC157" s="119">
        <f>IF($CT157&lt;前期规划!$C$2,0,求节点(装备突破!$N$166:$N$201,装备突破!AS$166:AS$201,$CT157))</f>
        <v>0</v>
      </c>
      <c r="DD157" s="119">
        <f>IF($CT157&lt;前期规划!$C$2,0,求节点(装备突破!$N$166:$N$201,装备突破!AT$166:AT$201,$CT157))</f>
        <v>0</v>
      </c>
      <c r="DE157" s="119">
        <f>IF($CT157&lt;前期规划!$C$2,0,求节点(装备突破!$N$166:$N$201,装备突破!AU$166:AU$201,$CT157))</f>
        <v>280</v>
      </c>
      <c r="DF157" s="119">
        <f>IF($CT157&lt;前期规划!$C$2,0,求节点(装备突破!$N$166:$N$201,装备突破!AV$166:AV$201,$CT157))</f>
        <v>40</v>
      </c>
      <c r="DG157" s="80">
        <f t="shared" si="112"/>
        <v>0</v>
      </c>
      <c r="DH157" s="80">
        <f t="shared" si="98"/>
        <v>0</v>
      </c>
      <c r="DI157" s="80">
        <f t="shared" si="99"/>
        <v>0</v>
      </c>
      <c r="DJ157" s="80">
        <f t="shared" si="100"/>
        <v>0</v>
      </c>
      <c r="DK157" s="80">
        <f t="shared" si="101"/>
        <v>10.041454801253881</v>
      </c>
      <c r="DL157" s="80">
        <f t="shared" si="102"/>
        <v>9.9034396158533777</v>
      </c>
      <c r="DN157" s="128">
        <f>[4]军团势力点战斗奖励设计!HE161/CZ157</f>
        <v>0.63032812705302654</v>
      </c>
      <c r="DO157" s="128">
        <f>求节点(活动投放!$S$166:$S$201,活动投放!AS$166:AS$201,$CT157)/CZ157</f>
        <v>0.36967187294697351</v>
      </c>
      <c r="DU157" s="140">
        <v>152</v>
      </c>
      <c r="DV157" s="140">
        <f>[4]军团势力点战斗奖励设计!AA161+[4]军团势力点战斗奖励设计!AF161+求节点(活动投放!$S$6:$S$41,活动投放!$BC$6:$BC$41,$DU157)</f>
        <v>578703.22989857919</v>
      </c>
      <c r="DW157" s="140">
        <f>[4]军团势力点战斗奖励设计!AB161+[4]军团势力点战斗奖励设计!AG161+求节点(活动投放!$S$46:$S$81,活动投放!$BC$46:$BC$81,$DU157)</f>
        <v>486214.22088406654</v>
      </c>
      <c r="DX157" s="140">
        <f>[4]军团势力点战斗奖励设计!AC161+[4]军团势力点战斗奖励设计!AH161+求节点(活动投放!$S$86:$S$121,活动投放!$BC$86:$BC$121,$DU157)</f>
        <v>388980.20917291002</v>
      </c>
      <c r="DY157" s="140">
        <f>[4]军团势力点战斗奖励设计!AD161+[4]军团势力点战斗奖励设计!AI161+求节点(活动投放!$S$126:$S$161,活动投放!$BC$126:$BC$161,$DU157)</f>
        <v>284328.73670669412</v>
      </c>
      <c r="DZ157" s="140">
        <f>[4]军团势力点战斗奖励设计!AE161+[4]军团势力点战斗奖励设计!AJ161+求节点(活动投放!$S$166:$S$201,活动投放!$BC$166:$BC$201,$DU157)</f>
        <v>232235.2826810242</v>
      </c>
      <c r="EA157" s="140">
        <f>[4]军团势力点战斗奖励设计!BI161+[4]军团势力点战斗奖励设计!BN161+求节点(活动投放!$S$6:$S$41,活动投放!$BE$6:$BE$41,$DU157)</f>
        <v>1661.5251376725098</v>
      </c>
      <c r="EB157" s="140">
        <f>[4]军团势力点战斗奖励设计!BJ161+[4]军团势力点战斗奖励设计!BO161+求节点(活动投放!$S$46:$S$81,活动投放!$BE$46:$BE$81,$DU157)</f>
        <v>1141.4968706705588</v>
      </c>
      <c r="EC157" s="140">
        <f>[4]军团势力点战斗奖励设计!BK161+[4]军团势力点战斗奖励设计!BP161+求节点(活动投放!$S$86:$S$121,活动投放!$BE$86:$BE$121,$DU157)</f>
        <v>806.95844984072721</v>
      </c>
      <c r="ED157" s="140">
        <f>[4]军团势力点战斗奖励设计!BL161+[4]军团势力点战斗奖励设计!BQ161+求节点(活动投放!$S$126:$S$161,活动投放!$BE$126:$BE$161,$DU157)</f>
        <v>714.40389653568309</v>
      </c>
      <c r="EE157" s="140">
        <f>[4]军团势力点战斗奖励设计!BM161+[4]军团势力点战斗奖励设计!BR161+求节点(活动投放!$S$166:$S$201,活动投放!$BE$166:$BE$201,$DU157)</f>
        <v>867.41199976731616</v>
      </c>
      <c r="EF157" s="140">
        <f t="shared" si="113"/>
        <v>11.609880119122275</v>
      </c>
      <c r="EG157" s="140">
        <f t="shared" si="114"/>
        <v>14.198147285865847</v>
      </c>
      <c r="EH157" s="140">
        <f t="shared" si="115"/>
        <v>16.067750421337664</v>
      </c>
      <c r="EI157" s="140">
        <f t="shared" si="116"/>
        <v>13.266479372311789</v>
      </c>
      <c r="EJ157" s="140">
        <f t="shared" si="117"/>
        <v>8.9244512312996012</v>
      </c>
      <c r="EM157" s="140">
        <v>152</v>
      </c>
      <c r="EN157" s="140">
        <f>[4]军团势力点战斗奖励设计!AK161+[4]军团势力点战斗奖励设计!AP161+求节点(活动投放!$S$6:$S$41,活动投放!$BD$6:$BD$41,$EM157)</f>
        <v>552365.92927520513</v>
      </c>
      <c r="EO157" s="140">
        <f>[4]军团势力点战斗奖励设计!AL161+[4]军团势力点战斗奖励设计!AQ161+求节点(活动投放!$S$46:$S$81,活动投放!$BD$46:$BD$81,$EM157)</f>
        <v>491885.75390061294</v>
      </c>
      <c r="EP157" s="140">
        <f>[4]军团势力点战斗奖励设计!AM161+[4]军团势力点战斗奖励设计!AR161+求节点(活动投放!$S$86:$S$121,活动投放!$BD$86:$BD$121,$EM157)</f>
        <v>415063.73172472976</v>
      </c>
      <c r="EQ157" s="140">
        <f>[4]军团势力点战斗奖励设计!AN161+[4]军团势力点战斗奖励设计!AS161+求节点(活动投放!$S$126:$S$161,活动投放!$BD$126:$BD$161,$EM157)</f>
        <v>328034.45468008006</v>
      </c>
      <c r="ER157" s="140">
        <f>[4]军团势力点战斗奖励设计!AO161+[4]军团势力点战斗奖励设计!AT161+求节点(活动投放!$S$166:$S$201,活动投放!$BD$166:$BD$201,$EM157)</f>
        <v>314851.34030512394</v>
      </c>
      <c r="ES157" s="140">
        <f>[4]军团势力点战斗奖励设计!BS161+[4]军团势力点战斗奖励设计!BX161+求节点(活动投放!$S$6:$S$41,活动投放!$BF$6:$BF$41,$EM157)</f>
        <v>11047.318585504107</v>
      </c>
      <c r="ET157" s="140">
        <f>[4]军团势力点战斗奖励设计!BT161+[4]军团势力点战斗奖励设计!BY161+求节点(活动投放!$S$46:$S$81,活动投放!$BF$46:$BF$81,$EM157)</f>
        <v>9837.7150780122593</v>
      </c>
      <c r="EU157" s="140">
        <f>[4]军团势力点战斗奖励设计!BU161+[4]军团势力点战斗奖励设计!BZ161+求节点(活动投放!$S$86:$S$121,活动投放!$BF$86:$BF$121,$EM157)</f>
        <v>8301.2746344945936</v>
      </c>
      <c r="EV157" s="140">
        <f>[4]军团势力点战斗奖励设计!BV161+[4]军团势力点战斗奖励设计!CA161+求节点(活动投放!$S$126:$S$161,活动投放!$BF$126:$BF$161,$EM157)</f>
        <v>6560.6890936016025</v>
      </c>
      <c r="EW157" s="140">
        <f>[4]军团势力点战斗奖励设计!BW161+[4]军团势力点战斗奖励设计!CB161+求节点(活动投放!$S$166:$S$201,活动投放!$BF$166:$BF$201,$EM157)</f>
        <v>6297.0268061024799</v>
      </c>
      <c r="EX157" s="140">
        <f t="shared" si="118"/>
        <v>0.99999999999999967</v>
      </c>
      <c r="EY157" s="140">
        <f t="shared" si="119"/>
        <v>1</v>
      </c>
      <c r="EZ157" s="140">
        <f t="shared" si="120"/>
        <v>1.0000000000000002</v>
      </c>
      <c r="FA157" s="140">
        <f t="shared" si="121"/>
        <v>0.99999999999999989</v>
      </c>
      <c r="FB157" s="140">
        <f t="shared" si="122"/>
        <v>0.99999999999999989</v>
      </c>
    </row>
    <row r="158" spans="2:158" x14ac:dyDescent="0.15">
      <c r="B158" s="80">
        <v>153</v>
      </c>
      <c r="C158" s="119">
        <f>[4]军团势力点战斗奖励设计!GB162+求节点(活动投放!$S$6:$S$41,活动投放!AN$6:AN$41,$B158)</f>
        <v>290.98454404687169</v>
      </c>
      <c r="D158" s="119">
        <f>[4]军团势力点战斗奖励设计!GC162+求节点(活动投放!$S$6:$S$41,活动投放!AO$6:AO$41,$B158)</f>
        <v>1134.08449189869</v>
      </c>
      <c r="E158" s="119">
        <f>[4]军团势力点战斗奖励设计!GD162+求节点(活动投放!$S$6:$S$41,活动投放!AP$6:AP$41,$B158)</f>
        <v>4121.4174287723799</v>
      </c>
      <c r="F158" s="119">
        <f>[4]军团势力点战斗奖励设计!GE162+求节点(活动投放!$S$6:$S$41,活动投放!AQ$6:AQ$41,$B158)</f>
        <v>2652.1868720070138</v>
      </c>
      <c r="G158" s="119">
        <f>[4]军团势力点战斗奖励设计!GF162+求节点(活动投放!$S$6:$S$41,活动投放!AR$6:AR$41,$B158)</f>
        <v>5349.1869925058318</v>
      </c>
      <c r="H158" s="119">
        <f>[4]军团势力点战斗奖励设计!GG162+求节点(活动投放!$S$6:$S$41,活动投放!AS$6:AS$41,$B158)</f>
        <v>596.99831573369545</v>
      </c>
      <c r="I158" s="119">
        <f>IF($B158&lt;前期规划!$C$2,0,求节点(装备突破!$N$6:$N$41,装备突破!AQ$6:AQ$41,$B158))</f>
        <v>0</v>
      </c>
      <c r="J158" s="119">
        <f>IF($B158&lt;前期规划!$C$2,0,求节点(装备突破!$N$6:$N$41,装备突破!AR$6:AR$41,$B158))</f>
        <v>0</v>
      </c>
      <c r="K158" s="119">
        <f>IF($B158&lt;前期规划!$C$2,0,求节点(装备突破!$N$6:$N$41,装备突破!AS$6:AS$41,$B158))</f>
        <v>0</v>
      </c>
      <c r="L158" s="119">
        <f>IF($B158&lt;前期规划!$C$2,0,求节点(装备突破!$N$6:$N$41,装备突破!AT$6:AT$41,$B158))</f>
        <v>0</v>
      </c>
      <c r="M158" s="119">
        <f>IF($B158&lt;前期规划!$C$2,0,求节点(装备突破!$N$6:$N$41,装备突破!AU$6:AU$41,$B158))</f>
        <v>117.54545454545456</v>
      </c>
      <c r="N158" s="119">
        <f>IF($B158&lt;前期规划!$C$2,0,求节点(装备突破!$N$6:$N$41,装备突破!AV$6:AV$41,$B158))</f>
        <v>2.4545454545454541</v>
      </c>
      <c r="O158" s="80">
        <f t="shared" si="103"/>
        <v>0</v>
      </c>
      <c r="P158" s="80">
        <f t="shared" si="104"/>
        <v>0</v>
      </c>
      <c r="Q158" s="80">
        <f t="shared" si="105"/>
        <v>0</v>
      </c>
      <c r="R158" s="80">
        <f t="shared" si="106"/>
        <v>0</v>
      </c>
      <c r="S158" s="80">
        <f t="shared" si="107"/>
        <v>45.507391274218207</v>
      </c>
      <c r="T158" s="80">
        <f t="shared" si="108"/>
        <v>243.22153603965373</v>
      </c>
      <c r="V158" s="128">
        <f>[4]军团势力点战斗奖励设计!GD162/E158</f>
        <v>0.99534710686990557</v>
      </c>
      <c r="W158" s="128">
        <f>求节点(活动投放!$S$6:$S$41,活动投放!AP$6:AP$41,$B158)/E158</f>
        <v>4.6528931300943814E-3</v>
      </c>
      <c r="Y158" s="128">
        <f>[4]军团势力点战斗奖励设计!GE162/F158</f>
        <v>0.99652971414723091</v>
      </c>
      <c r="Z158" s="128">
        <f>求节点(活动投放!$S$6:$S$41,活动投放!AQ$6:AQ$41,$B158)/F158</f>
        <v>3.4702858527691301E-3</v>
      </c>
      <c r="AB158" s="128">
        <f>[4]军团势力点战斗奖励设计!GF162/G158</f>
        <v>0.99671079325715639</v>
      </c>
      <c r="AC158" s="128">
        <f>求节点(活动投放!$S$6:$S$41,活动投放!AR$6:AR$41,$B158)/G158</f>
        <v>3.2892067428436657E-3</v>
      </c>
      <c r="AE158" s="128">
        <f>[4]军团势力点战斗奖励设计!GG162/H158</f>
        <v>0.99229619434222016</v>
      </c>
      <c r="AF158" s="128">
        <f>求节点(活动投放!$S$6:$S$41,活动投放!AS$6:AS$41,$B158)/H158</f>
        <v>7.7038056577797146E-3</v>
      </c>
      <c r="AI158" s="80">
        <v>153</v>
      </c>
      <c r="AJ158" s="119">
        <f>[4]军团势力点战斗奖励设计!GH162+求节点(活动投放!$S$46:$S$81,活动投放!AN$46:AN$81,$AI158)</f>
        <v>234.2504143508647</v>
      </c>
      <c r="AK158" s="119">
        <f>[4]军团势力点战斗奖励设计!GI162+求节点(活动投放!$S$46:$S$81,活动投放!AO$46:AO$81,$AI158)</f>
        <v>807.71890566714387</v>
      </c>
      <c r="AL158" s="119">
        <f>[4]军团势力点战斗奖励设计!GJ162+求节点(活动投放!$S$46:$S$81,活动投放!AP$46:AP$81,$AI158)</f>
        <v>3580.4508261138767</v>
      </c>
      <c r="AM158" s="119">
        <f>[4]军团势力点战斗奖励设计!GK162+求节点(活动投放!$S$46:$S$81,活动投放!AQ$46:AQ$81,$AI158)</f>
        <v>2315.8405317002575</v>
      </c>
      <c r="AN158" s="119">
        <f>[4]军团势力点战斗奖励设计!GL162+求节点(活动投放!$S$46:$S$81,活动投放!AR$46:AR$81,$AI158)</f>
        <v>4794.126311982146</v>
      </c>
      <c r="AO158" s="119">
        <f>[4]军团势力点战斗奖励设计!GM162+求节点(活动投放!$S$46:$S$81,活动投放!AS$46:AS$81,$AI158)</f>
        <v>537.46098966351451</v>
      </c>
      <c r="AP158" s="119">
        <f>IF($AI158&lt;前期规划!$C$2,0,求节点(装备突破!$N$46:$N$81,装备突破!AQ$46:AQ$81,$AI158))</f>
        <v>0</v>
      </c>
      <c r="AQ158" s="119">
        <f>IF($AI158&lt;前期规划!$C$2,0,求节点(装备突破!$N$46:$N$81,装备突破!AR$46:AR$81,$AI158))</f>
        <v>0</v>
      </c>
      <c r="AR158" s="119">
        <f>IF($AI158&lt;前期规划!$C$2,0,求节点(装备突破!$N$46:$N$81,装备突破!AS$46:AS$81,$AI158))</f>
        <v>0</v>
      </c>
      <c r="AS158" s="119">
        <f>IF($AI158&lt;前期规划!$C$2,0,求节点(装备突破!$N$46:$N$81,装备突破!AT$46:AT$81,$AI158))</f>
        <v>0</v>
      </c>
      <c r="AT158" s="119">
        <f>IF($AI158&lt;前期规划!$C$2,0,求节点(装备突破!$N$46:$N$81,装备突破!AU$46:AU$81,$AI158))</f>
        <v>151.81818181818181</v>
      </c>
      <c r="AU158" s="119">
        <f>IF($AI158&lt;前期规划!$C$2,0,求节点(装备突破!$N$46:$N$81,装备突破!AV$46:AV$81,$AI158))</f>
        <v>8.1818181818181817</v>
      </c>
      <c r="AV158" s="80">
        <f t="shared" si="109"/>
        <v>0</v>
      </c>
      <c r="AW158" s="80">
        <f t="shared" si="83"/>
        <v>0</v>
      </c>
      <c r="AX158" s="80">
        <f t="shared" si="84"/>
        <v>0</v>
      </c>
      <c r="AY158" s="80">
        <f t="shared" si="85"/>
        <v>0</v>
      </c>
      <c r="AZ158" s="80">
        <f t="shared" si="86"/>
        <v>31.578077504074017</v>
      </c>
      <c r="BA158" s="80">
        <f t="shared" si="87"/>
        <v>65.68967651442955</v>
      </c>
      <c r="BD158" s="80">
        <v>153</v>
      </c>
      <c r="BE158" s="119">
        <f>[4]军团势力点战斗奖励设计!GN162+求节点(活动投放!$S$86:$S$121,活动投放!AN$86:AN$121,$BD158)</f>
        <v>164.42807037471789</v>
      </c>
      <c r="BF158" s="119">
        <f>[4]军团势力点战斗奖励设计!GO162+求节点(活动投放!$S$86:$S$121,活动投放!AO$86:AO$121,$BD158)</f>
        <v>564.37999810807707</v>
      </c>
      <c r="BG158" s="119">
        <f>[4]军团势力点战斗奖励设计!GP162+求节点(活动投放!$S$86:$S$121,活动投放!AP$86:AP$121,$BD158)</f>
        <v>2974.1136162959356</v>
      </c>
      <c r="BH158" s="119">
        <f>[4]军团势力点战斗奖励设计!GQ162+求节点(活动投放!$S$86:$S$121,活动投放!AQ$86:AQ$121,$BD158)</f>
        <v>1930.5381169462378</v>
      </c>
      <c r="BI158" s="119">
        <f>[4]军团势力点战斗奖励设计!GR162+求节点(活动投放!$S$86:$S$121,活动投放!AR$86:AR$121,$BD158)</f>
        <v>4053.2428213887029</v>
      </c>
      <c r="BJ158" s="119">
        <f>[4]军团势力点战斗奖励设计!GS162+求节点(活动投放!$S$86:$S$121,活动投放!AS$86:AS$121,$BD158)</f>
        <v>459.17787001359261</v>
      </c>
      <c r="BK158" s="119">
        <f>IF($BD158&lt;前期规划!$C$2,0,求节点(装备突破!$N$86:$N$121,装备突破!AQ$86:AQ$121,$BD158))</f>
        <v>0</v>
      </c>
      <c r="BL158" s="119">
        <f>IF($BD158&lt;前期规划!$C$2,0,求节点(装备突破!$N$86:$N$121,装备突破!AR$86:AR$121,$BD158))</f>
        <v>0</v>
      </c>
      <c r="BM158" s="119">
        <f>IF($BD158&lt;前期规划!$C$2,0,求节点(装备突破!$N$86:$N$121,装备突破!AS$86:AS$121,$BD158))</f>
        <v>0</v>
      </c>
      <c r="BN158" s="119">
        <f>IF($BD158&lt;前期规划!$C$2,0,求节点(装备突破!$N$86:$N$121,装备突破!AT$86:AT$121,$BD158))</f>
        <v>0</v>
      </c>
      <c r="BO158" s="119">
        <f>IF($BD158&lt;前期规划!$C$2,0,求节点(装备突破!$N$86:$N$121,装备突破!AU$86:AU$121,$BD158))</f>
        <v>179.54545454545456</v>
      </c>
      <c r="BP158" s="119">
        <f>IF($BD158&lt;前期规划!$C$2,0,求节点(装备突破!$N$86:$N$121,装备突破!AV$86:AV$121,$BD158))</f>
        <v>20.454545454545453</v>
      </c>
      <c r="BQ158" s="80">
        <f t="shared" si="110"/>
        <v>0</v>
      </c>
      <c r="BR158" s="80">
        <f t="shared" si="88"/>
        <v>0</v>
      </c>
      <c r="BS158" s="80">
        <f t="shared" si="89"/>
        <v>0</v>
      </c>
      <c r="BT158" s="80">
        <f t="shared" si="90"/>
        <v>0</v>
      </c>
      <c r="BU158" s="80">
        <f t="shared" si="91"/>
        <v>22.575023309000368</v>
      </c>
      <c r="BV158" s="80">
        <f t="shared" si="92"/>
        <v>22.448695867331196</v>
      </c>
      <c r="BY158" s="80">
        <v>153</v>
      </c>
      <c r="BZ158" s="119">
        <f>[4]军团势力点战斗奖励设计!GT162+求节点(活动投放!$S$126:$S$161,活动投放!AN$126:AN$161,$BY158)</f>
        <v>95.085940621119036</v>
      </c>
      <c r="CA158" s="119">
        <f>[4]军团势力点战斗奖励设计!GU162+求节点(活动投放!$S$126:$S$161,活动投放!AO$126:AO$161,$BY158)</f>
        <v>451.95402547969155</v>
      </c>
      <c r="CB158" s="119">
        <f>[4]军团势力点战斗奖励设计!GV162+求节点(活动投放!$S$126:$S$161,活动投放!AP$126:AP$161,$BY158)</f>
        <v>2768.1485456114797</v>
      </c>
      <c r="CC158" s="119">
        <f>[4]军团势力点战斗奖励设计!GW162+求节点(活动投放!$S$126:$S$161,活动投放!AQ$126:AQ$161,$BY158)</f>
        <v>1782.3686421981524</v>
      </c>
      <c r="CD158" s="119">
        <f>[4]军团势力点战斗奖励设计!GX162+求节点(活动投放!$S$126:$S$161,活动投放!AR$126:AR$161,$BY158)</f>
        <v>3780.8388144963133</v>
      </c>
      <c r="CE158" s="119">
        <f>[4]军团势力点战斗奖励设计!GY162+求节点(活动投放!$S$126:$S$161,活动投放!AS$126:AS$161,$BY158)</f>
        <v>448.08794975477502</v>
      </c>
      <c r="CF158" s="119">
        <f>IF($BY158&lt;前期规划!$C$2,0,求节点(装备突破!$N$126:$N$161,装备突破!AQ$126:AQ$161,$BY158))</f>
        <v>0</v>
      </c>
      <c r="CG158" s="119">
        <f>IF($BY158&lt;前期规划!$C$2,0,求节点(装备突破!$N$126:$N$161,装备突破!AR$126:AR$161,$BY158))</f>
        <v>0</v>
      </c>
      <c r="CH158" s="119">
        <f>IF($BY158&lt;前期规划!$C$2,0,求节点(装备突破!$N$126:$N$161,装备突破!AS$126:AS$161,$BY158))</f>
        <v>0</v>
      </c>
      <c r="CI158" s="119">
        <f>IF($BY158&lt;前期规划!$C$2,0,求节点(装备突破!$N$126:$N$161,装备突破!AT$126:AT$161,$BY158))</f>
        <v>0</v>
      </c>
      <c r="CJ158" s="119">
        <f>IF($BY158&lt;前期规划!$C$2,0,求节点(装备突破!$N$126:$N$161,装备突破!AU$126:AU$161,$BY158))</f>
        <v>210</v>
      </c>
      <c r="CK158" s="119">
        <f>IF($BY158&lt;前期规划!$C$2,0,求节点(装备突破!$N$126:$N$161,装备突破!AV$126:AV$161,$BY158))</f>
        <v>30</v>
      </c>
      <c r="CL158" s="80">
        <f t="shared" si="111"/>
        <v>0</v>
      </c>
      <c r="CM158" s="80">
        <f t="shared" si="93"/>
        <v>0</v>
      </c>
      <c r="CN158" s="80">
        <f t="shared" si="94"/>
        <v>0</v>
      </c>
      <c r="CO158" s="80">
        <f t="shared" si="95"/>
        <v>0</v>
      </c>
      <c r="CP158" s="80">
        <f t="shared" si="96"/>
        <v>18.00399435474435</v>
      </c>
      <c r="CQ158" s="80">
        <f t="shared" si="97"/>
        <v>14.936264991825833</v>
      </c>
      <c r="CT158" s="80">
        <v>153</v>
      </c>
      <c r="CU158" s="119">
        <f>[4]军团势力点战斗奖励设计!GZ162+求节点(活动投放!$S$166:$S$201,活动投放!AN$166:AN$201,$CT158)</f>
        <v>61.628981302607144</v>
      </c>
      <c r="CV158" s="119">
        <f>[4]军团势力点战斗奖励设计!HA162+求节点(活动投放!$S$166:$S$201,活动投放!AO$166:AO$201,$CT158)</f>
        <v>499.85631822137839</v>
      </c>
      <c r="CW158" s="119">
        <f>[4]军团势力点战斗奖励设计!HB162+求节点(活动投放!$S$166:$S$201,活动投放!AP$166:AP$201,$CT158)</f>
        <v>3127.2225332297203</v>
      </c>
      <c r="CX158" s="119">
        <f>[4]军团势力点战斗奖励设计!HC162+求节点(活动投放!$S$166:$S$201,活动投放!AQ$166:AQ$201,$CT158)</f>
        <v>1957.5438970010541</v>
      </c>
      <c r="CY158" s="119">
        <f>[4]军团势力点战斗奖励设计!HD162+求节点(活动投放!$S$166:$S$201,活动投放!AR$166:AR$201,$CT158)</f>
        <v>4206.5616358938742</v>
      </c>
      <c r="CZ158" s="119">
        <f>[4]军团势力点战斗奖励设计!HE162+求节点(活动投放!$S$166:$S$201,活动投放!AS$166:AS$201,$CT158)</f>
        <v>551.13250591666701</v>
      </c>
      <c r="DA158" s="119">
        <f>IF($CT158&lt;前期规划!$C$2,0,求节点(装备突破!$N$166:$N$201,装备突破!AQ$166:AQ$201,$CT158))</f>
        <v>0</v>
      </c>
      <c r="DB158" s="119">
        <f>IF($CT158&lt;前期规划!$C$2,0,求节点(装备突破!$N$166:$N$201,装备突破!AR$166:AR$201,$CT158))</f>
        <v>0</v>
      </c>
      <c r="DC158" s="119">
        <f>IF($CT158&lt;前期规划!$C$2,0,求节点(装备突破!$N$166:$N$201,装备突破!AS$166:AS$201,$CT158))</f>
        <v>0</v>
      </c>
      <c r="DD158" s="119">
        <f>IF($CT158&lt;前期规划!$C$2,0,求节点(装备突破!$N$166:$N$201,装备突破!AT$166:AT$201,$CT158))</f>
        <v>0</v>
      </c>
      <c r="DE158" s="119">
        <f>IF($CT158&lt;前期规划!$C$2,0,求节点(装备突破!$N$166:$N$201,装备突破!AU$166:AU$201,$CT158))</f>
        <v>280</v>
      </c>
      <c r="DF158" s="119">
        <f>IF($CT158&lt;前期规划!$C$2,0,求节点(装备突破!$N$166:$N$201,装备突破!AV$166:AV$201,$CT158))</f>
        <v>40</v>
      </c>
      <c r="DG158" s="80">
        <f t="shared" si="112"/>
        <v>0</v>
      </c>
      <c r="DH158" s="80">
        <f t="shared" si="98"/>
        <v>0</v>
      </c>
      <c r="DI158" s="80">
        <f t="shared" si="99"/>
        <v>0</v>
      </c>
      <c r="DJ158" s="80">
        <f t="shared" si="100"/>
        <v>0</v>
      </c>
      <c r="DK158" s="80">
        <f t="shared" si="101"/>
        <v>15.023434413906694</v>
      </c>
      <c r="DL158" s="80">
        <f t="shared" si="102"/>
        <v>13.778312647916675</v>
      </c>
      <c r="DN158" s="128">
        <f>[4]军团势力点战斗奖励设计!HE162/CZ158</f>
        <v>0.73429089867812436</v>
      </c>
      <c r="DO158" s="128">
        <f>求节点(活动投放!$S$166:$S$201,活动投放!AS$166:AS$201,$CT158)/CZ158</f>
        <v>0.26570910132187575</v>
      </c>
      <c r="DU158" s="140">
        <v>153</v>
      </c>
      <c r="DV158" s="140">
        <f>[4]军团势力点战斗奖励设计!AA162+[4]军团势力点战斗奖励设计!AF162+求节点(活动投放!$S$6:$S$41,活动投放!$BC$6:$BC$41,$DU158)</f>
        <v>619227.11649773025</v>
      </c>
      <c r="DW158" s="140">
        <f>[4]军团势力点战斗奖励设计!AB162+[4]军团势力点战斗奖励设计!AG162+求节点(活动投放!$S$46:$S$81,活动投放!$BC$46:$BC$81,$DU158)</f>
        <v>524256.98563726735</v>
      </c>
      <c r="DX158" s="140">
        <f>[4]军团势力点战斗奖励设计!AC162+[4]军团势力点战斗奖励设计!AH162+求节点(活动投放!$S$86:$S$121,活动投放!$BC$86:$BC$121,$DU158)</f>
        <v>420892.47283599136</v>
      </c>
      <c r="DY158" s="140">
        <f>[4]军团势力点战斗奖励设计!AD162+[4]军团势力点战斗奖励设计!AI162+求节点(活动投放!$S$126:$S$161,活动投放!$BC$126:$BC$161,$DU158)</f>
        <v>373571.28844272112</v>
      </c>
      <c r="DZ158" s="140">
        <f>[4]军团势力点战斗奖励设计!AE162+[4]军团势力点战斗奖励设计!AJ162+求节点(活动投放!$S$166:$S$201,活动投放!$BC$166:$BC$201,$DU158)</f>
        <v>383583.08811634686</v>
      </c>
      <c r="EA158" s="140">
        <f>[4]军团势力点战斗奖励设计!BI162+[4]军团势力点战斗奖励设计!BN162+求节点(活动投放!$S$6:$S$41,活动投放!$BE$6:$BE$41,$DU158)</f>
        <v>1661.5251376725098</v>
      </c>
      <c r="EB158" s="140">
        <f>[4]军团势力点战斗奖励设计!BJ162+[4]军团势力点战斗奖励设计!BO162+求节点(活动投放!$S$46:$S$81,活动投放!$BE$46:$BE$81,$DU158)</f>
        <v>1141.4968706705588</v>
      </c>
      <c r="EC158" s="140">
        <f>[4]军团势力点战斗奖励设计!BK162+[4]军团势力点战斗奖励设计!BP162+求节点(活动投放!$S$86:$S$121,活动投放!$BE$86:$BE$121,$DU158)</f>
        <v>806.95844984072721</v>
      </c>
      <c r="ED158" s="140">
        <f>[4]军团势力点战斗奖励设计!BL162+[4]军团势力点战斗奖励设计!BQ162+求节点(活动投放!$S$126:$S$161,活动投放!$BE$126:$BE$161,$DU158)</f>
        <v>714.40389653568309</v>
      </c>
      <c r="EE158" s="140">
        <f>[4]军团势力点战斗奖励设计!BM162+[4]军团势力点战斗奖励设计!BR162+求节点(活动投放!$S$166:$S$201,活动投放!$BE$166:$BE$201,$DU158)</f>
        <v>867.41199976731616</v>
      </c>
      <c r="EF158" s="140">
        <f t="shared" si="113"/>
        <v>12.422865844913892</v>
      </c>
      <c r="EG158" s="140">
        <f t="shared" si="114"/>
        <v>15.309050163501507</v>
      </c>
      <c r="EH158" s="140">
        <f t="shared" si="115"/>
        <v>17.385962185911996</v>
      </c>
      <c r="EI158" s="140">
        <f t="shared" si="116"/>
        <v>17.430442837460177</v>
      </c>
      <c r="EJ158" s="140">
        <f t="shared" si="117"/>
        <v>14.740518854525234</v>
      </c>
      <c r="EM158" s="140">
        <v>153</v>
      </c>
      <c r="EN158" s="140">
        <f>[4]军团势力点战斗奖励设计!AK162+[4]军团势力点战斗奖励设计!AP162+求节点(活动投放!$S$6:$S$41,活动投放!$BD$6:$BD$41,$EM158)</f>
        <v>594433.5829828952</v>
      </c>
      <c r="EO158" s="140">
        <f>[4]军团势力点战斗奖励设计!AL162+[4]军团势力点战斗奖励设计!AQ162+求节点(活动投放!$S$46:$S$81,活动投放!$BD$46:$BD$81,$EM158)</f>
        <v>532827.01501596242</v>
      </c>
      <c r="EP158" s="140">
        <f>[4]军团势力点战斗奖励设计!AM162+[4]军团势力点战斗奖励设计!AR162+求节点(活动投放!$S$86:$S$121,活动投放!$BD$86:$BD$121,$EM158)</f>
        <v>450623.11123502039</v>
      </c>
      <c r="EQ158" s="140">
        <f>[4]军团势力点战斗奖励设计!AN162+[4]军团势力点战斗奖励设计!AS162+求节点(活动投放!$S$126:$S$161,活动投放!$BD$126:$BD$161,$EM158)</f>
        <v>420924.12226331636</v>
      </c>
      <c r="ER158" s="140">
        <f>[4]军团势力点战斗奖励设计!AO162+[4]军团势力点战斗奖励设计!AT162+求节点(活动投放!$S$166:$S$201,活动投放!$BD$166:$BD$201,$EM158)</f>
        <v>469846.26158765593</v>
      </c>
      <c r="ES158" s="140">
        <f>[4]军团势力点战斗奖励设计!BS162+[4]军团势力点战斗奖励设计!BX162+求节点(活动投放!$S$6:$S$41,活动投放!$BF$6:$BF$41,$EM158)</f>
        <v>11888.671659657912</v>
      </c>
      <c r="ET158" s="140">
        <f>[4]军团势力点战斗奖励设计!BT162+[4]军团势力点战斗奖励设计!BY162+求节点(活动投放!$S$46:$S$81,活动投放!$BF$46:$BF$81,$EM158)</f>
        <v>10656.54030031925</v>
      </c>
      <c r="EU158" s="140">
        <f>[4]军团势力点战斗奖励设计!BU162+[4]军团势力点战斗奖励设计!BZ162+求节点(活动投放!$S$86:$S$121,活动投放!$BF$86:$BF$121,$EM158)</f>
        <v>9012.4622247004045</v>
      </c>
      <c r="EV158" s="140">
        <f>[4]军团势力点战斗奖励设计!BV162+[4]军团势力点战斗奖励设计!CA162+求节点(活动投放!$S$126:$S$161,活动投放!$BF$126:$BF$161,$EM158)</f>
        <v>8418.4824452663288</v>
      </c>
      <c r="EW158" s="140">
        <f>[4]军团势力点战斗奖励设计!BW162+[4]军团势力点战斗奖励设计!CB162+求节点(活动投放!$S$166:$S$201,活动投放!$BF$166:$BF$201,$EM158)</f>
        <v>9396.9252317531191</v>
      </c>
      <c r="EX158" s="140">
        <f t="shared" si="118"/>
        <v>0.99999999999999933</v>
      </c>
      <c r="EY158" s="140">
        <f t="shared" si="119"/>
        <v>0.99999999999999978</v>
      </c>
      <c r="EZ158" s="140">
        <f t="shared" si="120"/>
        <v>1.0000000000000004</v>
      </c>
      <c r="FA158" s="140">
        <f t="shared" si="121"/>
        <v>0.99999999999999978</v>
      </c>
      <c r="FB158" s="140">
        <f t="shared" si="122"/>
        <v>1</v>
      </c>
    </row>
    <row r="159" spans="2:158" x14ac:dyDescent="0.15">
      <c r="B159" s="80">
        <v>154</v>
      </c>
      <c r="C159" s="119">
        <f>[4]军团势力点战斗奖励设计!GB163+求节点(活动投放!$S$6:$S$41,活动投放!AN$6:AN$41,$B159)</f>
        <v>290.98454404687169</v>
      </c>
      <c r="D159" s="119">
        <f>[4]军团势力点战斗奖励设计!GC163+求节点(活动投放!$S$6:$S$41,活动投放!AO$6:AO$41,$B159)</f>
        <v>1134.08449189869</v>
      </c>
      <c r="E159" s="119">
        <f>[4]军团势力点战斗奖励设计!GD163+求节点(活动投放!$S$6:$S$41,活动投放!AP$6:AP$41,$B159)</f>
        <v>4391.9393980227869</v>
      </c>
      <c r="F159" s="119">
        <f>[4]军团势力点战斗奖励设计!GE163+求节点(活动投放!$S$6:$S$41,活动投放!AQ$6:AQ$41,$B159)</f>
        <v>2832.5348515072851</v>
      </c>
      <c r="G159" s="119">
        <f>[4]军团势力点战斗奖励设计!GF163+求节点(活动投放!$S$6:$S$41,活动投放!AR$6:AR$41,$B159)</f>
        <v>5754.9699463814422</v>
      </c>
      <c r="H159" s="119">
        <f>[4]军团势力点战斗奖励设计!GG163+求节点(活动投放!$S$6:$S$41,活动投放!AS$6:AS$41,$B159)</f>
        <v>642.08531060876328</v>
      </c>
      <c r="I159" s="119">
        <f>IF($B159&lt;前期规划!$C$2,0,求节点(装备突破!$N$6:$N$41,装备突破!AQ$6:AQ$41,$B159))</f>
        <v>0</v>
      </c>
      <c r="J159" s="119">
        <f>IF($B159&lt;前期规划!$C$2,0,求节点(装备突破!$N$6:$N$41,装备突破!AR$6:AR$41,$B159))</f>
        <v>0</v>
      </c>
      <c r="K159" s="119">
        <f>IF($B159&lt;前期规划!$C$2,0,求节点(装备突破!$N$6:$N$41,装备突破!AS$6:AS$41,$B159))</f>
        <v>0</v>
      </c>
      <c r="L159" s="119">
        <f>IF($B159&lt;前期规划!$C$2,0,求节点(装备突破!$N$6:$N$41,装备突破!AT$6:AT$41,$B159))</f>
        <v>0</v>
      </c>
      <c r="M159" s="119">
        <f>IF($B159&lt;前期规划!$C$2,0,求节点(装备突破!$N$6:$N$41,装备突破!AU$6:AU$41,$B159))</f>
        <v>117.54545454545456</v>
      </c>
      <c r="N159" s="119">
        <f>IF($B159&lt;前期规划!$C$2,0,求节点(装备突破!$N$6:$N$41,装备突破!AV$6:AV$41,$B159))</f>
        <v>2.4545454545454541</v>
      </c>
      <c r="O159" s="80">
        <f t="shared" si="103"/>
        <v>0</v>
      </c>
      <c r="P159" s="80">
        <f t="shared" si="104"/>
        <v>0</v>
      </c>
      <c r="Q159" s="80">
        <f t="shared" si="105"/>
        <v>0</v>
      </c>
      <c r="R159" s="80">
        <f t="shared" si="106"/>
        <v>0</v>
      </c>
      <c r="S159" s="80">
        <f t="shared" si="107"/>
        <v>48.959527772773285</v>
      </c>
      <c r="T159" s="80">
        <f t="shared" si="108"/>
        <v>261.59031172949619</v>
      </c>
      <c r="V159" s="128">
        <f>[4]军团势力点战斗奖励设计!GD163/E159</f>
        <v>0.99563370231173509</v>
      </c>
      <c r="W159" s="128">
        <f>求节点(活动投放!$S$6:$S$41,活动投放!AP$6:AP$41,$B159)/E159</f>
        <v>4.3662976882648608E-3</v>
      </c>
      <c r="Y159" s="128">
        <f>[4]军团势力点战斗奖励设计!GE163/F159</f>
        <v>0.99675066784229394</v>
      </c>
      <c r="Z159" s="128">
        <f>求节点(活动投放!$S$6:$S$41,活动投放!AQ$6:AQ$41,$B159)/F159</f>
        <v>3.24933215770612E-3</v>
      </c>
      <c r="AB159" s="128">
        <f>[4]军团势力点战斗奖励设计!GF163/G159</f>
        <v>0.99694271523771472</v>
      </c>
      <c r="AC159" s="128">
        <f>求节点(活动投放!$S$6:$S$41,活动投放!AR$6:AR$41,$B159)/G159</f>
        <v>3.0572847622852965E-3</v>
      </c>
      <c r="AE159" s="128">
        <f>[4]军团势力点战斗奖励设计!GG163/H159</f>
        <v>0.99283715274832596</v>
      </c>
      <c r="AF159" s="128">
        <f>求节点(活动投放!$S$6:$S$41,活动投放!AS$6:AS$41,$B159)/H159</f>
        <v>7.1628472516739638E-3</v>
      </c>
      <c r="AI159" s="80">
        <v>154</v>
      </c>
      <c r="AJ159" s="119">
        <f>[4]军团势力点战斗奖励设计!GH163+求节点(活动投放!$S$46:$S$81,活动投放!AN$46:AN$81,$AI159)</f>
        <v>234.2504143508647</v>
      </c>
      <c r="AK159" s="119">
        <f>[4]军团势力点战斗奖励设计!GI163+求节点(活动投放!$S$46:$S$81,活动投放!AO$46:AO$81,$AI159)</f>
        <v>807.71890566714387</v>
      </c>
      <c r="AL159" s="119">
        <f>[4]军团势力点战斗奖励设计!GJ163+求节点(活动投放!$S$46:$S$81,活动投放!AP$46:AP$81,$AI159)</f>
        <v>3835.8643571327011</v>
      </c>
      <c r="AM159" s="119">
        <f>[4]军团势力点战斗奖励设计!GK163+求节点(活动投放!$S$46:$S$81,活动投放!AQ$46:AQ$81,$AI159)</f>
        <v>2486.1162190461409</v>
      </c>
      <c r="AN159" s="119">
        <f>[4]军团势力点战斗奖励设计!GL163+求节点(活动投放!$S$46:$S$81,活动投放!AR$46:AR$81,$AI159)</f>
        <v>5177.2466085103833</v>
      </c>
      <c r="AO159" s="119">
        <f>[4]军团势力点战斗奖励设计!GM163+求节点(活动投放!$S$46:$S$81,活动投放!AS$46:AS$81,$AI159)</f>
        <v>580.02991149998536</v>
      </c>
      <c r="AP159" s="119">
        <f>IF($AI159&lt;前期规划!$C$2,0,求节点(装备突破!$N$46:$N$81,装备突破!AQ$46:AQ$81,$AI159))</f>
        <v>0</v>
      </c>
      <c r="AQ159" s="119">
        <f>IF($AI159&lt;前期规划!$C$2,0,求节点(装备突破!$N$46:$N$81,装备突破!AR$46:AR$81,$AI159))</f>
        <v>0</v>
      </c>
      <c r="AR159" s="119">
        <f>IF($AI159&lt;前期规划!$C$2,0,求节点(装备突破!$N$46:$N$81,装备突破!AS$46:AS$81,$AI159))</f>
        <v>0</v>
      </c>
      <c r="AS159" s="119">
        <f>IF($AI159&lt;前期规划!$C$2,0,求节点(装备突破!$N$46:$N$81,装备突破!AT$46:AT$81,$AI159))</f>
        <v>0</v>
      </c>
      <c r="AT159" s="119">
        <f>IF($AI159&lt;前期规划!$C$2,0,求节点(装备突破!$N$46:$N$81,装备突破!AU$46:AU$81,$AI159))</f>
        <v>151.81818181818181</v>
      </c>
      <c r="AU159" s="119">
        <f>IF($AI159&lt;前期规划!$C$2,0,求节点(装备突破!$N$46:$N$81,装备突破!AV$46:AV$81,$AI159))</f>
        <v>8.1818181818181817</v>
      </c>
      <c r="AV159" s="80">
        <f t="shared" si="109"/>
        <v>0</v>
      </c>
      <c r="AW159" s="80">
        <f t="shared" si="83"/>
        <v>0</v>
      </c>
      <c r="AX159" s="80">
        <f t="shared" si="84"/>
        <v>0</v>
      </c>
      <c r="AY159" s="80">
        <f t="shared" si="85"/>
        <v>0</v>
      </c>
      <c r="AZ159" s="80">
        <f t="shared" si="86"/>
        <v>34.101624367433665</v>
      </c>
      <c r="BA159" s="80">
        <f t="shared" si="87"/>
        <v>70.892544738887096</v>
      </c>
      <c r="BD159" s="80">
        <v>154</v>
      </c>
      <c r="BE159" s="119">
        <f>[4]军团势力点战斗奖励设计!GN163+求节点(活动投放!$S$86:$S$121,活动投放!AN$86:AN$121,$BD159)</f>
        <v>164.42807037471789</v>
      </c>
      <c r="BF159" s="119">
        <f>[4]军团势力点战斗奖励设计!GO163+求节点(活动投放!$S$86:$S$121,活动投放!AO$86:AO$121,$BD159)</f>
        <v>564.37999810807707</v>
      </c>
      <c r="BG159" s="119">
        <f>[4]军团势力点战斗奖励设计!GP163+求节点(活动投放!$S$86:$S$121,活动投放!AP$86:AP$121,$BD159)</f>
        <v>3614.7146840271516</v>
      </c>
      <c r="BH159" s="119">
        <f>[4]军团势力点战斗奖励设计!GQ163+求节点(活动投放!$S$86:$S$121,活动投放!AQ$86:AQ$121,$BD159)</f>
        <v>2357.605495433716</v>
      </c>
      <c r="BI159" s="119">
        <f>[4]军团势力点战斗奖励设计!GR163+求节点(活动投放!$S$86:$S$121,活动投放!AR$86:AR$121,$BD159)</f>
        <v>5014.1444229855279</v>
      </c>
      <c r="BJ159" s="119">
        <f>[4]军团势力点战斗奖励设计!GS163+求节点(活动投放!$S$86:$S$121,活动投放!AS$86:AS$121,$BD159)</f>
        <v>565.94471463546211</v>
      </c>
      <c r="BK159" s="119">
        <f>IF($BD159&lt;前期规划!$C$2,0,求节点(装备突破!$N$86:$N$121,装备突破!AQ$86:AQ$121,$BD159))</f>
        <v>0</v>
      </c>
      <c r="BL159" s="119">
        <f>IF($BD159&lt;前期规划!$C$2,0,求节点(装备突破!$N$86:$N$121,装备突破!AR$86:AR$121,$BD159))</f>
        <v>0</v>
      </c>
      <c r="BM159" s="119">
        <f>IF($BD159&lt;前期规划!$C$2,0,求节点(装备突破!$N$86:$N$121,装备突破!AS$86:AS$121,$BD159))</f>
        <v>0</v>
      </c>
      <c r="BN159" s="119">
        <f>IF($BD159&lt;前期规划!$C$2,0,求节点(装备突破!$N$86:$N$121,装备突破!AT$86:AT$121,$BD159))</f>
        <v>0</v>
      </c>
      <c r="BO159" s="119">
        <f>IF($BD159&lt;前期规划!$C$2,0,求节点(装备突破!$N$86:$N$121,装备突破!AU$86:AU$121,$BD159))</f>
        <v>179.54545454545456</v>
      </c>
      <c r="BP159" s="119">
        <f>IF($BD159&lt;前期规划!$C$2,0,求节点(装备突破!$N$86:$N$121,装备突破!AV$86:AV$121,$BD159))</f>
        <v>20.454545454545453</v>
      </c>
      <c r="BQ159" s="80">
        <f t="shared" si="110"/>
        <v>0</v>
      </c>
      <c r="BR159" s="80">
        <f t="shared" si="88"/>
        <v>0</v>
      </c>
      <c r="BS159" s="80">
        <f t="shared" si="89"/>
        <v>0</v>
      </c>
      <c r="BT159" s="80">
        <f t="shared" si="90"/>
        <v>0</v>
      </c>
      <c r="BU159" s="80">
        <f t="shared" si="91"/>
        <v>27.926880330552304</v>
      </c>
      <c r="BV159" s="80">
        <f t="shared" si="92"/>
        <v>27.668408271067037</v>
      </c>
      <c r="BY159" s="80">
        <v>154</v>
      </c>
      <c r="BZ159" s="119">
        <f>[4]军团势力点战斗奖励设计!GT163+求节点(活动投放!$S$126:$S$161,活动投放!AN$126:AN$161,$BY159)</f>
        <v>95.085940621119036</v>
      </c>
      <c r="CA159" s="119">
        <f>[4]军团势力点战斗奖励设计!GU163+求节点(活动投放!$S$126:$S$161,活动投放!AO$126:AO$161,$BY159)</f>
        <v>451.95402547969155</v>
      </c>
      <c r="CB159" s="119">
        <f>[4]军团势力点战斗奖励设计!GV163+求节点(活动投放!$S$126:$S$161,活动投放!AP$126:AP$161,$BY159)</f>
        <v>3729.5544160113413</v>
      </c>
      <c r="CC159" s="119">
        <f>[4]军团势力点战斗奖励设计!GW163+求节点(活动投放!$S$126:$S$161,活动投放!AQ$126:AQ$161,$BY159)</f>
        <v>2423.3058891313931</v>
      </c>
      <c r="CD159" s="119">
        <f>[4]军团势力点战斗奖励设计!GX163+求节点(活动投放!$S$126:$S$161,活动投放!AR$126:AR$161,$BY159)</f>
        <v>5222.9476200961053</v>
      </c>
      <c r="CE159" s="119">
        <f>[4]军团势力点战斗奖励设计!GY163+求节点(活动投放!$S$126:$S$161,活动投放!AS$126:AS$161,$BY159)</f>
        <v>608.32226148808525</v>
      </c>
      <c r="CF159" s="119">
        <f>IF($BY159&lt;前期规划!$C$2,0,求节点(装备突破!$N$126:$N$161,装备突破!AQ$126:AQ$161,$BY159))</f>
        <v>0</v>
      </c>
      <c r="CG159" s="119">
        <f>IF($BY159&lt;前期规划!$C$2,0,求节点(装备突破!$N$126:$N$161,装备突破!AR$126:AR$161,$BY159))</f>
        <v>0</v>
      </c>
      <c r="CH159" s="119">
        <f>IF($BY159&lt;前期规划!$C$2,0,求节点(装备突破!$N$126:$N$161,装备突破!AS$126:AS$161,$BY159))</f>
        <v>0</v>
      </c>
      <c r="CI159" s="119">
        <f>IF($BY159&lt;前期规划!$C$2,0,求节点(装备突破!$N$126:$N$161,装备突破!AT$126:AT$161,$BY159))</f>
        <v>0</v>
      </c>
      <c r="CJ159" s="119">
        <f>IF($BY159&lt;前期规划!$C$2,0,求节点(装备突破!$N$126:$N$161,装备突破!AU$126:AU$161,$BY159))</f>
        <v>210</v>
      </c>
      <c r="CK159" s="119">
        <f>IF($BY159&lt;前期规划!$C$2,0,求节点(装备突破!$N$126:$N$161,装备突破!AV$126:AV$161,$BY159))</f>
        <v>30</v>
      </c>
      <c r="CL159" s="80">
        <f t="shared" si="111"/>
        <v>0</v>
      </c>
      <c r="CM159" s="80">
        <f t="shared" si="93"/>
        <v>0</v>
      </c>
      <c r="CN159" s="80">
        <f t="shared" si="94"/>
        <v>0</v>
      </c>
      <c r="CO159" s="80">
        <f t="shared" si="95"/>
        <v>0</v>
      </c>
      <c r="CP159" s="80">
        <f t="shared" si="96"/>
        <v>24.871179143314787</v>
      </c>
      <c r="CQ159" s="80">
        <f t="shared" si="97"/>
        <v>20.277408716269509</v>
      </c>
      <c r="CT159" s="80">
        <v>154</v>
      </c>
      <c r="CU159" s="119">
        <f>[4]军团势力点战斗奖励设计!GZ163+求节点(活动投放!$S$166:$S$201,活动投放!AN$166:AN$201,$CT159)</f>
        <v>61.628981302607144</v>
      </c>
      <c r="CV159" s="119">
        <f>[4]军团势力点战斗奖励设计!HA163+求节点(活动投放!$S$166:$S$201,活动投放!AO$166:AO$201,$CT159)</f>
        <v>499.85631822137839</v>
      </c>
      <c r="CW159" s="119">
        <f>[4]军团势力点战斗奖励设计!HB163+求节点(活动投放!$S$166:$S$201,活动投放!AP$166:AP$201,$CT159)</f>
        <v>4088.628403629582</v>
      </c>
      <c r="CX159" s="119">
        <f>[4]军团势力点战斗奖励设计!HC163+求节点(活动投放!$S$166:$S$201,活动投放!AQ$166:AQ$201,$CT159)</f>
        <v>2598.4811439342957</v>
      </c>
      <c r="CY159" s="119">
        <f>[4]军团势力点战斗奖励设计!HD163+求节点(活动投放!$S$166:$S$201,活动投放!AR$166:AR$201,$CT159)</f>
        <v>5648.6704414936667</v>
      </c>
      <c r="CZ159" s="119">
        <f>[4]军团势力点战斗奖励设计!HE163+求节点(活动投放!$S$166:$S$201,活动投放!AS$166:AS$201,$CT159)</f>
        <v>711.36681764997729</v>
      </c>
      <c r="DA159" s="119">
        <f>IF($CT159&lt;前期规划!$C$2,0,求节点(装备突破!$N$166:$N$201,装备突破!AQ$166:AQ$201,$CT159))</f>
        <v>0</v>
      </c>
      <c r="DB159" s="119">
        <f>IF($CT159&lt;前期规划!$C$2,0,求节点(装备突破!$N$166:$N$201,装备突破!AR$166:AR$201,$CT159))</f>
        <v>0</v>
      </c>
      <c r="DC159" s="119">
        <f>IF($CT159&lt;前期规划!$C$2,0,求节点(装备突破!$N$166:$N$201,装备突破!AS$166:AS$201,$CT159))</f>
        <v>0</v>
      </c>
      <c r="DD159" s="119">
        <f>IF($CT159&lt;前期规划!$C$2,0,求节点(装备突破!$N$166:$N$201,装备突破!AT$166:AT$201,$CT159))</f>
        <v>0</v>
      </c>
      <c r="DE159" s="119">
        <f>IF($CT159&lt;前期规划!$C$2,0,求节点(装备突破!$N$166:$N$201,装备突破!AU$166:AU$201,$CT159))</f>
        <v>280</v>
      </c>
      <c r="DF159" s="119">
        <f>IF($CT159&lt;前期规划!$C$2,0,求节点(装备突破!$N$166:$N$201,装备突破!AV$166:AV$201,$CT159))</f>
        <v>40</v>
      </c>
      <c r="DG159" s="80">
        <f t="shared" si="112"/>
        <v>0</v>
      </c>
      <c r="DH159" s="80">
        <f t="shared" si="98"/>
        <v>0</v>
      </c>
      <c r="DI159" s="80">
        <f t="shared" si="99"/>
        <v>0</v>
      </c>
      <c r="DJ159" s="80">
        <f t="shared" si="100"/>
        <v>0</v>
      </c>
      <c r="DK159" s="80">
        <f t="shared" si="101"/>
        <v>20.173823005334523</v>
      </c>
      <c r="DL159" s="80">
        <f t="shared" si="102"/>
        <v>17.784170441249433</v>
      </c>
      <c r="DN159" s="128">
        <f>[4]军团势力点战斗奖励设计!HE163/CZ159</f>
        <v>0.79414147634807719</v>
      </c>
      <c r="DO159" s="128">
        <f>求节点(活动投放!$S$166:$S$201,活动投放!AS$166:AS$201,$CT159)/CZ159</f>
        <v>0.20585852365192286</v>
      </c>
      <c r="DU159" s="140">
        <v>154</v>
      </c>
      <c r="DV159" s="140">
        <f>[4]军团势力点战斗奖励设计!AA163+[4]军团势力点战斗奖励设计!AF163+求节点(活动投放!$S$6:$S$41,活动投放!$BC$6:$BC$41,$DU159)</f>
        <v>662659.5427535295</v>
      </c>
      <c r="DW159" s="140">
        <f>[4]军团势力点战斗奖励设计!AB163+[4]军团势力点战斗奖励设计!AG163+求节点(活动投放!$S$46:$S$81,活动投放!$BC$46:$BC$81,$DU159)</f>
        <v>563812.17849416495</v>
      </c>
      <c r="DX159" s="140">
        <f>[4]军团势力点战斗奖励设计!AC163+[4]军团势力点战斗奖励设计!AH163+求节点(活动投放!$S$86:$S$121,活动投放!$BC$86:$BC$121,$DU159)</f>
        <v>516708.87185561768</v>
      </c>
      <c r="DY159" s="140">
        <f>[4]军团势力点战斗奖励设计!AD163+[4]军团势力点战斗奖励设计!AI163+求节点(活动投放!$S$126:$S$161,活动投放!$BC$126:$BC$161,$DU159)</f>
        <v>522855.1545737884</v>
      </c>
      <c r="DZ159" s="140">
        <f>[4]军团势力点战斗奖励设计!AE163+[4]军团势力点战斗奖励设计!AJ163+求节点(活动投放!$S$166:$S$201,活动投放!$BC$166:$BC$201,$DU159)</f>
        <v>532866.95424741413</v>
      </c>
      <c r="EA159" s="140">
        <f>[4]军团势力点战斗奖励设计!BI163+[4]军团势力点战斗奖励设计!BN163+求节点(活动投放!$S$6:$S$41,活动投放!$BE$6:$BE$41,$DU159)</f>
        <v>1661.5251376725098</v>
      </c>
      <c r="EB159" s="140">
        <f>[4]军团势力点战斗奖励设计!BJ163+[4]军团势力点战斗奖励设计!BO163+求节点(活动投放!$S$46:$S$81,活动投放!$BE$46:$BE$81,$DU159)</f>
        <v>1141.4968706705588</v>
      </c>
      <c r="EC159" s="140">
        <f>[4]军团势力点战斗奖励设计!BK163+[4]军团势力点战斗奖励设计!BP163+求节点(活动投放!$S$86:$S$121,活动投放!$BE$86:$BE$121,$DU159)</f>
        <v>806.95844984072721</v>
      </c>
      <c r="ED159" s="140">
        <f>[4]军团势力点战斗奖励设计!BL163+[4]军团势力点战斗奖励设计!BQ163+求节点(活动投放!$S$126:$S$161,活动投放!$BE$126:$BE$161,$DU159)</f>
        <v>714.40389653568309</v>
      </c>
      <c r="EE159" s="140">
        <f>[4]军团势力点战斗奖励设计!BM163+[4]军团势力点战斗奖励设计!BR163+求节点(活动投放!$S$166:$S$201,活动投放!$BE$166:$BE$201,$DU159)</f>
        <v>867.41199976731616</v>
      </c>
      <c r="EF159" s="140">
        <f t="shared" si="113"/>
        <v>13.294202371238136</v>
      </c>
      <c r="EG159" s="140">
        <f t="shared" si="114"/>
        <v>16.464118094426901</v>
      </c>
      <c r="EH159" s="140">
        <f t="shared" si="115"/>
        <v>21.343885878205285</v>
      </c>
      <c r="EI159" s="140">
        <f t="shared" si="116"/>
        <v>24.39587079098342</v>
      </c>
      <c r="EJ159" s="140">
        <f t="shared" si="117"/>
        <v>20.477272406897608</v>
      </c>
      <c r="EM159" s="140">
        <v>154</v>
      </c>
      <c r="EN159" s="140">
        <f>[4]军团势力点战斗奖励设计!AK163+[4]军团势力点战斗奖励设计!AP163+求节点(活动投放!$S$6:$S$41,活动投放!$BD$6:$BD$41,$EM159)</f>
        <v>639520.57785796304</v>
      </c>
      <c r="EO159" s="140">
        <f>[4]军团势力点战斗奖励设计!AL163+[4]军团势力点战斗奖励设计!AQ163+求节点(活动投放!$S$46:$S$81,活动投放!$BD$46:$BD$81,$EM159)</f>
        <v>575395.93685243314</v>
      </c>
      <c r="EP159" s="140">
        <f>[4]军团势力点战斗奖励设计!AM163+[4]军团势力点战斗奖励设计!AR163+求节点(活动投放!$S$86:$S$121,活动投放!$BD$86:$BD$121,$EM159)</f>
        <v>557389.9558568896</v>
      </c>
      <c r="EQ159" s="140">
        <f>[4]军团势力点战斗奖励设计!AN163+[4]军团势力点战斗奖励设计!AS163+求节点(活动投放!$S$126:$S$161,活动投放!$BD$126:$BD$161,$EM159)</f>
        <v>581158.43399662653</v>
      </c>
      <c r="ER159" s="140">
        <f>[4]军团势力点战斗奖励设计!AO163+[4]军团势力点战斗奖励设计!AT163+求节点(活动投放!$S$166:$S$201,活动投放!$BD$166:$BD$201,$EM159)</f>
        <v>630080.5733209661</v>
      </c>
      <c r="ES159" s="140">
        <f>[4]军团势力点战斗奖励设计!BS163+[4]军团势力点战斗奖励设计!BX163+求节点(活动投放!$S$6:$S$41,活动投放!$BF$6:$BF$41,$EM159)</f>
        <v>12790.411557159267</v>
      </c>
      <c r="ET159" s="140">
        <f>[4]军团势力点战斗奖励设计!BT163+[4]军团势力点战斗奖励设计!BY163+求节点(活动投放!$S$46:$S$81,活动投放!$BF$46:$BF$81,$EM159)</f>
        <v>11507.918737048663</v>
      </c>
      <c r="EU159" s="140">
        <f>[4]军团势力点战斗奖励设计!BU163+[4]军团势力点战斗奖励设计!BZ163+求节点(活动投放!$S$86:$S$121,活动投放!$BF$86:$BF$121,$EM159)</f>
        <v>11147.799117137793</v>
      </c>
      <c r="EV159" s="140">
        <f>[4]军团势力点战斗奖励设计!BV163+[4]军团势力点战斗奖励设计!CA163+求节点(活动投放!$S$126:$S$161,活动投放!$BF$126:$BF$161,$EM159)</f>
        <v>11623.168679932534</v>
      </c>
      <c r="EW159" s="140">
        <f>[4]军团势力点战斗奖励设计!BW163+[4]军团势力点战斗奖励设计!CB163+求节点(活动投放!$S$166:$S$201,活动投放!$BF$166:$BF$201,$EM159)</f>
        <v>12601.611466419326</v>
      </c>
      <c r="EX159" s="140">
        <f t="shared" si="118"/>
        <v>0.99999999999999956</v>
      </c>
      <c r="EY159" s="140">
        <f t="shared" si="119"/>
        <v>1</v>
      </c>
      <c r="EZ159" s="140">
        <f t="shared" si="120"/>
        <v>1</v>
      </c>
      <c r="FA159" s="140">
        <f t="shared" si="121"/>
        <v>0.99999999999999967</v>
      </c>
      <c r="FB159" s="140">
        <f t="shared" si="122"/>
        <v>0.99999999999999967</v>
      </c>
    </row>
    <row r="160" spans="2:158" x14ac:dyDescent="0.15">
      <c r="B160" s="80">
        <v>155</v>
      </c>
      <c r="C160" s="119">
        <f>[4]军团势力点战斗奖励设计!GB164+求节点(活动投放!$S$6:$S$41,活动投放!AN$6:AN$41,$B160)</f>
        <v>290.98454404687169</v>
      </c>
      <c r="D160" s="119">
        <f>[4]军团势力点战斗奖励设计!GC164+求节点(活动投放!$S$6:$S$41,活动投放!AO$6:AO$41,$B160)</f>
        <v>1134.08449189869</v>
      </c>
      <c r="E160" s="119">
        <f>[4]军团势力点战斗奖励设计!GD164+求节点(活动投放!$S$6:$S$41,活动投放!AP$6:AP$41,$B160)</f>
        <v>4681.8776656984392</v>
      </c>
      <c r="F160" s="119">
        <f>[4]军团势力点战斗奖励设计!GE164+求节点(活动投放!$S$6:$S$41,活动投放!AQ$6:AQ$41,$B160)</f>
        <v>3025.8270299577202</v>
      </c>
      <c r="G160" s="119">
        <f>[4]军团势力点战斗奖励设计!GF164+求节点(活动投放!$S$6:$S$41,活动投放!AR$6:AR$41,$B160)</f>
        <v>6189.8773478949215</v>
      </c>
      <c r="H160" s="119">
        <f>[4]军团势力点战斗奖励设计!GG164+求节点(活动投放!$S$6:$S$41,活动投放!AS$6:AS$41,$B160)</f>
        <v>690.40835522137206</v>
      </c>
      <c r="I160" s="119">
        <f>IF($B160&lt;前期规划!$C$2,0,求节点(装备突破!$N$6:$N$41,装备突破!AQ$6:AQ$41,$B160))</f>
        <v>0</v>
      </c>
      <c r="J160" s="119">
        <f>IF($B160&lt;前期规划!$C$2,0,求节点(装备突破!$N$6:$N$41,装备突破!AR$6:AR$41,$B160))</f>
        <v>0</v>
      </c>
      <c r="K160" s="119">
        <f>IF($B160&lt;前期规划!$C$2,0,求节点(装备突破!$N$6:$N$41,装备突破!AS$6:AS$41,$B160))</f>
        <v>0</v>
      </c>
      <c r="L160" s="119">
        <f>IF($B160&lt;前期规划!$C$2,0,求节点(装备突破!$N$6:$N$41,装备突破!AT$6:AT$41,$B160))</f>
        <v>0</v>
      </c>
      <c r="M160" s="119">
        <f>IF($B160&lt;前期规划!$C$2,0,求节点(装备突破!$N$6:$N$41,装备突破!AU$6:AU$41,$B160))</f>
        <v>117.54545454545456</v>
      </c>
      <c r="N160" s="119">
        <f>IF($B160&lt;前期规划!$C$2,0,求节点(装备突破!$N$6:$N$41,装备突破!AV$6:AV$41,$B160))</f>
        <v>2.4545454545454541</v>
      </c>
      <c r="O160" s="80">
        <f t="shared" si="103"/>
        <v>0</v>
      </c>
      <c r="P160" s="80">
        <f t="shared" si="104"/>
        <v>0</v>
      </c>
      <c r="Q160" s="80">
        <f t="shared" si="105"/>
        <v>0</v>
      </c>
      <c r="R160" s="80">
        <f t="shared" si="106"/>
        <v>0</v>
      </c>
      <c r="S160" s="80">
        <f t="shared" si="107"/>
        <v>52.659436060977669</v>
      </c>
      <c r="T160" s="80">
        <f t="shared" si="108"/>
        <v>281.27747805315164</v>
      </c>
      <c r="V160" s="128">
        <f>[4]军团势力点战斗奖励设计!GD164/E160</f>
        <v>0.99590409741350516</v>
      </c>
      <c r="W160" s="128">
        <f>求节点(活动投放!$S$6:$S$41,活动投放!AP$6:AP$41,$B160)/E160</f>
        <v>4.095902586494754E-3</v>
      </c>
      <c r="Y160" s="128">
        <f>[4]军团势力点战斗奖励设计!GE164/F160</f>
        <v>0.99695823770172531</v>
      </c>
      <c r="Z160" s="128">
        <f>求节点(活动投放!$S$6:$S$41,活动投放!AQ$6:AQ$41,$B160)/F160</f>
        <v>3.0417622982747156E-3</v>
      </c>
      <c r="AB160" s="128">
        <f>[4]军团势力点战斗奖励设计!GF164/G160</f>
        <v>0.99715752333437346</v>
      </c>
      <c r="AC160" s="128">
        <f>求节点(活动投放!$S$6:$S$41,活动投放!AR$6:AR$41,$B160)/G160</f>
        <v>2.842476665626573E-3</v>
      </c>
      <c r="AE160" s="128">
        <f>[4]军团势力点战斗奖励设计!GG164/H160</f>
        <v>0.99333849457693835</v>
      </c>
      <c r="AF160" s="128">
        <f>求节点(活动投放!$S$6:$S$41,活动投放!AS$6:AS$41,$B160)/H160</f>
        <v>6.6615054230615908E-3</v>
      </c>
      <c r="AI160" s="80">
        <v>155</v>
      </c>
      <c r="AJ160" s="119">
        <f>[4]军团势力点战斗奖励设计!GH164+求节点(活动投放!$S$46:$S$81,活动投放!AN$46:AN$81,$AI160)</f>
        <v>234.2504143508647</v>
      </c>
      <c r="AK160" s="119">
        <f>[4]军团势力点战斗奖励设计!GI164+求节点(活动投放!$S$46:$S$81,活动投放!AO$46:AO$81,$AI160)</f>
        <v>807.71890566714387</v>
      </c>
      <c r="AL160" s="119">
        <f>[4]军团势力点战斗奖励设计!GJ164+求节点(活动投放!$S$46:$S$81,活动投放!AP$46:AP$81,$AI160)</f>
        <v>4524.6384878691997</v>
      </c>
      <c r="AM160" s="119">
        <f>[4]军团势力点战斗奖励设计!GK164+求节点(活动投放!$S$46:$S$81,活动投放!AQ$46:AQ$81,$AI160)</f>
        <v>2945.2989728704733</v>
      </c>
      <c r="AN160" s="119">
        <f>[4]军团势力点战斗奖励设计!GL164+求节点(活动投放!$S$46:$S$81,活动投放!AR$46:AR$81,$AI160)</f>
        <v>6210.4078046151308</v>
      </c>
      <c r="AO160" s="119">
        <f>[4]军团势力点战斗奖励设计!GM164+求节点(活动投放!$S$46:$S$81,活动投放!AS$46:AS$81,$AI160)</f>
        <v>694.82559995606846</v>
      </c>
      <c r="AP160" s="119">
        <f>IF($AI160&lt;前期规划!$C$2,0,求节点(装备突破!$N$46:$N$81,装备突破!AQ$46:AQ$81,$AI160))</f>
        <v>0</v>
      </c>
      <c r="AQ160" s="119">
        <f>IF($AI160&lt;前期规划!$C$2,0,求节点(装备突破!$N$46:$N$81,装备突破!AR$46:AR$81,$AI160))</f>
        <v>0</v>
      </c>
      <c r="AR160" s="119">
        <f>IF($AI160&lt;前期规划!$C$2,0,求节点(装备突破!$N$46:$N$81,装备突破!AS$46:AS$81,$AI160))</f>
        <v>0</v>
      </c>
      <c r="AS160" s="119">
        <f>IF($AI160&lt;前期规划!$C$2,0,求节点(装备突破!$N$46:$N$81,装备突破!AT$46:AT$81,$AI160))</f>
        <v>0</v>
      </c>
      <c r="AT160" s="119">
        <f>IF($AI160&lt;前期规划!$C$2,0,求节点(装备突破!$N$46:$N$81,装备突破!AU$46:AU$81,$AI160))</f>
        <v>151.81818181818181</v>
      </c>
      <c r="AU160" s="119">
        <f>IF($AI160&lt;前期规划!$C$2,0,求节点(装备突破!$N$46:$N$81,装备突破!AV$46:AV$81,$AI160))</f>
        <v>8.1818181818181817</v>
      </c>
      <c r="AV160" s="80">
        <f t="shared" si="109"/>
        <v>0</v>
      </c>
      <c r="AW160" s="80">
        <f t="shared" si="83"/>
        <v>0</v>
      </c>
      <c r="AX160" s="80">
        <f t="shared" si="84"/>
        <v>0</v>
      </c>
      <c r="AY160" s="80">
        <f t="shared" si="85"/>
        <v>0</v>
      </c>
      <c r="AZ160" s="80">
        <f t="shared" si="86"/>
        <v>40.906877754949967</v>
      </c>
      <c r="BA160" s="80">
        <f t="shared" si="87"/>
        <v>84.923128883519482</v>
      </c>
      <c r="BD160" s="80">
        <v>155</v>
      </c>
      <c r="BE160" s="119">
        <f>[4]军团势力点战斗奖励设计!GN164+求节点(活动投放!$S$86:$S$121,活动投放!AN$86:AN$121,$BD160)</f>
        <v>164.42807037471789</v>
      </c>
      <c r="BF160" s="119">
        <f>[4]军团势力点战斗奖励设计!GO164+求节点(活动投放!$S$86:$S$121,活动投放!AO$86:AO$121,$BD160)</f>
        <v>564.37999810807707</v>
      </c>
      <c r="BG160" s="119">
        <f>[4]军团势力点战斗奖励设计!GP164+求节点(活动投放!$S$86:$S$121,活动投放!AP$86:AP$121,$BD160)</f>
        <v>4663.9220240766253</v>
      </c>
      <c r="BH160" s="119">
        <f>[4]军团势力点战斗奖励设计!GQ164+求节点(活动投放!$S$86:$S$121,活动投放!AQ$86:AQ$121,$BD160)</f>
        <v>3057.0770554666979</v>
      </c>
      <c r="BI160" s="119">
        <f>[4]军团势力点战斗奖励设计!GR164+求节点(活动投放!$S$86:$S$121,活动投放!AR$86:AR$121,$BD160)</f>
        <v>6587.9554330597366</v>
      </c>
      <c r="BJ160" s="119">
        <f>[4]军团势力点战斗奖励设计!GS164+求节点(活动投放!$S$86:$S$121,活动投放!AS$86:AS$121,$BD160)</f>
        <v>740.81260464370757</v>
      </c>
      <c r="BK160" s="119">
        <f>IF($BD160&lt;前期规划!$C$2,0,求节点(装备突破!$N$86:$N$121,装备突破!AQ$86:AQ$121,$BD160))</f>
        <v>0</v>
      </c>
      <c r="BL160" s="119">
        <f>IF($BD160&lt;前期规划!$C$2,0,求节点(装备突破!$N$86:$N$121,装备突破!AR$86:AR$121,$BD160))</f>
        <v>0</v>
      </c>
      <c r="BM160" s="119">
        <f>IF($BD160&lt;前期规划!$C$2,0,求节点(装备突破!$N$86:$N$121,装备突破!AS$86:AS$121,$BD160))</f>
        <v>0</v>
      </c>
      <c r="BN160" s="119">
        <f>IF($BD160&lt;前期规划!$C$2,0,求节点(装备突破!$N$86:$N$121,装备突破!AT$86:AT$121,$BD160))</f>
        <v>0</v>
      </c>
      <c r="BO160" s="119">
        <f>IF($BD160&lt;前期规划!$C$2,0,求节点(装备突破!$N$86:$N$121,装备突破!AU$86:AU$121,$BD160))</f>
        <v>179.54545454545456</v>
      </c>
      <c r="BP160" s="119">
        <f>IF($BD160&lt;前期规划!$C$2,0,求节点(装备突破!$N$86:$N$121,装备突破!AV$86:AV$121,$BD160))</f>
        <v>20.454545454545453</v>
      </c>
      <c r="BQ160" s="80">
        <f t="shared" si="110"/>
        <v>0</v>
      </c>
      <c r="BR160" s="80">
        <f t="shared" si="88"/>
        <v>0</v>
      </c>
      <c r="BS160" s="80">
        <f t="shared" si="89"/>
        <v>0</v>
      </c>
      <c r="BT160" s="80">
        <f t="shared" si="90"/>
        <v>0</v>
      </c>
      <c r="BU160" s="80">
        <f t="shared" si="91"/>
        <v>36.692410006914983</v>
      </c>
      <c r="BV160" s="80">
        <f t="shared" si="92"/>
        <v>36.217505115914598</v>
      </c>
      <c r="BY160" s="80">
        <v>155</v>
      </c>
      <c r="BZ160" s="119">
        <f>[4]军团势力点战斗奖励设计!GT164+求节点(活动投放!$S$126:$S$161,活动投放!AN$126:AN$161,$BY160)</f>
        <v>95.085940621119036</v>
      </c>
      <c r="CA160" s="119">
        <f>[4]军团势力点战斗奖励设计!GU164+求节点(活动投放!$S$126:$S$161,活动投放!AO$126:AO$161,$BY160)</f>
        <v>451.95402547969155</v>
      </c>
      <c r="CB160" s="119">
        <f>[4]军团势力点战斗奖励设计!GV164+求节点(活动投放!$S$126:$S$161,活动投放!AP$126:AP$161,$BY160)</f>
        <v>4759.3052702117211</v>
      </c>
      <c r="CC160" s="119">
        <f>[4]军团势力点战斗奖励设计!GW164+求节点(活动投放!$S$126:$S$161,活动投放!AQ$126:AQ$161,$BY160)</f>
        <v>3109.8064585983134</v>
      </c>
      <c r="CD160" s="119">
        <f>[4]军团势力点战斗奖励设计!GX164+求节点(活动投放!$S$126:$S$161,活动投放!AR$126:AR$161,$BY160)</f>
        <v>6767.5739013966759</v>
      </c>
      <c r="CE160" s="119">
        <f>[4]军团势力点战斗奖励设计!GY164+求节点(活动投放!$S$126:$S$161,活动投放!AS$126:AS$161,$BY160)</f>
        <v>779.94740385481532</v>
      </c>
      <c r="CF160" s="119">
        <f>IF($BY160&lt;前期规划!$C$2,0,求节点(装备突破!$N$126:$N$161,装备突破!AQ$126:AQ$161,$BY160))</f>
        <v>0</v>
      </c>
      <c r="CG160" s="119">
        <f>IF($BY160&lt;前期规划!$C$2,0,求节点(装备突破!$N$126:$N$161,装备突破!AR$126:AR$161,$BY160))</f>
        <v>0</v>
      </c>
      <c r="CH160" s="119">
        <f>IF($BY160&lt;前期规划!$C$2,0,求节点(装备突破!$N$126:$N$161,装备突破!AS$126:AS$161,$BY160))</f>
        <v>0</v>
      </c>
      <c r="CI160" s="119">
        <f>IF($BY160&lt;前期规划!$C$2,0,求节点(装备突破!$N$126:$N$161,装备突破!AT$126:AT$161,$BY160))</f>
        <v>0</v>
      </c>
      <c r="CJ160" s="119">
        <f>IF($BY160&lt;前期规划!$C$2,0,求节点(装备突破!$N$126:$N$161,装备突破!AU$126:AU$161,$BY160))</f>
        <v>210</v>
      </c>
      <c r="CK160" s="119">
        <f>IF($BY160&lt;前期规划!$C$2,0,求节点(装备突破!$N$126:$N$161,装备突破!AV$126:AV$161,$BY160))</f>
        <v>30</v>
      </c>
      <c r="CL160" s="80">
        <f t="shared" si="111"/>
        <v>0</v>
      </c>
      <c r="CM160" s="80">
        <f t="shared" si="93"/>
        <v>0</v>
      </c>
      <c r="CN160" s="80">
        <f t="shared" si="94"/>
        <v>0</v>
      </c>
      <c r="CO160" s="80">
        <f t="shared" si="95"/>
        <v>0</v>
      </c>
      <c r="CP160" s="80">
        <f t="shared" si="96"/>
        <v>32.226542387603217</v>
      </c>
      <c r="CQ160" s="80">
        <f t="shared" si="97"/>
        <v>25.998246795160512</v>
      </c>
      <c r="CT160" s="80">
        <v>155</v>
      </c>
      <c r="CU160" s="119">
        <f>[4]军团势力点战斗奖励设计!GZ164+求节点(活动投放!$S$166:$S$201,活动投放!AN$166:AN$201,$CT160)</f>
        <v>61.628981302607144</v>
      </c>
      <c r="CV160" s="119">
        <f>[4]军团势力点战斗奖励设计!HA164+求节点(活动投放!$S$166:$S$201,活动投放!AO$166:AO$201,$CT160)</f>
        <v>499.85631822137839</v>
      </c>
      <c r="CW160" s="119">
        <f>[4]军团势力点战斗奖励设计!HB164+求节点(活动投放!$S$166:$S$201,活动投放!AP$166:AP$201,$CT160)</f>
        <v>5130.8910443331588</v>
      </c>
      <c r="CX160" s="119">
        <f>[4]军团势力点战斗奖励设计!HC164+求节点(活动投放!$S$166:$S$201,活动投放!AQ$166:AQ$201,$CT160)</f>
        <v>3293.3229044033474</v>
      </c>
      <c r="CY160" s="119">
        <f>[4]军团势力点战斗奖励设计!HD164+求节点(活动投放!$S$166:$S$201,活动投放!AR$166:AR$201,$CT160)</f>
        <v>7212.0644025490328</v>
      </c>
      <c r="CZ160" s="119">
        <f>[4]军团势力点战斗奖励设计!HE164+求节点(活动投放!$S$166:$S$201,活动投放!AS$166:AS$201,$CT160)</f>
        <v>885.07725776724033</v>
      </c>
      <c r="DA160" s="119">
        <f>IF($CT160&lt;前期规划!$C$2,0,求节点(装备突破!$N$166:$N$201,装备突破!AQ$166:AQ$201,$CT160))</f>
        <v>0</v>
      </c>
      <c r="DB160" s="119">
        <f>IF($CT160&lt;前期规划!$C$2,0,求节点(装备突破!$N$166:$N$201,装备突破!AR$166:AR$201,$CT160))</f>
        <v>0</v>
      </c>
      <c r="DC160" s="119">
        <f>IF($CT160&lt;前期规划!$C$2,0,求节点(装备突破!$N$166:$N$201,装备突破!AS$166:AS$201,$CT160))</f>
        <v>0</v>
      </c>
      <c r="DD160" s="119">
        <f>IF($CT160&lt;前期规划!$C$2,0,求节点(装备突破!$N$166:$N$201,装备突破!AT$166:AT$201,$CT160))</f>
        <v>0</v>
      </c>
      <c r="DE160" s="119">
        <f>IF($CT160&lt;前期规划!$C$2,0,求节点(装备突破!$N$166:$N$201,装备突破!AU$166:AU$201,$CT160))</f>
        <v>280</v>
      </c>
      <c r="DF160" s="119">
        <f>IF($CT160&lt;前期规划!$C$2,0,求节点(装备突破!$N$166:$N$201,装备突破!AV$166:AV$201,$CT160))</f>
        <v>40</v>
      </c>
      <c r="DG160" s="80">
        <f t="shared" si="112"/>
        <v>0</v>
      </c>
      <c r="DH160" s="80">
        <f t="shared" si="98"/>
        <v>0</v>
      </c>
      <c r="DI160" s="80">
        <f t="shared" si="99"/>
        <v>0</v>
      </c>
      <c r="DJ160" s="80">
        <f t="shared" si="100"/>
        <v>0</v>
      </c>
      <c r="DK160" s="80">
        <f t="shared" si="101"/>
        <v>25.757372866246545</v>
      </c>
      <c r="DL160" s="80">
        <f t="shared" si="102"/>
        <v>22.126931444181007</v>
      </c>
      <c r="DN160" s="128">
        <f>[4]军团势力点战斗奖励设计!HE164/CZ160</f>
        <v>0.8345444744272229</v>
      </c>
      <c r="DO160" s="128">
        <f>求节点(活动投放!$S$166:$S$201,活动投放!AS$166:AS$201,$CT160)/CZ160</f>
        <v>0.16545552557277698</v>
      </c>
      <c r="DU160" s="140">
        <v>155</v>
      </c>
      <c r="DV160" s="140">
        <f>[4]军团势力点战斗奖励设计!AA164+[4]军团势力点战斗奖励设计!AF164+求节点(活动投放!$S$6:$S$41,活动投放!$BC$6:$BC$41,$DU160)</f>
        <v>709209.26462806086</v>
      </c>
      <c r="DW160" s="140">
        <f>[4]军团势力点战斗奖励设计!AB164+[4]军团势力点战斗奖励设计!AG164+求节点(活动投放!$S$46:$S$81,活动投放!$BC$46:$BC$81,$DU160)</f>
        <v>670480.73856397672</v>
      </c>
      <c r="DX160" s="140">
        <f>[4]军团势力点战斗奖励设计!AC164+[4]军团势力点战斗奖励设计!AH164+求节点(活动投放!$S$86:$S$121,活动投放!$BC$86:$BC$121,$DU160)</f>
        <v>673641.59365788929</v>
      </c>
      <c r="DY160" s="140">
        <f>[4]军团势力点战斗奖励设计!AD164+[4]军团势力点战斗奖励设计!AI164+求节点(活动投放!$S$126:$S$161,活动投放!$BC$126:$BC$161,$DU160)</f>
        <v>676545.1287345445</v>
      </c>
      <c r="DZ160" s="140">
        <f>[4]军团势力点战斗奖励设计!AE164+[4]军团势力点战斗奖励设计!AJ164+求节点(活动投放!$S$166:$S$201,活动投放!$BC$166:$BC$201,$DU160)</f>
        <v>688642.22615870298</v>
      </c>
      <c r="EA160" s="140">
        <f>[4]军团势力点战斗奖励设计!BI164+[4]军团势力点战斗奖励设计!BN164+求节点(活动投放!$S$6:$S$41,活动投放!$BE$6:$BE$41,$DU160)</f>
        <v>1661.5251376725098</v>
      </c>
      <c r="EB160" s="140">
        <f>[4]军团势力点战斗奖励设计!BJ164+[4]军团势力点战斗奖励设计!BO164+求节点(活动投放!$S$46:$S$81,活动投放!$BE$46:$BE$81,$DU160)</f>
        <v>1141.4968706705588</v>
      </c>
      <c r="EC160" s="140">
        <f>[4]军团势力点战斗奖励设计!BK164+[4]军团势力点战斗奖励设计!BP164+求节点(活动投放!$S$86:$S$121,活动投放!$BE$86:$BE$121,$DU160)</f>
        <v>806.95844984072721</v>
      </c>
      <c r="ED160" s="140">
        <f>[4]军团势力点战斗奖励设计!BL164+[4]军团势力点战斗奖励设计!BQ164+求节点(活动投放!$S$126:$S$161,活动投放!$BE$126:$BE$161,$DU160)</f>
        <v>714.40389653568309</v>
      </c>
      <c r="EE160" s="140">
        <f>[4]军团势力点战斗奖励设计!BM164+[4]军团势力点战斗奖励设计!BR164+求节点(活动投放!$S$166:$S$201,活动投放!$BE$166:$BE$201,$DU160)</f>
        <v>867.41199976731616</v>
      </c>
      <c r="EF160" s="140">
        <f t="shared" si="113"/>
        <v>14.22807773709104</v>
      </c>
      <c r="EG160" s="140">
        <f t="shared" si="114"/>
        <v>19.578991871439552</v>
      </c>
      <c r="EH160" s="140">
        <f t="shared" si="115"/>
        <v>27.826364285581608</v>
      </c>
      <c r="EI160" s="140">
        <f t="shared" si="116"/>
        <v>31.56688310423441</v>
      </c>
      <c r="EJ160" s="140">
        <f t="shared" si="117"/>
        <v>26.46348088118955</v>
      </c>
      <c r="EM160" s="140">
        <v>155</v>
      </c>
      <c r="EN160" s="140">
        <f>[4]军团势力点战斗奖励设计!AK164+[4]军团势力点战斗奖励设计!AP164+求节点(活动投放!$S$6:$S$41,活动投放!$BD$6:$BD$41,$EM160)</f>
        <v>687843.62247057178</v>
      </c>
      <c r="EO160" s="140">
        <f>[4]军团势力点战斗奖励设计!AL164+[4]军团势力点战斗奖励设计!AQ164+求节点(活动投放!$S$46:$S$81,活动投放!$BD$46:$BD$81,$EM160)</f>
        <v>690191.62530851632</v>
      </c>
      <c r="EP160" s="140">
        <f>[4]军团势力点战斗奖励设计!AM164+[4]军团势力点战斗奖励设计!AR164+求节点(活动投放!$S$86:$S$121,活动投放!$BD$86:$BD$121,$EM160)</f>
        <v>732257.84586513508</v>
      </c>
      <c r="EQ160" s="140">
        <f>[4]军团势力点战斗奖励设计!AN164+[4]军团势力点战斗奖励设计!AS164+求节点(活动投放!$S$126:$S$161,活动投放!$BD$126:$BD$161,$EM160)</f>
        <v>752783.57636335655</v>
      </c>
      <c r="ER160" s="140">
        <f>[4]军团势力点战斗奖励设计!AO164+[4]军团势力点战斗奖励设计!AT164+求节点(活动投放!$S$166:$S$201,活动投放!$BD$166:$BD$201,$EM160)</f>
        <v>803791.01343822898</v>
      </c>
      <c r="ES160" s="140">
        <f>[4]军团势力点战斗奖励设计!BS164+[4]军团势力点战斗奖励设计!BX164+求节点(活动投放!$S$6:$S$41,活动投放!$BF$6:$BF$41,$EM160)</f>
        <v>13756.872449411441</v>
      </c>
      <c r="ET160" s="140">
        <f>[4]军团势力点战斗奖励设计!BT164+[4]军团势力点战斗奖励设计!BY164+求节点(活动投放!$S$46:$S$81,活动投放!$BF$46:$BF$81,$EM160)</f>
        <v>13803.832506170325</v>
      </c>
      <c r="EU160" s="140">
        <f>[4]军团势力点战斗奖励设计!BU164+[4]军团势力点战斗奖励设计!BZ164+求节点(活动投放!$S$86:$S$121,活动投放!$BF$86:$BF$121,$EM160)</f>
        <v>14645.156917302702</v>
      </c>
      <c r="EV160" s="140">
        <f>[4]军团势力点战斗奖励设计!BV164+[4]军团势力点战斗奖励设计!CA164+求节点(活动投放!$S$126:$S$161,活动投放!$BF$126:$BF$161,$EM160)</f>
        <v>15055.671527267135</v>
      </c>
      <c r="EW160" s="140">
        <f>[4]军团势力点战斗奖励设计!BW164+[4]军团势力点战斗奖励设计!CB164+求节点(活动投放!$S$166:$S$201,活动投放!$BF$166:$BF$201,$EM160)</f>
        <v>16075.820268764584</v>
      </c>
      <c r="EX160" s="140">
        <f t="shared" si="118"/>
        <v>0.99999999999999956</v>
      </c>
      <c r="EY160" s="140">
        <f t="shared" si="119"/>
        <v>1.0000000000000002</v>
      </c>
      <c r="EZ160" s="140">
        <f t="shared" si="120"/>
        <v>1</v>
      </c>
      <c r="FA160" s="140">
        <f t="shared" si="121"/>
        <v>0.99999999999999978</v>
      </c>
      <c r="FB160" s="140">
        <f t="shared" si="122"/>
        <v>0.99999999999999967</v>
      </c>
    </row>
    <row r="161" spans="2:158" x14ac:dyDescent="0.15">
      <c r="B161" s="80">
        <v>156</v>
      </c>
      <c r="C161" s="119">
        <f>[4]军团势力点战斗奖励设计!GB165+求节点(活动投放!$S$6:$S$41,活动投放!AN$6:AN$41,$B161)</f>
        <v>290.98454404687169</v>
      </c>
      <c r="D161" s="119">
        <f>[4]军团势力点战斗奖励设计!GC165+求节点(活动投放!$S$6:$S$41,活动投放!AO$6:AO$41,$B161)</f>
        <v>1134.08449189869</v>
      </c>
      <c r="E161" s="119">
        <f>[4]军团势力点战斗奖励设计!GD165+求节点(活动投放!$S$6:$S$41,活动投放!AP$6:AP$41,$B161)</f>
        <v>4992.6258067669396</v>
      </c>
      <c r="F161" s="119">
        <f>[4]军团势力点战斗奖励设计!GE165+求节点(活动投放!$S$6:$S$41,活动投放!AQ$6:AQ$41,$B161)</f>
        <v>3232.9924573367202</v>
      </c>
      <c r="G161" s="119">
        <f>[4]军团势力点战斗奖励设计!GF165+求节点(活动投放!$S$6:$S$41,活动投放!AR$6:AR$41,$B161)</f>
        <v>6655.9995594976717</v>
      </c>
      <c r="H161" s="119">
        <f>[4]军团势力点战斗奖励设计!GG165+求节点(活动投放!$S$6:$S$41,活动投放!AS$6:AS$41,$B161)</f>
        <v>742.19971206612206</v>
      </c>
      <c r="I161" s="119">
        <f>IF($B161&lt;前期规划!$C$2,0,求节点(装备突破!$N$6:$N$41,装备突破!AQ$6:AQ$41,$B161))</f>
        <v>0</v>
      </c>
      <c r="J161" s="119">
        <f>IF($B161&lt;前期规划!$C$2,0,求节点(装备突破!$N$6:$N$41,装备突破!AR$6:AR$41,$B161))</f>
        <v>0</v>
      </c>
      <c r="K161" s="119">
        <f>IF($B161&lt;前期规划!$C$2,0,求节点(装备突破!$N$6:$N$41,装备突破!AS$6:AS$41,$B161))</f>
        <v>0</v>
      </c>
      <c r="L161" s="119">
        <f>IF($B161&lt;前期规划!$C$2,0,求节点(装备突破!$N$6:$N$41,装备突破!AT$6:AT$41,$B161))</f>
        <v>0</v>
      </c>
      <c r="M161" s="119">
        <f>IF($B161&lt;前期规划!$C$2,0,求节点(装备突破!$N$6:$N$41,装备突破!AU$6:AU$41,$B161))</f>
        <v>117.54545454545456</v>
      </c>
      <c r="N161" s="119">
        <f>IF($B161&lt;前期规划!$C$2,0,求节点(装备突破!$N$6:$N$41,装备突破!AV$6:AV$41,$B161))</f>
        <v>2.4545454545454541</v>
      </c>
      <c r="O161" s="80">
        <f t="shared" si="103"/>
        <v>0</v>
      </c>
      <c r="P161" s="80">
        <f t="shared" si="104"/>
        <v>0</v>
      </c>
      <c r="Q161" s="80">
        <f t="shared" si="105"/>
        <v>0</v>
      </c>
      <c r="R161" s="80">
        <f t="shared" si="106"/>
        <v>0</v>
      </c>
      <c r="S161" s="80">
        <f t="shared" si="107"/>
        <v>56.6248995780931</v>
      </c>
      <c r="T161" s="80">
        <f t="shared" si="108"/>
        <v>302.37766047138314</v>
      </c>
      <c r="V161" s="128">
        <f>[4]军团势力点战斗奖励设计!GD165/E161</f>
        <v>0.99615903222416646</v>
      </c>
      <c r="W161" s="128">
        <f>求节点(活动投放!$S$6:$S$41,活动投放!AP$6:AP$41,$B161)/E161</f>
        <v>3.8409677758334424E-3</v>
      </c>
      <c r="Y161" s="128">
        <f>[4]军团势力点战斗奖励设计!GE165/F161</f>
        <v>0.99715314938024702</v>
      </c>
      <c r="Z161" s="128">
        <f>求节点(活动投放!$S$6:$S$41,活动投放!AQ$6:AQ$41,$B161)/F161</f>
        <v>2.8468506197530416E-3</v>
      </c>
      <c r="AB161" s="128">
        <f>[4]军团势力点战斗奖励设计!GF165/G161</f>
        <v>0.99735658306957442</v>
      </c>
      <c r="AC161" s="128">
        <f>求节点(活动投放!$S$6:$S$41,活动投放!AR$6:AR$41,$B161)/G161</f>
        <v>2.6434169304256497E-3</v>
      </c>
      <c r="AE161" s="128">
        <f>[4]军团势力点战斗奖励设计!GG165/H161</f>
        <v>0.9938033403575014</v>
      </c>
      <c r="AF161" s="128">
        <f>求节点(活动投放!$S$6:$S$41,活动投放!AS$6:AS$41,$B161)/H161</f>
        <v>6.196659642498578E-3</v>
      </c>
      <c r="AI161" s="80">
        <v>156</v>
      </c>
      <c r="AJ161" s="119">
        <f>[4]军团势力点战斗奖励设计!GH165+求节点(活动投放!$S$46:$S$81,活动投放!AN$46:AN$81,$AI161)</f>
        <v>234.2504143508647</v>
      </c>
      <c r="AK161" s="119">
        <f>[4]军团势力点战斗奖励设计!GI165+求节点(活动投放!$S$46:$S$81,活动投放!AO$46:AO$81,$AI161)</f>
        <v>807.71890566714387</v>
      </c>
      <c r="AL161" s="119">
        <f>[4]军团势力点战斗奖励设计!GJ165+求节点(活动投放!$S$46:$S$81,活动投放!AP$46:AP$81,$AI161)</f>
        <v>5065.8219621693424</v>
      </c>
      <c r="AM161" s="119">
        <f>[4]军团势力点战斗奖励设计!GK165+求节点(活动投放!$S$46:$S$81,活动投放!AQ$46:AQ$81,$AI161)</f>
        <v>3306.0879557372355</v>
      </c>
      <c r="AN161" s="119">
        <f>[4]军团势力点战斗奖励设计!GL165+求节点(活动投放!$S$46:$S$81,活动投放!AR$46:AR$81,$AI161)</f>
        <v>7022.1830160653453</v>
      </c>
      <c r="AO161" s="119">
        <f>[4]军团势力点战斗奖励设计!GM165+求节点(活动投放!$S$46:$S$81,活动投放!AS$46:AS$81,$AI161)</f>
        <v>785.02284567275899</v>
      </c>
      <c r="AP161" s="119">
        <f>IF($AI161&lt;前期规划!$C$2,0,求节点(装备突破!$N$46:$N$81,装备突破!AQ$46:AQ$81,$AI161))</f>
        <v>0</v>
      </c>
      <c r="AQ161" s="119">
        <f>IF($AI161&lt;前期规划!$C$2,0,求节点(装备突破!$N$46:$N$81,装备突破!AR$46:AR$81,$AI161))</f>
        <v>0</v>
      </c>
      <c r="AR161" s="119">
        <f>IF($AI161&lt;前期规划!$C$2,0,求节点(装备突破!$N$46:$N$81,装备突破!AS$46:AS$81,$AI161))</f>
        <v>0</v>
      </c>
      <c r="AS161" s="119">
        <f>IF($AI161&lt;前期规划!$C$2,0,求节点(装备突破!$N$46:$N$81,装备突破!AT$46:AT$81,$AI161))</f>
        <v>0</v>
      </c>
      <c r="AT161" s="119">
        <f>IF($AI161&lt;前期规划!$C$2,0,求节点(装备突破!$N$46:$N$81,装备突破!AU$46:AU$81,$AI161))</f>
        <v>151.81818181818181</v>
      </c>
      <c r="AU161" s="119">
        <f>IF($AI161&lt;前期规划!$C$2,0,求节点(装备突破!$N$46:$N$81,装备突破!AV$46:AV$81,$AI161))</f>
        <v>8.1818181818181817</v>
      </c>
      <c r="AV161" s="80">
        <f t="shared" si="109"/>
        <v>0</v>
      </c>
      <c r="AW161" s="80">
        <f t="shared" si="83"/>
        <v>0</v>
      </c>
      <c r="AX161" s="80">
        <f t="shared" si="84"/>
        <v>0</v>
      </c>
      <c r="AY161" s="80">
        <f t="shared" si="85"/>
        <v>0</v>
      </c>
      <c r="AZ161" s="80">
        <f t="shared" si="86"/>
        <v>46.253900105819639</v>
      </c>
      <c r="BA161" s="80">
        <f t="shared" si="87"/>
        <v>95.947236693337217</v>
      </c>
      <c r="BD161" s="80">
        <v>156</v>
      </c>
      <c r="BE161" s="119">
        <f>[4]军团势力点战斗奖励设计!GN165+求节点(活动投放!$S$86:$S$121,活动投放!AN$86:AN$121,$BD161)</f>
        <v>164.42807037471789</v>
      </c>
      <c r="BF161" s="119">
        <f>[4]军团势力点战斗奖励设计!GO165+求节点(活动投放!$S$86:$S$121,活动投放!AO$86:AO$121,$BD161)</f>
        <v>564.37999810807707</v>
      </c>
      <c r="BG161" s="119">
        <f>[4]军团势力点战斗奖励设计!GP165+求节点(活动投放!$S$86:$S$121,活动投放!AP$86:AP$121,$BD161)</f>
        <v>5241.5396939216671</v>
      </c>
      <c r="BH161" s="119">
        <f>[4]军团势力点战斗奖励设计!GQ165+求节点(活动投放!$S$86:$S$121,活动投放!AQ$86:AQ$121,$BD161)</f>
        <v>3442.1555020300593</v>
      </c>
      <c r="BI161" s="119">
        <f>[4]军团势力点战斗奖励设计!GR165+求节点(活动投放!$S$86:$S$121,活动投放!AR$86:AR$121,$BD161)</f>
        <v>7454.381937827301</v>
      </c>
      <c r="BJ161" s="119">
        <f>[4]军团势力点战斗奖励设计!GS165+求节点(活动投放!$S$86:$S$121,活动投放!AS$86:AS$121,$BD161)</f>
        <v>837.08221628454794</v>
      </c>
      <c r="BK161" s="119">
        <f>IF($BD161&lt;前期规划!$C$2,0,求节点(装备突破!$N$86:$N$121,装备突破!AQ$86:AQ$121,$BD161))</f>
        <v>0</v>
      </c>
      <c r="BL161" s="119">
        <f>IF($BD161&lt;前期规划!$C$2,0,求节点(装备突破!$N$86:$N$121,装备突破!AR$86:AR$121,$BD161))</f>
        <v>0</v>
      </c>
      <c r="BM161" s="119">
        <f>IF($BD161&lt;前期规划!$C$2,0,求节点(装备突破!$N$86:$N$121,装备突破!AS$86:AS$121,$BD161))</f>
        <v>0</v>
      </c>
      <c r="BN161" s="119">
        <f>IF($BD161&lt;前期规划!$C$2,0,求节点(装备突破!$N$86:$N$121,装备突破!AT$86:AT$121,$BD161))</f>
        <v>0</v>
      </c>
      <c r="BO161" s="119">
        <f>IF($BD161&lt;前期规划!$C$2,0,求节点(装备突破!$N$86:$N$121,装备突破!AU$86:AU$121,$BD161))</f>
        <v>179.54545454545456</v>
      </c>
      <c r="BP161" s="119">
        <f>IF($BD161&lt;前期规划!$C$2,0,求节点(装备突破!$N$86:$N$121,装备突破!AV$86:AV$121,$BD161))</f>
        <v>20.454545454545453</v>
      </c>
      <c r="BQ161" s="80">
        <f t="shared" si="110"/>
        <v>0</v>
      </c>
      <c r="BR161" s="80">
        <f t="shared" si="88"/>
        <v>0</v>
      </c>
      <c r="BS161" s="80">
        <f t="shared" si="89"/>
        <v>0</v>
      </c>
      <c r="BT161" s="80">
        <f t="shared" si="90"/>
        <v>0</v>
      </c>
      <c r="BU161" s="80">
        <f t="shared" si="91"/>
        <v>41.518076615746992</v>
      </c>
      <c r="BV161" s="80">
        <f t="shared" si="92"/>
        <v>40.924019462800125</v>
      </c>
      <c r="BY161" s="80">
        <v>156</v>
      </c>
      <c r="BZ161" s="119">
        <f>[4]军团势力点战斗奖励设计!GT165+求节点(活动投放!$S$126:$S$161,活动投放!AN$126:AN$161,$BY161)</f>
        <v>95.085940621119036</v>
      </c>
      <c r="CA161" s="119">
        <f>[4]军团势力点战斗奖励设计!GU165+求节点(活动投放!$S$126:$S$161,活动投放!AO$126:AO$161,$BY161)</f>
        <v>451.95402547969155</v>
      </c>
      <c r="CB161" s="119">
        <f>[4]军团势力点战斗奖励设计!GV165+求节点(活动投放!$S$126:$S$161,活动投放!AP$126:AP$161,$BY161)</f>
        <v>5336.9229400567638</v>
      </c>
      <c r="CC161" s="119">
        <f>[4]军团势力点战斗奖励设计!GW165+求节点(活动投放!$S$126:$S$161,活动投放!AQ$126:AQ$161,$BY161)</f>
        <v>3494.8849051616753</v>
      </c>
      <c r="CD161" s="119">
        <f>[4]军团势力点战斗奖励设计!GX165+求节点(活动投放!$S$126:$S$161,活动投放!AR$126:AR$161,$BY161)</f>
        <v>7634.0004061642394</v>
      </c>
      <c r="CE161" s="119">
        <f>[4]军团势力点战斗奖励设计!GY165+求节点(活动投放!$S$126:$S$161,活动投放!AS$126:AS$161,$BY161)</f>
        <v>876.2170154956558</v>
      </c>
      <c r="CF161" s="119">
        <f>IF($BY161&lt;前期规划!$C$2,0,求节点(装备突破!$N$126:$N$161,装备突破!AQ$126:AQ$161,$BY161))</f>
        <v>0</v>
      </c>
      <c r="CG161" s="119">
        <f>IF($BY161&lt;前期规划!$C$2,0,求节点(装备突破!$N$126:$N$161,装备突破!AR$126:AR$161,$BY161))</f>
        <v>0</v>
      </c>
      <c r="CH161" s="119">
        <f>IF($BY161&lt;前期规划!$C$2,0,求节点(装备突破!$N$126:$N$161,装备突破!AS$126:AS$161,$BY161))</f>
        <v>0</v>
      </c>
      <c r="CI161" s="119">
        <f>IF($BY161&lt;前期规划!$C$2,0,求节点(装备突破!$N$126:$N$161,装备突破!AT$126:AT$161,$BY161))</f>
        <v>0</v>
      </c>
      <c r="CJ161" s="119">
        <f>IF($BY161&lt;前期规划!$C$2,0,求节点(装备突破!$N$126:$N$161,装备突破!AU$126:AU$161,$BY161))</f>
        <v>210</v>
      </c>
      <c r="CK161" s="119">
        <f>IF($BY161&lt;前期规划!$C$2,0,求节点(装备突破!$N$126:$N$161,装备突破!AV$126:AV$161,$BY161))</f>
        <v>30</v>
      </c>
      <c r="CL161" s="80">
        <f t="shared" si="111"/>
        <v>0</v>
      </c>
      <c r="CM161" s="80">
        <f t="shared" si="93"/>
        <v>0</v>
      </c>
      <c r="CN161" s="80">
        <f t="shared" si="94"/>
        <v>0</v>
      </c>
      <c r="CO161" s="80">
        <f t="shared" si="95"/>
        <v>0</v>
      </c>
      <c r="CP161" s="80">
        <f t="shared" si="96"/>
        <v>36.352382886496379</v>
      </c>
      <c r="CQ161" s="80">
        <f t="shared" si="97"/>
        <v>29.207233849855193</v>
      </c>
      <c r="CT161" s="80">
        <v>156</v>
      </c>
      <c r="CU161" s="119">
        <f>[4]军团势力点战斗奖励设计!GZ165+求节点(活动投放!$S$166:$S$201,活动投放!AN$166:AN$201,$CT161)</f>
        <v>61.628981302607144</v>
      </c>
      <c r="CV161" s="119">
        <f>[4]军团势力点战斗奖励设计!HA165+求节点(活动投放!$S$166:$S$201,活动投放!AO$166:AO$201,$CT161)</f>
        <v>499.85631822137839</v>
      </c>
      <c r="CW161" s="119">
        <f>[4]军团势力点战斗奖励设计!HB165+求节点(活动投放!$S$166:$S$201,活动投放!AP$166:AP$201,$CT161)</f>
        <v>5709.4067477968856</v>
      </c>
      <c r="CX161" s="119">
        <f>[4]军团势力点战斗奖励设计!HC165+求节点(活动投放!$S$166:$S$201,活动投放!AQ$166:AQ$201,$CT161)</f>
        <v>3679.0000400458316</v>
      </c>
      <c r="CY161" s="119">
        <f>[4]军团势力点战斗奖励设计!HD165+求节点(活动投放!$S$166:$S$201,活动投放!AR$166:AR$201,$CT161)</f>
        <v>8079.8379577446212</v>
      </c>
      <c r="CZ161" s="119">
        <f>[4]军团势力点战斗奖励设计!HE165+求节点(活动投放!$S$166:$S$201,活动投放!AS$166:AS$201,$CT161)</f>
        <v>981.49654167786139</v>
      </c>
      <c r="DA161" s="119">
        <f>IF($CT161&lt;前期规划!$C$2,0,求节点(装备突破!$N$166:$N$201,装备突破!AQ$166:AQ$201,$CT161))</f>
        <v>0</v>
      </c>
      <c r="DB161" s="119">
        <f>IF($CT161&lt;前期规划!$C$2,0,求节点(装备突破!$N$166:$N$201,装备突破!AR$166:AR$201,$CT161))</f>
        <v>0</v>
      </c>
      <c r="DC161" s="119">
        <f>IF($CT161&lt;前期规划!$C$2,0,求节点(装备突破!$N$166:$N$201,装备突破!AS$166:AS$201,$CT161))</f>
        <v>0</v>
      </c>
      <c r="DD161" s="119">
        <f>IF($CT161&lt;前期规划!$C$2,0,求节点(装备突破!$N$166:$N$201,装备突破!AT$166:AT$201,$CT161))</f>
        <v>0</v>
      </c>
      <c r="DE161" s="119">
        <f>IF($CT161&lt;前期规划!$C$2,0,求节点(装备突破!$N$166:$N$201,装备突破!AU$166:AU$201,$CT161))</f>
        <v>280</v>
      </c>
      <c r="DF161" s="119">
        <f>IF($CT161&lt;前期规划!$C$2,0,求节点(装备突破!$N$166:$N$201,装备突破!AV$166:AV$201,$CT161))</f>
        <v>40</v>
      </c>
      <c r="DG161" s="80">
        <f t="shared" si="112"/>
        <v>0</v>
      </c>
      <c r="DH161" s="80">
        <f t="shared" si="98"/>
        <v>0</v>
      </c>
      <c r="DI161" s="80">
        <f t="shared" si="99"/>
        <v>0</v>
      </c>
      <c r="DJ161" s="80">
        <f t="shared" si="100"/>
        <v>0</v>
      </c>
      <c r="DK161" s="80">
        <f t="shared" si="101"/>
        <v>28.85656413480222</v>
      </c>
      <c r="DL161" s="80">
        <f t="shared" si="102"/>
        <v>24.537413541946535</v>
      </c>
      <c r="DN161" s="128">
        <f>[4]军团势力点战斗奖励设计!HE165/CZ161</f>
        <v>0.85079833026609419</v>
      </c>
      <c r="DO161" s="128">
        <f>求节点(活动投放!$S$166:$S$201,活动投放!AS$166:AS$201,$CT161)/CZ161</f>
        <v>0.14920166973390578</v>
      </c>
      <c r="DU161" s="140">
        <v>156</v>
      </c>
      <c r="DV161" s="140">
        <f>[4]军团势力点战斗奖励设计!AA165+[4]军团势力点战斗奖励设计!AF165+求节点(活动投放!$S$6:$S$41,活动投放!$BC$6:$BC$41,$DU161)</f>
        <v>759100.02122162736</v>
      </c>
      <c r="DW161" s="140">
        <f>[4]军团势力点战斗奖励设计!AB165+[4]军团势力点战斗奖励设计!AG165+求节点(活动投放!$S$46:$S$81,活动投放!$BC$46:$BC$81,$DU161)</f>
        <v>754292.33856621129</v>
      </c>
      <c r="DX161" s="140">
        <f>[4]军团势力点战斗奖励设计!AC165+[4]军团势力点战斗奖励设计!AH165+求节点(活动投放!$S$86:$S$121,活动投放!$BC$86:$BC$121,$DU161)</f>
        <v>760037.39897659235</v>
      </c>
      <c r="DY161" s="140">
        <f>[4]军团势力点战斗奖励设计!AD165+[4]军团势力点战斗奖励设计!AI165+求节点(活动投放!$S$126:$S$161,活动投放!$BC$126:$BC$161,$DU161)</f>
        <v>762940.93405324756</v>
      </c>
      <c r="DZ161" s="140">
        <f>[4]军团势力点战斗奖励设计!AE165+[4]军团势力点战斗奖励设计!AJ165+求节点(活动投放!$S$166:$S$201,活动投放!$BC$166:$BC$201,$DU161)</f>
        <v>775187.70374718681</v>
      </c>
      <c r="EA161" s="140">
        <f>[4]军团势力点战斗奖励设计!BI165+[4]军团势力点战斗奖励设计!BN165+求节点(活动投放!$S$6:$S$41,活动投放!$BE$6:$BE$41,$DU161)</f>
        <v>1661.5251376725098</v>
      </c>
      <c r="EB161" s="140">
        <f>[4]军团势力点战斗奖励设计!BJ165+[4]军团势力点战斗奖励设计!BO165+求节点(活动投放!$S$46:$S$81,活动投放!$BE$46:$BE$81,$DU161)</f>
        <v>1141.4968706705588</v>
      </c>
      <c r="EC161" s="140">
        <f>[4]军团势力点战斗奖励设计!BK165+[4]军团势力点战斗奖励设计!BP165+求节点(活动投放!$S$86:$S$121,活动投放!$BE$86:$BE$121,$DU161)</f>
        <v>806.95844984072721</v>
      </c>
      <c r="ED161" s="140">
        <f>[4]军团势力点战斗奖励设计!BL165+[4]军团势力点战斗奖励设计!BQ165+求节点(活动投放!$S$126:$S$161,活动投放!$BE$126:$BE$161,$DU161)</f>
        <v>714.40389653568309</v>
      </c>
      <c r="EE161" s="140">
        <f>[4]军团势力点战斗奖励设计!BM165+[4]军团势力点战斗奖励设计!BR165+求节点(活动投放!$S$166:$S$201,活动投放!$BE$166:$BE$201,$DU161)</f>
        <v>867.41199976731616</v>
      </c>
      <c r="EF161" s="140">
        <f t="shared" si="113"/>
        <v>15.228980571528526</v>
      </c>
      <c r="EG161" s="140">
        <f t="shared" si="114"/>
        <v>22.02640988182214</v>
      </c>
      <c r="EH161" s="140">
        <f t="shared" si="115"/>
        <v>31.395148004072336</v>
      </c>
      <c r="EI161" s="140">
        <f t="shared" si="116"/>
        <v>35.598020380018092</v>
      </c>
      <c r="EJ161" s="140">
        <f t="shared" si="117"/>
        <v>29.789292898689105</v>
      </c>
      <c r="EM161" s="140">
        <v>156</v>
      </c>
      <c r="EN161" s="140">
        <f>[4]军团势力点战斗奖励设计!AK165+[4]军团势力点战斗奖励设计!AP165+求节点(活动投放!$S$6:$S$41,活动投放!$BD$6:$BD$41,$EM161)</f>
        <v>739634.97931532178</v>
      </c>
      <c r="EO161" s="140">
        <f>[4]军团势力点战斗奖励设计!AL165+[4]军团势力点战斗奖励设计!AQ165+求节点(活动投放!$S$46:$S$81,活动投放!$BD$46:$BD$81,$EM161)</f>
        <v>780388.87102520687</v>
      </c>
      <c r="EP161" s="140">
        <f>[4]军团势力点战斗奖励设计!AM165+[4]军团势力点战斗奖励设计!AR165+求节点(活动投放!$S$86:$S$121,活动投放!$BD$86:$BD$121,$EM161)</f>
        <v>828527.45750597562</v>
      </c>
      <c r="EQ161" s="140">
        <f>[4]军团势力点战斗奖励设计!AN165+[4]军团势力点战斗奖励设计!AS165+求节点(活动投放!$S$126:$S$161,活动投放!$BD$126:$BD$161,$EM161)</f>
        <v>849053.18800419709</v>
      </c>
      <c r="ER161" s="140">
        <f>[4]军团势力点战斗奖励设计!AO165+[4]军团势力点战斗奖励设计!AT165+求节点(活动投放!$S$166:$S$201,活动投放!$BD$166:$BD$201,$EM161)</f>
        <v>900210.29734885017</v>
      </c>
      <c r="ES161" s="140">
        <f>[4]军团势力点战斗奖励设计!BS165+[4]军团势力点战斗奖励设计!BX165+求节点(活动投放!$S$6:$S$41,活动投放!$BF$6:$BF$41,$EM161)</f>
        <v>14792.699586306442</v>
      </c>
      <c r="ET161" s="140">
        <f>[4]军团势力点战斗奖励设计!BT165+[4]军团势力点战斗奖励设计!BY165+求节点(活动投放!$S$46:$S$81,活动投放!$BF$46:$BF$81,$EM161)</f>
        <v>15607.777420504135</v>
      </c>
      <c r="EU161" s="140">
        <f>[4]军团势力点战斗奖励设计!BU165+[4]军团势力点战斗奖励设计!BZ165+求节点(活动投放!$S$86:$S$121,活动投放!$BF$86:$BF$121,$EM161)</f>
        <v>16570.54915011951</v>
      </c>
      <c r="EV161" s="140">
        <f>[4]军团势力点战斗奖励设计!BV165+[4]军团势力点战斗奖励设计!CA165+求节点(活动投放!$S$126:$S$161,活动投放!$BF$126:$BF$161,$EM161)</f>
        <v>16981.063760083947</v>
      </c>
      <c r="EW161" s="140">
        <f>[4]军团势力点战斗奖励设计!BW165+[4]军团势力点战斗奖励设计!CB165+求节点(活动投放!$S$166:$S$201,活动投放!$BF$166:$BF$201,$EM161)</f>
        <v>18004.205946977007</v>
      </c>
      <c r="EX161" s="140">
        <f t="shared" si="118"/>
        <v>0.99999999999999956</v>
      </c>
      <c r="EY161" s="140">
        <f t="shared" si="119"/>
        <v>1.0000000000000002</v>
      </c>
      <c r="EZ161" s="140">
        <f t="shared" si="120"/>
        <v>1.0000000000000002</v>
      </c>
      <c r="FA161" s="140">
        <f t="shared" si="121"/>
        <v>0.99999999999999956</v>
      </c>
      <c r="FB161" s="140">
        <f t="shared" si="122"/>
        <v>0.99999999999999978</v>
      </c>
    </row>
    <row r="162" spans="2:158" x14ac:dyDescent="0.15">
      <c r="B162" s="80">
        <v>157</v>
      </c>
      <c r="C162" s="119">
        <f>[4]军团势力点战斗奖励设计!GB166+求节点(活动投放!$S$6:$S$41,活动投放!AN$6:AN$41,$B162)</f>
        <v>290.98454404687169</v>
      </c>
      <c r="D162" s="119">
        <f>[4]军团势力点战斗奖励设计!GC166+求节点(活动投放!$S$6:$S$41,活动投放!AO$6:AO$41,$B162)</f>
        <v>1134.08449189869</v>
      </c>
      <c r="E162" s="119">
        <f>[4]军团势力点战斗奖励设计!GD166+求节点(活动投放!$S$6:$S$41,活动投放!AP$6:AP$41,$B162)</f>
        <v>5325.6774178966416</v>
      </c>
      <c r="F162" s="119">
        <f>[4]军团势力点战斗奖励设计!GE166+求节点(活动投放!$S$6:$S$41,活动投放!AQ$6:AQ$41,$B162)</f>
        <v>3455.0268647565213</v>
      </c>
      <c r="G162" s="119">
        <f>[4]军团势力点战斗奖励设计!GF166+求节点(活动投放!$S$6:$S$41,活动投放!AR$6:AR$41,$B162)</f>
        <v>7155.5769761922247</v>
      </c>
      <c r="H162" s="119">
        <f>[4]军团势力点战斗奖励设计!GG166+求节点(活动投放!$S$6:$S$41,活动投放!AS$6:AS$41,$B162)</f>
        <v>797.70831392107232</v>
      </c>
      <c r="I162" s="119">
        <f>IF($B162&lt;前期规划!$C$2,0,求节点(装备突破!$N$6:$N$41,装备突破!AQ$6:AQ$41,$B162))</f>
        <v>0</v>
      </c>
      <c r="J162" s="119">
        <f>IF($B162&lt;前期规划!$C$2,0,求节点(装备突破!$N$6:$N$41,装备突破!AR$6:AR$41,$B162))</f>
        <v>0</v>
      </c>
      <c r="K162" s="119">
        <f>IF($B162&lt;前期规划!$C$2,0,求节点(装备突破!$N$6:$N$41,装备突破!AS$6:AS$41,$B162))</f>
        <v>0</v>
      </c>
      <c r="L162" s="119">
        <f>IF($B162&lt;前期规划!$C$2,0,求节点(装备突破!$N$6:$N$41,装备突破!AT$6:AT$41,$B162))</f>
        <v>0</v>
      </c>
      <c r="M162" s="119">
        <f>IF($B162&lt;前期规划!$C$2,0,求节点(装备突破!$N$6:$N$41,装备突破!AU$6:AU$41,$B162))</f>
        <v>117.54545454545456</v>
      </c>
      <c r="N162" s="119">
        <f>IF($B162&lt;前期规划!$C$2,0,求节点(装备突破!$N$6:$N$41,装备突破!AV$6:AV$41,$B162))</f>
        <v>2.4545454545454541</v>
      </c>
      <c r="O162" s="80">
        <f t="shared" si="103"/>
        <v>0</v>
      </c>
      <c r="P162" s="80">
        <f t="shared" si="104"/>
        <v>0</v>
      </c>
      <c r="Q162" s="80">
        <f t="shared" si="105"/>
        <v>0</v>
      </c>
      <c r="R162" s="80">
        <f t="shared" si="106"/>
        <v>0</v>
      </c>
      <c r="S162" s="80">
        <f t="shared" si="107"/>
        <v>60.874978142393239</v>
      </c>
      <c r="T162" s="80">
        <f t="shared" si="108"/>
        <v>324.99227604191839</v>
      </c>
      <c r="V162" s="128">
        <f>[4]军团势力点战斗奖励设计!GD166/E162</f>
        <v>0.99639923462578772</v>
      </c>
      <c r="W162" s="128">
        <f>求节点(活动投放!$S$6:$S$41,活动投放!AP$6:AP$41,$B162)/E162</f>
        <v>3.6007653742122364E-3</v>
      </c>
      <c r="Y162" s="128">
        <f>[4]军团势力点战斗奖励设计!GE166/F162</f>
        <v>0.99733609985070992</v>
      </c>
      <c r="Z162" s="128">
        <f>求节点(活动投放!$S$6:$S$41,活动投放!AQ$6:AQ$41,$B162)/F162</f>
        <v>2.6639001492900273E-3</v>
      </c>
      <c r="AB162" s="128">
        <f>[4]军团势力点战斗奖励设计!GF166/G162</f>
        <v>0.99754113721604543</v>
      </c>
      <c r="AC162" s="128">
        <f>求节点(活动投放!$S$6:$S$41,活动投放!AR$6:AR$41,$B162)/G162</f>
        <v>2.4588627839546504E-3</v>
      </c>
      <c r="AE162" s="128">
        <f>[4]军团势力点战斗奖励设计!GG166/H162</f>
        <v>0.99423453545340723</v>
      </c>
      <c r="AF162" s="128">
        <f>求节点(活动投放!$S$6:$S$41,活动投放!AS$6:AS$41,$B162)/H162</f>
        <v>5.7654645465927265E-3</v>
      </c>
      <c r="AI162" s="80">
        <v>157</v>
      </c>
      <c r="AJ162" s="119">
        <f>[4]军团势力点战斗奖励设计!GH166+求节点(活动投放!$S$46:$S$81,活动投放!AN$46:AN$81,$AI162)</f>
        <v>234.2504143508647</v>
      </c>
      <c r="AK162" s="119">
        <f>[4]军团势力点战斗奖励设计!GI166+求节点(活动投放!$S$46:$S$81,活动投放!AO$46:AO$81,$AI162)</f>
        <v>807.71890566714387</v>
      </c>
      <c r="AL162" s="119">
        <f>[4]军团势力点战斗奖励设计!GJ166+求节点(活动投放!$S$46:$S$81,活动投放!AP$46:AP$81,$AI162)</f>
        <v>5411.0956507716946</v>
      </c>
      <c r="AM162" s="119">
        <f>[4]军团势力点战斗奖励设计!GK166+求节点(活动投放!$S$46:$S$81,活动投放!AQ$46:AQ$81,$AI162)</f>
        <v>3536.27041480547</v>
      </c>
      <c r="AN162" s="119">
        <f>[4]军团势力点战斗奖励设计!GL166+求节点(活动投放!$S$46:$S$81,活动投放!AR$46:AR$81,$AI162)</f>
        <v>7540.0935489688736</v>
      </c>
      <c r="AO162" s="119">
        <f>[4]军团势力点战斗奖励设计!GM166+求节点(活动投放!$S$46:$S$81,活动投放!AS$46:AS$81,$AI162)</f>
        <v>842.56846043981761</v>
      </c>
      <c r="AP162" s="119">
        <f>IF($AI162&lt;前期规划!$C$2,0,求节点(装备突破!$N$46:$N$81,装备突破!AQ$46:AQ$81,$AI162))</f>
        <v>0</v>
      </c>
      <c r="AQ162" s="119">
        <f>IF($AI162&lt;前期规划!$C$2,0,求节点(装备突破!$N$46:$N$81,装备突破!AR$46:AR$81,$AI162))</f>
        <v>0</v>
      </c>
      <c r="AR162" s="119">
        <f>IF($AI162&lt;前期规划!$C$2,0,求节点(装备突破!$N$46:$N$81,装备突破!AS$46:AS$81,$AI162))</f>
        <v>0</v>
      </c>
      <c r="AS162" s="119">
        <f>IF($AI162&lt;前期规划!$C$2,0,求节点(装备突破!$N$46:$N$81,装备突破!AT$46:AT$81,$AI162))</f>
        <v>0</v>
      </c>
      <c r="AT162" s="119">
        <f>IF($AI162&lt;前期规划!$C$2,0,求节点(装备突破!$N$46:$N$81,装备突破!AU$46:AU$81,$AI162))</f>
        <v>151.81818181818181</v>
      </c>
      <c r="AU162" s="119">
        <f>IF($AI162&lt;前期规划!$C$2,0,求节点(装备突破!$N$46:$N$81,装备突破!AV$46:AV$81,$AI162))</f>
        <v>8.1818181818181817</v>
      </c>
      <c r="AV162" s="80">
        <f t="shared" si="109"/>
        <v>0</v>
      </c>
      <c r="AW162" s="80">
        <f t="shared" si="83"/>
        <v>0</v>
      </c>
      <c r="AX162" s="80">
        <f t="shared" si="84"/>
        <v>0</v>
      </c>
      <c r="AY162" s="80">
        <f t="shared" si="85"/>
        <v>0</v>
      </c>
      <c r="AZ162" s="80">
        <f t="shared" si="86"/>
        <v>49.66528684949558</v>
      </c>
      <c r="BA162" s="80">
        <f t="shared" si="87"/>
        <v>102.98058960931104</v>
      </c>
      <c r="BD162" s="80">
        <v>157</v>
      </c>
      <c r="BE162" s="119">
        <f>[4]军团势力点战斗奖励设计!GN166+求节点(活动投放!$S$86:$S$121,活动投放!AN$86:AN$121,$BD162)</f>
        <v>164.42807037471789</v>
      </c>
      <c r="BF162" s="119">
        <f>[4]军团势力点战斗奖励设计!GO166+求节点(活动投放!$S$86:$S$121,活动投放!AO$86:AO$121,$BD162)</f>
        <v>564.37999810807707</v>
      </c>
      <c r="BG162" s="119">
        <f>[4]军团势力点战斗奖励设计!GP166+求节点(活动投放!$S$86:$S$121,活动投放!AP$86:AP$121,$BD162)</f>
        <v>5602.6104176574208</v>
      </c>
      <c r="BH162" s="119">
        <f>[4]军团势力点战斗奖励设计!GQ166+求节点(活动投放!$S$86:$S$121,活动投放!AQ$86:AQ$121,$BD162)</f>
        <v>3682.8693178538947</v>
      </c>
      <c r="BI162" s="119">
        <f>[4]军团势力点战斗奖励设计!GR166+求节点(活动投放!$S$86:$S$121,活动投放!AR$86:AR$121,$BD162)</f>
        <v>7995.9880234309303</v>
      </c>
      <c r="BJ162" s="119">
        <f>[4]军团势力点战斗奖励设计!GS166+求节点(活动投放!$S$86:$S$121,活动投放!AS$86:AS$121,$BD162)</f>
        <v>897.26067024050678</v>
      </c>
      <c r="BK162" s="119">
        <f>IF($BD162&lt;前期规划!$C$2,0,求节点(装备突破!$N$86:$N$121,装备突破!AQ$86:AQ$121,$BD162))</f>
        <v>0</v>
      </c>
      <c r="BL162" s="119">
        <f>IF($BD162&lt;前期规划!$C$2,0,求节点(装备突破!$N$86:$N$121,装备突破!AR$86:AR$121,$BD162))</f>
        <v>0</v>
      </c>
      <c r="BM162" s="119">
        <f>IF($BD162&lt;前期规划!$C$2,0,求节点(装备突破!$N$86:$N$121,装备突破!AS$86:AS$121,$BD162))</f>
        <v>0</v>
      </c>
      <c r="BN162" s="119">
        <f>IF($BD162&lt;前期规划!$C$2,0,求节点(装备突破!$N$86:$N$121,装备突破!AT$86:AT$121,$BD162))</f>
        <v>0</v>
      </c>
      <c r="BO162" s="119">
        <f>IF($BD162&lt;前期规划!$C$2,0,求节点(装备突破!$N$86:$N$121,装备突破!AU$86:AU$121,$BD162))</f>
        <v>179.54545454545456</v>
      </c>
      <c r="BP162" s="119">
        <f>IF($BD162&lt;前期规划!$C$2,0,求节点(装备突破!$N$86:$N$121,装备突破!AV$86:AV$121,$BD162))</f>
        <v>20.454545454545453</v>
      </c>
      <c r="BQ162" s="80">
        <f t="shared" si="110"/>
        <v>0</v>
      </c>
      <c r="BR162" s="80">
        <f t="shared" si="88"/>
        <v>0</v>
      </c>
      <c r="BS162" s="80">
        <f t="shared" si="89"/>
        <v>0</v>
      </c>
      <c r="BT162" s="80">
        <f t="shared" si="90"/>
        <v>0</v>
      </c>
      <c r="BU162" s="80">
        <f t="shared" si="91"/>
        <v>44.534616839362137</v>
      </c>
      <c r="BV162" s="80">
        <f t="shared" si="92"/>
        <v>43.86607721175811</v>
      </c>
      <c r="BY162" s="80">
        <v>157</v>
      </c>
      <c r="BZ162" s="119">
        <f>[4]军团势力点战斗奖励设计!GT166+求节点(活动投放!$S$126:$S$161,活动投放!AN$126:AN$161,$BY162)</f>
        <v>95.085940621119036</v>
      </c>
      <c r="CA162" s="119">
        <f>[4]军团势力点战斗奖励设计!GU166+求节点(活动投放!$S$126:$S$161,活动投放!AO$126:AO$161,$BY162)</f>
        <v>451.95402547969155</v>
      </c>
      <c r="CB162" s="119">
        <f>[4]军团势力点战斗奖励设计!GV166+求节点(活动投放!$S$126:$S$161,活动投放!AP$126:AP$161,$BY162)</f>
        <v>5697.9936637925157</v>
      </c>
      <c r="CC162" s="119">
        <f>[4]军团势力点战斗奖励设计!GW166+求节点(活动投放!$S$126:$S$161,活动投放!AQ$126:AQ$161,$BY162)</f>
        <v>3735.5987209855098</v>
      </c>
      <c r="CD162" s="119">
        <f>[4]军团势力点战斗奖励设计!GX166+求节点(活动投放!$S$126:$S$161,活动投放!AR$126:AR$161,$BY162)</f>
        <v>8175.6064917678677</v>
      </c>
      <c r="CE162" s="119">
        <f>[4]军团势力点战斗奖励设计!GY166+求节点(活动投放!$S$126:$S$161,活动投放!AS$126:AS$161,$BY162)</f>
        <v>936.39546945161442</v>
      </c>
      <c r="CF162" s="119">
        <f>IF($BY162&lt;前期规划!$C$2,0,求节点(装备突破!$N$126:$N$161,装备突破!AQ$126:AQ$161,$BY162))</f>
        <v>0</v>
      </c>
      <c r="CG162" s="119">
        <f>IF($BY162&lt;前期规划!$C$2,0,求节点(装备突破!$N$126:$N$161,装备突破!AR$126:AR$161,$BY162))</f>
        <v>0</v>
      </c>
      <c r="CH162" s="119">
        <f>IF($BY162&lt;前期规划!$C$2,0,求节点(装备突破!$N$126:$N$161,装备突破!AS$126:AS$161,$BY162))</f>
        <v>0</v>
      </c>
      <c r="CI162" s="119">
        <f>IF($BY162&lt;前期规划!$C$2,0,求节点(装备突破!$N$126:$N$161,装备突破!AT$126:AT$161,$BY162))</f>
        <v>0</v>
      </c>
      <c r="CJ162" s="119">
        <f>IF($BY162&lt;前期规划!$C$2,0,求节点(装备突破!$N$126:$N$161,装备突破!AU$126:AU$161,$BY162))</f>
        <v>210</v>
      </c>
      <c r="CK162" s="119">
        <f>IF($BY162&lt;前期规划!$C$2,0,求节点(装备突破!$N$126:$N$161,装备突破!AV$126:AV$161,$BY162))</f>
        <v>30</v>
      </c>
      <c r="CL162" s="80">
        <f t="shared" si="111"/>
        <v>0</v>
      </c>
      <c r="CM162" s="80">
        <f t="shared" si="93"/>
        <v>0</v>
      </c>
      <c r="CN162" s="80">
        <f t="shared" si="94"/>
        <v>0</v>
      </c>
      <c r="CO162" s="80">
        <f t="shared" si="95"/>
        <v>0</v>
      </c>
      <c r="CP162" s="80">
        <f t="shared" si="96"/>
        <v>38.931459484608894</v>
      </c>
      <c r="CQ162" s="80">
        <f t="shared" si="97"/>
        <v>31.213182315053814</v>
      </c>
      <c r="CT162" s="80">
        <v>157</v>
      </c>
      <c r="CU162" s="119">
        <f>[4]军团势力点战斗奖励设计!GZ166+求节点(活动投放!$S$166:$S$201,活动投放!AN$166:AN$201,$CT162)</f>
        <v>61.628981302607144</v>
      </c>
      <c r="CV162" s="119">
        <f>[4]军团势力点战斗奖励设计!HA166+求节点(活动投放!$S$166:$S$201,活动投放!AO$166:AO$201,$CT162)</f>
        <v>499.85631822137839</v>
      </c>
      <c r="CW162" s="119">
        <f>[4]军团势力点战斗奖励设计!HB166+求节点(活动投放!$S$166:$S$201,活动投放!AP$166:AP$201,$CT162)</f>
        <v>6057.0676514107563</v>
      </c>
      <c r="CX162" s="119">
        <f>[4]军团势力点战斗奖励设计!HC166+求节点(活动投放!$S$166:$S$201,活动投放!AQ$166:AQ$201,$CT162)</f>
        <v>3910.7739757884124</v>
      </c>
      <c r="CY162" s="119">
        <f>[4]军团势力点战斗奖励设计!HD166+求节点(活动投放!$S$166:$S$201,活动投放!AR$166:AR$201,$CT162)</f>
        <v>8601.32931316543</v>
      </c>
      <c r="CZ162" s="119">
        <f>[4]军团势力点战斗奖励设计!HE166+求节点(活动投放!$S$166:$S$201,活动投放!AS$166:AS$201,$CT162)</f>
        <v>1039.4400256135066</v>
      </c>
      <c r="DA162" s="119">
        <f>IF($CT162&lt;前期规划!$C$2,0,求节点(装备突破!$N$166:$N$201,装备突破!AQ$166:AQ$201,$CT162))</f>
        <v>0</v>
      </c>
      <c r="DB162" s="119">
        <f>IF($CT162&lt;前期规划!$C$2,0,求节点(装备突破!$N$166:$N$201,装备突破!AR$166:AR$201,$CT162))</f>
        <v>0</v>
      </c>
      <c r="DC162" s="119">
        <f>IF($CT162&lt;前期规划!$C$2,0,求节点(装备突破!$N$166:$N$201,装备突破!AS$166:AS$201,$CT162))</f>
        <v>0</v>
      </c>
      <c r="DD162" s="119">
        <f>IF($CT162&lt;前期规划!$C$2,0,求节点(装备突破!$N$166:$N$201,装备突破!AT$166:AT$201,$CT162))</f>
        <v>0</v>
      </c>
      <c r="DE162" s="119">
        <f>IF($CT162&lt;前期规划!$C$2,0,求节点(装备突破!$N$166:$N$201,装备突破!AU$166:AU$201,$CT162))</f>
        <v>280</v>
      </c>
      <c r="DF162" s="119">
        <f>IF($CT162&lt;前期规划!$C$2,0,求节点(装备突破!$N$166:$N$201,装备突破!AV$166:AV$201,$CT162))</f>
        <v>40</v>
      </c>
      <c r="DG162" s="80">
        <f t="shared" si="112"/>
        <v>0</v>
      </c>
      <c r="DH162" s="80">
        <f t="shared" si="98"/>
        <v>0</v>
      </c>
      <c r="DI162" s="80">
        <f t="shared" si="99"/>
        <v>0</v>
      </c>
      <c r="DJ162" s="80">
        <f t="shared" si="100"/>
        <v>0</v>
      </c>
      <c r="DK162" s="80">
        <f t="shared" si="101"/>
        <v>30.719033261305107</v>
      </c>
      <c r="DL162" s="80">
        <f t="shared" si="102"/>
        <v>25.986000640337664</v>
      </c>
      <c r="DN162" s="128">
        <f>[4]军团势力点战斗奖励设计!HE166/CZ162</f>
        <v>0.85911556294942804</v>
      </c>
      <c r="DO162" s="128">
        <f>求节点(活动投放!$S$166:$S$201,活动投放!AS$166:AS$201,$CT162)/CZ162</f>
        <v>0.14088443705057194</v>
      </c>
      <c r="DU162" s="140">
        <v>157</v>
      </c>
      <c r="DV162" s="140">
        <f>[4]军团势力点战斗奖励设计!AA166+[4]军团势力点战斗奖励设计!AF166+求节点(活动投放!$S$6:$S$41,活动投放!$BC$6:$BC$41,$DU162)</f>
        <v>812571.61016446946</v>
      </c>
      <c r="DW162" s="140">
        <f>[4]军团势力点战斗奖励设计!AB166+[4]军团势力点战斗奖励设计!AG166+求节点(活动投放!$S$46:$S$81,活动投放!$BC$46:$BC$81,$DU162)</f>
        <v>807763.92750905338</v>
      </c>
      <c r="DX162" s="140">
        <f>[4]军团势力点战斗奖励设计!AC166+[4]军团势力点战斗奖励设计!AH166+求节点(活动投放!$S$86:$S$121,活动投放!$BC$86:$BC$121,$DU162)</f>
        <v>814043.70380886295</v>
      </c>
      <c r="DY162" s="140">
        <f>[4]军团势力点战斗奖励设计!AD166+[4]军团势力点战斗奖励设计!AI166+求节点(活动投放!$S$126:$S$161,活动投放!$BC$126:$BC$161,$DU162)</f>
        <v>816947.23888551816</v>
      </c>
      <c r="DZ162" s="140">
        <f>[4]军团势力点战斗奖励设计!AE166+[4]军团势力点战斗奖励设计!AJ166+求节点(活动投放!$S$166:$S$201,活动投放!$BC$166:$BC$201,$DU162)</f>
        <v>826959.0385591439</v>
      </c>
      <c r="EA162" s="140">
        <f>[4]军团势力点战斗奖励设计!BI166+[4]军团势力点战斗奖励设计!BN166+求节点(活动投放!$S$6:$S$41,活动投放!$BE$6:$BE$41,$DU162)</f>
        <v>1661.5251376725098</v>
      </c>
      <c r="EB162" s="140">
        <f>[4]军团势力点战斗奖励设计!BJ166+[4]军团势力点战斗奖励设计!BO166+求节点(活动投放!$S$46:$S$81,活动投放!$BE$46:$BE$81,$DU162)</f>
        <v>1141.4968706705588</v>
      </c>
      <c r="EC162" s="140">
        <f>[4]军团势力点战斗奖励设计!BK166+[4]军团势力点战斗奖励设计!BP166+求节点(活动投放!$S$86:$S$121,活动投放!$BE$86:$BE$121,$DU162)</f>
        <v>806.95844984072721</v>
      </c>
      <c r="ED162" s="140">
        <f>[4]军团势力点战斗奖励设计!BL166+[4]军团势力点战斗奖励设计!BQ166+求节点(活动投放!$S$126:$S$161,活动投放!$BE$126:$BE$161,$DU162)</f>
        <v>714.40389653568309</v>
      </c>
      <c r="EE162" s="140">
        <f>[4]军团势力点战斗奖励设计!BM166+[4]军团势力点战斗奖励设计!BR166+求节点(活动投放!$S$166:$S$201,活动投放!$BE$166:$BE$201,$DU162)</f>
        <v>867.41199976731616</v>
      </c>
      <c r="EF162" s="140">
        <f t="shared" si="113"/>
        <v>16.301721668055979</v>
      </c>
      <c r="EG162" s="140">
        <f t="shared" si="114"/>
        <v>23.587856385874044</v>
      </c>
      <c r="EH162" s="140">
        <f t="shared" si="115"/>
        <v>33.626006558724065</v>
      </c>
      <c r="EI162" s="140">
        <f t="shared" si="116"/>
        <v>38.117897678847704</v>
      </c>
      <c r="EJ162" s="140">
        <f t="shared" si="117"/>
        <v>31.77878711926882</v>
      </c>
      <c r="EM162" s="140">
        <v>157</v>
      </c>
      <c r="EN162" s="140">
        <f>[4]军团势力点战斗奖励设计!AK166+[4]军团势力点战斗奖励设计!AP166+求节点(活动投放!$S$6:$S$41,活动投放!$BD$6:$BD$41,$EM162)</f>
        <v>795143.58117027208</v>
      </c>
      <c r="EO162" s="140">
        <f>[4]军团势力点战斗奖励设计!AL166+[4]军团势力点战斗奖励设计!AQ166+求节点(活动投放!$S$46:$S$81,活动投放!$BD$46:$BD$81,$EM162)</f>
        <v>837934.48579226551</v>
      </c>
      <c r="EP162" s="140">
        <f>[4]军团势力点战斗奖励设计!AM166+[4]军团势力点战斗奖励设计!AR166+求节点(活动投放!$S$86:$S$121,活动投放!$BD$86:$BD$121,$EM162)</f>
        <v>888705.91146193433</v>
      </c>
      <c r="EQ162" s="140">
        <f>[4]军团势力点战斗奖励设计!AN166+[4]军团势力点战斗奖励设计!AS166+求节点(活动投放!$S$126:$S$161,活动投放!$BD$126:$BD$161,$EM162)</f>
        <v>909231.6419601558</v>
      </c>
      <c r="ER162" s="140">
        <f>[4]军团势力点战斗奖励设计!AO166+[4]军团势力点战斗奖励设计!AT166+求节点(活动投放!$S$166:$S$201,活动投放!$BD$166:$BD$201,$EM162)</f>
        <v>958153.78128449537</v>
      </c>
      <c r="ES162" s="140">
        <f>[4]军团势力点战斗奖励设计!BS166+[4]军团势力点战斗奖励设计!BX166+求节点(活动投放!$S$6:$S$41,活动投放!$BF$6:$BF$41,$EM162)</f>
        <v>15902.87162340545</v>
      </c>
      <c r="ET162" s="140">
        <f>[4]军团势力点战斗奖励设计!BT166+[4]军团势力点战斗奖励设计!BY166+求节点(活动投放!$S$46:$S$81,活动投放!$BF$46:$BF$81,$EM162)</f>
        <v>16758.68971584531</v>
      </c>
      <c r="EU162" s="140">
        <f>[4]军团势力点战斗奖励设计!BU166+[4]军团势力点战斗奖励设计!BZ166+求节点(活动投放!$S$86:$S$121,活动投放!$BF$86:$BF$121,$EM162)</f>
        <v>17774.118229238687</v>
      </c>
      <c r="EV162" s="140">
        <f>[4]军团势力点战斗奖励设计!BV166+[4]军团势力点战斗奖励设计!CA166+求节点(活动投放!$S$126:$S$161,活动投放!$BF$126:$BF$161,$EM162)</f>
        <v>18184.632839203125</v>
      </c>
      <c r="EW162" s="140">
        <f>[4]军团势力点战斗奖励设计!BW166+[4]军团势力点战斗奖励设计!CB166+求节点(活动投放!$S$166:$S$201,活动投放!$BF$166:$BF$201,$EM162)</f>
        <v>19163.075625689911</v>
      </c>
      <c r="EX162" s="140">
        <f t="shared" si="118"/>
        <v>0.99999999999999944</v>
      </c>
      <c r="EY162" s="140">
        <f t="shared" si="119"/>
        <v>1</v>
      </c>
      <c r="EZ162" s="140">
        <f t="shared" si="120"/>
        <v>1</v>
      </c>
      <c r="FA162" s="140">
        <f t="shared" si="121"/>
        <v>0.99999999999999956</v>
      </c>
      <c r="FB162" s="140">
        <f t="shared" si="122"/>
        <v>0.99999999999999978</v>
      </c>
    </row>
    <row r="163" spans="2:158" x14ac:dyDescent="0.15">
      <c r="B163" s="80">
        <v>158</v>
      </c>
      <c r="C163" s="119">
        <f>[4]军团势力点战斗奖励设计!GB167+求节点(活动投放!$S$6:$S$41,活动投放!AN$6:AN$41,$B163)</f>
        <v>290.98454404687169</v>
      </c>
      <c r="D163" s="119">
        <f>[4]军团势力点战斗奖励设计!GC167+求节点(活动投放!$S$6:$S$41,活动投放!AO$6:AO$41,$B163)</f>
        <v>1134.08449189869</v>
      </c>
      <c r="E163" s="119">
        <f>[4]军团势力点战斗奖励设计!GD167+求节点(活动投放!$S$6:$S$41,活动投放!AP$6:AP$41,$B163)</f>
        <v>5682.6332963604227</v>
      </c>
      <c r="F163" s="119">
        <f>[4]军团势力点战斗奖励设计!GE167+求节点(活动投放!$S$6:$S$41,活动投放!AQ$6:AQ$41,$B163)</f>
        <v>3692.9974503990425</v>
      </c>
      <c r="G163" s="119">
        <f>[4]军团势力点战斗奖励设计!GF167+求节点(活动投放!$S$6:$S$41,活动投放!AR$6:AR$41,$B163)</f>
        <v>7691.0107938878973</v>
      </c>
      <c r="H163" s="119">
        <f>[4]军团势力点战斗奖励设计!GG167+求节点(活动投放!$S$6:$S$41,活动投放!AS$6:AS$41,$B163)</f>
        <v>857.20096033170262</v>
      </c>
      <c r="I163" s="119">
        <f>IF($B163&lt;前期规划!$C$2,0,求节点(装备突破!$N$6:$N$41,装备突破!AQ$6:AQ$41,$B163))</f>
        <v>0</v>
      </c>
      <c r="J163" s="119">
        <f>IF($B163&lt;前期规划!$C$2,0,求节点(装备突破!$N$6:$N$41,装备突破!AR$6:AR$41,$B163))</f>
        <v>0</v>
      </c>
      <c r="K163" s="119">
        <f>IF($B163&lt;前期规划!$C$2,0,求节点(装备突破!$N$6:$N$41,装备突破!AS$6:AS$41,$B163))</f>
        <v>0</v>
      </c>
      <c r="L163" s="119">
        <f>IF($B163&lt;前期规划!$C$2,0,求节点(装备突破!$N$6:$N$41,装备突破!AT$6:AT$41,$B163))</f>
        <v>0</v>
      </c>
      <c r="M163" s="119">
        <f>IF($B163&lt;前期规划!$C$2,0,求节点(装备突破!$N$6:$N$41,装备突破!AU$6:AU$41,$B163))</f>
        <v>117.54545454545456</v>
      </c>
      <c r="N163" s="119">
        <f>IF($B163&lt;前期规划!$C$2,0,求节点(装备突破!$N$6:$N$41,装备突破!AV$6:AV$41,$B163))</f>
        <v>2.4545454545454541</v>
      </c>
      <c r="O163" s="80">
        <f t="shared" si="103"/>
        <v>0</v>
      </c>
      <c r="P163" s="80">
        <f t="shared" si="104"/>
        <v>0</v>
      </c>
      <c r="Q163" s="80">
        <f t="shared" si="105"/>
        <v>0</v>
      </c>
      <c r="R163" s="80">
        <f t="shared" si="106"/>
        <v>0</v>
      </c>
      <c r="S163" s="80">
        <f t="shared" si="107"/>
        <v>65.430099561304615</v>
      </c>
      <c r="T163" s="80">
        <f t="shared" si="108"/>
        <v>349.23002087587889</v>
      </c>
      <c r="V163" s="128">
        <f>[4]军团势力点战斗奖励设计!GD167/E163</f>
        <v>0.99662541750619937</v>
      </c>
      <c r="W163" s="128">
        <f>求节点(活动投放!$S$6:$S$41,活动投放!AP$6:AP$41,$B163)/E163</f>
        <v>3.374582493800596E-3</v>
      </c>
      <c r="Y163" s="128">
        <f>[4]军团势力点战斗奖励设计!GE167/F163</f>
        <v>0.99750775712562934</v>
      </c>
      <c r="Z163" s="128">
        <f>求节点(活动投放!$S$6:$S$41,活动投放!AQ$6:AQ$41,$B163)/F163</f>
        <v>2.4922428743706392E-3</v>
      </c>
      <c r="AB163" s="128">
        <f>[4]军团势力点战斗奖励设计!GF167/G163</f>
        <v>0.9977123186540755</v>
      </c>
      <c r="AC163" s="128">
        <f>求节点(活动投放!$S$6:$S$41,活动投放!AR$6:AR$41,$B163)/G163</f>
        <v>2.2876813459245635E-3</v>
      </c>
      <c r="AE163" s="128">
        <f>[4]军团势力点战斗奖励设计!GG167/H163</f>
        <v>0.99463467819651696</v>
      </c>
      <c r="AF163" s="128">
        <f>求节点(活动投放!$S$6:$S$41,活动投放!AS$6:AS$41,$B163)/H163</f>
        <v>5.3653218034829453E-3</v>
      </c>
      <c r="AI163" s="80">
        <v>158</v>
      </c>
      <c r="AJ163" s="119">
        <f>[4]军团势力点战斗奖励设计!GH167+求节点(活动投放!$S$46:$S$81,活动投放!AN$46:AN$81,$AI163)</f>
        <v>234.2504143508647</v>
      </c>
      <c r="AK163" s="119">
        <f>[4]军团势力点战斗奖励设计!GI167+求节点(活动投放!$S$46:$S$81,活动投放!AO$46:AO$81,$AI163)</f>
        <v>807.71890566714387</v>
      </c>
      <c r="AL163" s="119">
        <f>[4]军团势力点战斗奖励设计!GJ167+求节点(活动投放!$S$46:$S$81,活动投放!AP$46:AP$81,$AI163)</f>
        <v>5781.1508275277247</v>
      </c>
      <c r="AM163" s="119">
        <f>[4]军团势力点战斗奖励设计!GK167+求节点(活动投放!$S$46:$S$81,活动投放!AQ$46:AQ$81,$AI163)</f>
        <v>3782.9738659761565</v>
      </c>
      <c r="AN163" s="119">
        <f>[4]军团势力点战斗奖励设计!GL167+求节点(活动投放!$S$46:$S$81,活动投放!AR$46:AR$81,$AI163)</f>
        <v>8095.1763141029178</v>
      </c>
      <c r="AO163" s="119">
        <f>[4]军团势力点战斗奖励设计!GM167+求节点(活动投放!$S$46:$S$81,活动投放!AS$46:AS$81,$AI163)</f>
        <v>904.24432323248925</v>
      </c>
      <c r="AP163" s="119">
        <f>IF($AI163&lt;前期规划!$C$2,0,求节点(装备突破!$N$46:$N$81,装备突破!AQ$46:AQ$81,$AI163))</f>
        <v>0</v>
      </c>
      <c r="AQ163" s="119">
        <f>IF($AI163&lt;前期规划!$C$2,0,求节点(装备突破!$N$46:$N$81,装备突破!AR$46:AR$81,$AI163))</f>
        <v>0</v>
      </c>
      <c r="AR163" s="119">
        <f>IF($AI163&lt;前期规划!$C$2,0,求节点(装备突破!$N$46:$N$81,装备突破!AS$46:AS$81,$AI163))</f>
        <v>0</v>
      </c>
      <c r="AS163" s="119">
        <f>IF($AI163&lt;前期规划!$C$2,0,求节点(装备突破!$N$46:$N$81,装备突破!AT$46:AT$81,$AI163))</f>
        <v>0</v>
      </c>
      <c r="AT163" s="119">
        <f>IF($AI163&lt;前期规划!$C$2,0,求节点(装备突破!$N$46:$N$81,装备突破!AU$46:AU$81,$AI163))</f>
        <v>151.81818181818181</v>
      </c>
      <c r="AU163" s="119">
        <f>IF($AI163&lt;前期规划!$C$2,0,求节点(装备突破!$N$46:$N$81,装备突破!AV$46:AV$81,$AI163))</f>
        <v>8.1818181818181817</v>
      </c>
      <c r="AV163" s="80">
        <f t="shared" si="109"/>
        <v>0</v>
      </c>
      <c r="AW163" s="80">
        <f t="shared" si="83"/>
        <v>0</v>
      </c>
      <c r="AX163" s="80">
        <f t="shared" si="84"/>
        <v>0</v>
      </c>
      <c r="AY163" s="80">
        <f t="shared" si="85"/>
        <v>0</v>
      </c>
      <c r="AZ163" s="80">
        <f t="shared" si="86"/>
        <v>53.321520631815631</v>
      </c>
      <c r="BA163" s="80">
        <f t="shared" si="87"/>
        <v>110.51875061730425</v>
      </c>
      <c r="BD163" s="80">
        <v>158</v>
      </c>
      <c r="BE163" s="119">
        <f>[4]军团势力点战斗奖励设计!GN167+求节点(活动投放!$S$86:$S$121,活动投放!AN$86:AN$121,$BD163)</f>
        <v>164.42807037471789</v>
      </c>
      <c r="BF163" s="119">
        <f>[4]军团势力点战斗奖励设计!GO167+求节点(活动投放!$S$86:$S$121,活动投放!AO$86:AO$121,$BD163)</f>
        <v>564.37999810807707</v>
      </c>
      <c r="BG163" s="119">
        <f>[4]军团势力点战斗奖励设计!GP167+求节点(活动投放!$S$86:$S$121,活动投放!AP$86:AP$121,$BD163)</f>
        <v>5989.5964374561818</v>
      </c>
      <c r="BH163" s="119">
        <f>[4]军团势力点战斗奖励设计!GQ167+求节点(活动投放!$S$86:$S$121,活动投放!AQ$86:AQ$121,$BD163)</f>
        <v>3940.8599977197355</v>
      </c>
      <c r="BI163" s="119">
        <f>[4]军团势力点战斗奖励设计!GR167+求节点(活动投放!$S$86:$S$121,活动投放!AR$86:AR$121,$BD163)</f>
        <v>8576.4670531290722</v>
      </c>
      <c r="BJ163" s="119">
        <f>[4]军团势力点战斗奖励设计!GS167+求节点(活动投放!$S$86:$S$121,活动投放!AS$86:AS$121,$BD163)</f>
        <v>961.75834020696698</v>
      </c>
      <c r="BK163" s="119">
        <f>IF($BD163&lt;前期规划!$C$2,0,求节点(装备突破!$N$86:$N$121,装备突破!AQ$86:AQ$121,$BD163))</f>
        <v>0</v>
      </c>
      <c r="BL163" s="119">
        <f>IF($BD163&lt;前期规划!$C$2,0,求节点(装备突破!$N$86:$N$121,装备突破!AR$86:AR$121,$BD163))</f>
        <v>0</v>
      </c>
      <c r="BM163" s="119">
        <f>IF($BD163&lt;前期规划!$C$2,0,求节点(装备突破!$N$86:$N$121,装备突破!AS$86:AS$121,$BD163))</f>
        <v>0</v>
      </c>
      <c r="BN163" s="119">
        <f>IF($BD163&lt;前期规划!$C$2,0,求节点(装备突破!$N$86:$N$121,装备突破!AT$86:AT$121,$BD163))</f>
        <v>0</v>
      </c>
      <c r="BO163" s="119">
        <f>IF($BD163&lt;前期规划!$C$2,0,求节点(装备突破!$N$86:$N$121,装备突破!AU$86:AU$121,$BD163))</f>
        <v>179.54545454545456</v>
      </c>
      <c r="BP163" s="119">
        <f>IF($BD163&lt;前期规划!$C$2,0,求节点(装备突破!$N$86:$N$121,装备突破!AV$86:AV$121,$BD163))</f>
        <v>20.454545454545453</v>
      </c>
      <c r="BQ163" s="80">
        <f t="shared" si="110"/>
        <v>0</v>
      </c>
      <c r="BR163" s="80">
        <f t="shared" si="88"/>
        <v>0</v>
      </c>
      <c r="BS163" s="80">
        <f t="shared" si="89"/>
        <v>0</v>
      </c>
      <c r="BT163" s="80">
        <f t="shared" si="90"/>
        <v>0</v>
      </c>
      <c r="BU163" s="80">
        <f t="shared" si="91"/>
        <v>47.767664599706222</v>
      </c>
      <c r="BV163" s="80">
        <f t="shared" si="92"/>
        <v>47.019296632340613</v>
      </c>
      <c r="BY163" s="80">
        <v>158</v>
      </c>
      <c r="BZ163" s="119">
        <f>[4]军团势力点战斗奖励设计!GT167+求节点(活动投放!$S$126:$S$161,活动投放!AN$126:AN$161,$BY163)</f>
        <v>95.085940621119036</v>
      </c>
      <c r="CA163" s="119">
        <f>[4]军团势力点战斗奖励设计!GU167+求节点(活动投放!$S$126:$S$161,活动投放!AO$126:AO$161,$BY163)</f>
        <v>451.95402547969155</v>
      </c>
      <c r="CB163" s="119">
        <f>[4]军团势力点战斗奖励设计!GV167+求节点(活动投放!$S$126:$S$161,活动投放!AP$126:AP$161,$BY163)</f>
        <v>6084.9796835912784</v>
      </c>
      <c r="CC163" s="119">
        <f>[4]军团势力点战斗奖励设计!GW167+求节点(活动投放!$S$126:$S$161,活动投放!AQ$126:AQ$161,$BY163)</f>
        <v>3993.5894008513519</v>
      </c>
      <c r="CD163" s="119">
        <f>[4]军团势力点战斗奖励设计!GX167+求节点(活动投放!$S$126:$S$161,活动投放!AR$126:AR$161,$BY163)</f>
        <v>8756.0855214660114</v>
      </c>
      <c r="CE163" s="119">
        <f>[4]军团势力点战斗奖励设计!GY167+求节点(活动投放!$S$126:$S$161,活动投放!AS$126:AS$161,$BY163)</f>
        <v>1000.893139418075</v>
      </c>
      <c r="CF163" s="119">
        <f>IF($BY163&lt;前期规划!$C$2,0,求节点(装备突破!$N$126:$N$161,装备突破!AQ$126:AQ$161,$BY163))</f>
        <v>0</v>
      </c>
      <c r="CG163" s="119">
        <f>IF($BY163&lt;前期规划!$C$2,0,求节点(装备突破!$N$126:$N$161,装备突破!AR$126:AR$161,$BY163))</f>
        <v>0</v>
      </c>
      <c r="CH163" s="119">
        <f>IF($BY163&lt;前期规划!$C$2,0,求节点(装备突破!$N$126:$N$161,装备突破!AS$126:AS$161,$BY163))</f>
        <v>0</v>
      </c>
      <c r="CI163" s="119">
        <f>IF($BY163&lt;前期规划!$C$2,0,求节点(装备突破!$N$126:$N$161,装备突破!AT$126:AT$161,$BY163))</f>
        <v>0</v>
      </c>
      <c r="CJ163" s="119">
        <f>IF($BY163&lt;前期规划!$C$2,0,求节点(装备突破!$N$126:$N$161,装备突破!AU$126:AU$161,$BY163))</f>
        <v>210</v>
      </c>
      <c r="CK163" s="119">
        <f>IF($BY163&lt;前期规划!$C$2,0,求节点(装备突破!$N$126:$N$161,装备突破!AV$126:AV$161,$BY163))</f>
        <v>30</v>
      </c>
      <c r="CL163" s="80">
        <f t="shared" si="111"/>
        <v>0</v>
      </c>
      <c r="CM163" s="80">
        <f t="shared" si="93"/>
        <v>0</v>
      </c>
      <c r="CN163" s="80">
        <f t="shared" si="94"/>
        <v>0</v>
      </c>
      <c r="CO163" s="80">
        <f t="shared" si="95"/>
        <v>0</v>
      </c>
      <c r="CP163" s="80">
        <f t="shared" si="96"/>
        <v>41.695645340314343</v>
      </c>
      <c r="CQ163" s="80">
        <f t="shared" si="97"/>
        <v>33.363104647269168</v>
      </c>
      <c r="CT163" s="80">
        <v>158</v>
      </c>
      <c r="CU163" s="119">
        <f>[4]军团势力点战斗奖励设计!GZ167+求节点(活动投放!$S$166:$S$201,活动投放!AN$166:AN$201,$CT163)</f>
        <v>61.628981302607144</v>
      </c>
      <c r="CV163" s="119">
        <f>[4]军团势力点战斗奖励设计!HA167+求节点(活动投放!$S$166:$S$201,活动投放!AO$166:AO$201,$CT163)</f>
        <v>499.85631822137839</v>
      </c>
      <c r="CW163" s="119">
        <f>[4]军团势力点战斗奖励设计!HB167+求节点(活动投放!$S$166:$S$201,活动投放!AP$166:AP$201,$CT163)</f>
        <v>6444.0536712095181</v>
      </c>
      <c r="CX163" s="119">
        <f>[4]军团势力点战斗奖励设计!HC167+求节点(活动投放!$S$166:$S$201,活动投放!AQ$166:AQ$201,$CT163)</f>
        <v>4168.7646556542531</v>
      </c>
      <c r="CY163" s="119">
        <f>[4]军团势力点战斗奖励设计!HD167+求节点(活动投放!$S$166:$S$201,活动投放!AR$166:AR$201,$CT163)</f>
        <v>9181.8083428635709</v>
      </c>
      <c r="CZ163" s="119">
        <f>[4]军团势力点战斗奖励设计!HE167+求节点(活动投放!$S$166:$S$201,活动投放!AS$166:AS$201,$CT163)</f>
        <v>1103.9376955799669</v>
      </c>
      <c r="DA163" s="119">
        <f>IF($CT163&lt;前期规划!$C$2,0,求节点(装备突破!$N$166:$N$201,装备突破!AQ$166:AQ$201,$CT163))</f>
        <v>0</v>
      </c>
      <c r="DB163" s="119">
        <f>IF($CT163&lt;前期规划!$C$2,0,求节点(装备突破!$N$166:$N$201,装备突破!AR$166:AR$201,$CT163))</f>
        <v>0</v>
      </c>
      <c r="DC163" s="119">
        <f>IF($CT163&lt;前期规划!$C$2,0,求节点(装备突破!$N$166:$N$201,装备突破!AS$166:AS$201,$CT163))</f>
        <v>0</v>
      </c>
      <c r="DD163" s="119">
        <f>IF($CT163&lt;前期规划!$C$2,0,求节点(装备突破!$N$166:$N$201,装备突破!AT$166:AT$201,$CT163))</f>
        <v>0</v>
      </c>
      <c r="DE163" s="119">
        <f>IF($CT163&lt;前期规划!$C$2,0,求节点(装备突破!$N$166:$N$201,装备突破!AU$166:AU$201,$CT163))</f>
        <v>280</v>
      </c>
      <c r="DF163" s="119">
        <f>IF($CT163&lt;前期规划!$C$2,0,求节点(装备突破!$N$166:$N$201,装备突破!AV$166:AV$201,$CT163))</f>
        <v>40</v>
      </c>
      <c r="DG163" s="80">
        <f t="shared" si="112"/>
        <v>0</v>
      </c>
      <c r="DH163" s="80">
        <f t="shared" si="98"/>
        <v>0</v>
      </c>
      <c r="DI163" s="80">
        <f t="shared" si="99"/>
        <v>0</v>
      </c>
      <c r="DJ163" s="80">
        <f t="shared" si="100"/>
        <v>0</v>
      </c>
      <c r="DK163" s="80">
        <f t="shared" si="101"/>
        <v>32.79217265308418</v>
      </c>
      <c r="DL163" s="80">
        <f t="shared" si="102"/>
        <v>27.598442389499173</v>
      </c>
      <c r="DN163" s="128">
        <f>[4]军团势力点战斗奖励设计!HE167/CZ163</f>
        <v>0.86734675023534136</v>
      </c>
      <c r="DO163" s="128">
        <f>求节点(活动投放!$S$166:$S$201,活动投放!AS$166:AS$201,$CT163)/CZ163</f>
        <v>0.13265324976465856</v>
      </c>
      <c r="DU163" s="140">
        <v>158</v>
      </c>
      <c r="DV163" s="140">
        <f>[4]军团势力点战斗奖励设计!AA167+[4]军团势力点战斗奖励设计!AF167+求节点(活动投放!$S$6:$S$41,活动投放!$BC$6:$BC$41,$DU163)</f>
        <v>869881.0401930582</v>
      </c>
      <c r="DW163" s="140">
        <f>[4]军团势力点战斗奖励设计!AB167+[4]军团势力点战斗奖励设计!AG167+求节点(活动投放!$S$46:$S$81,活动投放!$BC$46:$BC$81,$DU163)</f>
        <v>865073.35753764212</v>
      </c>
      <c r="DX163" s="140">
        <f>[4]军团势力点战斗奖励设计!AC167+[4]军团势力点战斗奖励设计!AH167+求节点(活动投放!$S$86:$S$121,活动投放!$BC$86:$BC$121,$DU163)</f>
        <v>871926.22813773761</v>
      </c>
      <c r="DY163" s="140">
        <f>[4]军团势力点战斗奖励设计!AD167+[4]军团势力点战斗奖励设计!AI167+求节点(活动投放!$S$126:$S$161,活动投放!$BC$126:$BC$161,$DU163)</f>
        <v>874829.76321439282</v>
      </c>
      <c r="DZ163" s="140">
        <f>[4]军团势力点战斗奖励设计!AE167+[4]军团势力点战斗奖励设计!AJ167+求节点(活动投放!$S$166:$S$201,活动投放!$BC$166:$BC$201,$DU163)</f>
        <v>884841.56288801855</v>
      </c>
      <c r="EA163" s="140">
        <f>[4]军团势力点战斗奖励设计!BI167+[4]军团势力点战斗奖励设计!BN167+求节点(活动投放!$S$6:$S$41,活动投放!$BE$6:$BE$41,$DU163)</f>
        <v>1661.5251376725098</v>
      </c>
      <c r="EB163" s="140">
        <f>[4]军团势力点战斗奖励设计!BJ167+[4]军团势力点战斗奖励设计!BO167+求节点(活动投放!$S$46:$S$81,活动投放!$BE$46:$BE$81,$DU163)</f>
        <v>1141.4968706705588</v>
      </c>
      <c r="EC163" s="140">
        <f>[4]军团势力点战斗奖励设计!BK167+[4]军团势力点战斗奖励设计!BP167+求节点(活动投放!$S$86:$S$121,活动投放!$BE$86:$BE$121,$DU163)</f>
        <v>806.95844984072721</v>
      </c>
      <c r="ED163" s="140">
        <f>[4]军团势力点战斗奖励设计!BL167+[4]军团势力点战斗奖励设计!BQ167+求节点(活动投放!$S$126:$S$161,活动投放!$BE$126:$BE$161,$DU163)</f>
        <v>714.40389653568309</v>
      </c>
      <c r="EE163" s="140">
        <f>[4]军团势力点战斗奖励设计!BM167+[4]军团势力点战斗奖励设计!BR167+求节点(活动投放!$S$166:$S$201,活动投放!$BE$166:$BE$201,$DU163)</f>
        <v>867.41199976731616</v>
      </c>
      <c r="EF163" s="140">
        <f t="shared" si="113"/>
        <v>17.45145710748622</v>
      </c>
      <c r="EG163" s="140">
        <f t="shared" si="114"/>
        <v>25.261373312086992</v>
      </c>
      <c r="EH163" s="140">
        <f t="shared" si="115"/>
        <v>36.016981556271922</v>
      </c>
      <c r="EI163" s="140">
        <f t="shared" si="116"/>
        <v>40.818635296580986</v>
      </c>
      <c r="EJ163" s="140">
        <f t="shared" si="117"/>
        <v>34.003125124907115</v>
      </c>
      <c r="EM163" s="140">
        <v>158</v>
      </c>
      <c r="EN163" s="140">
        <f>[4]军团势力点战斗奖励设计!AK167+[4]军团势力点战斗奖励设计!AP167+求节点(活动投放!$S$6:$S$41,活动投放!$BD$6:$BD$41,$EM163)</f>
        <v>854636.2275809024</v>
      </c>
      <c r="EO163" s="140">
        <f>[4]军团势力点战斗奖励设计!AL167+[4]军团势力点战斗奖励设计!AQ167+求节点(活动投放!$S$46:$S$81,活动投放!$BD$46:$BD$81,$EM163)</f>
        <v>899610.34858493716</v>
      </c>
      <c r="EP163" s="140">
        <f>[4]军团势力点战斗奖励设计!AM167+[4]军团势力点战斗奖励设计!AR167+求节点(活动投放!$S$86:$S$121,活动投放!$BD$86:$BD$121,$EM163)</f>
        <v>953203.58142839465</v>
      </c>
      <c r="EQ163" s="140">
        <f>[4]军团势力点战斗奖励设计!AN167+[4]军团势力点战斗奖励设计!AS167+求节点(活动投放!$S$126:$S$161,活动投放!$BD$126:$BD$161,$EM163)</f>
        <v>973729.31192661612</v>
      </c>
      <c r="ER163" s="140">
        <f>[4]军团势力点战斗奖励设计!AO167+[4]军团势力点战斗奖励设计!AT167+求节点(活动投放!$S$166:$S$201,活动投放!$BD$166:$BD$201,$EM163)</f>
        <v>1022651.4512509557</v>
      </c>
      <c r="ES163" s="140">
        <f>[4]军团势力点战斗奖励设计!BS167+[4]军团势力点战斗奖励设计!BX167+求节点(活动投放!$S$6:$S$41,活动投放!$BF$6:$BF$41,$EM163)</f>
        <v>17092.724551618052</v>
      </c>
      <c r="ET163" s="140">
        <f>[4]军团势力点战斗奖励设计!BT167+[4]军团势力点战斗奖励设计!BY167+求节点(活动投放!$S$46:$S$81,活动投放!$BF$46:$BF$81,$EM163)</f>
        <v>17992.206971698746</v>
      </c>
      <c r="EU163" s="140">
        <f>[4]军团势力点战斗奖励设计!BU167+[4]军团势力点战斗奖励设计!BZ167+求节点(活动投放!$S$86:$S$121,活动投放!$BF$86:$BF$121,$EM163)</f>
        <v>19064.07162856789</v>
      </c>
      <c r="EV163" s="140">
        <f>[4]军团势力点战斗奖励设计!BV167+[4]军团势力点战斗奖励设计!CA167+求节点(活动投放!$S$126:$S$161,活动投放!$BF$126:$BF$161,$EM163)</f>
        <v>19474.586238532327</v>
      </c>
      <c r="EW163" s="140">
        <f>[4]军团势力点战斗奖励设计!BW167+[4]军团势力点战斗奖励设计!CB167+求节点(活动投放!$S$166:$S$201,活动投放!$BF$166:$BF$201,$EM163)</f>
        <v>20453.029025019114</v>
      </c>
      <c r="EX163" s="140">
        <f t="shared" si="118"/>
        <v>0.99999999999999978</v>
      </c>
      <c r="EY163" s="140">
        <f t="shared" si="119"/>
        <v>0.99999999999999978</v>
      </c>
      <c r="EZ163" s="140">
        <f t="shared" si="120"/>
        <v>1.0000000000000002</v>
      </c>
      <c r="FA163" s="140">
        <f t="shared" si="121"/>
        <v>0.99999999999999978</v>
      </c>
      <c r="FB163" s="140">
        <f t="shared" si="122"/>
        <v>1</v>
      </c>
    </row>
    <row r="164" spans="2:158" x14ac:dyDescent="0.15">
      <c r="B164" s="80">
        <v>159</v>
      </c>
      <c r="C164" s="119">
        <f>[4]军团势力点战斗奖励设计!GB168+求节点(活动投放!$S$6:$S$41,活动投放!AN$6:AN$41,$B164)</f>
        <v>290.98454404687169</v>
      </c>
      <c r="D164" s="119">
        <f>[4]军团势力点战斗奖励设计!GC168+求节点(活动投放!$S$6:$S$41,活动投放!AO$6:AO$41,$B164)</f>
        <v>1134.08449189869</v>
      </c>
      <c r="E164" s="119">
        <f>[4]军团势力点战斗奖励设计!GD168+求节点(活动投放!$S$6:$S$41,活动投放!AP$6:AP$41,$B164)</f>
        <v>6065.2091341942341</v>
      </c>
      <c r="F164" s="119">
        <f>[4]军团势力点战斗奖励设计!GE168+求节点(活动投放!$S$6:$S$41,活动投放!AQ$6:AQ$41,$B164)</f>
        <v>3948.0480089549169</v>
      </c>
      <c r="G164" s="119">
        <f>[4]军团势力点战斗奖励设计!GF168+求节点(活动投放!$S$6:$S$41,活动投放!AR$6:AR$41,$B164)</f>
        <v>8264.8745506386149</v>
      </c>
      <c r="H164" s="119">
        <f>[4]军团势力点战斗奖励设计!GG168+求节点(活动投放!$S$6:$S$41,活动投放!AS$6:AS$41,$B164)</f>
        <v>920.96359997067123</v>
      </c>
      <c r="I164" s="119">
        <f>IF($B164&lt;前期规划!$C$2,0,求节点(装备突破!$N$6:$N$41,装备突破!AQ$6:AQ$41,$B164))</f>
        <v>0</v>
      </c>
      <c r="J164" s="119">
        <f>IF($B164&lt;前期规划!$C$2,0,求节点(装备突破!$N$6:$N$41,装备突破!AR$6:AR$41,$B164))</f>
        <v>0</v>
      </c>
      <c r="K164" s="119">
        <f>IF($B164&lt;前期规划!$C$2,0,求节点(装备突破!$N$6:$N$41,装备突破!AS$6:AS$41,$B164))</f>
        <v>0</v>
      </c>
      <c r="L164" s="119">
        <f>IF($B164&lt;前期规划!$C$2,0,求节点(装备突破!$N$6:$N$41,装备突破!AT$6:AT$41,$B164))</f>
        <v>0</v>
      </c>
      <c r="M164" s="119">
        <f>IF($B164&lt;前期规划!$C$2,0,求节点(装备突破!$N$6:$N$41,装备突破!AU$6:AU$41,$B164))</f>
        <v>117.54545454545456</v>
      </c>
      <c r="N164" s="119">
        <f>IF($B164&lt;前期规划!$C$2,0,求节点(装备突破!$N$6:$N$41,装备突破!AV$6:AV$41,$B164))</f>
        <v>2.4545454545454541</v>
      </c>
      <c r="O164" s="80">
        <f t="shared" si="103"/>
        <v>0</v>
      </c>
      <c r="P164" s="80">
        <f t="shared" si="104"/>
        <v>0</v>
      </c>
      <c r="Q164" s="80">
        <f t="shared" si="105"/>
        <v>0</v>
      </c>
      <c r="R164" s="80">
        <f t="shared" si="106"/>
        <v>0</v>
      </c>
      <c r="S164" s="80">
        <f t="shared" si="107"/>
        <v>70.312157816724479</v>
      </c>
      <c r="T164" s="80">
        <f t="shared" si="108"/>
        <v>375.2073925806439</v>
      </c>
      <c r="V164" s="128">
        <f>[4]军团势力点战斗奖励设计!GD168/E164</f>
        <v>0.9968382764029563</v>
      </c>
      <c r="W164" s="128">
        <f>求节点(活动投放!$S$6:$S$41,活动投放!AP$6:AP$41,$B164)/E164</f>
        <v>3.1617235970435942E-3</v>
      </c>
      <c r="Y164" s="128">
        <f>[4]军团势力点战斗奖励设计!GE168/F164</f>
        <v>0.99766876021772033</v>
      </c>
      <c r="Z164" s="128">
        <f>求节点(活动投放!$S$6:$S$41,活动投放!AQ$6:AQ$41,$B164)/F164</f>
        <v>2.331239782279722E-3</v>
      </c>
      <c r="AB164" s="128">
        <f>[4]军团势力点战斗奖励设计!GF168/G164</f>
        <v>0.99787116164719969</v>
      </c>
      <c r="AC164" s="128">
        <f>求节点(活动投放!$S$6:$S$41,活动投放!AR$6:AR$41,$B164)/G164</f>
        <v>2.128838352800201E-3</v>
      </c>
      <c r="AE164" s="128">
        <f>[4]军团势力点战斗奖励设计!GG168/H164</f>
        <v>0.99500614464830017</v>
      </c>
      <c r="AF164" s="128">
        <f>求节点(活动投放!$S$6:$S$41,活动投放!AS$6:AS$41,$B164)/H164</f>
        <v>4.9938553516997494E-3</v>
      </c>
      <c r="AI164" s="80">
        <v>159</v>
      </c>
      <c r="AJ164" s="119">
        <f>[4]军团势力点战斗奖励设计!GH168+求节点(活动投放!$S$46:$S$81,活动投放!AN$46:AN$81,$AI164)</f>
        <v>234.2504143508647</v>
      </c>
      <c r="AK164" s="119">
        <f>[4]军团势力点战斗奖励设计!GI168+求节点(活动投放!$S$46:$S$81,活动投放!AO$46:AO$81,$AI164)</f>
        <v>807.71890566714387</v>
      </c>
      <c r="AL164" s="119">
        <f>[4]军团势力点战斗奖励设计!GJ168+求节点(活动投放!$S$46:$S$81,活动投放!AP$46:AP$81,$AI164)</f>
        <v>6177.7661456490159</v>
      </c>
      <c r="AM164" s="119">
        <f>[4]军团势力点战斗奖励设计!GK168+求节点(活动投放!$S$46:$S$81,活动投放!AQ$46:AQ$81,$AI164)</f>
        <v>4047.3840780570172</v>
      </c>
      <c r="AN164" s="119">
        <f>[4]军团势力点战斗奖励设计!GL168+求节点(活动投放!$S$46:$S$81,活动投放!AR$46:AR$81,$AI164)</f>
        <v>8690.099291284856</v>
      </c>
      <c r="AO164" s="119">
        <f>[4]军团势力点战斗奖励设计!GM168+求节点(活动投放!$S$46:$S$81,活动投放!AS$46:AS$81,$AI164)</f>
        <v>970.34687625270442</v>
      </c>
      <c r="AP164" s="119">
        <f>IF($AI164&lt;前期规划!$C$2,0,求节点(装备突破!$N$46:$N$81,装备突破!AQ$46:AQ$81,$AI164))</f>
        <v>0</v>
      </c>
      <c r="AQ164" s="119">
        <f>IF($AI164&lt;前期规划!$C$2,0,求节点(装备突破!$N$46:$N$81,装备突破!AR$46:AR$81,$AI164))</f>
        <v>0</v>
      </c>
      <c r="AR164" s="119">
        <f>IF($AI164&lt;前期规划!$C$2,0,求节点(装备突破!$N$46:$N$81,装备突破!AS$46:AS$81,$AI164))</f>
        <v>0</v>
      </c>
      <c r="AS164" s="119">
        <f>IF($AI164&lt;前期规划!$C$2,0,求节点(装备突破!$N$46:$N$81,装备突破!AT$46:AT$81,$AI164))</f>
        <v>0</v>
      </c>
      <c r="AT164" s="119">
        <f>IF($AI164&lt;前期规划!$C$2,0,求节点(装备突破!$N$46:$N$81,装备突破!AU$46:AU$81,$AI164))</f>
        <v>151.81818181818181</v>
      </c>
      <c r="AU164" s="119">
        <f>IF($AI164&lt;前期规划!$C$2,0,求节点(装备突破!$N$46:$N$81,装备突破!AV$46:AV$81,$AI164))</f>
        <v>8.1818181818181817</v>
      </c>
      <c r="AV164" s="80">
        <f t="shared" si="109"/>
        <v>0</v>
      </c>
      <c r="AW164" s="80">
        <f t="shared" si="83"/>
        <v>0</v>
      </c>
      <c r="AX164" s="80">
        <f t="shared" si="84"/>
        <v>0</v>
      </c>
      <c r="AY164" s="80">
        <f t="shared" si="85"/>
        <v>0</v>
      </c>
      <c r="AZ164" s="80">
        <f t="shared" si="86"/>
        <v>57.24017497253498</v>
      </c>
      <c r="BA164" s="80">
        <f t="shared" si="87"/>
        <v>118.5979515419972</v>
      </c>
      <c r="BD164" s="80">
        <v>159</v>
      </c>
      <c r="BE164" s="119">
        <f>[4]军团势力点战斗奖励设计!GN168+求节点(活动投放!$S$86:$S$121,活动投放!AN$86:AN$121,$BD164)</f>
        <v>164.42807037471789</v>
      </c>
      <c r="BF164" s="119">
        <f>[4]军团势力点战斗奖励设计!GO168+求节点(活动投放!$S$86:$S$121,活动投放!AO$86:AO$121,$BD164)</f>
        <v>564.37999810807707</v>
      </c>
      <c r="BG164" s="119">
        <f>[4]军团势力点战斗奖励设计!GP168+求节点(活动投放!$S$86:$S$121,活动投放!AP$86:AP$121,$BD164)</f>
        <v>6404.3577838490401</v>
      </c>
      <c r="BH164" s="119">
        <f>[4]军团势力点战斗奖励设计!GQ168+求节点(活动投放!$S$86:$S$121,活动投放!AQ$86:AQ$121,$BD164)</f>
        <v>4217.3675619816404</v>
      </c>
      <c r="BI164" s="119">
        <f>[4]军团势力点战斗奖励设计!GR168+求节点(活动投放!$S$86:$S$121,活动投放!AR$86:AR$121,$BD164)</f>
        <v>9198.60907271836</v>
      </c>
      <c r="BJ164" s="119">
        <f>[4]军团势力点战斗奖励设计!GS168+求节点(活动投放!$S$86:$S$121,活动投放!AS$86:AS$121,$BD164)</f>
        <v>1030.8852312724432</v>
      </c>
      <c r="BK164" s="119">
        <f>IF($BD164&lt;前期规划!$C$2,0,求节点(装备突破!$N$86:$N$121,装备突破!AQ$86:AQ$121,$BD164))</f>
        <v>0</v>
      </c>
      <c r="BL164" s="119">
        <f>IF($BD164&lt;前期规划!$C$2,0,求节点(装备突破!$N$86:$N$121,装备突破!AR$86:AR$121,$BD164))</f>
        <v>0</v>
      </c>
      <c r="BM164" s="119">
        <f>IF($BD164&lt;前期规划!$C$2,0,求节点(装备突破!$N$86:$N$121,装备突破!AS$86:AS$121,$BD164))</f>
        <v>0</v>
      </c>
      <c r="BN164" s="119">
        <f>IF($BD164&lt;前期规划!$C$2,0,求节点(装备突破!$N$86:$N$121,装备突破!AT$86:AT$121,$BD164))</f>
        <v>0</v>
      </c>
      <c r="BO164" s="119">
        <f>IF($BD164&lt;前期规划!$C$2,0,求节点(装备突破!$N$86:$N$121,装备突破!AU$86:AU$121,$BD164))</f>
        <v>179.54545454545456</v>
      </c>
      <c r="BP164" s="119">
        <f>IF($BD164&lt;前期规划!$C$2,0,求节点(装备突破!$N$86:$N$121,装备突破!AV$86:AV$121,$BD164))</f>
        <v>20.454545454545453</v>
      </c>
      <c r="BQ164" s="80">
        <f t="shared" si="110"/>
        <v>0</v>
      </c>
      <c r="BR164" s="80">
        <f t="shared" si="88"/>
        <v>0</v>
      </c>
      <c r="BS164" s="80">
        <f t="shared" si="89"/>
        <v>0</v>
      </c>
      <c r="BT164" s="80">
        <f t="shared" si="90"/>
        <v>0</v>
      </c>
      <c r="BU164" s="80">
        <f t="shared" si="91"/>
        <v>51.232759392355419</v>
      </c>
      <c r="BV164" s="80">
        <f t="shared" si="92"/>
        <v>50.398833528875002</v>
      </c>
      <c r="BY164" s="80">
        <v>159</v>
      </c>
      <c r="BZ164" s="119">
        <f>[4]军团势力点战斗奖励设计!GT168+求节点(活动投放!$S$126:$S$161,活动投放!AN$126:AN$161,$BY164)</f>
        <v>95.085940621119036</v>
      </c>
      <c r="CA164" s="119">
        <f>[4]军团势力点战斗奖励设计!GU168+求节点(活动投放!$S$126:$S$161,活动投放!AO$126:AO$161,$BY164)</f>
        <v>451.95402547969155</v>
      </c>
      <c r="CB164" s="119">
        <f>[4]军团势力点战斗奖励设计!GV168+求节点(活动投放!$S$126:$S$161,活动投放!AP$126:AP$161,$BY164)</f>
        <v>6499.7410299841367</v>
      </c>
      <c r="CC164" s="119">
        <f>[4]军团势力点战斗奖励设计!GW168+求节点(活动投放!$S$126:$S$161,活动投放!AQ$126:AQ$161,$BY164)</f>
        <v>4270.0969651132573</v>
      </c>
      <c r="CD164" s="119">
        <f>[4]军团势力点战斗奖励设计!GX168+求节点(活动投放!$S$126:$S$161,活动投放!AR$126:AR$161,$BY164)</f>
        <v>9378.2275410552993</v>
      </c>
      <c r="CE164" s="119">
        <f>[4]军团势力点战斗奖励设计!GY168+求节点(活动投放!$S$126:$S$161,活动投放!AS$126:AS$161,$BY164)</f>
        <v>1070.0200304835514</v>
      </c>
      <c r="CF164" s="119">
        <f>IF($BY164&lt;前期规划!$C$2,0,求节点(装备突破!$N$126:$N$161,装备突破!AQ$126:AQ$161,$BY164))</f>
        <v>0</v>
      </c>
      <c r="CG164" s="119">
        <f>IF($BY164&lt;前期规划!$C$2,0,求节点(装备突破!$N$126:$N$161,装备突破!AR$126:AR$161,$BY164))</f>
        <v>0</v>
      </c>
      <c r="CH164" s="119">
        <f>IF($BY164&lt;前期规划!$C$2,0,求节点(装备突破!$N$126:$N$161,装备突破!AS$126:AS$161,$BY164))</f>
        <v>0</v>
      </c>
      <c r="CI164" s="119">
        <f>IF($BY164&lt;前期规划!$C$2,0,求节点(装备突破!$N$126:$N$161,装备突破!AT$126:AT$161,$BY164))</f>
        <v>0</v>
      </c>
      <c r="CJ164" s="119">
        <f>IF($BY164&lt;前期规划!$C$2,0,求节点(装备突破!$N$126:$N$161,装备突破!AU$126:AU$161,$BY164))</f>
        <v>210</v>
      </c>
      <c r="CK164" s="119">
        <f>IF($BY164&lt;前期规划!$C$2,0,求节点(装备突破!$N$126:$N$161,装备突破!AV$126:AV$161,$BY164))</f>
        <v>30</v>
      </c>
      <c r="CL164" s="80">
        <f t="shared" si="111"/>
        <v>0</v>
      </c>
      <c r="CM164" s="80">
        <f t="shared" si="93"/>
        <v>0</v>
      </c>
      <c r="CN164" s="80">
        <f t="shared" si="94"/>
        <v>0</v>
      </c>
      <c r="CO164" s="80">
        <f t="shared" si="95"/>
        <v>0</v>
      </c>
      <c r="CP164" s="80">
        <f t="shared" si="96"/>
        <v>44.658226385977613</v>
      </c>
      <c r="CQ164" s="80">
        <f t="shared" si="97"/>
        <v>35.667334349451714</v>
      </c>
      <c r="CT164" s="80">
        <v>159</v>
      </c>
      <c r="CU164" s="119">
        <f>[4]军团势力点战斗奖励设计!GZ168+求节点(活动投放!$S$166:$S$201,活动投放!AN$166:AN$201,$CT164)</f>
        <v>61.628981302607144</v>
      </c>
      <c r="CV164" s="119">
        <f>[4]军团势力点战斗奖励设计!HA168+求节点(活动投放!$S$166:$S$201,活动投放!AO$166:AO$201,$CT164)</f>
        <v>499.85631822137839</v>
      </c>
      <c r="CW164" s="119">
        <f>[4]军团势力点战斗奖励设计!HB168+求节点(活动投放!$S$166:$S$201,活动投放!AP$166:AP$201,$CT164)</f>
        <v>6858.8150176023773</v>
      </c>
      <c r="CX164" s="119">
        <f>[4]军团势力点战斗奖励设计!HC168+求节点(活动投放!$S$166:$S$201,活动投放!AQ$166:AQ$201,$CT164)</f>
        <v>4445.272219916159</v>
      </c>
      <c r="CY164" s="119">
        <f>[4]军团势力点战斗奖励设计!HD168+求节点(活动投放!$S$166:$S$201,活动投放!AR$166:AR$201,$CT164)</f>
        <v>9803.9503624528588</v>
      </c>
      <c r="CZ164" s="119">
        <f>[4]军团势力点战斗奖励设计!HE168+求节点(活动投放!$S$166:$S$201,活动投放!AS$166:AS$201,$CT164)</f>
        <v>1173.0645866454431</v>
      </c>
      <c r="DA164" s="119">
        <f>IF($CT164&lt;前期规划!$C$2,0,求节点(装备突破!$N$166:$N$201,装备突破!AQ$166:AQ$201,$CT164))</f>
        <v>0</v>
      </c>
      <c r="DB164" s="119">
        <f>IF($CT164&lt;前期规划!$C$2,0,求节点(装备突破!$N$166:$N$201,装备突破!AR$166:AR$201,$CT164))</f>
        <v>0</v>
      </c>
      <c r="DC164" s="119">
        <f>IF($CT164&lt;前期规划!$C$2,0,求节点(装备突破!$N$166:$N$201,装备突破!AS$166:AS$201,$CT164))</f>
        <v>0</v>
      </c>
      <c r="DD164" s="119">
        <f>IF($CT164&lt;前期规划!$C$2,0,求节点(装备突破!$N$166:$N$201,装备突破!AT$166:AT$201,$CT164))</f>
        <v>0</v>
      </c>
      <c r="DE164" s="119">
        <f>IF($CT164&lt;前期规划!$C$2,0,求节点(装备突破!$N$166:$N$201,装备突破!AU$166:AU$201,$CT164))</f>
        <v>280</v>
      </c>
      <c r="DF164" s="119">
        <f>IF($CT164&lt;前期规划!$C$2,0,求节点(装备突破!$N$166:$N$201,装备突破!AV$166:AV$201,$CT164))</f>
        <v>40</v>
      </c>
      <c r="DG164" s="80">
        <f t="shared" si="112"/>
        <v>0</v>
      </c>
      <c r="DH164" s="80">
        <f t="shared" si="98"/>
        <v>0</v>
      </c>
      <c r="DI164" s="80">
        <f t="shared" si="99"/>
        <v>0</v>
      </c>
      <c r="DJ164" s="80">
        <f t="shared" si="100"/>
        <v>0</v>
      </c>
      <c r="DK164" s="80">
        <f t="shared" si="101"/>
        <v>35.014108437331636</v>
      </c>
      <c r="DL164" s="80">
        <f t="shared" si="102"/>
        <v>29.326614666136077</v>
      </c>
      <c r="DN164" s="128">
        <f>[4]军团势力点战斗奖励设计!HE168/CZ164</f>
        <v>0.87516380212690503</v>
      </c>
      <c r="DO164" s="128">
        <f>求节点(活动投放!$S$166:$S$201,活动投放!AS$166:AS$201,$CT164)/CZ164</f>
        <v>0.12483619787309502</v>
      </c>
      <c r="DU164" s="140">
        <v>159</v>
      </c>
      <c r="DV164" s="140">
        <f>[4]军团势力点战斗奖励设计!AA168+[4]军团势力点战斗奖励设计!AF168+求节点(活动投放!$S$6:$S$41,活动投放!$BC$6:$BC$41,$DU164)</f>
        <v>931303.76645078021</v>
      </c>
      <c r="DW164" s="140">
        <f>[4]军团势力点战斗奖励设计!AB168+[4]军团势力点战斗奖励设计!AG168+求节点(活动投放!$S$46:$S$81,活动投放!$BC$46:$BC$81,$DU164)</f>
        <v>926496.08379536413</v>
      </c>
      <c r="DX164" s="140">
        <f>[4]军团势力点战斗奖励设计!AC168+[4]军团势力点战斗奖励设计!AH168+求节点(活动投放!$S$86:$S$121,活动投放!$BC$86:$BC$121,$DU164)</f>
        <v>933963.18165803689</v>
      </c>
      <c r="DY164" s="140">
        <f>[4]军团势力点战斗奖励设计!AD168+[4]军团势力点战斗奖励设计!AI168+求节点(活动投放!$S$126:$S$161,活动投放!$BC$126:$BC$161,$DU164)</f>
        <v>936866.71673469211</v>
      </c>
      <c r="DZ164" s="140">
        <f>[4]军团势力点战斗奖励设计!AE168+[4]军团势力点战斗奖励设计!AJ168+求节点(活动投放!$S$166:$S$201,活动投放!$BC$166:$BC$201,$DU164)</f>
        <v>946878.51640831772</v>
      </c>
      <c r="EA164" s="140">
        <f>[4]军团势力点战斗奖励设计!BI168+[4]军团势力点战斗奖励设计!BN168+求节点(活动投放!$S$6:$S$41,活动投放!$BE$6:$BE$41,$DU164)</f>
        <v>1661.5251376725098</v>
      </c>
      <c r="EB164" s="140">
        <f>[4]军团势力点战斗奖励设计!BJ168+[4]军团势力点战斗奖励设计!BO168+求节点(活动投放!$S$46:$S$81,活动投放!$BE$46:$BE$81,$DU164)</f>
        <v>1141.4968706705588</v>
      </c>
      <c r="EC164" s="140">
        <f>[4]军团势力点战斗奖励设计!BK168+[4]军团势力点战斗奖励设计!BP168+求节点(活动投放!$S$86:$S$121,活动投放!$BE$86:$BE$121,$DU164)</f>
        <v>806.95844984072721</v>
      </c>
      <c r="ED164" s="140">
        <f>[4]军团势力点战斗奖励设计!BL168+[4]军团势力点战斗奖励设计!BQ168+求节点(活动投放!$S$126:$S$161,活动投放!$BE$126:$BE$161,$DU164)</f>
        <v>714.40389653568309</v>
      </c>
      <c r="EE164" s="140">
        <f>[4]军团势力点战斗奖励设计!BM168+[4]军团势力点战斗奖励设计!BR168+求节点(活动投放!$S$166:$S$201,活动投放!$BE$166:$BE$201,$DU164)</f>
        <v>867.41199976731616</v>
      </c>
      <c r="EF164" s="140">
        <f t="shared" si="113"/>
        <v>18.683713040405053</v>
      </c>
      <c r="EG164" s="140">
        <f t="shared" si="114"/>
        <v>27.055004342707338</v>
      </c>
      <c r="EH164" s="140">
        <f t="shared" si="115"/>
        <v>38.579565108231499</v>
      </c>
      <c r="EI164" s="140">
        <f t="shared" si="116"/>
        <v>43.713214204541011</v>
      </c>
      <c r="EJ164" s="140">
        <f t="shared" si="117"/>
        <v>36.387111571061141</v>
      </c>
      <c r="EM164" s="140">
        <v>159</v>
      </c>
      <c r="EN164" s="140">
        <f>[4]军团势力点战斗奖励设计!AK168+[4]军团势力点战斗奖励设计!AP168+求节点(活动投放!$S$6:$S$41,活动投放!$BD$6:$BD$41,$EM164)</f>
        <v>918398.86721987091</v>
      </c>
      <c r="EO164" s="140">
        <f>[4]军团势力点战斗奖励设计!AL168+[4]军团势力点战斗奖励设计!AQ168+求节点(活动投放!$S$46:$S$81,活动投放!$BD$46:$BD$81,$EM164)</f>
        <v>965712.90160515229</v>
      </c>
      <c r="EP164" s="140">
        <f>[4]军团势力点战斗奖励设计!AM168+[4]军团势力点战斗奖励设计!AR168+求节点(活动投放!$S$86:$S$121,活动投放!$BD$86:$BD$121,$EM164)</f>
        <v>1022330.472493871</v>
      </c>
      <c r="EQ164" s="140">
        <f>[4]军团势力点战斗奖励设计!AN168+[4]军团势力点战斗奖励设计!AS168+求节点(活动投放!$S$126:$S$161,活动投放!$BD$126:$BD$161,$EM164)</f>
        <v>1042856.2029920926</v>
      </c>
      <c r="ER164" s="140">
        <f>[4]军团势力点战斗奖励设计!AO168+[4]军团势力点战斗奖励设计!AT168+求节点(活动投放!$S$166:$S$201,活动投放!$BD$166:$BD$201,$EM164)</f>
        <v>1091778.3423164322</v>
      </c>
      <c r="ES164" s="140">
        <f>[4]军团势力点战斗奖励设计!BS168+[4]军团势力点战斗奖励设计!BX168+求节点(活动投放!$S$6:$S$41,活动投放!$BF$6:$BF$41,$EM164)</f>
        <v>18367.977344397423</v>
      </c>
      <c r="ET164" s="140">
        <f>[4]军团势力点战斗奖励设计!BT168+[4]军团势力点战斗奖励设计!BY168+求节点(活动投放!$S$46:$S$81,活动投放!$BF$46:$BF$81,$EM164)</f>
        <v>19314.258032103047</v>
      </c>
      <c r="EU164" s="140">
        <f>[4]军团势力点战斗奖励设计!BU168+[4]军团势力点战斗奖励设计!BZ168+求节点(活动投放!$S$86:$S$121,活动投放!$BF$86:$BF$121,$EM164)</f>
        <v>20446.609449877418</v>
      </c>
      <c r="EV164" s="140">
        <f>[4]军团势力点战斗奖励设计!BV168+[4]军团势力点战斗奖励设计!CA168+求节点(活动投放!$S$126:$S$161,活动投放!$BF$126:$BF$161,$EM164)</f>
        <v>20857.124059841855</v>
      </c>
      <c r="EW164" s="140">
        <f>[4]军团势力点战斗奖励设计!BW168+[4]军团势力点战斗奖励设计!CB168+求节点(活动投放!$S$166:$S$201,活动投放!$BF$166:$BF$201,$EM164)</f>
        <v>21835.566846328642</v>
      </c>
      <c r="EX164" s="140">
        <f t="shared" si="118"/>
        <v>0.99999999999999978</v>
      </c>
      <c r="EY164" s="140">
        <f t="shared" si="119"/>
        <v>1</v>
      </c>
      <c r="EZ164" s="140">
        <f t="shared" si="120"/>
        <v>1</v>
      </c>
      <c r="FA164" s="140">
        <f t="shared" si="121"/>
        <v>0.99999999999999978</v>
      </c>
      <c r="FB164" s="140">
        <f t="shared" si="122"/>
        <v>1</v>
      </c>
    </row>
    <row r="165" spans="2:158" x14ac:dyDescent="0.15">
      <c r="B165" s="80">
        <v>160</v>
      </c>
      <c r="C165" s="119">
        <f>[4]军团势力点战斗奖励设计!GB169+求节点(活动投放!$S$6:$S$41,活动投放!AN$6:AN$41,$B165)</f>
        <v>290.98454404687169</v>
      </c>
      <c r="D165" s="119">
        <f>[4]军团势力点战斗奖励设计!GC169+求节点(活动投放!$S$6:$S$41,活动投放!AO$6:AO$41,$B165)</f>
        <v>1134.08449189869</v>
      </c>
      <c r="E165" s="119">
        <f>[4]军团势力点战斗奖励设计!GD169+求节点(活动投放!$S$6:$S$41,活动投放!AP$6:AP$41,$B165)</f>
        <v>6475.2437645920945</v>
      </c>
      <c r="F165" s="119">
        <f>[4]军团势力点战斗奖励设计!GE169+求节点(活动投放!$S$6:$S$41,活动投放!AQ$6:AQ$41,$B165)</f>
        <v>4221.404429220157</v>
      </c>
      <c r="G165" s="119">
        <f>[4]军团势力点战斗奖励设计!GF169+求节点(活动投放!$S$6:$S$41,活动投放!AR$6:AR$41,$B165)</f>
        <v>8879.9264962354046</v>
      </c>
      <c r="H165" s="119">
        <f>[4]军团势力点战斗奖励设计!GG169+求节点(活动投放!$S$6:$S$41,活动投放!AS$6:AS$41,$B165)</f>
        <v>989.30270503698114</v>
      </c>
      <c r="I165" s="119">
        <f>IF($B165&lt;前期规划!$C$2,0,求节点(装备突破!$N$6:$N$41,装备突破!AQ$6:AQ$41,$B165))</f>
        <v>0</v>
      </c>
      <c r="J165" s="119">
        <f>IF($B165&lt;前期规划!$C$2,0,求节点(装备突破!$N$6:$N$41,装备突破!AR$6:AR$41,$B165))</f>
        <v>0</v>
      </c>
      <c r="K165" s="119">
        <f>IF($B165&lt;前期规划!$C$2,0,求节点(装备突破!$N$6:$N$41,装备突破!AS$6:AS$41,$B165))</f>
        <v>0</v>
      </c>
      <c r="L165" s="119">
        <f>IF($B165&lt;前期规划!$C$2,0,求节点(装备突破!$N$6:$N$41,装备突破!AT$6:AT$41,$B165))</f>
        <v>0</v>
      </c>
      <c r="M165" s="119">
        <f>IF($B165&lt;前期规划!$C$2,0,求节点(装备突破!$N$6:$N$41,装备突破!AU$6:AU$41,$B165))</f>
        <v>117.54545454545456</v>
      </c>
      <c r="N165" s="119">
        <f>IF($B165&lt;前期规划!$C$2,0,求节点(装备突破!$N$6:$N$41,装备突破!AV$6:AV$41,$B165))</f>
        <v>2.4545454545454541</v>
      </c>
      <c r="O165" s="80">
        <f t="shared" si="103"/>
        <v>0</v>
      </c>
      <c r="P165" s="80">
        <f t="shared" si="104"/>
        <v>0</v>
      </c>
      <c r="Q165" s="80">
        <f t="shared" si="105"/>
        <v>0</v>
      </c>
      <c r="R165" s="80">
        <f t="shared" si="106"/>
        <v>0</v>
      </c>
      <c r="S165" s="80">
        <f t="shared" si="107"/>
        <v>75.544618297439627</v>
      </c>
      <c r="T165" s="80">
        <f t="shared" si="108"/>
        <v>403.04925020025166</v>
      </c>
      <c r="V165" s="128">
        <f>[4]军团势力点战斗奖励设计!GD169/E165</f>
        <v>0.99703848757857616</v>
      </c>
      <c r="W165" s="128">
        <f>求节点(活动投放!$S$6:$S$41,活动投放!AP$6:AP$41,$B165)/E165</f>
        <v>2.961512421423763E-3</v>
      </c>
      <c r="Y165" s="128">
        <f>[4]军团势力点战斗奖励设计!GE169/F165</f>
        <v>0.99781971930547131</v>
      </c>
      <c r="Z165" s="128">
        <f>求节点(活动投放!$S$6:$S$41,活动投放!AQ$6:AQ$41,$B165)/F165</f>
        <v>2.1802806945285334E-3</v>
      </c>
      <c r="AB165" s="128">
        <f>[4]军团势力点战斗奖励设计!GF169/G165</f>
        <v>0.99801861176081341</v>
      </c>
      <c r="AC165" s="128">
        <f>求节点(活动投放!$S$6:$S$41,活动投放!AR$6:AR$41,$B165)/G165</f>
        <v>1.9813882391865449E-3</v>
      </c>
      <c r="AE165" s="128">
        <f>[4]军团势力点战斗奖励设计!GG169/H165</f>
        <v>0.99535111045485081</v>
      </c>
      <c r="AF165" s="128">
        <f>求节点(活动投放!$S$6:$S$41,活动投放!AS$6:AS$41,$B165)/H165</f>
        <v>4.6488895451491583E-3</v>
      </c>
      <c r="AI165" s="80">
        <v>160</v>
      </c>
      <c r="AJ165" s="119">
        <f>[4]军团势力点战斗奖励设计!GH169+求节点(活动投放!$S$46:$S$81,活动投放!AN$46:AN$81,$AI165)</f>
        <v>234.2504143508647</v>
      </c>
      <c r="AK165" s="119">
        <f>[4]军团势力点战斗奖励设计!GI169+求节点(活动投放!$S$46:$S$81,活动投放!AO$46:AO$81,$AI165)</f>
        <v>807.71890566714387</v>
      </c>
      <c r="AL165" s="119">
        <f>[4]军团势力点战斗奖励设计!GJ169+求节点(活动投放!$S$46:$S$81,活动投放!AP$46:AP$81,$AI165)</f>
        <v>6602.847918446796</v>
      </c>
      <c r="AM165" s="119">
        <f>[4]军团势力点战斗奖励设计!GK169+求节点(活动投放!$S$46:$S$81,活动投放!AQ$46:AQ$81,$AI165)</f>
        <v>4330.7719265888709</v>
      </c>
      <c r="AN165" s="119">
        <f>[4]军团势力点战斗奖励设计!GL169+求节点(活动投放!$S$46:$S$81,活动投放!AR$46:AR$81,$AI165)</f>
        <v>9327.7219504815275</v>
      </c>
      <c r="AO165" s="119">
        <f>[4]军团势力点战斗奖励设计!GM169+求节点(活动投放!$S$46:$S$81,活动投放!AS$46:AS$81,$AI165)</f>
        <v>1041.193838385668</v>
      </c>
      <c r="AP165" s="119">
        <f>IF($AI165&lt;前期规划!$C$2,0,求节点(装备突破!$N$46:$N$81,装备突破!AQ$46:AQ$81,$AI165))</f>
        <v>0</v>
      </c>
      <c r="AQ165" s="119">
        <f>IF($AI165&lt;前期规划!$C$2,0,求节点(装备突破!$N$46:$N$81,装备突破!AR$46:AR$81,$AI165))</f>
        <v>0</v>
      </c>
      <c r="AR165" s="119">
        <f>IF($AI165&lt;前期规划!$C$2,0,求节点(装备突破!$N$46:$N$81,装备突破!AS$46:AS$81,$AI165))</f>
        <v>0</v>
      </c>
      <c r="AS165" s="119">
        <f>IF($AI165&lt;前期规划!$C$2,0,求节点(装备突破!$N$46:$N$81,装备突破!AT$46:AT$81,$AI165))</f>
        <v>0</v>
      </c>
      <c r="AT165" s="119">
        <f>IF($AI165&lt;前期规划!$C$2,0,求节点(装备突破!$N$46:$N$81,装备突破!AU$46:AU$81,$AI165))</f>
        <v>151.81818181818181</v>
      </c>
      <c r="AU165" s="119">
        <f>IF($AI165&lt;前期规划!$C$2,0,求节点(装备突破!$N$46:$N$81,装备突破!AV$46:AV$81,$AI165))</f>
        <v>8.1818181818181817</v>
      </c>
      <c r="AV165" s="80">
        <f t="shared" si="109"/>
        <v>0</v>
      </c>
      <c r="AW165" s="80">
        <f t="shared" si="83"/>
        <v>0</v>
      </c>
      <c r="AX165" s="80">
        <f t="shared" si="84"/>
        <v>0</v>
      </c>
      <c r="AY165" s="80">
        <f t="shared" si="85"/>
        <v>0</v>
      </c>
      <c r="AZ165" s="80">
        <f t="shared" si="86"/>
        <v>61.440084703770545</v>
      </c>
      <c r="BA165" s="80">
        <f t="shared" si="87"/>
        <v>127.25702469158165</v>
      </c>
      <c r="BD165" s="80">
        <v>160</v>
      </c>
      <c r="BE165" s="119">
        <f>[4]军团势力点战斗奖励设计!GN169+求节点(活动投放!$S$86:$S$121,活动投放!AN$86:AN$121,$BD165)</f>
        <v>164.42807037471789</v>
      </c>
      <c r="BF165" s="119">
        <f>[4]军团势力点战斗奖励设计!GO169+求节点(活动投放!$S$86:$S$121,活动投放!AO$86:AO$121,$BD165)</f>
        <v>564.37999810807707</v>
      </c>
      <c r="BG165" s="119">
        <f>[4]军团势力点战斗奖励设计!GP169+求节点(活动投放!$S$86:$S$121,活动投放!AP$86:AP$121,$BD165)</f>
        <v>6848.8879881987204</v>
      </c>
      <c r="BH165" s="119">
        <f>[4]军团势力点战斗奖励设计!GQ169+求节点(活动投放!$S$86:$S$121,活动投放!AQ$86:AQ$121,$BD165)</f>
        <v>4513.7210315480943</v>
      </c>
      <c r="BI165" s="119">
        <f>[4]军团势力点战斗奖励设计!GR169+求节点(活动投放!$S$86:$S$121,活动投放!AR$86:AR$121,$BD165)</f>
        <v>9865.4043792428802</v>
      </c>
      <c r="BJ165" s="119">
        <f>[4]军团势力点战斗奖励设计!GS169+求节点(活动投放!$S$86:$S$121,活动投放!AS$86:AS$121,$BD165)</f>
        <v>1104.9735986640567</v>
      </c>
      <c r="BK165" s="119">
        <f>IF($BD165&lt;前期规划!$C$2,0,求节点(装备突破!$N$86:$N$121,装备突破!AQ$86:AQ$121,$BD165))</f>
        <v>0</v>
      </c>
      <c r="BL165" s="119">
        <f>IF($BD165&lt;前期规划!$C$2,0,求节点(装备突破!$N$86:$N$121,装备突破!AR$86:AR$121,$BD165))</f>
        <v>0</v>
      </c>
      <c r="BM165" s="119">
        <f>IF($BD165&lt;前期规划!$C$2,0,求节点(装备突破!$N$86:$N$121,装备突破!AS$86:AS$121,$BD165))</f>
        <v>0</v>
      </c>
      <c r="BN165" s="119">
        <f>IF($BD165&lt;前期规划!$C$2,0,求节点(装备突破!$N$86:$N$121,装备突破!AT$86:AT$121,$BD165))</f>
        <v>0</v>
      </c>
      <c r="BO165" s="119">
        <f>IF($BD165&lt;前期规划!$C$2,0,求节点(装备突破!$N$86:$N$121,装备突破!AU$86:AU$121,$BD165))</f>
        <v>179.54545454545456</v>
      </c>
      <c r="BP165" s="119">
        <f>IF($BD165&lt;前期规划!$C$2,0,求节点(装备突破!$N$86:$N$121,装备突破!AV$86:AV$121,$BD165))</f>
        <v>20.454545454545453</v>
      </c>
      <c r="BQ165" s="80">
        <f t="shared" si="110"/>
        <v>0</v>
      </c>
      <c r="BR165" s="80">
        <f t="shared" si="88"/>
        <v>0</v>
      </c>
      <c r="BS165" s="80">
        <f t="shared" si="89"/>
        <v>0</v>
      </c>
      <c r="BT165" s="80">
        <f t="shared" si="90"/>
        <v>0</v>
      </c>
      <c r="BU165" s="80">
        <f t="shared" si="91"/>
        <v>54.946556036289458</v>
      </c>
      <c r="BV165" s="80">
        <f t="shared" si="92"/>
        <v>54.020931490242774</v>
      </c>
      <c r="BY165" s="80">
        <v>160</v>
      </c>
      <c r="BZ165" s="119">
        <f>[4]军团势力点战斗奖励设计!GT169+求节点(活动投放!$S$126:$S$161,活动投放!AN$126:AN$161,$BY165)</f>
        <v>95.085940621119036</v>
      </c>
      <c r="CA165" s="119">
        <f>[4]军团势力点战斗奖励设计!GU169+求节点(活动投放!$S$126:$S$161,活动投放!AO$126:AO$161,$BY165)</f>
        <v>451.95402547969155</v>
      </c>
      <c r="CB165" s="119">
        <f>[4]军团势力点战斗奖励设计!GV169+求节点(活动投放!$S$126:$S$161,活动投放!AP$126:AP$161,$BY165)</f>
        <v>6944.2712343338189</v>
      </c>
      <c r="CC165" s="119">
        <f>[4]军团势力点战斗奖励设计!GW169+求节点(活动投放!$S$126:$S$161,活动投放!AQ$126:AQ$161,$BY165)</f>
        <v>4566.4504346797112</v>
      </c>
      <c r="CD165" s="119">
        <f>[4]军团势力点战斗奖励设计!GX169+求节点(活动投放!$S$126:$S$161,活动投放!AR$126:AR$161,$BY165)</f>
        <v>10045.022847579821</v>
      </c>
      <c r="CE165" s="119">
        <f>[4]军团势力点战斗奖励设计!GY169+求节点(活动投放!$S$126:$S$161,活动投放!AS$126:AS$161,$BY165)</f>
        <v>1144.1083978751649</v>
      </c>
      <c r="CF165" s="119">
        <f>IF($BY165&lt;前期规划!$C$2,0,求节点(装备突破!$N$126:$N$161,装备突破!AQ$126:AQ$161,$BY165))</f>
        <v>0</v>
      </c>
      <c r="CG165" s="119">
        <f>IF($BY165&lt;前期规划!$C$2,0,求节点(装备突破!$N$126:$N$161,装备突破!AR$126:AR$161,$BY165))</f>
        <v>0</v>
      </c>
      <c r="CH165" s="119">
        <f>IF($BY165&lt;前期规划!$C$2,0,求节点(装备突破!$N$126:$N$161,装备突破!AS$126:AS$161,$BY165))</f>
        <v>0</v>
      </c>
      <c r="CI165" s="119">
        <f>IF($BY165&lt;前期规划!$C$2,0,求节点(装备突破!$N$126:$N$161,装备突破!AT$126:AT$161,$BY165))</f>
        <v>0</v>
      </c>
      <c r="CJ165" s="119">
        <f>IF($BY165&lt;前期规划!$C$2,0,求节点(装备突破!$N$126:$N$161,装备突破!AU$126:AU$161,$BY165))</f>
        <v>210</v>
      </c>
      <c r="CK165" s="119">
        <f>IF($BY165&lt;前期规划!$C$2,0,求节点(装备突破!$N$126:$N$161,装备突破!AV$126:AV$161,$BY165))</f>
        <v>30</v>
      </c>
      <c r="CL165" s="80">
        <f t="shared" si="111"/>
        <v>0</v>
      </c>
      <c r="CM165" s="80">
        <f t="shared" si="93"/>
        <v>0</v>
      </c>
      <c r="CN165" s="80">
        <f t="shared" si="94"/>
        <v>0</v>
      </c>
      <c r="CO165" s="80">
        <f t="shared" si="95"/>
        <v>0</v>
      </c>
      <c r="CP165" s="80">
        <f t="shared" si="96"/>
        <v>47.833442131332482</v>
      </c>
      <c r="CQ165" s="80">
        <f t="shared" si="97"/>
        <v>38.136946595838829</v>
      </c>
      <c r="CT165" s="80">
        <v>160</v>
      </c>
      <c r="CU165" s="119">
        <f>[4]军团势力点战斗奖励设计!GZ169+求节点(活动投放!$S$166:$S$201,活动投放!AN$166:AN$201,$CT165)</f>
        <v>61.628981302607144</v>
      </c>
      <c r="CV165" s="119">
        <f>[4]军团势力点战斗奖励设计!HA169+求节点(活动投放!$S$166:$S$201,活动投放!AO$166:AO$201,$CT165)</f>
        <v>499.85631822137839</v>
      </c>
      <c r="CW165" s="119">
        <f>[4]军团势力点战斗奖励设计!HB169+求节点(活动投放!$S$166:$S$201,活动投放!AP$166:AP$201,$CT165)</f>
        <v>7303.3452219520586</v>
      </c>
      <c r="CX165" s="119">
        <f>[4]军团势力点战斗奖励设计!HC169+求节点(活动投放!$S$166:$S$201,活动投放!AQ$166:AQ$201,$CT165)</f>
        <v>4741.6256894826138</v>
      </c>
      <c r="CY165" s="119">
        <f>[4]军团势力点战斗奖励设计!HD169+求节点(活动投放!$S$166:$S$201,活动投放!AR$166:AR$201,$CT165)</f>
        <v>10470.745668977383</v>
      </c>
      <c r="CZ165" s="119">
        <f>[4]军团势力点战斗奖励设计!HE169+求节点(活动投放!$S$166:$S$201,活动投放!AS$166:AS$201,$CT165)</f>
        <v>1247.1529540370568</v>
      </c>
      <c r="DA165" s="119">
        <f>IF($CT165&lt;前期规划!$C$2,0,求节点(装备突破!$N$166:$N$201,装备突破!AQ$166:AQ$201,$CT165))</f>
        <v>0</v>
      </c>
      <c r="DB165" s="119">
        <f>IF($CT165&lt;前期规划!$C$2,0,求节点(装备突破!$N$166:$N$201,装备突破!AR$166:AR$201,$CT165))</f>
        <v>0</v>
      </c>
      <c r="DC165" s="119">
        <f>IF($CT165&lt;前期规划!$C$2,0,求节点(装备突破!$N$166:$N$201,装备突破!AS$166:AS$201,$CT165))</f>
        <v>0</v>
      </c>
      <c r="DD165" s="119">
        <f>IF($CT165&lt;前期规划!$C$2,0,求节点(装备突破!$N$166:$N$201,装备突破!AT$166:AT$201,$CT165))</f>
        <v>0</v>
      </c>
      <c r="DE165" s="119">
        <f>IF($CT165&lt;前期规划!$C$2,0,求节点(装备突破!$N$166:$N$201,装备突破!AU$166:AU$201,$CT165))</f>
        <v>280</v>
      </c>
      <c r="DF165" s="119">
        <f>IF($CT165&lt;前期规划!$C$2,0,求节点(装备突破!$N$166:$N$201,装备突破!AV$166:AV$201,$CT165))</f>
        <v>40</v>
      </c>
      <c r="DG165" s="80">
        <f t="shared" si="112"/>
        <v>0</v>
      </c>
      <c r="DH165" s="80">
        <f t="shared" si="98"/>
        <v>0</v>
      </c>
      <c r="DI165" s="80">
        <f t="shared" si="99"/>
        <v>0</v>
      </c>
      <c r="DJ165" s="80">
        <f t="shared" si="100"/>
        <v>0</v>
      </c>
      <c r="DK165" s="80">
        <f t="shared" si="101"/>
        <v>37.395520246347793</v>
      </c>
      <c r="DL165" s="80">
        <f t="shared" si="102"/>
        <v>31.17882385092642</v>
      </c>
      <c r="DN165" s="128">
        <f>[4]军团势力点战斗奖励设计!HE169/CZ165</f>
        <v>0.88257982119806644</v>
      </c>
      <c r="DO165" s="128">
        <f>求节点(活动投放!$S$166:$S$201,活动投放!AS$166:AS$201,$CT165)/CZ165</f>
        <v>0.11742017880193366</v>
      </c>
      <c r="DU165" s="140">
        <v>160</v>
      </c>
      <c r="DV165" s="140">
        <f>[4]军团势力点战斗奖励设计!AA169+[4]军团势力点战斗奖励设计!AF169+求节点(活动投放!$S$6:$S$41,活动投放!$BC$6:$BC$41,$DU165)</f>
        <v>997135.01445043657</v>
      </c>
      <c r="DW165" s="140">
        <f>[4]军团势力点战斗奖励设计!AB169+[4]军团势力点战斗奖励设计!AG169+求节点(活动投放!$S$46:$S$81,活动投放!$BC$46:$BC$81,$DU165)</f>
        <v>992327.33179502049</v>
      </c>
      <c r="DX165" s="140">
        <f>[4]军团势力点战斗奖励设计!AC169+[4]军团势力点战斗奖励设计!AH169+求节点(活动投放!$S$86:$S$121,活动投放!$BC$86:$BC$121,$DU165)</f>
        <v>1000452.74213769</v>
      </c>
      <c r="DY165" s="140">
        <f>[4]军团势力点战斗奖励设计!AD169+[4]军团势力点战斗奖励设计!AI169+求节点(活动投放!$S$126:$S$161,活动投放!$BC$126:$BC$161,$DU165)</f>
        <v>1003356.2772143452</v>
      </c>
      <c r="DZ165" s="140">
        <f>[4]军团势力点战斗奖励设计!AE169+[4]军团势力点战斗奖励设计!AJ169+求节点(活动投放!$S$166:$S$201,活动投放!$BC$166:$BC$201,$DU165)</f>
        <v>1013368.0768879708</v>
      </c>
      <c r="EA165" s="140">
        <f>[4]军团势力点战斗奖励设计!BI169+[4]军团势力点战斗奖励设计!BN169+求节点(活动投放!$S$6:$S$41,活动投放!$BE$6:$BE$41,$DU165)</f>
        <v>1661.5251376725098</v>
      </c>
      <c r="EB165" s="140">
        <f>[4]军团势力点战斗奖励设计!BJ169+[4]军团势力点战斗奖励设计!BO169+求节点(活动投放!$S$46:$S$81,活动投放!$BE$46:$BE$81,$DU165)</f>
        <v>1141.4968706705588</v>
      </c>
      <c r="EC165" s="140">
        <f>[4]军团势力点战斗奖励设计!BK169+[4]军团势力点战斗奖励设计!BP169+求节点(活动投放!$S$86:$S$121,活动投放!$BE$86:$BE$121,$DU165)</f>
        <v>806.95844984072721</v>
      </c>
      <c r="ED165" s="140">
        <f>[4]军团势力点战斗奖励设计!BL169+[4]军团势力点战斗奖励设计!BQ169+求节点(活动投放!$S$126:$S$161,活动投放!$BE$126:$BE$161,$DU165)</f>
        <v>714.40389653568309</v>
      </c>
      <c r="EE165" s="140">
        <f>[4]军团势力点战斗奖励设计!BM169+[4]军团势力点战斗奖励设计!BR169+求节点(活动投放!$S$166:$S$201,活动投放!$BE$166:$BE$201,$DU165)</f>
        <v>867.41199976731616</v>
      </c>
      <c r="EF165" s="140">
        <f t="shared" si="113"/>
        <v>20.004412248360335</v>
      </c>
      <c r="EG165" s="140">
        <f t="shared" si="114"/>
        <v>28.977370482907808</v>
      </c>
      <c r="EH165" s="140">
        <f t="shared" si="115"/>
        <v>41.326074154753719</v>
      </c>
      <c r="EI165" s="140">
        <f t="shared" si="116"/>
        <v>46.815547063309793</v>
      </c>
      <c r="EJ165" s="140">
        <f t="shared" si="117"/>
        <v>38.942204979095187</v>
      </c>
      <c r="EM165" s="140">
        <v>160</v>
      </c>
      <c r="EN165" s="140">
        <f>[4]军团势力点战斗奖励设计!AK169+[4]军团势力点战斗奖励设计!AP169+求节点(活动投放!$S$6:$S$41,活动投放!$BD$6:$BD$41,$EM165)</f>
        <v>986737.97228618083</v>
      </c>
      <c r="EO165" s="140">
        <f>[4]军团势力点战斗奖励设计!AL169+[4]军团势力点战斗奖励设计!AQ169+求节点(活动投放!$S$46:$S$81,活动投放!$BD$46:$BD$81,$EM165)</f>
        <v>1036559.8637381158</v>
      </c>
      <c r="EP165" s="140">
        <f>[4]军团势力点战斗奖励设计!AM169+[4]军团势力点战斗奖励设计!AR169+求节点(活动投放!$S$86:$S$121,活动投放!$BD$86:$BD$121,$EM165)</f>
        <v>1096418.8398854844</v>
      </c>
      <c r="EQ165" s="140">
        <f>[4]军团势力点战斗奖励设计!AN169+[4]军团势力点战斗奖励设计!AS169+求节点(活动投放!$S$126:$S$161,活动投放!$BD$126:$BD$161,$EM165)</f>
        <v>1116944.5703837061</v>
      </c>
      <c r="ER165" s="140">
        <f>[4]军团势力点战斗奖励设计!AO169+[4]军团势力点战斗奖励设计!AT169+求节点(活动投放!$S$166:$S$201,活动投放!$BD$166:$BD$201,$EM165)</f>
        <v>1165866.7097080457</v>
      </c>
      <c r="ES165" s="140">
        <f>[4]军团势力点战斗奖励设计!BS169+[4]军团势力点战斗奖励设计!BX169+求节点(活动投放!$S$6:$S$41,活动投放!$BF$6:$BF$41,$EM165)</f>
        <v>19734.759445723623</v>
      </c>
      <c r="ET165" s="140">
        <f>[4]军团势力点战斗奖励设计!BT169+[4]军团势力点战斗奖励设计!BY169+求节点(活动投放!$S$46:$S$81,活动投放!$BF$46:$BF$81,$EM165)</f>
        <v>20731.197274762319</v>
      </c>
      <c r="EU165" s="140">
        <f>[4]军团势力点战斗奖励设计!BU169+[4]军团势力点战斗奖励设计!BZ169+求节点(活动投放!$S$86:$S$121,活动投放!$BF$86:$BF$121,$EM165)</f>
        <v>21928.37679770969</v>
      </c>
      <c r="EV165" s="140">
        <f>[4]军团势力点战斗奖励设计!BV169+[4]军团势力点战斗奖励设计!CA169+求节点(活动投放!$S$126:$S$161,活动投放!$BF$126:$BF$161,$EM165)</f>
        <v>22338.891407674128</v>
      </c>
      <c r="EW165" s="140">
        <f>[4]军团势力点战斗奖励设计!BW169+[4]军团势力点战斗奖励设计!CB169+求节点(活动投放!$S$166:$S$201,活动投放!$BF$166:$BF$201,$EM165)</f>
        <v>23317.334194160914</v>
      </c>
      <c r="EX165" s="140">
        <f t="shared" si="118"/>
        <v>0.99999999999999967</v>
      </c>
      <c r="EY165" s="140">
        <f t="shared" si="119"/>
        <v>0.99999999999999978</v>
      </c>
      <c r="EZ165" s="140">
        <f t="shared" si="120"/>
        <v>0.99999999999999989</v>
      </c>
      <c r="FA165" s="140">
        <f t="shared" si="121"/>
        <v>0.99999999999999989</v>
      </c>
      <c r="FB165" s="140">
        <f t="shared" si="122"/>
        <v>1</v>
      </c>
    </row>
  </sheetData>
  <mergeCells count="31">
    <mergeCell ref="DN4:DO4"/>
    <mergeCell ref="C3:T3"/>
    <mergeCell ref="AJ3:BA3"/>
    <mergeCell ref="AJ4:AO4"/>
    <mergeCell ref="AP4:AU4"/>
    <mergeCell ref="AV4:BA4"/>
    <mergeCell ref="C4:H4"/>
    <mergeCell ref="I4:N4"/>
    <mergeCell ref="O4:T4"/>
    <mergeCell ref="V4:W4"/>
    <mergeCell ref="Y4:Z4"/>
    <mergeCell ref="AB4:AC4"/>
    <mergeCell ref="AE4:AF4"/>
    <mergeCell ref="CU3:DL3"/>
    <mergeCell ref="CU4:CZ4"/>
    <mergeCell ref="DA4:DF4"/>
    <mergeCell ref="DG4:DL4"/>
    <mergeCell ref="BE3:BV3"/>
    <mergeCell ref="BE4:BJ4"/>
    <mergeCell ref="BK4:BP4"/>
    <mergeCell ref="BQ4:BV4"/>
    <mergeCell ref="BZ3:CQ3"/>
    <mergeCell ref="BZ4:CE4"/>
    <mergeCell ref="CF4:CK4"/>
    <mergeCell ref="CL4:CQ4"/>
    <mergeCell ref="EX4:FB4"/>
    <mergeCell ref="DV4:DZ4"/>
    <mergeCell ref="EA4:EE4"/>
    <mergeCell ref="EF4:EJ4"/>
    <mergeCell ref="EN4:ER4"/>
    <mergeCell ref="ES4:EW4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D0D1A-16C8-4FBB-A2D3-3CD62A7E873C}">
  <dimension ref="A1:Q41"/>
  <sheetViews>
    <sheetView workbookViewId="0">
      <selection activeCell="G11" sqref="G11:G19"/>
    </sheetView>
  </sheetViews>
  <sheetFormatPr defaultRowHeight="11.25" x14ac:dyDescent="0.15"/>
  <cols>
    <col min="1" max="1" width="9" style="132"/>
    <col min="2" max="4" width="9" style="37"/>
    <col min="5" max="5" width="10.5" style="130" customWidth="1"/>
    <col min="6" max="6" width="7.5" style="37" bestFit="1" customWidth="1"/>
    <col min="7" max="7" width="8" style="130" customWidth="1"/>
    <col min="8" max="8" width="7.875" style="37" customWidth="1"/>
    <col min="9" max="9" width="4.625" style="130" customWidth="1"/>
    <col min="10" max="17" width="6.625" style="131" customWidth="1"/>
    <col min="18" max="16384" width="9" style="37"/>
  </cols>
  <sheetData>
    <row r="1" spans="1:17" x14ac:dyDescent="0.15">
      <c r="A1" s="132" t="s">
        <v>400</v>
      </c>
    </row>
    <row r="2" spans="1:17" x14ac:dyDescent="0.15">
      <c r="A2" s="132" t="s">
        <v>401</v>
      </c>
    </row>
    <row r="3" spans="1:17" x14ac:dyDescent="0.15">
      <c r="A3" s="132" t="s">
        <v>402</v>
      </c>
    </row>
    <row r="8" spans="1:17" x14ac:dyDescent="0.15">
      <c r="D8" s="216" t="s">
        <v>398</v>
      </c>
      <c r="E8" s="173" t="s">
        <v>399</v>
      </c>
      <c r="F8" s="216" t="s">
        <v>403</v>
      </c>
      <c r="G8" s="173" t="s">
        <v>404</v>
      </c>
      <c r="H8" s="173" t="s">
        <v>405</v>
      </c>
      <c r="I8" s="173" t="s">
        <v>171</v>
      </c>
      <c r="J8" s="217" t="s">
        <v>406</v>
      </c>
      <c r="K8" s="217"/>
      <c r="L8" s="217"/>
      <c r="M8" s="217"/>
      <c r="N8" s="217" t="s">
        <v>407</v>
      </c>
      <c r="O8" s="217"/>
      <c r="P8" s="217"/>
      <c r="Q8" s="217"/>
    </row>
    <row r="9" spans="1:17" x14ac:dyDescent="0.15">
      <c r="D9" s="216"/>
      <c r="E9" s="173"/>
      <c r="F9" s="216"/>
      <c r="G9" s="173"/>
      <c r="H9" s="173"/>
      <c r="I9" s="173"/>
      <c r="J9" s="131" t="s">
        <v>10</v>
      </c>
      <c r="K9" s="131" t="s">
        <v>0</v>
      </c>
      <c r="L9" s="131" t="s">
        <v>12</v>
      </c>
      <c r="M9" s="131" t="s">
        <v>13</v>
      </c>
      <c r="N9" s="131" t="s">
        <v>10</v>
      </c>
      <c r="O9" s="131" t="s">
        <v>0</v>
      </c>
      <c r="P9" s="131" t="s">
        <v>12</v>
      </c>
      <c r="Q9" s="131" t="s">
        <v>13</v>
      </c>
    </row>
    <row r="10" spans="1:17" x14ac:dyDescent="0.15">
      <c r="D10" s="216"/>
      <c r="E10" s="173"/>
      <c r="F10" s="216"/>
      <c r="G10" s="173"/>
      <c r="H10" s="173"/>
      <c r="I10" s="173"/>
      <c r="J10" s="131">
        <f>装备突破!D143</f>
        <v>0.04</v>
      </c>
      <c r="K10" s="131">
        <f>装备突破!E143</f>
        <v>0.05</v>
      </c>
      <c r="L10" s="131">
        <f>装备突破!F143</f>
        <v>0.06</v>
      </c>
      <c r="M10" s="131">
        <f>装备突破!H143</f>
        <v>0.08</v>
      </c>
      <c r="N10" s="131">
        <f>装备突破!D144-装备突破!D143</f>
        <v>1.0000000000000002E-2</v>
      </c>
      <c r="O10" s="131">
        <f>装备突破!E144-装备突破!E143</f>
        <v>2.0000000000000004E-2</v>
      </c>
      <c r="P10" s="131">
        <f>装备突破!F144-装备突破!F143</f>
        <v>0.03</v>
      </c>
      <c r="Q10" s="131">
        <f>装备突破!H144-装备突破!H143</f>
        <v>3.9999999999999994E-2</v>
      </c>
    </row>
    <row r="11" spans="1:17" x14ac:dyDescent="0.15">
      <c r="E11" s="130" t="s">
        <v>508</v>
      </c>
      <c r="F11" s="37">
        <v>2000</v>
      </c>
      <c r="G11" s="130" t="s">
        <v>0</v>
      </c>
      <c r="H11" s="37">
        <v>0.75</v>
      </c>
      <c r="I11" s="130">
        <v>2</v>
      </c>
      <c r="J11" s="131">
        <f t="shared" ref="J11:N26" si="0">$H11*$I11*IF($H11=1,J$10/2,J$10)</f>
        <v>0.06</v>
      </c>
      <c r="K11" s="131">
        <f t="shared" si="0"/>
        <v>7.5000000000000011E-2</v>
      </c>
      <c r="L11" s="131">
        <f t="shared" si="0"/>
        <v>0.09</v>
      </c>
      <c r="M11" s="131">
        <f t="shared" si="0"/>
        <v>0.12</v>
      </c>
      <c r="N11" s="131">
        <f>$H11*$I11*IF($H11=1,N$10/2,N$10)</f>
        <v>1.5000000000000003E-2</v>
      </c>
      <c r="O11" s="131">
        <f t="shared" ref="O11:Q26" si="1">$H11*$I11*IF($H11=1,O$10/2,O$10)</f>
        <v>3.0000000000000006E-2</v>
      </c>
      <c r="P11" s="131">
        <f t="shared" si="1"/>
        <v>4.4999999999999998E-2</v>
      </c>
      <c r="Q11" s="131">
        <f t="shared" si="1"/>
        <v>5.9999999999999991E-2</v>
      </c>
    </row>
    <row r="12" spans="1:17" x14ac:dyDescent="0.15">
      <c r="E12" s="130" t="s">
        <v>509</v>
      </c>
      <c r="F12" s="37">
        <v>2000</v>
      </c>
      <c r="G12" s="130" t="s">
        <v>0</v>
      </c>
      <c r="H12" s="37">
        <v>0.75</v>
      </c>
      <c r="I12" s="130">
        <v>2</v>
      </c>
      <c r="J12" s="131">
        <f t="shared" si="0"/>
        <v>0.06</v>
      </c>
      <c r="K12" s="131">
        <f t="shared" si="0"/>
        <v>7.5000000000000011E-2</v>
      </c>
      <c r="L12" s="131">
        <f t="shared" si="0"/>
        <v>0.09</v>
      </c>
      <c r="M12" s="131">
        <f t="shared" si="0"/>
        <v>0.12</v>
      </c>
      <c r="N12" s="131">
        <f t="shared" si="0"/>
        <v>1.5000000000000003E-2</v>
      </c>
      <c r="O12" s="131">
        <f t="shared" si="1"/>
        <v>3.0000000000000006E-2</v>
      </c>
      <c r="P12" s="131">
        <f t="shared" si="1"/>
        <v>4.4999999999999998E-2</v>
      </c>
      <c r="Q12" s="131">
        <f t="shared" si="1"/>
        <v>5.9999999999999991E-2</v>
      </c>
    </row>
    <row r="13" spans="1:17" x14ac:dyDescent="0.15">
      <c r="E13" s="130" t="s">
        <v>510</v>
      </c>
      <c r="F13" s="37">
        <v>2000</v>
      </c>
      <c r="G13" s="130" t="s">
        <v>0</v>
      </c>
      <c r="H13" s="37">
        <v>0.75</v>
      </c>
      <c r="I13" s="130">
        <f>16/3</f>
        <v>5.333333333333333</v>
      </c>
      <c r="J13" s="131">
        <f t="shared" si="0"/>
        <v>0.16</v>
      </c>
      <c r="K13" s="131">
        <f t="shared" si="0"/>
        <v>0.2</v>
      </c>
      <c r="L13" s="131">
        <f t="shared" si="0"/>
        <v>0.24</v>
      </c>
      <c r="M13" s="131">
        <f t="shared" si="0"/>
        <v>0.32</v>
      </c>
      <c r="N13" s="131">
        <f t="shared" si="0"/>
        <v>4.0000000000000008E-2</v>
      </c>
      <c r="O13" s="131">
        <f t="shared" si="1"/>
        <v>8.0000000000000016E-2</v>
      </c>
      <c r="P13" s="131">
        <f t="shared" si="1"/>
        <v>0.12</v>
      </c>
      <c r="Q13" s="131">
        <f t="shared" si="1"/>
        <v>0.15999999999999998</v>
      </c>
    </row>
    <row r="14" spans="1:17" x14ac:dyDescent="0.15">
      <c r="E14" s="130" t="s">
        <v>511</v>
      </c>
      <c r="F14" s="37">
        <v>100</v>
      </c>
      <c r="G14" s="130" t="s">
        <v>13</v>
      </c>
      <c r="H14" s="37">
        <v>0.75</v>
      </c>
      <c r="I14" s="130">
        <v>3</v>
      </c>
      <c r="J14" s="131">
        <f t="shared" si="0"/>
        <v>0.09</v>
      </c>
      <c r="K14" s="131">
        <f t="shared" si="0"/>
        <v>0.1125</v>
      </c>
      <c r="L14" s="131">
        <f t="shared" si="0"/>
        <v>0.13500000000000001</v>
      </c>
      <c r="M14" s="131">
        <f t="shared" si="0"/>
        <v>0.18</v>
      </c>
      <c r="N14" s="131">
        <f t="shared" si="0"/>
        <v>2.2500000000000006E-2</v>
      </c>
      <c r="O14" s="131">
        <f t="shared" si="1"/>
        <v>4.5000000000000012E-2</v>
      </c>
      <c r="P14" s="131">
        <f t="shared" si="1"/>
        <v>6.7500000000000004E-2</v>
      </c>
      <c r="Q14" s="131">
        <f t="shared" si="1"/>
        <v>8.9999999999999983E-2</v>
      </c>
    </row>
    <row r="15" spans="1:17" x14ac:dyDescent="0.15">
      <c r="E15" s="130" t="s">
        <v>512</v>
      </c>
      <c r="F15" s="37">
        <v>100</v>
      </c>
      <c r="G15" s="130" t="s">
        <v>13</v>
      </c>
      <c r="H15" s="37">
        <v>0.75</v>
      </c>
      <c r="I15" s="130">
        <v>1.5</v>
      </c>
      <c r="J15" s="131">
        <f t="shared" si="0"/>
        <v>4.4999999999999998E-2</v>
      </c>
      <c r="K15" s="131">
        <f t="shared" si="0"/>
        <v>5.6250000000000001E-2</v>
      </c>
      <c r="L15" s="131">
        <f t="shared" si="0"/>
        <v>6.7500000000000004E-2</v>
      </c>
      <c r="M15" s="131">
        <f t="shared" si="0"/>
        <v>0.09</v>
      </c>
      <c r="N15" s="131">
        <f t="shared" si="0"/>
        <v>1.1250000000000003E-2</v>
      </c>
      <c r="O15" s="131">
        <f t="shared" si="1"/>
        <v>2.2500000000000006E-2</v>
      </c>
      <c r="P15" s="131">
        <f t="shared" si="1"/>
        <v>3.3750000000000002E-2</v>
      </c>
      <c r="Q15" s="131">
        <f t="shared" si="1"/>
        <v>4.4999999999999991E-2</v>
      </c>
    </row>
    <row r="16" spans="1:17" x14ac:dyDescent="0.15">
      <c r="E16" s="130" t="s">
        <v>513</v>
      </c>
      <c r="F16" s="37">
        <v>1000</v>
      </c>
      <c r="G16" s="130" t="s">
        <v>12</v>
      </c>
      <c r="H16" s="37">
        <v>0.75</v>
      </c>
      <c r="I16" s="130">
        <v>4.5</v>
      </c>
      <c r="J16" s="131">
        <f t="shared" si="0"/>
        <v>0.13500000000000001</v>
      </c>
      <c r="K16" s="131">
        <f t="shared" si="0"/>
        <v>0.16875000000000001</v>
      </c>
      <c r="L16" s="131">
        <f t="shared" si="0"/>
        <v>0.20249999999999999</v>
      </c>
      <c r="M16" s="131">
        <f t="shared" si="0"/>
        <v>0.27</v>
      </c>
      <c r="N16" s="131">
        <f t="shared" si="0"/>
        <v>3.3750000000000009E-2</v>
      </c>
      <c r="O16" s="131">
        <f t="shared" si="1"/>
        <v>6.7500000000000018E-2</v>
      </c>
      <c r="P16" s="131">
        <f t="shared" si="1"/>
        <v>0.10124999999999999</v>
      </c>
      <c r="Q16" s="131">
        <f t="shared" si="1"/>
        <v>0.13499999999999998</v>
      </c>
    </row>
    <row r="17" spans="4:17" x14ac:dyDescent="0.15">
      <c r="E17" s="130" t="s">
        <v>514</v>
      </c>
      <c r="F17" s="37">
        <v>1000</v>
      </c>
      <c r="G17" s="130" t="s">
        <v>12</v>
      </c>
      <c r="H17" s="37">
        <v>0.75</v>
      </c>
      <c r="I17" s="130">
        <v>2.25</v>
      </c>
      <c r="J17" s="131">
        <f t="shared" si="0"/>
        <v>6.7500000000000004E-2</v>
      </c>
      <c r="K17" s="131">
        <f t="shared" si="0"/>
        <v>8.4375000000000006E-2</v>
      </c>
      <c r="L17" s="131">
        <f t="shared" si="0"/>
        <v>0.10124999999999999</v>
      </c>
      <c r="M17" s="131">
        <f t="shared" si="0"/>
        <v>0.13500000000000001</v>
      </c>
      <c r="N17" s="131">
        <f t="shared" si="0"/>
        <v>1.6875000000000005E-2</v>
      </c>
      <c r="O17" s="131">
        <f t="shared" si="1"/>
        <v>3.3750000000000009E-2</v>
      </c>
      <c r="P17" s="131">
        <f t="shared" si="1"/>
        <v>5.0624999999999996E-2</v>
      </c>
      <c r="Q17" s="131">
        <f t="shared" si="1"/>
        <v>6.7499999999999991E-2</v>
      </c>
    </row>
    <row r="18" spans="4:17" x14ac:dyDescent="0.15">
      <c r="E18" s="130" t="s">
        <v>515</v>
      </c>
      <c r="F18" s="37">
        <v>1000</v>
      </c>
      <c r="G18" s="130" t="s">
        <v>12</v>
      </c>
      <c r="H18" s="37">
        <v>0.75</v>
      </c>
      <c r="I18" s="130">
        <v>2</v>
      </c>
      <c r="J18" s="131">
        <f t="shared" si="0"/>
        <v>0.06</v>
      </c>
      <c r="K18" s="131">
        <f t="shared" si="0"/>
        <v>7.5000000000000011E-2</v>
      </c>
      <c r="L18" s="131">
        <f t="shared" si="0"/>
        <v>0.09</v>
      </c>
      <c r="M18" s="131">
        <f t="shared" si="0"/>
        <v>0.12</v>
      </c>
      <c r="N18" s="131">
        <f t="shared" si="0"/>
        <v>1.5000000000000003E-2</v>
      </c>
      <c r="O18" s="131">
        <f t="shared" si="1"/>
        <v>3.0000000000000006E-2</v>
      </c>
      <c r="P18" s="131">
        <f t="shared" si="1"/>
        <v>4.4999999999999998E-2</v>
      </c>
      <c r="Q18" s="131">
        <f t="shared" si="1"/>
        <v>5.9999999999999991E-2</v>
      </c>
    </row>
    <row r="19" spans="4:17" x14ac:dyDescent="0.15">
      <c r="E19" s="130" t="s">
        <v>516</v>
      </c>
      <c r="F19" s="37">
        <v>100</v>
      </c>
      <c r="G19" s="130" t="s">
        <v>13</v>
      </c>
      <c r="H19" s="37">
        <v>0.75</v>
      </c>
      <c r="I19" s="130">
        <v>3</v>
      </c>
      <c r="J19" s="131">
        <f t="shared" si="0"/>
        <v>0.09</v>
      </c>
      <c r="K19" s="131">
        <f t="shared" si="0"/>
        <v>0.1125</v>
      </c>
      <c r="L19" s="131">
        <f t="shared" si="0"/>
        <v>0.13500000000000001</v>
      </c>
      <c r="M19" s="131">
        <f t="shared" si="0"/>
        <v>0.18</v>
      </c>
      <c r="N19" s="131">
        <f t="shared" si="0"/>
        <v>2.2500000000000006E-2</v>
      </c>
      <c r="O19" s="131">
        <f t="shared" si="1"/>
        <v>4.5000000000000012E-2</v>
      </c>
      <c r="P19" s="131">
        <f t="shared" si="1"/>
        <v>6.7500000000000004E-2</v>
      </c>
      <c r="Q19" s="131">
        <f t="shared" si="1"/>
        <v>8.9999999999999983E-2</v>
      </c>
    </row>
    <row r="20" spans="4:17" x14ac:dyDescent="0.15">
      <c r="D20" s="216"/>
      <c r="E20" s="130" t="s">
        <v>508</v>
      </c>
      <c r="F20" s="216">
        <v>3000</v>
      </c>
      <c r="G20" s="173" t="s">
        <v>10</v>
      </c>
      <c r="H20" s="37">
        <v>1</v>
      </c>
      <c r="I20" s="130">
        <v>2</v>
      </c>
      <c r="J20" s="131">
        <f>$H20*$I20*IF($H20=1,J$10/2,J$10)</f>
        <v>0.04</v>
      </c>
      <c r="K20" s="131">
        <f t="shared" ref="K20:M20" si="2">$H20*$I20*IF($H20=1,K$10/2,K$10)</f>
        <v>0.05</v>
      </c>
      <c r="L20" s="131">
        <f t="shared" si="2"/>
        <v>0.06</v>
      </c>
      <c r="M20" s="131">
        <f t="shared" si="2"/>
        <v>0.08</v>
      </c>
      <c r="N20" s="131">
        <f t="shared" si="0"/>
        <v>1.0000000000000002E-2</v>
      </c>
      <c r="O20" s="131">
        <f t="shared" si="1"/>
        <v>2.0000000000000004E-2</v>
      </c>
      <c r="P20" s="131">
        <f t="shared" si="1"/>
        <v>0.03</v>
      </c>
      <c r="Q20" s="131">
        <f t="shared" si="1"/>
        <v>3.9999999999999994E-2</v>
      </c>
    </row>
    <row r="21" spans="4:17" x14ac:dyDescent="0.15">
      <c r="D21" s="216"/>
      <c r="E21" s="130" t="s">
        <v>509</v>
      </c>
      <c r="F21" s="216"/>
      <c r="G21" s="173"/>
      <c r="H21" s="37">
        <v>1</v>
      </c>
      <c r="I21" s="130">
        <v>2</v>
      </c>
      <c r="J21" s="131">
        <f t="shared" si="0"/>
        <v>0.04</v>
      </c>
      <c r="K21" s="131">
        <f t="shared" si="0"/>
        <v>0.05</v>
      </c>
      <c r="L21" s="131">
        <f t="shared" si="0"/>
        <v>0.06</v>
      </c>
      <c r="M21" s="131">
        <f t="shared" si="0"/>
        <v>0.08</v>
      </c>
      <c r="N21" s="131">
        <f>$H21*$I21*IF($H21=1,N$10/2,N$10)</f>
        <v>1.0000000000000002E-2</v>
      </c>
      <c r="O21" s="131">
        <f t="shared" si="1"/>
        <v>2.0000000000000004E-2</v>
      </c>
      <c r="P21" s="131">
        <f t="shared" si="1"/>
        <v>0.03</v>
      </c>
      <c r="Q21" s="131">
        <f t="shared" si="1"/>
        <v>3.9999999999999994E-2</v>
      </c>
    </row>
    <row r="22" spans="4:17" x14ac:dyDescent="0.15">
      <c r="D22" s="216"/>
      <c r="E22" s="130" t="s">
        <v>508</v>
      </c>
      <c r="F22" s="216">
        <v>3000</v>
      </c>
      <c r="G22" s="173" t="s">
        <v>10</v>
      </c>
      <c r="H22" s="37">
        <v>1</v>
      </c>
      <c r="I22" s="130">
        <v>2</v>
      </c>
      <c r="J22" s="131">
        <f t="shared" si="0"/>
        <v>0.04</v>
      </c>
      <c r="K22" s="131">
        <f t="shared" si="0"/>
        <v>0.05</v>
      </c>
      <c r="L22" s="131">
        <f t="shared" si="0"/>
        <v>0.06</v>
      </c>
      <c r="M22" s="131">
        <f t="shared" si="0"/>
        <v>0.08</v>
      </c>
      <c r="N22" s="131">
        <f t="shared" si="0"/>
        <v>1.0000000000000002E-2</v>
      </c>
      <c r="O22" s="131">
        <f t="shared" si="1"/>
        <v>2.0000000000000004E-2</v>
      </c>
      <c r="P22" s="131">
        <f t="shared" si="1"/>
        <v>0.03</v>
      </c>
      <c r="Q22" s="131">
        <f t="shared" si="1"/>
        <v>3.9999999999999994E-2</v>
      </c>
    </row>
    <row r="23" spans="4:17" x14ac:dyDescent="0.15">
      <c r="D23" s="216"/>
      <c r="E23" s="130" t="s">
        <v>510</v>
      </c>
      <c r="F23" s="216"/>
      <c r="G23" s="173"/>
      <c r="H23" s="37">
        <v>1</v>
      </c>
      <c r="I23" s="130">
        <f>16/3</f>
        <v>5.333333333333333</v>
      </c>
      <c r="J23" s="131">
        <f t="shared" si="0"/>
        <v>0.10666666666666666</v>
      </c>
      <c r="K23" s="131">
        <f t="shared" si="0"/>
        <v>0.13333333333333333</v>
      </c>
      <c r="L23" s="131">
        <f t="shared" si="0"/>
        <v>0.15999999999999998</v>
      </c>
      <c r="M23" s="131">
        <f t="shared" si="0"/>
        <v>0.21333333333333332</v>
      </c>
      <c r="N23" s="131">
        <f t="shared" si="0"/>
        <v>2.6666666666666672E-2</v>
      </c>
      <c r="O23" s="131">
        <f t="shared" si="1"/>
        <v>5.3333333333333344E-2</v>
      </c>
      <c r="P23" s="131">
        <f t="shared" si="1"/>
        <v>7.9999999999999988E-2</v>
      </c>
      <c r="Q23" s="131">
        <f t="shared" si="1"/>
        <v>0.10666666666666665</v>
      </c>
    </row>
    <row r="24" spans="4:17" x14ac:dyDescent="0.15">
      <c r="D24" s="216"/>
      <c r="E24" s="130" t="s">
        <v>509</v>
      </c>
      <c r="F24" s="216">
        <v>3000</v>
      </c>
      <c r="G24" s="173" t="s">
        <v>10</v>
      </c>
      <c r="H24" s="37">
        <v>1</v>
      </c>
      <c r="I24" s="130">
        <v>2</v>
      </c>
      <c r="J24" s="131">
        <f t="shared" si="0"/>
        <v>0.04</v>
      </c>
      <c r="K24" s="131">
        <f t="shared" si="0"/>
        <v>0.05</v>
      </c>
      <c r="L24" s="131">
        <f t="shared" si="0"/>
        <v>0.06</v>
      </c>
      <c r="M24" s="131">
        <f t="shared" si="0"/>
        <v>0.08</v>
      </c>
      <c r="N24" s="131">
        <f t="shared" si="0"/>
        <v>1.0000000000000002E-2</v>
      </c>
      <c r="O24" s="131">
        <f t="shared" si="1"/>
        <v>2.0000000000000004E-2</v>
      </c>
      <c r="P24" s="131">
        <f t="shared" si="1"/>
        <v>0.03</v>
      </c>
      <c r="Q24" s="131">
        <f t="shared" si="1"/>
        <v>3.9999999999999994E-2</v>
      </c>
    </row>
    <row r="25" spans="4:17" x14ac:dyDescent="0.15">
      <c r="D25" s="216"/>
      <c r="E25" s="150" t="s">
        <v>510</v>
      </c>
      <c r="F25" s="216"/>
      <c r="G25" s="173"/>
      <c r="H25" s="37">
        <v>1</v>
      </c>
      <c r="I25" s="130">
        <f>16/3</f>
        <v>5.333333333333333</v>
      </c>
      <c r="J25" s="131">
        <f t="shared" si="0"/>
        <v>0.10666666666666666</v>
      </c>
      <c r="K25" s="131">
        <f t="shared" si="0"/>
        <v>0.13333333333333333</v>
      </c>
      <c r="L25" s="131">
        <f t="shared" si="0"/>
        <v>0.15999999999999998</v>
      </c>
      <c r="M25" s="131">
        <f>$H25*$I25*IF($H25=1,M$10/2,M$10)</f>
        <v>0.21333333333333332</v>
      </c>
      <c r="N25" s="131">
        <f t="shared" si="0"/>
        <v>2.6666666666666672E-2</v>
      </c>
      <c r="O25" s="131">
        <f t="shared" si="1"/>
        <v>5.3333333333333344E-2</v>
      </c>
      <c r="P25" s="131">
        <f t="shared" si="1"/>
        <v>7.9999999999999988E-2</v>
      </c>
      <c r="Q25" s="131">
        <f t="shared" si="1"/>
        <v>0.10666666666666665</v>
      </c>
    </row>
    <row r="26" spans="4:17" x14ac:dyDescent="0.15">
      <c r="D26" s="216"/>
      <c r="E26" s="150" t="s">
        <v>508</v>
      </c>
      <c r="F26" s="216">
        <v>1500</v>
      </c>
      <c r="G26" s="173" t="s">
        <v>12</v>
      </c>
      <c r="H26" s="37">
        <v>1</v>
      </c>
      <c r="I26" s="130">
        <v>2</v>
      </c>
      <c r="J26" s="131">
        <f t="shared" si="0"/>
        <v>0.04</v>
      </c>
      <c r="K26" s="131">
        <f t="shared" si="0"/>
        <v>0.05</v>
      </c>
      <c r="L26" s="131">
        <f t="shared" si="0"/>
        <v>0.06</v>
      </c>
      <c r="M26" s="131">
        <f t="shared" si="0"/>
        <v>0.08</v>
      </c>
      <c r="N26" s="131">
        <f t="shared" si="0"/>
        <v>1.0000000000000002E-2</v>
      </c>
      <c r="O26" s="131">
        <f t="shared" si="1"/>
        <v>2.0000000000000004E-2</v>
      </c>
      <c r="P26" s="131">
        <f t="shared" si="1"/>
        <v>0.03</v>
      </c>
      <c r="Q26" s="131">
        <f t="shared" si="1"/>
        <v>3.9999999999999994E-2</v>
      </c>
    </row>
    <row r="27" spans="4:17" x14ac:dyDescent="0.15">
      <c r="D27" s="216"/>
      <c r="E27" s="150" t="s">
        <v>511</v>
      </c>
      <c r="F27" s="216"/>
      <c r="G27" s="173"/>
      <c r="H27" s="37">
        <v>1</v>
      </c>
      <c r="I27" s="130">
        <v>3</v>
      </c>
      <c r="J27" s="131">
        <f t="shared" ref="J27:Q41" si="3">$H27*$I27*IF($H27=1,J$10/2,J$10)</f>
        <v>0.06</v>
      </c>
      <c r="K27" s="131">
        <f t="shared" si="3"/>
        <v>7.5000000000000011E-2</v>
      </c>
      <c r="L27" s="131">
        <f t="shared" si="3"/>
        <v>0.09</v>
      </c>
      <c r="M27" s="131">
        <f t="shared" si="3"/>
        <v>0.12</v>
      </c>
      <c r="N27" s="131">
        <f t="shared" si="3"/>
        <v>1.5000000000000003E-2</v>
      </c>
      <c r="O27" s="131">
        <f t="shared" si="3"/>
        <v>3.0000000000000006E-2</v>
      </c>
      <c r="P27" s="131">
        <f t="shared" si="3"/>
        <v>4.4999999999999998E-2</v>
      </c>
      <c r="Q27" s="131">
        <f t="shared" si="3"/>
        <v>5.9999999999999991E-2</v>
      </c>
    </row>
    <row r="28" spans="4:17" x14ac:dyDescent="0.15">
      <c r="D28" s="216"/>
      <c r="E28" s="150" t="s">
        <v>509</v>
      </c>
      <c r="F28" s="216">
        <v>1500</v>
      </c>
      <c r="G28" s="173" t="s">
        <v>12</v>
      </c>
      <c r="H28" s="37">
        <v>1</v>
      </c>
      <c r="I28" s="130">
        <v>2</v>
      </c>
      <c r="J28" s="131">
        <f t="shared" si="3"/>
        <v>0.04</v>
      </c>
      <c r="K28" s="131">
        <f t="shared" si="3"/>
        <v>0.05</v>
      </c>
      <c r="L28" s="131">
        <f t="shared" si="3"/>
        <v>0.06</v>
      </c>
      <c r="M28" s="131">
        <f t="shared" si="3"/>
        <v>0.08</v>
      </c>
      <c r="N28" s="131">
        <f t="shared" si="3"/>
        <v>1.0000000000000002E-2</v>
      </c>
      <c r="O28" s="131">
        <f t="shared" si="3"/>
        <v>2.0000000000000004E-2</v>
      </c>
      <c r="P28" s="131">
        <f t="shared" si="3"/>
        <v>0.03</v>
      </c>
      <c r="Q28" s="131">
        <f t="shared" si="3"/>
        <v>3.9999999999999994E-2</v>
      </c>
    </row>
    <row r="29" spans="4:17" x14ac:dyDescent="0.15">
      <c r="D29" s="216"/>
      <c r="E29" s="150" t="s">
        <v>512</v>
      </c>
      <c r="F29" s="216"/>
      <c r="G29" s="173"/>
      <c r="H29" s="37">
        <v>1</v>
      </c>
      <c r="I29" s="130">
        <v>1.5</v>
      </c>
      <c r="J29" s="131">
        <f t="shared" si="3"/>
        <v>0.03</v>
      </c>
      <c r="K29" s="131">
        <f t="shared" si="3"/>
        <v>3.7500000000000006E-2</v>
      </c>
      <c r="L29" s="131">
        <f t="shared" si="3"/>
        <v>4.4999999999999998E-2</v>
      </c>
      <c r="M29" s="131">
        <f t="shared" si="3"/>
        <v>0.06</v>
      </c>
      <c r="N29" s="131">
        <f t="shared" si="3"/>
        <v>7.5000000000000015E-3</v>
      </c>
      <c r="O29" s="131">
        <f t="shared" si="3"/>
        <v>1.5000000000000003E-2</v>
      </c>
      <c r="P29" s="131">
        <f t="shared" si="3"/>
        <v>2.2499999999999999E-2</v>
      </c>
      <c r="Q29" s="131">
        <f t="shared" si="3"/>
        <v>2.9999999999999995E-2</v>
      </c>
    </row>
    <row r="30" spans="4:17" x14ac:dyDescent="0.15">
      <c r="D30" s="216"/>
      <c r="E30" s="150" t="s">
        <v>508</v>
      </c>
      <c r="F30" s="216">
        <v>2000</v>
      </c>
      <c r="G30" s="173" t="s">
        <v>0</v>
      </c>
      <c r="H30" s="37">
        <v>1</v>
      </c>
      <c r="I30" s="130">
        <v>2</v>
      </c>
      <c r="J30" s="131">
        <f t="shared" si="3"/>
        <v>0.04</v>
      </c>
      <c r="K30" s="131">
        <f t="shared" si="3"/>
        <v>0.05</v>
      </c>
      <c r="L30" s="131">
        <f t="shared" si="3"/>
        <v>0.06</v>
      </c>
      <c r="M30" s="131">
        <f t="shared" si="3"/>
        <v>0.08</v>
      </c>
      <c r="N30" s="131">
        <f t="shared" si="3"/>
        <v>1.0000000000000002E-2</v>
      </c>
      <c r="O30" s="131">
        <f t="shared" si="3"/>
        <v>2.0000000000000004E-2</v>
      </c>
      <c r="P30" s="131">
        <f t="shared" si="3"/>
        <v>0.03</v>
      </c>
      <c r="Q30" s="131">
        <f t="shared" si="3"/>
        <v>3.9999999999999994E-2</v>
      </c>
    </row>
    <row r="31" spans="4:17" x14ac:dyDescent="0.15">
      <c r="D31" s="216"/>
      <c r="E31" s="150" t="s">
        <v>514</v>
      </c>
      <c r="F31" s="216"/>
      <c r="G31" s="173"/>
      <c r="H31" s="37">
        <v>1</v>
      </c>
      <c r="I31" s="130">
        <v>2.25</v>
      </c>
      <c r="J31" s="131">
        <f t="shared" si="3"/>
        <v>4.4999999999999998E-2</v>
      </c>
      <c r="K31" s="131">
        <f t="shared" si="3"/>
        <v>5.6250000000000001E-2</v>
      </c>
      <c r="L31" s="131">
        <f t="shared" si="3"/>
        <v>6.7500000000000004E-2</v>
      </c>
      <c r="M31" s="131">
        <f t="shared" si="3"/>
        <v>0.09</v>
      </c>
      <c r="N31" s="131">
        <f t="shared" si="3"/>
        <v>1.1250000000000003E-2</v>
      </c>
      <c r="O31" s="131">
        <f t="shared" si="3"/>
        <v>2.2500000000000006E-2</v>
      </c>
      <c r="P31" s="131">
        <f t="shared" si="3"/>
        <v>3.3750000000000002E-2</v>
      </c>
      <c r="Q31" s="131">
        <f t="shared" si="3"/>
        <v>4.4999999999999991E-2</v>
      </c>
    </row>
    <row r="32" spans="4:17" x14ac:dyDescent="0.15">
      <c r="D32" s="216"/>
      <c r="E32" s="150" t="s">
        <v>509</v>
      </c>
      <c r="F32" s="216">
        <v>2000</v>
      </c>
      <c r="G32" s="173" t="s">
        <v>0</v>
      </c>
      <c r="H32" s="37">
        <v>1</v>
      </c>
      <c r="I32" s="130">
        <v>2</v>
      </c>
      <c r="J32" s="131">
        <f t="shared" si="3"/>
        <v>0.04</v>
      </c>
      <c r="K32" s="131">
        <f t="shared" si="3"/>
        <v>0.05</v>
      </c>
      <c r="L32" s="131">
        <f t="shared" si="3"/>
        <v>0.06</v>
      </c>
      <c r="M32" s="131">
        <f t="shared" si="3"/>
        <v>0.08</v>
      </c>
      <c r="N32" s="131">
        <f t="shared" si="3"/>
        <v>1.0000000000000002E-2</v>
      </c>
      <c r="O32" s="131">
        <f t="shared" si="3"/>
        <v>2.0000000000000004E-2</v>
      </c>
      <c r="P32" s="131">
        <f t="shared" si="3"/>
        <v>0.03</v>
      </c>
      <c r="Q32" s="131">
        <f t="shared" si="3"/>
        <v>3.9999999999999994E-2</v>
      </c>
    </row>
    <row r="33" spans="4:17" x14ac:dyDescent="0.15">
      <c r="D33" s="216"/>
      <c r="E33" s="150" t="s">
        <v>513</v>
      </c>
      <c r="F33" s="216"/>
      <c r="G33" s="173"/>
      <c r="H33" s="37">
        <v>1</v>
      </c>
      <c r="I33" s="130">
        <v>4.5</v>
      </c>
      <c r="J33" s="131">
        <f t="shared" si="3"/>
        <v>0.09</v>
      </c>
      <c r="K33" s="131">
        <f t="shared" si="3"/>
        <v>0.1125</v>
      </c>
      <c r="L33" s="131">
        <f t="shared" si="3"/>
        <v>0.13500000000000001</v>
      </c>
      <c r="M33" s="131">
        <f t="shared" si="3"/>
        <v>0.18</v>
      </c>
      <c r="N33" s="131">
        <f t="shared" si="3"/>
        <v>2.2500000000000006E-2</v>
      </c>
      <c r="O33" s="131">
        <f t="shared" si="3"/>
        <v>4.5000000000000012E-2</v>
      </c>
      <c r="P33" s="131">
        <f t="shared" si="3"/>
        <v>6.7500000000000004E-2</v>
      </c>
      <c r="Q33" s="131">
        <f t="shared" si="3"/>
        <v>8.9999999999999983E-2</v>
      </c>
    </row>
    <row r="34" spans="4:17" x14ac:dyDescent="0.15">
      <c r="D34" s="216"/>
      <c r="E34" s="150" t="s">
        <v>511</v>
      </c>
      <c r="F34" s="216">
        <v>1000</v>
      </c>
      <c r="G34" s="173" t="s">
        <v>12</v>
      </c>
      <c r="H34" s="37">
        <v>1</v>
      </c>
      <c r="I34" s="130">
        <v>3</v>
      </c>
      <c r="J34" s="131">
        <f t="shared" si="3"/>
        <v>0.06</v>
      </c>
      <c r="K34" s="131">
        <f t="shared" si="3"/>
        <v>7.5000000000000011E-2</v>
      </c>
      <c r="L34" s="131">
        <f t="shared" si="3"/>
        <v>0.09</v>
      </c>
      <c r="M34" s="131">
        <f t="shared" si="3"/>
        <v>0.12</v>
      </c>
      <c r="N34" s="131">
        <f t="shared" si="3"/>
        <v>1.5000000000000003E-2</v>
      </c>
      <c r="O34" s="131">
        <f t="shared" si="3"/>
        <v>3.0000000000000006E-2</v>
      </c>
      <c r="P34" s="131">
        <f t="shared" si="3"/>
        <v>4.4999999999999998E-2</v>
      </c>
      <c r="Q34" s="131">
        <f t="shared" si="3"/>
        <v>5.9999999999999991E-2</v>
      </c>
    </row>
    <row r="35" spans="4:17" x14ac:dyDescent="0.15">
      <c r="D35" s="216"/>
      <c r="E35" s="150" t="s">
        <v>513</v>
      </c>
      <c r="F35" s="216"/>
      <c r="G35" s="173"/>
      <c r="H35" s="37">
        <v>1</v>
      </c>
      <c r="I35" s="130">
        <v>4.5</v>
      </c>
      <c r="J35" s="131">
        <f t="shared" si="3"/>
        <v>0.09</v>
      </c>
      <c r="K35" s="131">
        <f t="shared" si="3"/>
        <v>0.1125</v>
      </c>
      <c r="L35" s="131">
        <f t="shared" si="3"/>
        <v>0.13500000000000001</v>
      </c>
      <c r="M35" s="131">
        <f t="shared" si="3"/>
        <v>0.18</v>
      </c>
      <c r="N35" s="131">
        <f t="shared" si="3"/>
        <v>2.2500000000000006E-2</v>
      </c>
      <c r="O35" s="131">
        <f t="shared" si="3"/>
        <v>4.5000000000000012E-2</v>
      </c>
      <c r="P35" s="131">
        <f t="shared" si="3"/>
        <v>6.7500000000000004E-2</v>
      </c>
      <c r="Q35" s="131">
        <f t="shared" si="3"/>
        <v>8.9999999999999983E-2</v>
      </c>
    </row>
    <row r="36" spans="4:17" x14ac:dyDescent="0.15">
      <c r="D36" s="216"/>
      <c r="E36" s="150" t="s">
        <v>514</v>
      </c>
      <c r="F36" s="216">
        <v>1000</v>
      </c>
      <c r="G36" s="173" t="s">
        <v>12</v>
      </c>
      <c r="H36" s="37">
        <v>1</v>
      </c>
      <c r="I36" s="130">
        <v>2.25</v>
      </c>
      <c r="J36" s="131">
        <f t="shared" si="3"/>
        <v>4.4999999999999998E-2</v>
      </c>
      <c r="K36" s="131">
        <f t="shared" si="3"/>
        <v>5.6250000000000001E-2</v>
      </c>
      <c r="L36" s="131">
        <f t="shared" si="3"/>
        <v>6.7500000000000004E-2</v>
      </c>
      <c r="M36" s="131">
        <f t="shared" si="3"/>
        <v>0.09</v>
      </c>
      <c r="N36" s="131">
        <f t="shared" si="3"/>
        <v>1.1250000000000003E-2</v>
      </c>
      <c r="O36" s="131">
        <f t="shared" si="3"/>
        <v>2.2500000000000006E-2</v>
      </c>
      <c r="P36" s="131">
        <f t="shared" si="3"/>
        <v>3.3750000000000002E-2</v>
      </c>
      <c r="Q36" s="131">
        <f t="shared" si="3"/>
        <v>4.4999999999999991E-2</v>
      </c>
    </row>
    <row r="37" spans="4:17" x14ac:dyDescent="0.15">
      <c r="D37" s="216"/>
      <c r="E37" s="150" t="s">
        <v>512</v>
      </c>
      <c r="F37" s="216"/>
      <c r="G37" s="173"/>
      <c r="H37" s="37">
        <v>1</v>
      </c>
      <c r="I37" s="130">
        <v>1.5</v>
      </c>
      <c r="J37" s="131">
        <f t="shared" si="3"/>
        <v>0.03</v>
      </c>
      <c r="K37" s="131">
        <f t="shared" si="3"/>
        <v>3.7500000000000006E-2</v>
      </c>
      <c r="L37" s="131">
        <f t="shared" si="3"/>
        <v>4.4999999999999998E-2</v>
      </c>
      <c r="M37" s="131">
        <f t="shared" si="3"/>
        <v>0.06</v>
      </c>
      <c r="N37" s="131">
        <f t="shared" si="3"/>
        <v>7.5000000000000015E-3</v>
      </c>
      <c r="O37" s="131">
        <f t="shared" si="3"/>
        <v>1.5000000000000003E-2</v>
      </c>
      <c r="P37" s="131">
        <f t="shared" si="3"/>
        <v>2.2499999999999999E-2</v>
      </c>
      <c r="Q37" s="131">
        <f t="shared" si="3"/>
        <v>2.9999999999999995E-2</v>
      </c>
    </row>
    <row r="38" spans="4:17" x14ac:dyDescent="0.15">
      <c r="D38" s="216"/>
      <c r="E38" s="150" t="s">
        <v>511</v>
      </c>
      <c r="F38" s="216">
        <v>10</v>
      </c>
      <c r="G38" s="173" t="s">
        <v>13</v>
      </c>
      <c r="H38" s="151">
        <v>1</v>
      </c>
      <c r="I38" s="150">
        <v>3</v>
      </c>
      <c r="J38" s="152">
        <f t="shared" si="3"/>
        <v>0.06</v>
      </c>
      <c r="K38" s="152">
        <f t="shared" si="3"/>
        <v>7.5000000000000011E-2</v>
      </c>
      <c r="L38" s="152">
        <f t="shared" si="3"/>
        <v>0.09</v>
      </c>
      <c r="M38" s="152">
        <f t="shared" si="3"/>
        <v>0.12</v>
      </c>
      <c r="N38" s="152">
        <f t="shared" si="3"/>
        <v>1.5000000000000003E-2</v>
      </c>
      <c r="O38" s="152">
        <f t="shared" si="3"/>
        <v>3.0000000000000006E-2</v>
      </c>
      <c r="P38" s="152">
        <f t="shared" si="3"/>
        <v>4.4999999999999998E-2</v>
      </c>
      <c r="Q38" s="152">
        <f t="shared" si="3"/>
        <v>5.9999999999999991E-2</v>
      </c>
    </row>
    <row r="39" spans="4:17" x14ac:dyDescent="0.15">
      <c r="D39" s="216"/>
      <c r="E39" s="150" t="s">
        <v>516</v>
      </c>
      <c r="F39" s="216"/>
      <c r="G39" s="173"/>
      <c r="H39" s="151">
        <v>1</v>
      </c>
      <c r="I39" s="150">
        <v>3</v>
      </c>
      <c r="J39" s="152">
        <f t="shared" si="3"/>
        <v>0.06</v>
      </c>
      <c r="K39" s="152">
        <f t="shared" si="3"/>
        <v>7.5000000000000011E-2</v>
      </c>
      <c r="L39" s="152">
        <f t="shared" si="3"/>
        <v>0.09</v>
      </c>
      <c r="M39" s="152">
        <f t="shared" si="3"/>
        <v>0.12</v>
      </c>
      <c r="N39" s="152">
        <f t="shared" si="3"/>
        <v>1.5000000000000003E-2</v>
      </c>
      <c r="O39" s="152">
        <f t="shared" si="3"/>
        <v>3.0000000000000006E-2</v>
      </c>
      <c r="P39" s="152">
        <f t="shared" si="3"/>
        <v>4.4999999999999998E-2</v>
      </c>
      <c r="Q39" s="152">
        <f t="shared" si="3"/>
        <v>5.9999999999999991E-2</v>
      </c>
    </row>
    <row r="40" spans="4:17" x14ac:dyDescent="0.15">
      <c r="D40" s="216"/>
      <c r="E40" s="150" t="s">
        <v>510</v>
      </c>
      <c r="F40" s="216">
        <v>1500</v>
      </c>
      <c r="G40" s="173" t="s">
        <v>0</v>
      </c>
      <c r="H40" s="151">
        <v>1</v>
      </c>
      <c r="I40" s="150">
        <f>16/3</f>
        <v>5.333333333333333</v>
      </c>
      <c r="J40" s="152">
        <f t="shared" si="3"/>
        <v>0.10666666666666666</v>
      </c>
      <c r="K40" s="152">
        <f t="shared" si="3"/>
        <v>0.13333333333333333</v>
      </c>
      <c r="L40" s="152">
        <f t="shared" si="3"/>
        <v>0.15999999999999998</v>
      </c>
      <c r="M40" s="152">
        <f t="shared" si="3"/>
        <v>0.21333333333333332</v>
      </c>
      <c r="N40" s="152">
        <f t="shared" si="3"/>
        <v>2.6666666666666672E-2</v>
      </c>
      <c r="O40" s="152">
        <f t="shared" si="3"/>
        <v>5.3333333333333344E-2</v>
      </c>
      <c r="P40" s="152">
        <f t="shared" si="3"/>
        <v>7.9999999999999988E-2</v>
      </c>
      <c r="Q40" s="152">
        <f t="shared" si="3"/>
        <v>0.10666666666666665</v>
      </c>
    </row>
    <row r="41" spans="4:17" x14ac:dyDescent="0.15">
      <c r="D41" s="216"/>
      <c r="E41" s="150" t="s">
        <v>515</v>
      </c>
      <c r="F41" s="216"/>
      <c r="G41" s="173"/>
      <c r="H41" s="151">
        <v>1</v>
      </c>
      <c r="I41" s="150">
        <v>2</v>
      </c>
      <c r="J41" s="152">
        <f t="shared" si="3"/>
        <v>0.04</v>
      </c>
      <c r="K41" s="152">
        <f t="shared" si="3"/>
        <v>0.05</v>
      </c>
      <c r="L41" s="152">
        <f t="shared" si="3"/>
        <v>0.06</v>
      </c>
      <c r="M41" s="152">
        <f t="shared" si="3"/>
        <v>0.08</v>
      </c>
      <c r="N41" s="152">
        <f t="shared" si="3"/>
        <v>1.0000000000000002E-2</v>
      </c>
      <c r="O41" s="152">
        <f t="shared" si="3"/>
        <v>2.0000000000000004E-2</v>
      </c>
      <c r="P41" s="152">
        <f t="shared" si="3"/>
        <v>0.03</v>
      </c>
      <c r="Q41" s="152">
        <f t="shared" si="3"/>
        <v>3.9999999999999994E-2</v>
      </c>
    </row>
  </sheetData>
  <mergeCells count="41">
    <mergeCell ref="F36:F37"/>
    <mergeCell ref="F38:F39"/>
    <mergeCell ref="G34:G35"/>
    <mergeCell ref="G36:G37"/>
    <mergeCell ref="G26:G27"/>
    <mergeCell ref="G28:G29"/>
    <mergeCell ref="G30:G31"/>
    <mergeCell ref="G32:G33"/>
    <mergeCell ref="F26:F27"/>
    <mergeCell ref="F28:F29"/>
    <mergeCell ref="F30:F31"/>
    <mergeCell ref="F32:F33"/>
    <mergeCell ref="H8:H10"/>
    <mergeCell ref="G24:G25"/>
    <mergeCell ref="N8:Q8"/>
    <mergeCell ref="D20:D21"/>
    <mergeCell ref="F20:F21"/>
    <mergeCell ref="G20:G21"/>
    <mergeCell ref="D8:D10"/>
    <mergeCell ref="E8:E10"/>
    <mergeCell ref="J8:M8"/>
    <mergeCell ref="F8:F10"/>
    <mergeCell ref="G8:G10"/>
    <mergeCell ref="I8:I10"/>
    <mergeCell ref="F24:F25"/>
    <mergeCell ref="D40:D41"/>
    <mergeCell ref="F40:F41"/>
    <mergeCell ref="G40:G41"/>
    <mergeCell ref="D22:D23"/>
    <mergeCell ref="F22:F23"/>
    <mergeCell ref="G22:G23"/>
    <mergeCell ref="D24:D25"/>
    <mergeCell ref="D26:D27"/>
    <mergeCell ref="D30:D31"/>
    <mergeCell ref="D32:D33"/>
    <mergeCell ref="D34:D35"/>
    <mergeCell ref="D36:D37"/>
    <mergeCell ref="D28:D29"/>
    <mergeCell ref="D38:D39"/>
    <mergeCell ref="G38:G39"/>
    <mergeCell ref="F34:F35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AE3D4-F330-470E-B802-E986F09394DC}">
  <dimension ref="A1:M28"/>
  <sheetViews>
    <sheetView workbookViewId="0">
      <selection activeCell="D17" sqref="D17:M20"/>
    </sheetView>
  </sheetViews>
  <sheetFormatPr defaultRowHeight="11.25" x14ac:dyDescent="0.15"/>
  <cols>
    <col min="1" max="1" width="9" style="132"/>
    <col min="2" max="3" width="9" style="37"/>
    <col min="4" max="4" width="7.5" style="37" customWidth="1"/>
    <col min="5" max="5" width="60.5" style="37" bestFit="1" customWidth="1"/>
    <col min="6" max="6" width="7.5" style="37" bestFit="1" customWidth="1"/>
    <col min="7" max="8" width="6.625" style="130" customWidth="1"/>
    <col min="9" max="10" width="6.625" style="133" customWidth="1"/>
    <col min="11" max="12" width="6.625" style="130" customWidth="1"/>
    <col min="13" max="16384" width="9" style="37"/>
  </cols>
  <sheetData>
    <row r="1" spans="1:13" x14ac:dyDescent="0.15">
      <c r="A1" s="132" t="s">
        <v>400</v>
      </c>
    </row>
    <row r="2" spans="1:13" x14ac:dyDescent="0.15">
      <c r="A2" s="132" t="s">
        <v>408</v>
      </c>
    </row>
    <row r="3" spans="1:13" x14ac:dyDescent="0.15">
      <c r="A3" s="132" t="s">
        <v>409</v>
      </c>
    </row>
    <row r="8" spans="1:13" ht="22.5" x14ac:dyDescent="0.15">
      <c r="D8" s="37" t="s">
        <v>410</v>
      </c>
      <c r="E8" s="37" t="s">
        <v>411</v>
      </c>
      <c r="F8" s="37" t="s">
        <v>412</v>
      </c>
      <c r="H8" s="130" t="s">
        <v>430</v>
      </c>
      <c r="I8" s="133" t="s">
        <v>414</v>
      </c>
      <c r="J8" s="133" t="s">
        <v>415</v>
      </c>
      <c r="K8" s="130" t="s">
        <v>416</v>
      </c>
      <c r="L8" s="130" t="s">
        <v>417</v>
      </c>
    </row>
    <row r="9" spans="1:13" x14ac:dyDescent="0.15">
      <c r="D9" s="37" t="s">
        <v>419</v>
      </c>
      <c r="E9" s="37" t="s">
        <v>424</v>
      </c>
      <c r="F9" s="37">
        <v>100</v>
      </c>
      <c r="I9" s="133">
        <f>装备突破!$G$189/5</f>
        <v>0.02</v>
      </c>
      <c r="J9" s="133">
        <f>装备突破!$I$189/5</f>
        <v>0.05</v>
      </c>
      <c r="K9" s="133">
        <v>0.08</v>
      </c>
      <c r="L9" s="133">
        <f>K9*J9/I9</f>
        <v>0.2</v>
      </c>
      <c r="M9" s="37">
        <f>K9/2</f>
        <v>0.04</v>
      </c>
    </row>
    <row r="10" spans="1:13" x14ac:dyDescent="0.15">
      <c r="D10" s="37" t="s">
        <v>428</v>
      </c>
      <c r="E10" s="37" t="s">
        <v>425</v>
      </c>
      <c r="F10" s="37">
        <v>500</v>
      </c>
      <c r="I10" s="133">
        <f>装备突破!$G$189/5</f>
        <v>0.02</v>
      </c>
      <c r="J10" s="133">
        <f>装备突破!$I$189/5</f>
        <v>0.05</v>
      </c>
      <c r="K10" s="133">
        <v>0.16</v>
      </c>
      <c r="L10" s="133">
        <f t="shared" ref="L10:L24" si="0">K10*J10/I10</f>
        <v>0.4</v>
      </c>
      <c r="M10" s="153">
        <v>8</v>
      </c>
    </row>
    <row r="11" spans="1:13" x14ac:dyDescent="0.15">
      <c r="D11" s="37" t="s">
        <v>427</v>
      </c>
      <c r="E11" s="37" t="s">
        <v>426</v>
      </c>
      <c r="F11" s="37">
        <v>100</v>
      </c>
      <c r="I11" s="133">
        <f>装备突破!$G$189/5</f>
        <v>0.02</v>
      </c>
      <c r="J11" s="133">
        <f>装备突破!$I$189/5</f>
        <v>0.05</v>
      </c>
      <c r="K11" s="133">
        <v>0.24</v>
      </c>
      <c r="L11" s="133">
        <f t="shared" si="0"/>
        <v>0.6</v>
      </c>
      <c r="M11" s="153">
        <f t="shared" ref="M11:M24" si="1">K11/2</f>
        <v>0.12</v>
      </c>
    </row>
    <row r="12" spans="1:13" x14ac:dyDescent="0.15">
      <c r="D12" s="37" t="s">
        <v>423</v>
      </c>
      <c r="E12" s="37" t="s">
        <v>457</v>
      </c>
      <c r="F12" s="37">
        <v>500</v>
      </c>
      <c r="I12" s="133">
        <f>装备突破!$G$189/5</f>
        <v>0.02</v>
      </c>
      <c r="J12" s="133">
        <f>装备突破!$I$189/5</f>
        <v>0.05</v>
      </c>
      <c r="K12" s="133">
        <v>0.2</v>
      </c>
      <c r="L12" s="133">
        <f t="shared" si="0"/>
        <v>0.50000000000000011</v>
      </c>
      <c r="M12" s="153">
        <f t="shared" si="1"/>
        <v>0.1</v>
      </c>
    </row>
    <row r="13" spans="1:13" x14ac:dyDescent="0.15">
      <c r="D13" s="37" t="s">
        <v>421</v>
      </c>
      <c r="E13" s="37" t="s">
        <v>458</v>
      </c>
      <c r="F13" s="37">
        <v>500</v>
      </c>
      <c r="I13" s="133">
        <f>装备突破!$G$189/5</f>
        <v>0.02</v>
      </c>
      <c r="J13" s="133">
        <f>装备突破!$I$189/5</f>
        <v>0.05</v>
      </c>
      <c r="K13" s="133">
        <v>1.1999999999999999E-3</v>
      </c>
      <c r="L13" s="133">
        <f t="shared" si="0"/>
        <v>2.9999999999999996E-3</v>
      </c>
      <c r="M13" s="153">
        <f t="shared" si="1"/>
        <v>5.9999999999999995E-4</v>
      </c>
    </row>
    <row r="14" spans="1:13" x14ac:dyDescent="0.15">
      <c r="D14" s="37" t="s">
        <v>418</v>
      </c>
      <c r="E14" s="37" t="s">
        <v>459</v>
      </c>
      <c r="F14" s="37">
        <v>500</v>
      </c>
      <c r="I14" s="133">
        <f>装备突破!$G$189/5</f>
        <v>0.02</v>
      </c>
      <c r="J14" s="133">
        <f>装备突破!$I$189/5</f>
        <v>0.05</v>
      </c>
      <c r="K14" s="133">
        <v>1.1999999999999999E-3</v>
      </c>
      <c r="L14" s="133">
        <f t="shared" si="0"/>
        <v>2.9999999999999996E-3</v>
      </c>
      <c r="M14" s="153">
        <f t="shared" si="1"/>
        <v>5.9999999999999995E-4</v>
      </c>
    </row>
    <row r="15" spans="1:13" x14ac:dyDescent="0.15">
      <c r="D15" s="37" t="s">
        <v>420</v>
      </c>
      <c r="E15" s="37" t="s">
        <v>422</v>
      </c>
      <c r="F15" s="37">
        <v>500</v>
      </c>
      <c r="I15" s="133">
        <f>装备突破!$G$189/5</f>
        <v>0.02</v>
      </c>
      <c r="J15" s="133">
        <f>装备突破!$I$189/5</f>
        <v>0.05</v>
      </c>
      <c r="K15" s="133">
        <v>0.08</v>
      </c>
      <c r="L15" s="133">
        <f t="shared" si="0"/>
        <v>0.2</v>
      </c>
      <c r="M15" s="153">
        <f t="shared" si="1"/>
        <v>0.04</v>
      </c>
    </row>
    <row r="16" spans="1:13" x14ac:dyDescent="0.15">
      <c r="D16" s="37" t="s">
        <v>439</v>
      </c>
      <c r="E16" s="37" t="s">
        <v>438</v>
      </c>
      <c r="F16" s="37">
        <v>500</v>
      </c>
      <c r="I16" s="133">
        <f>装备突破!$G$189/5</f>
        <v>0.02</v>
      </c>
      <c r="J16" s="133">
        <f>装备突破!$I$189/5</f>
        <v>0.05</v>
      </c>
      <c r="K16" s="130">
        <v>1.6</v>
      </c>
      <c r="L16" s="134">
        <f t="shared" si="0"/>
        <v>4.0000000000000009</v>
      </c>
      <c r="M16" s="153">
        <f t="shared" si="1"/>
        <v>0.8</v>
      </c>
    </row>
    <row r="17" spans="4:13" x14ac:dyDescent="0.15">
      <c r="D17" s="37" t="s">
        <v>455</v>
      </c>
      <c r="E17" s="37" t="s">
        <v>450</v>
      </c>
      <c r="F17" s="37">
        <v>1000</v>
      </c>
      <c r="H17" s="130" t="s">
        <v>432</v>
      </c>
      <c r="I17" s="133">
        <f>装备突破!$G$189/5</f>
        <v>0.02</v>
      </c>
      <c r="J17" s="133">
        <f>装备突破!$I$189/5</f>
        <v>0.05</v>
      </c>
      <c r="K17" s="130">
        <v>40</v>
      </c>
      <c r="L17" s="134">
        <f t="shared" si="0"/>
        <v>100</v>
      </c>
      <c r="M17" s="153">
        <f t="shared" si="1"/>
        <v>20</v>
      </c>
    </row>
    <row r="18" spans="4:13" x14ac:dyDescent="0.15">
      <c r="D18" s="37" t="s">
        <v>456</v>
      </c>
      <c r="E18" s="37" t="s">
        <v>451</v>
      </c>
      <c r="F18" s="37">
        <v>1000</v>
      </c>
      <c r="H18" s="130" t="s">
        <v>431</v>
      </c>
      <c r="I18" s="133">
        <f>装备突破!$G$189/5</f>
        <v>0.02</v>
      </c>
      <c r="J18" s="133">
        <f>装备突破!$I$189/5</f>
        <v>0.05</v>
      </c>
      <c r="K18" s="130">
        <v>3.2</v>
      </c>
      <c r="L18" s="134">
        <f t="shared" si="0"/>
        <v>8.0000000000000018</v>
      </c>
      <c r="M18" s="153">
        <f t="shared" si="1"/>
        <v>1.6</v>
      </c>
    </row>
    <row r="19" spans="4:13" x14ac:dyDescent="0.15">
      <c r="D19" s="37" t="s">
        <v>454</v>
      </c>
      <c r="E19" s="37" t="s">
        <v>453</v>
      </c>
      <c r="F19" s="37">
        <v>1000</v>
      </c>
      <c r="H19" s="130" t="s">
        <v>433</v>
      </c>
      <c r="I19" s="133">
        <f>装备突破!$G$189/5</f>
        <v>0.02</v>
      </c>
      <c r="J19" s="133">
        <f>装备突破!$I$189/5</f>
        <v>0.05</v>
      </c>
      <c r="K19" s="130">
        <v>8</v>
      </c>
      <c r="L19" s="134">
        <f t="shared" si="0"/>
        <v>20</v>
      </c>
      <c r="M19" s="153">
        <f t="shared" si="1"/>
        <v>4</v>
      </c>
    </row>
    <row r="20" spans="4:13" x14ac:dyDescent="0.15">
      <c r="D20" s="37" t="s">
        <v>452</v>
      </c>
      <c r="E20" s="37" t="s">
        <v>524</v>
      </c>
      <c r="F20" s="37">
        <v>1000</v>
      </c>
      <c r="H20" s="130" t="s">
        <v>434</v>
      </c>
      <c r="I20" s="133">
        <f>装备突破!$G$189/5</f>
        <v>0.02</v>
      </c>
      <c r="J20" s="133">
        <f>装备突破!$I$189/5</f>
        <v>0.05</v>
      </c>
      <c r="K20" s="133">
        <v>3.2000000000000001E-2</v>
      </c>
      <c r="L20" s="133">
        <f t="shared" si="0"/>
        <v>0.08</v>
      </c>
      <c r="M20" s="153">
        <f t="shared" si="1"/>
        <v>1.6E-2</v>
      </c>
    </row>
    <row r="21" spans="4:13" x14ac:dyDescent="0.15">
      <c r="D21" s="37" t="s">
        <v>441</v>
      </c>
      <c r="E21" s="130" t="s">
        <v>442</v>
      </c>
      <c r="F21" s="37">
        <v>10</v>
      </c>
      <c r="H21" s="130" t="s">
        <v>432</v>
      </c>
      <c r="I21" s="133">
        <f>装备突破!$G$189/5</f>
        <v>0.02</v>
      </c>
      <c r="J21" s="133">
        <f>装备突破!$I$189/5</f>
        <v>0.05</v>
      </c>
      <c r="K21" s="133">
        <v>1.2E-2</v>
      </c>
      <c r="L21" s="133">
        <f t="shared" si="0"/>
        <v>3.0000000000000002E-2</v>
      </c>
      <c r="M21" s="153">
        <f t="shared" si="1"/>
        <v>6.0000000000000001E-3</v>
      </c>
    </row>
    <row r="22" spans="4:13" x14ac:dyDescent="0.15">
      <c r="D22" s="37" t="s">
        <v>429</v>
      </c>
      <c r="E22" s="37" t="s">
        <v>460</v>
      </c>
      <c r="F22" s="37">
        <v>10</v>
      </c>
      <c r="H22" s="130" t="s">
        <v>431</v>
      </c>
      <c r="I22" s="133">
        <f>装备突破!$G$189/5</f>
        <v>0.02</v>
      </c>
      <c r="J22" s="133">
        <f>装备突破!$I$189/5</f>
        <v>0.05</v>
      </c>
      <c r="K22" s="134">
        <v>10</v>
      </c>
      <c r="L22" s="134">
        <f t="shared" si="0"/>
        <v>25</v>
      </c>
      <c r="M22" s="153">
        <f t="shared" si="1"/>
        <v>5</v>
      </c>
    </row>
    <row r="23" spans="4:13" x14ac:dyDescent="0.15">
      <c r="D23" s="37" t="s">
        <v>440</v>
      </c>
      <c r="E23" s="37" t="s">
        <v>435</v>
      </c>
      <c r="F23" s="37">
        <v>10</v>
      </c>
      <c r="H23" s="130" t="s">
        <v>433</v>
      </c>
      <c r="I23" s="133">
        <f>装备突破!$G$189/5</f>
        <v>0.02</v>
      </c>
      <c r="J23" s="133">
        <f>装备突破!$I$189/5</f>
        <v>0.05</v>
      </c>
      <c r="K23" s="133">
        <v>0.4</v>
      </c>
      <c r="L23" s="133">
        <f t="shared" si="0"/>
        <v>1.0000000000000002</v>
      </c>
      <c r="M23" s="153">
        <f t="shared" si="1"/>
        <v>0.2</v>
      </c>
    </row>
    <row r="24" spans="4:13" x14ac:dyDescent="0.15">
      <c r="D24" s="37" t="s">
        <v>436</v>
      </c>
      <c r="E24" s="37" t="s">
        <v>437</v>
      </c>
      <c r="F24" s="37">
        <v>10</v>
      </c>
      <c r="H24" s="130" t="s">
        <v>434</v>
      </c>
      <c r="I24" s="133">
        <f>装备突破!$G$189/5</f>
        <v>0.02</v>
      </c>
      <c r="J24" s="133">
        <f>装备突破!$I$189/5</f>
        <v>0.05</v>
      </c>
      <c r="K24" s="133">
        <v>1.6</v>
      </c>
      <c r="L24" s="133">
        <f t="shared" si="0"/>
        <v>4.0000000000000009</v>
      </c>
      <c r="M24" s="153">
        <f t="shared" si="1"/>
        <v>0.8</v>
      </c>
    </row>
    <row r="25" spans="4:13" x14ac:dyDescent="0.15">
      <c r="D25" s="37" t="s">
        <v>443</v>
      </c>
      <c r="E25" s="37" t="s">
        <v>444</v>
      </c>
      <c r="F25" s="37">
        <v>100</v>
      </c>
      <c r="I25" s="133">
        <f>装备突破!$G$189/5</f>
        <v>0.02</v>
      </c>
      <c r="J25" s="133">
        <f>装备突破!$I$189/5</f>
        <v>0.05</v>
      </c>
    </row>
    <row r="26" spans="4:13" x14ac:dyDescent="0.15">
      <c r="D26" s="37" t="s">
        <v>445</v>
      </c>
      <c r="E26" s="37" t="s">
        <v>446</v>
      </c>
      <c r="F26" s="37">
        <v>100</v>
      </c>
      <c r="I26" s="133">
        <f>装备突破!$G$189/5</f>
        <v>0.02</v>
      </c>
      <c r="J26" s="133">
        <f>装备突破!$I$189/5</f>
        <v>0.05</v>
      </c>
    </row>
    <row r="27" spans="4:13" x14ac:dyDescent="0.15">
      <c r="D27" s="37" t="s">
        <v>447</v>
      </c>
      <c r="E27" s="37" t="s">
        <v>461</v>
      </c>
      <c r="F27" s="37">
        <v>100</v>
      </c>
      <c r="I27" s="133">
        <f>装备突破!$G$189/5</f>
        <v>0.02</v>
      </c>
      <c r="J27" s="133">
        <f>装备突破!$I$189/5</f>
        <v>0.05</v>
      </c>
    </row>
    <row r="28" spans="4:13" x14ac:dyDescent="0.15">
      <c r="D28" s="37" t="s">
        <v>448</v>
      </c>
      <c r="E28" s="37" t="s">
        <v>449</v>
      </c>
      <c r="F28" s="37">
        <v>100</v>
      </c>
      <c r="I28" s="133">
        <f>装备突破!$G$189/5</f>
        <v>0.02</v>
      </c>
      <c r="J28" s="133">
        <f>装备突破!$I$189/5</f>
        <v>0.05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6CA6E-4E3E-4E44-8FA0-5A17A00D83C5}">
  <dimension ref="D5:J25"/>
  <sheetViews>
    <sheetView workbookViewId="0">
      <selection activeCell="M36" sqref="M36"/>
    </sheetView>
  </sheetViews>
  <sheetFormatPr defaultRowHeight="11.25" x14ac:dyDescent="0.15"/>
  <cols>
    <col min="1" max="3" width="9" style="143"/>
    <col min="4" max="4" width="27.25" style="143" bestFit="1" customWidth="1"/>
    <col min="5" max="16384" width="9" style="143"/>
  </cols>
  <sheetData>
    <row r="5" spans="4:10" x14ac:dyDescent="0.15">
      <c r="D5" s="141"/>
      <c r="E5" s="141" t="s">
        <v>128</v>
      </c>
      <c r="F5" s="141" t="s">
        <v>129</v>
      </c>
      <c r="G5" s="141" t="s">
        <v>130</v>
      </c>
      <c r="H5" s="141" t="s">
        <v>285</v>
      </c>
      <c r="I5" s="141" t="s">
        <v>131</v>
      </c>
      <c r="J5" s="141" t="s">
        <v>267</v>
      </c>
    </row>
    <row r="6" spans="4:10" x14ac:dyDescent="0.15">
      <c r="D6" s="141" t="s">
        <v>217</v>
      </c>
      <c r="E6" s="141">
        <f>活动投放!E13</f>
        <v>100</v>
      </c>
      <c r="F6" s="141">
        <f>活动投放!F13</f>
        <v>500</v>
      </c>
      <c r="G6" s="141">
        <f>活动投放!G13</f>
        <v>2000</v>
      </c>
      <c r="H6" s="141">
        <f>活动投放!H13</f>
        <v>4000</v>
      </c>
      <c r="I6" s="141">
        <f>活动投放!I13</f>
        <v>6000</v>
      </c>
      <c r="J6" s="141">
        <f>活动投放!J13</f>
        <v>30000</v>
      </c>
    </row>
    <row r="7" spans="4:10" x14ac:dyDescent="0.15">
      <c r="D7" s="141" t="s">
        <v>214</v>
      </c>
      <c r="E7" s="141">
        <f>活动投放!E14</f>
        <v>20</v>
      </c>
      <c r="F7" s="141">
        <f>活动投放!F14</f>
        <v>100</v>
      </c>
      <c r="G7" s="141">
        <f>活动投放!G14</f>
        <v>400</v>
      </c>
      <c r="H7" s="141">
        <f>活动投放!H14</f>
        <v>400</v>
      </c>
      <c r="I7" s="141">
        <f>活动投放!I14</f>
        <v>1600</v>
      </c>
      <c r="J7" s="141">
        <f>活动投放!J14</f>
        <v>1600</v>
      </c>
    </row>
    <row r="8" spans="4:10" x14ac:dyDescent="0.15">
      <c r="D8" s="141" t="s">
        <v>348</v>
      </c>
      <c r="E8" s="141">
        <f>活动投放!E15</f>
        <v>5</v>
      </c>
      <c r="F8" s="141">
        <f>活动投放!F15</f>
        <v>10</v>
      </c>
      <c r="G8" s="141">
        <f>活动投放!G15</f>
        <v>30</v>
      </c>
      <c r="H8" s="141">
        <f>活动投放!H15</f>
        <v>30</v>
      </c>
      <c r="I8" s="141">
        <f>活动投放!I15</f>
        <v>50</v>
      </c>
      <c r="J8" s="141">
        <f>活动投放!J15</f>
        <v>50</v>
      </c>
    </row>
    <row r="9" spans="4:10" x14ac:dyDescent="0.15">
      <c r="D9" s="141" t="s">
        <v>488</v>
      </c>
      <c r="E9" s="141">
        <f>活动投放!E24</f>
        <v>10</v>
      </c>
      <c r="F9" s="141">
        <f>活动投放!F24</f>
        <v>19</v>
      </c>
      <c r="G9" s="141">
        <f>活动投放!G24</f>
        <v>22.5</v>
      </c>
      <c r="H9" s="141">
        <f>活动投放!H24</f>
        <v>0</v>
      </c>
      <c r="I9" s="141">
        <f>活动投放!I24</f>
        <v>56</v>
      </c>
      <c r="J9" s="141">
        <f>活动投放!J24</f>
        <v>0</v>
      </c>
    </row>
    <row r="10" spans="4:10" x14ac:dyDescent="0.15">
      <c r="D10" s="141" t="s">
        <v>489</v>
      </c>
      <c r="E10" s="141">
        <f>活动投放!E25</f>
        <v>50</v>
      </c>
      <c r="F10" s="141">
        <f>活动投放!F25</f>
        <v>190</v>
      </c>
      <c r="G10" s="141">
        <f>活动投放!G25</f>
        <v>675</v>
      </c>
      <c r="H10" s="141">
        <f>活动投放!H25</f>
        <v>975</v>
      </c>
      <c r="I10" s="141">
        <f>活动投放!I25</f>
        <v>2800</v>
      </c>
      <c r="J10" s="141">
        <f>活动投放!J25</f>
        <v>4000</v>
      </c>
    </row>
    <row r="11" spans="4:10" x14ac:dyDescent="0.15">
      <c r="D11" s="141" t="s">
        <v>486</v>
      </c>
      <c r="E11" s="141">
        <f>活动投放!E26</f>
        <v>2</v>
      </c>
      <c r="F11" s="141">
        <f>活动投放!F26</f>
        <v>3.8</v>
      </c>
      <c r="G11" s="141">
        <f>活动投放!G26</f>
        <v>4.166666666666667</v>
      </c>
      <c r="H11" s="148">
        <f>活动投放!H26</f>
        <v>0</v>
      </c>
      <c r="I11" s="148">
        <f>活动投放!I26</f>
        <v>56</v>
      </c>
      <c r="J11" s="148">
        <f>活动投放!J26</f>
        <v>0</v>
      </c>
    </row>
    <row r="12" spans="4:10" x14ac:dyDescent="0.15">
      <c r="D12" s="141" t="s">
        <v>487</v>
      </c>
      <c r="E12" s="141">
        <f>活动投放!E27</f>
        <v>10</v>
      </c>
      <c r="F12" s="141">
        <f>活动投放!F27</f>
        <v>38</v>
      </c>
      <c r="G12" s="141">
        <f>活动投放!G27</f>
        <v>124.99999999999999</v>
      </c>
      <c r="H12" s="148">
        <f>活动投放!H27</f>
        <v>975</v>
      </c>
      <c r="I12" s="148">
        <f>活动投放!I27</f>
        <v>2800</v>
      </c>
      <c r="J12" s="148">
        <f>活动投放!J27</f>
        <v>4000</v>
      </c>
    </row>
    <row r="13" spans="4:10" x14ac:dyDescent="0.15">
      <c r="D13" s="141" t="s">
        <v>491</v>
      </c>
      <c r="E13" s="141">
        <f>活动投放!E35</f>
        <v>50</v>
      </c>
      <c r="F13" s="141">
        <f>活动投放!F35</f>
        <v>310</v>
      </c>
      <c r="G13" s="141">
        <f>活动投放!G35</f>
        <v>1525</v>
      </c>
      <c r="H13" s="141">
        <f>活动投放!H35</f>
        <v>2325</v>
      </c>
      <c r="I13" s="141">
        <f>活动投放!I35</f>
        <v>5600</v>
      </c>
      <c r="J13" s="141">
        <f>活动投放!J35</f>
        <v>10400</v>
      </c>
    </row>
    <row r="14" spans="4:10" x14ac:dyDescent="0.15">
      <c r="D14" s="141" t="s">
        <v>492</v>
      </c>
      <c r="E14" s="141">
        <f>活动投放!E36</f>
        <v>10</v>
      </c>
      <c r="F14" s="141">
        <f>活动投放!F36</f>
        <v>62</v>
      </c>
      <c r="G14" s="141">
        <f>活动投放!G36</f>
        <v>275</v>
      </c>
      <c r="H14" s="148">
        <f>活动投放!H36</f>
        <v>2325</v>
      </c>
      <c r="I14" s="148">
        <f>活动投放!I36</f>
        <v>5600</v>
      </c>
      <c r="J14" s="148">
        <f>活动投放!J36</f>
        <v>10400</v>
      </c>
    </row>
    <row r="15" spans="4:10" x14ac:dyDescent="0.15">
      <c r="D15" s="141"/>
      <c r="E15" s="141"/>
      <c r="F15" s="141"/>
      <c r="G15" s="141"/>
      <c r="H15" s="141"/>
      <c r="I15" s="141"/>
      <c r="J15" s="141"/>
    </row>
    <row r="16" spans="4:10" x14ac:dyDescent="0.15">
      <c r="D16" s="141" t="s">
        <v>490</v>
      </c>
      <c r="E16" s="141">
        <f>ROUNDUP(F9/E11/5,0)*5</f>
        <v>10</v>
      </c>
      <c r="F16" s="141">
        <f>ROUNDUP(G9/F11/5,0)*5</f>
        <v>10</v>
      </c>
      <c r="G16" s="141">
        <f>ROUNDUP(I9/G11/5,0)*5</f>
        <v>15</v>
      </c>
      <c r="H16" s="141"/>
      <c r="I16" s="141"/>
      <c r="J16" s="141"/>
    </row>
    <row r="17" spans="4:10" x14ac:dyDescent="0.15">
      <c r="D17" s="141"/>
      <c r="E17" s="141"/>
      <c r="F17" s="141"/>
      <c r="G17" s="141"/>
      <c r="H17" s="141"/>
      <c r="I17" s="141"/>
      <c r="J17" s="141"/>
    </row>
    <row r="18" spans="4:10" x14ac:dyDescent="0.15">
      <c r="D18" s="141" t="s">
        <v>493</v>
      </c>
      <c r="E18" s="141">
        <f>E12/装备强化!$D$19</f>
        <v>1</v>
      </c>
      <c r="F18" s="159">
        <f>F12/装备强化!$D$19</f>
        <v>3.8</v>
      </c>
      <c r="G18" s="159">
        <f>G12/装备强化!$D$19</f>
        <v>12.499999999999998</v>
      </c>
      <c r="H18" s="122">
        <f>H19*0.8</f>
        <v>32</v>
      </c>
      <c r="I18" s="122">
        <f t="shared" ref="I18:J18" si="0">I19*0.8</f>
        <v>128</v>
      </c>
      <c r="J18" s="122">
        <f t="shared" si="0"/>
        <v>128</v>
      </c>
    </row>
    <row r="19" spans="4:10" x14ac:dyDescent="0.15">
      <c r="D19" s="141" t="s">
        <v>494</v>
      </c>
      <c r="E19" s="141">
        <f>E14/装备强化!$D$19</f>
        <v>1</v>
      </c>
      <c r="F19" s="159">
        <f>F14/装备强化!$D$19</f>
        <v>6.2</v>
      </c>
      <c r="G19" s="159">
        <f>G14/装备强化!$D$19</f>
        <v>27.5</v>
      </c>
      <c r="H19" s="122">
        <f>H7/装备强化!$D$19</f>
        <v>40</v>
      </c>
      <c r="I19" s="122">
        <f>I7/装备强化!$D$19</f>
        <v>160</v>
      </c>
      <c r="J19" s="122">
        <f>J7/装备强化!$D$19</f>
        <v>160</v>
      </c>
    </row>
    <row r="23" spans="4:10" x14ac:dyDescent="0.15">
      <c r="D23" s="159"/>
      <c r="E23" s="159" t="s">
        <v>128</v>
      </c>
      <c r="F23" s="159" t="s">
        <v>129</v>
      </c>
      <c r="G23" s="159" t="s">
        <v>130</v>
      </c>
      <c r="H23" s="159" t="s">
        <v>285</v>
      </c>
      <c r="I23" s="159" t="s">
        <v>131</v>
      </c>
      <c r="J23" s="159" t="s">
        <v>267</v>
      </c>
    </row>
    <row r="24" spans="4:10" x14ac:dyDescent="0.15">
      <c r="D24" s="159" t="s">
        <v>493</v>
      </c>
      <c r="E24" s="159">
        <v>1</v>
      </c>
      <c r="F24" s="159">
        <v>3.8</v>
      </c>
      <c r="G24" s="159">
        <v>12.499999999999998</v>
      </c>
      <c r="H24" s="122">
        <v>32</v>
      </c>
      <c r="I24" s="122">
        <v>128</v>
      </c>
      <c r="J24" s="122">
        <v>128</v>
      </c>
    </row>
    <row r="25" spans="4:10" x14ac:dyDescent="0.15">
      <c r="D25" s="159" t="s">
        <v>494</v>
      </c>
      <c r="E25" s="159">
        <v>1</v>
      </c>
      <c r="F25" s="159">
        <v>6.2</v>
      </c>
      <c r="G25" s="159">
        <v>27.5</v>
      </c>
      <c r="H25" s="122">
        <v>40</v>
      </c>
      <c r="I25" s="122">
        <v>160</v>
      </c>
      <c r="J25" s="122">
        <v>160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01151-A1B9-4E74-B687-8AC977F8AA0E}">
  <dimension ref="C3:R201"/>
  <sheetViews>
    <sheetView workbookViewId="0">
      <selection activeCell="N19" sqref="N19"/>
    </sheetView>
  </sheetViews>
  <sheetFormatPr defaultRowHeight="11.25" x14ac:dyDescent="0.15"/>
  <cols>
    <col min="1" max="9" width="9" style="157"/>
    <col min="10" max="10" width="7.375" style="157" bestFit="1" customWidth="1"/>
    <col min="11" max="11" width="7.375" style="99" customWidth="1"/>
    <col min="12" max="16384" width="9" style="157"/>
  </cols>
  <sheetData>
    <row r="3" spans="3:18" x14ac:dyDescent="0.15">
      <c r="D3" s="216" t="s">
        <v>517</v>
      </c>
      <c r="E3" s="216"/>
      <c r="F3" s="216"/>
      <c r="G3" s="216"/>
      <c r="K3" s="157"/>
    </row>
    <row r="4" spans="3:18" x14ac:dyDescent="0.15">
      <c r="C4" s="157" t="s">
        <v>518</v>
      </c>
      <c r="D4" s="157" t="s">
        <v>10</v>
      </c>
      <c r="E4" s="157" t="s">
        <v>0</v>
      </c>
      <c r="F4" s="157" t="s">
        <v>12</v>
      </c>
      <c r="G4" s="157" t="s">
        <v>13</v>
      </c>
      <c r="J4" s="155" t="s">
        <v>173</v>
      </c>
      <c r="K4" s="156"/>
      <c r="L4" s="198" t="s">
        <v>519</v>
      </c>
      <c r="M4" s="199"/>
      <c r="N4" s="199"/>
      <c r="O4" s="199"/>
      <c r="P4" s="199"/>
      <c r="Q4" s="209"/>
      <c r="R4" s="155"/>
    </row>
    <row r="5" spans="3:18" x14ac:dyDescent="0.15">
      <c r="C5" s="157">
        <v>0</v>
      </c>
      <c r="D5" s="157">
        <v>100</v>
      </c>
      <c r="E5" s="157">
        <v>500</v>
      </c>
      <c r="F5" s="157">
        <v>2000</v>
      </c>
      <c r="G5" s="157">
        <v>6000</v>
      </c>
      <c r="J5" s="154" t="s">
        <v>250</v>
      </c>
      <c r="K5" s="97" t="s">
        <v>252</v>
      </c>
      <c r="L5" s="155" t="s">
        <v>10</v>
      </c>
      <c r="M5" s="155" t="s">
        <v>0</v>
      </c>
      <c r="N5" s="155" t="s">
        <v>12</v>
      </c>
      <c r="O5" s="155" t="s">
        <v>285</v>
      </c>
      <c r="P5" s="155" t="s">
        <v>13</v>
      </c>
      <c r="Q5" s="155" t="s">
        <v>336</v>
      </c>
      <c r="R5" s="155" t="s">
        <v>520</v>
      </c>
    </row>
    <row r="6" spans="3:18" x14ac:dyDescent="0.15">
      <c r="C6" s="157">
        <v>1</v>
      </c>
      <c r="D6" s="157">
        <f>D$5+D5</f>
        <v>200</v>
      </c>
      <c r="E6" s="157">
        <f t="shared" ref="E6:G6" si="0">E$5+E5</f>
        <v>1000</v>
      </c>
      <c r="F6" s="157">
        <f t="shared" si="0"/>
        <v>4000</v>
      </c>
      <c r="G6" s="157">
        <f t="shared" si="0"/>
        <v>12000</v>
      </c>
      <c r="J6" s="154">
        <f>节奏预期!B6</f>
        <v>30</v>
      </c>
      <c r="K6" s="97">
        <f>节奏预期!D6</f>
        <v>49.533352307096472</v>
      </c>
      <c r="L6" s="155">
        <f>(INDEX($D$5:$G$20,MATCH(节奏预期!W6,$C$5:$C$20,0),MATCH(SUBSTITUTE(L$5,"+",""),$D$4:$G$4,0))+IFERROR(INDEX($D$25:$G$25,MATCH(L$5,$D$24:$G$24,0)),0))*节奏预期!E6</f>
        <v>0</v>
      </c>
      <c r="M6" s="161">
        <f>(INDEX($D$5:$G$20,MATCH(节奏预期!X6,$C$5:$C$20,0),MATCH(SUBSTITUTE(M$5,"+",""),$D$4:$G$4,0))+IFERROR(INDEX($D$25:$G$25,MATCH(M$5,$D$24:$G$24,0)),0))*节奏预期!F6</f>
        <v>0</v>
      </c>
      <c r="N6" s="161">
        <f>(INDEX($D$5:$G$20,MATCH(节奏预期!Y6,$C$5:$C$20,0),MATCH(SUBSTITUTE(N$5,"+",""),$D$4:$G$4,0))+IFERROR(INDEX($D$25:$G$25,MATCH(N$5,$D$24:$G$24,0)),0))*节奏预期!G6</f>
        <v>0</v>
      </c>
      <c r="O6" s="161">
        <f>(INDEX($D$5:$G$20,MATCH(节奏预期!Z6,$C$5:$C$20,0),MATCH(SUBSTITUTE(O$5,"+",""),$D$4:$G$4,0))+IFERROR(INDEX($D$25:$G$25,MATCH(O$5,$D$24:$G$24,0)),0))*节奏预期!H6</f>
        <v>0</v>
      </c>
      <c r="P6" s="161">
        <f>(INDEX($D$5:$G$20,MATCH(节奏预期!AA6,$C$5:$C$20,0),MATCH(SUBSTITUTE(P$5,"+",""),$D$4:$G$4,0))+IFERROR(INDEX($D$25:$G$25,MATCH(P$5,$D$24:$G$24,0)),0))*节奏预期!I6</f>
        <v>0</v>
      </c>
      <c r="Q6" s="161">
        <f>(INDEX($D$5:$G$20,MATCH(节奏预期!AB6,$C$5:$C$20,0),MATCH(SUBSTITUTE(Q$5,"+",""),$D$4:$G$4,0))+IFERROR(INDEX($D$25:$G$25,MATCH(Q$5,$D$24:$G$24,0)),0))*节奏预期!J6</f>
        <v>0</v>
      </c>
      <c r="R6" s="155">
        <f>SUM(L6:Q6)</f>
        <v>0</v>
      </c>
    </row>
    <row r="7" spans="3:18" x14ac:dyDescent="0.15">
      <c r="C7" s="157">
        <v>2</v>
      </c>
      <c r="D7" s="157">
        <f t="shared" ref="D7:D20" si="1">D$5+D6</f>
        <v>300</v>
      </c>
      <c r="E7" s="157">
        <f t="shared" ref="E7:E20" si="2">E$5+E6</f>
        <v>1500</v>
      </c>
      <c r="F7" s="157">
        <f t="shared" ref="F7:F20" si="3">F$5+F6</f>
        <v>6000</v>
      </c>
      <c r="G7" s="157">
        <f t="shared" ref="G7:G20" si="4">G$5+G6</f>
        <v>18000</v>
      </c>
      <c r="J7" s="154">
        <f>节奏预期!B7</f>
        <v>60</v>
      </c>
      <c r="K7" s="97">
        <f>节奏预期!D7</f>
        <v>59.300028460644697</v>
      </c>
      <c r="L7" s="161">
        <f>(INDEX($D$5:$G$20,MATCH(节奏预期!W7,$C$5:$C$20,0),MATCH(SUBSTITUTE(L$5,"+",""),$D$4:$G$4,0))+IFERROR(INDEX($D$25:$G$25,MATCH(L$5,$D$24:$G$24,0)),0))*节奏预期!E7</f>
        <v>1500</v>
      </c>
      <c r="M7" s="161">
        <f>(INDEX($D$5:$G$20,MATCH(节奏预期!X7,$C$5:$C$20,0),MATCH(SUBSTITUTE(M$5,"+",""),$D$4:$G$4,0))+IFERROR(INDEX($D$25:$G$25,MATCH(M$5,$D$24:$G$24,0)),0))*节奏预期!F7</f>
        <v>0</v>
      </c>
      <c r="N7" s="161">
        <f>(INDEX($D$5:$G$20,MATCH(节奏预期!Y7,$C$5:$C$20,0),MATCH(SUBSTITUTE(N$5,"+",""),$D$4:$G$4,0))+IFERROR(INDEX($D$25:$G$25,MATCH(N$5,$D$24:$G$24,0)),0))*节奏预期!G7</f>
        <v>0</v>
      </c>
      <c r="O7" s="161">
        <f>(INDEX($D$5:$G$20,MATCH(节奏预期!Z7,$C$5:$C$20,0),MATCH(SUBSTITUTE(O$5,"+",""),$D$4:$G$4,0))+IFERROR(INDEX($D$25:$G$25,MATCH(O$5,$D$24:$G$24,0)),0))*节奏预期!H7</f>
        <v>0</v>
      </c>
      <c r="P7" s="161">
        <f>(INDEX($D$5:$G$20,MATCH(节奏预期!AA7,$C$5:$C$20,0),MATCH(SUBSTITUTE(P$5,"+",""),$D$4:$G$4,0))+IFERROR(INDEX($D$25:$G$25,MATCH(P$5,$D$24:$G$24,0)),0))*节奏预期!I7</f>
        <v>0</v>
      </c>
      <c r="Q7" s="161">
        <f>(INDEX($D$5:$G$20,MATCH(节奏预期!AB7,$C$5:$C$20,0),MATCH(SUBSTITUTE(Q$5,"+",""),$D$4:$G$4,0))+IFERROR(INDEX($D$25:$G$25,MATCH(Q$5,$D$24:$G$24,0)),0))*节奏预期!J7</f>
        <v>0</v>
      </c>
      <c r="R7" s="155">
        <f t="shared" ref="R7:R41" si="5">SUM(L7:Q7)</f>
        <v>1500</v>
      </c>
    </row>
    <row r="8" spans="3:18" x14ac:dyDescent="0.15">
      <c r="C8" s="157">
        <v>3</v>
      </c>
      <c r="D8" s="157">
        <f t="shared" si="1"/>
        <v>400</v>
      </c>
      <c r="E8" s="157">
        <f t="shared" si="2"/>
        <v>2000</v>
      </c>
      <c r="F8" s="157">
        <f t="shared" si="3"/>
        <v>8000</v>
      </c>
      <c r="G8" s="157">
        <f t="shared" si="4"/>
        <v>24000</v>
      </c>
      <c r="J8" s="154">
        <f>节奏预期!B8</f>
        <v>90</v>
      </c>
      <c r="K8" s="97">
        <f>节奏预期!D8</f>
        <v>65.075479910097457</v>
      </c>
      <c r="L8" s="161">
        <f>(INDEX($D$5:$G$20,MATCH(节奏预期!W8,$C$5:$C$20,0),MATCH(SUBSTITUTE(L$5,"+",""),$D$4:$G$4,0))+IFERROR(INDEX($D$25:$G$25,MATCH(L$5,$D$24:$G$24,0)),0))*节奏预期!E8</f>
        <v>1500</v>
      </c>
      <c r="M8" s="161">
        <f>(INDEX($D$5:$G$20,MATCH(节奏预期!X8,$C$5:$C$20,0),MATCH(SUBSTITUTE(M$5,"+",""),$D$4:$G$4,0))+IFERROR(INDEX($D$25:$G$25,MATCH(M$5,$D$24:$G$24,0)),0))*节奏预期!F8</f>
        <v>7500</v>
      </c>
      <c r="N8" s="161">
        <f>(INDEX($D$5:$G$20,MATCH(节奏预期!Y8,$C$5:$C$20,0),MATCH(SUBSTITUTE(N$5,"+",""),$D$4:$G$4,0))+IFERROR(INDEX($D$25:$G$25,MATCH(N$5,$D$24:$G$24,0)),0))*节奏预期!G8</f>
        <v>0</v>
      </c>
      <c r="O8" s="161">
        <f>(INDEX($D$5:$G$20,MATCH(节奏预期!Z8,$C$5:$C$20,0),MATCH(SUBSTITUTE(O$5,"+",""),$D$4:$G$4,0))+IFERROR(INDEX($D$25:$G$25,MATCH(O$5,$D$24:$G$24,0)),0))*节奏预期!H8</f>
        <v>0</v>
      </c>
      <c r="P8" s="161">
        <f>(INDEX($D$5:$G$20,MATCH(节奏预期!AA8,$C$5:$C$20,0),MATCH(SUBSTITUTE(P$5,"+",""),$D$4:$G$4,0))+IFERROR(INDEX($D$25:$G$25,MATCH(P$5,$D$24:$G$24,0)),0))*节奏预期!I8</f>
        <v>0</v>
      </c>
      <c r="Q8" s="161">
        <f>(INDEX($D$5:$G$20,MATCH(节奏预期!AB8,$C$5:$C$20,0),MATCH(SUBSTITUTE(Q$5,"+",""),$D$4:$G$4,0))+IFERROR(INDEX($D$25:$G$25,MATCH(Q$5,$D$24:$G$24,0)),0))*节奏预期!J8</f>
        <v>0</v>
      </c>
      <c r="R8" s="155">
        <f t="shared" si="5"/>
        <v>9000</v>
      </c>
    </row>
    <row r="9" spans="3:18" x14ac:dyDescent="0.15">
      <c r="C9" s="157">
        <v>4</v>
      </c>
      <c r="D9" s="157">
        <f t="shared" si="1"/>
        <v>500</v>
      </c>
      <c r="E9" s="157">
        <f t="shared" si="2"/>
        <v>2500</v>
      </c>
      <c r="F9" s="157">
        <f t="shared" si="3"/>
        <v>10000</v>
      </c>
      <c r="G9" s="157">
        <f t="shared" si="4"/>
        <v>30000</v>
      </c>
      <c r="J9" s="154">
        <f>节奏预期!B9</f>
        <v>120</v>
      </c>
      <c r="K9" s="97">
        <f>节奏预期!D9</f>
        <v>69.18336653741882</v>
      </c>
      <c r="L9" s="161">
        <f>(INDEX($D$5:$G$20,MATCH(节奏预期!W9,$C$5:$C$20,0),MATCH(SUBSTITUTE(L$5,"+",""),$D$4:$G$4,0))+IFERROR(INDEX($D$25:$G$25,MATCH(L$5,$D$24:$G$24,0)),0))*节奏预期!E9</f>
        <v>0</v>
      </c>
      <c r="M9" s="161">
        <f>(INDEX($D$5:$G$20,MATCH(节奏预期!X9,$C$5:$C$20,0),MATCH(SUBSTITUTE(M$5,"+",""),$D$4:$G$4,0))+IFERROR(INDEX($D$25:$G$25,MATCH(M$5,$D$24:$G$24,0)),0))*节奏预期!F9</f>
        <v>22500</v>
      </c>
      <c r="N9" s="161">
        <f>(INDEX($D$5:$G$20,MATCH(节奏预期!Y9,$C$5:$C$20,0),MATCH(SUBSTITUTE(N$5,"+",""),$D$4:$G$4,0))+IFERROR(INDEX($D$25:$G$25,MATCH(N$5,$D$24:$G$24,0)),0))*节奏预期!G9</f>
        <v>0</v>
      </c>
      <c r="O9" s="161">
        <f>(INDEX($D$5:$G$20,MATCH(节奏预期!Z9,$C$5:$C$20,0),MATCH(SUBSTITUTE(O$5,"+",""),$D$4:$G$4,0))+IFERROR(INDEX($D$25:$G$25,MATCH(O$5,$D$24:$G$24,0)),0))*节奏预期!H9</f>
        <v>0</v>
      </c>
      <c r="P9" s="161">
        <f>(INDEX($D$5:$G$20,MATCH(节奏预期!AA9,$C$5:$C$20,0),MATCH(SUBSTITUTE(P$5,"+",""),$D$4:$G$4,0))+IFERROR(INDEX($D$25:$G$25,MATCH(P$5,$D$24:$G$24,0)),0))*节奏预期!I9</f>
        <v>0</v>
      </c>
      <c r="Q9" s="161">
        <f>(INDEX($D$5:$G$20,MATCH(节奏预期!AB9,$C$5:$C$20,0),MATCH(SUBSTITUTE(Q$5,"+",""),$D$4:$G$4,0))+IFERROR(INDEX($D$25:$G$25,MATCH(Q$5,$D$24:$G$24,0)),0))*节奏预期!J9</f>
        <v>0</v>
      </c>
      <c r="R9" s="155">
        <f t="shared" si="5"/>
        <v>22500</v>
      </c>
    </row>
    <row r="10" spans="3:18" x14ac:dyDescent="0.15">
      <c r="C10" s="157">
        <v>5</v>
      </c>
      <c r="D10" s="157">
        <f t="shared" si="1"/>
        <v>600</v>
      </c>
      <c r="E10" s="157">
        <f t="shared" si="2"/>
        <v>3000</v>
      </c>
      <c r="F10" s="157">
        <f t="shared" si="3"/>
        <v>12000</v>
      </c>
      <c r="G10" s="157">
        <f t="shared" si="4"/>
        <v>36000</v>
      </c>
      <c r="J10" s="154">
        <f>节奏预期!B10</f>
        <v>150</v>
      </c>
      <c r="K10" s="97">
        <f>节奏预期!D10</f>
        <v>72.375871759353331</v>
      </c>
      <c r="L10" s="161">
        <f>(INDEX($D$5:$G$20,MATCH(节奏预期!W10,$C$5:$C$20,0),MATCH(SUBSTITUTE(L$5,"+",""),$D$4:$G$4,0))+IFERROR(INDEX($D$25:$G$25,MATCH(L$5,$D$24:$G$24,0)),0))*节奏预期!E10</f>
        <v>0</v>
      </c>
      <c r="M10" s="161">
        <f>(INDEX($D$5:$G$20,MATCH(节奏预期!X10,$C$5:$C$20,0),MATCH(SUBSTITUTE(M$5,"+",""),$D$4:$G$4,0))+IFERROR(INDEX($D$25:$G$25,MATCH(M$5,$D$24:$G$24,0)),0))*节奏预期!F10</f>
        <v>20000</v>
      </c>
      <c r="N10" s="161">
        <f>(INDEX($D$5:$G$20,MATCH(节奏预期!Y10,$C$5:$C$20,0),MATCH(SUBSTITUTE(N$5,"+",""),$D$4:$G$4,0))+IFERROR(INDEX($D$25:$G$25,MATCH(N$5,$D$24:$G$24,0)),0))*节奏预期!G10</f>
        <v>40000</v>
      </c>
      <c r="O10" s="161">
        <f>(INDEX($D$5:$G$20,MATCH(节奏预期!Z10,$C$5:$C$20,0),MATCH(SUBSTITUTE(O$5,"+",""),$D$4:$G$4,0))+IFERROR(INDEX($D$25:$G$25,MATCH(O$5,$D$24:$G$24,0)),0))*节奏预期!H10</f>
        <v>0</v>
      </c>
      <c r="P10" s="161">
        <f>(INDEX($D$5:$G$20,MATCH(节奏预期!AA10,$C$5:$C$20,0),MATCH(SUBSTITUTE(P$5,"+",""),$D$4:$G$4,0))+IFERROR(INDEX($D$25:$G$25,MATCH(P$5,$D$24:$G$24,0)),0))*节奏预期!I10</f>
        <v>0</v>
      </c>
      <c r="Q10" s="161">
        <f>(INDEX($D$5:$G$20,MATCH(节奏预期!AB10,$C$5:$C$20,0),MATCH(SUBSTITUTE(Q$5,"+",""),$D$4:$G$4,0))+IFERROR(INDEX($D$25:$G$25,MATCH(Q$5,$D$24:$G$24,0)),0))*节奏预期!J10</f>
        <v>0</v>
      </c>
      <c r="R10" s="155">
        <f t="shared" si="5"/>
        <v>60000</v>
      </c>
    </row>
    <row r="11" spans="3:18" x14ac:dyDescent="0.15">
      <c r="C11" s="157">
        <v>6</v>
      </c>
      <c r="D11" s="157">
        <f t="shared" si="1"/>
        <v>700</v>
      </c>
      <c r="E11" s="157">
        <f t="shared" si="2"/>
        <v>3500</v>
      </c>
      <c r="F11" s="157">
        <f t="shared" si="3"/>
        <v>14000</v>
      </c>
      <c r="G11" s="157">
        <f t="shared" si="4"/>
        <v>42000</v>
      </c>
      <c r="J11" s="154">
        <f>节奏预期!B11</f>
        <v>180</v>
      </c>
      <c r="K11" s="97">
        <f>节奏预期!D11</f>
        <v>74.998404927577795</v>
      </c>
      <c r="L11" s="161">
        <f>(INDEX($D$5:$G$20,MATCH(节奏预期!W11,$C$5:$C$20,0),MATCH(SUBSTITUTE(L$5,"+",""),$D$4:$G$4,0))+IFERROR(INDEX($D$25:$G$25,MATCH(L$5,$D$24:$G$24,0)),0))*节奏预期!E11</f>
        <v>0</v>
      </c>
      <c r="M11" s="161">
        <f>(INDEX($D$5:$G$20,MATCH(节奏预期!X11,$C$5:$C$20,0),MATCH(SUBSTITUTE(M$5,"+",""),$D$4:$G$4,0))+IFERROR(INDEX($D$25:$G$25,MATCH(M$5,$D$24:$G$24,0)),0))*节奏预期!F11</f>
        <v>10000</v>
      </c>
      <c r="N11" s="161">
        <f>(INDEX($D$5:$G$20,MATCH(节奏预期!Y11,$C$5:$C$20,0),MATCH(SUBSTITUTE(N$5,"+",""),$D$4:$G$4,0))+IFERROR(INDEX($D$25:$G$25,MATCH(N$5,$D$24:$G$24,0)),0))*节奏预期!G11</f>
        <v>100000</v>
      </c>
      <c r="O11" s="161">
        <f>(INDEX($D$5:$G$20,MATCH(节奏预期!Z11,$C$5:$C$20,0),MATCH(SUBSTITUTE(O$5,"+",""),$D$4:$G$4,0))+IFERROR(INDEX($D$25:$G$25,MATCH(O$5,$D$24:$G$24,0)),0))*节奏预期!H11</f>
        <v>0</v>
      </c>
      <c r="P11" s="161">
        <f>(INDEX($D$5:$G$20,MATCH(节奏预期!AA11,$C$5:$C$20,0),MATCH(SUBSTITUTE(P$5,"+",""),$D$4:$G$4,0))+IFERROR(INDEX($D$25:$G$25,MATCH(P$5,$D$24:$G$24,0)),0))*节奏预期!I11</f>
        <v>0</v>
      </c>
      <c r="Q11" s="161">
        <f>(INDEX($D$5:$G$20,MATCH(节奏预期!AB11,$C$5:$C$20,0),MATCH(SUBSTITUTE(Q$5,"+",""),$D$4:$G$4,0))+IFERROR(INDEX($D$25:$G$25,MATCH(Q$5,$D$24:$G$24,0)),0))*节奏预期!J11</f>
        <v>0</v>
      </c>
      <c r="R11" s="155">
        <f t="shared" si="5"/>
        <v>110000</v>
      </c>
    </row>
    <row r="12" spans="3:18" x14ac:dyDescent="0.15">
      <c r="C12" s="157">
        <v>7</v>
      </c>
      <c r="D12" s="157">
        <f t="shared" si="1"/>
        <v>800</v>
      </c>
      <c r="E12" s="157">
        <f t="shared" si="2"/>
        <v>4000</v>
      </c>
      <c r="F12" s="157">
        <f t="shared" si="3"/>
        <v>16000</v>
      </c>
      <c r="G12" s="157">
        <f t="shared" si="4"/>
        <v>48000</v>
      </c>
      <c r="J12" s="154">
        <f>节奏预期!B12</f>
        <v>210</v>
      </c>
      <c r="K12" s="97">
        <f>节奏预期!D12</f>
        <v>77.205261233275195</v>
      </c>
      <c r="L12" s="161">
        <f>(INDEX($D$5:$G$20,MATCH(节奏预期!W12,$C$5:$C$20,0),MATCH(SUBSTITUTE(L$5,"+",""),$D$4:$G$4,0))+IFERROR(INDEX($D$25:$G$25,MATCH(L$5,$D$24:$G$24,0)),0))*节奏预期!E12</f>
        <v>0</v>
      </c>
      <c r="M12" s="161">
        <f>(INDEX($D$5:$G$20,MATCH(节奏预期!X12,$C$5:$C$20,0),MATCH(SUBSTITUTE(M$5,"+",""),$D$4:$G$4,0))+IFERROR(INDEX($D$25:$G$25,MATCH(M$5,$D$24:$G$24,0)),0))*节奏预期!F12</f>
        <v>0</v>
      </c>
      <c r="N12" s="161">
        <f>(INDEX($D$5:$G$20,MATCH(节奏预期!Y12,$C$5:$C$20,0),MATCH(SUBSTITUTE(N$5,"+",""),$D$4:$G$4,0))+IFERROR(INDEX($D$25:$G$25,MATCH(N$5,$D$24:$G$24,0)),0))*节奏预期!G12</f>
        <v>150000</v>
      </c>
      <c r="O12" s="161">
        <f>(INDEX($D$5:$G$20,MATCH(节奏预期!Z12,$C$5:$C$20,0),MATCH(SUBSTITUTE(O$5,"+",""),$D$4:$G$4,0))+IFERROR(INDEX($D$25:$G$25,MATCH(O$5,$D$24:$G$24,0)),0))*节奏预期!H12</f>
        <v>0</v>
      </c>
      <c r="P12" s="161">
        <f>(INDEX($D$5:$G$20,MATCH(节奏预期!AA12,$C$5:$C$20,0),MATCH(SUBSTITUTE(P$5,"+",""),$D$4:$G$4,0))+IFERROR(INDEX($D$25:$G$25,MATCH(P$5,$D$24:$G$24,0)),0))*节奏预期!I12</f>
        <v>0</v>
      </c>
      <c r="Q12" s="161">
        <f>(INDEX($D$5:$G$20,MATCH(节奏预期!AB12,$C$5:$C$20,0),MATCH(SUBSTITUTE(Q$5,"+",""),$D$4:$G$4,0))+IFERROR(INDEX($D$25:$G$25,MATCH(Q$5,$D$24:$G$24,0)),0))*节奏预期!J12</f>
        <v>0</v>
      </c>
      <c r="R12" s="155">
        <f t="shared" si="5"/>
        <v>150000</v>
      </c>
    </row>
    <row r="13" spans="3:18" x14ac:dyDescent="0.15">
      <c r="C13" s="157">
        <v>8</v>
      </c>
      <c r="D13" s="157">
        <f t="shared" si="1"/>
        <v>900</v>
      </c>
      <c r="E13" s="157">
        <f t="shared" si="2"/>
        <v>4500</v>
      </c>
      <c r="F13" s="157">
        <f t="shared" si="3"/>
        <v>18000</v>
      </c>
      <c r="G13" s="157">
        <f t="shared" si="4"/>
        <v>54000</v>
      </c>
      <c r="J13" s="154">
        <f>节奏预期!B13</f>
        <v>240</v>
      </c>
      <c r="K13" s="97">
        <f>节奏预期!D13</f>
        <v>79.125035575805882</v>
      </c>
      <c r="L13" s="161">
        <f>(INDEX($D$5:$G$20,MATCH(节奏预期!W13,$C$5:$C$20,0),MATCH(SUBSTITUTE(L$5,"+",""),$D$4:$G$4,0))+IFERROR(INDEX($D$25:$G$25,MATCH(L$5,$D$24:$G$24,0)),0))*节奏预期!E13</f>
        <v>0</v>
      </c>
      <c r="M13" s="161">
        <f>(INDEX($D$5:$G$20,MATCH(节奏预期!X13,$C$5:$C$20,0),MATCH(SUBSTITUTE(M$5,"+",""),$D$4:$G$4,0))+IFERROR(INDEX($D$25:$G$25,MATCH(M$5,$D$24:$G$24,0)),0))*节奏预期!F13</f>
        <v>0</v>
      </c>
      <c r="N13" s="161">
        <f>(INDEX($D$5:$G$20,MATCH(节奏预期!Y13,$C$5:$C$20,0),MATCH(SUBSTITUTE(N$5,"+",""),$D$4:$G$4,0))+IFERROR(INDEX($D$25:$G$25,MATCH(N$5,$D$24:$G$24,0)),0))*节奏预期!G13</f>
        <v>100000</v>
      </c>
      <c r="O13" s="161">
        <f>(INDEX($D$5:$G$20,MATCH(节奏预期!Z13,$C$5:$C$20,0),MATCH(SUBSTITUTE(O$5,"+",""),$D$4:$G$4,0))+IFERROR(INDEX($D$25:$G$25,MATCH(O$5,$D$24:$G$24,0)),0))*节奏预期!H13</f>
        <v>70000</v>
      </c>
      <c r="P13" s="161">
        <f>(INDEX($D$5:$G$20,MATCH(节奏预期!AA13,$C$5:$C$20,0),MATCH(SUBSTITUTE(P$5,"+",""),$D$4:$G$4,0))+IFERROR(INDEX($D$25:$G$25,MATCH(P$5,$D$24:$G$24,0)),0))*节奏预期!I13</f>
        <v>0</v>
      </c>
      <c r="Q13" s="161">
        <f>(INDEX($D$5:$G$20,MATCH(节奏预期!AB13,$C$5:$C$20,0),MATCH(SUBSTITUTE(Q$5,"+",""),$D$4:$G$4,0))+IFERROR(INDEX($D$25:$G$25,MATCH(Q$5,$D$24:$G$24,0)),0))*节奏预期!J13</f>
        <v>0</v>
      </c>
      <c r="R13" s="155">
        <f t="shared" si="5"/>
        <v>170000</v>
      </c>
    </row>
    <row r="14" spans="3:18" x14ac:dyDescent="0.15">
      <c r="C14" s="157">
        <v>9</v>
      </c>
      <c r="D14" s="157">
        <f t="shared" si="1"/>
        <v>1000</v>
      </c>
      <c r="E14" s="157">
        <f t="shared" si="2"/>
        <v>5000</v>
      </c>
      <c r="F14" s="157">
        <f t="shared" si="3"/>
        <v>20000</v>
      </c>
      <c r="G14" s="157">
        <f t="shared" si="4"/>
        <v>60000</v>
      </c>
      <c r="J14" s="154">
        <f>节奏预期!B14</f>
        <v>270</v>
      </c>
      <c r="K14" s="97">
        <f>节奏预期!D14</f>
        <v>80.816370674194118</v>
      </c>
      <c r="L14" s="161">
        <f>(INDEX($D$5:$G$20,MATCH(节奏预期!W14,$C$5:$C$20,0),MATCH(SUBSTITUTE(L$5,"+",""),$D$4:$G$4,0))+IFERROR(INDEX($D$25:$G$25,MATCH(L$5,$D$24:$G$24,0)),0))*节奏预期!E14</f>
        <v>0</v>
      </c>
      <c r="M14" s="161">
        <f>(INDEX($D$5:$G$20,MATCH(节奏预期!X14,$C$5:$C$20,0),MATCH(SUBSTITUTE(M$5,"+",""),$D$4:$G$4,0))+IFERROR(INDEX($D$25:$G$25,MATCH(M$5,$D$24:$G$24,0)),0))*节奏预期!F14</f>
        <v>0</v>
      </c>
      <c r="N14" s="161">
        <f>(INDEX($D$5:$G$20,MATCH(节奏预期!Y14,$C$5:$C$20,0),MATCH(SUBSTITUTE(N$5,"+",""),$D$4:$G$4,0))+IFERROR(INDEX($D$25:$G$25,MATCH(N$5,$D$24:$G$24,0)),0))*节奏预期!G14</f>
        <v>50000</v>
      </c>
      <c r="O14" s="161">
        <f>(INDEX($D$5:$G$20,MATCH(节奏预期!Z14,$C$5:$C$20,0),MATCH(SUBSTITUTE(O$5,"+",""),$D$4:$G$4,0))+IFERROR(INDEX($D$25:$G$25,MATCH(O$5,$D$24:$G$24,0)),0))*节奏预期!H14</f>
        <v>140000</v>
      </c>
      <c r="P14" s="161">
        <f>(INDEX($D$5:$G$20,MATCH(节奏预期!AA14,$C$5:$C$20,0),MATCH(SUBSTITUTE(P$5,"+",""),$D$4:$G$4,0))+IFERROR(INDEX($D$25:$G$25,MATCH(P$5,$D$24:$G$24,0)),0))*节奏预期!I14</f>
        <v>0</v>
      </c>
      <c r="Q14" s="161">
        <f>(INDEX($D$5:$G$20,MATCH(节奏预期!AB14,$C$5:$C$20,0),MATCH(SUBSTITUTE(Q$5,"+",""),$D$4:$G$4,0))+IFERROR(INDEX($D$25:$G$25,MATCH(Q$5,$D$24:$G$24,0)),0))*节奏预期!J14</f>
        <v>0</v>
      </c>
      <c r="R14" s="155">
        <f t="shared" si="5"/>
        <v>190000</v>
      </c>
    </row>
    <row r="15" spans="3:18" x14ac:dyDescent="0.15">
      <c r="C15" s="157">
        <v>10</v>
      </c>
      <c r="D15" s="157">
        <f t="shared" si="1"/>
        <v>1100</v>
      </c>
      <c r="E15" s="157">
        <f t="shared" si="2"/>
        <v>5500</v>
      </c>
      <c r="F15" s="157">
        <f t="shared" si="3"/>
        <v>22000</v>
      </c>
      <c r="G15" s="157">
        <f t="shared" si="4"/>
        <v>66000</v>
      </c>
      <c r="J15" s="154">
        <f>节奏预期!B15</f>
        <v>300</v>
      </c>
      <c r="K15" s="97">
        <f>节奏预期!D15</f>
        <v>82.328492296001457</v>
      </c>
      <c r="L15" s="161">
        <f>(INDEX($D$5:$G$20,MATCH(节奏预期!W15,$C$5:$C$20,0),MATCH(SUBSTITUTE(L$5,"+",""),$D$4:$G$4,0))+IFERROR(INDEX($D$25:$G$25,MATCH(L$5,$D$24:$G$24,0)),0))*节奏预期!E15</f>
        <v>0</v>
      </c>
      <c r="M15" s="161">
        <f>(INDEX($D$5:$G$20,MATCH(节奏预期!X15,$C$5:$C$20,0),MATCH(SUBSTITUTE(M$5,"+",""),$D$4:$G$4,0))+IFERROR(INDEX($D$25:$G$25,MATCH(M$5,$D$24:$G$24,0)),0))*节奏预期!F15</f>
        <v>0</v>
      </c>
      <c r="N15" s="161">
        <f>(INDEX($D$5:$G$20,MATCH(节奏预期!Y15,$C$5:$C$20,0),MATCH(SUBSTITUTE(N$5,"+",""),$D$4:$G$4,0))+IFERROR(INDEX($D$25:$G$25,MATCH(N$5,$D$24:$G$24,0)),0))*节奏预期!G15</f>
        <v>0</v>
      </c>
      <c r="O15" s="161">
        <f>(INDEX($D$5:$G$20,MATCH(节奏预期!Z15,$C$5:$C$20,0),MATCH(SUBSTITUTE(O$5,"+",""),$D$4:$G$4,0))+IFERROR(INDEX($D$25:$G$25,MATCH(O$5,$D$24:$G$24,0)),0))*节奏预期!H15</f>
        <v>240000</v>
      </c>
      <c r="P15" s="161">
        <f>(INDEX($D$5:$G$20,MATCH(节奏预期!AA15,$C$5:$C$20,0),MATCH(SUBSTITUTE(P$5,"+",""),$D$4:$G$4,0))+IFERROR(INDEX($D$25:$G$25,MATCH(P$5,$D$24:$G$24,0)),0))*节奏预期!I15</f>
        <v>0</v>
      </c>
      <c r="Q15" s="161">
        <f>(INDEX($D$5:$G$20,MATCH(节奏预期!AB15,$C$5:$C$20,0),MATCH(SUBSTITUTE(Q$5,"+",""),$D$4:$G$4,0))+IFERROR(INDEX($D$25:$G$25,MATCH(Q$5,$D$24:$G$24,0)),0))*节奏预期!J15</f>
        <v>0</v>
      </c>
      <c r="R15" s="155">
        <f t="shared" si="5"/>
        <v>240000</v>
      </c>
    </row>
    <row r="16" spans="3:18" x14ac:dyDescent="0.15">
      <c r="C16" s="157">
        <v>11</v>
      </c>
      <c r="D16" s="157">
        <f t="shared" si="1"/>
        <v>1200</v>
      </c>
      <c r="E16" s="157">
        <f t="shared" si="2"/>
        <v>6000</v>
      </c>
      <c r="F16" s="157">
        <f t="shared" si="3"/>
        <v>24000</v>
      </c>
      <c r="G16" s="157">
        <f t="shared" si="4"/>
        <v>72000</v>
      </c>
      <c r="J16" s="154">
        <f>节奏预期!B16</f>
        <v>330</v>
      </c>
      <c r="K16" s="97">
        <f>节奏预期!D16</f>
        <v>83.69965923095647</v>
      </c>
      <c r="L16" s="161">
        <f>(INDEX($D$5:$G$20,MATCH(节奏预期!W16,$C$5:$C$20,0),MATCH(SUBSTITUTE(L$5,"+",""),$D$4:$G$4,0))+IFERROR(INDEX($D$25:$G$25,MATCH(L$5,$D$24:$G$24,0)),0))*节奏预期!E16</f>
        <v>0</v>
      </c>
      <c r="M16" s="161">
        <f>(INDEX($D$5:$G$20,MATCH(节奏预期!X16,$C$5:$C$20,0),MATCH(SUBSTITUTE(M$5,"+",""),$D$4:$G$4,0))+IFERROR(INDEX($D$25:$G$25,MATCH(M$5,$D$24:$G$24,0)),0))*节奏预期!F16</f>
        <v>0</v>
      </c>
      <c r="N16" s="161">
        <f>(INDEX($D$5:$G$20,MATCH(节奏预期!Y16,$C$5:$C$20,0),MATCH(SUBSTITUTE(N$5,"+",""),$D$4:$G$4,0))+IFERROR(INDEX($D$25:$G$25,MATCH(N$5,$D$24:$G$24,0)),0))*节奏预期!G16</f>
        <v>0</v>
      </c>
      <c r="O16" s="161">
        <f>(INDEX($D$5:$G$20,MATCH(节奏预期!Z16,$C$5:$C$20,0),MATCH(SUBSTITUTE(O$5,"+",""),$D$4:$G$4,0))+IFERROR(INDEX($D$25:$G$25,MATCH(O$5,$D$24:$G$24,0)),0))*节奏预期!H16</f>
        <v>228000</v>
      </c>
      <c r="P16" s="161">
        <f>(INDEX($D$5:$G$20,MATCH(节奏预期!AA16,$C$5:$C$20,0),MATCH(SUBSTITUTE(P$5,"+",""),$D$4:$G$4,0))+IFERROR(INDEX($D$25:$G$25,MATCH(P$5,$D$24:$G$24,0)),0))*节奏预期!I16</f>
        <v>27000</v>
      </c>
      <c r="Q16" s="161">
        <f>(INDEX($D$5:$G$20,MATCH(节奏预期!AB16,$C$5:$C$20,0),MATCH(SUBSTITUTE(Q$5,"+",""),$D$4:$G$4,0))+IFERROR(INDEX($D$25:$G$25,MATCH(Q$5,$D$24:$G$24,0)),0))*节奏预期!J16</f>
        <v>0</v>
      </c>
      <c r="R16" s="155">
        <f t="shared" si="5"/>
        <v>255000</v>
      </c>
    </row>
    <row r="17" spans="3:18" x14ac:dyDescent="0.15">
      <c r="C17" s="157">
        <v>12</v>
      </c>
      <c r="D17" s="157">
        <f t="shared" si="1"/>
        <v>1300</v>
      </c>
      <c r="E17" s="157">
        <f t="shared" si="2"/>
        <v>6500</v>
      </c>
      <c r="F17" s="157">
        <f t="shared" si="3"/>
        <v>26000</v>
      </c>
      <c r="G17" s="157">
        <f t="shared" si="4"/>
        <v>78000</v>
      </c>
      <c r="J17" s="154">
        <f>节奏预期!B17</f>
        <v>360</v>
      </c>
      <c r="K17" s="97">
        <f>节奏预期!D17</f>
        <v>84.957158709068153</v>
      </c>
      <c r="L17" s="161">
        <f>(INDEX($D$5:$G$20,MATCH(节奏预期!W17,$C$5:$C$20,0),MATCH(SUBSTITUTE(L$5,"+",""),$D$4:$G$4,0))+IFERROR(INDEX($D$25:$G$25,MATCH(L$5,$D$24:$G$24,0)),0))*节奏预期!E17</f>
        <v>0</v>
      </c>
      <c r="M17" s="161">
        <f>(INDEX($D$5:$G$20,MATCH(节奏预期!X17,$C$5:$C$20,0),MATCH(SUBSTITUTE(M$5,"+",""),$D$4:$G$4,0))+IFERROR(INDEX($D$25:$G$25,MATCH(M$5,$D$24:$G$24,0)),0))*节奏预期!F17</f>
        <v>0</v>
      </c>
      <c r="N17" s="161">
        <f>(INDEX($D$5:$G$20,MATCH(节奏预期!Y17,$C$5:$C$20,0),MATCH(SUBSTITUTE(N$5,"+",""),$D$4:$G$4,0))+IFERROR(INDEX($D$25:$G$25,MATCH(N$5,$D$24:$G$24,0)),0))*节奏预期!G17</f>
        <v>0</v>
      </c>
      <c r="O17" s="161">
        <f>(INDEX($D$5:$G$20,MATCH(节奏预期!Z17,$C$5:$C$20,0),MATCH(SUBSTITUTE(O$5,"+",""),$D$4:$G$4,0))+IFERROR(INDEX($D$25:$G$25,MATCH(O$5,$D$24:$G$24,0)),0))*节奏预期!H17</f>
        <v>216000</v>
      </c>
      <c r="P17" s="161">
        <f>(INDEX($D$5:$G$20,MATCH(节奏预期!AA17,$C$5:$C$20,0),MATCH(SUBSTITUTE(P$5,"+",""),$D$4:$G$4,0))+IFERROR(INDEX($D$25:$G$25,MATCH(P$5,$D$24:$G$24,0)),0))*节奏预期!I17</f>
        <v>54000</v>
      </c>
      <c r="Q17" s="161">
        <f>(INDEX($D$5:$G$20,MATCH(节奏预期!AB17,$C$5:$C$20,0),MATCH(SUBSTITUTE(Q$5,"+",""),$D$4:$G$4,0))+IFERROR(INDEX($D$25:$G$25,MATCH(Q$5,$D$24:$G$24,0)),0))*节奏预期!J17</f>
        <v>0</v>
      </c>
      <c r="R17" s="155">
        <f t="shared" si="5"/>
        <v>270000</v>
      </c>
    </row>
    <row r="18" spans="3:18" x14ac:dyDescent="0.15">
      <c r="C18" s="157">
        <v>13</v>
      </c>
      <c r="D18" s="157">
        <f t="shared" si="1"/>
        <v>1400</v>
      </c>
      <c r="E18" s="157">
        <f t="shared" si="2"/>
        <v>7000</v>
      </c>
      <c r="F18" s="157">
        <f t="shared" si="3"/>
        <v>28000</v>
      </c>
      <c r="G18" s="157">
        <f t="shared" si="4"/>
        <v>84000</v>
      </c>
      <c r="J18" s="154">
        <f>节奏预期!B18</f>
        <v>390</v>
      </c>
      <c r="K18" s="97">
        <f>节奏预期!D18</f>
        <v>86.106879061232277</v>
      </c>
      <c r="L18" s="161">
        <f>(INDEX($D$5:$G$20,MATCH(节奏预期!W18,$C$5:$C$20,0),MATCH(SUBSTITUTE(L$5,"+",""),$D$4:$G$4,0))+IFERROR(INDEX($D$25:$G$25,MATCH(L$5,$D$24:$G$24,0)),0))*节奏预期!E18</f>
        <v>0</v>
      </c>
      <c r="M18" s="161">
        <f>(INDEX($D$5:$G$20,MATCH(节奏预期!X18,$C$5:$C$20,0),MATCH(SUBSTITUTE(M$5,"+",""),$D$4:$G$4,0))+IFERROR(INDEX($D$25:$G$25,MATCH(M$5,$D$24:$G$24,0)),0))*节奏预期!F18</f>
        <v>0</v>
      </c>
      <c r="N18" s="161">
        <f>(INDEX($D$5:$G$20,MATCH(节奏预期!Y18,$C$5:$C$20,0),MATCH(SUBSTITUTE(N$5,"+",""),$D$4:$G$4,0))+IFERROR(INDEX($D$25:$G$25,MATCH(N$5,$D$24:$G$24,0)),0))*节奏预期!G18</f>
        <v>0</v>
      </c>
      <c r="O18" s="161">
        <f>(INDEX($D$5:$G$20,MATCH(节奏预期!Z18,$C$5:$C$20,0),MATCH(SUBSTITUTE(O$5,"+",""),$D$4:$G$4,0))+IFERROR(INDEX($D$25:$G$25,MATCH(O$5,$D$24:$G$24,0)),0))*节奏预期!H18</f>
        <v>204000</v>
      </c>
      <c r="P18" s="161">
        <f>(INDEX($D$5:$G$20,MATCH(节奏预期!AA18,$C$5:$C$20,0),MATCH(SUBSTITUTE(P$5,"+",""),$D$4:$G$4,0))+IFERROR(INDEX($D$25:$G$25,MATCH(P$5,$D$24:$G$24,0)),0))*节奏预期!I18</f>
        <v>81000</v>
      </c>
      <c r="Q18" s="161">
        <f>(INDEX($D$5:$G$20,MATCH(节奏预期!AB18,$C$5:$C$20,0),MATCH(SUBSTITUTE(Q$5,"+",""),$D$4:$G$4,0))+IFERROR(INDEX($D$25:$G$25,MATCH(Q$5,$D$24:$G$24,0)),0))*节奏预期!J18</f>
        <v>0</v>
      </c>
      <c r="R18" s="155">
        <f t="shared" si="5"/>
        <v>285000</v>
      </c>
    </row>
    <row r="19" spans="3:18" x14ac:dyDescent="0.15">
      <c r="C19" s="157">
        <v>14</v>
      </c>
      <c r="D19" s="157">
        <f t="shared" si="1"/>
        <v>1500</v>
      </c>
      <c r="E19" s="157">
        <f t="shared" si="2"/>
        <v>7500</v>
      </c>
      <c r="F19" s="157">
        <f t="shared" si="3"/>
        <v>30000</v>
      </c>
      <c r="G19" s="157">
        <f t="shared" si="4"/>
        <v>90000</v>
      </c>
      <c r="J19" s="154">
        <f>节奏预期!B19</f>
        <v>420</v>
      </c>
      <c r="K19" s="97">
        <f>节奏预期!D19</f>
        <v>87.171758893450118</v>
      </c>
      <c r="L19" s="161">
        <f>(INDEX($D$5:$G$20,MATCH(节奏预期!W19,$C$5:$C$20,0),MATCH(SUBSTITUTE(L$5,"+",""),$D$4:$G$4,0))+IFERROR(INDEX($D$25:$G$25,MATCH(L$5,$D$24:$G$24,0)),0))*节奏预期!E19</f>
        <v>0</v>
      </c>
      <c r="M19" s="161">
        <f>(INDEX($D$5:$G$20,MATCH(节奏预期!X19,$C$5:$C$20,0),MATCH(SUBSTITUTE(M$5,"+",""),$D$4:$G$4,0))+IFERROR(INDEX($D$25:$G$25,MATCH(M$5,$D$24:$G$24,0)),0))*节奏预期!F19</f>
        <v>0</v>
      </c>
      <c r="N19" s="161">
        <f>(INDEX($D$5:$G$20,MATCH(节奏预期!Y19,$C$5:$C$20,0),MATCH(SUBSTITUTE(N$5,"+",""),$D$4:$G$4,0))+IFERROR(INDEX($D$25:$G$25,MATCH(N$5,$D$24:$G$24,0)),0))*节奏预期!G19</f>
        <v>0</v>
      </c>
      <c r="O19" s="161">
        <f>(INDEX($D$5:$G$20,MATCH(节奏预期!Z19,$C$5:$C$20,0),MATCH(SUBSTITUTE(O$5,"+",""),$D$4:$G$4,0))+IFERROR(INDEX($D$25:$G$25,MATCH(O$5,$D$24:$G$24,0)),0))*节奏预期!H19</f>
        <v>216000</v>
      </c>
      <c r="P19" s="161">
        <f>(INDEX($D$5:$G$20,MATCH(节奏预期!AA19,$C$5:$C$20,0),MATCH(SUBSTITUTE(P$5,"+",""),$D$4:$G$4,0))+IFERROR(INDEX($D$25:$G$25,MATCH(P$5,$D$24:$G$24,0)),0))*节奏预期!I19</f>
        <v>126000</v>
      </c>
      <c r="Q19" s="161">
        <f>(INDEX($D$5:$G$20,MATCH(节奏预期!AB19,$C$5:$C$20,0),MATCH(SUBSTITUTE(Q$5,"+",""),$D$4:$G$4,0))+IFERROR(INDEX($D$25:$G$25,MATCH(Q$5,$D$24:$G$24,0)),0))*节奏预期!J19</f>
        <v>0</v>
      </c>
      <c r="R19" s="155">
        <f t="shared" si="5"/>
        <v>342000</v>
      </c>
    </row>
    <row r="20" spans="3:18" x14ac:dyDescent="0.15">
      <c r="C20" s="157">
        <v>15</v>
      </c>
      <c r="D20" s="157">
        <f t="shared" si="1"/>
        <v>1600</v>
      </c>
      <c r="E20" s="157">
        <f t="shared" si="2"/>
        <v>8000</v>
      </c>
      <c r="F20" s="157">
        <f t="shared" si="3"/>
        <v>32000</v>
      </c>
      <c r="G20" s="157">
        <f t="shared" si="4"/>
        <v>96000</v>
      </c>
      <c r="J20" s="154">
        <f>节奏预期!B20</f>
        <v>450</v>
      </c>
      <c r="K20" s="97">
        <f>节奏预期!D20</f>
        <v>88.164987373156592</v>
      </c>
      <c r="L20" s="161">
        <f>(INDEX($D$5:$G$20,MATCH(节奏预期!W20,$C$5:$C$20,0),MATCH(SUBSTITUTE(L$5,"+",""),$D$4:$G$4,0))+IFERROR(INDEX($D$25:$G$25,MATCH(L$5,$D$24:$G$24,0)),0))*节奏预期!E20</f>
        <v>0</v>
      </c>
      <c r="M20" s="161">
        <f>(INDEX($D$5:$G$20,MATCH(节奏预期!X20,$C$5:$C$20,0),MATCH(SUBSTITUTE(M$5,"+",""),$D$4:$G$4,0))+IFERROR(INDEX($D$25:$G$25,MATCH(M$5,$D$24:$G$24,0)),0))*节奏预期!F20</f>
        <v>0</v>
      </c>
      <c r="N20" s="161">
        <f>(INDEX($D$5:$G$20,MATCH(节奏预期!Y20,$C$5:$C$20,0),MATCH(SUBSTITUTE(N$5,"+",""),$D$4:$G$4,0))+IFERROR(INDEX($D$25:$G$25,MATCH(N$5,$D$24:$G$24,0)),0))*节奏预期!G20</f>
        <v>0</v>
      </c>
      <c r="O20" s="161">
        <f>(INDEX($D$5:$G$20,MATCH(节奏预期!Z20,$C$5:$C$20,0),MATCH(SUBSTITUTE(O$5,"+",""),$D$4:$G$4,0))+IFERROR(INDEX($D$25:$G$25,MATCH(O$5,$D$24:$G$24,0)),0))*节奏预期!H20</f>
        <v>202500</v>
      </c>
      <c r="P20" s="161">
        <f>(INDEX($D$5:$G$20,MATCH(节奏预期!AA20,$C$5:$C$20,0),MATCH(SUBSTITUTE(P$5,"+",""),$D$4:$G$4,0))+IFERROR(INDEX($D$25:$G$25,MATCH(P$5,$D$24:$G$24,0)),0))*节奏预期!I20</f>
        <v>157500</v>
      </c>
      <c r="Q20" s="161">
        <f>(INDEX($D$5:$G$20,MATCH(节奏预期!AB20,$C$5:$C$20,0),MATCH(SUBSTITUTE(Q$5,"+",""),$D$4:$G$4,0))+IFERROR(INDEX($D$25:$G$25,MATCH(Q$5,$D$24:$G$24,0)),0))*节奏预期!J20</f>
        <v>0</v>
      </c>
      <c r="R20" s="155">
        <f t="shared" si="5"/>
        <v>360000</v>
      </c>
    </row>
    <row r="21" spans="3:18" x14ac:dyDescent="0.15">
      <c r="J21" s="154">
        <f>节奏预期!B21</f>
        <v>480</v>
      </c>
      <c r="K21" s="97">
        <f>节奏预期!D21</f>
        <v>89.095870094999412</v>
      </c>
      <c r="L21" s="161">
        <f>(INDEX($D$5:$G$20,MATCH(节奏预期!W21,$C$5:$C$20,0),MATCH(SUBSTITUTE(L$5,"+",""),$D$4:$G$4,0))+IFERROR(INDEX($D$25:$G$25,MATCH(L$5,$D$24:$G$24,0)),0))*节奏预期!E21</f>
        <v>0</v>
      </c>
      <c r="M21" s="161">
        <f>(INDEX($D$5:$G$20,MATCH(节奏预期!X21,$C$5:$C$20,0),MATCH(SUBSTITUTE(M$5,"+",""),$D$4:$G$4,0))+IFERROR(INDEX($D$25:$G$25,MATCH(M$5,$D$24:$G$24,0)),0))*节奏预期!F21</f>
        <v>0</v>
      </c>
      <c r="N21" s="161">
        <f>(INDEX($D$5:$G$20,MATCH(节奏预期!Y21,$C$5:$C$20,0),MATCH(SUBSTITUTE(N$5,"+",""),$D$4:$G$4,0))+IFERROR(INDEX($D$25:$G$25,MATCH(N$5,$D$24:$G$24,0)),0))*节奏预期!G21</f>
        <v>0</v>
      </c>
      <c r="O21" s="161">
        <f>(INDEX($D$5:$G$20,MATCH(节奏预期!Z21,$C$5:$C$20,0),MATCH(SUBSTITUTE(O$5,"+",""),$D$4:$G$4,0))+IFERROR(INDEX($D$25:$G$25,MATCH(O$5,$D$24:$G$24,0)),0))*节奏预期!H21</f>
        <v>189000</v>
      </c>
      <c r="P21" s="161">
        <f>(INDEX($D$5:$G$20,MATCH(节奏预期!AA21,$C$5:$C$20,0),MATCH(SUBSTITUTE(P$5,"+",""),$D$4:$G$4,0))+IFERROR(INDEX($D$25:$G$25,MATCH(P$5,$D$24:$G$24,0)),0))*节奏预期!I21</f>
        <v>189000</v>
      </c>
      <c r="Q21" s="161">
        <f>(INDEX($D$5:$G$20,MATCH(节奏预期!AB21,$C$5:$C$20,0),MATCH(SUBSTITUTE(Q$5,"+",""),$D$4:$G$4,0))+IFERROR(INDEX($D$25:$G$25,MATCH(Q$5,$D$24:$G$24,0)),0))*节奏预期!J21</f>
        <v>0</v>
      </c>
      <c r="R21" s="155">
        <f t="shared" si="5"/>
        <v>378000</v>
      </c>
    </row>
    <row r="22" spans="3:18" x14ac:dyDescent="0.15">
      <c r="J22" s="154">
        <f>节奏预期!B22</f>
        <v>510</v>
      </c>
      <c r="K22" s="97">
        <f>节奏预期!D22</f>
        <v>89.970834519193531</v>
      </c>
      <c r="L22" s="161">
        <f>(INDEX($D$5:$G$20,MATCH(节奏预期!W22,$C$5:$C$20,0),MATCH(SUBSTITUTE(L$5,"+",""),$D$4:$G$4,0))+IFERROR(INDEX($D$25:$G$25,MATCH(L$5,$D$24:$G$24,0)),0))*节奏预期!E22</f>
        <v>0</v>
      </c>
      <c r="M22" s="161">
        <f>(INDEX($D$5:$G$20,MATCH(节奏预期!X22,$C$5:$C$20,0),MATCH(SUBSTITUTE(M$5,"+",""),$D$4:$G$4,0))+IFERROR(INDEX($D$25:$G$25,MATCH(M$5,$D$24:$G$24,0)),0))*节奏预期!F22</f>
        <v>0</v>
      </c>
      <c r="N22" s="161">
        <f>(INDEX($D$5:$G$20,MATCH(节奏预期!Y22,$C$5:$C$20,0),MATCH(SUBSTITUTE(N$5,"+",""),$D$4:$G$4,0))+IFERROR(INDEX($D$25:$G$25,MATCH(N$5,$D$24:$G$24,0)),0))*节奏预期!G22</f>
        <v>0</v>
      </c>
      <c r="O22" s="161">
        <f>(INDEX($D$5:$G$20,MATCH(节奏预期!Z22,$C$5:$C$20,0),MATCH(SUBSTITUTE(O$5,"+",""),$D$4:$G$4,0))+IFERROR(INDEX($D$25:$G$25,MATCH(O$5,$D$24:$G$24,0)),0))*节奏预期!H22</f>
        <v>175500</v>
      </c>
      <c r="P22" s="161">
        <f>(INDEX($D$5:$G$20,MATCH(节奏预期!AA22,$C$5:$C$20,0),MATCH(SUBSTITUTE(P$5,"+",""),$D$4:$G$4,0))+IFERROR(INDEX($D$25:$G$25,MATCH(P$5,$D$24:$G$24,0)),0))*节奏预期!I22</f>
        <v>220500</v>
      </c>
      <c r="Q22" s="161">
        <f>(INDEX($D$5:$G$20,MATCH(节奏预期!AB22,$C$5:$C$20,0),MATCH(SUBSTITUTE(Q$5,"+",""),$D$4:$G$4,0))+IFERROR(INDEX($D$25:$G$25,MATCH(Q$5,$D$24:$G$24,0)),0))*节奏预期!J22</f>
        <v>0</v>
      </c>
      <c r="R22" s="155">
        <f t="shared" si="5"/>
        <v>396000</v>
      </c>
    </row>
    <row r="23" spans="3:18" x14ac:dyDescent="0.15">
      <c r="C23" s="162"/>
      <c r="D23" s="216" t="s">
        <v>521</v>
      </c>
      <c r="E23" s="216"/>
      <c r="F23" s="216"/>
      <c r="G23" s="216"/>
      <c r="J23" s="154">
        <f>节奏预期!B23</f>
        <v>540</v>
      </c>
      <c r="K23" s="97">
        <f>节奏预期!D23</f>
        <v>90.789158318387649</v>
      </c>
      <c r="L23" s="161">
        <f>(INDEX($D$5:$G$20,MATCH(节奏预期!W23,$C$5:$C$20,0),MATCH(SUBSTITUTE(L$5,"+",""),$D$4:$G$4,0))+IFERROR(INDEX($D$25:$G$25,MATCH(L$5,$D$24:$G$24,0)),0))*节奏预期!E23</f>
        <v>0</v>
      </c>
      <c r="M23" s="161">
        <f>(INDEX($D$5:$G$20,MATCH(节奏预期!X23,$C$5:$C$20,0),MATCH(SUBSTITUTE(M$5,"+",""),$D$4:$G$4,0))+IFERROR(INDEX($D$25:$G$25,MATCH(M$5,$D$24:$G$24,0)),0))*节奏预期!F23</f>
        <v>0</v>
      </c>
      <c r="N23" s="161">
        <f>(INDEX($D$5:$G$20,MATCH(节奏预期!Y23,$C$5:$C$20,0),MATCH(SUBSTITUTE(N$5,"+",""),$D$4:$G$4,0))+IFERROR(INDEX($D$25:$G$25,MATCH(N$5,$D$24:$G$24,0)),0))*节奏预期!G23</f>
        <v>0</v>
      </c>
      <c r="O23" s="161">
        <f>(INDEX($D$5:$G$20,MATCH(节奏预期!Z23,$C$5:$C$20,0),MATCH(SUBSTITUTE(O$5,"+",""),$D$4:$G$4,0))+IFERROR(INDEX($D$25:$G$25,MATCH(O$5,$D$24:$G$24,0)),0))*节奏预期!H23</f>
        <v>162000</v>
      </c>
      <c r="P23" s="161">
        <f>(INDEX($D$5:$G$20,MATCH(节奏预期!AA23,$C$5:$C$20,0),MATCH(SUBSTITUTE(P$5,"+",""),$D$4:$G$4,0))+IFERROR(INDEX($D$25:$G$25,MATCH(P$5,$D$24:$G$24,0)),0))*节奏预期!I23</f>
        <v>252000</v>
      </c>
      <c r="Q23" s="161">
        <f>(INDEX($D$5:$G$20,MATCH(节奏预期!AB23,$C$5:$C$20,0),MATCH(SUBSTITUTE(Q$5,"+",""),$D$4:$G$4,0))+IFERROR(INDEX($D$25:$G$25,MATCH(Q$5,$D$24:$G$24,0)),0))*节奏预期!J23</f>
        <v>0</v>
      </c>
      <c r="R23" s="155">
        <f t="shared" si="5"/>
        <v>414000</v>
      </c>
    </row>
    <row r="24" spans="3:18" x14ac:dyDescent="0.15">
      <c r="C24" s="162"/>
      <c r="D24" s="162" t="s">
        <v>522</v>
      </c>
      <c r="E24" s="162" t="s">
        <v>523</v>
      </c>
      <c r="F24" s="162" t="s">
        <v>285</v>
      </c>
      <c r="G24" s="162" t="s">
        <v>336</v>
      </c>
      <c r="J24" s="154">
        <f>节奏预期!B24</f>
        <v>570</v>
      </c>
      <c r="K24" s="97">
        <f>节奏预期!D24</f>
        <v>91.564978527410844</v>
      </c>
      <c r="L24" s="161">
        <f>(INDEX($D$5:$G$20,MATCH(节奏预期!W24,$C$5:$C$20,0),MATCH(SUBSTITUTE(L$5,"+",""),$D$4:$G$4,0))+IFERROR(INDEX($D$25:$G$25,MATCH(L$5,$D$24:$G$24,0)),0))*节奏预期!E24</f>
        <v>0</v>
      </c>
      <c r="M24" s="161">
        <f>(INDEX($D$5:$G$20,MATCH(节奏预期!X24,$C$5:$C$20,0),MATCH(SUBSTITUTE(M$5,"+",""),$D$4:$G$4,0))+IFERROR(INDEX($D$25:$G$25,MATCH(M$5,$D$24:$G$24,0)),0))*节奏预期!F24</f>
        <v>0</v>
      </c>
      <c r="N24" s="161">
        <f>(INDEX($D$5:$G$20,MATCH(节奏预期!Y24,$C$5:$C$20,0),MATCH(SUBSTITUTE(N$5,"+",""),$D$4:$G$4,0))+IFERROR(INDEX($D$25:$G$25,MATCH(N$5,$D$24:$G$24,0)),0))*节奏预期!G24</f>
        <v>0</v>
      </c>
      <c r="O24" s="161">
        <f>(INDEX($D$5:$G$20,MATCH(节奏预期!Z24,$C$5:$C$20,0),MATCH(SUBSTITUTE(O$5,"+",""),$D$4:$G$4,0))+IFERROR(INDEX($D$25:$G$25,MATCH(O$5,$D$24:$G$24,0)),0))*节奏预期!H24</f>
        <v>148500</v>
      </c>
      <c r="P24" s="161">
        <f>(INDEX($D$5:$G$20,MATCH(节奏预期!AA24,$C$5:$C$20,0),MATCH(SUBSTITUTE(P$5,"+",""),$D$4:$G$4,0))+IFERROR(INDEX($D$25:$G$25,MATCH(P$5,$D$24:$G$24,0)),0))*节奏预期!I24</f>
        <v>283500</v>
      </c>
      <c r="Q24" s="161">
        <f>(INDEX($D$5:$G$20,MATCH(节奏预期!AB24,$C$5:$C$20,0),MATCH(SUBSTITUTE(Q$5,"+",""),$D$4:$G$4,0))+IFERROR(INDEX($D$25:$G$25,MATCH(Q$5,$D$24:$G$24,0)),0))*节奏预期!J24</f>
        <v>0</v>
      </c>
      <c r="R24" s="155">
        <f t="shared" si="5"/>
        <v>432000</v>
      </c>
    </row>
    <row r="25" spans="3:18" x14ac:dyDescent="0.15">
      <c r="D25" s="157">
        <v>0</v>
      </c>
      <c r="E25" s="157">
        <v>0</v>
      </c>
      <c r="F25" s="157">
        <v>4000</v>
      </c>
      <c r="G25" s="157">
        <v>10000</v>
      </c>
      <c r="J25" s="154">
        <f>节奏预期!B25</f>
        <v>600</v>
      </c>
      <c r="K25" s="97">
        <f>节奏预期!D25</f>
        <v>92.304802564325527</v>
      </c>
      <c r="L25" s="161">
        <f>(INDEX($D$5:$G$20,MATCH(节奏预期!W25,$C$5:$C$20,0),MATCH(SUBSTITUTE(L$5,"+",""),$D$4:$G$4,0))+IFERROR(INDEX($D$25:$G$25,MATCH(L$5,$D$24:$G$24,0)),0))*节奏预期!E25</f>
        <v>0</v>
      </c>
      <c r="M25" s="161">
        <f>(INDEX($D$5:$G$20,MATCH(节奏预期!X25,$C$5:$C$20,0),MATCH(SUBSTITUTE(M$5,"+",""),$D$4:$G$4,0))+IFERROR(INDEX($D$25:$G$25,MATCH(M$5,$D$24:$G$24,0)),0))*节奏预期!F25</f>
        <v>0</v>
      </c>
      <c r="N25" s="161">
        <f>(INDEX($D$5:$G$20,MATCH(节奏预期!Y25,$C$5:$C$20,0),MATCH(SUBSTITUTE(N$5,"+",""),$D$4:$G$4,0))+IFERROR(INDEX($D$25:$G$25,MATCH(N$5,$D$24:$G$24,0)),0))*节奏预期!G25</f>
        <v>0</v>
      </c>
      <c r="O25" s="161">
        <f>(INDEX($D$5:$G$20,MATCH(节奏预期!Z25,$C$5:$C$20,0),MATCH(SUBSTITUTE(O$5,"+",""),$D$4:$G$4,0))+IFERROR(INDEX($D$25:$G$25,MATCH(O$5,$D$24:$G$24,0)),0))*节奏预期!H25</f>
        <v>135000</v>
      </c>
      <c r="P25" s="161">
        <f>(INDEX($D$5:$G$20,MATCH(节奏预期!AA25,$C$5:$C$20,0),MATCH(SUBSTITUTE(P$5,"+",""),$D$4:$G$4,0))+IFERROR(INDEX($D$25:$G$25,MATCH(P$5,$D$24:$G$24,0)),0))*节奏预期!I25</f>
        <v>315000</v>
      </c>
      <c r="Q25" s="161">
        <f>(INDEX($D$5:$G$20,MATCH(节奏预期!AB25,$C$5:$C$20,0),MATCH(SUBSTITUTE(Q$5,"+",""),$D$4:$G$4,0))+IFERROR(INDEX($D$25:$G$25,MATCH(Q$5,$D$24:$G$24,0)),0))*节奏预期!J25</f>
        <v>0</v>
      </c>
      <c r="R25" s="155">
        <f t="shared" si="5"/>
        <v>450000</v>
      </c>
    </row>
    <row r="26" spans="3:18" x14ac:dyDescent="0.15">
      <c r="J26" s="154">
        <f>节奏预期!B26</f>
        <v>630</v>
      </c>
      <c r="K26" s="97">
        <f>节奏预期!D26</f>
        <v>93.014456893313053</v>
      </c>
      <c r="L26" s="161">
        <f>(INDEX($D$5:$G$20,MATCH(节奏预期!W26,$C$5:$C$20,0),MATCH(SUBSTITUTE(L$5,"+",""),$D$4:$G$4,0))+IFERROR(INDEX($D$25:$G$25,MATCH(L$5,$D$24:$G$24,0)),0))*节奏预期!E26</f>
        <v>0</v>
      </c>
      <c r="M26" s="161">
        <f>(INDEX($D$5:$G$20,MATCH(节奏预期!X26,$C$5:$C$20,0),MATCH(SUBSTITUTE(M$5,"+",""),$D$4:$G$4,0))+IFERROR(INDEX($D$25:$G$25,MATCH(M$5,$D$24:$G$24,0)),0))*节奏预期!F26</f>
        <v>0</v>
      </c>
      <c r="N26" s="161">
        <f>(INDEX($D$5:$G$20,MATCH(节奏预期!Y26,$C$5:$C$20,0),MATCH(SUBSTITUTE(N$5,"+",""),$D$4:$G$4,0))+IFERROR(INDEX($D$25:$G$25,MATCH(N$5,$D$24:$G$24,0)),0))*节奏预期!G26</f>
        <v>0</v>
      </c>
      <c r="O26" s="161">
        <f>(INDEX($D$5:$G$20,MATCH(节奏预期!Z26,$C$5:$C$20,0),MATCH(SUBSTITUTE(O$5,"+",""),$D$4:$G$4,0))+IFERROR(INDEX($D$25:$G$25,MATCH(O$5,$D$24:$G$24,0)),0))*节奏预期!H26</f>
        <v>135000</v>
      </c>
      <c r="P26" s="161">
        <f>(INDEX($D$5:$G$20,MATCH(节奏预期!AA26,$C$5:$C$20,0),MATCH(SUBSTITUTE(P$5,"+",""),$D$4:$G$4,0))+IFERROR(INDEX($D$25:$G$25,MATCH(P$5,$D$24:$G$24,0)),0))*节奏预期!I26</f>
        <v>396000</v>
      </c>
      <c r="Q26" s="161">
        <f>(INDEX($D$5:$G$20,MATCH(节奏预期!AB26,$C$5:$C$20,0),MATCH(SUBSTITUTE(Q$5,"+",""),$D$4:$G$4,0))+IFERROR(INDEX($D$25:$G$25,MATCH(Q$5,$D$24:$G$24,0)),0))*节奏预期!J26</f>
        <v>0</v>
      </c>
      <c r="R26" s="155">
        <f t="shared" si="5"/>
        <v>531000</v>
      </c>
    </row>
    <row r="27" spans="3:18" x14ac:dyDescent="0.15">
      <c r="J27" s="154">
        <f>节奏预期!B27</f>
        <v>660</v>
      </c>
      <c r="K27" s="97">
        <f>节奏预期!D27</f>
        <v>93.677555929742169</v>
      </c>
      <c r="L27" s="161">
        <f>(INDEX($D$5:$G$20,MATCH(节奏预期!W27,$C$5:$C$20,0),MATCH(SUBSTITUTE(L$5,"+",""),$D$4:$G$4,0))+IFERROR(INDEX($D$25:$G$25,MATCH(L$5,$D$24:$G$24,0)),0))*节奏预期!E27</f>
        <v>0</v>
      </c>
      <c r="M27" s="161">
        <f>(INDEX($D$5:$G$20,MATCH(节奏预期!X27,$C$5:$C$20,0),MATCH(SUBSTITUTE(M$5,"+",""),$D$4:$G$4,0))+IFERROR(INDEX($D$25:$G$25,MATCH(M$5,$D$24:$G$24,0)),0))*节奏预期!F27</f>
        <v>0</v>
      </c>
      <c r="N27" s="161">
        <f>(INDEX($D$5:$G$20,MATCH(节奏预期!Y27,$C$5:$C$20,0),MATCH(SUBSTITUTE(N$5,"+",""),$D$4:$G$4,0))+IFERROR(INDEX($D$25:$G$25,MATCH(N$5,$D$24:$G$24,0)),0))*节奏预期!G27</f>
        <v>0</v>
      </c>
      <c r="O27" s="161">
        <f>(INDEX($D$5:$G$20,MATCH(节奏预期!Z27,$C$5:$C$20,0),MATCH(SUBSTITUTE(O$5,"+",""),$D$4:$G$4,0))+IFERROR(INDEX($D$25:$G$25,MATCH(O$5,$D$24:$G$24,0)),0))*节奏预期!H27</f>
        <v>120000</v>
      </c>
      <c r="P27" s="161">
        <f>(INDEX($D$5:$G$20,MATCH(节奏预期!AA27,$C$5:$C$20,0),MATCH(SUBSTITUTE(P$5,"+",""),$D$4:$G$4,0))+IFERROR(INDEX($D$25:$G$25,MATCH(P$5,$D$24:$G$24,0)),0))*节奏预期!I27</f>
        <v>432000</v>
      </c>
      <c r="Q27" s="161">
        <f>(INDEX($D$5:$G$20,MATCH(节奏预期!AB27,$C$5:$C$20,0),MATCH(SUBSTITUTE(Q$5,"+",""),$D$4:$G$4,0))+IFERROR(INDEX($D$25:$G$25,MATCH(Q$5,$D$24:$G$24,0)),0))*节奏预期!J27</f>
        <v>0</v>
      </c>
      <c r="R27" s="155">
        <f t="shared" si="5"/>
        <v>552000</v>
      </c>
    </row>
    <row r="28" spans="3:18" x14ac:dyDescent="0.15">
      <c r="J28" s="154">
        <f>节奏预期!B28</f>
        <v>690</v>
      </c>
      <c r="K28" s="97">
        <f>节奏预期!D28</f>
        <v>94.317842322168687</v>
      </c>
      <c r="L28" s="161">
        <f>(INDEX($D$5:$G$20,MATCH(节奏预期!W28,$C$5:$C$20,0),MATCH(SUBSTITUTE(L$5,"+",""),$D$4:$G$4,0))+IFERROR(INDEX($D$25:$G$25,MATCH(L$5,$D$24:$G$24,0)),0))*节奏预期!E28</f>
        <v>0</v>
      </c>
      <c r="M28" s="161">
        <f>(INDEX($D$5:$G$20,MATCH(节奏预期!X28,$C$5:$C$20,0),MATCH(SUBSTITUTE(M$5,"+",""),$D$4:$G$4,0))+IFERROR(INDEX($D$25:$G$25,MATCH(M$5,$D$24:$G$24,0)),0))*节奏预期!F28</f>
        <v>0</v>
      </c>
      <c r="N28" s="161">
        <f>(INDEX($D$5:$G$20,MATCH(节奏预期!Y28,$C$5:$C$20,0),MATCH(SUBSTITUTE(N$5,"+",""),$D$4:$G$4,0))+IFERROR(INDEX($D$25:$G$25,MATCH(N$5,$D$24:$G$24,0)),0))*节奏预期!G28</f>
        <v>0</v>
      </c>
      <c r="O28" s="161">
        <f>(INDEX($D$5:$G$20,MATCH(节奏预期!Z28,$C$5:$C$20,0),MATCH(SUBSTITUTE(O$5,"+",""),$D$4:$G$4,0))+IFERROR(INDEX($D$25:$G$25,MATCH(O$5,$D$24:$G$24,0)),0))*节奏预期!H28</f>
        <v>105000</v>
      </c>
      <c r="P28" s="161">
        <f>(INDEX($D$5:$G$20,MATCH(节奏预期!AA28,$C$5:$C$20,0),MATCH(SUBSTITUTE(P$5,"+",""),$D$4:$G$4,0))+IFERROR(INDEX($D$25:$G$25,MATCH(P$5,$D$24:$G$24,0)),0))*节奏预期!I28</f>
        <v>468000</v>
      </c>
      <c r="Q28" s="161">
        <f>(INDEX($D$5:$G$20,MATCH(节奏预期!AB28,$C$5:$C$20,0),MATCH(SUBSTITUTE(Q$5,"+",""),$D$4:$G$4,0))+IFERROR(INDEX($D$25:$G$25,MATCH(Q$5,$D$24:$G$24,0)),0))*节奏预期!J28</f>
        <v>0</v>
      </c>
      <c r="R28" s="155">
        <f t="shared" si="5"/>
        <v>573000</v>
      </c>
    </row>
    <row r="29" spans="3:18" x14ac:dyDescent="0.15">
      <c r="J29" s="154">
        <f>节奏预期!B29</f>
        <v>720</v>
      </c>
      <c r="K29" s="97">
        <f>节奏预期!D29</f>
        <v>94.936535599813325</v>
      </c>
      <c r="L29" s="161">
        <f>(INDEX($D$5:$G$20,MATCH(节奏预期!W29,$C$5:$C$20,0),MATCH(SUBSTITUTE(L$5,"+",""),$D$4:$G$4,0))+IFERROR(INDEX($D$25:$G$25,MATCH(L$5,$D$24:$G$24,0)),0))*节奏预期!E29</f>
        <v>0</v>
      </c>
      <c r="M29" s="161">
        <f>(INDEX($D$5:$G$20,MATCH(节奏预期!X29,$C$5:$C$20,0),MATCH(SUBSTITUTE(M$5,"+",""),$D$4:$G$4,0))+IFERROR(INDEX($D$25:$G$25,MATCH(M$5,$D$24:$G$24,0)),0))*节奏预期!F29</f>
        <v>0</v>
      </c>
      <c r="N29" s="161">
        <f>(INDEX($D$5:$G$20,MATCH(节奏预期!Y29,$C$5:$C$20,0),MATCH(SUBSTITUTE(N$5,"+",""),$D$4:$G$4,0))+IFERROR(INDEX($D$25:$G$25,MATCH(N$5,$D$24:$G$24,0)),0))*节奏预期!G29</f>
        <v>0</v>
      </c>
      <c r="O29" s="161">
        <f>(INDEX($D$5:$G$20,MATCH(节奏预期!Z29,$C$5:$C$20,0),MATCH(SUBSTITUTE(O$5,"+",""),$D$4:$G$4,0))+IFERROR(INDEX($D$25:$G$25,MATCH(O$5,$D$24:$G$24,0)),0))*节奏预期!H29</f>
        <v>90000</v>
      </c>
      <c r="P29" s="161">
        <f>(INDEX($D$5:$G$20,MATCH(节奏预期!AA29,$C$5:$C$20,0),MATCH(SUBSTITUTE(P$5,"+",""),$D$4:$G$4,0))+IFERROR(INDEX($D$25:$G$25,MATCH(P$5,$D$24:$G$24,0)),0))*节奏预期!I29</f>
        <v>504000</v>
      </c>
      <c r="Q29" s="161">
        <f>(INDEX($D$5:$G$20,MATCH(节奏预期!AB29,$C$5:$C$20,0),MATCH(SUBSTITUTE(Q$5,"+",""),$D$4:$G$4,0))+IFERROR(INDEX($D$25:$G$25,MATCH(Q$5,$D$24:$G$24,0)),0))*节奏预期!J29</f>
        <v>0</v>
      </c>
      <c r="R29" s="155">
        <f t="shared" si="5"/>
        <v>594000</v>
      </c>
    </row>
    <row r="30" spans="3:18" x14ac:dyDescent="0.15">
      <c r="J30" s="154">
        <f>节奏预期!B30</f>
        <v>750</v>
      </c>
      <c r="K30" s="97">
        <f>节奏预期!D30</f>
        <v>95.518046860522233</v>
      </c>
      <c r="L30" s="161">
        <f>(INDEX($D$5:$G$20,MATCH(节奏预期!W30,$C$5:$C$20,0),MATCH(SUBSTITUTE(L$5,"+",""),$D$4:$G$4,0))+IFERROR(INDEX($D$25:$G$25,MATCH(L$5,$D$24:$G$24,0)),0))*节奏预期!E30</f>
        <v>0</v>
      </c>
      <c r="M30" s="161">
        <f>(INDEX($D$5:$G$20,MATCH(节奏预期!X30,$C$5:$C$20,0),MATCH(SUBSTITUTE(M$5,"+",""),$D$4:$G$4,0))+IFERROR(INDEX($D$25:$G$25,MATCH(M$5,$D$24:$G$24,0)),0))*节奏预期!F30</f>
        <v>0</v>
      </c>
      <c r="N30" s="161">
        <f>(INDEX($D$5:$G$20,MATCH(节奏预期!Y30,$C$5:$C$20,0),MATCH(SUBSTITUTE(N$5,"+",""),$D$4:$G$4,0))+IFERROR(INDEX($D$25:$G$25,MATCH(N$5,$D$24:$G$24,0)),0))*节奏预期!G30</f>
        <v>0</v>
      </c>
      <c r="O30" s="161">
        <f>(INDEX($D$5:$G$20,MATCH(节奏预期!Z30,$C$5:$C$20,0),MATCH(SUBSTITUTE(O$5,"+",""),$D$4:$G$4,0))+IFERROR(INDEX($D$25:$G$25,MATCH(O$5,$D$24:$G$24,0)),0))*节奏预期!H30</f>
        <v>75000</v>
      </c>
      <c r="P30" s="161">
        <f>(INDEX($D$5:$G$20,MATCH(节奏预期!AA30,$C$5:$C$20,0),MATCH(SUBSTITUTE(P$5,"+",""),$D$4:$G$4,0))+IFERROR(INDEX($D$25:$G$25,MATCH(P$5,$D$24:$G$24,0)),0))*节奏预期!I30</f>
        <v>540000</v>
      </c>
      <c r="Q30" s="161">
        <f>(INDEX($D$5:$G$20,MATCH(节奏预期!AB30,$C$5:$C$20,0),MATCH(SUBSTITUTE(Q$5,"+",""),$D$4:$G$4,0))+IFERROR(INDEX($D$25:$G$25,MATCH(Q$5,$D$24:$G$24,0)),0))*节奏预期!J30</f>
        <v>0</v>
      </c>
      <c r="R30" s="155">
        <f t="shared" si="5"/>
        <v>615000</v>
      </c>
    </row>
    <row r="31" spans="3:18" x14ac:dyDescent="0.15">
      <c r="J31" s="154">
        <f>节奏预期!B31</f>
        <v>780</v>
      </c>
      <c r="K31" s="97">
        <f>节奏预期!D31</f>
        <v>96.088925601853575</v>
      </c>
      <c r="L31" s="161">
        <f>(INDEX($D$5:$G$20,MATCH(节奏预期!W31,$C$5:$C$20,0),MATCH(SUBSTITUTE(L$5,"+",""),$D$4:$G$4,0))+IFERROR(INDEX($D$25:$G$25,MATCH(L$5,$D$24:$G$24,0)),0))*节奏预期!E31</f>
        <v>0</v>
      </c>
      <c r="M31" s="161">
        <f>(INDEX($D$5:$G$20,MATCH(节奏预期!X31,$C$5:$C$20,0),MATCH(SUBSTITUTE(M$5,"+",""),$D$4:$G$4,0))+IFERROR(INDEX($D$25:$G$25,MATCH(M$5,$D$24:$G$24,0)),0))*节奏预期!F31</f>
        <v>0</v>
      </c>
      <c r="N31" s="161">
        <f>(INDEX($D$5:$G$20,MATCH(节奏预期!Y31,$C$5:$C$20,0),MATCH(SUBSTITUTE(N$5,"+",""),$D$4:$G$4,0))+IFERROR(INDEX($D$25:$G$25,MATCH(N$5,$D$24:$G$24,0)),0))*节奏预期!G31</f>
        <v>0</v>
      </c>
      <c r="O31" s="161">
        <f>(INDEX($D$5:$G$20,MATCH(节奏预期!Z31,$C$5:$C$20,0),MATCH(SUBSTITUTE(O$5,"+",""),$D$4:$G$4,0))+IFERROR(INDEX($D$25:$G$25,MATCH(O$5,$D$24:$G$24,0)),0))*节奏预期!H31</f>
        <v>60000</v>
      </c>
      <c r="P31" s="161">
        <f>(INDEX($D$5:$G$20,MATCH(节奏预期!AA31,$C$5:$C$20,0),MATCH(SUBSTITUTE(P$5,"+",""),$D$4:$G$4,0))+IFERROR(INDEX($D$25:$G$25,MATCH(P$5,$D$24:$G$24,0)),0))*节奏预期!I31</f>
        <v>576000</v>
      </c>
      <c r="Q31" s="161">
        <f>(INDEX($D$5:$G$20,MATCH(节奏预期!AB31,$C$5:$C$20,0),MATCH(SUBSTITUTE(Q$5,"+",""),$D$4:$G$4,0))+IFERROR(INDEX($D$25:$G$25,MATCH(Q$5,$D$24:$G$24,0)),0))*节奏预期!J31</f>
        <v>0</v>
      </c>
      <c r="R31" s="155">
        <f t="shared" si="5"/>
        <v>636000</v>
      </c>
    </row>
    <row r="32" spans="3:18" x14ac:dyDescent="0.15">
      <c r="J32" s="154">
        <f>节奏预期!B32</f>
        <v>810</v>
      </c>
      <c r="K32" s="97">
        <f>节奏预期!D32</f>
        <v>96.62752938321465</v>
      </c>
      <c r="L32" s="161">
        <f>(INDEX($D$5:$G$20,MATCH(节奏预期!W32,$C$5:$C$20,0),MATCH(SUBSTITUTE(L$5,"+",""),$D$4:$G$4,0))+IFERROR(INDEX($D$25:$G$25,MATCH(L$5,$D$24:$G$24,0)),0))*节奏预期!E32</f>
        <v>0</v>
      </c>
      <c r="M32" s="161">
        <f>(INDEX($D$5:$G$20,MATCH(节奏预期!X32,$C$5:$C$20,0),MATCH(SUBSTITUTE(M$5,"+",""),$D$4:$G$4,0))+IFERROR(INDEX($D$25:$G$25,MATCH(M$5,$D$24:$G$24,0)),0))*节奏预期!F32</f>
        <v>0</v>
      </c>
      <c r="N32" s="161">
        <f>(INDEX($D$5:$G$20,MATCH(节奏预期!Y32,$C$5:$C$20,0),MATCH(SUBSTITUTE(N$5,"+",""),$D$4:$G$4,0))+IFERROR(INDEX($D$25:$G$25,MATCH(N$5,$D$24:$G$24,0)),0))*节奏预期!G32</f>
        <v>0</v>
      </c>
      <c r="O32" s="161">
        <f>(INDEX($D$5:$G$20,MATCH(节奏预期!Z32,$C$5:$C$20,0),MATCH(SUBSTITUTE(O$5,"+",""),$D$4:$G$4,0))+IFERROR(INDEX($D$25:$G$25,MATCH(O$5,$D$24:$G$24,0)),0))*节奏预期!H32</f>
        <v>45000</v>
      </c>
      <c r="P32" s="161">
        <f>(INDEX($D$5:$G$20,MATCH(节奏预期!AA32,$C$5:$C$20,0),MATCH(SUBSTITUTE(P$5,"+",""),$D$4:$G$4,0))+IFERROR(INDEX($D$25:$G$25,MATCH(P$5,$D$24:$G$24,0)),0))*节奏预期!I32</f>
        <v>612000</v>
      </c>
      <c r="Q32" s="161">
        <f>(INDEX($D$5:$G$20,MATCH(节奏预期!AB32,$C$5:$C$20,0),MATCH(SUBSTITUTE(Q$5,"+",""),$D$4:$G$4,0))+IFERROR(INDEX($D$25:$G$25,MATCH(Q$5,$D$24:$G$24,0)),0))*节奏预期!J32</f>
        <v>0</v>
      </c>
      <c r="R32" s="155">
        <f t="shared" si="5"/>
        <v>657000</v>
      </c>
    </row>
    <row r="33" spans="10:18" x14ac:dyDescent="0.15">
      <c r="J33" s="154">
        <f>节奏预期!B33</f>
        <v>840</v>
      </c>
      <c r="K33" s="97">
        <f>节奏预期!D33</f>
        <v>97.155007723537565</v>
      </c>
      <c r="L33" s="161">
        <f>(INDEX($D$5:$G$20,MATCH(节奏预期!W33,$C$5:$C$20,0),MATCH(SUBSTITUTE(L$5,"+",""),$D$4:$G$4,0))+IFERROR(INDEX($D$25:$G$25,MATCH(L$5,$D$24:$G$24,0)),0))*节奏预期!E33</f>
        <v>0</v>
      </c>
      <c r="M33" s="161">
        <f>(INDEX($D$5:$G$20,MATCH(节奏预期!X33,$C$5:$C$20,0),MATCH(SUBSTITUTE(M$5,"+",""),$D$4:$G$4,0))+IFERROR(INDEX($D$25:$G$25,MATCH(M$5,$D$24:$G$24,0)),0))*节奏预期!F33</f>
        <v>0</v>
      </c>
      <c r="N33" s="161">
        <f>(INDEX($D$5:$G$20,MATCH(节奏预期!Y33,$C$5:$C$20,0),MATCH(SUBSTITUTE(N$5,"+",""),$D$4:$G$4,0))+IFERROR(INDEX($D$25:$G$25,MATCH(N$5,$D$24:$G$24,0)),0))*节奏预期!G33</f>
        <v>0</v>
      </c>
      <c r="O33" s="161">
        <f>(INDEX($D$5:$G$20,MATCH(节奏预期!Z33,$C$5:$C$20,0),MATCH(SUBSTITUTE(O$5,"+",""),$D$4:$G$4,0))+IFERROR(INDEX($D$25:$G$25,MATCH(O$5,$D$24:$G$24,0)),0))*节奏预期!H33</f>
        <v>30000</v>
      </c>
      <c r="P33" s="161">
        <f>(INDEX($D$5:$G$20,MATCH(节奏预期!AA33,$C$5:$C$20,0),MATCH(SUBSTITUTE(P$5,"+",""),$D$4:$G$4,0))+IFERROR(INDEX($D$25:$G$25,MATCH(P$5,$D$24:$G$24,0)),0))*节奏预期!I33</f>
        <v>648000</v>
      </c>
      <c r="Q33" s="161">
        <f>(INDEX($D$5:$G$20,MATCH(节奏预期!AB33,$C$5:$C$20,0),MATCH(SUBSTITUTE(Q$5,"+",""),$D$4:$G$4,0))+IFERROR(INDEX($D$25:$G$25,MATCH(Q$5,$D$24:$G$24,0)),0))*节奏预期!J33</f>
        <v>0</v>
      </c>
      <c r="R33" s="155">
        <f t="shared" si="5"/>
        <v>678000</v>
      </c>
    </row>
    <row r="34" spans="10:18" x14ac:dyDescent="0.15">
      <c r="J34" s="154">
        <f>节奏预期!B34</f>
        <v>870</v>
      </c>
      <c r="K34" s="97">
        <f>节奏预期!D34</f>
        <v>97.657542820913918</v>
      </c>
      <c r="L34" s="161">
        <f>(INDEX($D$5:$G$20,MATCH(节奏预期!W34,$C$5:$C$20,0),MATCH(SUBSTITUTE(L$5,"+",""),$D$4:$G$4,0))+IFERROR(INDEX($D$25:$G$25,MATCH(L$5,$D$24:$G$24,0)),0))*节奏预期!E34</f>
        <v>0</v>
      </c>
      <c r="M34" s="161">
        <f>(INDEX($D$5:$G$20,MATCH(节奏预期!X34,$C$5:$C$20,0),MATCH(SUBSTITUTE(M$5,"+",""),$D$4:$G$4,0))+IFERROR(INDEX($D$25:$G$25,MATCH(M$5,$D$24:$G$24,0)),0))*节奏预期!F34</f>
        <v>0</v>
      </c>
      <c r="N34" s="161">
        <f>(INDEX($D$5:$G$20,MATCH(节奏预期!Y34,$C$5:$C$20,0),MATCH(SUBSTITUTE(N$5,"+",""),$D$4:$G$4,0))+IFERROR(INDEX($D$25:$G$25,MATCH(N$5,$D$24:$G$24,0)),0))*节奏预期!G34</f>
        <v>0</v>
      </c>
      <c r="O34" s="161">
        <f>(INDEX($D$5:$G$20,MATCH(节奏预期!Z34,$C$5:$C$20,0),MATCH(SUBSTITUTE(O$5,"+",""),$D$4:$G$4,0))+IFERROR(INDEX($D$25:$G$25,MATCH(O$5,$D$24:$G$24,0)),0))*节奏预期!H34</f>
        <v>15000</v>
      </c>
      <c r="P34" s="161">
        <f>(INDEX($D$5:$G$20,MATCH(节奏预期!AA34,$C$5:$C$20,0),MATCH(SUBSTITUTE(P$5,"+",""),$D$4:$G$4,0))+IFERROR(INDEX($D$25:$G$25,MATCH(P$5,$D$24:$G$24,0)),0))*节奏预期!I34</f>
        <v>684000</v>
      </c>
      <c r="Q34" s="161">
        <f>(INDEX($D$5:$G$20,MATCH(节奏预期!AB34,$C$5:$C$20,0),MATCH(SUBSTITUTE(Q$5,"+",""),$D$4:$G$4,0))+IFERROR(INDEX($D$25:$G$25,MATCH(Q$5,$D$24:$G$24,0)),0))*节奏预期!J34</f>
        <v>0</v>
      </c>
      <c r="R34" s="155">
        <f t="shared" si="5"/>
        <v>699000</v>
      </c>
    </row>
    <row r="35" spans="10:18" x14ac:dyDescent="0.15">
      <c r="J35" s="154">
        <f>节奏预期!B35</f>
        <v>900</v>
      </c>
      <c r="K35" s="97">
        <f>节奏预期!D35</f>
        <v>98.149357978981357</v>
      </c>
      <c r="L35" s="161">
        <f>(INDEX($D$5:$G$20,MATCH(节奏预期!W35,$C$5:$C$20,0),MATCH(SUBSTITUTE(L$5,"+",""),$D$4:$G$4,0))+IFERROR(INDEX($D$25:$G$25,MATCH(L$5,$D$24:$G$24,0)),0))*节奏预期!E35</f>
        <v>0</v>
      </c>
      <c r="M35" s="161">
        <f>(INDEX($D$5:$G$20,MATCH(节奏预期!X35,$C$5:$C$20,0),MATCH(SUBSTITUTE(M$5,"+",""),$D$4:$G$4,0))+IFERROR(INDEX($D$25:$G$25,MATCH(M$5,$D$24:$G$24,0)),0))*节奏预期!F35</f>
        <v>0</v>
      </c>
      <c r="N35" s="161">
        <f>(INDEX($D$5:$G$20,MATCH(节奏预期!Y35,$C$5:$C$20,0),MATCH(SUBSTITUTE(N$5,"+",""),$D$4:$G$4,0))+IFERROR(INDEX($D$25:$G$25,MATCH(N$5,$D$24:$G$24,0)),0))*节奏预期!G35</f>
        <v>0</v>
      </c>
      <c r="O35" s="161">
        <f>(INDEX($D$5:$G$20,MATCH(节奏预期!Z35,$C$5:$C$20,0),MATCH(SUBSTITUTE(O$5,"+",""),$D$4:$G$4,0))+IFERROR(INDEX($D$25:$G$25,MATCH(O$5,$D$24:$G$24,0)),0))*节奏预期!H35</f>
        <v>0</v>
      </c>
      <c r="P35" s="161">
        <f>(INDEX($D$5:$G$20,MATCH(节奏预期!AA35,$C$5:$C$20,0),MATCH(SUBSTITUTE(P$5,"+",""),$D$4:$G$4,0))+IFERROR(INDEX($D$25:$G$25,MATCH(P$5,$D$24:$G$24,0)),0))*节奏预期!I35</f>
        <v>720000</v>
      </c>
      <c r="Q35" s="161">
        <f>(INDEX($D$5:$G$20,MATCH(节奏预期!AB35,$C$5:$C$20,0),MATCH(SUBSTITUTE(Q$5,"+",""),$D$4:$G$4,0))+IFERROR(INDEX($D$25:$G$25,MATCH(Q$5,$D$24:$G$24,0)),0))*节奏预期!J35</f>
        <v>0</v>
      </c>
      <c r="R35" s="155">
        <f t="shared" si="5"/>
        <v>720000</v>
      </c>
    </row>
    <row r="36" spans="10:18" x14ac:dyDescent="0.15">
      <c r="J36" s="154">
        <f>节奏预期!B36</f>
        <v>930</v>
      </c>
      <c r="K36" s="97">
        <f>节奏预期!D36</f>
        <v>98.618239804238655</v>
      </c>
      <c r="L36" s="161">
        <f>(INDEX($D$5:$G$20,MATCH(节奏预期!W36,$C$5:$C$20,0),MATCH(SUBSTITUTE(L$5,"+",""),$D$4:$G$4,0))+IFERROR(INDEX($D$25:$G$25,MATCH(L$5,$D$24:$G$24,0)),0))*节奏预期!E36</f>
        <v>0</v>
      </c>
      <c r="M36" s="161">
        <f>(INDEX($D$5:$G$20,MATCH(节奏预期!X36,$C$5:$C$20,0),MATCH(SUBSTITUTE(M$5,"+",""),$D$4:$G$4,0))+IFERROR(INDEX($D$25:$G$25,MATCH(M$5,$D$24:$G$24,0)),0))*节奏预期!F36</f>
        <v>0</v>
      </c>
      <c r="N36" s="161">
        <f>(INDEX($D$5:$G$20,MATCH(节奏预期!Y36,$C$5:$C$20,0),MATCH(SUBSTITUTE(N$5,"+",""),$D$4:$G$4,0))+IFERROR(INDEX($D$25:$G$25,MATCH(N$5,$D$24:$G$24,0)),0))*节奏预期!G36</f>
        <v>0</v>
      </c>
      <c r="O36" s="161">
        <f>(INDEX($D$5:$G$20,MATCH(节奏预期!Z36,$C$5:$C$20,0),MATCH(SUBSTITUTE(O$5,"+",""),$D$4:$G$4,0))+IFERROR(INDEX($D$25:$G$25,MATCH(O$5,$D$24:$G$24,0)),0))*节奏预期!H36</f>
        <v>0</v>
      </c>
      <c r="P36" s="161">
        <f>(INDEX($D$5:$G$20,MATCH(节奏预期!AA36,$C$5:$C$20,0),MATCH(SUBSTITUTE(P$5,"+",""),$D$4:$G$4,0))+IFERROR(INDEX($D$25:$G$25,MATCH(P$5,$D$24:$G$24,0)),0))*节奏预期!I36</f>
        <v>700363.63636363635</v>
      </c>
      <c r="Q36" s="161">
        <f>(INDEX($D$5:$G$20,MATCH(节奏预期!AB36,$C$5:$C$20,0),MATCH(SUBSTITUTE(Q$5,"+",""),$D$4:$G$4,0))+IFERROR(INDEX($D$25:$G$25,MATCH(Q$5,$D$24:$G$24,0)),0))*节奏预期!J36</f>
        <v>23727.272727272724</v>
      </c>
      <c r="R36" s="155">
        <f t="shared" si="5"/>
        <v>724090.90909090906</v>
      </c>
    </row>
    <row r="37" spans="10:18" x14ac:dyDescent="0.15">
      <c r="J37" s="154">
        <f>节奏预期!B37</f>
        <v>960</v>
      </c>
      <c r="K37" s="97">
        <f>节奏预期!D37</f>
        <v>99.081287354596171</v>
      </c>
      <c r="L37" s="161">
        <f>(INDEX($D$5:$G$20,MATCH(节奏预期!W37,$C$5:$C$20,0),MATCH(SUBSTITUTE(L$5,"+",""),$D$4:$G$4,0))+IFERROR(INDEX($D$25:$G$25,MATCH(L$5,$D$24:$G$24,0)),0))*节奏预期!E37</f>
        <v>0</v>
      </c>
      <c r="M37" s="161">
        <f>(INDEX($D$5:$G$20,MATCH(节奏预期!X37,$C$5:$C$20,0),MATCH(SUBSTITUTE(M$5,"+",""),$D$4:$G$4,0))+IFERROR(INDEX($D$25:$G$25,MATCH(M$5,$D$24:$G$24,0)),0))*节奏预期!F37</f>
        <v>0</v>
      </c>
      <c r="N37" s="161">
        <f>(INDEX($D$5:$G$20,MATCH(节奏预期!Y37,$C$5:$C$20,0),MATCH(SUBSTITUTE(N$5,"+",""),$D$4:$G$4,0))+IFERROR(INDEX($D$25:$G$25,MATCH(N$5,$D$24:$G$24,0)),0))*节奏预期!G37</f>
        <v>0</v>
      </c>
      <c r="O37" s="161">
        <f>(INDEX($D$5:$G$20,MATCH(节奏预期!Z37,$C$5:$C$20,0),MATCH(SUBSTITUTE(O$5,"+",""),$D$4:$G$4,0))+IFERROR(INDEX($D$25:$G$25,MATCH(O$5,$D$24:$G$24,0)),0))*节奏预期!H37</f>
        <v>0</v>
      </c>
      <c r="P37" s="161">
        <f>(INDEX($D$5:$G$20,MATCH(节奏预期!AA37,$C$5:$C$20,0),MATCH(SUBSTITUTE(P$5,"+",""),$D$4:$G$4,0))+IFERROR(INDEX($D$25:$G$25,MATCH(P$5,$D$24:$G$24,0)),0))*节奏预期!I37</f>
        <v>680727.27272727271</v>
      </c>
      <c r="Q37" s="161">
        <f>(INDEX($D$5:$G$20,MATCH(节奏预期!AB37,$C$5:$C$20,0),MATCH(SUBSTITUTE(Q$5,"+",""),$D$4:$G$4,0))+IFERROR(INDEX($D$25:$G$25,MATCH(Q$5,$D$24:$G$24,0)),0))*节奏预期!J37</f>
        <v>47454.545454545449</v>
      </c>
      <c r="R37" s="155">
        <f t="shared" si="5"/>
        <v>728181.81818181812</v>
      </c>
    </row>
    <row r="38" spans="10:18" x14ac:dyDescent="0.15">
      <c r="J38" s="154">
        <f>节奏预期!B38</f>
        <v>990</v>
      </c>
      <c r="K38" s="97">
        <f>节奏预期!D38</f>
        <v>99.518769566693237</v>
      </c>
      <c r="L38" s="161">
        <f>(INDEX($D$5:$G$20,MATCH(节奏预期!W38,$C$5:$C$20,0),MATCH(SUBSTITUTE(L$5,"+",""),$D$4:$G$4,0))+IFERROR(INDEX($D$25:$G$25,MATCH(L$5,$D$24:$G$24,0)),0))*节奏预期!E38</f>
        <v>0</v>
      </c>
      <c r="M38" s="161">
        <f>(INDEX($D$5:$G$20,MATCH(节奏预期!X38,$C$5:$C$20,0),MATCH(SUBSTITUTE(M$5,"+",""),$D$4:$G$4,0))+IFERROR(INDEX($D$25:$G$25,MATCH(M$5,$D$24:$G$24,0)),0))*节奏预期!F38</f>
        <v>0</v>
      </c>
      <c r="N38" s="161">
        <f>(INDEX($D$5:$G$20,MATCH(节奏预期!Y38,$C$5:$C$20,0),MATCH(SUBSTITUTE(N$5,"+",""),$D$4:$G$4,0))+IFERROR(INDEX($D$25:$G$25,MATCH(N$5,$D$24:$G$24,0)),0))*节奏预期!G38</f>
        <v>0</v>
      </c>
      <c r="O38" s="161">
        <f>(INDEX($D$5:$G$20,MATCH(节奏预期!Z38,$C$5:$C$20,0),MATCH(SUBSTITUTE(O$5,"+",""),$D$4:$G$4,0))+IFERROR(INDEX($D$25:$G$25,MATCH(O$5,$D$24:$G$24,0)),0))*节奏预期!H38</f>
        <v>0</v>
      </c>
      <c r="P38" s="161">
        <f>(INDEX($D$5:$G$20,MATCH(节奏预期!AA38,$C$5:$C$20,0),MATCH(SUBSTITUTE(P$5,"+",""),$D$4:$G$4,0))+IFERROR(INDEX($D$25:$G$25,MATCH(P$5,$D$24:$G$24,0)),0))*节奏预期!I38</f>
        <v>661090.90909090918</v>
      </c>
      <c r="Q38" s="161">
        <f>(INDEX($D$5:$G$20,MATCH(节奏预期!AB38,$C$5:$C$20,0),MATCH(SUBSTITUTE(Q$5,"+",""),$D$4:$G$4,0))+IFERROR(INDEX($D$25:$G$25,MATCH(Q$5,$D$24:$G$24,0)),0))*节奏预期!J38</f>
        <v>71181.818181818177</v>
      </c>
      <c r="R38" s="155">
        <f t="shared" si="5"/>
        <v>732272.72727272729</v>
      </c>
    </row>
    <row r="39" spans="10:18" x14ac:dyDescent="0.15">
      <c r="J39" s="154">
        <f>节奏预期!B39</f>
        <v>1020</v>
      </c>
      <c r="K39" s="97">
        <f>节奏预期!D39</f>
        <v>99.956251778790289</v>
      </c>
      <c r="L39" s="161">
        <f>(INDEX($D$5:$G$20,MATCH(节奏预期!W39,$C$5:$C$20,0),MATCH(SUBSTITUTE(L$5,"+",""),$D$4:$G$4,0))+IFERROR(INDEX($D$25:$G$25,MATCH(L$5,$D$24:$G$24,0)),0))*节奏预期!E39</f>
        <v>0</v>
      </c>
      <c r="M39" s="161">
        <f>(INDEX($D$5:$G$20,MATCH(节奏预期!X39,$C$5:$C$20,0),MATCH(SUBSTITUTE(M$5,"+",""),$D$4:$G$4,0))+IFERROR(INDEX($D$25:$G$25,MATCH(M$5,$D$24:$G$24,0)),0))*节奏预期!F39</f>
        <v>0</v>
      </c>
      <c r="N39" s="161">
        <f>(INDEX($D$5:$G$20,MATCH(节奏预期!Y39,$C$5:$C$20,0),MATCH(SUBSTITUTE(N$5,"+",""),$D$4:$G$4,0))+IFERROR(INDEX($D$25:$G$25,MATCH(N$5,$D$24:$G$24,0)),0))*节奏预期!G39</f>
        <v>0</v>
      </c>
      <c r="O39" s="161">
        <f>(INDEX($D$5:$G$20,MATCH(节奏预期!Z39,$C$5:$C$20,0),MATCH(SUBSTITUTE(O$5,"+",""),$D$4:$G$4,0))+IFERROR(INDEX($D$25:$G$25,MATCH(O$5,$D$24:$G$24,0)),0))*节奏预期!H39</f>
        <v>0</v>
      </c>
      <c r="P39" s="161">
        <f>(INDEX($D$5:$G$20,MATCH(节奏预期!AA39,$C$5:$C$20,0),MATCH(SUBSTITUTE(P$5,"+",""),$D$4:$G$4,0))+IFERROR(INDEX($D$25:$G$25,MATCH(P$5,$D$24:$G$24,0)),0))*节奏预期!I39</f>
        <v>641454.54545454541</v>
      </c>
      <c r="Q39" s="161">
        <f>(INDEX($D$5:$G$20,MATCH(节奏预期!AB39,$C$5:$C$20,0),MATCH(SUBSTITUTE(Q$5,"+",""),$D$4:$G$4,0))+IFERROR(INDEX($D$25:$G$25,MATCH(Q$5,$D$24:$G$24,0)),0))*节奏预期!J39</f>
        <v>94909.090909090897</v>
      </c>
      <c r="R39" s="155">
        <f t="shared" si="5"/>
        <v>736363.63636363635</v>
      </c>
    </row>
    <row r="40" spans="10:18" x14ac:dyDescent="0.15">
      <c r="J40" s="154">
        <f>节奏预期!B40</f>
        <v>1050</v>
      </c>
      <c r="K40" s="97">
        <f>节奏预期!D40</f>
        <v>100.36736680338736</v>
      </c>
      <c r="L40" s="161">
        <f>(INDEX($D$5:$G$20,MATCH(节奏预期!W40,$C$5:$C$20,0),MATCH(SUBSTITUTE(L$5,"+",""),$D$4:$G$4,0))+IFERROR(INDEX($D$25:$G$25,MATCH(L$5,$D$24:$G$24,0)),0))*节奏预期!E40</f>
        <v>0</v>
      </c>
      <c r="M40" s="161">
        <f>(INDEX($D$5:$G$20,MATCH(节奏预期!X40,$C$5:$C$20,0),MATCH(SUBSTITUTE(M$5,"+",""),$D$4:$G$4,0))+IFERROR(INDEX($D$25:$G$25,MATCH(M$5,$D$24:$G$24,0)),0))*节奏预期!F40</f>
        <v>0</v>
      </c>
      <c r="N40" s="161">
        <f>(INDEX($D$5:$G$20,MATCH(节奏预期!Y40,$C$5:$C$20,0),MATCH(SUBSTITUTE(N$5,"+",""),$D$4:$G$4,0))+IFERROR(INDEX($D$25:$G$25,MATCH(N$5,$D$24:$G$24,0)),0))*节奏预期!G40</f>
        <v>0</v>
      </c>
      <c r="O40" s="161">
        <f>(INDEX($D$5:$G$20,MATCH(节奏预期!Z40,$C$5:$C$20,0),MATCH(SUBSTITUTE(O$5,"+",""),$D$4:$G$4,0))+IFERROR(INDEX($D$25:$G$25,MATCH(O$5,$D$24:$G$24,0)),0))*节奏预期!H40</f>
        <v>0</v>
      </c>
      <c r="P40" s="161">
        <f>(INDEX($D$5:$G$20,MATCH(节奏预期!AA40,$C$5:$C$20,0),MATCH(SUBSTITUTE(P$5,"+",""),$D$4:$G$4,0))+IFERROR(INDEX($D$25:$G$25,MATCH(P$5,$D$24:$G$24,0)),0))*节奏预期!I40</f>
        <v>621818.18181818188</v>
      </c>
      <c r="Q40" s="161">
        <f>(INDEX($D$5:$G$20,MATCH(节奏预期!AB40,$C$5:$C$20,0),MATCH(SUBSTITUTE(Q$5,"+",""),$D$4:$G$4,0))+IFERROR(INDEX($D$25:$G$25,MATCH(Q$5,$D$24:$G$24,0)),0))*节奏预期!J40</f>
        <v>118636.36363636363</v>
      </c>
      <c r="R40" s="155">
        <f t="shared" si="5"/>
        <v>740454.54545454553</v>
      </c>
    </row>
    <row r="41" spans="10:18" x14ac:dyDescent="0.15">
      <c r="J41" s="154">
        <f>节奏预期!B41</f>
        <v>1080</v>
      </c>
      <c r="K41" s="97">
        <f>节奏预期!D41</f>
        <v>100.77555214048442</v>
      </c>
      <c r="L41" s="161">
        <f>(INDEX($D$5:$G$20,MATCH(节奏预期!W41,$C$5:$C$20,0),MATCH(SUBSTITUTE(L$5,"+",""),$D$4:$G$4,0))+IFERROR(INDEX($D$25:$G$25,MATCH(L$5,$D$24:$G$24,0)),0))*节奏预期!E41</f>
        <v>0</v>
      </c>
      <c r="M41" s="161">
        <f>(INDEX($D$5:$G$20,MATCH(节奏预期!X41,$C$5:$C$20,0),MATCH(SUBSTITUTE(M$5,"+",""),$D$4:$G$4,0))+IFERROR(INDEX($D$25:$G$25,MATCH(M$5,$D$24:$G$24,0)),0))*节奏预期!F41</f>
        <v>0</v>
      </c>
      <c r="N41" s="161">
        <f>(INDEX($D$5:$G$20,MATCH(节奏预期!Y41,$C$5:$C$20,0),MATCH(SUBSTITUTE(N$5,"+",""),$D$4:$G$4,0))+IFERROR(INDEX($D$25:$G$25,MATCH(N$5,$D$24:$G$24,0)),0))*节奏预期!G41</f>
        <v>0</v>
      </c>
      <c r="O41" s="161">
        <f>(INDEX($D$5:$G$20,MATCH(节奏预期!Z41,$C$5:$C$20,0),MATCH(SUBSTITUTE(O$5,"+",""),$D$4:$G$4,0))+IFERROR(INDEX($D$25:$G$25,MATCH(O$5,$D$24:$G$24,0)),0))*节奏预期!H41</f>
        <v>0</v>
      </c>
      <c r="P41" s="161">
        <f>(INDEX($D$5:$G$20,MATCH(节奏预期!AA41,$C$5:$C$20,0),MATCH(SUBSTITUTE(P$5,"+",""),$D$4:$G$4,0))+IFERROR(INDEX($D$25:$G$25,MATCH(P$5,$D$24:$G$24,0)),0))*节奏预期!I41</f>
        <v>602181.81818181823</v>
      </c>
      <c r="Q41" s="161">
        <f>(INDEX($D$5:$G$20,MATCH(节奏预期!AB41,$C$5:$C$20,0),MATCH(SUBSTITUTE(Q$5,"+",""),$D$4:$G$4,0))+IFERROR(INDEX($D$25:$G$25,MATCH(Q$5,$D$24:$G$24,0)),0))*节奏预期!J41</f>
        <v>142363.63636363635</v>
      </c>
      <c r="R41" s="155">
        <f t="shared" si="5"/>
        <v>744545.45454545459</v>
      </c>
    </row>
    <row r="43" spans="10:18" x14ac:dyDescent="0.15">
      <c r="K43" s="157"/>
    </row>
    <row r="44" spans="10:18" x14ac:dyDescent="0.15">
      <c r="J44" s="155" t="s">
        <v>174</v>
      </c>
      <c r="K44" s="156"/>
      <c r="L44" s="198" t="s">
        <v>519</v>
      </c>
      <c r="M44" s="199"/>
      <c r="N44" s="199"/>
      <c r="O44" s="199"/>
      <c r="P44" s="199"/>
      <c r="Q44" s="209"/>
      <c r="R44" s="155"/>
    </row>
    <row r="45" spans="10:18" x14ac:dyDescent="0.15">
      <c r="J45" s="154" t="s">
        <v>250</v>
      </c>
      <c r="K45" s="97" t="s">
        <v>252</v>
      </c>
      <c r="L45" s="155" t="s">
        <v>10</v>
      </c>
      <c r="M45" s="155" t="s">
        <v>0</v>
      </c>
      <c r="N45" s="155" t="s">
        <v>12</v>
      </c>
      <c r="O45" s="155" t="s">
        <v>285</v>
      </c>
      <c r="P45" s="155" t="s">
        <v>13</v>
      </c>
      <c r="Q45" s="155" t="s">
        <v>336</v>
      </c>
      <c r="R45" s="155" t="s">
        <v>520</v>
      </c>
    </row>
    <row r="46" spans="10:18" x14ac:dyDescent="0.15">
      <c r="J46" s="154">
        <f>节奏预期!B46</f>
        <v>30</v>
      </c>
      <c r="K46" s="97">
        <f>节奏预期!D46</f>
        <v>51.497823295559343</v>
      </c>
      <c r="L46" s="161">
        <f>(INDEX($D$5:$G$20,MATCH(节奏预期!W46,$C$5:$C$20,0),MATCH(SUBSTITUTE(L$5,"+",""),$D$4:$G$4,0))+IFERROR(INDEX($D$25:$G$25,MATCH(L$5,$D$24:$G$24,0)),0))*节奏预期!E46</f>
        <v>0</v>
      </c>
      <c r="M46" s="161">
        <f>(INDEX($D$5:$G$20,MATCH(节奏预期!X46,$C$5:$C$20,0),MATCH(SUBSTITUTE(M$5,"+",""),$D$4:$G$4,0))+IFERROR(INDEX($D$25:$G$25,MATCH(M$5,$D$24:$G$24,0)),0))*节奏预期!F46</f>
        <v>0</v>
      </c>
      <c r="N46" s="161">
        <f>(INDEX($D$5:$G$20,MATCH(节奏预期!Y46,$C$5:$C$20,0),MATCH(SUBSTITUTE(N$5,"+",""),$D$4:$G$4,0))+IFERROR(INDEX($D$25:$G$25,MATCH(N$5,$D$24:$G$24,0)),0))*节奏预期!G46</f>
        <v>0</v>
      </c>
      <c r="O46" s="161">
        <f>(INDEX($D$5:$G$20,MATCH(节奏预期!Z46,$C$5:$C$20,0),MATCH(SUBSTITUTE(O$5,"+",""),$D$4:$G$4,0))+IFERROR(INDEX($D$25:$G$25,MATCH(O$5,$D$24:$G$24,0)),0))*节奏预期!H46</f>
        <v>0</v>
      </c>
      <c r="P46" s="161">
        <f>(INDEX($D$5:$G$20,MATCH(节奏预期!AA46,$C$5:$C$20,0),MATCH(SUBSTITUTE(P$5,"+",""),$D$4:$G$4,0))+IFERROR(INDEX($D$25:$G$25,MATCH(P$5,$D$24:$G$24,0)),0))*节奏预期!I46</f>
        <v>0</v>
      </c>
      <c r="Q46" s="161">
        <f>(INDEX($D$5:$G$20,MATCH(节奏预期!AB46,$C$5:$C$20,0),MATCH(SUBSTITUTE(Q$5,"+",""),$D$4:$G$4,0))+IFERROR(INDEX($D$25:$G$25,MATCH(Q$5,$D$24:$G$24,0)),0))*节奏预期!J46</f>
        <v>0</v>
      </c>
      <c r="R46" s="155">
        <f>SUM(L46:Q46)</f>
        <v>0</v>
      </c>
    </row>
    <row r="47" spans="10:18" x14ac:dyDescent="0.15">
      <c r="J47" s="154">
        <f>节奏预期!B47</f>
        <v>60</v>
      </c>
      <c r="K47" s="97">
        <f>节奏预期!D47</f>
        <v>61.330461663183208</v>
      </c>
      <c r="L47" s="161">
        <f>(INDEX($D$5:$G$20,MATCH(节奏预期!W47,$C$5:$C$20,0),MATCH(SUBSTITUTE(L$5,"+",""),$D$4:$G$4,0))+IFERROR(INDEX($D$25:$G$25,MATCH(L$5,$D$24:$G$24,0)),0))*节奏预期!E47</f>
        <v>3000</v>
      </c>
      <c r="M47" s="161">
        <f>(INDEX($D$5:$G$20,MATCH(节奏预期!X47,$C$5:$C$20,0),MATCH(SUBSTITUTE(M$5,"+",""),$D$4:$G$4,0))+IFERROR(INDEX($D$25:$G$25,MATCH(M$5,$D$24:$G$24,0)),0))*节奏预期!F47</f>
        <v>5000</v>
      </c>
      <c r="N47" s="161">
        <f>(INDEX($D$5:$G$20,MATCH(节奏预期!Y47,$C$5:$C$20,0),MATCH(SUBSTITUTE(N$5,"+",""),$D$4:$G$4,0))+IFERROR(INDEX($D$25:$G$25,MATCH(N$5,$D$24:$G$24,0)),0))*节奏预期!G47</f>
        <v>0</v>
      </c>
      <c r="O47" s="161">
        <f>(INDEX($D$5:$G$20,MATCH(节奏预期!Z47,$C$5:$C$20,0),MATCH(SUBSTITUTE(O$5,"+",""),$D$4:$G$4,0))+IFERROR(INDEX($D$25:$G$25,MATCH(O$5,$D$24:$G$24,0)),0))*节奏预期!H47</f>
        <v>0</v>
      </c>
      <c r="P47" s="161">
        <f>(INDEX($D$5:$G$20,MATCH(节奏预期!AA47,$C$5:$C$20,0),MATCH(SUBSTITUTE(P$5,"+",""),$D$4:$G$4,0))+IFERROR(INDEX($D$25:$G$25,MATCH(P$5,$D$24:$G$24,0)),0))*节奏预期!I47</f>
        <v>0</v>
      </c>
      <c r="Q47" s="161">
        <f>(INDEX($D$5:$G$20,MATCH(节奏预期!AB47,$C$5:$C$20,0),MATCH(SUBSTITUTE(Q$5,"+",""),$D$4:$G$4,0))+IFERROR(INDEX($D$25:$G$25,MATCH(Q$5,$D$24:$G$24,0)),0))*节奏预期!J47</f>
        <v>0</v>
      </c>
      <c r="R47" s="155">
        <f t="shared" ref="R47:R81" si="6">SUM(L47:Q47)</f>
        <v>8000</v>
      </c>
    </row>
    <row r="48" spans="10:18" x14ac:dyDescent="0.15">
      <c r="J48" s="154">
        <f>节奏预期!B48</f>
        <v>90</v>
      </c>
      <c r="K48" s="97">
        <f>节奏预期!D48</f>
        <v>67.083433628014333</v>
      </c>
      <c r="L48" s="161">
        <f>(INDEX($D$5:$G$20,MATCH(节奏预期!W48,$C$5:$C$20,0),MATCH(SUBSTITUTE(L$5,"+",""),$D$4:$G$4,0))+IFERROR(INDEX($D$25:$G$25,MATCH(L$5,$D$24:$G$24,0)),0))*节奏预期!E48</f>
        <v>500</v>
      </c>
      <c r="M48" s="161">
        <f>(INDEX($D$5:$G$20,MATCH(节奏预期!X48,$C$5:$C$20,0),MATCH(SUBSTITUTE(M$5,"+",""),$D$4:$G$4,0))+IFERROR(INDEX($D$25:$G$25,MATCH(M$5,$D$24:$G$24,0)),0))*节奏预期!F48</f>
        <v>26250</v>
      </c>
      <c r="N48" s="161">
        <f>(INDEX($D$5:$G$20,MATCH(节奏预期!Y48,$C$5:$C$20,0),MATCH(SUBSTITUTE(N$5,"+",""),$D$4:$G$4,0))+IFERROR(INDEX($D$25:$G$25,MATCH(N$5,$D$24:$G$24,0)),0))*节奏预期!G48</f>
        <v>0</v>
      </c>
      <c r="O48" s="161">
        <f>(INDEX($D$5:$G$20,MATCH(节奏预期!Z48,$C$5:$C$20,0),MATCH(SUBSTITUTE(O$5,"+",""),$D$4:$G$4,0))+IFERROR(INDEX($D$25:$G$25,MATCH(O$5,$D$24:$G$24,0)),0))*节奏预期!H48</f>
        <v>0</v>
      </c>
      <c r="P48" s="161">
        <f>(INDEX($D$5:$G$20,MATCH(节奏预期!AA48,$C$5:$C$20,0),MATCH(SUBSTITUTE(P$5,"+",""),$D$4:$G$4,0))+IFERROR(INDEX($D$25:$G$25,MATCH(P$5,$D$24:$G$24,0)),0))*节奏预期!I48</f>
        <v>0</v>
      </c>
      <c r="Q48" s="161">
        <f>(INDEX($D$5:$G$20,MATCH(节奏预期!AB48,$C$5:$C$20,0),MATCH(SUBSTITUTE(Q$5,"+",""),$D$4:$G$4,0))+IFERROR(INDEX($D$25:$G$25,MATCH(Q$5,$D$24:$G$24,0)),0))*节奏预期!J48</f>
        <v>0</v>
      </c>
      <c r="R48" s="155">
        <f t="shared" si="6"/>
        <v>26750</v>
      </c>
    </row>
    <row r="49" spans="10:18" x14ac:dyDescent="0.15">
      <c r="J49" s="154">
        <f>节奏预期!B49</f>
        <v>120</v>
      </c>
      <c r="K49" s="97">
        <f>节奏预期!D49</f>
        <v>71.230067506391322</v>
      </c>
      <c r="L49" s="161">
        <f>(INDEX($D$5:$G$20,MATCH(节奏预期!W49,$C$5:$C$20,0),MATCH(SUBSTITUTE(L$5,"+",""),$D$4:$G$4,0))+IFERROR(INDEX($D$25:$G$25,MATCH(L$5,$D$24:$G$24,0)),0))*节奏预期!E49</f>
        <v>0</v>
      </c>
      <c r="M49" s="161">
        <f>(INDEX($D$5:$G$20,MATCH(节奏预期!X49,$C$5:$C$20,0),MATCH(SUBSTITUTE(M$5,"+",""),$D$4:$G$4,0))+IFERROR(INDEX($D$25:$G$25,MATCH(M$5,$D$24:$G$24,0)),0))*节奏预期!F49</f>
        <v>26666.666666666664</v>
      </c>
      <c r="N49" s="161">
        <f>(INDEX($D$5:$G$20,MATCH(节奏预期!Y49,$C$5:$C$20,0),MATCH(SUBSTITUTE(N$5,"+",""),$D$4:$G$4,0))+IFERROR(INDEX($D$25:$G$25,MATCH(N$5,$D$24:$G$24,0)),0))*节奏预期!G49</f>
        <v>53333.333333333336</v>
      </c>
      <c r="O49" s="161">
        <f>(INDEX($D$5:$G$20,MATCH(节奏预期!Z49,$C$5:$C$20,0),MATCH(SUBSTITUTE(O$5,"+",""),$D$4:$G$4,0))+IFERROR(INDEX($D$25:$G$25,MATCH(O$5,$D$24:$G$24,0)),0))*节奏预期!H49</f>
        <v>0</v>
      </c>
      <c r="P49" s="161">
        <f>(INDEX($D$5:$G$20,MATCH(节奏预期!AA49,$C$5:$C$20,0),MATCH(SUBSTITUTE(P$5,"+",""),$D$4:$G$4,0))+IFERROR(INDEX($D$25:$G$25,MATCH(P$5,$D$24:$G$24,0)),0))*节奏预期!I49</f>
        <v>0</v>
      </c>
      <c r="Q49" s="161">
        <f>(INDEX($D$5:$G$20,MATCH(节奏预期!AB49,$C$5:$C$20,0),MATCH(SUBSTITUTE(Q$5,"+",""),$D$4:$G$4,0))+IFERROR(INDEX($D$25:$G$25,MATCH(Q$5,$D$24:$G$24,0)),0))*节奏预期!J49</f>
        <v>0</v>
      </c>
      <c r="R49" s="155">
        <f t="shared" si="6"/>
        <v>80000</v>
      </c>
    </row>
    <row r="50" spans="10:18" x14ac:dyDescent="0.15">
      <c r="J50" s="154">
        <f>节奏预期!B50</f>
        <v>150</v>
      </c>
      <c r="K50" s="97">
        <f>节奏预期!D50</f>
        <v>74.456724480300707</v>
      </c>
      <c r="L50" s="161">
        <f>(INDEX($D$5:$G$20,MATCH(节奏预期!W50,$C$5:$C$20,0),MATCH(SUBSTITUTE(L$5,"+",""),$D$4:$G$4,0))+IFERROR(INDEX($D$25:$G$25,MATCH(L$5,$D$24:$G$24,0)),0))*节奏预期!E50</f>
        <v>0</v>
      </c>
      <c r="M50" s="161">
        <f>(INDEX($D$5:$G$20,MATCH(节奏预期!X50,$C$5:$C$20,0),MATCH(SUBSTITUTE(M$5,"+",""),$D$4:$G$4,0))+IFERROR(INDEX($D$25:$G$25,MATCH(M$5,$D$24:$G$24,0)),0))*节奏预期!F50</f>
        <v>10000</v>
      </c>
      <c r="N50" s="161">
        <f>(INDEX($D$5:$G$20,MATCH(节奏预期!Y50,$C$5:$C$20,0),MATCH(SUBSTITUTE(N$5,"+",""),$D$4:$G$4,0))+IFERROR(INDEX($D$25:$G$25,MATCH(N$5,$D$24:$G$24,0)),0))*节奏预期!G50</f>
        <v>150000</v>
      </c>
      <c r="O50" s="161">
        <f>(INDEX($D$5:$G$20,MATCH(节奏预期!Z50,$C$5:$C$20,0),MATCH(SUBSTITUTE(O$5,"+",""),$D$4:$G$4,0))+IFERROR(INDEX($D$25:$G$25,MATCH(O$5,$D$24:$G$24,0)),0))*节奏预期!H50</f>
        <v>0</v>
      </c>
      <c r="P50" s="161">
        <f>(INDEX($D$5:$G$20,MATCH(节奏预期!AA50,$C$5:$C$20,0),MATCH(SUBSTITUTE(P$5,"+",""),$D$4:$G$4,0))+IFERROR(INDEX($D$25:$G$25,MATCH(P$5,$D$24:$G$24,0)),0))*节奏预期!I50</f>
        <v>0</v>
      </c>
      <c r="Q50" s="161">
        <f>(INDEX($D$5:$G$20,MATCH(节奏预期!AB50,$C$5:$C$20,0),MATCH(SUBSTITUTE(Q$5,"+",""),$D$4:$G$4,0))+IFERROR(INDEX($D$25:$G$25,MATCH(Q$5,$D$24:$G$24,0)),0))*节奏预期!J50</f>
        <v>0</v>
      </c>
      <c r="R50" s="155">
        <f t="shared" si="6"/>
        <v>160000</v>
      </c>
    </row>
    <row r="51" spans="10:18" x14ac:dyDescent="0.15">
      <c r="J51" s="154">
        <f>节奏预期!B51</f>
        <v>180</v>
      </c>
      <c r="K51" s="97">
        <f>节奏预期!D51</f>
        <v>77.06778397927944</v>
      </c>
      <c r="L51" s="161">
        <f>(INDEX($D$5:$G$20,MATCH(节奏预期!W51,$C$5:$C$20,0),MATCH(SUBSTITUTE(L$5,"+",""),$D$4:$G$4,0))+IFERROR(INDEX($D$25:$G$25,MATCH(L$5,$D$24:$G$24,0)),0))*节奏预期!E51</f>
        <v>0</v>
      </c>
      <c r="M51" s="161">
        <f>(INDEX($D$5:$G$20,MATCH(节奏预期!X51,$C$5:$C$20,0),MATCH(SUBSTITUTE(M$5,"+",""),$D$4:$G$4,0))+IFERROR(INDEX($D$25:$G$25,MATCH(M$5,$D$24:$G$24,0)),0))*节奏预期!F51</f>
        <v>0</v>
      </c>
      <c r="N51" s="161">
        <f>(INDEX($D$5:$G$20,MATCH(节奏预期!Y51,$C$5:$C$20,0),MATCH(SUBSTITUTE(N$5,"+",""),$D$4:$G$4,0))+IFERROR(INDEX($D$25:$G$25,MATCH(N$5,$D$24:$G$24,0)),0))*节奏预期!G51</f>
        <v>166666.66666666669</v>
      </c>
      <c r="O51" s="161">
        <f>(INDEX($D$5:$G$20,MATCH(节奏预期!Z51,$C$5:$C$20,0),MATCH(SUBSTITUTE(O$5,"+",""),$D$4:$G$4,0))+IFERROR(INDEX($D$25:$G$25,MATCH(O$5,$D$24:$G$24,0)),0))*节奏预期!H51</f>
        <v>46666.666666666672</v>
      </c>
      <c r="P51" s="161">
        <f>(INDEX($D$5:$G$20,MATCH(节奏预期!AA51,$C$5:$C$20,0),MATCH(SUBSTITUTE(P$5,"+",""),$D$4:$G$4,0))+IFERROR(INDEX($D$25:$G$25,MATCH(P$5,$D$24:$G$24,0)),0))*节奏预期!I51</f>
        <v>0</v>
      </c>
      <c r="Q51" s="161">
        <f>(INDEX($D$5:$G$20,MATCH(节奏预期!AB51,$C$5:$C$20,0),MATCH(SUBSTITUTE(Q$5,"+",""),$D$4:$G$4,0))+IFERROR(INDEX($D$25:$G$25,MATCH(Q$5,$D$24:$G$24,0)),0))*节奏预期!J51</f>
        <v>0</v>
      </c>
      <c r="R51" s="155">
        <f t="shared" si="6"/>
        <v>213333.33333333337</v>
      </c>
    </row>
    <row r="52" spans="10:18" x14ac:dyDescent="0.15">
      <c r="J52" s="154">
        <f>节奏预期!B52</f>
        <v>210</v>
      </c>
      <c r="K52" s="97">
        <f>节奏预期!D52</f>
        <v>79.261304112721092</v>
      </c>
      <c r="L52" s="161">
        <f>(INDEX($D$5:$G$20,MATCH(节奏预期!W52,$C$5:$C$20,0),MATCH(SUBSTITUTE(L$5,"+",""),$D$4:$G$4,0))+IFERROR(INDEX($D$25:$G$25,MATCH(L$5,$D$24:$G$24,0)),0))*节奏预期!E52</f>
        <v>0</v>
      </c>
      <c r="M52" s="161">
        <f>(INDEX($D$5:$G$20,MATCH(节奏预期!X52,$C$5:$C$20,0),MATCH(SUBSTITUTE(M$5,"+",""),$D$4:$G$4,0))+IFERROR(INDEX($D$25:$G$25,MATCH(M$5,$D$24:$G$24,0)),0))*节奏预期!F52</f>
        <v>0</v>
      </c>
      <c r="N52" s="161">
        <f>(INDEX($D$5:$G$20,MATCH(节奏预期!Y52,$C$5:$C$20,0),MATCH(SUBSTITUTE(N$5,"+",""),$D$4:$G$4,0))+IFERROR(INDEX($D$25:$G$25,MATCH(N$5,$D$24:$G$24,0)),0))*节奏预期!G52</f>
        <v>83333.333333333328</v>
      </c>
      <c r="O52" s="161">
        <f>(INDEX($D$5:$G$20,MATCH(节奏预期!Z52,$C$5:$C$20,0),MATCH(SUBSTITUTE(O$5,"+",""),$D$4:$G$4,0))+IFERROR(INDEX($D$25:$G$25,MATCH(O$5,$D$24:$G$24,0)),0))*节奏预期!H52</f>
        <v>163333.33333333334</v>
      </c>
      <c r="P52" s="161">
        <f>(INDEX($D$5:$G$20,MATCH(节奏预期!AA52,$C$5:$C$20,0),MATCH(SUBSTITUTE(P$5,"+",""),$D$4:$G$4,0))+IFERROR(INDEX($D$25:$G$25,MATCH(P$5,$D$24:$G$24,0)),0))*节奏预期!I52</f>
        <v>0</v>
      </c>
      <c r="Q52" s="161">
        <f>(INDEX($D$5:$G$20,MATCH(节奏预期!AB52,$C$5:$C$20,0),MATCH(SUBSTITUTE(Q$5,"+",""),$D$4:$G$4,0))+IFERROR(INDEX($D$25:$G$25,MATCH(Q$5,$D$24:$G$24,0)),0))*节奏预期!J52</f>
        <v>0</v>
      </c>
      <c r="R52" s="155">
        <f t="shared" si="6"/>
        <v>246666.66666666669</v>
      </c>
    </row>
    <row r="53" spans="10:18" x14ac:dyDescent="0.15">
      <c r="J53" s="154">
        <f>节奏预期!B53</f>
        <v>240</v>
      </c>
      <c r="K53" s="97">
        <f>节奏预期!D53</f>
        <v>81.216820623674849</v>
      </c>
      <c r="L53" s="161">
        <f>(INDEX($D$5:$G$20,MATCH(节奏预期!W53,$C$5:$C$20,0),MATCH(SUBSTITUTE(L$5,"+",""),$D$4:$G$4,0))+IFERROR(INDEX($D$25:$G$25,MATCH(L$5,$D$24:$G$24,0)),0))*节奏预期!E53</f>
        <v>0</v>
      </c>
      <c r="M53" s="161">
        <f>(INDEX($D$5:$G$20,MATCH(节奏预期!X53,$C$5:$C$20,0),MATCH(SUBSTITUTE(M$5,"+",""),$D$4:$G$4,0))+IFERROR(INDEX($D$25:$G$25,MATCH(M$5,$D$24:$G$24,0)),0))*节奏预期!F53</f>
        <v>0</v>
      </c>
      <c r="N53" s="161">
        <f>(INDEX($D$5:$G$20,MATCH(节奏预期!Y53,$C$5:$C$20,0),MATCH(SUBSTITUTE(N$5,"+",""),$D$4:$G$4,0))+IFERROR(INDEX($D$25:$G$25,MATCH(N$5,$D$24:$G$24,0)),0))*节奏预期!G53</f>
        <v>0</v>
      </c>
      <c r="O53" s="161">
        <f>(INDEX($D$5:$G$20,MATCH(节奏预期!Z53,$C$5:$C$20,0),MATCH(SUBSTITUTE(O$5,"+",""),$D$4:$G$4,0))+IFERROR(INDEX($D$25:$G$25,MATCH(O$5,$D$24:$G$24,0)),0))*节奏预期!H53</f>
        <v>320000</v>
      </c>
      <c r="P53" s="161">
        <f>(INDEX($D$5:$G$20,MATCH(节奏预期!AA53,$C$5:$C$20,0),MATCH(SUBSTITUTE(P$5,"+",""),$D$4:$G$4,0))+IFERROR(INDEX($D$25:$G$25,MATCH(P$5,$D$24:$G$24,0)),0))*节奏预期!I53</f>
        <v>0</v>
      </c>
      <c r="Q53" s="161">
        <f>(INDEX($D$5:$G$20,MATCH(节奏预期!AB53,$C$5:$C$20,0),MATCH(SUBSTITUTE(Q$5,"+",""),$D$4:$G$4,0))+IFERROR(INDEX($D$25:$G$25,MATCH(Q$5,$D$24:$G$24,0)),0))*节奏预期!J53</f>
        <v>0</v>
      </c>
      <c r="R53" s="155">
        <f t="shared" si="6"/>
        <v>320000</v>
      </c>
    </row>
    <row r="54" spans="10:18" x14ac:dyDescent="0.15">
      <c r="J54" s="154">
        <f>节奏预期!B54</f>
        <v>270</v>
      </c>
      <c r="K54" s="97">
        <f>节奏预期!D54</f>
        <v>82.916268958926821</v>
      </c>
      <c r="L54" s="161">
        <f>(INDEX($D$5:$G$20,MATCH(节奏预期!W54,$C$5:$C$20,0),MATCH(SUBSTITUTE(L$5,"+",""),$D$4:$G$4,0))+IFERROR(INDEX($D$25:$G$25,MATCH(L$5,$D$24:$G$24,0)),0))*节奏预期!E54</f>
        <v>0</v>
      </c>
      <c r="M54" s="161">
        <f>(INDEX($D$5:$G$20,MATCH(节奏预期!X54,$C$5:$C$20,0),MATCH(SUBSTITUTE(M$5,"+",""),$D$4:$G$4,0))+IFERROR(INDEX($D$25:$G$25,MATCH(M$5,$D$24:$G$24,0)),0))*节奏预期!F54</f>
        <v>0</v>
      </c>
      <c r="N54" s="161">
        <f>(INDEX($D$5:$G$20,MATCH(节奏预期!Y54,$C$5:$C$20,0),MATCH(SUBSTITUTE(N$5,"+",""),$D$4:$G$4,0))+IFERROR(INDEX($D$25:$G$25,MATCH(N$5,$D$24:$G$24,0)),0))*节奏预期!G54</f>
        <v>0</v>
      </c>
      <c r="O54" s="161">
        <f>(INDEX($D$5:$G$20,MATCH(节奏预期!Z54,$C$5:$C$20,0),MATCH(SUBSTITUTE(O$5,"+",""),$D$4:$G$4,0))+IFERROR(INDEX($D$25:$G$25,MATCH(O$5,$D$24:$G$24,0)),0))*节奏预期!H54</f>
        <v>300000</v>
      </c>
      <c r="P54" s="161">
        <f>(INDEX($D$5:$G$20,MATCH(节奏预期!AA54,$C$5:$C$20,0),MATCH(SUBSTITUTE(P$5,"+",""),$D$4:$G$4,0))+IFERROR(INDEX($D$25:$G$25,MATCH(P$5,$D$24:$G$24,0)),0))*节奏预期!I54</f>
        <v>45000</v>
      </c>
      <c r="Q54" s="161">
        <f>(INDEX($D$5:$G$20,MATCH(节奏预期!AB54,$C$5:$C$20,0),MATCH(SUBSTITUTE(Q$5,"+",""),$D$4:$G$4,0))+IFERROR(INDEX($D$25:$G$25,MATCH(Q$5,$D$24:$G$24,0)),0))*节奏预期!J54</f>
        <v>0</v>
      </c>
      <c r="R54" s="155">
        <f t="shared" si="6"/>
        <v>345000</v>
      </c>
    </row>
    <row r="55" spans="10:18" x14ac:dyDescent="0.15">
      <c r="J55" s="154">
        <f>节奏预期!B55</f>
        <v>300</v>
      </c>
      <c r="K55" s="97">
        <f>节奏预期!D55</f>
        <v>84.427173250438543</v>
      </c>
      <c r="L55" s="161">
        <f>(INDEX($D$5:$G$20,MATCH(节奏预期!W55,$C$5:$C$20,0),MATCH(SUBSTITUTE(L$5,"+",""),$D$4:$G$4,0))+IFERROR(INDEX($D$25:$G$25,MATCH(L$5,$D$24:$G$24,0)),0))*节奏预期!E55</f>
        <v>0</v>
      </c>
      <c r="M55" s="161">
        <f>(INDEX($D$5:$G$20,MATCH(节奏预期!X55,$C$5:$C$20,0),MATCH(SUBSTITUTE(M$5,"+",""),$D$4:$G$4,0))+IFERROR(INDEX($D$25:$G$25,MATCH(M$5,$D$24:$G$24,0)),0))*节奏预期!F55</f>
        <v>0</v>
      </c>
      <c r="N55" s="161">
        <f>(INDEX($D$5:$G$20,MATCH(节奏预期!Y55,$C$5:$C$20,0),MATCH(SUBSTITUTE(N$5,"+",""),$D$4:$G$4,0))+IFERROR(INDEX($D$25:$G$25,MATCH(N$5,$D$24:$G$24,0)),0))*节奏预期!G55</f>
        <v>0</v>
      </c>
      <c r="O55" s="161">
        <f>(INDEX($D$5:$G$20,MATCH(节奏预期!Z55,$C$5:$C$20,0),MATCH(SUBSTITUTE(O$5,"+",""),$D$4:$G$4,0))+IFERROR(INDEX($D$25:$G$25,MATCH(O$5,$D$24:$G$24,0)),0))*节奏预期!H55</f>
        <v>280000</v>
      </c>
      <c r="P55" s="161">
        <f>(INDEX($D$5:$G$20,MATCH(节奏预期!AA55,$C$5:$C$20,0),MATCH(SUBSTITUTE(P$5,"+",""),$D$4:$G$4,0))+IFERROR(INDEX($D$25:$G$25,MATCH(P$5,$D$24:$G$24,0)),0))*节奏预期!I55</f>
        <v>90000</v>
      </c>
      <c r="Q55" s="161">
        <f>(INDEX($D$5:$G$20,MATCH(节奏预期!AB55,$C$5:$C$20,0),MATCH(SUBSTITUTE(Q$5,"+",""),$D$4:$G$4,0))+IFERROR(INDEX($D$25:$G$25,MATCH(Q$5,$D$24:$G$24,0)),0))*节奏预期!J55</f>
        <v>0</v>
      </c>
      <c r="R55" s="155">
        <f t="shared" si="6"/>
        <v>370000</v>
      </c>
    </row>
    <row r="56" spans="10:18" x14ac:dyDescent="0.15">
      <c r="J56" s="154">
        <f>节奏预期!B56</f>
        <v>330</v>
      </c>
      <c r="K56" s="97">
        <f>节奏预期!D56</f>
        <v>85.820415145982849</v>
      </c>
      <c r="L56" s="161">
        <f>(INDEX($D$5:$G$20,MATCH(节奏预期!W56,$C$5:$C$20,0),MATCH(SUBSTITUTE(L$5,"+",""),$D$4:$G$4,0))+IFERROR(INDEX($D$25:$G$25,MATCH(L$5,$D$24:$G$24,0)),0))*节奏预期!E56</f>
        <v>0</v>
      </c>
      <c r="M56" s="161">
        <f>(INDEX($D$5:$G$20,MATCH(节奏预期!X56,$C$5:$C$20,0),MATCH(SUBSTITUTE(M$5,"+",""),$D$4:$G$4,0))+IFERROR(INDEX($D$25:$G$25,MATCH(M$5,$D$24:$G$24,0)),0))*节奏预期!F56</f>
        <v>0</v>
      </c>
      <c r="N56" s="161">
        <f>(INDEX($D$5:$G$20,MATCH(节奏预期!Y56,$C$5:$C$20,0),MATCH(SUBSTITUTE(N$5,"+",""),$D$4:$G$4,0))+IFERROR(INDEX($D$25:$G$25,MATCH(N$5,$D$24:$G$24,0)),0))*节奏预期!G56</f>
        <v>0</v>
      </c>
      <c r="O56" s="161">
        <f>(INDEX($D$5:$G$20,MATCH(节奏预期!Z56,$C$5:$C$20,0),MATCH(SUBSTITUTE(O$5,"+",""),$D$4:$G$4,0))+IFERROR(INDEX($D$25:$G$25,MATCH(O$5,$D$24:$G$24,0)),0))*节奏预期!H56</f>
        <v>292500</v>
      </c>
      <c r="P56" s="161">
        <f>(INDEX($D$5:$G$20,MATCH(节奏预期!AA56,$C$5:$C$20,0),MATCH(SUBSTITUTE(P$5,"+",""),$D$4:$G$4,0))+IFERROR(INDEX($D$25:$G$25,MATCH(P$5,$D$24:$G$24,0)),0))*节奏预期!I56</f>
        <v>157500</v>
      </c>
      <c r="Q56" s="161">
        <f>(INDEX($D$5:$G$20,MATCH(节奏预期!AB56,$C$5:$C$20,0),MATCH(SUBSTITUTE(Q$5,"+",""),$D$4:$G$4,0))+IFERROR(INDEX($D$25:$G$25,MATCH(Q$5,$D$24:$G$24,0)),0))*节奏预期!J56</f>
        <v>0</v>
      </c>
      <c r="R56" s="155">
        <f t="shared" si="6"/>
        <v>450000</v>
      </c>
    </row>
    <row r="57" spans="10:18" x14ac:dyDescent="0.15">
      <c r="J57" s="154">
        <f>节奏预期!B57</f>
        <v>360</v>
      </c>
      <c r="K57" s="97">
        <f>节奏预期!D57</f>
        <v>87.064762367263285</v>
      </c>
      <c r="L57" s="161">
        <f>(INDEX($D$5:$G$20,MATCH(节奏预期!W57,$C$5:$C$20,0),MATCH(SUBSTITUTE(L$5,"+",""),$D$4:$G$4,0))+IFERROR(INDEX($D$25:$G$25,MATCH(L$5,$D$24:$G$24,0)),0))*节奏预期!E57</f>
        <v>0</v>
      </c>
      <c r="M57" s="161">
        <f>(INDEX($D$5:$G$20,MATCH(节奏预期!X57,$C$5:$C$20,0),MATCH(SUBSTITUTE(M$5,"+",""),$D$4:$G$4,0))+IFERROR(INDEX($D$25:$G$25,MATCH(M$5,$D$24:$G$24,0)),0))*节奏预期!F57</f>
        <v>0</v>
      </c>
      <c r="N57" s="161">
        <f>(INDEX($D$5:$G$20,MATCH(节奏预期!Y57,$C$5:$C$20,0),MATCH(SUBSTITUTE(N$5,"+",""),$D$4:$G$4,0))+IFERROR(INDEX($D$25:$G$25,MATCH(N$5,$D$24:$G$24,0)),0))*节奏预期!G57</f>
        <v>0</v>
      </c>
      <c r="O57" s="161">
        <f>(INDEX($D$5:$G$20,MATCH(节奏预期!Z57,$C$5:$C$20,0),MATCH(SUBSTITUTE(O$5,"+",""),$D$4:$G$4,0))+IFERROR(INDEX($D$25:$G$25,MATCH(O$5,$D$24:$G$24,0)),0))*节奏预期!H57</f>
        <v>270000</v>
      </c>
      <c r="P57" s="161">
        <f>(INDEX($D$5:$G$20,MATCH(节奏预期!AA57,$C$5:$C$20,0),MATCH(SUBSTITUTE(P$5,"+",""),$D$4:$G$4,0))+IFERROR(INDEX($D$25:$G$25,MATCH(P$5,$D$24:$G$24,0)),0))*节奏预期!I57</f>
        <v>210000</v>
      </c>
      <c r="Q57" s="161">
        <f>(INDEX($D$5:$G$20,MATCH(节奏预期!AB57,$C$5:$C$20,0),MATCH(SUBSTITUTE(Q$5,"+",""),$D$4:$G$4,0))+IFERROR(INDEX($D$25:$G$25,MATCH(Q$5,$D$24:$G$24,0)),0))*节奏预期!J57</f>
        <v>0</v>
      </c>
      <c r="R57" s="155">
        <f t="shared" si="6"/>
        <v>480000</v>
      </c>
    </row>
    <row r="58" spans="10:18" x14ac:dyDescent="0.15">
      <c r="J58" s="154">
        <f>节奏预期!B58</f>
        <v>390</v>
      </c>
      <c r="K58" s="97">
        <f>节奏预期!D58</f>
        <v>88.193498203421839</v>
      </c>
      <c r="L58" s="161">
        <f>(INDEX($D$5:$G$20,MATCH(节奏预期!W58,$C$5:$C$20,0),MATCH(SUBSTITUTE(L$5,"+",""),$D$4:$G$4,0))+IFERROR(INDEX($D$25:$G$25,MATCH(L$5,$D$24:$G$24,0)),0))*节奏预期!E58</f>
        <v>0</v>
      </c>
      <c r="M58" s="161">
        <f>(INDEX($D$5:$G$20,MATCH(节奏预期!X58,$C$5:$C$20,0),MATCH(SUBSTITUTE(M$5,"+",""),$D$4:$G$4,0))+IFERROR(INDEX($D$25:$G$25,MATCH(M$5,$D$24:$G$24,0)),0))*节奏预期!F58</f>
        <v>0</v>
      </c>
      <c r="N58" s="161">
        <f>(INDEX($D$5:$G$20,MATCH(节奏预期!Y58,$C$5:$C$20,0),MATCH(SUBSTITUTE(N$5,"+",""),$D$4:$G$4,0))+IFERROR(INDEX($D$25:$G$25,MATCH(N$5,$D$24:$G$24,0)),0))*节奏预期!G58</f>
        <v>0</v>
      </c>
      <c r="O58" s="161">
        <f>(INDEX($D$5:$G$20,MATCH(节奏预期!Z58,$C$5:$C$20,0),MATCH(SUBSTITUTE(O$5,"+",""),$D$4:$G$4,0))+IFERROR(INDEX($D$25:$G$25,MATCH(O$5,$D$24:$G$24,0)),0))*节奏预期!H58</f>
        <v>247500</v>
      </c>
      <c r="P58" s="161">
        <f>(INDEX($D$5:$G$20,MATCH(节奏预期!AA58,$C$5:$C$20,0),MATCH(SUBSTITUTE(P$5,"+",""),$D$4:$G$4,0))+IFERROR(INDEX($D$25:$G$25,MATCH(P$5,$D$24:$G$24,0)),0))*节奏预期!I58</f>
        <v>262500</v>
      </c>
      <c r="Q58" s="161">
        <f>(INDEX($D$5:$G$20,MATCH(节奏预期!AB58,$C$5:$C$20,0),MATCH(SUBSTITUTE(Q$5,"+",""),$D$4:$G$4,0))+IFERROR(INDEX($D$25:$G$25,MATCH(Q$5,$D$24:$G$24,0)),0))*节奏预期!J58</f>
        <v>0</v>
      </c>
      <c r="R58" s="155">
        <f t="shared" si="6"/>
        <v>510000</v>
      </c>
    </row>
    <row r="59" spans="10:18" x14ac:dyDescent="0.15">
      <c r="J59" s="154">
        <f>节奏预期!B59</f>
        <v>420</v>
      </c>
      <c r="K59" s="97">
        <f>节奏预期!D59</f>
        <v>89.311817863093353</v>
      </c>
      <c r="L59" s="161">
        <f>(INDEX($D$5:$G$20,MATCH(节奏预期!W59,$C$5:$C$20,0),MATCH(SUBSTITUTE(L$5,"+",""),$D$4:$G$4,0))+IFERROR(INDEX($D$25:$G$25,MATCH(L$5,$D$24:$G$24,0)),0))*节奏预期!E59</f>
        <v>0</v>
      </c>
      <c r="M59" s="161">
        <f>(INDEX($D$5:$G$20,MATCH(节奏预期!X59,$C$5:$C$20,0),MATCH(SUBSTITUTE(M$5,"+",""),$D$4:$G$4,0))+IFERROR(INDEX($D$25:$G$25,MATCH(M$5,$D$24:$G$24,0)),0))*节奏预期!F59</f>
        <v>0</v>
      </c>
      <c r="N59" s="161">
        <f>(INDEX($D$5:$G$20,MATCH(节奏预期!Y59,$C$5:$C$20,0),MATCH(SUBSTITUTE(N$5,"+",""),$D$4:$G$4,0))+IFERROR(INDEX($D$25:$G$25,MATCH(N$5,$D$24:$G$24,0)),0))*节奏预期!G59</f>
        <v>0</v>
      </c>
      <c r="O59" s="161">
        <f>(INDEX($D$5:$G$20,MATCH(节奏预期!Z59,$C$5:$C$20,0),MATCH(SUBSTITUTE(O$5,"+",""),$D$4:$G$4,0))+IFERROR(INDEX($D$25:$G$25,MATCH(O$5,$D$24:$G$24,0)),0))*节奏预期!H59</f>
        <v>225000</v>
      </c>
      <c r="P59" s="161">
        <f>(INDEX($D$5:$G$20,MATCH(节奏预期!AA59,$C$5:$C$20,0),MATCH(SUBSTITUTE(P$5,"+",""),$D$4:$G$4,0))+IFERROR(INDEX($D$25:$G$25,MATCH(P$5,$D$24:$G$24,0)),0))*节奏预期!I59</f>
        <v>315000</v>
      </c>
      <c r="Q59" s="161">
        <f>(INDEX($D$5:$G$20,MATCH(节奏预期!AB59,$C$5:$C$20,0),MATCH(SUBSTITUTE(Q$5,"+",""),$D$4:$G$4,0))+IFERROR(INDEX($D$25:$G$25,MATCH(Q$5,$D$24:$G$24,0)),0))*节奏预期!J59</f>
        <v>0</v>
      </c>
      <c r="R59" s="155">
        <f t="shared" si="6"/>
        <v>540000</v>
      </c>
    </row>
    <row r="60" spans="10:18" x14ac:dyDescent="0.15">
      <c r="J60" s="154">
        <f>节奏预期!B60</f>
        <v>450</v>
      </c>
      <c r="K60" s="97">
        <f>节奏预期!D60</f>
        <v>90.376688320649265</v>
      </c>
      <c r="L60" s="161">
        <f>(INDEX($D$5:$G$20,MATCH(节奏预期!W60,$C$5:$C$20,0),MATCH(SUBSTITUTE(L$5,"+",""),$D$4:$G$4,0))+IFERROR(INDEX($D$25:$G$25,MATCH(L$5,$D$24:$G$24,0)),0))*节奏预期!E60</f>
        <v>0</v>
      </c>
      <c r="M60" s="161">
        <f>(INDEX($D$5:$G$20,MATCH(节奏预期!X60,$C$5:$C$20,0),MATCH(SUBSTITUTE(M$5,"+",""),$D$4:$G$4,0))+IFERROR(INDEX($D$25:$G$25,MATCH(M$5,$D$24:$G$24,0)),0))*节奏预期!F60</f>
        <v>0</v>
      </c>
      <c r="N60" s="161">
        <f>(INDEX($D$5:$G$20,MATCH(节奏预期!Y60,$C$5:$C$20,0),MATCH(SUBSTITUTE(N$5,"+",""),$D$4:$G$4,0))+IFERROR(INDEX($D$25:$G$25,MATCH(N$5,$D$24:$G$24,0)),0))*节奏预期!G60</f>
        <v>0</v>
      </c>
      <c r="O60" s="161">
        <f>(INDEX($D$5:$G$20,MATCH(节奏预期!Z60,$C$5:$C$20,0),MATCH(SUBSTITUTE(O$5,"+",""),$D$4:$G$4,0))+IFERROR(INDEX($D$25:$G$25,MATCH(O$5,$D$24:$G$24,0)),0))*节奏预期!H60</f>
        <v>202500</v>
      </c>
      <c r="P60" s="161">
        <f>(INDEX($D$5:$G$20,MATCH(节奏预期!AA60,$C$5:$C$20,0),MATCH(SUBSTITUTE(P$5,"+",""),$D$4:$G$4,0))+IFERROR(INDEX($D$25:$G$25,MATCH(P$5,$D$24:$G$24,0)),0))*节奏预期!I60</f>
        <v>367500</v>
      </c>
      <c r="Q60" s="161">
        <f>(INDEX($D$5:$G$20,MATCH(节奏预期!AB60,$C$5:$C$20,0),MATCH(SUBSTITUTE(Q$5,"+",""),$D$4:$G$4,0))+IFERROR(INDEX($D$25:$G$25,MATCH(Q$5,$D$24:$G$24,0)),0))*节奏预期!J60</f>
        <v>0</v>
      </c>
      <c r="R60" s="155">
        <f t="shared" si="6"/>
        <v>570000</v>
      </c>
    </row>
    <row r="61" spans="10:18" x14ac:dyDescent="0.15">
      <c r="J61" s="154">
        <f>节奏预期!B61</f>
        <v>480</v>
      </c>
      <c r="K61" s="97">
        <f>节奏预期!D61</f>
        <v>91.317295791340641</v>
      </c>
      <c r="L61" s="161">
        <f>(INDEX($D$5:$G$20,MATCH(节奏预期!W61,$C$5:$C$20,0),MATCH(SUBSTITUTE(L$5,"+",""),$D$4:$G$4,0))+IFERROR(INDEX($D$25:$G$25,MATCH(L$5,$D$24:$G$24,0)),0))*节奏预期!E61</f>
        <v>0</v>
      </c>
      <c r="M61" s="161">
        <f>(INDEX($D$5:$G$20,MATCH(节奏预期!X61,$C$5:$C$20,0),MATCH(SUBSTITUTE(M$5,"+",""),$D$4:$G$4,0))+IFERROR(INDEX($D$25:$G$25,MATCH(M$5,$D$24:$G$24,0)),0))*节奏预期!F61</f>
        <v>0</v>
      </c>
      <c r="N61" s="161">
        <f>(INDEX($D$5:$G$20,MATCH(节奏预期!Y61,$C$5:$C$20,0),MATCH(SUBSTITUTE(N$5,"+",""),$D$4:$G$4,0))+IFERROR(INDEX($D$25:$G$25,MATCH(N$5,$D$24:$G$24,0)),0))*节奏预期!G61</f>
        <v>0</v>
      </c>
      <c r="O61" s="161">
        <f>(INDEX($D$5:$G$20,MATCH(节奏预期!Z61,$C$5:$C$20,0),MATCH(SUBSTITUTE(O$5,"+",""),$D$4:$G$4,0))+IFERROR(INDEX($D$25:$G$25,MATCH(O$5,$D$24:$G$24,0)),0))*节奏预期!H61</f>
        <v>180000</v>
      </c>
      <c r="P61" s="161">
        <f>(INDEX($D$5:$G$20,MATCH(节奏预期!AA61,$C$5:$C$20,0),MATCH(SUBSTITUTE(P$5,"+",""),$D$4:$G$4,0))+IFERROR(INDEX($D$25:$G$25,MATCH(P$5,$D$24:$G$24,0)),0))*节奏预期!I61</f>
        <v>420000</v>
      </c>
      <c r="Q61" s="161">
        <f>(INDEX($D$5:$G$20,MATCH(节奏预期!AB61,$C$5:$C$20,0),MATCH(SUBSTITUTE(Q$5,"+",""),$D$4:$G$4,0))+IFERROR(INDEX($D$25:$G$25,MATCH(Q$5,$D$24:$G$24,0)),0))*节奏预期!J61</f>
        <v>0</v>
      </c>
      <c r="R61" s="155">
        <f t="shared" si="6"/>
        <v>600000</v>
      </c>
    </row>
    <row r="62" spans="10:18" x14ac:dyDescent="0.15">
      <c r="J62" s="154">
        <f>节奏预期!B62</f>
        <v>510</v>
      </c>
      <c r="K62" s="97">
        <f>节奏预期!D62</f>
        <v>92.213794536883725</v>
      </c>
      <c r="L62" s="161">
        <f>(INDEX($D$5:$G$20,MATCH(节奏预期!W62,$C$5:$C$20,0),MATCH(SUBSTITUTE(L$5,"+",""),$D$4:$G$4,0))+IFERROR(INDEX($D$25:$G$25,MATCH(L$5,$D$24:$G$24,0)),0))*节奏预期!E62</f>
        <v>0</v>
      </c>
      <c r="M62" s="161">
        <f>(INDEX($D$5:$G$20,MATCH(节奏预期!X62,$C$5:$C$20,0),MATCH(SUBSTITUTE(M$5,"+",""),$D$4:$G$4,0))+IFERROR(INDEX($D$25:$G$25,MATCH(M$5,$D$24:$G$24,0)),0))*节奏预期!F62</f>
        <v>0</v>
      </c>
      <c r="N62" s="161">
        <f>(INDEX($D$5:$G$20,MATCH(节奏预期!Y62,$C$5:$C$20,0),MATCH(SUBSTITUTE(N$5,"+",""),$D$4:$G$4,0))+IFERROR(INDEX($D$25:$G$25,MATCH(N$5,$D$24:$G$24,0)),0))*节奏预期!G62</f>
        <v>0</v>
      </c>
      <c r="O62" s="161">
        <f>(INDEX($D$5:$G$20,MATCH(节奏预期!Z62,$C$5:$C$20,0),MATCH(SUBSTITUTE(O$5,"+",""),$D$4:$G$4,0))+IFERROR(INDEX($D$25:$G$25,MATCH(O$5,$D$24:$G$24,0)),0))*节奏预期!H62</f>
        <v>175000</v>
      </c>
      <c r="P62" s="161">
        <f>(INDEX($D$5:$G$20,MATCH(节奏预期!AA62,$C$5:$C$20,0),MATCH(SUBSTITUTE(P$5,"+",""),$D$4:$G$4,0))+IFERROR(INDEX($D$25:$G$25,MATCH(P$5,$D$24:$G$24,0)),0))*节奏预期!I62</f>
        <v>540000</v>
      </c>
      <c r="Q62" s="161">
        <f>(INDEX($D$5:$G$20,MATCH(节奏预期!AB62,$C$5:$C$20,0),MATCH(SUBSTITUTE(Q$5,"+",""),$D$4:$G$4,0))+IFERROR(INDEX($D$25:$G$25,MATCH(Q$5,$D$24:$G$24,0)),0))*节奏预期!J62</f>
        <v>0</v>
      </c>
      <c r="R62" s="155">
        <f t="shared" si="6"/>
        <v>715000</v>
      </c>
    </row>
    <row r="63" spans="10:18" x14ac:dyDescent="0.15">
      <c r="J63" s="154">
        <f>节奏预期!B63</f>
        <v>540</v>
      </c>
      <c r="K63" s="97">
        <f>节奏预期!D63</f>
        <v>93.043666179806593</v>
      </c>
      <c r="L63" s="161">
        <f>(INDEX($D$5:$G$20,MATCH(节奏预期!W63,$C$5:$C$20,0),MATCH(SUBSTITUTE(L$5,"+",""),$D$4:$G$4,0))+IFERROR(INDEX($D$25:$G$25,MATCH(L$5,$D$24:$G$24,0)),0))*节奏预期!E63</f>
        <v>0</v>
      </c>
      <c r="M63" s="161">
        <f>(INDEX($D$5:$G$20,MATCH(节奏预期!X63,$C$5:$C$20,0),MATCH(SUBSTITUTE(M$5,"+",""),$D$4:$G$4,0))+IFERROR(INDEX($D$25:$G$25,MATCH(M$5,$D$24:$G$24,0)),0))*节奏预期!F63</f>
        <v>0</v>
      </c>
      <c r="N63" s="161">
        <f>(INDEX($D$5:$G$20,MATCH(节奏预期!Y63,$C$5:$C$20,0),MATCH(SUBSTITUTE(N$5,"+",""),$D$4:$G$4,0))+IFERROR(INDEX($D$25:$G$25,MATCH(N$5,$D$24:$G$24,0)),0))*节奏预期!G63</f>
        <v>0</v>
      </c>
      <c r="O63" s="161">
        <f>(INDEX($D$5:$G$20,MATCH(节奏预期!Z63,$C$5:$C$20,0),MATCH(SUBSTITUTE(O$5,"+",""),$D$4:$G$4,0))+IFERROR(INDEX($D$25:$G$25,MATCH(O$5,$D$24:$G$24,0)),0))*节奏预期!H63</f>
        <v>150000</v>
      </c>
      <c r="P63" s="161">
        <f>(INDEX($D$5:$G$20,MATCH(节奏预期!AA63,$C$5:$C$20,0),MATCH(SUBSTITUTE(P$5,"+",""),$D$4:$G$4,0))+IFERROR(INDEX($D$25:$G$25,MATCH(P$5,$D$24:$G$24,0)),0))*节奏预期!I63</f>
        <v>600000</v>
      </c>
      <c r="Q63" s="161">
        <f>(INDEX($D$5:$G$20,MATCH(节奏预期!AB63,$C$5:$C$20,0),MATCH(SUBSTITUTE(Q$5,"+",""),$D$4:$G$4,0))+IFERROR(INDEX($D$25:$G$25,MATCH(Q$5,$D$24:$G$24,0)),0))*节奏预期!J63</f>
        <v>0</v>
      </c>
      <c r="R63" s="155">
        <f t="shared" si="6"/>
        <v>750000</v>
      </c>
    </row>
    <row r="64" spans="10:18" x14ac:dyDescent="0.15">
      <c r="J64" s="154">
        <f>节奏预期!B64</f>
        <v>570</v>
      </c>
      <c r="K64" s="97">
        <f>节奏预期!D64</f>
        <v>93.834012268349923</v>
      </c>
      <c r="L64" s="161">
        <f>(INDEX($D$5:$G$20,MATCH(节奏预期!W64,$C$5:$C$20,0),MATCH(SUBSTITUTE(L$5,"+",""),$D$4:$G$4,0))+IFERROR(INDEX($D$25:$G$25,MATCH(L$5,$D$24:$G$24,0)),0))*节奏预期!E64</f>
        <v>0</v>
      </c>
      <c r="M64" s="161">
        <f>(INDEX($D$5:$G$20,MATCH(节奏预期!X64,$C$5:$C$20,0),MATCH(SUBSTITUTE(M$5,"+",""),$D$4:$G$4,0))+IFERROR(INDEX($D$25:$G$25,MATCH(M$5,$D$24:$G$24,0)),0))*节奏预期!F64</f>
        <v>0</v>
      </c>
      <c r="N64" s="161">
        <f>(INDEX($D$5:$G$20,MATCH(节奏预期!Y64,$C$5:$C$20,0),MATCH(SUBSTITUTE(N$5,"+",""),$D$4:$G$4,0))+IFERROR(INDEX($D$25:$G$25,MATCH(N$5,$D$24:$G$24,0)),0))*节奏预期!G64</f>
        <v>0</v>
      </c>
      <c r="O64" s="161">
        <f>(INDEX($D$5:$G$20,MATCH(节奏预期!Z64,$C$5:$C$20,0),MATCH(SUBSTITUTE(O$5,"+",""),$D$4:$G$4,0))+IFERROR(INDEX($D$25:$G$25,MATCH(O$5,$D$24:$G$24,0)),0))*节奏预期!H64</f>
        <v>125000</v>
      </c>
      <c r="P64" s="161">
        <f>(INDEX($D$5:$G$20,MATCH(节奏预期!AA64,$C$5:$C$20,0),MATCH(SUBSTITUTE(P$5,"+",""),$D$4:$G$4,0))+IFERROR(INDEX($D$25:$G$25,MATCH(P$5,$D$24:$G$24,0)),0))*节奏预期!I64</f>
        <v>660000</v>
      </c>
      <c r="Q64" s="161">
        <f>(INDEX($D$5:$G$20,MATCH(节奏预期!AB64,$C$5:$C$20,0),MATCH(SUBSTITUTE(Q$5,"+",""),$D$4:$G$4,0))+IFERROR(INDEX($D$25:$G$25,MATCH(Q$5,$D$24:$G$24,0)),0))*节奏预期!J64</f>
        <v>0</v>
      </c>
      <c r="R64" s="155">
        <f t="shared" si="6"/>
        <v>785000</v>
      </c>
    </row>
    <row r="65" spans="10:18" x14ac:dyDescent="0.15">
      <c r="J65" s="154">
        <f>节奏预期!B65</f>
        <v>600</v>
      </c>
      <c r="K65" s="97">
        <f>节奏预期!D65</f>
        <v>94.566182978175902</v>
      </c>
      <c r="L65" s="161">
        <f>(INDEX($D$5:$G$20,MATCH(节奏预期!W65,$C$5:$C$20,0),MATCH(SUBSTITUTE(L$5,"+",""),$D$4:$G$4,0))+IFERROR(INDEX($D$25:$G$25,MATCH(L$5,$D$24:$G$24,0)),0))*节奏预期!E65</f>
        <v>0</v>
      </c>
      <c r="M65" s="161">
        <f>(INDEX($D$5:$G$20,MATCH(节奏预期!X65,$C$5:$C$20,0),MATCH(SUBSTITUTE(M$5,"+",""),$D$4:$G$4,0))+IFERROR(INDEX($D$25:$G$25,MATCH(M$5,$D$24:$G$24,0)),0))*节奏预期!F65</f>
        <v>0</v>
      </c>
      <c r="N65" s="161">
        <f>(INDEX($D$5:$G$20,MATCH(节奏预期!Y65,$C$5:$C$20,0),MATCH(SUBSTITUTE(N$5,"+",""),$D$4:$G$4,0))+IFERROR(INDEX($D$25:$G$25,MATCH(N$5,$D$24:$G$24,0)),0))*节奏预期!G65</f>
        <v>0</v>
      </c>
      <c r="O65" s="161">
        <f>(INDEX($D$5:$G$20,MATCH(节奏预期!Z65,$C$5:$C$20,0),MATCH(SUBSTITUTE(O$5,"+",""),$D$4:$G$4,0))+IFERROR(INDEX($D$25:$G$25,MATCH(O$5,$D$24:$G$24,0)),0))*节奏预期!H65</f>
        <v>100000</v>
      </c>
      <c r="P65" s="161">
        <f>(INDEX($D$5:$G$20,MATCH(节奏预期!AA65,$C$5:$C$20,0),MATCH(SUBSTITUTE(P$5,"+",""),$D$4:$G$4,0))+IFERROR(INDEX($D$25:$G$25,MATCH(P$5,$D$24:$G$24,0)),0))*节奏预期!I65</f>
        <v>720000</v>
      </c>
      <c r="Q65" s="161">
        <f>(INDEX($D$5:$G$20,MATCH(节奏预期!AB65,$C$5:$C$20,0),MATCH(SUBSTITUTE(Q$5,"+",""),$D$4:$G$4,0))+IFERROR(INDEX($D$25:$G$25,MATCH(Q$5,$D$24:$G$24,0)),0))*节奏预期!J65</f>
        <v>0</v>
      </c>
      <c r="R65" s="155">
        <f t="shared" si="6"/>
        <v>820000</v>
      </c>
    </row>
    <row r="66" spans="10:18" x14ac:dyDescent="0.15">
      <c r="J66" s="154">
        <f>节奏预期!B66</f>
        <v>630</v>
      </c>
      <c r="K66" s="97">
        <f>节奏预期!D66</f>
        <v>95.27615549231848</v>
      </c>
      <c r="L66" s="161">
        <f>(INDEX($D$5:$G$20,MATCH(节奏预期!W66,$C$5:$C$20,0),MATCH(SUBSTITUTE(L$5,"+",""),$D$4:$G$4,0))+IFERROR(INDEX($D$25:$G$25,MATCH(L$5,$D$24:$G$24,0)),0))*节奏预期!E66</f>
        <v>0</v>
      </c>
      <c r="M66" s="161">
        <f>(INDEX($D$5:$G$20,MATCH(节奏预期!X66,$C$5:$C$20,0),MATCH(SUBSTITUTE(M$5,"+",""),$D$4:$G$4,0))+IFERROR(INDEX($D$25:$G$25,MATCH(M$5,$D$24:$G$24,0)),0))*节奏预期!F66</f>
        <v>0</v>
      </c>
      <c r="N66" s="161">
        <f>(INDEX($D$5:$G$20,MATCH(节奏预期!Y66,$C$5:$C$20,0),MATCH(SUBSTITUTE(N$5,"+",""),$D$4:$G$4,0))+IFERROR(INDEX($D$25:$G$25,MATCH(N$5,$D$24:$G$24,0)),0))*节奏预期!G66</f>
        <v>0</v>
      </c>
      <c r="O66" s="161">
        <f>(INDEX($D$5:$G$20,MATCH(节奏预期!Z66,$C$5:$C$20,0),MATCH(SUBSTITUTE(O$5,"+",""),$D$4:$G$4,0))+IFERROR(INDEX($D$25:$G$25,MATCH(O$5,$D$24:$G$24,0)),0))*节奏预期!H66</f>
        <v>75000</v>
      </c>
      <c r="P66" s="161">
        <f>(INDEX($D$5:$G$20,MATCH(节奏预期!AA66,$C$5:$C$20,0),MATCH(SUBSTITUTE(P$5,"+",""),$D$4:$G$4,0))+IFERROR(INDEX($D$25:$G$25,MATCH(P$5,$D$24:$G$24,0)),0))*节奏预期!I66</f>
        <v>780000</v>
      </c>
      <c r="Q66" s="161">
        <f>(INDEX($D$5:$G$20,MATCH(节奏预期!AB66,$C$5:$C$20,0),MATCH(SUBSTITUTE(Q$5,"+",""),$D$4:$G$4,0))+IFERROR(INDEX($D$25:$G$25,MATCH(Q$5,$D$24:$G$24,0)),0))*节奏预期!J66</f>
        <v>0</v>
      </c>
      <c r="R66" s="155">
        <f t="shared" si="6"/>
        <v>855000</v>
      </c>
    </row>
    <row r="67" spans="10:18" x14ac:dyDescent="0.15">
      <c r="J67" s="154">
        <f>节奏预期!B67</f>
        <v>660</v>
      </c>
      <c r="K67" s="97">
        <f>节奏预期!D67</f>
        <v>95.975804150655222</v>
      </c>
      <c r="L67" s="161">
        <f>(INDEX($D$5:$G$20,MATCH(节奏预期!W67,$C$5:$C$20,0),MATCH(SUBSTITUTE(L$5,"+",""),$D$4:$G$4,0))+IFERROR(INDEX($D$25:$G$25,MATCH(L$5,$D$24:$G$24,0)),0))*节奏预期!E67</f>
        <v>0</v>
      </c>
      <c r="M67" s="161">
        <f>(INDEX($D$5:$G$20,MATCH(节奏预期!X67,$C$5:$C$20,0),MATCH(SUBSTITUTE(M$5,"+",""),$D$4:$G$4,0))+IFERROR(INDEX($D$25:$G$25,MATCH(M$5,$D$24:$G$24,0)),0))*节奏预期!F67</f>
        <v>0</v>
      </c>
      <c r="N67" s="161">
        <f>(INDEX($D$5:$G$20,MATCH(节奏预期!Y67,$C$5:$C$20,0),MATCH(SUBSTITUTE(N$5,"+",""),$D$4:$G$4,0))+IFERROR(INDEX($D$25:$G$25,MATCH(N$5,$D$24:$G$24,0)),0))*节奏预期!G67</f>
        <v>0</v>
      </c>
      <c r="O67" s="161">
        <f>(INDEX($D$5:$G$20,MATCH(节奏预期!Z67,$C$5:$C$20,0),MATCH(SUBSTITUTE(O$5,"+",""),$D$4:$G$4,0))+IFERROR(INDEX($D$25:$G$25,MATCH(O$5,$D$24:$G$24,0)),0))*节奏预期!H67</f>
        <v>50000</v>
      </c>
      <c r="P67" s="161">
        <f>(INDEX($D$5:$G$20,MATCH(节奏预期!AA67,$C$5:$C$20,0),MATCH(SUBSTITUTE(P$5,"+",""),$D$4:$G$4,0))+IFERROR(INDEX($D$25:$G$25,MATCH(P$5,$D$24:$G$24,0)),0))*节奏预期!I67</f>
        <v>840000</v>
      </c>
      <c r="Q67" s="161">
        <f>(INDEX($D$5:$G$20,MATCH(节奏预期!AB67,$C$5:$C$20,0),MATCH(SUBSTITUTE(Q$5,"+",""),$D$4:$G$4,0))+IFERROR(INDEX($D$25:$G$25,MATCH(Q$5,$D$24:$G$24,0)),0))*节奏预期!J67</f>
        <v>0</v>
      </c>
      <c r="R67" s="155">
        <f t="shared" si="6"/>
        <v>890000</v>
      </c>
    </row>
    <row r="68" spans="10:18" x14ac:dyDescent="0.15">
      <c r="J68" s="154">
        <f>节奏预期!B68</f>
        <v>690</v>
      </c>
      <c r="K68" s="97">
        <f>节奏预期!D68</f>
        <v>96.620508938582404</v>
      </c>
      <c r="L68" s="161">
        <f>(INDEX($D$5:$G$20,MATCH(节奏预期!W68,$C$5:$C$20,0),MATCH(SUBSTITUTE(L$5,"+",""),$D$4:$G$4,0))+IFERROR(INDEX($D$25:$G$25,MATCH(L$5,$D$24:$G$24,0)),0))*节奏预期!E68</f>
        <v>0</v>
      </c>
      <c r="M68" s="161">
        <f>(INDEX($D$5:$G$20,MATCH(节奏预期!X68,$C$5:$C$20,0),MATCH(SUBSTITUTE(M$5,"+",""),$D$4:$G$4,0))+IFERROR(INDEX($D$25:$G$25,MATCH(M$5,$D$24:$G$24,0)),0))*节奏预期!F68</f>
        <v>0</v>
      </c>
      <c r="N68" s="161">
        <f>(INDEX($D$5:$G$20,MATCH(节奏预期!Y68,$C$5:$C$20,0),MATCH(SUBSTITUTE(N$5,"+",""),$D$4:$G$4,0))+IFERROR(INDEX($D$25:$G$25,MATCH(N$5,$D$24:$G$24,0)),0))*节奏预期!G68</f>
        <v>0</v>
      </c>
      <c r="O68" s="161">
        <f>(INDEX($D$5:$G$20,MATCH(节奏预期!Z68,$C$5:$C$20,0),MATCH(SUBSTITUTE(O$5,"+",""),$D$4:$G$4,0))+IFERROR(INDEX($D$25:$G$25,MATCH(O$5,$D$24:$G$24,0)),0))*节奏预期!H68</f>
        <v>25000</v>
      </c>
      <c r="P68" s="161">
        <f>(INDEX($D$5:$G$20,MATCH(节奏预期!AA68,$C$5:$C$20,0),MATCH(SUBSTITUTE(P$5,"+",""),$D$4:$G$4,0))+IFERROR(INDEX($D$25:$G$25,MATCH(P$5,$D$24:$G$24,0)),0))*节奏预期!I68</f>
        <v>900000</v>
      </c>
      <c r="Q68" s="161">
        <f>(INDEX($D$5:$G$20,MATCH(节奏预期!AB68,$C$5:$C$20,0),MATCH(SUBSTITUTE(Q$5,"+",""),$D$4:$G$4,0))+IFERROR(INDEX($D$25:$G$25,MATCH(Q$5,$D$24:$G$24,0)),0))*节奏预期!J68</f>
        <v>0</v>
      </c>
      <c r="R68" s="155">
        <f t="shared" si="6"/>
        <v>925000</v>
      </c>
    </row>
    <row r="69" spans="10:18" x14ac:dyDescent="0.15">
      <c r="J69" s="154">
        <f>节奏预期!B69</f>
        <v>720</v>
      </c>
      <c r="K69" s="97">
        <f>节奏预期!D69</f>
        <v>97.233430615704805</v>
      </c>
      <c r="L69" s="161">
        <f>(INDEX($D$5:$G$20,MATCH(节奏预期!W69,$C$5:$C$20,0),MATCH(SUBSTITUTE(L$5,"+",""),$D$4:$G$4,0))+IFERROR(INDEX($D$25:$G$25,MATCH(L$5,$D$24:$G$24,0)),0))*节奏预期!E69</f>
        <v>0</v>
      </c>
      <c r="M69" s="161">
        <f>(INDEX($D$5:$G$20,MATCH(节奏预期!X69,$C$5:$C$20,0),MATCH(SUBSTITUTE(M$5,"+",""),$D$4:$G$4,0))+IFERROR(INDEX($D$25:$G$25,MATCH(M$5,$D$24:$G$24,0)),0))*节奏预期!F69</f>
        <v>0</v>
      </c>
      <c r="N69" s="161">
        <f>(INDEX($D$5:$G$20,MATCH(节奏预期!Y69,$C$5:$C$20,0),MATCH(SUBSTITUTE(N$5,"+",""),$D$4:$G$4,0))+IFERROR(INDEX($D$25:$G$25,MATCH(N$5,$D$24:$G$24,0)),0))*节奏预期!G69</f>
        <v>0</v>
      </c>
      <c r="O69" s="161">
        <f>(INDEX($D$5:$G$20,MATCH(节奏预期!Z69,$C$5:$C$20,0),MATCH(SUBSTITUTE(O$5,"+",""),$D$4:$G$4,0))+IFERROR(INDEX($D$25:$G$25,MATCH(O$5,$D$24:$G$24,0)),0))*节奏预期!H69</f>
        <v>0</v>
      </c>
      <c r="P69" s="161">
        <f>(INDEX($D$5:$G$20,MATCH(节奏预期!AA69,$C$5:$C$20,0),MATCH(SUBSTITUTE(P$5,"+",""),$D$4:$G$4,0))+IFERROR(INDEX($D$25:$G$25,MATCH(P$5,$D$24:$G$24,0)),0))*节奏预期!I69</f>
        <v>960000</v>
      </c>
      <c r="Q69" s="161">
        <f>(INDEX($D$5:$G$20,MATCH(节奏预期!AB69,$C$5:$C$20,0),MATCH(SUBSTITUTE(Q$5,"+",""),$D$4:$G$4,0))+IFERROR(INDEX($D$25:$G$25,MATCH(Q$5,$D$24:$G$24,0)),0))*节奏预期!J69</f>
        <v>0</v>
      </c>
      <c r="R69" s="155">
        <f t="shared" si="6"/>
        <v>960000</v>
      </c>
    </row>
    <row r="70" spans="10:18" x14ac:dyDescent="0.15">
      <c r="J70" s="154">
        <f>节奏预期!B70</f>
        <v>750</v>
      </c>
      <c r="K70" s="97">
        <f>节奏预期!D70</f>
        <v>97.80337151143047</v>
      </c>
      <c r="L70" s="161">
        <f>(INDEX($D$5:$G$20,MATCH(节奏预期!W70,$C$5:$C$20,0),MATCH(SUBSTITUTE(L$5,"+",""),$D$4:$G$4,0))+IFERROR(INDEX($D$25:$G$25,MATCH(L$5,$D$24:$G$24,0)),0))*节奏预期!E70</f>
        <v>0</v>
      </c>
      <c r="M70" s="161">
        <f>(INDEX($D$5:$G$20,MATCH(节奏预期!X70,$C$5:$C$20,0),MATCH(SUBSTITUTE(M$5,"+",""),$D$4:$G$4,0))+IFERROR(INDEX($D$25:$G$25,MATCH(M$5,$D$24:$G$24,0)),0))*节奏预期!F70</f>
        <v>0</v>
      </c>
      <c r="N70" s="161">
        <f>(INDEX($D$5:$G$20,MATCH(节奏预期!Y70,$C$5:$C$20,0),MATCH(SUBSTITUTE(N$5,"+",""),$D$4:$G$4,0))+IFERROR(INDEX($D$25:$G$25,MATCH(N$5,$D$24:$G$24,0)),0))*节奏预期!G70</f>
        <v>0</v>
      </c>
      <c r="O70" s="161">
        <f>(INDEX($D$5:$G$20,MATCH(节奏预期!Z70,$C$5:$C$20,0),MATCH(SUBSTITUTE(O$5,"+",""),$D$4:$G$4,0))+IFERROR(INDEX($D$25:$G$25,MATCH(O$5,$D$24:$G$24,0)),0))*节奏预期!H70</f>
        <v>0</v>
      </c>
      <c r="P70" s="161">
        <f>(INDEX($D$5:$G$20,MATCH(节奏预期!AA70,$C$5:$C$20,0),MATCH(SUBSTITUTE(P$5,"+",""),$D$4:$G$4,0))+IFERROR(INDEX($D$25:$G$25,MATCH(P$5,$D$24:$G$24,0)),0))*节奏预期!I70</f>
        <v>927272.72727272718</v>
      </c>
      <c r="Q70" s="161">
        <f>(INDEX($D$5:$G$20,MATCH(节奏预期!AB70,$C$5:$C$20,0),MATCH(SUBSTITUTE(Q$5,"+",""),$D$4:$G$4,0))+IFERROR(INDEX($D$25:$G$25,MATCH(Q$5,$D$24:$G$24,0)),0))*节奏预期!J70</f>
        <v>39545.454545454551</v>
      </c>
      <c r="R70" s="155">
        <f t="shared" si="6"/>
        <v>966818.18181818177</v>
      </c>
    </row>
    <row r="71" spans="10:18" x14ac:dyDescent="0.15">
      <c r="J71" s="154">
        <f>节奏预期!B71</f>
        <v>780</v>
      </c>
      <c r="K71" s="97">
        <f>节奏预期!D71</f>
        <v>98.349886009806795</v>
      </c>
      <c r="L71" s="161">
        <f>(INDEX($D$5:$G$20,MATCH(节奏预期!W71,$C$5:$C$20,0),MATCH(SUBSTITUTE(L$5,"+",""),$D$4:$G$4,0))+IFERROR(INDEX($D$25:$G$25,MATCH(L$5,$D$24:$G$24,0)),0))*节奏预期!E71</f>
        <v>0</v>
      </c>
      <c r="M71" s="161">
        <f>(INDEX($D$5:$G$20,MATCH(节奏预期!X71,$C$5:$C$20,0),MATCH(SUBSTITUTE(M$5,"+",""),$D$4:$G$4,0))+IFERROR(INDEX($D$25:$G$25,MATCH(M$5,$D$24:$G$24,0)),0))*节奏预期!F71</f>
        <v>0</v>
      </c>
      <c r="N71" s="161">
        <f>(INDEX($D$5:$G$20,MATCH(节奏预期!Y71,$C$5:$C$20,0),MATCH(SUBSTITUTE(N$5,"+",""),$D$4:$G$4,0))+IFERROR(INDEX($D$25:$G$25,MATCH(N$5,$D$24:$G$24,0)),0))*节奏预期!G71</f>
        <v>0</v>
      </c>
      <c r="O71" s="161">
        <f>(INDEX($D$5:$G$20,MATCH(节奏预期!Z71,$C$5:$C$20,0),MATCH(SUBSTITUTE(O$5,"+",""),$D$4:$G$4,0))+IFERROR(INDEX($D$25:$G$25,MATCH(O$5,$D$24:$G$24,0)),0))*节奏预期!H71</f>
        <v>0</v>
      </c>
      <c r="P71" s="161">
        <f>(INDEX($D$5:$G$20,MATCH(节奏预期!AA71,$C$5:$C$20,0),MATCH(SUBSTITUTE(P$5,"+",""),$D$4:$G$4,0))+IFERROR(INDEX($D$25:$G$25,MATCH(P$5,$D$24:$G$24,0)),0))*节奏预期!I71</f>
        <v>894545.45454545459</v>
      </c>
      <c r="Q71" s="161">
        <f>(INDEX($D$5:$G$20,MATCH(节奏预期!AB71,$C$5:$C$20,0),MATCH(SUBSTITUTE(Q$5,"+",""),$D$4:$G$4,0))+IFERROR(INDEX($D$25:$G$25,MATCH(Q$5,$D$24:$G$24,0)),0))*节奏预期!J71</f>
        <v>79090.909090909103</v>
      </c>
      <c r="R71" s="155">
        <f t="shared" si="6"/>
        <v>973636.36363636365</v>
      </c>
    </row>
    <row r="72" spans="10:18" x14ac:dyDescent="0.15">
      <c r="J72" s="154">
        <f>节奏预期!B72</f>
        <v>810</v>
      </c>
      <c r="K72" s="97">
        <f>节奏预期!D72</f>
        <v>98.884061520742236</v>
      </c>
      <c r="L72" s="161">
        <f>(INDEX($D$5:$G$20,MATCH(节奏预期!W72,$C$5:$C$20,0),MATCH(SUBSTITUTE(L$5,"+",""),$D$4:$G$4,0))+IFERROR(INDEX($D$25:$G$25,MATCH(L$5,$D$24:$G$24,0)),0))*节奏预期!E72</f>
        <v>0</v>
      </c>
      <c r="M72" s="161">
        <f>(INDEX($D$5:$G$20,MATCH(节奏预期!X72,$C$5:$C$20,0),MATCH(SUBSTITUTE(M$5,"+",""),$D$4:$G$4,0))+IFERROR(INDEX($D$25:$G$25,MATCH(M$5,$D$24:$G$24,0)),0))*节奏预期!F72</f>
        <v>0</v>
      </c>
      <c r="N72" s="161">
        <f>(INDEX($D$5:$G$20,MATCH(节奏预期!Y72,$C$5:$C$20,0),MATCH(SUBSTITUTE(N$5,"+",""),$D$4:$G$4,0))+IFERROR(INDEX($D$25:$G$25,MATCH(N$5,$D$24:$G$24,0)),0))*节奏预期!G72</f>
        <v>0</v>
      </c>
      <c r="O72" s="161">
        <f>(INDEX($D$5:$G$20,MATCH(节奏预期!Z72,$C$5:$C$20,0),MATCH(SUBSTITUTE(O$5,"+",""),$D$4:$G$4,0))+IFERROR(INDEX($D$25:$G$25,MATCH(O$5,$D$24:$G$24,0)),0))*节奏预期!H72</f>
        <v>0</v>
      </c>
      <c r="P72" s="161">
        <f>(INDEX($D$5:$G$20,MATCH(节奏预期!AA72,$C$5:$C$20,0),MATCH(SUBSTITUTE(P$5,"+",""),$D$4:$G$4,0))+IFERROR(INDEX($D$25:$G$25,MATCH(P$5,$D$24:$G$24,0)),0))*节奏预期!I72</f>
        <v>861818.18181818177</v>
      </c>
      <c r="Q72" s="161">
        <f>(INDEX($D$5:$G$20,MATCH(节奏预期!AB72,$C$5:$C$20,0),MATCH(SUBSTITUTE(Q$5,"+",""),$D$4:$G$4,0))+IFERROR(INDEX($D$25:$G$25,MATCH(Q$5,$D$24:$G$24,0)),0))*节奏预期!J72</f>
        <v>118636.36363636363</v>
      </c>
      <c r="R72" s="155">
        <f t="shared" si="6"/>
        <v>980454.54545454541</v>
      </c>
    </row>
    <row r="73" spans="10:18" x14ac:dyDescent="0.15">
      <c r="J73" s="154">
        <f>节奏预期!B73</f>
        <v>840</v>
      </c>
      <c r="K73" s="97">
        <f>节奏预期!D73</f>
        <v>99.398994483715043</v>
      </c>
      <c r="L73" s="161">
        <f>(INDEX($D$5:$G$20,MATCH(节奏预期!W73,$C$5:$C$20,0),MATCH(SUBSTITUTE(L$5,"+",""),$D$4:$G$4,0))+IFERROR(INDEX($D$25:$G$25,MATCH(L$5,$D$24:$G$24,0)),0))*节奏预期!E73</f>
        <v>0</v>
      </c>
      <c r="M73" s="161">
        <f>(INDEX($D$5:$G$20,MATCH(节奏预期!X73,$C$5:$C$20,0),MATCH(SUBSTITUTE(M$5,"+",""),$D$4:$G$4,0))+IFERROR(INDEX($D$25:$G$25,MATCH(M$5,$D$24:$G$24,0)),0))*节奏预期!F73</f>
        <v>0</v>
      </c>
      <c r="N73" s="161">
        <f>(INDEX($D$5:$G$20,MATCH(节奏预期!Y73,$C$5:$C$20,0),MATCH(SUBSTITUTE(N$5,"+",""),$D$4:$G$4,0))+IFERROR(INDEX($D$25:$G$25,MATCH(N$5,$D$24:$G$24,0)),0))*节奏预期!G73</f>
        <v>0</v>
      </c>
      <c r="O73" s="161">
        <f>(INDEX($D$5:$G$20,MATCH(节奏预期!Z73,$C$5:$C$20,0),MATCH(SUBSTITUTE(O$5,"+",""),$D$4:$G$4,0))+IFERROR(INDEX($D$25:$G$25,MATCH(O$5,$D$24:$G$24,0)),0))*节奏预期!H73</f>
        <v>0</v>
      </c>
      <c r="P73" s="161">
        <f>(INDEX($D$5:$G$20,MATCH(节奏预期!AA73,$C$5:$C$20,0),MATCH(SUBSTITUTE(P$5,"+",""),$D$4:$G$4,0))+IFERROR(INDEX($D$25:$G$25,MATCH(P$5,$D$24:$G$24,0)),0))*节奏预期!I73</f>
        <v>829090.90909090918</v>
      </c>
      <c r="Q73" s="161">
        <f>(INDEX($D$5:$G$20,MATCH(节奏预期!AB73,$C$5:$C$20,0),MATCH(SUBSTITUTE(Q$5,"+",""),$D$4:$G$4,0))+IFERROR(INDEX($D$25:$G$25,MATCH(Q$5,$D$24:$G$24,0)),0))*节奏预期!J73</f>
        <v>158181.81818181821</v>
      </c>
      <c r="R73" s="155">
        <f t="shared" si="6"/>
        <v>987272.72727272741</v>
      </c>
    </row>
    <row r="74" spans="10:18" x14ac:dyDescent="0.15">
      <c r="J74" s="154">
        <f>节奏预期!B74</f>
        <v>870</v>
      </c>
      <c r="K74" s="97">
        <f>节奏预期!D74</f>
        <v>99.908593266357428</v>
      </c>
      <c r="L74" s="161">
        <f>(INDEX($D$5:$G$20,MATCH(节奏预期!W74,$C$5:$C$20,0),MATCH(SUBSTITUTE(L$5,"+",""),$D$4:$G$4,0))+IFERROR(INDEX($D$25:$G$25,MATCH(L$5,$D$24:$G$24,0)),0))*节奏预期!E74</f>
        <v>0</v>
      </c>
      <c r="M74" s="161">
        <f>(INDEX($D$5:$G$20,MATCH(节奏预期!X74,$C$5:$C$20,0),MATCH(SUBSTITUTE(M$5,"+",""),$D$4:$G$4,0))+IFERROR(INDEX($D$25:$G$25,MATCH(M$5,$D$24:$G$24,0)),0))*节奏预期!F74</f>
        <v>0</v>
      </c>
      <c r="N74" s="161">
        <f>(INDEX($D$5:$G$20,MATCH(节奏预期!Y74,$C$5:$C$20,0),MATCH(SUBSTITUTE(N$5,"+",""),$D$4:$G$4,0))+IFERROR(INDEX($D$25:$G$25,MATCH(N$5,$D$24:$G$24,0)),0))*节奏预期!G74</f>
        <v>0</v>
      </c>
      <c r="O74" s="161">
        <f>(INDEX($D$5:$G$20,MATCH(节奏预期!Z74,$C$5:$C$20,0),MATCH(SUBSTITUTE(O$5,"+",""),$D$4:$G$4,0))+IFERROR(INDEX($D$25:$G$25,MATCH(O$5,$D$24:$G$24,0)),0))*节奏预期!H74</f>
        <v>0</v>
      </c>
      <c r="P74" s="161">
        <f>(INDEX($D$5:$G$20,MATCH(节奏预期!AA74,$C$5:$C$20,0),MATCH(SUBSTITUTE(P$5,"+",""),$D$4:$G$4,0))+IFERROR(INDEX($D$25:$G$25,MATCH(P$5,$D$24:$G$24,0)),0))*节奏预期!I74</f>
        <v>796363.63636363635</v>
      </c>
      <c r="Q74" s="161">
        <f>(INDEX($D$5:$G$20,MATCH(节奏预期!AB74,$C$5:$C$20,0),MATCH(SUBSTITUTE(Q$5,"+",""),$D$4:$G$4,0))+IFERROR(INDEX($D$25:$G$25,MATCH(Q$5,$D$24:$G$24,0)),0))*节奏预期!J74</f>
        <v>197727.27272727274</v>
      </c>
      <c r="R74" s="155">
        <f t="shared" si="6"/>
        <v>994090.90909090906</v>
      </c>
    </row>
    <row r="75" spans="10:18" x14ac:dyDescent="0.15">
      <c r="J75" s="154">
        <f>节奏预期!B75</f>
        <v>900</v>
      </c>
      <c r="K75" s="97">
        <f>节奏预期!D75</f>
        <v>100.38607135362956</v>
      </c>
      <c r="L75" s="161">
        <f>(INDEX($D$5:$G$20,MATCH(节奏预期!W75,$C$5:$C$20,0),MATCH(SUBSTITUTE(L$5,"+",""),$D$4:$G$4,0))+IFERROR(INDEX($D$25:$G$25,MATCH(L$5,$D$24:$G$24,0)),0))*节奏预期!E75</f>
        <v>0</v>
      </c>
      <c r="M75" s="161">
        <f>(INDEX($D$5:$G$20,MATCH(节奏预期!X75,$C$5:$C$20,0),MATCH(SUBSTITUTE(M$5,"+",""),$D$4:$G$4,0))+IFERROR(INDEX($D$25:$G$25,MATCH(M$5,$D$24:$G$24,0)),0))*节奏预期!F75</f>
        <v>0</v>
      </c>
      <c r="N75" s="161">
        <f>(INDEX($D$5:$G$20,MATCH(节奏预期!Y75,$C$5:$C$20,0),MATCH(SUBSTITUTE(N$5,"+",""),$D$4:$G$4,0))+IFERROR(INDEX($D$25:$G$25,MATCH(N$5,$D$24:$G$24,0)),0))*节奏预期!G75</f>
        <v>0</v>
      </c>
      <c r="O75" s="161">
        <f>(INDEX($D$5:$G$20,MATCH(节奏预期!Z75,$C$5:$C$20,0),MATCH(SUBSTITUTE(O$5,"+",""),$D$4:$G$4,0))+IFERROR(INDEX($D$25:$G$25,MATCH(O$5,$D$24:$G$24,0)),0))*节奏预期!H75</f>
        <v>0</v>
      </c>
      <c r="P75" s="161">
        <f>(INDEX($D$5:$G$20,MATCH(节奏预期!AA75,$C$5:$C$20,0),MATCH(SUBSTITUTE(P$5,"+",""),$D$4:$G$4,0))+IFERROR(INDEX($D$25:$G$25,MATCH(P$5,$D$24:$G$24,0)),0))*节奏预期!I75</f>
        <v>763636.36363636365</v>
      </c>
      <c r="Q75" s="161">
        <f>(INDEX($D$5:$G$20,MATCH(节奏预期!AB75,$C$5:$C$20,0),MATCH(SUBSTITUTE(Q$5,"+",""),$D$4:$G$4,0))+IFERROR(INDEX($D$25:$G$25,MATCH(Q$5,$D$24:$G$24,0)),0))*节奏预期!J75</f>
        <v>237272.72727272726</v>
      </c>
      <c r="R75" s="155">
        <f t="shared" si="6"/>
        <v>1000909.0909090909</v>
      </c>
    </row>
    <row r="76" spans="10:18" x14ac:dyDescent="0.15">
      <c r="J76" s="154">
        <f>节奏预期!B76</f>
        <v>930</v>
      </c>
      <c r="K76" s="97">
        <f>节奏预期!D76</f>
        <v>100.85652862868599</v>
      </c>
      <c r="L76" s="161">
        <f>(INDEX($D$5:$G$20,MATCH(节奏预期!W76,$C$5:$C$20,0),MATCH(SUBSTITUTE(L$5,"+",""),$D$4:$G$4,0))+IFERROR(INDEX($D$25:$G$25,MATCH(L$5,$D$24:$G$24,0)),0))*节奏预期!E76</f>
        <v>0</v>
      </c>
      <c r="M76" s="161">
        <f>(INDEX($D$5:$G$20,MATCH(节奏预期!X76,$C$5:$C$20,0),MATCH(SUBSTITUTE(M$5,"+",""),$D$4:$G$4,0))+IFERROR(INDEX($D$25:$G$25,MATCH(M$5,$D$24:$G$24,0)),0))*节奏预期!F76</f>
        <v>0</v>
      </c>
      <c r="N76" s="161">
        <f>(INDEX($D$5:$G$20,MATCH(节奏预期!Y76,$C$5:$C$20,0),MATCH(SUBSTITUTE(N$5,"+",""),$D$4:$G$4,0))+IFERROR(INDEX($D$25:$G$25,MATCH(N$5,$D$24:$G$24,0)),0))*节奏预期!G76</f>
        <v>0</v>
      </c>
      <c r="O76" s="161">
        <f>(INDEX($D$5:$G$20,MATCH(节奏预期!Z76,$C$5:$C$20,0),MATCH(SUBSTITUTE(O$5,"+",""),$D$4:$G$4,0))+IFERROR(INDEX($D$25:$G$25,MATCH(O$5,$D$24:$G$24,0)),0))*节奏预期!H76</f>
        <v>0</v>
      </c>
      <c r="P76" s="161">
        <f>(INDEX($D$5:$G$20,MATCH(节奏预期!AA76,$C$5:$C$20,0),MATCH(SUBSTITUTE(P$5,"+",""),$D$4:$G$4,0))+IFERROR(INDEX($D$25:$G$25,MATCH(P$5,$D$24:$G$24,0)),0))*节奏预期!I76</f>
        <v>730909.09090909082</v>
      </c>
      <c r="Q76" s="161">
        <f>(INDEX($D$5:$G$20,MATCH(节奏预期!AB76,$C$5:$C$20,0),MATCH(SUBSTITUTE(Q$5,"+",""),$D$4:$G$4,0))+IFERROR(INDEX($D$25:$G$25,MATCH(Q$5,$D$24:$G$24,0)),0))*节奏预期!J76</f>
        <v>276818.18181818182</v>
      </c>
      <c r="R76" s="155">
        <f t="shared" si="6"/>
        <v>1007727.2727272727</v>
      </c>
    </row>
    <row r="77" spans="10:18" x14ac:dyDescent="0.15">
      <c r="J77" s="154">
        <f>节奏预期!B77</f>
        <v>960</v>
      </c>
      <c r="K77" s="97">
        <f>节奏预期!D77</f>
        <v>101.32021107700993</v>
      </c>
      <c r="L77" s="161">
        <f>(INDEX($D$5:$G$20,MATCH(节奏预期!W77,$C$5:$C$20,0),MATCH(SUBSTITUTE(L$5,"+",""),$D$4:$G$4,0))+IFERROR(INDEX($D$25:$G$25,MATCH(L$5,$D$24:$G$24,0)),0))*节奏预期!E77</f>
        <v>0</v>
      </c>
      <c r="M77" s="161">
        <f>(INDEX($D$5:$G$20,MATCH(节奏预期!X77,$C$5:$C$20,0),MATCH(SUBSTITUTE(M$5,"+",""),$D$4:$G$4,0))+IFERROR(INDEX($D$25:$G$25,MATCH(M$5,$D$24:$G$24,0)),0))*节奏预期!F77</f>
        <v>0</v>
      </c>
      <c r="N77" s="161">
        <f>(INDEX($D$5:$G$20,MATCH(节奏预期!Y77,$C$5:$C$20,0),MATCH(SUBSTITUTE(N$5,"+",""),$D$4:$G$4,0))+IFERROR(INDEX($D$25:$G$25,MATCH(N$5,$D$24:$G$24,0)),0))*节奏预期!G77</f>
        <v>0</v>
      </c>
      <c r="O77" s="161">
        <f>(INDEX($D$5:$G$20,MATCH(节奏预期!Z77,$C$5:$C$20,0),MATCH(SUBSTITUTE(O$5,"+",""),$D$4:$G$4,0))+IFERROR(INDEX($D$25:$G$25,MATCH(O$5,$D$24:$G$24,0)),0))*节奏预期!H77</f>
        <v>0</v>
      </c>
      <c r="P77" s="161">
        <f>(INDEX($D$5:$G$20,MATCH(节奏预期!AA77,$C$5:$C$20,0),MATCH(SUBSTITUTE(P$5,"+",""),$D$4:$G$4,0))+IFERROR(INDEX($D$25:$G$25,MATCH(P$5,$D$24:$G$24,0)),0))*节奏预期!I77</f>
        <v>698181.81818181812</v>
      </c>
      <c r="Q77" s="161">
        <f>(INDEX($D$5:$G$20,MATCH(节奏预期!AB77,$C$5:$C$20,0),MATCH(SUBSTITUTE(Q$5,"+",""),$D$4:$G$4,0))+IFERROR(INDEX($D$25:$G$25,MATCH(Q$5,$D$24:$G$24,0)),0))*节奏预期!J77</f>
        <v>316363.63636363641</v>
      </c>
      <c r="R77" s="155">
        <f t="shared" si="6"/>
        <v>1014545.4545454546</v>
      </c>
    </row>
    <row r="78" spans="10:18" x14ac:dyDescent="0.15">
      <c r="J78" s="154">
        <f>节奏预期!B78</f>
        <v>990</v>
      </c>
      <c r="K78" s="97">
        <f>节奏预期!D78</f>
        <v>101.78092093944987</v>
      </c>
      <c r="L78" s="161">
        <f>(INDEX($D$5:$G$20,MATCH(节奏预期!W78,$C$5:$C$20,0),MATCH(SUBSTITUTE(L$5,"+",""),$D$4:$G$4,0))+IFERROR(INDEX($D$25:$G$25,MATCH(L$5,$D$24:$G$24,0)),0))*节奏预期!E78</f>
        <v>0</v>
      </c>
      <c r="M78" s="161">
        <f>(INDEX($D$5:$G$20,MATCH(节奏预期!X78,$C$5:$C$20,0),MATCH(SUBSTITUTE(M$5,"+",""),$D$4:$G$4,0))+IFERROR(INDEX($D$25:$G$25,MATCH(M$5,$D$24:$G$24,0)),0))*节奏预期!F78</f>
        <v>0</v>
      </c>
      <c r="N78" s="161">
        <f>(INDEX($D$5:$G$20,MATCH(节奏预期!Y78,$C$5:$C$20,0),MATCH(SUBSTITUTE(N$5,"+",""),$D$4:$G$4,0))+IFERROR(INDEX($D$25:$G$25,MATCH(N$5,$D$24:$G$24,0)),0))*节奏预期!G78</f>
        <v>0</v>
      </c>
      <c r="O78" s="161">
        <f>(INDEX($D$5:$G$20,MATCH(节奏预期!Z78,$C$5:$C$20,0),MATCH(SUBSTITUTE(O$5,"+",""),$D$4:$G$4,0))+IFERROR(INDEX($D$25:$G$25,MATCH(O$5,$D$24:$G$24,0)),0))*节奏预期!H78</f>
        <v>0</v>
      </c>
      <c r="P78" s="161">
        <f>(INDEX($D$5:$G$20,MATCH(节奏预期!AA78,$C$5:$C$20,0),MATCH(SUBSTITUTE(P$5,"+",""),$D$4:$G$4,0))+IFERROR(INDEX($D$25:$G$25,MATCH(P$5,$D$24:$G$24,0)),0))*节奏预期!I78</f>
        <v>665454.54545454541</v>
      </c>
      <c r="Q78" s="161">
        <f>(INDEX($D$5:$G$20,MATCH(节奏预期!AB78,$C$5:$C$20,0),MATCH(SUBSTITUTE(Q$5,"+",""),$D$4:$G$4,0))+IFERROR(INDEX($D$25:$G$25,MATCH(Q$5,$D$24:$G$24,0)),0))*节奏预期!J78</f>
        <v>355909.09090909094</v>
      </c>
      <c r="R78" s="155">
        <f t="shared" si="6"/>
        <v>1021363.6363636364</v>
      </c>
    </row>
    <row r="79" spans="10:18" x14ac:dyDescent="0.15">
      <c r="J79" s="154">
        <f>节奏预期!B79</f>
        <v>1020</v>
      </c>
      <c r="K79" s="97">
        <f>节奏预期!D79</f>
        <v>102.22764429032095</v>
      </c>
      <c r="L79" s="161">
        <f>(INDEX($D$5:$G$20,MATCH(节奏预期!W79,$C$5:$C$20,0),MATCH(SUBSTITUTE(L$5,"+",""),$D$4:$G$4,0))+IFERROR(INDEX($D$25:$G$25,MATCH(L$5,$D$24:$G$24,0)),0))*节奏预期!E79</f>
        <v>0</v>
      </c>
      <c r="M79" s="161">
        <f>(INDEX($D$5:$G$20,MATCH(节奏预期!X79,$C$5:$C$20,0),MATCH(SUBSTITUTE(M$5,"+",""),$D$4:$G$4,0))+IFERROR(INDEX($D$25:$G$25,MATCH(M$5,$D$24:$G$24,0)),0))*节奏预期!F79</f>
        <v>0</v>
      </c>
      <c r="N79" s="161">
        <f>(INDEX($D$5:$G$20,MATCH(节奏预期!Y79,$C$5:$C$20,0),MATCH(SUBSTITUTE(N$5,"+",""),$D$4:$G$4,0))+IFERROR(INDEX($D$25:$G$25,MATCH(N$5,$D$24:$G$24,0)),0))*节奏预期!G79</f>
        <v>0</v>
      </c>
      <c r="O79" s="161">
        <f>(INDEX($D$5:$G$20,MATCH(节奏预期!Z79,$C$5:$C$20,0),MATCH(SUBSTITUTE(O$5,"+",""),$D$4:$G$4,0))+IFERROR(INDEX($D$25:$G$25,MATCH(O$5,$D$24:$G$24,0)),0))*节奏预期!H79</f>
        <v>0</v>
      </c>
      <c r="P79" s="161">
        <f>(INDEX($D$5:$G$20,MATCH(节奏预期!AA79,$C$5:$C$20,0),MATCH(SUBSTITUTE(P$5,"+",""),$D$4:$G$4,0))+IFERROR(INDEX($D$25:$G$25,MATCH(P$5,$D$24:$G$24,0)),0))*节奏预期!I79</f>
        <v>632727.27272727271</v>
      </c>
      <c r="Q79" s="161">
        <f>(INDEX($D$5:$G$20,MATCH(节奏预期!AB79,$C$5:$C$20,0),MATCH(SUBSTITUTE(Q$5,"+",""),$D$4:$G$4,0))+IFERROR(INDEX($D$25:$G$25,MATCH(Q$5,$D$24:$G$24,0)),0))*节奏预期!J79</f>
        <v>395454.54545454547</v>
      </c>
      <c r="R79" s="155">
        <f t="shared" si="6"/>
        <v>1028181.8181818181</v>
      </c>
    </row>
    <row r="80" spans="10:18" x14ac:dyDescent="0.15">
      <c r="J80" s="154">
        <f>节奏预期!B80</f>
        <v>1050</v>
      </c>
      <c r="K80" s="97">
        <f>节奏预期!D80</f>
        <v>102.66168651034729</v>
      </c>
      <c r="L80" s="161">
        <f>(INDEX($D$5:$G$20,MATCH(节奏预期!W80,$C$5:$C$20,0),MATCH(SUBSTITUTE(L$5,"+",""),$D$4:$G$4,0))+IFERROR(INDEX($D$25:$G$25,MATCH(L$5,$D$24:$G$24,0)),0))*节奏预期!E80</f>
        <v>0</v>
      </c>
      <c r="M80" s="161">
        <f>(INDEX($D$5:$G$20,MATCH(节奏预期!X80,$C$5:$C$20,0),MATCH(SUBSTITUTE(M$5,"+",""),$D$4:$G$4,0))+IFERROR(INDEX($D$25:$G$25,MATCH(M$5,$D$24:$G$24,0)),0))*节奏预期!F80</f>
        <v>0</v>
      </c>
      <c r="N80" s="161">
        <f>(INDEX($D$5:$G$20,MATCH(节奏预期!Y80,$C$5:$C$20,0),MATCH(SUBSTITUTE(N$5,"+",""),$D$4:$G$4,0))+IFERROR(INDEX($D$25:$G$25,MATCH(N$5,$D$24:$G$24,0)),0))*节奏预期!G80</f>
        <v>0</v>
      </c>
      <c r="O80" s="161">
        <f>(INDEX($D$5:$G$20,MATCH(节奏预期!Z80,$C$5:$C$20,0),MATCH(SUBSTITUTE(O$5,"+",""),$D$4:$G$4,0))+IFERROR(INDEX($D$25:$G$25,MATCH(O$5,$D$24:$G$24,0)),0))*节奏预期!H80</f>
        <v>0</v>
      </c>
      <c r="P80" s="161">
        <f>(INDEX($D$5:$G$20,MATCH(节奏预期!AA80,$C$5:$C$20,0),MATCH(SUBSTITUTE(P$5,"+",""),$D$4:$G$4,0))+IFERROR(INDEX($D$25:$G$25,MATCH(P$5,$D$24:$G$24,0)),0))*节奏预期!I80</f>
        <v>600000</v>
      </c>
      <c r="Q80" s="161">
        <f>(INDEX($D$5:$G$20,MATCH(节奏预期!AB80,$C$5:$C$20,0),MATCH(SUBSTITUTE(Q$5,"+",""),$D$4:$G$4,0))+IFERROR(INDEX($D$25:$G$25,MATCH(Q$5,$D$24:$G$24,0)),0))*节奏预期!J80</f>
        <v>435000</v>
      </c>
      <c r="R80" s="155">
        <f t="shared" si="6"/>
        <v>1035000</v>
      </c>
    </row>
    <row r="81" spans="10:18" x14ac:dyDescent="0.15">
      <c r="J81" s="154">
        <f>节奏预期!B81</f>
        <v>1080</v>
      </c>
      <c r="K81" s="97">
        <f>节奏预期!D81</f>
        <v>103.0855164716305</v>
      </c>
      <c r="L81" s="161">
        <f>(INDEX($D$5:$G$20,MATCH(节奏预期!W81,$C$5:$C$20,0),MATCH(SUBSTITUTE(L$5,"+",""),$D$4:$G$4,0))+IFERROR(INDEX($D$25:$G$25,MATCH(L$5,$D$24:$G$24,0)),0))*节奏预期!E81</f>
        <v>0</v>
      </c>
      <c r="M81" s="161">
        <f>(INDEX($D$5:$G$20,MATCH(节奏预期!X81,$C$5:$C$20,0),MATCH(SUBSTITUTE(M$5,"+",""),$D$4:$G$4,0))+IFERROR(INDEX($D$25:$G$25,MATCH(M$5,$D$24:$G$24,0)),0))*节奏预期!F81</f>
        <v>0</v>
      </c>
      <c r="N81" s="161">
        <f>(INDEX($D$5:$G$20,MATCH(节奏预期!Y81,$C$5:$C$20,0),MATCH(SUBSTITUTE(N$5,"+",""),$D$4:$G$4,0))+IFERROR(INDEX($D$25:$G$25,MATCH(N$5,$D$24:$G$24,0)),0))*节奏预期!G81</f>
        <v>0</v>
      </c>
      <c r="O81" s="161">
        <f>(INDEX($D$5:$G$20,MATCH(节奏预期!Z81,$C$5:$C$20,0),MATCH(SUBSTITUTE(O$5,"+",""),$D$4:$G$4,0))+IFERROR(INDEX($D$25:$G$25,MATCH(O$5,$D$24:$G$24,0)),0))*节奏预期!H81</f>
        <v>0</v>
      </c>
      <c r="P81" s="161">
        <f>(INDEX($D$5:$G$20,MATCH(节奏预期!AA81,$C$5:$C$20,0),MATCH(SUBSTITUTE(P$5,"+",""),$D$4:$G$4,0))+IFERROR(INDEX($D$25:$G$25,MATCH(P$5,$D$24:$G$24,0)),0))*节奏预期!I81</f>
        <v>567272.72727272729</v>
      </c>
      <c r="Q81" s="161">
        <f>(INDEX($D$5:$G$20,MATCH(节奏预期!AB81,$C$5:$C$20,0),MATCH(SUBSTITUTE(Q$5,"+",""),$D$4:$G$4,0))+IFERROR(INDEX($D$25:$G$25,MATCH(Q$5,$D$24:$G$24,0)),0))*节奏预期!J81</f>
        <v>474545.45454545453</v>
      </c>
      <c r="R81" s="155">
        <f t="shared" si="6"/>
        <v>1041818.1818181819</v>
      </c>
    </row>
    <row r="83" spans="10:18" x14ac:dyDescent="0.15">
      <c r="K83" s="157"/>
    </row>
    <row r="84" spans="10:18" x14ac:dyDescent="0.15">
      <c r="J84" s="155" t="s">
        <v>175</v>
      </c>
      <c r="K84" s="156"/>
      <c r="L84" s="198" t="s">
        <v>519</v>
      </c>
      <c r="M84" s="199"/>
      <c r="N84" s="199"/>
      <c r="O84" s="199"/>
      <c r="P84" s="199"/>
      <c r="Q84" s="209"/>
      <c r="R84" s="155"/>
    </row>
    <row r="85" spans="10:18" x14ac:dyDescent="0.15">
      <c r="J85" s="154" t="s">
        <v>250</v>
      </c>
      <c r="K85" s="97" t="s">
        <v>252</v>
      </c>
      <c r="L85" s="155" t="s">
        <v>10</v>
      </c>
      <c r="M85" s="155" t="s">
        <v>0</v>
      </c>
      <c r="N85" s="155" t="s">
        <v>12</v>
      </c>
      <c r="O85" s="155" t="s">
        <v>285</v>
      </c>
      <c r="P85" s="155" t="s">
        <v>13</v>
      </c>
      <c r="Q85" s="155" t="s">
        <v>336</v>
      </c>
      <c r="R85" s="155" t="s">
        <v>520</v>
      </c>
    </row>
    <row r="86" spans="10:18" x14ac:dyDescent="0.15">
      <c r="J86" s="154">
        <f>节奏预期!B86</f>
        <v>30</v>
      </c>
      <c r="K86" s="97">
        <f>节奏预期!D86</f>
        <v>54.213705787583436</v>
      </c>
      <c r="L86" s="161">
        <f>(INDEX($D$5:$G$20,MATCH(节奏预期!W86,$C$5:$C$20,0),MATCH(SUBSTITUTE(L$5,"+",""),$D$4:$G$4,0))+IFERROR(INDEX($D$25:$G$25,MATCH(L$5,$D$24:$G$24,0)),0))*节奏预期!E86</f>
        <v>0</v>
      </c>
      <c r="M86" s="161">
        <f>(INDEX($D$5:$G$20,MATCH(节奏预期!X86,$C$5:$C$20,0),MATCH(SUBSTITUTE(M$5,"+",""),$D$4:$G$4,0))+IFERROR(INDEX($D$25:$G$25,MATCH(M$5,$D$24:$G$24,0)),0))*节奏预期!F86</f>
        <v>0</v>
      </c>
      <c r="N86" s="161">
        <f>(INDEX($D$5:$G$20,MATCH(节奏预期!Y86,$C$5:$C$20,0),MATCH(SUBSTITUTE(N$5,"+",""),$D$4:$G$4,0))+IFERROR(INDEX($D$25:$G$25,MATCH(N$5,$D$24:$G$24,0)),0))*节奏预期!G86</f>
        <v>0</v>
      </c>
      <c r="O86" s="161">
        <f>(INDEX($D$5:$G$20,MATCH(节奏预期!Z86,$C$5:$C$20,0),MATCH(SUBSTITUTE(O$5,"+",""),$D$4:$G$4,0))+IFERROR(INDEX($D$25:$G$25,MATCH(O$5,$D$24:$G$24,0)),0))*节奏预期!H86</f>
        <v>0</v>
      </c>
      <c r="P86" s="161">
        <f>(INDEX($D$5:$G$20,MATCH(节奏预期!AA86,$C$5:$C$20,0),MATCH(SUBSTITUTE(P$5,"+",""),$D$4:$G$4,0))+IFERROR(INDEX($D$25:$G$25,MATCH(P$5,$D$24:$G$24,0)),0))*节奏预期!I86</f>
        <v>0</v>
      </c>
      <c r="Q86" s="161">
        <f>(INDEX($D$5:$G$20,MATCH(节奏预期!AB86,$C$5:$C$20,0),MATCH(SUBSTITUTE(Q$5,"+",""),$D$4:$G$4,0))+IFERROR(INDEX($D$25:$G$25,MATCH(Q$5,$D$24:$G$24,0)),0))*节奏预期!J86</f>
        <v>0</v>
      </c>
      <c r="R86" s="155">
        <f>SUM(L86:Q86)</f>
        <v>0</v>
      </c>
    </row>
    <row r="87" spans="10:18" x14ac:dyDescent="0.15">
      <c r="J87" s="154">
        <f>节奏预期!B87</f>
        <v>60</v>
      </c>
      <c r="K87" s="97">
        <f>节奏预期!D87</f>
        <v>64.14304723627319</v>
      </c>
      <c r="L87" s="161">
        <f>(INDEX($D$5:$G$20,MATCH(节奏预期!W87,$C$5:$C$20,0),MATCH(SUBSTITUTE(L$5,"+",""),$D$4:$G$4,0))+IFERROR(INDEX($D$25:$G$25,MATCH(L$5,$D$24:$G$24,0)),0))*节奏预期!E87</f>
        <v>1666.6666666666665</v>
      </c>
      <c r="M87" s="161">
        <f>(INDEX($D$5:$G$20,MATCH(节奏预期!X87,$C$5:$C$20,0),MATCH(SUBSTITUTE(M$5,"+",""),$D$4:$G$4,0))+IFERROR(INDEX($D$25:$G$25,MATCH(M$5,$D$24:$G$24,0)),0))*节奏预期!F87</f>
        <v>16666.666666666668</v>
      </c>
      <c r="N87" s="161">
        <f>(INDEX($D$5:$G$20,MATCH(节奏预期!Y87,$C$5:$C$20,0),MATCH(SUBSTITUTE(N$5,"+",""),$D$4:$G$4,0))+IFERROR(INDEX($D$25:$G$25,MATCH(N$5,$D$24:$G$24,0)),0))*节奏预期!G87</f>
        <v>0</v>
      </c>
      <c r="O87" s="161">
        <f>(INDEX($D$5:$G$20,MATCH(节奏预期!Z87,$C$5:$C$20,0),MATCH(SUBSTITUTE(O$5,"+",""),$D$4:$G$4,0))+IFERROR(INDEX($D$25:$G$25,MATCH(O$5,$D$24:$G$24,0)),0))*节奏预期!H87</f>
        <v>0</v>
      </c>
      <c r="P87" s="161">
        <f>(INDEX($D$5:$G$20,MATCH(节奏预期!AA87,$C$5:$C$20,0),MATCH(SUBSTITUTE(P$5,"+",""),$D$4:$G$4,0))+IFERROR(INDEX($D$25:$G$25,MATCH(P$5,$D$24:$G$24,0)),0))*节奏预期!I87</f>
        <v>0</v>
      </c>
      <c r="Q87" s="161">
        <f>(INDEX($D$5:$G$20,MATCH(节奏预期!AB87,$C$5:$C$20,0),MATCH(SUBSTITUTE(Q$5,"+",""),$D$4:$G$4,0))+IFERROR(INDEX($D$25:$G$25,MATCH(Q$5,$D$24:$G$24,0)),0))*节奏预期!J87</f>
        <v>0</v>
      </c>
      <c r="R87" s="155">
        <f t="shared" ref="R87:R121" si="7">SUM(L87:Q87)</f>
        <v>18333.333333333336</v>
      </c>
    </row>
    <row r="88" spans="10:18" x14ac:dyDescent="0.15">
      <c r="J88" s="154">
        <f>节奏预期!B88</f>
        <v>90</v>
      </c>
      <c r="K88" s="97">
        <f>节奏预期!D88</f>
        <v>69.982855616450394</v>
      </c>
      <c r="L88" s="161">
        <f>(INDEX($D$5:$G$20,MATCH(节奏预期!W88,$C$5:$C$20,0),MATCH(SUBSTITUTE(L$5,"+",""),$D$4:$G$4,0))+IFERROR(INDEX($D$25:$G$25,MATCH(L$5,$D$24:$G$24,0)),0))*节奏预期!E88</f>
        <v>0</v>
      </c>
      <c r="M88" s="161">
        <f>(INDEX($D$5:$G$20,MATCH(节奏预期!X88,$C$5:$C$20,0),MATCH(SUBSTITUTE(M$5,"+",""),$D$4:$G$4,0))+IFERROR(INDEX($D$25:$G$25,MATCH(M$5,$D$24:$G$24,0)),0))*节奏预期!F88</f>
        <v>33333.333333333336</v>
      </c>
      <c r="N88" s="161">
        <f>(INDEX($D$5:$G$20,MATCH(节奏预期!Y88,$C$5:$C$20,0),MATCH(SUBSTITUTE(N$5,"+",""),$D$4:$G$4,0))+IFERROR(INDEX($D$25:$G$25,MATCH(N$5,$D$24:$G$24,0)),0))*节奏预期!G88</f>
        <v>66666.666666666657</v>
      </c>
      <c r="O88" s="161">
        <f>(INDEX($D$5:$G$20,MATCH(节奏预期!Z88,$C$5:$C$20,0),MATCH(SUBSTITUTE(O$5,"+",""),$D$4:$G$4,0))+IFERROR(INDEX($D$25:$G$25,MATCH(O$5,$D$24:$G$24,0)),0))*节奏预期!H88</f>
        <v>0</v>
      </c>
      <c r="P88" s="161">
        <f>(INDEX($D$5:$G$20,MATCH(节奏预期!AA88,$C$5:$C$20,0),MATCH(SUBSTITUTE(P$5,"+",""),$D$4:$G$4,0))+IFERROR(INDEX($D$25:$G$25,MATCH(P$5,$D$24:$G$24,0)),0))*节奏预期!I88</f>
        <v>0</v>
      </c>
      <c r="Q88" s="161">
        <f>(INDEX($D$5:$G$20,MATCH(节奏预期!AB88,$C$5:$C$20,0),MATCH(SUBSTITUTE(Q$5,"+",""),$D$4:$G$4,0))+IFERROR(INDEX($D$25:$G$25,MATCH(Q$5,$D$24:$G$24,0)),0))*节奏预期!J88</f>
        <v>0</v>
      </c>
      <c r="R88" s="155">
        <f t="shared" si="7"/>
        <v>100000</v>
      </c>
    </row>
    <row r="89" spans="10:18" x14ac:dyDescent="0.15">
      <c r="J89" s="154">
        <f>节奏预期!B89</f>
        <v>120</v>
      </c>
      <c r="K89" s="97">
        <f>节奏预期!D89</f>
        <v>74.149428238300118</v>
      </c>
      <c r="L89" s="161">
        <f>(INDEX($D$5:$G$20,MATCH(节奏预期!W89,$C$5:$C$20,0),MATCH(SUBSTITUTE(L$5,"+",""),$D$4:$G$4,0))+IFERROR(INDEX($D$25:$G$25,MATCH(L$5,$D$24:$G$24,0)),0))*节奏预期!E89</f>
        <v>0</v>
      </c>
      <c r="M89" s="161">
        <f>(INDEX($D$5:$G$20,MATCH(节奏预期!X89,$C$5:$C$20,0),MATCH(SUBSTITUTE(M$5,"+",""),$D$4:$G$4,0))+IFERROR(INDEX($D$25:$G$25,MATCH(M$5,$D$24:$G$24,0)),0))*节奏预期!F89</f>
        <v>5555.5555555555575</v>
      </c>
      <c r="N89" s="161">
        <f>(INDEX($D$5:$G$20,MATCH(节奏预期!Y89,$C$5:$C$20,0),MATCH(SUBSTITUTE(N$5,"+",""),$D$4:$G$4,0))+IFERROR(INDEX($D$25:$G$25,MATCH(N$5,$D$24:$G$24,0)),0))*节奏预期!G89</f>
        <v>222222.22222222222</v>
      </c>
      <c r="O89" s="161">
        <f>(INDEX($D$5:$G$20,MATCH(节奏预期!Z89,$C$5:$C$20,0),MATCH(SUBSTITUTE(O$5,"+",""),$D$4:$G$4,0))+IFERROR(INDEX($D$25:$G$25,MATCH(O$5,$D$24:$G$24,0)),0))*节奏预期!H89</f>
        <v>0</v>
      </c>
      <c r="P89" s="161">
        <f>(INDEX($D$5:$G$20,MATCH(节奏预期!AA89,$C$5:$C$20,0),MATCH(SUBSTITUTE(P$5,"+",""),$D$4:$G$4,0))+IFERROR(INDEX($D$25:$G$25,MATCH(P$5,$D$24:$G$24,0)),0))*节奏预期!I89</f>
        <v>0</v>
      </c>
      <c r="Q89" s="161">
        <f>(INDEX($D$5:$G$20,MATCH(节奏预期!AB89,$C$5:$C$20,0),MATCH(SUBSTITUTE(Q$5,"+",""),$D$4:$G$4,0))+IFERROR(INDEX($D$25:$G$25,MATCH(Q$5,$D$24:$G$24,0)),0))*节奏预期!J89</f>
        <v>0</v>
      </c>
      <c r="R89" s="155">
        <f t="shared" si="7"/>
        <v>227777.77777777778</v>
      </c>
    </row>
    <row r="90" spans="10:18" x14ac:dyDescent="0.15">
      <c r="J90" s="154">
        <f>节奏预期!B90</f>
        <v>150</v>
      </c>
      <c r="K90" s="97">
        <f>节奏预期!D90</f>
        <v>77.324097991611154</v>
      </c>
      <c r="L90" s="161">
        <f>(INDEX($D$5:$G$20,MATCH(节奏预期!W90,$C$5:$C$20,0),MATCH(SUBSTITUTE(L$5,"+",""),$D$4:$G$4,0))+IFERROR(INDEX($D$25:$G$25,MATCH(L$5,$D$24:$G$24,0)),0))*节奏预期!E90</f>
        <v>0</v>
      </c>
      <c r="M90" s="161">
        <f>(INDEX($D$5:$G$20,MATCH(节奏预期!X90,$C$5:$C$20,0),MATCH(SUBSTITUTE(M$5,"+",""),$D$4:$G$4,0))+IFERROR(INDEX($D$25:$G$25,MATCH(M$5,$D$24:$G$24,0)),0))*节奏预期!F90</f>
        <v>0</v>
      </c>
      <c r="N90" s="161">
        <f>(INDEX($D$5:$G$20,MATCH(节奏预期!Y90,$C$5:$C$20,0),MATCH(SUBSTITUTE(N$5,"+",""),$D$4:$G$4,0))+IFERROR(INDEX($D$25:$G$25,MATCH(N$5,$D$24:$G$24,0)),0))*节奏预期!G90</f>
        <v>138888.88888888891</v>
      </c>
      <c r="O90" s="161">
        <f>(INDEX($D$5:$G$20,MATCH(节奏预期!Z90,$C$5:$C$20,0),MATCH(SUBSTITUTE(O$5,"+",""),$D$4:$G$4,0))+IFERROR(INDEX($D$25:$G$25,MATCH(O$5,$D$24:$G$24,0)),0))*节奏预期!H90</f>
        <v>155555.55555555556</v>
      </c>
      <c r="P90" s="161">
        <f>(INDEX($D$5:$G$20,MATCH(节奏预期!AA90,$C$5:$C$20,0),MATCH(SUBSTITUTE(P$5,"+",""),$D$4:$G$4,0))+IFERROR(INDEX($D$25:$G$25,MATCH(P$5,$D$24:$G$24,0)),0))*节奏预期!I90</f>
        <v>0</v>
      </c>
      <c r="Q90" s="161">
        <f>(INDEX($D$5:$G$20,MATCH(节奏预期!AB90,$C$5:$C$20,0),MATCH(SUBSTITUTE(Q$5,"+",""),$D$4:$G$4,0))+IFERROR(INDEX($D$25:$G$25,MATCH(Q$5,$D$24:$G$24,0)),0))*节奏预期!J90</f>
        <v>0</v>
      </c>
      <c r="R90" s="155">
        <f t="shared" si="7"/>
        <v>294444.4444444445</v>
      </c>
    </row>
    <row r="91" spans="10:18" x14ac:dyDescent="0.15">
      <c r="J91" s="154">
        <f>节奏预期!B91</f>
        <v>180</v>
      </c>
      <c r="K91" s="97">
        <f>节奏预期!D91</f>
        <v>79.97103607409106</v>
      </c>
      <c r="L91" s="161">
        <f>(INDEX($D$5:$G$20,MATCH(节奏预期!W91,$C$5:$C$20,0),MATCH(SUBSTITUTE(L$5,"+",""),$D$4:$G$4,0))+IFERROR(INDEX($D$25:$G$25,MATCH(L$5,$D$24:$G$24,0)),0))*节奏预期!E91</f>
        <v>0</v>
      </c>
      <c r="M91" s="161">
        <f>(INDEX($D$5:$G$20,MATCH(节奏预期!X91,$C$5:$C$20,0),MATCH(SUBSTITUTE(M$5,"+",""),$D$4:$G$4,0))+IFERROR(INDEX($D$25:$G$25,MATCH(M$5,$D$24:$G$24,0)),0))*节奏预期!F91</f>
        <v>0</v>
      </c>
      <c r="N91" s="161">
        <f>(INDEX($D$5:$G$20,MATCH(节奏预期!Y91,$C$5:$C$20,0),MATCH(SUBSTITUTE(N$5,"+",""),$D$4:$G$4,0))+IFERROR(INDEX($D$25:$G$25,MATCH(N$5,$D$24:$G$24,0)),0))*节奏预期!G91</f>
        <v>0</v>
      </c>
      <c r="O91" s="161">
        <f>(INDEX($D$5:$G$20,MATCH(节奏预期!Z91,$C$5:$C$20,0),MATCH(SUBSTITUTE(O$5,"+",""),$D$4:$G$4,0))+IFERROR(INDEX($D$25:$G$25,MATCH(O$5,$D$24:$G$24,0)),0))*节奏预期!H91</f>
        <v>400000</v>
      </c>
      <c r="P91" s="161">
        <f>(INDEX($D$5:$G$20,MATCH(节奏预期!AA91,$C$5:$C$20,0),MATCH(SUBSTITUTE(P$5,"+",""),$D$4:$G$4,0))+IFERROR(INDEX($D$25:$G$25,MATCH(P$5,$D$24:$G$24,0)),0))*节奏预期!I91</f>
        <v>0</v>
      </c>
      <c r="Q91" s="161">
        <f>(INDEX($D$5:$G$20,MATCH(节奏预期!AB91,$C$5:$C$20,0),MATCH(SUBSTITUTE(Q$5,"+",""),$D$4:$G$4,0))+IFERROR(INDEX($D$25:$G$25,MATCH(Q$5,$D$24:$G$24,0)),0))*节奏预期!J91</f>
        <v>0</v>
      </c>
      <c r="R91" s="155">
        <f t="shared" si="7"/>
        <v>400000</v>
      </c>
    </row>
    <row r="92" spans="10:18" x14ac:dyDescent="0.15">
      <c r="J92" s="154">
        <f>节奏预期!B92</f>
        <v>210</v>
      </c>
      <c r="K92" s="97">
        <f>节奏预期!D92</f>
        <v>82.238672852681816</v>
      </c>
      <c r="L92" s="161">
        <f>(INDEX($D$5:$G$20,MATCH(节奏预期!W92,$C$5:$C$20,0),MATCH(SUBSTITUTE(L$5,"+",""),$D$4:$G$4,0))+IFERROR(INDEX($D$25:$G$25,MATCH(L$5,$D$24:$G$24,0)),0))*节奏预期!E92</f>
        <v>0</v>
      </c>
      <c r="M92" s="161">
        <f>(INDEX($D$5:$G$20,MATCH(节奏预期!X92,$C$5:$C$20,0),MATCH(SUBSTITUTE(M$5,"+",""),$D$4:$G$4,0))+IFERROR(INDEX($D$25:$G$25,MATCH(M$5,$D$24:$G$24,0)),0))*节奏预期!F92</f>
        <v>0</v>
      </c>
      <c r="N92" s="161">
        <f>(INDEX($D$5:$G$20,MATCH(节奏预期!Y92,$C$5:$C$20,0),MATCH(SUBSTITUTE(N$5,"+",""),$D$4:$G$4,0))+IFERROR(INDEX($D$25:$G$25,MATCH(N$5,$D$24:$G$24,0)),0))*节奏预期!G92</f>
        <v>0</v>
      </c>
      <c r="O92" s="161">
        <f>(INDEX($D$5:$G$20,MATCH(节奏预期!Z92,$C$5:$C$20,0),MATCH(SUBSTITUTE(O$5,"+",""),$D$4:$G$4,0))+IFERROR(INDEX($D$25:$G$25,MATCH(O$5,$D$24:$G$24,0)),0))*节奏预期!H92</f>
        <v>366666.66666666669</v>
      </c>
      <c r="P92" s="161">
        <f>(INDEX($D$5:$G$20,MATCH(节奏预期!AA92,$C$5:$C$20,0),MATCH(SUBSTITUTE(P$5,"+",""),$D$4:$G$4,0))+IFERROR(INDEX($D$25:$G$25,MATCH(P$5,$D$24:$G$24,0)),0))*节奏预期!I92</f>
        <v>74999.999999999985</v>
      </c>
      <c r="Q92" s="161">
        <f>(INDEX($D$5:$G$20,MATCH(节奏预期!AB92,$C$5:$C$20,0),MATCH(SUBSTITUTE(Q$5,"+",""),$D$4:$G$4,0))+IFERROR(INDEX($D$25:$G$25,MATCH(Q$5,$D$24:$G$24,0)),0))*节奏预期!J92</f>
        <v>0</v>
      </c>
      <c r="R92" s="155">
        <f t="shared" si="7"/>
        <v>441666.66666666669</v>
      </c>
    </row>
    <row r="93" spans="10:18" x14ac:dyDescent="0.15">
      <c r="J93" s="154">
        <f>节奏预期!B93</f>
        <v>240</v>
      </c>
      <c r="K93" s="97">
        <f>节奏预期!D93</f>
        <v>84.163908914135135</v>
      </c>
      <c r="L93" s="161">
        <f>(INDEX($D$5:$G$20,MATCH(节奏预期!W93,$C$5:$C$20,0),MATCH(SUBSTITUTE(L$5,"+",""),$D$4:$G$4,0))+IFERROR(INDEX($D$25:$G$25,MATCH(L$5,$D$24:$G$24,0)),0))*节奏预期!E93</f>
        <v>0</v>
      </c>
      <c r="M93" s="161">
        <f>(INDEX($D$5:$G$20,MATCH(节奏预期!X93,$C$5:$C$20,0),MATCH(SUBSTITUTE(M$5,"+",""),$D$4:$G$4,0))+IFERROR(INDEX($D$25:$G$25,MATCH(M$5,$D$24:$G$24,0)),0))*节奏预期!F93</f>
        <v>0</v>
      </c>
      <c r="N93" s="161">
        <f>(INDEX($D$5:$G$20,MATCH(节奏预期!Y93,$C$5:$C$20,0),MATCH(SUBSTITUTE(N$5,"+",""),$D$4:$G$4,0))+IFERROR(INDEX($D$25:$G$25,MATCH(N$5,$D$24:$G$24,0)),0))*节奏预期!G93</f>
        <v>0</v>
      </c>
      <c r="O93" s="161">
        <f>(INDEX($D$5:$G$20,MATCH(节奏预期!Z93,$C$5:$C$20,0),MATCH(SUBSTITUTE(O$5,"+",""),$D$4:$G$4,0))+IFERROR(INDEX($D$25:$G$25,MATCH(O$5,$D$24:$G$24,0)),0))*节奏预期!H93</f>
        <v>333333.33333333337</v>
      </c>
      <c r="P93" s="161">
        <f>(INDEX($D$5:$G$20,MATCH(节奏预期!AA93,$C$5:$C$20,0),MATCH(SUBSTITUTE(P$5,"+",""),$D$4:$G$4,0))+IFERROR(INDEX($D$25:$G$25,MATCH(P$5,$D$24:$G$24,0)),0))*节奏预期!I93</f>
        <v>149999.99999999997</v>
      </c>
      <c r="Q93" s="161">
        <f>(INDEX($D$5:$G$20,MATCH(节奏预期!AB93,$C$5:$C$20,0),MATCH(SUBSTITUTE(Q$5,"+",""),$D$4:$G$4,0))+IFERROR(INDEX($D$25:$G$25,MATCH(Q$5,$D$24:$G$24,0)),0))*节奏预期!J93</f>
        <v>0</v>
      </c>
      <c r="R93" s="155">
        <f t="shared" si="7"/>
        <v>483333.33333333337</v>
      </c>
    </row>
    <row r="94" spans="10:18" x14ac:dyDescent="0.15">
      <c r="J94" s="154">
        <f>节奏预期!B94</f>
        <v>270</v>
      </c>
      <c r="K94" s="97">
        <f>节奏预期!D94</f>
        <v>85.878108880436827</v>
      </c>
      <c r="L94" s="161">
        <f>(INDEX($D$5:$G$20,MATCH(节奏预期!W94,$C$5:$C$20,0),MATCH(SUBSTITUTE(L$5,"+",""),$D$4:$G$4,0))+IFERROR(INDEX($D$25:$G$25,MATCH(L$5,$D$24:$G$24,0)),0))*节奏预期!E94</f>
        <v>0</v>
      </c>
      <c r="M94" s="161">
        <f>(INDEX($D$5:$G$20,MATCH(节奏预期!X94,$C$5:$C$20,0),MATCH(SUBSTITUTE(M$5,"+",""),$D$4:$G$4,0))+IFERROR(INDEX($D$25:$G$25,MATCH(M$5,$D$24:$G$24,0)),0))*节奏预期!F94</f>
        <v>0</v>
      </c>
      <c r="N94" s="161">
        <f>(INDEX($D$5:$G$20,MATCH(节奏预期!Y94,$C$5:$C$20,0),MATCH(SUBSTITUTE(N$5,"+",""),$D$4:$G$4,0))+IFERROR(INDEX($D$25:$G$25,MATCH(N$5,$D$24:$G$24,0)),0))*节奏预期!G94</f>
        <v>0</v>
      </c>
      <c r="O94" s="161">
        <f>(INDEX($D$5:$G$20,MATCH(节奏预期!Z94,$C$5:$C$20,0),MATCH(SUBSTITUTE(O$5,"+",""),$D$4:$G$4,0))+IFERROR(INDEX($D$25:$G$25,MATCH(O$5,$D$24:$G$24,0)),0))*节奏预期!H94</f>
        <v>337500</v>
      </c>
      <c r="P94" s="161">
        <f>(INDEX($D$5:$G$20,MATCH(节奏预期!AA94,$C$5:$C$20,0),MATCH(SUBSTITUTE(P$5,"+",""),$D$4:$G$4,0))+IFERROR(INDEX($D$25:$G$25,MATCH(P$5,$D$24:$G$24,0)),0))*节奏预期!I94</f>
        <v>262500</v>
      </c>
      <c r="Q94" s="161">
        <f>(INDEX($D$5:$G$20,MATCH(节奏预期!AB94,$C$5:$C$20,0),MATCH(SUBSTITUTE(Q$5,"+",""),$D$4:$G$4,0))+IFERROR(INDEX($D$25:$G$25,MATCH(Q$5,$D$24:$G$24,0)),0))*节奏预期!J94</f>
        <v>0</v>
      </c>
      <c r="R94" s="155">
        <f t="shared" si="7"/>
        <v>600000</v>
      </c>
    </row>
    <row r="95" spans="10:18" x14ac:dyDescent="0.15">
      <c r="J95" s="154">
        <f>节奏预期!B95</f>
        <v>300</v>
      </c>
      <c r="K95" s="97">
        <f>节奏预期!D95</f>
        <v>87.370536081129359</v>
      </c>
      <c r="L95" s="161">
        <f>(INDEX($D$5:$G$20,MATCH(节奏预期!W95,$C$5:$C$20,0),MATCH(SUBSTITUTE(L$5,"+",""),$D$4:$G$4,0))+IFERROR(INDEX($D$25:$G$25,MATCH(L$5,$D$24:$G$24,0)),0))*节奏预期!E95</f>
        <v>0</v>
      </c>
      <c r="M95" s="161">
        <f>(INDEX($D$5:$G$20,MATCH(节奏预期!X95,$C$5:$C$20,0),MATCH(SUBSTITUTE(M$5,"+",""),$D$4:$G$4,0))+IFERROR(INDEX($D$25:$G$25,MATCH(M$5,$D$24:$G$24,0)),0))*节奏预期!F95</f>
        <v>0</v>
      </c>
      <c r="N95" s="161">
        <f>(INDEX($D$5:$G$20,MATCH(节奏预期!Y95,$C$5:$C$20,0),MATCH(SUBSTITUTE(N$5,"+",""),$D$4:$G$4,0))+IFERROR(INDEX($D$25:$G$25,MATCH(N$5,$D$24:$G$24,0)),0))*节奏预期!G95</f>
        <v>0</v>
      </c>
      <c r="O95" s="161">
        <f>(INDEX($D$5:$G$20,MATCH(节奏预期!Z95,$C$5:$C$20,0),MATCH(SUBSTITUTE(O$5,"+",""),$D$4:$G$4,0))+IFERROR(INDEX($D$25:$G$25,MATCH(O$5,$D$24:$G$24,0)),0))*节奏预期!H95</f>
        <v>300000</v>
      </c>
      <c r="P95" s="161">
        <f>(INDEX($D$5:$G$20,MATCH(节奏预期!AA95,$C$5:$C$20,0),MATCH(SUBSTITUTE(P$5,"+",""),$D$4:$G$4,0))+IFERROR(INDEX($D$25:$G$25,MATCH(P$5,$D$24:$G$24,0)),0))*节奏预期!I95</f>
        <v>349999.99999999994</v>
      </c>
      <c r="Q95" s="161">
        <f>(INDEX($D$5:$G$20,MATCH(节奏预期!AB95,$C$5:$C$20,0),MATCH(SUBSTITUTE(Q$5,"+",""),$D$4:$G$4,0))+IFERROR(INDEX($D$25:$G$25,MATCH(Q$5,$D$24:$G$24,0)),0))*节奏预期!J95</f>
        <v>0</v>
      </c>
      <c r="R95" s="155">
        <f t="shared" si="7"/>
        <v>650000</v>
      </c>
    </row>
    <row r="96" spans="10:18" x14ac:dyDescent="0.15">
      <c r="J96" s="154">
        <f>节奏预期!B96</f>
        <v>330</v>
      </c>
      <c r="K96" s="97">
        <f>节奏预期!D96</f>
        <v>88.867864050862167</v>
      </c>
      <c r="L96" s="161">
        <f>(INDEX($D$5:$G$20,MATCH(节奏预期!W96,$C$5:$C$20,0),MATCH(SUBSTITUTE(L$5,"+",""),$D$4:$G$4,0))+IFERROR(INDEX($D$25:$G$25,MATCH(L$5,$D$24:$G$24,0)),0))*节奏预期!E96</f>
        <v>0</v>
      </c>
      <c r="M96" s="161">
        <f>(INDEX($D$5:$G$20,MATCH(节奏预期!X96,$C$5:$C$20,0),MATCH(SUBSTITUTE(M$5,"+",""),$D$4:$G$4,0))+IFERROR(INDEX($D$25:$G$25,MATCH(M$5,$D$24:$G$24,0)),0))*节奏预期!F96</f>
        <v>0</v>
      </c>
      <c r="N96" s="161">
        <f>(INDEX($D$5:$G$20,MATCH(节奏预期!Y96,$C$5:$C$20,0),MATCH(SUBSTITUTE(N$5,"+",""),$D$4:$G$4,0))+IFERROR(INDEX($D$25:$G$25,MATCH(N$5,$D$24:$G$24,0)),0))*节奏预期!G96</f>
        <v>0</v>
      </c>
      <c r="O96" s="161">
        <f>(INDEX($D$5:$G$20,MATCH(节奏预期!Z96,$C$5:$C$20,0),MATCH(SUBSTITUTE(O$5,"+",""),$D$4:$G$4,0))+IFERROR(INDEX($D$25:$G$25,MATCH(O$5,$D$24:$G$24,0)),0))*节奏预期!H96</f>
        <v>262500.00000000006</v>
      </c>
      <c r="P96" s="161">
        <f>(INDEX($D$5:$G$20,MATCH(节奏预期!AA96,$C$5:$C$20,0),MATCH(SUBSTITUTE(P$5,"+",""),$D$4:$G$4,0))+IFERROR(INDEX($D$25:$G$25,MATCH(P$5,$D$24:$G$24,0)),0))*节奏预期!I96</f>
        <v>437499.99999999988</v>
      </c>
      <c r="Q96" s="161">
        <f>(INDEX($D$5:$G$20,MATCH(节奏预期!AB96,$C$5:$C$20,0),MATCH(SUBSTITUTE(Q$5,"+",""),$D$4:$G$4,0))+IFERROR(INDEX($D$25:$G$25,MATCH(Q$5,$D$24:$G$24,0)),0))*节奏预期!J96</f>
        <v>0</v>
      </c>
      <c r="R96" s="155">
        <f t="shared" si="7"/>
        <v>700000</v>
      </c>
    </row>
    <row r="97" spans="10:18" x14ac:dyDescent="0.15">
      <c r="J97" s="154">
        <f>节奏预期!B97</f>
        <v>360</v>
      </c>
      <c r="K97" s="97">
        <f>节奏预期!D97</f>
        <v>90.241691698216215</v>
      </c>
      <c r="L97" s="161">
        <f>(INDEX($D$5:$G$20,MATCH(节奏预期!W97,$C$5:$C$20,0),MATCH(SUBSTITUTE(L$5,"+",""),$D$4:$G$4,0))+IFERROR(INDEX($D$25:$G$25,MATCH(L$5,$D$24:$G$24,0)),0))*节奏预期!E97</f>
        <v>0</v>
      </c>
      <c r="M97" s="161">
        <f>(INDEX($D$5:$G$20,MATCH(节奏预期!X97,$C$5:$C$20,0),MATCH(SUBSTITUTE(M$5,"+",""),$D$4:$G$4,0))+IFERROR(INDEX($D$25:$G$25,MATCH(M$5,$D$24:$G$24,0)),0))*节奏预期!F97</f>
        <v>0</v>
      </c>
      <c r="N97" s="161">
        <f>(INDEX($D$5:$G$20,MATCH(节奏预期!Y97,$C$5:$C$20,0),MATCH(SUBSTITUTE(N$5,"+",""),$D$4:$G$4,0))+IFERROR(INDEX($D$25:$G$25,MATCH(N$5,$D$24:$G$24,0)),0))*节奏预期!G97</f>
        <v>0</v>
      </c>
      <c r="O97" s="161">
        <f>(INDEX($D$5:$G$20,MATCH(节奏预期!Z97,$C$5:$C$20,0),MATCH(SUBSTITUTE(O$5,"+",""),$D$4:$G$4,0))+IFERROR(INDEX($D$25:$G$25,MATCH(O$5,$D$24:$G$24,0)),0))*节奏预期!H97</f>
        <v>225000</v>
      </c>
      <c r="P97" s="161">
        <f>(INDEX($D$5:$G$20,MATCH(节奏预期!AA97,$C$5:$C$20,0),MATCH(SUBSTITUTE(P$5,"+",""),$D$4:$G$4,0))+IFERROR(INDEX($D$25:$G$25,MATCH(P$5,$D$24:$G$24,0)),0))*节奏预期!I97</f>
        <v>525000</v>
      </c>
      <c r="Q97" s="161">
        <f>(INDEX($D$5:$G$20,MATCH(节奏预期!AB97,$C$5:$C$20,0),MATCH(SUBSTITUTE(Q$5,"+",""),$D$4:$G$4,0))+IFERROR(INDEX($D$25:$G$25,MATCH(Q$5,$D$24:$G$24,0)),0))*节奏预期!J97</f>
        <v>0</v>
      </c>
      <c r="R97" s="155">
        <f t="shared" si="7"/>
        <v>750000</v>
      </c>
    </row>
    <row r="98" spans="10:18" x14ac:dyDescent="0.15">
      <c r="J98" s="154">
        <f>节奏预期!B98</f>
        <v>390</v>
      </c>
      <c r="K98" s="97">
        <f>节奏预期!D98</f>
        <v>91.433267438759643</v>
      </c>
      <c r="L98" s="161">
        <f>(INDEX($D$5:$G$20,MATCH(节奏预期!W98,$C$5:$C$20,0),MATCH(SUBSTITUTE(L$5,"+",""),$D$4:$G$4,0))+IFERROR(INDEX($D$25:$G$25,MATCH(L$5,$D$24:$G$24,0)),0))*节奏预期!E98</f>
        <v>0</v>
      </c>
      <c r="M98" s="161">
        <f>(INDEX($D$5:$G$20,MATCH(节奏预期!X98,$C$5:$C$20,0),MATCH(SUBSTITUTE(M$5,"+",""),$D$4:$G$4,0))+IFERROR(INDEX($D$25:$G$25,MATCH(M$5,$D$24:$G$24,0)),0))*节奏预期!F98</f>
        <v>0</v>
      </c>
      <c r="N98" s="161">
        <f>(INDEX($D$5:$G$20,MATCH(节奏预期!Y98,$C$5:$C$20,0),MATCH(SUBSTITUTE(N$5,"+",""),$D$4:$G$4,0))+IFERROR(INDEX($D$25:$G$25,MATCH(N$5,$D$24:$G$24,0)),0))*节奏预期!G98</f>
        <v>0</v>
      </c>
      <c r="O98" s="161">
        <f>(INDEX($D$5:$G$20,MATCH(节奏预期!Z98,$C$5:$C$20,0),MATCH(SUBSTITUTE(O$5,"+",""),$D$4:$G$4,0))+IFERROR(INDEX($D$25:$G$25,MATCH(O$5,$D$24:$G$24,0)),0))*节奏预期!H98</f>
        <v>208333.33333333334</v>
      </c>
      <c r="P98" s="161">
        <f>(INDEX($D$5:$G$20,MATCH(节奏预期!AA98,$C$5:$C$20,0),MATCH(SUBSTITUTE(P$5,"+",""),$D$4:$G$4,0))+IFERROR(INDEX($D$25:$G$25,MATCH(P$5,$D$24:$G$24,0)),0))*节奏预期!I98</f>
        <v>700000</v>
      </c>
      <c r="Q98" s="161">
        <f>(INDEX($D$5:$G$20,MATCH(节奏预期!AB98,$C$5:$C$20,0),MATCH(SUBSTITUTE(Q$5,"+",""),$D$4:$G$4,0))+IFERROR(INDEX($D$25:$G$25,MATCH(Q$5,$D$24:$G$24,0)),0))*节奏预期!J98</f>
        <v>0</v>
      </c>
      <c r="R98" s="155">
        <f t="shared" si="7"/>
        <v>908333.33333333337</v>
      </c>
    </row>
    <row r="99" spans="10:18" x14ac:dyDescent="0.15">
      <c r="J99" s="154">
        <f>节奏预期!B99</f>
        <v>420</v>
      </c>
      <c r="K99" s="97">
        <f>节奏预期!D99</f>
        <v>92.520930542961992</v>
      </c>
      <c r="L99" s="161">
        <f>(INDEX($D$5:$G$20,MATCH(节奏预期!W99,$C$5:$C$20,0),MATCH(SUBSTITUTE(L$5,"+",""),$D$4:$G$4,0))+IFERROR(INDEX($D$25:$G$25,MATCH(L$5,$D$24:$G$24,0)),0))*节奏预期!E99</f>
        <v>0</v>
      </c>
      <c r="M99" s="161">
        <f>(INDEX($D$5:$G$20,MATCH(节奏预期!X99,$C$5:$C$20,0),MATCH(SUBSTITUTE(M$5,"+",""),$D$4:$G$4,0))+IFERROR(INDEX($D$25:$G$25,MATCH(M$5,$D$24:$G$24,0)),0))*节奏预期!F99</f>
        <v>0</v>
      </c>
      <c r="N99" s="161">
        <f>(INDEX($D$5:$G$20,MATCH(节奏预期!Y99,$C$5:$C$20,0),MATCH(SUBSTITUTE(N$5,"+",""),$D$4:$G$4,0))+IFERROR(INDEX($D$25:$G$25,MATCH(N$5,$D$24:$G$24,0)),0))*节奏预期!G99</f>
        <v>0</v>
      </c>
      <c r="O99" s="161">
        <f>(INDEX($D$5:$G$20,MATCH(节奏预期!Z99,$C$5:$C$20,0),MATCH(SUBSTITUTE(O$5,"+",""),$D$4:$G$4,0))+IFERROR(INDEX($D$25:$G$25,MATCH(O$5,$D$24:$G$24,0)),0))*节奏预期!H99</f>
        <v>166666.66666666672</v>
      </c>
      <c r="P99" s="161">
        <f>(INDEX($D$5:$G$20,MATCH(节奏预期!AA99,$C$5:$C$20,0),MATCH(SUBSTITUTE(P$5,"+",""),$D$4:$G$4,0))+IFERROR(INDEX($D$25:$G$25,MATCH(P$5,$D$24:$G$24,0)),0))*节奏预期!I99</f>
        <v>799999.99999999988</v>
      </c>
      <c r="Q99" s="161">
        <f>(INDEX($D$5:$G$20,MATCH(节奏预期!AB99,$C$5:$C$20,0),MATCH(SUBSTITUTE(Q$5,"+",""),$D$4:$G$4,0))+IFERROR(INDEX($D$25:$G$25,MATCH(Q$5,$D$24:$G$24,0)),0))*节奏预期!J99</f>
        <v>0</v>
      </c>
      <c r="R99" s="155">
        <f t="shared" si="7"/>
        <v>966666.66666666663</v>
      </c>
    </row>
    <row r="100" spans="10:18" x14ac:dyDescent="0.15">
      <c r="J100" s="154">
        <f>节奏预期!B100</f>
        <v>450</v>
      </c>
      <c r="K100" s="97">
        <f>节奏预期!D100</f>
        <v>93.53735314119001</v>
      </c>
      <c r="L100" s="161">
        <f>(INDEX($D$5:$G$20,MATCH(节奏预期!W100,$C$5:$C$20,0),MATCH(SUBSTITUTE(L$5,"+",""),$D$4:$G$4,0))+IFERROR(INDEX($D$25:$G$25,MATCH(L$5,$D$24:$G$24,0)),0))*节奏预期!E100</f>
        <v>0</v>
      </c>
      <c r="M100" s="161">
        <f>(INDEX($D$5:$G$20,MATCH(节奏预期!X100,$C$5:$C$20,0),MATCH(SUBSTITUTE(M$5,"+",""),$D$4:$G$4,0))+IFERROR(INDEX($D$25:$G$25,MATCH(M$5,$D$24:$G$24,0)),0))*节奏预期!F100</f>
        <v>0</v>
      </c>
      <c r="N100" s="161">
        <f>(INDEX($D$5:$G$20,MATCH(节奏预期!Y100,$C$5:$C$20,0),MATCH(SUBSTITUTE(N$5,"+",""),$D$4:$G$4,0))+IFERROR(INDEX($D$25:$G$25,MATCH(N$5,$D$24:$G$24,0)),0))*节奏预期!G100</f>
        <v>0</v>
      </c>
      <c r="O100" s="161">
        <f>(INDEX($D$5:$G$20,MATCH(节奏预期!Z100,$C$5:$C$20,0),MATCH(SUBSTITUTE(O$5,"+",""),$D$4:$G$4,0))+IFERROR(INDEX($D$25:$G$25,MATCH(O$5,$D$24:$G$24,0)),0))*节奏预期!H100</f>
        <v>125000</v>
      </c>
      <c r="P100" s="161">
        <f>(INDEX($D$5:$G$20,MATCH(节奏预期!AA100,$C$5:$C$20,0),MATCH(SUBSTITUTE(P$5,"+",""),$D$4:$G$4,0))+IFERROR(INDEX($D$25:$G$25,MATCH(P$5,$D$24:$G$24,0)),0))*节奏预期!I100</f>
        <v>900000</v>
      </c>
      <c r="Q100" s="161">
        <f>(INDEX($D$5:$G$20,MATCH(节奏预期!AB100,$C$5:$C$20,0),MATCH(SUBSTITUTE(Q$5,"+",""),$D$4:$G$4,0))+IFERROR(INDEX($D$25:$G$25,MATCH(Q$5,$D$24:$G$24,0)),0))*节奏预期!J100</f>
        <v>0</v>
      </c>
      <c r="R100" s="155">
        <f t="shared" si="7"/>
        <v>1025000</v>
      </c>
    </row>
    <row r="101" spans="10:18" x14ac:dyDescent="0.15">
      <c r="J101" s="154">
        <f>节奏预期!B101</f>
        <v>480</v>
      </c>
      <c r="K101" s="97">
        <f>节奏预期!D101</f>
        <v>94.499876682726793</v>
      </c>
      <c r="L101" s="161">
        <f>(INDEX($D$5:$G$20,MATCH(节奏预期!W101,$C$5:$C$20,0),MATCH(SUBSTITUTE(L$5,"+",""),$D$4:$G$4,0))+IFERROR(INDEX($D$25:$G$25,MATCH(L$5,$D$24:$G$24,0)),0))*节奏预期!E101</f>
        <v>0</v>
      </c>
      <c r="M101" s="161">
        <f>(INDEX($D$5:$G$20,MATCH(节奏预期!X101,$C$5:$C$20,0),MATCH(SUBSTITUTE(M$5,"+",""),$D$4:$G$4,0))+IFERROR(INDEX($D$25:$G$25,MATCH(M$5,$D$24:$G$24,0)),0))*节奏预期!F101</f>
        <v>0</v>
      </c>
      <c r="N101" s="161">
        <f>(INDEX($D$5:$G$20,MATCH(节奏预期!Y101,$C$5:$C$20,0),MATCH(SUBSTITUTE(N$5,"+",""),$D$4:$G$4,0))+IFERROR(INDEX($D$25:$G$25,MATCH(N$5,$D$24:$G$24,0)),0))*节奏预期!G101</f>
        <v>0</v>
      </c>
      <c r="O101" s="161">
        <f>(INDEX($D$5:$G$20,MATCH(节奏预期!Z101,$C$5:$C$20,0),MATCH(SUBSTITUTE(O$5,"+",""),$D$4:$G$4,0))+IFERROR(INDEX($D$25:$G$25,MATCH(O$5,$D$24:$G$24,0)),0))*节奏预期!H101</f>
        <v>83333.33333333343</v>
      </c>
      <c r="P101" s="161">
        <f>(INDEX($D$5:$G$20,MATCH(节奏预期!AA101,$C$5:$C$20,0),MATCH(SUBSTITUTE(P$5,"+",""),$D$4:$G$4,0))+IFERROR(INDEX($D$25:$G$25,MATCH(P$5,$D$24:$G$24,0)),0))*节奏预期!I101</f>
        <v>999999.99999999977</v>
      </c>
      <c r="Q101" s="161">
        <f>(INDEX($D$5:$G$20,MATCH(节奏预期!AB101,$C$5:$C$20,0),MATCH(SUBSTITUTE(Q$5,"+",""),$D$4:$G$4,0))+IFERROR(INDEX($D$25:$G$25,MATCH(Q$5,$D$24:$G$24,0)),0))*节奏预期!J101</f>
        <v>0</v>
      </c>
      <c r="R101" s="155">
        <f t="shared" si="7"/>
        <v>1083333.3333333333</v>
      </c>
    </row>
    <row r="102" spans="10:18" x14ac:dyDescent="0.15">
      <c r="J102" s="154">
        <f>节奏预期!B102</f>
        <v>510</v>
      </c>
      <c r="K102" s="97">
        <f>节奏预期!D102</f>
        <v>95.412755681471069</v>
      </c>
      <c r="L102" s="161">
        <f>(INDEX($D$5:$G$20,MATCH(节奏预期!W102,$C$5:$C$20,0),MATCH(SUBSTITUTE(L$5,"+",""),$D$4:$G$4,0))+IFERROR(INDEX($D$25:$G$25,MATCH(L$5,$D$24:$G$24,0)),0))*节奏预期!E102</f>
        <v>0</v>
      </c>
      <c r="M102" s="161">
        <f>(INDEX($D$5:$G$20,MATCH(节奏预期!X102,$C$5:$C$20,0),MATCH(SUBSTITUTE(M$5,"+",""),$D$4:$G$4,0))+IFERROR(INDEX($D$25:$G$25,MATCH(M$5,$D$24:$G$24,0)),0))*节奏预期!F102</f>
        <v>0</v>
      </c>
      <c r="N102" s="161">
        <f>(INDEX($D$5:$G$20,MATCH(节奏预期!Y102,$C$5:$C$20,0),MATCH(SUBSTITUTE(N$5,"+",""),$D$4:$G$4,0))+IFERROR(INDEX($D$25:$G$25,MATCH(N$5,$D$24:$G$24,0)),0))*节奏预期!G102</f>
        <v>0</v>
      </c>
      <c r="O102" s="161">
        <f>(INDEX($D$5:$G$20,MATCH(节奏预期!Z102,$C$5:$C$20,0),MATCH(SUBSTITUTE(O$5,"+",""),$D$4:$G$4,0))+IFERROR(INDEX($D$25:$G$25,MATCH(O$5,$D$24:$G$24,0)),0))*节奏预期!H102</f>
        <v>41666.666666666715</v>
      </c>
      <c r="P102" s="161">
        <f>(INDEX($D$5:$G$20,MATCH(节奏预期!AA102,$C$5:$C$20,0),MATCH(SUBSTITUTE(P$5,"+",""),$D$4:$G$4,0))+IFERROR(INDEX($D$25:$G$25,MATCH(P$5,$D$24:$G$24,0)),0))*节奏预期!I102</f>
        <v>1100000</v>
      </c>
      <c r="Q102" s="161">
        <f>(INDEX($D$5:$G$20,MATCH(节奏预期!AB102,$C$5:$C$20,0),MATCH(SUBSTITUTE(Q$5,"+",""),$D$4:$G$4,0))+IFERROR(INDEX($D$25:$G$25,MATCH(Q$5,$D$24:$G$24,0)),0))*节奏预期!J102</f>
        <v>0</v>
      </c>
      <c r="R102" s="155">
        <f t="shared" si="7"/>
        <v>1141666.6666666667</v>
      </c>
    </row>
    <row r="103" spans="10:18" x14ac:dyDescent="0.15">
      <c r="J103" s="154">
        <f>节奏预期!B103</f>
        <v>540</v>
      </c>
      <c r="K103" s="97">
        <f>节奏预期!D103</f>
        <v>96.254819565842766</v>
      </c>
      <c r="L103" s="161">
        <f>(INDEX($D$5:$G$20,MATCH(节奏预期!W103,$C$5:$C$20,0),MATCH(SUBSTITUTE(L$5,"+",""),$D$4:$G$4,0))+IFERROR(INDEX($D$25:$G$25,MATCH(L$5,$D$24:$G$24,0)),0))*节奏预期!E103</f>
        <v>0</v>
      </c>
      <c r="M103" s="161">
        <f>(INDEX($D$5:$G$20,MATCH(节奏预期!X103,$C$5:$C$20,0),MATCH(SUBSTITUTE(M$5,"+",""),$D$4:$G$4,0))+IFERROR(INDEX($D$25:$G$25,MATCH(M$5,$D$24:$G$24,0)),0))*节奏预期!F103</f>
        <v>0</v>
      </c>
      <c r="N103" s="161">
        <f>(INDEX($D$5:$G$20,MATCH(节奏预期!Y103,$C$5:$C$20,0),MATCH(SUBSTITUTE(N$5,"+",""),$D$4:$G$4,0))+IFERROR(INDEX($D$25:$G$25,MATCH(N$5,$D$24:$G$24,0)),0))*节奏预期!G103</f>
        <v>0</v>
      </c>
      <c r="O103" s="161">
        <f>(INDEX($D$5:$G$20,MATCH(节奏预期!Z103,$C$5:$C$20,0),MATCH(SUBSTITUTE(O$5,"+",""),$D$4:$G$4,0))+IFERROR(INDEX($D$25:$G$25,MATCH(O$5,$D$24:$G$24,0)),0))*节奏预期!H103</f>
        <v>0</v>
      </c>
      <c r="P103" s="161">
        <f>(INDEX($D$5:$G$20,MATCH(节奏预期!AA103,$C$5:$C$20,0),MATCH(SUBSTITUTE(P$5,"+",""),$D$4:$G$4,0))+IFERROR(INDEX($D$25:$G$25,MATCH(P$5,$D$24:$G$24,0)),0))*节奏预期!I103</f>
        <v>1200000</v>
      </c>
      <c r="Q103" s="161">
        <f>(INDEX($D$5:$G$20,MATCH(节奏预期!AB103,$C$5:$C$20,0),MATCH(SUBSTITUTE(Q$5,"+",""),$D$4:$G$4,0))+IFERROR(INDEX($D$25:$G$25,MATCH(Q$5,$D$24:$G$24,0)),0))*节奏预期!J103</f>
        <v>0</v>
      </c>
      <c r="R103" s="155">
        <f t="shared" si="7"/>
        <v>1200000</v>
      </c>
    </row>
    <row r="104" spans="10:18" x14ac:dyDescent="0.15">
      <c r="J104" s="154">
        <f>节奏预期!B104</f>
        <v>570</v>
      </c>
      <c r="K104" s="97">
        <f>节奏预期!D104</f>
        <v>97.015787500523516</v>
      </c>
      <c r="L104" s="161">
        <f>(INDEX($D$5:$G$20,MATCH(节奏预期!W104,$C$5:$C$20,0),MATCH(SUBSTITUTE(L$5,"+",""),$D$4:$G$4,0))+IFERROR(INDEX($D$25:$G$25,MATCH(L$5,$D$24:$G$24,0)),0))*节奏预期!E104</f>
        <v>0</v>
      </c>
      <c r="M104" s="161">
        <f>(INDEX($D$5:$G$20,MATCH(节奏预期!X104,$C$5:$C$20,0),MATCH(SUBSTITUTE(M$5,"+",""),$D$4:$G$4,0))+IFERROR(INDEX($D$25:$G$25,MATCH(M$5,$D$24:$G$24,0)),0))*节奏预期!F104</f>
        <v>0</v>
      </c>
      <c r="N104" s="161">
        <f>(INDEX($D$5:$G$20,MATCH(节奏预期!Y104,$C$5:$C$20,0),MATCH(SUBSTITUTE(N$5,"+",""),$D$4:$G$4,0))+IFERROR(INDEX($D$25:$G$25,MATCH(N$5,$D$24:$G$24,0)),0))*节奏预期!G104</f>
        <v>0</v>
      </c>
      <c r="O104" s="161">
        <f>(INDEX($D$5:$G$20,MATCH(节奏预期!Z104,$C$5:$C$20,0),MATCH(SUBSTITUTE(O$5,"+",""),$D$4:$G$4,0))+IFERROR(INDEX($D$25:$G$25,MATCH(O$5,$D$24:$G$24,0)),0))*节奏预期!H104</f>
        <v>0</v>
      </c>
      <c r="P104" s="161">
        <f>(INDEX($D$5:$G$20,MATCH(节奏预期!AA104,$C$5:$C$20,0),MATCH(SUBSTITUTE(P$5,"+",""),$D$4:$G$4,0))+IFERROR(INDEX($D$25:$G$25,MATCH(P$5,$D$24:$G$24,0)),0))*节奏预期!I104</f>
        <v>1145454.5454545454</v>
      </c>
      <c r="Q104" s="161">
        <f>(INDEX($D$5:$G$20,MATCH(节奏预期!AB104,$C$5:$C$20,0),MATCH(SUBSTITUTE(Q$5,"+",""),$D$4:$G$4,0))+IFERROR(INDEX($D$25:$G$25,MATCH(Q$5,$D$24:$G$24,0)),0))*节奏预期!J104</f>
        <v>65909.090909090912</v>
      </c>
      <c r="R104" s="155">
        <f t="shared" si="7"/>
        <v>1211363.6363636362</v>
      </c>
    </row>
    <row r="105" spans="10:18" x14ac:dyDescent="0.15">
      <c r="J105" s="154">
        <f>节奏预期!B105</f>
        <v>600</v>
      </c>
      <c r="K105" s="97">
        <f>节奏预期!D105</f>
        <v>97.702742999048837</v>
      </c>
      <c r="L105" s="161">
        <f>(INDEX($D$5:$G$20,MATCH(节奏预期!W105,$C$5:$C$20,0),MATCH(SUBSTITUTE(L$5,"+",""),$D$4:$G$4,0))+IFERROR(INDEX($D$25:$G$25,MATCH(L$5,$D$24:$G$24,0)),0))*节奏预期!E105</f>
        <v>0</v>
      </c>
      <c r="M105" s="161">
        <f>(INDEX($D$5:$G$20,MATCH(节奏预期!X105,$C$5:$C$20,0),MATCH(SUBSTITUTE(M$5,"+",""),$D$4:$G$4,0))+IFERROR(INDEX($D$25:$G$25,MATCH(M$5,$D$24:$G$24,0)),0))*节奏预期!F105</f>
        <v>0</v>
      </c>
      <c r="N105" s="161">
        <f>(INDEX($D$5:$G$20,MATCH(节奏预期!Y105,$C$5:$C$20,0),MATCH(SUBSTITUTE(N$5,"+",""),$D$4:$G$4,0))+IFERROR(INDEX($D$25:$G$25,MATCH(N$5,$D$24:$G$24,0)),0))*节奏预期!G105</f>
        <v>0</v>
      </c>
      <c r="O105" s="161">
        <f>(INDEX($D$5:$G$20,MATCH(节奏预期!Z105,$C$5:$C$20,0),MATCH(SUBSTITUTE(O$5,"+",""),$D$4:$G$4,0))+IFERROR(INDEX($D$25:$G$25,MATCH(O$5,$D$24:$G$24,0)),0))*节奏预期!H105</f>
        <v>0</v>
      </c>
      <c r="P105" s="161">
        <f>(INDEX($D$5:$G$20,MATCH(节奏预期!AA105,$C$5:$C$20,0),MATCH(SUBSTITUTE(P$5,"+",""),$D$4:$G$4,0))+IFERROR(INDEX($D$25:$G$25,MATCH(P$5,$D$24:$G$24,0)),0))*节奏预期!I105</f>
        <v>1090909.0909090908</v>
      </c>
      <c r="Q105" s="161">
        <f>(INDEX($D$5:$G$20,MATCH(节奏预期!AB105,$C$5:$C$20,0),MATCH(SUBSTITUTE(Q$5,"+",""),$D$4:$G$4,0))+IFERROR(INDEX($D$25:$G$25,MATCH(Q$5,$D$24:$G$24,0)),0))*节奏预期!J105</f>
        <v>131818.18181818182</v>
      </c>
      <c r="R105" s="155">
        <f t="shared" si="7"/>
        <v>1222727.2727272727</v>
      </c>
    </row>
    <row r="106" spans="10:18" x14ac:dyDescent="0.15">
      <c r="J106" s="154">
        <f>节奏预期!B106</f>
        <v>630</v>
      </c>
      <c r="K106" s="97">
        <f>节奏预期!D106</f>
        <v>98.372659236345726</v>
      </c>
      <c r="L106" s="161">
        <f>(INDEX($D$5:$G$20,MATCH(节奏预期!W106,$C$5:$C$20,0),MATCH(SUBSTITUTE(L$5,"+",""),$D$4:$G$4,0))+IFERROR(INDEX($D$25:$G$25,MATCH(L$5,$D$24:$G$24,0)),0))*节奏预期!E106</f>
        <v>0</v>
      </c>
      <c r="M106" s="161">
        <f>(INDEX($D$5:$G$20,MATCH(节奏预期!X106,$C$5:$C$20,0),MATCH(SUBSTITUTE(M$5,"+",""),$D$4:$G$4,0))+IFERROR(INDEX($D$25:$G$25,MATCH(M$5,$D$24:$G$24,0)),0))*节奏预期!F106</f>
        <v>0</v>
      </c>
      <c r="N106" s="161">
        <f>(INDEX($D$5:$G$20,MATCH(节奏预期!Y106,$C$5:$C$20,0),MATCH(SUBSTITUTE(N$5,"+",""),$D$4:$G$4,0))+IFERROR(INDEX($D$25:$G$25,MATCH(N$5,$D$24:$G$24,0)),0))*节奏预期!G106</f>
        <v>0</v>
      </c>
      <c r="O106" s="161">
        <f>(INDEX($D$5:$G$20,MATCH(节奏预期!Z106,$C$5:$C$20,0),MATCH(SUBSTITUTE(O$5,"+",""),$D$4:$G$4,0))+IFERROR(INDEX($D$25:$G$25,MATCH(O$5,$D$24:$G$24,0)),0))*节奏预期!H106</f>
        <v>0</v>
      </c>
      <c r="P106" s="161">
        <f>(INDEX($D$5:$G$20,MATCH(节奏预期!AA106,$C$5:$C$20,0),MATCH(SUBSTITUTE(P$5,"+",""),$D$4:$G$4,0))+IFERROR(INDEX($D$25:$G$25,MATCH(P$5,$D$24:$G$24,0)),0))*节奏预期!I106</f>
        <v>1036363.6363636364</v>
      </c>
      <c r="Q106" s="161">
        <f>(INDEX($D$5:$G$20,MATCH(节奏预期!AB106,$C$5:$C$20,0),MATCH(SUBSTITUTE(Q$5,"+",""),$D$4:$G$4,0))+IFERROR(INDEX($D$25:$G$25,MATCH(Q$5,$D$24:$G$24,0)),0))*节奏预期!J106</f>
        <v>197727.27272727274</v>
      </c>
      <c r="R106" s="155">
        <f t="shared" si="7"/>
        <v>1234090.9090909092</v>
      </c>
    </row>
    <row r="107" spans="10:18" x14ac:dyDescent="0.15">
      <c r="J107" s="154">
        <f>节奏预期!B107</f>
        <v>660</v>
      </c>
      <c r="K107" s="97">
        <f>节奏预期!D107</f>
        <v>99.028118033845786</v>
      </c>
      <c r="L107" s="161">
        <f>(INDEX($D$5:$G$20,MATCH(节奏预期!W107,$C$5:$C$20,0),MATCH(SUBSTITUTE(L$5,"+",""),$D$4:$G$4,0))+IFERROR(INDEX($D$25:$G$25,MATCH(L$5,$D$24:$G$24,0)),0))*节奏预期!E107</f>
        <v>0</v>
      </c>
      <c r="M107" s="161">
        <f>(INDEX($D$5:$G$20,MATCH(节奏预期!X107,$C$5:$C$20,0),MATCH(SUBSTITUTE(M$5,"+",""),$D$4:$G$4,0))+IFERROR(INDEX($D$25:$G$25,MATCH(M$5,$D$24:$G$24,0)),0))*节奏预期!F107</f>
        <v>0</v>
      </c>
      <c r="N107" s="161">
        <f>(INDEX($D$5:$G$20,MATCH(节奏预期!Y107,$C$5:$C$20,0),MATCH(SUBSTITUTE(N$5,"+",""),$D$4:$G$4,0))+IFERROR(INDEX($D$25:$G$25,MATCH(N$5,$D$24:$G$24,0)),0))*节奏预期!G107</f>
        <v>0</v>
      </c>
      <c r="O107" s="161">
        <f>(INDEX($D$5:$G$20,MATCH(节奏预期!Z107,$C$5:$C$20,0),MATCH(SUBSTITUTE(O$5,"+",""),$D$4:$G$4,0))+IFERROR(INDEX($D$25:$G$25,MATCH(O$5,$D$24:$G$24,0)),0))*节奏预期!H107</f>
        <v>0</v>
      </c>
      <c r="P107" s="161">
        <f>(INDEX($D$5:$G$20,MATCH(节奏预期!AA107,$C$5:$C$20,0),MATCH(SUBSTITUTE(P$5,"+",""),$D$4:$G$4,0))+IFERROR(INDEX($D$25:$G$25,MATCH(P$5,$D$24:$G$24,0)),0))*节奏预期!I107</f>
        <v>981818.18181818177</v>
      </c>
      <c r="Q107" s="161">
        <f>(INDEX($D$5:$G$20,MATCH(节奏预期!AB107,$C$5:$C$20,0),MATCH(SUBSTITUTE(Q$5,"+",""),$D$4:$G$4,0))+IFERROR(INDEX($D$25:$G$25,MATCH(Q$5,$D$24:$G$24,0)),0))*节奏预期!J107</f>
        <v>263636.36363636365</v>
      </c>
      <c r="R107" s="155">
        <f t="shared" si="7"/>
        <v>1245454.5454545454</v>
      </c>
    </row>
    <row r="108" spans="10:18" x14ac:dyDescent="0.15">
      <c r="J108" s="154">
        <f>节奏预期!B108</f>
        <v>690</v>
      </c>
      <c r="K108" s="97">
        <f>节奏预期!D108</f>
        <v>99.652608463687599</v>
      </c>
      <c r="L108" s="161">
        <f>(INDEX($D$5:$G$20,MATCH(节奏预期!W108,$C$5:$C$20,0),MATCH(SUBSTITUTE(L$5,"+",""),$D$4:$G$4,0))+IFERROR(INDEX($D$25:$G$25,MATCH(L$5,$D$24:$G$24,0)),0))*节奏预期!E108</f>
        <v>0</v>
      </c>
      <c r="M108" s="161">
        <f>(INDEX($D$5:$G$20,MATCH(节奏预期!X108,$C$5:$C$20,0),MATCH(SUBSTITUTE(M$5,"+",""),$D$4:$G$4,0))+IFERROR(INDEX($D$25:$G$25,MATCH(M$5,$D$24:$G$24,0)),0))*节奏预期!F108</f>
        <v>0</v>
      </c>
      <c r="N108" s="161">
        <f>(INDEX($D$5:$G$20,MATCH(节奏预期!Y108,$C$5:$C$20,0),MATCH(SUBSTITUTE(N$5,"+",""),$D$4:$G$4,0))+IFERROR(INDEX($D$25:$G$25,MATCH(N$5,$D$24:$G$24,0)),0))*节奏预期!G108</f>
        <v>0</v>
      </c>
      <c r="O108" s="161">
        <f>(INDEX($D$5:$G$20,MATCH(节奏预期!Z108,$C$5:$C$20,0),MATCH(SUBSTITUTE(O$5,"+",""),$D$4:$G$4,0))+IFERROR(INDEX($D$25:$G$25,MATCH(O$5,$D$24:$G$24,0)),0))*节奏预期!H108</f>
        <v>0</v>
      </c>
      <c r="P108" s="161">
        <f>(INDEX($D$5:$G$20,MATCH(节奏预期!AA108,$C$5:$C$20,0),MATCH(SUBSTITUTE(P$5,"+",""),$D$4:$G$4,0))+IFERROR(INDEX($D$25:$G$25,MATCH(P$5,$D$24:$G$24,0)),0))*节奏预期!I108</f>
        <v>927272.72727272718</v>
      </c>
      <c r="Q108" s="161">
        <f>(INDEX($D$5:$G$20,MATCH(节奏预期!AB108,$C$5:$C$20,0),MATCH(SUBSTITUTE(Q$5,"+",""),$D$4:$G$4,0))+IFERROR(INDEX($D$25:$G$25,MATCH(Q$5,$D$24:$G$24,0)),0))*节奏预期!J108</f>
        <v>329545.45454545459</v>
      </c>
      <c r="R108" s="155">
        <f t="shared" si="7"/>
        <v>1256818.1818181816</v>
      </c>
    </row>
    <row r="109" spans="10:18" x14ac:dyDescent="0.15">
      <c r="J109" s="154">
        <f>节奏预期!B109</f>
        <v>720</v>
      </c>
      <c r="K109" s="97">
        <f>节奏预期!D109</f>
        <v>100.26856904007842</v>
      </c>
      <c r="L109" s="161">
        <f>(INDEX($D$5:$G$20,MATCH(节奏预期!W109,$C$5:$C$20,0),MATCH(SUBSTITUTE(L$5,"+",""),$D$4:$G$4,0))+IFERROR(INDEX($D$25:$G$25,MATCH(L$5,$D$24:$G$24,0)),0))*节奏预期!E109</f>
        <v>0</v>
      </c>
      <c r="M109" s="161">
        <f>(INDEX($D$5:$G$20,MATCH(节奏预期!X109,$C$5:$C$20,0),MATCH(SUBSTITUTE(M$5,"+",""),$D$4:$G$4,0))+IFERROR(INDEX($D$25:$G$25,MATCH(M$5,$D$24:$G$24,0)),0))*节奏预期!F109</f>
        <v>0</v>
      </c>
      <c r="N109" s="161">
        <f>(INDEX($D$5:$G$20,MATCH(节奏预期!Y109,$C$5:$C$20,0),MATCH(SUBSTITUTE(N$5,"+",""),$D$4:$G$4,0))+IFERROR(INDEX($D$25:$G$25,MATCH(N$5,$D$24:$G$24,0)),0))*节奏预期!G109</f>
        <v>0</v>
      </c>
      <c r="O109" s="161">
        <f>(INDEX($D$5:$G$20,MATCH(节奏预期!Z109,$C$5:$C$20,0),MATCH(SUBSTITUTE(O$5,"+",""),$D$4:$G$4,0))+IFERROR(INDEX($D$25:$G$25,MATCH(O$5,$D$24:$G$24,0)),0))*节奏预期!H109</f>
        <v>0</v>
      </c>
      <c r="P109" s="161">
        <f>(INDEX($D$5:$G$20,MATCH(节奏预期!AA109,$C$5:$C$20,0),MATCH(SUBSTITUTE(P$5,"+",""),$D$4:$G$4,0))+IFERROR(INDEX($D$25:$G$25,MATCH(P$5,$D$24:$G$24,0)),0))*节奏预期!I109</f>
        <v>872727.27272727259</v>
      </c>
      <c r="Q109" s="161">
        <f>(INDEX($D$5:$G$20,MATCH(节奏预期!AB109,$C$5:$C$20,0),MATCH(SUBSTITUTE(Q$5,"+",""),$D$4:$G$4,0))+IFERROR(INDEX($D$25:$G$25,MATCH(Q$5,$D$24:$G$24,0)),0))*节奏预期!J109</f>
        <v>395454.54545454547</v>
      </c>
      <c r="R109" s="155">
        <f t="shared" si="7"/>
        <v>1268181.8181818181</v>
      </c>
    </row>
    <row r="110" spans="10:18" x14ac:dyDescent="0.15">
      <c r="J110" s="154">
        <f>节奏预期!B110</f>
        <v>750</v>
      </c>
      <c r="K110" s="97">
        <f>节奏预期!D110</f>
        <v>100.87383596534305</v>
      </c>
      <c r="L110" s="161">
        <f>(INDEX($D$5:$G$20,MATCH(节奏预期!W110,$C$5:$C$20,0),MATCH(SUBSTITUTE(L$5,"+",""),$D$4:$G$4,0))+IFERROR(INDEX($D$25:$G$25,MATCH(L$5,$D$24:$G$24,0)),0))*节奏预期!E110</f>
        <v>0</v>
      </c>
      <c r="M110" s="161">
        <f>(INDEX($D$5:$G$20,MATCH(节奏预期!X110,$C$5:$C$20,0),MATCH(SUBSTITUTE(M$5,"+",""),$D$4:$G$4,0))+IFERROR(INDEX($D$25:$G$25,MATCH(M$5,$D$24:$G$24,0)),0))*节奏预期!F110</f>
        <v>0</v>
      </c>
      <c r="N110" s="161">
        <f>(INDEX($D$5:$G$20,MATCH(节奏预期!Y110,$C$5:$C$20,0),MATCH(SUBSTITUTE(N$5,"+",""),$D$4:$G$4,0))+IFERROR(INDEX($D$25:$G$25,MATCH(N$5,$D$24:$G$24,0)),0))*节奏预期!G110</f>
        <v>0</v>
      </c>
      <c r="O110" s="161">
        <f>(INDEX($D$5:$G$20,MATCH(节奏预期!Z110,$C$5:$C$20,0),MATCH(SUBSTITUTE(O$5,"+",""),$D$4:$G$4,0))+IFERROR(INDEX($D$25:$G$25,MATCH(O$5,$D$24:$G$24,0)),0))*节奏预期!H110</f>
        <v>0</v>
      </c>
      <c r="P110" s="161">
        <f>(INDEX($D$5:$G$20,MATCH(节奏预期!AA110,$C$5:$C$20,0),MATCH(SUBSTITUTE(P$5,"+",""),$D$4:$G$4,0))+IFERROR(INDEX($D$25:$G$25,MATCH(P$5,$D$24:$G$24,0)),0))*节奏预期!I110</f>
        <v>818181.81818181823</v>
      </c>
      <c r="Q110" s="161">
        <f>(INDEX($D$5:$G$20,MATCH(节奏预期!AB110,$C$5:$C$20,0),MATCH(SUBSTITUTE(Q$5,"+",""),$D$4:$G$4,0))+IFERROR(INDEX($D$25:$G$25,MATCH(Q$5,$D$24:$G$24,0)),0))*节奏预期!J110</f>
        <v>461363.63636363641</v>
      </c>
      <c r="R110" s="155">
        <f t="shared" si="7"/>
        <v>1279545.4545454546</v>
      </c>
    </row>
    <row r="111" spans="10:18" x14ac:dyDescent="0.15">
      <c r="J111" s="154">
        <f>节奏预期!B111</f>
        <v>780</v>
      </c>
      <c r="K111" s="97">
        <f>节奏预期!D111</f>
        <v>101.47512451488986</v>
      </c>
      <c r="L111" s="161">
        <f>(INDEX($D$5:$G$20,MATCH(节奏预期!W111,$C$5:$C$20,0),MATCH(SUBSTITUTE(L$5,"+",""),$D$4:$G$4,0))+IFERROR(INDEX($D$25:$G$25,MATCH(L$5,$D$24:$G$24,0)),0))*节奏预期!E111</f>
        <v>0</v>
      </c>
      <c r="M111" s="161">
        <f>(INDEX($D$5:$G$20,MATCH(节奏预期!X111,$C$5:$C$20,0),MATCH(SUBSTITUTE(M$5,"+",""),$D$4:$G$4,0))+IFERROR(INDEX($D$25:$G$25,MATCH(M$5,$D$24:$G$24,0)),0))*节奏预期!F111</f>
        <v>0</v>
      </c>
      <c r="N111" s="161">
        <f>(INDEX($D$5:$G$20,MATCH(节奏预期!Y111,$C$5:$C$20,0),MATCH(SUBSTITUTE(N$5,"+",""),$D$4:$G$4,0))+IFERROR(INDEX($D$25:$G$25,MATCH(N$5,$D$24:$G$24,0)),0))*节奏预期!G111</f>
        <v>0</v>
      </c>
      <c r="O111" s="161">
        <f>(INDEX($D$5:$G$20,MATCH(节奏预期!Z111,$C$5:$C$20,0),MATCH(SUBSTITUTE(O$5,"+",""),$D$4:$G$4,0))+IFERROR(INDEX($D$25:$G$25,MATCH(O$5,$D$24:$G$24,0)),0))*节奏预期!H111</f>
        <v>0</v>
      </c>
      <c r="P111" s="161">
        <f>(INDEX($D$5:$G$20,MATCH(节奏预期!AA111,$C$5:$C$20,0),MATCH(SUBSTITUTE(P$5,"+",""),$D$4:$G$4,0))+IFERROR(INDEX($D$25:$G$25,MATCH(P$5,$D$24:$G$24,0)),0))*节奏预期!I111</f>
        <v>763636.36363636365</v>
      </c>
      <c r="Q111" s="161">
        <f>(INDEX($D$5:$G$20,MATCH(节奏预期!AB111,$C$5:$C$20,0),MATCH(SUBSTITUTE(Q$5,"+",""),$D$4:$G$4,0))+IFERROR(INDEX($D$25:$G$25,MATCH(Q$5,$D$24:$G$24,0)),0))*节奏预期!J111</f>
        <v>527272.72727272729</v>
      </c>
      <c r="R111" s="155">
        <f t="shared" si="7"/>
        <v>1290909.0909090908</v>
      </c>
    </row>
    <row r="112" spans="10:18" x14ac:dyDescent="0.15">
      <c r="J112" s="154">
        <f>节奏预期!B112</f>
        <v>810</v>
      </c>
      <c r="K112" s="97">
        <f>节奏预期!D112</f>
        <v>102.06815191552525</v>
      </c>
      <c r="L112" s="161">
        <f>(INDEX($D$5:$G$20,MATCH(节奏预期!W112,$C$5:$C$20,0),MATCH(SUBSTITUTE(L$5,"+",""),$D$4:$G$4,0))+IFERROR(INDEX($D$25:$G$25,MATCH(L$5,$D$24:$G$24,0)),0))*节奏预期!E112</f>
        <v>0</v>
      </c>
      <c r="M112" s="161">
        <f>(INDEX($D$5:$G$20,MATCH(节奏预期!X112,$C$5:$C$20,0),MATCH(SUBSTITUTE(M$5,"+",""),$D$4:$G$4,0))+IFERROR(INDEX($D$25:$G$25,MATCH(M$5,$D$24:$G$24,0)),0))*节奏预期!F112</f>
        <v>0</v>
      </c>
      <c r="N112" s="161">
        <f>(INDEX($D$5:$G$20,MATCH(节奏预期!Y112,$C$5:$C$20,0),MATCH(SUBSTITUTE(N$5,"+",""),$D$4:$G$4,0))+IFERROR(INDEX($D$25:$G$25,MATCH(N$5,$D$24:$G$24,0)),0))*节奏预期!G112</f>
        <v>0</v>
      </c>
      <c r="O112" s="161">
        <f>(INDEX($D$5:$G$20,MATCH(节奏预期!Z112,$C$5:$C$20,0),MATCH(SUBSTITUTE(O$5,"+",""),$D$4:$G$4,0))+IFERROR(INDEX($D$25:$G$25,MATCH(O$5,$D$24:$G$24,0)),0))*节奏预期!H112</f>
        <v>0</v>
      </c>
      <c r="P112" s="161">
        <f>(INDEX($D$5:$G$20,MATCH(节奏预期!AA112,$C$5:$C$20,0),MATCH(SUBSTITUTE(P$5,"+",""),$D$4:$G$4,0))+IFERROR(INDEX($D$25:$G$25,MATCH(P$5,$D$24:$G$24,0)),0))*节奏预期!I112</f>
        <v>709090.90909090918</v>
      </c>
      <c r="Q112" s="161">
        <f>(INDEX($D$5:$G$20,MATCH(节奏预期!AB112,$C$5:$C$20,0),MATCH(SUBSTITUTE(Q$5,"+",""),$D$4:$G$4,0))+IFERROR(INDEX($D$25:$G$25,MATCH(Q$5,$D$24:$G$24,0)),0))*节奏预期!J112</f>
        <v>593181.81818181812</v>
      </c>
      <c r="R112" s="155">
        <f t="shared" si="7"/>
        <v>1302272.7272727273</v>
      </c>
    </row>
    <row r="113" spans="10:18" x14ac:dyDescent="0.15">
      <c r="J113" s="154">
        <f>节奏预期!B113</f>
        <v>840</v>
      </c>
      <c r="K113" s="97">
        <f>节奏预期!D113</f>
        <v>102.61094151224314</v>
      </c>
      <c r="L113" s="161">
        <f>(INDEX($D$5:$G$20,MATCH(节奏预期!W113,$C$5:$C$20,0),MATCH(SUBSTITUTE(L$5,"+",""),$D$4:$G$4,0))+IFERROR(INDEX($D$25:$G$25,MATCH(L$5,$D$24:$G$24,0)),0))*节奏预期!E113</f>
        <v>0</v>
      </c>
      <c r="M113" s="161">
        <f>(INDEX($D$5:$G$20,MATCH(节奏预期!X113,$C$5:$C$20,0),MATCH(SUBSTITUTE(M$5,"+",""),$D$4:$G$4,0))+IFERROR(INDEX($D$25:$G$25,MATCH(M$5,$D$24:$G$24,0)),0))*节奏预期!F113</f>
        <v>0</v>
      </c>
      <c r="N113" s="161">
        <f>(INDEX($D$5:$G$20,MATCH(节奏预期!Y113,$C$5:$C$20,0),MATCH(SUBSTITUTE(N$5,"+",""),$D$4:$G$4,0))+IFERROR(INDEX($D$25:$G$25,MATCH(N$5,$D$24:$G$24,0)),0))*节奏预期!G113</f>
        <v>0</v>
      </c>
      <c r="O113" s="161">
        <f>(INDEX($D$5:$G$20,MATCH(节奏预期!Z113,$C$5:$C$20,0),MATCH(SUBSTITUTE(O$5,"+",""),$D$4:$G$4,0))+IFERROR(INDEX($D$25:$G$25,MATCH(O$5,$D$24:$G$24,0)),0))*节奏预期!H113</f>
        <v>0</v>
      </c>
      <c r="P113" s="161">
        <f>(INDEX($D$5:$G$20,MATCH(节奏预期!AA113,$C$5:$C$20,0),MATCH(SUBSTITUTE(P$5,"+",""),$D$4:$G$4,0))+IFERROR(INDEX($D$25:$G$25,MATCH(P$5,$D$24:$G$24,0)),0))*节奏预期!I113</f>
        <v>654545.45454545447</v>
      </c>
      <c r="Q113" s="161">
        <f>(INDEX($D$5:$G$20,MATCH(节奏预期!AB113,$C$5:$C$20,0),MATCH(SUBSTITUTE(Q$5,"+",""),$D$4:$G$4,0))+IFERROR(INDEX($D$25:$G$25,MATCH(Q$5,$D$24:$G$24,0)),0))*节奏预期!J113</f>
        <v>659090.90909090918</v>
      </c>
      <c r="R113" s="155">
        <f t="shared" si="7"/>
        <v>1313636.3636363638</v>
      </c>
    </row>
    <row r="114" spans="10:18" x14ac:dyDescent="0.15">
      <c r="J114" s="154">
        <f>节奏预期!B114</f>
        <v>870</v>
      </c>
      <c r="K114" s="97">
        <f>节奏预期!D114</f>
        <v>103.13295362811732</v>
      </c>
      <c r="L114" s="161">
        <f>(INDEX($D$5:$G$20,MATCH(节奏预期!W114,$C$5:$C$20,0),MATCH(SUBSTITUTE(L$5,"+",""),$D$4:$G$4,0))+IFERROR(INDEX($D$25:$G$25,MATCH(L$5,$D$24:$G$24,0)),0))*节奏预期!E114</f>
        <v>0</v>
      </c>
      <c r="M114" s="161">
        <f>(INDEX($D$5:$G$20,MATCH(节奏预期!X114,$C$5:$C$20,0),MATCH(SUBSTITUTE(M$5,"+",""),$D$4:$G$4,0))+IFERROR(INDEX($D$25:$G$25,MATCH(M$5,$D$24:$G$24,0)),0))*节奏预期!F114</f>
        <v>0</v>
      </c>
      <c r="N114" s="161">
        <f>(INDEX($D$5:$G$20,MATCH(节奏预期!Y114,$C$5:$C$20,0),MATCH(SUBSTITUTE(N$5,"+",""),$D$4:$G$4,0))+IFERROR(INDEX($D$25:$G$25,MATCH(N$5,$D$24:$G$24,0)),0))*节奏预期!G114</f>
        <v>0</v>
      </c>
      <c r="O114" s="161">
        <f>(INDEX($D$5:$G$20,MATCH(节奏预期!Z114,$C$5:$C$20,0),MATCH(SUBSTITUTE(O$5,"+",""),$D$4:$G$4,0))+IFERROR(INDEX($D$25:$G$25,MATCH(O$5,$D$24:$G$24,0)),0))*节奏预期!H114</f>
        <v>0</v>
      </c>
      <c r="P114" s="161">
        <f>(INDEX($D$5:$G$20,MATCH(节奏预期!AA114,$C$5:$C$20,0),MATCH(SUBSTITUTE(P$5,"+",""),$D$4:$G$4,0))+IFERROR(INDEX($D$25:$G$25,MATCH(P$5,$D$24:$G$24,0)),0))*节奏预期!I114</f>
        <v>600000</v>
      </c>
      <c r="Q114" s="161">
        <f>(INDEX($D$5:$G$20,MATCH(节奏预期!AB114,$C$5:$C$20,0),MATCH(SUBSTITUTE(Q$5,"+",""),$D$4:$G$4,0))+IFERROR(INDEX($D$25:$G$25,MATCH(Q$5,$D$24:$G$24,0)),0))*节奏预期!J114</f>
        <v>725000</v>
      </c>
      <c r="R114" s="155">
        <f t="shared" si="7"/>
        <v>1325000</v>
      </c>
    </row>
    <row r="115" spans="10:18" x14ac:dyDescent="0.15">
      <c r="J115" s="154">
        <f>节奏预期!B115</f>
        <v>900</v>
      </c>
      <c r="K115" s="97">
        <f>节奏预期!D115</f>
        <v>103.60238266350056</v>
      </c>
      <c r="L115" s="161">
        <f>(INDEX($D$5:$G$20,MATCH(节奏预期!W115,$C$5:$C$20,0),MATCH(SUBSTITUTE(L$5,"+",""),$D$4:$G$4,0))+IFERROR(INDEX($D$25:$G$25,MATCH(L$5,$D$24:$G$24,0)),0))*节奏预期!E115</f>
        <v>0</v>
      </c>
      <c r="M115" s="161">
        <f>(INDEX($D$5:$G$20,MATCH(节奏预期!X115,$C$5:$C$20,0),MATCH(SUBSTITUTE(M$5,"+",""),$D$4:$G$4,0))+IFERROR(INDEX($D$25:$G$25,MATCH(M$5,$D$24:$G$24,0)),0))*节奏预期!F115</f>
        <v>0</v>
      </c>
      <c r="N115" s="161">
        <f>(INDEX($D$5:$G$20,MATCH(节奏预期!Y115,$C$5:$C$20,0),MATCH(SUBSTITUTE(N$5,"+",""),$D$4:$G$4,0))+IFERROR(INDEX($D$25:$G$25,MATCH(N$5,$D$24:$G$24,0)),0))*节奏预期!G115</f>
        <v>0</v>
      </c>
      <c r="O115" s="161">
        <f>(INDEX($D$5:$G$20,MATCH(节奏预期!Z115,$C$5:$C$20,0),MATCH(SUBSTITUTE(O$5,"+",""),$D$4:$G$4,0))+IFERROR(INDEX($D$25:$G$25,MATCH(O$5,$D$24:$G$24,0)),0))*节奏预期!H115</f>
        <v>0</v>
      </c>
      <c r="P115" s="161">
        <f>(INDEX($D$5:$G$20,MATCH(节奏预期!AA115,$C$5:$C$20,0),MATCH(SUBSTITUTE(P$5,"+",""),$D$4:$G$4,0))+IFERROR(INDEX($D$25:$G$25,MATCH(P$5,$D$24:$G$24,0)),0))*节奏预期!I115</f>
        <v>545454.54545454541</v>
      </c>
      <c r="Q115" s="161">
        <f>(INDEX($D$5:$G$20,MATCH(节奏预期!AB115,$C$5:$C$20,0),MATCH(SUBSTITUTE(Q$5,"+",""),$D$4:$G$4,0))+IFERROR(INDEX($D$25:$G$25,MATCH(Q$5,$D$24:$G$24,0)),0))*节奏预期!J115</f>
        <v>790909.09090909094</v>
      </c>
      <c r="R115" s="155">
        <f t="shared" si="7"/>
        <v>1336363.6363636362</v>
      </c>
    </row>
    <row r="116" spans="10:18" x14ac:dyDescent="0.15">
      <c r="J116" s="154">
        <f>节奏预期!B116</f>
        <v>930</v>
      </c>
      <c r="K116" s="97">
        <f>节奏预期!D116</f>
        <v>104.06771720217134</v>
      </c>
      <c r="L116" s="161">
        <f>(INDEX($D$5:$G$20,MATCH(节奏预期!W116,$C$5:$C$20,0),MATCH(SUBSTITUTE(L$5,"+",""),$D$4:$G$4,0))+IFERROR(INDEX($D$25:$G$25,MATCH(L$5,$D$24:$G$24,0)),0))*节奏预期!E116</f>
        <v>0</v>
      </c>
      <c r="M116" s="161">
        <f>(INDEX($D$5:$G$20,MATCH(节奏预期!X116,$C$5:$C$20,0),MATCH(SUBSTITUTE(M$5,"+",""),$D$4:$G$4,0))+IFERROR(INDEX($D$25:$G$25,MATCH(M$5,$D$24:$G$24,0)),0))*节奏预期!F116</f>
        <v>0</v>
      </c>
      <c r="N116" s="161">
        <f>(INDEX($D$5:$G$20,MATCH(节奏预期!Y116,$C$5:$C$20,0),MATCH(SUBSTITUTE(N$5,"+",""),$D$4:$G$4,0))+IFERROR(INDEX($D$25:$G$25,MATCH(N$5,$D$24:$G$24,0)),0))*节奏预期!G116</f>
        <v>0</v>
      </c>
      <c r="O116" s="161">
        <f>(INDEX($D$5:$G$20,MATCH(节奏预期!Z116,$C$5:$C$20,0),MATCH(SUBSTITUTE(O$5,"+",""),$D$4:$G$4,0))+IFERROR(INDEX($D$25:$G$25,MATCH(O$5,$D$24:$G$24,0)),0))*节奏预期!H116</f>
        <v>0</v>
      </c>
      <c r="P116" s="161">
        <f>(INDEX($D$5:$G$20,MATCH(节奏预期!AA116,$C$5:$C$20,0),MATCH(SUBSTITUTE(P$5,"+",""),$D$4:$G$4,0))+IFERROR(INDEX($D$25:$G$25,MATCH(P$5,$D$24:$G$24,0)),0))*节奏预期!I116</f>
        <v>490909.09090909088</v>
      </c>
      <c r="Q116" s="161">
        <f>(INDEX($D$5:$G$20,MATCH(节奏预期!AB116,$C$5:$C$20,0),MATCH(SUBSTITUTE(Q$5,"+",""),$D$4:$G$4,0))+IFERROR(INDEX($D$25:$G$25,MATCH(Q$5,$D$24:$G$24,0)),0))*节奏预期!J116</f>
        <v>856818.18181818188</v>
      </c>
      <c r="R116" s="155">
        <f t="shared" si="7"/>
        <v>1347727.2727272727</v>
      </c>
    </row>
    <row r="117" spans="10:18" x14ac:dyDescent="0.15">
      <c r="J117" s="154">
        <f>节奏预期!B117</f>
        <v>960</v>
      </c>
      <c r="K117" s="97">
        <f>节奏预期!D117</f>
        <v>104.51038074290696</v>
      </c>
      <c r="L117" s="161">
        <f>(INDEX($D$5:$G$20,MATCH(节奏预期!W117,$C$5:$C$20,0),MATCH(SUBSTITUTE(L$5,"+",""),$D$4:$G$4,0))+IFERROR(INDEX($D$25:$G$25,MATCH(L$5,$D$24:$G$24,0)),0))*节奏预期!E117</f>
        <v>0</v>
      </c>
      <c r="M117" s="161">
        <f>(INDEX($D$5:$G$20,MATCH(节奏预期!X117,$C$5:$C$20,0),MATCH(SUBSTITUTE(M$5,"+",""),$D$4:$G$4,0))+IFERROR(INDEX($D$25:$G$25,MATCH(M$5,$D$24:$G$24,0)),0))*节奏预期!F117</f>
        <v>0</v>
      </c>
      <c r="N117" s="161">
        <f>(INDEX($D$5:$G$20,MATCH(节奏预期!Y117,$C$5:$C$20,0),MATCH(SUBSTITUTE(N$5,"+",""),$D$4:$G$4,0))+IFERROR(INDEX($D$25:$G$25,MATCH(N$5,$D$24:$G$24,0)),0))*节奏预期!G117</f>
        <v>0</v>
      </c>
      <c r="O117" s="161">
        <f>(INDEX($D$5:$G$20,MATCH(节奏预期!Z117,$C$5:$C$20,0),MATCH(SUBSTITUTE(O$5,"+",""),$D$4:$G$4,0))+IFERROR(INDEX($D$25:$G$25,MATCH(O$5,$D$24:$G$24,0)),0))*节奏预期!H117</f>
        <v>0</v>
      </c>
      <c r="P117" s="161">
        <f>(INDEX($D$5:$G$20,MATCH(节奏预期!AA117,$C$5:$C$20,0),MATCH(SUBSTITUTE(P$5,"+",""),$D$4:$G$4,0))+IFERROR(INDEX($D$25:$G$25,MATCH(P$5,$D$24:$G$24,0)),0))*节奏预期!I117</f>
        <v>436363.63636363629</v>
      </c>
      <c r="Q117" s="161">
        <f>(INDEX($D$5:$G$20,MATCH(节奏预期!AB117,$C$5:$C$20,0),MATCH(SUBSTITUTE(Q$5,"+",""),$D$4:$G$4,0))+IFERROR(INDEX($D$25:$G$25,MATCH(Q$5,$D$24:$G$24,0)),0))*节奏预期!J117</f>
        <v>922727.27272727282</v>
      </c>
      <c r="R117" s="155">
        <f t="shared" si="7"/>
        <v>1359090.9090909092</v>
      </c>
    </row>
    <row r="118" spans="10:18" x14ac:dyDescent="0.15">
      <c r="J118" s="154">
        <f>节奏预期!B118</f>
        <v>990</v>
      </c>
      <c r="K118" s="97">
        <f>节奏预期!D118</f>
        <v>104.95304428364258</v>
      </c>
      <c r="L118" s="161">
        <f>(INDEX($D$5:$G$20,MATCH(节奏预期!W118,$C$5:$C$20,0),MATCH(SUBSTITUTE(L$5,"+",""),$D$4:$G$4,0))+IFERROR(INDEX($D$25:$G$25,MATCH(L$5,$D$24:$G$24,0)),0))*节奏预期!E118</f>
        <v>0</v>
      </c>
      <c r="M118" s="161">
        <f>(INDEX($D$5:$G$20,MATCH(节奏预期!X118,$C$5:$C$20,0),MATCH(SUBSTITUTE(M$5,"+",""),$D$4:$G$4,0))+IFERROR(INDEX($D$25:$G$25,MATCH(M$5,$D$24:$G$24,0)),0))*节奏预期!F118</f>
        <v>0</v>
      </c>
      <c r="N118" s="161">
        <f>(INDEX($D$5:$G$20,MATCH(节奏预期!Y118,$C$5:$C$20,0),MATCH(SUBSTITUTE(N$5,"+",""),$D$4:$G$4,0))+IFERROR(INDEX($D$25:$G$25,MATCH(N$5,$D$24:$G$24,0)),0))*节奏预期!G118</f>
        <v>0</v>
      </c>
      <c r="O118" s="161">
        <f>(INDEX($D$5:$G$20,MATCH(节奏预期!Z118,$C$5:$C$20,0),MATCH(SUBSTITUTE(O$5,"+",""),$D$4:$G$4,0))+IFERROR(INDEX($D$25:$G$25,MATCH(O$5,$D$24:$G$24,0)),0))*节奏预期!H118</f>
        <v>0</v>
      </c>
      <c r="P118" s="161">
        <f>(INDEX($D$5:$G$20,MATCH(节奏预期!AA118,$C$5:$C$20,0),MATCH(SUBSTITUTE(P$5,"+",""),$D$4:$G$4,0))+IFERROR(INDEX($D$25:$G$25,MATCH(P$5,$D$24:$G$24,0)),0))*节奏预期!I118</f>
        <v>381818.18181818177</v>
      </c>
      <c r="Q118" s="161">
        <f>(INDEX($D$5:$G$20,MATCH(节奏预期!AB118,$C$5:$C$20,0),MATCH(SUBSTITUTE(Q$5,"+",""),$D$4:$G$4,0))+IFERROR(INDEX($D$25:$G$25,MATCH(Q$5,$D$24:$G$24,0)),0))*节奏预期!J118</f>
        <v>988636.36363636376</v>
      </c>
      <c r="R118" s="155">
        <f t="shared" si="7"/>
        <v>1370454.5454545454</v>
      </c>
    </row>
    <row r="119" spans="10:18" x14ac:dyDescent="0.15">
      <c r="J119" s="154">
        <f>节奏预期!B119</f>
        <v>1020</v>
      </c>
      <c r="K119" s="97">
        <f>节奏预期!D119</f>
        <v>105.37513360458028</v>
      </c>
      <c r="L119" s="161">
        <f>(INDEX($D$5:$G$20,MATCH(节奏预期!W119,$C$5:$C$20,0),MATCH(SUBSTITUTE(L$5,"+",""),$D$4:$G$4,0))+IFERROR(INDEX($D$25:$G$25,MATCH(L$5,$D$24:$G$24,0)),0))*节奏预期!E119</f>
        <v>0</v>
      </c>
      <c r="M119" s="161">
        <f>(INDEX($D$5:$G$20,MATCH(节奏预期!X119,$C$5:$C$20,0),MATCH(SUBSTITUTE(M$5,"+",""),$D$4:$G$4,0))+IFERROR(INDEX($D$25:$G$25,MATCH(M$5,$D$24:$G$24,0)),0))*节奏预期!F119</f>
        <v>0</v>
      </c>
      <c r="N119" s="161">
        <f>(INDEX($D$5:$G$20,MATCH(节奏预期!Y119,$C$5:$C$20,0),MATCH(SUBSTITUTE(N$5,"+",""),$D$4:$G$4,0))+IFERROR(INDEX($D$25:$G$25,MATCH(N$5,$D$24:$G$24,0)),0))*节奏预期!G119</f>
        <v>0</v>
      </c>
      <c r="O119" s="161">
        <f>(INDEX($D$5:$G$20,MATCH(节奏预期!Z119,$C$5:$C$20,0),MATCH(SUBSTITUTE(O$5,"+",""),$D$4:$G$4,0))+IFERROR(INDEX($D$25:$G$25,MATCH(O$5,$D$24:$G$24,0)),0))*节奏预期!H119</f>
        <v>0</v>
      </c>
      <c r="P119" s="161">
        <f>(INDEX($D$5:$G$20,MATCH(节奏预期!AA119,$C$5:$C$20,0),MATCH(SUBSTITUTE(P$5,"+",""),$D$4:$G$4,0))+IFERROR(INDEX($D$25:$G$25,MATCH(P$5,$D$24:$G$24,0)),0))*节奏预期!I119</f>
        <v>327272.72727272718</v>
      </c>
      <c r="Q119" s="161">
        <f>(INDEX($D$5:$G$20,MATCH(节奏预期!AB119,$C$5:$C$20,0),MATCH(SUBSTITUTE(Q$5,"+",""),$D$4:$G$4,0))+IFERROR(INDEX($D$25:$G$25,MATCH(Q$5,$D$24:$G$24,0)),0))*节奏预期!J119</f>
        <v>1054545.4545454546</v>
      </c>
      <c r="R119" s="155">
        <f t="shared" si="7"/>
        <v>1381818.1818181816</v>
      </c>
    </row>
    <row r="120" spans="10:18" x14ac:dyDescent="0.15">
      <c r="J120" s="154">
        <f>节奏预期!B120</f>
        <v>1050</v>
      </c>
      <c r="K120" s="97">
        <f>节奏预期!D120</f>
        <v>105.79478153525581</v>
      </c>
      <c r="L120" s="161">
        <f>(INDEX($D$5:$G$20,MATCH(节奏预期!W120,$C$5:$C$20,0),MATCH(SUBSTITUTE(L$5,"+",""),$D$4:$G$4,0))+IFERROR(INDEX($D$25:$G$25,MATCH(L$5,$D$24:$G$24,0)),0))*节奏预期!E120</f>
        <v>0</v>
      </c>
      <c r="M120" s="161">
        <f>(INDEX($D$5:$G$20,MATCH(节奏预期!X120,$C$5:$C$20,0),MATCH(SUBSTITUTE(M$5,"+",""),$D$4:$G$4,0))+IFERROR(INDEX($D$25:$G$25,MATCH(M$5,$D$24:$G$24,0)),0))*节奏预期!F120</f>
        <v>0</v>
      </c>
      <c r="N120" s="161">
        <f>(INDEX($D$5:$G$20,MATCH(节奏预期!Y120,$C$5:$C$20,0),MATCH(SUBSTITUTE(N$5,"+",""),$D$4:$G$4,0))+IFERROR(INDEX($D$25:$G$25,MATCH(N$5,$D$24:$G$24,0)),0))*节奏预期!G120</f>
        <v>0</v>
      </c>
      <c r="O120" s="161">
        <f>(INDEX($D$5:$G$20,MATCH(节奏预期!Z120,$C$5:$C$20,0),MATCH(SUBSTITUTE(O$5,"+",""),$D$4:$G$4,0))+IFERROR(INDEX($D$25:$G$25,MATCH(O$5,$D$24:$G$24,0)),0))*节奏预期!H120</f>
        <v>0</v>
      </c>
      <c r="P120" s="161">
        <f>(INDEX($D$5:$G$20,MATCH(节奏预期!AA120,$C$5:$C$20,0),MATCH(SUBSTITUTE(P$5,"+",""),$D$4:$G$4,0))+IFERROR(INDEX($D$25:$G$25,MATCH(P$5,$D$24:$G$24,0)),0))*节奏预期!I120</f>
        <v>272727.27272727265</v>
      </c>
      <c r="Q120" s="161">
        <f>(INDEX($D$5:$G$20,MATCH(节奏预期!AB120,$C$5:$C$20,0),MATCH(SUBSTITUTE(Q$5,"+",""),$D$4:$G$4,0))+IFERROR(INDEX($D$25:$G$25,MATCH(Q$5,$D$24:$G$24,0)),0))*节奏预期!J120</f>
        <v>1120454.5454545456</v>
      </c>
      <c r="R120" s="155">
        <f t="shared" si="7"/>
        <v>1393181.8181818184</v>
      </c>
    </row>
    <row r="121" spans="10:18" x14ac:dyDescent="0.15">
      <c r="J121" s="154">
        <f>节奏预期!B121</f>
        <v>1080</v>
      </c>
      <c r="K121" s="97">
        <f>节奏预期!D121</f>
        <v>106.19917644067874</v>
      </c>
      <c r="L121" s="161">
        <f>(INDEX($D$5:$G$20,MATCH(节奏预期!W121,$C$5:$C$20,0),MATCH(SUBSTITUTE(L$5,"+",""),$D$4:$G$4,0))+IFERROR(INDEX($D$25:$G$25,MATCH(L$5,$D$24:$G$24,0)),0))*节奏预期!E121</f>
        <v>0</v>
      </c>
      <c r="M121" s="161">
        <f>(INDEX($D$5:$G$20,MATCH(节奏预期!X121,$C$5:$C$20,0),MATCH(SUBSTITUTE(M$5,"+",""),$D$4:$G$4,0))+IFERROR(INDEX($D$25:$G$25,MATCH(M$5,$D$24:$G$24,0)),0))*节奏预期!F121</f>
        <v>0</v>
      </c>
      <c r="N121" s="161">
        <f>(INDEX($D$5:$G$20,MATCH(节奏预期!Y121,$C$5:$C$20,0),MATCH(SUBSTITUTE(N$5,"+",""),$D$4:$G$4,0))+IFERROR(INDEX($D$25:$G$25,MATCH(N$5,$D$24:$G$24,0)),0))*节奏预期!G121</f>
        <v>0</v>
      </c>
      <c r="O121" s="161">
        <f>(INDEX($D$5:$G$20,MATCH(节奏预期!Z121,$C$5:$C$20,0),MATCH(SUBSTITUTE(O$5,"+",""),$D$4:$G$4,0))+IFERROR(INDEX($D$25:$G$25,MATCH(O$5,$D$24:$G$24,0)),0))*节奏预期!H121</f>
        <v>0</v>
      </c>
      <c r="P121" s="161">
        <f>(INDEX($D$5:$G$20,MATCH(节奏预期!AA121,$C$5:$C$20,0),MATCH(SUBSTITUTE(P$5,"+",""),$D$4:$G$4,0))+IFERROR(INDEX($D$25:$G$25,MATCH(P$5,$D$24:$G$24,0)),0))*节奏预期!I121</f>
        <v>218181.81818181823</v>
      </c>
      <c r="Q121" s="161">
        <f>(INDEX($D$5:$G$20,MATCH(节奏预期!AB121,$C$5:$C$20,0),MATCH(SUBSTITUTE(Q$5,"+",""),$D$4:$G$4,0))+IFERROR(INDEX($D$25:$G$25,MATCH(Q$5,$D$24:$G$24,0)),0))*节奏预期!J121</f>
        <v>1186363.6363636362</v>
      </c>
      <c r="R121" s="155">
        <f t="shared" si="7"/>
        <v>1404545.4545454546</v>
      </c>
    </row>
    <row r="123" spans="10:18" x14ac:dyDescent="0.15">
      <c r="K123" s="157"/>
    </row>
    <row r="124" spans="10:18" x14ac:dyDescent="0.15">
      <c r="J124" s="155" t="s">
        <v>176</v>
      </c>
      <c r="K124" s="156"/>
      <c r="L124" s="198" t="s">
        <v>519</v>
      </c>
      <c r="M124" s="199"/>
      <c r="N124" s="199"/>
      <c r="O124" s="199"/>
      <c r="P124" s="199"/>
      <c r="Q124" s="209"/>
      <c r="R124" s="155"/>
    </row>
    <row r="125" spans="10:18" x14ac:dyDescent="0.15">
      <c r="J125" s="154" t="s">
        <v>250</v>
      </c>
      <c r="K125" s="97" t="s">
        <v>252</v>
      </c>
      <c r="L125" s="155" t="s">
        <v>10</v>
      </c>
      <c r="M125" s="155" t="s">
        <v>0</v>
      </c>
      <c r="N125" s="155" t="s">
        <v>12</v>
      </c>
      <c r="O125" s="155" t="s">
        <v>285</v>
      </c>
      <c r="P125" s="155" t="s">
        <v>13</v>
      </c>
      <c r="Q125" s="155" t="s">
        <v>336</v>
      </c>
      <c r="R125" s="155" t="s">
        <v>520</v>
      </c>
    </row>
    <row r="126" spans="10:18" x14ac:dyDescent="0.15">
      <c r="J126" s="154">
        <f>节奏预期!B126</f>
        <v>30</v>
      </c>
      <c r="K126" s="97">
        <f>节奏预期!D126</f>
        <v>58.701446767877648</v>
      </c>
      <c r="L126" s="161">
        <f>(INDEX($D$5:$G$20,MATCH(节奏预期!W126,$C$5:$C$20,0),MATCH(SUBSTITUTE(L$5,"+",""),$D$4:$G$4,0))+IFERROR(INDEX($D$25:$G$25,MATCH(L$5,$D$24:$G$24,0)),0))*节奏预期!E126</f>
        <v>4500</v>
      </c>
      <c r="M126" s="161">
        <f>(INDEX($D$5:$G$20,MATCH(节奏预期!X126,$C$5:$C$20,0),MATCH(SUBSTITUTE(M$5,"+",""),$D$4:$G$4,0))+IFERROR(INDEX($D$25:$G$25,MATCH(M$5,$D$24:$G$24,0)),0))*节奏预期!F126</f>
        <v>7500</v>
      </c>
      <c r="N126" s="161">
        <f>(INDEX($D$5:$G$20,MATCH(节奏预期!Y126,$C$5:$C$20,0),MATCH(SUBSTITUTE(N$5,"+",""),$D$4:$G$4,0))+IFERROR(INDEX($D$25:$G$25,MATCH(N$5,$D$24:$G$24,0)),0))*节奏预期!G126</f>
        <v>0</v>
      </c>
      <c r="O126" s="161">
        <f>(INDEX($D$5:$G$20,MATCH(节奏预期!Z126,$C$5:$C$20,0),MATCH(SUBSTITUTE(O$5,"+",""),$D$4:$G$4,0))+IFERROR(INDEX($D$25:$G$25,MATCH(O$5,$D$24:$G$24,0)),0))*节奏预期!H126</f>
        <v>0</v>
      </c>
      <c r="P126" s="161">
        <f>(INDEX($D$5:$G$20,MATCH(节奏预期!AA126,$C$5:$C$20,0),MATCH(SUBSTITUTE(P$5,"+",""),$D$4:$G$4,0))+IFERROR(INDEX($D$25:$G$25,MATCH(P$5,$D$24:$G$24,0)),0))*节奏预期!I126</f>
        <v>0</v>
      </c>
      <c r="Q126" s="161">
        <f>(INDEX($D$5:$G$20,MATCH(节奏预期!AB126,$C$5:$C$20,0),MATCH(SUBSTITUTE(Q$5,"+",""),$D$4:$G$4,0))+IFERROR(INDEX($D$25:$G$25,MATCH(Q$5,$D$24:$G$24,0)),0))*节奏预期!J126</f>
        <v>0</v>
      </c>
      <c r="R126" s="155">
        <f>SUM(L126:Q126)</f>
        <v>12000</v>
      </c>
    </row>
    <row r="127" spans="10:18" x14ac:dyDescent="0.15">
      <c r="J127" s="154">
        <f>节奏预期!B127</f>
        <v>60</v>
      </c>
      <c r="K127" s="97">
        <f>节奏预期!D127</f>
        <v>68.627579426319684</v>
      </c>
      <c r="L127" s="161">
        <f>(INDEX($D$5:$G$20,MATCH(节奏预期!W127,$C$5:$C$20,0),MATCH(SUBSTITUTE(L$5,"+",""),$D$4:$G$4,0))+IFERROR(INDEX($D$25:$G$25,MATCH(L$5,$D$24:$G$24,0)),0))*节奏预期!E127</f>
        <v>0</v>
      </c>
      <c r="M127" s="161">
        <f>(INDEX($D$5:$G$20,MATCH(节奏预期!X127,$C$5:$C$20,0),MATCH(SUBSTITUTE(M$5,"+",""),$D$4:$G$4,0))+IFERROR(INDEX($D$25:$G$25,MATCH(M$5,$D$24:$G$24,0)),0))*节奏预期!F127</f>
        <v>40000</v>
      </c>
      <c r="N127" s="161">
        <f>(INDEX($D$5:$G$20,MATCH(节奏预期!Y127,$C$5:$C$20,0),MATCH(SUBSTITUTE(N$5,"+",""),$D$4:$G$4,0))+IFERROR(INDEX($D$25:$G$25,MATCH(N$5,$D$24:$G$24,0)),0))*节奏预期!G127</f>
        <v>80000</v>
      </c>
      <c r="O127" s="161">
        <f>(INDEX($D$5:$G$20,MATCH(节奏预期!Z127,$C$5:$C$20,0),MATCH(SUBSTITUTE(O$5,"+",""),$D$4:$G$4,0))+IFERROR(INDEX($D$25:$G$25,MATCH(O$5,$D$24:$G$24,0)),0))*节奏预期!H127</f>
        <v>0</v>
      </c>
      <c r="P127" s="161">
        <f>(INDEX($D$5:$G$20,MATCH(节奏预期!AA127,$C$5:$C$20,0),MATCH(SUBSTITUTE(P$5,"+",""),$D$4:$G$4,0))+IFERROR(INDEX($D$25:$G$25,MATCH(P$5,$D$24:$G$24,0)),0))*节奏预期!I127</f>
        <v>0</v>
      </c>
      <c r="Q127" s="161">
        <f>(INDEX($D$5:$G$20,MATCH(节奏预期!AB127,$C$5:$C$20,0),MATCH(SUBSTITUTE(Q$5,"+",""),$D$4:$G$4,0))+IFERROR(INDEX($D$25:$G$25,MATCH(Q$5,$D$24:$G$24,0)),0))*节奏预期!J127</f>
        <v>0</v>
      </c>
      <c r="R127" s="155">
        <f t="shared" ref="R127:R161" si="8">SUM(L127:Q127)</f>
        <v>120000</v>
      </c>
    </row>
    <row r="128" spans="10:18" x14ac:dyDescent="0.15">
      <c r="J128" s="154">
        <f>节奏预期!B128</f>
        <v>90</v>
      </c>
      <c r="K128" s="97">
        <f>节奏预期!D128</f>
        <v>74.493385467679886</v>
      </c>
      <c r="L128" s="161">
        <f>(INDEX($D$5:$G$20,MATCH(节奏预期!W128,$C$5:$C$20,0),MATCH(SUBSTITUTE(L$5,"+",""),$D$4:$G$4,0))+IFERROR(INDEX($D$25:$G$25,MATCH(L$5,$D$24:$G$24,0)),0))*节奏预期!E128</f>
        <v>0</v>
      </c>
      <c r="M128" s="161">
        <f>(INDEX($D$5:$G$20,MATCH(节奏预期!X128,$C$5:$C$20,0),MATCH(SUBSTITUTE(M$5,"+",""),$D$4:$G$4,0))+IFERROR(INDEX($D$25:$G$25,MATCH(M$5,$D$24:$G$24,0)),0))*节奏预期!F128</f>
        <v>0</v>
      </c>
      <c r="N128" s="161">
        <f>(INDEX($D$5:$G$20,MATCH(节奏预期!Y128,$C$5:$C$20,0),MATCH(SUBSTITUTE(N$5,"+",""),$D$4:$G$4,0))+IFERROR(INDEX($D$25:$G$25,MATCH(N$5,$D$24:$G$24,0)),0))*节奏预期!G128</f>
        <v>250000</v>
      </c>
      <c r="O128" s="161">
        <f>(INDEX($D$5:$G$20,MATCH(节奏预期!Z128,$C$5:$C$20,0),MATCH(SUBSTITUTE(O$5,"+",""),$D$4:$G$4,0))+IFERROR(INDEX($D$25:$G$25,MATCH(O$5,$D$24:$G$24,0)),0))*节奏预期!H128</f>
        <v>70000</v>
      </c>
      <c r="P128" s="161">
        <f>(INDEX($D$5:$G$20,MATCH(节奏预期!AA128,$C$5:$C$20,0),MATCH(SUBSTITUTE(P$5,"+",""),$D$4:$G$4,0))+IFERROR(INDEX($D$25:$G$25,MATCH(P$5,$D$24:$G$24,0)),0))*节奏预期!I128</f>
        <v>0</v>
      </c>
      <c r="Q128" s="161">
        <f>(INDEX($D$5:$G$20,MATCH(节奏预期!AB128,$C$5:$C$20,0),MATCH(SUBSTITUTE(Q$5,"+",""),$D$4:$G$4,0))+IFERROR(INDEX($D$25:$G$25,MATCH(Q$5,$D$24:$G$24,0)),0))*节奏预期!J128</f>
        <v>0</v>
      </c>
      <c r="R128" s="155">
        <f t="shared" si="8"/>
        <v>320000</v>
      </c>
    </row>
    <row r="129" spans="10:18" x14ac:dyDescent="0.15">
      <c r="J129" s="154">
        <f>节奏预期!B129</f>
        <v>120</v>
      </c>
      <c r="K129" s="97">
        <f>节奏预期!D129</f>
        <v>78.608065926757661</v>
      </c>
      <c r="L129" s="161">
        <f>(INDEX($D$5:$G$20,MATCH(节奏预期!W129,$C$5:$C$20,0),MATCH(SUBSTITUTE(L$5,"+",""),$D$4:$G$4,0))+IFERROR(INDEX($D$25:$G$25,MATCH(L$5,$D$24:$G$24,0)),0))*节奏预期!E129</f>
        <v>0</v>
      </c>
      <c r="M129" s="161">
        <f>(INDEX($D$5:$G$20,MATCH(节奏预期!X129,$C$5:$C$20,0),MATCH(SUBSTITUTE(M$5,"+",""),$D$4:$G$4,0))+IFERROR(INDEX($D$25:$G$25,MATCH(M$5,$D$24:$G$24,0)),0))*节奏预期!F129</f>
        <v>0</v>
      </c>
      <c r="N129" s="161">
        <f>(INDEX($D$5:$G$20,MATCH(节奏预期!Y129,$C$5:$C$20,0),MATCH(SUBSTITUTE(N$5,"+",""),$D$4:$G$4,0))+IFERROR(INDEX($D$25:$G$25,MATCH(N$5,$D$24:$G$24,0)),0))*节奏预期!G129</f>
        <v>0</v>
      </c>
      <c r="O129" s="161">
        <f>(INDEX($D$5:$G$20,MATCH(节奏预期!Z129,$C$5:$C$20,0),MATCH(SUBSTITUTE(O$5,"+",""),$D$4:$G$4,0))+IFERROR(INDEX($D$25:$G$25,MATCH(O$5,$D$24:$G$24,0)),0))*节奏预期!H129</f>
        <v>480000</v>
      </c>
      <c r="P129" s="161">
        <f>(INDEX($D$5:$G$20,MATCH(节奏预期!AA129,$C$5:$C$20,0),MATCH(SUBSTITUTE(P$5,"+",""),$D$4:$G$4,0))+IFERROR(INDEX($D$25:$G$25,MATCH(P$5,$D$24:$G$24,0)),0))*节奏预期!I129</f>
        <v>0</v>
      </c>
      <c r="Q129" s="161">
        <f>(INDEX($D$5:$G$20,MATCH(节奏预期!AB129,$C$5:$C$20,0),MATCH(SUBSTITUTE(Q$5,"+",""),$D$4:$G$4,0))+IFERROR(INDEX($D$25:$G$25,MATCH(Q$5,$D$24:$G$24,0)),0))*节奏预期!J129</f>
        <v>0</v>
      </c>
      <c r="R129" s="155">
        <f t="shared" si="8"/>
        <v>480000</v>
      </c>
    </row>
    <row r="130" spans="10:18" x14ac:dyDescent="0.15">
      <c r="J130" s="154">
        <f>节奏预期!B130</f>
        <v>150</v>
      </c>
      <c r="K130" s="97">
        <f>节奏预期!D130</f>
        <v>81.919202803497143</v>
      </c>
      <c r="L130" s="161">
        <f>(INDEX($D$5:$G$20,MATCH(节奏预期!W130,$C$5:$C$20,0),MATCH(SUBSTITUTE(L$5,"+",""),$D$4:$G$4,0))+IFERROR(INDEX($D$25:$G$25,MATCH(L$5,$D$24:$G$24,0)),0))*节奏预期!E130</f>
        <v>0</v>
      </c>
      <c r="M130" s="161">
        <f>(INDEX($D$5:$G$20,MATCH(节奏预期!X130,$C$5:$C$20,0),MATCH(SUBSTITUTE(M$5,"+",""),$D$4:$G$4,0))+IFERROR(INDEX($D$25:$G$25,MATCH(M$5,$D$24:$G$24,0)),0))*节奏预期!F130</f>
        <v>0</v>
      </c>
      <c r="N130" s="161">
        <f>(INDEX($D$5:$G$20,MATCH(节奏预期!Y130,$C$5:$C$20,0),MATCH(SUBSTITUTE(N$5,"+",""),$D$4:$G$4,0))+IFERROR(INDEX($D$25:$G$25,MATCH(N$5,$D$24:$G$24,0)),0))*节奏预期!G130</f>
        <v>0</v>
      </c>
      <c r="O130" s="161">
        <f>(INDEX($D$5:$G$20,MATCH(节奏预期!Z130,$C$5:$C$20,0),MATCH(SUBSTITUTE(O$5,"+",""),$D$4:$G$4,0))+IFERROR(INDEX($D$25:$G$25,MATCH(O$5,$D$24:$G$24,0)),0))*节奏预期!H130</f>
        <v>420000</v>
      </c>
      <c r="P130" s="161">
        <f>(INDEX($D$5:$G$20,MATCH(节奏预期!AA130,$C$5:$C$20,0),MATCH(SUBSTITUTE(P$5,"+",""),$D$4:$G$4,0))+IFERROR(INDEX($D$25:$G$25,MATCH(P$5,$D$24:$G$24,0)),0))*节奏预期!I130</f>
        <v>135000</v>
      </c>
      <c r="Q130" s="161">
        <f>(INDEX($D$5:$G$20,MATCH(节奏预期!AB130,$C$5:$C$20,0),MATCH(SUBSTITUTE(Q$5,"+",""),$D$4:$G$4,0))+IFERROR(INDEX($D$25:$G$25,MATCH(Q$5,$D$24:$G$24,0)),0))*节奏预期!J130</f>
        <v>0</v>
      </c>
      <c r="R130" s="155">
        <f t="shared" si="8"/>
        <v>555000</v>
      </c>
    </row>
    <row r="131" spans="10:18" x14ac:dyDescent="0.15">
      <c r="J131" s="154">
        <f>节奏预期!B131</f>
        <v>180</v>
      </c>
      <c r="K131" s="97">
        <f>节奏预期!D131</f>
        <v>84.557504671530296</v>
      </c>
      <c r="L131" s="161">
        <f>(INDEX($D$5:$G$20,MATCH(节奏预期!W131,$C$5:$C$20,0),MATCH(SUBSTITUTE(L$5,"+",""),$D$4:$G$4,0))+IFERROR(INDEX($D$25:$G$25,MATCH(L$5,$D$24:$G$24,0)),0))*节奏预期!E131</f>
        <v>0</v>
      </c>
      <c r="M131" s="161">
        <f>(INDEX($D$5:$G$20,MATCH(节奏预期!X131,$C$5:$C$20,0),MATCH(SUBSTITUTE(M$5,"+",""),$D$4:$G$4,0))+IFERROR(INDEX($D$25:$G$25,MATCH(M$5,$D$24:$G$24,0)),0))*节奏预期!F131</f>
        <v>0</v>
      </c>
      <c r="N131" s="161">
        <f>(INDEX($D$5:$G$20,MATCH(节奏预期!Y131,$C$5:$C$20,0),MATCH(SUBSTITUTE(N$5,"+",""),$D$4:$G$4,0))+IFERROR(INDEX($D$25:$G$25,MATCH(N$5,$D$24:$G$24,0)),0))*节奏预期!G131</f>
        <v>0</v>
      </c>
      <c r="O131" s="161">
        <f>(INDEX($D$5:$G$20,MATCH(节奏预期!Z131,$C$5:$C$20,0),MATCH(SUBSTITUTE(O$5,"+",""),$D$4:$G$4,0))+IFERROR(INDEX($D$25:$G$25,MATCH(O$5,$D$24:$G$24,0)),0))*节奏预期!H131</f>
        <v>405000</v>
      </c>
      <c r="P131" s="161">
        <f>(INDEX($D$5:$G$20,MATCH(节奏预期!AA131,$C$5:$C$20,0),MATCH(SUBSTITUTE(P$5,"+",""),$D$4:$G$4,0))+IFERROR(INDEX($D$25:$G$25,MATCH(P$5,$D$24:$G$24,0)),0))*节奏预期!I131</f>
        <v>315000</v>
      </c>
      <c r="Q131" s="161">
        <f>(INDEX($D$5:$G$20,MATCH(节奏预期!AB131,$C$5:$C$20,0),MATCH(SUBSTITUTE(Q$5,"+",""),$D$4:$G$4,0))+IFERROR(INDEX($D$25:$G$25,MATCH(Q$5,$D$24:$G$24,0)),0))*节奏预期!J131</f>
        <v>0</v>
      </c>
      <c r="R131" s="155">
        <f t="shared" si="8"/>
        <v>720000</v>
      </c>
    </row>
    <row r="132" spans="10:18" x14ac:dyDescent="0.15">
      <c r="J132" s="154">
        <f>节奏预期!B132</f>
        <v>210</v>
      </c>
      <c r="K132" s="97">
        <f>节奏预期!D132</f>
        <v>86.804267332174788</v>
      </c>
      <c r="L132" s="161">
        <f>(INDEX($D$5:$G$20,MATCH(节奏预期!W132,$C$5:$C$20,0),MATCH(SUBSTITUTE(L$5,"+",""),$D$4:$G$4,0))+IFERROR(INDEX($D$25:$G$25,MATCH(L$5,$D$24:$G$24,0)),0))*节奏预期!E132</f>
        <v>0</v>
      </c>
      <c r="M132" s="161">
        <f>(INDEX($D$5:$G$20,MATCH(节奏预期!X132,$C$5:$C$20,0),MATCH(SUBSTITUTE(M$5,"+",""),$D$4:$G$4,0))+IFERROR(INDEX($D$25:$G$25,MATCH(M$5,$D$24:$G$24,0)),0))*节奏预期!F132</f>
        <v>0</v>
      </c>
      <c r="N132" s="161">
        <f>(INDEX($D$5:$G$20,MATCH(节奏预期!Y132,$C$5:$C$20,0),MATCH(SUBSTITUTE(N$5,"+",""),$D$4:$G$4,0))+IFERROR(INDEX($D$25:$G$25,MATCH(N$5,$D$24:$G$24,0)),0))*节奏预期!G132</f>
        <v>0</v>
      </c>
      <c r="O132" s="161">
        <f>(INDEX($D$5:$G$20,MATCH(节奏预期!Z132,$C$5:$C$20,0),MATCH(SUBSTITUTE(O$5,"+",""),$D$4:$G$4,0))+IFERROR(INDEX($D$25:$G$25,MATCH(O$5,$D$24:$G$24,0)),0))*节奏预期!H132</f>
        <v>337500</v>
      </c>
      <c r="P132" s="161">
        <f>(INDEX($D$5:$G$20,MATCH(节奏预期!AA132,$C$5:$C$20,0),MATCH(SUBSTITUTE(P$5,"+",""),$D$4:$G$4,0))+IFERROR(INDEX($D$25:$G$25,MATCH(P$5,$D$24:$G$24,0)),0))*节奏预期!I132</f>
        <v>472500</v>
      </c>
      <c r="Q132" s="161">
        <f>(INDEX($D$5:$G$20,MATCH(节奏预期!AB132,$C$5:$C$20,0),MATCH(SUBSTITUTE(Q$5,"+",""),$D$4:$G$4,0))+IFERROR(INDEX($D$25:$G$25,MATCH(Q$5,$D$24:$G$24,0)),0))*节奏预期!J132</f>
        <v>0</v>
      </c>
      <c r="R132" s="155">
        <f t="shared" si="8"/>
        <v>810000</v>
      </c>
    </row>
    <row r="133" spans="10:18" x14ac:dyDescent="0.15">
      <c r="J133" s="154">
        <f>节奏预期!B133</f>
        <v>240</v>
      </c>
      <c r="K133" s="97">
        <f>节奏预期!D133</f>
        <v>88.978258962579233</v>
      </c>
      <c r="L133" s="161">
        <f>(INDEX($D$5:$G$20,MATCH(节奏预期!W133,$C$5:$C$20,0),MATCH(SUBSTITUTE(L$5,"+",""),$D$4:$G$4,0))+IFERROR(INDEX($D$25:$G$25,MATCH(L$5,$D$24:$G$24,0)),0))*节奏预期!E133</f>
        <v>0</v>
      </c>
      <c r="M133" s="161">
        <f>(INDEX($D$5:$G$20,MATCH(节奏预期!X133,$C$5:$C$20,0),MATCH(SUBSTITUTE(M$5,"+",""),$D$4:$G$4,0))+IFERROR(INDEX($D$25:$G$25,MATCH(M$5,$D$24:$G$24,0)),0))*节奏预期!F133</f>
        <v>0</v>
      </c>
      <c r="N133" s="161">
        <f>(INDEX($D$5:$G$20,MATCH(节奏预期!Y133,$C$5:$C$20,0),MATCH(SUBSTITUTE(N$5,"+",""),$D$4:$G$4,0))+IFERROR(INDEX($D$25:$G$25,MATCH(N$5,$D$24:$G$24,0)),0))*节奏预期!G133</f>
        <v>0</v>
      </c>
      <c r="O133" s="161">
        <f>(INDEX($D$5:$G$20,MATCH(节奏预期!Z133,$C$5:$C$20,0),MATCH(SUBSTITUTE(O$5,"+",""),$D$4:$G$4,0))+IFERROR(INDEX($D$25:$G$25,MATCH(O$5,$D$24:$G$24,0)),0))*节奏预期!H133</f>
        <v>270000</v>
      </c>
      <c r="P133" s="161">
        <f>(INDEX($D$5:$G$20,MATCH(节奏预期!AA133,$C$5:$C$20,0),MATCH(SUBSTITUTE(P$5,"+",""),$D$4:$G$4,0))+IFERROR(INDEX($D$25:$G$25,MATCH(P$5,$D$24:$G$24,0)),0))*节奏预期!I133</f>
        <v>630000</v>
      </c>
      <c r="Q133" s="161">
        <f>(INDEX($D$5:$G$20,MATCH(节奏预期!AB133,$C$5:$C$20,0),MATCH(SUBSTITUTE(Q$5,"+",""),$D$4:$G$4,0))+IFERROR(INDEX($D$25:$G$25,MATCH(Q$5,$D$24:$G$24,0)),0))*节奏预期!J133</f>
        <v>0</v>
      </c>
      <c r="R133" s="155">
        <f t="shared" si="8"/>
        <v>900000</v>
      </c>
    </row>
    <row r="134" spans="10:18" x14ac:dyDescent="0.15">
      <c r="J134" s="154">
        <f>节奏预期!B134</f>
        <v>270</v>
      </c>
      <c r="K134" s="97">
        <f>节奏预期!D134</f>
        <v>90.852534040676616</v>
      </c>
      <c r="L134" s="161">
        <f>(INDEX($D$5:$G$20,MATCH(节奏预期!W134,$C$5:$C$20,0),MATCH(SUBSTITUTE(L$5,"+",""),$D$4:$G$4,0))+IFERROR(INDEX($D$25:$G$25,MATCH(L$5,$D$24:$G$24,0)),0))*节奏预期!E134</f>
        <v>0</v>
      </c>
      <c r="M134" s="161">
        <f>(INDEX($D$5:$G$20,MATCH(节奏预期!X134,$C$5:$C$20,0),MATCH(SUBSTITUTE(M$5,"+",""),$D$4:$G$4,0))+IFERROR(INDEX($D$25:$G$25,MATCH(M$5,$D$24:$G$24,0)),0))*节奏预期!F134</f>
        <v>0</v>
      </c>
      <c r="N134" s="161">
        <f>(INDEX($D$5:$G$20,MATCH(节奏预期!Y134,$C$5:$C$20,0),MATCH(SUBSTITUTE(N$5,"+",""),$D$4:$G$4,0))+IFERROR(INDEX($D$25:$G$25,MATCH(N$5,$D$24:$G$24,0)),0))*节奏预期!G134</f>
        <v>0</v>
      </c>
      <c r="O134" s="161">
        <f>(INDEX($D$5:$G$20,MATCH(节奏预期!Z134,$C$5:$C$20,0),MATCH(SUBSTITUTE(O$5,"+",""),$D$4:$G$4,0))+IFERROR(INDEX($D$25:$G$25,MATCH(O$5,$D$24:$G$24,0)),0))*节奏预期!H134</f>
        <v>225000</v>
      </c>
      <c r="P134" s="161">
        <f>(INDEX($D$5:$G$20,MATCH(节奏预期!AA134,$C$5:$C$20,0),MATCH(SUBSTITUTE(P$5,"+",""),$D$4:$G$4,0))+IFERROR(INDEX($D$25:$G$25,MATCH(P$5,$D$24:$G$24,0)),0))*节奏预期!I134</f>
        <v>900000</v>
      </c>
      <c r="Q134" s="161">
        <f>(INDEX($D$5:$G$20,MATCH(节奏预期!AB134,$C$5:$C$20,0),MATCH(SUBSTITUTE(Q$5,"+",""),$D$4:$G$4,0))+IFERROR(INDEX($D$25:$G$25,MATCH(Q$5,$D$24:$G$24,0)),0))*节奏预期!J134</f>
        <v>0</v>
      </c>
      <c r="R134" s="155">
        <f t="shared" si="8"/>
        <v>1125000</v>
      </c>
    </row>
    <row r="135" spans="10:18" x14ac:dyDescent="0.15">
      <c r="J135" s="154">
        <f>节奏预期!B135</f>
        <v>300</v>
      </c>
      <c r="K135" s="97">
        <f>节奏预期!D135</f>
        <v>92.422409073065808</v>
      </c>
      <c r="L135" s="161">
        <f>(INDEX($D$5:$G$20,MATCH(节奏预期!W135,$C$5:$C$20,0),MATCH(SUBSTITUTE(L$5,"+",""),$D$4:$G$4,0))+IFERROR(INDEX($D$25:$G$25,MATCH(L$5,$D$24:$G$24,0)),0))*节奏预期!E135</f>
        <v>0</v>
      </c>
      <c r="M135" s="161">
        <f>(INDEX($D$5:$G$20,MATCH(节奏预期!X135,$C$5:$C$20,0),MATCH(SUBSTITUTE(M$5,"+",""),$D$4:$G$4,0))+IFERROR(INDEX($D$25:$G$25,MATCH(M$5,$D$24:$G$24,0)),0))*节奏预期!F135</f>
        <v>0</v>
      </c>
      <c r="N135" s="161">
        <f>(INDEX($D$5:$G$20,MATCH(节奏预期!Y135,$C$5:$C$20,0),MATCH(SUBSTITUTE(N$5,"+",""),$D$4:$G$4,0))+IFERROR(INDEX($D$25:$G$25,MATCH(N$5,$D$24:$G$24,0)),0))*节奏预期!G135</f>
        <v>0</v>
      </c>
      <c r="O135" s="161">
        <f>(INDEX($D$5:$G$20,MATCH(节奏预期!Z135,$C$5:$C$20,0),MATCH(SUBSTITUTE(O$5,"+",""),$D$4:$G$4,0))+IFERROR(INDEX($D$25:$G$25,MATCH(O$5,$D$24:$G$24,0)),0))*节奏预期!H135</f>
        <v>150000</v>
      </c>
      <c r="P135" s="161">
        <f>(INDEX($D$5:$G$20,MATCH(节奏预期!AA135,$C$5:$C$20,0),MATCH(SUBSTITUTE(P$5,"+",""),$D$4:$G$4,0))+IFERROR(INDEX($D$25:$G$25,MATCH(P$5,$D$24:$G$24,0)),0))*节奏预期!I135</f>
        <v>1080000</v>
      </c>
      <c r="Q135" s="161">
        <f>(INDEX($D$5:$G$20,MATCH(节奏预期!AB135,$C$5:$C$20,0),MATCH(SUBSTITUTE(Q$5,"+",""),$D$4:$G$4,0))+IFERROR(INDEX($D$25:$G$25,MATCH(Q$5,$D$24:$G$24,0)),0))*节奏预期!J135</f>
        <v>0</v>
      </c>
      <c r="R135" s="155">
        <f t="shared" si="8"/>
        <v>1230000</v>
      </c>
    </row>
    <row r="136" spans="10:18" x14ac:dyDescent="0.15">
      <c r="J136" s="154">
        <f>节奏预期!B136</f>
        <v>330</v>
      </c>
      <c r="K136" s="97">
        <f>节奏预期!D136</f>
        <v>93.872202479304192</v>
      </c>
      <c r="L136" s="161">
        <f>(INDEX($D$5:$G$20,MATCH(节奏预期!W136,$C$5:$C$20,0),MATCH(SUBSTITUTE(L$5,"+",""),$D$4:$G$4,0))+IFERROR(INDEX($D$25:$G$25,MATCH(L$5,$D$24:$G$24,0)),0))*节奏预期!E136</f>
        <v>0</v>
      </c>
      <c r="M136" s="161">
        <f>(INDEX($D$5:$G$20,MATCH(节奏预期!X136,$C$5:$C$20,0),MATCH(SUBSTITUTE(M$5,"+",""),$D$4:$G$4,0))+IFERROR(INDEX($D$25:$G$25,MATCH(M$5,$D$24:$G$24,0)),0))*节奏预期!F136</f>
        <v>0</v>
      </c>
      <c r="N136" s="161">
        <f>(INDEX($D$5:$G$20,MATCH(节奏预期!Y136,$C$5:$C$20,0),MATCH(SUBSTITUTE(N$5,"+",""),$D$4:$G$4,0))+IFERROR(INDEX($D$25:$G$25,MATCH(N$5,$D$24:$G$24,0)),0))*节奏预期!G136</f>
        <v>0</v>
      </c>
      <c r="O136" s="161">
        <f>(INDEX($D$5:$G$20,MATCH(节奏预期!Z136,$C$5:$C$20,0),MATCH(SUBSTITUTE(O$5,"+",""),$D$4:$G$4,0))+IFERROR(INDEX($D$25:$G$25,MATCH(O$5,$D$24:$G$24,0)),0))*节奏预期!H136</f>
        <v>75000</v>
      </c>
      <c r="P136" s="161">
        <f>(INDEX($D$5:$G$20,MATCH(节奏预期!AA136,$C$5:$C$20,0),MATCH(SUBSTITUTE(P$5,"+",""),$D$4:$G$4,0))+IFERROR(INDEX($D$25:$G$25,MATCH(P$5,$D$24:$G$24,0)),0))*节奏预期!I136</f>
        <v>1260000</v>
      </c>
      <c r="Q136" s="161">
        <f>(INDEX($D$5:$G$20,MATCH(节奏预期!AB136,$C$5:$C$20,0),MATCH(SUBSTITUTE(Q$5,"+",""),$D$4:$G$4,0))+IFERROR(INDEX($D$25:$G$25,MATCH(Q$5,$D$24:$G$24,0)),0))*节奏预期!J136</f>
        <v>0</v>
      </c>
      <c r="R136" s="155">
        <f t="shared" si="8"/>
        <v>1335000</v>
      </c>
    </row>
    <row r="137" spans="10:18" x14ac:dyDescent="0.15">
      <c r="J137" s="154">
        <f>节奏预期!B137</f>
        <v>360</v>
      </c>
      <c r="K137" s="97">
        <f>节奏预期!D137</f>
        <v>95.182038399947245</v>
      </c>
      <c r="L137" s="161">
        <f>(INDEX($D$5:$G$20,MATCH(节奏预期!W137,$C$5:$C$20,0),MATCH(SUBSTITUTE(L$5,"+",""),$D$4:$G$4,0))+IFERROR(INDEX($D$25:$G$25,MATCH(L$5,$D$24:$G$24,0)),0))*节奏预期!E137</f>
        <v>0</v>
      </c>
      <c r="M137" s="161">
        <f>(INDEX($D$5:$G$20,MATCH(节奏预期!X137,$C$5:$C$20,0),MATCH(SUBSTITUTE(M$5,"+",""),$D$4:$G$4,0))+IFERROR(INDEX($D$25:$G$25,MATCH(M$5,$D$24:$G$24,0)),0))*节奏预期!F137</f>
        <v>0</v>
      </c>
      <c r="N137" s="161">
        <f>(INDEX($D$5:$G$20,MATCH(节奏预期!Y137,$C$5:$C$20,0),MATCH(SUBSTITUTE(N$5,"+",""),$D$4:$G$4,0))+IFERROR(INDEX($D$25:$G$25,MATCH(N$5,$D$24:$G$24,0)),0))*节奏预期!G137</f>
        <v>0</v>
      </c>
      <c r="O137" s="161">
        <f>(INDEX($D$5:$G$20,MATCH(节奏预期!Z137,$C$5:$C$20,0),MATCH(SUBSTITUTE(O$5,"+",""),$D$4:$G$4,0))+IFERROR(INDEX($D$25:$G$25,MATCH(O$5,$D$24:$G$24,0)),0))*节奏预期!H137</f>
        <v>0</v>
      </c>
      <c r="P137" s="161">
        <f>(INDEX($D$5:$G$20,MATCH(节奏预期!AA137,$C$5:$C$20,0),MATCH(SUBSTITUTE(P$5,"+",""),$D$4:$G$4,0))+IFERROR(INDEX($D$25:$G$25,MATCH(P$5,$D$24:$G$24,0)),0))*节奏预期!I137</f>
        <v>1440000</v>
      </c>
      <c r="Q137" s="161">
        <f>(INDEX($D$5:$G$20,MATCH(节奏预期!AB137,$C$5:$C$20,0),MATCH(SUBSTITUTE(Q$5,"+",""),$D$4:$G$4,0))+IFERROR(INDEX($D$25:$G$25,MATCH(Q$5,$D$24:$G$24,0)),0))*节奏预期!J137</f>
        <v>0</v>
      </c>
      <c r="R137" s="155">
        <f t="shared" si="8"/>
        <v>1440000</v>
      </c>
    </row>
    <row r="138" spans="10:18" x14ac:dyDescent="0.15">
      <c r="J138" s="154">
        <f>节奏预期!B138</f>
        <v>390</v>
      </c>
      <c r="K138" s="97">
        <f>节奏预期!D138</f>
        <v>96.319437483957898</v>
      </c>
      <c r="L138" s="161">
        <f>(INDEX($D$5:$G$20,MATCH(节奏预期!W138,$C$5:$C$20,0),MATCH(SUBSTITUTE(L$5,"+",""),$D$4:$G$4,0))+IFERROR(INDEX($D$25:$G$25,MATCH(L$5,$D$24:$G$24,0)),0))*节奏预期!E138</f>
        <v>0</v>
      </c>
      <c r="M138" s="161">
        <f>(INDEX($D$5:$G$20,MATCH(节奏预期!X138,$C$5:$C$20,0),MATCH(SUBSTITUTE(M$5,"+",""),$D$4:$G$4,0))+IFERROR(INDEX($D$25:$G$25,MATCH(M$5,$D$24:$G$24,0)),0))*节奏预期!F138</f>
        <v>0</v>
      </c>
      <c r="N138" s="161">
        <f>(INDEX($D$5:$G$20,MATCH(节奏预期!Y138,$C$5:$C$20,0),MATCH(SUBSTITUTE(N$5,"+",""),$D$4:$G$4,0))+IFERROR(INDEX($D$25:$G$25,MATCH(N$5,$D$24:$G$24,0)),0))*节奏预期!G138</f>
        <v>0</v>
      </c>
      <c r="O138" s="161">
        <f>(INDEX($D$5:$G$20,MATCH(节奏预期!Z138,$C$5:$C$20,0),MATCH(SUBSTITUTE(O$5,"+",""),$D$4:$G$4,0))+IFERROR(INDEX($D$25:$G$25,MATCH(O$5,$D$24:$G$24,0)),0))*节奏预期!H138</f>
        <v>0</v>
      </c>
      <c r="P138" s="161">
        <f>(INDEX($D$5:$G$20,MATCH(节奏预期!AA138,$C$5:$C$20,0),MATCH(SUBSTITUTE(P$5,"+",""),$D$4:$G$4,0))+IFERROR(INDEX($D$25:$G$25,MATCH(P$5,$D$24:$G$24,0)),0))*节奏预期!I138</f>
        <v>1341818.1818181816</v>
      </c>
      <c r="Q138" s="161">
        <f>(INDEX($D$5:$G$20,MATCH(节奏预期!AB138,$C$5:$C$20,0),MATCH(SUBSTITUTE(Q$5,"+",""),$D$4:$G$4,0))+IFERROR(INDEX($D$25:$G$25,MATCH(Q$5,$D$24:$G$24,0)),0))*节奏预期!J138</f>
        <v>118636.36363636366</v>
      </c>
      <c r="R138" s="155">
        <f t="shared" si="8"/>
        <v>1460454.5454545454</v>
      </c>
    </row>
    <row r="139" spans="10:18" x14ac:dyDescent="0.15">
      <c r="J139" s="154">
        <f>节奏预期!B139</f>
        <v>420</v>
      </c>
      <c r="K139" s="97">
        <f>节奏预期!D139</f>
        <v>97.317333988949088</v>
      </c>
      <c r="L139" s="161">
        <f>(INDEX($D$5:$G$20,MATCH(节奏预期!W139,$C$5:$C$20,0),MATCH(SUBSTITUTE(L$5,"+",""),$D$4:$G$4,0))+IFERROR(INDEX($D$25:$G$25,MATCH(L$5,$D$24:$G$24,0)),0))*节奏预期!E139</f>
        <v>0</v>
      </c>
      <c r="M139" s="161">
        <f>(INDEX($D$5:$G$20,MATCH(节奏预期!X139,$C$5:$C$20,0),MATCH(SUBSTITUTE(M$5,"+",""),$D$4:$G$4,0))+IFERROR(INDEX($D$25:$G$25,MATCH(M$5,$D$24:$G$24,0)),0))*节奏预期!F139</f>
        <v>0</v>
      </c>
      <c r="N139" s="161">
        <f>(INDEX($D$5:$G$20,MATCH(节奏预期!Y139,$C$5:$C$20,0),MATCH(SUBSTITUTE(N$5,"+",""),$D$4:$G$4,0))+IFERROR(INDEX($D$25:$G$25,MATCH(N$5,$D$24:$G$24,0)),0))*节奏预期!G139</f>
        <v>0</v>
      </c>
      <c r="O139" s="161">
        <f>(INDEX($D$5:$G$20,MATCH(节奏预期!Z139,$C$5:$C$20,0),MATCH(SUBSTITUTE(O$5,"+",""),$D$4:$G$4,0))+IFERROR(INDEX($D$25:$G$25,MATCH(O$5,$D$24:$G$24,0)),0))*节奏预期!H139</f>
        <v>0</v>
      </c>
      <c r="P139" s="161">
        <f>(INDEX($D$5:$G$20,MATCH(节奏预期!AA139,$C$5:$C$20,0),MATCH(SUBSTITUTE(P$5,"+",""),$D$4:$G$4,0))+IFERROR(INDEX($D$25:$G$25,MATCH(P$5,$D$24:$G$24,0)),0))*节奏预期!I139</f>
        <v>1243636.3636363635</v>
      </c>
      <c r="Q139" s="161">
        <f>(INDEX($D$5:$G$20,MATCH(节奏预期!AB139,$C$5:$C$20,0),MATCH(SUBSTITUTE(Q$5,"+",""),$D$4:$G$4,0))+IFERROR(INDEX($D$25:$G$25,MATCH(Q$5,$D$24:$G$24,0)),0))*节奏预期!J139</f>
        <v>237272.72727272732</v>
      </c>
      <c r="R139" s="155">
        <f t="shared" si="8"/>
        <v>1480909.0909090908</v>
      </c>
    </row>
    <row r="140" spans="10:18" x14ac:dyDescent="0.15">
      <c r="J140" s="154">
        <f>节奏预期!B140</f>
        <v>450</v>
      </c>
      <c r="K140" s="97">
        <f>节奏预期!D140</f>
        <v>98.241177598875836</v>
      </c>
      <c r="L140" s="161">
        <f>(INDEX($D$5:$G$20,MATCH(节奏预期!W140,$C$5:$C$20,0),MATCH(SUBSTITUTE(L$5,"+",""),$D$4:$G$4,0))+IFERROR(INDEX($D$25:$G$25,MATCH(L$5,$D$24:$G$24,0)),0))*节奏预期!E140</f>
        <v>0</v>
      </c>
      <c r="M140" s="161">
        <f>(INDEX($D$5:$G$20,MATCH(节奏预期!X140,$C$5:$C$20,0),MATCH(SUBSTITUTE(M$5,"+",""),$D$4:$G$4,0))+IFERROR(INDEX($D$25:$G$25,MATCH(M$5,$D$24:$G$24,0)),0))*节奏预期!F140</f>
        <v>0</v>
      </c>
      <c r="N140" s="161">
        <f>(INDEX($D$5:$G$20,MATCH(节奏预期!Y140,$C$5:$C$20,0),MATCH(SUBSTITUTE(N$5,"+",""),$D$4:$G$4,0))+IFERROR(INDEX($D$25:$G$25,MATCH(N$5,$D$24:$G$24,0)),0))*节奏预期!G140</f>
        <v>0</v>
      </c>
      <c r="O140" s="161">
        <f>(INDEX($D$5:$G$20,MATCH(节奏预期!Z140,$C$5:$C$20,0),MATCH(SUBSTITUTE(O$5,"+",""),$D$4:$G$4,0))+IFERROR(INDEX($D$25:$G$25,MATCH(O$5,$D$24:$G$24,0)),0))*节奏预期!H140</f>
        <v>0</v>
      </c>
      <c r="P140" s="161">
        <f>(INDEX($D$5:$G$20,MATCH(节奏预期!AA140,$C$5:$C$20,0),MATCH(SUBSTITUTE(P$5,"+",""),$D$4:$G$4,0))+IFERROR(INDEX($D$25:$G$25,MATCH(P$5,$D$24:$G$24,0)),0))*节奏预期!I140</f>
        <v>1145454.5454545454</v>
      </c>
      <c r="Q140" s="161">
        <f>(INDEX($D$5:$G$20,MATCH(节奏预期!AB140,$C$5:$C$20,0),MATCH(SUBSTITUTE(Q$5,"+",""),$D$4:$G$4,0))+IFERROR(INDEX($D$25:$G$25,MATCH(Q$5,$D$24:$G$24,0)),0))*节奏预期!J140</f>
        <v>355909.09090909094</v>
      </c>
      <c r="R140" s="155">
        <f t="shared" si="8"/>
        <v>1501363.6363636362</v>
      </c>
    </row>
    <row r="141" spans="10:18" x14ac:dyDescent="0.15">
      <c r="J141" s="154">
        <f>节奏预期!B141</f>
        <v>480</v>
      </c>
      <c r="K141" s="97">
        <f>节奏预期!D141</f>
        <v>99.140144664710178</v>
      </c>
      <c r="L141" s="161">
        <f>(INDEX($D$5:$G$20,MATCH(节奏预期!W141,$C$5:$C$20,0),MATCH(SUBSTITUTE(L$5,"+",""),$D$4:$G$4,0))+IFERROR(INDEX($D$25:$G$25,MATCH(L$5,$D$24:$G$24,0)),0))*节奏预期!E141</f>
        <v>0</v>
      </c>
      <c r="M141" s="161">
        <f>(INDEX($D$5:$G$20,MATCH(节奏预期!X141,$C$5:$C$20,0),MATCH(SUBSTITUTE(M$5,"+",""),$D$4:$G$4,0))+IFERROR(INDEX($D$25:$G$25,MATCH(M$5,$D$24:$G$24,0)),0))*节奏预期!F141</f>
        <v>0</v>
      </c>
      <c r="N141" s="161">
        <f>(INDEX($D$5:$G$20,MATCH(节奏预期!Y141,$C$5:$C$20,0),MATCH(SUBSTITUTE(N$5,"+",""),$D$4:$G$4,0))+IFERROR(INDEX($D$25:$G$25,MATCH(N$5,$D$24:$G$24,0)),0))*节奏预期!G141</f>
        <v>0</v>
      </c>
      <c r="O141" s="161">
        <f>(INDEX($D$5:$G$20,MATCH(节奏预期!Z141,$C$5:$C$20,0),MATCH(SUBSTITUTE(O$5,"+",""),$D$4:$G$4,0))+IFERROR(INDEX($D$25:$G$25,MATCH(O$5,$D$24:$G$24,0)),0))*节奏预期!H141</f>
        <v>0</v>
      </c>
      <c r="P141" s="161">
        <f>(INDEX($D$5:$G$20,MATCH(节奏预期!AA141,$C$5:$C$20,0),MATCH(SUBSTITUTE(P$5,"+",""),$D$4:$G$4,0))+IFERROR(INDEX($D$25:$G$25,MATCH(P$5,$D$24:$G$24,0)),0))*节奏预期!I141</f>
        <v>1047272.7272727272</v>
      </c>
      <c r="Q141" s="161">
        <f>(INDEX($D$5:$G$20,MATCH(节奏预期!AB141,$C$5:$C$20,0),MATCH(SUBSTITUTE(Q$5,"+",""),$D$4:$G$4,0))+IFERROR(INDEX($D$25:$G$25,MATCH(Q$5,$D$24:$G$24,0)),0))*节奏预期!J141</f>
        <v>474545.45454545465</v>
      </c>
      <c r="R141" s="155">
        <f t="shared" si="8"/>
        <v>1521818.1818181819</v>
      </c>
    </row>
    <row r="142" spans="10:18" x14ac:dyDescent="0.15">
      <c r="J142" s="154">
        <f>节奏预期!B142</f>
        <v>510</v>
      </c>
      <c r="K142" s="97">
        <f>节奏预期!D142</f>
        <v>100.05251752250267</v>
      </c>
      <c r="L142" s="161">
        <f>(INDEX($D$5:$G$20,MATCH(节奏预期!W142,$C$5:$C$20,0),MATCH(SUBSTITUTE(L$5,"+",""),$D$4:$G$4,0))+IFERROR(INDEX($D$25:$G$25,MATCH(L$5,$D$24:$G$24,0)),0))*节奏预期!E142</f>
        <v>0</v>
      </c>
      <c r="M142" s="161">
        <f>(INDEX($D$5:$G$20,MATCH(节奏预期!X142,$C$5:$C$20,0),MATCH(SUBSTITUTE(M$5,"+",""),$D$4:$G$4,0))+IFERROR(INDEX($D$25:$G$25,MATCH(M$5,$D$24:$G$24,0)),0))*节奏预期!F142</f>
        <v>0</v>
      </c>
      <c r="N142" s="161">
        <f>(INDEX($D$5:$G$20,MATCH(节奏预期!Y142,$C$5:$C$20,0),MATCH(SUBSTITUTE(N$5,"+",""),$D$4:$G$4,0))+IFERROR(INDEX($D$25:$G$25,MATCH(N$5,$D$24:$G$24,0)),0))*节奏预期!G142</f>
        <v>0</v>
      </c>
      <c r="O142" s="161">
        <f>(INDEX($D$5:$G$20,MATCH(节奏预期!Z142,$C$5:$C$20,0),MATCH(SUBSTITUTE(O$5,"+",""),$D$4:$G$4,0))+IFERROR(INDEX($D$25:$G$25,MATCH(O$5,$D$24:$G$24,0)),0))*节奏预期!H142</f>
        <v>0</v>
      </c>
      <c r="P142" s="161">
        <f>(INDEX($D$5:$G$20,MATCH(节奏预期!AA142,$C$5:$C$20,0),MATCH(SUBSTITUTE(P$5,"+",""),$D$4:$G$4,0))+IFERROR(INDEX($D$25:$G$25,MATCH(P$5,$D$24:$G$24,0)),0))*节奏预期!I142</f>
        <v>949090.90909090918</v>
      </c>
      <c r="Q142" s="161">
        <f>(INDEX($D$5:$G$20,MATCH(节奏预期!AB142,$C$5:$C$20,0),MATCH(SUBSTITUTE(Q$5,"+",""),$D$4:$G$4,0))+IFERROR(INDEX($D$25:$G$25,MATCH(Q$5,$D$24:$G$24,0)),0))*节奏预期!J142</f>
        <v>593181.81818181812</v>
      </c>
      <c r="R142" s="155">
        <f t="shared" si="8"/>
        <v>1542272.7272727273</v>
      </c>
    </row>
    <row r="143" spans="10:18" x14ac:dyDescent="0.15">
      <c r="J143" s="154">
        <f>节奏预期!B143</f>
        <v>540</v>
      </c>
      <c r="K143" s="97">
        <f>节奏预期!D143</f>
        <v>100.94083826848818</v>
      </c>
      <c r="L143" s="161">
        <f>(INDEX($D$5:$G$20,MATCH(节奏预期!W143,$C$5:$C$20,0),MATCH(SUBSTITUTE(L$5,"+",""),$D$4:$G$4,0))+IFERROR(INDEX($D$25:$G$25,MATCH(L$5,$D$24:$G$24,0)),0))*节奏预期!E143</f>
        <v>0</v>
      </c>
      <c r="M143" s="161">
        <f>(INDEX($D$5:$G$20,MATCH(节奏预期!X143,$C$5:$C$20,0),MATCH(SUBSTITUTE(M$5,"+",""),$D$4:$G$4,0))+IFERROR(INDEX($D$25:$G$25,MATCH(M$5,$D$24:$G$24,0)),0))*节奏预期!F143</f>
        <v>0</v>
      </c>
      <c r="N143" s="161">
        <f>(INDEX($D$5:$G$20,MATCH(节奏预期!Y143,$C$5:$C$20,0),MATCH(SUBSTITUTE(N$5,"+",""),$D$4:$G$4,0))+IFERROR(INDEX($D$25:$G$25,MATCH(N$5,$D$24:$G$24,0)),0))*节奏预期!G143</f>
        <v>0</v>
      </c>
      <c r="O143" s="161">
        <f>(INDEX($D$5:$G$20,MATCH(节奏预期!Z143,$C$5:$C$20,0),MATCH(SUBSTITUTE(O$5,"+",""),$D$4:$G$4,0))+IFERROR(INDEX($D$25:$G$25,MATCH(O$5,$D$24:$G$24,0)),0))*节奏预期!H143</f>
        <v>0</v>
      </c>
      <c r="P143" s="161">
        <f>(INDEX($D$5:$G$20,MATCH(节奏预期!AA143,$C$5:$C$20,0),MATCH(SUBSTITUTE(P$5,"+",""),$D$4:$G$4,0))+IFERROR(INDEX($D$25:$G$25,MATCH(P$5,$D$24:$G$24,0)),0))*节奏预期!I143</f>
        <v>850909.09090909082</v>
      </c>
      <c r="Q143" s="161">
        <f>(INDEX($D$5:$G$20,MATCH(节奏预期!AB143,$C$5:$C$20,0),MATCH(SUBSTITUTE(Q$5,"+",""),$D$4:$G$4,0))+IFERROR(INDEX($D$25:$G$25,MATCH(Q$5,$D$24:$G$24,0)),0))*节奏预期!J143</f>
        <v>711818.18181818188</v>
      </c>
      <c r="R143" s="155">
        <f t="shared" si="8"/>
        <v>1562727.2727272727</v>
      </c>
    </row>
    <row r="144" spans="10:18" x14ac:dyDescent="0.15">
      <c r="J144" s="154">
        <f>节奏预期!B144</f>
        <v>570</v>
      </c>
      <c r="K144" s="97">
        <f>节奏预期!D144</f>
        <v>101.77786869907547</v>
      </c>
      <c r="L144" s="161">
        <f>(INDEX($D$5:$G$20,MATCH(节奏预期!W144,$C$5:$C$20,0),MATCH(SUBSTITUTE(L$5,"+",""),$D$4:$G$4,0))+IFERROR(INDEX($D$25:$G$25,MATCH(L$5,$D$24:$G$24,0)),0))*节奏预期!E144</f>
        <v>0</v>
      </c>
      <c r="M144" s="161">
        <f>(INDEX($D$5:$G$20,MATCH(节奏预期!X144,$C$5:$C$20,0),MATCH(SUBSTITUTE(M$5,"+",""),$D$4:$G$4,0))+IFERROR(INDEX($D$25:$G$25,MATCH(M$5,$D$24:$G$24,0)),0))*节奏预期!F144</f>
        <v>0</v>
      </c>
      <c r="N144" s="161">
        <f>(INDEX($D$5:$G$20,MATCH(节奏预期!Y144,$C$5:$C$20,0),MATCH(SUBSTITUTE(N$5,"+",""),$D$4:$G$4,0))+IFERROR(INDEX($D$25:$G$25,MATCH(N$5,$D$24:$G$24,0)),0))*节奏预期!G144</f>
        <v>0</v>
      </c>
      <c r="O144" s="161">
        <f>(INDEX($D$5:$G$20,MATCH(节奏预期!Z144,$C$5:$C$20,0),MATCH(SUBSTITUTE(O$5,"+",""),$D$4:$G$4,0))+IFERROR(INDEX($D$25:$G$25,MATCH(O$5,$D$24:$G$24,0)),0))*节奏预期!H144</f>
        <v>0</v>
      </c>
      <c r="P144" s="161">
        <f>(INDEX($D$5:$G$20,MATCH(节奏预期!AA144,$C$5:$C$20,0),MATCH(SUBSTITUTE(P$5,"+",""),$D$4:$G$4,0))+IFERROR(INDEX($D$25:$G$25,MATCH(P$5,$D$24:$G$24,0)),0))*节奏预期!I144</f>
        <v>752727.27272727282</v>
      </c>
      <c r="Q144" s="161">
        <f>(INDEX($D$5:$G$20,MATCH(节奏预期!AB144,$C$5:$C$20,0),MATCH(SUBSTITUTE(Q$5,"+",""),$D$4:$G$4,0))+IFERROR(INDEX($D$25:$G$25,MATCH(Q$5,$D$24:$G$24,0)),0))*节奏预期!J144</f>
        <v>830454.54545454541</v>
      </c>
      <c r="R144" s="155">
        <f t="shared" si="8"/>
        <v>1583181.8181818184</v>
      </c>
    </row>
    <row r="145" spans="10:18" x14ac:dyDescent="0.15">
      <c r="J145" s="154">
        <f>节奏预期!B145</f>
        <v>600</v>
      </c>
      <c r="K145" s="97">
        <f>节奏预期!D145</f>
        <v>102.53646170914388</v>
      </c>
      <c r="L145" s="161">
        <f>(INDEX($D$5:$G$20,MATCH(节奏预期!W145,$C$5:$C$20,0),MATCH(SUBSTITUTE(L$5,"+",""),$D$4:$G$4,0))+IFERROR(INDEX($D$25:$G$25,MATCH(L$5,$D$24:$G$24,0)),0))*节奏预期!E145</f>
        <v>0</v>
      </c>
      <c r="M145" s="161">
        <f>(INDEX($D$5:$G$20,MATCH(节奏预期!X145,$C$5:$C$20,0),MATCH(SUBSTITUTE(M$5,"+",""),$D$4:$G$4,0))+IFERROR(INDEX($D$25:$G$25,MATCH(M$5,$D$24:$G$24,0)),0))*节奏预期!F145</f>
        <v>0</v>
      </c>
      <c r="N145" s="161">
        <f>(INDEX($D$5:$G$20,MATCH(节奏预期!Y145,$C$5:$C$20,0),MATCH(SUBSTITUTE(N$5,"+",""),$D$4:$G$4,0))+IFERROR(INDEX($D$25:$G$25,MATCH(N$5,$D$24:$G$24,0)),0))*节奏预期!G145</f>
        <v>0</v>
      </c>
      <c r="O145" s="161">
        <f>(INDEX($D$5:$G$20,MATCH(节奏预期!Z145,$C$5:$C$20,0),MATCH(SUBSTITUTE(O$5,"+",""),$D$4:$G$4,0))+IFERROR(INDEX($D$25:$G$25,MATCH(O$5,$D$24:$G$24,0)),0))*节奏预期!H145</f>
        <v>0</v>
      </c>
      <c r="P145" s="161">
        <f>(INDEX($D$5:$G$20,MATCH(节奏预期!AA145,$C$5:$C$20,0),MATCH(SUBSTITUTE(P$5,"+",""),$D$4:$G$4,0))+IFERROR(INDEX($D$25:$G$25,MATCH(P$5,$D$24:$G$24,0)),0))*节奏预期!I145</f>
        <v>654545.45454545435</v>
      </c>
      <c r="Q145" s="161">
        <f>(INDEX($D$5:$G$20,MATCH(节奏预期!AB145,$C$5:$C$20,0),MATCH(SUBSTITUTE(Q$5,"+",""),$D$4:$G$4,0))+IFERROR(INDEX($D$25:$G$25,MATCH(Q$5,$D$24:$G$24,0)),0))*节奏预期!J145</f>
        <v>949090.90909090929</v>
      </c>
      <c r="R145" s="155">
        <f t="shared" si="8"/>
        <v>1603636.3636363638</v>
      </c>
    </row>
    <row r="146" spans="10:18" x14ac:dyDescent="0.15">
      <c r="J146" s="154">
        <f>节奏预期!B146</f>
        <v>630</v>
      </c>
      <c r="K146" s="97">
        <f>节奏预期!D146</f>
        <v>103.23842055659513</v>
      </c>
      <c r="L146" s="161">
        <f>(INDEX($D$5:$G$20,MATCH(节奏预期!W146,$C$5:$C$20,0),MATCH(SUBSTITUTE(L$5,"+",""),$D$4:$G$4,0))+IFERROR(INDEX($D$25:$G$25,MATCH(L$5,$D$24:$G$24,0)),0))*节奏预期!E146</f>
        <v>0</v>
      </c>
      <c r="M146" s="161">
        <f>(INDEX($D$5:$G$20,MATCH(节奏预期!X146,$C$5:$C$20,0),MATCH(SUBSTITUTE(M$5,"+",""),$D$4:$G$4,0))+IFERROR(INDEX($D$25:$G$25,MATCH(M$5,$D$24:$G$24,0)),0))*节奏预期!F146</f>
        <v>0</v>
      </c>
      <c r="N146" s="161">
        <f>(INDEX($D$5:$G$20,MATCH(节奏预期!Y146,$C$5:$C$20,0),MATCH(SUBSTITUTE(N$5,"+",""),$D$4:$G$4,0))+IFERROR(INDEX($D$25:$G$25,MATCH(N$5,$D$24:$G$24,0)),0))*节奏预期!G146</f>
        <v>0</v>
      </c>
      <c r="O146" s="161">
        <f>(INDEX($D$5:$G$20,MATCH(节奏预期!Z146,$C$5:$C$20,0),MATCH(SUBSTITUTE(O$5,"+",""),$D$4:$G$4,0))+IFERROR(INDEX($D$25:$G$25,MATCH(O$5,$D$24:$G$24,0)),0))*节奏预期!H146</f>
        <v>0</v>
      </c>
      <c r="P146" s="161">
        <f>(INDEX($D$5:$G$20,MATCH(节奏预期!AA146,$C$5:$C$20,0),MATCH(SUBSTITUTE(P$5,"+",""),$D$4:$G$4,0))+IFERROR(INDEX($D$25:$G$25,MATCH(P$5,$D$24:$G$24,0)),0))*节奏预期!I146</f>
        <v>556363.63636363635</v>
      </c>
      <c r="Q146" s="161">
        <f>(INDEX($D$5:$G$20,MATCH(节奏预期!AB146,$C$5:$C$20,0),MATCH(SUBSTITUTE(Q$5,"+",""),$D$4:$G$4,0))+IFERROR(INDEX($D$25:$G$25,MATCH(Q$5,$D$24:$G$24,0)),0))*节奏预期!J146</f>
        <v>1067727.2727272727</v>
      </c>
      <c r="R146" s="155">
        <f t="shared" si="8"/>
        <v>1624090.9090909092</v>
      </c>
    </row>
    <row r="147" spans="10:18" x14ac:dyDescent="0.15">
      <c r="J147" s="154">
        <f>节奏预期!B147</f>
        <v>660</v>
      </c>
      <c r="K147" s="97">
        <f>节奏预期!D147</f>
        <v>103.88940348646028</v>
      </c>
      <c r="L147" s="161">
        <f>(INDEX($D$5:$G$20,MATCH(节奏预期!W147,$C$5:$C$20,0),MATCH(SUBSTITUTE(L$5,"+",""),$D$4:$G$4,0))+IFERROR(INDEX($D$25:$G$25,MATCH(L$5,$D$24:$G$24,0)),0))*节奏预期!E147</f>
        <v>0</v>
      </c>
      <c r="M147" s="161">
        <f>(INDEX($D$5:$G$20,MATCH(节奏预期!X147,$C$5:$C$20,0),MATCH(SUBSTITUTE(M$5,"+",""),$D$4:$G$4,0))+IFERROR(INDEX($D$25:$G$25,MATCH(M$5,$D$24:$G$24,0)),0))*节奏预期!F147</f>
        <v>0</v>
      </c>
      <c r="N147" s="161">
        <f>(INDEX($D$5:$G$20,MATCH(节奏预期!Y147,$C$5:$C$20,0),MATCH(SUBSTITUTE(N$5,"+",""),$D$4:$G$4,0))+IFERROR(INDEX($D$25:$G$25,MATCH(N$5,$D$24:$G$24,0)),0))*节奏预期!G147</f>
        <v>0</v>
      </c>
      <c r="O147" s="161">
        <f>(INDEX($D$5:$G$20,MATCH(节奏预期!Z147,$C$5:$C$20,0),MATCH(SUBSTITUTE(O$5,"+",""),$D$4:$G$4,0))+IFERROR(INDEX($D$25:$G$25,MATCH(O$5,$D$24:$G$24,0)),0))*节奏预期!H147</f>
        <v>0</v>
      </c>
      <c r="P147" s="161">
        <f>(INDEX($D$5:$G$20,MATCH(节奏预期!AA147,$C$5:$C$20,0),MATCH(SUBSTITUTE(P$5,"+",""),$D$4:$G$4,0))+IFERROR(INDEX($D$25:$G$25,MATCH(P$5,$D$24:$G$24,0)),0))*节奏预期!I147</f>
        <v>458181.81818181823</v>
      </c>
      <c r="Q147" s="161">
        <f>(INDEX($D$5:$G$20,MATCH(节奏预期!AB147,$C$5:$C$20,0),MATCH(SUBSTITUTE(Q$5,"+",""),$D$4:$G$4,0))+IFERROR(INDEX($D$25:$G$25,MATCH(Q$5,$D$24:$G$24,0)),0))*节奏预期!J147</f>
        <v>1186363.6363636362</v>
      </c>
      <c r="R147" s="155">
        <f t="shared" si="8"/>
        <v>1644545.4545454546</v>
      </c>
    </row>
    <row r="148" spans="10:18" x14ac:dyDescent="0.15">
      <c r="J148" s="154">
        <f>节奏预期!B148</f>
        <v>690</v>
      </c>
      <c r="K148" s="97">
        <f>节奏预期!D148</f>
        <v>104.51351964158098</v>
      </c>
      <c r="L148" s="161">
        <f>(INDEX($D$5:$G$20,MATCH(节奏预期!W148,$C$5:$C$20,0),MATCH(SUBSTITUTE(L$5,"+",""),$D$4:$G$4,0))+IFERROR(INDEX($D$25:$G$25,MATCH(L$5,$D$24:$G$24,0)),0))*节奏预期!E148</f>
        <v>0</v>
      </c>
      <c r="M148" s="161">
        <f>(INDEX($D$5:$G$20,MATCH(节奏预期!X148,$C$5:$C$20,0),MATCH(SUBSTITUTE(M$5,"+",""),$D$4:$G$4,0))+IFERROR(INDEX($D$25:$G$25,MATCH(M$5,$D$24:$G$24,0)),0))*节奏预期!F148</f>
        <v>0</v>
      </c>
      <c r="N148" s="161">
        <f>(INDEX($D$5:$G$20,MATCH(节奏预期!Y148,$C$5:$C$20,0),MATCH(SUBSTITUTE(N$5,"+",""),$D$4:$G$4,0))+IFERROR(INDEX($D$25:$G$25,MATCH(N$5,$D$24:$G$24,0)),0))*节奏预期!G148</f>
        <v>0</v>
      </c>
      <c r="O148" s="161">
        <f>(INDEX($D$5:$G$20,MATCH(节奏预期!Z148,$C$5:$C$20,0),MATCH(SUBSTITUTE(O$5,"+",""),$D$4:$G$4,0))+IFERROR(INDEX($D$25:$G$25,MATCH(O$5,$D$24:$G$24,0)),0))*节奏预期!H148</f>
        <v>0</v>
      </c>
      <c r="P148" s="161">
        <f>(INDEX($D$5:$G$20,MATCH(节奏预期!AA148,$C$5:$C$20,0),MATCH(SUBSTITUTE(P$5,"+",""),$D$4:$G$4,0))+IFERROR(INDEX($D$25:$G$25,MATCH(P$5,$D$24:$G$24,0)),0))*节奏预期!I148</f>
        <v>360000</v>
      </c>
      <c r="Q148" s="161">
        <f>(INDEX($D$5:$G$20,MATCH(节奏预期!AB148,$C$5:$C$20,0),MATCH(SUBSTITUTE(Q$5,"+",""),$D$4:$G$4,0))+IFERROR(INDEX($D$25:$G$25,MATCH(Q$5,$D$24:$G$24,0)),0))*节奏预期!J148</f>
        <v>1305000</v>
      </c>
      <c r="R148" s="155">
        <f t="shared" si="8"/>
        <v>1665000</v>
      </c>
    </row>
    <row r="149" spans="10:18" x14ac:dyDescent="0.15">
      <c r="J149" s="154">
        <f>节奏预期!B149</f>
        <v>720</v>
      </c>
      <c r="K149" s="97">
        <f>节奏预期!D149</f>
        <v>105.12617440644733</v>
      </c>
      <c r="L149" s="161">
        <f>(INDEX($D$5:$G$20,MATCH(节奏预期!W149,$C$5:$C$20,0),MATCH(SUBSTITUTE(L$5,"+",""),$D$4:$G$4,0))+IFERROR(INDEX($D$25:$G$25,MATCH(L$5,$D$24:$G$24,0)),0))*节奏预期!E149</f>
        <v>0</v>
      </c>
      <c r="M149" s="161">
        <f>(INDEX($D$5:$G$20,MATCH(节奏预期!X149,$C$5:$C$20,0),MATCH(SUBSTITUTE(M$5,"+",""),$D$4:$G$4,0))+IFERROR(INDEX($D$25:$G$25,MATCH(M$5,$D$24:$G$24,0)),0))*节奏预期!F149</f>
        <v>0</v>
      </c>
      <c r="N149" s="161">
        <f>(INDEX($D$5:$G$20,MATCH(节奏预期!Y149,$C$5:$C$20,0),MATCH(SUBSTITUTE(N$5,"+",""),$D$4:$G$4,0))+IFERROR(INDEX($D$25:$G$25,MATCH(N$5,$D$24:$G$24,0)),0))*节奏预期!G149</f>
        <v>0</v>
      </c>
      <c r="O149" s="161">
        <f>(INDEX($D$5:$G$20,MATCH(节奏预期!Z149,$C$5:$C$20,0),MATCH(SUBSTITUTE(O$5,"+",""),$D$4:$G$4,0))+IFERROR(INDEX($D$25:$G$25,MATCH(O$5,$D$24:$G$24,0)),0))*节奏预期!H149</f>
        <v>0</v>
      </c>
      <c r="P149" s="161">
        <f>(INDEX($D$5:$G$20,MATCH(节奏预期!AA149,$C$5:$C$20,0),MATCH(SUBSTITUTE(P$5,"+",""),$D$4:$G$4,0))+IFERROR(INDEX($D$25:$G$25,MATCH(P$5,$D$24:$G$24,0)),0))*节奏预期!I149</f>
        <v>261818.18181818177</v>
      </c>
      <c r="Q149" s="161">
        <f>(INDEX($D$5:$G$20,MATCH(节奏预期!AB149,$C$5:$C$20,0),MATCH(SUBSTITUTE(Q$5,"+",""),$D$4:$G$4,0))+IFERROR(INDEX($D$25:$G$25,MATCH(Q$5,$D$24:$G$24,0)),0))*节奏预期!J149</f>
        <v>1423636.3636363638</v>
      </c>
      <c r="R149" s="155">
        <f t="shared" si="8"/>
        <v>1685454.5454545454</v>
      </c>
    </row>
    <row r="150" spans="10:18" x14ac:dyDescent="0.15">
      <c r="J150" s="154">
        <f>节奏预期!B150</f>
        <v>750</v>
      </c>
      <c r="K150" s="97">
        <f>节奏预期!D150</f>
        <v>105.71687639838416</v>
      </c>
      <c r="L150" s="161">
        <f>(INDEX($D$5:$G$20,MATCH(节奏预期!W150,$C$5:$C$20,0),MATCH(SUBSTITUTE(L$5,"+",""),$D$4:$G$4,0))+IFERROR(INDEX($D$25:$G$25,MATCH(L$5,$D$24:$G$24,0)),0))*节奏预期!E150</f>
        <v>0</v>
      </c>
      <c r="M150" s="161">
        <f>(INDEX($D$5:$G$20,MATCH(节奏预期!X150,$C$5:$C$20,0),MATCH(SUBSTITUTE(M$5,"+",""),$D$4:$G$4,0))+IFERROR(INDEX($D$25:$G$25,MATCH(M$5,$D$24:$G$24,0)),0))*节奏预期!F150</f>
        <v>0</v>
      </c>
      <c r="N150" s="161">
        <f>(INDEX($D$5:$G$20,MATCH(节奏预期!Y150,$C$5:$C$20,0),MATCH(SUBSTITUTE(N$5,"+",""),$D$4:$G$4,0))+IFERROR(INDEX($D$25:$G$25,MATCH(N$5,$D$24:$G$24,0)),0))*节奏预期!G150</f>
        <v>0</v>
      </c>
      <c r="O150" s="161">
        <f>(INDEX($D$5:$G$20,MATCH(节奏预期!Z150,$C$5:$C$20,0),MATCH(SUBSTITUTE(O$5,"+",""),$D$4:$G$4,0))+IFERROR(INDEX($D$25:$G$25,MATCH(O$5,$D$24:$G$24,0)),0))*节奏预期!H150</f>
        <v>0</v>
      </c>
      <c r="P150" s="161">
        <f>(INDEX($D$5:$G$20,MATCH(节奏预期!AA150,$C$5:$C$20,0),MATCH(SUBSTITUTE(P$5,"+",""),$D$4:$G$4,0))+IFERROR(INDEX($D$25:$G$25,MATCH(P$5,$D$24:$G$24,0)),0))*节奏预期!I150</f>
        <v>163636.36363636368</v>
      </c>
      <c r="Q150" s="161">
        <f>(INDEX($D$5:$G$20,MATCH(节奏预期!AB150,$C$5:$C$20,0),MATCH(SUBSTITUTE(Q$5,"+",""),$D$4:$G$4,0))+IFERROR(INDEX($D$25:$G$25,MATCH(Q$5,$D$24:$G$24,0)),0))*节奏预期!J150</f>
        <v>1542272.7272727273</v>
      </c>
      <c r="R150" s="155">
        <f t="shared" si="8"/>
        <v>1705909.0909090911</v>
      </c>
    </row>
    <row r="151" spans="10:18" x14ac:dyDescent="0.15">
      <c r="J151" s="154">
        <f>节奏预期!B151</f>
        <v>780</v>
      </c>
      <c r="K151" s="97">
        <f>节奏预期!D151</f>
        <v>106.30192050618264</v>
      </c>
      <c r="L151" s="161">
        <f>(INDEX($D$5:$G$20,MATCH(节奏预期!W151,$C$5:$C$20,0),MATCH(SUBSTITUTE(L$5,"+",""),$D$4:$G$4,0))+IFERROR(INDEX($D$25:$G$25,MATCH(L$5,$D$24:$G$24,0)),0))*节奏预期!E151</f>
        <v>0</v>
      </c>
      <c r="M151" s="161">
        <f>(INDEX($D$5:$G$20,MATCH(节奏预期!X151,$C$5:$C$20,0),MATCH(SUBSTITUTE(M$5,"+",""),$D$4:$G$4,0))+IFERROR(INDEX($D$25:$G$25,MATCH(M$5,$D$24:$G$24,0)),0))*节奏预期!F151</f>
        <v>0</v>
      </c>
      <c r="N151" s="161">
        <f>(INDEX($D$5:$G$20,MATCH(节奏预期!Y151,$C$5:$C$20,0),MATCH(SUBSTITUTE(N$5,"+",""),$D$4:$G$4,0))+IFERROR(INDEX($D$25:$G$25,MATCH(N$5,$D$24:$G$24,0)),0))*节奏预期!G151</f>
        <v>0</v>
      </c>
      <c r="O151" s="161">
        <f>(INDEX($D$5:$G$20,MATCH(节奏预期!Z151,$C$5:$C$20,0),MATCH(SUBSTITUTE(O$5,"+",""),$D$4:$G$4,0))+IFERROR(INDEX($D$25:$G$25,MATCH(O$5,$D$24:$G$24,0)),0))*节奏预期!H151</f>
        <v>0</v>
      </c>
      <c r="P151" s="161">
        <f>(INDEX($D$5:$G$20,MATCH(节奏预期!AA151,$C$5:$C$20,0),MATCH(SUBSTITUTE(P$5,"+",""),$D$4:$G$4,0))+IFERROR(INDEX($D$25:$G$25,MATCH(P$5,$D$24:$G$24,0)),0))*节奏预期!I151</f>
        <v>65454.545454545609</v>
      </c>
      <c r="Q151" s="161">
        <f>(INDEX($D$5:$G$20,MATCH(节奏预期!AB151,$C$5:$C$20,0),MATCH(SUBSTITUTE(Q$5,"+",""),$D$4:$G$4,0))+IFERROR(INDEX($D$25:$G$25,MATCH(Q$5,$D$24:$G$24,0)),0))*节奏预期!J151</f>
        <v>1660909.0909090908</v>
      </c>
      <c r="R151" s="155">
        <f t="shared" si="8"/>
        <v>1726363.6363636365</v>
      </c>
    </row>
    <row r="152" spans="10:18" x14ac:dyDescent="0.15">
      <c r="J152" s="154">
        <f>节奏预期!B152</f>
        <v>810</v>
      </c>
      <c r="K152" s="97">
        <f>节奏预期!D152</f>
        <v>106.8817565740629</v>
      </c>
      <c r="L152" s="161">
        <f>(INDEX($D$5:$G$20,MATCH(节奏预期!W152,$C$5:$C$20,0),MATCH(SUBSTITUTE(L$5,"+",""),$D$4:$G$4,0))+IFERROR(INDEX($D$25:$G$25,MATCH(L$5,$D$24:$G$24,0)),0))*节奏预期!E152</f>
        <v>0</v>
      </c>
      <c r="M152" s="161">
        <f>(INDEX($D$5:$G$20,MATCH(节奏预期!X152,$C$5:$C$20,0),MATCH(SUBSTITUTE(M$5,"+",""),$D$4:$G$4,0))+IFERROR(INDEX($D$25:$G$25,MATCH(M$5,$D$24:$G$24,0)),0))*节奏预期!F152</f>
        <v>0</v>
      </c>
      <c r="N152" s="161">
        <f>(INDEX($D$5:$G$20,MATCH(节奏预期!Y152,$C$5:$C$20,0),MATCH(SUBSTITUTE(N$5,"+",""),$D$4:$G$4,0))+IFERROR(INDEX($D$25:$G$25,MATCH(N$5,$D$24:$G$24,0)),0))*节奏预期!G152</f>
        <v>0</v>
      </c>
      <c r="O152" s="161">
        <f>(INDEX($D$5:$G$20,MATCH(节奏预期!Z152,$C$5:$C$20,0),MATCH(SUBSTITUTE(O$5,"+",""),$D$4:$G$4,0))+IFERROR(INDEX($D$25:$G$25,MATCH(O$5,$D$24:$G$24,0)),0))*节奏预期!H152</f>
        <v>0</v>
      </c>
      <c r="P152" s="161">
        <f>(INDEX($D$5:$G$20,MATCH(节奏预期!AA152,$C$5:$C$20,0),MATCH(SUBSTITUTE(P$5,"+",""),$D$4:$G$4,0))+IFERROR(INDEX($D$25:$G$25,MATCH(P$5,$D$24:$G$24,0)),0))*节奏预期!I152</f>
        <v>0</v>
      </c>
      <c r="Q152" s="161">
        <f>(INDEX($D$5:$G$20,MATCH(节奏预期!AB152,$C$5:$C$20,0),MATCH(SUBSTITUTE(Q$5,"+",""),$D$4:$G$4,0))+IFERROR(INDEX($D$25:$G$25,MATCH(Q$5,$D$24:$G$24,0)),0))*节奏预期!J152</f>
        <v>1740000</v>
      </c>
      <c r="R152" s="155">
        <f t="shared" si="8"/>
        <v>1740000</v>
      </c>
    </row>
    <row r="153" spans="10:18" x14ac:dyDescent="0.15">
      <c r="J153" s="154">
        <f>节奏预期!B153</f>
        <v>840</v>
      </c>
      <c r="K153" s="97">
        <f>节奏预期!D153</f>
        <v>107.429678558787</v>
      </c>
      <c r="L153" s="161">
        <f>(INDEX($D$5:$G$20,MATCH(节奏预期!W153,$C$5:$C$20,0),MATCH(SUBSTITUTE(L$5,"+",""),$D$4:$G$4,0))+IFERROR(INDEX($D$25:$G$25,MATCH(L$5,$D$24:$G$24,0)),0))*节奏预期!E153</f>
        <v>0</v>
      </c>
      <c r="M153" s="161">
        <f>(INDEX($D$5:$G$20,MATCH(节奏预期!X153,$C$5:$C$20,0),MATCH(SUBSTITUTE(M$5,"+",""),$D$4:$G$4,0))+IFERROR(INDEX($D$25:$G$25,MATCH(M$5,$D$24:$G$24,0)),0))*节奏预期!F153</f>
        <v>0</v>
      </c>
      <c r="N153" s="161">
        <f>(INDEX($D$5:$G$20,MATCH(节奏预期!Y153,$C$5:$C$20,0),MATCH(SUBSTITUTE(N$5,"+",""),$D$4:$G$4,0))+IFERROR(INDEX($D$25:$G$25,MATCH(N$5,$D$24:$G$24,0)),0))*节奏预期!G153</f>
        <v>0</v>
      </c>
      <c r="O153" s="161">
        <f>(INDEX($D$5:$G$20,MATCH(节奏预期!Z153,$C$5:$C$20,0),MATCH(SUBSTITUTE(O$5,"+",""),$D$4:$G$4,0))+IFERROR(INDEX($D$25:$G$25,MATCH(O$5,$D$24:$G$24,0)),0))*节奏预期!H153</f>
        <v>0</v>
      </c>
      <c r="P153" s="161">
        <f>(INDEX($D$5:$G$20,MATCH(节奏预期!AA153,$C$5:$C$20,0),MATCH(SUBSTITUTE(P$5,"+",""),$D$4:$G$4,0))+IFERROR(INDEX($D$25:$G$25,MATCH(P$5,$D$24:$G$24,0)),0))*节奏预期!I153</f>
        <v>0</v>
      </c>
      <c r="Q153" s="161">
        <f>(INDEX($D$5:$G$20,MATCH(节奏预期!AB153,$C$5:$C$20,0),MATCH(SUBSTITUTE(Q$5,"+",""),$D$4:$G$4,0))+IFERROR(INDEX($D$25:$G$25,MATCH(Q$5,$D$24:$G$24,0)),0))*节奏预期!J153</f>
        <v>1740000</v>
      </c>
      <c r="R153" s="155">
        <f t="shared" si="8"/>
        <v>1740000</v>
      </c>
    </row>
    <row r="154" spans="10:18" x14ac:dyDescent="0.15">
      <c r="J154" s="154">
        <f>节奏预期!B154</f>
        <v>870</v>
      </c>
      <c r="K154" s="97">
        <f>节奏预期!D154</f>
        <v>107.96942530373228</v>
      </c>
      <c r="L154" s="161">
        <f>(INDEX($D$5:$G$20,MATCH(节奏预期!W154,$C$5:$C$20,0),MATCH(SUBSTITUTE(L$5,"+",""),$D$4:$G$4,0))+IFERROR(INDEX($D$25:$G$25,MATCH(L$5,$D$24:$G$24,0)),0))*节奏预期!E154</f>
        <v>0</v>
      </c>
      <c r="M154" s="161">
        <f>(INDEX($D$5:$G$20,MATCH(节奏预期!X154,$C$5:$C$20,0),MATCH(SUBSTITUTE(M$5,"+",""),$D$4:$G$4,0))+IFERROR(INDEX($D$25:$G$25,MATCH(M$5,$D$24:$G$24,0)),0))*节奏预期!F154</f>
        <v>0</v>
      </c>
      <c r="N154" s="161">
        <f>(INDEX($D$5:$G$20,MATCH(节奏预期!Y154,$C$5:$C$20,0),MATCH(SUBSTITUTE(N$5,"+",""),$D$4:$G$4,0))+IFERROR(INDEX($D$25:$G$25,MATCH(N$5,$D$24:$G$24,0)),0))*节奏预期!G154</f>
        <v>0</v>
      </c>
      <c r="O154" s="161">
        <f>(INDEX($D$5:$G$20,MATCH(节奏预期!Z154,$C$5:$C$20,0),MATCH(SUBSTITUTE(O$5,"+",""),$D$4:$G$4,0))+IFERROR(INDEX($D$25:$G$25,MATCH(O$5,$D$24:$G$24,0)),0))*节奏预期!H154</f>
        <v>0</v>
      </c>
      <c r="P154" s="161">
        <f>(INDEX($D$5:$G$20,MATCH(节奏预期!AA154,$C$5:$C$20,0),MATCH(SUBSTITUTE(P$5,"+",""),$D$4:$G$4,0))+IFERROR(INDEX($D$25:$G$25,MATCH(P$5,$D$24:$G$24,0)),0))*节奏预期!I154</f>
        <v>0</v>
      </c>
      <c r="Q154" s="161">
        <f>(INDEX($D$5:$G$20,MATCH(节奏预期!AB154,$C$5:$C$20,0),MATCH(SUBSTITUTE(Q$5,"+",""),$D$4:$G$4,0))+IFERROR(INDEX($D$25:$G$25,MATCH(Q$5,$D$24:$G$24,0)),0))*节奏预期!J154</f>
        <v>1740000</v>
      </c>
      <c r="R154" s="155">
        <f t="shared" si="8"/>
        <v>1740000</v>
      </c>
    </row>
    <row r="155" spans="10:18" x14ac:dyDescent="0.15">
      <c r="J155" s="154">
        <f>节奏预期!B155</f>
        <v>900</v>
      </c>
      <c r="K155" s="97">
        <f>节奏预期!D155</f>
        <v>108.47075735973553</v>
      </c>
      <c r="L155" s="161">
        <f>(INDEX($D$5:$G$20,MATCH(节奏预期!W155,$C$5:$C$20,0),MATCH(SUBSTITUTE(L$5,"+",""),$D$4:$G$4,0))+IFERROR(INDEX($D$25:$G$25,MATCH(L$5,$D$24:$G$24,0)),0))*节奏预期!E155</f>
        <v>0</v>
      </c>
      <c r="M155" s="161">
        <f>(INDEX($D$5:$G$20,MATCH(节奏预期!X155,$C$5:$C$20,0),MATCH(SUBSTITUTE(M$5,"+",""),$D$4:$G$4,0))+IFERROR(INDEX($D$25:$G$25,MATCH(M$5,$D$24:$G$24,0)),0))*节奏预期!F155</f>
        <v>0</v>
      </c>
      <c r="N155" s="161">
        <f>(INDEX($D$5:$G$20,MATCH(节奏预期!Y155,$C$5:$C$20,0),MATCH(SUBSTITUTE(N$5,"+",""),$D$4:$G$4,0))+IFERROR(INDEX($D$25:$G$25,MATCH(N$5,$D$24:$G$24,0)),0))*节奏预期!G155</f>
        <v>0</v>
      </c>
      <c r="O155" s="161">
        <f>(INDEX($D$5:$G$20,MATCH(节奏预期!Z155,$C$5:$C$20,0),MATCH(SUBSTITUTE(O$5,"+",""),$D$4:$G$4,0))+IFERROR(INDEX($D$25:$G$25,MATCH(O$5,$D$24:$G$24,0)),0))*节奏预期!H155</f>
        <v>0</v>
      </c>
      <c r="P155" s="161">
        <f>(INDEX($D$5:$G$20,MATCH(节奏预期!AA155,$C$5:$C$20,0),MATCH(SUBSTITUTE(P$5,"+",""),$D$4:$G$4,0))+IFERROR(INDEX($D$25:$G$25,MATCH(P$5,$D$24:$G$24,0)),0))*节奏预期!I155</f>
        <v>0</v>
      </c>
      <c r="Q155" s="161">
        <f>(INDEX($D$5:$G$20,MATCH(节奏预期!AB155,$C$5:$C$20,0),MATCH(SUBSTITUTE(Q$5,"+",""),$D$4:$G$4,0))+IFERROR(INDEX($D$25:$G$25,MATCH(Q$5,$D$24:$G$24,0)),0))*节奏预期!J155</f>
        <v>1740000</v>
      </c>
      <c r="R155" s="155">
        <f t="shared" si="8"/>
        <v>1740000</v>
      </c>
    </row>
    <row r="156" spans="10:18" x14ac:dyDescent="0.15">
      <c r="J156" s="154">
        <f>节奏预期!B156</f>
        <v>930</v>
      </c>
      <c r="K156" s="97">
        <f>节奏预期!D156</f>
        <v>108.96978269554532</v>
      </c>
      <c r="L156" s="161">
        <f>(INDEX($D$5:$G$20,MATCH(节奏预期!W156,$C$5:$C$20,0),MATCH(SUBSTITUTE(L$5,"+",""),$D$4:$G$4,0))+IFERROR(INDEX($D$25:$G$25,MATCH(L$5,$D$24:$G$24,0)),0))*节奏预期!E156</f>
        <v>0</v>
      </c>
      <c r="M156" s="161">
        <f>(INDEX($D$5:$G$20,MATCH(节奏预期!X156,$C$5:$C$20,0),MATCH(SUBSTITUTE(M$5,"+",""),$D$4:$G$4,0))+IFERROR(INDEX($D$25:$G$25,MATCH(M$5,$D$24:$G$24,0)),0))*节奏预期!F156</f>
        <v>0</v>
      </c>
      <c r="N156" s="161">
        <f>(INDEX($D$5:$G$20,MATCH(节奏预期!Y156,$C$5:$C$20,0),MATCH(SUBSTITUTE(N$5,"+",""),$D$4:$G$4,0))+IFERROR(INDEX($D$25:$G$25,MATCH(N$5,$D$24:$G$24,0)),0))*节奏预期!G156</f>
        <v>0</v>
      </c>
      <c r="O156" s="161">
        <f>(INDEX($D$5:$G$20,MATCH(节奏预期!Z156,$C$5:$C$20,0),MATCH(SUBSTITUTE(O$5,"+",""),$D$4:$G$4,0))+IFERROR(INDEX($D$25:$G$25,MATCH(O$5,$D$24:$G$24,0)),0))*节奏预期!H156</f>
        <v>0</v>
      </c>
      <c r="P156" s="161">
        <f>(INDEX($D$5:$G$20,MATCH(节奏预期!AA156,$C$5:$C$20,0),MATCH(SUBSTITUTE(P$5,"+",""),$D$4:$G$4,0))+IFERROR(INDEX($D$25:$G$25,MATCH(P$5,$D$24:$G$24,0)),0))*节奏预期!I156</f>
        <v>0</v>
      </c>
      <c r="Q156" s="161">
        <f>(INDEX($D$5:$G$20,MATCH(节奏预期!AB156,$C$5:$C$20,0),MATCH(SUBSTITUTE(Q$5,"+",""),$D$4:$G$4,0))+IFERROR(INDEX($D$25:$G$25,MATCH(Q$5,$D$24:$G$24,0)),0))*节奏预期!J156</f>
        <v>1740000</v>
      </c>
      <c r="R156" s="155">
        <f t="shared" si="8"/>
        <v>1740000</v>
      </c>
    </row>
    <row r="157" spans="10:18" x14ac:dyDescent="0.15">
      <c r="J157" s="154">
        <f>节奏预期!B157</f>
        <v>960</v>
      </c>
      <c r="K157" s="97">
        <f>节奏预期!D157</f>
        <v>109.40507492934512</v>
      </c>
      <c r="L157" s="161">
        <f>(INDEX($D$5:$G$20,MATCH(节奏预期!W157,$C$5:$C$20,0),MATCH(SUBSTITUTE(L$5,"+",""),$D$4:$G$4,0))+IFERROR(INDEX($D$25:$G$25,MATCH(L$5,$D$24:$G$24,0)),0))*节奏预期!E157</f>
        <v>0</v>
      </c>
      <c r="M157" s="161">
        <f>(INDEX($D$5:$G$20,MATCH(节奏预期!X157,$C$5:$C$20,0),MATCH(SUBSTITUTE(M$5,"+",""),$D$4:$G$4,0))+IFERROR(INDEX($D$25:$G$25,MATCH(M$5,$D$24:$G$24,0)),0))*节奏预期!F157</f>
        <v>0</v>
      </c>
      <c r="N157" s="161">
        <f>(INDEX($D$5:$G$20,MATCH(节奏预期!Y157,$C$5:$C$20,0),MATCH(SUBSTITUTE(N$5,"+",""),$D$4:$G$4,0))+IFERROR(INDEX($D$25:$G$25,MATCH(N$5,$D$24:$G$24,0)),0))*节奏预期!G157</f>
        <v>0</v>
      </c>
      <c r="O157" s="161">
        <f>(INDEX($D$5:$G$20,MATCH(节奏预期!Z157,$C$5:$C$20,0),MATCH(SUBSTITUTE(O$5,"+",""),$D$4:$G$4,0))+IFERROR(INDEX($D$25:$G$25,MATCH(O$5,$D$24:$G$24,0)),0))*节奏预期!H157</f>
        <v>0</v>
      </c>
      <c r="P157" s="161">
        <f>(INDEX($D$5:$G$20,MATCH(节奏预期!AA157,$C$5:$C$20,0),MATCH(SUBSTITUTE(P$5,"+",""),$D$4:$G$4,0))+IFERROR(INDEX($D$25:$G$25,MATCH(P$5,$D$24:$G$24,0)),0))*节奏预期!I157</f>
        <v>0</v>
      </c>
      <c r="Q157" s="161">
        <f>(INDEX($D$5:$G$20,MATCH(节奏预期!AB157,$C$5:$C$20,0),MATCH(SUBSTITUTE(Q$5,"+",""),$D$4:$G$4,0))+IFERROR(INDEX($D$25:$G$25,MATCH(Q$5,$D$24:$G$24,0)),0))*节奏预期!J157</f>
        <v>1740000</v>
      </c>
      <c r="R157" s="155">
        <f t="shared" si="8"/>
        <v>1740000</v>
      </c>
    </row>
    <row r="158" spans="10:18" x14ac:dyDescent="0.15">
      <c r="J158" s="154">
        <f>节奏预期!B158</f>
        <v>990</v>
      </c>
      <c r="K158" s="97">
        <f>节奏预期!D158</f>
        <v>109.83625920760988</v>
      </c>
      <c r="L158" s="161">
        <f>(INDEX($D$5:$G$20,MATCH(节奏预期!W158,$C$5:$C$20,0),MATCH(SUBSTITUTE(L$5,"+",""),$D$4:$G$4,0))+IFERROR(INDEX($D$25:$G$25,MATCH(L$5,$D$24:$G$24,0)),0))*节奏预期!E158</f>
        <v>0</v>
      </c>
      <c r="M158" s="161">
        <f>(INDEX($D$5:$G$20,MATCH(节奏预期!X158,$C$5:$C$20,0),MATCH(SUBSTITUTE(M$5,"+",""),$D$4:$G$4,0))+IFERROR(INDEX($D$25:$G$25,MATCH(M$5,$D$24:$G$24,0)),0))*节奏预期!F158</f>
        <v>0</v>
      </c>
      <c r="N158" s="161">
        <f>(INDEX($D$5:$G$20,MATCH(节奏预期!Y158,$C$5:$C$20,0),MATCH(SUBSTITUTE(N$5,"+",""),$D$4:$G$4,0))+IFERROR(INDEX($D$25:$G$25,MATCH(N$5,$D$24:$G$24,0)),0))*节奏预期!G158</f>
        <v>0</v>
      </c>
      <c r="O158" s="161">
        <f>(INDEX($D$5:$G$20,MATCH(节奏预期!Z158,$C$5:$C$20,0),MATCH(SUBSTITUTE(O$5,"+",""),$D$4:$G$4,0))+IFERROR(INDEX($D$25:$G$25,MATCH(O$5,$D$24:$G$24,0)),0))*节奏预期!H158</f>
        <v>0</v>
      </c>
      <c r="P158" s="161">
        <f>(INDEX($D$5:$G$20,MATCH(节奏预期!AA158,$C$5:$C$20,0),MATCH(SUBSTITUTE(P$5,"+",""),$D$4:$G$4,0))+IFERROR(INDEX($D$25:$G$25,MATCH(P$5,$D$24:$G$24,0)),0))*节奏预期!I158</f>
        <v>0</v>
      </c>
      <c r="Q158" s="161">
        <f>(INDEX($D$5:$G$20,MATCH(节奏预期!AB158,$C$5:$C$20,0),MATCH(SUBSTITUTE(Q$5,"+",""),$D$4:$G$4,0))+IFERROR(INDEX($D$25:$G$25,MATCH(Q$5,$D$24:$G$24,0)),0))*节奏预期!J158</f>
        <v>1740000</v>
      </c>
      <c r="R158" s="155">
        <f t="shared" si="8"/>
        <v>1740000</v>
      </c>
    </row>
    <row r="159" spans="10:18" x14ac:dyDescent="0.15">
      <c r="J159" s="154">
        <f>节奏预期!B159</f>
        <v>1020</v>
      </c>
      <c r="K159" s="97">
        <f>节奏预期!D159</f>
        <v>110.24744313604209</v>
      </c>
      <c r="L159" s="161">
        <f>(INDEX($D$5:$G$20,MATCH(节奏预期!W159,$C$5:$C$20,0),MATCH(SUBSTITUTE(L$5,"+",""),$D$4:$G$4,0))+IFERROR(INDEX($D$25:$G$25,MATCH(L$5,$D$24:$G$24,0)),0))*节奏预期!E159</f>
        <v>0</v>
      </c>
      <c r="M159" s="161">
        <f>(INDEX($D$5:$G$20,MATCH(节奏预期!X159,$C$5:$C$20,0),MATCH(SUBSTITUTE(M$5,"+",""),$D$4:$G$4,0))+IFERROR(INDEX($D$25:$G$25,MATCH(M$5,$D$24:$G$24,0)),0))*节奏预期!F159</f>
        <v>0</v>
      </c>
      <c r="N159" s="161">
        <f>(INDEX($D$5:$G$20,MATCH(节奏预期!Y159,$C$5:$C$20,0),MATCH(SUBSTITUTE(N$5,"+",""),$D$4:$G$4,0))+IFERROR(INDEX($D$25:$G$25,MATCH(N$5,$D$24:$G$24,0)),0))*节奏预期!G159</f>
        <v>0</v>
      </c>
      <c r="O159" s="161">
        <f>(INDEX($D$5:$G$20,MATCH(节奏预期!Z159,$C$5:$C$20,0),MATCH(SUBSTITUTE(O$5,"+",""),$D$4:$G$4,0))+IFERROR(INDEX($D$25:$G$25,MATCH(O$5,$D$24:$G$24,0)),0))*节奏预期!H159</f>
        <v>0</v>
      </c>
      <c r="P159" s="161">
        <f>(INDEX($D$5:$G$20,MATCH(节奏预期!AA159,$C$5:$C$20,0),MATCH(SUBSTITUTE(P$5,"+",""),$D$4:$G$4,0))+IFERROR(INDEX($D$25:$G$25,MATCH(P$5,$D$24:$G$24,0)),0))*节奏预期!I159</f>
        <v>0</v>
      </c>
      <c r="Q159" s="161">
        <f>(INDEX($D$5:$G$20,MATCH(节奏预期!AB159,$C$5:$C$20,0),MATCH(SUBSTITUTE(Q$5,"+",""),$D$4:$G$4,0))+IFERROR(INDEX($D$25:$G$25,MATCH(Q$5,$D$24:$G$24,0)),0))*节奏预期!J159</f>
        <v>1740000</v>
      </c>
      <c r="R159" s="155">
        <f t="shared" si="8"/>
        <v>1740000</v>
      </c>
    </row>
    <row r="160" spans="10:18" x14ac:dyDescent="0.15">
      <c r="J160" s="154">
        <f>节奏预期!B160</f>
        <v>1050</v>
      </c>
      <c r="K160" s="97">
        <f>节奏预期!D160</f>
        <v>110.6463819611062</v>
      </c>
      <c r="L160" s="161">
        <f>(INDEX($D$5:$G$20,MATCH(节奏预期!W160,$C$5:$C$20,0),MATCH(SUBSTITUTE(L$5,"+",""),$D$4:$G$4,0))+IFERROR(INDEX($D$25:$G$25,MATCH(L$5,$D$24:$G$24,0)),0))*节奏预期!E160</f>
        <v>0</v>
      </c>
      <c r="M160" s="161">
        <f>(INDEX($D$5:$G$20,MATCH(节奏预期!X160,$C$5:$C$20,0),MATCH(SUBSTITUTE(M$5,"+",""),$D$4:$G$4,0))+IFERROR(INDEX($D$25:$G$25,MATCH(M$5,$D$24:$G$24,0)),0))*节奏预期!F160</f>
        <v>0</v>
      </c>
      <c r="N160" s="161">
        <f>(INDEX($D$5:$G$20,MATCH(节奏预期!Y160,$C$5:$C$20,0),MATCH(SUBSTITUTE(N$5,"+",""),$D$4:$G$4,0))+IFERROR(INDEX($D$25:$G$25,MATCH(N$5,$D$24:$G$24,0)),0))*节奏预期!G160</f>
        <v>0</v>
      </c>
      <c r="O160" s="161">
        <f>(INDEX($D$5:$G$20,MATCH(节奏预期!Z160,$C$5:$C$20,0),MATCH(SUBSTITUTE(O$5,"+",""),$D$4:$G$4,0))+IFERROR(INDEX($D$25:$G$25,MATCH(O$5,$D$24:$G$24,0)),0))*节奏预期!H160</f>
        <v>0</v>
      </c>
      <c r="P160" s="161">
        <f>(INDEX($D$5:$G$20,MATCH(节奏预期!AA160,$C$5:$C$20,0),MATCH(SUBSTITUTE(P$5,"+",""),$D$4:$G$4,0))+IFERROR(INDEX($D$25:$G$25,MATCH(P$5,$D$24:$G$24,0)),0))*节奏预期!I160</f>
        <v>0</v>
      </c>
      <c r="Q160" s="161">
        <f>(INDEX($D$5:$G$20,MATCH(节奏预期!AB160,$C$5:$C$20,0),MATCH(SUBSTITUTE(Q$5,"+",""),$D$4:$G$4,0))+IFERROR(INDEX($D$25:$G$25,MATCH(Q$5,$D$24:$G$24,0)),0))*节奏预期!J160</f>
        <v>1740000</v>
      </c>
      <c r="R160" s="155">
        <f t="shared" si="8"/>
        <v>1740000</v>
      </c>
    </row>
    <row r="161" spans="10:18" x14ac:dyDescent="0.15">
      <c r="J161" s="154">
        <f>节奏预期!B161</f>
        <v>1080</v>
      </c>
      <c r="K161" s="97">
        <f>节奏预期!D161</f>
        <v>111.04329568134416</v>
      </c>
      <c r="L161" s="161">
        <f>(INDEX($D$5:$G$20,MATCH(节奏预期!W161,$C$5:$C$20,0),MATCH(SUBSTITUTE(L$5,"+",""),$D$4:$G$4,0))+IFERROR(INDEX($D$25:$G$25,MATCH(L$5,$D$24:$G$24,0)),0))*节奏预期!E161</f>
        <v>0</v>
      </c>
      <c r="M161" s="161">
        <f>(INDEX($D$5:$G$20,MATCH(节奏预期!X161,$C$5:$C$20,0),MATCH(SUBSTITUTE(M$5,"+",""),$D$4:$G$4,0))+IFERROR(INDEX($D$25:$G$25,MATCH(M$5,$D$24:$G$24,0)),0))*节奏预期!F161</f>
        <v>0</v>
      </c>
      <c r="N161" s="161">
        <f>(INDEX($D$5:$G$20,MATCH(节奏预期!Y161,$C$5:$C$20,0),MATCH(SUBSTITUTE(N$5,"+",""),$D$4:$G$4,0))+IFERROR(INDEX($D$25:$G$25,MATCH(N$5,$D$24:$G$24,0)),0))*节奏预期!G161</f>
        <v>0</v>
      </c>
      <c r="O161" s="161">
        <f>(INDEX($D$5:$G$20,MATCH(节奏预期!Z161,$C$5:$C$20,0),MATCH(SUBSTITUTE(O$5,"+",""),$D$4:$G$4,0))+IFERROR(INDEX($D$25:$G$25,MATCH(O$5,$D$24:$G$24,0)),0))*节奏预期!H161</f>
        <v>0</v>
      </c>
      <c r="P161" s="161">
        <f>(INDEX($D$5:$G$20,MATCH(节奏预期!AA161,$C$5:$C$20,0),MATCH(SUBSTITUTE(P$5,"+",""),$D$4:$G$4,0))+IFERROR(INDEX($D$25:$G$25,MATCH(P$5,$D$24:$G$24,0)),0))*节奏预期!I161</f>
        <v>0</v>
      </c>
      <c r="Q161" s="161">
        <f>(INDEX($D$5:$G$20,MATCH(节奏预期!AB161,$C$5:$C$20,0),MATCH(SUBSTITUTE(Q$5,"+",""),$D$4:$G$4,0))+IFERROR(INDEX($D$25:$G$25,MATCH(Q$5,$D$24:$G$24,0)),0))*节奏预期!J161</f>
        <v>1740000</v>
      </c>
      <c r="R161" s="155">
        <f t="shared" si="8"/>
        <v>1740000</v>
      </c>
    </row>
    <row r="163" spans="10:18" x14ac:dyDescent="0.15">
      <c r="K163" s="157"/>
    </row>
    <row r="164" spans="10:18" x14ac:dyDescent="0.15">
      <c r="J164" s="155" t="s">
        <v>177</v>
      </c>
      <c r="K164" s="156"/>
      <c r="L164" s="198" t="s">
        <v>519</v>
      </c>
      <c r="M164" s="199"/>
      <c r="N164" s="199"/>
      <c r="O164" s="199"/>
      <c r="P164" s="199"/>
      <c r="Q164" s="209"/>
      <c r="R164" s="155"/>
    </row>
    <row r="165" spans="10:18" x14ac:dyDescent="0.15">
      <c r="J165" s="154" t="s">
        <v>250</v>
      </c>
      <c r="K165" s="97" t="s">
        <v>252</v>
      </c>
      <c r="L165" s="155" t="s">
        <v>10</v>
      </c>
      <c r="M165" s="155" t="s">
        <v>0</v>
      </c>
      <c r="N165" s="155" t="s">
        <v>12</v>
      </c>
      <c r="O165" s="155" t="s">
        <v>285</v>
      </c>
      <c r="P165" s="155" t="s">
        <v>13</v>
      </c>
      <c r="Q165" s="155" t="s">
        <v>336</v>
      </c>
      <c r="R165" s="155" t="s">
        <v>520</v>
      </c>
    </row>
    <row r="166" spans="10:18" x14ac:dyDescent="0.15">
      <c r="J166" s="154">
        <f>节奏预期!B166</f>
        <v>30</v>
      </c>
      <c r="K166" s="97">
        <f>节奏预期!D166</f>
        <v>67.097551508592701</v>
      </c>
      <c r="L166" s="161">
        <f>(INDEX($D$5:$G$20,MATCH(节奏预期!W166,$C$5:$C$20,0),MATCH(SUBSTITUTE(L$5,"+",""),$D$4:$G$4,0))+IFERROR(INDEX($D$25:$G$25,MATCH(L$5,$D$24:$G$24,0)),0))*节奏预期!E166</f>
        <v>0</v>
      </c>
      <c r="M166" s="161">
        <f>(INDEX($D$5:$G$20,MATCH(节奏预期!X166,$C$5:$C$20,0),MATCH(SUBSTITUTE(M$5,"+",""),$D$4:$G$4,0))+IFERROR(INDEX($D$25:$G$25,MATCH(M$5,$D$24:$G$24,0)),0))*节奏预期!F166</f>
        <v>53333.333333333328</v>
      </c>
      <c r="N166" s="161">
        <f>(INDEX($D$5:$G$20,MATCH(节奏预期!Y166,$C$5:$C$20,0),MATCH(SUBSTITUTE(N$5,"+",""),$D$4:$G$4,0))+IFERROR(INDEX($D$25:$G$25,MATCH(N$5,$D$24:$G$24,0)),0))*节奏预期!G166</f>
        <v>106666.66666666667</v>
      </c>
      <c r="O166" s="161">
        <f>(INDEX($D$5:$G$20,MATCH(节奏预期!Z166,$C$5:$C$20,0),MATCH(SUBSTITUTE(O$5,"+",""),$D$4:$G$4,0))+IFERROR(INDEX($D$25:$G$25,MATCH(O$5,$D$24:$G$24,0)),0))*节奏预期!H166</f>
        <v>0</v>
      </c>
      <c r="P166" s="161">
        <f>(INDEX($D$5:$G$20,MATCH(节奏预期!AA166,$C$5:$C$20,0),MATCH(SUBSTITUTE(P$5,"+",""),$D$4:$G$4,0))+IFERROR(INDEX($D$25:$G$25,MATCH(P$5,$D$24:$G$24,0)),0))*节奏预期!I166</f>
        <v>0</v>
      </c>
      <c r="Q166" s="161">
        <f>(INDEX($D$5:$G$20,MATCH(节奏预期!AB166,$C$5:$C$20,0),MATCH(SUBSTITUTE(Q$5,"+",""),$D$4:$G$4,0))+IFERROR(INDEX($D$25:$G$25,MATCH(Q$5,$D$24:$G$24,0)),0))*节奏预期!J166</f>
        <v>0</v>
      </c>
      <c r="R166" s="155">
        <f>SUM(L166:Q166)</f>
        <v>160000</v>
      </c>
    </row>
    <row r="167" spans="10:18" x14ac:dyDescent="0.15">
      <c r="J167" s="154">
        <f>节奏预期!B167</f>
        <v>60</v>
      </c>
      <c r="K167" s="97">
        <f>节奏预期!D167</f>
        <v>77.112805903056142</v>
      </c>
      <c r="L167" s="161">
        <f>(INDEX($D$5:$G$20,MATCH(节奏预期!W167,$C$5:$C$20,0),MATCH(SUBSTITUTE(L$5,"+",""),$D$4:$G$4,0))+IFERROR(INDEX($D$25:$G$25,MATCH(L$5,$D$24:$G$24,0)),0))*节奏预期!E167</f>
        <v>0</v>
      </c>
      <c r="M167" s="161">
        <f>(INDEX($D$5:$G$20,MATCH(节奏预期!X167,$C$5:$C$20,0),MATCH(SUBSTITUTE(M$5,"+",""),$D$4:$G$4,0))+IFERROR(INDEX($D$25:$G$25,MATCH(M$5,$D$24:$G$24,0)),0))*节奏预期!F167</f>
        <v>0</v>
      </c>
      <c r="N167" s="161">
        <f>(INDEX($D$5:$G$20,MATCH(节奏预期!Y167,$C$5:$C$20,0),MATCH(SUBSTITUTE(N$5,"+",""),$D$4:$G$4,0))+IFERROR(INDEX($D$25:$G$25,MATCH(N$5,$D$24:$G$24,0)),0))*节奏预期!G167</f>
        <v>0</v>
      </c>
      <c r="O167" s="161">
        <f>(INDEX($D$5:$G$20,MATCH(节奏预期!Z167,$C$5:$C$20,0),MATCH(SUBSTITUTE(O$5,"+",""),$D$4:$G$4,0))+IFERROR(INDEX($D$25:$G$25,MATCH(O$5,$D$24:$G$24,0)),0))*节奏预期!H167</f>
        <v>640000</v>
      </c>
      <c r="P167" s="161">
        <f>(INDEX($D$5:$G$20,MATCH(节奏预期!AA167,$C$5:$C$20,0),MATCH(SUBSTITUTE(P$5,"+",""),$D$4:$G$4,0))+IFERROR(INDEX($D$25:$G$25,MATCH(P$5,$D$24:$G$24,0)),0))*节奏预期!I167</f>
        <v>0</v>
      </c>
      <c r="Q167" s="161">
        <f>(INDEX($D$5:$G$20,MATCH(节奏预期!AB167,$C$5:$C$20,0),MATCH(SUBSTITUTE(Q$5,"+",""),$D$4:$G$4,0))+IFERROR(INDEX($D$25:$G$25,MATCH(Q$5,$D$24:$G$24,0)),0))*节奏预期!J167</f>
        <v>0</v>
      </c>
      <c r="R167" s="155">
        <f t="shared" ref="R167:R201" si="9">SUM(L167:Q167)</f>
        <v>640000</v>
      </c>
    </row>
    <row r="168" spans="10:18" x14ac:dyDescent="0.15">
      <c r="J168" s="154">
        <f>节奏预期!B168</f>
        <v>90</v>
      </c>
      <c r="K168" s="97">
        <f>节奏预期!D168</f>
        <v>83.124894550960335</v>
      </c>
      <c r="L168" s="161">
        <f>(INDEX($D$5:$G$20,MATCH(节奏预期!W168,$C$5:$C$20,0),MATCH(SUBSTITUTE(L$5,"+",""),$D$4:$G$4,0))+IFERROR(INDEX($D$25:$G$25,MATCH(L$5,$D$24:$G$24,0)),0))*节奏预期!E168</f>
        <v>0</v>
      </c>
      <c r="M168" s="161">
        <f>(INDEX($D$5:$G$20,MATCH(节奏预期!X168,$C$5:$C$20,0),MATCH(SUBSTITUTE(M$5,"+",""),$D$4:$G$4,0))+IFERROR(INDEX($D$25:$G$25,MATCH(M$5,$D$24:$G$24,0)),0))*节奏预期!F168</f>
        <v>0</v>
      </c>
      <c r="N168" s="161">
        <f>(INDEX($D$5:$G$20,MATCH(节奏预期!Y168,$C$5:$C$20,0),MATCH(SUBSTITUTE(N$5,"+",""),$D$4:$G$4,0))+IFERROR(INDEX($D$25:$G$25,MATCH(N$5,$D$24:$G$24,0)),0))*节奏预期!G168</f>
        <v>0</v>
      </c>
      <c r="O168" s="161">
        <f>(INDEX($D$5:$G$20,MATCH(节奏预期!Z168,$C$5:$C$20,0),MATCH(SUBSTITUTE(O$5,"+",""),$D$4:$G$4,0))+IFERROR(INDEX($D$25:$G$25,MATCH(O$5,$D$24:$G$24,0)),0))*节奏预期!H168</f>
        <v>540000</v>
      </c>
      <c r="P168" s="161">
        <f>(INDEX($D$5:$G$20,MATCH(节奏预期!AA168,$C$5:$C$20,0),MATCH(SUBSTITUTE(P$5,"+",""),$D$4:$G$4,0))+IFERROR(INDEX($D$25:$G$25,MATCH(P$5,$D$24:$G$24,0)),0))*节奏预期!I168</f>
        <v>420000</v>
      </c>
      <c r="Q168" s="161">
        <f>(INDEX($D$5:$G$20,MATCH(节奏预期!AB168,$C$5:$C$20,0),MATCH(SUBSTITUTE(Q$5,"+",""),$D$4:$G$4,0))+IFERROR(INDEX($D$25:$G$25,MATCH(Q$5,$D$24:$G$24,0)),0))*节奏预期!J168</f>
        <v>0</v>
      </c>
      <c r="R168" s="155">
        <f t="shared" si="9"/>
        <v>960000</v>
      </c>
    </row>
    <row r="169" spans="10:18" x14ac:dyDescent="0.15">
      <c r="J169" s="154">
        <f>节奏预期!B169</f>
        <v>120</v>
      </c>
      <c r="K169" s="97">
        <f>节奏预期!D169</f>
        <v>87.571414295961461</v>
      </c>
      <c r="L169" s="161">
        <f>(INDEX($D$5:$G$20,MATCH(节奏预期!W169,$C$5:$C$20,0),MATCH(SUBSTITUTE(L$5,"+",""),$D$4:$G$4,0))+IFERROR(INDEX($D$25:$G$25,MATCH(L$5,$D$24:$G$24,0)),0))*节奏预期!E169</f>
        <v>0</v>
      </c>
      <c r="M169" s="161">
        <f>(INDEX($D$5:$G$20,MATCH(节奏预期!X169,$C$5:$C$20,0),MATCH(SUBSTITUTE(M$5,"+",""),$D$4:$G$4,0))+IFERROR(INDEX($D$25:$G$25,MATCH(M$5,$D$24:$G$24,0)),0))*节奏预期!F169</f>
        <v>0</v>
      </c>
      <c r="N169" s="161">
        <f>(INDEX($D$5:$G$20,MATCH(节奏预期!Y169,$C$5:$C$20,0),MATCH(SUBSTITUTE(N$5,"+",""),$D$4:$G$4,0))+IFERROR(INDEX($D$25:$G$25,MATCH(N$5,$D$24:$G$24,0)),0))*节奏预期!G169</f>
        <v>0</v>
      </c>
      <c r="O169" s="161">
        <f>(INDEX($D$5:$G$20,MATCH(节奏预期!Z169,$C$5:$C$20,0),MATCH(SUBSTITUTE(O$5,"+",""),$D$4:$G$4,0))+IFERROR(INDEX($D$25:$G$25,MATCH(O$5,$D$24:$G$24,0)),0))*节奏预期!H169</f>
        <v>360000</v>
      </c>
      <c r="P169" s="161">
        <f>(INDEX($D$5:$G$20,MATCH(节奏预期!AA169,$C$5:$C$20,0),MATCH(SUBSTITUTE(P$5,"+",""),$D$4:$G$4,0))+IFERROR(INDEX($D$25:$G$25,MATCH(P$5,$D$24:$G$24,0)),0))*节奏预期!I169</f>
        <v>840000</v>
      </c>
      <c r="Q169" s="161">
        <f>(INDEX($D$5:$G$20,MATCH(节奏预期!AB169,$C$5:$C$20,0),MATCH(SUBSTITUTE(Q$5,"+",""),$D$4:$G$4,0))+IFERROR(INDEX($D$25:$G$25,MATCH(Q$5,$D$24:$G$24,0)),0))*节奏预期!J169</f>
        <v>0</v>
      </c>
      <c r="R169" s="155">
        <f t="shared" si="9"/>
        <v>1200000</v>
      </c>
    </row>
    <row r="170" spans="10:18" x14ac:dyDescent="0.15">
      <c r="J170" s="154">
        <f>节奏预期!B170</f>
        <v>150</v>
      </c>
      <c r="K170" s="97">
        <f>节奏预期!D170</f>
        <v>91.216133577135096</v>
      </c>
      <c r="L170" s="161">
        <f>(INDEX($D$5:$G$20,MATCH(节奏预期!W170,$C$5:$C$20,0),MATCH(SUBSTITUTE(L$5,"+",""),$D$4:$G$4,0))+IFERROR(INDEX($D$25:$G$25,MATCH(L$5,$D$24:$G$24,0)),0))*节奏预期!E170</f>
        <v>0</v>
      </c>
      <c r="M170" s="161">
        <f>(INDEX($D$5:$G$20,MATCH(节奏预期!X170,$C$5:$C$20,0),MATCH(SUBSTITUTE(M$5,"+",""),$D$4:$G$4,0))+IFERROR(INDEX($D$25:$G$25,MATCH(M$5,$D$24:$G$24,0)),0))*节奏预期!F170</f>
        <v>0</v>
      </c>
      <c r="N170" s="161">
        <f>(INDEX($D$5:$G$20,MATCH(节奏预期!Y170,$C$5:$C$20,0),MATCH(SUBSTITUTE(N$5,"+",""),$D$4:$G$4,0))+IFERROR(INDEX($D$25:$G$25,MATCH(N$5,$D$24:$G$24,0)),0))*节奏预期!G170</f>
        <v>0</v>
      </c>
      <c r="O170" s="161">
        <f>(INDEX($D$5:$G$20,MATCH(节奏预期!Z170,$C$5:$C$20,0),MATCH(SUBSTITUTE(O$5,"+",""),$D$4:$G$4,0))+IFERROR(INDEX($D$25:$G$25,MATCH(O$5,$D$24:$G$24,0)),0))*节奏预期!H170</f>
        <v>200000</v>
      </c>
      <c r="P170" s="161">
        <f>(INDEX($D$5:$G$20,MATCH(节奏预期!AA170,$C$5:$C$20,0),MATCH(SUBSTITUTE(P$5,"+",""),$D$4:$G$4,0))+IFERROR(INDEX($D$25:$G$25,MATCH(P$5,$D$24:$G$24,0)),0))*节奏预期!I170</f>
        <v>1440000</v>
      </c>
      <c r="Q170" s="161">
        <f>(INDEX($D$5:$G$20,MATCH(节奏预期!AB170,$C$5:$C$20,0),MATCH(SUBSTITUTE(Q$5,"+",""),$D$4:$G$4,0))+IFERROR(INDEX($D$25:$G$25,MATCH(Q$5,$D$24:$G$24,0)),0))*节奏预期!J170</f>
        <v>0</v>
      </c>
      <c r="R170" s="155">
        <f t="shared" si="9"/>
        <v>1640000</v>
      </c>
    </row>
    <row r="171" spans="10:18" x14ac:dyDescent="0.15">
      <c r="J171" s="154">
        <f>节奏预期!B171</f>
        <v>180</v>
      </c>
      <c r="K171" s="97">
        <f>节奏预期!D171</f>
        <v>94.027056817114342</v>
      </c>
      <c r="L171" s="161">
        <f>(INDEX($D$5:$G$20,MATCH(节奏预期!W171,$C$5:$C$20,0),MATCH(SUBSTITUTE(L$5,"+",""),$D$4:$G$4,0))+IFERROR(INDEX($D$25:$G$25,MATCH(L$5,$D$24:$G$24,0)),0))*节奏预期!E171</f>
        <v>0</v>
      </c>
      <c r="M171" s="161">
        <f>(INDEX($D$5:$G$20,MATCH(节奏预期!X171,$C$5:$C$20,0),MATCH(SUBSTITUTE(M$5,"+",""),$D$4:$G$4,0))+IFERROR(INDEX($D$25:$G$25,MATCH(M$5,$D$24:$G$24,0)),0))*节奏预期!F171</f>
        <v>0</v>
      </c>
      <c r="N171" s="161">
        <f>(INDEX($D$5:$G$20,MATCH(节奏预期!Y171,$C$5:$C$20,0),MATCH(SUBSTITUTE(N$5,"+",""),$D$4:$G$4,0))+IFERROR(INDEX($D$25:$G$25,MATCH(N$5,$D$24:$G$24,0)),0))*节奏预期!G171</f>
        <v>0</v>
      </c>
      <c r="O171" s="161">
        <f>(INDEX($D$5:$G$20,MATCH(节奏预期!Z171,$C$5:$C$20,0),MATCH(SUBSTITUTE(O$5,"+",""),$D$4:$G$4,0))+IFERROR(INDEX($D$25:$G$25,MATCH(O$5,$D$24:$G$24,0)),0))*节奏预期!H171</f>
        <v>0</v>
      </c>
      <c r="P171" s="161">
        <f>(INDEX($D$5:$G$20,MATCH(节奏预期!AA171,$C$5:$C$20,0),MATCH(SUBSTITUTE(P$5,"+",""),$D$4:$G$4,0))+IFERROR(INDEX($D$25:$G$25,MATCH(P$5,$D$24:$G$24,0)),0))*节奏预期!I171</f>
        <v>1920000</v>
      </c>
      <c r="Q171" s="161">
        <f>(INDEX($D$5:$G$20,MATCH(节奏预期!AB171,$C$5:$C$20,0),MATCH(SUBSTITUTE(Q$5,"+",""),$D$4:$G$4,0))+IFERROR(INDEX($D$25:$G$25,MATCH(Q$5,$D$24:$G$24,0)),0))*节奏预期!J171</f>
        <v>0</v>
      </c>
      <c r="R171" s="155">
        <f t="shared" si="9"/>
        <v>1920000</v>
      </c>
    </row>
    <row r="172" spans="10:18" x14ac:dyDescent="0.15">
      <c r="J172" s="154">
        <f>节奏预期!B172</f>
        <v>210</v>
      </c>
      <c r="K172" s="97">
        <f>节奏预期!D172</f>
        <v>96.190942965578103</v>
      </c>
      <c r="L172" s="161">
        <f>(INDEX($D$5:$G$20,MATCH(节奏预期!W172,$C$5:$C$20,0),MATCH(SUBSTITUTE(L$5,"+",""),$D$4:$G$4,0))+IFERROR(INDEX($D$25:$G$25,MATCH(L$5,$D$24:$G$24,0)),0))*节奏预期!E172</f>
        <v>0</v>
      </c>
      <c r="M172" s="161">
        <f>(INDEX($D$5:$G$20,MATCH(节奏预期!X172,$C$5:$C$20,0),MATCH(SUBSTITUTE(M$5,"+",""),$D$4:$G$4,0))+IFERROR(INDEX($D$25:$G$25,MATCH(M$5,$D$24:$G$24,0)),0))*节奏预期!F172</f>
        <v>0</v>
      </c>
      <c r="N172" s="161">
        <f>(INDEX($D$5:$G$20,MATCH(节奏预期!Y172,$C$5:$C$20,0),MATCH(SUBSTITUTE(N$5,"+",""),$D$4:$G$4,0))+IFERROR(INDEX($D$25:$G$25,MATCH(N$5,$D$24:$G$24,0)),0))*节奏预期!G172</f>
        <v>0</v>
      </c>
      <c r="O172" s="161">
        <f>(INDEX($D$5:$G$20,MATCH(节奏预期!Z172,$C$5:$C$20,0),MATCH(SUBSTITUTE(O$5,"+",""),$D$4:$G$4,0))+IFERROR(INDEX($D$25:$G$25,MATCH(O$5,$D$24:$G$24,0)),0))*节奏预期!H172</f>
        <v>0</v>
      </c>
      <c r="P172" s="161">
        <f>(INDEX($D$5:$G$20,MATCH(节奏预期!AA172,$C$5:$C$20,0),MATCH(SUBSTITUTE(P$5,"+",""),$D$4:$G$4,0))+IFERROR(INDEX($D$25:$G$25,MATCH(P$5,$D$24:$G$24,0)),0))*节奏预期!I172</f>
        <v>1658181.8181818184</v>
      </c>
      <c r="Q172" s="161">
        <f>(INDEX($D$5:$G$20,MATCH(节奏预期!AB172,$C$5:$C$20,0),MATCH(SUBSTITUTE(Q$5,"+",""),$D$4:$G$4,0))+IFERROR(INDEX($D$25:$G$25,MATCH(Q$5,$D$24:$G$24,0)),0))*节奏预期!J172</f>
        <v>316363.63636363641</v>
      </c>
      <c r="R172" s="155">
        <f t="shared" si="9"/>
        <v>1974545.4545454548</v>
      </c>
    </row>
    <row r="173" spans="10:18" x14ac:dyDescent="0.15">
      <c r="J173" s="154">
        <f>节奏预期!B173</f>
        <v>240</v>
      </c>
      <c r="K173" s="97">
        <f>节奏预期!D173</f>
        <v>97.955584586719908</v>
      </c>
      <c r="L173" s="161">
        <f>(INDEX($D$5:$G$20,MATCH(节奏预期!W173,$C$5:$C$20,0),MATCH(SUBSTITUTE(L$5,"+",""),$D$4:$G$4,0))+IFERROR(INDEX($D$25:$G$25,MATCH(L$5,$D$24:$G$24,0)),0))*节奏预期!E173</f>
        <v>0</v>
      </c>
      <c r="M173" s="161">
        <f>(INDEX($D$5:$G$20,MATCH(节奏预期!X173,$C$5:$C$20,0),MATCH(SUBSTITUTE(M$5,"+",""),$D$4:$G$4,0))+IFERROR(INDEX($D$25:$G$25,MATCH(M$5,$D$24:$G$24,0)),0))*节奏预期!F173</f>
        <v>0</v>
      </c>
      <c r="N173" s="161">
        <f>(INDEX($D$5:$G$20,MATCH(节奏预期!Y173,$C$5:$C$20,0),MATCH(SUBSTITUTE(N$5,"+",""),$D$4:$G$4,0))+IFERROR(INDEX($D$25:$G$25,MATCH(N$5,$D$24:$G$24,0)),0))*节奏预期!G173</f>
        <v>0</v>
      </c>
      <c r="O173" s="161">
        <f>(INDEX($D$5:$G$20,MATCH(节奏预期!Z173,$C$5:$C$20,0),MATCH(SUBSTITUTE(O$5,"+",""),$D$4:$G$4,0))+IFERROR(INDEX($D$25:$G$25,MATCH(O$5,$D$24:$G$24,0)),0))*节奏预期!H173</f>
        <v>0</v>
      </c>
      <c r="P173" s="161">
        <f>(INDEX($D$5:$G$20,MATCH(节奏预期!AA173,$C$5:$C$20,0),MATCH(SUBSTITUTE(P$5,"+",""),$D$4:$G$4,0))+IFERROR(INDEX($D$25:$G$25,MATCH(P$5,$D$24:$G$24,0)),0))*节奏预期!I173</f>
        <v>1396363.6363636362</v>
      </c>
      <c r="Q173" s="161">
        <f>(INDEX($D$5:$G$20,MATCH(节奏预期!AB173,$C$5:$C$20,0),MATCH(SUBSTITUTE(Q$5,"+",""),$D$4:$G$4,0))+IFERROR(INDEX($D$25:$G$25,MATCH(Q$5,$D$24:$G$24,0)),0))*节奏预期!J173</f>
        <v>632727.27272727282</v>
      </c>
      <c r="R173" s="155">
        <f t="shared" si="9"/>
        <v>2029090.9090909092</v>
      </c>
    </row>
    <row r="174" spans="10:18" x14ac:dyDescent="0.15">
      <c r="J174" s="154">
        <f>节奏预期!B174</f>
        <v>270</v>
      </c>
      <c r="K174" s="97">
        <f>节奏预期!D174</f>
        <v>99.721869727346999</v>
      </c>
      <c r="L174" s="161">
        <f>(INDEX($D$5:$G$20,MATCH(节奏预期!W174,$C$5:$C$20,0),MATCH(SUBSTITUTE(L$5,"+",""),$D$4:$G$4,0))+IFERROR(INDEX($D$25:$G$25,MATCH(L$5,$D$24:$G$24,0)),0))*节奏预期!E174</f>
        <v>0</v>
      </c>
      <c r="M174" s="161">
        <f>(INDEX($D$5:$G$20,MATCH(节奏预期!X174,$C$5:$C$20,0),MATCH(SUBSTITUTE(M$5,"+",""),$D$4:$G$4,0))+IFERROR(INDEX($D$25:$G$25,MATCH(M$5,$D$24:$G$24,0)),0))*节奏预期!F174</f>
        <v>0</v>
      </c>
      <c r="N174" s="161">
        <f>(INDEX($D$5:$G$20,MATCH(节奏预期!Y174,$C$5:$C$20,0),MATCH(SUBSTITUTE(N$5,"+",""),$D$4:$G$4,0))+IFERROR(INDEX($D$25:$G$25,MATCH(N$5,$D$24:$G$24,0)),0))*节奏预期!G174</f>
        <v>0</v>
      </c>
      <c r="O174" s="161">
        <f>(INDEX($D$5:$G$20,MATCH(节奏预期!Z174,$C$5:$C$20,0),MATCH(SUBSTITUTE(O$5,"+",""),$D$4:$G$4,0))+IFERROR(INDEX($D$25:$G$25,MATCH(O$5,$D$24:$G$24,0)),0))*节奏预期!H174</f>
        <v>0</v>
      </c>
      <c r="P174" s="161">
        <f>(INDEX($D$5:$G$20,MATCH(节奏预期!AA174,$C$5:$C$20,0),MATCH(SUBSTITUTE(P$5,"+",""),$D$4:$G$4,0))+IFERROR(INDEX($D$25:$G$25,MATCH(P$5,$D$24:$G$24,0)),0))*节奏预期!I174</f>
        <v>1134545.4545454546</v>
      </c>
      <c r="Q174" s="161">
        <f>(INDEX($D$5:$G$20,MATCH(节奏预期!AB174,$C$5:$C$20,0),MATCH(SUBSTITUTE(Q$5,"+",""),$D$4:$G$4,0))+IFERROR(INDEX($D$25:$G$25,MATCH(Q$5,$D$24:$G$24,0)),0))*节奏预期!J174</f>
        <v>949090.90909090906</v>
      </c>
      <c r="R174" s="155">
        <f t="shared" si="9"/>
        <v>2083636.3636363638</v>
      </c>
    </row>
    <row r="175" spans="10:18" x14ac:dyDescent="0.15">
      <c r="J175" s="154">
        <f>节奏预期!B175</f>
        <v>300</v>
      </c>
      <c r="K175" s="97">
        <f>节奏预期!D175</f>
        <v>101.32661435104789</v>
      </c>
      <c r="L175" s="161">
        <f>(INDEX($D$5:$G$20,MATCH(节奏预期!W175,$C$5:$C$20,0),MATCH(SUBSTITUTE(L$5,"+",""),$D$4:$G$4,0))+IFERROR(INDEX($D$25:$G$25,MATCH(L$5,$D$24:$G$24,0)),0))*节奏预期!E175</f>
        <v>0</v>
      </c>
      <c r="M175" s="161">
        <f>(INDEX($D$5:$G$20,MATCH(节奏预期!X175,$C$5:$C$20,0),MATCH(SUBSTITUTE(M$5,"+",""),$D$4:$G$4,0))+IFERROR(INDEX($D$25:$G$25,MATCH(M$5,$D$24:$G$24,0)),0))*节奏预期!F175</f>
        <v>0</v>
      </c>
      <c r="N175" s="161">
        <f>(INDEX($D$5:$G$20,MATCH(节奏预期!Y175,$C$5:$C$20,0),MATCH(SUBSTITUTE(N$5,"+",""),$D$4:$G$4,0))+IFERROR(INDEX($D$25:$G$25,MATCH(N$5,$D$24:$G$24,0)),0))*节奏预期!G175</f>
        <v>0</v>
      </c>
      <c r="O175" s="161">
        <f>(INDEX($D$5:$G$20,MATCH(节奏预期!Z175,$C$5:$C$20,0),MATCH(SUBSTITUTE(O$5,"+",""),$D$4:$G$4,0))+IFERROR(INDEX($D$25:$G$25,MATCH(O$5,$D$24:$G$24,0)),0))*节奏预期!H175</f>
        <v>0</v>
      </c>
      <c r="P175" s="161">
        <f>(INDEX($D$5:$G$20,MATCH(节奏预期!AA175,$C$5:$C$20,0),MATCH(SUBSTITUTE(P$5,"+",""),$D$4:$G$4,0))+IFERROR(INDEX($D$25:$G$25,MATCH(P$5,$D$24:$G$24,0)),0))*节奏预期!I175</f>
        <v>872727.27272727259</v>
      </c>
      <c r="Q175" s="161">
        <f>(INDEX($D$5:$G$20,MATCH(节奏预期!AB175,$C$5:$C$20,0),MATCH(SUBSTITUTE(Q$5,"+",""),$D$4:$G$4,0))+IFERROR(INDEX($D$25:$G$25,MATCH(Q$5,$D$24:$G$24,0)),0))*节奏预期!J175</f>
        <v>1265454.5454545456</v>
      </c>
      <c r="R175" s="155">
        <f t="shared" si="9"/>
        <v>2138181.8181818184</v>
      </c>
    </row>
    <row r="176" spans="10:18" x14ac:dyDescent="0.15">
      <c r="J176" s="154">
        <f>节奏预期!B176</f>
        <v>330</v>
      </c>
      <c r="K176" s="97">
        <f>节奏预期!D176</f>
        <v>102.73807018488411</v>
      </c>
      <c r="L176" s="161">
        <f>(INDEX($D$5:$G$20,MATCH(节奏预期!W176,$C$5:$C$20,0),MATCH(SUBSTITUTE(L$5,"+",""),$D$4:$G$4,0))+IFERROR(INDEX($D$25:$G$25,MATCH(L$5,$D$24:$G$24,0)),0))*节奏预期!E176</f>
        <v>0</v>
      </c>
      <c r="M176" s="161">
        <f>(INDEX($D$5:$G$20,MATCH(节奏预期!X176,$C$5:$C$20,0),MATCH(SUBSTITUTE(M$5,"+",""),$D$4:$G$4,0))+IFERROR(INDEX($D$25:$G$25,MATCH(M$5,$D$24:$G$24,0)),0))*节奏预期!F176</f>
        <v>0</v>
      </c>
      <c r="N176" s="161">
        <f>(INDEX($D$5:$G$20,MATCH(节奏预期!Y176,$C$5:$C$20,0),MATCH(SUBSTITUTE(N$5,"+",""),$D$4:$G$4,0))+IFERROR(INDEX($D$25:$G$25,MATCH(N$5,$D$24:$G$24,0)),0))*节奏预期!G176</f>
        <v>0</v>
      </c>
      <c r="O176" s="161">
        <f>(INDEX($D$5:$G$20,MATCH(节奏预期!Z176,$C$5:$C$20,0),MATCH(SUBSTITUTE(O$5,"+",""),$D$4:$G$4,0))+IFERROR(INDEX($D$25:$G$25,MATCH(O$5,$D$24:$G$24,0)),0))*节奏预期!H176</f>
        <v>0</v>
      </c>
      <c r="P176" s="161">
        <f>(INDEX($D$5:$G$20,MATCH(节奏预期!AA176,$C$5:$C$20,0),MATCH(SUBSTITUTE(P$5,"+",""),$D$4:$G$4,0))+IFERROR(INDEX($D$25:$G$25,MATCH(P$5,$D$24:$G$24,0)),0))*节奏预期!I176</f>
        <v>610909.09090909082</v>
      </c>
      <c r="Q176" s="161">
        <f>(INDEX($D$5:$G$20,MATCH(节奏预期!AB176,$C$5:$C$20,0),MATCH(SUBSTITUTE(Q$5,"+",""),$D$4:$G$4,0))+IFERROR(INDEX($D$25:$G$25,MATCH(Q$5,$D$24:$G$24,0)),0))*节奏预期!J176</f>
        <v>1581818.1818181819</v>
      </c>
      <c r="R176" s="155">
        <f t="shared" si="9"/>
        <v>2192727.2727272725</v>
      </c>
    </row>
    <row r="177" spans="10:18" x14ac:dyDescent="0.15">
      <c r="J177" s="154">
        <f>节奏预期!B177</f>
        <v>360</v>
      </c>
      <c r="K177" s="97">
        <f>节奏预期!D177</f>
        <v>103.97984772466795</v>
      </c>
      <c r="L177" s="161">
        <f>(INDEX($D$5:$G$20,MATCH(节奏预期!W177,$C$5:$C$20,0),MATCH(SUBSTITUTE(L$5,"+",""),$D$4:$G$4,0))+IFERROR(INDEX($D$25:$G$25,MATCH(L$5,$D$24:$G$24,0)),0))*节奏预期!E177</f>
        <v>0</v>
      </c>
      <c r="M177" s="161">
        <f>(INDEX($D$5:$G$20,MATCH(节奏预期!X177,$C$5:$C$20,0),MATCH(SUBSTITUTE(M$5,"+",""),$D$4:$G$4,0))+IFERROR(INDEX($D$25:$G$25,MATCH(M$5,$D$24:$G$24,0)),0))*节奏预期!F177</f>
        <v>0</v>
      </c>
      <c r="N177" s="161">
        <f>(INDEX($D$5:$G$20,MATCH(节奏预期!Y177,$C$5:$C$20,0),MATCH(SUBSTITUTE(N$5,"+",""),$D$4:$G$4,0))+IFERROR(INDEX($D$25:$G$25,MATCH(N$5,$D$24:$G$24,0)),0))*节奏预期!G177</f>
        <v>0</v>
      </c>
      <c r="O177" s="161">
        <f>(INDEX($D$5:$G$20,MATCH(节奏预期!Z177,$C$5:$C$20,0),MATCH(SUBSTITUTE(O$5,"+",""),$D$4:$G$4,0))+IFERROR(INDEX($D$25:$G$25,MATCH(O$5,$D$24:$G$24,0)),0))*节奏预期!H177</f>
        <v>0</v>
      </c>
      <c r="P177" s="161">
        <f>(INDEX($D$5:$G$20,MATCH(节奏预期!AA177,$C$5:$C$20,0),MATCH(SUBSTITUTE(P$5,"+",""),$D$4:$G$4,0))+IFERROR(INDEX($D$25:$G$25,MATCH(P$5,$D$24:$G$24,0)),0))*节奏预期!I177</f>
        <v>349090.90909090912</v>
      </c>
      <c r="Q177" s="161">
        <f>(INDEX($D$5:$G$20,MATCH(节奏预期!AB177,$C$5:$C$20,0),MATCH(SUBSTITUTE(Q$5,"+",""),$D$4:$G$4,0))+IFERROR(INDEX($D$25:$G$25,MATCH(Q$5,$D$24:$G$24,0)),0))*节奏预期!J177</f>
        <v>1898181.8181818181</v>
      </c>
      <c r="R177" s="155">
        <f t="shared" si="9"/>
        <v>2247272.7272727271</v>
      </c>
    </row>
    <row r="178" spans="10:18" x14ac:dyDescent="0.15">
      <c r="J178" s="154">
        <f>节奏预期!B178</f>
        <v>390</v>
      </c>
      <c r="K178" s="97">
        <f>节奏预期!D178</f>
        <v>105.13777138249434</v>
      </c>
      <c r="L178" s="161">
        <f>(INDEX($D$5:$G$20,MATCH(节奏预期!W178,$C$5:$C$20,0),MATCH(SUBSTITUTE(L$5,"+",""),$D$4:$G$4,0))+IFERROR(INDEX($D$25:$G$25,MATCH(L$5,$D$24:$G$24,0)),0))*节奏预期!E178</f>
        <v>0</v>
      </c>
      <c r="M178" s="161">
        <f>(INDEX($D$5:$G$20,MATCH(节奏预期!X178,$C$5:$C$20,0),MATCH(SUBSTITUTE(M$5,"+",""),$D$4:$G$4,0))+IFERROR(INDEX($D$25:$G$25,MATCH(M$5,$D$24:$G$24,0)),0))*节奏预期!F178</f>
        <v>0</v>
      </c>
      <c r="N178" s="161">
        <f>(INDEX($D$5:$G$20,MATCH(节奏预期!Y178,$C$5:$C$20,0),MATCH(SUBSTITUTE(N$5,"+",""),$D$4:$G$4,0))+IFERROR(INDEX($D$25:$G$25,MATCH(N$5,$D$24:$G$24,0)),0))*节奏预期!G178</f>
        <v>0</v>
      </c>
      <c r="O178" s="161">
        <f>(INDEX($D$5:$G$20,MATCH(节奏预期!Z178,$C$5:$C$20,0),MATCH(SUBSTITUTE(O$5,"+",""),$D$4:$G$4,0))+IFERROR(INDEX($D$25:$G$25,MATCH(O$5,$D$24:$G$24,0)),0))*节奏预期!H178</f>
        <v>0</v>
      </c>
      <c r="P178" s="161">
        <f>(INDEX($D$5:$G$20,MATCH(节奏预期!AA178,$C$5:$C$20,0),MATCH(SUBSTITUTE(P$5,"+",""),$D$4:$G$4,0))+IFERROR(INDEX($D$25:$G$25,MATCH(P$5,$D$24:$G$24,0)),0))*节奏预期!I178</f>
        <v>87272.727272727367</v>
      </c>
      <c r="Q178" s="161">
        <f>(INDEX($D$5:$G$20,MATCH(节奏预期!AB178,$C$5:$C$20,0),MATCH(SUBSTITUTE(Q$5,"+",""),$D$4:$G$4,0))+IFERROR(INDEX($D$25:$G$25,MATCH(Q$5,$D$24:$G$24,0)),0))*节奏预期!J178</f>
        <v>2214545.4545454546</v>
      </c>
      <c r="R178" s="155">
        <f t="shared" si="9"/>
        <v>2301818.1818181821</v>
      </c>
    </row>
    <row r="179" spans="10:18" x14ac:dyDescent="0.15">
      <c r="J179" s="154">
        <f>节奏预期!B179</f>
        <v>420</v>
      </c>
      <c r="K179" s="97">
        <f>节奏预期!D179</f>
        <v>106.26808301554426</v>
      </c>
      <c r="L179" s="161">
        <f>(INDEX($D$5:$G$20,MATCH(节奏预期!W179,$C$5:$C$20,0),MATCH(SUBSTITUTE(L$5,"+",""),$D$4:$G$4,0))+IFERROR(INDEX($D$25:$G$25,MATCH(L$5,$D$24:$G$24,0)),0))*节奏预期!E179</f>
        <v>0</v>
      </c>
      <c r="M179" s="161">
        <f>(INDEX($D$5:$G$20,MATCH(节奏预期!X179,$C$5:$C$20,0),MATCH(SUBSTITUTE(M$5,"+",""),$D$4:$G$4,0))+IFERROR(INDEX($D$25:$G$25,MATCH(M$5,$D$24:$G$24,0)),0))*节奏预期!F179</f>
        <v>0</v>
      </c>
      <c r="N179" s="161">
        <f>(INDEX($D$5:$G$20,MATCH(节奏预期!Y179,$C$5:$C$20,0),MATCH(SUBSTITUTE(N$5,"+",""),$D$4:$G$4,0))+IFERROR(INDEX($D$25:$G$25,MATCH(N$5,$D$24:$G$24,0)),0))*节奏预期!G179</f>
        <v>0</v>
      </c>
      <c r="O179" s="161">
        <f>(INDEX($D$5:$G$20,MATCH(节奏预期!Z179,$C$5:$C$20,0),MATCH(SUBSTITUTE(O$5,"+",""),$D$4:$G$4,0))+IFERROR(INDEX($D$25:$G$25,MATCH(O$5,$D$24:$G$24,0)),0))*节奏预期!H179</f>
        <v>0</v>
      </c>
      <c r="P179" s="161">
        <f>(INDEX($D$5:$G$20,MATCH(节奏预期!AA179,$C$5:$C$20,0),MATCH(SUBSTITUTE(P$5,"+",""),$D$4:$G$4,0))+IFERROR(INDEX($D$25:$G$25,MATCH(P$5,$D$24:$G$24,0)),0))*节奏预期!I179</f>
        <v>0</v>
      </c>
      <c r="Q179" s="161">
        <f>(INDEX($D$5:$G$20,MATCH(节奏预期!AB179,$C$5:$C$20,0),MATCH(SUBSTITUTE(Q$5,"+",""),$D$4:$G$4,0))+IFERROR(INDEX($D$25:$G$25,MATCH(Q$5,$D$24:$G$24,0)),0))*节奏预期!J179</f>
        <v>2320000</v>
      </c>
      <c r="R179" s="155">
        <f t="shared" si="9"/>
        <v>2320000</v>
      </c>
    </row>
    <row r="180" spans="10:18" x14ac:dyDescent="0.15">
      <c r="J180" s="154">
        <f>节奏预期!B180</f>
        <v>450</v>
      </c>
      <c r="K180" s="97">
        <f>节奏预期!D180</f>
        <v>107.31621184751006</v>
      </c>
      <c r="L180" s="161">
        <f>(INDEX($D$5:$G$20,MATCH(节奏预期!W180,$C$5:$C$20,0),MATCH(SUBSTITUTE(L$5,"+",""),$D$4:$G$4,0))+IFERROR(INDEX($D$25:$G$25,MATCH(L$5,$D$24:$G$24,0)),0))*节奏预期!E180</f>
        <v>0</v>
      </c>
      <c r="M180" s="161">
        <f>(INDEX($D$5:$G$20,MATCH(节奏预期!X180,$C$5:$C$20,0),MATCH(SUBSTITUTE(M$5,"+",""),$D$4:$G$4,0))+IFERROR(INDEX($D$25:$G$25,MATCH(M$5,$D$24:$G$24,0)),0))*节奏预期!F180</f>
        <v>0</v>
      </c>
      <c r="N180" s="161">
        <f>(INDEX($D$5:$G$20,MATCH(节奏预期!Y180,$C$5:$C$20,0),MATCH(SUBSTITUTE(N$5,"+",""),$D$4:$G$4,0))+IFERROR(INDEX($D$25:$G$25,MATCH(N$5,$D$24:$G$24,0)),0))*节奏预期!G180</f>
        <v>0</v>
      </c>
      <c r="O180" s="161">
        <f>(INDEX($D$5:$G$20,MATCH(节奏预期!Z180,$C$5:$C$20,0),MATCH(SUBSTITUTE(O$5,"+",""),$D$4:$G$4,0))+IFERROR(INDEX($D$25:$G$25,MATCH(O$5,$D$24:$G$24,0)),0))*节奏预期!H180</f>
        <v>0</v>
      </c>
      <c r="P180" s="161">
        <f>(INDEX($D$5:$G$20,MATCH(节奏预期!AA180,$C$5:$C$20,0),MATCH(SUBSTITUTE(P$5,"+",""),$D$4:$G$4,0))+IFERROR(INDEX($D$25:$G$25,MATCH(P$5,$D$24:$G$24,0)),0))*节奏预期!I180</f>
        <v>0</v>
      </c>
      <c r="Q180" s="161">
        <f>(INDEX($D$5:$G$20,MATCH(节奏预期!AB180,$C$5:$C$20,0),MATCH(SUBSTITUTE(Q$5,"+",""),$D$4:$G$4,0))+IFERROR(INDEX($D$25:$G$25,MATCH(Q$5,$D$24:$G$24,0)),0))*节奏预期!J180</f>
        <v>2320000</v>
      </c>
      <c r="R180" s="155">
        <f t="shared" si="9"/>
        <v>2320000</v>
      </c>
    </row>
    <row r="181" spans="10:18" x14ac:dyDescent="0.15">
      <c r="J181" s="154">
        <f>节奏预期!B181</f>
        <v>480</v>
      </c>
      <c r="K181" s="97">
        <f>节奏预期!D181</f>
        <v>108.26512634376826</v>
      </c>
      <c r="L181" s="161">
        <f>(INDEX($D$5:$G$20,MATCH(节奏预期!W181,$C$5:$C$20,0),MATCH(SUBSTITUTE(L$5,"+",""),$D$4:$G$4,0))+IFERROR(INDEX($D$25:$G$25,MATCH(L$5,$D$24:$G$24,0)),0))*节奏预期!E181</f>
        <v>0</v>
      </c>
      <c r="M181" s="161">
        <f>(INDEX($D$5:$G$20,MATCH(节奏预期!X181,$C$5:$C$20,0),MATCH(SUBSTITUTE(M$5,"+",""),$D$4:$G$4,0))+IFERROR(INDEX($D$25:$G$25,MATCH(M$5,$D$24:$G$24,0)),0))*节奏预期!F181</f>
        <v>0</v>
      </c>
      <c r="N181" s="161">
        <f>(INDEX($D$5:$G$20,MATCH(节奏预期!Y181,$C$5:$C$20,0),MATCH(SUBSTITUTE(N$5,"+",""),$D$4:$G$4,0))+IFERROR(INDEX($D$25:$G$25,MATCH(N$5,$D$24:$G$24,0)),0))*节奏预期!G181</f>
        <v>0</v>
      </c>
      <c r="O181" s="161">
        <f>(INDEX($D$5:$G$20,MATCH(节奏预期!Z181,$C$5:$C$20,0),MATCH(SUBSTITUTE(O$5,"+",""),$D$4:$G$4,0))+IFERROR(INDEX($D$25:$G$25,MATCH(O$5,$D$24:$G$24,0)),0))*节奏预期!H181</f>
        <v>0</v>
      </c>
      <c r="P181" s="161">
        <f>(INDEX($D$5:$G$20,MATCH(节奏预期!AA181,$C$5:$C$20,0),MATCH(SUBSTITUTE(P$5,"+",""),$D$4:$G$4,0))+IFERROR(INDEX($D$25:$G$25,MATCH(P$5,$D$24:$G$24,0)),0))*节奏预期!I181</f>
        <v>0</v>
      </c>
      <c r="Q181" s="161">
        <f>(INDEX($D$5:$G$20,MATCH(节奏预期!AB181,$C$5:$C$20,0),MATCH(SUBSTITUTE(Q$5,"+",""),$D$4:$G$4,0))+IFERROR(INDEX($D$25:$G$25,MATCH(Q$5,$D$24:$G$24,0)),0))*节奏预期!J181</f>
        <v>2320000</v>
      </c>
      <c r="R181" s="155">
        <f t="shared" si="9"/>
        <v>2320000</v>
      </c>
    </row>
    <row r="182" spans="10:18" x14ac:dyDescent="0.15">
      <c r="J182" s="154">
        <f>节奏预期!B182</f>
        <v>510</v>
      </c>
      <c r="K182" s="97">
        <f>节奏预期!D182</f>
        <v>109.14460247926831</v>
      </c>
      <c r="L182" s="161">
        <f>(INDEX($D$5:$G$20,MATCH(节奏预期!W182,$C$5:$C$20,0),MATCH(SUBSTITUTE(L$5,"+",""),$D$4:$G$4,0))+IFERROR(INDEX($D$25:$G$25,MATCH(L$5,$D$24:$G$24,0)),0))*节奏预期!E182</f>
        <v>0</v>
      </c>
      <c r="M182" s="161">
        <f>(INDEX($D$5:$G$20,MATCH(节奏预期!X182,$C$5:$C$20,0),MATCH(SUBSTITUTE(M$5,"+",""),$D$4:$G$4,0))+IFERROR(INDEX($D$25:$G$25,MATCH(M$5,$D$24:$G$24,0)),0))*节奏预期!F182</f>
        <v>0</v>
      </c>
      <c r="N182" s="161">
        <f>(INDEX($D$5:$G$20,MATCH(节奏预期!Y182,$C$5:$C$20,0),MATCH(SUBSTITUTE(N$5,"+",""),$D$4:$G$4,0))+IFERROR(INDEX($D$25:$G$25,MATCH(N$5,$D$24:$G$24,0)),0))*节奏预期!G182</f>
        <v>0</v>
      </c>
      <c r="O182" s="161">
        <f>(INDEX($D$5:$G$20,MATCH(节奏预期!Z182,$C$5:$C$20,0),MATCH(SUBSTITUTE(O$5,"+",""),$D$4:$G$4,0))+IFERROR(INDEX($D$25:$G$25,MATCH(O$5,$D$24:$G$24,0)),0))*节奏预期!H182</f>
        <v>0</v>
      </c>
      <c r="P182" s="161">
        <f>(INDEX($D$5:$G$20,MATCH(节奏预期!AA182,$C$5:$C$20,0),MATCH(SUBSTITUTE(P$5,"+",""),$D$4:$G$4,0))+IFERROR(INDEX($D$25:$G$25,MATCH(P$5,$D$24:$G$24,0)),0))*节奏预期!I182</f>
        <v>0</v>
      </c>
      <c r="Q182" s="161">
        <f>(INDEX($D$5:$G$20,MATCH(节奏预期!AB182,$C$5:$C$20,0),MATCH(SUBSTITUTE(Q$5,"+",""),$D$4:$G$4,0))+IFERROR(INDEX($D$25:$G$25,MATCH(Q$5,$D$24:$G$24,0)),0))*节奏预期!J182</f>
        <v>2320000</v>
      </c>
      <c r="R182" s="155">
        <f t="shared" si="9"/>
        <v>2320000</v>
      </c>
    </row>
    <row r="183" spans="10:18" x14ac:dyDescent="0.15">
      <c r="J183" s="154">
        <f>节奏预期!B183</f>
        <v>540</v>
      </c>
      <c r="K183" s="97">
        <f>节奏预期!D183</f>
        <v>109.94539652344133</v>
      </c>
      <c r="L183" s="161">
        <f>(INDEX($D$5:$G$20,MATCH(节奏预期!W183,$C$5:$C$20,0),MATCH(SUBSTITUTE(L$5,"+",""),$D$4:$G$4,0))+IFERROR(INDEX($D$25:$G$25,MATCH(L$5,$D$24:$G$24,0)),0))*节奏预期!E183</f>
        <v>0</v>
      </c>
      <c r="M183" s="161">
        <f>(INDEX($D$5:$G$20,MATCH(节奏预期!X183,$C$5:$C$20,0),MATCH(SUBSTITUTE(M$5,"+",""),$D$4:$G$4,0))+IFERROR(INDEX($D$25:$G$25,MATCH(M$5,$D$24:$G$24,0)),0))*节奏预期!F183</f>
        <v>0</v>
      </c>
      <c r="N183" s="161">
        <f>(INDEX($D$5:$G$20,MATCH(节奏预期!Y183,$C$5:$C$20,0),MATCH(SUBSTITUTE(N$5,"+",""),$D$4:$G$4,0))+IFERROR(INDEX($D$25:$G$25,MATCH(N$5,$D$24:$G$24,0)),0))*节奏预期!G183</f>
        <v>0</v>
      </c>
      <c r="O183" s="161">
        <f>(INDEX($D$5:$G$20,MATCH(节奏预期!Z183,$C$5:$C$20,0),MATCH(SUBSTITUTE(O$5,"+",""),$D$4:$G$4,0))+IFERROR(INDEX($D$25:$G$25,MATCH(O$5,$D$24:$G$24,0)),0))*节奏预期!H183</f>
        <v>0</v>
      </c>
      <c r="P183" s="161">
        <f>(INDEX($D$5:$G$20,MATCH(节奏预期!AA183,$C$5:$C$20,0),MATCH(SUBSTITUTE(P$5,"+",""),$D$4:$G$4,0))+IFERROR(INDEX($D$25:$G$25,MATCH(P$5,$D$24:$G$24,0)),0))*节奏预期!I183</f>
        <v>0</v>
      </c>
      <c r="Q183" s="161">
        <f>(INDEX($D$5:$G$20,MATCH(节奏预期!AB183,$C$5:$C$20,0),MATCH(SUBSTITUTE(Q$5,"+",""),$D$4:$G$4,0))+IFERROR(INDEX($D$25:$G$25,MATCH(Q$5,$D$24:$G$24,0)),0))*节奏预期!J183</f>
        <v>2320000</v>
      </c>
      <c r="R183" s="155">
        <f t="shared" si="9"/>
        <v>2320000</v>
      </c>
    </row>
    <row r="184" spans="10:18" x14ac:dyDescent="0.15">
      <c r="J184" s="154">
        <f>节奏预期!B184</f>
        <v>570</v>
      </c>
      <c r="K184" s="97">
        <f>节奏预期!D184</f>
        <v>110.67986644817334</v>
      </c>
      <c r="L184" s="161">
        <f>(INDEX($D$5:$G$20,MATCH(节奏预期!W184,$C$5:$C$20,0),MATCH(SUBSTITUTE(L$5,"+",""),$D$4:$G$4,0))+IFERROR(INDEX($D$25:$G$25,MATCH(L$5,$D$24:$G$24,0)),0))*节奏预期!E184</f>
        <v>0</v>
      </c>
      <c r="M184" s="161">
        <f>(INDEX($D$5:$G$20,MATCH(节奏预期!X184,$C$5:$C$20,0),MATCH(SUBSTITUTE(M$5,"+",""),$D$4:$G$4,0))+IFERROR(INDEX($D$25:$G$25,MATCH(M$5,$D$24:$G$24,0)),0))*节奏预期!F184</f>
        <v>0</v>
      </c>
      <c r="N184" s="161">
        <f>(INDEX($D$5:$G$20,MATCH(节奏预期!Y184,$C$5:$C$20,0),MATCH(SUBSTITUTE(N$5,"+",""),$D$4:$G$4,0))+IFERROR(INDEX($D$25:$G$25,MATCH(N$5,$D$24:$G$24,0)),0))*节奏预期!G184</f>
        <v>0</v>
      </c>
      <c r="O184" s="161">
        <f>(INDEX($D$5:$G$20,MATCH(节奏预期!Z184,$C$5:$C$20,0),MATCH(SUBSTITUTE(O$5,"+",""),$D$4:$G$4,0))+IFERROR(INDEX($D$25:$G$25,MATCH(O$5,$D$24:$G$24,0)),0))*节奏预期!H184</f>
        <v>0</v>
      </c>
      <c r="P184" s="161">
        <f>(INDEX($D$5:$G$20,MATCH(节奏预期!AA184,$C$5:$C$20,0),MATCH(SUBSTITUTE(P$5,"+",""),$D$4:$G$4,0))+IFERROR(INDEX($D$25:$G$25,MATCH(P$5,$D$24:$G$24,0)),0))*节奏预期!I184</f>
        <v>0</v>
      </c>
      <c r="Q184" s="161">
        <f>(INDEX($D$5:$G$20,MATCH(节奏预期!AB184,$C$5:$C$20,0),MATCH(SUBSTITUTE(Q$5,"+",""),$D$4:$G$4,0))+IFERROR(INDEX($D$25:$G$25,MATCH(Q$5,$D$24:$G$24,0)),0))*节奏预期!J184</f>
        <v>2320000</v>
      </c>
      <c r="R184" s="155">
        <f t="shared" si="9"/>
        <v>2320000</v>
      </c>
    </row>
    <row r="185" spans="10:18" x14ac:dyDescent="0.15">
      <c r="J185" s="154">
        <f>节奏预期!B185</f>
        <v>600</v>
      </c>
      <c r="K185" s="97">
        <f>节奏预期!D185</f>
        <v>111.42099139883071</v>
      </c>
      <c r="L185" s="161">
        <f>(INDEX($D$5:$G$20,MATCH(节奏预期!W185,$C$5:$C$20,0),MATCH(SUBSTITUTE(L$5,"+",""),$D$4:$G$4,0))+IFERROR(INDEX($D$25:$G$25,MATCH(L$5,$D$24:$G$24,0)),0))*节奏预期!E185</f>
        <v>0</v>
      </c>
      <c r="M185" s="161">
        <f>(INDEX($D$5:$G$20,MATCH(节奏预期!X185,$C$5:$C$20,0),MATCH(SUBSTITUTE(M$5,"+",""),$D$4:$G$4,0))+IFERROR(INDEX($D$25:$G$25,MATCH(M$5,$D$24:$G$24,0)),0))*节奏预期!F185</f>
        <v>0</v>
      </c>
      <c r="N185" s="161">
        <f>(INDEX($D$5:$G$20,MATCH(节奏预期!Y185,$C$5:$C$20,0),MATCH(SUBSTITUTE(N$5,"+",""),$D$4:$G$4,0))+IFERROR(INDEX($D$25:$G$25,MATCH(N$5,$D$24:$G$24,0)),0))*节奏预期!G185</f>
        <v>0</v>
      </c>
      <c r="O185" s="161">
        <f>(INDEX($D$5:$G$20,MATCH(节奏预期!Z185,$C$5:$C$20,0),MATCH(SUBSTITUTE(O$5,"+",""),$D$4:$G$4,0))+IFERROR(INDEX($D$25:$G$25,MATCH(O$5,$D$24:$G$24,0)),0))*节奏预期!H185</f>
        <v>0</v>
      </c>
      <c r="P185" s="161">
        <f>(INDEX($D$5:$G$20,MATCH(节奏预期!AA185,$C$5:$C$20,0),MATCH(SUBSTITUTE(P$5,"+",""),$D$4:$G$4,0))+IFERROR(INDEX($D$25:$G$25,MATCH(P$5,$D$24:$G$24,0)),0))*节奏预期!I185</f>
        <v>0</v>
      </c>
      <c r="Q185" s="161">
        <f>(INDEX($D$5:$G$20,MATCH(节奏预期!AB185,$C$5:$C$20,0),MATCH(SUBSTITUTE(Q$5,"+",""),$D$4:$G$4,0))+IFERROR(INDEX($D$25:$G$25,MATCH(Q$5,$D$24:$G$24,0)),0))*节奏预期!J185</f>
        <v>2320000</v>
      </c>
      <c r="R185" s="155">
        <f t="shared" si="9"/>
        <v>2320000</v>
      </c>
    </row>
    <row r="186" spans="10:18" x14ac:dyDescent="0.15">
      <c r="J186" s="154">
        <f>节奏预期!B186</f>
        <v>630</v>
      </c>
      <c r="K186" s="97">
        <f>节奏预期!D186</f>
        <v>112.161109878669</v>
      </c>
      <c r="L186" s="161">
        <f>(INDEX($D$5:$G$20,MATCH(节奏预期!W186,$C$5:$C$20,0),MATCH(SUBSTITUTE(L$5,"+",""),$D$4:$G$4,0))+IFERROR(INDEX($D$25:$G$25,MATCH(L$5,$D$24:$G$24,0)),0))*节奏预期!E186</f>
        <v>0</v>
      </c>
      <c r="M186" s="161">
        <f>(INDEX($D$5:$G$20,MATCH(节奏预期!X186,$C$5:$C$20,0),MATCH(SUBSTITUTE(M$5,"+",""),$D$4:$G$4,0))+IFERROR(INDEX($D$25:$G$25,MATCH(M$5,$D$24:$G$24,0)),0))*节奏预期!F186</f>
        <v>0</v>
      </c>
      <c r="N186" s="161">
        <f>(INDEX($D$5:$G$20,MATCH(节奏预期!Y186,$C$5:$C$20,0),MATCH(SUBSTITUTE(N$5,"+",""),$D$4:$G$4,0))+IFERROR(INDEX($D$25:$G$25,MATCH(N$5,$D$24:$G$24,0)),0))*节奏预期!G186</f>
        <v>0</v>
      </c>
      <c r="O186" s="161">
        <f>(INDEX($D$5:$G$20,MATCH(节奏预期!Z186,$C$5:$C$20,0),MATCH(SUBSTITUTE(O$5,"+",""),$D$4:$G$4,0))+IFERROR(INDEX($D$25:$G$25,MATCH(O$5,$D$24:$G$24,0)),0))*节奏预期!H186</f>
        <v>0</v>
      </c>
      <c r="P186" s="161">
        <f>(INDEX($D$5:$G$20,MATCH(节奏预期!AA186,$C$5:$C$20,0),MATCH(SUBSTITUTE(P$5,"+",""),$D$4:$G$4,0))+IFERROR(INDEX($D$25:$G$25,MATCH(P$5,$D$24:$G$24,0)),0))*节奏预期!I186</f>
        <v>0</v>
      </c>
      <c r="Q186" s="161">
        <f>(INDEX($D$5:$G$20,MATCH(节奏预期!AB186,$C$5:$C$20,0),MATCH(SUBSTITUTE(Q$5,"+",""),$D$4:$G$4,0))+IFERROR(INDEX($D$25:$G$25,MATCH(Q$5,$D$24:$G$24,0)),0))*节奏预期!J186</f>
        <v>2320000</v>
      </c>
      <c r="R186" s="155">
        <f t="shared" si="9"/>
        <v>2320000</v>
      </c>
    </row>
    <row r="187" spans="10:18" x14ac:dyDescent="0.15">
      <c r="J187" s="154">
        <f>节奏预期!B187</f>
        <v>660</v>
      </c>
      <c r="K187" s="97">
        <f>节奏预期!D187</f>
        <v>112.86737811324367</v>
      </c>
      <c r="L187" s="161">
        <f>(INDEX($D$5:$G$20,MATCH(节奏预期!W187,$C$5:$C$20,0),MATCH(SUBSTITUTE(L$5,"+",""),$D$4:$G$4,0))+IFERROR(INDEX($D$25:$G$25,MATCH(L$5,$D$24:$G$24,0)),0))*节奏预期!E187</f>
        <v>0</v>
      </c>
      <c r="M187" s="161">
        <f>(INDEX($D$5:$G$20,MATCH(节奏预期!X187,$C$5:$C$20,0),MATCH(SUBSTITUTE(M$5,"+",""),$D$4:$G$4,0))+IFERROR(INDEX($D$25:$G$25,MATCH(M$5,$D$24:$G$24,0)),0))*节奏预期!F187</f>
        <v>0</v>
      </c>
      <c r="N187" s="161">
        <f>(INDEX($D$5:$G$20,MATCH(节奏预期!Y187,$C$5:$C$20,0),MATCH(SUBSTITUTE(N$5,"+",""),$D$4:$G$4,0))+IFERROR(INDEX($D$25:$G$25,MATCH(N$5,$D$24:$G$24,0)),0))*节奏预期!G187</f>
        <v>0</v>
      </c>
      <c r="O187" s="161">
        <f>(INDEX($D$5:$G$20,MATCH(节奏预期!Z187,$C$5:$C$20,0),MATCH(SUBSTITUTE(O$5,"+",""),$D$4:$G$4,0))+IFERROR(INDEX($D$25:$G$25,MATCH(O$5,$D$24:$G$24,0)),0))*节奏预期!H187</f>
        <v>0</v>
      </c>
      <c r="P187" s="161">
        <f>(INDEX($D$5:$G$20,MATCH(节奏预期!AA187,$C$5:$C$20,0),MATCH(SUBSTITUTE(P$5,"+",""),$D$4:$G$4,0))+IFERROR(INDEX($D$25:$G$25,MATCH(P$5,$D$24:$G$24,0)),0))*节奏预期!I187</f>
        <v>0</v>
      </c>
      <c r="Q187" s="161">
        <f>(INDEX($D$5:$G$20,MATCH(节奏预期!AB187,$C$5:$C$20,0),MATCH(SUBSTITUTE(Q$5,"+",""),$D$4:$G$4,0))+IFERROR(INDEX($D$25:$G$25,MATCH(Q$5,$D$24:$G$24,0)),0))*节奏预期!J187</f>
        <v>2320000</v>
      </c>
      <c r="R187" s="155">
        <f t="shared" si="9"/>
        <v>2320000</v>
      </c>
    </row>
    <row r="188" spans="10:18" x14ac:dyDescent="0.15">
      <c r="J188" s="154">
        <f>节奏预期!B188</f>
        <v>690</v>
      </c>
      <c r="K188" s="97">
        <f>节奏预期!D188</f>
        <v>113.53715344588238</v>
      </c>
      <c r="L188" s="161">
        <f>(INDEX($D$5:$G$20,MATCH(节奏预期!W188,$C$5:$C$20,0),MATCH(SUBSTITUTE(L$5,"+",""),$D$4:$G$4,0))+IFERROR(INDEX($D$25:$G$25,MATCH(L$5,$D$24:$G$24,0)),0))*节奏预期!E188</f>
        <v>0</v>
      </c>
      <c r="M188" s="161">
        <f>(INDEX($D$5:$G$20,MATCH(节奏预期!X188,$C$5:$C$20,0),MATCH(SUBSTITUTE(M$5,"+",""),$D$4:$G$4,0))+IFERROR(INDEX($D$25:$G$25,MATCH(M$5,$D$24:$G$24,0)),0))*节奏预期!F188</f>
        <v>0</v>
      </c>
      <c r="N188" s="161">
        <f>(INDEX($D$5:$G$20,MATCH(节奏预期!Y188,$C$5:$C$20,0),MATCH(SUBSTITUTE(N$5,"+",""),$D$4:$G$4,0))+IFERROR(INDEX($D$25:$G$25,MATCH(N$5,$D$24:$G$24,0)),0))*节奏预期!G188</f>
        <v>0</v>
      </c>
      <c r="O188" s="161">
        <f>(INDEX($D$5:$G$20,MATCH(节奏预期!Z188,$C$5:$C$20,0),MATCH(SUBSTITUTE(O$5,"+",""),$D$4:$G$4,0))+IFERROR(INDEX($D$25:$G$25,MATCH(O$5,$D$24:$G$24,0)),0))*节奏预期!H188</f>
        <v>0</v>
      </c>
      <c r="P188" s="161">
        <f>(INDEX($D$5:$G$20,MATCH(节奏预期!AA188,$C$5:$C$20,0),MATCH(SUBSTITUTE(P$5,"+",""),$D$4:$G$4,0))+IFERROR(INDEX($D$25:$G$25,MATCH(P$5,$D$24:$G$24,0)),0))*节奏预期!I188</f>
        <v>0</v>
      </c>
      <c r="Q188" s="161">
        <f>(INDEX($D$5:$G$20,MATCH(节奏预期!AB188,$C$5:$C$20,0),MATCH(SUBSTITUTE(Q$5,"+",""),$D$4:$G$4,0))+IFERROR(INDEX($D$25:$G$25,MATCH(Q$5,$D$24:$G$24,0)),0))*节奏预期!J188</f>
        <v>2320000</v>
      </c>
      <c r="R188" s="155">
        <f t="shared" si="9"/>
        <v>2320000</v>
      </c>
    </row>
    <row r="189" spans="10:18" x14ac:dyDescent="0.15">
      <c r="J189" s="154">
        <f>节奏预期!B189</f>
        <v>720</v>
      </c>
      <c r="K189" s="97">
        <f>节奏预期!D189</f>
        <v>114.18811572794328</v>
      </c>
      <c r="L189" s="161">
        <f>(INDEX($D$5:$G$20,MATCH(节奏预期!W189,$C$5:$C$20,0),MATCH(SUBSTITUTE(L$5,"+",""),$D$4:$G$4,0))+IFERROR(INDEX($D$25:$G$25,MATCH(L$5,$D$24:$G$24,0)),0))*节奏预期!E189</f>
        <v>0</v>
      </c>
      <c r="M189" s="161">
        <f>(INDEX($D$5:$G$20,MATCH(节奏预期!X189,$C$5:$C$20,0),MATCH(SUBSTITUTE(M$5,"+",""),$D$4:$G$4,0))+IFERROR(INDEX($D$25:$G$25,MATCH(M$5,$D$24:$G$24,0)),0))*节奏预期!F189</f>
        <v>0</v>
      </c>
      <c r="N189" s="161">
        <f>(INDEX($D$5:$G$20,MATCH(节奏预期!Y189,$C$5:$C$20,0),MATCH(SUBSTITUTE(N$5,"+",""),$D$4:$G$4,0))+IFERROR(INDEX($D$25:$G$25,MATCH(N$5,$D$24:$G$24,0)),0))*节奏预期!G189</f>
        <v>0</v>
      </c>
      <c r="O189" s="161">
        <f>(INDEX($D$5:$G$20,MATCH(节奏预期!Z189,$C$5:$C$20,0),MATCH(SUBSTITUTE(O$5,"+",""),$D$4:$G$4,0))+IFERROR(INDEX($D$25:$G$25,MATCH(O$5,$D$24:$G$24,0)),0))*节奏预期!H189</f>
        <v>0</v>
      </c>
      <c r="P189" s="161">
        <f>(INDEX($D$5:$G$20,MATCH(节奏预期!AA189,$C$5:$C$20,0),MATCH(SUBSTITUTE(P$5,"+",""),$D$4:$G$4,0))+IFERROR(INDEX($D$25:$G$25,MATCH(P$5,$D$24:$G$24,0)),0))*节奏预期!I189</f>
        <v>0</v>
      </c>
      <c r="Q189" s="161">
        <f>(INDEX($D$5:$G$20,MATCH(节奏预期!AB189,$C$5:$C$20,0),MATCH(SUBSTITUTE(Q$5,"+",""),$D$4:$G$4,0))+IFERROR(INDEX($D$25:$G$25,MATCH(Q$5,$D$24:$G$24,0)),0))*节奏预期!J189</f>
        <v>2320000</v>
      </c>
      <c r="R189" s="155">
        <f t="shared" si="9"/>
        <v>2320000</v>
      </c>
    </row>
    <row r="190" spans="10:18" x14ac:dyDescent="0.15">
      <c r="J190" s="154">
        <f>节奏预期!B190</f>
        <v>750</v>
      </c>
      <c r="K190" s="97">
        <f>节奏预期!D190</f>
        <v>114.81488258359069</v>
      </c>
      <c r="L190" s="161">
        <f>(INDEX($D$5:$G$20,MATCH(节奏预期!W190,$C$5:$C$20,0),MATCH(SUBSTITUTE(L$5,"+",""),$D$4:$G$4,0))+IFERROR(INDEX($D$25:$G$25,MATCH(L$5,$D$24:$G$24,0)),0))*节奏预期!E190</f>
        <v>0</v>
      </c>
      <c r="M190" s="161">
        <f>(INDEX($D$5:$G$20,MATCH(节奏预期!X190,$C$5:$C$20,0),MATCH(SUBSTITUTE(M$5,"+",""),$D$4:$G$4,0))+IFERROR(INDEX($D$25:$G$25,MATCH(M$5,$D$24:$G$24,0)),0))*节奏预期!F190</f>
        <v>0</v>
      </c>
      <c r="N190" s="161">
        <f>(INDEX($D$5:$G$20,MATCH(节奏预期!Y190,$C$5:$C$20,0),MATCH(SUBSTITUTE(N$5,"+",""),$D$4:$G$4,0))+IFERROR(INDEX($D$25:$G$25,MATCH(N$5,$D$24:$G$24,0)),0))*节奏预期!G190</f>
        <v>0</v>
      </c>
      <c r="O190" s="161">
        <f>(INDEX($D$5:$G$20,MATCH(节奏预期!Z190,$C$5:$C$20,0),MATCH(SUBSTITUTE(O$5,"+",""),$D$4:$G$4,0))+IFERROR(INDEX($D$25:$G$25,MATCH(O$5,$D$24:$G$24,0)),0))*节奏预期!H190</f>
        <v>0</v>
      </c>
      <c r="P190" s="161">
        <f>(INDEX($D$5:$G$20,MATCH(节奏预期!AA190,$C$5:$C$20,0),MATCH(SUBSTITUTE(P$5,"+",""),$D$4:$G$4,0))+IFERROR(INDEX($D$25:$G$25,MATCH(P$5,$D$24:$G$24,0)),0))*节奏预期!I190</f>
        <v>0</v>
      </c>
      <c r="Q190" s="161">
        <f>(INDEX($D$5:$G$20,MATCH(节奏预期!AB190,$C$5:$C$20,0),MATCH(SUBSTITUTE(Q$5,"+",""),$D$4:$G$4,0))+IFERROR(INDEX($D$25:$G$25,MATCH(Q$5,$D$24:$G$24,0)),0))*节奏预期!J190</f>
        <v>2320000</v>
      </c>
      <c r="R190" s="155">
        <f t="shared" si="9"/>
        <v>2320000</v>
      </c>
    </row>
    <row r="191" spans="10:18" x14ac:dyDescent="0.15">
      <c r="J191" s="154">
        <f>节奏预期!B191</f>
        <v>780</v>
      </c>
      <c r="K191" s="97">
        <f>节奏预期!D191</f>
        <v>115.38798688586955</v>
      </c>
      <c r="L191" s="161">
        <f>(INDEX($D$5:$G$20,MATCH(节奏预期!W191,$C$5:$C$20,0),MATCH(SUBSTITUTE(L$5,"+",""),$D$4:$G$4,0))+IFERROR(INDEX($D$25:$G$25,MATCH(L$5,$D$24:$G$24,0)),0))*节奏预期!E191</f>
        <v>0</v>
      </c>
      <c r="M191" s="161">
        <f>(INDEX($D$5:$G$20,MATCH(节奏预期!X191,$C$5:$C$20,0),MATCH(SUBSTITUTE(M$5,"+",""),$D$4:$G$4,0))+IFERROR(INDEX($D$25:$G$25,MATCH(M$5,$D$24:$G$24,0)),0))*节奏预期!F191</f>
        <v>0</v>
      </c>
      <c r="N191" s="161">
        <f>(INDEX($D$5:$G$20,MATCH(节奏预期!Y191,$C$5:$C$20,0),MATCH(SUBSTITUTE(N$5,"+",""),$D$4:$G$4,0))+IFERROR(INDEX($D$25:$G$25,MATCH(N$5,$D$24:$G$24,0)),0))*节奏预期!G191</f>
        <v>0</v>
      </c>
      <c r="O191" s="161">
        <f>(INDEX($D$5:$G$20,MATCH(节奏预期!Z191,$C$5:$C$20,0),MATCH(SUBSTITUTE(O$5,"+",""),$D$4:$G$4,0))+IFERROR(INDEX($D$25:$G$25,MATCH(O$5,$D$24:$G$24,0)),0))*节奏预期!H191</f>
        <v>0</v>
      </c>
      <c r="P191" s="161">
        <f>(INDEX($D$5:$G$20,MATCH(节奏预期!AA191,$C$5:$C$20,0),MATCH(SUBSTITUTE(P$5,"+",""),$D$4:$G$4,0))+IFERROR(INDEX($D$25:$G$25,MATCH(P$5,$D$24:$G$24,0)),0))*节奏预期!I191</f>
        <v>0</v>
      </c>
      <c r="Q191" s="161">
        <f>(INDEX($D$5:$G$20,MATCH(节奏预期!AB191,$C$5:$C$20,0),MATCH(SUBSTITUTE(Q$5,"+",""),$D$4:$G$4,0))+IFERROR(INDEX($D$25:$G$25,MATCH(Q$5,$D$24:$G$24,0)),0))*节奏预期!J191</f>
        <v>2320000</v>
      </c>
      <c r="R191" s="155">
        <f t="shared" si="9"/>
        <v>2320000</v>
      </c>
    </row>
    <row r="192" spans="10:18" x14ac:dyDescent="0.15">
      <c r="J192" s="154">
        <f>节奏预期!B192</f>
        <v>810</v>
      </c>
      <c r="K192" s="97">
        <f>节奏预期!D192</f>
        <v>115.93859852234847</v>
      </c>
      <c r="L192" s="161">
        <f>(INDEX($D$5:$G$20,MATCH(节奏预期!W192,$C$5:$C$20,0),MATCH(SUBSTITUTE(L$5,"+",""),$D$4:$G$4,0))+IFERROR(INDEX($D$25:$G$25,MATCH(L$5,$D$24:$G$24,0)),0))*节奏预期!E192</f>
        <v>0</v>
      </c>
      <c r="M192" s="161">
        <f>(INDEX($D$5:$G$20,MATCH(节奏预期!X192,$C$5:$C$20,0),MATCH(SUBSTITUTE(M$5,"+",""),$D$4:$G$4,0))+IFERROR(INDEX($D$25:$G$25,MATCH(M$5,$D$24:$G$24,0)),0))*节奏预期!F192</f>
        <v>0</v>
      </c>
      <c r="N192" s="161">
        <f>(INDEX($D$5:$G$20,MATCH(节奏预期!Y192,$C$5:$C$20,0),MATCH(SUBSTITUTE(N$5,"+",""),$D$4:$G$4,0))+IFERROR(INDEX($D$25:$G$25,MATCH(N$5,$D$24:$G$24,0)),0))*节奏预期!G192</f>
        <v>0</v>
      </c>
      <c r="O192" s="161">
        <f>(INDEX($D$5:$G$20,MATCH(节奏预期!Z192,$C$5:$C$20,0),MATCH(SUBSTITUTE(O$5,"+",""),$D$4:$G$4,0))+IFERROR(INDEX($D$25:$G$25,MATCH(O$5,$D$24:$G$24,0)),0))*节奏预期!H192</f>
        <v>0</v>
      </c>
      <c r="P192" s="161">
        <f>(INDEX($D$5:$G$20,MATCH(节奏预期!AA192,$C$5:$C$20,0),MATCH(SUBSTITUTE(P$5,"+",""),$D$4:$G$4,0))+IFERROR(INDEX($D$25:$G$25,MATCH(P$5,$D$24:$G$24,0)),0))*节奏预期!I192</f>
        <v>0</v>
      </c>
      <c r="Q192" s="161">
        <f>(INDEX($D$5:$G$20,MATCH(节奏预期!AB192,$C$5:$C$20,0),MATCH(SUBSTITUTE(Q$5,"+",""),$D$4:$G$4,0))+IFERROR(INDEX($D$25:$G$25,MATCH(Q$5,$D$24:$G$24,0)),0))*节奏预期!J192</f>
        <v>2320000</v>
      </c>
      <c r="R192" s="155">
        <f t="shared" si="9"/>
        <v>2320000</v>
      </c>
    </row>
    <row r="193" spans="10:18" x14ac:dyDescent="0.15">
      <c r="J193" s="154">
        <f>节奏预期!B193</f>
        <v>840</v>
      </c>
      <c r="K193" s="97">
        <f>节奏预期!D193</f>
        <v>116.44628179968991</v>
      </c>
      <c r="L193" s="161">
        <f>(INDEX($D$5:$G$20,MATCH(节奏预期!W193,$C$5:$C$20,0),MATCH(SUBSTITUTE(L$5,"+",""),$D$4:$G$4,0))+IFERROR(INDEX($D$25:$G$25,MATCH(L$5,$D$24:$G$24,0)),0))*节奏预期!E193</f>
        <v>0</v>
      </c>
      <c r="M193" s="161">
        <f>(INDEX($D$5:$G$20,MATCH(节奏预期!X193,$C$5:$C$20,0),MATCH(SUBSTITUTE(M$5,"+",""),$D$4:$G$4,0))+IFERROR(INDEX($D$25:$G$25,MATCH(M$5,$D$24:$G$24,0)),0))*节奏预期!F193</f>
        <v>0</v>
      </c>
      <c r="N193" s="161">
        <f>(INDEX($D$5:$G$20,MATCH(节奏预期!Y193,$C$5:$C$20,0),MATCH(SUBSTITUTE(N$5,"+",""),$D$4:$G$4,0))+IFERROR(INDEX($D$25:$G$25,MATCH(N$5,$D$24:$G$24,0)),0))*节奏预期!G193</f>
        <v>0</v>
      </c>
      <c r="O193" s="161">
        <f>(INDEX($D$5:$G$20,MATCH(节奏预期!Z193,$C$5:$C$20,0),MATCH(SUBSTITUTE(O$5,"+",""),$D$4:$G$4,0))+IFERROR(INDEX($D$25:$G$25,MATCH(O$5,$D$24:$G$24,0)),0))*节奏预期!H193</f>
        <v>0</v>
      </c>
      <c r="P193" s="161">
        <f>(INDEX($D$5:$G$20,MATCH(节奏预期!AA193,$C$5:$C$20,0),MATCH(SUBSTITUTE(P$5,"+",""),$D$4:$G$4,0))+IFERROR(INDEX($D$25:$G$25,MATCH(P$5,$D$24:$G$24,0)),0))*节奏预期!I193</f>
        <v>0</v>
      </c>
      <c r="Q193" s="161">
        <f>(INDEX($D$5:$G$20,MATCH(节奏预期!AB193,$C$5:$C$20,0),MATCH(SUBSTITUTE(Q$5,"+",""),$D$4:$G$4,0))+IFERROR(INDEX($D$25:$G$25,MATCH(Q$5,$D$24:$G$24,0)),0))*节奏预期!J193</f>
        <v>2320000</v>
      </c>
      <c r="R193" s="155">
        <f t="shared" si="9"/>
        <v>2320000</v>
      </c>
    </row>
    <row r="194" spans="10:18" x14ac:dyDescent="0.15">
      <c r="J194" s="154">
        <f>节奏预期!B194</f>
        <v>870</v>
      </c>
      <c r="K194" s="97">
        <f>节奏预期!D194</f>
        <v>116.94857707631911</v>
      </c>
      <c r="L194" s="161">
        <f>(INDEX($D$5:$G$20,MATCH(节奏预期!W194,$C$5:$C$20,0),MATCH(SUBSTITUTE(L$5,"+",""),$D$4:$G$4,0))+IFERROR(INDEX($D$25:$G$25,MATCH(L$5,$D$24:$G$24,0)),0))*节奏预期!E194</f>
        <v>0</v>
      </c>
      <c r="M194" s="161">
        <f>(INDEX($D$5:$G$20,MATCH(节奏预期!X194,$C$5:$C$20,0),MATCH(SUBSTITUTE(M$5,"+",""),$D$4:$G$4,0))+IFERROR(INDEX($D$25:$G$25,MATCH(M$5,$D$24:$G$24,0)),0))*节奏预期!F194</f>
        <v>0</v>
      </c>
      <c r="N194" s="161">
        <f>(INDEX($D$5:$G$20,MATCH(节奏预期!Y194,$C$5:$C$20,0),MATCH(SUBSTITUTE(N$5,"+",""),$D$4:$G$4,0))+IFERROR(INDEX($D$25:$G$25,MATCH(N$5,$D$24:$G$24,0)),0))*节奏预期!G194</f>
        <v>0</v>
      </c>
      <c r="O194" s="161">
        <f>(INDEX($D$5:$G$20,MATCH(节奏预期!Z194,$C$5:$C$20,0),MATCH(SUBSTITUTE(O$5,"+",""),$D$4:$G$4,0))+IFERROR(INDEX($D$25:$G$25,MATCH(O$5,$D$24:$G$24,0)),0))*节奏预期!H194</f>
        <v>0</v>
      </c>
      <c r="P194" s="161">
        <f>(INDEX($D$5:$G$20,MATCH(节奏预期!AA194,$C$5:$C$20,0),MATCH(SUBSTITUTE(P$5,"+",""),$D$4:$G$4,0))+IFERROR(INDEX($D$25:$G$25,MATCH(P$5,$D$24:$G$24,0)),0))*节奏预期!I194</f>
        <v>0</v>
      </c>
      <c r="Q194" s="161">
        <f>(INDEX($D$5:$G$20,MATCH(节奏预期!AB194,$C$5:$C$20,0),MATCH(SUBSTITUTE(Q$5,"+",""),$D$4:$G$4,0))+IFERROR(INDEX($D$25:$G$25,MATCH(Q$5,$D$24:$G$24,0)),0))*节奏预期!J194</f>
        <v>2320000</v>
      </c>
      <c r="R194" s="155">
        <f t="shared" si="9"/>
        <v>2320000</v>
      </c>
    </row>
    <row r="195" spans="10:18" x14ac:dyDescent="0.15">
      <c r="J195" s="154">
        <f>节奏预期!B195</f>
        <v>900</v>
      </c>
      <c r="K195" s="97">
        <f>节奏预期!D195</f>
        <v>117.4271778717454</v>
      </c>
      <c r="L195" s="161">
        <f>(INDEX($D$5:$G$20,MATCH(节奏预期!W195,$C$5:$C$20,0),MATCH(SUBSTITUTE(L$5,"+",""),$D$4:$G$4,0))+IFERROR(INDEX($D$25:$G$25,MATCH(L$5,$D$24:$G$24,0)),0))*节奏预期!E195</f>
        <v>0</v>
      </c>
      <c r="M195" s="161">
        <f>(INDEX($D$5:$G$20,MATCH(节奏预期!X195,$C$5:$C$20,0),MATCH(SUBSTITUTE(M$5,"+",""),$D$4:$G$4,0))+IFERROR(INDEX($D$25:$G$25,MATCH(M$5,$D$24:$G$24,0)),0))*节奏预期!F195</f>
        <v>0</v>
      </c>
      <c r="N195" s="161">
        <f>(INDEX($D$5:$G$20,MATCH(节奏预期!Y195,$C$5:$C$20,0),MATCH(SUBSTITUTE(N$5,"+",""),$D$4:$G$4,0))+IFERROR(INDEX($D$25:$G$25,MATCH(N$5,$D$24:$G$24,0)),0))*节奏预期!G195</f>
        <v>0</v>
      </c>
      <c r="O195" s="161">
        <f>(INDEX($D$5:$G$20,MATCH(节奏预期!Z195,$C$5:$C$20,0),MATCH(SUBSTITUTE(O$5,"+",""),$D$4:$G$4,0))+IFERROR(INDEX($D$25:$G$25,MATCH(O$5,$D$24:$G$24,0)),0))*节奏预期!H195</f>
        <v>0</v>
      </c>
      <c r="P195" s="161">
        <f>(INDEX($D$5:$G$20,MATCH(节奏预期!AA195,$C$5:$C$20,0),MATCH(SUBSTITUTE(P$5,"+",""),$D$4:$G$4,0))+IFERROR(INDEX($D$25:$G$25,MATCH(P$5,$D$24:$G$24,0)),0))*节奏预期!I195</f>
        <v>0</v>
      </c>
      <c r="Q195" s="161">
        <f>(INDEX($D$5:$G$20,MATCH(节奏预期!AB195,$C$5:$C$20,0),MATCH(SUBSTITUTE(Q$5,"+",""),$D$4:$G$4,0))+IFERROR(INDEX($D$25:$G$25,MATCH(Q$5,$D$24:$G$24,0)),0))*节奏预期!J195</f>
        <v>2320000</v>
      </c>
      <c r="R195" s="155">
        <f t="shared" si="9"/>
        <v>2320000</v>
      </c>
    </row>
    <row r="196" spans="10:18" x14ac:dyDescent="0.15">
      <c r="J196" s="154">
        <f>节奏预期!B196</f>
        <v>930</v>
      </c>
      <c r="K196" s="97">
        <f>节奏预期!D196</f>
        <v>117.90307626262063</v>
      </c>
      <c r="L196" s="161">
        <f>(INDEX($D$5:$G$20,MATCH(节奏预期!W196,$C$5:$C$20,0),MATCH(SUBSTITUTE(L$5,"+",""),$D$4:$G$4,0))+IFERROR(INDEX($D$25:$G$25,MATCH(L$5,$D$24:$G$24,0)),0))*节奏预期!E196</f>
        <v>0</v>
      </c>
      <c r="M196" s="161">
        <f>(INDEX($D$5:$G$20,MATCH(节奏预期!X196,$C$5:$C$20,0),MATCH(SUBSTITUTE(M$5,"+",""),$D$4:$G$4,0))+IFERROR(INDEX($D$25:$G$25,MATCH(M$5,$D$24:$G$24,0)),0))*节奏预期!F196</f>
        <v>0</v>
      </c>
      <c r="N196" s="161">
        <f>(INDEX($D$5:$G$20,MATCH(节奏预期!Y196,$C$5:$C$20,0),MATCH(SUBSTITUTE(N$5,"+",""),$D$4:$G$4,0))+IFERROR(INDEX($D$25:$G$25,MATCH(N$5,$D$24:$G$24,0)),0))*节奏预期!G196</f>
        <v>0</v>
      </c>
      <c r="O196" s="161">
        <f>(INDEX($D$5:$G$20,MATCH(节奏预期!Z196,$C$5:$C$20,0),MATCH(SUBSTITUTE(O$5,"+",""),$D$4:$G$4,0))+IFERROR(INDEX($D$25:$G$25,MATCH(O$5,$D$24:$G$24,0)),0))*节奏预期!H196</f>
        <v>0</v>
      </c>
      <c r="P196" s="161">
        <f>(INDEX($D$5:$G$20,MATCH(节奏预期!AA196,$C$5:$C$20,0),MATCH(SUBSTITUTE(P$5,"+",""),$D$4:$G$4,0))+IFERROR(INDEX($D$25:$G$25,MATCH(P$5,$D$24:$G$24,0)),0))*节奏预期!I196</f>
        <v>0</v>
      </c>
      <c r="Q196" s="161">
        <f>(INDEX($D$5:$G$20,MATCH(节奏预期!AB196,$C$5:$C$20,0),MATCH(SUBSTITUTE(Q$5,"+",""),$D$4:$G$4,0))+IFERROR(INDEX($D$25:$G$25,MATCH(Q$5,$D$24:$G$24,0)),0))*节奏预期!J196</f>
        <v>2320000</v>
      </c>
      <c r="R196" s="155">
        <f t="shared" si="9"/>
        <v>2320000</v>
      </c>
    </row>
    <row r="197" spans="10:18" x14ac:dyDescent="0.15">
      <c r="J197" s="154">
        <f>节奏预期!B197</f>
        <v>960</v>
      </c>
      <c r="K197" s="97">
        <f>节奏预期!D197</f>
        <v>118.37240850757689</v>
      </c>
      <c r="L197" s="161">
        <f>(INDEX($D$5:$G$20,MATCH(节奏预期!W197,$C$5:$C$20,0),MATCH(SUBSTITUTE(L$5,"+",""),$D$4:$G$4,0))+IFERROR(INDEX($D$25:$G$25,MATCH(L$5,$D$24:$G$24,0)),0))*节奏预期!E197</f>
        <v>0</v>
      </c>
      <c r="M197" s="161">
        <f>(INDEX($D$5:$G$20,MATCH(节奏预期!X197,$C$5:$C$20,0),MATCH(SUBSTITUTE(M$5,"+",""),$D$4:$G$4,0))+IFERROR(INDEX($D$25:$G$25,MATCH(M$5,$D$24:$G$24,0)),0))*节奏预期!F197</f>
        <v>0</v>
      </c>
      <c r="N197" s="161">
        <f>(INDEX($D$5:$G$20,MATCH(节奏预期!Y197,$C$5:$C$20,0),MATCH(SUBSTITUTE(N$5,"+",""),$D$4:$G$4,0))+IFERROR(INDEX($D$25:$G$25,MATCH(N$5,$D$24:$G$24,0)),0))*节奏预期!G197</f>
        <v>0</v>
      </c>
      <c r="O197" s="161">
        <f>(INDEX($D$5:$G$20,MATCH(节奏预期!Z197,$C$5:$C$20,0),MATCH(SUBSTITUTE(O$5,"+",""),$D$4:$G$4,0))+IFERROR(INDEX($D$25:$G$25,MATCH(O$5,$D$24:$G$24,0)),0))*节奏预期!H197</f>
        <v>0</v>
      </c>
      <c r="P197" s="161">
        <f>(INDEX($D$5:$G$20,MATCH(节奏预期!AA197,$C$5:$C$20,0),MATCH(SUBSTITUTE(P$5,"+",""),$D$4:$G$4,0))+IFERROR(INDEX($D$25:$G$25,MATCH(P$5,$D$24:$G$24,0)),0))*节奏预期!I197</f>
        <v>0</v>
      </c>
      <c r="Q197" s="161">
        <f>(INDEX($D$5:$G$20,MATCH(节奏预期!AB197,$C$5:$C$20,0),MATCH(SUBSTITUTE(Q$5,"+",""),$D$4:$G$4,0))+IFERROR(INDEX($D$25:$G$25,MATCH(Q$5,$D$24:$G$24,0)),0))*节奏预期!J197</f>
        <v>2320000</v>
      </c>
      <c r="R197" s="155">
        <f t="shared" si="9"/>
        <v>2320000</v>
      </c>
    </row>
    <row r="198" spans="10:18" x14ac:dyDescent="0.15">
      <c r="J198" s="154">
        <f>节奏预期!B198</f>
        <v>990</v>
      </c>
      <c r="K198" s="97">
        <f>节奏预期!D198</f>
        <v>118.84006144391246</v>
      </c>
      <c r="L198" s="161">
        <f>(INDEX($D$5:$G$20,MATCH(节奏预期!W198,$C$5:$C$20,0),MATCH(SUBSTITUTE(L$5,"+",""),$D$4:$G$4,0))+IFERROR(INDEX($D$25:$G$25,MATCH(L$5,$D$24:$G$24,0)),0))*节奏预期!E198</f>
        <v>0</v>
      </c>
      <c r="M198" s="161">
        <f>(INDEX($D$5:$G$20,MATCH(节奏预期!X198,$C$5:$C$20,0),MATCH(SUBSTITUTE(M$5,"+",""),$D$4:$G$4,0))+IFERROR(INDEX($D$25:$G$25,MATCH(M$5,$D$24:$G$24,0)),0))*节奏预期!F198</f>
        <v>0</v>
      </c>
      <c r="N198" s="161">
        <f>(INDEX($D$5:$G$20,MATCH(节奏预期!Y198,$C$5:$C$20,0),MATCH(SUBSTITUTE(N$5,"+",""),$D$4:$G$4,0))+IFERROR(INDEX($D$25:$G$25,MATCH(N$5,$D$24:$G$24,0)),0))*节奏预期!G198</f>
        <v>0</v>
      </c>
      <c r="O198" s="161">
        <f>(INDEX($D$5:$G$20,MATCH(节奏预期!Z198,$C$5:$C$20,0),MATCH(SUBSTITUTE(O$5,"+",""),$D$4:$G$4,0))+IFERROR(INDEX($D$25:$G$25,MATCH(O$5,$D$24:$G$24,0)),0))*节奏预期!H198</f>
        <v>0</v>
      </c>
      <c r="P198" s="161">
        <f>(INDEX($D$5:$G$20,MATCH(节奏预期!AA198,$C$5:$C$20,0),MATCH(SUBSTITUTE(P$5,"+",""),$D$4:$G$4,0))+IFERROR(INDEX($D$25:$G$25,MATCH(P$5,$D$24:$G$24,0)),0))*节奏预期!I198</f>
        <v>0</v>
      </c>
      <c r="Q198" s="161">
        <f>(INDEX($D$5:$G$20,MATCH(节奏预期!AB198,$C$5:$C$20,0),MATCH(SUBSTITUTE(Q$5,"+",""),$D$4:$G$4,0))+IFERROR(INDEX($D$25:$G$25,MATCH(Q$5,$D$24:$G$24,0)),0))*节奏预期!J198</f>
        <v>2320000</v>
      </c>
      <c r="R198" s="155">
        <f t="shared" si="9"/>
        <v>2320000</v>
      </c>
    </row>
    <row r="199" spans="10:18" x14ac:dyDescent="0.15">
      <c r="J199" s="154">
        <f>节奏预期!B199</f>
        <v>1020</v>
      </c>
      <c r="K199" s="97">
        <f>节奏预期!D199</f>
        <v>119.29151076707612</v>
      </c>
      <c r="L199" s="161">
        <f>(INDEX($D$5:$G$20,MATCH(节奏预期!W199,$C$5:$C$20,0),MATCH(SUBSTITUTE(L$5,"+",""),$D$4:$G$4,0))+IFERROR(INDEX($D$25:$G$25,MATCH(L$5,$D$24:$G$24,0)),0))*节奏预期!E199</f>
        <v>0</v>
      </c>
      <c r="M199" s="161">
        <f>(INDEX($D$5:$G$20,MATCH(节奏预期!X199,$C$5:$C$20,0),MATCH(SUBSTITUTE(M$5,"+",""),$D$4:$G$4,0))+IFERROR(INDEX($D$25:$G$25,MATCH(M$5,$D$24:$G$24,0)),0))*节奏预期!F199</f>
        <v>0</v>
      </c>
      <c r="N199" s="161">
        <f>(INDEX($D$5:$G$20,MATCH(节奏预期!Y199,$C$5:$C$20,0),MATCH(SUBSTITUTE(N$5,"+",""),$D$4:$G$4,0))+IFERROR(INDEX($D$25:$G$25,MATCH(N$5,$D$24:$G$24,0)),0))*节奏预期!G199</f>
        <v>0</v>
      </c>
      <c r="O199" s="161">
        <f>(INDEX($D$5:$G$20,MATCH(节奏预期!Z199,$C$5:$C$20,0),MATCH(SUBSTITUTE(O$5,"+",""),$D$4:$G$4,0))+IFERROR(INDEX($D$25:$G$25,MATCH(O$5,$D$24:$G$24,0)),0))*节奏预期!H199</f>
        <v>0</v>
      </c>
      <c r="P199" s="161">
        <f>(INDEX($D$5:$G$20,MATCH(节奏预期!AA199,$C$5:$C$20,0),MATCH(SUBSTITUTE(P$5,"+",""),$D$4:$G$4,0))+IFERROR(INDEX($D$25:$G$25,MATCH(P$5,$D$24:$G$24,0)),0))*节奏预期!I199</f>
        <v>0</v>
      </c>
      <c r="Q199" s="161">
        <f>(INDEX($D$5:$G$20,MATCH(节奏预期!AB199,$C$5:$C$20,0),MATCH(SUBSTITUTE(Q$5,"+",""),$D$4:$G$4,0))+IFERROR(INDEX($D$25:$G$25,MATCH(Q$5,$D$24:$G$24,0)),0))*节奏预期!J199</f>
        <v>2320000</v>
      </c>
      <c r="R199" s="155">
        <f t="shared" si="9"/>
        <v>2320000</v>
      </c>
    </row>
    <row r="200" spans="10:18" x14ac:dyDescent="0.15">
      <c r="J200" s="154">
        <f>节奏预期!B200</f>
        <v>1050</v>
      </c>
      <c r="K200" s="97">
        <f>节奏预期!D200</f>
        <v>119.73453805129566</v>
      </c>
      <c r="L200" s="161">
        <f>(INDEX($D$5:$G$20,MATCH(节奏预期!W200,$C$5:$C$20,0),MATCH(SUBSTITUTE(L$5,"+",""),$D$4:$G$4,0))+IFERROR(INDEX($D$25:$G$25,MATCH(L$5,$D$24:$G$24,0)),0))*节奏预期!E200</f>
        <v>0</v>
      </c>
      <c r="M200" s="161">
        <f>(INDEX($D$5:$G$20,MATCH(节奏预期!X200,$C$5:$C$20,0),MATCH(SUBSTITUTE(M$5,"+",""),$D$4:$G$4,0))+IFERROR(INDEX($D$25:$G$25,MATCH(M$5,$D$24:$G$24,0)),0))*节奏预期!F200</f>
        <v>0</v>
      </c>
      <c r="N200" s="161">
        <f>(INDEX($D$5:$G$20,MATCH(节奏预期!Y200,$C$5:$C$20,0),MATCH(SUBSTITUTE(N$5,"+",""),$D$4:$G$4,0))+IFERROR(INDEX($D$25:$G$25,MATCH(N$5,$D$24:$G$24,0)),0))*节奏预期!G200</f>
        <v>0</v>
      </c>
      <c r="O200" s="161">
        <f>(INDEX($D$5:$G$20,MATCH(节奏预期!Z200,$C$5:$C$20,0),MATCH(SUBSTITUTE(O$5,"+",""),$D$4:$G$4,0))+IFERROR(INDEX($D$25:$G$25,MATCH(O$5,$D$24:$G$24,0)),0))*节奏预期!H200</f>
        <v>0</v>
      </c>
      <c r="P200" s="161">
        <f>(INDEX($D$5:$G$20,MATCH(节奏预期!AA200,$C$5:$C$20,0),MATCH(SUBSTITUTE(P$5,"+",""),$D$4:$G$4,0))+IFERROR(INDEX($D$25:$G$25,MATCH(P$5,$D$24:$G$24,0)),0))*节奏预期!I200</f>
        <v>0</v>
      </c>
      <c r="Q200" s="161">
        <f>(INDEX($D$5:$G$20,MATCH(节奏预期!AB200,$C$5:$C$20,0),MATCH(SUBSTITUTE(Q$5,"+",""),$D$4:$G$4,0))+IFERROR(INDEX($D$25:$G$25,MATCH(Q$5,$D$24:$G$24,0)),0))*节奏预期!J200</f>
        <v>2320000</v>
      </c>
      <c r="R200" s="155">
        <f t="shared" si="9"/>
        <v>2320000</v>
      </c>
    </row>
    <row r="201" spans="10:18" x14ac:dyDescent="0.15">
      <c r="J201" s="154">
        <f>节奏预期!B201</f>
        <v>1080</v>
      </c>
      <c r="K201" s="97">
        <f>节奏预期!D201</f>
        <v>120.15956608489826</v>
      </c>
      <c r="L201" s="161">
        <f>(INDEX($D$5:$G$20,MATCH(节奏预期!W201,$C$5:$C$20,0),MATCH(SUBSTITUTE(L$5,"+",""),$D$4:$G$4,0))+IFERROR(INDEX($D$25:$G$25,MATCH(L$5,$D$24:$G$24,0)),0))*节奏预期!E201</f>
        <v>0</v>
      </c>
      <c r="M201" s="161">
        <f>(INDEX($D$5:$G$20,MATCH(节奏预期!X201,$C$5:$C$20,0),MATCH(SUBSTITUTE(M$5,"+",""),$D$4:$G$4,0))+IFERROR(INDEX($D$25:$G$25,MATCH(M$5,$D$24:$G$24,0)),0))*节奏预期!F201</f>
        <v>0</v>
      </c>
      <c r="N201" s="161">
        <f>(INDEX($D$5:$G$20,MATCH(节奏预期!Y201,$C$5:$C$20,0),MATCH(SUBSTITUTE(N$5,"+",""),$D$4:$G$4,0))+IFERROR(INDEX($D$25:$G$25,MATCH(N$5,$D$24:$G$24,0)),0))*节奏预期!G201</f>
        <v>0</v>
      </c>
      <c r="O201" s="161">
        <f>(INDEX($D$5:$G$20,MATCH(节奏预期!Z201,$C$5:$C$20,0),MATCH(SUBSTITUTE(O$5,"+",""),$D$4:$G$4,0))+IFERROR(INDEX($D$25:$G$25,MATCH(O$5,$D$24:$G$24,0)),0))*节奏预期!H201</f>
        <v>0</v>
      </c>
      <c r="P201" s="161">
        <f>(INDEX($D$5:$G$20,MATCH(节奏预期!AA201,$C$5:$C$20,0),MATCH(SUBSTITUTE(P$5,"+",""),$D$4:$G$4,0))+IFERROR(INDEX($D$25:$G$25,MATCH(P$5,$D$24:$G$24,0)),0))*节奏预期!I201</f>
        <v>0</v>
      </c>
      <c r="Q201" s="161">
        <f>(INDEX($D$5:$G$20,MATCH(节奏预期!AB201,$C$5:$C$20,0),MATCH(SUBSTITUTE(Q$5,"+",""),$D$4:$G$4,0))+IFERROR(INDEX($D$25:$G$25,MATCH(Q$5,$D$24:$G$24,0)),0))*节奏预期!J201</f>
        <v>2320000</v>
      </c>
      <c r="R201" s="155">
        <f t="shared" si="9"/>
        <v>2320000</v>
      </c>
    </row>
  </sheetData>
  <mergeCells count="7">
    <mergeCell ref="L164:Q164"/>
    <mergeCell ref="D3:G3"/>
    <mergeCell ref="L4:Q4"/>
    <mergeCell ref="L44:Q44"/>
    <mergeCell ref="L84:Q84"/>
    <mergeCell ref="L124:Q124"/>
    <mergeCell ref="D23:G23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B2:AI114"/>
  <sheetViews>
    <sheetView workbookViewId="0">
      <selection activeCell="U18" sqref="U18"/>
    </sheetView>
  </sheetViews>
  <sheetFormatPr defaultColWidth="9" defaultRowHeight="12" x14ac:dyDescent="0.15"/>
  <cols>
    <col min="1" max="7" width="9" style="1"/>
    <col min="8" max="11" width="9" style="3"/>
    <col min="12" max="12" width="9" style="1"/>
    <col min="13" max="13" width="9" style="3"/>
    <col min="14" max="16" width="9" style="1"/>
    <col min="17" max="21" width="9" style="3"/>
    <col min="22" max="25" width="9" style="3" customWidth="1"/>
    <col min="26" max="30" width="9" style="3"/>
    <col min="31" max="31" width="9" style="1"/>
    <col min="32" max="32" width="9" style="3"/>
    <col min="33" max="16384" width="9" style="1"/>
  </cols>
  <sheetData>
    <row r="2" spans="2:35" x14ac:dyDescent="0.15">
      <c r="B2" s="1" t="s">
        <v>18</v>
      </c>
      <c r="D2" s="1" t="s">
        <v>19</v>
      </c>
      <c r="E2" s="3"/>
      <c r="F2" s="3"/>
      <c r="G2" s="3"/>
      <c r="L2" s="3"/>
      <c r="N2" s="3"/>
      <c r="Q2" s="1"/>
      <c r="R2" s="1"/>
      <c r="AE2" s="3"/>
      <c r="AG2" s="3"/>
    </row>
    <row r="3" spans="2:35" x14ac:dyDescent="0.15">
      <c r="E3" s="3"/>
      <c r="F3" s="3"/>
      <c r="G3" s="3"/>
      <c r="J3" s="218" t="s">
        <v>54</v>
      </c>
      <c r="K3" s="218"/>
      <c r="L3" s="218"/>
      <c r="M3" s="218"/>
      <c r="N3" s="218"/>
      <c r="Q3" s="1"/>
      <c r="R3" s="1"/>
      <c r="S3" s="1"/>
      <c r="AE3" s="3"/>
      <c r="AG3" s="3"/>
    </row>
    <row r="4" spans="2:35" x14ac:dyDescent="0.15">
      <c r="E4" s="3"/>
      <c r="F4" s="3"/>
      <c r="G4" s="3"/>
      <c r="I4" s="3" t="s">
        <v>57</v>
      </c>
      <c r="J4" s="3" t="s">
        <v>42</v>
      </c>
      <c r="K4" s="3" t="s">
        <v>46</v>
      </c>
      <c r="L4" s="3" t="s">
        <v>47</v>
      </c>
      <c r="M4" s="3" t="s">
        <v>48</v>
      </c>
      <c r="N4" s="3" t="s">
        <v>49</v>
      </c>
      <c r="P4" s="1" t="s">
        <v>55</v>
      </c>
      <c r="Q4" s="1" t="s">
        <v>56</v>
      </c>
      <c r="R4" s="1"/>
      <c r="S4" s="1" t="s">
        <v>38</v>
      </c>
      <c r="T4" s="3" t="s">
        <v>100</v>
      </c>
      <c r="U4" s="3" t="s">
        <v>95</v>
      </c>
      <c r="V4" s="218" t="s">
        <v>98</v>
      </c>
      <c r="W4" s="218"/>
      <c r="X4" s="218"/>
      <c r="Y4" s="218"/>
      <c r="Z4" s="218" t="s">
        <v>101</v>
      </c>
      <c r="AA4" s="218"/>
      <c r="AB4" s="218"/>
      <c r="AC4" s="218"/>
      <c r="AD4" s="3" t="s">
        <v>99</v>
      </c>
      <c r="AE4" s="3" t="s">
        <v>114</v>
      </c>
      <c r="AG4" s="3" t="s">
        <v>58</v>
      </c>
      <c r="AH4" s="1" t="s">
        <v>115</v>
      </c>
      <c r="AI4" s="1" t="s">
        <v>116</v>
      </c>
    </row>
    <row r="5" spans="2:35" x14ac:dyDescent="0.15">
      <c r="B5" s="1" t="s">
        <v>1</v>
      </c>
      <c r="C5" s="1" t="s">
        <v>2</v>
      </c>
      <c r="E5" s="3"/>
      <c r="F5" s="3"/>
      <c r="G5" s="3"/>
      <c r="I5" s="3">
        <v>1</v>
      </c>
      <c r="J5" s="3">
        <f t="shared" ref="J5:J36" si="0">IF($I5&lt;=C$27,C$28+C$29*$I5,"")</f>
        <v>15</v>
      </c>
      <c r="K5" s="3">
        <f t="shared" ref="K5:K36" si="1">IF($I5&lt;=D$27,D$28+D$29*$I5,"")</f>
        <v>30</v>
      </c>
      <c r="L5" s="3">
        <f t="shared" ref="L5:L36" si="2">IF($I5&lt;=E$27,E$28+E$29*$I5,"")</f>
        <v>45</v>
      </c>
      <c r="M5" s="3">
        <f t="shared" ref="M5:M36" si="3">IF($I5&lt;=F$27,F$28+F$29*$I5,"")</f>
        <v>60</v>
      </c>
      <c r="N5" s="3">
        <f t="shared" ref="N5:N36" si="4">IF($I5&lt;=G$27,G$28+G$29*$I5,"")</f>
        <v>75</v>
      </c>
      <c r="P5" s="1" t="s">
        <v>20</v>
      </c>
      <c r="Q5" s="1">
        <f>J24</f>
        <v>110</v>
      </c>
      <c r="R5" s="1"/>
      <c r="S5" s="3">
        <v>0</v>
      </c>
      <c r="T5" s="3">
        <v>0</v>
      </c>
      <c r="U5" s="3">
        <v>0</v>
      </c>
      <c r="AD5" s="3">
        <v>0</v>
      </c>
      <c r="AE5" s="3">
        <v>0</v>
      </c>
      <c r="AG5" s="3">
        <v>1</v>
      </c>
      <c r="AH5" s="1">
        <f>IF(AG5&lt;=$U$22,求节点($U$5:$U$22,$AD$5:$AD$22,AG5),$AD$22)</f>
        <v>36.666666666666664</v>
      </c>
      <c r="AI5" s="1">
        <f>IF(AG5&lt;=$U$22,求节点($U$5:$U$22,$AE$5:$AE$22,AG5),$AE$18)</f>
        <v>183.33333333333334</v>
      </c>
    </row>
    <row r="6" spans="2:35" x14ac:dyDescent="0.15">
      <c r="C6" s="1" t="s">
        <v>3</v>
      </c>
      <c r="E6" s="3"/>
      <c r="F6" s="3"/>
      <c r="G6" s="3"/>
      <c r="I6" s="3">
        <v>2</v>
      </c>
      <c r="J6" s="3">
        <f t="shared" si="0"/>
        <v>20</v>
      </c>
      <c r="K6" s="3">
        <f t="shared" si="1"/>
        <v>40</v>
      </c>
      <c r="L6" s="3">
        <f t="shared" si="2"/>
        <v>60</v>
      </c>
      <c r="M6" s="3">
        <f t="shared" si="3"/>
        <v>80</v>
      </c>
      <c r="N6" s="3">
        <f t="shared" si="4"/>
        <v>100</v>
      </c>
      <c r="P6" s="1" t="s">
        <v>21</v>
      </c>
      <c r="Q6" s="1">
        <f>K34</f>
        <v>320</v>
      </c>
      <c r="R6" s="1"/>
      <c r="S6" s="1" t="s">
        <v>20</v>
      </c>
      <c r="T6" s="3" t="s">
        <v>96</v>
      </c>
      <c r="U6" s="3">
        <v>3</v>
      </c>
      <c r="V6" s="3" t="s">
        <v>39</v>
      </c>
      <c r="W6" s="3">
        <v>1</v>
      </c>
      <c r="Z6" s="3" t="s">
        <v>39</v>
      </c>
      <c r="AA6" s="3">
        <v>5</v>
      </c>
      <c r="AD6" s="3">
        <v>110</v>
      </c>
      <c r="AE6" s="3">
        <v>550</v>
      </c>
      <c r="AG6" s="3">
        <v>2</v>
      </c>
      <c r="AH6" s="3">
        <f t="shared" ref="AH6:AH69" si="5">IF(AG6&lt;=$U$22,求节点($U$5:$U$22,$AD$5:$AD$22,AG6),$AD$22)</f>
        <v>73.333333333333329</v>
      </c>
      <c r="AI6" s="3">
        <f t="shared" ref="AI6:AI69" si="6">IF(AG6&lt;=$U$22,求节点($U$5:$U$22,$AE$5:$AE$22,AG6),$AE$18)</f>
        <v>366.66666666666669</v>
      </c>
    </row>
    <row r="7" spans="2:35" x14ac:dyDescent="0.15">
      <c r="C7" s="1" t="s">
        <v>4</v>
      </c>
      <c r="E7" s="3"/>
      <c r="F7" s="3"/>
      <c r="G7" s="3"/>
      <c r="I7" s="3">
        <v>3</v>
      </c>
      <c r="J7" s="3">
        <f t="shared" si="0"/>
        <v>25</v>
      </c>
      <c r="K7" s="3">
        <f t="shared" si="1"/>
        <v>50</v>
      </c>
      <c r="L7" s="3">
        <f t="shared" si="2"/>
        <v>75</v>
      </c>
      <c r="M7" s="3">
        <f t="shared" si="3"/>
        <v>100</v>
      </c>
      <c r="N7" s="3">
        <f t="shared" si="4"/>
        <v>125</v>
      </c>
      <c r="P7" s="1" t="s">
        <v>23</v>
      </c>
      <c r="Q7" s="1">
        <f>K44</f>
        <v>420</v>
      </c>
      <c r="R7" s="1"/>
      <c r="S7" s="1" t="s">
        <v>35</v>
      </c>
      <c r="T7" s="3" t="s">
        <v>97</v>
      </c>
      <c r="U7" s="3">
        <v>4</v>
      </c>
      <c r="V7" s="3" t="s">
        <v>39</v>
      </c>
      <c r="W7" s="3">
        <v>3</v>
      </c>
      <c r="Z7" s="3" t="s">
        <v>39</v>
      </c>
      <c r="AA7" s="3">
        <v>11</v>
      </c>
      <c r="AD7" s="3">
        <v>330</v>
      </c>
      <c r="AE7" s="3">
        <v>1210</v>
      </c>
      <c r="AG7" s="3">
        <v>3</v>
      </c>
      <c r="AH7" s="3">
        <f t="shared" si="5"/>
        <v>110</v>
      </c>
      <c r="AI7" s="3">
        <f t="shared" si="6"/>
        <v>550</v>
      </c>
    </row>
    <row r="8" spans="2:35" x14ac:dyDescent="0.15">
      <c r="E8" s="3"/>
      <c r="F8" s="3"/>
      <c r="G8" s="3"/>
      <c r="I8" s="3">
        <v>4</v>
      </c>
      <c r="J8" s="3">
        <f t="shared" si="0"/>
        <v>30</v>
      </c>
      <c r="K8" s="3">
        <f t="shared" si="1"/>
        <v>60</v>
      </c>
      <c r="L8" s="3">
        <f t="shared" si="2"/>
        <v>90</v>
      </c>
      <c r="M8" s="3">
        <f t="shared" si="3"/>
        <v>120</v>
      </c>
      <c r="N8" s="3">
        <f t="shared" si="4"/>
        <v>150</v>
      </c>
      <c r="P8" s="1" t="s">
        <v>0</v>
      </c>
      <c r="Q8" s="1">
        <f>L44</f>
        <v>630</v>
      </c>
      <c r="R8" s="1"/>
      <c r="S8" s="1" t="s">
        <v>37</v>
      </c>
      <c r="T8" s="3" t="s">
        <v>94</v>
      </c>
      <c r="U8" s="3">
        <v>8</v>
      </c>
      <c r="V8" s="3" t="s">
        <v>46</v>
      </c>
      <c r="W8" s="3">
        <v>1</v>
      </c>
      <c r="X8" s="3" t="s">
        <v>42</v>
      </c>
      <c r="Y8" s="3">
        <v>17</v>
      </c>
      <c r="Z8" s="3" t="s">
        <v>40</v>
      </c>
      <c r="AA8" s="3">
        <v>4</v>
      </c>
      <c r="AB8" s="3" t="s">
        <v>39</v>
      </c>
      <c r="AC8" s="3">
        <v>14</v>
      </c>
      <c r="AD8" s="3">
        <f t="shared" ref="AD8:AD22" si="7">IFERROR(INDEX($Q$5:$Q$20,MATCH(V8,$P$5:$P$20,0))*W8+INDEX($Q$5:$Q$20,MATCH(X8,$P$5:$P$20,0))*Y8,INDEX($Q$5:$Q$20,MATCH(V8,$P$5:$P$20,0))*W8)</f>
        <v>2190</v>
      </c>
      <c r="AE8" s="3">
        <f>IFERROR(INDEX($Q$5:$Q$20,MATCH(Z8,$P$5:$P$20,0))*AA8+INDEX($Q$5:$Q$20,MATCH(AB8,$P$5:$P$20,0))*AC8,INDEX($Q$5:$Q$20,MATCH(Z8,$P$5:$P$20,0))*AA8)</f>
        <v>2820</v>
      </c>
      <c r="AG8" s="3">
        <v>4</v>
      </c>
      <c r="AH8" s="3">
        <f t="shared" si="5"/>
        <v>330</v>
      </c>
      <c r="AI8" s="3">
        <f t="shared" si="6"/>
        <v>1210</v>
      </c>
    </row>
    <row r="9" spans="2:35" x14ac:dyDescent="0.15">
      <c r="B9" s="1" t="s">
        <v>5</v>
      </c>
      <c r="C9" s="1" t="s">
        <v>6</v>
      </c>
      <c r="E9" s="3"/>
      <c r="F9" s="3"/>
      <c r="G9" s="3"/>
      <c r="I9" s="3">
        <v>5</v>
      </c>
      <c r="J9" s="3">
        <f t="shared" si="0"/>
        <v>35</v>
      </c>
      <c r="K9" s="3">
        <f t="shared" si="1"/>
        <v>70</v>
      </c>
      <c r="L9" s="3">
        <f t="shared" si="2"/>
        <v>105</v>
      </c>
      <c r="M9" s="3">
        <f t="shared" si="3"/>
        <v>140</v>
      </c>
      <c r="N9" s="3">
        <f t="shared" si="4"/>
        <v>175</v>
      </c>
      <c r="P9" s="1" t="s">
        <v>24</v>
      </c>
      <c r="Q9" s="1">
        <f>L54</f>
        <v>780</v>
      </c>
      <c r="R9" s="1"/>
      <c r="S9" s="3" t="s">
        <v>36</v>
      </c>
      <c r="T9" s="3" t="s">
        <v>93</v>
      </c>
      <c r="U9" s="3">
        <v>14</v>
      </c>
      <c r="V9" s="3" t="s">
        <v>46</v>
      </c>
      <c r="W9" s="3">
        <v>3</v>
      </c>
      <c r="X9" s="3" t="s">
        <v>42</v>
      </c>
      <c r="Y9" s="3">
        <v>15</v>
      </c>
      <c r="Z9" s="3" t="s">
        <v>102</v>
      </c>
      <c r="AA9" s="3">
        <v>18</v>
      </c>
      <c r="AD9" s="3">
        <f t="shared" si="7"/>
        <v>2610</v>
      </c>
      <c r="AE9" s="3">
        <f t="shared" ref="AE9:AE18" si="8">IFERROR(INDEX($Q$5:$Q$20,MATCH(Z9,$P$5:$P$20,0))*AA9+INDEX($Q$5:$Q$20,MATCH(AB9,$P$5:$P$20,0))*AC9,INDEX($Q$5:$Q$20,MATCH(Z9,$P$5:$P$20,0))*AA9)</f>
        <v>7560</v>
      </c>
      <c r="AG9" s="3">
        <v>5</v>
      </c>
      <c r="AH9" s="3">
        <f t="shared" si="5"/>
        <v>795</v>
      </c>
      <c r="AI9" s="3">
        <f t="shared" si="6"/>
        <v>1612.5</v>
      </c>
    </row>
    <row r="10" spans="2:35" x14ac:dyDescent="0.15">
      <c r="C10" s="1" t="s">
        <v>7</v>
      </c>
      <c r="E10" s="3"/>
      <c r="F10" s="3"/>
      <c r="G10" s="3"/>
      <c r="I10" s="3">
        <v>6</v>
      </c>
      <c r="J10" s="3">
        <f t="shared" si="0"/>
        <v>40</v>
      </c>
      <c r="K10" s="3">
        <f t="shared" si="1"/>
        <v>80</v>
      </c>
      <c r="L10" s="3">
        <f t="shared" si="2"/>
        <v>120</v>
      </c>
      <c r="M10" s="3">
        <f t="shared" si="3"/>
        <v>160</v>
      </c>
      <c r="N10" s="3">
        <f t="shared" si="4"/>
        <v>200</v>
      </c>
      <c r="P10" s="1" t="s">
        <v>25</v>
      </c>
      <c r="Q10" s="1">
        <f>L64</f>
        <v>930</v>
      </c>
      <c r="R10" s="1"/>
      <c r="S10" s="3" t="s">
        <v>59</v>
      </c>
      <c r="T10" s="3" t="s">
        <v>72</v>
      </c>
      <c r="U10" s="3">
        <v>18</v>
      </c>
      <c r="V10" s="3" t="s">
        <v>47</v>
      </c>
      <c r="W10" s="3">
        <v>1</v>
      </c>
      <c r="X10" s="3" t="s">
        <v>46</v>
      </c>
      <c r="Y10" s="3">
        <v>17</v>
      </c>
      <c r="Z10" s="3" t="s">
        <v>103</v>
      </c>
      <c r="AA10" s="3">
        <v>14</v>
      </c>
      <c r="AB10" s="3" t="s">
        <v>102</v>
      </c>
      <c r="AC10" s="3">
        <v>4</v>
      </c>
      <c r="AD10" s="3">
        <f t="shared" si="7"/>
        <v>6070</v>
      </c>
      <c r="AE10" s="3">
        <f t="shared" si="8"/>
        <v>10500</v>
      </c>
      <c r="AG10" s="3">
        <v>6</v>
      </c>
      <c r="AH10" s="3">
        <f t="shared" si="5"/>
        <v>1260</v>
      </c>
      <c r="AI10" s="3">
        <f t="shared" si="6"/>
        <v>2015</v>
      </c>
    </row>
    <row r="11" spans="2:35" x14ac:dyDescent="0.15">
      <c r="E11" s="3"/>
      <c r="F11" s="3"/>
      <c r="G11" s="3"/>
      <c r="I11" s="3">
        <v>7</v>
      </c>
      <c r="J11" s="3">
        <f t="shared" si="0"/>
        <v>45</v>
      </c>
      <c r="K11" s="3">
        <f t="shared" si="1"/>
        <v>90</v>
      </c>
      <c r="L11" s="3">
        <f t="shared" si="2"/>
        <v>135</v>
      </c>
      <c r="M11" s="3">
        <f t="shared" si="3"/>
        <v>180</v>
      </c>
      <c r="N11" s="3">
        <f t="shared" si="4"/>
        <v>225</v>
      </c>
      <c r="P11" s="1" t="s">
        <v>22</v>
      </c>
      <c r="Q11" s="1">
        <f>M54</f>
        <v>1040</v>
      </c>
      <c r="R11" s="1"/>
      <c r="S11" s="3" t="s">
        <v>60</v>
      </c>
      <c r="T11" s="3" t="s">
        <v>73</v>
      </c>
      <c r="U11" s="3">
        <v>20</v>
      </c>
      <c r="V11" s="3" t="s">
        <v>47</v>
      </c>
      <c r="W11" s="3">
        <v>3</v>
      </c>
      <c r="X11" s="3" t="s">
        <v>46</v>
      </c>
      <c r="Y11" s="3">
        <v>15</v>
      </c>
      <c r="Z11" s="3" t="s">
        <v>105</v>
      </c>
      <c r="AA11" s="3">
        <v>5</v>
      </c>
      <c r="AB11" s="3" t="s">
        <v>104</v>
      </c>
      <c r="AC11" s="3">
        <v>13</v>
      </c>
      <c r="AD11" s="3">
        <f t="shared" si="7"/>
        <v>6690</v>
      </c>
      <c r="AE11" s="3">
        <f t="shared" si="8"/>
        <v>14790</v>
      </c>
      <c r="AG11" s="3">
        <v>7</v>
      </c>
      <c r="AH11" s="3">
        <f t="shared" si="5"/>
        <v>1725</v>
      </c>
      <c r="AI11" s="3">
        <f t="shared" si="6"/>
        <v>2417.5</v>
      </c>
    </row>
    <row r="12" spans="2:35" x14ac:dyDescent="0.15">
      <c r="B12" s="1" t="s">
        <v>8</v>
      </c>
      <c r="C12" s="1" t="s">
        <v>14</v>
      </c>
      <c r="E12" s="3"/>
      <c r="F12" s="3"/>
      <c r="G12" s="3"/>
      <c r="I12" s="3">
        <v>8</v>
      </c>
      <c r="J12" s="3">
        <f t="shared" si="0"/>
        <v>50</v>
      </c>
      <c r="K12" s="3">
        <f t="shared" si="1"/>
        <v>100</v>
      </c>
      <c r="L12" s="3">
        <f t="shared" si="2"/>
        <v>150</v>
      </c>
      <c r="M12" s="3">
        <f t="shared" si="3"/>
        <v>200</v>
      </c>
      <c r="N12" s="3">
        <f t="shared" si="4"/>
        <v>250</v>
      </c>
      <c r="P12" s="1" t="s">
        <v>26</v>
      </c>
      <c r="Q12" s="1">
        <f>M64</f>
        <v>1240</v>
      </c>
      <c r="R12" s="1"/>
      <c r="S12" s="3" t="s">
        <v>61</v>
      </c>
      <c r="T12" s="3" t="s">
        <v>74</v>
      </c>
      <c r="U12" s="3">
        <v>25</v>
      </c>
      <c r="V12" s="3" t="s">
        <v>47</v>
      </c>
      <c r="W12" s="3">
        <v>9</v>
      </c>
      <c r="X12" s="3" t="s">
        <v>85</v>
      </c>
      <c r="Y12" s="3">
        <v>9</v>
      </c>
      <c r="Z12" s="3" t="s">
        <v>105</v>
      </c>
      <c r="AA12" s="3">
        <v>18</v>
      </c>
      <c r="AD12" s="3">
        <f t="shared" si="7"/>
        <v>9450</v>
      </c>
      <c r="AE12" s="3">
        <f t="shared" si="8"/>
        <v>16740</v>
      </c>
      <c r="AG12" s="3">
        <v>8</v>
      </c>
      <c r="AH12" s="3">
        <f t="shared" si="5"/>
        <v>2190</v>
      </c>
      <c r="AI12" s="3">
        <f t="shared" si="6"/>
        <v>2820</v>
      </c>
    </row>
    <row r="13" spans="2:35" x14ac:dyDescent="0.15">
      <c r="C13" s="1" t="s">
        <v>9</v>
      </c>
      <c r="E13" s="3"/>
      <c r="F13" s="3"/>
      <c r="G13" s="3"/>
      <c r="I13" s="3">
        <v>9</v>
      </c>
      <c r="J13" s="3">
        <f t="shared" si="0"/>
        <v>55</v>
      </c>
      <c r="K13" s="3">
        <f t="shared" si="1"/>
        <v>110</v>
      </c>
      <c r="L13" s="3">
        <f t="shared" si="2"/>
        <v>165</v>
      </c>
      <c r="M13" s="3">
        <f t="shared" si="3"/>
        <v>220</v>
      </c>
      <c r="N13" s="3">
        <f t="shared" si="4"/>
        <v>275</v>
      </c>
      <c r="P13" s="1" t="s">
        <v>27</v>
      </c>
      <c r="Q13" s="1">
        <f>M74</f>
        <v>1440</v>
      </c>
      <c r="R13" s="1"/>
      <c r="S13" s="3" t="s">
        <v>62</v>
      </c>
      <c r="T13" s="3" t="s">
        <v>75</v>
      </c>
      <c r="U13" s="3">
        <v>30</v>
      </c>
      <c r="V13" s="3" t="s">
        <v>48</v>
      </c>
      <c r="W13" s="3">
        <v>1</v>
      </c>
      <c r="X13" s="3" t="s">
        <v>47</v>
      </c>
      <c r="Y13" s="3">
        <v>17</v>
      </c>
      <c r="Z13" s="3" t="s">
        <v>107</v>
      </c>
      <c r="AA13" s="3">
        <v>6</v>
      </c>
      <c r="AB13" s="3" t="s">
        <v>106</v>
      </c>
      <c r="AC13" s="3">
        <v>12</v>
      </c>
      <c r="AD13" s="3">
        <f t="shared" si="7"/>
        <v>11750</v>
      </c>
      <c r="AE13" s="3">
        <f t="shared" si="8"/>
        <v>19920</v>
      </c>
      <c r="AG13" s="3">
        <v>9</v>
      </c>
      <c r="AH13" s="3">
        <f t="shared" si="5"/>
        <v>2260</v>
      </c>
      <c r="AI13" s="3">
        <f t="shared" si="6"/>
        <v>3610</v>
      </c>
    </row>
    <row r="14" spans="2:35" x14ac:dyDescent="0.15">
      <c r="C14" s="1" t="s">
        <v>10</v>
      </c>
      <c r="E14" s="3"/>
      <c r="F14" s="3"/>
      <c r="G14" s="3"/>
      <c r="I14" s="3">
        <v>10</v>
      </c>
      <c r="J14" s="3">
        <f t="shared" si="0"/>
        <v>60</v>
      </c>
      <c r="K14" s="3">
        <f t="shared" si="1"/>
        <v>120</v>
      </c>
      <c r="L14" s="3">
        <f t="shared" si="2"/>
        <v>180</v>
      </c>
      <c r="M14" s="3">
        <f t="shared" si="3"/>
        <v>240</v>
      </c>
      <c r="N14" s="3">
        <f t="shared" si="4"/>
        <v>300</v>
      </c>
      <c r="P14" s="1" t="s">
        <v>28</v>
      </c>
      <c r="Q14" s="1">
        <f>M84</f>
        <v>1640</v>
      </c>
      <c r="R14" s="1"/>
      <c r="S14" s="3" t="s">
        <v>63</v>
      </c>
      <c r="T14" s="3" t="s">
        <v>76</v>
      </c>
      <c r="U14" s="3">
        <v>33</v>
      </c>
      <c r="V14" s="3" t="s">
        <v>48</v>
      </c>
      <c r="W14" s="3">
        <v>3</v>
      </c>
      <c r="X14" s="3" t="s">
        <v>86</v>
      </c>
      <c r="Y14" s="3">
        <v>15</v>
      </c>
      <c r="Z14" s="3" t="s">
        <v>109</v>
      </c>
      <c r="AA14" s="3">
        <v>5</v>
      </c>
      <c r="AB14" s="3" t="s">
        <v>108</v>
      </c>
      <c r="AC14" s="3">
        <v>13</v>
      </c>
      <c r="AD14" s="3">
        <f t="shared" si="7"/>
        <v>14820</v>
      </c>
      <c r="AE14" s="3">
        <f t="shared" si="8"/>
        <v>26920</v>
      </c>
      <c r="AG14" s="3">
        <v>10</v>
      </c>
      <c r="AH14" s="3">
        <f t="shared" si="5"/>
        <v>2330</v>
      </c>
      <c r="AI14" s="3">
        <f t="shared" si="6"/>
        <v>4400</v>
      </c>
    </row>
    <row r="15" spans="2:35" x14ac:dyDescent="0.15">
      <c r="C15" s="1" t="s">
        <v>11</v>
      </c>
      <c r="E15" s="3"/>
      <c r="F15" s="3"/>
      <c r="G15" s="3"/>
      <c r="I15" s="3">
        <v>11</v>
      </c>
      <c r="J15" s="3">
        <f t="shared" si="0"/>
        <v>65</v>
      </c>
      <c r="K15" s="3">
        <f t="shared" si="1"/>
        <v>130</v>
      </c>
      <c r="L15" s="3">
        <f t="shared" si="2"/>
        <v>195</v>
      </c>
      <c r="M15" s="3">
        <f t="shared" si="3"/>
        <v>260</v>
      </c>
      <c r="N15" s="3">
        <f t="shared" si="4"/>
        <v>325</v>
      </c>
      <c r="P15" s="1" t="s">
        <v>29</v>
      </c>
      <c r="Q15" s="1">
        <f>N64</f>
        <v>1550</v>
      </c>
      <c r="R15" s="1"/>
      <c r="S15" s="3" t="s">
        <v>64</v>
      </c>
      <c r="T15" s="3" t="s">
        <v>77</v>
      </c>
      <c r="U15" s="3">
        <v>40</v>
      </c>
      <c r="V15" s="3" t="s">
        <v>48</v>
      </c>
      <c r="W15" s="3">
        <v>9</v>
      </c>
      <c r="X15" s="3" t="s">
        <v>87</v>
      </c>
      <c r="Y15" s="3">
        <v>9</v>
      </c>
      <c r="Z15" s="3" t="s">
        <v>110</v>
      </c>
      <c r="AA15" s="3">
        <v>18</v>
      </c>
      <c r="AD15" s="3">
        <f t="shared" si="7"/>
        <v>17730</v>
      </c>
      <c r="AE15" s="3">
        <f t="shared" si="8"/>
        <v>29520</v>
      </c>
      <c r="AG15" s="3">
        <v>11</v>
      </c>
      <c r="AH15" s="3">
        <f t="shared" si="5"/>
        <v>2400</v>
      </c>
      <c r="AI15" s="3">
        <f t="shared" si="6"/>
        <v>5190</v>
      </c>
    </row>
    <row r="16" spans="2:35" x14ac:dyDescent="0.15">
      <c r="C16" s="1" t="s">
        <v>12</v>
      </c>
      <c r="E16" s="3"/>
      <c r="F16" s="3"/>
      <c r="G16" s="3"/>
      <c r="I16" s="3">
        <v>12</v>
      </c>
      <c r="J16" s="3">
        <f t="shared" si="0"/>
        <v>70</v>
      </c>
      <c r="K16" s="3">
        <f t="shared" si="1"/>
        <v>140</v>
      </c>
      <c r="L16" s="3">
        <f t="shared" si="2"/>
        <v>210</v>
      </c>
      <c r="M16" s="3">
        <f t="shared" si="3"/>
        <v>280</v>
      </c>
      <c r="N16" s="3">
        <f t="shared" si="4"/>
        <v>350</v>
      </c>
      <c r="P16" s="1" t="s">
        <v>30</v>
      </c>
      <c r="Q16" s="1">
        <f>N74</f>
        <v>1800</v>
      </c>
      <c r="R16" s="1"/>
      <c r="S16" s="3" t="s">
        <v>66</v>
      </c>
      <c r="T16" s="3" t="s">
        <v>79</v>
      </c>
      <c r="U16" s="3">
        <v>50</v>
      </c>
      <c r="V16" s="3" t="s">
        <v>49</v>
      </c>
      <c r="W16" s="3">
        <v>1</v>
      </c>
      <c r="X16" s="3" t="s">
        <v>88</v>
      </c>
      <c r="Y16" s="3">
        <v>17</v>
      </c>
      <c r="Z16" s="3" t="s">
        <v>111</v>
      </c>
      <c r="AA16" s="3">
        <v>11</v>
      </c>
      <c r="AB16" s="3" t="s">
        <v>112</v>
      </c>
      <c r="AC16" s="3">
        <v>7</v>
      </c>
      <c r="AD16" s="3">
        <f t="shared" si="7"/>
        <v>26030</v>
      </c>
      <c r="AE16" s="3">
        <f t="shared" si="8"/>
        <v>30650</v>
      </c>
      <c r="AG16" s="3">
        <v>12</v>
      </c>
      <c r="AH16" s="3">
        <f t="shared" si="5"/>
        <v>2470</v>
      </c>
      <c r="AI16" s="3">
        <f t="shared" si="6"/>
        <v>5980</v>
      </c>
    </row>
    <row r="17" spans="2:35" x14ac:dyDescent="0.15">
      <c r="C17" s="1" t="s">
        <v>13</v>
      </c>
      <c r="E17" s="3"/>
      <c r="F17" s="3"/>
      <c r="G17" s="3"/>
      <c r="I17" s="3">
        <v>13</v>
      </c>
      <c r="J17" s="3">
        <f t="shared" si="0"/>
        <v>75</v>
      </c>
      <c r="K17" s="3">
        <f t="shared" si="1"/>
        <v>150</v>
      </c>
      <c r="L17" s="3">
        <f t="shared" si="2"/>
        <v>225</v>
      </c>
      <c r="M17" s="3">
        <f t="shared" si="3"/>
        <v>300</v>
      </c>
      <c r="N17" s="3">
        <f t="shared" si="4"/>
        <v>375</v>
      </c>
      <c r="P17" s="1" t="s">
        <v>31</v>
      </c>
      <c r="Q17" s="1">
        <f>N84</f>
        <v>2050</v>
      </c>
      <c r="R17" s="1"/>
      <c r="S17" s="3" t="s">
        <v>67</v>
      </c>
      <c r="T17" s="3" t="s">
        <v>78</v>
      </c>
      <c r="U17" s="3">
        <v>53</v>
      </c>
      <c r="V17" s="3" t="s">
        <v>49</v>
      </c>
      <c r="W17" s="3">
        <v>3</v>
      </c>
      <c r="X17" s="3" t="s">
        <v>89</v>
      </c>
      <c r="Y17" s="3">
        <v>15</v>
      </c>
      <c r="Z17" s="3" t="s">
        <v>113</v>
      </c>
      <c r="AA17" s="3">
        <v>18</v>
      </c>
      <c r="AD17" s="3">
        <f t="shared" si="7"/>
        <v>29250</v>
      </c>
      <c r="AE17" s="3">
        <f t="shared" si="8"/>
        <v>45900</v>
      </c>
      <c r="AG17" s="3">
        <v>13</v>
      </c>
      <c r="AH17" s="3">
        <f t="shared" si="5"/>
        <v>2540</v>
      </c>
      <c r="AI17" s="3">
        <f t="shared" si="6"/>
        <v>6770</v>
      </c>
    </row>
    <row r="18" spans="2:35" x14ac:dyDescent="0.15">
      <c r="E18" s="3"/>
      <c r="F18" s="3"/>
      <c r="G18" s="3"/>
      <c r="I18" s="3">
        <v>14</v>
      </c>
      <c r="J18" s="3">
        <f t="shared" si="0"/>
        <v>80</v>
      </c>
      <c r="K18" s="3">
        <f t="shared" si="1"/>
        <v>160</v>
      </c>
      <c r="L18" s="3">
        <f t="shared" si="2"/>
        <v>240</v>
      </c>
      <c r="M18" s="3">
        <f t="shared" si="3"/>
        <v>320</v>
      </c>
      <c r="N18" s="3">
        <f t="shared" si="4"/>
        <v>400</v>
      </c>
      <c r="P18" s="1" t="s">
        <v>32</v>
      </c>
      <c r="Q18" s="1">
        <f>N94</f>
        <v>2300</v>
      </c>
      <c r="R18" s="1"/>
      <c r="S18" s="3" t="s">
        <v>65</v>
      </c>
      <c r="T18" s="3" t="s">
        <v>80</v>
      </c>
      <c r="U18" s="3">
        <v>59</v>
      </c>
      <c r="V18" s="3" t="s">
        <v>49</v>
      </c>
      <c r="W18" s="3">
        <v>9</v>
      </c>
      <c r="X18" s="3" t="s">
        <v>89</v>
      </c>
      <c r="Y18" s="3">
        <v>9</v>
      </c>
      <c r="Z18" s="3" t="s">
        <v>41</v>
      </c>
      <c r="AA18" s="3">
        <v>18</v>
      </c>
      <c r="AD18" s="3">
        <f t="shared" si="7"/>
        <v>28710</v>
      </c>
      <c r="AE18" s="3">
        <f t="shared" si="8"/>
        <v>50400</v>
      </c>
      <c r="AG18" s="3">
        <v>14</v>
      </c>
      <c r="AH18" s="3">
        <f t="shared" si="5"/>
        <v>2610</v>
      </c>
      <c r="AI18" s="3">
        <f t="shared" si="6"/>
        <v>7560</v>
      </c>
    </row>
    <row r="19" spans="2:35" x14ac:dyDescent="0.15">
      <c r="B19" s="1" t="s">
        <v>15</v>
      </c>
      <c r="C19" s="1" t="s">
        <v>16</v>
      </c>
      <c r="E19" s="3"/>
      <c r="F19" s="3"/>
      <c r="G19" s="3"/>
      <c r="I19" s="3">
        <v>15</v>
      </c>
      <c r="J19" s="3">
        <f t="shared" si="0"/>
        <v>85</v>
      </c>
      <c r="K19" s="3">
        <f t="shared" si="1"/>
        <v>170</v>
      </c>
      <c r="L19" s="3">
        <f t="shared" si="2"/>
        <v>255</v>
      </c>
      <c r="M19" s="3">
        <f t="shared" si="3"/>
        <v>340</v>
      </c>
      <c r="N19" s="3">
        <f t="shared" si="4"/>
        <v>425</v>
      </c>
      <c r="P19" s="1" t="s">
        <v>33</v>
      </c>
      <c r="Q19" s="1">
        <f>N104</f>
        <v>2550</v>
      </c>
      <c r="R19" s="1"/>
      <c r="S19" s="3" t="s">
        <v>68</v>
      </c>
      <c r="T19" s="3" t="s">
        <v>81</v>
      </c>
      <c r="U19" s="3">
        <v>65</v>
      </c>
      <c r="V19" s="3" t="s">
        <v>49</v>
      </c>
      <c r="W19" s="3">
        <v>18</v>
      </c>
      <c r="AD19" s="3">
        <f t="shared" si="7"/>
        <v>27900</v>
      </c>
      <c r="AE19" s="3">
        <f>AE18</f>
        <v>50400</v>
      </c>
      <c r="AG19" s="3">
        <v>15</v>
      </c>
      <c r="AH19" s="3">
        <f t="shared" si="5"/>
        <v>3475</v>
      </c>
      <c r="AI19" s="3">
        <f t="shared" si="6"/>
        <v>8295</v>
      </c>
    </row>
    <row r="20" spans="2:35" x14ac:dyDescent="0.15">
      <c r="C20" s="1" t="s">
        <v>17</v>
      </c>
      <c r="E20" s="3"/>
      <c r="F20" s="3"/>
      <c r="G20" s="3"/>
      <c r="I20" s="3">
        <v>16</v>
      </c>
      <c r="J20" s="3">
        <f t="shared" si="0"/>
        <v>90</v>
      </c>
      <c r="K20" s="3">
        <f t="shared" si="1"/>
        <v>180</v>
      </c>
      <c r="L20" s="3">
        <f t="shared" si="2"/>
        <v>270</v>
      </c>
      <c r="M20" s="3">
        <f t="shared" si="3"/>
        <v>360</v>
      </c>
      <c r="N20" s="3">
        <f t="shared" si="4"/>
        <v>450</v>
      </c>
      <c r="P20" s="1" t="s">
        <v>34</v>
      </c>
      <c r="Q20" s="1">
        <f>N114</f>
        <v>2800</v>
      </c>
      <c r="R20" s="1"/>
      <c r="S20" s="3" t="s">
        <v>69</v>
      </c>
      <c r="T20" s="3" t="s">
        <v>82</v>
      </c>
      <c r="U20" s="3">
        <v>71</v>
      </c>
      <c r="V20" s="3" t="s">
        <v>90</v>
      </c>
      <c r="W20" s="3">
        <v>18</v>
      </c>
      <c r="AD20" s="3">
        <f t="shared" si="7"/>
        <v>32400</v>
      </c>
      <c r="AE20" s="3">
        <f>AE19</f>
        <v>50400</v>
      </c>
      <c r="AG20" s="3">
        <v>16</v>
      </c>
      <c r="AH20" s="3">
        <f t="shared" si="5"/>
        <v>4340</v>
      </c>
      <c r="AI20" s="3">
        <f t="shared" si="6"/>
        <v>9030</v>
      </c>
    </row>
    <row r="21" spans="2:35" x14ac:dyDescent="0.15">
      <c r="E21" s="3"/>
      <c r="F21" s="3"/>
      <c r="G21" s="3"/>
      <c r="I21" s="3">
        <v>17</v>
      </c>
      <c r="J21" s="3">
        <f t="shared" si="0"/>
        <v>95</v>
      </c>
      <c r="K21" s="3">
        <f t="shared" si="1"/>
        <v>190</v>
      </c>
      <c r="L21" s="3">
        <f t="shared" si="2"/>
        <v>285</v>
      </c>
      <c r="M21" s="3">
        <f t="shared" si="3"/>
        <v>380</v>
      </c>
      <c r="N21" s="3">
        <f t="shared" si="4"/>
        <v>475</v>
      </c>
      <c r="Q21" s="1"/>
      <c r="R21" s="1"/>
      <c r="S21" s="3" t="s">
        <v>70</v>
      </c>
      <c r="T21" s="3" t="s">
        <v>83</v>
      </c>
      <c r="U21" s="3">
        <v>78</v>
      </c>
      <c r="V21" s="3" t="s">
        <v>91</v>
      </c>
      <c r="W21" s="3">
        <v>18</v>
      </c>
      <c r="AD21" s="3">
        <f t="shared" si="7"/>
        <v>41400</v>
      </c>
      <c r="AE21" s="3">
        <f>AE20</f>
        <v>50400</v>
      </c>
      <c r="AG21" s="3">
        <v>17</v>
      </c>
      <c r="AH21" s="3">
        <f t="shared" si="5"/>
        <v>5205</v>
      </c>
      <c r="AI21" s="3">
        <f t="shared" si="6"/>
        <v>9765</v>
      </c>
    </row>
    <row r="22" spans="2:35" x14ac:dyDescent="0.15">
      <c r="I22" s="3">
        <v>18</v>
      </c>
      <c r="J22" s="3">
        <f t="shared" si="0"/>
        <v>100</v>
      </c>
      <c r="K22" s="3">
        <f t="shared" si="1"/>
        <v>200</v>
      </c>
      <c r="L22" s="3">
        <f t="shared" si="2"/>
        <v>300</v>
      </c>
      <c r="M22" s="3">
        <f t="shared" si="3"/>
        <v>400</v>
      </c>
      <c r="N22" s="3">
        <f t="shared" si="4"/>
        <v>500</v>
      </c>
      <c r="S22" s="3" t="s">
        <v>71</v>
      </c>
      <c r="T22" s="3" t="s">
        <v>84</v>
      </c>
      <c r="U22" s="3">
        <v>83</v>
      </c>
      <c r="V22" s="3" t="s">
        <v>92</v>
      </c>
      <c r="W22" s="3">
        <v>18</v>
      </c>
      <c r="AD22" s="3">
        <f t="shared" si="7"/>
        <v>50400</v>
      </c>
      <c r="AE22" s="3">
        <f>AE21</f>
        <v>50400</v>
      </c>
      <c r="AG22" s="3">
        <v>18</v>
      </c>
      <c r="AH22" s="3">
        <f t="shared" si="5"/>
        <v>6070</v>
      </c>
      <c r="AI22" s="3">
        <f t="shared" si="6"/>
        <v>10500</v>
      </c>
    </row>
    <row r="23" spans="2:35" x14ac:dyDescent="0.15">
      <c r="I23" s="3">
        <v>19</v>
      </c>
      <c r="J23" s="3">
        <f t="shared" si="0"/>
        <v>105</v>
      </c>
      <c r="K23" s="3">
        <f t="shared" si="1"/>
        <v>210</v>
      </c>
      <c r="L23" s="3">
        <f t="shared" si="2"/>
        <v>315</v>
      </c>
      <c r="M23" s="3">
        <f t="shared" si="3"/>
        <v>420</v>
      </c>
      <c r="N23" s="3">
        <f t="shared" si="4"/>
        <v>525</v>
      </c>
      <c r="P23" s="3"/>
      <c r="AE23" s="3"/>
      <c r="AG23" s="3">
        <v>19</v>
      </c>
      <c r="AH23" s="3">
        <f t="shared" si="5"/>
        <v>6380</v>
      </c>
      <c r="AI23" s="3">
        <f t="shared" si="6"/>
        <v>12645</v>
      </c>
    </row>
    <row r="24" spans="2:35" x14ac:dyDescent="0.15">
      <c r="B24" s="2"/>
      <c r="C24" s="2"/>
      <c r="I24" s="3">
        <v>20</v>
      </c>
      <c r="J24" s="3">
        <f t="shared" si="0"/>
        <v>110</v>
      </c>
      <c r="K24" s="3">
        <f t="shared" si="1"/>
        <v>220</v>
      </c>
      <c r="L24" s="3">
        <f t="shared" si="2"/>
        <v>330</v>
      </c>
      <c r="M24" s="3">
        <f t="shared" si="3"/>
        <v>440</v>
      </c>
      <c r="N24" s="3">
        <f t="shared" si="4"/>
        <v>550</v>
      </c>
      <c r="P24" s="3"/>
      <c r="AE24" s="3"/>
      <c r="AG24" s="3">
        <v>20</v>
      </c>
      <c r="AH24" s="3">
        <f t="shared" si="5"/>
        <v>6690</v>
      </c>
      <c r="AI24" s="3">
        <f t="shared" si="6"/>
        <v>14790</v>
      </c>
    </row>
    <row r="25" spans="2:35" x14ac:dyDescent="0.15">
      <c r="B25" s="3" t="s">
        <v>43</v>
      </c>
      <c r="C25" s="3" t="s">
        <v>42</v>
      </c>
      <c r="D25" s="3" t="s">
        <v>46</v>
      </c>
      <c r="E25" s="3" t="s">
        <v>47</v>
      </c>
      <c r="F25" s="3" t="s">
        <v>48</v>
      </c>
      <c r="G25" s="3" t="s">
        <v>49</v>
      </c>
      <c r="I25" s="3">
        <v>21</v>
      </c>
      <c r="J25" s="3" t="str">
        <f t="shared" si="0"/>
        <v/>
      </c>
      <c r="K25" s="3">
        <f t="shared" si="1"/>
        <v>230</v>
      </c>
      <c r="L25" s="3">
        <f t="shared" si="2"/>
        <v>345</v>
      </c>
      <c r="M25" s="3">
        <f t="shared" si="3"/>
        <v>460</v>
      </c>
      <c r="N25" s="3">
        <f t="shared" si="4"/>
        <v>575</v>
      </c>
      <c r="P25" s="3"/>
      <c r="AE25" s="3"/>
      <c r="AG25" s="3">
        <v>21</v>
      </c>
      <c r="AH25" s="3">
        <f t="shared" si="5"/>
        <v>7242</v>
      </c>
      <c r="AI25" s="3">
        <f t="shared" si="6"/>
        <v>15180</v>
      </c>
    </row>
    <row r="26" spans="2:35" x14ac:dyDescent="0.15">
      <c r="B26" s="3" t="s">
        <v>53</v>
      </c>
      <c r="C26" s="3">
        <v>20</v>
      </c>
      <c r="D26" s="3">
        <v>30</v>
      </c>
      <c r="E26" s="3">
        <v>40</v>
      </c>
      <c r="F26" s="3">
        <v>50</v>
      </c>
      <c r="G26" s="3">
        <v>60</v>
      </c>
      <c r="I26" s="3">
        <v>22</v>
      </c>
      <c r="J26" s="3" t="str">
        <f t="shared" si="0"/>
        <v/>
      </c>
      <c r="K26" s="3">
        <f t="shared" si="1"/>
        <v>240</v>
      </c>
      <c r="L26" s="3">
        <f t="shared" si="2"/>
        <v>360</v>
      </c>
      <c r="M26" s="3">
        <f t="shared" si="3"/>
        <v>480</v>
      </c>
      <c r="N26" s="3">
        <f t="shared" si="4"/>
        <v>600</v>
      </c>
      <c r="P26" s="3"/>
      <c r="AE26" s="3"/>
      <c r="AG26" s="3">
        <v>22</v>
      </c>
      <c r="AH26" s="3">
        <f t="shared" si="5"/>
        <v>7794</v>
      </c>
      <c r="AI26" s="3">
        <f t="shared" si="6"/>
        <v>15570</v>
      </c>
    </row>
    <row r="27" spans="2:35" x14ac:dyDescent="0.15">
      <c r="B27" s="3" t="s">
        <v>52</v>
      </c>
      <c r="C27" s="3">
        <v>20</v>
      </c>
      <c r="D27" s="3">
        <v>40</v>
      </c>
      <c r="E27" s="3">
        <v>60</v>
      </c>
      <c r="F27" s="3">
        <v>80</v>
      </c>
      <c r="G27" s="3">
        <v>110</v>
      </c>
      <c r="I27" s="3">
        <v>23</v>
      </c>
      <c r="J27" s="3" t="str">
        <f t="shared" si="0"/>
        <v/>
      </c>
      <c r="K27" s="3">
        <f t="shared" si="1"/>
        <v>250</v>
      </c>
      <c r="L27" s="3">
        <f t="shared" si="2"/>
        <v>375</v>
      </c>
      <c r="M27" s="3">
        <f t="shared" si="3"/>
        <v>500</v>
      </c>
      <c r="N27" s="3">
        <f t="shared" si="4"/>
        <v>625</v>
      </c>
      <c r="P27" s="3"/>
      <c r="AE27" s="3"/>
      <c r="AG27" s="3">
        <v>23</v>
      </c>
      <c r="AH27" s="3">
        <f t="shared" si="5"/>
        <v>8346</v>
      </c>
      <c r="AI27" s="3">
        <f t="shared" si="6"/>
        <v>15960</v>
      </c>
    </row>
    <row r="28" spans="2:35" x14ac:dyDescent="0.15">
      <c r="B28" s="3" t="s">
        <v>44</v>
      </c>
      <c r="C28" s="3">
        <v>10</v>
      </c>
      <c r="D28" s="3">
        <v>20</v>
      </c>
      <c r="E28" s="3">
        <v>30</v>
      </c>
      <c r="F28" s="3">
        <v>40</v>
      </c>
      <c r="G28" s="3">
        <v>50</v>
      </c>
      <c r="I28" s="3">
        <v>24</v>
      </c>
      <c r="J28" s="3" t="str">
        <f t="shared" si="0"/>
        <v/>
      </c>
      <c r="K28" s="3">
        <f t="shared" si="1"/>
        <v>260</v>
      </c>
      <c r="L28" s="3">
        <f t="shared" si="2"/>
        <v>390</v>
      </c>
      <c r="M28" s="3">
        <f t="shared" si="3"/>
        <v>520</v>
      </c>
      <c r="N28" s="3">
        <f t="shared" si="4"/>
        <v>650</v>
      </c>
      <c r="AE28" s="3"/>
      <c r="AG28" s="3">
        <v>24</v>
      </c>
      <c r="AH28" s="3">
        <f t="shared" si="5"/>
        <v>8898</v>
      </c>
      <c r="AI28" s="3">
        <f t="shared" si="6"/>
        <v>16350</v>
      </c>
    </row>
    <row r="29" spans="2:35" x14ac:dyDescent="0.15">
      <c r="B29" s="3" t="s">
        <v>45</v>
      </c>
      <c r="C29" s="3">
        <v>5</v>
      </c>
      <c r="D29" s="3">
        <v>10</v>
      </c>
      <c r="E29" s="3">
        <v>15</v>
      </c>
      <c r="F29" s="3">
        <v>20</v>
      </c>
      <c r="G29" s="3">
        <v>25</v>
      </c>
      <c r="I29" s="3">
        <v>25</v>
      </c>
      <c r="J29" s="3" t="str">
        <f t="shared" si="0"/>
        <v/>
      </c>
      <c r="K29" s="3">
        <f t="shared" si="1"/>
        <v>270</v>
      </c>
      <c r="L29" s="3">
        <f t="shared" si="2"/>
        <v>405</v>
      </c>
      <c r="M29" s="3">
        <f t="shared" si="3"/>
        <v>540</v>
      </c>
      <c r="N29" s="3">
        <f t="shared" si="4"/>
        <v>675</v>
      </c>
      <c r="AG29" s="3">
        <v>25</v>
      </c>
      <c r="AH29" s="3">
        <f t="shared" si="5"/>
        <v>9450</v>
      </c>
      <c r="AI29" s="3">
        <f t="shared" si="6"/>
        <v>16740</v>
      </c>
    </row>
    <row r="30" spans="2:35" x14ac:dyDescent="0.15">
      <c r="B30" s="3" t="s">
        <v>51</v>
      </c>
      <c r="C30" s="3">
        <v>0</v>
      </c>
      <c r="D30" s="3">
        <v>1</v>
      </c>
      <c r="E30" s="3">
        <v>2</v>
      </c>
      <c r="F30" s="3">
        <v>3</v>
      </c>
      <c r="G30" s="3">
        <v>5</v>
      </c>
      <c r="I30" s="3">
        <v>26</v>
      </c>
      <c r="J30" s="3" t="str">
        <f t="shared" si="0"/>
        <v/>
      </c>
      <c r="K30" s="3">
        <f t="shared" si="1"/>
        <v>280</v>
      </c>
      <c r="L30" s="3">
        <f t="shared" si="2"/>
        <v>420</v>
      </c>
      <c r="M30" s="3">
        <f t="shared" si="3"/>
        <v>560</v>
      </c>
      <c r="N30" s="3">
        <f t="shared" si="4"/>
        <v>700</v>
      </c>
      <c r="AG30" s="3">
        <v>26</v>
      </c>
      <c r="AH30" s="3">
        <f t="shared" si="5"/>
        <v>9910</v>
      </c>
      <c r="AI30" s="3">
        <f t="shared" si="6"/>
        <v>17376</v>
      </c>
    </row>
    <row r="31" spans="2:35" x14ac:dyDescent="0.15">
      <c r="B31" s="3" t="s">
        <v>50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I31" s="3">
        <v>27</v>
      </c>
      <c r="J31" s="3" t="str">
        <f t="shared" si="0"/>
        <v/>
      </c>
      <c r="K31" s="3">
        <f t="shared" si="1"/>
        <v>290</v>
      </c>
      <c r="L31" s="3">
        <f t="shared" si="2"/>
        <v>435</v>
      </c>
      <c r="M31" s="3">
        <f t="shared" si="3"/>
        <v>580</v>
      </c>
      <c r="N31" s="3">
        <f t="shared" si="4"/>
        <v>725</v>
      </c>
      <c r="AG31" s="3">
        <v>27</v>
      </c>
      <c r="AH31" s="3">
        <f t="shared" si="5"/>
        <v>10370</v>
      </c>
      <c r="AI31" s="3">
        <f t="shared" si="6"/>
        <v>18012</v>
      </c>
    </row>
    <row r="32" spans="2:35" x14ac:dyDescent="0.15">
      <c r="B32" s="2"/>
      <c r="C32" s="2"/>
      <c r="D32" s="2"/>
      <c r="E32" s="2"/>
      <c r="F32" s="2"/>
      <c r="I32" s="3">
        <v>28</v>
      </c>
      <c r="J32" s="3" t="str">
        <f t="shared" si="0"/>
        <v/>
      </c>
      <c r="K32" s="3">
        <f t="shared" si="1"/>
        <v>300</v>
      </c>
      <c r="L32" s="3">
        <f t="shared" si="2"/>
        <v>450</v>
      </c>
      <c r="M32" s="3">
        <f t="shared" si="3"/>
        <v>600</v>
      </c>
      <c r="N32" s="3">
        <f t="shared" si="4"/>
        <v>750</v>
      </c>
      <c r="O32" s="4"/>
      <c r="AG32" s="3">
        <v>28</v>
      </c>
      <c r="AH32" s="3">
        <f t="shared" si="5"/>
        <v>10830</v>
      </c>
      <c r="AI32" s="3">
        <f t="shared" si="6"/>
        <v>18648</v>
      </c>
    </row>
    <row r="33" spans="2:35" x14ac:dyDescent="0.15">
      <c r="B33" s="2"/>
      <c r="C33" s="2"/>
      <c r="D33" s="2"/>
      <c r="E33" s="2"/>
      <c r="F33" s="2"/>
      <c r="I33" s="3">
        <v>29</v>
      </c>
      <c r="J33" s="3" t="str">
        <f t="shared" si="0"/>
        <v/>
      </c>
      <c r="K33" s="3">
        <f t="shared" si="1"/>
        <v>310</v>
      </c>
      <c r="L33" s="3">
        <f t="shared" si="2"/>
        <v>465</v>
      </c>
      <c r="M33" s="3">
        <f t="shared" si="3"/>
        <v>620</v>
      </c>
      <c r="N33" s="3">
        <f t="shared" si="4"/>
        <v>775</v>
      </c>
      <c r="O33" s="4"/>
      <c r="P33" s="3"/>
      <c r="AG33" s="3">
        <v>29</v>
      </c>
      <c r="AH33" s="3">
        <f t="shared" si="5"/>
        <v>11290</v>
      </c>
      <c r="AI33" s="3">
        <f t="shared" si="6"/>
        <v>19284</v>
      </c>
    </row>
    <row r="34" spans="2:35" x14ac:dyDescent="0.15">
      <c r="B34" s="2"/>
      <c r="C34" s="2"/>
      <c r="D34" s="2"/>
      <c r="E34" s="2"/>
      <c r="F34" s="2"/>
      <c r="I34" s="3">
        <v>30</v>
      </c>
      <c r="J34" s="3" t="str">
        <f t="shared" si="0"/>
        <v/>
      </c>
      <c r="K34" s="3">
        <f t="shared" si="1"/>
        <v>320</v>
      </c>
      <c r="L34" s="3">
        <f t="shared" si="2"/>
        <v>480</v>
      </c>
      <c r="M34" s="3">
        <f t="shared" si="3"/>
        <v>640</v>
      </c>
      <c r="N34" s="3">
        <f t="shared" si="4"/>
        <v>800</v>
      </c>
      <c r="O34" s="4"/>
      <c r="P34" s="3"/>
      <c r="AG34" s="3">
        <v>30</v>
      </c>
      <c r="AH34" s="3">
        <f t="shared" si="5"/>
        <v>11750</v>
      </c>
      <c r="AI34" s="3">
        <f t="shared" si="6"/>
        <v>19920</v>
      </c>
    </row>
    <row r="35" spans="2:35" x14ac:dyDescent="0.15">
      <c r="B35" s="2"/>
      <c r="C35" s="2"/>
      <c r="D35" s="2"/>
      <c r="E35" s="2"/>
      <c r="F35" s="2"/>
      <c r="I35" s="3">
        <v>31</v>
      </c>
      <c r="J35" s="3" t="str">
        <f t="shared" si="0"/>
        <v/>
      </c>
      <c r="K35" s="3">
        <f t="shared" si="1"/>
        <v>330</v>
      </c>
      <c r="L35" s="3">
        <f t="shared" si="2"/>
        <v>495</v>
      </c>
      <c r="M35" s="3">
        <f t="shared" si="3"/>
        <v>660</v>
      </c>
      <c r="N35" s="3">
        <f t="shared" si="4"/>
        <v>825</v>
      </c>
      <c r="O35" s="4"/>
      <c r="P35" s="3"/>
      <c r="AG35" s="3">
        <v>31</v>
      </c>
      <c r="AH35" s="3">
        <f t="shared" si="5"/>
        <v>12773.333333333334</v>
      </c>
      <c r="AI35" s="3">
        <f t="shared" si="6"/>
        <v>22253.333333333332</v>
      </c>
    </row>
    <row r="36" spans="2:35" x14ac:dyDescent="0.15">
      <c r="B36" s="2"/>
      <c r="C36" s="2"/>
      <c r="D36" s="2"/>
      <c r="E36" s="2"/>
      <c r="F36" s="2"/>
      <c r="I36" s="3">
        <v>32</v>
      </c>
      <c r="J36" s="3" t="str">
        <f t="shared" si="0"/>
        <v/>
      </c>
      <c r="K36" s="3">
        <f t="shared" si="1"/>
        <v>340</v>
      </c>
      <c r="L36" s="3">
        <f t="shared" si="2"/>
        <v>510</v>
      </c>
      <c r="M36" s="3">
        <f t="shared" si="3"/>
        <v>680</v>
      </c>
      <c r="N36" s="3">
        <f t="shared" si="4"/>
        <v>850</v>
      </c>
      <c r="O36" s="4"/>
      <c r="P36" s="3"/>
      <c r="AG36" s="3">
        <v>32</v>
      </c>
      <c r="AH36" s="3">
        <f t="shared" si="5"/>
        <v>13796.666666666666</v>
      </c>
      <c r="AI36" s="3">
        <f t="shared" si="6"/>
        <v>24586.666666666668</v>
      </c>
    </row>
    <row r="37" spans="2:35" x14ac:dyDescent="0.15">
      <c r="B37" s="2"/>
      <c r="C37" s="2"/>
      <c r="D37" s="2"/>
      <c r="E37" s="2"/>
      <c r="F37" s="2"/>
      <c r="I37" s="3">
        <v>33</v>
      </c>
      <c r="J37" s="3" t="str">
        <f t="shared" ref="J37:J68" si="9">IF($I37&lt;=C$27,C$28+C$29*$I37,"")</f>
        <v/>
      </c>
      <c r="K37" s="3">
        <f t="shared" ref="K37:K68" si="10">IF($I37&lt;=D$27,D$28+D$29*$I37,"")</f>
        <v>350</v>
      </c>
      <c r="L37" s="3">
        <f t="shared" ref="L37:L68" si="11">IF($I37&lt;=E$27,E$28+E$29*$I37,"")</f>
        <v>525</v>
      </c>
      <c r="M37" s="3">
        <f t="shared" ref="M37:M68" si="12">IF($I37&lt;=F$27,F$28+F$29*$I37,"")</f>
        <v>700</v>
      </c>
      <c r="N37" s="3">
        <f t="shared" ref="N37:N68" si="13">IF($I37&lt;=G$27,G$28+G$29*$I37,"")</f>
        <v>875</v>
      </c>
      <c r="O37" s="4"/>
      <c r="P37" s="3"/>
      <c r="AG37" s="3">
        <v>33</v>
      </c>
      <c r="AH37" s="3">
        <f t="shared" si="5"/>
        <v>14820</v>
      </c>
      <c r="AI37" s="3">
        <f t="shared" si="6"/>
        <v>26920</v>
      </c>
    </row>
    <row r="38" spans="2:35" x14ac:dyDescent="0.15">
      <c r="B38" s="2"/>
      <c r="C38" s="2"/>
      <c r="D38" s="2"/>
      <c r="E38" s="2"/>
      <c r="F38" s="2"/>
      <c r="I38" s="3">
        <v>34</v>
      </c>
      <c r="J38" s="3" t="str">
        <f t="shared" si="9"/>
        <v/>
      </c>
      <c r="K38" s="3">
        <f t="shared" si="10"/>
        <v>360</v>
      </c>
      <c r="L38" s="3">
        <f t="shared" si="11"/>
        <v>540</v>
      </c>
      <c r="M38" s="3">
        <f t="shared" si="12"/>
        <v>720</v>
      </c>
      <c r="N38" s="3">
        <f t="shared" si="13"/>
        <v>900</v>
      </c>
      <c r="O38" s="4"/>
      <c r="P38" s="3"/>
      <c r="AG38" s="3">
        <v>34</v>
      </c>
      <c r="AH38" s="3">
        <f t="shared" si="5"/>
        <v>15235.714285714286</v>
      </c>
      <c r="AI38" s="3">
        <f t="shared" si="6"/>
        <v>27291.428571428572</v>
      </c>
    </row>
    <row r="39" spans="2:35" x14ac:dyDescent="0.15">
      <c r="B39" s="2"/>
      <c r="C39" s="2"/>
      <c r="D39" s="2"/>
      <c r="E39" s="2"/>
      <c r="F39" s="2"/>
      <c r="I39" s="3">
        <v>35</v>
      </c>
      <c r="J39" s="3" t="str">
        <f t="shared" si="9"/>
        <v/>
      </c>
      <c r="K39" s="3">
        <f t="shared" si="10"/>
        <v>370</v>
      </c>
      <c r="L39" s="3">
        <f t="shared" si="11"/>
        <v>555</v>
      </c>
      <c r="M39" s="3">
        <f t="shared" si="12"/>
        <v>740</v>
      </c>
      <c r="N39" s="3">
        <f t="shared" si="13"/>
        <v>925</v>
      </c>
      <c r="O39" s="4"/>
      <c r="P39" s="3"/>
      <c r="AG39" s="3">
        <v>35</v>
      </c>
      <c r="AH39" s="3">
        <f t="shared" si="5"/>
        <v>15651.428571428571</v>
      </c>
      <c r="AI39" s="3">
        <f t="shared" si="6"/>
        <v>27662.857142857141</v>
      </c>
    </row>
    <row r="40" spans="2:35" x14ac:dyDescent="0.15">
      <c r="B40" s="2"/>
      <c r="C40" s="2"/>
      <c r="D40" s="2"/>
      <c r="E40" s="2"/>
      <c r="F40" s="2"/>
      <c r="I40" s="3">
        <v>36</v>
      </c>
      <c r="J40" s="3" t="str">
        <f t="shared" si="9"/>
        <v/>
      </c>
      <c r="K40" s="3">
        <f t="shared" si="10"/>
        <v>380</v>
      </c>
      <c r="L40" s="3">
        <f t="shared" si="11"/>
        <v>570</v>
      </c>
      <c r="M40" s="3">
        <f t="shared" si="12"/>
        <v>760</v>
      </c>
      <c r="N40" s="3">
        <f t="shared" si="13"/>
        <v>950</v>
      </c>
      <c r="O40" s="4"/>
      <c r="P40" s="3"/>
      <c r="AG40" s="3">
        <v>36</v>
      </c>
      <c r="AH40" s="3">
        <f t="shared" si="5"/>
        <v>16067.142857142857</v>
      </c>
      <c r="AI40" s="3">
        <f t="shared" si="6"/>
        <v>28034.285714285714</v>
      </c>
    </row>
    <row r="41" spans="2:35" x14ac:dyDescent="0.15">
      <c r="B41" s="2"/>
      <c r="C41" s="2"/>
      <c r="D41" s="2"/>
      <c r="E41" s="2"/>
      <c r="F41" s="2"/>
      <c r="I41" s="3">
        <v>37</v>
      </c>
      <c r="J41" s="3" t="str">
        <f t="shared" si="9"/>
        <v/>
      </c>
      <c r="K41" s="3">
        <f t="shared" si="10"/>
        <v>390</v>
      </c>
      <c r="L41" s="3">
        <f t="shared" si="11"/>
        <v>585</v>
      </c>
      <c r="M41" s="3">
        <f t="shared" si="12"/>
        <v>780</v>
      </c>
      <c r="N41" s="3">
        <f t="shared" si="13"/>
        <v>975</v>
      </c>
      <c r="O41" s="4"/>
      <c r="P41" s="3"/>
      <c r="AG41" s="3">
        <v>37</v>
      </c>
      <c r="AH41" s="3">
        <f t="shared" si="5"/>
        <v>16482.857142857141</v>
      </c>
      <c r="AI41" s="3">
        <f t="shared" si="6"/>
        <v>28405.714285714286</v>
      </c>
    </row>
    <row r="42" spans="2:35" x14ac:dyDescent="0.15">
      <c r="B42" s="2"/>
      <c r="C42" s="2"/>
      <c r="D42" s="2"/>
      <c r="E42" s="2"/>
      <c r="F42" s="2"/>
      <c r="I42" s="3">
        <v>38</v>
      </c>
      <c r="J42" s="3" t="str">
        <f t="shared" si="9"/>
        <v/>
      </c>
      <c r="K42" s="3">
        <f t="shared" si="10"/>
        <v>400</v>
      </c>
      <c r="L42" s="3">
        <f t="shared" si="11"/>
        <v>600</v>
      </c>
      <c r="M42" s="3">
        <f t="shared" si="12"/>
        <v>800</v>
      </c>
      <c r="N42" s="3">
        <f t="shared" si="13"/>
        <v>1000</v>
      </c>
      <c r="O42" s="4"/>
      <c r="P42" s="3"/>
      <c r="AG42" s="3">
        <v>38</v>
      </c>
      <c r="AH42" s="3">
        <f t="shared" si="5"/>
        <v>16898.571428571428</v>
      </c>
      <c r="AI42" s="3">
        <f t="shared" si="6"/>
        <v>28777.142857142859</v>
      </c>
    </row>
    <row r="43" spans="2:35" x14ac:dyDescent="0.15">
      <c r="I43" s="3">
        <v>39</v>
      </c>
      <c r="J43" s="3" t="str">
        <f t="shared" si="9"/>
        <v/>
      </c>
      <c r="K43" s="3">
        <f t="shared" si="10"/>
        <v>410</v>
      </c>
      <c r="L43" s="3">
        <f t="shared" si="11"/>
        <v>615</v>
      </c>
      <c r="M43" s="3">
        <f t="shared" si="12"/>
        <v>820</v>
      </c>
      <c r="N43" s="3">
        <f t="shared" si="13"/>
        <v>1025</v>
      </c>
      <c r="O43" s="4"/>
      <c r="P43" s="3"/>
      <c r="AG43" s="3">
        <v>39</v>
      </c>
      <c r="AH43" s="3">
        <f t="shared" si="5"/>
        <v>17314.285714285714</v>
      </c>
      <c r="AI43" s="3">
        <f t="shared" si="6"/>
        <v>29148.571428571428</v>
      </c>
    </row>
    <row r="44" spans="2:35" x14ac:dyDescent="0.15">
      <c r="I44" s="3">
        <v>40</v>
      </c>
      <c r="J44" s="3" t="str">
        <f t="shared" si="9"/>
        <v/>
      </c>
      <c r="K44" s="3">
        <f t="shared" si="10"/>
        <v>420</v>
      </c>
      <c r="L44" s="3">
        <f t="shared" si="11"/>
        <v>630</v>
      </c>
      <c r="M44" s="3">
        <f t="shared" si="12"/>
        <v>840</v>
      </c>
      <c r="N44" s="3">
        <f t="shared" si="13"/>
        <v>1050</v>
      </c>
      <c r="O44" s="4"/>
      <c r="P44" s="3"/>
      <c r="AG44" s="3">
        <v>40</v>
      </c>
      <c r="AH44" s="3">
        <f t="shared" si="5"/>
        <v>17730</v>
      </c>
      <c r="AI44" s="3">
        <f t="shared" si="6"/>
        <v>29520</v>
      </c>
    </row>
    <row r="45" spans="2:35" x14ac:dyDescent="0.15">
      <c r="I45" s="3">
        <v>41</v>
      </c>
      <c r="J45" s="3" t="str">
        <f t="shared" si="9"/>
        <v/>
      </c>
      <c r="K45" s="3" t="str">
        <f t="shared" si="10"/>
        <v/>
      </c>
      <c r="L45" s="3">
        <f t="shared" si="11"/>
        <v>645</v>
      </c>
      <c r="M45" s="3">
        <f t="shared" si="12"/>
        <v>860</v>
      </c>
      <c r="N45" s="3">
        <f t="shared" si="13"/>
        <v>1075</v>
      </c>
      <c r="O45" s="4"/>
      <c r="P45" s="3"/>
      <c r="AG45" s="3">
        <v>41</v>
      </c>
      <c r="AH45" s="3">
        <f t="shared" si="5"/>
        <v>18560</v>
      </c>
      <c r="AI45" s="3">
        <f t="shared" si="6"/>
        <v>29633</v>
      </c>
    </row>
    <row r="46" spans="2:35" x14ac:dyDescent="0.15">
      <c r="I46" s="3">
        <v>42</v>
      </c>
      <c r="J46" s="3" t="str">
        <f t="shared" si="9"/>
        <v/>
      </c>
      <c r="K46" s="3" t="str">
        <f t="shared" si="10"/>
        <v/>
      </c>
      <c r="L46" s="3">
        <f t="shared" si="11"/>
        <v>660</v>
      </c>
      <c r="M46" s="3">
        <f t="shared" si="12"/>
        <v>880</v>
      </c>
      <c r="N46" s="3">
        <f t="shared" si="13"/>
        <v>1100</v>
      </c>
      <c r="O46" s="4"/>
      <c r="P46" s="3"/>
      <c r="AG46" s="3">
        <v>42</v>
      </c>
      <c r="AH46" s="3">
        <f t="shared" si="5"/>
        <v>19390</v>
      </c>
      <c r="AI46" s="3">
        <f t="shared" si="6"/>
        <v>29746</v>
      </c>
    </row>
    <row r="47" spans="2:35" x14ac:dyDescent="0.15">
      <c r="I47" s="3">
        <v>43</v>
      </c>
      <c r="J47" s="3" t="str">
        <f t="shared" si="9"/>
        <v/>
      </c>
      <c r="K47" s="3" t="str">
        <f t="shared" si="10"/>
        <v/>
      </c>
      <c r="L47" s="3">
        <f t="shared" si="11"/>
        <v>675</v>
      </c>
      <c r="M47" s="3">
        <f t="shared" si="12"/>
        <v>900</v>
      </c>
      <c r="N47" s="3">
        <f t="shared" si="13"/>
        <v>1125</v>
      </c>
      <c r="P47" s="3"/>
      <c r="AG47" s="3">
        <v>43</v>
      </c>
      <c r="AH47" s="3">
        <f t="shared" si="5"/>
        <v>20220</v>
      </c>
      <c r="AI47" s="3">
        <f t="shared" si="6"/>
        <v>29859</v>
      </c>
    </row>
    <row r="48" spans="2:35" x14ac:dyDescent="0.15">
      <c r="I48" s="3">
        <v>44</v>
      </c>
      <c r="J48" s="3" t="str">
        <f t="shared" si="9"/>
        <v/>
      </c>
      <c r="K48" s="3" t="str">
        <f t="shared" si="10"/>
        <v/>
      </c>
      <c r="L48" s="3">
        <f t="shared" si="11"/>
        <v>690</v>
      </c>
      <c r="M48" s="3">
        <f t="shared" si="12"/>
        <v>920</v>
      </c>
      <c r="N48" s="3">
        <f t="shared" si="13"/>
        <v>1150</v>
      </c>
      <c r="P48" s="3"/>
      <c r="AG48" s="3">
        <v>44</v>
      </c>
      <c r="AH48" s="3">
        <f t="shared" si="5"/>
        <v>21050</v>
      </c>
      <c r="AI48" s="3">
        <f t="shared" si="6"/>
        <v>29972</v>
      </c>
    </row>
    <row r="49" spans="9:35" x14ac:dyDescent="0.15">
      <c r="I49" s="3">
        <v>45</v>
      </c>
      <c r="J49" s="3" t="str">
        <f t="shared" si="9"/>
        <v/>
      </c>
      <c r="K49" s="3" t="str">
        <f t="shared" si="10"/>
        <v/>
      </c>
      <c r="L49" s="3">
        <f t="shared" si="11"/>
        <v>705</v>
      </c>
      <c r="M49" s="3">
        <f t="shared" si="12"/>
        <v>940</v>
      </c>
      <c r="N49" s="3">
        <f t="shared" si="13"/>
        <v>1175</v>
      </c>
      <c r="P49" s="3"/>
      <c r="AG49" s="3">
        <v>45</v>
      </c>
      <c r="AH49" s="3">
        <f t="shared" si="5"/>
        <v>21880</v>
      </c>
      <c r="AI49" s="3">
        <f t="shared" si="6"/>
        <v>30085</v>
      </c>
    </row>
    <row r="50" spans="9:35" x14ac:dyDescent="0.15">
      <c r="I50" s="3">
        <v>46</v>
      </c>
      <c r="J50" s="3" t="str">
        <f t="shared" si="9"/>
        <v/>
      </c>
      <c r="K50" s="3" t="str">
        <f t="shared" si="10"/>
        <v/>
      </c>
      <c r="L50" s="3">
        <f t="shared" si="11"/>
        <v>720</v>
      </c>
      <c r="M50" s="3">
        <f t="shared" si="12"/>
        <v>960</v>
      </c>
      <c r="N50" s="3">
        <f t="shared" si="13"/>
        <v>1200</v>
      </c>
      <c r="P50" s="3"/>
      <c r="AG50" s="3">
        <v>46</v>
      </c>
      <c r="AH50" s="3">
        <f t="shared" si="5"/>
        <v>22710</v>
      </c>
      <c r="AI50" s="3">
        <f t="shared" si="6"/>
        <v>30198</v>
      </c>
    </row>
    <row r="51" spans="9:35" x14ac:dyDescent="0.15">
      <c r="I51" s="3">
        <v>47</v>
      </c>
      <c r="J51" s="3" t="str">
        <f t="shared" si="9"/>
        <v/>
      </c>
      <c r="K51" s="3" t="str">
        <f t="shared" si="10"/>
        <v/>
      </c>
      <c r="L51" s="3">
        <f t="shared" si="11"/>
        <v>735</v>
      </c>
      <c r="M51" s="3">
        <f t="shared" si="12"/>
        <v>980</v>
      </c>
      <c r="N51" s="3">
        <f t="shared" si="13"/>
        <v>1225</v>
      </c>
      <c r="P51" s="3"/>
      <c r="AG51" s="3">
        <v>47</v>
      </c>
      <c r="AH51" s="3">
        <f t="shared" si="5"/>
        <v>23540</v>
      </c>
      <c r="AI51" s="3">
        <f t="shared" si="6"/>
        <v>30311</v>
      </c>
    </row>
    <row r="52" spans="9:35" x14ac:dyDescent="0.15">
      <c r="I52" s="3">
        <v>48</v>
      </c>
      <c r="J52" s="3" t="str">
        <f t="shared" si="9"/>
        <v/>
      </c>
      <c r="K52" s="3" t="str">
        <f t="shared" si="10"/>
        <v/>
      </c>
      <c r="L52" s="3">
        <f t="shared" si="11"/>
        <v>750</v>
      </c>
      <c r="M52" s="3">
        <f t="shared" si="12"/>
        <v>1000</v>
      </c>
      <c r="N52" s="3">
        <f t="shared" si="13"/>
        <v>1250</v>
      </c>
      <c r="P52" s="3"/>
      <c r="AG52" s="3">
        <v>48</v>
      </c>
      <c r="AH52" s="3">
        <f t="shared" si="5"/>
        <v>24370</v>
      </c>
      <c r="AI52" s="3">
        <f t="shared" si="6"/>
        <v>30424</v>
      </c>
    </row>
    <row r="53" spans="9:35" x14ac:dyDescent="0.15">
      <c r="I53" s="3">
        <v>49</v>
      </c>
      <c r="J53" s="3" t="str">
        <f t="shared" si="9"/>
        <v/>
      </c>
      <c r="K53" s="3" t="str">
        <f t="shared" si="10"/>
        <v/>
      </c>
      <c r="L53" s="3">
        <f t="shared" si="11"/>
        <v>765</v>
      </c>
      <c r="M53" s="3">
        <f t="shared" si="12"/>
        <v>1020</v>
      </c>
      <c r="N53" s="3">
        <f t="shared" si="13"/>
        <v>1275</v>
      </c>
      <c r="P53" s="3"/>
      <c r="AG53" s="3">
        <v>49</v>
      </c>
      <c r="AH53" s="3">
        <f t="shared" si="5"/>
        <v>25200</v>
      </c>
      <c r="AI53" s="3">
        <f t="shared" si="6"/>
        <v>30537</v>
      </c>
    </row>
    <row r="54" spans="9:35" x14ac:dyDescent="0.15">
      <c r="I54" s="3">
        <v>50</v>
      </c>
      <c r="J54" s="3" t="str">
        <f t="shared" si="9"/>
        <v/>
      </c>
      <c r="K54" s="3" t="str">
        <f t="shared" si="10"/>
        <v/>
      </c>
      <c r="L54" s="3">
        <f t="shared" si="11"/>
        <v>780</v>
      </c>
      <c r="M54" s="3">
        <f t="shared" si="12"/>
        <v>1040</v>
      </c>
      <c r="N54" s="3">
        <f t="shared" si="13"/>
        <v>1300</v>
      </c>
      <c r="P54" s="3"/>
      <c r="AG54" s="3">
        <v>50</v>
      </c>
      <c r="AH54" s="3">
        <f t="shared" si="5"/>
        <v>26030</v>
      </c>
      <c r="AI54" s="3">
        <f t="shared" si="6"/>
        <v>30650</v>
      </c>
    </row>
    <row r="55" spans="9:35" x14ac:dyDescent="0.15">
      <c r="I55" s="3">
        <v>51</v>
      </c>
      <c r="J55" s="3" t="str">
        <f t="shared" si="9"/>
        <v/>
      </c>
      <c r="K55" s="3" t="str">
        <f t="shared" si="10"/>
        <v/>
      </c>
      <c r="L55" s="3">
        <f t="shared" si="11"/>
        <v>795</v>
      </c>
      <c r="M55" s="3">
        <f t="shared" si="12"/>
        <v>1060</v>
      </c>
      <c r="N55" s="3">
        <f t="shared" si="13"/>
        <v>1325</v>
      </c>
      <c r="P55" s="3"/>
      <c r="AG55" s="3">
        <v>51</v>
      </c>
      <c r="AH55" s="3">
        <f t="shared" si="5"/>
        <v>27103.333333333332</v>
      </c>
      <c r="AI55" s="3">
        <f t="shared" si="6"/>
        <v>35733.333333333336</v>
      </c>
    </row>
    <row r="56" spans="9:35" x14ac:dyDescent="0.15">
      <c r="I56" s="3">
        <v>52</v>
      </c>
      <c r="J56" s="3" t="str">
        <f t="shared" si="9"/>
        <v/>
      </c>
      <c r="K56" s="3" t="str">
        <f t="shared" si="10"/>
        <v/>
      </c>
      <c r="L56" s="3">
        <f t="shared" si="11"/>
        <v>810</v>
      </c>
      <c r="M56" s="3">
        <f t="shared" si="12"/>
        <v>1080</v>
      </c>
      <c r="N56" s="3">
        <f t="shared" si="13"/>
        <v>1350</v>
      </c>
      <c r="P56" s="3"/>
      <c r="AG56" s="3">
        <v>52</v>
      </c>
      <c r="AH56" s="3">
        <f t="shared" si="5"/>
        <v>28176.666666666668</v>
      </c>
      <c r="AI56" s="3">
        <f t="shared" si="6"/>
        <v>40816.666666666664</v>
      </c>
    </row>
    <row r="57" spans="9:35" x14ac:dyDescent="0.15">
      <c r="I57" s="3">
        <v>53</v>
      </c>
      <c r="J57" s="3" t="str">
        <f t="shared" si="9"/>
        <v/>
      </c>
      <c r="K57" s="3" t="str">
        <f t="shared" si="10"/>
        <v/>
      </c>
      <c r="L57" s="3">
        <f t="shared" si="11"/>
        <v>825</v>
      </c>
      <c r="M57" s="3">
        <f t="shared" si="12"/>
        <v>1100</v>
      </c>
      <c r="N57" s="3">
        <f t="shared" si="13"/>
        <v>1375</v>
      </c>
      <c r="AG57" s="3">
        <v>53</v>
      </c>
      <c r="AH57" s="3">
        <f t="shared" si="5"/>
        <v>29250</v>
      </c>
      <c r="AI57" s="3">
        <f t="shared" si="6"/>
        <v>45900</v>
      </c>
    </row>
    <row r="58" spans="9:35" x14ac:dyDescent="0.15">
      <c r="I58" s="3">
        <v>54</v>
      </c>
      <c r="J58" s="3" t="str">
        <f t="shared" si="9"/>
        <v/>
      </c>
      <c r="K58" s="3" t="str">
        <f t="shared" si="10"/>
        <v/>
      </c>
      <c r="L58" s="3">
        <f t="shared" si="11"/>
        <v>840</v>
      </c>
      <c r="M58" s="3">
        <f t="shared" si="12"/>
        <v>1120</v>
      </c>
      <c r="N58" s="3">
        <f t="shared" si="13"/>
        <v>1400</v>
      </c>
      <c r="AG58" s="3">
        <v>54</v>
      </c>
      <c r="AH58" s="3">
        <f t="shared" si="5"/>
        <v>29160</v>
      </c>
      <c r="AI58" s="3">
        <f t="shared" si="6"/>
        <v>46650</v>
      </c>
    </row>
    <row r="59" spans="9:35" x14ac:dyDescent="0.15">
      <c r="I59" s="3">
        <v>55</v>
      </c>
      <c r="J59" s="3" t="str">
        <f t="shared" si="9"/>
        <v/>
      </c>
      <c r="K59" s="3" t="str">
        <f t="shared" si="10"/>
        <v/>
      </c>
      <c r="L59" s="3">
        <f t="shared" si="11"/>
        <v>855</v>
      </c>
      <c r="M59" s="3">
        <f t="shared" si="12"/>
        <v>1140</v>
      </c>
      <c r="N59" s="3">
        <f t="shared" si="13"/>
        <v>1425</v>
      </c>
      <c r="AG59" s="3">
        <v>55</v>
      </c>
      <c r="AH59" s="3">
        <f t="shared" si="5"/>
        <v>29070</v>
      </c>
      <c r="AI59" s="3">
        <f t="shared" si="6"/>
        <v>47400</v>
      </c>
    </row>
    <row r="60" spans="9:35" x14ac:dyDescent="0.15">
      <c r="I60" s="3">
        <v>56</v>
      </c>
      <c r="J60" s="3" t="str">
        <f t="shared" si="9"/>
        <v/>
      </c>
      <c r="K60" s="3" t="str">
        <f t="shared" si="10"/>
        <v/>
      </c>
      <c r="L60" s="3">
        <f t="shared" si="11"/>
        <v>870</v>
      </c>
      <c r="M60" s="3">
        <f t="shared" si="12"/>
        <v>1160</v>
      </c>
      <c r="N60" s="3">
        <f t="shared" si="13"/>
        <v>1450</v>
      </c>
      <c r="AG60" s="3">
        <v>56</v>
      </c>
      <c r="AH60" s="3">
        <f t="shared" si="5"/>
        <v>28980</v>
      </c>
      <c r="AI60" s="3">
        <f t="shared" si="6"/>
        <v>48150</v>
      </c>
    </row>
    <row r="61" spans="9:35" x14ac:dyDescent="0.15">
      <c r="I61" s="3">
        <v>57</v>
      </c>
      <c r="J61" s="3" t="str">
        <f t="shared" si="9"/>
        <v/>
      </c>
      <c r="K61" s="3" t="str">
        <f t="shared" si="10"/>
        <v/>
      </c>
      <c r="L61" s="3">
        <f t="shared" si="11"/>
        <v>885</v>
      </c>
      <c r="M61" s="3">
        <f t="shared" si="12"/>
        <v>1180</v>
      </c>
      <c r="N61" s="3">
        <f t="shared" si="13"/>
        <v>1475</v>
      </c>
      <c r="AG61" s="3">
        <v>57</v>
      </c>
      <c r="AH61" s="3">
        <f t="shared" si="5"/>
        <v>28890</v>
      </c>
      <c r="AI61" s="3">
        <f t="shared" si="6"/>
        <v>48900</v>
      </c>
    </row>
    <row r="62" spans="9:35" x14ac:dyDescent="0.15">
      <c r="I62" s="3">
        <v>58</v>
      </c>
      <c r="J62" s="3" t="str">
        <f t="shared" si="9"/>
        <v/>
      </c>
      <c r="K62" s="3" t="str">
        <f t="shared" si="10"/>
        <v/>
      </c>
      <c r="L62" s="3">
        <f t="shared" si="11"/>
        <v>900</v>
      </c>
      <c r="M62" s="3">
        <f t="shared" si="12"/>
        <v>1200</v>
      </c>
      <c r="N62" s="3">
        <f t="shared" si="13"/>
        <v>1500</v>
      </c>
      <c r="AG62" s="3">
        <v>58</v>
      </c>
      <c r="AH62" s="3">
        <f t="shared" si="5"/>
        <v>28800</v>
      </c>
      <c r="AI62" s="3">
        <f t="shared" si="6"/>
        <v>49650</v>
      </c>
    </row>
    <row r="63" spans="9:35" x14ac:dyDescent="0.15">
      <c r="I63" s="3">
        <v>59</v>
      </c>
      <c r="J63" s="3" t="str">
        <f t="shared" si="9"/>
        <v/>
      </c>
      <c r="K63" s="3" t="str">
        <f t="shared" si="10"/>
        <v/>
      </c>
      <c r="L63" s="3">
        <f t="shared" si="11"/>
        <v>915</v>
      </c>
      <c r="M63" s="3">
        <f t="shared" si="12"/>
        <v>1220</v>
      </c>
      <c r="N63" s="3">
        <f t="shared" si="13"/>
        <v>1525</v>
      </c>
      <c r="AG63" s="3">
        <v>59</v>
      </c>
      <c r="AH63" s="3">
        <f t="shared" si="5"/>
        <v>28710</v>
      </c>
      <c r="AI63" s="3">
        <f t="shared" si="6"/>
        <v>50400</v>
      </c>
    </row>
    <row r="64" spans="9:35" x14ac:dyDescent="0.15">
      <c r="I64" s="3">
        <v>60</v>
      </c>
      <c r="J64" s="3" t="str">
        <f t="shared" si="9"/>
        <v/>
      </c>
      <c r="K64" s="3" t="str">
        <f t="shared" si="10"/>
        <v/>
      </c>
      <c r="L64" s="3">
        <f t="shared" si="11"/>
        <v>930</v>
      </c>
      <c r="M64" s="3">
        <f t="shared" si="12"/>
        <v>1240</v>
      </c>
      <c r="N64" s="3">
        <f t="shared" si="13"/>
        <v>1550</v>
      </c>
      <c r="AG64" s="3">
        <v>60</v>
      </c>
      <c r="AH64" s="3">
        <f t="shared" si="5"/>
        <v>28575</v>
      </c>
      <c r="AI64" s="3">
        <f t="shared" si="6"/>
        <v>50400</v>
      </c>
    </row>
    <row r="65" spans="9:35" x14ac:dyDescent="0.15">
      <c r="I65" s="3">
        <v>61</v>
      </c>
      <c r="J65" s="3" t="str">
        <f t="shared" si="9"/>
        <v/>
      </c>
      <c r="K65" s="3" t="str">
        <f t="shared" si="10"/>
        <v/>
      </c>
      <c r="L65" s="3" t="str">
        <f t="shared" si="11"/>
        <v/>
      </c>
      <c r="M65" s="3">
        <f t="shared" si="12"/>
        <v>1260</v>
      </c>
      <c r="N65" s="3">
        <f t="shared" si="13"/>
        <v>1575</v>
      </c>
      <c r="AG65" s="3">
        <v>61</v>
      </c>
      <c r="AH65" s="3">
        <f t="shared" si="5"/>
        <v>28440</v>
      </c>
      <c r="AI65" s="3">
        <f t="shared" si="6"/>
        <v>50400</v>
      </c>
    </row>
    <row r="66" spans="9:35" x14ac:dyDescent="0.15">
      <c r="I66" s="3">
        <v>62</v>
      </c>
      <c r="J66" s="3" t="str">
        <f t="shared" si="9"/>
        <v/>
      </c>
      <c r="K66" s="3" t="str">
        <f t="shared" si="10"/>
        <v/>
      </c>
      <c r="L66" s="3" t="str">
        <f t="shared" si="11"/>
        <v/>
      </c>
      <c r="M66" s="3">
        <f t="shared" si="12"/>
        <v>1280</v>
      </c>
      <c r="N66" s="3">
        <f t="shared" si="13"/>
        <v>1600</v>
      </c>
      <c r="AG66" s="3">
        <v>62</v>
      </c>
      <c r="AH66" s="3">
        <f t="shared" si="5"/>
        <v>28305</v>
      </c>
      <c r="AI66" s="3">
        <f t="shared" si="6"/>
        <v>50400</v>
      </c>
    </row>
    <row r="67" spans="9:35" x14ac:dyDescent="0.15">
      <c r="I67" s="3">
        <v>63</v>
      </c>
      <c r="J67" s="3" t="str">
        <f t="shared" si="9"/>
        <v/>
      </c>
      <c r="K67" s="3" t="str">
        <f t="shared" si="10"/>
        <v/>
      </c>
      <c r="L67" s="3" t="str">
        <f t="shared" si="11"/>
        <v/>
      </c>
      <c r="M67" s="3">
        <f t="shared" si="12"/>
        <v>1300</v>
      </c>
      <c r="N67" s="3">
        <f t="shared" si="13"/>
        <v>1625</v>
      </c>
      <c r="AG67" s="3">
        <v>63</v>
      </c>
      <c r="AH67" s="3">
        <f t="shared" si="5"/>
        <v>28170</v>
      </c>
      <c r="AI67" s="3">
        <f t="shared" si="6"/>
        <v>50400</v>
      </c>
    </row>
    <row r="68" spans="9:35" x14ac:dyDescent="0.15">
      <c r="I68" s="3">
        <v>64</v>
      </c>
      <c r="J68" s="3" t="str">
        <f t="shared" si="9"/>
        <v/>
      </c>
      <c r="K68" s="3" t="str">
        <f t="shared" si="10"/>
        <v/>
      </c>
      <c r="L68" s="3" t="str">
        <f t="shared" si="11"/>
        <v/>
      </c>
      <c r="M68" s="3">
        <f t="shared" si="12"/>
        <v>1320</v>
      </c>
      <c r="N68" s="3">
        <f t="shared" si="13"/>
        <v>1650</v>
      </c>
      <c r="AG68" s="3">
        <v>64</v>
      </c>
      <c r="AH68" s="3">
        <f t="shared" si="5"/>
        <v>28035</v>
      </c>
      <c r="AI68" s="3">
        <f t="shared" si="6"/>
        <v>50400</v>
      </c>
    </row>
    <row r="69" spans="9:35" x14ac:dyDescent="0.15">
      <c r="I69" s="3">
        <v>65</v>
      </c>
      <c r="J69" s="3" t="str">
        <f t="shared" ref="J69:J100" si="14">IF($I69&lt;=C$27,C$28+C$29*$I69,"")</f>
        <v/>
      </c>
      <c r="K69" s="3" t="str">
        <f t="shared" ref="K69:K100" si="15">IF($I69&lt;=D$27,D$28+D$29*$I69,"")</f>
        <v/>
      </c>
      <c r="L69" s="3" t="str">
        <f t="shared" ref="L69:L100" si="16">IF($I69&lt;=E$27,E$28+E$29*$I69,"")</f>
        <v/>
      </c>
      <c r="M69" s="3">
        <f t="shared" ref="M69:M100" si="17">IF($I69&lt;=F$27,F$28+F$29*$I69,"")</f>
        <v>1340</v>
      </c>
      <c r="N69" s="3">
        <f t="shared" ref="N69:N100" si="18">IF($I69&lt;=G$27,G$28+G$29*$I69,"")</f>
        <v>1675</v>
      </c>
      <c r="AG69" s="3">
        <v>65</v>
      </c>
      <c r="AH69" s="3">
        <f t="shared" si="5"/>
        <v>27900</v>
      </c>
      <c r="AI69" s="3">
        <f t="shared" si="6"/>
        <v>50400</v>
      </c>
    </row>
    <row r="70" spans="9:35" x14ac:dyDescent="0.15">
      <c r="I70" s="3">
        <v>66</v>
      </c>
      <c r="J70" s="3" t="str">
        <f t="shared" si="14"/>
        <v/>
      </c>
      <c r="K70" s="3" t="str">
        <f t="shared" si="15"/>
        <v/>
      </c>
      <c r="L70" s="3" t="str">
        <f t="shared" si="16"/>
        <v/>
      </c>
      <c r="M70" s="3">
        <f t="shared" si="17"/>
        <v>1360</v>
      </c>
      <c r="N70" s="3">
        <f t="shared" si="18"/>
        <v>1700</v>
      </c>
      <c r="AG70" s="3">
        <v>66</v>
      </c>
      <c r="AH70" s="3">
        <f t="shared" ref="AH70:AH114" si="19">IF(AG70&lt;=$U$22,求节点($U$5:$U$22,$AD$5:$AD$22,AG70),$AD$22)</f>
        <v>28650</v>
      </c>
      <c r="AI70" s="3">
        <f t="shared" ref="AI70:AI114" si="20">IF(AG70&lt;=$U$22,求节点($U$5:$U$22,$AE$5:$AE$22,AG70),$AE$18)</f>
        <v>50400</v>
      </c>
    </row>
    <row r="71" spans="9:35" x14ac:dyDescent="0.15">
      <c r="I71" s="3">
        <v>67</v>
      </c>
      <c r="J71" s="3" t="str">
        <f t="shared" si="14"/>
        <v/>
      </c>
      <c r="K71" s="3" t="str">
        <f t="shared" si="15"/>
        <v/>
      </c>
      <c r="L71" s="3" t="str">
        <f t="shared" si="16"/>
        <v/>
      </c>
      <c r="M71" s="3">
        <f t="shared" si="17"/>
        <v>1380</v>
      </c>
      <c r="N71" s="3">
        <f t="shared" si="18"/>
        <v>1725</v>
      </c>
      <c r="AG71" s="3">
        <v>67</v>
      </c>
      <c r="AH71" s="3">
        <f t="shared" si="19"/>
        <v>29400</v>
      </c>
      <c r="AI71" s="3">
        <f t="shared" si="20"/>
        <v>50400</v>
      </c>
    </row>
    <row r="72" spans="9:35" x14ac:dyDescent="0.15">
      <c r="I72" s="3">
        <v>68</v>
      </c>
      <c r="J72" s="3" t="str">
        <f t="shared" si="14"/>
        <v/>
      </c>
      <c r="K72" s="3" t="str">
        <f t="shared" si="15"/>
        <v/>
      </c>
      <c r="L72" s="3" t="str">
        <f t="shared" si="16"/>
        <v/>
      </c>
      <c r="M72" s="3">
        <f t="shared" si="17"/>
        <v>1400</v>
      </c>
      <c r="N72" s="3">
        <f t="shared" si="18"/>
        <v>1750</v>
      </c>
      <c r="AG72" s="3">
        <v>68</v>
      </c>
      <c r="AH72" s="3">
        <f t="shared" si="19"/>
        <v>30150</v>
      </c>
      <c r="AI72" s="3">
        <f t="shared" si="20"/>
        <v>50400</v>
      </c>
    </row>
    <row r="73" spans="9:35" x14ac:dyDescent="0.15">
      <c r="I73" s="3">
        <v>69</v>
      </c>
      <c r="J73" s="3" t="str">
        <f t="shared" si="14"/>
        <v/>
      </c>
      <c r="K73" s="3" t="str">
        <f t="shared" si="15"/>
        <v/>
      </c>
      <c r="L73" s="3" t="str">
        <f t="shared" si="16"/>
        <v/>
      </c>
      <c r="M73" s="3">
        <f t="shared" si="17"/>
        <v>1420</v>
      </c>
      <c r="N73" s="3">
        <f t="shared" si="18"/>
        <v>1775</v>
      </c>
      <c r="AG73" s="3">
        <v>69</v>
      </c>
      <c r="AH73" s="3">
        <f t="shared" si="19"/>
        <v>30900</v>
      </c>
      <c r="AI73" s="3">
        <f t="shared" si="20"/>
        <v>50400</v>
      </c>
    </row>
    <row r="74" spans="9:35" x14ac:dyDescent="0.15">
      <c r="I74" s="3">
        <v>70</v>
      </c>
      <c r="J74" s="3" t="str">
        <f t="shared" si="14"/>
        <v/>
      </c>
      <c r="K74" s="3" t="str">
        <f t="shared" si="15"/>
        <v/>
      </c>
      <c r="L74" s="3" t="str">
        <f t="shared" si="16"/>
        <v/>
      </c>
      <c r="M74" s="3">
        <f t="shared" si="17"/>
        <v>1440</v>
      </c>
      <c r="N74" s="3">
        <f t="shared" si="18"/>
        <v>1800</v>
      </c>
      <c r="AG74" s="3">
        <v>70</v>
      </c>
      <c r="AH74" s="3">
        <f t="shared" si="19"/>
        <v>31650</v>
      </c>
      <c r="AI74" s="3">
        <f t="shared" si="20"/>
        <v>50400</v>
      </c>
    </row>
    <row r="75" spans="9:35" x14ac:dyDescent="0.15">
      <c r="I75" s="3">
        <v>71</v>
      </c>
      <c r="J75" s="3" t="str">
        <f t="shared" si="14"/>
        <v/>
      </c>
      <c r="K75" s="3" t="str">
        <f t="shared" si="15"/>
        <v/>
      </c>
      <c r="L75" s="3" t="str">
        <f t="shared" si="16"/>
        <v/>
      </c>
      <c r="M75" s="3">
        <f t="shared" si="17"/>
        <v>1460</v>
      </c>
      <c r="N75" s="3">
        <f t="shared" si="18"/>
        <v>1825</v>
      </c>
      <c r="AG75" s="3">
        <v>71</v>
      </c>
      <c r="AH75" s="3">
        <f t="shared" si="19"/>
        <v>32400</v>
      </c>
      <c r="AI75" s="3">
        <f t="shared" si="20"/>
        <v>50400</v>
      </c>
    </row>
    <row r="76" spans="9:35" x14ac:dyDescent="0.15">
      <c r="I76" s="3">
        <v>72</v>
      </c>
      <c r="J76" s="3" t="str">
        <f t="shared" si="14"/>
        <v/>
      </c>
      <c r="K76" s="3" t="str">
        <f t="shared" si="15"/>
        <v/>
      </c>
      <c r="L76" s="3" t="str">
        <f t="shared" si="16"/>
        <v/>
      </c>
      <c r="M76" s="3">
        <f t="shared" si="17"/>
        <v>1480</v>
      </c>
      <c r="N76" s="3">
        <f t="shared" si="18"/>
        <v>1850</v>
      </c>
      <c r="AG76" s="3">
        <v>72</v>
      </c>
      <c r="AH76" s="3">
        <f t="shared" si="19"/>
        <v>33685.714285714283</v>
      </c>
      <c r="AI76" s="3">
        <f t="shared" si="20"/>
        <v>50400</v>
      </c>
    </row>
    <row r="77" spans="9:35" x14ac:dyDescent="0.15">
      <c r="I77" s="3">
        <v>73</v>
      </c>
      <c r="J77" s="3" t="str">
        <f t="shared" si="14"/>
        <v/>
      </c>
      <c r="K77" s="3" t="str">
        <f t="shared" si="15"/>
        <v/>
      </c>
      <c r="L77" s="3" t="str">
        <f t="shared" si="16"/>
        <v/>
      </c>
      <c r="M77" s="3">
        <f t="shared" si="17"/>
        <v>1500</v>
      </c>
      <c r="N77" s="3">
        <f t="shared" si="18"/>
        <v>1875</v>
      </c>
      <c r="AG77" s="3">
        <v>73</v>
      </c>
      <c r="AH77" s="3">
        <f t="shared" si="19"/>
        <v>34971.428571428572</v>
      </c>
      <c r="AI77" s="3">
        <f t="shared" si="20"/>
        <v>50400</v>
      </c>
    </row>
    <row r="78" spans="9:35" x14ac:dyDescent="0.15">
      <c r="I78" s="3">
        <v>74</v>
      </c>
      <c r="J78" s="3" t="str">
        <f t="shared" si="14"/>
        <v/>
      </c>
      <c r="K78" s="3" t="str">
        <f t="shared" si="15"/>
        <v/>
      </c>
      <c r="L78" s="3" t="str">
        <f t="shared" si="16"/>
        <v/>
      </c>
      <c r="M78" s="3">
        <f t="shared" si="17"/>
        <v>1520</v>
      </c>
      <c r="N78" s="3">
        <f t="shared" si="18"/>
        <v>1900</v>
      </c>
      <c r="AG78" s="3">
        <v>74</v>
      </c>
      <c r="AH78" s="3">
        <f t="shared" si="19"/>
        <v>36257.142857142855</v>
      </c>
      <c r="AI78" s="3">
        <f t="shared" si="20"/>
        <v>50400</v>
      </c>
    </row>
    <row r="79" spans="9:35" x14ac:dyDescent="0.15">
      <c r="I79" s="3">
        <v>75</v>
      </c>
      <c r="J79" s="3" t="str">
        <f t="shared" si="14"/>
        <v/>
      </c>
      <c r="K79" s="3" t="str">
        <f t="shared" si="15"/>
        <v/>
      </c>
      <c r="L79" s="3" t="str">
        <f t="shared" si="16"/>
        <v/>
      </c>
      <c r="M79" s="3">
        <f t="shared" si="17"/>
        <v>1540</v>
      </c>
      <c r="N79" s="3">
        <f t="shared" si="18"/>
        <v>1925</v>
      </c>
      <c r="AG79" s="3">
        <v>75</v>
      </c>
      <c r="AH79" s="3">
        <f t="shared" si="19"/>
        <v>37542.857142857145</v>
      </c>
      <c r="AI79" s="3">
        <f t="shared" si="20"/>
        <v>50400</v>
      </c>
    </row>
    <row r="80" spans="9:35" x14ac:dyDescent="0.15">
      <c r="I80" s="3">
        <v>76</v>
      </c>
      <c r="J80" s="3" t="str">
        <f t="shared" si="14"/>
        <v/>
      </c>
      <c r="K80" s="3" t="str">
        <f t="shared" si="15"/>
        <v/>
      </c>
      <c r="L80" s="3" t="str">
        <f t="shared" si="16"/>
        <v/>
      </c>
      <c r="M80" s="3">
        <f t="shared" si="17"/>
        <v>1560</v>
      </c>
      <c r="N80" s="3">
        <f t="shared" si="18"/>
        <v>1950</v>
      </c>
      <c r="AG80" s="3">
        <v>76</v>
      </c>
      <c r="AH80" s="3">
        <f t="shared" si="19"/>
        <v>38828.571428571428</v>
      </c>
      <c r="AI80" s="3">
        <f t="shared" si="20"/>
        <v>50400</v>
      </c>
    </row>
    <row r="81" spans="9:35" x14ac:dyDescent="0.15">
      <c r="I81" s="3">
        <v>77</v>
      </c>
      <c r="J81" s="3" t="str">
        <f t="shared" si="14"/>
        <v/>
      </c>
      <c r="K81" s="3" t="str">
        <f t="shared" si="15"/>
        <v/>
      </c>
      <c r="L81" s="3" t="str">
        <f t="shared" si="16"/>
        <v/>
      </c>
      <c r="M81" s="3">
        <f t="shared" si="17"/>
        <v>1580</v>
      </c>
      <c r="N81" s="3">
        <f t="shared" si="18"/>
        <v>1975</v>
      </c>
      <c r="AG81" s="3">
        <v>77</v>
      </c>
      <c r="AH81" s="3">
        <f t="shared" si="19"/>
        <v>40114.285714285717</v>
      </c>
      <c r="AI81" s="3">
        <f t="shared" si="20"/>
        <v>50400</v>
      </c>
    </row>
    <row r="82" spans="9:35" x14ac:dyDescent="0.15">
      <c r="I82" s="3">
        <v>78</v>
      </c>
      <c r="J82" s="3" t="str">
        <f t="shared" si="14"/>
        <v/>
      </c>
      <c r="K82" s="3" t="str">
        <f t="shared" si="15"/>
        <v/>
      </c>
      <c r="L82" s="3" t="str">
        <f t="shared" si="16"/>
        <v/>
      </c>
      <c r="M82" s="3">
        <f t="shared" si="17"/>
        <v>1600</v>
      </c>
      <c r="N82" s="3">
        <f t="shared" si="18"/>
        <v>2000</v>
      </c>
      <c r="AG82" s="3">
        <v>78</v>
      </c>
      <c r="AH82" s="3">
        <f t="shared" si="19"/>
        <v>41400</v>
      </c>
      <c r="AI82" s="3">
        <f t="shared" si="20"/>
        <v>50400</v>
      </c>
    </row>
    <row r="83" spans="9:35" x14ac:dyDescent="0.15">
      <c r="I83" s="3">
        <v>79</v>
      </c>
      <c r="J83" s="3" t="str">
        <f t="shared" si="14"/>
        <v/>
      </c>
      <c r="K83" s="3" t="str">
        <f t="shared" si="15"/>
        <v/>
      </c>
      <c r="L83" s="3" t="str">
        <f t="shared" si="16"/>
        <v/>
      </c>
      <c r="M83" s="3">
        <f t="shared" si="17"/>
        <v>1620</v>
      </c>
      <c r="N83" s="3">
        <f t="shared" si="18"/>
        <v>2025</v>
      </c>
      <c r="AG83" s="3">
        <v>79</v>
      </c>
      <c r="AH83" s="3">
        <f t="shared" si="19"/>
        <v>43200</v>
      </c>
      <c r="AI83" s="3">
        <f t="shared" si="20"/>
        <v>50400</v>
      </c>
    </row>
    <row r="84" spans="9:35" x14ac:dyDescent="0.15">
      <c r="I84" s="3">
        <v>80</v>
      </c>
      <c r="J84" s="3" t="str">
        <f t="shared" si="14"/>
        <v/>
      </c>
      <c r="K84" s="3" t="str">
        <f t="shared" si="15"/>
        <v/>
      </c>
      <c r="L84" s="3" t="str">
        <f t="shared" si="16"/>
        <v/>
      </c>
      <c r="M84" s="3">
        <f t="shared" si="17"/>
        <v>1640</v>
      </c>
      <c r="N84" s="3">
        <f t="shared" si="18"/>
        <v>2050</v>
      </c>
      <c r="AG84" s="3">
        <v>80</v>
      </c>
      <c r="AH84" s="3">
        <f t="shared" si="19"/>
        <v>45000</v>
      </c>
      <c r="AI84" s="3">
        <f t="shared" si="20"/>
        <v>50400</v>
      </c>
    </row>
    <row r="85" spans="9:35" x14ac:dyDescent="0.15">
      <c r="I85" s="3">
        <v>81</v>
      </c>
      <c r="J85" s="3" t="str">
        <f t="shared" si="14"/>
        <v/>
      </c>
      <c r="K85" s="3" t="str">
        <f t="shared" si="15"/>
        <v/>
      </c>
      <c r="L85" s="3" t="str">
        <f t="shared" si="16"/>
        <v/>
      </c>
      <c r="M85" s="3" t="str">
        <f t="shared" si="17"/>
        <v/>
      </c>
      <c r="N85" s="3">
        <f t="shared" si="18"/>
        <v>2075</v>
      </c>
      <c r="AG85" s="3">
        <v>81</v>
      </c>
      <c r="AH85" s="3">
        <f t="shared" si="19"/>
        <v>46800</v>
      </c>
      <c r="AI85" s="3">
        <f t="shared" si="20"/>
        <v>50400</v>
      </c>
    </row>
    <row r="86" spans="9:35" x14ac:dyDescent="0.15">
      <c r="I86" s="3">
        <v>82</v>
      </c>
      <c r="J86" s="3" t="str">
        <f t="shared" si="14"/>
        <v/>
      </c>
      <c r="K86" s="3" t="str">
        <f t="shared" si="15"/>
        <v/>
      </c>
      <c r="L86" s="3" t="str">
        <f t="shared" si="16"/>
        <v/>
      </c>
      <c r="M86" s="3" t="str">
        <f t="shared" si="17"/>
        <v/>
      </c>
      <c r="N86" s="3">
        <f t="shared" si="18"/>
        <v>2100</v>
      </c>
      <c r="AG86" s="3">
        <v>82</v>
      </c>
      <c r="AH86" s="3">
        <f t="shared" si="19"/>
        <v>48600</v>
      </c>
      <c r="AI86" s="3">
        <f t="shared" si="20"/>
        <v>50400</v>
      </c>
    </row>
    <row r="87" spans="9:35" x14ac:dyDescent="0.15">
      <c r="I87" s="3">
        <v>83</v>
      </c>
      <c r="J87" s="3" t="str">
        <f t="shared" si="14"/>
        <v/>
      </c>
      <c r="K87" s="3" t="str">
        <f t="shared" si="15"/>
        <v/>
      </c>
      <c r="L87" s="3" t="str">
        <f t="shared" si="16"/>
        <v/>
      </c>
      <c r="M87" s="3" t="str">
        <f t="shared" si="17"/>
        <v/>
      </c>
      <c r="N87" s="3">
        <f t="shared" si="18"/>
        <v>2125</v>
      </c>
      <c r="AG87" s="3">
        <v>83</v>
      </c>
      <c r="AH87" s="3">
        <f t="shared" si="19"/>
        <v>50400</v>
      </c>
      <c r="AI87" s="3">
        <f t="shared" si="20"/>
        <v>50400</v>
      </c>
    </row>
    <row r="88" spans="9:35" x14ac:dyDescent="0.15">
      <c r="I88" s="3">
        <v>84</v>
      </c>
      <c r="J88" s="3" t="str">
        <f t="shared" si="14"/>
        <v/>
      </c>
      <c r="K88" s="3" t="str">
        <f t="shared" si="15"/>
        <v/>
      </c>
      <c r="L88" s="3" t="str">
        <f t="shared" si="16"/>
        <v/>
      </c>
      <c r="M88" s="3" t="str">
        <f t="shared" si="17"/>
        <v/>
      </c>
      <c r="N88" s="3">
        <f t="shared" si="18"/>
        <v>2150</v>
      </c>
      <c r="AG88" s="3">
        <v>84</v>
      </c>
      <c r="AH88" s="3">
        <f t="shared" si="19"/>
        <v>50400</v>
      </c>
      <c r="AI88" s="3">
        <f t="shared" si="20"/>
        <v>50400</v>
      </c>
    </row>
    <row r="89" spans="9:35" x14ac:dyDescent="0.15">
      <c r="I89" s="3">
        <v>85</v>
      </c>
      <c r="J89" s="3" t="str">
        <f t="shared" si="14"/>
        <v/>
      </c>
      <c r="K89" s="3" t="str">
        <f t="shared" si="15"/>
        <v/>
      </c>
      <c r="L89" s="3" t="str">
        <f t="shared" si="16"/>
        <v/>
      </c>
      <c r="M89" s="3" t="str">
        <f t="shared" si="17"/>
        <v/>
      </c>
      <c r="N89" s="3">
        <f t="shared" si="18"/>
        <v>2175</v>
      </c>
      <c r="AG89" s="3">
        <v>85</v>
      </c>
      <c r="AH89" s="3">
        <f t="shared" si="19"/>
        <v>50400</v>
      </c>
      <c r="AI89" s="3">
        <f t="shared" si="20"/>
        <v>50400</v>
      </c>
    </row>
    <row r="90" spans="9:35" x14ac:dyDescent="0.15">
      <c r="I90" s="3">
        <v>86</v>
      </c>
      <c r="J90" s="3" t="str">
        <f t="shared" si="14"/>
        <v/>
      </c>
      <c r="K90" s="3" t="str">
        <f t="shared" si="15"/>
        <v/>
      </c>
      <c r="L90" s="3" t="str">
        <f t="shared" si="16"/>
        <v/>
      </c>
      <c r="M90" s="3" t="str">
        <f t="shared" si="17"/>
        <v/>
      </c>
      <c r="N90" s="3">
        <f t="shared" si="18"/>
        <v>2200</v>
      </c>
      <c r="AG90" s="3">
        <v>86</v>
      </c>
      <c r="AH90" s="3">
        <f t="shared" si="19"/>
        <v>50400</v>
      </c>
      <c r="AI90" s="3">
        <f t="shared" si="20"/>
        <v>50400</v>
      </c>
    </row>
    <row r="91" spans="9:35" x14ac:dyDescent="0.15">
      <c r="I91" s="3">
        <v>87</v>
      </c>
      <c r="J91" s="3" t="str">
        <f t="shared" si="14"/>
        <v/>
      </c>
      <c r="K91" s="3" t="str">
        <f t="shared" si="15"/>
        <v/>
      </c>
      <c r="L91" s="3" t="str">
        <f t="shared" si="16"/>
        <v/>
      </c>
      <c r="M91" s="3" t="str">
        <f t="shared" si="17"/>
        <v/>
      </c>
      <c r="N91" s="3">
        <f t="shared" si="18"/>
        <v>2225</v>
      </c>
      <c r="AG91" s="3">
        <v>87</v>
      </c>
      <c r="AH91" s="3">
        <f t="shared" si="19"/>
        <v>50400</v>
      </c>
      <c r="AI91" s="3">
        <f t="shared" si="20"/>
        <v>50400</v>
      </c>
    </row>
    <row r="92" spans="9:35" x14ac:dyDescent="0.15">
      <c r="I92" s="3">
        <v>88</v>
      </c>
      <c r="J92" s="3" t="str">
        <f t="shared" si="14"/>
        <v/>
      </c>
      <c r="K92" s="3" t="str">
        <f t="shared" si="15"/>
        <v/>
      </c>
      <c r="L92" s="3" t="str">
        <f t="shared" si="16"/>
        <v/>
      </c>
      <c r="M92" s="3" t="str">
        <f t="shared" si="17"/>
        <v/>
      </c>
      <c r="N92" s="3">
        <f t="shared" si="18"/>
        <v>2250</v>
      </c>
      <c r="AG92" s="3">
        <v>88</v>
      </c>
      <c r="AH92" s="3">
        <f t="shared" si="19"/>
        <v>50400</v>
      </c>
      <c r="AI92" s="3">
        <f t="shared" si="20"/>
        <v>50400</v>
      </c>
    </row>
    <row r="93" spans="9:35" x14ac:dyDescent="0.15">
      <c r="I93" s="3">
        <v>89</v>
      </c>
      <c r="J93" s="3" t="str">
        <f t="shared" si="14"/>
        <v/>
      </c>
      <c r="K93" s="3" t="str">
        <f t="shared" si="15"/>
        <v/>
      </c>
      <c r="L93" s="3" t="str">
        <f t="shared" si="16"/>
        <v/>
      </c>
      <c r="M93" s="3" t="str">
        <f t="shared" si="17"/>
        <v/>
      </c>
      <c r="N93" s="3">
        <f t="shared" si="18"/>
        <v>2275</v>
      </c>
      <c r="AG93" s="3">
        <v>89</v>
      </c>
      <c r="AH93" s="3">
        <f t="shared" si="19"/>
        <v>50400</v>
      </c>
      <c r="AI93" s="3">
        <f t="shared" si="20"/>
        <v>50400</v>
      </c>
    </row>
    <row r="94" spans="9:35" x14ac:dyDescent="0.15">
      <c r="I94" s="3">
        <v>90</v>
      </c>
      <c r="J94" s="3" t="str">
        <f t="shared" si="14"/>
        <v/>
      </c>
      <c r="K94" s="3" t="str">
        <f t="shared" si="15"/>
        <v/>
      </c>
      <c r="L94" s="3" t="str">
        <f t="shared" si="16"/>
        <v/>
      </c>
      <c r="M94" s="3" t="str">
        <f t="shared" si="17"/>
        <v/>
      </c>
      <c r="N94" s="3">
        <f t="shared" si="18"/>
        <v>2300</v>
      </c>
      <c r="AG94" s="3">
        <v>90</v>
      </c>
      <c r="AH94" s="3">
        <f t="shared" si="19"/>
        <v>50400</v>
      </c>
      <c r="AI94" s="3">
        <f t="shared" si="20"/>
        <v>50400</v>
      </c>
    </row>
    <row r="95" spans="9:35" x14ac:dyDescent="0.15">
      <c r="I95" s="3">
        <v>91</v>
      </c>
      <c r="J95" s="3" t="str">
        <f t="shared" si="14"/>
        <v/>
      </c>
      <c r="K95" s="3" t="str">
        <f t="shared" si="15"/>
        <v/>
      </c>
      <c r="L95" s="3" t="str">
        <f t="shared" si="16"/>
        <v/>
      </c>
      <c r="M95" s="3" t="str">
        <f t="shared" si="17"/>
        <v/>
      </c>
      <c r="N95" s="3">
        <f t="shared" si="18"/>
        <v>2325</v>
      </c>
      <c r="AG95" s="3">
        <v>91</v>
      </c>
      <c r="AH95" s="3">
        <f t="shared" si="19"/>
        <v>50400</v>
      </c>
      <c r="AI95" s="3">
        <f t="shared" si="20"/>
        <v>50400</v>
      </c>
    </row>
    <row r="96" spans="9:35" x14ac:dyDescent="0.15">
      <c r="I96" s="3">
        <v>92</v>
      </c>
      <c r="J96" s="3" t="str">
        <f t="shared" si="14"/>
        <v/>
      </c>
      <c r="K96" s="3" t="str">
        <f t="shared" si="15"/>
        <v/>
      </c>
      <c r="L96" s="3" t="str">
        <f t="shared" si="16"/>
        <v/>
      </c>
      <c r="M96" s="3" t="str">
        <f t="shared" si="17"/>
        <v/>
      </c>
      <c r="N96" s="3">
        <f t="shared" si="18"/>
        <v>2350</v>
      </c>
      <c r="AG96" s="3">
        <v>92</v>
      </c>
      <c r="AH96" s="3">
        <f t="shared" si="19"/>
        <v>50400</v>
      </c>
      <c r="AI96" s="3">
        <f t="shared" si="20"/>
        <v>50400</v>
      </c>
    </row>
    <row r="97" spans="9:35" x14ac:dyDescent="0.15">
      <c r="I97" s="3">
        <v>93</v>
      </c>
      <c r="J97" s="3" t="str">
        <f t="shared" si="14"/>
        <v/>
      </c>
      <c r="K97" s="3" t="str">
        <f t="shared" si="15"/>
        <v/>
      </c>
      <c r="L97" s="3" t="str">
        <f t="shared" si="16"/>
        <v/>
      </c>
      <c r="M97" s="3" t="str">
        <f t="shared" si="17"/>
        <v/>
      </c>
      <c r="N97" s="3">
        <f t="shared" si="18"/>
        <v>2375</v>
      </c>
      <c r="AG97" s="3">
        <v>93</v>
      </c>
      <c r="AH97" s="3">
        <f t="shared" si="19"/>
        <v>50400</v>
      </c>
      <c r="AI97" s="3">
        <f t="shared" si="20"/>
        <v>50400</v>
      </c>
    </row>
    <row r="98" spans="9:35" x14ac:dyDescent="0.15">
      <c r="I98" s="3">
        <v>94</v>
      </c>
      <c r="J98" s="3" t="str">
        <f t="shared" si="14"/>
        <v/>
      </c>
      <c r="K98" s="3" t="str">
        <f t="shared" si="15"/>
        <v/>
      </c>
      <c r="L98" s="3" t="str">
        <f t="shared" si="16"/>
        <v/>
      </c>
      <c r="M98" s="3" t="str">
        <f t="shared" si="17"/>
        <v/>
      </c>
      <c r="N98" s="3">
        <f t="shared" si="18"/>
        <v>2400</v>
      </c>
      <c r="AG98" s="3">
        <v>94</v>
      </c>
      <c r="AH98" s="3">
        <f t="shared" si="19"/>
        <v>50400</v>
      </c>
      <c r="AI98" s="3">
        <f t="shared" si="20"/>
        <v>50400</v>
      </c>
    </row>
    <row r="99" spans="9:35" x14ac:dyDescent="0.15">
      <c r="I99" s="3">
        <v>95</v>
      </c>
      <c r="J99" s="3" t="str">
        <f t="shared" si="14"/>
        <v/>
      </c>
      <c r="K99" s="3" t="str">
        <f t="shared" si="15"/>
        <v/>
      </c>
      <c r="L99" s="3" t="str">
        <f t="shared" si="16"/>
        <v/>
      </c>
      <c r="M99" s="3" t="str">
        <f t="shared" si="17"/>
        <v/>
      </c>
      <c r="N99" s="3">
        <f t="shared" si="18"/>
        <v>2425</v>
      </c>
      <c r="AG99" s="3">
        <v>95</v>
      </c>
      <c r="AH99" s="3">
        <f t="shared" si="19"/>
        <v>50400</v>
      </c>
      <c r="AI99" s="3">
        <f t="shared" si="20"/>
        <v>50400</v>
      </c>
    </row>
    <row r="100" spans="9:35" x14ac:dyDescent="0.15">
      <c r="I100" s="3">
        <v>96</v>
      </c>
      <c r="J100" s="3" t="str">
        <f t="shared" si="14"/>
        <v/>
      </c>
      <c r="K100" s="3" t="str">
        <f t="shared" si="15"/>
        <v/>
      </c>
      <c r="L100" s="3" t="str">
        <f t="shared" si="16"/>
        <v/>
      </c>
      <c r="M100" s="3" t="str">
        <f t="shared" si="17"/>
        <v/>
      </c>
      <c r="N100" s="3">
        <f t="shared" si="18"/>
        <v>2450</v>
      </c>
      <c r="AG100" s="3">
        <v>96</v>
      </c>
      <c r="AH100" s="3">
        <f t="shared" si="19"/>
        <v>50400</v>
      </c>
      <c r="AI100" s="3">
        <f t="shared" si="20"/>
        <v>50400</v>
      </c>
    </row>
    <row r="101" spans="9:35" x14ac:dyDescent="0.15">
      <c r="I101" s="3">
        <v>97</v>
      </c>
      <c r="J101" s="3" t="str">
        <f t="shared" ref="J101:J114" si="21">IF($I101&lt;=C$27,C$28+C$29*$I101,"")</f>
        <v/>
      </c>
      <c r="K101" s="3" t="str">
        <f t="shared" ref="K101:K114" si="22">IF($I101&lt;=D$27,D$28+D$29*$I101,"")</f>
        <v/>
      </c>
      <c r="L101" s="3" t="str">
        <f t="shared" ref="L101:L114" si="23">IF($I101&lt;=E$27,E$28+E$29*$I101,"")</f>
        <v/>
      </c>
      <c r="M101" s="3" t="str">
        <f t="shared" ref="M101:M114" si="24">IF($I101&lt;=F$27,F$28+F$29*$I101,"")</f>
        <v/>
      </c>
      <c r="N101" s="3">
        <f t="shared" ref="N101:N114" si="25">IF($I101&lt;=G$27,G$28+G$29*$I101,"")</f>
        <v>2475</v>
      </c>
      <c r="AG101" s="3">
        <v>97</v>
      </c>
      <c r="AH101" s="3">
        <f t="shared" si="19"/>
        <v>50400</v>
      </c>
      <c r="AI101" s="3">
        <f t="shared" si="20"/>
        <v>50400</v>
      </c>
    </row>
    <row r="102" spans="9:35" x14ac:dyDescent="0.15">
      <c r="I102" s="3">
        <v>98</v>
      </c>
      <c r="J102" s="3" t="str">
        <f t="shared" si="21"/>
        <v/>
      </c>
      <c r="K102" s="3" t="str">
        <f t="shared" si="22"/>
        <v/>
      </c>
      <c r="L102" s="3" t="str">
        <f t="shared" si="23"/>
        <v/>
      </c>
      <c r="M102" s="3" t="str">
        <f t="shared" si="24"/>
        <v/>
      </c>
      <c r="N102" s="3">
        <f t="shared" si="25"/>
        <v>2500</v>
      </c>
      <c r="AG102" s="3">
        <v>98</v>
      </c>
      <c r="AH102" s="3">
        <f t="shared" si="19"/>
        <v>50400</v>
      </c>
      <c r="AI102" s="3">
        <f t="shared" si="20"/>
        <v>50400</v>
      </c>
    </row>
    <row r="103" spans="9:35" x14ac:dyDescent="0.15">
      <c r="I103" s="3">
        <v>99</v>
      </c>
      <c r="J103" s="3" t="str">
        <f t="shared" si="21"/>
        <v/>
      </c>
      <c r="K103" s="3" t="str">
        <f t="shared" si="22"/>
        <v/>
      </c>
      <c r="L103" s="3" t="str">
        <f t="shared" si="23"/>
        <v/>
      </c>
      <c r="M103" s="3" t="str">
        <f t="shared" si="24"/>
        <v/>
      </c>
      <c r="N103" s="3">
        <f t="shared" si="25"/>
        <v>2525</v>
      </c>
      <c r="AG103" s="3">
        <v>99</v>
      </c>
      <c r="AH103" s="3">
        <f t="shared" si="19"/>
        <v>50400</v>
      </c>
      <c r="AI103" s="3">
        <f t="shared" si="20"/>
        <v>50400</v>
      </c>
    </row>
    <row r="104" spans="9:35" x14ac:dyDescent="0.15">
      <c r="I104" s="3">
        <v>100</v>
      </c>
      <c r="J104" s="3" t="str">
        <f t="shared" si="21"/>
        <v/>
      </c>
      <c r="K104" s="3" t="str">
        <f t="shared" si="22"/>
        <v/>
      </c>
      <c r="L104" s="3" t="str">
        <f t="shared" si="23"/>
        <v/>
      </c>
      <c r="M104" s="3" t="str">
        <f t="shared" si="24"/>
        <v/>
      </c>
      <c r="N104" s="3">
        <f t="shared" si="25"/>
        <v>2550</v>
      </c>
      <c r="AG104" s="3">
        <v>100</v>
      </c>
      <c r="AH104" s="3">
        <f t="shared" si="19"/>
        <v>50400</v>
      </c>
      <c r="AI104" s="3">
        <f t="shared" si="20"/>
        <v>50400</v>
      </c>
    </row>
    <row r="105" spans="9:35" x14ac:dyDescent="0.15">
      <c r="I105" s="3">
        <v>101</v>
      </c>
      <c r="J105" s="3" t="str">
        <f t="shared" si="21"/>
        <v/>
      </c>
      <c r="K105" s="3" t="str">
        <f t="shared" si="22"/>
        <v/>
      </c>
      <c r="L105" s="3" t="str">
        <f t="shared" si="23"/>
        <v/>
      </c>
      <c r="M105" s="3" t="str">
        <f t="shared" si="24"/>
        <v/>
      </c>
      <c r="N105" s="3">
        <f t="shared" si="25"/>
        <v>2575</v>
      </c>
      <c r="AG105" s="3">
        <v>101</v>
      </c>
      <c r="AH105" s="3">
        <f t="shared" si="19"/>
        <v>50400</v>
      </c>
      <c r="AI105" s="3">
        <f t="shared" si="20"/>
        <v>50400</v>
      </c>
    </row>
    <row r="106" spans="9:35" x14ac:dyDescent="0.15">
      <c r="I106" s="3">
        <v>102</v>
      </c>
      <c r="J106" s="3" t="str">
        <f t="shared" si="21"/>
        <v/>
      </c>
      <c r="K106" s="3" t="str">
        <f t="shared" si="22"/>
        <v/>
      </c>
      <c r="L106" s="3" t="str">
        <f t="shared" si="23"/>
        <v/>
      </c>
      <c r="M106" s="3" t="str">
        <f t="shared" si="24"/>
        <v/>
      </c>
      <c r="N106" s="3">
        <f t="shared" si="25"/>
        <v>2600</v>
      </c>
      <c r="AG106" s="3">
        <v>102</v>
      </c>
      <c r="AH106" s="3">
        <f t="shared" si="19"/>
        <v>50400</v>
      </c>
      <c r="AI106" s="3">
        <f t="shared" si="20"/>
        <v>50400</v>
      </c>
    </row>
    <row r="107" spans="9:35" x14ac:dyDescent="0.15">
      <c r="I107" s="3">
        <v>103</v>
      </c>
      <c r="J107" s="3" t="str">
        <f t="shared" si="21"/>
        <v/>
      </c>
      <c r="K107" s="3" t="str">
        <f t="shared" si="22"/>
        <v/>
      </c>
      <c r="L107" s="3" t="str">
        <f t="shared" si="23"/>
        <v/>
      </c>
      <c r="M107" s="3" t="str">
        <f t="shared" si="24"/>
        <v/>
      </c>
      <c r="N107" s="3">
        <f t="shared" si="25"/>
        <v>2625</v>
      </c>
      <c r="AG107" s="3">
        <v>103</v>
      </c>
      <c r="AH107" s="3">
        <f t="shared" si="19"/>
        <v>50400</v>
      </c>
      <c r="AI107" s="3">
        <f t="shared" si="20"/>
        <v>50400</v>
      </c>
    </row>
    <row r="108" spans="9:35" x14ac:dyDescent="0.15">
      <c r="I108" s="3">
        <v>104</v>
      </c>
      <c r="J108" s="3" t="str">
        <f t="shared" si="21"/>
        <v/>
      </c>
      <c r="K108" s="3" t="str">
        <f t="shared" si="22"/>
        <v/>
      </c>
      <c r="L108" s="3" t="str">
        <f t="shared" si="23"/>
        <v/>
      </c>
      <c r="M108" s="3" t="str">
        <f t="shared" si="24"/>
        <v/>
      </c>
      <c r="N108" s="3">
        <f t="shared" si="25"/>
        <v>2650</v>
      </c>
      <c r="AG108" s="3">
        <v>104</v>
      </c>
      <c r="AH108" s="3">
        <f t="shared" si="19"/>
        <v>50400</v>
      </c>
      <c r="AI108" s="3">
        <f t="shared" si="20"/>
        <v>50400</v>
      </c>
    </row>
    <row r="109" spans="9:35" x14ac:dyDescent="0.15">
      <c r="I109" s="3">
        <v>105</v>
      </c>
      <c r="J109" s="3" t="str">
        <f t="shared" si="21"/>
        <v/>
      </c>
      <c r="K109" s="3" t="str">
        <f t="shared" si="22"/>
        <v/>
      </c>
      <c r="L109" s="3" t="str">
        <f t="shared" si="23"/>
        <v/>
      </c>
      <c r="M109" s="3" t="str">
        <f t="shared" si="24"/>
        <v/>
      </c>
      <c r="N109" s="3">
        <f t="shared" si="25"/>
        <v>2675</v>
      </c>
      <c r="AG109" s="3">
        <v>105</v>
      </c>
      <c r="AH109" s="3">
        <f t="shared" si="19"/>
        <v>50400</v>
      </c>
      <c r="AI109" s="3">
        <f t="shared" si="20"/>
        <v>50400</v>
      </c>
    </row>
    <row r="110" spans="9:35" x14ac:dyDescent="0.15">
      <c r="I110" s="3">
        <v>106</v>
      </c>
      <c r="J110" s="3" t="str">
        <f t="shared" si="21"/>
        <v/>
      </c>
      <c r="K110" s="3" t="str">
        <f t="shared" si="22"/>
        <v/>
      </c>
      <c r="L110" s="3" t="str">
        <f t="shared" si="23"/>
        <v/>
      </c>
      <c r="M110" s="3" t="str">
        <f t="shared" si="24"/>
        <v/>
      </c>
      <c r="N110" s="3">
        <f t="shared" si="25"/>
        <v>2700</v>
      </c>
      <c r="AG110" s="3">
        <v>106</v>
      </c>
      <c r="AH110" s="3">
        <f t="shared" si="19"/>
        <v>50400</v>
      </c>
      <c r="AI110" s="3">
        <f t="shared" si="20"/>
        <v>50400</v>
      </c>
    </row>
    <row r="111" spans="9:35" x14ac:dyDescent="0.15">
      <c r="I111" s="3">
        <v>107</v>
      </c>
      <c r="J111" s="3" t="str">
        <f t="shared" si="21"/>
        <v/>
      </c>
      <c r="K111" s="3" t="str">
        <f t="shared" si="22"/>
        <v/>
      </c>
      <c r="L111" s="3" t="str">
        <f t="shared" si="23"/>
        <v/>
      </c>
      <c r="M111" s="3" t="str">
        <f t="shared" si="24"/>
        <v/>
      </c>
      <c r="N111" s="3">
        <f t="shared" si="25"/>
        <v>2725</v>
      </c>
      <c r="AG111" s="3">
        <v>107</v>
      </c>
      <c r="AH111" s="3">
        <f t="shared" si="19"/>
        <v>50400</v>
      </c>
      <c r="AI111" s="3">
        <f t="shared" si="20"/>
        <v>50400</v>
      </c>
    </row>
    <row r="112" spans="9:35" x14ac:dyDescent="0.15">
      <c r="I112" s="3">
        <v>108</v>
      </c>
      <c r="J112" s="3" t="str">
        <f t="shared" si="21"/>
        <v/>
      </c>
      <c r="K112" s="3" t="str">
        <f t="shared" si="22"/>
        <v/>
      </c>
      <c r="L112" s="3" t="str">
        <f t="shared" si="23"/>
        <v/>
      </c>
      <c r="M112" s="3" t="str">
        <f t="shared" si="24"/>
        <v/>
      </c>
      <c r="N112" s="3">
        <f t="shared" si="25"/>
        <v>2750</v>
      </c>
      <c r="AG112" s="3">
        <v>108</v>
      </c>
      <c r="AH112" s="3">
        <f t="shared" si="19"/>
        <v>50400</v>
      </c>
      <c r="AI112" s="3">
        <f t="shared" si="20"/>
        <v>50400</v>
      </c>
    </row>
    <row r="113" spans="9:35" x14ac:dyDescent="0.15">
      <c r="I113" s="3">
        <v>109</v>
      </c>
      <c r="J113" s="3" t="str">
        <f t="shared" si="21"/>
        <v/>
      </c>
      <c r="K113" s="3" t="str">
        <f t="shared" si="22"/>
        <v/>
      </c>
      <c r="L113" s="3" t="str">
        <f t="shared" si="23"/>
        <v/>
      </c>
      <c r="M113" s="3" t="str">
        <f t="shared" si="24"/>
        <v/>
      </c>
      <c r="N113" s="3">
        <f t="shared" si="25"/>
        <v>2775</v>
      </c>
      <c r="AG113" s="3">
        <v>109</v>
      </c>
      <c r="AH113" s="3">
        <f t="shared" si="19"/>
        <v>50400</v>
      </c>
      <c r="AI113" s="3">
        <f t="shared" si="20"/>
        <v>50400</v>
      </c>
    </row>
    <row r="114" spans="9:35" x14ac:dyDescent="0.15">
      <c r="I114" s="3">
        <v>110</v>
      </c>
      <c r="J114" s="3" t="str">
        <f t="shared" si="21"/>
        <v/>
      </c>
      <c r="K114" s="3" t="str">
        <f t="shared" si="22"/>
        <v/>
      </c>
      <c r="L114" s="3" t="str">
        <f t="shared" si="23"/>
        <v/>
      </c>
      <c r="M114" s="3" t="str">
        <f t="shared" si="24"/>
        <v/>
      </c>
      <c r="N114" s="3">
        <f t="shared" si="25"/>
        <v>2800</v>
      </c>
      <c r="AG114" s="3">
        <v>110</v>
      </c>
      <c r="AH114" s="3">
        <f t="shared" si="19"/>
        <v>50400</v>
      </c>
      <c r="AI114" s="3">
        <f t="shared" si="20"/>
        <v>50400</v>
      </c>
    </row>
  </sheetData>
  <mergeCells count="3">
    <mergeCell ref="J3:N3"/>
    <mergeCell ref="V4:Y4"/>
    <mergeCell ref="Z4:AC4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节奏总纲</vt:lpstr>
      <vt:lpstr>其他调用</vt:lpstr>
      <vt:lpstr>前期规划</vt:lpstr>
      <vt:lpstr>节奏预期</vt:lpstr>
      <vt:lpstr>装备强化</vt:lpstr>
      <vt:lpstr>装备突破</vt:lpstr>
      <vt:lpstr>经验产销验证</vt:lpstr>
      <vt:lpstr>银币消耗</vt:lpstr>
      <vt:lpstr>属性汇总</vt:lpstr>
      <vt:lpstr>活动投放</vt:lpstr>
      <vt:lpstr>装备产销验证</vt:lpstr>
      <vt:lpstr>套装设计</vt:lpstr>
      <vt:lpstr>传奇词条</vt:lpstr>
      <vt:lpstr>装备材料合成与装备图纸分解</vt:lpstr>
      <vt:lpstr>实力加成</vt:lpstr>
      <vt:lpstr>属性计算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2022-04-27T08:20:30Z</dcterms:modified>
</cp:coreProperties>
</file>